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9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autoCompressPictures="0"/>
  <bookViews>
    <workbookView xWindow="480" yWindow="600" windowWidth="23400" windowHeight="8550"/>
  </bookViews>
  <sheets>
    <sheet name="MASTER_ ALL areas - No.seedling" sheetId="1" r:id="rId1"/>
    <sheet name="Stocking_Browsing SAC area only" sheetId="2" r:id="rId2"/>
    <sheet name="Stocking_Browsing OUTSIDE SAC s" sheetId="3" r:id="rId3"/>
    <sheet name="Stocking_Browsing ARDVAR Estate" sheetId="4" r:id="rId4"/>
    <sheet name="Stocking_Browsing NTH ASSYNT Es" sheetId="5" r:id="rId5"/>
    <sheet name="Stocking_Browsing JMT &amp; UNAPOOL" sheetId="6" r:id="rId6"/>
    <sheet name="C1 Stocking_Browsing Nedd_Glen " sheetId="7" r:id="rId7"/>
    <sheet name="C2 Stocking_Browsing Loch_Glen " sheetId="8" r:id="rId8"/>
    <sheet name="C3 Stocking_Browsing Kerrachar-" sheetId="9" r:id="rId9"/>
    <sheet name="ALL areas_ potential limiting f" sheetId="10" r:id="rId10"/>
    <sheet name="C1 potential limiting factors" sheetId="11" r:id="rId11"/>
    <sheet name="C2 potential limiting factors" sheetId="12" r:id="rId12"/>
    <sheet name="C3 potential limiting factors" sheetId="13" r:id="rId13"/>
    <sheet name="ALL areas_ herbivore signs" sheetId="14" r:id="rId14"/>
    <sheet name="C1  herbivore signs" sheetId="15" r:id="rId15"/>
    <sheet name="C2  herbivore signs" sheetId="16" r:id="rId16"/>
    <sheet name="C3  herbivore signs" sheetId="17" r:id="rId17"/>
    <sheet name="ALL areas_ herbivore impacts" sheetId="18" r:id="rId18"/>
    <sheet name="C1 herbivore impacts" sheetId="19" r:id="rId19"/>
    <sheet name="C2 herbivore impacts" sheetId="20" r:id="rId20"/>
    <sheet name="C3  herbivore impacts" sheetId="21" r:id="rId21"/>
    <sheet name="Ardvar-Loch 'a Mhuiinn comparis" sheetId="22" r:id="rId22"/>
    <sheet name="Correlation Stocking vs browsin" sheetId="23" r:id="rId23"/>
    <sheet name="Correlation Stocking vs browsi1" sheetId="24" r:id="rId24"/>
    <sheet name="Correlation Av Veg Ht vs % gree" sheetId="25" r:id="rId25"/>
    <sheet name="Correlation Av Veg Ht vs %age W" sheetId="26" r:id="rId26"/>
    <sheet name="Correlation Av Veg Ht vs Stocki" sheetId="27" r:id="rId27"/>
    <sheet name="Correlation Canopy vs Stocking" sheetId="28" r:id="rId28"/>
    <sheet name="Photograph index" sheetId="29" r:id="rId29"/>
  </sheets>
  <definedNames>
    <definedName name="_xlnm._FilterDatabase" localSheetId="17" hidden="1">'ALL areas_ herbivore impacts'!$A$5:$IV$136</definedName>
    <definedName name="_xlnm._FilterDatabase" localSheetId="9" hidden="1">'ALL areas_ potential limiting f'!$A$5:$IV$136</definedName>
    <definedName name="_xlnm._FilterDatabase" localSheetId="0" hidden="1">'MASTER_ ALL areas - No.seedling'!$A$4:$IV$139</definedName>
    <definedName name="_xlnm._FilterDatabase" localSheetId="1" hidden="1">'Stocking_Browsing SAC area only'!$A$4:$IV$128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O102" i="1" l="1"/>
  <c r="I8" i="1" l="1"/>
  <c r="W5" i="1" l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2" i="1"/>
  <c r="W43" i="1"/>
  <c r="W44" i="1"/>
  <c r="W45" i="1"/>
  <c r="W46" i="1"/>
  <c r="W47" i="1"/>
  <c r="W48" i="1"/>
  <c r="W50" i="1"/>
  <c r="W51" i="1"/>
  <c r="W52" i="1"/>
  <c r="W53" i="1"/>
  <c r="W54" i="1"/>
  <c r="W55" i="1"/>
  <c r="W56" i="1"/>
  <c r="W57" i="1"/>
  <c r="W58" i="1"/>
  <c r="W60" i="1"/>
  <c r="W61" i="1"/>
  <c r="W62" i="1"/>
  <c r="W63" i="1"/>
  <c r="W64" i="1"/>
  <c r="W65" i="1"/>
  <c r="W66" i="1"/>
  <c r="W67" i="1"/>
  <c r="W68" i="1"/>
  <c r="W69" i="1"/>
  <c r="W70" i="1"/>
  <c r="W71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 s="1"/>
  <c r="BC6" i="21"/>
  <c r="BD6" i="21"/>
  <c r="BC7" i="21"/>
  <c r="BD7" i="21"/>
  <c r="BC10" i="21"/>
  <c r="BD10" i="21"/>
  <c r="BC11" i="21"/>
  <c r="BD11" i="21"/>
  <c r="BC13" i="21"/>
  <c r="BD13" i="21"/>
  <c r="BC15" i="21"/>
  <c r="BD15" i="21"/>
  <c r="BC16" i="21"/>
  <c r="BD16" i="21"/>
  <c r="BC17" i="21"/>
  <c r="BD17" i="21"/>
  <c r="BC18" i="21"/>
  <c r="BD18" i="21"/>
  <c r="BC20" i="21"/>
  <c r="BD20" i="21"/>
  <c r="BC21" i="21"/>
  <c r="BD21" i="21"/>
  <c r="BC22" i="21"/>
  <c r="BD22" i="21"/>
  <c r="BC23" i="21"/>
  <c r="BD23" i="21"/>
  <c r="BC24" i="21"/>
  <c r="BD24" i="21"/>
  <c r="BC25" i="21"/>
  <c r="BD25" i="21"/>
  <c r="BC26" i="21"/>
  <c r="BD26" i="21"/>
  <c r="BC27" i="21"/>
  <c r="BD27" i="21"/>
  <c r="BC29" i="21"/>
  <c r="BD29" i="21"/>
  <c r="BC30" i="21"/>
  <c r="BD30" i="21"/>
  <c r="BC31" i="21"/>
  <c r="BD31" i="21"/>
  <c r="BC32" i="21"/>
  <c r="BD32" i="21"/>
  <c r="BC33" i="21"/>
  <c r="BD33" i="21"/>
  <c r="BC34" i="21"/>
  <c r="BD34" i="21"/>
  <c r="BC35" i="21"/>
  <c r="BD35" i="21"/>
  <c r="BC36" i="21"/>
  <c r="BD36" i="21"/>
  <c r="BC39" i="21"/>
  <c r="BD39" i="21"/>
  <c r="BC40" i="21"/>
  <c r="BD40" i="21"/>
  <c r="BC41" i="21"/>
  <c r="BD41" i="21"/>
  <c r="BC42" i="21"/>
  <c r="BD42" i="21"/>
  <c r="BC43" i="21"/>
  <c r="BD43" i="21"/>
  <c r="BC44" i="21"/>
  <c r="BD44" i="21"/>
  <c r="BC45" i="21"/>
  <c r="BD45" i="21"/>
  <c r="BC46" i="21"/>
  <c r="BD46" i="21"/>
  <c r="BC47" i="21"/>
  <c r="BD47" i="21"/>
  <c r="BC48" i="21"/>
  <c r="BD48" i="21"/>
  <c r="BC49" i="21"/>
  <c r="BD49" i="21"/>
  <c r="BC50" i="21"/>
  <c r="BD50" i="21"/>
  <c r="BC51" i="21"/>
  <c r="BD51" i="21"/>
  <c r="BC52" i="21"/>
  <c r="BD52" i="21"/>
  <c r="BC53" i="21"/>
  <c r="BD53" i="21"/>
  <c r="BC54" i="21"/>
  <c r="BD54" i="21"/>
  <c r="BC55" i="21"/>
  <c r="BD55" i="21"/>
  <c r="BC56" i="21"/>
  <c r="BD56" i="21"/>
  <c r="BC57" i="21"/>
  <c r="BD57" i="21"/>
  <c r="BC58" i="21"/>
  <c r="BD58" i="21"/>
  <c r="BC59" i="21"/>
  <c r="BD59" i="21"/>
  <c r="BC60" i="21"/>
  <c r="BD60" i="21"/>
  <c r="BC61" i="21"/>
  <c r="BD61" i="21"/>
  <c r="BC62" i="21"/>
  <c r="BD62" i="21"/>
  <c r="BC63" i="21"/>
  <c r="BD63" i="21"/>
  <c r="BC64" i="21"/>
  <c r="BD64" i="21"/>
  <c r="BC65" i="21"/>
  <c r="BD65" i="21"/>
  <c r="BC66" i="21"/>
  <c r="BD66" i="21"/>
  <c r="BC67" i="21"/>
  <c r="BD67" i="21"/>
  <c r="BD68" i="21"/>
  <c r="BD69" i="21"/>
  <c r="BA6" i="21"/>
  <c r="BB6" i="21"/>
  <c r="BA7" i="21"/>
  <c r="BB7" i="21"/>
  <c r="BA10" i="21"/>
  <c r="BB10" i="21"/>
  <c r="BA11" i="21"/>
  <c r="BB11" i="21"/>
  <c r="BA13" i="21"/>
  <c r="BB13" i="21"/>
  <c r="BA15" i="21"/>
  <c r="BB15" i="21"/>
  <c r="BA16" i="21"/>
  <c r="BB16" i="21"/>
  <c r="BA17" i="21"/>
  <c r="BB17" i="21"/>
  <c r="BA18" i="21"/>
  <c r="BB18" i="21"/>
  <c r="BA20" i="21"/>
  <c r="BB20" i="21"/>
  <c r="BA21" i="21"/>
  <c r="BB21" i="21"/>
  <c r="BA22" i="21"/>
  <c r="BB22" i="21"/>
  <c r="BA23" i="21"/>
  <c r="BB23" i="21"/>
  <c r="BA24" i="21"/>
  <c r="BB24" i="21"/>
  <c r="BA25" i="21"/>
  <c r="BB25" i="21"/>
  <c r="BA26" i="21"/>
  <c r="BB26" i="21"/>
  <c r="BA27" i="21"/>
  <c r="BB27" i="21"/>
  <c r="BA29" i="21"/>
  <c r="BB29" i="21"/>
  <c r="BA30" i="21"/>
  <c r="BB30" i="21"/>
  <c r="BA31" i="21"/>
  <c r="BB31" i="21"/>
  <c r="BA32" i="21"/>
  <c r="BB32" i="21"/>
  <c r="BA33" i="21"/>
  <c r="BB33" i="21"/>
  <c r="BA34" i="21"/>
  <c r="BB34" i="21"/>
  <c r="BA35" i="21"/>
  <c r="BB35" i="21"/>
  <c r="BA36" i="21"/>
  <c r="BB36" i="21"/>
  <c r="BA39" i="21"/>
  <c r="BB39" i="21"/>
  <c r="BA40" i="21"/>
  <c r="BB40" i="21"/>
  <c r="BA41" i="21"/>
  <c r="BB41" i="21"/>
  <c r="BA42" i="21"/>
  <c r="BB42" i="21"/>
  <c r="BA43" i="21"/>
  <c r="BB43" i="21"/>
  <c r="BA44" i="21"/>
  <c r="BB44" i="21"/>
  <c r="BA45" i="21"/>
  <c r="BB45" i="21"/>
  <c r="BA46" i="21"/>
  <c r="BB46" i="21"/>
  <c r="BA47" i="21"/>
  <c r="BB47" i="21"/>
  <c r="BA48" i="21"/>
  <c r="BB48" i="21"/>
  <c r="BA49" i="21"/>
  <c r="BB49" i="21"/>
  <c r="BA50" i="21"/>
  <c r="BB50" i="21"/>
  <c r="BA51" i="21"/>
  <c r="BB51" i="21"/>
  <c r="BA52" i="21"/>
  <c r="BB52" i="21"/>
  <c r="BA53" i="21"/>
  <c r="BB53" i="21"/>
  <c r="BA54" i="21"/>
  <c r="BB54" i="21"/>
  <c r="BA55" i="21"/>
  <c r="BB55" i="21"/>
  <c r="BA56" i="21"/>
  <c r="BB56" i="21"/>
  <c r="BA57" i="21"/>
  <c r="BB57" i="21"/>
  <c r="BA58" i="21"/>
  <c r="BB58" i="21"/>
  <c r="BA59" i="21"/>
  <c r="BB59" i="21"/>
  <c r="BA60" i="21"/>
  <c r="BB60" i="21"/>
  <c r="BA61" i="21"/>
  <c r="BB61" i="21"/>
  <c r="BA62" i="21"/>
  <c r="BB62" i="21"/>
  <c r="BA63" i="21"/>
  <c r="BB63" i="21"/>
  <c r="BA64" i="21"/>
  <c r="BB64" i="21"/>
  <c r="BA65" i="21"/>
  <c r="BB65" i="21"/>
  <c r="BA66" i="21"/>
  <c r="BB66" i="21"/>
  <c r="BA67" i="21"/>
  <c r="BB67" i="21"/>
  <c r="BB68" i="21"/>
  <c r="BB69" i="21"/>
  <c r="AY6" i="21"/>
  <c r="AZ6" i="21"/>
  <c r="AY7" i="21"/>
  <c r="AZ7" i="21"/>
  <c r="AY10" i="21"/>
  <c r="AZ10" i="21"/>
  <c r="AY11" i="21"/>
  <c r="AZ11" i="21"/>
  <c r="AY13" i="21"/>
  <c r="AZ13" i="21"/>
  <c r="AY15" i="21"/>
  <c r="AZ15" i="21"/>
  <c r="AY16" i="21"/>
  <c r="AZ16" i="21"/>
  <c r="AY17" i="21"/>
  <c r="AZ17" i="21"/>
  <c r="AY18" i="21"/>
  <c r="AZ18" i="21"/>
  <c r="AY20" i="21"/>
  <c r="AZ20" i="21"/>
  <c r="AY21" i="21"/>
  <c r="AZ21" i="21"/>
  <c r="AY22" i="21"/>
  <c r="AZ22" i="21"/>
  <c r="AY23" i="21"/>
  <c r="AZ23" i="21"/>
  <c r="AY24" i="21"/>
  <c r="AZ24" i="21"/>
  <c r="AY25" i="21"/>
  <c r="AZ25" i="21"/>
  <c r="AY26" i="21"/>
  <c r="AZ26" i="21"/>
  <c r="AY27" i="21"/>
  <c r="AZ27" i="21"/>
  <c r="AY29" i="21"/>
  <c r="AZ29" i="21"/>
  <c r="AY30" i="21"/>
  <c r="AZ30" i="21"/>
  <c r="AY31" i="21"/>
  <c r="AZ31" i="21"/>
  <c r="AY32" i="21"/>
  <c r="AZ32" i="21"/>
  <c r="AY33" i="21"/>
  <c r="AZ33" i="21"/>
  <c r="AY34" i="21"/>
  <c r="AZ34" i="21"/>
  <c r="AY35" i="21"/>
  <c r="AZ35" i="21"/>
  <c r="AY36" i="21"/>
  <c r="AZ36" i="21"/>
  <c r="AY39" i="21"/>
  <c r="AZ39" i="21"/>
  <c r="AY40" i="21"/>
  <c r="AZ40" i="21"/>
  <c r="AY41" i="21"/>
  <c r="AZ41" i="21"/>
  <c r="AY42" i="21"/>
  <c r="AZ42" i="21"/>
  <c r="AY43" i="21"/>
  <c r="AZ43" i="21"/>
  <c r="AY44" i="21"/>
  <c r="AZ44" i="21"/>
  <c r="AY45" i="21"/>
  <c r="AZ45" i="21"/>
  <c r="AY46" i="21"/>
  <c r="AZ46" i="21"/>
  <c r="AY47" i="21"/>
  <c r="AZ47" i="21"/>
  <c r="AY48" i="21"/>
  <c r="AZ48" i="21"/>
  <c r="AY49" i="21"/>
  <c r="AZ49" i="21"/>
  <c r="AY50" i="21"/>
  <c r="AZ50" i="21"/>
  <c r="AY51" i="21"/>
  <c r="AZ51" i="21"/>
  <c r="AY52" i="21"/>
  <c r="AZ52" i="21"/>
  <c r="AY53" i="21"/>
  <c r="AZ53" i="21"/>
  <c r="AY54" i="21"/>
  <c r="AZ54" i="21"/>
  <c r="AY55" i="21"/>
  <c r="AZ55" i="21"/>
  <c r="AY56" i="21"/>
  <c r="AZ56" i="21"/>
  <c r="AY57" i="21"/>
  <c r="AZ57" i="21"/>
  <c r="AY58" i="21"/>
  <c r="AZ58" i="21"/>
  <c r="AY59" i="21"/>
  <c r="AZ59" i="21"/>
  <c r="AY60" i="21"/>
  <c r="AZ60" i="21"/>
  <c r="AY61" i="21"/>
  <c r="AZ61" i="21"/>
  <c r="AY62" i="21"/>
  <c r="AZ62" i="21"/>
  <c r="AY63" i="21"/>
  <c r="AZ63" i="21"/>
  <c r="AY64" i="21"/>
  <c r="AZ64" i="21"/>
  <c r="AY65" i="21"/>
  <c r="AZ65" i="21"/>
  <c r="AY66" i="21"/>
  <c r="AZ66" i="21"/>
  <c r="AY67" i="21"/>
  <c r="AZ67" i="21"/>
  <c r="AZ68" i="21"/>
  <c r="AZ69" i="21"/>
  <c r="AW6" i="21"/>
  <c r="AX6" i="21"/>
  <c r="AW7" i="21"/>
  <c r="AX7" i="21"/>
  <c r="AW10" i="21"/>
  <c r="AX10" i="21"/>
  <c r="AW11" i="21"/>
  <c r="AX11" i="21"/>
  <c r="AW13" i="21"/>
  <c r="AX13" i="21"/>
  <c r="AW15" i="21"/>
  <c r="AX15" i="21"/>
  <c r="AW16" i="21"/>
  <c r="AX16" i="21"/>
  <c r="AW17" i="21"/>
  <c r="AX17" i="21"/>
  <c r="AW18" i="21"/>
  <c r="AX18" i="21"/>
  <c r="AW20" i="21"/>
  <c r="AX20" i="21"/>
  <c r="AW21" i="21"/>
  <c r="AX21" i="21"/>
  <c r="AW22" i="21"/>
  <c r="AX22" i="21"/>
  <c r="AW23" i="21"/>
  <c r="AX23" i="21"/>
  <c r="AW24" i="21"/>
  <c r="AX24" i="21"/>
  <c r="AW25" i="21"/>
  <c r="AX25" i="21"/>
  <c r="AW26" i="21"/>
  <c r="AX26" i="21"/>
  <c r="AW27" i="21"/>
  <c r="AX27" i="21"/>
  <c r="AW29" i="21"/>
  <c r="AX29" i="21"/>
  <c r="AW30" i="21"/>
  <c r="AX30" i="21"/>
  <c r="AW31" i="21"/>
  <c r="AX31" i="21"/>
  <c r="AW32" i="21"/>
  <c r="AX32" i="21"/>
  <c r="AW33" i="21"/>
  <c r="AX33" i="21"/>
  <c r="AW34" i="21"/>
  <c r="AX34" i="21"/>
  <c r="AW35" i="21"/>
  <c r="AX35" i="21"/>
  <c r="AW36" i="21"/>
  <c r="AX36" i="21"/>
  <c r="AW39" i="21"/>
  <c r="AX39" i="21"/>
  <c r="AW40" i="21"/>
  <c r="AX40" i="21"/>
  <c r="AW41" i="21"/>
  <c r="AX41" i="21"/>
  <c r="AW42" i="21"/>
  <c r="AX42" i="21"/>
  <c r="AW43" i="21"/>
  <c r="AX43" i="21"/>
  <c r="AW44" i="21"/>
  <c r="AX44" i="21"/>
  <c r="AW45" i="21"/>
  <c r="AX45" i="21"/>
  <c r="AW46" i="21"/>
  <c r="AX46" i="21"/>
  <c r="AW47" i="21"/>
  <c r="AX47" i="21"/>
  <c r="AW48" i="21"/>
  <c r="AX48" i="21"/>
  <c r="AW49" i="21"/>
  <c r="AX49" i="21"/>
  <c r="AW50" i="21"/>
  <c r="AX50" i="21"/>
  <c r="AW51" i="21"/>
  <c r="AX51" i="21"/>
  <c r="AW52" i="21"/>
  <c r="AX52" i="21"/>
  <c r="AW53" i="21"/>
  <c r="AX53" i="21"/>
  <c r="AW54" i="21"/>
  <c r="AX54" i="21"/>
  <c r="AW55" i="21"/>
  <c r="AX55" i="21"/>
  <c r="AW56" i="21"/>
  <c r="AX56" i="21"/>
  <c r="AW57" i="21"/>
  <c r="AX57" i="21"/>
  <c r="AW58" i="21"/>
  <c r="AX58" i="21"/>
  <c r="AW59" i="21"/>
  <c r="AX59" i="21"/>
  <c r="AW60" i="21"/>
  <c r="AX60" i="21"/>
  <c r="AW61" i="21"/>
  <c r="AX61" i="21"/>
  <c r="AW62" i="21"/>
  <c r="AX62" i="21"/>
  <c r="AW63" i="21"/>
  <c r="AX63" i="21"/>
  <c r="AW64" i="21"/>
  <c r="AX64" i="21"/>
  <c r="AW65" i="21"/>
  <c r="AX65" i="21"/>
  <c r="AW66" i="21"/>
  <c r="AX66" i="21"/>
  <c r="AW67" i="21"/>
  <c r="AX67" i="21"/>
  <c r="AX68" i="21"/>
  <c r="AX69" i="21"/>
  <c r="AU6" i="21"/>
  <c r="AV6" i="21"/>
  <c r="AU7" i="21"/>
  <c r="AV7" i="21"/>
  <c r="AU10" i="21"/>
  <c r="AV10" i="21"/>
  <c r="AU11" i="21"/>
  <c r="AV11" i="21"/>
  <c r="AU13" i="21"/>
  <c r="AV13" i="21"/>
  <c r="AU15" i="21"/>
  <c r="AV15" i="21"/>
  <c r="AU16" i="21"/>
  <c r="AV16" i="21"/>
  <c r="AU17" i="21"/>
  <c r="AV17" i="21"/>
  <c r="AU18" i="21"/>
  <c r="AV18" i="21"/>
  <c r="AU20" i="21"/>
  <c r="AV20" i="21"/>
  <c r="AU21" i="21"/>
  <c r="AV21" i="21"/>
  <c r="AU22" i="21"/>
  <c r="AV22" i="21"/>
  <c r="AU23" i="21"/>
  <c r="AV23" i="21"/>
  <c r="AU24" i="21"/>
  <c r="AV24" i="21"/>
  <c r="AU25" i="21"/>
  <c r="AV25" i="21"/>
  <c r="AU26" i="21"/>
  <c r="AV26" i="21"/>
  <c r="AU27" i="21"/>
  <c r="AV27" i="21"/>
  <c r="AU29" i="21"/>
  <c r="AV29" i="21"/>
  <c r="AU30" i="21"/>
  <c r="AV30" i="21"/>
  <c r="AU31" i="21"/>
  <c r="AV31" i="21"/>
  <c r="AU32" i="21"/>
  <c r="AV32" i="21"/>
  <c r="AU33" i="21"/>
  <c r="AV33" i="21"/>
  <c r="AU34" i="21"/>
  <c r="AV34" i="21"/>
  <c r="AU35" i="21"/>
  <c r="AV35" i="21"/>
  <c r="AU36" i="21"/>
  <c r="AV36" i="21"/>
  <c r="AU39" i="21"/>
  <c r="AV39" i="21"/>
  <c r="AU40" i="21"/>
  <c r="AV40" i="21"/>
  <c r="AU41" i="21"/>
  <c r="AV41" i="21"/>
  <c r="AU42" i="21"/>
  <c r="AV42" i="21"/>
  <c r="AU43" i="21"/>
  <c r="AV43" i="21"/>
  <c r="AU44" i="21"/>
  <c r="AV44" i="21"/>
  <c r="AU45" i="21"/>
  <c r="AV45" i="21"/>
  <c r="AU46" i="21"/>
  <c r="AV46" i="21"/>
  <c r="AU47" i="21"/>
  <c r="AV47" i="21"/>
  <c r="AU48" i="21"/>
  <c r="AV48" i="21"/>
  <c r="AU49" i="21"/>
  <c r="AV49" i="21"/>
  <c r="AU50" i="21"/>
  <c r="AV50" i="21"/>
  <c r="AU51" i="21"/>
  <c r="AV51" i="21"/>
  <c r="AU52" i="21"/>
  <c r="AV52" i="21"/>
  <c r="AU53" i="21"/>
  <c r="AV53" i="21"/>
  <c r="AU54" i="21"/>
  <c r="AV54" i="21"/>
  <c r="AU55" i="21"/>
  <c r="AV55" i="21"/>
  <c r="AU56" i="21"/>
  <c r="AV56" i="21"/>
  <c r="AU57" i="21"/>
  <c r="AV57" i="21"/>
  <c r="AU58" i="21"/>
  <c r="AV58" i="21"/>
  <c r="AU59" i="21"/>
  <c r="AV59" i="21"/>
  <c r="AU60" i="21"/>
  <c r="AV60" i="21"/>
  <c r="AU61" i="21"/>
  <c r="AV61" i="21"/>
  <c r="AU62" i="21"/>
  <c r="AV62" i="21"/>
  <c r="AU63" i="21"/>
  <c r="AV63" i="21"/>
  <c r="AU64" i="21"/>
  <c r="AV64" i="21"/>
  <c r="AU65" i="21"/>
  <c r="AV65" i="21"/>
  <c r="AU66" i="21"/>
  <c r="AV66" i="21"/>
  <c r="AU67" i="21"/>
  <c r="AV67" i="21"/>
  <c r="AV68" i="21"/>
  <c r="AV69" i="21"/>
  <c r="AS68" i="21"/>
  <c r="AS69" i="21"/>
  <c r="AR68" i="21"/>
  <c r="AR69" i="21"/>
  <c r="AQ68" i="21"/>
  <c r="AQ69" i="21"/>
  <c r="AP68" i="21"/>
  <c r="AP69" i="21"/>
  <c r="AO68" i="21"/>
  <c r="AO69" i="21"/>
  <c r="AN68" i="21"/>
  <c r="AN69" i="21"/>
  <c r="AM68" i="21"/>
  <c r="AM69" i="21"/>
  <c r="AL68" i="21"/>
  <c r="AL69" i="21"/>
  <c r="AK68" i="21"/>
  <c r="AK69" i="21"/>
  <c r="AJ68" i="21"/>
  <c r="AJ69" i="21"/>
  <c r="AI68" i="21"/>
  <c r="AI71" i="21"/>
  <c r="AC68" i="21"/>
  <c r="AC71" i="21"/>
  <c r="W68" i="21"/>
  <c r="W71" i="21"/>
  <c r="Q68" i="21"/>
  <c r="Q71" i="21"/>
  <c r="K68" i="21"/>
  <c r="K71" i="21"/>
  <c r="AD68" i="21"/>
  <c r="AD69" i="21"/>
  <c r="Y68" i="21"/>
  <c r="Y69" i="21"/>
  <c r="BC6" i="20"/>
  <c r="BD6" i="20"/>
  <c r="BC7" i="20"/>
  <c r="BD7" i="20"/>
  <c r="BC8" i="20"/>
  <c r="BD8" i="20"/>
  <c r="BC9" i="20"/>
  <c r="BD9" i="20"/>
  <c r="BC10" i="20"/>
  <c r="BD10" i="20"/>
  <c r="BC11" i="20"/>
  <c r="BD11" i="20"/>
  <c r="BC12" i="20"/>
  <c r="BD12" i="20"/>
  <c r="BC13" i="20"/>
  <c r="BD13" i="20"/>
  <c r="BC14" i="20"/>
  <c r="BD14" i="20"/>
  <c r="BC15" i="20"/>
  <c r="BD15" i="20"/>
  <c r="BC16" i="20"/>
  <c r="BD16" i="20"/>
  <c r="BC17" i="20"/>
  <c r="BD17" i="20"/>
  <c r="BC18" i="20"/>
  <c r="BD18" i="20"/>
  <c r="BC19" i="20"/>
  <c r="BD19" i="20"/>
  <c r="BC20" i="20"/>
  <c r="BD20" i="20"/>
  <c r="BC21" i="20"/>
  <c r="BD21" i="20"/>
  <c r="BC22" i="20"/>
  <c r="BD22" i="20"/>
  <c r="BC23" i="20"/>
  <c r="BD23" i="20"/>
  <c r="BC24" i="20"/>
  <c r="BD24" i="20"/>
  <c r="BC25" i="20"/>
  <c r="BD25" i="20"/>
  <c r="BC26" i="20"/>
  <c r="BD26" i="20"/>
  <c r="BD27" i="20"/>
  <c r="BD28" i="20"/>
  <c r="BA6" i="20"/>
  <c r="BB6" i="20"/>
  <c r="BA7" i="20"/>
  <c r="BB7" i="20"/>
  <c r="BA8" i="20"/>
  <c r="BB8" i="20"/>
  <c r="BA9" i="20"/>
  <c r="BB9" i="20"/>
  <c r="BA10" i="20"/>
  <c r="BB10" i="20"/>
  <c r="BA11" i="20"/>
  <c r="BB11" i="20"/>
  <c r="BA12" i="20"/>
  <c r="BB12" i="20"/>
  <c r="BA13" i="20"/>
  <c r="BB13" i="20"/>
  <c r="BA14" i="20"/>
  <c r="BB14" i="20"/>
  <c r="BA15" i="20"/>
  <c r="BB15" i="20"/>
  <c r="BA16" i="20"/>
  <c r="BB16" i="20"/>
  <c r="BA17" i="20"/>
  <c r="BB17" i="20"/>
  <c r="BA18" i="20"/>
  <c r="BB18" i="20"/>
  <c r="BA19" i="20"/>
  <c r="BB19" i="20"/>
  <c r="BA20" i="20"/>
  <c r="BB20" i="20"/>
  <c r="BA21" i="20"/>
  <c r="BB21" i="20"/>
  <c r="BA22" i="20"/>
  <c r="BB22" i="20"/>
  <c r="BA23" i="20"/>
  <c r="BB23" i="20"/>
  <c r="BA24" i="20"/>
  <c r="BB24" i="20"/>
  <c r="BA25" i="20"/>
  <c r="BB25" i="20"/>
  <c r="BA26" i="20"/>
  <c r="BB26" i="20"/>
  <c r="BB27" i="20"/>
  <c r="BB28" i="20"/>
  <c r="AY6" i="20"/>
  <c r="AZ6" i="20"/>
  <c r="AY7" i="20"/>
  <c r="AZ7" i="20"/>
  <c r="AY8" i="20"/>
  <c r="AZ8" i="20"/>
  <c r="AY9" i="20"/>
  <c r="AZ9" i="20"/>
  <c r="AY10" i="20"/>
  <c r="AZ10" i="20"/>
  <c r="AY11" i="20"/>
  <c r="AZ11" i="20"/>
  <c r="AY12" i="20"/>
  <c r="AZ12" i="20"/>
  <c r="AY13" i="20"/>
  <c r="AZ13" i="20"/>
  <c r="AY14" i="20"/>
  <c r="AZ14" i="20"/>
  <c r="AY15" i="20"/>
  <c r="AZ15" i="20"/>
  <c r="AY16" i="20"/>
  <c r="AZ16" i="20"/>
  <c r="AY17" i="20"/>
  <c r="AZ17" i="20"/>
  <c r="AY18" i="20"/>
  <c r="AZ18" i="20"/>
  <c r="AY19" i="20"/>
  <c r="AZ19" i="20"/>
  <c r="AY20" i="20"/>
  <c r="AZ20" i="20"/>
  <c r="AY21" i="20"/>
  <c r="AZ21" i="20"/>
  <c r="AY22" i="20"/>
  <c r="AZ22" i="20"/>
  <c r="AY23" i="20"/>
  <c r="AZ23" i="20"/>
  <c r="AY24" i="20"/>
  <c r="AZ24" i="20"/>
  <c r="AY25" i="20"/>
  <c r="AZ25" i="20"/>
  <c r="AY26" i="20"/>
  <c r="AZ26" i="20"/>
  <c r="AZ27" i="20"/>
  <c r="AZ28" i="20"/>
  <c r="AW6" i="20"/>
  <c r="AX6" i="20"/>
  <c r="AW7" i="20"/>
  <c r="AX7" i="20"/>
  <c r="AW8" i="20"/>
  <c r="AX8" i="20"/>
  <c r="AW9" i="20"/>
  <c r="AX9" i="20"/>
  <c r="AW10" i="20"/>
  <c r="AX10" i="20"/>
  <c r="AW11" i="20"/>
  <c r="AX11" i="20"/>
  <c r="AW12" i="20"/>
  <c r="AX12" i="20"/>
  <c r="AW13" i="20"/>
  <c r="AX13" i="20"/>
  <c r="AW14" i="20"/>
  <c r="AX14" i="20"/>
  <c r="AW15" i="20"/>
  <c r="AX15" i="20"/>
  <c r="AW16" i="20"/>
  <c r="AX16" i="20"/>
  <c r="AW17" i="20"/>
  <c r="AX17" i="20"/>
  <c r="AW18" i="20"/>
  <c r="AX18" i="20"/>
  <c r="AW19" i="20"/>
  <c r="AX19" i="20"/>
  <c r="AW20" i="20"/>
  <c r="AX20" i="20"/>
  <c r="AW21" i="20"/>
  <c r="AX21" i="20"/>
  <c r="AW22" i="20"/>
  <c r="AX22" i="20"/>
  <c r="AW23" i="20"/>
  <c r="AX23" i="20"/>
  <c r="AW24" i="20"/>
  <c r="AX24" i="20"/>
  <c r="AW25" i="20"/>
  <c r="AX25" i="20"/>
  <c r="AW26" i="20"/>
  <c r="AX26" i="20"/>
  <c r="AX27" i="20"/>
  <c r="AX28" i="20"/>
  <c r="AU6" i="20"/>
  <c r="AV6" i="20"/>
  <c r="AU7" i="20"/>
  <c r="AV7" i="20"/>
  <c r="AU8" i="20"/>
  <c r="AV8" i="20"/>
  <c r="AU9" i="20"/>
  <c r="AV9" i="20"/>
  <c r="AU10" i="20"/>
  <c r="AV10" i="20"/>
  <c r="AU11" i="20"/>
  <c r="AV11" i="20"/>
  <c r="AU12" i="20"/>
  <c r="AV12" i="20"/>
  <c r="AU13" i="20"/>
  <c r="AV13" i="20"/>
  <c r="AU14" i="20"/>
  <c r="AV14" i="20"/>
  <c r="AU15" i="20"/>
  <c r="AV15" i="20"/>
  <c r="AU16" i="20"/>
  <c r="AV16" i="20"/>
  <c r="AU17" i="20"/>
  <c r="AV17" i="20"/>
  <c r="AU18" i="20"/>
  <c r="AV18" i="20"/>
  <c r="AU19" i="20"/>
  <c r="AV19" i="20"/>
  <c r="AU20" i="20"/>
  <c r="AV20" i="20"/>
  <c r="AU21" i="20"/>
  <c r="AV21" i="20"/>
  <c r="AU22" i="20"/>
  <c r="AV22" i="20"/>
  <c r="AU23" i="20"/>
  <c r="AV23" i="20"/>
  <c r="AU24" i="20"/>
  <c r="AV24" i="20"/>
  <c r="AU25" i="20"/>
  <c r="AV25" i="20"/>
  <c r="AU26" i="20"/>
  <c r="AV26" i="20"/>
  <c r="AV27" i="20"/>
  <c r="AV28" i="20"/>
  <c r="AD27" i="20"/>
  <c r="AI27" i="20"/>
  <c r="AI30" i="20"/>
  <c r="AD28" i="20"/>
  <c r="Y27" i="20"/>
  <c r="AC27" i="20"/>
  <c r="AC30" i="20"/>
  <c r="Y28" i="20"/>
  <c r="BD6" i="19"/>
  <c r="BC7" i="19"/>
  <c r="BD7" i="19"/>
  <c r="BC8" i="19"/>
  <c r="BD8" i="19"/>
  <c r="BC9" i="19"/>
  <c r="BD9" i="19"/>
  <c r="BC10" i="19"/>
  <c r="BD10" i="19"/>
  <c r="BC11" i="19"/>
  <c r="BD11" i="19"/>
  <c r="BC12" i="19"/>
  <c r="BD12" i="19"/>
  <c r="BC13" i="19"/>
  <c r="BD13" i="19"/>
  <c r="BC14" i="19"/>
  <c r="BD14" i="19"/>
  <c r="BC15" i="19"/>
  <c r="BD15" i="19"/>
  <c r="BC16" i="19"/>
  <c r="BD16" i="19"/>
  <c r="BC17" i="19"/>
  <c r="BD17" i="19"/>
  <c r="BC18" i="19"/>
  <c r="BD18" i="19"/>
  <c r="BC19" i="19"/>
  <c r="BD19" i="19"/>
  <c r="BC20" i="19"/>
  <c r="BD20" i="19"/>
  <c r="BC21" i="19"/>
  <c r="BD21" i="19"/>
  <c r="BC22" i="19"/>
  <c r="BD22" i="19"/>
  <c r="BC23" i="19"/>
  <c r="BD23" i="19"/>
  <c r="BC24" i="19"/>
  <c r="BD24" i="19"/>
  <c r="BC25" i="19"/>
  <c r="BD25" i="19"/>
  <c r="BC26" i="19"/>
  <c r="BD26" i="19"/>
  <c r="BC27" i="19"/>
  <c r="BD27" i="19"/>
  <c r="BC28" i="19"/>
  <c r="BD28" i="19"/>
  <c r="BC29" i="19"/>
  <c r="BD29" i="19"/>
  <c r="BC30" i="19"/>
  <c r="BD30" i="19"/>
  <c r="BC31" i="19"/>
  <c r="BD31" i="19"/>
  <c r="BC32" i="19"/>
  <c r="BD32" i="19"/>
  <c r="BC33" i="19"/>
  <c r="BD33" i="19"/>
  <c r="BC34" i="19"/>
  <c r="BD34" i="19"/>
  <c r="BC35" i="19"/>
  <c r="BD35" i="19"/>
  <c r="BC36" i="19"/>
  <c r="BD36" i="19"/>
  <c r="BC37" i="19"/>
  <c r="BD37" i="19"/>
  <c r="BC38" i="19"/>
  <c r="BD38" i="19"/>
  <c r="BC39" i="19"/>
  <c r="BD39" i="19"/>
  <c r="BC40" i="19"/>
  <c r="BD40" i="19"/>
  <c r="BC41" i="19"/>
  <c r="BD41" i="19"/>
  <c r="BC42" i="19"/>
  <c r="BD42" i="19"/>
  <c r="BC43" i="19"/>
  <c r="BD43" i="19"/>
  <c r="BC44" i="19"/>
  <c r="BD44" i="19"/>
  <c r="BC45" i="19"/>
  <c r="BD45" i="19"/>
  <c r="BC46" i="19"/>
  <c r="BD46" i="19"/>
  <c r="BC47" i="19"/>
  <c r="BD47" i="19"/>
  <c r="BC48" i="19"/>
  <c r="BD48" i="19"/>
  <c r="BC49" i="19"/>
  <c r="BD49" i="19"/>
  <c r="BC50" i="19"/>
  <c r="BD50" i="19"/>
  <c r="BC51" i="19"/>
  <c r="BD51" i="19"/>
  <c r="BD52" i="19"/>
  <c r="BD53" i="19"/>
  <c r="BB6" i="19"/>
  <c r="BA7" i="19"/>
  <c r="BB7" i="19"/>
  <c r="BA8" i="19"/>
  <c r="BB8" i="19"/>
  <c r="BA9" i="19"/>
  <c r="BB9" i="19"/>
  <c r="BA10" i="19"/>
  <c r="BB10" i="19"/>
  <c r="BA11" i="19"/>
  <c r="BB11" i="19"/>
  <c r="BA12" i="19"/>
  <c r="BB12" i="19"/>
  <c r="BA13" i="19"/>
  <c r="BB13" i="19"/>
  <c r="BA14" i="19"/>
  <c r="BB14" i="19"/>
  <c r="BA15" i="19"/>
  <c r="BB15" i="19"/>
  <c r="BA16" i="19"/>
  <c r="BB16" i="19"/>
  <c r="BA17" i="19"/>
  <c r="BB17" i="19"/>
  <c r="BA18" i="19"/>
  <c r="BB18" i="19"/>
  <c r="BA19" i="19"/>
  <c r="BB19" i="19"/>
  <c r="BA20" i="19"/>
  <c r="BB20" i="19"/>
  <c r="BA21" i="19"/>
  <c r="BB21" i="19"/>
  <c r="BA22" i="19"/>
  <c r="BB22" i="19"/>
  <c r="BA23" i="19"/>
  <c r="BB23" i="19"/>
  <c r="BA24" i="19"/>
  <c r="BB24" i="19"/>
  <c r="BA25" i="19"/>
  <c r="BB25" i="19"/>
  <c r="BA26" i="19"/>
  <c r="BB26" i="19"/>
  <c r="BA27" i="19"/>
  <c r="BB27" i="19"/>
  <c r="BA28" i="19"/>
  <c r="BB28" i="19"/>
  <c r="BA29" i="19"/>
  <c r="BB29" i="19"/>
  <c r="BA30" i="19"/>
  <c r="BB30" i="19"/>
  <c r="BA31" i="19"/>
  <c r="BB31" i="19"/>
  <c r="BA32" i="19"/>
  <c r="BB32" i="19"/>
  <c r="BA33" i="19"/>
  <c r="BB33" i="19"/>
  <c r="BA34" i="19"/>
  <c r="BB34" i="19"/>
  <c r="BA35" i="19"/>
  <c r="BB35" i="19"/>
  <c r="BA36" i="19"/>
  <c r="BB36" i="19"/>
  <c r="BA37" i="19"/>
  <c r="BB37" i="19"/>
  <c r="BA38" i="19"/>
  <c r="BB38" i="19"/>
  <c r="BA39" i="19"/>
  <c r="BB39" i="19"/>
  <c r="BA40" i="19"/>
  <c r="BB40" i="19"/>
  <c r="BA41" i="19"/>
  <c r="BB41" i="19"/>
  <c r="BA42" i="19"/>
  <c r="BB42" i="19"/>
  <c r="BA43" i="19"/>
  <c r="BB43" i="19"/>
  <c r="BA44" i="19"/>
  <c r="BB44" i="19"/>
  <c r="BA45" i="19"/>
  <c r="BB45" i="19"/>
  <c r="BA46" i="19"/>
  <c r="BB46" i="19"/>
  <c r="BA47" i="19"/>
  <c r="BB47" i="19"/>
  <c r="BA48" i="19"/>
  <c r="BB48" i="19"/>
  <c r="BA49" i="19"/>
  <c r="BB49" i="19"/>
  <c r="BA50" i="19"/>
  <c r="BB50" i="19"/>
  <c r="BA51" i="19"/>
  <c r="BB51" i="19"/>
  <c r="BB52" i="19"/>
  <c r="BB53" i="19"/>
  <c r="AY6" i="19"/>
  <c r="AZ6" i="19"/>
  <c r="AY7" i="19"/>
  <c r="AZ7" i="19"/>
  <c r="AY8" i="19"/>
  <c r="AZ8" i="19"/>
  <c r="AY9" i="19"/>
  <c r="AZ9" i="19"/>
  <c r="AY10" i="19"/>
  <c r="AZ10" i="19"/>
  <c r="AY11" i="19"/>
  <c r="AZ11" i="19"/>
  <c r="AY12" i="19"/>
  <c r="AZ12" i="19"/>
  <c r="AY13" i="19"/>
  <c r="AZ13" i="19"/>
  <c r="AY14" i="19"/>
  <c r="AZ14" i="19"/>
  <c r="AY15" i="19"/>
  <c r="AZ15" i="19"/>
  <c r="AY16" i="19"/>
  <c r="AZ16" i="19"/>
  <c r="AY17" i="19"/>
  <c r="AZ17" i="19"/>
  <c r="AY18" i="19"/>
  <c r="AZ18" i="19"/>
  <c r="AY19" i="19"/>
  <c r="AZ19" i="19"/>
  <c r="AY20" i="19"/>
  <c r="AZ20" i="19"/>
  <c r="AY21" i="19"/>
  <c r="AZ21" i="19"/>
  <c r="AY22" i="19"/>
  <c r="AZ22" i="19"/>
  <c r="AY23" i="19"/>
  <c r="AZ23" i="19"/>
  <c r="AY24" i="19"/>
  <c r="AZ24" i="19"/>
  <c r="AY25" i="19"/>
  <c r="AZ25" i="19"/>
  <c r="AY26" i="19"/>
  <c r="AZ26" i="19"/>
  <c r="AY27" i="19"/>
  <c r="AZ27" i="19"/>
  <c r="AY28" i="19"/>
  <c r="AZ28" i="19"/>
  <c r="AY29" i="19"/>
  <c r="AZ29" i="19"/>
  <c r="AY30" i="19"/>
  <c r="AZ30" i="19"/>
  <c r="AY31" i="19"/>
  <c r="AZ31" i="19"/>
  <c r="AY32" i="19"/>
  <c r="AZ32" i="19"/>
  <c r="AY33" i="19"/>
  <c r="AZ33" i="19"/>
  <c r="AY34" i="19"/>
  <c r="AZ34" i="19"/>
  <c r="AY35" i="19"/>
  <c r="AZ35" i="19"/>
  <c r="AY36" i="19"/>
  <c r="AZ36" i="19"/>
  <c r="AY37" i="19"/>
  <c r="AZ37" i="19"/>
  <c r="AY38" i="19"/>
  <c r="AZ38" i="19"/>
  <c r="AY39" i="19"/>
  <c r="AZ39" i="19"/>
  <c r="AY40" i="19"/>
  <c r="AZ40" i="19"/>
  <c r="AY41" i="19"/>
  <c r="AZ41" i="19"/>
  <c r="AY42" i="19"/>
  <c r="AZ42" i="19"/>
  <c r="AY43" i="19"/>
  <c r="AZ43" i="19"/>
  <c r="AY44" i="19"/>
  <c r="AZ44" i="19"/>
  <c r="AY45" i="19"/>
  <c r="AZ45" i="19"/>
  <c r="AY46" i="19"/>
  <c r="AZ46" i="19"/>
  <c r="AY47" i="19"/>
  <c r="AZ47" i="19"/>
  <c r="AY48" i="19"/>
  <c r="AZ48" i="19"/>
  <c r="AY49" i="19"/>
  <c r="AZ49" i="19"/>
  <c r="AY50" i="19"/>
  <c r="AZ50" i="19"/>
  <c r="AY51" i="19"/>
  <c r="AZ51" i="19"/>
  <c r="AZ52" i="19"/>
  <c r="AZ53" i="19"/>
  <c r="AX6" i="19"/>
  <c r="AW7" i="19"/>
  <c r="AX7" i="19"/>
  <c r="AW8" i="19"/>
  <c r="AX8" i="19"/>
  <c r="AW9" i="19"/>
  <c r="AX9" i="19"/>
  <c r="AW10" i="19"/>
  <c r="AX10" i="19"/>
  <c r="AW11" i="19"/>
  <c r="AX11" i="19"/>
  <c r="AW12" i="19"/>
  <c r="AX12" i="19"/>
  <c r="AW13" i="19"/>
  <c r="AX13" i="19"/>
  <c r="AW14" i="19"/>
  <c r="AX14" i="19"/>
  <c r="AW15" i="19"/>
  <c r="AX15" i="19"/>
  <c r="AW16" i="19"/>
  <c r="AX16" i="19"/>
  <c r="AW17" i="19"/>
  <c r="AX17" i="19"/>
  <c r="AW18" i="19"/>
  <c r="AX18" i="19"/>
  <c r="AW19" i="19"/>
  <c r="AX19" i="19"/>
  <c r="AW20" i="19"/>
  <c r="AX20" i="19"/>
  <c r="AW21" i="19"/>
  <c r="AX21" i="19"/>
  <c r="AW22" i="19"/>
  <c r="AX22" i="19"/>
  <c r="AW23" i="19"/>
  <c r="AX23" i="19"/>
  <c r="AW24" i="19"/>
  <c r="AX24" i="19"/>
  <c r="AW25" i="19"/>
  <c r="AX25" i="19"/>
  <c r="AW26" i="19"/>
  <c r="AX26" i="19"/>
  <c r="AW27" i="19"/>
  <c r="AX27" i="19"/>
  <c r="AW28" i="19"/>
  <c r="AX28" i="19"/>
  <c r="AW29" i="19"/>
  <c r="AX29" i="19"/>
  <c r="AW30" i="19"/>
  <c r="AX30" i="19"/>
  <c r="AW31" i="19"/>
  <c r="AX31" i="19"/>
  <c r="AW32" i="19"/>
  <c r="AX32" i="19"/>
  <c r="AW33" i="19"/>
  <c r="AX33" i="19"/>
  <c r="AW34" i="19"/>
  <c r="AX34" i="19"/>
  <c r="AW35" i="19"/>
  <c r="AX35" i="19"/>
  <c r="AW36" i="19"/>
  <c r="AX36" i="19"/>
  <c r="AW37" i="19"/>
  <c r="AX37" i="19"/>
  <c r="AW38" i="19"/>
  <c r="AX38" i="19"/>
  <c r="AW39" i="19"/>
  <c r="AX39" i="19"/>
  <c r="AW40" i="19"/>
  <c r="AX40" i="19"/>
  <c r="AW41" i="19"/>
  <c r="AX41" i="19"/>
  <c r="AW42" i="19"/>
  <c r="AX42" i="19"/>
  <c r="AW43" i="19"/>
  <c r="AX43" i="19"/>
  <c r="AW44" i="19"/>
  <c r="AX44" i="19"/>
  <c r="AW45" i="19"/>
  <c r="AX45" i="19"/>
  <c r="AW46" i="19"/>
  <c r="AX46" i="19"/>
  <c r="AW47" i="19"/>
  <c r="AX47" i="19"/>
  <c r="AW48" i="19"/>
  <c r="AX48" i="19"/>
  <c r="AW49" i="19"/>
  <c r="AX49" i="19"/>
  <c r="AW50" i="19"/>
  <c r="AX50" i="19"/>
  <c r="AW51" i="19"/>
  <c r="AX51" i="19"/>
  <c r="AX52" i="19"/>
  <c r="AX53" i="19"/>
  <c r="AV6" i="19"/>
  <c r="AU7" i="19"/>
  <c r="AV7" i="19"/>
  <c r="AU8" i="19"/>
  <c r="AV8" i="19"/>
  <c r="AU9" i="19"/>
  <c r="AV9" i="19"/>
  <c r="AU10" i="19"/>
  <c r="AV10" i="19"/>
  <c r="AU11" i="19"/>
  <c r="AV11" i="19"/>
  <c r="AU12" i="19"/>
  <c r="AV12" i="19"/>
  <c r="AU13" i="19"/>
  <c r="AV13" i="19"/>
  <c r="AU14" i="19"/>
  <c r="AV14" i="19"/>
  <c r="AU15" i="19"/>
  <c r="AV15" i="19"/>
  <c r="AU16" i="19"/>
  <c r="AV16" i="19"/>
  <c r="AU17" i="19"/>
  <c r="AV17" i="19"/>
  <c r="AU18" i="19"/>
  <c r="AV18" i="19"/>
  <c r="AU19" i="19"/>
  <c r="AV19" i="19"/>
  <c r="AU20" i="19"/>
  <c r="AV20" i="19"/>
  <c r="AU21" i="19"/>
  <c r="AV21" i="19"/>
  <c r="AU22" i="19"/>
  <c r="AV22" i="19"/>
  <c r="AU23" i="19"/>
  <c r="AV23" i="19"/>
  <c r="AU24" i="19"/>
  <c r="AV24" i="19"/>
  <c r="AU25" i="19"/>
  <c r="AV25" i="19"/>
  <c r="AU26" i="19"/>
  <c r="AV26" i="19"/>
  <c r="AU27" i="19"/>
  <c r="AV27" i="19"/>
  <c r="AU28" i="19"/>
  <c r="AV28" i="19"/>
  <c r="AU29" i="19"/>
  <c r="AV29" i="19"/>
  <c r="AU30" i="19"/>
  <c r="AV30" i="19"/>
  <c r="AU31" i="19"/>
  <c r="AV31" i="19"/>
  <c r="AU32" i="19"/>
  <c r="AV32" i="19"/>
  <c r="AU33" i="19"/>
  <c r="AV33" i="19"/>
  <c r="AU34" i="19"/>
  <c r="AV34" i="19"/>
  <c r="AU35" i="19"/>
  <c r="AV35" i="19"/>
  <c r="AU36" i="19"/>
  <c r="AV36" i="19"/>
  <c r="AU37" i="19"/>
  <c r="AV37" i="19"/>
  <c r="AU38" i="19"/>
  <c r="AV38" i="19"/>
  <c r="AU39" i="19"/>
  <c r="AV39" i="19"/>
  <c r="AU40" i="19"/>
  <c r="AV40" i="19"/>
  <c r="AU41" i="19"/>
  <c r="AV41" i="19"/>
  <c r="AU42" i="19"/>
  <c r="AV42" i="19"/>
  <c r="AU43" i="19"/>
  <c r="AV43" i="19"/>
  <c r="AU44" i="19"/>
  <c r="AV44" i="19"/>
  <c r="AU45" i="19"/>
  <c r="AV45" i="19"/>
  <c r="AU46" i="19"/>
  <c r="AV46" i="19"/>
  <c r="AU47" i="19"/>
  <c r="AV47" i="19"/>
  <c r="AU48" i="19"/>
  <c r="AV48" i="19"/>
  <c r="AU49" i="19"/>
  <c r="AV49" i="19"/>
  <c r="AU50" i="19"/>
  <c r="AV50" i="19"/>
  <c r="AU51" i="19"/>
  <c r="AV51" i="19"/>
  <c r="AV52" i="19"/>
  <c r="AV53" i="19"/>
  <c r="AQ52" i="19"/>
  <c r="AQ53" i="19"/>
  <c r="AD52" i="19"/>
  <c r="AI52" i="19"/>
  <c r="AI55" i="19"/>
  <c r="AD53" i="19"/>
  <c r="Y52" i="19"/>
  <c r="AC52" i="19"/>
  <c r="AC55" i="19"/>
  <c r="Y53" i="19"/>
  <c r="AX6" i="18"/>
  <c r="AW7" i="18"/>
  <c r="AX7" i="18" s="1"/>
  <c r="AW8" i="18"/>
  <c r="AX8" i="18" s="1"/>
  <c r="AW9" i="18"/>
  <c r="AX9" i="18" s="1"/>
  <c r="AW10" i="18"/>
  <c r="AX10" i="18" s="1"/>
  <c r="AW11" i="18"/>
  <c r="AX11" i="18" s="1"/>
  <c r="AW12" i="18"/>
  <c r="AX12" i="18" s="1"/>
  <c r="AW13" i="18"/>
  <c r="AX13" i="18" s="1"/>
  <c r="AW14" i="18"/>
  <c r="AX14" i="18" s="1"/>
  <c r="AW15" i="18"/>
  <c r="AX15" i="18" s="1"/>
  <c r="AW16" i="18"/>
  <c r="AX16" i="18" s="1"/>
  <c r="AW17" i="18"/>
  <c r="AX17" i="18" s="1"/>
  <c r="AW18" i="18"/>
  <c r="AX18" i="18" s="1"/>
  <c r="AW19" i="18"/>
  <c r="AX19" i="18" s="1"/>
  <c r="AW20" i="18"/>
  <c r="AX20" i="18" s="1"/>
  <c r="AW21" i="18"/>
  <c r="AX21" i="18" s="1"/>
  <c r="AW22" i="18"/>
  <c r="AX22" i="18" s="1"/>
  <c r="AW23" i="18"/>
  <c r="AX23" i="18" s="1"/>
  <c r="AW24" i="18"/>
  <c r="AX24" i="18" s="1"/>
  <c r="AW25" i="18"/>
  <c r="AX25" i="18" s="1"/>
  <c r="AW26" i="18"/>
  <c r="AX26" i="18" s="1"/>
  <c r="AW27" i="18"/>
  <c r="AX27" i="18" s="1"/>
  <c r="AW28" i="18"/>
  <c r="AX28" i="18" s="1"/>
  <c r="AW29" i="18"/>
  <c r="AX29" i="18" s="1"/>
  <c r="AW30" i="18"/>
  <c r="AX30" i="18" s="1"/>
  <c r="AW31" i="18"/>
  <c r="AX31" i="18" s="1"/>
  <c r="AW32" i="18"/>
  <c r="AX32" i="18" s="1"/>
  <c r="AW33" i="18"/>
  <c r="AX33" i="18" s="1"/>
  <c r="AW34" i="18"/>
  <c r="AX34" i="18" s="1"/>
  <c r="AW35" i="18"/>
  <c r="AX35" i="18" s="1"/>
  <c r="AW36" i="18"/>
  <c r="AX36" i="18" s="1"/>
  <c r="AW37" i="18"/>
  <c r="AX37" i="18" s="1"/>
  <c r="AW38" i="18"/>
  <c r="AX38" i="18" s="1"/>
  <c r="AW39" i="18"/>
  <c r="AX39" i="18" s="1"/>
  <c r="AW40" i="18"/>
  <c r="AX40" i="18" s="1"/>
  <c r="AW43" i="18"/>
  <c r="AX43" i="18" s="1"/>
  <c r="AW44" i="18"/>
  <c r="AX44" i="18" s="1"/>
  <c r="AW45" i="18"/>
  <c r="AX45" i="18" s="1"/>
  <c r="AW46" i="18"/>
  <c r="AX46" i="18" s="1"/>
  <c r="AW47" i="18"/>
  <c r="AX47" i="18" s="1"/>
  <c r="AW48" i="18"/>
  <c r="AX48" i="18" s="1"/>
  <c r="AW49" i="18"/>
  <c r="AX49" i="18" s="1"/>
  <c r="AW51" i="18"/>
  <c r="AX51" i="18" s="1"/>
  <c r="AW52" i="18"/>
  <c r="AX52" i="18" s="1"/>
  <c r="AW53" i="18"/>
  <c r="AX53" i="18" s="1"/>
  <c r="AW54" i="18"/>
  <c r="AX54" i="18" s="1"/>
  <c r="AW56" i="18"/>
  <c r="AX56" i="18" s="1"/>
  <c r="AW57" i="18"/>
  <c r="AX57" i="18" s="1"/>
  <c r="AW58" i="18"/>
  <c r="AX58" i="18" s="1"/>
  <c r="AW59" i="18"/>
  <c r="AX59" i="18" s="1"/>
  <c r="AW61" i="18"/>
  <c r="AX61" i="18" s="1"/>
  <c r="AW62" i="18"/>
  <c r="AX62" i="18" s="1"/>
  <c r="AW63" i="18"/>
  <c r="AX63" i="18" s="1"/>
  <c r="AW64" i="18"/>
  <c r="AX64" i="18" s="1"/>
  <c r="AW65" i="18"/>
  <c r="AX65" i="18" s="1"/>
  <c r="AW66" i="18"/>
  <c r="AX66" i="18" s="1"/>
  <c r="AW67" i="18"/>
  <c r="AX67" i="18" s="1"/>
  <c r="AW68" i="18"/>
  <c r="AX68" i="18" s="1"/>
  <c r="AW69" i="18"/>
  <c r="AX69" i="18" s="1"/>
  <c r="AW70" i="18"/>
  <c r="AX70" i="18" s="1"/>
  <c r="AW71" i="18"/>
  <c r="AX71" i="18" s="1"/>
  <c r="AW72" i="18"/>
  <c r="AX72" i="18" s="1"/>
  <c r="AW74" i="18"/>
  <c r="AX74" i="18" s="1"/>
  <c r="AW75" i="18"/>
  <c r="AX75" i="18" s="1"/>
  <c r="AW76" i="18"/>
  <c r="AX76" i="18" s="1"/>
  <c r="AW77" i="18"/>
  <c r="AX77" i="18" s="1"/>
  <c r="AW78" i="18"/>
  <c r="AX78" i="18" s="1"/>
  <c r="AW79" i="18"/>
  <c r="AX79" i="18" s="1"/>
  <c r="AW80" i="18"/>
  <c r="AX80" i="18" s="1"/>
  <c r="AW81" i="18"/>
  <c r="AX81" i="18" s="1"/>
  <c r="AW82" i="18"/>
  <c r="AX82" i="18" s="1"/>
  <c r="AW83" i="18"/>
  <c r="AX83" i="18" s="1"/>
  <c r="AW84" i="18"/>
  <c r="AX84" i="18" s="1"/>
  <c r="AW85" i="18"/>
  <c r="AX85" i="18" s="1"/>
  <c r="AW86" i="18"/>
  <c r="AX86" i="18" s="1"/>
  <c r="AW87" i="18"/>
  <c r="AX87" i="18" s="1"/>
  <c r="AW88" i="18"/>
  <c r="AX88" i="18" s="1"/>
  <c r="AW91" i="18"/>
  <c r="AX91" i="18" s="1"/>
  <c r="AW92" i="18"/>
  <c r="AX92" i="18" s="1"/>
  <c r="AW93" i="18"/>
  <c r="AX93" i="18" s="1"/>
  <c r="AW94" i="18"/>
  <c r="AX94" i="18" s="1"/>
  <c r="AW95" i="18"/>
  <c r="AX95" i="18" s="1"/>
  <c r="AW96" i="18"/>
  <c r="AX96" i="18" s="1"/>
  <c r="AW97" i="18"/>
  <c r="AX97" i="18" s="1"/>
  <c r="AW98" i="18"/>
  <c r="AX98" i="18" s="1"/>
  <c r="AW99" i="18"/>
  <c r="AX99" i="18" s="1"/>
  <c r="AW100" i="18"/>
  <c r="AX100" i="18" s="1"/>
  <c r="AW101" i="18"/>
  <c r="AX101" i="18" s="1"/>
  <c r="AW102" i="18"/>
  <c r="AX102" i="18" s="1"/>
  <c r="AW103" i="18"/>
  <c r="AX103" i="18" s="1"/>
  <c r="AW104" i="18"/>
  <c r="AX104" i="18" s="1"/>
  <c r="AW105" i="18"/>
  <c r="AX105" i="18" s="1"/>
  <c r="AW106" i="18"/>
  <c r="AX106" i="18" s="1"/>
  <c r="AW107" i="18"/>
  <c r="AX107" i="18" s="1"/>
  <c r="AW108" i="18"/>
  <c r="AX108" i="18" s="1"/>
  <c r="AW109" i="18"/>
  <c r="AX109" i="18" s="1"/>
  <c r="AW110" i="18"/>
  <c r="AX110" i="18" s="1"/>
  <c r="AW111" i="18"/>
  <c r="AX111" i="18" s="1"/>
  <c r="AW112" i="18"/>
  <c r="AX112" i="18" s="1"/>
  <c r="AW113" i="18"/>
  <c r="AX113" i="18" s="1"/>
  <c r="AW114" i="18"/>
  <c r="AX114" i="18" s="1"/>
  <c r="AW115" i="18"/>
  <c r="AX115" i="18" s="1"/>
  <c r="AW116" i="18"/>
  <c r="AX116" i="18" s="1"/>
  <c r="AW117" i="18"/>
  <c r="AX117" i="18" s="1"/>
  <c r="AW118" i="18"/>
  <c r="AX118" i="18" s="1"/>
  <c r="AW119" i="18"/>
  <c r="AX119" i="18" s="1"/>
  <c r="AW120" i="18"/>
  <c r="AX120" i="18" s="1"/>
  <c r="AW121" i="18"/>
  <c r="AX121" i="18" s="1"/>
  <c r="AW122" i="18"/>
  <c r="AX122" i="18" s="1"/>
  <c r="AW123" i="18"/>
  <c r="AX123" i="18" s="1"/>
  <c r="AW124" i="18"/>
  <c r="AX124" i="18" s="1"/>
  <c r="AW125" i="18"/>
  <c r="AX125" i="18" s="1"/>
  <c r="AW126" i="18"/>
  <c r="AX126" i="18" s="1"/>
  <c r="AW127" i="18"/>
  <c r="AX127" i="18" s="1"/>
  <c r="AW128" i="18"/>
  <c r="AX128" i="18" s="1"/>
  <c r="AW129" i="18"/>
  <c r="AX129" i="18" s="1"/>
  <c r="AW130" i="18"/>
  <c r="AX130" i="18" s="1"/>
  <c r="AW131" i="18"/>
  <c r="AX131" i="18" s="1"/>
  <c r="AW132" i="18"/>
  <c r="AX132" i="18" s="1"/>
  <c r="AW133" i="18"/>
  <c r="AX133" i="18" s="1"/>
  <c r="AW134" i="18"/>
  <c r="AX134" i="18" s="1"/>
  <c r="I70" i="17"/>
  <c r="Q54" i="15"/>
  <c r="U54" i="15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E4" i="28"/>
  <c r="B4" i="28"/>
  <c r="B3" i="28"/>
  <c r="E4" i="27"/>
  <c r="E4" i="26"/>
  <c r="E4" i="25"/>
  <c r="E4" i="24"/>
  <c r="E4" i="23"/>
  <c r="AH68" i="21"/>
  <c r="AH69" i="21"/>
  <c r="AG68" i="21"/>
  <c r="AG69" i="21"/>
  <c r="AF68" i="21"/>
  <c r="AF69" i="21"/>
  <c r="AE68" i="21"/>
  <c r="AE69" i="21"/>
  <c r="AB68" i="21"/>
  <c r="AB69" i="21"/>
  <c r="AA68" i="21"/>
  <c r="AA69" i="21"/>
  <c r="Z68" i="21"/>
  <c r="Z69" i="21"/>
  <c r="X68" i="21"/>
  <c r="X69" i="21"/>
  <c r="V68" i="21"/>
  <c r="V69" i="21"/>
  <c r="U68" i="21"/>
  <c r="U69" i="21"/>
  <c r="T68" i="21"/>
  <c r="T69" i="21"/>
  <c r="S68" i="21"/>
  <c r="S69" i="21"/>
  <c r="R68" i="21"/>
  <c r="R69" i="21"/>
  <c r="P68" i="21"/>
  <c r="P69" i="21"/>
  <c r="O68" i="21"/>
  <c r="O69" i="21"/>
  <c r="N68" i="21"/>
  <c r="N69" i="21"/>
  <c r="M68" i="21"/>
  <c r="M69" i="21"/>
  <c r="L68" i="21"/>
  <c r="L69" i="21"/>
  <c r="J68" i="21"/>
  <c r="J69" i="21"/>
  <c r="I68" i="21"/>
  <c r="I69" i="21"/>
  <c r="H68" i="21"/>
  <c r="H69" i="21"/>
  <c r="G68" i="21"/>
  <c r="G69" i="21"/>
  <c r="F68" i="21"/>
  <c r="F69" i="21"/>
  <c r="BC68" i="21"/>
  <c r="BA68" i="21"/>
  <c r="AY68" i="21"/>
  <c r="AW68" i="21"/>
  <c r="AU68" i="21"/>
  <c r="BE67" i="21"/>
  <c r="AT67" i="21"/>
  <c r="BE66" i="21"/>
  <c r="AT66" i="21"/>
  <c r="BE65" i="21"/>
  <c r="AT65" i="21"/>
  <c r="BE64" i="21"/>
  <c r="AT64" i="21"/>
  <c r="BE63" i="21"/>
  <c r="AT63" i="21"/>
  <c r="BE62" i="21"/>
  <c r="AT62" i="21"/>
  <c r="BE61" i="21"/>
  <c r="AT61" i="21"/>
  <c r="BE60" i="21"/>
  <c r="AT60" i="21"/>
  <c r="BE59" i="21"/>
  <c r="AT59" i="21"/>
  <c r="BE58" i="21"/>
  <c r="AT58" i="21"/>
  <c r="BE57" i="21"/>
  <c r="AT57" i="21"/>
  <c r="BE56" i="21"/>
  <c r="AT56" i="21"/>
  <c r="BE55" i="21"/>
  <c r="AT55" i="21"/>
  <c r="BE54" i="21"/>
  <c r="AT54" i="21"/>
  <c r="BE53" i="21"/>
  <c r="AT53" i="21"/>
  <c r="BE52" i="21"/>
  <c r="AT52" i="21"/>
  <c r="BE51" i="21"/>
  <c r="AT51" i="21"/>
  <c r="BE50" i="21"/>
  <c r="AT50" i="21"/>
  <c r="BE49" i="21"/>
  <c r="AT49" i="21"/>
  <c r="BE48" i="21"/>
  <c r="AT48" i="21"/>
  <c r="BE47" i="21"/>
  <c r="AT47" i="21"/>
  <c r="BE46" i="21"/>
  <c r="AT46" i="21"/>
  <c r="BE45" i="21"/>
  <c r="AT45" i="21"/>
  <c r="BE44" i="21"/>
  <c r="AT44" i="21"/>
  <c r="BE43" i="21"/>
  <c r="AT43" i="21"/>
  <c r="BE42" i="21"/>
  <c r="AT42" i="21"/>
  <c r="BE41" i="21"/>
  <c r="AT41" i="21"/>
  <c r="BE40" i="21"/>
  <c r="AT40" i="21"/>
  <c r="BE39" i="21"/>
  <c r="AT39" i="21"/>
  <c r="BE36" i="21"/>
  <c r="AT36" i="21"/>
  <c r="BE35" i="21"/>
  <c r="AT35" i="21"/>
  <c r="BE34" i="21"/>
  <c r="AT34" i="21"/>
  <c r="BE33" i="21"/>
  <c r="AT33" i="21"/>
  <c r="BE32" i="21"/>
  <c r="AT32" i="21"/>
  <c r="BE31" i="21"/>
  <c r="AT31" i="21"/>
  <c r="BE30" i="21"/>
  <c r="AT30" i="21"/>
  <c r="BE29" i="21"/>
  <c r="AT29" i="21"/>
  <c r="BE27" i="21"/>
  <c r="AT27" i="21"/>
  <c r="BE26" i="21"/>
  <c r="AT26" i="21"/>
  <c r="BE25" i="21"/>
  <c r="AT25" i="21"/>
  <c r="BE24" i="21"/>
  <c r="AT24" i="21"/>
  <c r="BE23" i="21"/>
  <c r="AT23" i="21"/>
  <c r="BE22" i="21"/>
  <c r="AT22" i="21"/>
  <c r="BE21" i="21"/>
  <c r="AT21" i="21"/>
  <c r="BE20" i="21"/>
  <c r="AT20" i="21"/>
  <c r="BE18" i="21"/>
  <c r="AT18" i="21"/>
  <c r="BE17" i="21"/>
  <c r="AT17" i="21"/>
  <c r="BE16" i="21"/>
  <c r="AT16" i="21"/>
  <c r="BE15" i="21"/>
  <c r="AT15" i="21"/>
  <c r="BE13" i="21"/>
  <c r="AT13" i="21"/>
  <c r="BE11" i="21"/>
  <c r="AT11" i="21"/>
  <c r="BE10" i="21"/>
  <c r="AT10" i="21"/>
  <c r="BE7" i="21"/>
  <c r="AT7" i="21"/>
  <c r="BE6" i="21"/>
  <c r="AT6" i="21"/>
  <c r="W27" i="20"/>
  <c r="W30" i="20"/>
  <c r="Q27" i="20"/>
  <c r="Q30" i="20"/>
  <c r="K27" i="20"/>
  <c r="K30" i="20"/>
  <c r="AS27" i="20"/>
  <c r="AS28" i="20"/>
  <c r="AR27" i="20"/>
  <c r="AR28" i="20"/>
  <c r="AQ27" i="20"/>
  <c r="AQ28" i="20"/>
  <c r="AP27" i="20"/>
  <c r="AP28" i="20"/>
  <c r="AO27" i="20"/>
  <c r="AO28" i="20"/>
  <c r="AN27" i="20"/>
  <c r="AN28" i="20"/>
  <c r="AM27" i="20"/>
  <c r="AM28" i="20"/>
  <c r="AL27" i="20"/>
  <c r="AL28" i="20"/>
  <c r="AK27" i="20"/>
  <c r="AK28" i="20"/>
  <c r="AJ27" i="20"/>
  <c r="AJ28" i="20"/>
  <c r="AH27" i="20"/>
  <c r="AH28" i="20"/>
  <c r="AG27" i="20"/>
  <c r="AG28" i="20"/>
  <c r="AF27" i="20"/>
  <c r="AF28" i="20"/>
  <c r="AE27" i="20"/>
  <c r="AE28" i="20"/>
  <c r="AB27" i="20"/>
  <c r="AB28" i="20"/>
  <c r="AA27" i="20"/>
  <c r="AA28" i="20"/>
  <c r="Z27" i="20"/>
  <c r="Z28" i="20"/>
  <c r="X27" i="20"/>
  <c r="X28" i="20"/>
  <c r="V27" i="20"/>
  <c r="V28" i="20"/>
  <c r="U27" i="20"/>
  <c r="U28" i="20"/>
  <c r="T27" i="20"/>
  <c r="T28" i="20"/>
  <c r="S27" i="20"/>
  <c r="S28" i="20"/>
  <c r="R27" i="20"/>
  <c r="R28" i="20"/>
  <c r="P27" i="20"/>
  <c r="P28" i="20"/>
  <c r="O27" i="20"/>
  <c r="O28" i="20"/>
  <c r="N27" i="20"/>
  <c r="N28" i="20"/>
  <c r="M27" i="20"/>
  <c r="M28" i="20"/>
  <c r="L27" i="20"/>
  <c r="L28" i="20"/>
  <c r="K28" i="20"/>
  <c r="J27" i="20"/>
  <c r="J28" i="20"/>
  <c r="I27" i="20"/>
  <c r="I28" i="20"/>
  <c r="H27" i="20"/>
  <c r="H28" i="20"/>
  <c r="G27" i="20"/>
  <c r="G28" i="20"/>
  <c r="F27" i="20"/>
  <c r="F28" i="20"/>
  <c r="BC27" i="20"/>
  <c r="BA27" i="20"/>
  <c r="AY27" i="20"/>
  <c r="AW27" i="20"/>
  <c r="AU27" i="20"/>
  <c r="BE26" i="20"/>
  <c r="AT26" i="20"/>
  <c r="BE25" i="20"/>
  <c r="AT25" i="20"/>
  <c r="BE24" i="20"/>
  <c r="AT24" i="20"/>
  <c r="BE23" i="20"/>
  <c r="AT23" i="20"/>
  <c r="BE22" i="20"/>
  <c r="AT22" i="20"/>
  <c r="BE21" i="20"/>
  <c r="AT21" i="20"/>
  <c r="BE20" i="20"/>
  <c r="AT20" i="20"/>
  <c r="BE19" i="20"/>
  <c r="AT19" i="20"/>
  <c r="BE18" i="20"/>
  <c r="AT18" i="20"/>
  <c r="BE17" i="20"/>
  <c r="AT17" i="20"/>
  <c r="BE16" i="20"/>
  <c r="AT16" i="20"/>
  <c r="BE15" i="20"/>
  <c r="AT15" i="20"/>
  <c r="BE14" i="20"/>
  <c r="AT14" i="20"/>
  <c r="BE13" i="20"/>
  <c r="AT13" i="20"/>
  <c r="BE12" i="20"/>
  <c r="AT12" i="20"/>
  <c r="BE11" i="20"/>
  <c r="AT11" i="20"/>
  <c r="BE10" i="20"/>
  <c r="AT10" i="20"/>
  <c r="BE9" i="20"/>
  <c r="AT9" i="20"/>
  <c r="BE8" i="20"/>
  <c r="AT8" i="20"/>
  <c r="BE7" i="20"/>
  <c r="AT7" i="20"/>
  <c r="BE6" i="20"/>
  <c r="AT6" i="20"/>
  <c r="W52" i="19"/>
  <c r="W55" i="19"/>
  <c r="Q52" i="19"/>
  <c r="Q55" i="19"/>
  <c r="K52" i="19"/>
  <c r="K55" i="19"/>
  <c r="AS52" i="19"/>
  <c r="AS53" i="19"/>
  <c r="AR52" i="19"/>
  <c r="AR53" i="19"/>
  <c r="AP52" i="19"/>
  <c r="AP53" i="19"/>
  <c r="AO52" i="19"/>
  <c r="AO53" i="19"/>
  <c r="AN52" i="19"/>
  <c r="AN53" i="19"/>
  <c r="AM52" i="19"/>
  <c r="AM53" i="19"/>
  <c r="AL52" i="19"/>
  <c r="AL53" i="19"/>
  <c r="AK52" i="19"/>
  <c r="AK53" i="19"/>
  <c r="AJ52" i="19"/>
  <c r="AJ53" i="19"/>
  <c r="AH52" i="19"/>
  <c r="AH53" i="19"/>
  <c r="AG52" i="19"/>
  <c r="AG53" i="19"/>
  <c r="AF52" i="19"/>
  <c r="AF53" i="19"/>
  <c r="AE52" i="19"/>
  <c r="AE53" i="19"/>
  <c r="AB52" i="19"/>
  <c r="AB53" i="19"/>
  <c r="AA52" i="19"/>
  <c r="AA53" i="19"/>
  <c r="Z52" i="19"/>
  <c r="Z53" i="19"/>
  <c r="X52" i="19"/>
  <c r="X53" i="19"/>
  <c r="V52" i="19"/>
  <c r="V53" i="19"/>
  <c r="U52" i="19"/>
  <c r="U53" i="19"/>
  <c r="T52" i="19"/>
  <c r="T53" i="19"/>
  <c r="S52" i="19"/>
  <c r="S53" i="19"/>
  <c r="R52" i="19"/>
  <c r="R53" i="19"/>
  <c r="P52" i="19"/>
  <c r="P53" i="19"/>
  <c r="O52" i="19"/>
  <c r="O53" i="19"/>
  <c r="N52" i="19"/>
  <c r="N53" i="19"/>
  <c r="M52" i="19"/>
  <c r="M53" i="19"/>
  <c r="L52" i="19"/>
  <c r="L53" i="19"/>
  <c r="K53" i="19"/>
  <c r="J52" i="19"/>
  <c r="J53" i="19"/>
  <c r="I52" i="19"/>
  <c r="I53" i="19"/>
  <c r="H52" i="19"/>
  <c r="H53" i="19"/>
  <c r="G52" i="19"/>
  <c r="G53" i="19"/>
  <c r="F52" i="19"/>
  <c r="F53" i="19"/>
  <c r="BC6" i="19"/>
  <c r="BC52" i="19"/>
  <c r="BA6" i="19"/>
  <c r="BA52" i="19"/>
  <c r="AY52" i="19"/>
  <c r="AW6" i="19"/>
  <c r="AW52" i="19"/>
  <c r="AU6" i="19"/>
  <c r="AU52" i="19"/>
  <c r="BE51" i="19"/>
  <c r="AT51" i="19"/>
  <c r="BE50" i="19"/>
  <c r="AT50" i="19"/>
  <c r="BE49" i="19"/>
  <c r="AT49" i="19"/>
  <c r="BE48" i="19"/>
  <c r="AT48" i="19"/>
  <c r="BE47" i="19"/>
  <c r="AT47" i="19"/>
  <c r="BE46" i="19"/>
  <c r="AT46" i="19"/>
  <c r="BE45" i="19"/>
  <c r="AT45" i="19"/>
  <c r="BE44" i="19"/>
  <c r="AT44" i="19"/>
  <c r="BE43" i="19"/>
  <c r="AT43" i="19"/>
  <c r="BE42" i="19"/>
  <c r="AT42" i="19"/>
  <c r="BE41" i="19"/>
  <c r="AT41" i="19"/>
  <c r="BE40" i="19"/>
  <c r="AT40" i="19"/>
  <c r="BE39" i="19"/>
  <c r="AT39" i="19"/>
  <c r="BE38" i="19"/>
  <c r="AT38" i="19"/>
  <c r="BE37" i="19"/>
  <c r="AT37" i="19"/>
  <c r="BE36" i="19"/>
  <c r="AT36" i="19"/>
  <c r="BE35" i="19"/>
  <c r="AT35" i="19"/>
  <c r="BE34" i="19"/>
  <c r="AT34" i="19"/>
  <c r="BE33" i="19"/>
  <c r="AT33" i="19"/>
  <c r="BE32" i="19"/>
  <c r="AT32" i="19"/>
  <c r="BE31" i="19"/>
  <c r="AT31" i="19"/>
  <c r="BE30" i="19"/>
  <c r="AT30" i="19"/>
  <c r="BE29" i="19"/>
  <c r="AT29" i="19"/>
  <c r="BE28" i="19"/>
  <c r="AT28" i="19"/>
  <c r="BE27" i="19"/>
  <c r="AT27" i="19"/>
  <c r="BE26" i="19"/>
  <c r="AT26" i="19"/>
  <c r="BE25" i="19"/>
  <c r="AT25" i="19"/>
  <c r="BE24" i="19"/>
  <c r="AT24" i="19"/>
  <c r="BE23" i="19"/>
  <c r="AT23" i="19"/>
  <c r="BE22" i="19"/>
  <c r="AT22" i="19"/>
  <c r="BE21" i="19"/>
  <c r="AT21" i="19"/>
  <c r="BE20" i="19"/>
  <c r="AT20" i="19"/>
  <c r="BE19" i="19"/>
  <c r="AT19" i="19"/>
  <c r="BE18" i="19"/>
  <c r="AT18" i="19"/>
  <c r="BE17" i="19"/>
  <c r="AT17" i="19"/>
  <c r="BE16" i="19"/>
  <c r="AT16" i="19"/>
  <c r="BE15" i="19"/>
  <c r="AT15" i="19"/>
  <c r="BE14" i="19"/>
  <c r="AT14" i="19"/>
  <c r="BE13" i="19"/>
  <c r="AT13" i="19"/>
  <c r="BE12" i="19"/>
  <c r="AT12" i="19"/>
  <c r="BE11" i="19"/>
  <c r="AT11" i="19"/>
  <c r="BE10" i="19"/>
  <c r="AT10" i="19"/>
  <c r="BE9" i="19"/>
  <c r="AT9" i="19"/>
  <c r="BE8" i="19"/>
  <c r="AT8" i="19"/>
  <c r="BE7" i="19"/>
  <c r="AT7" i="19"/>
  <c r="BE6" i="19"/>
  <c r="AT6" i="19"/>
  <c r="BD6" i="18"/>
  <c r="BC7" i="18"/>
  <c r="BD7" i="18" s="1"/>
  <c r="BC8" i="18"/>
  <c r="BD8" i="18" s="1"/>
  <c r="BC9" i="18"/>
  <c r="BD9" i="18" s="1"/>
  <c r="BC10" i="18"/>
  <c r="BD10" i="18" s="1"/>
  <c r="BC11" i="18"/>
  <c r="BD11" i="18" s="1"/>
  <c r="BC12" i="18"/>
  <c r="BD12" i="18" s="1"/>
  <c r="BC13" i="18"/>
  <c r="BD13" i="18" s="1"/>
  <c r="BC14" i="18"/>
  <c r="BD14" i="18" s="1"/>
  <c r="BC15" i="18"/>
  <c r="BD15" i="18" s="1"/>
  <c r="BC16" i="18"/>
  <c r="BD16" i="18" s="1"/>
  <c r="BC17" i="18"/>
  <c r="BD17" i="18" s="1"/>
  <c r="BC18" i="18"/>
  <c r="BD18" i="18" s="1"/>
  <c r="BC19" i="18"/>
  <c r="BD19" i="18" s="1"/>
  <c r="BC20" i="18"/>
  <c r="BD20" i="18" s="1"/>
  <c r="BC21" i="18"/>
  <c r="BD21" i="18" s="1"/>
  <c r="BC22" i="18"/>
  <c r="BD22" i="18" s="1"/>
  <c r="BC23" i="18"/>
  <c r="BD23" i="18" s="1"/>
  <c r="BC24" i="18"/>
  <c r="BD24" i="18" s="1"/>
  <c r="BC25" i="18"/>
  <c r="BD25" i="18" s="1"/>
  <c r="BC26" i="18"/>
  <c r="BD26" i="18" s="1"/>
  <c r="BC27" i="18"/>
  <c r="BD27" i="18" s="1"/>
  <c r="BC28" i="18"/>
  <c r="BD28" i="18" s="1"/>
  <c r="BC29" i="18"/>
  <c r="BD29" i="18" s="1"/>
  <c r="BC30" i="18"/>
  <c r="BD30" i="18" s="1"/>
  <c r="BC31" i="18"/>
  <c r="BD31" i="18" s="1"/>
  <c r="BC32" i="18"/>
  <c r="BD32" i="18" s="1"/>
  <c r="BC33" i="18"/>
  <c r="BD33" i="18" s="1"/>
  <c r="BC34" i="18"/>
  <c r="BD34" i="18" s="1"/>
  <c r="BC35" i="18"/>
  <c r="BD35" i="18" s="1"/>
  <c r="BC36" i="18"/>
  <c r="BD36" i="18" s="1"/>
  <c r="BC37" i="18"/>
  <c r="BD37" i="18" s="1"/>
  <c r="BC38" i="18"/>
  <c r="BD38" i="18" s="1"/>
  <c r="BC39" i="18"/>
  <c r="BD39" i="18" s="1"/>
  <c r="BC40" i="18"/>
  <c r="BD40" i="18" s="1"/>
  <c r="BC43" i="18"/>
  <c r="BD43" i="18" s="1"/>
  <c r="BC44" i="18"/>
  <c r="BD44" i="18" s="1"/>
  <c r="BC45" i="18"/>
  <c r="BD45" i="18" s="1"/>
  <c r="BC46" i="18"/>
  <c r="BD46" i="18" s="1"/>
  <c r="BC47" i="18"/>
  <c r="BD47" i="18" s="1"/>
  <c r="BC48" i="18"/>
  <c r="BD48" i="18" s="1"/>
  <c r="BC49" i="18"/>
  <c r="BD49" i="18" s="1"/>
  <c r="BC51" i="18"/>
  <c r="BD51" i="18" s="1"/>
  <c r="BC52" i="18"/>
  <c r="BD52" i="18" s="1"/>
  <c r="BC53" i="18"/>
  <c r="BD53" i="18" s="1"/>
  <c r="BC54" i="18"/>
  <c r="BD54" i="18" s="1"/>
  <c r="BC56" i="18"/>
  <c r="BD56" i="18" s="1"/>
  <c r="BC57" i="18"/>
  <c r="BD57" i="18" s="1"/>
  <c r="BC58" i="18"/>
  <c r="BD58" i="18" s="1"/>
  <c r="BC59" i="18"/>
  <c r="BD59" i="18" s="1"/>
  <c r="BC61" i="18"/>
  <c r="BD61" i="18" s="1"/>
  <c r="BC62" i="18"/>
  <c r="BD62" i="18" s="1"/>
  <c r="BC63" i="18"/>
  <c r="BD63" i="18" s="1"/>
  <c r="BC64" i="18"/>
  <c r="BD64" i="18" s="1"/>
  <c r="BC65" i="18"/>
  <c r="BD65" i="18" s="1"/>
  <c r="BC66" i="18"/>
  <c r="BD66" i="18" s="1"/>
  <c r="BC67" i="18"/>
  <c r="BD67" i="18" s="1"/>
  <c r="BC68" i="18"/>
  <c r="BD68" i="18" s="1"/>
  <c r="BC69" i="18"/>
  <c r="BD69" i="18" s="1"/>
  <c r="BC70" i="18"/>
  <c r="BD70" i="18" s="1"/>
  <c r="BC71" i="18"/>
  <c r="BD71" i="18" s="1"/>
  <c r="BC72" i="18"/>
  <c r="BD72" i="18" s="1"/>
  <c r="BC74" i="18"/>
  <c r="BD74" i="18" s="1"/>
  <c r="BC75" i="18"/>
  <c r="BD75" i="18" s="1"/>
  <c r="BC76" i="18"/>
  <c r="BD76" i="18" s="1"/>
  <c r="BC77" i="18"/>
  <c r="BD77" i="18" s="1"/>
  <c r="BC78" i="18"/>
  <c r="BD78" i="18" s="1"/>
  <c r="BC79" i="18"/>
  <c r="BD79" i="18" s="1"/>
  <c r="BC80" i="18"/>
  <c r="BD80" i="18" s="1"/>
  <c r="BC81" i="18"/>
  <c r="BD81" i="18" s="1"/>
  <c r="BC82" i="18"/>
  <c r="BD82" i="18" s="1"/>
  <c r="BC83" i="18"/>
  <c r="BD83" i="18" s="1"/>
  <c r="BC84" i="18"/>
  <c r="BD84" i="18" s="1"/>
  <c r="BC85" i="18"/>
  <c r="BD85" i="18" s="1"/>
  <c r="BC86" i="18"/>
  <c r="BD86" i="18" s="1"/>
  <c r="BC87" i="18"/>
  <c r="BD87" i="18" s="1"/>
  <c r="BC88" i="18"/>
  <c r="BD88" i="18" s="1"/>
  <c r="BC91" i="18"/>
  <c r="BD91" i="18" s="1"/>
  <c r="BC92" i="18"/>
  <c r="BD92" i="18" s="1"/>
  <c r="BC93" i="18"/>
  <c r="BD93" i="18" s="1"/>
  <c r="BC94" i="18"/>
  <c r="BD94" i="18" s="1"/>
  <c r="BC95" i="18"/>
  <c r="BD95" i="18" s="1"/>
  <c r="BC96" i="18"/>
  <c r="BD96" i="18" s="1"/>
  <c r="BC97" i="18"/>
  <c r="BD97" i="18" s="1"/>
  <c r="BC98" i="18"/>
  <c r="BD98" i="18" s="1"/>
  <c r="BC99" i="18"/>
  <c r="BD99" i="18" s="1"/>
  <c r="BC100" i="18"/>
  <c r="BD100" i="18" s="1"/>
  <c r="BC101" i="18"/>
  <c r="BD101" i="18" s="1"/>
  <c r="BC102" i="18"/>
  <c r="BD102" i="18" s="1"/>
  <c r="BC103" i="18"/>
  <c r="BD103" i="18" s="1"/>
  <c r="BC104" i="18"/>
  <c r="BD104" i="18" s="1"/>
  <c r="BC105" i="18"/>
  <c r="BD105" i="18" s="1"/>
  <c r="BC106" i="18"/>
  <c r="BD106" i="18" s="1"/>
  <c r="BC107" i="18"/>
  <c r="BD107" i="18" s="1"/>
  <c r="BC108" i="18"/>
  <c r="BD108" i="18" s="1"/>
  <c r="BC109" i="18"/>
  <c r="BD109" i="18" s="1"/>
  <c r="BC110" i="18"/>
  <c r="BD110" i="18" s="1"/>
  <c r="BC111" i="18"/>
  <c r="BD111" i="18" s="1"/>
  <c r="BC112" i="18"/>
  <c r="BD112" i="18" s="1"/>
  <c r="BC113" i="18"/>
  <c r="BD113" i="18" s="1"/>
  <c r="BC114" i="18"/>
  <c r="BD114" i="18" s="1"/>
  <c r="BC115" i="18"/>
  <c r="BD115" i="18" s="1"/>
  <c r="BC116" i="18"/>
  <c r="BD116" i="18" s="1"/>
  <c r="BC117" i="18"/>
  <c r="BD117" i="18" s="1"/>
  <c r="BC118" i="18"/>
  <c r="BD118" i="18" s="1"/>
  <c r="BC119" i="18"/>
  <c r="BD119" i="18" s="1"/>
  <c r="BC120" i="18"/>
  <c r="BD120" i="18" s="1"/>
  <c r="BC121" i="18"/>
  <c r="BD121" i="18" s="1"/>
  <c r="BC122" i="18"/>
  <c r="BD122" i="18" s="1"/>
  <c r="BC123" i="18"/>
  <c r="BD123" i="18" s="1"/>
  <c r="BC124" i="18"/>
  <c r="BD124" i="18" s="1"/>
  <c r="BC125" i="18"/>
  <c r="BD125" i="18" s="1"/>
  <c r="BC126" i="18"/>
  <c r="BD126" i="18" s="1"/>
  <c r="BC127" i="18"/>
  <c r="BD127" i="18" s="1"/>
  <c r="BC128" i="18"/>
  <c r="BD128" i="18" s="1"/>
  <c r="BC129" i="18"/>
  <c r="BD129" i="18" s="1"/>
  <c r="BC130" i="18"/>
  <c r="BD130" i="18" s="1"/>
  <c r="BC131" i="18"/>
  <c r="BD131" i="18" s="1"/>
  <c r="BC132" i="18"/>
  <c r="BD132" i="18" s="1"/>
  <c r="BC133" i="18"/>
  <c r="BD133" i="18" s="1"/>
  <c r="BC134" i="18"/>
  <c r="BD134" i="18" s="1"/>
  <c r="BB6" i="18"/>
  <c r="BA7" i="18"/>
  <c r="BB7" i="18" s="1"/>
  <c r="BA8" i="18"/>
  <c r="BB8" i="18"/>
  <c r="BA9" i="18"/>
  <c r="BB9" i="18" s="1"/>
  <c r="BA10" i="18"/>
  <c r="BB10" i="18"/>
  <c r="BA11" i="18"/>
  <c r="BB11" i="18"/>
  <c r="BA12" i="18"/>
  <c r="BB12" i="18"/>
  <c r="BA13" i="18"/>
  <c r="BB13" i="18"/>
  <c r="BA14" i="18"/>
  <c r="BB14" i="18" s="1"/>
  <c r="BA15" i="18"/>
  <c r="BB15" i="18" s="1"/>
  <c r="BA16" i="18"/>
  <c r="BB16" i="18" s="1"/>
  <c r="BA17" i="18"/>
  <c r="BB17" i="18" s="1"/>
  <c r="BA18" i="18"/>
  <c r="BB18" i="18" s="1"/>
  <c r="BA19" i="18"/>
  <c r="BB19" i="18" s="1"/>
  <c r="BA20" i="18"/>
  <c r="BB20" i="18" s="1"/>
  <c r="BA21" i="18"/>
  <c r="BB21" i="18" s="1"/>
  <c r="BA22" i="18"/>
  <c r="BB22" i="18" s="1"/>
  <c r="BA23" i="18"/>
  <c r="BB23" i="18" s="1"/>
  <c r="BA24" i="18"/>
  <c r="BB24" i="18" s="1"/>
  <c r="BA25" i="18"/>
  <c r="BB25" i="18" s="1"/>
  <c r="BA26" i="18"/>
  <c r="BB26" i="18" s="1"/>
  <c r="BA27" i="18"/>
  <c r="BB27" i="18" s="1"/>
  <c r="BA28" i="18"/>
  <c r="BB28" i="18" s="1"/>
  <c r="BA29" i="18"/>
  <c r="BB29" i="18" s="1"/>
  <c r="BA30" i="18"/>
  <c r="BB30" i="18" s="1"/>
  <c r="BA31" i="18"/>
  <c r="BB31" i="18" s="1"/>
  <c r="BA32" i="18"/>
  <c r="BB32" i="18" s="1"/>
  <c r="BA33" i="18"/>
  <c r="BB33" i="18" s="1"/>
  <c r="BA34" i="18"/>
  <c r="BB34" i="18" s="1"/>
  <c r="BA35" i="18"/>
  <c r="BB35" i="18" s="1"/>
  <c r="BA36" i="18"/>
  <c r="BB36" i="18" s="1"/>
  <c r="BA37" i="18"/>
  <c r="BB37" i="18" s="1"/>
  <c r="BA38" i="18"/>
  <c r="BB38" i="18" s="1"/>
  <c r="BA39" i="18"/>
  <c r="BB39" i="18" s="1"/>
  <c r="BA40" i="18"/>
  <c r="BB40" i="18" s="1"/>
  <c r="BA43" i="18"/>
  <c r="BB43" i="18" s="1"/>
  <c r="BA44" i="18"/>
  <c r="BB44" i="18" s="1"/>
  <c r="BA45" i="18"/>
  <c r="BB45" i="18" s="1"/>
  <c r="BA46" i="18"/>
  <c r="BB46" i="18" s="1"/>
  <c r="BA47" i="18"/>
  <c r="BB47" i="18" s="1"/>
  <c r="BA48" i="18"/>
  <c r="BB48" i="18" s="1"/>
  <c r="BA49" i="18"/>
  <c r="BB49" i="18" s="1"/>
  <c r="BA51" i="18"/>
  <c r="BB51" i="18" s="1"/>
  <c r="BA52" i="18"/>
  <c r="BB52" i="18" s="1"/>
  <c r="BA53" i="18"/>
  <c r="BB53" i="18" s="1"/>
  <c r="BA54" i="18"/>
  <c r="BB54" i="18" s="1"/>
  <c r="BA56" i="18"/>
  <c r="BB56" i="18" s="1"/>
  <c r="BA57" i="18"/>
  <c r="BB57" i="18" s="1"/>
  <c r="BA58" i="18"/>
  <c r="BB58" i="18" s="1"/>
  <c r="BA59" i="18"/>
  <c r="BB59" i="18" s="1"/>
  <c r="BA61" i="18"/>
  <c r="BB61" i="18" s="1"/>
  <c r="BA62" i="18"/>
  <c r="BB62" i="18" s="1"/>
  <c r="BA63" i="18"/>
  <c r="BB63" i="18" s="1"/>
  <c r="BA64" i="18"/>
  <c r="BB64" i="18" s="1"/>
  <c r="BA65" i="18"/>
  <c r="BB65" i="18" s="1"/>
  <c r="BA66" i="18"/>
  <c r="BB66" i="18" s="1"/>
  <c r="BA67" i="18"/>
  <c r="BB67" i="18" s="1"/>
  <c r="BA68" i="18"/>
  <c r="BB68" i="18" s="1"/>
  <c r="BA69" i="18"/>
  <c r="BB69" i="18" s="1"/>
  <c r="BA70" i="18"/>
  <c r="BB70" i="18" s="1"/>
  <c r="BA71" i="18"/>
  <c r="BB71" i="18" s="1"/>
  <c r="BA72" i="18"/>
  <c r="BB72" i="18" s="1"/>
  <c r="BA74" i="18"/>
  <c r="BB74" i="18" s="1"/>
  <c r="BA75" i="18"/>
  <c r="BB75" i="18" s="1"/>
  <c r="BA76" i="18"/>
  <c r="BB76" i="18" s="1"/>
  <c r="BA77" i="18"/>
  <c r="BB77" i="18" s="1"/>
  <c r="BA78" i="18"/>
  <c r="BB78" i="18" s="1"/>
  <c r="BA79" i="18"/>
  <c r="BB79" i="18" s="1"/>
  <c r="BA80" i="18"/>
  <c r="BB80" i="18" s="1"/>
  <c r="BA81" i="18"/>
  <c r="BB81" i="18" s="1"/>
  <c r="BA82" i="18"/>
  <c r="BB82" i="18" s="1"/>
  <c r="BA83" i="18"/>
  <c r="BB83" i="18" s="1"/>
  <c r="BA84" i="18"/>
  <c r="BB84" i="18" s="1"/>
  <c r="BA85" i="18"/>
  <c r="BB85" i="18" s="1"/>
  <c r="BA86" i="18"/>
  <c r="BB86" i="18" s="1"/>
  <c r="BA87" i="18"/>
  <c r="BB87" i="18" s="1"/>
  <c r="BA88" i="18"/>
  <c r="BB88" i="18" s="1"/>
  <c r="BA91" i="18"/>
  <c r="BB91" i="18" s="1"/>
  <c r="BA92" i="18"/>
  <c r="BB92" i="18" s="1"/>
  <c r="BA93" i="18"/>
  <c r="BB93" i="18" s="1"/>
  <c r="BA94" i="18"/>
  <c r="BB94" i="18" s="1"/>
  <c r="BA95" i="18"/>
  <c r="BB95" i="18" s="1"/>
  <c r="BA96" i="18"/>
  <c r="BB96" i="18" s="1"/>
  <c r="BA97" i="18"/>
  <c r="BB97" i="18" s="1"/>
  <c r="BA98" i="18"/>
  <c r="BB98" i="18" s="1"/>
  <c r="BA99" i="18"/>
  <c r="BB99" i="18" s="1"/>
  <c r="BA100" i="18"/>
  <c r="BB100" i="18" s="1"/>
  <c r="BA101" i="18"/>
  <c r="BB101" i="18" s="1"/>
  <c r="BA102" i="18"/>
  <c r="BB102" i="18" s="1"/>
  <c r="BA103" i="18"/>
  <c r="BB103" i="18" s="1"/>
  <c r="BA104" i="18"/>
  <c r="BB104" i="18" s="1"/>
  <c r="BA105" i="18"/>
  <c r="BB105" i="18" s="1"/>
  <c r="BA106" i="18"/>
  <c r="BB106" i="18" s="1"/>
  <c r="BA107" i="18"/>
  <c r="BB107" i="18" s="1"/>
  <c r="BA108" i="18"/>
  <c r="BB108" i="18" s="1"/>
  <c r="BA109" i="18"/>
  <c r="BB109" i="18" s="1"/>
  <c r="BA110" i="18"/>
  <c r="BB110" i="18" s="1"/>
  <c r="BA111" i="18"/>
  <c r="BB111" i="18" s="1"/>
  <c r="BA112" i="18"/>
  <c r="BB112" i="18" s="1"/>
  <c r="BA113" i="18"/>
  <c r="BB113" i="18" s="1"/>
  <c r="BA114" i="18"/>
  <c r="BB114" i="18" s="1"/>
  <c r="BA115" i="18"/>
  <c r="BB115" i="18" s="1"/>
  <c r="BA116" i="18"/>
  <c r="BB116" i="18" s="1"/>
  <c r="BA117" i="18"/>
  <c r="BB117" i="18" s="1"/>
  <c r="BA118" i="18"/>
  <c r="BB118" i="18" s="1"/>
  <c r="BA119" i="18"/>
  <c r="BB119" i="18" s="1"/>
  <c r="BA120" i="18"/>
  <c r="BB120" i="18" s="1"/>
  <c r="BA121" i="18"/>
  <c r="BB121" i="18" s="1"/>
  <c r="BA122" i="18"/>
  <c r="BB122" i="18" s="1"/>
  <c r="BA123" i="18"/>
  <c r="BB123" i="18" s="1"/>
  <c r="BA124" i="18"/>
  <c r="BB124" i="18" s="1"/>
  <c r="BA125" i="18"/>
  <c r="BB125" i="18" s="1"/>
  <c r="BA126" i="18"/>
  <c r="BB126" i="18" s="1"/>
  <c r="BA127" i="18"/>
  <c r="BB127" i="18" s="1"/>
  <c r="BA128" i="18"/>
  <c r="BB128" i="18" s="1"/>
  <c r="BA129" i="18"/>
  <c r="BB129" i="18" s="1"/>
  <c r="BA130" i="18"/>
  <c r="BB130" i="18" s="1"/>
  <c r="BA131" i="18"/>
  <c r="BB131" i="18" s="1"/>
  <c r="BA132" i="18"/>
  <c r="BB132" i="18" s="1"/>
  <c r="BA133" i="18"/>
  <c r="BB133" i="18" s="1"/>
  <c r="BA134" i="18"/>
  <c r="BB134" i="18" s="1"/>
  <c r="AY6" i="18"/>
  <c r="AZ6" i="18" s="1"/>
  <c r="AY7" i="18"/>
  <c r="AZ7" i="18" s="1"/>
  <c r="AY8" i="18"/>
  <c r="AZ8" i="18" s="1"/>
  <c r="AY9" i="18"/>
  <c r="AZ9" i="18" s="1"/>
  <c r="AY10" i="18"/>
  <c r="AZ10" i="18" s="1"/>
  <c r="AY11" i="18"/>
  <c r="AZ11" i="18" s="1"/>
  <c r="AY12" i="18"/>
  <c r="AZ12" i="18" s="1"/>
  <c r="AY13" i="18"/>
  <c r="AZ13" i="18" s="1"/>
  <c r="AY14" i="18"/>
  <c r="AZ14" i="18" s="1"/>
  <c r="AY15" i="18"/>
  <c r="AZ15" i="18" s="1"/>
  <c r="AY16" i="18"/>
  <c r="AZ16" i="18" s="1"/>
  <c r="AY17" i="18"/>
  <c r="AZ17" i="18" s="1"/>
  <c r="AY18" i="18"/>
  <c r="AZ18" i="18" s="1"/>
  <c r="AY19" i="18"/>
  <c r="AZ19" i="18" s="1"/>
  <c r="AY20" i="18"/>
  <c r="AZ20" i="18" s="1"/>
  <c r="AY21" i="18"/>
  <c r="AZ21" i="18" s="1"/>
  <c r="AY22" i="18"/>
  <c r="AZ22" i="18" s="1"/>
  <c r="AY23" i="18"/>
  <c r="AZ23" i="18" s="1"/>
  <c r="AY24" i="18"/>
  <c r="AZ24" i="18" s="1"/>
  <c r="AY25" i="18"/>
  <c r="AZ25" i="18" s="1"/>
  <c r="AY26" i="18"/>
  <c r="AZ26" i="18" s="1"/>
  <c r="AY27" i="18"/>
  <c r="AZ27" i="18" s="1"/>
  <c r="AY28" i="18"/>
  <c r="AZ28" i="18" s="1"/>
  <c r="AY29" i="18"/>
  <c r="AZ29" i="18" s="1"/>
  <c r="AY30" i="18"/>
  <c r="AZ30" i="18" s="1"/>
  <c r="AY31" i="18"/>
  <c r="AZ31" i="18" s="1"/>
  <c r="AY32" i="18"/>
  <c r="AZ32" i="18" s="1"/>
  <c r="AY33" i="18"/>
  <c r="AZ33" i="18" s="1"/>
  <c r="AY34" i="18"/>
  <c r="AZ34" i="18" s="1"/>
  <c r="AY35" i="18"/>
  <c r="AZ35" i="18" s="1"/>
  <c r="AY36" i="18"/>
  <c r="AZ36" i="18" s="1"/>
  <c r="AY37" i="18"/>
  <c r="AZ37" i="18" s="1"/>
  <c r="AY38" i="18"/>
  <c r="AZ38" i="18" s="1"/>
  <c r="AY39" i="18"/>
  <c r="AZ39" i="18" s="1"/>
  <c r="AY40" i="18"/>
  <c r="AZ40" i="18" s="1"/>
  <c r="AY43" i="18"/>
  <c r="AZ43" i="18" s="1"/>
  <c r="AY44" i="18"/>
  <c r="AZ44" i="18" s="1"/>
  <c r="AY45" i="18"/>
  <c r="AZ45" i="18" s="1"/>
  <c r="AY46" i="18"/>
  <c r="AZ46" i="18" s="1"/>
  <c r="AY47" i="18"/>
  <c r="AZ47" i="18" s="1"/>
  <c r="AY48" i="18"/>
  <c r="AZ48" i="18" s="1"/>
  <c r="AY49" i="18"/>
  <c r="AZ49" i="18" s="1"/>
  <c r="AY51" i="18"/>
  <c r="AZ51" i="18" s="1"/>
  <c r="AY52" i="18"/>
  <c r="AZ52" i="18" s="1"/>
  <c r="AY53" i="18"/>
  <c r="AZ53" i="18" s="1"/>
  <c r="AY54" i="18"/>
  <c r="AZ54" i="18" s="1"/>
  <c r="AY56" i="18"/>
  <c r="AZ56" i="18" s="1"/>
  <c r="AY57" i="18"/>
  <c r="AZ57" i="18" s="1"/>
  <c r="AY58" i="18"/>
  <c r="AZ58" i="18" s="1"/>
  <c r="AY59" i="18"/>
  <c r="AZ59" i="18" s="1"/>
  <c r="AY61" i="18"/>
  <c r="AZ61" i="18" s="1"/>
  <c r="AY62" i="18"/>
  <c r="AZ62" i="18" s="1"/>
  <c r="AY63" i="18"/>
  <c r="AZ63" i="18" s="1"/>
  <c r="AY64" i="18"/>
  <c r="AZ64" i="18" s="1"/>
  <c r="AY65" i="18"/>
  <c r="AZ65" i="18" s="1"/>
  <c r="AY66" i="18"/>
  <c r="AZ66" i="18" s="1"/>
  <c r="AY67" i="18"/>
  <c r="AZ67" i="18" s="1"/>
  <c r="AY68" i="18"/>
  <c r="AZ68" i="18" s="1"/>
  <c r="AY69" i="18"/>
  <c r="AZ69" i="18" s="1"/>
  <c r="AY70" i="18"/>
  <c r="AZ70" i="18" s="1"/>
  <c r="AY71" i="18"/>
  <c r="AZ71" i="18" s="1"/>
  <c r="AY72" i="18"/>
  <c r="AZ72" i="18" s="1"/>
  <c r="AY74" i="18"/>
  <c r="AZ74" i="18" s="1"/>
  <c r="AY75" i="18"/>
  <c r="AZ75" i="18" s="1"/>
  <c r="AY76" i="18"/>
  <c r="AZ76" i="18" s="1"/>
  <c r="AY77" i="18"/>
  <c r="AZ77" i="18" s="1"/>
  <c r="AY78" i="18"/>
  <c r="AZ78" i="18" s="1"/>
  <c r="AY79" i="18"/>
  <c r="AZ79" i="18" s="1"/>
  <c r="AY80" i="18"/>
  <c r="AZ80" i="18" s="1"/>
  <c r="AY81" i="18"/>
  <c r="AZ81" i="18" s="1"/>
  <c r="AY82" i="18"/>
  <c r="AZ82" i="18" s="1"/>
  <c r="AY83" i="18"/>
  <c r="AZ83" i="18" s="1"/>
  <c r="AY84" i="18"/>
  <c r="AZ84" i="18" s="1"/>
  <c r="AY85" i="18"/>
  <c r="AZ85" i="18" s="1"/>
  <c r="AY86" i="18"/>
  <c r="AZ86" i="18" s="1"/>
  <c r="AY87" i="18"/>
  <c r="AZ87" i="18" s="1"/>
  <c r="AY88" i="18"/>
  <c r="AZ88" i="18" s="1"/>
  <c r="AY91" i="18"/>
  <c r="AZ91" i="18" s="1"/>
  <c r="AY92" i="18"/>
  <c r="AZ92" i="18" s="1"/>
  <c r="AY93" i="18"/>
  <c r="AZ93" i="18" s="1"/>
  <c r="AY94" i="18"/>
  <c r="AZ94" i="18" s="1"/>
  <c r="AY95" i="18"/>
  <c r="AZ95" i="18" s="1"/>
  <c r="AY96" i="18"/>
  <c r="AZ96" i="18" s="1"/>
  <c r="AY97" i="18"/>
  <c r="AZ97" i="18" s="1"/>
  <c r="AY98" i="18"/>
  <c r="AZ98" i="18" s="1"/>
  <c r="AY99" i="18"/>
  <c r="AZ99" i="18" s="1"/>
  <c r="AY100" i="18"/>
  <c r="AZ100" i="18" s="1"/>
  <c r="AY101" i="18"/>
  <c r="AZ101" i="18" s="1"/>
  <c r="AY102" i="18"/>
  <c r="AZ102" i="18" s="1"/>
  <c r="AY103" i="18"/>
  <c r="AZ103" i="18" s="1"/>
  <c r="AY104" i="18"/>
  <c r="AZ104" i="18" s="1"/>
  <c r="AY105" i="18"/>
  <c r="AZ105" i="18" s="1"/>
  <c r="AY106" i="18"/>
  <c r="AZ106" i="18" s="1"/>
  <c r="AY107" i="18"/>
  <c r="AZ107" i="18" s="1"/>
  <c r="AY108" i="18"/>
  <c r="AZ108" i="18" s="1"/>
  <c r="AY109" i="18"/>
  <c r="AZ109" i="18" s="1"/>
  <c r="AY110" i="18"/>
  <c r="AZ110" i="18" s="1"/>
  <c r="AY111" i="18"/>
  <c r="AZ111" i="18" s="1"/>
  <c r="AY112" i="18"/>
  <c r="AZ112" i="18" s="1"/>
  <c r="AY113" i="18"/>
  <c r="AZ113" i="18" s="1"/>
  <c r="AY114" i="18"/>
  <c r="AZ114" i="18" s="1"/>
  <c r="AY115" i="18"/>
  <c r="AZ115" i="18" s="1"/>
  <c r="AY116" i="18"/>
  <c r="AZ116" i="18" s="1"/>
  <c r="AY117" i="18"/>
  <c r="AZ117" i="18" s="1"/>
  <c r="AY118" i="18"/>
  <c r="AZ118" i="18" s="1"/>
  <c r="AY119" i="18"/>
  <c r="AZ119" i="18" s="1"/>
  <c r="AY120" i="18"/>
  <c r="AZ120" i="18" s="1"/>
  <c r="AY121" i="18"/>
  <c r="AZ121" i="18" s="1"/>
  <c r="AY122" i="18"/>
  <c r="AZ122" i="18" s="1"/>
  <c r="AY123" i="18"/>
  <c r="AZ123" i="18" s="1"/>
  <c r="AY124" i="18"/>
  <c r="AZ124" i="18" s="1"/>
  <c r="AY125" i="18"/>
  <c r="AZ125" i="18" s="1"/>
  <c r="AY126" i="18"/>
  <c r="AZ126" i="18" s="1"/>
  <c r="AY127" i="18"/>
  <c r="AZ127" i="18" s="1"/>
  <c r="AY128" i="18"/>
  <c r="AZ128" i="18" s="1"/>
  <c r="AY129" i="18"/>
  <c r="AZ129" i="18" s="1"/>
  <c r="AY130" i="18"/>
  <c r="AZ130" i="18" s="1"/>
  <c r="AY131" i="18"/>
  <c r="AZ131" i="18" s="1"/>
  <c r="AY132" i="18"/>
  <c r="AZ132" i="18" s="1"/>
  <c r="AY133" i="18"/>
  <c r="AZ133" i="18" s="1"/>
  <c r="AY134" i="18"/>
  <c r="AZ134" i="18" s="1"/>
  <c r="AV6" i="18"/>
  <c r="AU7" i="18"/>
  <c r="AV7" i="18" s="1"/>
  <c r="AU8" i="18"/>
  <c r="AV8" i="18" s="1"/>
  <c r="AU9" i="18"/>
  <c r="AV9" i="18" s="1"/>
  <c r="AU10" i="18"/>
  <c r="AV10" i="18" s="1"/>
  <c r="AU11" i="18"/>
  <c r="AV11" i="18" s="1"/>
  <c r="AU12" i="18"/>
  <c r="AV12" i="18" s="1"/>
  <c r="AU13" i="18"/>
  <c r="AV13" i="18" s="1"/>
  <c r="AU14" i="18"/>
  <c r="AV14" i="18" s="1"/>
  <c r="AU15" i="18"/>
  <c r="AV15" i="18" s="1"/>
  <c r="AU16" i="18"/>
  <c r="AV16" i="18" s="1"/>
  <c r="AU17" i="18"/>
  <c r="AV17" i="18" s="1"/>
  <c r="AU18" i="18"/>
  <c r="AV18" i="18" s="1"/>
  <c r="AU19" i="18"/>
  <c r="AV19" i="18" s="1"/>
  <c r="AU20" i="18"/>
  <c r="AV20" i="18" s="1"/>
  <c r="AU21" i="18"/>
  <c r="AV21" i="18" s="1"/>
  <c r="AU22" i="18"/>
  <c r="AV22" i="18" s="1"/>
  <c r="AU23" i="18"/>
  <c r="AV23" i="18" s="1"/>
  <c r="AU24" i="18"/>
  <c r="AV24" i="18" s="1"/>
  <c r="AU25" i="18"/>
  <c r="AV25" i="18" s="1"/>
  <c r="AU26" i="18"/>
  <c r="AV26" i="18" s="1"/>
  <c r="AU27" i="18"/>
  <c r="AV27" i="18" s="1"/>
  <c r="AU28" i="18"/>
  <c r="AV28" i="18" s="1"/>
  <c r="AU29" i="18"/>
  <c r="AV29" i="18" s="1"/>
  <c r="AU30" i="18"/>
  <c r="AV30" i="18" s="1"/>
  <c r="AU31" i="18"/>
  <c r="AV31" i="18" s="1"/>
  <c r="AU32" i="18"/>
  <c r="AV32" i="18" s="1"/>
  <c r="AU33" i="18"/>
  <c r="AV33" i="18" s="1"/>
  <c r="AU34" i="18"/>
  <c r="AV34" i="18" s="1"/>
  <c r="AU35" i="18"/>
  <c r="AV35" i="18" s="1"/>
  <c r="AU36" i="18"/>
  <c r="AV36" i="18" s="1"/>
  <c r="BE36" i="18" s="1"/>
  <c r="AU37" i="18"/>
  <c r="AV37" i="18" s="1"/>
  <c r="AU38" i="18"/>
  <c r="AV38" i="18" s="1"/>
  <c r="BE38" i="18" s="1"/>
  <c r="AU39" i="18"/>
  <c r="AV39" i="18" s="1"/>
  <c r="AU40" i="18"/>
  <c r="AV40" i="18" s="1"/>
  <c r="BE40" i="18" s="1"/>
  <c r="AU43" i="18"/>
  <c r="AV43" i="18" s="1"/>
  <c r="AU44" i="18"/>
  <c r="AV44" i="18" s="1"/>
  <c r="BE44" i="18" s="1"/>
  <c r="AU45" i="18"/>
  <c r="AV45" i="18" s="1"/>
  <c r="AU46" i="18"/>
  <c r="AV46" i="18" s="1"/>
  <c r="BE46" i="18" s="1"/>
  <c r="AU47" i="18"/>
  <c r="AV47" i="18" s="1"/>
  <c r="AU48" i="18"/>
  <c r="AV48" i="18" s="1"/>
  <c r="BE48" i="18" s="1"/>
  <c r="AU49" i="18"/>
  <c r="AV49" i="18" s="1"/>
  <c r="AU51" i="18"/>
  <c r="AV51" i="18" s="1"/>
  <c r="BE51" i="18" s="1"/>
  <c r="AU52" i="18"/>
  <c r="AV52" i="18" s="1"/>
  <c r="AU53" i="18"/>
  <c r="AV53" i="18" s="1"/>
  <c r="BE53" i="18" s="1"/>
  <c r="AU54" i="18"/>
  <c r="AV54" i="18" s="1"/>
  <c r="AU56" i="18"/>
  <c r="AV56" i="18" s="1"/>
  <c r="BE56" i="18" s="1"/>
  <c r="AU57" i="18"/>
  <c r="AV57" i="18" s="1"/>
  <c r="BE57" i="18" s="1"/>
  <c r="AU58" i="18"/>
  <c r="AV58" i="18" s="1"/>
  <c r="BE58" i="18" s="1"/>
  <c r="AU59" i="18"/>
  <c r="AV59" i="18" s="1"/>
  <c r="BE59" i="18" s="1"/>
  <c r="AU61" i="18"/>
  <c r="AV61" i="18" s="1"/>
  <c r="BE61" i="18" s="1"/>
  <c r="AU62" i="18"/>
  <c r="AV62" i="18" s="1"/>
  <c r="BE62" i="18" s="1"/>
  <c r="AU63" i="18"/>
  <c r="AV63" i="18" s="1"/>
  <c r="BE63" i="18" s="1"/>
  <c r="AU64" i="18"/>
  <c r="AV64" i="18" s="1"/>
  <c r="BE64" i="18" s="1"/>
  <c r="AU65" i="18"/>
  <c r="AV65" i="18" s="1"/>
  <c r="BE65" i="18" s="1"/>
  <c r="AU66" i="18"/>
  <c r="AV66" i="18" s="1"/>
  <c r="BE66" i="18" s="1"/>
  <c r="AU67" i="18"/>
  <c r="AV67" i="18" s="1"/>
  <c r="BE67" i="18" s="1"/>
  <c r="AU68" i="18"/>
  <c r="AV68" i="18" s="1"/>
  <c r="BE68" i="18" s="1"/>
  <c r="AU69" i="18"/>
  <c r="AV69" i="18" s="1"/>
  <c r="BE69" i="18" s="1"/>
  <c r="AU70" i="18"/>
  <c r="AV70" i="18" s="1"/>
  <c r="BE70" i="18" s="1"/>
  <c r="AU71" i="18"/>
  <c r="AV71" i="18" s="1"/>
  <c r="BE71" i="18" s="1"/>
  <c r="AU72" i="18"/>
  <c r="AV72" i="18" s="1"/>
  <c r="BE72" i="18" s="1"/>
  <c r="AU74" i="18"/>
  <c r="AV74" i="18" s="1"/>
  <c r="BE74" i="18" s="1"/>
  <c r="AU75" i="18"/>
  <c r="AV75" i="18" s="1"/>
  <c r="BE75" i="18" s="1"/>
  <c r="AU76" i="18"/>
  <c r="AV76" i="18" s="1"/>
  <c r="BE76" i="18" s="1"/>
  <c r="AU77" i="18"/>
  <c r="AV77" i="18" s="1"/>
  <c r="BE77" i="18" s="1"/>
  <c r="AU78" i="18"/>
  <c r="AV78" i="18" s="1"/>
  <c r="BE78" i="18" s="1"/>
  <c r="AU79" i="18"/>
  <c r="AV79" i="18" s="1"/>
  <c r="BE79" i="18" s="1"/>
  <c r="AU80" i="18"/>
  <c r="AV80" i="18" s="1"/>
  <c r="BE80" i="18" s="1"/>
  <c r="AU81" i="18"/>
  <c r="AV81" i="18" s="1"/>
  <c r="BE81" i="18" s="1"/>
  <c r="AU82" i="18"/>
  <c r="AV82" i="18" s="1"/>
  <c r="BE82" i="18" s="1"/>
  <c r="AU83" i="18"/>
  <c r="AV83" i="18" s="1"/>
  <c r="BE83" i="18" s="1"/>
  <c r="AU84" i="18"/>
  <c r="AV84" i="18" s="1"/>
  <c r="BE84" i="18" s="1"/>
  <c r="AU85" i="18"/>
  <c r="AV85" i="18" s="1"/>
  <c r="BE85" i="18" s="1"/>
  <c r="AU86" i="18"/>
  <c r="AV86" i="18" s="1"/>
  <c r="BE86" i="18" s="1"/>
  <c r="AU87" i="18"/>
  <c r="AV87" i="18" s="1"/>
  <c r="BE87" i="18" s="1"/>
  <c r="AU88" i="18"/>
  <c r="AV88" i="18" s="1"/>
  <c r="BE88" i="18" s="1"/>
  <c r="AU91" i="18"/>
  <c r="AV91" i="18" s="1"/>
  <c r="BE91" i="18" s="1"/>
  <c r="AU92" i="18"/>
  <c r="AV92" i="18" s="1"/>
  <c r="BE92" i="18" s="1"/>
  <c r="AU93" i="18"/>
  <c r="AV93" i="18" s="1"/>
  <c r="BE93" i="18" s="1"/>
  <c r="AU94" i="18"/>
  <c r="AV94" i="18" s="1"/>
  <c r="BE94" i="18" s="1"/>
  <c r="AU95" i="18"/>
  <c r="AV95" i="18" s="1"/>
  <c r="BE95" i="18" s="1"/>
  <c r="AU96" i="18"/>
  <c r="AV96" i="18" s="1"/>
  <c r="BE96" i="18" s="1"/>
  <c r="AU97" i="18"/>
  <c r="AV97" i="18" s="1"/>
  <c r="BE97" i="18" s="1"/>
  <c r="AU98" i="18"/>
  <c r="AV98" i="18" s="1"/>
  <c r="BE98" i="18" s="1"/>
  <c r="AU99" i="18"/>
  <c r="AV99" i="18" s="1"/>
  <c r="BE99" i="18" s="1"/>
  <c r="AU100" i="18"/>
  <c r="AV100" i="18" s="1"/>
  <c r="BE100" i="18" s="1"/>
  <c r="AU101" i="18"/>
  <c r="AV101" i="18" s="1"/>
  <c r="BE101" i="18" s="1"/>
  <c r="AU102" i="18"/>
  <c r="AV102" i="18" s="1"/>
  <c r="BE102" i="18" s="1"/>
  <c r="AU103" i="18"/>
  <c r="AV103" i="18" s="1"/>
  <c r="BE103" i="18" s="1"/>
  <c r="AU104" i="18"/>
  <c r="AV104" i="18" s="1"/>
  <c r="BE104" i="18" s="1"/>
  <c r="AU105" i="18"/>
  <c r="AV105" i="18" s="1"/>
  <c r="BE105" i="18" s="1"/>
  <c r="AU106" i="18"/>
  <c r="AV106" i="18" s="1"/>
  <c r="BE106" i="18" s="1"/>
  <c r="AU107" i="18"/>
  <c r="AV107" i="18" s="1"/>
  <c r="BE107" i="18" s="1"/>
  <c r="AU108" i="18"/>
  <c r="AV108" i="18" s="1"/>
  <c r="BE108" i="18" s="1"/>
  <c r="AU109" i="18"/>
  <c r="AV109" i="18" s="1"/>
  <c r="BE109" i="18" s="1"/>
  <c r="AU110" i="18"/>
  <c r="AV110" i="18" s="1"/>
  <c r="BE110" i="18" s="1"/>
  <c r="AU111" i="18"/>
  <c r="AV111" i="18" s="1"/>
  <c r="BE111" i="18" s="1"/>
  <c r="AU112" i="18"/>
  <c r="AV112" i="18" s="1"/>
  <c r="BE112" i="18" s="1"/>
  <c r="AU113" i="18"/>
  <c r="AV113" i="18" s="1"/>
  <c r="BE113" i="18" s="1"/>
  <c r="AU114" i="18"/>
  <c r="AV114" i="18" s="1"/>
  <c r="BE114" i="18" s="1"/>
  <c r="AU115" i="18"/>
  <c r="AV115" i="18" s="1"/>
  <c r="BE115" i="18" s="1"/>
  <c r="AU116" i="18"/>
  <c r="AV116" i="18" s="1"/>
  <c r="BE116" i="18" s="1"/>
  <c r="AU117" i="18"/>
  <c r="AV117" i="18" s="1"/>
  <c r="BE117" i="18" s="1"/>
  <c r="AU118" i="18"/>
  <c r="AV118" i="18" s="1"/>
  <c r="BE118" i="18" s="1"/>
  <c r="AU119" i="18"/>
  <c r="AV119" i="18" s="1"/>
  <c r="BE119" i="18" s="1"/>
  <c r="AU120" i="18"/>
  <c r="AV120" i="18" s="1"/>
  <c r="BE120" i="18" s="1"/>
  <c r="AU121" i="18"/>
  <c r="AV121" i="18" s="1"/>
  <c r="BE121" i="18" s="1"/>
  <c r="AU122" i="18"/>
  <c r="AV122" i="18" s="1"/>
  <c r="BE122" i="18" s="1"/>
  <c r="AU123" i="18"/>
  <c r="AV123" i="18" s="1"/>
  <c r="BE123" i="18" s="1"/>
  <c r="AU124" i="18"/>
  <c r="AV124" i="18" s="1"/>
  <c r="BE124" i="18" s="1"/>
  <c r="AU125" i="18"/>
  <c r="AV125" i="18" s="1"/>
  <c r="BE125" i="18" s="1"/>
  <c r="AU126" i="18"/>
  <c r="AV126" i="18" s="1"/>
  <c r="BE126" i="18" s="1"/>
  <c r="AU127" i="18"/>
  <c r="AV127" i="18" s="1"/>
  <c r="BE127" i="18" s="1"/>
  <c r="AU128" i="18"/>
  <c r="AV128" i="18" s="1"/>
  <c r="BE128" i="18" s="1"/>
  <c r="AU129" i="18"/>
  <c r="AV129" i="18" s="1"/>
  <c r="BE129" i="18" s="1"/>
  <c r="AU130" i="18"/>
  <c r="AV130" i="18" s="1"/>
  <c r="BE130" i="18" s="1"/>
  <c r="AU131" i="18"/>
  <c r="AV131" i="18" s="1"/>
  <c r="BE131" i="18" s="1"/>
  <c r="AU132" i="18"/>
  <c r="AV132" i="18" s="1"/>
  <c r="BE132" i="18" s="1"/>
  <c r="AU133" i="18"/>
  <c r="AV133" i="18" s="1"/>
  <c r="BE133" i="18" s="1"/>
  <c r="AU134" i="18"/>
  <c r="AV134" i="18" s="1"/>
  <c r="BE134" i="18" s="1"/>
  <c r="AS135" i="18"/>
  <c r="AS136" i="18" s="1"/>
  <c r="AR135" i="18"/>
  <c r="AR136" i="18" s="1"/>
  <c r="AQ135" i="18"/>
  <c r="AQ136" i="18" s="1"/>
  <c r="AP135" i="18"/>
  <c r="AP136" i="18" s="1"/>
  <c r="AO135" i="18"/>
  <c r="AO136" i="18" s="1"/>
  <c r="AN135" i="18"/>
  <c r="AN136" i="18" s="1"/>
  <c r="AM135" i="18"/>
  <c r="AM136" i="18" s="1"/>
  <c r="AL135" i="18"/>
  <c r="AL136" i="18" s="1"/>
  <c r="AK135" i="18"/>
  <c r="AK136" i="18" s="1"/>
  <c r="AJ135" i="18"/>
  <c r="AJ136" i="18" s="1"/>
  <c r="AH135" i="18"/>
  <c r="AH136" i="18" s="1"/>
  <c r="AG135" i="18"/>
  <c r="AG136" i="18" s="1"/>
  <c r="AF135" i="18"/>
  <c r="AF136" i="18" s="1"/>
  <c r="AE135" i="18"/>
  <c r="AE136" i="18" s="1"/>
  <c r="AD135" i="18"/>
  <c r="AD136" i="18" s="1"/>
  <c r="AB135" i="18"/>
  <c r="AB136" i="18" s="1"/>
  <c r="AA135" i="18"/>
  <c r="AA136" i="18" s="1"/>
  <c r="Z135" i="18"/>
  <c r="Z136" i="18" s="1"/>
  <c r="Y135" i="18"/>
  <c r="Y136" i="18" s="1"/>
  <c r="X135" i="18"/>
  <c r="X136" i="18" s="1"/>
  <c r="V135" i="18"/>
  <c r="V136" i="18" s="1"/>
  <c r="U135" i="18"/>
  <c r="U136" i="18" s="1"/>
  <c r="T135" i="18"/>
  <c r="T136" i="18" s="1"/>
  <c r="S135" i="18"/>
  <c r="S136" i="18" s="1"/>
  <c r="R135" i="18"/>
  <c r="R136" i="18" s="1"/>
  <c r="P135" i="18"/>
  <c r="P136" i="18" s="1"/>
  <c r="O135" i="18"/>
  <c r="O136" i="18" s="1"/>
  <c r="N135" i="18"/>
  <c r="N136" i="18" s="1"/>
  <c r="M135" i="18"/>
  <c r="M136" i="18" s="1"/>
  <c r="L135" i="18"/>
  <c r="L136" i="18" s="1"/>
  <c r="K135" i="18"/>
  <c r="K136" i="18" s="1"/>
  <c r="J135" i="18"/>
  <c r="J136" i="18" s="1"/>
  <c r="I135" i="18"/>
  <c r="I136" i="18" s="1"/>
  <c r="H135" i="18"/>
  <c r="H136" i="18" s="1"/>
  <c r="G135" i="18"/>
  <c r="G136" i="18" s="1"/>
  <c r="F135" i="18"/>
  <c r="F136" i="18" s="1"/>
  <c r="BC6" i="18"/>
  <c r="BC135" i="18" s="1"/>
  <c r="BA6" i="18"/>
  <c r="BA135" i="18" s="1"/>
  <c r="AY135" i="18"/>
  <c r="AW6" i="18"/>
  <c r="AW135" i="18"/>
  <c r="AU6" i="18"/>
  <c r="AU135" i="18"/>
  <c r="AI135" i="18"/>
  <c r="AC135" i="18"/>
  <c r="W135" i="18"/>
  <c r="Q135" i="18"/>
  <c r="AT134" i="18"/>
  <c r="AT133" i="18"/>
  <c r="AT132" i="18"/>
  <c r="AT131" i="18"/>
  <c r="AT130" i="18"/>
  <c r="AT129" i="18"/>
  <c r="AT128" i="18"/>
  <c r="AT127" i="18"/>
  <c r="AT126" i="18"/>
  <c r="AT125" i="18"/>
  <c r="AT124" i="18"/>
  <c r="AT123" i="18"/>
  <c r="AT122" i="18"/>
  <c r="AT121" i="18"/>
  <c r="AT120" i="18"/>
  <c r="AT119" i="18"/>
  <c r="AT118" i="18"/>
  <c r="AT117" i="18"/>
  <c r="AT116" i="18"/>
  <c r="AT115" i="18"/>
  <c r="AT114" i="18"/>
  <c r="AT113" i="18"/>
  <c r="AT112" i="18"/>
  <c r="AT111" i="18"/>
  <c r="AT110" i="18"/>
  <c r="AT109" i="18"/>
  <c r="AT108" i="18"/>
  <c r="AT107" i="18"/>
  <c r="AT106" i="18"/>
  <c r="AT105" i="18"/>
  <c r="AT104" i="18"/>
  <c r="AT103" i="18"/>
  <c r="AT102" i="18"/>
  <c r="AT101" i="18"/>
  <c r="AT100" i="18"/>
  <c r="AT99" i="18"/>
  <c r="AT98" i="18"/>
  <c r="AT97" i="18"/>
  <c r="AT96" i="18"/>
  <c r="AT95" i="18"/>
  <c r="AT94" i="18"/>
  <c r="AT93" i="18"/>
  <c r="AT92" i="18"/>
  <c r="AT91" i="18"/>
  <c r="AT88" i="18"/>
  <c r="AT87" i="18"/>
  <c r="AT86" i="18"/>
  <c r="AT85" i="18"/>
  <c r="AT84" i="18"/>
  <c r="AT83" i="18"/>
  <c r="AT82" i="18"/>
  <c r="AT81" i="18"/>
  <c r="AT80" i="18"/>
  <c r="AT79" i="18"/>
  <c r="AT78" i="18"/>
  <c r="AT77" i="18"/>
  <c r="AT76" i="18"/>
  <c r="AT75" i="18"/>
  <c r="AT74" i="18"/>
  <c r="AT72" i="18"/>
  <c r="AT71" i="18"/>
  <c r="AT70" i="18"/>
  <c r="AT69" i="18"/>
  <c r="AT68" i="18"/>
  <c r="AT67" i="18"/>
  <c r="AT66" i="18"/>
  <c r="AT65" i="18"/>
  <c r="AT64" i="18"/>
  <c r="AT63" i="18"/>
  <c r="AT62" i="18"/>
  <c r="AT61" i="18"/>
  <c r="AT59" i="18"/>
  <c r="AT58" i="18"/>
  <c r="AT57" i="18"/>
  <c r="AT56" i="18"/>
  <c r="AT54" i="18"/>
  <c r="AT53" i="18"/>
  <c r="AT52" i="18"/>
  <c r="AT51" i="18"/>
  <c r="AT49" i="18"/>
  <c r="AT48" i="18"/>
  <c r="AT47" i="18"/>
  <c r="AT46" i="18"/>
  <c r="AT45" i="18"/>
  <c r="AT44" i="18"/>
  <c r="AT43" i="18"/>
  <c r="AT40" i="18"/>
  <c r="AT39" i="18"/>
  <c r="AT38" i="18"/>
  <c r="AT37" i="18"/>
  <c r="AT36" i="18"/>
  <c r="AT35" i="18"/>
  <c r="AT34" i="18"/>
  <c r="BE33" i="18"/>
  <c r="AT33" i="18"/>
  <c r="BE32" i="18"/>
  <c r="AT32" i="18"/>
  <c r="BE31" i="18"/>
  <c r="AT31" i="18"/>
  <c r="BE30" i="18"/>
  <c r="AT30" i="18"/>
  <c r="BE29" i="18"/>
  <c r="AT29" i="18"/>
  <c r="BE28" i="18"/>
  <c r="AT28" i="18"/>
  <c r="BE27" i="18"/>
  <c r="AT27" i="18"/>
  <c r="BE26" i="18"/>
  <c r="AT26" i="18"/>
  <c r="BE25" i="18"/>
  <c r="AT25" i="18"/>
  <c r="BE24" i="18"/>
  <c r="AT24" i="18"/>
  <c r="BE23" i="18"/>
  <c r="AT23" i="18"/>
  <c r="BE22" i="18"/>
  <c r="AT22" i="18"/>
  <c r="BE21" i="18"/>
  <c r="AT21" i="18"/>
  <c r="BE20" i="18"/>
  <c r="AT20" i="18"/>
  <c r="BE19" i="18"/>
  <c r="AT19" i="18"/>
  <c r="BE18" i="18"/>
  <c r="AT18" i="18"/>
  <c r="BE17" i="18"/>
  <c r="AT17" i="18"/>
  <c r="BE16" i="18"/>
  <c r="AT16" i="18"/>
  <c r="BE15" i="18"/>
  <c r="AT15" i="18"/>
  <c r="AT14" i="18"/>
  <c r="BE13" i="18"/>
  <c r="AT13" i="18"/>
  <c r="BE12" i="18"/>
  <c r="AT12" i="18"/>
  <c r="BE11" i="18"/>
  <c r="AT11" i="18"/>
  <c r="BE10" i="18"/>
  <c r="AT10" i="18"/>
  <c r="AT9" i="18"/>
  <c r="BE8" i="18"/>
  <c r="AT8" i="18"/>
  <c r="BE7" i="18"/>
  <c r="AT7" i="18"/>
  <c r="BE6" i="18"/>
  <c r="AT6" i="18"/>
  <c r="L71" i="17"/>
  <c r="L72" i="17"/>
  <c r="K71" i="17"/>
  <c r="K72" i="17"/>
  <c r="J71" i="17"/>
  <c r="J72" i="17"/>
  <c r="I71" i="17"/>
  <c r="I72" i="17"/>
  <c r="H71" i="17"/>
  <c r="H72" i="17"/>
  <c r="G71" i="17"/>
  <c r="G72" i="17"/>
  <c r="L70" i="17"/>
  <c r="K70" i="17"/>
  <c r="J70" i="17"/>
  <c r="H70" i="17"/>
  <c r="G70" i="17"/>
  <c r="L30" i="16"/>
  <c r="L31" i="16"/>
  <c r="K30" i="16"/>
  <c r="K31" i="16"/>
  <c r="J30" i="16"/>
  <c r="J31" i="16"/>
  <c r="I30" i="16"/>
  <c r="I31" i="16"/>
  <c r="H30" i="16"/>
  <c r="H31" i="16"/>
  <c r="G30" i="16"/>
  <c r="G31" i="16"/>
  <c r="L29" i="16"/>
  <c r="K29" i="16"/>
  <c r="J29" i="16"/>
  <c r="I29" i="16"/>
  <c r="H29" i="16"/>
  <c r="G29" i="16"/>
  <c r="U55" i="15"/>
  <c r="U56" i="15"/>
  <c r="Q55" i="15"/>
  <c r="Q56" i="15"/>
  <c r="L55" i="15"/>
  <c r="L56" i="15"/>
  <c r="K55" i="15"/>
  <c r="K56" i="15"/>
  <c r="J55" i="15"/>
  <c r="J56" i="15"/>
  <c r="I55" i="15"/>
  <c r="I56" i="15"/>
  <c r="H55" i="15"/>
  <c r="H56" i="15"/>
  <c r="G55" i="15"/>
  <c r="G56" i="15"/>
  <c r="L54" i="15"/>
  <c r="K54" i="15"/>
  <c r="J54" i="15"/>
  <c r="I54" i="15"/>
  <c r="H54" i="15"/>
  <c r="G54" i="15"/>
  <c r="U138" i="14"/>
  <c r="U139" i="14"/>
  <c r="Q138" i="14"/>
  <c r="Q139" i="14"/>
  <c r="L138" i="14"/>
  <c r="L139" i="14"/>
  <c r="K138" i="14"/>
  <c r="K139" i="14"/>
  <c r="J138" i="14"/>
  <c r="J139" i="14"/>
  <c r="I138" i="14"/>
  <c r="I139" i="14"/>
  <c r="H138" i="14"/>
  <c r="H139" i="14"/>
  <c r="G138" i="14"/>
  <c r="G139" i="14"/>
  <c r="U137" i="14"/>
  <c r="Q137" i="14"/>
  <c r="L137" i="14"/>
  <c r="K137" i="14"/>
  <c r="J137" i="14"/>
  <c r="I137" i="14"/>
  <c r="H137" i="14"/>
  <c r="G137" i="14"/>
  <c r="G83" i="13"/>
  <c r="G82" i="13"/>
  <c r="N68" i="13"/>
  <c r="L79" i="13"/>
  <c r="M79" i="13"/>
  <c r="N78" i="13"/>
  <c r="M68" i="13"/>
  <c r="L78" i="13"/>
  <c r="M78" i="13"/>
  <c r="F78" i="13"/>
  <c r="L68" i="13"/>
  <c r="L77" i="13"/>
  <c r="M77" i="13"/>
  <c r="F77" i="13"/>
  <c r="K68" i="13"/>
  <c r="L76" i="13"/>
  <c r="M76" i="13"/>
  <c r="J68" i="13"/>
  <c r="L75" i="13"/>
  <c r="M75" i="13"/>
  <c r="N74" i="13"/>
  <c r="I68" i="13"/>
  <c r="L74" i="13"/>
  <c r="M74" i="13"/>
  <c r="F74" i="13"/>
  <c r="G74" i="13"/>
  <c r="H68" i="13"/>
  <c r="L73" i="13"/>
  <c r="M73" i="13"/>
  <c r="G73" i="13"/>
  <c r="N72" i="13"/>
  <c r="G68" i="13"/>
  <c r="L72" i="13"/>
  <c r="M72" i="13"/>
  <c r="G72" i="13"/>
  <c r="N69" i="13"/>
  <c r="M69" i="13"/>
  <c r="L69" i="13"/>
  <c r="K69" i="13"/>
  <c r="J69" i="13"/>
  <c r="I69" i="13"/>
  <c r="H69" i="13"/>
  <c r="G69" i="13"/>
  <c r="F69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6" i="13"/>
  <c r="P35" i="13"/>
  <c r="P34" i="13"/>
  <c r="P33" i="13"/>
  <c r="P32" i="13"/>
  <c r="P31" i="13"/>
  <c r="P30" i="13"/>
  <c r="P29" i="13"/>
  <c r="P27" i="13"/>
  <c r="P26" i="13"/>
  <c r="P25" i="13"/>
  <c r="P24" i="13"/>
  <c r="P23" i="13"/>
  <c r="P22" i="13"/>
  <c r="P21" i="13"/>
  <c r="P20" i="13"/>
  <c r="P18" i="13"/>
  <c r="P17" i="13"/>
  <c r="P16" i="13"/>
  <c r="P15" i="13"/>
  <c r="P14" i="13"/>
  <c r="P13" i="13"/>
  <c r="P11" i="13"/>
  <c r="P10" i="13"/>
  <c r="P7" i="13"/>
  <c r="P6" i="13"/>
  <c r="G41" i="12"/>
  <c r="G40" i="12"/>
  <c r="N27" i="12"/>
  <c r="L38" i="12"/>
  <c r="M38" i="12"/>
  <c r="M27" i="12"/>
  <c r="L37" i="12"/>
  <c r="M37" i="12"/>
  <c r="F37" i="12"/>
  <c r="L27" i="12"/>
  <c r="L36" i="12"/>
  <c r="M36" i="12"/>
  <c r="F36" i="12"/>
  <c r="K27" i="12"/>
  <c r="L35" i="12"/>
  <c r="M35" i="12"/>
  <c r="J27" i="12"/>
  <c r="L34" i="12"/>
  <c r="M34" i="12"/>
  <c r="N33" i="12"/>
  <c r="I27" i="12"/>
  <c r="L33" i="12"/>
  <c r="M33" i="12"/>
  <c r="F33" i="12"/>
  <c r="G33" i="12"/>
  <c r="N32" i="12"/>
  <c r="H27" i="12"/>
  <c r="L32" i="12"/>
  <c r="M32" i="12"/>
  <c r="G32" i="12"/>
  <c r="N31" i="12"/>
  <c r="G27" i="12"/>
  <c r="L31" i="12"/>
  <c r="M31" i="12"/>
  <c r="G31" i="12"/>
  <c r="N28" i="12"/>
  <c r="M28" i="12"/>
  <c r="L28" i="12"/>
  <c r="K28" i="12"/>
  <c r="J28" i="12"/>
  <c r="I28" i="12"/>
  <c r="H28" i="12"/>
  <c r="G28" i="12"/>
  <c r="F28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P7" i="12"/>
  <c r="P6" i="12"/>
  <c r="G66" i="11"/>
  <c r="G65" i="11"/>
  <c r="N52" i="11"/>
  <c r="L63" i="11"/>
  <c r="M63" i="11"/>
  <c r="N62" i="11"/>
  <c r="M52" i="11"/>
  <c r="L62" i="11"/>
  <c r="M62" i="11"/>
  <c r="F62" i="11"/>
  <c r="L52" i="11"/>
  <c r="L61" i="11"/>
  <c r="M61" i="11"/>
  <c r="F61" i="11"/>
  <c r="K52" i="11"/>
  <c r="L60" i="11"/>
  <c r="M60" i="11"/>
  <c r="J52" i="11"/>
  <c r="L59" i="11"/>
  <c r="M59" i="11"/>
  <c r="N58" i="11"/>
  <c r="I52" i="11"/>
  <c r="L58" i="11"/>
  <c r="M58" i="11"/>
  <c r="G58" i="11"/>
  <c r="N57" i="11"/>
  <c r="H52" i="11"/>
  <c r="L57" i="11"/>
  <c r="M57" i="11"/>
  <c r="G57" i="11"/>
  <c r="N56" i="11"/>
  <c r="G52" i="11"/>
  <c r="L56" i="11"/>
  <c r="M56" i="11"/>
  <c r="G56" i="11"/>
  <c r="N53" i="11"/>
  <c r="M53" i="11"/>
  <c r="L53" i="11"/>
  <c r="K53" i="11"/>
  <c r="J53" i="11"/>
  <c r="I53" i="11"/>
  <c r="H53" i="11"/>
  <c r="G53" i="11"/>
  <c r="F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6" i="11"/>
  <c r="G150" i="10"/>
  <c r="G149" i="10"/>
  <c r="N146" i="10"/>
  <c r="M146" i="10"/>
  <c r="N145" i="10"/>
  <c r="M145" i="10"/>
  <c r="F145" i="10"/>
  <c r="M144" i="10"/>
  <c r="F144" i="10"/>
  <c r="N141" i="10"/>
  <c r="M141" i="10"/>
  <c r="F141" i="10"/>
  <c r="G141" i="10"/>
  <c r="N140" i="10"/>
  <c r="M140" i="10"/>
  <c r="G140" i="10"/>
  <c r="N139" i="10"/>
  <c r="M139" i="10"/>
  <c r="G139" i="10"/>
  <c r="N136" i="10"/>
  <c r="M136" i="10"/>
  <c r="L136" i="10"/>
  <c r="I136" i="10"/>
  <c r="H136" i="10"/>
  <c r="G135" i="10"/>
  <c r="G136" i="10" s="1"/>
  <c r="F136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59" i="10"/>
  <c r="P58" i="10"/>
  <c r="P57" i="10"/>
  <c r="P56" i="10"/>
  <c r="P55" i="10"/>
  <c r="P54" i="10"/>
  <c r="P53" i="10"/>
  <c r="P52" i="10"/>
  <c r="P51" i="10"/>
  <c r="P49" i="10"/>
  <c r="P48" i="10"/>
  <c r="P47" i="10"/>
  <c r="P46" i="10"/>
  <c r="P45" i="10"/>
  <c r="P44" i="10"/>
  <c r="P43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CB38" i="1"/>
  <c r="CC5" i="9"/>
  <c r="CB39" i="1"/>
  <c r="CC6" i="9"/>
  <c r="CB43" i="1"/>
  <c r="CC9" i="9"/>
  <c r="CB48" i="1"/>
  <c r="CC10" i="9"/>
  <c r="CB53" i="1"/>
  <c r="CC12" i="9"/>
  <c r="CB54" i="1"/>
  <c r="CC13" i="9"/>
  <c r="CC14" i="9"/>
  <c r="CB56" i="1"/>
  <c r="CC15" i="9"/>
  <c r="CC16" i="9"/>
  <c r="CB58" i="1"/>
  <c r="CC17" i="9"/>
  <c r="CB64" i="1"/>
  <c r="CC19" i="9"/>
  <c r="CC20" i="9"/>
  <c r="CB66" i="1"/>
  <c r="CC21" i="9"/>
  <c r="CB67" i="1"/>
  <c r="CC22" i="9"/>
  <c r="CC23" i="9"/>
  <c r="CC24" i="9"/>
  <c r="CB70" i="1"/>
  <c r="CC25" i="9"/>
  <c r="CB71" i="1"/>
  <c r="CC26" i="9"/>
  <c r="CB80" i="1"/>
  <c r="CC28" i="9"/>
  <c r="CB81" i="1"/>
  <c r="CC29" i="9"/>
  <c r="CB82" i="1"/>
  <c r="CC30" i="9"/>
  <c r="CB83" i="1"/>
  <c r="CC31" i="9"/>
  <c r="CC32" i="9"/>
  <c r="CB85" i="1"/>
  <c r="CC33" i="9"/>
  <c r="CB86" i="1"/>
  <c r="CC34" i="9"/>
  <c r="CB87" i="1"/>
  <c r="CC35" i="9"/>
  <c r="CB92" i="1"/>
  <c r="CC38" i="9"/>
  <c r="CB93" i="1"/>
  <c r="CC39" i="9"/>
  <c r="CB94" i="1"/>
  <c r="CC40" i="9"/>
  <c r="CB95" i="1"/>
  <c r="CC41" i="9"/>
  <c r="CB96" i="1"/>
  <c r="CC42" i="9"/>
  <c r="CB97" i="1"/>
  <c r="CC43" i="9"/>
  <c r="CC44" i="9"/>
  <c r="CC45" i="9"/>
  <c r="CB102" i="1"/>
  <c r="CC46" i="9"/>
  <c r="CC47" i="9"/>
  <c r="CC48" i="9"/>
  <c r="CB107" i="1"/>
  <c r="CC49" i="9"/>
  <c r="CC50" i="9"/>
  <c r="CB112" i="1"/>
  <c r="CC51" i="9"/>
  <c r="CB114" i="1"/>
  <c r="CC52" i="9"/>
  <c r="CB115" i="1"/>
  <c r="CC53" i="9"/>
  <c r="CB116" i="1"/>
  <c r="CC54" i="9"/>
  <c r="CB117" i="1"/>
  <c r="CC55" i="9"/>
  <c r="CC56" i="9"/>
  <c r="CB119" i="1"/>
  <c r="CC57" i="9"/>
  <c r="CB120" i="1"/>
  <c r="CC58" i="9"/>
  <c r="CB121" i="1"/>
  <c r="CC59" i="9"/>
  <c r="CB122" i="1"/>
  <c r="CC60" i="9"/>
  <c r="CC61" i="9"/>
  <c r="CC62" i="9"/>
  <c r="CB125" i="1"/>
  <c r="CC63" i="9"/>
  <c r="CB126" i="1"/>
  <c r="CC64" i="9"/>
  <c r="CB127" i="1"/>
  <c r="CC65" i="9"/>
  <c r="CC66" i="9"/>
  <c r="CC70" i="9"/>
  <c r="CG38" i="1"/>
  <c r="CH5" i="9"/>
  <c r="CG39" i="1"/>
  <c r="CH6" i="9"/>
  <c r="CG43" i="1"/>
  <c r="CH9" i="9"/>
  <c r="CG48" i="1"/>
  <c r="CH10" i="9"/>
  <c r="CH12" i="9"/>
  <c r="CG54" i="1"/>
  <c r="CH13" i="9"/>
  <c r="CH14" i="9"/>
  <c r="CG56" i="1"/>
  <c r="CH15" i="9"/>
  <c r="CH16" i="9"/>
  <c r="CG58" i="1"/>
  <c r="CH17" i="9"/>
  <c r="CH19" i="9"/>
  <c r="CH20" i="9"/>
  <c r="CG66" i="1"/>
  <c r="CH21" i="9"/>
  <c r="CH22" i="9"/>
  <c r="CG68" i="1"/>
  <c r="CH23" i="9"/>
  <c r="CH24" i="9"/>
  <c r="CG70" i="1"/>
  <c r="CH25" i="9"/>
  <c r="CG71" i="1"/>
  <c r="CH26" i="9"/>
  <c r="CG80" i="1"/>
  <c r="CH28" i="9"/>
  <c r="CG81" i="1"/>
  <c r="CH29" i="9"/>
  <c r="CG82" i="1"/>
  <c r="CH30" i="9"/>
  <c r="CG83" i="1"/>
  <c r="CH31" i="9"/>
  <c r="CH32" i="9"/>
  <c r="CG85" i="1"/>
  <c r="CH33" i="9"/>
  <c r="CG86" i="1"/>
  <c r="CH34" i="9"/>
  <c r="CG87" i="1"/>
  <c r="CH35" i="9"/>
  <c r="CG92" i="1"/>
  <c r="CH38" i="9"/>
  <c r="CG93" i="1"/>
  <c r="CH39" i="9"/>
  <c r="CG94" i="1"/>
  <c r="CH40" i="9"/>
  <c r="CG95" i="1"/>
  <c r="CH41" i="9"/>
  <c r="CG96" i="1"/>
  <c r="CH42" i="9"/>
  <c r="CG97" i="1"/>
  <c r="CH43" i="9"/>
  <c r="CH44" i="9"/>
  <c r="CH45" i="9"/>
  <c r="CG102" i="1"/>
  <c r="CH46" i="9"/>
  <c r="CH47" i="9"/>
  <c r="CH48" i="9"/>
  <c r="CG107" i="1"/>
  <c r="CH49" i="9"/>
  <c r="CH50" i="9"/>
  <c r="CH51" i="9"/>
  <c r="CG114" i="1"/>
  <c r="CH52" i="9"/>
  <c r="CG115" i="1"/>
  <c r="CH53" i="9"/>
  <c r="CG116" i="1"/>
  <c r="CH54" i="9"/>
  <c r="CG117" i="1"/>
  <c r="CH55" i="9"/>
  <c r="CH56" i="9"/>
  <c r="CG119" i="1"/>
  <c r="CH57" i="9"/>
  <c r="CG120" i="1"/>
  <c r="CH58" i="9"/>
  <c r="CG121" i="1"/>
  <c r="CH59" i="9"/>
  <c r="CG122" i="1"/>
  <c r="CH60" i="9"/>
  <c r="CH61" i="9"/>
  <c r="CH62" i="9"/>
  <c r="CG125" i="1"/>
  <c r="CH63" i="9"/>
  <c r="CH64" i="9"/>
  <c r="CG127" i="1"/>
  <c r="CH65" i="9"/>
  <c r="CG128" i="1"/>
  <c r="CH66" i="9"/>
  <c r="CM5" i="9"/>
  <c r="CM6" i="9"/>
  <c r="CL43" i="1"/>
  <c r="CM9" i="9"/>
  <c r="CM10" i="9"/>
  <c r="CM12" i="9"/>
  <c r="CM13" i="9"/>
  <c r="CM14" i="9"/>
  <c r="CM15" i="9"/>
  <c r="CM16" i="9"/>
  <c r="CM17" i="9"/>
  <c r="CM19" i="9"/>
  <c r="CM20" i="9"/>
  <c r="CM21" i="9"/>
  <c r="CL67" i="1"/>
  <c r="CM22" i="9"/>
  <c r="CM23" i="9"/>
  <c r="CM24" i="9"/>
  <c r="CM25" i="9"/>
  <c r="CL71" i="1"/>
  <c r="CM26" i="9"/>
  <c r="CM28" i="9"/>
  <c r="CM29" i="9"/>
  <c r="CM30" i="9"/>
  <c r="CM31" i="9"/>
  <c r="CM32" i="9"/>
  <c r="CM33" i="9"/>
  <c r="CL86" i="1"/>
  <c r="CM34" i="9"/>
  <c r="CL87" i="1"/>
  <c r="CM35" i="9"/>
  <c r="CM38" i="9"/>
  <c r="CM39" i="9"/>
  <c r="CM40" i="9"/>
  <c r="CL95" i="1"/>
  <c r="CM41" i="9"/>
  <c r="CL96" i="1"/>
  <c r="CM42" i="9"/>
  <c r="CL97" i="1"/>
  <c r="CM43" i="9"/>
  <c r="CM44" i="9"/>
  <c r="CM45" i="9"/>
  <c r="CM46" i="9"/>
  <c r="CM47" i="9"/>
  <c r="CM48" i="9"/>
  <c r="CL107" i="1"/>
  <c r="CM49" i="9"/>
  <c r="CM50" i="9"/>
  <c r="CM51" i="9"/>
  <c r="CM52" i="9"/>
  <c r="CL115" i="1"/>
  <c r="CM53" i="9"/>
  <c r="CM54" i="9"/>
  <c r="CM55" i="9"/>
  <c r="CM56" i="9"/>
  <c r="CL119" i="1"/>
  <c r="CM57" i="9"/>
  <c r="CL120" i="1"/>
  <c r="CM58" i="9"/>
  <c r="CL121" i="1"/>
  <c r="CM59" i="9"/>
  <c r="CM60" i="9"/>
  <c r="CM61" i="9"/>
  <c r="CM62" i="9"/>
  <c r="CL125" i="1"/>
  <c r="CM63" i="9"/>
  <c r="CM64" i="9"/>
  <c r="CM65" i="9"/>
  <c r="CM66" i="9"/>
  <c r="CM70" i="9"/>
  <c r="CR5" i="9"/>
  <c r="CR6" i="9"/>
  <c r="CQ43" i="1"/>
  <c r="CR9" i="9"/>
  <c r="CR10" i="9"/>
  <c r="CR12" i="9"/>
  <c r="CR13" i="9"/>
  <c r="CQ55" i="1"/>
  <c r="CR14" i="9"/>
  <c r="CR15" i="9"/>
  <c r="CR16" i="9"/>
  <c r="CR17" i="9"/>
  <c r="CR19" i="9"/>
  <c r="CR20" i="9"/>
  <c r="CR21" i="9"/>
  <c r="CR22" i="9"/>
  <c r="CR23" i="9"/>
  <c r="CR24" i="9"/>
  <c r="CR25" i="9"/>
  <c r="CR26" i="9"/>
  <c r="CR28" i="9"/>
  <c r="CR29" i="9"/>
  <c r="CR30" i="9"/>
  <c r="CR31" i="9"/>
  <c r="CR32" i="9"/>
  <c r="CQ85" i="1"/>
  <c r="CR33" i="9"/>
  <c r="CQ86" i="1"/>
  <c r="CR34" i="9"/>
  <c r="CR35" i="9"/>
  <c r="CR38" i="9"/>
  <c r="CR39" i="9"/>
  <c r="CR40" i="9"/>
  <c r="CR41" i="9"/>
  <c r="CR42" i="9"/>
  <c r="CQ97" i="1"/>
  <c r="CR43" i="9"/>
  <c r="CR44" i="9"/>
  <c r="CR45" i="9"/>
  <c r="CR46" i="9"/>
  <c r="CR47" i="9"/>
  <c r="CQ104" i="1"/>
  <c r="CR48" i="9"/>
  <c r="CR49" i="9"/>
  <c r="CR50" i="9"/>
  <c r="CR51" i="9"/>
  <c r="CR52" i="9"/>
  <c r="CR53" i="9"/>
  <c r="CR54" i="9"/>
  <c r="CQ117" i="1"/>
  <c r="CR55" i="9"/>
  <c r="CR56" i="9"/>
  <c r="CQ119" i="1"/>
  <c r="CR57" i="9"/>
  <c r="CR58" i="9"/>
  <c r="CQ121" i="1"/>
  <c r="CR59" i="9"/>
  <c r="CR60" i="9"/>
  <c r="CR61" i="9"/>
  <c r="CQ124" i="1"/>
  <c r="CR62" i="9"/>
  <c r="CQ125" i="1"/>
  <c r="CR63" i="9"/>
  <c r="CQ126" i="1"/>
  <c r="CR64" i="9"/>
  <c r="CR65" i="9"/>
  <c r="CR66" i="9"/>
  <c r="CR70" i="9"/>
  <c r="CV38" i="1"/>
  <c r="CW5" i="9"/>
  <c r="CV39" i="1"/>
  <c r="CW6" i="9"/>
  <c r="CV43" i="1"/>
  <c r="CW9" i="9"/>
  <c r="CV48" i="1"/>
  <c r="CW10" i="9"/>
  <c r="CV53" i="1"/>
  <c r="CW12" i="9"/>
  <c r="CW13" i="9"/>
  <c r="CV55" i="1"/>
  <c r="CW14" i="9"/>
  <c r="CV56" i="1"/>
  <c r="CW15" i="9"/>
  <c r="CV57" i="1"/>
  <c r="CW16" i="9"/>
  <c r="CV58" i="1"/>
  <c r="CW17" i="9"/>
  <c r="CV64" i="1"/>
  <c r="CW19" i="9"/>
  <c r="CV65" i="1"/>
  <c r="CW20" i="9"/>
  <c r="CV66" i="1"/>
  <c r="CW21" i="9"/>
  <c r="CV67" i="1"/>
  <c r="CW22" i="9"/>
  <c r="CV68" i="1"/>
  <c r="CW23" i="9"/>
  <c r="CV69" i="1"/>
  <c r="CW24" i="9"/>
  <c r="CW25" i="9"/>
  <c r="CV71" i="1"/>
  <c r="CW26" i="9"/>
  <c r="CV80" i="1"/>
  <c r="CW28" i="9"/>
  <c r="CV81" i="1"/>
  <c r="CW29" i="9"/>
  <c r="CV82" i="1"/>
  <c r="CW30" i="9"/>
  <c r="CV83" i="1"/>
  <c r="CW31" i="9"/>
  <c r="CV84" i="1"/>
  <c r="CW32" i="9"/>
  <c r="CV85" i="1"/>
  <c r="CW33" i="9"/>
  <c r="CV86" i="1"/>
  <c r="CW34" i="9"/>
  <c r="CV87" i="1"/>
  <c r="CW35" i="9"/>
  <c r="CW38" i="9"/>
  <c r="CV93" i="1"/>
  <c r="CW39" i="9"/>
  <c r="CV94" i="1"/>
  <c r="CW40" i="9"/>
  <c r="CV95" i="1"/>
  <c r="CW41" i="9"/>
  <c r="CV96" i="1"/>
  <c r="CW42" i="9"/>
  <c r="CV97" i="1"/>
  <c r="CW43" i="9"/>
  <c r="CV100" i="1"/>
  <c r="CW44" i="9"/>
  <c r="CV101" i="1"/>
  <c r="CW45" i="9"/>
  <c r="CV102" i="1"/>
  <c r="CW46" i="9"/>
  <c r="CW47" i="9"/>
  <c r="CV104" i="1"/>
  <c r="CW48" i="9"/>
  <c r="CV107" i="1"/>
  <c r="CW49" i="9"/>
  <c r="CV108" i="1"/>
  <c r="CW50" i="9"/>
  <c r="CV112" i="1"/>
  <c r="CW51" i="9"/>
  <c r="CV114" i="1"/>
  <c r="CW52" i="9"/>
  <c r="CV115" i="1"/>
  <c r="CW53" i="9"/>
  <c r="CW54" i="9"/>
  <c r="CV117" i="1"/>
  <c r="CW55" i="9"/>
  <c r="CW56" i="9"/>
  <c r="CV119" i="1"/>
  <c r="CW57" i="9"/>
  <c r="CV120" i="1"/>
  <c r="CW58" i="9"/>
  <c r="CW59" i="9"/>
  <c r="CV122" i="1"/>
  <c r="CW60" i="9"/>
  <c r="CV123" i="1"/>
  <c r="CW61" i="9"/>
  <c r="CV124" i="1"/>
  <c r="CW62" i="9"/>
  <c r="CV125" i="1"/>
  <c r="CW63" i="9"/>
  <c r="CV126" i="1"/>
  <c r="CW64" i="9"/>
  <c r="CV127" i="1"/>
  <c r="CW65" i="9"/>
  <c r="CV128" i="1"/>
  <c r="CW66" i="9"/>
  <c r="CW70" i="9"/>
  <c r="DB5" i="9"/>
  <c r="DB6" i="9"/>
  <c r="DA43" i="1"/>
  <c r="DB9" i="9"/>
  <c r="DB10" i="9"/>
  <c r="DA53" i="1"/>
  <c r="DB12" i="9"/>
  <c r="DB13" i="9"/>
  <c r="DA55" i="1"/>
  <c r="DB14" i="9"/>
  <c r="DA56" i="1"/>
  <c r="DB15" i="9"/>
  <c r="DA57" i="1"/>
  <c r="DB16" i="9"/>
  <c r="DA58" i="1"/>
  <c r="DB17" i="9"/>
  <c r="DA64" i="1"/>
  <c r="DB19" i="9"/>
  <c r="DA65" i="1"/>
  <c r="DB20" i="9"/>
  <c r="DB21" i="9"/>
  <c r="DA67" i="1"/>
  <c r="DB22" i="9"/>
  <c r="DA68" i="1"/>
  <c r="DB23" i="9"/>
  <c r="DA69" i="1"/>
  <c r="DB24" i="9"/>
  <c r="DB25" i="9"/>
  <c r="DA71" i="1"/>
  <c r="DB26" i="9"/>
  <c r="DA80" i="1"/>
  <c r="DB28" i="9"/>
  <c r="DB29" i="9"/>
  <c r="DA82" i="1"/>
  <c r="DB30" i="9"/>
  <c r="DA83" i="1"/>
  <c r="DB31" i="9"/>
  <c r="DA84" i="1"/>
  <c r="DB32" i="9"/>
  <c r="DB33" i="9"/>
  <c r="DA86" i="1"/>
  <c r="DB34" i="9"/>
  <c r="DA87" i="1"/>
  <c r="DB35" i="9"/>
  <c r="DB38" i="9"/>
  <c r="DB39" i="9"/>
  <c r="DA94" i="1"/>
  <c r="DB40" i="9"/>
  <c r="DB41" i="9"/>
  <c r="DA96" i="1"/>
  <c r="DB42" i="9"/>
  <c r="DA97" i="1"/>
  <c r="DB43" i="9"/>
  <c r="DA100" i="1"/>
  <c r="DB44" i="9"/>
  <c r="DB45" i="9"/>
  <c r="DA102" i="1"/>
  <c r="DB46" i="9"/>
  <c r="DB47" i="9"/>
  <c r="DA104" i="1"/>
  <c r="DB48" i="9"/>
  <c r="DA107" i="1"/>
  <c r="DB49" i="9"/>
  <c r="DA108" i="1"/>
  <c r="DB50" i="9"/>
  <c r="DA112" i="1"/>
  <c r="DB51" i="9"/>
  <c r="DA114" i="1"/>
  <c r="DB52" i="9"/>
  <c r="DA115" i="1"/>
  <c r="DB53" i="9"/>
  <c r="DB54" i="9"/>
  <c r="DA117" i="1"/>
  <c r="DB55" i="9"/>
  <c r="DA118" i="1"/>
  <c r="DB56" i="9"/>
  <c r="DB57" i="9"/>
  <c r="DA120" i="1"/>
  <c r="DB58" i="9"/>
  <c r="DA121" i="1"/>
  <c r="DB59" i="9"/>
  <c r="DA122" i="1"/>
  <c r="DB60" i="9"/>
  <c r="DA123" i="1"/>
  <c r="DB61" i="9"/>
  <c r="DA124" i="1"/>
  <c r="DB62" i="9"/>
  <c r="DB63" i="9"/>
  <c r="DA126" i="1"/>
  <c r="DB64" i="9"/>
  <c r="DB65" i="9"/>
  <c r="DA128" i="1"/>
  <c r="DB66" i="9"/>
  <c r="DG5" i="9"/>
  <c r="DG6" i="9"/>
  <c r="DG9" i="9"/>
  <c r="DG10" i="9"/>
  <c r="DG12" i="9"/>
  <c r="DG13" i="9"/>
  <c r="DG14" i="9"/>
  <c r="DG15" i="9"/>
  <c r="DG16" i="9"/>
  <c r="DG17" i="9"/>
  <c r="DG19" i="9"/>
  <c r="DF65" i="1"/>
  <c r="DG20" i="9"/>
  <c r="DG21" i="9"/>
  <c r="DG22" i="9"/>
  <c r="DG23" i="9"/>
  <c r="DG24" i="9"/>
  <c r="DG25" i="9"/>
  <c r="DF71" i="1"/>
  <c r="DG26" i="9"/>
  <c r="DG28" i="9"/>
  <c r="DG29" i="9"/>
  <c r="DG30" i="9"/>
  <c r="DG31" i="9"/>
  <c r="DG32" i="9"/>
  <c r="DG33" i="9"/>
  <c r="DG34" i="9"/>
  <c r="DF87" i="1"/>
  <c r="DG35" i="9"/>
  <c r="DG38" i="9"/>
  <c r="DG39" i="9"/>
  <c r="DG40" i="9"/>
  <c r="DG41" i="9"/>
  <c r="DG42" i="9"/>
  <c r="DG43" i="9"/>
  <c r="DG44" i="9"/>
  <c r="DG45" i="9"/>
  <c r="DG46" i="9"/>
  <c r="DG47" i="9"/>
  <c r="DG48" i="9"/>
  <c r="DG49" i="9"/>
  <c r="DG50" i="9"/>
  <c r="DG51" i="9"/>
  <c r="DG52" i="9"/>
  <c r="DG53" i="9"/>
  <c r="DG54" i="9"/>
  <c r="DG55" i="9"/>
  <c r="DG56" i="9"/>
  <c r="DG57" i="9"/>
  <c r="DG58" i="9"/>
  <c r="DF121" i="1"/>
  <c r="DG59" i="9"/>
  <c r="DG60" i="9"/>
  <c r="DG61" i="9"/>
  <c r="DG62" i="9"/>
  <c r="DG63" i="9"/>
  <c r="DG64" i="9"/>
  <c r="DG65" i="9"/>
  <c r="DG66" i="9"/>
  <c r="DL5" i="9"/>
  <c r="DL6" i="9"/>
  <c r="DK43" i="1"/>
  <c r="DL9" i="9"/>
  <c r="DL10" i="9"/>
  <c r="DL12" i="9"/>
  <c r="DL13" i="9"/>
  <c r="DL14" i="9"/>
  <c r="DL15" i="9"/>
  <c r="DL16" i="9"/>
  <c r="DL17" i="9"/>
  <c r="DL19" i="9"/>
  <c r="DL20" i="9"/>
  <c r="DL21" i="9"/>
  <c r="DL22" i="9"/>
  <c r="DL23" i="9"/>
  <c r="DL24" i="9"/>
  <c r="DL25" i="9"/>
  <c r="DK71" i="1"/>
  <c r="DL26" i="9"/>
  <c r="DL28" i="9"/>
  <c r="DL29" i="9"/>
  <c r="DL30" i="9"/>
  <c r="DL31" i="9"/>
  <c r="DL32" i="9"/>
  <c r="DL33" i="9"/>
  <c r="DK86" i="1"/>
  <c r="DL34" i="9"/>
  <c r="DL35" i="9"/>
  <c r="DL38" i="9"/>
  <c r="DL39" i="9"/>
  <c r="DL40" i="9"/>
  <c r="DL41" i="9"/>
  <c r="DL42" i="9"/>
  <c r="DL43" i="9"/>
  <c r="DL44" i="9"/>
  <c r="DL45" i="9"/>
  <c r="DL46" i="9"/>
  <c r="DL47" i="9"/>
  <c r="DL48" i="9"/>
  <c r="DL49" i="9"/>
  <c r="DL50" i="9"/>
  <c r="DL51" i="9"/>
  <c r="DL52" i="9"/>
  <c r="DL53" i="9"/>
  <c r="DL54" i="9"/>
  <c r="DL55" i="9"/>
  <c r="DL56" i="9"/>
  <c r="DL57" i="9"/>
  <c r="DL58" i="9"/>
  <c r="DL59" i="9"/>
  <c r="DL60" i="9"/>
  <c r="DL61" i="9"/>
  <c r="DL62" i="9"/>
  <c r="DL63" i="9"/>
  <c r="DL64" i="9"/>
  <c r="DL65" i="9"/>
  <c r="DL66" i="9"/>
  <c r="DL70" i="9"/>
  <c r="DQ5" i="9"/>
  <c r="DQ6" i="9"/>
  <c r="DQ9" i="9"/>
  <c r="DQ10" i="9"/>
  <c r="DQ12" i="9"/>
  <c r="DQ13" i="9"/>
  <c r="DP55" i="1"/>
  <c r="DQ14" i="9"/>
  <c r="DP56" i="1"/>
  <c r="DQ15" i="9"/>
  <c r="DQ16" i="9"/>
  <c r="DQ17" i="9"/>
  <c r="DQ19" i="9"/>
  <c r="DQ20" i="9"/>
  <c r="DQ21" i="9"/>
  <c r="DQ22" i="9"/>
  <c r="DP68" i="1"/>
  <c r="DQ23" i="9"/>
  <c r="DQ24" i="9"/>
  <c r="DQ25" i="9"/>
  <c r="DP71" i="1"/>
  <c r="DQ26" i="9"/>
  <c r="DQ28" i="9"/>
  <c r="DQ29" i="9"/>
  <c r="DQ30" i="9"/>
  <c r="DQ31" i="9"/>
  <c r="DQ32" i="9"/>
  <c r="DQ33" i="9"/>
  <c r="DQ34" i="9"/>
  <c r="DQ35" i="9"/>
  <c r="DQ38" i="9"/>
  <c r="DQ39" i="9"/>
  <c r="DP94" i="1"/>
  <c r="DQ40" i="9"/>
  <c r="DQ41" i="9"/>
  <c r="DQ42" i="9"/>
  <c r="DQ43" i="9"/>
  <c r="DQ44" i="9"/>
  <c r="DQ45" i="9"/>
  <c r="DQ46" i="9"/>
  <c r="DQ47" i="9"/>
  <c r="DQ48" i="9"/>
  <c r="DQ49" i="9"/>
  <c r="DQ50" i="9"/>
  <c r="DQ51" i="9"/>
  <c r="DQ52" i="9"/>
  <c r="DQ53" i="9"/>
  <c r="DQ54" i="9"/>
  <c r="DQ55" i="9"/>
  <c r="DQ56" i="9"/>
  <c r="DQ57" i="9"/>
  <c r="DQ58" i="9"/>
  <c r="DQ59" i="9"/>
  <c r="DQ60" i="9"/>
  <c r="DQ61" i="9"/>
  <c r="DQ62" i="9"/>
  <c r="DQ63" i="9"/>
  <c r="DQ64" i="9"/>
  <c r="DQ65" i="9"/>
  <c r="DQ66" i="9"/>
  <c r="DV5" i="9"/>
  <c r="DV6" i="9"/>
  <c r="DV9" i="9"/>
  <c r="DV10" i="9"/>
  <c r="DV12" i="9"/>
  <c r="DV13" i="9"/>
  <c r="DV14" i="9"/>
  <c r="DU56" i="1"/>
  <c r="DV15" i="9"/>
  <c r="DV16" i="9"/>
  <c r="DV17" i="9"/>
  <c r="DV19" i="9"/>
  <c r="DV20" i="9"/>
  <c r="DV21" i="9"/>
  <c r="DV22" i="9"/>
  <c r="DV23" i="9"/>
  <c r="DV24" i="9"/>
  <c r="DV25" i="9"/>
  <c r="DV26" i="9"/>
  <c r="DV28" i="9"/>
  <c r="DV29" i="9"/>
  <c r="DV30" i="9"/>
  <c r="DV31" i="9"/>
  <c r="DV32" i="9"/>
  <c r="DV33" i="9"/>
  <c r="DV34" i="9"/>
  <c r="DV35" i="9"/>
  <c r="DV38" i="9"/>
  <c r="DV39" i="9"/>
  <c r="DV40" i="9"/>
  <c r="DV41" i="9"/>
  <c r="DV42" i="9"/>
  <c r="DV43" i="9"/>
  <c r="DV44" i="9"/>
  <c r="DV45" i="9"/>
  <c r="DV46" i="9"/>
  <c r="DV47" i="9"/>
  <c r="DV48" i="9"/>
  <c r="DV49" i="9"/>
  <c r="DV50" i="9"/>
  <c r="DV51" i="9"/>
  <c r="DV52" i="9"/>
  <c r="DV53" i="9"/>
  <c r="DV54" i="9"/>
  <c r="DV55" i="9"/>
  <c r="DV56" i="9"/>
  <c r="DV57" i="9"/>
  <c r="DV58" i="9"/>
  <c r="DV59" i="9"/>
  <c r="DV60" i="9"/>
  <c r="DV61" i="9"/>
  <c r="DV62" i="9"/>
  <c r="DV63" i="9"/>
  <c r="DV64" i="9"/>
  <c r="DV65" i="9"/>
  <c r="DV66" i="9"/>
  <c r="DV70" i="9"/>
  <c r="EA5" i="9"/>
  <c r="EA6" i="9"/>
  <c r="EA9" i="9"/>
  <c r="EA10" i="9"/>
  <c r="EA12" i="9"/>
  <c r="EA13" i="9"/>
  <c r="EA14" i="9"/>
  <c r="EA15" i="9"/>
  <c r="EA16" i="9"/>
  <c r="EA17" i="9"/>
  <c r="EA19" i="9"/>
  <c r="EA20" i="9"/>
  <c r="EA21" i="9"/>
  <c r="EA22" i="9"/>
  <c r="EA23" i="9"/>
  <c r="EA24" i="9"/>
  <c r="EA25" i="9"/>
  <c r="EA26" i="9"/>
  <c r="EA28" i="9"/>
  <c r="EA29" i="9"/>
  <c r="EA30" i="9"/>
  <c r="EA31" i="9"/>
  <c r="EA32" i="9"/>
  <c r="EA33" i="9"/>
  <c r="EA34" i="9"/>
  <c r="EA35" i="9"/>
  <c r="EA38" i="9"/>
  <c r="EA39" i="9"/>
  <c r="EA40" i="9"/>
  <c r="EA41" i="9"/>
  <c r="EA42" i="9"/>
  <c r="EA43" i="9"/>
  <c r="EA44" i="9"/>
  <c r="EA45" i="9"/>
  <c r="EA46" i="9"/>
  <c r="EA47" i="9"/>
  <c r="EA48" i="9"/>
  <c r="EA49" i="9"/>
  <c r="EA50" i="9"/>
  <c r="EA51" i="9"/>
  <c r="EA52" i="9"/>
  <c r="EA53" i="9"/>
  <c r="EA54" i="9"/>
  <c r="EA55" i="9"/>
  <c r="EA56" i="9"/>
  <c r="EA57" i="9"/>
  <c r="EA58" i="9"/>
  <c r="EA59" i="9"/>
  <c r="EA60" i="9"/>
  <c r="EA61" i="9"/>
  <c r="EA62" i="9"/>
  <c r="EA63" i="9"/>
  <c r="EA64" i="9"/>
  <c r="EA65" i="9"/>
  <c r="EA66" i="9"/>
  <c r="EA70" i="9"/>
  <c r="EF5" i="9"/>
  <c r="EF6" i="9"/>
  <c r="EF9" i="9"/>
  <c r="EF10" i="9"/>
  <c r="EF12" i="9"/>
  <c r="EF13" i="9"/>
  <c r="EF14" i="9"/>
  <c r="EF15" i="9"/>
  <c r="EF16" i="9"/>
  <c r="EF17" i="9"/>
  <c r="EF19" i="9"/>
  <c r="EF20" i="9"/>
  <c r="EF21" i="9"/>
  <c r="EF22" i="9"/>
  <c r="EF23" i="9"/>
  <c r="EF24" i="9"/>
  <c r="EF25" i="9"/>
  <c r="EF26" i="9"/>
  <c r="EF28" i="9"/>
  <c r="EF29" i="9"/>
  <c r="EF30" i="9"/>
  <c r="EF31" i="9"/>
  <c r="EF32" i="9"/>
  <c r="EF33" i="9"/>
  <c r="EF34" i="9"/>
  <c r="EF35" i="9"/>
  <c r="EF38" i="9"/>
  <c r="EF39" i="9"/>
  <c r="EF40" i="9"/>
  <c r="EF41" i="9"/>
  <c r="EF42" i="9"/>
  <c r="EF43" i="9"/>
  <c r="EF44" i="9"/>
  <c r="EF45" i="9"/>
  <c r="EF46" i="9"/>
  <c r="EF47" i="9"/>
  <c r="EF48" i="9"/>
  <c r="EF49" i="9"/>
  <c r="EF50" i="9"/>
  <c r="EF51" i="9"/>
  <c r="EF52" i="9"/>
  <c r="EF53" i="9"/>
  <c r="EF54" i="9"/>
  <c r="EF55" i="9"/>
  <c r="EF56" i="9"/>
  <c r="EF57" i="9"/>
  <c r="EF58" i="9"/>
  <c r="EF59" i="9"/>
  <c r="EF60" i="9"/>
  <c r="EF61" i="9"/>
  <c r="EF62" i="9"/>
  <c r="EF63" i="9"/>
  <c r="EF64" i="9"/>
  <c r="EF65" i="9"/>
  <c r="EF66" i="9"/>
  <c r="EF70" i="9"/>
  <c r="EK5" i="9"/>
  <c r="EK6" i="9"/>
  <c r="EK9" i="9"/>
  <c r="EK10" i="9"/>
  <c r="EK12" i="9"/>
  <c r="EK13" i="9"/>
  <c r="EK14" i="9"/>
  <c r="EK15" i="9"/>
  <c r="EK16" i="9"/>
  <c r="EK17" i="9"/>
  <c r="EK19" i="9"/>
  <c r="EK20" i="9"/>
  <c r="EK21" i="9"/>
  <c r="EK22" i="9"/>
  <c r="EK23" i="9"/>
  <c r="EK24" i="9"/>
  <c r="EK25" i="9"/>
  <c r="EK26" i="9"/>
  <c r="EK28" i="9"/>
  <c r="EK29" i="9"/>
  <c r="EK30" i="9"/>
  <c r="EK31" i="9"/>
  <c r="EK32" i="9"/>
  <c r="EK33" i="9"/>
  <c r="EK34" i="9"/>
  <c r="EK35" i="9"/>
  <c r="EK38" i="9"/>
  <c r="EK39" i="9"/>
  <c r="EK40" i="9"/>
  <c r="EK41" i="9"/>
  <c r="EK42" i="9"/>
  <c r="EK43" i="9"/>
  <c r="EK44" i="9"/>
  <c r="EK45" i="9"/>
  <c r="EK46" i="9"/>
  <c r="EK47" i="9"/>
  <c r="EK48" i="9"/>
  <c r="EK49" i="9"/>
  <c r="EK50" i="9"/>
  <c r="EK51" i="9"/>
  <c r="EK52" i="9"/>
  <c r="EK53" i="9"/>
  <c r="EK54" i="9"/>
  <c r="EK55" i="9"/>
  <c r="EK56" i="9"/>
  <c r="EK57" i="9"/>
  <c r="EK58" i="9"/>
  <c r="EK59" i="9"/>
  <c r="EK60" i="9"/>
  <c r="EK61" i="9"/>
  <c r="EK62" i="9"/>
  <c r="EK63" i="9"/>
  <c r="EK64" i="9"/>
  <c r="EK65" i="9"/>
  <c r="EK66" i="9"/>
  <c r="EK70" i="9"/>
  <c r="EP5" i="9"/>
  <c r="EP6" i="9"/>
  <c r="EP9" i="9"/>
  <c r="EP10" i="9"/>
  <c r="EO53" i="1"/>
  <c r="EP12" i="9"/>
  <c r="EP13" i="9"/>
  <c r="EP14" i="9"/>
  <c r="EP15" i="9"/>
  <c r="EP16" i="9"/>
  <c r="EP17" i="9"/>
  <c r="EP19" i="9"/>
  <c r="EO65" i="1"/>
  <c r="EP20" i="9"/>
  <c r="EP21" i="9"/>
  <c r="EP22" i="9"/>
  <c r="EP23" i="9"/>
  <c r="EP24" i="9"/>
  <c r="EP25" i="9"/>
  <c r="EP26" i="9"/>
  <c r="EP28" i="9"/>
  <c r="EP29" i="9"/>
  <c r="EP30" i="9"/>
  <c r="EP31" i="9"/>
  <c r="EP32" i="9"/>
  <c r="EP33" i="9"/>
  <c r="EP34" i="9"/>
  <c r="EP35" i="9"/>
  <c r="EP38" i="9"/>
  <c r="EP39" i="9"/>
  <c r="EP40" i="9"/>
  <c r="EP41" i="9"/>
  <c r="EP42" i="9"/>
  <c r="EP43" i="9"/>
  <c r="EP44" i="9"/>
  <c r="EP45" i="9"/>
  <c r="EP46" i="9"/>
  <c r="EP47" i="9"/>
  <c r="EP48" i="9"/>
  <c r="EP49" i="9"/>
  <c r="EP50" i="9"/>
  <c r="EP51" i="9"/>
  <c r="EP52" i="9"/>
  <c r="EP53" i="9"/>
  <c r="EP54" i="9"/>
  <c r="EO117" i="1"/>
  <c r="EP55" i="9"/>
  <c r="EP56" i="9"/>
  <c r="EP57" i="9"/>
  <c r="EP58" i="9"/>
  <c r="EP59" i="9"/>
  <c r="EP60" i="9"/>
  <c r="EP61" i="9"/>
  <c r="EP62" i="9"/>
  <c r="EP63" i="9"/>
  <c r="EP64" i="9"/>
  <c r="EP65" i="9"/>
  <c r="EP66" i="9"/>
  <c r="EU5" i="9"/>
  <c r="EU6" i="9"/>
  <c r="EU9" i="9"/>
  <c r="EU10" i="9"/>
  <c r="EU12" i="9"/>
  <c r="EU13" i="9"/>
  <c r="EU14" i="9"/>
  <c r="EU15" i="9"/>
  <c r="EU16" i="9"/>
  <c r="EU17" i="9"/>
  <c r="EU19" i="9"/>
  <c r="EU20" i="9"/>
  <c r="EU21" i="9"/>
  <c r="EU22" i="9"/>
  <c r="EU23" i="9"/>
  <c r="EU24" i="9"/>
  <c r="EU25" i="9"/>
  <c r="EU26" i="9"/>
  <c r="EU28" i="9"/>
  <c r="EU29" i="9"/>
  <c r="EU30" i="9"/>
  <c r="EU31" i="9"/>
  <c r="EU32" i="9"/>
  <c r="EU33" i="9"/>
  <c r="EU34" i="9"/>
  <c r="EU35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EU62" i="9"/>
  <c r="EU63" i="9"/>
  <c r="EU64" i="9"/>
  <c r="EU65" i="9"/>
  <c r="EU66" i="9"/>
  <c r="EZ5" i="9"/>
  <c r="EZ6" i="9"/>
  <c r="EZ9" i="9"/>
  <c r="EZ10" i="9"/>
  <c r="EZ12" i="9"/>
  <c r="EZ13" i="9"/>
  <c r="EZ14" i="9"/>
  <c r="EZ15" i="9"/>
  <c r="EZ16" i="9"/>
  <c r="EZ17" i="9"/>
  <c r="EZ19" i="9"/>
  <c r="EZ20" i="9"/>
  <c r="EZ21" i="9"/>
  <c r="EZ22" i="9"/>
  <c r="EZ23" i="9"/>
  <c r="EZ24" i="9"/>
  <c r="EZ25" i="9"/>
  <c r="EZ26" i="9"/>
  <c r="EZ28" i="9"/>
  <c r="EZ29" i="9"/>
  <c r="EZ30" i="9"/>
  <c r="EZ31" i="9"/>
  <c r="EZ32" i="9"/>
  <c r="EZ33" i="9"/>
  <c r="EZ34" i="9"/>
  <c r="EZ35" i="9"/>
  <c r="EZ38" i="9"/>
  <c r="EZ39" i="9"/>
  <c r="EZ40" i="9"/>
  <c r="EZ41" i="9"/>
  <c r="EZ42" i="9"/>
  <c r="EZ43" i="9"/>
  <c r="EZ44" i="9"/>
  <c r="EZ45" i="9"/>
  <c r="EZ46" i="9"/>
  <c r="EZ47" i="9"/>
  <c r="EZ48" i="9"/>
  <c r="EZ49" i="9"/>
  <c r="EZ50" i="9"/>
  <c r="EZ51" i="9"/>
  <c r="EZ52" i="9"/>
  <c r="EZ53" i="9"/>
  <c r="EZ54" i="9"/>
  <c r="EZ55" i="9"/>
  <c r="EZ56" i="9"/>
  <c r="EZ57" i="9"/>
  <c r="EZ58" i="9"/>
  <c r="EZ59" i="9"/>
  <c r="EZ60" i="9"/>
  <c r="EZ61" i="9"/>
  <c r="EZ62" i="9"/>
  <c r="EZ63" i="9"/>
  <c r="EZ64" i="9"/>
  <c r="EZ65" i="9"/>
  <c r="EZ66" i="9"/>
  <c r="FD38" i="1"/>
  <c r="FE5" i="9"/>
  <c r="FD39" i="1"/>
  <c r="FE6" i="9"/>
  <c r="FE9" i="9"/>
  <c r="FD48" i="1"/>
  <c r="FE10" i="9"/>
  <c r="FE12" i="9"/>
  <c r="FD54" i="1"/>
  <c r="FE13" i="9"/>
  <c r="FE14" i="9"/>
  <c r="FE15" i="9"/>
  <c r="FE16" i="9"/>
  <c r="FD58" i="1"/>
  <c r="FE17" i="9"/>
  <c r="FD64" i="1"/>
  <c r="FE19" i="9"/>
  <c r="FE20" i="9"/>
  <c r="FD66" i="1"/>
  <c r="FE21" i="9"/>
  <c r="FE22" i="9"/>
  <c r="FE23" i="9"/>
  <c r="FE24" i="9"/>
  <c r="FE25" i="9"/>
  <c r="FD71" i="1"/>
  <c r="FE26" i="9"/>
  <c r="FE28" i="9"/>
  <c r="FD81" i="1"/>
  <c r="FE29" i="9"/>
  <c r="FE30" i="9"/>
  <c r="FD83" i="1"/>
  <c r="FE31" i="9"/>
  <c r="FE32" i="9"/>
  <c r="FD85" i="1"/>
  <c r="FE33" i="9"/>
  <c r="FE34" i="9"/>
  <c r="FE35" i="9"/>
  <c r="FD92" i="1"/>
  <c r="FE38" i="9"/>
  <c r="FD93" i="1"/>
  <c r="FE39" i="9"/>
  <c r="FE40" i="9"/>
  <c r="FD95" i="1"/>
  <c r="FE41" i="9"/>
  <c r="FE42" i="9"/>
  <c r="FD97" i="1"/>
  <c r="FE43" i="9"/>
  <c r="FD100" i="1"/>
  <c r="FE44" i="9"/>
  <c r="FE45" i="9"/>
  <c r="FE46" i="9"/>
  <c r="FE47" i="9"/>
  <c r="FE48" i="9"/>
  <c r="FE49" i="9"/>
  <c r="FE50" i="9"/>
  <c r="FE51" i="9"/>
  <c r="FD114" i="1"/>
  <c r="FE52" i="9"/>
  <c r="FE53" i="9"/>
  <c r="FE54" i="9"/>
  <c r="FD117" i="1"/>
  <c r="FE55" i="9"/>
  <c r="FE56" i="9"/>
  <c r="FE57" i="9"/>
  <c r="FD120" i="1"/>
  <c r="FE58" i="9"/>
  <c r="FE59" i="9"/>
  <c r="FE60" i="9"/>
  <c r="FE61" i="9"/>
  <c r="FE62" i="9"/>
  <c r="FD125" i="1"/>
  <c r="FE63" i="9"/>
  <c r="FE64" i="9"/>
  <c r="FD127" i="1"/>
  <c r="FE65" i="9"/>
  <c r="FE66" i="9"/>
  <c r="FE70" i="9"/>
  <c r="FI38" i="1"/>
  <c r="FJ5" i="9"/>
  <c r="FJ6" i="9"/>
  <c r="FI43" i="1"/>
  <c r="FJ9" i="9"/>
  <c r="FI48" i="1"/>
  <c r="FJ10" i="9"/>
  <c r="FJ12" i="9"/>
  <c r="FI54" i="1"/>
  <c r="FJ13" i="9"/>
  <c r="FJ14" i="9"/>
  <c r="FJ15" i="9"/>
  <c r="FJ16" i="9"/>
  <c r="FI58" i="1"/>
  <c r="FJ17" i="9"/>
  <c r="FJ19" i="9"/>
  <c r="FJ20" i="9"/>
  <c r="FI66" i="1"/>
  <c r="FJ21" i="9"/>
  <c r="FJ22" i="9"/>
  <c r="FJ23" i="9"/>
  <c r="FJ24" i="9"/>
  <c r="FJ25" i="9"/>
  <c r="FI71" i="1"/>
  <c r="FJ26" i="9"/>
  <c r="FJ28" i="9"/>
  <c r="FJ29" i="9"/>
  <c r="FJ30" i="9"/>
  <c r="FI83" i="1"/>
  <c r="FJ31" i="9"/>
  <c r="FJ32" i="9"/>
  <c r="FJ33" i="9"/>
  <c r="FJ34" i="9"/>
  <c r="FI87" i="1"/>
  <c r="FJ35" i="9"/>
  <c r="FI92" i="1"/>
  <c r="FJ38" i="9"/>
  <c r="FJ39" i="9"/>
  <c r="FJ40" i="9"/>
  <c r="FJ41" i="9"/>
  <c r="FJ42" i="9"/>
  <c r="FI97" i="1"/>
  <c r="FJ43" i="9"/>
  <c r="FI100" i="1"/>
  <c r="FJ44" i="9"/>
  <c r="FJ45" i="9"/>
  <c r="FJ46" i="9"/>
  <c r="FJ47" i="9"/>
  <c r="FJ48" i="9"/>
  <c r="FJ49" i="9"/>
  <c r="FJ50" i="9"/>
  <c r="FJ51" i="9"/>
  <c r="FI114" i="1"/>
  <c r="FJ52" i="9"/>
  <c r="FI115" i="1"/>
  <c r="FJ53" i="9"/>
  <c r="FJ54" i="9"/>
  <c r="FI117" i="1"/>
  <c r="FJ55" i="9"/>
  <c r="FJ56" i="9"/>
  <c r="FJ57" i="9"/>
  <c r="FJ58" i="9"/>
  <c r="FI121" i="1"/>
  <c r="FJ59" i="9"/>
  <c r="FJ60" i="9"/>
  <c r="FJ61" i="9"/>
  <c r="FJ62" i="9"/>
  <c r="FI125" i="1"/>
  <c r="FJ63" i="9"/>
  <c r="FJ64" i="9"/>
  <c r="FI127" i="1"/>
  <c r="FJ65" i="9"/>
  <c r="FJ66" i="9"/>
  <c r="FJ70" i="9"/>
  <c r="FO5" i="9"/>
  <c r="FO6" i="9"/>
  <c r="FO9" i="9"/>
  <c r="FO10" i="9"/>
  <c r="FO12" i="9"/>
  <c r="FO13" i="9"/>
  <c r="FO14" i="9"/>
  <c r="FO15" i="9"/>
  <c r="FO16" i="9"/>
  <c r="FO17" i="9"/>
  <c r="FO19" i="9"/>
  <c r="FO20" i="9"/>
  <c r="FO21" i="9"/>
  <c r="FO22" i="9"/>
  <c r="FO23" i="9"/>
  <c r="FO24" i="9"/>
  <c r="FO25" i="9"/>
  <c r="FN71" i="1"/>
  <c r="FO26" i="9"/>
  <c r="FO28" i="9"/>
  <c r="FO29" i="9"/>
  <c r="FO30" i="9"/>
  <c r="FO31" i="9"/>
  <c r="FO32" i="9"/>
  <c r="FO33" i="9"/>
  <c r="FO34" i="9"/>
  <c r="FO35" i="9"/>
  <c r="FO38" i="9"/>
  <c r="FO39" i="9"/>
  <c r="FO40" i="9"/>
  <c r="FO41" i="9"/>
  <c r="FO42" i="9"/>
  <c r="FO43" i="9"/>
  <c r="FO44" i="9"/>
  <c r="FO45" i="9"/>
  <c r="FO46" i="9"/>
  <c r="FO47" i="9"/>
  <c r="FO48" i="9"/>
  <c r="FO49" i="9"/>
  <c r="FO50" i="9"/>
  <c r="FO51" i="9"/>
  <c r="FO52" i="9"/>
  <c r="FO53" i="9"/>
  <c r="FO54" i="9"/>
  <c r="FO55" i="9"/>
  <c r="FO56" i="9"/>
  <c r="FO57" i="9"/>
  <c r="FO58" i="9"/>
  <c r="FO59" i="9"/>
  <c r="FO60" i="9"/>
  <c r="FO61" i="9"/>
  <c r="FO62" i="9"/>
  <c r="FN125" i="1"/>
  <c r="FO63" i="9"/>
  <c r="FO64" i="9"/>
  <c r="FO65" i="9"/>
  <c r="FO66" i="9"/>
  <c r="FO70" i="9"/>
  <c r="FT5" i="9"/>
  <c r="FT6" i="9"/>
  <c r="FT9" i="9"/>
  <c r="FT10" i="9"/>
  <c r="FT12" i="9"/>
  <c r="FT13" i="9"/>
  <c r="FT14" i="9"/>
  <c r="FT15" i="9"/>
  <c r="FT16" i="9"/>
  <c r="FT17" i="9"/>
  <c r="FT19" i="9"/>
  <c r="FT20" i="9"/>
  <c r="FT21" i="9"/>
  <c r="FT22" i="9"/>
  <c r="FT23" i="9"/>
  <c r="FT24" i="9"/>
  <c r="FT25" i="9"/>
  <c r="FT26" i="9"/>
  <c r="FT28" i="9"/>
  <c r="FT29" i="9"/>
  <c r="FT30" i="9"/>
  <c r="FT31" i="9"/>
  <c r="FT32" i="9"/>
  <c r="FT33" i="9"/>
  <c r="FT34" i="9"/>
  <c r="FT35" i="9"/>
  <c r="FT38" i="9"/>
  <c r="FT39" i="9"/>
  <c r="FT40" i="9"/>
  <c r="FT41" i="9"/>
  <c r="FT42" i="9"/>
  <c r="FT43" i="9"/>
  <c r="FT44" i="9"/>
  <c r="FT45" i="9"/>
  <c r="FT46" i="9"/>
  <c r="FT47" i="9"/>
  <c r="FT48" i="9"/>
  <c r="FT49" i="9"/>
  <c r="FT50" i="9"/>
  <c r="FT51" i="9"/>
  <c r="FT52" i="9"/>
  <c r="FT53" i="9"/>
  <c r="FT54" i="9"/>
  <c r="FT55" i="9"/>
  <c r="FT56" i="9"/>
  <c r="FT57" i="9"/>
  <c r="FT58" i="9"/>
  <c r="FT59" i="9"/>
  <c r="FT60" i="9"/>
  <c r="FT61" i="9"/>
  <c r="FT62" i="9"/>
  <c r="FT63" i="9"/>
  <c r="FT64" i="9"/>
  <c r="FT65" i="9"/>
  <c r="FT66" i="9"/>
  <c r="FT70" i="9"/>
  <c r="FE71" i="9" s="1"/>
  <c r="FY5" i="9"/>
  <c r="FY6" i="9"/>
  <c r="FY9" i="9"/>
  <c r="FY10" i="9"/>
  <c r="FY12" i="9"/>
  <c r="FY13" i="9"/>
  <c r="FY14" i="9"/>
  <c r="FY15" i="9"/>
  <c r="FY16" i="9"/>
  <c r="FY17" i="9"/>
  <c r="FY19" i="9"/>
  <c r="FY20" i="9"/>
  <c r="FY21" i="9"/>
  <c r="FY22" i="9"/>
  <c r="FY23" i="9"/>
  <c r="FY24" i="9"/>
  <c r="FY25" i="9"/>
  <c r="FY26" i="9"/>
  <c r="FY28" i="9"/>
  <c r="FY29" i="9"/>
  <c r="FY30" i="9"/>
  <c r="FY31" i="9"/>
  <c r="FY32" i="9"/>
  <c r="FY33" i="9"/>
  <c r="FY34" i="9"/>
  <c r="FY35" i="9"/>
  <c r="FY38" i="9"/>
  <c r="FY39" i="9"/>
  <c r="FY40" i="9"/>
  <c r="FY41" i="9"/>
  <c r="FY42" i="9"/>
  <c r="FY43" i="9"/>
  <c r="FY44" i="9"/>
  <c r="FY45" i="9"/>
  <c r="FY46" i="9"/>
  <c r="FY47" i="9"/>
  <c r="FY48" i="9"/>
  <c r="FY49" i="9"/>
  <c r="FY50" i="9"/>
  <c r="FY51" i="9"/>
  <c r="FY52" i="9"/>
  <c r="FY53" i="9"/>
  <c r="FY54" i="9"/>
  <c r="FY55" i="9"/>
  <c r="FY56" i="9"/>
  <c r="FY57" i="9"/>
  <c r="FY58" i="9"/>
  <c r="FY59" i="9"/>
  <c r="FY60" i="9"/>
  <c r="FY61" i="9"/>
  <c r="FY62" i="9"/>
  <c r="FY63" i="9"/>
  <c r="FY64" i="9"/>
  <c r="FY65" i="9"/>
  <c r="FY66" i="9"/>
  <c r="FY70" i="9"/>
  <c r="GD5" i="9"/>
  <c r="GD6" i="9"/>
  <c r="GD9" i="9"/>
  <c r="GD10" i="9"/>
  <c r="GD12" i="9"/>
  <c r="GD13" i="9"/>
  <c r="GD14" i="9"/>
  <c r="GD15" i="9"/>
  <c r="GD16" i="9"/>
  <c r="GD17" i="9"/>
  <c r="GD19" i="9"/>
  <c r="GD20" i="9"/>
  <c r="GD21" i="9"/>
  <c r="GD22" i="9"/>
  <c r="GD23" i="9"/>
  <c r="GD24" i="9"/>
  <c r="GD25" i="9"/>
  <c r="GD26" i="9"/>
  <c r="GD28" i="9"/>
  <c r="GD29" i="9"/>
  <c r="GD30" i="9"/>
  <c r="GD31" i="9"/>
  <c r="GD32" i="9"/>
  <c r="GD33" i="9"/>
  <c r="GD34" i="9"/>
  <c r="GD35" i="9"/>
  <c r="GD38" i="9"/>
  <c r="GD39" i="9"/>
  <c r="GD40" i="9"/>
  <c r="GD41" i="9"/>
  <c r="GD42" i="9"/>
  <c r="GD43" i="9"/>
  <c r="GD44" i="9"/>
  <c r="GD45" i="9"/>
  <c r="GD46" i="9"/>
  <c r="GD47" i="9"/>
  <c r="GD48" i="9"/>
  <c r="GD49" i="9"/>
  <c r="GD50" i="9"/>
  <c r="GD51" i="9"/>
  <c r="GD52" i="9"/>
  <c r="GD53" i="9"/>
  <c r="GD54" i="9"/>
  <c r="GD55" i="9"/>
  <c r="GD56" i="9"/>
  <c r="GD57" i="9"/>
  <c r="GD58" i="9"/>
  <c r="GD59" i="9"/>
  <c r="GD60" i="9"/>
  <c r="GD61" i="9"/>
  <c r="GD62" i="9"/>
  <c r="GD63" i="9"/>
  <c r="GD64" i="9"/>
  <c r="GD65" i="9"/>
  <c r="GD66" i="9"/>
  <c r="GD70" i="9"/>
  <c r="GI5" i="9"/>
  <c r="GI6" i="9"/>
  <c r="GI9" i="9"/>
  <c r="GI10" i="9"/>
  <c r="GI12" i="9"/>
  <c r="GI13" i="9"/>
  <c r="GI14" i="9"/>
  <c r="GI15" i="9"/>
  <c r="GI16" i="9"/>
  <c r="GI17" i="9"/>
  <c r="GI19" i="9"/>
  <c r="GI20" i="9"/>
  <c r="GI21" i="9"/>
  <c r="GI22" i="9"/>
  <c r="GI23" i="9"/>
  <c r="GI24" i="9"/>
  <c r="GI25" i="9"/>
  <c r="GI26" i="9"/>
  <c r="GI28" i="9"/>
  <c r="GI29" i="9"/>
  <c r="GI30" i="9"/>
  <c r="GI31" i="9"/>
  <c r="GI32" i="9"/>
  <c r="GI33" i="9"/>
  <c r="GI34" i="9"/>
  <c r="GI35" i="9"/>
  <c r="GI38" i="9"/>
  <c r="GI39" i="9"/>
  <c r="GI40" i="9"/>
  <c r="GI41" i="9"/>
  <c r="GI42" i="9"/>
  <c r="GI43" i="9"/>
  <c r="GI44" i="9"/>
  <c r="GI45" i="9"/>
  <c r="GI46" i="9"/>
  <c r="GI47" i="9"/>
  <c r="GI48" i="9"/>
  <c r="GI49" i="9"/>
  <c r="GI50" i="9"/>
  <c r="GI51" i="9"/>
  <c r="GI52" i="9"/>
  <c r="GI53" i="9"/>
  <c r="GI54" i="9"/>
  <c r="GI55" i="9"/>
  <c r="GI56" i="9"/>
  <c r="GI57" i="9"/>
  <c r="GI58" i="9"/>
  <c r="GI59" i="9"/>
  <c r="GI60" i="9"/>
  <c r="GI61" i="9"/>
  <c r="GI62" i="9"/>
  <c r="GI63" i="9"/>
  <c r="GI64" i="9"/>
  <c r="GI65" i="9"/>
  <c r="GI66" i="9"/>
  <c r="GI70" i="9"/>
  <c r="GN5" i="9"/>
  <c r="GN6" i="9"/>
  <c r="GN9" i="9"/>
  <c r="GN10" i="9"/>
  <c r="GN12" i="9"/>
  <c r="GN13" i="9"/>
  <c r="GN14" i="9"/>
  <c r="GN15" i="9"/>
  <c r="GN16" i="9"/>
  <c r="GN17" i="9"/>
  <c r="GN19" i="9"/>
  <c r="GN20" i="9"/>
  <c r="GN21" i="9"/>
  <c r="GN22" i="9"/>
  <c r="GN23" i="9"/>
  <c r="GN24" i="9"/>
  <c r="GN25" i="9"/>
  <c r="GN26" i="9"/>
  <c r="GN28" i="9"/>
  <c r="GN29" i="9"/>
  <c r="GN30" i="9"/>
  <c r="GN31" i="9"/>
  <c r="GN32" i="9"/>
  <c r="GN33" i="9"/>
  <c r="GN34" i="9"/>
  <c r="GN35" i="9"/>
  <c r="GN38" i="9"/>
  <c r="GN39" i="9"/>
  <c r="GN40" i="9"/>
  <c r="GN41" i="9"/>
  <c r="GN42" i="9"/>
  <c r="GN43" i="9"/>
  <c r="GN44" i="9"/>
  <c r="GN45" i="9"/>
  <c r="GN46" i="9"/>
  <c r="GN47" i="9"/>
  <c r="GN48" i="9"/>
  <c r="GN49" i="9"/>
  <c r="GN50" i="9"/>
  <c r="GN51" i="9"/>
  <c r="GN52" i="9"/>
  <c r="GN53" i="9"/>
  <c r="GN54" i="9"/>
  <c r="GN55" i="9"/>
  <c r="GN56" i="9"/>
  <c r="GN57" i="9"/>
  <c r="GN58" i="9"/>
  <c r="GN59" i="9"/>
  <c r="GN60" i="9"/>
  <c r="GN61" i="9"/>
  <c r="GN62" i="9"/>
  <c r="GN63" i="9"/>
  <c r="GN64" i="9"/>
  <c r="GN65" i="9"/>
  <c r="GN66" i="9"/>
  <c r="GN70" i="9"/>
  <c r="FY71" i="9" s="1"/>
  <c r="GS5" i="9"/>
  <c r="GS6" i="9"/>
  <c r="GS9" i="9"/>
  <c r="GS10" i="9"/>
  <c r="GS12" i="9"/>
  <c r="GS13" i="9"/>
  <c r="GS14" i="9"/>
  <c r="GS15" i="9"/>
  <c r="GS16" i="9"/>
  <c r="GS17" i="9"/>
  <c r="GS19" i="9"/>
  <c r="GS20" i="9"/>
  <c r="GS21" i="9"/>
  <c r="GS22" i="9"/>
  <c r="GS23" i="9"/>
  <c r="GS24" i="9"/>
  <c r="GS25" i="9"/>
  <c r="GS26" i="9"/>
  <c r="GS28" i="9"/>
  <c r="GS29" i="9"/>
  <c r="GS30" i="9"/>
  <c r="GS31" i="9"/>
  <c r="GS32" i="9"/>
  <c r="GS33" i="9"/>
  <c r="GS34" i="9"/>
  <c r="GS35" i="9"/>
  <c r="GS38" i="9"/>
  <c r="GS39" i="9"/>
  <c r="GS40" i="9"/>
  <c r="GS41" i="9"/>
  <c r="GS42" i="9"/>
  <c r="GS43" i="9"/>
  <c r="GS44" i="9"/>
  <c r="GS45" i="9"/>
  <c r="GS46" i="9"/>
  <c r="GS47" i="9"/>
  <c r="GS48" i="9"/>
  <c r="GS49" i="9"/>
  <c r="GS50" i="9"/>
  <c r="GS51" i="9"/>
  <c r="GS52" i="9"/>
  <c r="GS53" i="9"/>
  <c r="GS54" i="9"/>
  <c r="GS55" i="9"/>
  <c r="GS56" i="9"/>
  <c r="GS57" i="9"/>
  <c r="GS58" i="9"/>
  <c r="GS59" i="9"/>
  <c r="GS60" i="9"/>
  <c r="GS61" i="9"/>
  <c r="GS62" i="9"/>
  <c r="GS63" i="9"/>
  <c r="GS64" i="9"/>
  <c r="GS65" i="9"/>
  <c r="GS66" i="9"/>
  <c r="GS70" i="9"/>
  <c r="GX5" i="9"/>
  <c r="GX6" i="9"/>
  <c r="GX9" i="9"/>
  <c r="GX10" i="9"/>
  <c r="GX12" i="9"/>
  <c r="GX13" i="9"/>
  <c r="GX14" i="9"/>
  <c r="GX15" i="9"/>
  <c r="GX16" i="9"/>
  <c r="GX17" i="9"/>
  <c r="GX19" i="9"/>
  <c r="GX20" i="9"/>
  <c r="GX21" i="9"/>
  <c r="GX22" i="9"/>
  <c r="GX23" i="9"/>
  <c r="GX24" i="9"/>
  <c r="GX25" i="9"/>
  <c r="GX26" i="9"/>
  <c r="GX28" i="9"/>
  <c r="GX29" i="9"/>
  <c r="GX30" i="9"/>
  <c r="GX31" i="9"/>
  <c r="GX32" i="9"/>
  <c r="GX33" i="9"/>
  <c r="GX34" i="9"/>
  <c r="GX35" i="9"/>
  <c r="GX38" i="9"/>
  <c r="GX39" i="9"/>
  <c r="GX40" i="9"/>
  <c r="GX41" i="9"/>
  <c r="GX42" i="9"/>
  <c r="GX43" i="9"/>
  <c r="GX44" i="9"/>
  <c r="GX45" i="9"/>
  <c r="GX46" i="9"/>
  <c r="GX47" i="9"/>
  <c r="GX48" i="9"/>
  <c r="GX49" i="9"/>
  <c r="GX50" i="9"/>
  <c r="GX51" i="9"/>
  <c r="GX52" i="9"/>
  <c r="GX53" i="9"/>
  <c r="GX54" i="9"/>
  <c r="GX55" i="9"/>
  <c r="GX56" i="9"/>
  <c r="GX57" i="9"/>
  <c r="GX58" i="9"/>
  <c r="GX59" i="9"/>
  <c r="GX60" i="9"/>
  <c r="GX61" i="9"/>
  <c r="GX62" i="9"/>
  <c r="GX63" i="9"/>
  <c r="GX64" i="9"/>
  <c r="GX65" i="9"/>
  <c r="GX66" i="9"/>
  <c r="GX70" i="9"/>
  <c r="HC5" i="9"/>
  <c r="HC6" i="9"/>
  <c r="HC9" i="9"/>
  <c r="HC10" i="9"/>
  <c r="HC12" i="9"/>
  <c r="HC13" i="9"/>
  <c r="HC14" i="9"/>
  <c r="HC15" i="9"/>
  <c r="HC16" i="9"/>
  <c r="HC17" i="9"/>
  <c r="HC19" i="9"/>
  <c r="HC20" i="9"/>
  <c r="HC21" i="9"/>
  <c r="HC22" i="9"/>
  <c r="HC23" i="9"/>
  <c r="HC24" i="9"/>
  <c r="HC25" i="9"/>
  <c r="HC26" i="9"/>
  <c r="HC28" i="9"/>
  <c r="HC29" i="9"/>
  <c r="HC30" i="9"/>
  <c r="HC31" i="9"/>
  <c r="HC32" i="9"/>
  <c r="HC33" i="9"/>
  <c r="HC34" i="9"/>
  <c r="HC35" i="9"/>
  <c r="HC38" i="9"/>
  <c r="HC39" i="9"/>
  <c r="HC40" i="9"/>
  <c r="HC41" i="9"/>
  <c r="HC42" i="9"/>
  <c r="HC43" i="9"/>
  <c r="HC44" i="9"/>
  <c r="HC45" i="9"/>
  <c r="HC46" i="9"/>
  <c r="HC47" i="9"/>
  <c r="HC48" i="9"/>
  <c r="HC49" i="9"/>
  <c r="HC50" i="9"/>
  <c r="HC51" i="9"/>
  <c r="HC52" i="9"/>
  <c r="HC53" i="9"/>
  <c r="HC54" i="9"/>
  <c r="HC55" i="9"/>
  <c r="HC56" i="9"/>
  <c r="HC57" i="9"/>
  <c r="HC58" i="9"/>
  <c r="HC59" i="9"/>
  <c r="HC60" i="9"/>
  <c r="HC61" i="9"/>
  <c r="HC62" i="9"/>
  <c r="HC63" i="9"/>
  <c r="HC64" i="9"/>
  <c r="HC65" i="9"/>
  <c r="HC66" i="9"/>
  <c r="HC70" i="9"/>
  <c r="HH5" i="9"/>
  <c r="HH6" i="9"/>
  <c r="HH9" i="9"/>
  <c r="HH10" i="9"/>
  <c r="HH12" i="9"/>
  <c r="HH13" i="9"/>
  <c r="HH14" i="9"/>
  <c r="HH15" i="9"/>
  <c r="HH16" i="9"/>
  <c r="HH17" i="9"/>
  <c r="HH19" i="9"/>
  <c r="HH20" i="9"/>
  <c r="HH21" i="9"/>
  <c r="HH22" i="9"/>
  <c r="HH23" i="9"/>
  <c r="HH24" i="9"/>
  <c r="HH25" i="9"/>
  <c r="HH26" i="9"/>
  <c r="HH28" i="9"/>
  <c r="HH29" i="9"/>
  <c r="HH30" i="9"/>
  <c r="HH31" i="9"/>
  <c r="HH32" i="9"/>
  <c r="HH33" i="9"/>
  <c r="HH34" i="9"/>
  <c r="HH35" i="9"/>
  <c r="HH38" i="9"/>
  <c r="HH39" i="9"/>
  <c r="HH40" i="9"/>
  <c r="HH41" i="9"/>
  <c r="HH42" i="9"/>
  <c r="HH43" i="9"/>
  <c r="HH44" i="9"/>
  <c r="HH45" i="9"/>
  <c r="HH46" i="9"/>
  <c r="HH47" i="9"/>
  <c r="HH48" i="9"/>
  <c r="HH49" i="9"/>
  <c r="HH50" i="9"/>
  <c r="HH51" i="9"/>
  <c r="HH52" i="9"/>
  <c r="HH53" i="9"/>
  <c r="HH54" i="9"/>
  <c r="HH55" i="9"/>
  <c r="HH56" i="9"/>
  <c r="HH57" i="9"/>
  <c r="HH58" i="9"/>
  <c r="HH59" i="9"/>
  <c r="HH60" i="9"/>
  <c r="HH61" i="9"/>
  <c r="HH62" i="9"/>
  <c r="HH63" i="9"/>
  <c r="HH64" i="9"/>
  <c r="HH65" i="9"/>
  <c r="HH66" i="9"/>
  <c r="HH70" i="9"/>
  <c r="GS71" i="9" s="1"/>
  <c r="HM5" i="9"/>
  <c r="HM6" i="9"/>
  <c r="HL43" i="1"/>
  <c r="HM9" i="9"/>
  <c r="HM10" i="9"/>
  <c r="HM12" i="9"/>
  <c r="HM13" i="9"/>
  <c r="HM14" i="9"/>
  <c r="HM15" i="9"/>
  <c r="HM16" i="9"/>
  <c r="HM17" i="9"/>
  <c r="HM19" i="9"/>
  <c r="HM20" i="9"/>
  <c r="HM21" i="9"/>
  <c r="HM22" i="9"/>
  <c r="HL68" i="1"/>
  <c r="HM23" i="9"/>
  <c r="HM24" i="9"/>
  <c r="HM25" i="9"/>
  <c r="HM26" i="9"/>
  <c r="HM28" i="9"/>
  <c r="HM29" i="9"/>
  <c r="HM30" i="9"/>
  <c r="HM31" i="9"/>
  <c r="HM32" i="9"/>
  <c r="HM33" i="9"/>
  <c r="HM34" i="9"/>
  <c r="HM35" i="9"/>
  <c r="HM38" i="9"/>
  <c r="HM39" i="9"/>
  <c r="HM40" i="9"/>
  <c r="HM41" i="9"/>
  <c r="HM42" i="9"/>
  <c r="HM43" i="9"/>
  <c r="HM44" i="9"/>
  <c r="HM45" i="9"/>
  <c r="HM46" i="9"/>
  <c r="HM47" i="9"/>
  <c r="HM48" i="9"/>
  <c r="HM49" i="9"/>
  <c r="HM50" i="9"/>
  <c r="HM51" i="9"/>
  <c r="HM52" i="9"/>
  <c r="HM53" i="9"/>
  <c r="HM54" i="9"/>
  <c r="HL117" i="1"/>
  <c r="HM55" i="9"/>
  <c r="HM56" i="9"/>
  <c r="HM57" i="9"/>
  <c r="HM58" i="9"/>
  <c r="HM59" i="9"/>
  <c r="HM60" i="9"/>
  <c r="HM61" i="9"/>
  <c r="HM62" i="9"/>
  <c r="HL125" i="1"/>
  <c r="HM63" i="9"/>
  <c r="HM64" i="9"/>
  <c r="HM65" i="9"/>
  <c r="HM66" i="9"/>
  <c r="HM70" i="9"/>
  <c r="HR5" i="9"/>
  <c r="HR6" i="9"/>
  <c r="HR9" i="9"/>
  <c r="HR10" i="9"/>
  <c r="HR12" i="9"/>
  <c r="HR13" i="9"/>
  <c r="HR14" i="9"/>
  <c r="HR15" i="9"/>
  <c r="HR16" i="9"/>
  <c r="HR17" i="9"/>
  <c r="HR19" i="9"/>
  <c r="HR20" i="9"/>
  <c r="HR21" i="9"/>
  <c r="HR22" i="9"/>
  <c r="HR23" i="9"/>
  <c r="HR24" i="9"/>
  <c r="HR25" i="9"/>
  <c r="HR26" i="9"/>
  <c r="HR28" i="9"/>
  <c r="HR29" i="9"/>
  <c r="HR30" i="9"/>
  <c r="HR31" i="9"/>
  <c r="HR32" i="9"/>
  <c r="HR33" i="9"/>
  <c r="HR34" i="9"/>
  <c r="HR35" i="9"/>
  <c r="HR38" i="9"/>
  <c r="HR39" i="9"/>
  <c r="HR40" i="9"/>
  <c r="HR41" i="9"/>
  <c r="HR42" i="9"/>
  <c r="HR43" i="9"/>
  <c r="HR44" i="9"/>
  <c r="HR45" i="9"/>
  <c r="HR46" i="9"/>
  <c r="HR47" i="9"/>
  <c r="HR48" i="9"/>
  <c r="HR49" i="9"/>
  <c r="HR50" i="9"/>
  <c r="HR51" i="9"/>
  <c r="HR52" i="9"/>
  <c r="HR53" i="9"/>
  <c r="HR54" i="9"/>
  <c r="HQ117" i="1"/>
  <c r="HR55" i="9"/>
  <c r="HR56" i="9"/>
  <c r="HR57" i="9"/>
  <c r="HR58" i="9"/>
  <c r="HR59" i="9"/>
  <c r="HR60" i="9"/>
  <c r="HQ123" i="1"/>
  <c r="HR61" i="9"/>
  <c r="HR62" i="9"/>
  <c r="HQ125" i="1"/>
  <c r="HR63" i="9"/>
  <c r="HR64" i="9"/>
  <c r="HR65" i="9"/>
  <c r="HR66" i="9"/>
  <c r="HW5" i="9"/>
  <c r="HW6" i="9"/>
  <c r="HW9" i="9"/>
  <c r="HW10" i="9"/>
  <c r="HW12" i="9"/>
  <c r="HW13" i="9"/>
  <c r="HW14" i="9"/>
  <c r="HW15" i="9"/>
  <c r="HW16" i="9"/>
  <c r="HW17" i="9"/>
  <c r="HW19" i="9"/>
  <c r="HW20" i="9"/>
  <c r="HW21" i="9"/>
  <c r="HW22" i="9"/>
  <c r="HW23" i="9"/>
  <c r="HW24" i="9"/>
  <c r="HW25" i="9"/>
  <c r="HV71" i="1"/>
  <c r="HW26" i="9"/>
  <c r="HW28" i="9"/>
  <c r="HW29" i="9"/>
  <c r="HW30" i="9"/>
  <c r="HW31" i="9"/>
  <c r="HW32" i="9"/>
  <c r="HW33" i="9"/>
  <c r="HW34" i="9"/>
  <c r="HW35" i="9"/>
  <c r="HW38" i="9"/>
  <c r="HW39" i="9"/>
  <c r="HW40" i="9"/>
  <c r="HW41" i="9"/>
  <c r="HW42" i="9"/>
  <c r="HW43" i="9"/>
  <c r="HW44" i="9"/>
  <c r="HW45" i="9"/>
  <c r="HW46" i="9"/>
  <c r="HW47" i="9"/>
  <c r="HW48" i="9"/>
  <c r="HW49" i="9"/>
  <c r="HW50" i="9"/>
  <c r="HW51" i="9"/>
  <c r="HW52" i="9"/>
  <c r="HW53" i="9"/>
  <c r="HW54" i="9"/>
  <c r="HW55" i="9"/>
  <c r="HW56" i="9"/>
  <c r="HW57" i="9"/>
  <c r="HW58" i="9"/>
  <c r="HW59" i="9"/>
  <c r="HW60" i="9"/>
  <c r="HV123" i="1"/>
  <c r="HW61" i="9"/>
  <c r="HW62" i="9"/>
  <c r="HW63" i="9"/>
  <c r="HW64" i="9"/>
  <c r="HW65" i="9"/>
  <c r="HW66" i="9"/>
  <c r="IB5" i="9"/>
  <c r="IB6" i="9"/>
  <c r="IB9" i="9"/>
  <c r="IB10" i="9"/>
  <c r="IB12" i="9"/>
  <c r="IB13" i="9"/>
  <c r="IB14" i="9"/>
  <c r="IB15" i="9"/>
  <c r="IB16" i="9"/>
  <c r="IB17" i="9"/>
  <c r="IB19" i="9"/>
  <c r="IB20" i="9"/>
  <c r="IB21" i="9"/>
  <c r="IB22" i="9"/>
  <c r="IB23" i="9"/>
  <c r="IB24" i="9"/>
  <c r="IB25" i="9"/>
  <c r="IA71" i="1"/>
  <c r="IB26" i="9"/>
  <c r="IB28" i="9"/>
  <c r="IB29" i="9"/>
  <c r="IB30" i="9"/>
  <c r="IB31" i="9"/>
  <c r="IB32" i="9"/>
  <c r="IB33" i="9"/>
  <c r="IB34" i="9"/>
  <c r="IB35" i="9"/>
  <c r="IB38" i="9"/>
  <c r="IB39" i="9"/>
  <c r="IB40" i="9"/>
  <c r="IB41" i="9"/>
  <c r="IB42" i="9"/>
  <c r="IB43" i="9"/>
  <c r="IB44" i="9"/>
  <c r="IB45" i="9"/>
  <c r="IB46" i="9"/>
  <c r="IB47" i="9"/>
  <c r="IB48" i="9"/>
  <c r="IB49" i="9"/>
  <c r="IB50" i="9"/>
  <c r="IB51" i="9"/>
  <c r="IB52" i="9"/>
  <c r="IB53" i="9"/>
  <c r="IB54" i="9"/>
  <c r="IB55" i="9"/>
  <c r="IB56" i="9"/>
  <c r="IB57" i="9"/>
  <c r="IB58" i="9"/>
  <c r="IB59" i="9"/>
  <c r="IB60" i="9"/>
  <c r="IB61" i="9"/>
  <c r="IB62" i="9"/>
  <c r="IB63" i="9"/>
  <c r="IB64" i="9"/>
  <c r="IB65" i="9"/>
  <c r="IB66" i="9"/>
  <c r="IB70" i="9"/>
  <c r="AM38" i="1"/>
  <c r="AN5" i="9"/>
  <c r="AM39" i="1"/>
  <c r="AN6" i="9"/>
  <c r="AM43" i="1"/>
  <c r="AN9" i="9"/>
  <c r="AM48" i="1"/>
  <c r="AN10" i="9"/>
  <c r="AM53" i="1"/>
  <c r="AN12" i="9"/>
  <c r="AM54" i="1"/>
  <c r="AN13" i="9"/>
  <c r="AM55" i="1"/>
  <c r="AN14" i="9"/>
  <c r="AM56" i="1"/>
  <c r="AN15" i="9"/>
  <c r="AM57" i="1"/>
  <c r="AN16" i="9"/>
  <c r="AM58" i="1"/>
  <c r="AN17" i="9"/>
  <c r="AM64" i="1"/>
  <c r="AN19" i="9"/>
  <c r="AM65" i="1"/>
  <c r="AN20" i="9"/>
  <c r="AM66" i="1"/>
  <c r="AN21" i="9"/>
  <c r="AM67" i="1"/>
  <c r="AN22" i="9"/>
  <c r="AM68" i="1"/>
  <c r="AN23" i="9"/>
  <c r="AM69" i="1"/>
  <c r="AN24" i="9"/>
  <c r="AM70" i="1"/>
  <c r="AN25" i="9"/>
  <c r="AM71" i="1"/>
  <c r="AN26" i="9"/>
  <c r="AM80" i="1"/>
  <c r="AN28" i="9"/>
  <c r="AM81" i="1"/>
  <c r="AN29" i="9"/>
  <c r="AM82" i="1"/>
  <c r="AN30" i="9"/>
  <c r="AM83" i="1"/>
  <c r="AN31" i="9"/>
  <c r="AM84" i="1"/>
  <c r="AN32" i="9"/>
  <c r="AM85" i="1"/>
  <c r="AN33" i="9"/>
  <c r="AM86" i="1"/>
  <c r="AN34" i="9"/>
  <c r="AM87" i="1"/>
  <c r="AN35" i="9"/>
  <c r="AM92" i="1"/>
  <c r="AN38" i="9" s="1"/>
  <c r="AM93" i="1"/>
  <c r="AN39" i="9" s="1"/>
  <c r="AM94" i="1"/>
  <c r="AN40" i="9"/>
  <c r="AM95" i="1"/>
  <c r="AN41" i="9"/>
  <c r="AM96" i="1"/>
  <c r="AN42" i="9"/>
  <c r="AM97" i="1"/>
  <c r="AN43" i="9"/>
  <c r="AM100" i="1"/>
  <c r="AN44" i="9"/>
  <c r="AM101" i="1"/>
  <c r="AN45" i="9"/>
  <c r="AM102" i="1"/>
  <c r="AN46" i="9"/>
  <c r="AM103" i="1"/>
  <c r="AN47" i="9"/>
  <c r="AM104" i="1"/>
  <c r="AN48" i="9"/>
  <c r="AM107" i="1"/>
  <c r="AN49" i="9"/>
  <c r="AM108" i="1"/>
  <c r="AN50" i="9"/>
  <c r="AM112" i="1"/>
  <c r="AN51" i="9"/>
  <c r="AM114" i="1"/>
  <c r="AN52" i="9"/>
  <c r="AM115" i="1"/>
  <c r="AN53" i="9"/>
  <c r="AM116" i="1"/>
  <c r="AN54" i="9"/>
  <c r="AM117" i="1"/>
  <c r="AN55" i="9"/>
  <c r="AM118" i="1"/>
  <c r="AN56" i="9"/>
  <c r="AM119" i="1"/>
  <c r="AN57" i="9"/>
  <c r="AM120" i="1"/>
  <c r="AN58" i="9"/>
  <c r="AM121" i="1"/>
  <c r="AN59" i="9"/>
  <c r="AM122" i="1"/>
  <c r="AN60" i="9"/>
  <c r="AM123" i="1"/>
  <c r="AN61" i="9"/>
  <c r="AM124" i="1"/>
  <c r="AN62" i="9"/>
  <c r="AM125" i="1"/>
  <c r="AN63" i="9"/>
  <c r="AM126" i="1"/>
  <c r="AN64" i="9"/>
  <c r="AM127" i="1"/>
  <c r="AN65" i="9" s="1"/>
  <c r="AM128" i="1"/>
  <c r="AN66" i="9" s="1"/>
  <c r="AR38" i="1"/>
  <c r="AS5" i="9" s="1"/>
  <c r="AR39" i="1"/>
  <c r="AS6" i="9" s="1"/>
  <c r="AR43" i="1"/>
  <c r="AS9" i="9" s="1"/>
  <c r="AR48" i="1"/>
  <c r="AS10" i="9" s="1"/>
  <c r="AR53" i="1"/>
  <c r="AS12" i="9" s="1"/>
  <c r="AU12" i="9" s="1"/>
  <c r="AR54" i="1"/>
  <c r="AS13" i="9"/>
  <c r="AR55" i="1"/>
  <c r="AS14" i="9" s="1"/>
  <c r="AR56" i="1"/>
  <c r="AS15" i="9" s="1"/>
  <c r="AR57" i="1"/>
  <c r="AS16" i="9" s="1"/>
  <c r="AR58" i="1"/>
  <c r="AS17" i="9" s="1"/>
  <c r="AR64" i="1"/>
  <c r="AS19" i="9" s="1"/>
  <c r="AR65" i="1"/>
  <c r="AS20" i="9" s="1"/>
  <c r="AR66" i="1"/>
  <c r="AS21" i="9" s="1"/>
  <c r="AR67" i="1"/>
  <c r="AS22" i="9" s="1"/>
  <c r="AR68" i="1"/>
  <c r="AS23" i="9" s="1"/>
  <c r="AR69" i="1"/>
  <c r="AS24" i="9" s="1"/>
  <c r="AR70" i="1"/>
  <c r="AS25" i="9" s="1"/>
  <c r="AR71" i="1"/>
  <c r="AS26" i="9" s="1"/>
  <c r="AR80" i="1"/>
  <c r="AS28" i="9" s="1"/>
  <c r="AR81" i="1"/>
  <c r="AS29" i="9" s="1"/>
  <c r="AR82" i="1"/>
  <c r="AS30" i="9" s="1"/>
  <c r="AR83" i="1"/>
  <c r="AS31" i="9" s="1"/>
  <c r="AR84" i="1"/>
  <c r="AS32" i="9" s="1"/>
  <c r="AR85" i="1"/>
  <c r="AS33" i="9" s="1"/>
  <c r="AR86" i="1"/>
  <c r="AS34" i="9" s="1"/>
  <c r="AR87" i="1"/>
  <c r="AS35" i="9" s="1"/>
  <c r="AR92" i="1"/>
  <c r="AS38" i="9" s="1"/>
  <c r="AR93" i="1"/>
  <c r="AS39" i="9" s="1"/>
  <c r="AR94" i="1"/>
  <c r="AS40" i="9" s="1"/>
  <c r="AR95" i="1"/>
  <c r="AS41" i="9" s="1"/>
  <c r="AR96" i="1"/>
  <c r="AS42" i="9" s="1"/>
  <c r="AR97" i="1"/>
  <c r="AS43" i="9" s="1"/>
  <c r="AR100" i="1"/>
  <c r="AS44" i="9" s="1"/>
  <c r="AR101" i="1"/>
  <c r="AS45" i="9" s="1"/>
  <c r="AR102" i="1"/>
  <c r="AS46" i="9" s="1"/>
  <c r="AR103" i="1"/>
  <c r="AS47" i="9" s="1"/>
  <c r="AR104" i="1"/>
  <c r="AS48" i="9" s="1"/>
  <c r="AR107" i="1"/>
  <c r="AS49" i="9" s="1"/>
  <c r="AR108" i="1"/>
  <c r="AS50" i="9" s="1"/>
  <c r="AR112" i="1"/>
  <c r="AS51" i="9" s="1"/>
  <c r="AR114" i="1"/>
  <c r="AS52" i="9" s="1"/>
  <c r="AR115" i="1"/>
  <c r="AS53" i="9" s="1"/>
  <c r="AR116" i="1"/>
  <c r="AS54" i="9" s="1"/>
  <c r="AR117" i="1"/>
  <c r="AS55" i="9" s="1"/>
  <c r="AR118" i="1"/>
  <c r="AS56" i="9" s="1"/>
  <c r="AR119" i="1"/>
  <c r="AS57" i="9" s="1"/>
  <c r="AR120" i="1"/>
  <c r="AS58" i="9" s="1"/>
  <c r="AR121" i="1"/>
  <c r="AS59" i="9" s="1"/>
  <c r="AR122" i="1"/>
  <c r="AS60" i="9" s="1"/>
  <c r="AR123" i="1"/>
  <c r="AS61" i="9" s="1"/>
  <c r="AR124" i="1"/>
  <c r="AS62" i="9"/>
  <c r="AR125" i="1"/>
  <c r="AS63" i="9" s="1"/>
  <c r="AR126" i="1"/>
  <c r="AS64" i="9" s="1"/>
  <c r="AR127" i="1"/>
  <c r="AS65" i="9" s="1"/>
  <c r="AR128" i="1"/>
  <c r="AS66" i="9" s="1"/>
  <c r="AW38" i="1"/>
  <c r="AX5" i="9" s="1"/>
  <c r="AW39" i="1"/>
  <c r="AX6" i="9" s="1"/>
  <c r="AW43" i="1"/>
  <c r="AX9" i="9" s="1"/>
  <c r="AW48" i="1"/>
  <c r="AX10" i="9" s="1"/>
  <c r="AW53" i="1"/>
  <c r="AX12" i="9" s="1"/>
  <c r="AW54" i="1"/>
  <c r="AX13" i="9" s="1"/>
  <c r="AW55" i="1"/>
  <c r="AX14" i="9" s="1"/>
  <c r="AW56" i="1"/>
  <c r="AX15" i="9" s="1"/>
  <c r="AW57" i="1"/>
  <c r="AX16" i="9" s="1"/>
  <c r="AW58" i="1"/>
  <c r="AX17" i="9" s="1"/>
  <c r="AW64" i="1"/>
  <c r="AX19" i="9" s="1"/>
  <c r="AW65" i="1"/>
  <c r="AX20" i="9" s="1"/>
  <c r="AW66" i="1"/>
  <c r="AX21" i="9" s="1"/>
  <c r="AW67" i="1"/>
  <c r="AX22" i="9" s="1"/>
  <c r="AW68" i="1"/>
  <c r="AX23" i="9" s="1"/>
  <c r="AW69" i="1"/>
  <c r="AX24" i="9" s="1"/>
  <c r="AW70" i="1"/>
  <c r="AX25" i="9" s="1"/>
  <c r="AW71" i="1"/>
  <c r="AX26" i="9" s="1"/>
  <c r="AW80" i="1"/>
  <c r="AX28" i="9" s="1"/>
  <c r="AW81" i="1"/>
  <c r="AX29" i="9" s="1"/>
  <c r="AW82" i="1"/>
  <c r="AX30" i="9" s="1"/>
  <c r="AW83" i="1"/>
  <c r="AX31" i="9" s="1"/>
  <c r="AW84" i="1"/>
  <c r="AX32" i="9" s="1"/>
  <c r="AW85" i="1"/>
  <c r="AX33" i="9" s="1"/>
  <c r="AW86" i="1"/>
  <c r="AX34" i="9" s="1"/>
  <c r="AW87" i="1"/>
  <c r="AX35" i="9" s="1"/>
  <c r="AW92" i="1"/>
  <c r="AX38" i="9" s="1"/>
  <c r="AW93" i="1"/>
  <c r="AX39" i="9" s="1"/>
  <c r="AW94" i="1"/>
  <c r="AX40" i="9" s="1"/>
  <c r="AW95" i="1"/>
  <c r="AX41" i="9" s="1"/>
  <c r="AW96" i="1"/>
  <c r="AX42" i="9" s="1"/>
  <c r="AW97" i="1"/>
  <c r="AX43" i="9" s="1"/>
  <c r="AW100" i="1"/>
  <c r="AX44" i="9" s="1"/>
  <c r="AW101" i="1"/>
  <c r="AX45" i="9" s="1"/>
  <c r="AW102" i="1"/>
  <c r="AX46" i="9" s="1"/>
  <c r="AW103" i="1"/>
  <c r="AX47" i="9" s="1"/>
  <c r="AW104" i="1"/>
  <c r="AX48" i="9" s="1"/>
  <c r="AW107" i="1"/>
  <c r="AX49" i="9" s="1"/>
  <c r="AW108" i="1"/>
  <c r="AX50" i="9" s="1"/>
  <c r="AW112" i="1"/>
  <c r="AX51" i="9" s="1"/>
  <c r="AW114" i="1"/>
  <c r="AX52" i="9" s="1"/>
  <c r="AW115" i="1"/>
  <c r="AX53" i="9" s="1"/>
  <c r="AW116" i="1"/>
  <c r="AX54" i="9" s="1"/>
  <c r="AW117" i="1"/>
  <c r="AX55" i="9" s="1"/>
  <c r="AW118" i="1"/>
  <c r="AX56" i="9" s="1"/>
  <c r="AW119" i="1"/>
  <c r="AX57" i="9" s="1"/>
  <c r="AW120" i="1"/>
  <c r="AX58" i="9"/>
  <c r="AW121" i="1"/>
  <c r="AX59" i="9" s="1"/>
  <c r="AW122" i="1"/>
  <c r="AX60" i="9" s="1"/>
  <c r="AW123" i="1"/>
  <c r="AX61" i="9"/>
  <c r="AW124" i="1"/>
  <c r="AX62" i="9" s="1"/>
  <c r="AW125" i="1"/>
  <c r="AX63" i="9" s="1"/>
  <c r="AW126" i="1"/>
  <c r="AX64" i="9" s="1"/>
  <c r="AW127" i="1"/>
  <c r="AX65" i="9" s="1"/>
  <c r="AW128" i="1"/>
  <c r="AX66" i="9" s="1"/>
  <c r="BB38" i="1"/>
  <c r="BC5" i="9" s="1"/>
  <c r="BB39" i="1"/>
  <c r="BC6" i="9" s="1"/>
  <c r="BB43" i="1"/>
  <c r="BC9" i="9" s="1"/>
  <c r="BB48" i="1"/>
  <c r="BC10" i="9" s="1"/>
  <c r="BB53" i="1"/>
  <c r="BC12" i="9" s="1"/>
  <c r="BB54" i="1"/>
  <c r="BC13" i="9" s="1"/>
  <c r="BB55" i="1"/>
  <c r="BC14" i="9" s="1"/>
  <c r="BB56" i="1"/>
  <c r="BC15" i="9" s="1"/>
  <c r="BB57" i="1"/>
  <c r="BC16" i="9" s="1"/>
  <c r="BB58" i="1"/>
  <c r="BC17" i="9" s="1"/>
  <c r="BB64" i="1"/>
  <c r="BC19" i="9"/>
  <c r="BB65" i="1"/>
  <c r="BC20" i="9" s="1"/>
  <c r="BB66" i="1"/>
  <c r="BC21" i="9" s="1"/>
  <c r="BB67" i="1"/>
  <c r="BC22" i="9" s="1"/>
  <c r="BB68" i="1"/>
  <c r="BC23" i="9" s="1"/>
  <c r="BB69" i="1"/>
  <c r="BC24" i="9" s="1"/>
  <c r="BB70" i="1"/>
  <c r="BC25" i="9" s="1"/>
  <c r="BB71" i="1"/>
  <c r="BC26" i="9" s="1"/>
  <c r="BB80" i="1"/>
  <c r="BC28" i="9" s="1"/>
  <c r="BB81" i="1"/>
  <c r="BC29" i="9" s="1"/>
  <c r="BB82" i="1"/>
  <c r="BC30" i="9" s="1"/>
  <c r="BB83" i="1"/>
  <c r="BC31" i="9" s="1"/>
  <c r="BB84" i="1"/>
  <c r="BC32" i="9" s="1"/>
  <c r="BB85" i="1"/>
  <c r="BC33" i="9" s="1"/>
  <c r="BB86" i="1"/>
  <c r="BC34" i="9" s="1"/>
  <c r="BB87" i="1"/>
  <c r="BC35" i="9" s="1"/>
  <c r="BB92" i="1"/>
  <c r="BC38" i="9" s="1"/>
  <c r="BB93" i="1"/>
  <c r="BC39" i="9" s="1"/>
  <c r="BB94" i="1"/>
  <c r="BC40" i="9" s="1"/>
  <c r="BB95" i="1"/>
  <c r="BC41" i="9" s="1"/>
  <c r="BB96" i="1"/>
  <c r="BC42" i="9" s="1"/>
  <c r="BB97" i="1"/>
  <c r="BC43" i="9" s="1"/>
  <c r="BB100" i="1"/>
  <c r="BC44" i="9" s="1"/>
  <c r="BB101" i="1"/>
  <c r="BC45" i="9" s="1"/>
  <c r="BB102" i="1"/>
  <c r="BC46" i="9" s="1"/>
  <c r="BB103" i="1"/>
  <c r="BC47" i="9" s="1"/>
  <c r="BB104" i="1"/>
  <c r="BC48" i="9" s="1"/>
  <c r="BB107" i="1"/>
  <c r="BC49" i="9" s="1"/>
  <c r="BB108" i="1"/>
  <c r="BC50" i="9"/>
  <c r="BB112" i="1"/>
  <c r="BC51" i="9" s="1"/>
  <c r="BB114" i="1"/>
  <c r="BC52" i="9" s="1"/>
  <c r="BB115" i="1"/>
  <c r="BC53" i="9" s="1"/>
  <c r="BB116" i="1"/>
  <c r="BC54" i="9" s="1"/>
  <c r="BB117" i="1"/>
  <c r="BC55" i="9"/>
  <c r="BB118" i="1"/>
  <c r="BC56" i="9"/>
  <c r="BB119" i="1"/>
  <c r="BC57" i="9" s="1"/>
  <c r="BB120" i="1"/>
  <c r="BC58" i="9" s="1"/>
  <c r="BB121" i="1"/>
  <c r="BC59" i="9" s="1"/>
  <c r="BB122" i="1"/>
  <c r="BC60" i="9" s="1"/>
  <c r="BB123" i="1"/>
  <c r="BC61" i="9" s="1"/>
  <c r="BG61" i="9" s="1"/>
  <c r="BB124" i="1"/>
  <c r="BC62" i="9" s="1"/>
  <c r="BB125" i="1"/>
  <c r="BC63" i="9" s="1"/>
  <c r="BE63" i="9" s="1"/>
  <c r="BB126" i="1"/>
  <c r="BC64" i="9"/>
  <c r="BB127" i="1"/>
  <c r="BC65" i="9"/>
  <c r="BB128" i="1"/>
  <c r="BC66" i="9"/>
  <c r="BG38" i="1"/>
  <c r="BH5" i="9"/>
  <c r="BG39" i="1"/>
  <c r="BH6" i="9"/>
  <c r="BG43" i="1"/>
  <c r="BH9" i="9" s="1"/>
  <c r="BG48" i="1"/>
  <c r="BH10" i="9" s="1"/>
  <c r="BG53" i="1"/>
  <c r="BH12" i="9" s="1"/>
  <c r="BG54" i="1"/>
  <c r="BH13" i="9" s="1"/>
  <c r="BG55" i="1"/>
  <c r="BH14" i="9" s="1"/>
  <c r="BG56" i="1"/>
  <c r="BH15" i="9" s="1"/>
  <c r="BG57" i="1"/>
  <c r="BH16" i="9" s="1"/>
  <c r="BG58" i="1"/>
  <c r="BH17" i="9" s="1"/>
  <c r="BG64" i="1"/>
  <c r="BH19" i="9" s="1"/>
  <c r="BG65" i="1"/>
  <c r="BH20" i="9" s="1"/>
  <c r="BG66" i="1"/>
  <c r="BH21" i="9" s="1"/>
  <c r="BG67" i="1"/>
  <c r="BH22" i="9" s="1"/>
  <c r="BG68" i="1"/>
  <c r="BH23" i="9" s="1"/>
  <c r="BG69" i="1"/>
  <c r="BH24" i="9" s="1"/>
  <c r="BG70" i="1"/>
  <c r="BH25" i="9" s="1"/>
  <c r="BG71" i="1"/>
  <c r="BH26" i="9" s="1"/>
  <c r="BG80" i="1"/>
  <c r="BH28" i="9" s="1"/>
  <c r="BG81" i="1"/>
  <c r="BH29" i="9" s="1"/>
  <c r="BG82" i="1"/>
  <c r="BH30" i="9" s="1"/>
  <c r="BG83" i="1"/>
  <c r="BH31" i="9" s="1"/>
  <c r="BG84" i="1"/>
  <c r="BH32" i="9" s="1"/>
  <c r="BG85" i="1"/>
  <c r="BH33" i="9" s="1"/>
  <c r="BG86" i="1"/>
  <c r="BH34" i="9" s="1"/>
  <c r="BG87" i="1"/>
  <c r="BH35" i="9" s="1"/>
  <c r="BG92" i="1"/>
  <c r="BH38" i="9" s="1"/>
  <c r="BG93" i="1"/>
  <c r="BH39" i="9" s="1"/>
  <c r="BG94" i="1"/>
  <c r="BH40" i="9" s="1"/>
  <c r="BG95" i="1"/>
  <c r="BH41" i="9" s="1"/>
  <c r="BG96" i="1"/>
  <c r="BH42" i="9" s="1"/>
  <c r="BG97" i="1"/>
  <c r="BH43" i="9" s="1"/>
  <c r="BG100" i="1"/>
  <c r="BH44" i="9" s="1"/>
  <c r="BG101" i="1"/>
  <c r="BH45" i="9" s="1"/>
  <c r="BG102" i="1"/>
  <c r="BH46" i="9" s="1"/>
  <c r="BG103" i="1"/>
  <c r="BH47" i="9" s="1"/>
  <c r="BG104" i="1"/>
  <c r="BH48" i="9" s="1"/>
  <c r="BG107" i="1"/>
  <c r="BH49" i="9" s="1"/>
  <c r="BG108" i="1"/>
  <c r="BH50" i="9" s="1"/>
  <c r="BG112" i="1"/>
  <c r="BH51" i="9" s="1"/>
  <c r="BG114" i="1"/>
  <c r="BH52" i="9" s="1"/>
  <c r="BG115" i="1"/>
  <c r="BH53" i="9" s="1"/>
  <c r="BG116" i="1"/>
  <c r="BH54" i="9" s="1"/>
  <c r="BG117" i="1"/>
  <c r="BH55" i="9" s="1"/>
  <c r="BG118" i="1"/>
  <c r="BH56" i="9" s="1"/>
  <c r="BG119" i="1"/>
  <c r="BH57" i="9" s="1"/>
  <c r="BG120" i="1"/>
  <c r="BH58" i="9" s="1"/>
  <c r="BG121" i="1"/>
  <c r="BH59" i="9" s="1"/>
  <c r="BG122" i="1"/>
  <c r="BH60" i="9" s="1"/>
  <c r="BG123" i="1"/>
  <c r="BH61" i="9" s="1"/>
  <c r="BG124" i="1"/>
  <c r="BH62" i="9" s="1"/>
  <c r="BG125" i="1"/>
  <c r="BH63" i="9" s="1"/>
  <c r="BG126" i="1"/>
  <c r="BH64" i="9" s="1"/>
  <c r="BG127" i="1"/>
  <c r="BH65" i="9" s="1"/>
  <c r="BG128" i="1"/>
  <c r="BH66" i="9" s="1"/>
  <c r="BL38" i="1"/>
  <c r="BM5" i="9" s="1"/>
  <c r="BL39" i="1"/>
  <c r="BM6" i="9" s="1"/>
  <c r="BL43" i="1"/>
  <c r="BM9" i="9" s="1"/>
  <c r="BL48" i="1"/>
  <c r="BM10" i="9" s="1"/>
  <c r="BL53" i="1"/>
  <c r="BM12" i="9" s="1"/>
  <c r="BL54" i="1"/>
  <c r="BM13" i="9" s="1"/>
  <c r="BL55" i="1"/>
  <c r="BM14" i="9" s="1"/>
  <c r="BL56" i="1"/>
  <c r="BM15" i="9" s="1"/>
  <c r="BL57" i="1"/>
  <c r="BM16" i="9" s="1"/>
  <c r="BL58" i="1"/>
  <c r="BM17" i="9" s="1"/>
  <c r="BL64" i="1"/>
  <c r="BM19" i="9" s="1"/>
  <c r="BL65" i="1"/>
  <c r="BM20" i="9" s="1"/>
  <c r="BL66" i="1"/>
  <c r="BM21" i="9" s="1"/>
  <c r="BL67" i="1"/>
  <c r="BM22" i="9" s="1"/>
  <c r="BL68" i="1"/>
  <c r="BM23" i="9" s="1"/>
  <c r="BL69" i="1"/>
  <c r="BM24" i="9" s="1"/>
  <c r="BL70" i="1"/>
  <c r="BM25" i="9" s="1"/>
  <c r="BL71" i="1"/>
  <c r="BM26" i="9" s="1"/>
  <c r="BL80" i="1"/>
  <c r="BM28" i="9" s="1"/>
  <c r="BL81" i="1"/>
  <c r="BM29" i="9" s="1"/>
  <c r="BL82" i="1"/>
  <c r="BM30" i="9" s="1"/>
  <c r="BL83" i="1"/>
  <c r="BM31" i="9" s="1"/>
  <c r="BL84" i="1"/>
  <c r="BM32" i="9" s="1"/>
  <c r="BL85" i="1"/>
  <c r="BM33" i="9" s="1"/>
  <c r="BL86" i="1"/>
  <c r="BM34" i="9" s="1"/>
  <c r="BL87" i="1"/>
  <c r="BM35" i="9" s="1"/>
  <c r="BL92" i="1"/>
  <c r="BM38" i="9" s="1"/>
  <c r="BL93" i="1"/>
  <c r="BM39" i="9" s="1"/>
  <c r="BL94" i="1"/>
  <c r="BM40" i="9" s="1"/>
  <c r="BL95" i="1"/>
  <c r="BM41" i="9" s="1"/>
  <c r="BL96" i="1"/>
  <c r="BM42" i="9" s="1"/>
  <c r="BL97" i="1"/>
  <c r="BM43" i="9" s="1"/>
  <c r="BL100" i="1"/>
  <c r="BM44" i="9" s="1"/>
  <c r="BL101" i="1"/>
  <c r="BM45" i="9" s="1"/>
  <c r="BL102" i="1"/>
  <c r="BM46" i="9" s="1"/>
  <c r="BL103" i="1"/>
  <c r="BM47" i="9" s="1"/>
  <c r="BL104" i="1"/>
  <c r="BM48" i="9" s="1"/>
  <c r="BL107" i="1"/>
  <c r="BM49" i="9" s="1"/>
  <c r="BL108" i="1"/>
  <c r="BM50" i="9" s="1"/>
  <c r="BL112" i="1"/>
  <c r="BM51" i="9" s="1"/>
  <c r="BL114" i="1"/>
  <c r="BM52" i="9" s="1"/>
  <c r="BL115" i="1"/>
  <c r="BM53" i="9" s="1"/>
  <c r="BL116" i="1"/>
  <c r="BM54" i="9" s="1"/>
  <c r="BL117" i="1"/>
  <c r="BM55" i="9" s="1"/>
  <c r="BL118" i="1"/>
  <c r="BM56" i="9" s="1"/>
  <c r="BL119" i="1"/>
  <c r="BM57" i="9" s="1"/>
  <c r="BL120" i="1"/>
  <c r="BM58" i="9" s="1"/>
  <c r="BL121" i="1"/>
  <c r="BM59" i="9" s="1"/>
  <c r="BL122" i="1"/>
  <c r="BM60" i="9" s="1"/>
  <c r="BL123" i="1"/>
  <c r="BM61" i="9" s="1"/>
  <c r="BL124" i="1"/>
  <c r="BM62" i="9" s="1"/>
  <c r="BL125" i="1"/>
  <c r="BM63" i="9" s="1"/>
  <c r="BL126" i="1"/>
  <c r="BM64" i="9" s="1"/>
  <c r="BQ64" i="9" s="1"/>
  <c r="BL127" i="1"/>
  <c r="BM65" i="9"/>
  <c r="BL128" i="1"/>
  <c r="BM66" i="9" s="1"/>
  <c r="BQ38" i="1"/>
  <c r="BR5" i="9" s="1"/>
  <c r="BQ39" i="1"/>
  <c r="BR6" i="9" s="1"/>
  <c r="BQ43" i="1"/>
  <c r="BR9" i="9" s="1"/>
  <c r="BQ48" i="1"/>
  <c r="BR10" i="9" s="1"/>
  <c r="BQ53" i="1"/>
  <c r="BR12" i="9" s="1"/>
  <c r="BQ54" i="1"/>
  <c r="BR13" i="9" s="1"/>
  <c r="BQ55" i="1"/>
  <c r="BR14" i="9" s="1"/>
  <c r="BQ56" i="1"/>
  <c r="BR15" i="9" s="1"/>
  <c r="BQ57" i="1"/>
  <c r="BR16" i="9" s="1"/>
  <c r="BQ58" i="1"/>
  <c r="BR17" i="9" s="1"/>
  <c r="BQ64" i="1"/>
  <c r="BR19" i="9"/>
  <c r="BQ65" i="1"/>
  <c r="BR20" i="9" s="1"/>
  <c r="BQ66" i="1"/>
  <c r="BR21" i="9" s="1"/>
  <c r="BQ67" i="1"/>
  <c r="BR22" i="9" s="1"/>
  <c r="BQ68" i="1"/>
  <c r="BR23" i="9" s="1"/>
  <c r="BQ69" i="1"/>
  <c r="BR24" i="9" s="1"/>
  <c r="BQ70" i="1"/>
  <c r="BR25" i="9" s="1"/>
  <c r="BQ71" i="1"/>
  <c r="BR26" i="9" s="1"/>
  <c r="BQ80" i="1"/>
  <c r="BR28" i="9" s="1"/>
  <c r="BQ81" i="1"/>
  <c r="BR29" i="9" s="1"/>
  <c r="BQ82" i="1"/>
  <c r="BR30" i="9" s="1"/>
  <c r="BQ83" i="1"/>
  <c r="BR31" i="9" s="1"/>
  <c r="BQ84" i="1"/>
  <c r="BR32" i="9" s="1"/>
  <c r="BQ85" i="1"/>
  <c r="BR33" i="9" s="1"/>
  <c r="BQ86" i="1"/>
  <c r="BR34" i="9" s="1"/>
  <c r="BQ87" i="1"/>
  <c r="BR35" i="9" s="1"/>
  <c r="BQ92" i="1"/>
  <c r="BR38" i="9"/>
  <c r="BQ93" i="1"/>
  <c r="BR39" i="9" s="1"/>
  <c r="BQ94" i="1"/>
  <c r="BR40" i="9" s="1"/>
  <c r="BQ95" i="1"/>
  <c r="BR41" i="9" s="1"/>
  <c r="BQ96" i="1"/>
  <c r="BR42" i="9" s="1"/>
  <c r="BQ97" i="1"/>
  <c r="BR43" i="9" s="1"/>
  <c r="BQ100" i="1"/>
  <c r="BR44" i="9" s="1"/>
  <c r="BQ101" i="1"/>
  <c r="BR45" i="9" s="1"/>
  <c r="BQ102" i="1"/>
  <c r="BR46" i="9" s="1"/>
  <c r="BQ103" i="1"/>
  <c r="BR47" i="9" s="1"/>
  <c r="BQ104" i="1"/>
  <c r="BR48" i="9" s="1"/>
  <c r="BQ107" i="1"/>
  <c r="BR49" i="9"/>
  <c r="BQ108" i="1"/>
  <c r="BR50" i="9" s="1"/>
  <c r="BQ112" i="1"/>
  <c r="BR51" i="9" s="1"/>
  <c r="BQ114" i="1"/>
  <c r="BR52" i="9" s="1"/>
  <c r="BQ115" i="1"/>
  <c r="BR53" i="9" s="1"/>
  <c r="BQ116" i="1"/>
  <c r="BR54" i="9"/>
  <c r="BQ117" i="1"/>
  <c r="BR55" i="9" s="1"/>
  <c r="BQ118" i="1"/>
  <c r="BR56" i="9" s="1"/>
  <c r="BQ119" i="1"/>
  <c r="BR57" i="9" s="1"/>
  <c r="BQ120" i="1"/>
  <c r="BR58" i="9" s="1"/>
  <c r="BQ121" i="1"/>
  <c r="BR59" i="9" s="1"/>
  <c r="BQ122" i="1"/>
  <c r="BR60" i="9" s="1"/>
  <c r="BQ123" i="1"/>
  <c r="BR61" i="9" s="1"/>
  <c r="BQ124" i="1"/>
  <c r="BR62" i="9" s="1"/>
  <c r="BQ125" i="1"/>
  <c r="BR63" i="9" s="1"/>
  <c r="BQ126" i="1"/>
  <c r="BR64" i="9" s="1"/>
  <c r="BQ127" i="1"/>
  <c r="BR65" i="9" s="1"/>
  <c r="BQ128" i="1"/>
  <c r="BR66" i="9" s="1"/>
  <c r="BV38" i="1"/>
  <c r="BW5" i="9" s="1"/>
  <c r="BV39" i="1"/>
  <c r="BW6" i="9" s="1"/>
  <c r="BV43" i="1"/>
  <c r="BW9" i="9" s="1"/>
  <c r="BV48" i="1"/>
  <c r="BW10" i="9" s="1"/>
  <c r="BV53" i="1"/>
  <c r="BW12" i="9" s="1"/>
  <c r="BV54" i="1"/>
  <c r="BW13" i="9" s="1"/>
  <c r="BV55" i="1"/>
  <c r="BW14" i="9" s="1"/>
  <c r="BV56" i="1"/>
  <c r="BW15" i="9" s="1"/>
  <c r="BV57" i="1"/>
  <c r="BW16" i="9" s="1"/>
  <c r="BV58" i="1"/>
  <c r="BW17" i="9" s="1"/>
  <c r="BV64" i="1"/>
  <c r="BW19" i="9" s="1"/>
  <c r="BV65" i="1"/>
  <c r="BW20" i="9" s="1"/>
  <c r="BV66" i="1"/>
  <c r="BW21" i="9" s="1"/>
  <c r="BV67" i="1"/>
  <c r="BW22" i="9" s="1"/>
  <c r="BV68" i="1"/>
  <c r="BW23" i="9" s="1"/>
  <c r="BV69" i="1"/>
  <c r="BW24" i="9" s="1"/>
  <c r="BV70" i="1"/>
  <c r="BW25" i="9" s="1"/>
  <c r="BV71" i="1"/>
  <c r="BW26" i="9" s="1"/>
  <c r="BV80" i="1"/>
  <c r="BW28" i="9" s="1"/>
  <c r="BV81" i="1"/>
  <c r="BW29" i="9" s="1"/>
  <c r="BV82" i="1"/>
  <c r="BW30" i="9" s="1"/>
  <c r="BV83" i="1"/>
  <c r="BW31" i="9" s="1"/>
  <c r="BV84" i="1"/>
  <c r="BW32" i="9" s="1"/>
  <c r="BV85" i="1"/>
  <c r="BW33" i="9" s="1"/>
  <c r="BV86" i="1"/>
  <c r="BW34" i="9" s="1"/>
  <c r="BV87" i="1"/>
  <c r="BW35" i="9" s="1"/>
  <c r="BV92" i="1"/>
  <c r="BW38" i="9" s="1"/>
  <c r="BV93" i="1"/>
  <c r="BW39" i="9" s="1"/>
  <c r="BV94" i="1"/>
  <c r="BW40" i="9" s="1"/>
  <c r="BV95" i="1"/>
  <c r="BW41" i="9" s="1"/>
  <c r="BV96" i="1"/>
  <c r="BW42" i="9" s="1"/>
  <c r="BV97" i="1"/>
  <c r="BW43" i="9" s="1"/>
  <c r="BV100" i="1"/>
  <c r="BW44" i="9" s="1"/>
  <c r="BV101" i="1"/>
  <c r="BW45" i="9" s="1"/>
  <c r="BV102" i="1"/>
  <c r="BW46" i="9" s="1"/>
  <c r="BV103" i="1"/>
  <c r="BW47" i="9" s="1"/>
  <c r="BV104" i="1"/>
  <c r="BW48" i="9" s="1"/>
  <c r="BV107" i="1"/>
  <c r="BW49" i="9" s="1"/>
  <c r="BV108" i="1"/>
  <c r="BW50" i="9" s="1"/>
  <c r="BV112" i="1"/>
  <c r="BW51" i="9" s="1"/>
  <c r="BV114" i="1"/>
  <c r="BW52" i="9" s="1"/>
  <c r="BV115" i="1"/>
  <c r="BW53" i="9" s="1"/>
  <c r="BV116" i="1"/>
  <c r="BW54" i="9" s="1"/>
  <c r="BV117" i="1"/>
  <c r="BW55" i="9" s="1"/>
  <c r="BV118" i="1"/>
  <c r="BW56" i="9" s="1"/>
  <c r="BV119" i="1"/>
  <c r="BW57" i="9" s="1"/>
  <c r="BV120" i="1"/>
  <c r="BW58" i="9" s="1"/>
  <c r="BV121" i="1"/>
  <c r="BW59" i="9" s="1"/>
  <c r="BV122" i="1"/>
  <c r="BW60" i="9" s="1"/>
  <c r="BV123" i="1"/>
  <c r="BW61" i="9" s="1"/>
  <c r="BV124" i="1"/>
  <c r="BW62" i="9" s="1"/>
  <c r="BV125" i="1"/>
  <c r="BW63" i="9" s="1"/>
  <c r="BV126" i="1"/>
  <c r="BW64" i="9" s="1"/>
  <c r="BV127" i="1"/>
  <c r="BW65" i="9" s="1"/>
  <c r="BV128" i="1"/>
  <c r="BW66" i="9" s="1"/>
  <c r="R38" i="1"/>
  <c r="S5" i="9" s="1"/>
  <c r="R39" i="1"/>
  <c r="S6" i="9" s="1"/>
  <c r="R43" i="1"/>
  <c r="S9" i="9" s="1"/>
  <c r="R48" i="1"/>
  <c r="S10" i="9" s="1"/>
  <c r="R53" i="1"/>
  <c r="S12" i="9" s="1"/>
  <c r="R54" i="1"/>
  <c r="S13" i="9" s="1"/>
  <c r="R55" i="1"/>
  <c r="S14" i="9" s="1"/>
  <c r="R56" i="1"/>
  <c r="S15" i="9" s="1"/>
  <c r="R57" i="1"/>
  <c r="S16" i="9" s="1"/>
  <c r="R58" i="1"/>
  <c r="S17" i="9" s="1"/>
  <c r="R64" i="1"/>
  <c r="S19" i="9" s="1"/>
  <c r="R65" i="1"/>
  <c r="S20" i="9" s="1"/>
  <c r="R66" i="1"/>
  <c r="S21" i="9" s="1"/>
  <c r="R67" i="1"/>
  <c r="S22" i="9" s="1"/>
  <c r="R68" i="1"/>
  <c r="S23" i="9" s="1"/>
  <c r="R69" i="1"/>
  <c r="S24" i="9" s="1"/>
  <c r="R70" i="1"/>
  <c r="S25" i="9" s="1"/>
  <c r="R71" i="1"/>
  <c r="S26" i="9" s="1"/>
  <c r="R80" i="1"/>
  <c r="S28" i="9" s="1"/>
  <c r="R81" i="1"/>
  <c r="S29" i="9" s="1"/>
  <c r="R82" i="1"/>
  <c r="S30" i="9" s="1"/>
  <c r="R83" i="1"/>
  <c r="S31" i="9" s="1"/>
  <c r="R84" i="1"/>
  <c r="S32" i="9" s="1"/>
  <c r="R85" i="1"/>
  <c r="S33" i="9" s="1"/>
  <c r="R86" i="1"/>
  <c r="S34" i="9" s="1"/>
  <c r="R87" i="1"/>
  <c r="S35" i="9" s="1"/>
  <c r="R92" i="1"/>
  <c r="S38" i="9" s="1"/>
  <c r="R93" i="1"/>
  <c r="S39" i="9" s="1"/>
  <c r="R94" i="1"/>
  <c r="S40" i="9" s="1"/>
  <c r="R95" i="1"/>
  <c r="S41" i="9" s="1"/>
  <c r="R96" i="1"/>
  <c r="S42" i="9" s="1"/>
  <c r="R97" i="1"/>
  <c r="S43" i="9" s="1"/>
  <c r="R100" i="1"/>
  <c r="S44" i="9" s="1"/>
  <c r="R101" i="1"/>
  <c r="S45" i="9" s="1"/>
  <c r="R102" i="1"/>
  <c r="S46" i="9" s="1"/>
  <c r="R103" i="1"/>
  <c r="S47" i="9" s="1"/>
  <c r="R104" i="1"/>
  <c r="S48" i="9" s="1"/>
  <c r="R107" i="1"/>
  <c r="S49" i="9" s="1"/>
  <c r="R108" i="1"/>
  <c r="S50" i="9" s="1"/>
  <c r="R112" i="1"/>
  <c r="S51" i="9" s="1"/>
  <c r="R114" i="1"/>
  <c r="S52" i="9" s="1"/>
  <c r="R115" i="1"/>
  <c r="S53" i="9" s="1"/>
  <c r="R116" i="1"/>
  <c r="S54" i="9" s="1"/>
  <c r="R117" i="1"/>
  <c r="S55" i="9" s="1"/>
  <c r="R118" i="1"/>
  <c r="S56" i="9" s="1"/>
  <c r="R119" i="1"/>
  <c r="S57" i="9" s="1"/>
  <c r="R120" i="1"/>
  <c r="S58" i="9" s="1"/>
  <c r="R121" i="1"/>
  <c r="S59" i="9" s="1"/>
  <c r="R122" i="1"/>
  <c r="S60" i="9" s="1"/>
  <c r="R123" i="1"/>
  <c r="S61" i="9" s="1"/>
  <c r="R124" i="1"/>
  <c r="S62" i="9" s="1"/>
  <c r="R125" i="1"/>
  <c r="S63" i="9" s="1"/>
  <c r="R126" i="1"/>
  <c r="S64" i="9" s="1"/>
  <c r="R127" i="1"/>
  <c r="S65" i="9" s="1"/>
  <c r="R128" i="1"/>
  <c r="S66" i="9" s="1"/>
  <c r="X5" i="9"/>
  <c r="X6" i="9"/>
  <c r="X9" i="9"/>
  <c r="X10" i="9"/>
  <c r="X12" i="9"/>
  <c r="X13" i="9"/>
  <c r="X14" i="9"/>
  <c r="X15" i="9"/>
  <c r="X16" i="9"/>
  <c r="X17" i="9"/>
  <c r="X19" i="9"/>
  <c r="X20" i="9"/>
  <c r="X21" i="9"/>
  <c r="X22" i="9"/>
  <c r="X23" i="9"/>
  <c r="X24" i="9"/>
  <c r="X25" i="9"/>
  <c r="X26" i="9"/>
  <c r="X28" i="9"/>
  <c r="X29" i="9"/>
  <c r="X30" i="9"/>
  <c r="X31" i="9"/>
  <c r="X32" i="9"/>
  <c r="X33" i="9"/>
  <c r="X34" i="9"/>
  <c r="X35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70" i="9"/>
  <c r="AB38" i="1"/>
  <c r="AC5" i="9"/>
  <c r="AB39" i="1"/>
  <c r="AC6" i="9"/>
  <c r="AB43" i="1"/>
  <c r="AC9" i="9"/>
  <c r="AB48" i="1"/>
  <c r="AC10" i="9"/>
  <c r="AB53" i="1"/>
  <c r="AC12" i="9"/>
  <c r="AB54" i="1"/>
  <c r="AC13" i="9"/>
  <c r="AB55" i="1"/>
  <c r="AC14" i="9"/>
  <c r="AB56" i="1"/>
  <c r="AC15" i="9"/>
  <c r="AB57" i="1"/>
  <c r="AC16" i="9"/>
  <c r="AB58" i="1"/>
  <c r="AC17" i="9"/>
  <c r="AB64" i="1"/>
  <c r="AC19" i="9"/>
  <c r="AB65" i="1"/>
  <c r="AC20" i="9" s="1"/>
  <c r="AB66" i="1"/>
  <c r="AC21" i="9" s="1"/>
  <c r="AB67" i="1"/>
  <c r="AC22" i="9" s="1"/>
  <c r="AB68" i="1"/>
  <c r="AC23" i="9" s="1"/>
  <c r="AB69" i="1"/>
  <c r="AC24" i="9" s="1"/>
  <c r="AB70" i="1"/>
  <c r="AC25" i="9" s="1"/>
  <c r="AB71" i="1"/>
  <c r="AC26" i="9" s="1"/>
  <c r="AB80" i="1"/>
  <c r="AC28" i="9" s="1"/>
  <c r="AB81" i="1"/>
  <c r="AC29" i="9" s="1"/>
  <c r="AB82" i="1"/>
  <c r="AC30" i="9" s="1"/>
  <c r="AB83" i="1"/>
  <c r="AC31" i="9" s="1"/>
  <c r="AB84" i="1"/>
  <c r="AC32" i="9" s="1"/>
  <c r="AB85" i="1"/>
  <c r="AC33" i="9" s="1"/>
  <c r="AB86" i="1"/>
  <c r="AC34" i="9" s="1"/>
  <c r="AB87" i="1"/>
  <c r="AC35" i="9" s="1"/>
  <c r="AB92" i="1"/>
  <c r="AC38" i="9" s="1"/>
  <c r="AB93" i="1"/>
  <c r="AC39" i="9" s="1"/>
  <c r="AB94" i="1"/>
  <c r="AC40" i="9" s="1"/>
  <c r="AB95" i="1"/>
  <c r="AC41" i="9" s="1"/>
  <c r="AB96" i="1"/>
  <c r="AC42" i="9" s="1"/>
  <c r="AB97" i="1"/>
  <c r="AC43" i="9" s="1"/>
  <c r="AB100" i="1"/>
  <c r="AC44" i="9" s="1"/>
  <c r="AB101" i="1"/>
  <c r="AC45" i="9" s="1"/>
  <c r="AB102" i="1"/>
  <c r="AC46" i="9" s="1"/>
  <c r="AB103" i="1"/>
  <c r="AC47" i="9" s="1"/>
  <c r="AB104" i="1"/>
  <c r="AC48" i="9" s="1"/>
  <c r="AB107" i="1"/>
  <c r="AC49" i="9" s="1"/>
  <c r="AB108" i="1"/>
  <c r="AC50" i="9" s="1"/>
  <c r="AB112" i="1"/>
  <c r="AC51" i="9" s="1"/>
  <c r="AB114" i="1"/>
  <c r="AC52" i="9" s="1"/>
  <c r="AB115" i="1"/>
  <c r="AC53" i="9" s="1"/>
  <c r="AB116" i="1"/>
  <c r="AC54" i="9" s="1"/>
  <c r="AB117" i="1"/>
  <c r="AC55" i="9" s="1"/>
  <c r="AB118" i="1"/>
  <c r="AC56" i="9" s="1"/>
  <c r="AB119" i="1"/>
  <c r="AC57" i="9" s="1"/>
  <c r="AB120" i="1"/>
  <c r="AC58" i="9" s="1"/>
  <c r="AB121" i="1"/>
  <c r="AC59" i="9" s="1"/>
  <c r="AB122" i="1"/>
  <c r="AC60" i="9" s="1"/>
  <c r="AB123" i="1"/>
  <c r="AC61" i="9" s="1"/>
  <c r="AB124" i="1"/>
  <c r="AC62" i="9" s="1"/>
  <c r="AB125" i="1"/>
  <c r="AC63" i="9" s="1"/>
  <c r="AB126" i="1"/>
  <c r="AC64" i="9" s="1"/>
  <c r="AB127" i="1"/>
  <c r="AC65" i="9" s="1"/>
  <c r="AB128" i="1"/>
  <c r="AC66" i="9" s="1"/>
  <c r="AG38" i="1"/>
  <c r="AH5" i="9" s="1"/>
  <c r="AG39" i="1"/>
  <c r="AH6" i="9" s="1"/>
  <c r="AG43" i="1"/>
  <c r="AH9" i="9" s="1"/>
  <c r="AG48" i="1"/>
  <c r="AH10" i="9" s="1"/>
  <c r="AG53" i="1"/>
  <c r="AH12" i="9" s="1"/>
  <c r="AG54" i="1"/>
  <c r="AH13" i="9" s="1"/>
  <c r="AG55" i="1"/>
  <c r="AH14" i="9" s="1"/>
  <c r="AG56" i="1"/>
  <c r="AH15" i="9" s="1"/>
  <c r="AG57" i="1"/>
  <c r="AH16" i="9" s="1"/>
  <c r="AG58" i="1"/>
  <c r="AH17" i="9" s="1"/>
  <c r="AG64" i="1"/>
  <c r="AH19" i="9" s="1"/>
  <c r="AG65" i="1"/>
  <c r="AH20" i="9" s="1"/>
  <c r="AG66" i="1"/>
  <c r="AH21" i="9" s="1"/>
  <c r="AG67" i="1"/>
  <c r="AH22" i="9" s="1"/>
  <c r="AG68" i="1"/>
  <c r="AH23" i="9" s="1"/>
  <c r="AG69" i="1"/>
  <c r="AH24" i="9" s="1"/>
  <c r="AG70" i="1"/>
  <c r="AH25" i="9" s="1"/>
  <c r="AG71" i="1"/>
  <c r="AH26" i="9" s="1"/>
  <c r="AG80" i="1"/>
  <c r="AH28" i="9" s="1"/>
  <c r="AG81" i="1"/>
  <c r="AH29" i="9" s="1"/>
  <c r="AG82" i="1"/>
  <c r="AH30" i="9" s="1"/>
  <c r="AG83" i="1"/>
  <c r="AH31" i="9" s="1"/>
  <c r="AG84" i="1"/>
  <c r="AH32" i="9" s="1"/>
  <c r="AG85" i="1"/>
  <c r="AH33" i="9" s="1"/>
  <c r="AG86" i="1"/>
  <c r="AH34" i="9" s="1"/>
  <c r="AG87" i="1"/>
  <c r="AH35" i="9" s="1"/>
  <c r="AG92" i="1"/>
  <c r="AH38" i="9" s="1"/>
  <c r="AG93" i="1"/>
  <c r="AH39" i="9" s="1"/>
  <c r="AG94" i="1"/>
  <c r="AH40" i="9" s="1"/>
  <c r="AG95" i="1"/>
  <c r="AH41" i="9" s="1"/>
  <c r="AG96" i="1"/>
  <c r="AH42" i="9" s="1"/>
  <c r="AG97" i="1"/>
  <c r="AH43" i="9" s="1"/>
  <c r="AG100" i="1"/>
  <c r="AH44" i="9" s="1"/>
  <c r="AG101" i="1"/>
  <c r="AH45" i="9" s="1"/>
  <c r="AG102" i="1"/>
  <c r="AH46" i="9" s="1"/>
  <c r="AG103" i="1"/>
  <c r="AH47" i="9" s="1"/>
  <c r="AG104" i="1"/>
  <c r="AH48" i="9" s="1"/>
  <c r="AG107" i="1"/>
  <c r="AH49" i="9" s="1"/>
  <c r="AG108" i="1"/>
  <c r="AH50" i="9" s="1"/>
  <c r="AG112" i="1"/>
  <c r="AH51" i="9" s="1"/>
  <c r="AG114" i="1"/>
  <c r="AH52" i="9" s="1"/>
  <c r="AG115" i="1"/>
  <c r="AH53" i="9" s="1"/>
  <c r="AG116" i="1"/>
  <c r="AH54" i="9" s="1"/>
  <c r="AG117" i="1"/>
  <c r="AH55" i="9" s="1"/>
  <c r="AG118" i="1"/>
  <c r="AH56" i="9" s="1"/>
  <c r="AG119" i="1"/>
  <c r="AH57" i="9" s="1"/>
  <c r="AG120" i="1"/>
  <c r="AH58" i="9" s="1"/>
  <c r="AG121" i="1"/>
  <c r="AH59" i="9" s="1"/>
  <c r="AG122" i="1"/>
  <c r="AH60" i="9" s="1"/>
  <c r="AG123" i="1"/>
  <c r="AH61" i="9" s="1"/>
  <c r="AG124" i="1"/>
  <c r="AH62" i="9" s="1"/>
  <c r="AG125" i="1"/>
  <c r="AH63" i="9" s="1"/>
  <c r="AG126" i="1"/>
  <c r="AH64" i="9" s="1"/>
  <c r="AG127" i="1"/>
  <c r="AH65" i="9" s="1"/>
  <c r="AG128" i="1"/>
  <c r="AH66" i="9" s="1"/>
  <c r="HM67" i="9"/>
  <c r="HM68" i="9" s="1"/>
  <c r="HR67" i="9"/>
  <c r="HR68" i="9" s="1"/>
  <c r="HW67" i="9"/>
  <c r="HW68" i="9" s="1"/>
  <c r="IB67" i="9"/>
  <c r="IB68" i="9" s="1"/>
  <c r="GS67" i="9"/>
  <c r="GS68" i="9" s="1"/>
  <c r="GX67" i="9"/>
  <c r="GX68" i="9" s="1"/>
  <c r="HC67" i="9"/>
  <c r="HC68" i="9" s="1"/>
  <c r="HH67" i="9"/>
  <c r="HH68" i="9" s="1"/>
  <c r="FY67" i="9"/>
  <c r="FY68" i="9" s="1"/>
  <c r="GD67" i="9"/>
  <c r="GD68" i="9" s="1"/>
  <c r="GI67" i="9"/>
  <c r="GI68" i="9" s="1"/>
  <c r="GN67" i="9"/>
  <c r="GN68" i="9" s="1"/>
  <c r="FE67" i="9"/>
  <c r="FE68" i="9" s="1"/>
  <c r="FJ67" i="9"/>
  <c r="FJ68" i="9" s="1"/>
  <c r="FO67" i="9"/>
  <c r="FO68" i="9" s="1"/>
  <c r="FT67" i="9"/>
  <c r="FT68" i="9" s="1"/>
  <c r="EK67" i="9"/>
  <c r="EK68" i="9" s="1"/>
  <c r="EP67" i="9"/>
  <c r="EP68" i="9" s="1"/>
  <c r="EU67" i="9"/>
  <c r="EU68" i="9" s="1"/>
  <c r="EZ67" i="9"/>
  <c r="EZ68" i="9" s="1"/>
  <c r="DQ67" i="9"/>
  <c r="DQ68" i="9" s="1"/>
  <c r="DV67" i="9"/>
  <c r="DV68" i="9" s="1"/>
  <c r="EA67" i="9"/>
  <c r="EA68" i="9" s="1"/>
  <c r="EF67" i="9"/>
  <c r="EF68" i="9" s="1"/>
  <c r="CW67" i="9"/>
  <c r="CW68" i="9" s="1"/>
  <c r="DB67" i="9"/>
  <c r="DB68" i="9" s="1"/>
  <c r="DG67" i="9"/>
  <c r="DG68" i="9" s="1"/>
  <c r="DL67" i="9"/>
  <c r="DL68" i="9" s="1"/>
  <c r="CC67" i="9"/>
  <c r="CC68" i="9" s="1"/>
  <c r="CH67" i="9"/>
  <c r="CH68" i="9" s="1"/>
  <c r="CM67" i="9"/>
  <c r="CM68" i="9" s="1"/>
  <c r="CR67" i="9"/>
  <c r="CR68" i="9" s="1"/>
  <c r="X67" i="9"/>
  <c r="X68" i="9" s="1"/>
  <c r="U38" i="1"/>
  <c r="Z38" i="1"/>
  <c r="AE38" i="1"/>
  <c r="AJ38" i="1"/>
  <c r="U39" i="1"/>
  <c r="Z39" i="1"/>
  <c r="AE39" i="1"/>
  <c r="AJ39" i="1"/>
  <c r="U43" i="1"/>
  <c r="Z43" i="1"/>
  <c r="AE43" i="1"/>
  <c r="AJ43" i="1"/>
  <c r="U48" i="1"/>
  <c r="Z48" i="1"/>
  <c r="AE48" i="1"/>
  <c r="AJ48" i="1"/>
  <c r="U53" i="1"/>
  <c r="Z53" i="1"/>
  <c r="AE53" i="1"/>
  <c r="AJ53" i="1"/>
  <c r="U54" i="1"/>
  <c r="Z54" i="1"/>
  <c r="AE54" i="1"/>
  <c r="AJ54" i="1"/>
  <c r="U55" i="1"/>
  <c r="Z55" i="1"/>
  <c r="AE55" i="1"/>
  <c r="AJ55" i="1"/>
  <c r="U56" i="1"/>
  <c r="Z56" i="1"/>
  <c r="AE56" i="1"/>
  <c r="AJ56" i="1"/>
  <c r="U57" i="1"/>
  <c r="Z57" i="1"/>
  <c r="AE57" i="1"/>
  <c r="AJ57" i="1"/>
  <c r="U58" i="1"/>
  <c r="Z58" i="1"/>
  <c r="AE58" i="1"/>
  <c r="AJ58" i="1"/>
  <c r="U64" i="1"/>
  <c r="Z64" i="1"/>
  <c r="AE64" i="1"/>
  <c r="AJ64" i="1"/>
  <c r="U65" i="1"/>
  <c r="Z65" i="1"/>
  <c r="AE65" i="1"/>
  <c r="AJ65" i="1"/>
  <c r="U66" i="1"/>
  <c r="Z66" i="1"/>
  <c r="AE66" i="1"/>
  <c r="AJ66" i="1"/>
  <c r="U67" i="1"/>
  <c r="Z67" i="1"/>
  <c r="AE67" i="1"/>
  <c r="AJ67" i="1"/>
  <c r="U68" i="1"/>
  <c r="Z68" i="1"/>
  <c r="AE68" i="1"/>
  <c r="AJ68" i="1"/>
  <c r="U69" i="1"/>
  <c r="Z69" i="1"/>
  <c r="AE69" i="1"/>
  <c r="AJ69" i="1"/>
  <c r="U70" i="1"/>
  <c r="Z70" i="1"/>
  <c r="AE70" i="1"/>
  <c r="AJ70" i="1"/>
  <c r="U71" i="1"/>
  <c r="Z71" i="1"/>
  <c r="AE71" i="1"/>
  <c r="AJ71" i="1"/>
  <c r="U80" i="1"/>
  <c r="Z80" i="1"/>
  <c r="AE80" i="1"/>
  <c r="AJ80" i="1"/>
  <c r="U81" i="1"/>
  <c r="Z81" i="1"/>
  <c r="AE81" i="1"/>
  <c r="AJ81" i="1"/>
  <c r="U82" i="1"/>
  <c r="Z82" i="1"/>
  <c r="AE82" i="1"/>
  <c r="AJ82" i="1"/>
  <c r="U83" i="1"/>
  <c r="Z83" i="1"/>
  <c r="AE83" i="1"/>
  <c r="AJ83" i="1"/>
  <c r="U84" i="1"/>
  <c r="Z84" i="1"/>
  <c r="AE84" i="1"/>
  <c r="AJ84" i="1"/>
  <c r="U85" i="1"/>
  <c r="Z85" i="1"/>
  <c r="AE85" i="1"/>
  <c r="AJ85" i="1"/>
  <c r="U86" i="1"/>
  <c r="Z86" i="1"/>
  <c r="AE86" i="1"/>
  <c r="AJ86" i="1"/>
  <c r="U87" i="1"/>
  <c r="Z87" i="1"/>
  <c r="AE87" i="1"/>
  <c r="AJ87" i="1"/>
  <c r="U92" i="1"/>
  <c r="Z92" i="1"/>
  <c r="AE92" i="1"/>
  <c r="AJ92" i="1"/>
  <c r="U93" i="1"/>
  <c r="Z93" i="1"/>
  <c r="AE93" i="1"/>
  <c r="AJ93" i="1"/>
  <c r="U94" i="1"/>
  <c r="Z94" i="1"/>
  <c r="AE94" i="1"/>
  <c r="AJ94" i="1"/>
  <c r="U95" i="1"/>
  <c r="Z95" i="1"/>
  <c r="AE95" i="1"/>
  <c r="AJ95" i="1"/>
  <c r="U96" i="1"/>
  <c r="Z96" i="1"/>
  <c r="AE96" i="1"/>
  <c r="AJ96" i="1"/>
  <c r="U97" i="1"/>
  <c r="Z97" i="1"/>
  <c r="AE97" i="1"/>
  <c r="AJ97" i="1"/>
  <c r="U100" i="1"/>
  <c r="Z100" i="1"/>
  <c r="AE100" i="1"/>
  <c r="AJ100" i="1"/>
  <c r="U101" i="1"/>
  <c r="Z101" i="1"/>
  <c r="AE101" i="1"/>
  <c r="AJ101" i="1"/>
  <c r="U102" i="1"/>
  <c r="Z102" i="1"/>
  <c r="AE102" i="1"/>
  <c r="AJ102" i="1"/>
  <c r="U103" i="1"/>
  <c r="Z103" i="1"/>
  <c r="AE103" i="1"/>
  <c r="AJ103" i="1"/>
  <c r="U104" i="1"/>
  <c r="Z104" i="1"/>
  <c r="AE104" i="1"/>
  <c r="AJ104" i="1"/>
  <c r="U107" i="1"/>
  <c r="Z107" i="1"/>
  <c r="AE107" i="1"/>
  <c r="AJ107" i="1"/>
  <c r="U108" i="1"/>
  <c r="Z108" i="1"/>
  <c r="AE108" i="1"/>
  <c r="AJ108" i="1"/>
  <c r="U112" i="1"/>
  <c r="Z112" i="1"/>
  <c r="AE112" i="1"/>
  <c r="AJ112" i="1"/>
  <c r="U114" i="1"/>
  <c r="Z114" i="1"/>
  <c r="AE114" i="1"/>
  <c r="AJ114" i="1"/>
  <c r="U115" i="1"/>
  <c r="Z115" i="1"/>
  <c r="AE115" i="1"/>
  <c r="AJ115" i="1"/>
  <c r="U116" i="1"/>
  <c r="Z116" i="1"/>
  <c r="AE116" i="1"/>
  <c r="AJ116" i="1"/>
  <c r="U117" i="1"/>
  <c r="Z117" i="1"/>
  <c r="AE117" i="1"/>
  <c r="AJ117" i="1"/>
  <c r="U118" i="1"/>
  <c r="Z118" i="1"/>
  <c r="AE118" i="1"/>
  <c r="AJ118" i="1"/>
  <c r="U119" i="1"/>
  <c r="Z119" i="1"/>
  <c r="AE119" i="1"/>
  <c r="AJ119" i="1"/>
  <c r="U120" i="1"/>
  <c r="Z120" i="1"/>
  <c r="AE120" i="1"/>
  <c r="AJ120" i="1"/>
  <c r="U121" i="1"/>
  <c r="Z121" i="1"/>
  <c r="AE121" i="1"/>
  <c r="AJ121" i="1"/>
  <c r="U122" i="1"/>
  <c r="Z122" i="1"/>
  <c r="AE122" i="1"/>
  <c r="AJ122" i="1"/>
  <c r="U123" i="1"/>
  <c r="Z123" i="1"/>
  <c r="AE123" i="1"/>
  <c r="AJ123" i="1"/>
  <c r="U124" i="1"/>
  <c r="Z124" i="1"/>
  <c r="AE124" i="1"/>
  <c r="AJ124" i="1"/>
  <c r="U125" i="1"/>
  <c r="Z125" i="1"/>
  <c r="AE125" i="1"/>
  <c r="AJ125" i="1"/>
  <c r="U126" i="1"/>
  <c r="Z126" i="1"/>
  <c r="AE126" i="1"/>
  <c r="AJ126" i="1"/>
  <c r="U127" i="1"/>
  <c r="Z127" i="1"/>
  <c r="AE127" i="1"/>
  <c r="AJ127" i="1"/>
  <c r="U128" i="1"/>
  <c r="Z128" i="1"/>
  <c r="AE128" i="1"/>
  <c r="AJ128" i="1"/>
  <c r="K5" i="9"/>
  <c r="K6" i="9"/>
  <c r="K9" i="9"/>
  <c r="K10" i="9"/>
  <c r="K12" i="9"/>
  <c r="K13" i="9"/>
  <c r="K14" i="9"/>
  <c r="K15" i="9"/>
  <c r="K16" i="9"/>
  <c r="K17" i="9"/>
  <c r="K19" i="9"/>
  <c r="K20" i="9"/>
  <c r="K21" i="9"/>
  <c r="K22" i="9"/>
  <c r="K23" i="9"/>
  <c r="K24" i="9"/>
  <c r="K25" i="9"/>
  <c r="K26" i="9"/>
  <c r="K28" i="9"/>
  <c r="K29" i="9"/>
  <c r="K30" i="9"/>
  <c r="K31" i="9"/>
  <c r="K32" i="9"/>
  <c r="K33" i="9"/>
  <c r="K34" i="9"/>
  <c r="K35" i="9"/>
  <c r="K38" i="9"/>
  <c r="K39" i="9"/>
  <c r="J94" i="1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S38" i="1"/>
  <c r="X38" i="1"/>
  <c r="AC38" i="1"/>
  <c r="AH38" i="1"/>
  <c r="S39" i="1"/>
  <c r="X39" i="1"/>
  <c r="AC39" i="1"/>
  <c r="AH39" i="1"/>
  <c r="S43" i="1"/>
  <c r="X43" i="1"/>
  <c r="AC43" i="1"/>
  <c r="AH43" i="1"/>
  <c r="S48" i="1"/>
  <c r="X48" i="1"/>
  <c r="AC48" i="1"/>
  <c r="AH48" i="1"/>
  <c r="S53" i="1"/>
  <c r="X53" i="1"/>
  <c r="AC53" i="1"/>
  <c r="AH53" i="1"/>
  <c r="S54" i="1"/>
  <c r="X54" i="1"/>
  <c r="AC54" i="1"/>
  <c r="AH54" i="1"/>
  <c r="S55" i="1"/>
  <c r="X55" i="1"/>
  <c r="AC55" i="1"/>
  <c r="AH55" i="1"/>
  <c r="S56" i="1"/>
  <c r="X56" i="1"/>
  <c r="AC56" i="1"/>
  <c r="AH56" i="1"/>
  <c r="S57" i="1"/>
  <c r="X57" i="1"/>
  <c r="AC57" i="1"/>
  <c r="AH57" i="1"/>
  <c r="S58" i="1"/>
  <c r="X58" i="1"/>
  <c r="AC58" i="1"/>
  <c r="AH58" i="1"/>
  <c r="S64" i="1"/>
  <c r="X64" i="1"/>
  <c r="AC64" i="1"/>
  <c r="AH64" i="1"/>
  <c r="S65" i="1"/>
  <c r="X65" i="1"/>
  <c r="AC65" i="1"/>
  <c r="AH65" i="1"/>
  <c r="S66" i="1"/>
  <c r="X66" i="1"/>
  <c r="AC66" i="1"/>
  <c r="AH66" i="1"/>
  <c r="S67" i="1"/>
  <c r="X67" i="1"/>
  <c r="AC67" i="1"/>
  <c r="AH67" i="1"/>
  <c r="S68" i="1"/>
  <c r="X68" i="1"/>
  <c r="AC68" i="1"/>
  <c r="AH68" i="1"/>
  <c r="S69" i="1"/>
  <c r="X69" i="1"/>
  <c r="AC69" i="1"/>
  <c r="AH69" i="1"/>
  <c r="S70" i="1"/>
  <c r="X70" i="1"/>
  <c r="AC70" i="1"/>
  <c r="AH70" i="1"/>
  <c r="S71" i="1"/>
  <c r="X71" i="1"/>
  <c r="AC71" i="1"/>
  <c r="AH71" i="1"/>
  <c r="S80" i="1"/>
  <c r="X80" i="1"/>
  <c r="AC80" i="1"/>
  <c r="AH80" i="1"/>
  <c r="S81" i="1"/>
  <c r="X81" i="1"/>
  <c r="AC81" i="1"/>
  <c r="AH81" i="1"/>
  <c r="S82" i="1"/>
  <c r="X82" i="1"/>
  <c r="AC82" i="1"/>
  <c r="AH82" i="1"/>
  <c r="S83" i="1"/>
  <c r="X83" i="1"/>
  <c r="AC83" i="1"/>
  <c r="AH83" i="1"/>
  <c r="S84" i="1"/>
  <c r="X84" i="1"/>
  <c r="AC84" i="1"/>
  <c r="AH84" i="1"/>
  <c r="S85" i="1"/>
  <c r="X85" i="1"/>
  <c r="AC85" i="1"/>
  <c r="AH85" i="1"/>
  <c r="S86" i="1"/>
  <c r="X86" i="1"/>
  <c r="AC86" i="1"/>
  <c r="AH86" i="1"/>
  <c r="S87" i="1"/>
  <c r="X87" i="1"/>
  <c r="AC87" i="1"/>
  <c r="AH87" i="1"/>
  <c r="S92" i="1"/>
  <c r="X92" i="1"/>
  <c r="AC92" i="1"/>
  <c r="AH92" i="1"/>
  <c r="S93" i="1"/>
  <c r="X93" i="1"/>
  <c r="AC93" i="1"/>
  <c r="AH93" i="1"/>
  <c r="S94" i="1"/>
  <c r="X94" i="1"/>
  <c r="AC94" i="1"/>
  <c r="AH94" i="1"/>
  <c r="S95" i="1"/>
  <c r="X95" i="1"/>
  <c r="AC95" i="1"/>
  <c r="AH95" i="1"/>
  <c r="S96" i="1"/>
  <c r="X96" i="1"/>
  <c r="AC96" i="1"/>
  <c r="AH96" i="1"/>
  <c r="S97" i="1"/>
  <c r="X97" i="1"/>
  <c r="AC97" i="1"/>
  <c r="AH97" i="1"/>
  <c r="S100" i="1"/>
  <c r="X100" i="1"/>
  <c r="AC100" i="1"/>
  <c r="AH100" i="1"/>
  <c r="S101" i="1"/>
  <c r="X101" i="1"/>
  <c r="AC101" i="1"/>
  <c r="AH101" i="1"/>
  <c r="S102" i="1"/>
  <c r="X102" i="1"/>
  <c r="AC102" i="1"/>
  <c r="AH102" i="1"/>
  <c r="S103" i="1"/>
  <c r="X103" i="1"/>
  <c r="AC103" i="1"/>
  <c r="AH103" i="1"/>
  <c r="S104" i="1"/>
  <c r="X104" i="1"/>
  <c r="AC104" i="1"/>
  <c r="AH104" i="1"/>
  <c r="S107" i="1"/>
  <c r="X107" i="1"/>
  <c r="AC107" i="1"/>
  <c r="AH107" i="1"/>
  <c r="S108" i="1"/>
  <c r="X108" i="1"/>
  <c r="AC108" i="1"/>
  <c r="AH108" i="1"/>
  <c r="S112" i="1"/>
  <c r="X112" i="1"/>
  <c r="AC112" i="1"/>
  <c r="AH112" i="1"/>
  <c r="S114" i="1"/>
  <c r="X114" i="1"/>
  <c r="AC114" i="1"/>
  <c r="AH114" i="1"/>
  <c r="S115" i="1"/>
  <c r="X115" i="1"/>
  <c r="AC115" i="1"/>
  <c r="AH115" i="1"/>
  <c r="S116" i="1"/>
  <c r="X116" i="1"/>
  <c r="AC116" i="1"/>
  <c r="AH116" i="1"/>
  <c r="S117" i="1"/>
  <c r="X117" i="1"/>
  <c r="AC117" i="1"/>
  <c r="AH117" i="1"/>
  <c r="S118" i="1"/>
  <c r="X118" i="1"/>
  <c r="AC118" i="1"/>
  <c r="AH118" i="1"/>
  <c r="S119" i="1"/>
  <c r="X119" i="1"/>
  <c r="AC119" i="1"/>
  <c r="AH119" i="1"/>
  <c r="S120" i="1"/>
  <c r="X120" i="1"/>
  <c r="AC120" i="1"/>
  <c r="AH120" i="1"/>
  <c r="S121" i="1"/>
  <c r="X121" i="1"/>
  <c r="AC121" i="1"/>
  <c r="AH121" i="1"/>
  <c r="S122" i="1"/>
  <c r="X122" i="1"/>
  <c r="AC122" i="1"/>
  <c r="AH122" i="1"/>
  <c r="S123" i="1"/>
  <c r="X123" i="1"/>
  <c r="M123" i="1" s="1"/>
  <c r="AC123" i="1"/>
  <c r="AH123" i="1"/>
  <c r="S124" i="1"/>
  <c r="X124" i="1"/>
  <c r="AC124" i="1"/>
  <c r="AH124" i="1"/>
  <c r="S125" i="1"/>
  <c r="X125" i="1"/>
  <c r="AC125" i="1"/>
  <c r="AH125" i="1"/>
  <c r="S126" i="1"/>
  <c r="X126" i="1"/>
  <c r="AC126" i="1"/>
  <c r="AH126" i="1"/>
  <c r="S127" i="1"/>
  <c r="X127" i="1"/>
  <c r="AC127" i="1"/>
  <c r="AH127" i="1"/>
  <c r="S128" i="1"/>
  <c r="X128" i="1"/>
  <c r="AC128" i="1"/>
  <c r="AH128" i="1"/>
  <c r="L38" i="1"/>
  <c r="M5" i="9" s="1"/>
  <c r="L39" i="1"/>
  <c r="M6" i="9" s="1"/>
  <c r="L43" i="1"/>
  <c r="M9" i="9" s="1"/>
  <c r="L48" i="1"/>
  <c r="M10" i="9" s="1"/>
  <c r="L53" i="1"/>
  <c r="M12" i="9" s="1"/>
  <c r="L54" i="1"/>
  <c r="M13" i="9" s="1"/>
  <c r="L55" i="1"/>
  <c r="M14" i="9" s="1"/>
  <c r="L56" i="1"/>
  <c r="M15" i="9" s="1"/>
  <c r="L57" i="1"/>
  <c r="M16" i="9" s="1"/>
  <c r="L58" i="1"/>
  <c r="M17" i="9" s="1"/>
  <c r="L64" i="1"/>
  <c r="M19" i="9" s="1"/>
  <c r="L65" i="1"/>
  <c r="M20" i="9" s="1"/>
  <c r="L66" i="1"/>
  <c r="M21" i="9" s="1"/>
  <c r="L67" i="1"/>
  <c r="M22" i="9" s="1"/>
  <c r="L68" i="1"/>
  <c r="M23" i="9" s="1"/>
  <c r="L69" i="1"/>
  <c r="M24" i="9" s="1"/>
  <c r="L70" i="1"/>
  <c r="M25" i="9" s="1"/>
  <c r="L71" i="1"/>
  <c r="M26" i="9" s="1"/>
  <c r="L80" i="1"/>
  <c r="M28" i="9" s="1"/>
  <c r="L81" i="1"/>
  <c r="M29" i="9" s="1"/>
  <c r="L82" i="1"/>
  <c r="M30" i="9" s="1"/>
  <c r="L83" i="1"/>
  <c r="M31" i="9" s="1"/>
  <c r="L84" i="1"/>
  <c r="M32" i="9" s="1"/>
  <c r="L85" i="1"/>
  <c r="M33" i="9" s="1"/>
  <c r="L86" i="1"/>
  <c r="M34" i="9" s="1"/>
  <c r="L87" i="1"/>
  <c r="M35" i="9" s="1"/>
  <c r="L92" i="1"/>
  <c r="M38" i="9" s="1"/>
  <c r="L93" i="1"/>
  <c r="M39" i="9" s="1"/>
  <c r="L94" i="1"/>
  <c r="M40" i="9" s="1"/>
  <c r="L95" i="1"/>
  <c r="M41" i="9" s="1"/>
  <c r="L96" i="1"/>
  <c r="M42" i="9" s="1"/>
  <c r="L97" i="1"/>
  <c r="M43" i="9" s="1"/>
  <c r="L100" i="1"/>
  <c r="M44" i="9" s="1"/>
  <c r="L101" i="1"/>
  <c r="M45" i="9" s="1"/>
  <c r="L102" i="1"/>
  <c r="M46" i="9" s="1"/>
  <c r="L103" i="1"/>
  <c r="M47" i="9" s="1"/>
  <c r="L104" i="1"/>
  <c r="M48" i="9" s="1"/>
  <c r="L107" i="1"/>
  <c r="M49" i="9" s="1"/>
  <c r="L108" i="1"/>
  <c r="M50" i="9" s="1"/>
  <c r="L112" i="1"/>
  <c r="M51" i="9" s="1"/>
  <c r="L114" i="1"/>
  <c r="M52" i="9" s="1"/>
  <c r="L115" i="1"/>
  <c r="M53" i="9" s="1"/>
  <c r="L116" i="1"/>
  <c r="M54" i="9" s="1"/>
  <c r="L117" i="1"/>
  <c r="M55" i="9" s="1"/>
  <c r="L118" i="1"/>
  <c r="M56" i="9" s="1"/>
  <c r="L119" i="1"/>
  <c r="M57" i="9" s="1"/>
  <c r="L120" i="1"/>
  <c r="M58" i="9" s="1"/>
  <c r="L121" i="1"/>
  <c r="M59" i="9" s="1"/>
  <c r="L122" i="1"/>
  <c r="M60" i="9" s="1"/>
  <c r="L123" i="1"/>
  <c r="M61" i="9" s="1"/>
  <c r="L124" i="1"/>
  <c r="M62" i="9" s="1"/>
  <c r="L125" i="1"/>
  <c r="M63" i="9" s="1"/>
  <c r="L126" i="1"/>
  <c r="M64" i="9" s="1"/>
  <c r="L127" i="1"/>
  <c r="M65" i="9" s="1"/>
  <c r="L128" i="1"/>
  <c r="M66" i="9" s="1"/>
  <c r="L5" i="9"/>
  <c r="L6" i="9"/>
  <c r="L9" i="9"/>
  <c r="L10" i="9"/>
  <c r="L12" i="9"/>
  <c r="L13" i="9"/>
  <c r="L14" i="9"/>
  <c r="L15" i="9"/>
  <c r="L16" i="9"/>
  <c r="L17" i="9"/>
  <c r="L19" i="9"/>
  <c r="L20" i="9"/>
  <c r="L21" i="9"/>
  <c r="L22" i="9"/>
  <c r="L23" i="9"/>
  <c r="L24" i="9"/>
  <c r="L25" i="9"/>
  <c r="L26" i="9"/>
  <c r="L28" i="9"/>
  <c r="L29" i="9"/>
  <c r="L30" i="9"/>
  <c r="L31" i="9"/>
  <c r="L32" i="9"/>
  <c r="L33" i="9"/>
  <c r="L34" i="9"/>
  <c r="L35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I38" i="1"/>
  <c r="J5" i="9"/>
  <c r="I39" i="1"/>
  <c r="J6" i="9"/>
  <c r="I43" i="1"/>
  <c r="J9" i="9"/>
  <c r="I48" i="1"/>
  <c r="J10" i="9"/>
  <c r="I53" i="1"/>
  <c r="J12" i="9"/>
  <c r="I54" i="1"/>
  <c r="J13" i="9"/>
  <c r="I55" i="1"/>
  <c r="J14" i="9"/>
  <c r="I56" i="1"/>
  <c r="J15" i="9"/>
  <c r="I57" i="1"/>
  <c r="J16" i="9"/>
  <c r="I58" i="1"/>
  <c r="J17" i="9"/>
  <c r="I64" i="1"/>
  <c r="J19" i="9"/>
  <c r="I65" i="1"/>
  <c r="J20" i="9"/>
  <c r="I66" i="1"/>
  <c r="J21" i="9"/>
  <c r="I67" i="1"/>
  <c r="J22" i="9"/>
  <c r="I68" i="1"/>
  <c r="J23" i="9"/>
  <c r="I69" i="1"/>
  <c r="J24" i="9"/>
  <c r="I70" i="1"/>
  <c r="J25" i="9"/>
  <c r="I71" i="1"/>
  <c r="J26" i="9"/>
  <c r="I80" i="1"/>
  <c r="J28" i="9"/>
  <c r="I81" i="1"/>
  <c r="J29" i="9"/>
  <c r="I82" i="1"/>
  <c r="J30" i="9"/>
  <c r="I83" i="1"/>
  <c r="J31" i="9"/>
  <c r="I84" i="1"/>
  <c r="J32" i="9"/>
  <c r="I85" i="1"/>
  <c r="J33" i="9"/>
  <c r="I86" i="1"/>
  <c r="J34" i="9"/>
  <c r="I87" i="1"/>
  <c r="J35" i="9"/>
  <c r="I92" i="1"/>
  <c r="J38" i="9"/>
  <c r="I93" i="1"/>
  <c r="J39" i="9"/>
  <c r="I94" i="1"/>
  <c r="J40" i="9"/>
  <c r="I95" i="1"/>
  <c r="J41" i="9"/>
  <c r="I96" i="1"/>
  <c r="J42" i="9"/>
  <c r="I97" i="1"/>
  <c r="J43" i="9"/>
  <c r="I100" i="1"/>
  <c r="J44" i="9"/>
  <c r="I101" i="1"/>
  <c r="J45" i="9"/>
  <c r="I102" i="1"/>
  <c r="J46" i="9"/>
  <c r="I103" i="1"/>
  <c r="J47" i="9"/>
  <c r="I104" i="1"/>
  <c r="J48" i="9"/>
  <c r="I107" i="1"/>
  <c r="J49" i="9"/>
  <c r="I108" i="1"/>
  <c r="J50" i="9"/>
  <c r="I112" i="1"/>
  <c r="J51" i="9"/>
  <c r="I114" i="1"/>
  <c r="J52" i="9"/>
  <c r="I115" i="1"/>
  <c r="J53" i="9"/>
  <c r="I116" i="1"/>
  <c r="J54" i="9"/>
  <c r="I117" i="1"/>
  <c r="J55" i="9"/>
  <c r="I118" i="1"/>
  <c r="J56" i="9"/>
  <c r="I119" i="1"/>
  <c r="J57" i="9"/>
  <c r="I120" i="1"/>
  <c r="J58" i="9"/>
  <c r="I121" i="1"/>
  <c r="J59" i="9"/>
  <c r="I122" i="1"/>
  <c r="J60" i="9"/>
  <c r="I123" i="1"/>
  <c r="J61" i="9"/>
  <c r="I124" i="1"/>
  <c r="J62" i="9"/>
  <c r="I125" i="1"/>
  <c r="J63" i="9"/>
  <c r="I126" i="1"/>
  <c r="J64" i="9"/>
  <c r="I127" i="1"/>
  <c r="J65" i="9"/>
  <c r="I128" i="1"/>
  <c r="J66" i="9"/>
  <c r="I5" i="9"/>
  <c r="I6" i="9"/>
  <c r="I9" i="9"/>
  <c r="I10" i="9"/>
  <c r="I12" i="9"/>
  <c r="I13" i="9"/>
  <c r="I14" i="9"/>
  <c r="I15" i="9"/>
  <c r="I16" i="9"/>
  <c r="I17" i="9"/>
  <c r="I19" i="9"/>
  <c r="I20" i="9"/>
  <c r="I21" i="9"/>
  <c r="I22" i="9"/>
  <c r="I23" i="9"/>
  <c r="I24" i="9"/>
  <c r="I25" i="9"/>
  <c r="I26" i="9"/>
  <c r="I28" i="9"/>
  <c r="I29" i="9"/>
  <c r="I30" i="9"/>
  <c r="I31" i="9"/>
  <c r="I32" i="9"/>
  <c r="I33" i="9"/>
  <c r="I34" i="9"/>
  <c r="I35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E5" i="9"/>
  <c r="IE6" i="9"/>
  <c r="IE9" i="9"/>
  <c r="IE10" i="9"/>
  <c r="IE12" i="9"/>
  <c r="IE13" i="9"/>
  <c r="IE14" i="9"/>
  <c r="IE15" i="9"/>
  <c r="IE16" i="9"/>
  <c r="IE17" i="9"/>
  <c r="IE19" i="9"/>
  <c r="IE20" i="9"/>
  <c r="IE21" i="9"/>
  <c r="IE22" i="9"/>
  <c r="IE23" i="9"/>
  <c r="IE24" i="9"/>
  <c r="IE25" i="9"/>
  <c r="IE26" i="9"/>
  <c r="IE28" i="9"/>
  <c r="IE29" i="9"/>
  <c r="IE30" i="9"/>
  <c r="IE31" i="9"/>
  <c r="IE32" i="9"/>
  <c r="IE33" i="9"/>
  <c r="IE34" i="9"/>
  <c r="IE35" i="9"/>
  <c r="IE38" i="9"/>
  <c r="IE39" i="9"/>
  <c r="IE40" i="9"/>
  <c r="IE41" i="9"/>
  <c r="IE42" i="9"/>
  <c r="IE43" i="9"/>
  <c r="IE44" i="9"/>
  <c r="IE45" i="9"/>
  <c r="IE46" i="9"/>
  <c r="IE47" i="9"/>
  <c r="IE48" i="9"/>
  <c r="IE49" i="9"/>
  <c r="IE50" i="9"/>
  <c r="IE51" i="9"/>
  <c r="IE52" i="9"/>
  <c r="IE53" i="9"/>
  <c r="IE54" i="9"/>
  <c r="IE55" i="9"/>
  <c r="IE56" i="9"/>
  <c r="IE57" i="9"/>
  <c r="IE58" i="9"/>
  <c r="IE59" i="9"/>
  <c r="IE60" i="9"/>
  <c r="IE61" i="9"/>
  <c r="IE62" i="9"/>
  <c r="IE63" i="9"/>
  <c r="IE64" i="9"/>
  <c r="IE65" i="9"/>
  <c r="IE66" i="9"/>
  <c r="IC5" i="9"/>
  <c r="IC6" i="9"/>
  <c r="IC9" i="9"/>
  <c r="IC10" i="9"/>
  <c r="IC12" i="9"/>
  <c r="IC13" i="9"/>
  <c r="IC14" i="9"/>
  <c r="IC15" i="9"/>
  <c r="IC16" i="9"/>
  <c r="IC17" i="9"/>
  <c r="IC19" i="9"/>
  <c r="IC20" i="9"/>
  <c r="IC21" i="9"/>
  <c r="IC22" i="9"/>
  <c r="IC23" i="9"/>
  <c r="IC24" i="9"/>
  <c r="IC25" i="9"/>
  <c r="IC26" i="9"/>
  <c r="IC28" i="9"/>
  <c r="IC29" i="9"/>
  <c r="IC30" i="9"/>
  <c r="IC31" i="9"/>
  <c r="IC32" i="9"/>
  <c r="IC33" i="9"/>
  <c r="IC34" i="9"/>
  <c r="IC35" i="9"/>
  <c r="IC38" i="9"/>
  <c r="IC39" i="9"/>
  <c r="IC40" i="9"/>
  <c r="IC41" i="9"/>
  <c r="IC42" i="9"/>
  <c r="IC43" i="9"/>
  <c r="IC44" i="9"/>
  <c r="IC45" i="9"/>
  <c r="IC46" i="9"/>
  <c r="IC47" i="9"/>
  <c r="IC48" i="9"/>
  <c r="IC49" i="9"/>
  <c r="IC50" i="9"/>
  <c r="IC51" i="9"/>
  <c r="IC52" i="9"/>
  <c r="IC53" i="9"/>
  <c r="IC54" i="9"/>
  <c r="IC55" i="9"/>
  <c r="IC56" i="9"/>
  <c r="IC57" i="9"/>
  <c r="IC58" i="9"/>
  <c r="IC59" i="9"/>
  <c r="IC60" i="9"/>
  <c r="IC61" i="9"/>
  <c r="IC62" i="9"/>
  <c r="IC63" i="9"/>
  <c r="IC64" i="9"/>
  <c r="IC65" i="9"/>
  <c r="IC66" i="9"/>
  <c r="HZ5" i="9"/>
  <c r="HZ6" i="9"/>
  <c r="HZ9" i="9"/>
  <c r="HZ10" i="9"/>
  <c r="HZ12" i="9"/>
  <c r="HZ13" i="9"/>
  <c r="HZ14" i="9"/>
  <c r="HZ15" i="9"/>
  <c r="HZ16" i="9"/>
  <c r="HZ17" i="9"/>
  <c r="HZ19" i="9"/>
  <c r="HZ20" i="9"/>
  <c r="HZ21" i="9"/>
  <c r="HZ22" i="9"/>
  <c r="HZ23" i="9"/>
  <c r="HZ24" i="9"/>
  <c r="HZ25" i="9"/>
  <c r="HZ26" i="9"/>
  <c r="HZ28" i="9"/>
  <c r="HZ29" i="9"/>
  <c r="HZ30" i="9"/>
  <c r="HZ31" i="9"/>
  <c r="HZ32" i="9"/>
  <c r="HZ33" i="9"/>
  <c r="HZ34" i="9"/>
  <c r="HZ35" i="9"/>
  <c r="HZ38" i="9"/>
  <c r="HZ39" i="9"/>
  <c r="HZ40" i="9"/>
  <c r="HZ41" i="9"/>
  <c r="HZ42" i="9"/>
  <c r="HZ43" i="9"/>
  <c r="HZ44" i="9"/>
  <c r="HZ45" i="9"/>
  <c r="HZ46" i="9"/>
  <c r="HZ47" i="9"/>
  <c r="HZ48" i="9"/>
  <c r="HZ49" i="9"/>
  <c r="HZ50" i="9"/>
  <c r="HZ51" i="9"/>
  <c r="HZ52" i="9"/>
  <c r="HZ53" i="9"/>
  <c r="HZ54" i="9"/>
  <c r="HZ55" i="9"/>
  <c r="HZ56" i="9"/>
  <c r="HZ57" i="9"/>
  <c r="HZ58" i="9"/>
  <c r="HZ59" i="9"/>
  <c r="HZ60" i="9"/>
  <c r="HZ61" i="9"/>
  <c r="HZ62" i="9"/>
  <c r="HZ63" i="9"/>
  <c r="HZ64" i="9"/>
  <c r="HZ65" i="9"/>
  <c r="HZ66" i="9"/>
  <c r="HX5" i="9"/>
  <c r="HX6" i="9"/>
  <c r="HX9" i="9"/>
  <c r="HX10" i="9"/>
  <c r="HX12" i="9"/>
  <c r="HX13" i="9"/>
  <c r="HX14" i="9"/>
  <c r="HX15" i="9"/>
  <c r="HX16" i="9"/>
  <c r="HX17" i="9"/>
  <c r="HX19" i="9"/>
  <c r="HX20" i="9"/>
  <c r="HX21" i="9"/>
  <c r="HX22" i="9"/>
  <c r="HX23" i="9"/>
  <c r="HX24" i="9"/>
  <c r="HX25" i="9"/>
  <c r="HX26" i="9"/>
  <c r="HX28" i="9"/>
  <c r="HX29" i="9"/>
  <c r="HX30" i="9"/>
  <c r="HX31" i="9"/>
  <c r="HX32" i="9"/>
  <c r="HX33" i="9"/>
  <c r="HX34" i="9"/>
  <c r="HX35" i="9"/>
  <c r="HX38" i="9"/>
  <c r="HX39" i="9"/>
  <c r="HX40" i="9"/>
  <c r="HX41" i="9"/>
  <c r="HX42" i="9"/>
  <c r="HX43" i="9"/>
  <c r="HX44" i="9"/>
  <c r="HX45" i="9"/>
  <c r="HX46" i="9"/>
  <c r="HX47" i="9"/>
  <c r="HX48" i="9"/>
  <c r="HX49" i="9"/>
  <c r="HX50" i="9"/>
  <c r="HX51" i="9"/>
  <c r="HX52" i="9"/>
  <c r="HX53" i="9"/>
  <c r="HX54" i="9"/>
  <c r="HX55" i="9"/>
  <c r="HX56" i="9"/>
  <c r="HX57" i="9"/>
  <c r="HX58" i="9"/>
  <c r="HX59" i="9"/>
  <c r="HX60" i="9"/>
  <c r="HX61" i="9"/>
  <c r="HX62" i="9"/>
  <c r="HX63" i="9"/>
  <c r="HX64" i="9"/>
  <c r="HX65" i="9"/>
  <c r="HX66" i="9"/>
  <c r="HU5" i="9"/>
  <c r="HU6" i="9"/>
  <c r="HU9" i="9"/>
  <c r="HU10" i="9"/>
  <c r="HU12" i="9"/>
  <c r="HU13" i="9"/>
  <c r="HU14" i="9"/>
  <c r="HU15" i="9"/>
  <c r="HU16" i="9"/>
  <c r="HU17" i="9"/>
  <c r="HU19" i="9"/>
  <c r="HU20" i="9"/>
  <c r="HU21" i="9"/>
  <c r="HU22" i="9"/>
  <c r="HU23" i="9"/>
  <c r="HU24" i="9"/>
  <c r="HU25" i="9"/>
  <c r="HU26" i="9"/>
  <c r="HU28" i="9"/>
  <c r="HU29" i="9"/>
  <c r="HU30" i="9"/>
  <c r="HU31" i="9"/>
  <c r="HU32" i="9"/>
  <c r="HU33" i="9"/>
  <c r="HU34" i="9"/>
  <c r="HU35" i="9"/>
  <c r="HU38" i="9"/>
  <c r="HU39" i="9"/>
  <c r="HU40" i="9"/>
  <c r="HU41" i="9"/>
  <c r="HU42" i="9"/>
  <c r="HU43" i="9"/>
  <c r="HU44" i="9"/>
  <c r="HU45" i="9"/>
  <c r="HU46" i="9"/>
  <c r="HU47" i="9"/>
  <c r="HU48" i="9"/>
  <c r="HU49" i="9"/>
  <c r="HU50" i="9"/>
  <c r="HU51" i="9"/>
  <c r="HU52" i="9"/>
  <c r="HU53" i="9"/>
  <c r="HU54" i="9"/>
  <c r="HU55" i="9"/>
  <c r="HU56" i="9"/>
  <c r="HU57" i="9"/>
  <c r="HU58" i="9"/>
  <c r="HU59" i="9"/>
  <c r="HU60" i="9"/>
  <c r="HU61" i="9"/>
  <c r="HU62" i="9"/>
  <c r="HU63" i="9"/>
  <c r="HU64" i="9"/>
  <c r="HU65" i="9"/>
  <c r="HU66" i="9"/>
  <c r="HS5" i="9"/>
  <c r="HS6" i="9"/>
  <c r="HS9" i="9"/>
  <c r="HS10" i="9"/>
  <c r="HS12" i="9"/>
  <c r="HS13" i="9"/>
  <c r="HS14" i="9"/>
  <c r="HS15" i="9"/>
  <c r="HS16" i="9"/>
  <c r="HS17" i="9"/>
  <c r="HS19" i="9"/>
  <c r="HS20" i="9"/>
  <c r="HS21" i="9"/>
  <c r="HS22" i="9"/>
  <c r="HS23" i="9"/>
  <c r="HS24" i="9"/>
  <c r="HS25" i="9"/>
  <c r="HS26" i="9"/>
  <c r="HS28" i="9"/>
  <c r="HS29" i="9"/>
  <c r="HS30" i="9"/>
  <c r="HS31" i="9"/>
  <c r="HS32" i="9"/>
  <c r="HS33" i="9"/>
  <c r="HS34" i="9"/>
  <c r="HS35" i="9"/>
  <c r="HS38" i="9"/>
  <c r="HS39" i="9"/>
  <c r="HS40" i="9"/>
  <c r="HS41" i="9"/>
  <c r="HS42" i="9"/>
  <c r="HS43" i="9"/>
  <c r="HS44" i="9"/>
  <c r="HS45" i="9"/>
  <c r="HS46" i="9"/>
  <c r="HS47" i="9"/>
  <c r="HS48" i="9"/>
  <c r="HS49" i="9"/>
  <c r="HS50" i="9"/>
  <c r="HS51" i="9"/>
  <c r="HS52" i="9"/>
  <c r="HS53" i="9"/>
  <c r="HS54" i="9"/>
  <c r="HS55" i="9"/>
  <c r="HS56" i="9"/>
  <c r="HS57" i="9"/>
  <c r="HS58" i="9"/>
  <c r="HS59" i="9"/>
  <c r="HS60" i="9"/>
  <c r="HS61" i="9"/>
  <c r="HS62" i="9"/>
  <c r="HS63" i="9"/>
  <c r="HS64" i="9"/>
  <c r="HS65" i="9"/>
  <c r="HS66" i="9"/>
  <c r="HP5" i="9"/>
  <c r="HP6" i="9"/>
  <c r="HP9" i="9"/>
  <c r="HP10" i="9"/>
  <c r="HP12" i="9"/>
  <c r="HP13" i="9"/>
  <c r="HP14" i="9"/>
  <c r="HP15" i="9"/>
  <c r="HP16" i="9"/>
  <c r="HP17" i="9"/>
  <c r="HP19" i="9"/>
  <c r="HP20" i="9"/>
  <c r="HP21" i="9"/>
  <c r="HP22" i="9"/>
  <c r="HP23" i="9"/>
  <c r="HP24" i="9"/>
  <c r="HP25" i="9"/>
  <c r="HP26" i="9"/>
  <c r="HP28" i="9"/>
  <c r="HP29" i="9"/>
  <c r="HP30" i="9"/>
  <c r="HP31" i="9"/>
  <c r="HP32" i="9"/>
  <c r="HP33" i="9"/>
  <c r="HP34" i="9"/>
  <c r="HP35" i="9"/>
  <c r="HP38" i="9"/>
  <c r="HP39" i="9"/>
  <c r="HP40" i="9"/>
  <c r="HP41" i="9"/>
  <c r="HP42" i="9"/>
  <c r="HP43" i="9"/>
  <c r="HP44" i="9"/>
  <c r="HP45" i="9"/>
  <c r="HP46" i="9"/>
  <c r="HP47" i="9"/>
  <c r="HP48" i="9"/>
  <c r="HP49" i="9"/>
  <c r="HP50" i="9"/>
  <c r="HP51" i="9"/>
  <c r="HP52" i="9"/>
  <c r="HP53" i="9"/>
  <c r="HP54" i="9"/>
  <c r="HP55" i="9"/>
  <c r="HP56" i="9"/>
  <c r="HP57" i="9"/>
  <c r="HP58" i="9"/>
  <c r="HP59" i="9"/>
  <c r="HP60" i="9"/>
  <c r="HP61" i="9"/>
  <c r="HP62" i="9"/>
  <c r="HP63" i="9"/>
  <c r="HP64" i="9"/>
  <c r="HP65" i="9"/>
  <c r="HP66" i="9"/>
  <c r="HN5" i="9"/>
  <c r="HN6" i="9"/>
  <c r="HN9" i="9"/>
  <c r="HN10" i="9"/>
  <c r="HN12" i="9"/>
  <c r="HN13" i="9"/>
  <c r="HN14" i="9"/>
  <c r="HN15" i="9"/>
  <c r="HN16" i="9"/>
  <c r="HN17" i="9"/>
  <c r="HN19" i="9"/>
  <c r="HN20" i="9"/>
  <c r="HN21" i="9"/>
  <c r="HN22" i="9"/>
  <c r="HN23" i="9"/>
  <c r="HN24" i="9"/>
  <c r="HN25" i="9"/>
  <c r="HN26" i="9"/>
  <c r="HN28" i="9"/>
  <c r="HN29" i="9"/>
  <c r="HN30" i="9"/>
  <c r="HN31" i="9"/>
  <c r="HN32" i="9"/>
  <c r="HN33" i="9"/>
  <c r="HN34" i="9"/>
  <c r="HN35" i="9"/>
  <c r="HN38" i="9"/>
  <c r="HN39" i="9"/>
  <c r="HN40" i="9"/>
  <c r="HN41" i="9"/>
  <c r="HN42" i="9"/>
  <c r="HN43" i="9"/>
  <c r="HN44" i="9"/>
  <c r="HN45" i="9"/>
  <c r="HN46" i="9"/>
  <c r="HN47" i="9"/>
  <c r="HN48" i="9"/>
  <c r="HN49" i="9"/>
  <c r="HN50" i="9"/>
  <c r="HN51" i="9"/>
  <c r="HN52" i="9"/>
  <c r="HN53" i="9"/>
  <c r="HN54" i="9"/>
  <c r="HN55" i="9"/>
  <c r="HN56" i="9"/>
  <c r="HN57" i="9"/>
  <c r="HN58" i="9"/>
  <c r="HN59" i="9"/>
  <c r="HN60" i="9"/>
  <c r="HN61" i="9"/>
  <c r="HN62" i="9"/>
  <c r="HN63" i="9"/>
  <c r="HN64" i="9"/>
  <c r="HN65" i="9"/>
  <c r="HN66" i="9"/>
  <c r="HL67" i="9"/>
  <c r="HK5" i="9"/>
  <c r="HK6" i="9"/>
  <c r="HK9" i="9"/>
  <c r="HK10" i="9"/>
  <c r="HK12" i="9"/>
  <c r="HK13" i="9"/>
  <c r="HK14" i="9"/>
  <c r="HK15" i="9"/>
  <c r="HK16" i="9"/>
  <c r="HK17" i="9"/>
  <c r="HK19" i="9"/>
  <c r="HK20" i="9"/>
  <c r="HK21" i="9"/>
  <c r="HK22" i="9"/>
  <c r="HK23" i="9"/>
  <c r="HK24" i="9"/>
  <c r="HK25" i="9"/>
  <c r="HK26" i="9"/>
  <c r="HK28" i="9"/>
  <c r="HK29" i="9"/>
  <c r="HK30" i="9"/>
  <c r="HK31" i="9"/>
  <c r="HK32" i="9"/>
  <c r="HK33" i="9"/>
  <c r="HK34" i="9"/>
  <c r="HK35" i="9"/>
  <c r="HK38" i="9"/>
  <c r="HK39" i="9"/>
  <c r="HK40" i="9"/>
  <c r="HK41" i="9"/>
  <c r="HK42" i="9"/>
  <c r="HK43" i="9"/>
  <c r="HK44" i="9"/>
  <c r="HK45" i="9"/>
  <c r="HK46" i="9"/>
  <c r="HK47" i="9"/>
  <c r="HK48" i="9"/>
  <c r="HK49" i="9"/>
  <c r="HK50" i="9"/>
  <c r="HK51" i="9"/>
  <c r="HK52" i="9"/>
  <c r="HK53" i="9"/>
  <c r="HK54" i="9"/>
  <c r="HK55" i="9"/>
  <c r="HK56" i="9"/>
  <c r="HK57" i="9"/>
  <c r="HK58" i="9"/>
  <c r="HK59" i="9"/>
  <c r="HK60" i="9"/>
  <c r="HK61" i="9"/>
  <c r="HK62" i="9"/>
  <c r="HK63" i="9"/>
  <c r="HK64" i="9"/>
  <c r="HK65" i="9"/>
  <c r="HK66" i="9"/>
  <c r="HJ67" i="9"/>
  <c r="HI5" i="9"/>
  <c r="HI6" i="9"/>
  <c r="HI9" i="9"/>
  <c r="HI10" i="9"/>
  <c r="HI12" i="9"/>
  <c r="HI13" i="9"/>
  <c r="HI14" i="9"/>
  <c r="HI15" i="9"/>
  <c r="HI16" i="9"/>
  <c r="HI17" i="9"/>
  <c r="HI19" i="9"/>
  <c r="HI20" i="9"/>
  <c r="HI21" i="9"/>
  <c r="HI22" i="9"/>
  <c r="HI23" i="9"/>
  <c r="HI24" i="9"/>
  <c r="HI25" i="9"/>
  <c r="HI26" i="9"/>
  <c r="HI28" i="9"/>
  <c r="HI29" i="9"/>
  <c r="HI30" i="9"/>
  <c r="HI31" i="9"/>
  <c r="HI32" i="9"/>
  <c r="HI33" i="9"/>
  <c r="HI34" i="9"/>
  <c r="HI35" i="9"/>
  <c r="HI38" i="9"/>
  <c r="HI39" i="9"/>
  <c r="HI40" i="9"/>
  <c r="HI41" i="9"/>
  <c r="HI42" i="9"/>
  <c r="HI43" i="9"/>
  <c r="HI44" i="9"/>
  <c r="HI45" i="9"/>
  <c r="HI46" i="9"/>
  <c r="HI47" i="9"/>
  <c r="HI48" i="9"/>
  <c r="HI49" i="9"/>
  <c r="HI50" i="9"/>
  <c r="HI51" i="9"/>
  <c r="HI52" i="9"/>
  <c r="HI53" i="9"/>
  <c r="HI54" i="9"/>
  <c r="HI55" i="9"/>
  <c r="HI56" i="9"/>
  <c r="HI57" i="9"/>
  <c r="HI58" i="9"/>
  <c r="HI59" i="9"/>
  <c r="HI60" i="9"/>
  <c r="HI61" i="9"/>
  <c r="HI62" i="9"/>
  <c r="HI63" i="9"/>
  <c r="HI64" i="9"/>
  <c r="HI65" i="9"/>
  <c r="HI66" i="9"/>
  <c r="HG67" i="9"/>
  <c r="HF5" i="9"/>
  <c r="HF6" i="9"/>
  <c r="HF9" i="9"/>
  <c r="HF10" i="9"/>
  <c r="HF12" i="9"/>
  <c r="HF13" i="9"/>
  <c r="HF14" i="9"/>
  <c r="HF15" i="9"/>
  <c r="HF16" i="9"/>
  <c r="HF17" i="9"/>
  <c r="HF19" i="9"/>
  <c r="HF20" i="9"/>
  <c r="HF21" i="9"/>
  <c r="HF22" i="9"/>
  <c r="HF23" i="9"/>
  <c r="HF24" i="9"/>
  <c r="HF25" i="9"/>
  <c r="HF26" i="9"/>
  <c r="HF28" i="9"/>
  <c r="HF29" i="9"/>
  <c r="HF30" i="9"/>
  <c r="HF31" i="9"/>
  <c r="HF32" i="9"/>
  <c r="HF33" i="9"/>
  <c r="HF34" i="9"/>
  <c r="HF35" i="9"/>
  <c r="HF38" i="9"/>
  <c r="HF39" i="9"/>
  <c r="HF40" i="9"/>
  <c r="HF41" i="9"/>
  <c r="HF42" i="9"/>
  <c r="HF43" i="9"/>
  <c r="HF44" i="9"/>
  <c r="HF45" i="9"/>
  <c r="HF46" i="9"/>
  <c r="HF47" i="9"/>
  <c r="HF48" i="9"/>
  <c r="HF49" i="9"/>
  <c r="HF50" i="9"/>
  <c r="HF51" i="9"/>
  <c r="HF52" i="9"/>
  <c r="HF53" i="9"/>
  <c r="HF54" i="9"/>
  <c r="HF55" i="9"/>
  <c r="HF56" i="9"/>
  <c r="HF57" i="9"/>
  <c r="HF58" i="9"/>
  <c r="HF59" i="9"/>
  <c r="HF60" i="9"/>
  <c r="HF61" i="9"/>
  <c r="HF62" i="9"/>
  <c r="HF63" i="9"/>
  <c r="HF64" i="9"/>
  <c r="HF65" i="9"/>
  <c r="HF66" i="9"/>
  <c r="HE67" i="9"/>
  <c r="HD5" i="9"/>
  <c r="HD6" i="9"/>
  <c r="HD9" i="9"/>
  <c r="HD10" i="9"/>
  <c r="HD12" i="9"/>
  <c r="HD13" i="9"/>
  <c r="HD14" i="9"/>
  <c r="HD15" i="9"/>
  <c r="HD16" i="9"/>
  <c r="HD17" i="9"/>
  <c r="HD19" i="9"/>
  <c r="HD20" i="9"/>
  <c r="HD21" i="9"/>
  <c r="HD22" i="9"/>
  <c r="HD23" i="9"/>
  <c r="HD24" i="9"/>
  <c r="HD25" i="9"/>
  <c r="HD26" i="9"/>
  <c r="HD28" i="9"/>
  <c r="HD29" i="9"/>
  <c r="HD30" i="9"/>
  <c r="HD31" i="9"/>
  <c r="HD32" i="9"/>
  <c r="HD33" i="9"/>
  <c r="HD34" i="9"/>
  <c r="HD35" i="9"/>
  <c r="HD38" i="9"/>
  <c r="HD39" i="9"/>
  <c r="HD40" i="9"/>
  <c r="HD41" i="9"/>
  <c r="HD42" i="9"/>
  <c r="HD43" i="9"/>
  <c r="HD44" i="9"/>
  <c r="HD45" i="9"/>
  <c r="HD46" i="9"/>
  <c r="HD47" i="9"/>
  <c r="HD48" i="9"/>
  <c r="HD49" i="9"/>
  <c r="HD50" i="9"/>
  <c r="HD51" i="9"/>
  <c r="HD52" i="9"/>
  <c r="HD53" i="9"/>
  <c r="HD54" i="9"/>
  <c r="HD55" i="9"/>
  <c r="HD56" i="9"/>
  <c r="HD57" i="9"/>
  <c r="HD58" i="9"/>
  <c r="HD59" i="9"/>
  <c r="HD60" i="9"/>
  <c r="HD61" i="9"/>
  <c r="HD62" i="9"/>
  <c r="HD63" i="9"/>
  <c r="HD64" i="9"/>
  <c r="HD65" i="9"/>
  <c r="HD66" i="9"/>
  <c r="HB67" i="9"/>
  <c r="HA5" i="9"/>
  <c r="HA6" i="9"/>
  <c r="HA9" i="9"/>
  <c r="HA10" i="9"/>
  <c r="HA12" i="9"/>
  <c r="HA13" i="9"/>
  <c r="HA14" i="9"/>
  <c r="HA15" i="9"/>
  <c r="HA16" i="9"/>
  <c r="HA17" i="9"/>
  <c r="HA19" i="9"/>
  <c r="HA20" i="9"/>
  <c r="HA21" i="9"/>
  <c r="HA22" i="9"/>
  <c r="HA23" i="9"/>
  <c r="HA24" i="9"/>
  <c r="HA25" i="9"/>
  <c r="HA26" i="9"/>
  <c r="HA28" i="9"/>
  <c r="HA29" i="9"/>
  <c r="HA30" i="9"/>
  <c r="HA31" i="9"/>
  <c r="HA32" i="9"/>
  <c r="HA33" i="9"/>
  <c r="HA34" i="9"/>
  <c r="HA35" i="9"/>
  <c r="HA38" i="9"/>
  <c r="HA39" i="9"/>
  <c r="HA40" i="9"/>
  <c r="HA41" i="9"/>
  <c r="HA42" i="9"/>
  <c r="HA43" i="9"/>
  <c r="HA44" i="9"/>
  <c r="HA45" i="9"/>
  <c r="HA46" i="9"/>
  <c r="HA47" i="9"/>
  <c r="HA48" i="9"/>
  <c r="HA49" i="9"/>
  <c r="HA50" i="9"/>
  <c r="HA51" i="9"/>
  <c r="HA52" i="9"/>
  <c r="HA53" i="9"/>
  <c r="HA54" i="9"/>
  <c r="HA55" i="9"/>
  <c r="HA56" i="9"/>
  <c r="HA57" i="9"/>
  <c r="HA58" i="9"/>
  <c r="HA59" i="9"/>
  <c r="HA60" i="9"/>
  <c r="HA61" i="9"/>
  <c r="HA62" i="9"/>
  <c r="HA63" i="9"/>
  <c r="HA64" i="9"/>
  <c r="HA65" i="9"/>
  <c r="HA66" i="9"/>
  <c r="GZ67" i="9"/>
  <c r="GY5" i="9"/>
  <c r="GY6" i="9"/>
  <c r="GY9" i="9"/>
  <c r="GY10" i="9"/>
  <c r="GY12" i="9"/>
  <c r="GY13" i="9"/>
  <c r="GY14" i="9"/>
  <c r="GY15" i="9"/>
  <c r="GY16" i="9"/>
  <c r="GY17" i="9"/>
  <c r="GY19" i="9"/>
  <c r="GY20" i="9"/>
  <c r="GY21" i="9"/>
  <c r="GY22" i="9"/>
  <c r="GY23" i="9"/>
  <c r="GY24" i="9"/>
  <c r="GY25" i="9"/>
  <c r="GY26" i="9"/>
  <c r="GY28" i="9"/>
  <c r="GY29" i="9"/>
  <c r="GY30" i="9"/>
  <c r="GY31" i="9"/>
  <c r="GY32" i="9"/>
  <c r="GY33" i="9"/>
  <c r="GY34" i="9"/>
  <c r="GY35" i="9"/>
  <c r="GY38" i="9"/>
  <c r="GY39" i="9"/>
  <c r="GY40" i="9"/>
  <c r="GY41" i="9"/>
  <c r="GY42" i="9"/>
  <c r="GY43" i="9"/>
  <c r="GY44" i="9"/>
  <c r="GY45" i="9"/>
  <c r="GY46" i="9"/>
  <c r="GY47" i="9"/>
  <c r="GY48" i="9"/>
  <c r="GY49" i="9"/>
  <c r="GY50" i="9"/>
  <c r="GY51" i="9"/>
  <c r="GY52" i="9"/>
  <c r="GY53" i="9"/>
  <c r="GY54" i="9"/>
  <c r="GY55" i="9"/>
  <c r="GY56" i="9"/>
  <c r="GY57" i="9"/>
  <c r="GY58" i="9"/>
  <c r="GY59" i="9"/>
  <c r="GY60" i="9"/>
  <c r="GY61" i="9"/>
  <c r="GY62" i="9"/>
  <c r="GY63" i="9"/>
  <c r="GY64" i="9"/>
  <c r="GY65" i="9"/>
  <c r="GY66" i="9"/>
  <c r="GW67" i="9"/>
  <c r="GV5" i="9"/>
  <c r="GV6" i="9"/>
  <c r="GV9" i="9"/>
  <c r="GV10" i="9"/>
  <c r="GV12" i="9"/>
  <c r="GV13" i="9"/>
  <c r="GV14" i="9"/>
  <c r="GV15" i="9"/>
  <c r="GV16" i="9"/>
  <c r="GV17" i="9"/>
  <c r="GV19" i="9"/>
  <c r="GV20" i="9"/>
  <c r="GV21" i="9"/>
  <c r="GV22" i="9"/>
  <c r="GV23" i="9"/>
  <c r="GV24" i="9"/>
  <c r="GV25" i="9"/>
  <c r="GV26" i="9"/>
  <c r="GV28" i="9"/>
  <c r="GV29" i="9"/>
  <c r="GV30" i="9"/>
  <c r="GV31" i="9"/>
  <c r="GV32" i="9"/>
  <c r="GV33" i="9"/>
  <c r="GV34" i="9"/>
  <c r="GV35" i="9"/>
  <c r="GV38" i="9"/>
  <c r="GV39" i="9"/>
  <c r="GV40" i="9"/>
  <c r="GV41" i="9"/>
  <c r="GV42" i="9"/>
  <c r="GV43" i="9"/>
  <c r="GV44" i="9"/>
  <c r="GV45" i="9"/>
  <c r="GV46" i="9"/>
  <c r="GV47" i="9"/>
  <c r="GV48" i="9"/>
  <c r="GV49" i="9"/>
  <c r="GV50" i="9"/>
  <c r="GV51" i="9"/>
  <c r="GV52" i="9"/>
  <c r="GV53" i="9"/>
  <c r="GV54" i="9"/>
  <c r="GV55" i="9"/>
  <c r="GV56" i="9"/>
  <c r="GV57" i="9"/>
  <c r="GV58" i="9"/>
  <c r="GV59" i="9"/>
  <c r="GV60" i="9"/>
  <c r="GV61" i="9"/>
  <c r="GV62" i="9"/>
  <c r="GV63" i="9"/>
  <c r="GV64" i="9"/>
  <c r="GV65" i="9"/>
  <c r="GV66" i="9"/>
  <c r="GU67" i="9"/>
  <c r="GT5" i="9"/>
  <c r="GT6" i="9"/>
  <c r="GT9" i="9"/>
  <c r="GT10" i="9"/>
  <c r="GT12" i="9"/>
  <c r="GT13" i="9"/>
  <c r="GT14" i="9"/>
  <c r="GT15" i="9"/>
  <c r="GT16" i="9"/>
  <c r="GT17" i="9"/>
  <c r="GT19" i="9"/>
  <c r="GT20" i="9"/>
  <c r="GT21" i="9"/>
  <c r="GT22" i="9"/>
  <c r="GT23" i="9"/>
  <c r="GT24" i="9"/>
  <c r="GT25" i="9"/>
  <c r="GT26" i="9"/>
  <c r="GT28" i="9"/>
  <c r="GT29" i="9"/>
  <c r="GT30" i="9"/>
  <c r="GT31" i="9"/>
  <c r="GT32" i="9"/>
  <c r="GT33" i="9"/>
  <c r="GT34" i="9"/>
  <c r="GT35" i="9"/>
  <c r="GT38" i="9"/>
  <c r="GT39" i="9"/>
  <c r="GT40" i="9"/>
  <c r="GT41" i="9"/>
  <c r="GT42" i="9"/>
  <c r="GT43" i="9"/>
  <c r="GT44" i="9"/>
  <c r="GT45" i="9"/>
  <c r="GT46" i="9"/>
  <c r="GT47" i="9"/>
  <c r="GT48" i="9"/>
  <c r="GT49" i="9"/>
  <c r="GT50" i="9"/>
  <c r="GT51" i="9"/>
  <c r="GT52" i="9"/>
  <c r="GT53" i="9"/>
  <c r="GT54" i="9"/>
  <c r="GT55" i="9"/>
  <c r="GT56" i="9"/>
  <c r="GT57" i="9"/>
  <c r="GT58" i="9"/>
  <c r="GT59" i="9"/>
  <c r="GT60" i="9"/>
  <c r="GT61" i="9"/>
  <c r="GT62" i="9"/>
  <c r="GT63" i="9"/>
  <c r="GT64" i="9"/>
  <c r="GT65" i="9"/>
  <c r="GT66" i="9"/>
  <c r="GR67" i="9"/>
  <c r="GQ5" i="9"/>
  <c r="GQ6" i="9"/>
  <c r="GQ9" i="9"/>
  <c r="GQ10" i="9"/>
  <c r="GQ12" i="9"/>
  <c r="GQ13" i="9"/>
  <c r="GQ14" i="9"/>
  <c r="GQ15" i="9"/>
  <c r="GQ16" i="9"/>
  <c r="GQ17" i="9"/>
  <c r="GQ19" i="9"/>
  <c r="GQ20" i="9"/>
  <c r="GQ21" i="9"/>
  <c r="GQ22" i="9"/>
  <c r="GQ23" i="9"/>
  <c r="GQ24" i="9"/>
  <c r="GQ25" i="9"/>
  <c r="GQ26" i="9"/>
  <c r="GQ28" i="9"/>
  <c r="GQ29" i="9"/>
  <c r="GQ30" i="9"/>
  <c r="GQ31" i="9"/>
  <c r="GQ32" i="9"/>
  <c r="GQ33" i="9"/>
  <c r="GQ34" i="9"/>
  <c r="GQ35" i="9"/>
  <c r="GQ38" i="9"/>
  <c r="GQ39" i="9"/>
  <c r="GQ40" i="9"/>
  <c r="GQ41" i="9"/>
  <c r="GQ42" i="9"/>
  <c r="GQ43" i="9"/>
  <c r="GQ44" i="9"/>
  <c r="GQ45" i="9"/>
  <c r="GQ46" i="9"/>
  <c r="GQ47" i="9"/>
  <c r="GQ48" i="9"/>
  <c r="GQ49" i="9"/>
  <c r="GQ50" i="9"/>
  <c r="GQ51" i="9"/>
  <c r="GQ52" i="9"/>
  <c r="GQ53" i="9"/>
  <c r="GQ54" i="9"/>
  <c r="GQ55" i="9"/>
  <c r="GQ56" i="9"/>
  <c r="GQ57" i="9"/>
  <c r="GQ58" i="9"/>
  <c r="GQ59" i="9"/>
  <c r="GQ60" i="9"/>
  <c r="GQ61" i="9"/>
  <c r="GQ62" i="9"/>
  <c r="GQ63" i="9"/>
  <c r="GQ64" i="9"/>
  <c r="GQ65" i="9"/>
  <c r="GQ66" i="9"/>
  <c r="GP67" i="9"/>
  <c r="GO5" i="9"/>
  <c r="GO6" i="9"/>
  <c r="GO9" i="9"/>
  <c r="GO10" i="9"/>
  <c r="GO12" i="9"/>
  <c r="GO13" i="9"/>
  <c r="GO14" i="9"/>
  <c r="GO15" i="9"/>
  <c r="GO16" i="9"/>
  <c r="GO17" i="9"/>
  <c r="GO19" i="9"/>
  <c r="GO20" i="9"/>
  <c r="GO21" i="9"/>
  <c r="GO22" i="9"/>
  <c r="GO23" i="9"/>
  <c r="GO24" i="9"/>
  <c r="GO25" i="9"/>
  <c r="GO26" i="9"/>
  <c r="GO28" i="9"/>
  <c r="GO29" i="9"/>
  <c r="GO30" i="9"/>
  <c r="GO31" i="9"/>
  <c r="GO32" i="9"/>
  <c r="GO33" i="9"/>
  <c r="GO34" i="9"/>
  <c r="GO35" i="9"/>
  <c r="GO38" i="9"/>
  <c r="GO39" i="9"/>
  <c r="GO40" i="9"/>
  <c r="GO41" i="9"/>
  <c r="GO42" i="9"/>
  <c r="GO43" i="9"/>
  <c r="GO44" i="9"/>
  <c r="GO45" i="9"/>
  <c r="GO46" i="9"/>
  <c r="GO47" i="9"/>
  <c r="GO48" i="9"/>
  <c r="GO49" i="9"/>
  <c r="GO50" i="9"/>
  <c r="GO51" i="9"/>
  <c r="GO52" i="9"/>
  <c r="GO53" i="9"/>
  <c r="GO54" i="9"/>
  <c r="GO55" i="9"/>
  <c r="GO56" i="9"/>
  <c r="GO57" i="9"/>
  <c r="GO58" i="9"/>
  <c r="GO59" i="9"/>
  <c r="GO60" i="9"/>
  <c r="GO61" i="9"/>
  <c r="GO62" i="9"/>
  <c r="GO63" i="9"/>
  <c r="GO64" i="9"/>
  <c r="GO65" i="9"/>
  <c r="GO66" i="9"/>
  <c r="GM67" i="9"/>
  <c r="GL5" i="9"/>
  <c r="GL6" i="9"/>
  <c r="GL9" i="9"/>
  <c r="GL10" i="9"/>
  <c r="GL12" i="9"/>
  <c r="GL13" i="9"/>
  <c r="GL14" i="9"/>
  <c r="GL15" i="9"/>
  <c r="GL16" i="9"/>
  <c r="GL17" i="9"/>
  <c r="GL19" i="9"/>
  <c r="GL20" i="9"/>
  <c r="GL21" i="9"/>
  <c r="GL22" i="9"/>
  <c r="GL23" i="9"/>
  <c r="GL24" i="9"/>
  <c r="GL25" i="9"/>
  <c r="GL26" i="9"/>
  <c r="GL28" i="9"/>
  <c r="GL29" i="9"/>
  <c r="GL30" i="9"/>
  <c r="GL31" i="9"/>
  <c r="GL32" i="9"/>
  <c r="GL33" i="9"/>
  <c r="GL34" i="9"/>
  <c r="GL35" i="9"/>
  <c r="GL38" i="9"/>
  <c r="GL39" i="9"/>
  <c r="GL40" i="9"/>
  <c r="GL41" i="9"/>
  <c r="GL42" i="9"/>
  <c r="GL43" i="9"/>
  <c r="GL44" i="9"/>
  <c r="GL45" i="9"/>
  <c r="GL46" i="9"/>
  <c r="GL47" i="9"/>
  <c r="GL48" i="9"/>
  <c r="GL49" i="9"/>
  <c r="GL50" i="9"/>
  <c r="GL51" i="9"/>
  <c r="GL52" i="9"/>
  <c r="GL53" i="9"/>
  <c r="GL54" i="9"/>
  <c r="GL55" i="9"/>
  <c r="GL56" i="9"/>
  <c r="GL57" i="9"/>
  <c r="GL58" i="9"/>
  <c r="GL59" i="9"/>
  <c r="GL60" i="9"/>
  <c r="GL61" i="9"/>
  <c r="GL62" i="9"/>
  <c r="GL63" i="9"/>
  <c r="GL64" i="9"/>
  <c r="GL65" i="9"/>
  <c r="GL66" i="9"/>
  <c r="GK67" i="9"/>
  <c r="GJ5" i="9"/>
  <c r="GJ6" i="9"/>
  <c r="GJ9" i="9"/>
  <c r="GJ10" i="9"/>
  <c r="GJ12" i="9"/>
  <c r="GJ13" i="9"/>
  <c r="GJ14" i="9"/>
  <c r="GJ15" i="9"/>
  <c r="GJ16" i="9"/>
  <c r="GJ17" i="9"/>
  <c r="GJ19" i="9"/>
  <c r="GJ20" i="9"/>
  <c r="GJ21" i="9"/>
  <c r="GJ22" i="9"/>
  <c r="GJ23" i="9"/>
  <c r="GJ24" i="9"/>
  <c r="GJ25" i="9"/>
  <c r="GJ26" i="9"/>
  <c r="GJ28" i="9"/>
  <c r="GJ29" i="9"/>
  <c r="GJ30" i="9"/>
  <c r="GJ31" i="9"/>
  <c r="GJ32" i="9"/>
  <c r="GJ33" i="9"/>
  <c r="GJ34" i="9"/>
  <c r="GJ35" i="9"/>
  <c r="GJ38" i="9"/>
  <c r="GJ39" i="9"/>
  <c r="GJ40" i="9"/>
  <c r="GJ41" i="9"/>
  <c r="GJ42" i="9"/>
  <c r="GJ43" i="9"/>
  <c r="GJ44" i="9"/>
  <c r="GJ45" i="9"/>
  <c r="GJ46" i="9"/>
  <c r="GJ47" i="9"/>
  <c r="GJ48" i="9"/>
  <c r="GJ49" i="9"/>
  <c r="GJ50" i="9"/>
  <c r="GJ51" i="9"/>
  <c r="GJ52" i="9"/>
  <c r="GJ53" i="9"/>
  <c r="GJ54" i="9"/>
  <c r="GJ55" i="9"/>
  <c r="GJ56" i="9"/>
  <c r="GJ57" i="9"/>
  <c r="GJ58" i="9"/>
  <c r="GJ59" i="9"/>
  <c r="GJ60" i="9"/>
  <c r="GJ61" i="9"/>
  <c r="GJ62" i="9"/>
  <c r="GJ63" i="9"/>
  <c r="GJ64" i="9"/>
  <c r="GJ65" i="9"/>
  <c r="GJ66" i="9"/>
  <c r="GH67" i="9"/>
  <c r="GG5" i="9"/>
  <c r="GG6" i="9"/>
  <c r="GG9" i="9"/>
  <c r="GG10" i="9"/>
  <c r="GG12" i="9"/>
  <c r="GG13" i="9"/>
  <c r="GG14" i="9"/>
  <c r="GG15" i="9"/>
  <c r="GG16" i="9"/>
  <c r="GG17" i="9"/>
  <c r="GG19" i="9"/>
  <c r="GG20" i="9"/>
  <c r="GG21" i="9"/>
  <c r="GG22" i="9"/>
  <c r="GG23" i="9"/>
  <c r="GG24" i="9"/>
  <c r="GG25" i="9"/>
  <c r="GG26" i="9"/>
  <c r="GG28" i="9"/>
  <c r="GG29" i="9"/>
  <c r="GG30" i="9"/>
  <c r="GG31" i="9"/>
  <c r="GG32" i="9"/>
  <c r="GG33" i="9"/>
  <c r="GG34" i="9"/>
  <c r="GG35" i="9"/>
  <c r="GG38" i="9"/>
  <c r="GG39" i="9"/>
  <c r="GG40" i="9"/>
  <c r="GG41" i="9"/>
  <c r="GG42" i="9"/>
  <c r="GG43" i="9"/>
  <c r="GG44" i="9"/>
  <c r="GG45" i="9"/>
  <c r="GG46" i="9"/>
  <c r="GG47" i="9"/>
  <c r="GG48" i="9"/>
  <c r="GG49" i="9"/>
  <c r="GG50" i="9"/>
  <c r="GG51" i="9"/>
  <c r="GG52" i="9"/>
  <c r="GG53" i="9"/>
  <c r="GG54" i="9"/>
  <c r="GG55" i="9"/>
  <c r="GG56" i="9"/>
  <c r="GG57" i="9"/>
  <c r="GG58" i="9"/>
  <c r="GG59" i="9"/>
  <c r="GG60" i="9"/>
  <c r="GG61" i="9"/>
  <c r="GG62" i="9"/>
  <c r="GG63" i="9"/>
  <c r="GG64" i="9"/>
  <c r="GG65" i="9"/>
  <c r="GG66" i="9"/>
  <c r="GF67" i="9"/>
  <c r="GE5" i="9"/>
  <c r="GE6" i="9"/>
  <c r="GE9" i="9"/>
  <c r="GE10" i="9"/>
  <c r="GE12" i="9"/>
  <c r="GE13" i="9"/>
  <c r="GE14" i="9"/>
  <c r="GE15" i="9"/>
  <c r="GE16" i="9"/>
  <c r="GE17" i="9"/>
  <c r="GE19" i="9"/>
  <c r="GE20" i="9"/>
  <c r="GE21" i="9"/>
  <c r="GE22" i="9"/>
  <c r="GE23" i="9"/>
  <c r="GE24" i="9"/>
  <c r="GE25" i="9"/>
  <c r="GE26" i="9"/>
  <c r="GE28" i="9"/>
  <c r="GE29" i="9"/>
  <c r="GE30" i="9"/>
  <c r="GE31" i="9"/>
  <c r="GE32" i="9"/>
  <c r="GE33" i="9"/>
  <c r="GE34" i="9"/>
  <c r="GE35" i="9"/>
  <c r="GE38" i="9"/>
  <c r="GE39" i="9"/>
  <c r="GE40" i="9"/>
  <c r="GE41" i="9"/>
  <c r="GE42" i="9"/>
  <c r="GE43" i="9"/>
  <c r="GE44" i="9"/>
  <c r="GE45" i="9"/>
  <c r="GE46" i="9"/>
  <c r="GE47" i="9"/>
  <c r="GE48" i="9"/>
  <c r="GE49" i="9"/>
  <c r="GE50" i="9"/>
  <c r="GE51" i="9"/>
  <c r="GE52" i="9"/>
  <c r="GE53" i="9"/>
  <c r="GE54" i="9"/>
  <c r="GE55" i="9"/>
  <c r="GE56" i="9"/>
  <c r="GE57" i="9"/>
  <c r="GE58" i="9"/>
  <c r="GE59" i="9"/>
  <c r="GE60" i="9"/>
  <c r="GE61" i="9"/>
  <c r="GE62" i="9"/>
  <c r="GE63" i="9"/>
  <c r="GE64" i="9"/>
  <c r="GE65" i="9"/>
  <c r="GE66" i="9"/>
  <c r="GC67" i="9"/>
  <c r="GB5" i="9"/>
  <c r="GB6" i="9"/>
  <c r="GB9" i="9"/>
  <c r="GB10" i="9"/>
  <c r="GB12" i="9"/>
  <c r="GB13" i="9"/>
  <c r="GB14" i="9"/>
  <c r="GB15" i="9"/>
  <c r="GB16" i="9"/>
  <c r="GB17" i="9"/>
  <c r="GB19" i="9"/>
  <c r="GB20" i="9"/>
  <c r="GB21" i="9"/>
  <c r="GB22" i="9"/>
  <c r="GB23" i="9"/>
  <c r="GB24" i="9"/>
  <c r="GB25" i="9"/>
  <c r="GB26" i="9"/>
  <c r="GB28" i="9"/>
  <c r="GB29" i="9"/>
  <c r="GB30" i="9"/>
  <c r="GB31" i="9"/>
  <c r="GB32" i="9"/>
  <c r="GB33" i="9"/>
  <c r="GB34" i="9"/>
  <c r="GB35" i="9"/>
  <c r="GB38" i="9"/>
  <c r="GB39" i="9"/>
  <c r="GB40" i="9"/>
  <c r="GB41" i="9"/>
  <c r="GB42" i="9"/>
  <c r="GB43" i="9"/>
  <c r="GB44" i="9"/>
  <c r="GB45" i="9"/>
  <c r="GB46" i="9"/>
  <c r="GB47" i="9"/>
  <c r="GB48" i="9"/>
  <c r="GB49" i="9"/>
  <c r="GB50" i="9"/>
  <c r="GB51" i="9"/>
  <c r="GB52" i="9"/>
  <c r="GB53" i="9"/>
  <c r="GB54" i="9"/>
  <c r="GB55" i="9"/>
  <c r="GB56" i="9"/>
  <c r="GB57" i="9"/>
  <c r="GB58" i="9"/>
  <c r="GB59" i="9"/>
  <c r="GB60" i="9"/>
  <c r="GB61" i="9"/>
  <c r="GB62" i="9"/>
  <c r="GB63" i="9"/>
  <c r="GB64" i="9"/>
  <c r="GB65" i="9"/>
  <c r="GB66" i="9"/>
  <c r="GA67" i="9"/>
  <c r="FZ5" i="9"/>
  <c r="FZ6" i="9"/>
  <c r="FZ9" i="9"/>
  <c r="FZ10" i="9"/>
  <c r="FZ12" i="9"/>
  <c r="FZ13" i="9"/>
  <c r="FZ14" i="9"/>
  <c r="FZ15" i="9"/>
  <c r="FZ16" i="9"/>
  <c r="FZ17" i="9"/>
  <c r="FZ19" i="9"/>
  <c r="FZ20" i="9"/>
  <c r="FZ21" i="9"/>
  <c r="FZ22" i="9"/>
  <c r="FZ23" i="9"/>
  <c r="FZ24" i="9"/>
  <c r="FZ25" i="9"/>
  <c r="FZ26" i="9"/>
  <c r="FZ28" i="9"/>
  <c r="FZ29" i="9"/>
  <c r="FZ30" i="9"/>
  <c r="FZ31" i="9"/>
  <c r="FZ32" i="9"/>
  <c r="FZ33" i="9"/>
  <c r="FZ34" i="9"/>
  <c r="FZ35" i="9"/>
  <c r="FZ38" i="9"/>
  <c r="FZ39" i="9"/>
  <c r="FZ40" i="9"/>
  <c r="FZ41" i="9"/>
  <c r="FZ42" i="9"/>
  <c r="FZ43" i="9"/>
  <c r="FZ44" i="9"/>
  <c r="FZ45" i="9"/>
  <c r="FZ46" i="9"/>
  <c r="FZ47" i="9"/>
  <c r="FZ48" i="9"/>
  <c r="FZ49" i="9"/>
  <c r="FZ50" i="9"/>
  <c r="FZ51" i="9"/>
  <c r="FZ52" i="9"/>
  <c r="FZ53" i="9"/>
  <c r="FZ54" i="9"/>
  <c r="FZ55" i="9"/>
  <c r="FZ56" i="9"/>
  <c r="FZ57" i="9"/>
  <c r="FZ58" i="9"/>
  <c r="FZ59" i="9"/>
  <c r="FZ60" i="9"/>
  <c r="FZ61" i="9"/>
  <c r="FZ62" i="9"/>
  <c r="FZ63" i="9"/>
  <c r="FZ64" i="9"/>
  <c r="FZ65" i="9"/>
  <c r="FZ66" i="9"/>
  <c r="FX67" i="9"/>
  <c r="FW5" i="9"/>
  <c r="FW6" i="9"/>
  <c r="FW9" i="9"/>
  <c r="FW10" i="9"/>
  <c r="FW12" i="9"/>
  <c r="FW13" i="9"/>
  <c r="FW14" i="9"/>
  <c r="FW15" i="9"/>
  <c r="FW16" i="9"/>
  <c r="FW17" i="9"/>
  <c r="FW19" i="9"/>
  <c r="FW20" i="9"/>
  <c r="FW21" i="9"/>
  <c r="FW22" i="9"/>
  <c r="FW23" i="9"/>
  <c r="FW24" i="9"/>
  <c r="FW25" i="9"/>
  <c r="FW26" i="9"/>
  <c r="FW28" i="9"/>
  <c r="FW29" i="9"/>
  <c r="FW30" i="9"/>
  <c r="FW31" i="9"/>
  <c r="FW32" i="9"/>
  <c r="FW33" i="9"/>
  <c r="FW34" i="9"/>
  <c r="FW35" i="9"/>
  <c r="FW38" i="9"/>
  <c r="FW39" i="9"/>
  <c r="FW40" i="9"/>
  <c r="FW41" i="9"/>
  <c r="FW42" i="9"/>
  <c r="FW43" i="9"/>
  <c r="FW44" i="9"/>
  <c r="FW45" i="9"/>
  <c r="FW46" i="9"/>
  <c r="FW47" i="9"/>
  <c r="FW48" i="9"/>
  <c r="FW49" i="9"/>
  <c r="FW50" i="9"/>
  <c r="FW51" i="9"/>
  <c r="FW52" i="9"/>
  <c r="FW53" i="9"/>
  <c r="FW54" i="9"/>
  <c r="FW55" i="9"/>
  <c r="FW56" i="9"/>
  <c r="FW57" i="9"/>
  <c r="FW58" i="9"/>
  <c r="FW59" i="9"/>
  <c r="FW60" i="9"/>
  <c r="FW61" i="9"/>
  <c r="FW62" i="9"/>
  <c r="FW63" i="9"/>
  <c r="FW64" i="9"/>
  <c r="FW65" i="9"/>
  <c r="FW66" i="9"/>
  <c r="FV67" i="9"/>
  <c r="FU5" i="9"/>
  <c r="FU6" i="9"/>
  <c r="FU9" i="9"/>
  <c r="FU10" i="9"/>
  <c r="FU12" i="9"/>
  <c r="FU13" i="9"/>
  <c r="FU14" i="9"/>
  <c r="FU15" i="9"/>
  <c r="FU16" i="9"/>
  <c r="FU17" i="9"/>
  <c r="FU19" i="9"/>
  <c r="FU20" i="9"/>
  <c r="FU21" i="9"/>
  <c r="FU22" i="9"/>
  <c r="FU23" i="9"/>
  <c r="FU24" i="9"/>
  <c r="FU25" i="9"/>
  <c r="FU26" i="9"/>
  <c r="FU28" i="9"/>
  <c r="FU29" i="9"/>
  <c r="FU30" i="9"/>
  <c r="FU31" i="9"/>
  <c r="FU32" i="9"/>
  <c r="FU33" i="9"/>
  <c r="FU34" i="9"/>
  <c r="FU35" i="9"/>
  <c r="FU38" i="9"/>
  <c r="FU39" i="9"/>
  <c r="FU40" i="9"/>
  <c r="FU41" i="9"/>
  <c r="FU42" i="9"/>
  <c r="FU43" i="9"/>
  <c r="FU44" i="9"/>
  <c r="FU45" i="9"/>
  <c r="FU46" i="9"/>
  <c r="FU47" i="9"/>
  <c r="FU48" i="9"/>
  <c r="FU49" i="9"/>
  <c r="FU50" i="9"/>
  <c r="FU51" i="9"/>
  <c r="FU52" i="9"/>
  <c r="FU53" i="9"/>
  <c r="FU54" i="9"/>
  <c r="FU55" i="9"/>
  <c r="FU56" i="9"/>
  <c r="FU57" i="9"/>
  <c r="FU58" i="9"/>
  <c r="FU59" i="9"/>
  <c r="FU60" i="9"/>
  <c r="FU61" i="9"/>
  <c r="FU62" i="9"/>
  <c r="FU63" i="9"/>
  <c r="FU64" i="9"/>
  <c r="FU65" i="9"/>
  <c r="FU66" i="9"/>
  <c r="FR5" i="9"/>
  <c r="FR6" i="9"/>
  <c r="FR9" i="9"/>
  <c r="FR10" i="9"/>
  <c r="FR12" i="9"/>
  <c r="FR13" i="9"/>
  <c r="FR14" i="9"/>
  <c r="FR15" i="9"/>
  <c r="FR16" i="9"/>
  <c r="FR17" i="9"/>
  <c r="FR19" i="9"/>
  <c r="FR20" i="9"/>
  <c r="FR21" i="9"/>
  <c r="FR22" i="9"/>
  <c r="FR23" i="9"/>
  <c r="FR24" i="9"/>
  <c r="FR25" i="9"/>
  <c r="FR26" i="9"/>
  <c r="FR28" i="9"/>
  <c r="FR29" i="9"/>
  <c r="FR30" i="9"/>
  <c r="FR31" i="9"/>
  <c r="FR32" i="9"/>
  <c r="FR33" i="9"/>
  <c r="FR34" i="9"/>
  <c r="FR35" i="9"/>
  <c r="FR38" i="9"/>
  <c r="FR39" i="9"/>
  <c r="FR40" i="9"/>
  <c r="FR41" i="9"/>
  <c r="FR42" i="9"/>
  <c r="FR43" i="9"/>
  <c r="FR44" i="9"/>
  <c r="FR45" i="9"/>
  <c r="FR46" i="9"/>
  <c r="FR47" i="9"/>
  <c r="FR48" i="9"/>
  <c r="FR49" i="9"/>
  <c r="FR50" i="9"/>
  <c r="FR51" i="9"/>
  <c r="FR52" i="9"/>
  <c r="FR53" i="9"/>
  <c r="FR54" i="9"/>
  <c r="FR55" i="9"/>
  <c r="FR56" i="9"/>
  <c r="FR57" i="9"/>
  <c r="FR58" i="9"/>
  <c r="FR59" i="9"/>
  <c r="FR60" i="9"/>
  <c r="FR61" i="9"/>
  <c r="FR62" i="9"/>
  <c r="FR63" i="9"/>
  <c r="FR64" i="9"/>
  <c r="FR65" i="9"/>
  <c r="FR66" i="9"/>
  <c r="FP5" i="9"/>
  <c r="FP6" i="9"/>
  <c r="FP9" i="9"/>
  <c r="FP10" i="9"/>
  <c r="FP12" i="9"/>
  <c r="FP13" i="9"/>
  <c r="FP14" i="9"/>
  <c r="FP15" i="9"/>
  <c r="FP16" i="9"/>
  <c r="FP17" i="9"/>
  <c r="FP19" i="9"/>
  <c r="FP20" i="9"/>
  <c r="FP21" i="9"/>
  <c r="FP22" i="9"/>
  <c r="FP23" i="9"/>
  <c r="FP24" i="9"/>
  <c r="FP25" i="9"/>
  <c r="FP26" i="9"/>
  <c r="FP28" i="9"/>
  <c r="FP29" i="9"/>
  <c r="FP30" i="9"/>
  <c r="FP31" i="9"/>
  <c r="FP32" i="9"/>
  <c r="FP33" i="9"/>
  <c r="FP34" i="9"/>
  <c r="FP35" i="9"/>
  <c r="FP38" i="9"/>
  <c r="FP39" i="9"/>
  <c r="FP40" i="9"/>
  <c r="FP41" i="9"/>
  <c r="FP42" i="9"/>
  <c r="FP43" i="9"/>
  <c r="FP44" i="9"/>
  <c r="FP45" i="9"/>
  <c r="FP46" i="9"/>
  <c r="FP47" i="9"/>
  <c r="FP48" i="9"/>
  <c r="FP49" i="9"/>
  <c r="FP50" i="9"/>
  <c r="FP51" i="9"/>
  <c r="FP52" i="9"/>
  <c r="FP53" i="9"/>
  <c r="FP54" i="9"/>
  <c r="FP55" i="9"/>
  <c r="FP56" i="9"/>
  <c r="FP57" i="9"/>
  <c r="FP58" i="9"/>
  <c r="FP59" i="9"/>
  <c r="FP60" i="9"/>
  <c r="FP61" i="9"/>
  <c r="FP62" i="9"/>
  <c r="FP63" i="9"/>
  <c r="FP64" i="9"/>
  <c r="FP65" i="9"/>
  <c r="FP66" i="9"/>
  <c r="FM5" i="9"/>
  <c r="FM6" i="9"/>
  <c r="FM9" i="9"/>
  <c r="FM10" i="9"/>
  <c r="FM12" i="9"/>
  <c r="FM13" i="9"/>
  <c r="FM14" i="9"/>
  <c r="FM15" i="9"/>
  <c r="FM16" i="9"/>
  <c r="FM17" i="9"/>
  <c r="FM19" i="9"/>
  <c r="FM20" i="9"/>
  <c r="FM21" i="9"/>
  <c r="FM22" i="9"/>
  <c r="FM23" i="9"/>
  <c r="FM24" i="9"/>
  <c r="FM25" i="9"/>
  <c r="FM26" i="9"/>
  <c r="FM28" i="9"/>
  <c r="FM29" i="9"/>
  <c r="FM30" i="9"/>
  <c r="FM31" i="9"/>
  <c r="FM32" i="9"/>
  <c r="FM33" i="9"/>
  <c r="FM34" i="9"/>
  <c r="FM35" i="9"/>
  <c r="FM38" i="9"/>
  <c r="FM39" i="9"/>
  <c r="FM40" i="9"/>
  <c r="FM41" i="9"/>
  <c r="FM42" i="9"/>
  <c r="FM43" i="9"/>
  <c r="FM44" i="9"/>
  <c r="FM45" i="9"/>
  <c r="FM46" i="9"/>
  <c r="FM47" i="9"/>
  <c r="FM48" i="9"/>
  <c r="FM49" i="9"/>
  <c r="FM50" i="9"/>
  <c r="FM51" i="9"/>
  <c r="FM52" i="9"/>
  <c r="FM53" i="9"/>
  <c r="FM54" i="9"/>
  <c r="FM55" i="9"/>
  <c r="FM56" i="9"/>
  <c r="FM57" i="9"/>
  <c r="FM58" i="9"/>
  <c r="FM59" i="9"/>
  <c r="FM60" i="9"/>
  <c r="FM61" i="9"/>
  <c r="FM62" i="9"/>
  <c r="FM63" i="9"/>
  <c r="FM64" i="9"/>
  <c r="FM65" i="9"/>
  <c r="FM66" i="9"/>
  <c r="FK5" i="9"/>
  <c r="FK6" i="9"/>
  <c r="FK9" i="9"/>
  <c r="FK10" i="9"/>
  <c r="FK12" i="9"/>
  <c r="FK13" i="9"/>
  <c r="FK14" i="9"/>
  <c r="FK15" i="9"/>
  <c r="FK16" i="9"/>
  <c r="FK17" i="9"/>
  <c r="FK19" i="9"/>
  <c r="FK20" i="9"/>
  <c r="FK21" i="9"/>
  <c r="FK22" i="9"/>
  <c r="FK23" i="9"/>
  <c r="FK24" i="9"/>
  <c r="FK25" i="9"/>
  <c r="FK26" i="9"/>
  <c r="FK28" i="9"/>
  <c r="FK29" i="9"/>
  <c r="FK30" i="9"/>
  <c r="FK31" i="9"/>
  <c r="FK32" i="9"/>
  <c r="FK33" i="9"/>
  <c r="FK34" i="9"/>
  <c r="FK35" i="9"/>
  <c r="FK38" i="9"/>
  <c r="FK39" i="9"/>
  <c r="FK40" i="9"/>
  <c r="FK41" i="9"/>
  <c r="FK42" i="9"/>
  <c r="FK43" i="9"/>
  <c r="FK44" i="9"/>
  <c r="FK45" i="9"/>
  <c r="FK46" i="9"/>
  <c r="FK47" i="9"/>
  <c r="FK48" i="9"/>
  <c r="FK49" i="9"/>
  <c r="FK50" i="9"/>
  <c r="FK51" i="9"/>
  <c r="FK52" i="9"/>
  <c r="FK53" i="9"/>
  <c r="FK54" i="9"/>
  <c r="FK55" i="9"/>
  <c r="FK56" i="9"/>
  <c r="FK57" i="9"/>
  <c r="FK58" i="9"/>
  <c r="FK59" i="9"/>
  <c r="FK60" i="9"/>
  <c r="FK61" i="9"/>
  <c r="FK62" i="9"/>
  <c r="FK63" i="9"/>
  <c r="FK64" i="9"/>
  <c r="FK65" i="9"/>
  <c r="FK66" i="9"/>
  <c r="FH5" i="9"/>
  <c r="FH6" i="9"/>
  <c r="FH9" i="9"/>
  <c r="FH10" i="9"/>
  <c r="FH12" i="9"/>
  <c r="FH13" i="9"/>
  <c r="FH14" i="9"/>
  <c r="FH15" i="9"/>
  <c r="FH16" i="9"/>
  <c r="FH17" i="9"/>
  <c r="FH19" i="9"/>
  <c r="FH20" i="9"/>
  <c r="FH21" i="9"/>
  <c r="FH22" i="9"/>
  <c r="FH23" i="9"/>
  <c r="FH24" i="9"/>
  <c r="FH25" i="9"/>
  <c r="FH26" i="9"/>
  <c r="FH28" i="9"/>
  <c r="FH29" i="9"/>
  <c r="FH30" i="9"/>
  <c r="FH31" i="9"/>
  <c r="FH32" i="9"/>
  <c r="FH33" i="9"/>
  <c r="FH34" i="9"/>
  <c r="FH35" i="9"/>
  <c r="FH38" i="9"/>
  <c r="FH39" i="9"/>
  <c r="FH40" i="9"/>
  <c r="FH41" i="9"/>
  <c r="FH42" i="9"/>
  <c r="FH43" i="9"/>
  <c r="FH44" i="9"/>
  <c r="FH45" i="9"/>
  <c r="FH46" i="9"/>
  <c r="FH47" i="9"/>
  <c r="FH48" i="9"/>
  <c r="FH49" i="9"/>
  <c r="FH50" i="9"/>
  <c r="FH51" i="9"/>
  <c r="FH52" i="9"/>
  <c r="FH53" i="9"/>
  <c r="FH54" i="9"/>
  <c r="FH55" i="9"/>
  <c r="FH56" i="9"/>
  <c r="FH57" i="9"/>
  <c r="FH58" i="9"/>
  <c r="FH59" i="9"/>
  <c r="FH60" i="9"/>
  <c r="FH61" i="9"/>
  <c r="FH62" i="9"/>
  <c r="FH63" i="9"/>
  <c r="FH64" i="9"/>
  <c r="FH65" i="9"/>
  <c r="FH66" i="9"/>
  <c r="FF5" i="9"/>
  <c r="FF6" i="9"/>
  <c r="FF9" i="9"/>
  <c r="FF10" i="9"/>
  <c r="FF12" i="9"/>
  <c r="FF13" i="9"/>
  <c r="FF14" i="9"/>
  <c r="FF15" i="9"/>
  <c r="FF16" i="9"/>
  <c r="FF17" i="9"/>
  <c r="FF19" i="9"/>
  <c r="FF20" i="9"/>
  <c r="FF21" i="9"/>
  <c r="FF22" i="9"/>
  <c r="FF23" i="9"/>
  <c r="FF24" i="9"/>
  <c r="FF25" i="9"/>
  <c r="FF26" i="9"/>
  <c r="FF28" i="9"/>
  <c r="FF29" i="9"/>
  <c r="FF30" i="9"/>
  <c r="FF31" i="9"/>
  <c r="FF32" i="9"/>
  <c r="FF33" i="9"/>
  <c r="FF34" i="9"/>
  <c r="FF35" i="9"/>
  <c r="FF38" i="9"/>
  <c r="FF39" i="9"/>
  <c r="FF40" i="9"/>
  <c r="FF41" i="9"/>
  <c r="FF42" i="9"/>
  <c r="FF43" i="9"/>
  <c r="FF44" i="9"/>
  <c r="FF45" i="9"/>
  <c r="FF46" i="9"/>
  <c r="FF47" i="9"/>
  <c r="FF48" i="9"/>
  <c r="FF49" i="9"/>
  <c r="FF50" i="9"/>
  <c r="FF51" i="9"/>
  <c r="FF52" i="9"/>
  <c r="FF53" i="9"/>
  <c r="FF54" i="9"/>
  <c r="FF55" i="9"/>
  <c r="FF56" i="9"/>
  <c r="FF57" i="9"/>
  <c r="FF58" i="9"/>
  <c r="FF59" i="9"/>
  <c r="FF60" i="9"/>
  <c r="FF61" i="9"/>
  <c r="FF62" i="9"/>
  <c r="FF63" i="9"/>
  <c r="FF64" i="9"/>
  <c r="FF65" i="9"/>
  <c r="FF66" i="9"/>
  <c r="FD67" i="9"/>
  <c r="FC5" i="9"/>
  <c r="FC6" i="9"/>
  <c r="FC9" i="9"/>
  <c r="FC10" i="9"/>
  <c r="FC12" i="9"/>
  <c r="FC13" i="9"/>
  <c r="FC14" i="9"/>
  <c r="FC15" i="9"/>
  <c r="FC16" i="9"/>
  <c r="FC17" i="9"/>
  <c r="FC19" i="9"/>
  <c r="FC20" i="9"/>
  <c r="FC21" i="9"/>
  <c r="FC22" i="9"/>
  <c r="FC23" i="9"/>
  <c r="FC24" i="9"/>
  <c r="FC25" i="9"/>
  <c r="FC26" i="9"/>
  <c r="FC28" i="9"/>
  <c r="FC29" i="9"/>
  <c r="FC30" i="9"/>
  <c r="FC31" i="9"/>
  <c r="FC32" i="9"/>
  <c r="FC33" i="9"/>
  <c r="FC34" i="9"/>
  <c r="FC35" i="9"/>
  <c r="FC38" i="9"/>
  <c r="FC39" i="9"/>
  <c r="FC40" i="9"/>
  <c r="FC41" i="9"/>
  <c r="FC42" i="9"/>
  <c r="FC43" i="9"/>
  <c r="FC44" i="9"/>
  <c r="FC45" i="9"/>
  <c r="FC46" i="9"/>
  <c r="FC47" i="9"/>
  <c r="FC48" i="9"/>
  <c r="FC49" i="9"/>
  <c r="FC50" i="9"/>
  <c r="FC51" i="9"/>
  <c r="FC52" i="9"/>
  <c r="FC53" i="9"/>
  <c r="FC54" i="9"/>
  <c r="FC55" i="9"/>
  <c r="FC56" i="9"/>
  <c r="FC57" i="9"/>
  <c r="FC58" i="9"/>
  <c r="FC59" i="9"/>
  <c r="FC60" i="9"/>
  <c r="FC61" i="9"/>
  <c r="FC62" i="9"/>
  <c r="FC63" i="9"/>
  <c r="FC64" i="9"/>
  <c r="FC65" i="9"/>
  <c r="FC66" i="9"/>
  <c r="FB67" i="9"/>
  <c r="FA5" i="9"/>
  <c r="FA6" i="9"/>
  <c r="FA9" i="9"/>
  <c r="FA10" i="9"/>
  <c r="FA12" i="9"/>
  <c r="FA13" i="9"/>
  <c r="FA14" i="9"/>
  <c r="FA15" i="9"/>
  <c r="FA16" i="9"/>
  <c r="FA17" i="9"/>
  <c r="FA19" i="9"/>
  <c r="FA20" i="9"/>
  <c r="FA21" i="9"/>
  <c r="FA22" i="9"/>
  <c r="FA23" i="9"/>
  <c r="FA24" i="9"/>
  <c r="FA25" i="9"/>
  <c r="FA26" i="9"/>
  <c r="FA28" i="9"/>
  <c r="FA29" i="9"/>
  <c r="FA30" i="9"/>
  <c r="FA31" i="9"/>
  <c r="FA32" i="9"/>
  <c r="FA33" i="9"/>
  <c r="FA34" i="9"/>
  <c r="FA35" i="9"/>
  <c r="FA38" i="9"/>
  <c r="FA39" i="9"/>
  <c r="FA40" i="9"/>
  <c r="FA41" i="9"/>
  <c r="FA42" i="9"/>
  <c r="FA43" i="9"/>
  <c r="FA44" i="9"/>
  <c r="FA45" i="9"/>
  <c r="FA46" i="9"/>
  <c r="FA47" i="9"/>
  <c r="FA48" i="9"/>
  <c r="FA49" i="9"/>
  <c r="FA50" i="9"/>
  <c r="FA51" i="9"/>
  <c r="FA52" i="9"/>
  <c r="FA53" i="9"/>
  <c r="FA54" i="9"/>
  <c r="FA55" i="9"/>
  <c r="FA56" i="9"/>
  <c r="FA57" i="9"/>
  <c r="FA58" i="9"/>
  <c r="FA59" i="9"/>
  <c r="FA60" i="9"/>
  <c r="FA61" i="9"/>
  <c r="FA62" i="9"/>
  <c r="FA63" i="9"/>
  <c r="FA64" i="9"/>
  <c r="FA65" i="9"/>
  <c r="FA66" i="9"/>
  <c r="EX5" i="9"/>
  <c r="EX6" i="9"/>
  <c r="EX9" i="9"/>
  <c r="EX10" i="9"/>
  <c r="EX12" i="9"/>
  <c r="EX13" i="9"/>
  <c r="EX14" i="9"/>
  <c r="EX15" i="9"/>
  <c r="EX16" i="9"/>
  <c r="EX17" i="9"/>
  <c r="EX19" i="9"/>
  <c r="EX20" i="9"/>
  <c r="EX21" i="9"/>
  <c r="EX22" i="9"/>
  <c r="EX23" i="9"/>
  <c r="EX24" i="9"/>
  <c r="EX25" i="9"/>
  <c r="EX26" i="9"/>
  <c r="EX28" i="9"/>
  <c r="EX29" i="9"/>
  <c r="EX30" i="9"/>
  <c r="EX31" i="9"/>
  <c r="EX32" i="9"/>
  <c r="EX33" i="9"/>
  <c r="EX34" i="9"/>
  <c r="EX35" i="9"/>
  <c r="EX38" i="9"/>
  <c r="EX39" i="9"/>
  <c r="EX40" i="9"/>
  <c r="EX41" i="9"/>
  <c r="EX42" i="9"/>
  <c r="EX43" i="9"/>
  <c r="EX44" i="9"/>
  <c r="EX45" i="9"/>
  <c r="EX46" i="9"/>
  <c r="EX47" i="9"/>
  <c r="EX48" i="9"/>
  <c r="EX49" i="9"/>
  <c r="EX50" i="9"/>
  <c r="EX51" i="9"/>
  <c r="EX52" i="9"/>
  <c r="EX53" i="9"/>
  <c r="EX54" i="9"/>
  <c r="EX55" i="9"/>
  <c r="EX56" i="9"/>
  <c r="EX57" i="9"/>
  <c r="EX58" i="9"/>
  <c r="EX59" i="9"/>
  <c r="EX60" i="9"/>
  <c r="EX61" i="9"/>
  <c r="EX62" i="9"/>
  <c r="EX63" i="9"/>
  <c r="EX64" i="9"/>
  <c r="EX65" i="9"/>
  <c r="EX66" i="9"/>
  <c r="EV5" i="9"/>
  <c r="EV6" i="9"/>
  <c r="EV9" i="9"/>
  <c r="EV10" i="9"/>
  <c r="EV12" i="9"/>
  <c r="EV13" i="9"/>
  <c r="EV14" i="9"/>
  <c r="EV15" i="9"/>
  <c r="EV16" i="9"/>
  <c r="EV17" i="9"/>
  <c r="EV19" i="9"/>
  <c r="EV20" i="9"/>
  <c r="EV21" i="9"/>
  <c r="EV22" i="9"/>
  <c r="EV23" i="9"/>
  <c r="EV24" i="9"/>
  <c r="EV25" i="9"/>
  <c r="EV26" i="9"/>
  <c r="EV28" i="9"/>
  <c r="EV29" i="9"/>
  <c r="EV30" i="9"/>
  <c r="EV31" i="9"/>
  <c r="EV32" i="9"/>
  <c r="EV33" i="9"/>
  <c r="EV34" i="9"/>
  <c r="EV35" i="9"/>
  <c r="EV38" i="9"/>
  <c r="EV39" i="9"/>
  <c r="EV40" i="9"/>
  <c r="EV41" i="9"/>
  <c r="EV42" i="9"/>
  <c r="EV43" i="9"/>
  <c r="EV44" i="9"/>
  <c r="EV45" i="9"/>
  <c r="EV46" i="9"/>
  <c r="EV47" i="9"/>
  <c r="EV48" i="9"/>
  <c r="EV49" i="9"/>
  <c r="EV50" i="9"/>
  <c r="EV51" i="9"/>
  <c r="EV52" i="9"/>
  <c r="EV53" i="9"/>
  <c r="EV54" i="9"/>
  <c r="EV55" i="9"/>
  <c r="EV56" i="9"/>
  <c r="EV57" i="9"/>
  <c r="EV58" i="9"/>
  <c r="EV59" i="9"/>
  <c r="EV60" i="9"/>
  <c r="EV61" i="9"/>
  <c r="EV62" i="9"/>
  <c r="EV63" i="9"/>
  <c r="EV64" i="9"/>
  <c r="EV65" i="9"/>
  <c r="EV66" i="9"/>
  <c r="ES5" i="9"/>
  <c r="ES6" i="9"/>
  <c r="ES9" i="9"/>
  <c r="ES10" i="9"/>
  <c r="ES12" i="9"/>
  <c r="ES13" i="9"/>
  <c r="ES14" i="9"/>
  <c r="ES15" i="9"/>
  <c r="ES16" i="9"/>
  <c r="ES17" i="9"/>
  <c r="ES19" i="9"/>
  <c r="ES20" i="9"/>
  <c r="ES21" i="9"/>
  <c r="ES22" i="9"/>
  <c r="ES23" i="9"/>
  <c r="ES24" i="9"/>
  <c r="ES25" i="9"/>
  <c r="ES26" i="9"/>
  <c r="ES28" i="9"/>
  <c r="ES29" i="9"/>
  <c r="ES30" i="9"/>
  <c r="ES31" i="9"/>
  <c r="ES32" i="9"/>
  <c r="ES33" i="9"/>
  <c r="ES34" i="9"/>
  <c r="ES35" i="9"/>
  <c r="ES38" i="9"/>
  <c r="ES39" i="9"/>
  <c r="ES40" i="9"/>
  <c r="ES41" i="9"/>
  <c r="ES42" i="9"/>
  <c r="ES43" i="9"/>
  <c r="ES44" i="9"/>
  <c r="ES45" i="9"/>
  <c r="ES46" i="9"/>
  <c r="ES47" i="9"/>
  <c r="ES48" i="9"/>
  <c r="ES49" i="9"/>
  <c r="ES50" i="9"/>
  <c r="ES51" i="9"/>
  <c r="ES52" i="9"/>
  <c r="ES53" i="9"/>
  <c r="ES54" i="9"/>
  <c r="ES55" i="9"/>
  <c r="ES56" i="9"/>
  <c r="ES57" i="9"/>
  <c r="ES58" i="9"/>
  <c r="ES59" i="9"/>
  <c r="ES60" i="9"/>
  <c r="ES61" i="9"/>
  <c r="ES62" i="9"/>
  <c r="ES63" i="9"/>
  <c r="ES64" i="9"/>
  <c r="ES65" i="9"/>
  <c r="ES66" i="9"/>
  <c r="EQ5" i="9"/>
  <c r="EQ6" i="9"/>
  <c r="EQ9" i="9"/>
  <c r="EQ10" i="9"/>
  <c r="EQ12" i="9"/>
  <c r="EQ13" i="9"/>
  <c r="EQ14" i="9"/>
  <c r="EQ15" i="9"/>
  <c r="EQ16" i="9"/>
  <c r="EQ17" i="9"/>
  <c r="EQ19" i="9"/>
  <c r="EQ20" i="9"/>
  <c r="EQ21" i="9"/>
  <c r="EQ22" i="9"/>
  <c r="EQ23" i="9"/>
  <c r="EQ24" i="9"/>
  <c r="EQ25" i="9"/>
  <c r="EQ26" i="9"/>
  <c r="EQ28" i="9"/>
  <c r="EQ29" i="9"/>
  <c r="EQ30" i="9"/>
  <c r="EQ31" i="9"/>
  <c r="EQ32" i="9"/>
  <c r="EQ33" i="9"/>
  <c r="EQ34" i="9"/>
  <c r="EQ35" i="9"/>
  <c r="EQ38" i="9"/>
  <c r="EQ39" i="9"/>
  <c r="EQ40" i="9"/>
  <c r="EQ41" i="9"/>
  <c r="EQ42" i="9"/>
  <c r="EQ43" i="9"/>
  <c r="EQ44" i="9"/>
  <c r="EQ45" i="9"/>
  <c r="EQ46" i="9"/>
  <c r="EQ47" i="9"/>
  <c r="EQ48" i="9"/>
  <c r="EQ49" i="9"/>
  <c r="EQ50" i="9"/>
  <c r="EQ51" i="9"/>
  <c r="EQ52" i="9"/>
  <c r="EQ53" i="9"/>
  <c r="EQ54" i="9"/>
  <c r="EQ55" i="9"/>
  <c r="EQ56" i="9"/>
  <c r="EQ57" i="9"/>
  <c r="EQ58" i="9"/>
  <c r="EQ59" i="9"/>
  <c r="EQ60" i="9"/>
  <c r="EQ61" i="9"/>
  <c r="EQ62" i="9"/>
  <c r="EQ63" i="9"/>
  <c r="EQ64" i="9"/>
  <c r="EQ65" i="9"/>
  <c r="EQ66" i="9"/>
  <c r="EO67" i="9"/>
  <c r="EN5" i="9"/>
  <c r="EN6" i="9"/>
  <c r="EN9" i="9"/>
  <c r="EN10" i="9"/>
  <c r="EN12" i="9"/>
  <c r="EN13" i="9"/>
  <c r="EN14" i="9"/>
  <c r="EN15" i="9"/>
  <c r="EN16" i="9"/>
  <c r="EN17" i="9"/>
  <c r="EN19" i="9"/>
  <c r="EN20" i="9"/>
  <c r="EN21" i="9"/>
  <c r="EN22" i="9"/>
  <c r="EN23" i="9"/>
  <c r="EN24" i="9"/>
  <c r="EN25" i="9"/>
  <c r="EN26" i="9"/>
  <c r="EN28" i="9"/>
  <c r="EN29" i="9"/>
  <c r="EN30" i="9"/>
  <c r="EN31" i="9"/>
  <c r="EN32" i="9"/>
  <c r="EN33" i="9"/>
  <c r="EN34" i="9"/>
  <c r="EN35" i="9"/>
  <c r="EN38" i="9"/>
  <c r="EN39" i="9"/>
  <c r="EN40" i="9"/>
  <c r="EN41" i="9"/>
  <c r="EN42" i="9"/>
  <c r="EN43" i="9"/>
  <c r="EN44" i="9"/>
  <c r="EN45" i="9"/>
  <c r="EN46" i="9"/>
  <c r="EN47" i="9"/>
  <c r="EN48" i="9"/>
  <c r="EN49" i="9"/>
  <c r="EN50" i="9"/>
  <c r="EN51" i="9"/>
  <c r="EN52" i="9"/>
  <c r="EN53" i="9"/>
  <c r="EN54" i="9"/>
  <c r="EN55" i="9"/>
  <c r="EN56" i="9"/>
  <c r="EN57" i="9"/>
  <c r="EN58" i="9"/>
  <c r="EN59" i="9"/>
  <c r="EN60" i="9"/>
  <c r="EN61" i="9"/>
  <c r="EN62" i="9"/>
  <c r="EN63" i="9"/>
  <c r="EN64" i="9"/>
  <c r="EN65" i="9"/>
  <c r="EN66" i="9"/>
  <c r="EM67" i="9"/>
  <c r="EL5" i="9"/>
  <c r="EL6" i="9"/>
  <c r="EL9" i="9"/>
  <c r="EL10" i="9"/>
  <c r="EL12" i="9"/>
  <c r="EL13" i="9"/>
  <c r="EL14" i="9"/>
  <c r="EL15" i="9"/>
  <c r="EL16" i="9"/>
  <c r="EL17" i="9"/>
  <c r="EL19" i="9"/>
  <c r="EL20" i="9"/>
  <c r="EL21" i="9"/>
  <c r="EL22" i="9"/>
  <c r="EL23" i="9"/>
  <c r="EL24" i="9"/>
  <c r="EL25" i="9"/>
  <c r="EL26" i="9"/>
  <c r="EL28" i="9"/>
  <c r="EL29" i="9"/>
  <c r="EL30" i="9"/>
  <c r="EL31" i="9"/>
  <c r="EL32" i="9"/>
  <c r="EL33" i="9"/>
  <c r="EL34" i="9"/>
  <c r="EL35" i="9"/>
  <c r="EL38" i="9"/>
  <c r="EL39" i="9"/>
  <c r="EL40" i="9"/>
  <c r="EL41" i="9"/>
  <c r="EL42" i="9"/>
  <c r="EL43" i="9"/>
  <c r="EL44" i="9"/>
  <c r="EL45" i="9"/>
  <c r="EL46" i="9"/>
  <c r="EL47" i="9"/>
  <c r="EL48" i="9"/>
  <c r="EL49" i="9"/>
  <c r="EL50" i="9"/>
  <c r="EL51" i="9"/>
  <c r="EL52" i="9"/>
  <c r="EL53" i="9"/>
  <c r="EL54" i="9"/>
  <c r="EL55" i="9"/>
  <c r="EL56" i="9"/>
  <c r="EL57" i="9"/>
  <c r="EL58" i="9"/>
  <c r="EL59" i="9"/>
  <c r="EL60" i="9"/>
  <c r="EL61" i="9"/>
  <c r="EL62" i="9"/>
  <c r="EL63" i="9"/>
  <c r="EL64" i="9"/>
  <c r="EL65" i="9"/>
  <c r="EL66" i="9"/>
  <c r="EJ67" i="9"/>
  <c r="EI5" i="9"/>
  <c r="EI6" i="9"/>
  <c r="EI9" i="9"/>
  <c r="EI10" i="9"/>
  <c r="EI12" i="9"/>
  <c r="EI13" i="9"/>
  <c r="EI14" i="9"/>
  <c r="EI15" i="9"/>
  <c r="EI16" i="9"/>
  <c r="EI17" i="9"/>
  <c r="EI19" i="9"/>
  <c r="EI20" i="9"/>
  <c r="EI21" i="9"/>
  <c r="EI22" i="9"/>
  <c r="EI23" i="9"/>
  <c r="EI24" i="9"/>
  <c r="EI25" i="9"/>
  <c r="EI26" i="9"/>
  <c r="EI28" i="9"/>
  <c r="EI29" i="9"/>
  <c r="EI30" i="9"/>
  <c r="EI31" i="9"/>
  <c r="EI32" i="9"/>
  <c r="EI33" i="9"/>
  <c r="EI34" i="9"/>
  <c r="EI35" i="9"/>
  <c r="EI38" i="9"/>
  <c r="EI39" i="9"/>
  <c r="EI40" i="9"/>
  <c r="EI41" i="9"/>
  <c r="EI42" i="9"/>
  <c r="EI43" i="9"/>
  <c r="EI44" i="9"/>
  <c r="EI45" i="9"/>
  <c r="EI46" i="9"/>
  <c r="EI47" i="9"/>
  <c r="EI48" i="9"/>
  <c r="EI49" i="9"/>
  <c r="EI50" i="9"/>
  <c r="EI51" i="9"/>
  <c r="EI52" i="9"/>
  <c r="EI53" i="9"/>
  <c r="EI54" i="9"/>
  <c r="EI55" i="9"/>
  <c r="EI56" i="9"/>
  <c r="EI57" i="9"/>
  <c r="EI58" i="9"/>
  <c r="EI59" i="9"/>
  <c r="EI60" i="9"/>
  <c r="EI61" i="9"/>
  <c r="EI62" i="9"/>
  <c r="EI63" i="9"/>
  <c r="EI64" i="9"/>
  <c r="EI65" i="9"/>
  <c r="EI66" i="9"/>
  <c r="EH67" i="9"/>
  <c r="EG5" i="9"/>
  <c r="EG6" i="9"/>
  <c r="EG9" i="9"/>
  <c r="EG10" i="9"/>
  <c r="EG12" i="9"/>
  <c r="EG13" i="9"/>
  <c r="EG14" i="9"/>
  <c r="EG15" i="9"/>
  <c r="EG16" i="9"/>
  <c r="EG17" i="9"/>
  <c r="EG19" i="9"/>
  <c r="EG20" i="9"/>
  <c r="EG21" i="9"/>
  <c r="EG22" i="9"/>
  <c r="EG23" i="9"/>
  <c r="EG24" i="9"/>
  <c r="EG25" i="9"/>
  <c r="EG26" i="9"/>
  <c r="EG28" i="9"/>
  <c r="EG29" i="9"/>
  <c r="EG30" i="9"/>
  <c r="EG31" i="9"/>
  <c r="EG32" i="9"/>
  <c r="EG33" i="9"/>
  <c r="EG34" i="9"/>
  <c r="EG35" i="9"/>
  <c r="EG38" i="9"/>
  <c r="EG39" i="9"/>
  <c r="EG40" i="9"/>
  <c r="EG41" i="9"/>
  <c r="EG42" i="9"/>
  <c r="EG43" i="9"/>
  <c r="EG44" i="9"/>
  <c r="EG45" i="9"/>
  <c r="EG46" i="9"/>
  <c r="EG47" i="9"/>
  <c r="EG48" i="9"/>
  <c r="EG49" i="9"/>
  <c r="EG50" i="9"/>
  <c r="EG51" i="9"/>
  <c r="EG52" i="9"/>
  <c r="EG53" i="9"/>
  <c r="EG54" i="9"/>
  <c r="EG55" i="9"/>
  <c r="EG56" i="9"/>
  <c r="EG57" i="9"/>
  <c r="EG58" i="9"/>
  <c r="EG59" i="9"/>
  <c r="EG60" i="9"/>
  <c r="EG61" i="9"/>
  <c r="EG62" i="9"/>
  <c r="EG63" i="9"/>
  <c r="EG64" i="9"/>
  <c r="EG65" i="9"/>
  <c r="EG66" i="9"/>
  <c r="EE67" i="9"/>
  <c r="ED5" i="9"/>
  <c r="ED6" i="9"/>
  <c r="ED9" i="9"/>
  <c r="ED10" i="9"/>
  <c r="ED12" i="9"/>
  <c r="ED13" i="9"/>
  <c r="ED14" i="9"/>
  <c r="ED15" i="9"/>
  <c r="ED16" i="9"/>
  <c r="ED17" i="9"/>
  <c r="ED19" i="9"/>
  <c r="ED20" i="9"/>
  <c r="ED21" i="9"/>
  <c r="ED22" i="9"/>
  <c r="ED23" i="9"/>
  <c r="ED24" i="9"/>
  <c r="ED25" i="9"/>
  <c r="ED26" i="9"/>
  <c r="ED28" i="9"/>
  <c r="ED29" i="9"/>
  <c r="ED30" i="9"/>
  <c r="ED31" i="9"/>
  <c r="ED32" i="9"/>
  <c r="ED33" i="9"/>
  <c r="ED34" i="9"/>
  <c r="ED35" i="9"/>
  <c r="ED38" i="9"/>
  <c r="ED39" i="9"/>
  <c r="ED40" i="9"/>
  <c r="ED41" i="9"/>
  <c r="ED42" i="9"/>
  <c r="ED43" i="9"/>
  <c r="ED44" i="9"/>
  <c r="ED45" i="9"/>
  <c r="ED46" i="9"/>
  <c r="ED47" i="9"/>
  <c r="ED48" i="9"/>
  <c r="ED49" i="9"/>
  <c r="ED50" i="9"/>
  <c r="ED51" i="9"/>
  <c r="ED52" i="9"/>
  <c r="ED53" i="9"/>
  <c r="ED54" i="9"/>
  <c r="ED55" i="9"/>
  <c r="ED56" i="9"/>
  <c r="ED57" i="9"/>
  <c r="ED58" i="9"/>
  <c r="ED59" i="9"/>
  <c r="ED60" i="9"/>
  <c r="ED61" i="9"/>
  <c r="ED62" i="9"/>
  <c r="ED63" i="9"/>
  <c r="ED64" i="9"/>
  <c r="ED65" i="9"/>
  <c r="ED66" i="9"/>
  <c r="EC67" i="9"/>
  <c r="EB5" i="9"/>
  <c r="EB6" i="9"/>
  <c r="EB9" i="9"/>
  <c r="EB10" i="9"/>
  <c r="EB12" i="9"/>
  <c r="EB13" i="9"/>
  <c r="EB14" i="9"/>
  <c r="EB15" i="9"/>
  <c r="EB16" i="9"/>
  <c r="EB17" i="9"/>
  <c r="EB19" i="9"/>
  <c r="EB20" i="9"/>
  <c r="EB21" i="9"/>
  <c r="EB22" i="9"/>
  <c r="EB23" i="9"/>
  <c r="EB24" i="9"/>
  <c r="EB25" i="9"/>
  <c r="EB26" i="9"/>
  <c r="EB28" i="9"/>
  <c r="EB29" i="9"/>
  <c r="EB30" i="9"/>
  <c r="EB31" i="9"/>
  <c r="EB32" i="9"/>
  <c r="EB33" i="9"/>
  <c r="EB34" i="9"/>
  <c r="EB35" i="9"/>
  <c r="EB38" i="9"/>
  <c r="EB39" i="9"/>
  <c r="EB40" i="9"/>
  <c r="EB41" i="9"/>
  <c r="EB42" i="9"/>
  <c r="EB43" i="9"/>
  <c r="EB44" i="9"/>
  <c r="EB45" i="9"/>
  <c r="EB46" i="9"/>
  <c r="EB47" i="9"/>
  <c r="EB48" i="9"/>
  <c r="EB49" i="9"/>
  <c r="EB50" i="9"/>
  <c r="EB51" i="9"/>
  <c r="EB52" i="9"/>
  <c r="EB53" i="9"/>
  <c r="EB54" i="9"/>
  <c r="EB55" i="9"/>
  <c r="EB56" i="9"/>
  <c r="EB57" i="9"/>
  <c r="EB58" i="9"/>
  <c r="EB59" i="9"/>
  <c r="EB60" i="9"/>
  <c r="EB61" i="9"/>
  <c r="EB62" i="9"/>
  <c r="EB63" i="9"/>
  <c r="EB64" i="9"/>
  <c r="EB65" i="9"/>
  <c r="EB66" i="9"/>
  <c r="DY5" i="9"/>
  <c r="DY6" i="9"/>
  <c r="DY9" i="9"/>
  <c r="DY10" i="9"/>
  <c r="DY12" i="9"/>
  <c r="DY13" i="9"/>
  <c r="DY14" i="9"/>
  <c r="DY15" i="9"/>
  <c r="DY16" i="9"/>
  <c r="DY17" i="9"/>
  <c r="DY19" i="9"/>
  <c r="DY20" i="9"/>
  <c r="DY21" i="9"/>
  <c r="DY22" i="9"/>
  <c r="DY23" i="9"/>
  <c r="DY24" i="9"/>
  <c r="DY25" i="9"/>
  <c r="DY26" i="9"/>
  <c r="DY28" i="9"/>
  <c r="DY29" i="9"/>
  <c r="DY30" i="9"/>
  <c r="DY31" i="9"/>
  <c r="DY32" i="9"/>
  <c r="DY33" i="9"/>
  <c r="DY34" i="9"/>
  <c r="DY35" i="9"/>
  <c r="DY38" i="9"/>
  <c r="DY39" i="9"/>
  <c r="DY40" i="9"/>
  <c r="DY41" i="9"/>
  <c r="DY42" i="9"/>
  <c r="DY43" i="9"/>
  <c r="DY44" i="9"/>
  <c r="DY45" i="9"/>
  <c r="DY46" i="9"/>
  <c r="DY47" i="9"/>
  <c r="DY48" i="9"/>
  <c r="DY49" i="9"/>
  <c r="DY50" i="9"/>
  <c r="DY51" i="9"/>
  <c r="DY52" i="9"/>
  <c r="DY53" i="9"/>
  <c r="DY54" i="9"/>
  <c r="DY55" i="9"/>
  <c r="DY56" i="9"/>
  <c r="DY57" i="9"/>
  <c r="DY58" i="9"/>
  <c r="DY59" i="9"/>
  <c r="DY60" i="9"/>
  <c r="DY61" i="9"/>
  <c r="DY62" i="9"/>
  <c r="DY63" i="9"/>
  <c r="DY64" i="9"/>
  <c r="DY65" i="9"/>
  <c r="DY66" i="9"/>
  <c r="DW5" i="9"/>
  <c r="DW6" i="9"/>
  <c r="DW9" i="9"/>
  <c r="DW10" i="9"/>
  <c r="DW12" i="9"/>
  <c r="DW13" i="9"/>
  <c r="DW14" i="9"/>
  <c r="DW15" i="9"/>
  <c r="DW16" i="9"/>
  <c r="DW17" i="9"/>
  <c r="DW19" i="9"/>
  <c r="DW20" i="9"/>
  <c r="DW21" i="9"/>
  <c r="DW22" i="9"/>
  <c r="DW23" i="9"/>
  <c r="DW24" i="9"/>
  <c r="DW25" i="9"/>
  <c r="DW26" i="9"/>
  <c r="DW28" i="9"/>
  <c r="DW29" i="9"/>
  <c r="DW30" i="9"/>
  <c r="DW31" i="9"/>
  <c r="DW32" i="9"/>
  <c r="DW33" i="9"/>
  <c r="DW34" i="9"/>
  <c r="DW35" i="9"/>
  <c r="DW38" i="9"/>
  <c r="DW39" i="9"/>
  <c r="DW40" i="9"/>
  <c r="DW41" i="9"/>
  <c r="DW42" i="9"/>
  <c r="DW43" i="9"/>
  <c r="DW44" i="9"/>
  <c r="DW45" i="9"/>
  <c r="DW46" i="9"/>
  <c r="DW47" i="9"/>
  <c r="DW48" i="9"/>
  <c r="DW49" i="9"/>
  <c r="DW50" i="9"/>
  <c r="DW51" i="9"/>
  <c r="DW52" i="9"/>
  <c r="DW53" i="9"/>
  <c r="DW54" i="9"/>
  <c r="DW55" i="9"/>
  <c r="DW56" i="9"/>
  <c r="DW57" i="9"/>
  <c r="DW58" i="9"/>
  <c r="DW59" i="9"/>
  <c r="DW60" i="9"/>
  <c r="DW61" i="9"/>
  <c r="DW62" i="9"/>
  <c r="DW63" i="9"/>
  <c r="DW64" i="9"/>
  <c r="DW65" i="9"/>
  <c r="DW66" i="9"/>
  <c r="DT5" i="9"/>
  <c r="DT6" i="9"/>
  <c r="DT9" i="9"/>
  <c r="DT10" i="9"/>
  <c r="DT12" i="9"/>
  <c r="DT13" i="9"/>
  <c r="DT14" i="9"/>
  <c r="DT15" i="9"/>
  <c r="DT16" i="9"/>
  <c r="DT17" i="9"/>
  <c r="DT19" i="9"/>
  <c r="DT20" i="9"/>
  <c r="DT21" i="9"/>
  <c r="DT22" i="9"/>
  <c r="DT23" i="9"/>
  <c r="DT24" i="9"/>
  <c r="DT25" i="9"/>
  <c r="DT26" i="9"/>
  <c r="DT28" i="9"/>
  <c r="DT29" i="9"/>
  <c r="DT30" i="9"/>
  <c r="DT31" i="9"/>
  <c r="DT32" i="9"/>
  <c r="DT33" i="9"/>
  <c r="DT34" i="9"/>
  <c r="DT35" i="9"/>
  <c r="DT38" i="9"/>
  <c r="DT39" i="9"/>
  <c r="DT40" i="9"/>
  <c r="DT41" i="9"/>
  <c r="DT42" i="9"/>
  <c r="DT43" i="9"/>
  <c r="DT44" i="9"/>
  <c r="DT45" i="9"/>
  <c r="DT46" i="9"/>
  <c r="DT47" i="9"/>
  <c r="DT48" i="9"/>
  <c r="DT49" i="9"/>
  <c r="DT50" i="9"/>
  <c r="DT51" i="9"/>
  <c r="DT52" i="9"/>
  <c r="DT53" i="9"/>
  <c r="DT54" i="9"/>
  <c r="DT55" i="9"/>
  <c r="DT56" i="9"/>
  <c r="DT57" i="9"/>
  <c r="DT58" i="9"/>
  <c r="DT59" i="9"/>
  <c r="DT60" i="9"/>
  <c r="DT61" i="9"/>
  <c r="DT62" i="9"/>
  <c r="DT63" i="9"/>
  <c r="DT64" i="9"/>
  <c r="DT65" i="9"/>
  <c r="DT66" i="9"/>
  <c r="DR5" i="9"/>
  <c r="DR6" i="9"/>
  <c r="DR9" i="9"/>
  <c r="DR10" i="9"/>
  <c r="DR12" i="9"/>
  <c r="DR13" i="9"/>
  <c r="DR14" i="9"/>
  <c r="DR15" i="9"/>
  <c r="DR16" i="9"/>
  <c r="DR17" i="9"/>
  <c r="DR19" i="9"/>
  <c r="DR20" i="9"/>
  <c r="DR21" i="9"/>
  <c r="DR22" i="9"/>
  <c r="DR23" i="9"/>
  <c r="DR24" i="9"/>
  <c r="DR25" i="9"/>
  <c r="DR26" i="9"/>
  <c r="DR28" i="9"/>
  <c r="DR29" i="9"/>
  <c r="DR30" i="9"/>
  <c r="DR31" i="9"/>
  <c r="DR32" i="9"/>
  <c r="DR33" i="9"/>
  <c r="DR34" i="9"/>
  <c r="DR35" i="9"/>
  <c r="DR38" i="9"/>
  <c r="DR39" i="9"/>
  <c r="DR40" i="9"/>
  <c r="DR41" i="9"/>
  <c r="DR42" i="9"/>
  <c r="DR43" i="9"/>
  <c r="DR44" i="9"/>
  <c r="DR45" i="9"/>
  <c r="DR46" i="9"/>
  <c r="DR47" i="9"/>
  <c r="DR48" i="9"/>
  <c r="DR49" i="9"/>
  <c r="DR50" i="9"/>
  <c r="DR51" i="9"/>
  <c r="DR52" i="9"/>
  <c r="DR53" i="9"/>
  <c r="DR54" i="9"/>
  <c r="DR55" i="9"/>
  <c r="DR56" i="9"/>
  <c r="DR57" i="9"/>
  <c r="DR58" i="9"/>
  <c r="DR59" i="9"/>
  <c r="DR60" i="9"/>
  <c r="DR61" i="9"/>
  <c r="DR62" i="9"/>
  <c r="DR63" i="9"/>
  <c r="DR64" i="9"/>
  <c r="DR65" i="9"/>
  <c r="DR66" i="9"/>
  <c r="DO5" i="9"/>
  <c r="DO6" i="9"/>
  <c r="DO9" i="9"/>
  <c r="DO10" i="9"/>
  <c r="DO12" i="9"/>
  <c r="DO13" i="9"/>
  <c r="DO14" i="9"/>
  <c r="DO15" i="9"/>
  <c r="DO16" i="9"/>
  <c r="DO17" i="9"/>
  <c r="DO19" i="9"/>
  <c r="DO20" i="9"/>
  <c r="DO21" i="9"/>
  <c r="DO22" i="9"/>
  <c r="DO23" i="9"/>
  <c r="DO24" i="9"/>
  <c r="DO25" i="9"/>
  <c r="DO26" i="9"/>
  <c r="DO28" i="9"/>
  <c r="DO29" i="9"/>
  <c r="DO30" i="9"/>
  <c r="DO31" i="9"/>
  <c r="DO32" i="9"/>
  <c r="DO33" i="9"/>
  <c r="DO34" i="9"/>
  <c r="DO35" i="9"/>
  <c r="DO38" i="9"/>
  <c r="DO39" i="9"/>
  <c r="DO40" i="9"/>
  <c r="DO41" i="9"/>
  <c r="DO42" i="9"/>
  <c r="DO43" i="9"/>
  <c r="DO44" i="9"/>
  <c r="DO45" i="9"/>
  <c r="DO46" i="9"/>
  <c r="DO47" i="9"/>
  <c r="DO48" i="9"/>
  <c r="DO49" i="9"/>
  <c r="DO50" i="9"/>
  <c r="DO51" i="9"/>
  <c r="DO52" i="9"/>
  <c r="DO53" i="9"/>
  <c r="DO54" i="9"/>
  <c r="DO55" i="9"/>
  <c r="DO56" i="9"/>
  <c r="DO57" i="9"/>
  <c r="DO58" i="9"/>
  <c r="DO59" i="9"/>
  <c r="DO60" i="9"/>
  <c r="DO61" i="9"/>
  <c r="DO62" i="9"/>
  <c r="DO63" i="9"/>
  <c r="DO64" i="9"/>
  <c r="DO65" i="9"/>
  <c r="DO66" i="9"/>
  <c r="DM5" i="9"/>
  <c r="DM6" i="9"/>
  <c r="DM9" i="9"/>
  <c r="DM10" i="9"/>
  <c r="DM12" i="9"/>
  <c r="DM13" i="9"/>
  <c r="DM14" i="9"/>
  <c r="DM15" i="9"/>
  <c r="DM16" i="9"/>
  <c r="DM17" i="9"/>
  <c r="DM19" i="9"/>
  <c r="DM20" i="9"/>
  <c r="DM21" i="9"/>
  <c r="DM22" i="9"/>
  <c r="DM23" i="9"/>
  <c r="DM24" i="9"/>
  <c r="DM25" i="9"/>
  <c r="DM26" i="9"/>
  <c r="DM28" i="9"/>
  <c r="DM29" i="9"/>
  <c r="DM30" i="9"/>
  <c r="DM31" i="9"/>
  <c r="DM32" i="9"/>
  <c r="DM33" i="9"/>
  <c r="DM34" i="9"/>
  <c r="DM35" i="9"/>
  <c r="DM38" i="9"/>
  <c r="DM39" i="9"/>
  <c r="DM40" i="9"/>
  <c r="DM41" i="9"/>
  <c r="DM42" i="9"/>
  <c r="DM43" i="9"/>
  <c r="DM44" i="9"/>
  <c r="DM45" i="9"/>
  <c r="DM46" i="9"/>
  <c r="DM47" i="9"/>
  <c r="DM48" i="9"/>
  <c r="DM49" i="9"/>
  <c r="DM50" i="9"/>
  <c r="DM51" i="9"/>
  <c r="DM52" i="9"/>
  <c r="DM53" i="9"/>
  <c r="DM54" i="9"/>
  <c r="DM55" i="9"/>
  <c r="DM56" i="9"/>
  <c r="DM57" i="9"/>
  <c r="DM58" i="9"/>
  <c r="DM59" i="9"/>
  <c r="DM60" i="9"/>
  <c r="DM61" i="9"/>
  <c r="DM62" i="9"/>
  <c r="DM63" i="9"/>
  <c r="DM64" i="9"/>
  <c r="DM65" i="9"/>
  <c r="DM66" i="9"/>
  <c r="DJ5" i="9"/>
  <c r="DJ6" i="9"/>
  <c r="DJ9" i="9"/>
  <c r="DJ10" i="9"/>
  <c r="DJ12" i="9"/>
  <c r="DJ13" i="9"/>
  <c r="DJ14" i="9"/>
  <c r="DJ15" i="9"/>
  <c r="DJ16" i="9"/>
  <c r="DJ17" i="9"/>
  <c r="DJ19" i="9"/>
  <c r="DJ20" i="9"/>
  <c r="DJ21" i="9"/>
  <c r="DJ22" i="9"/>
  <c r="DJ23" i="9"/>
  <c r="DJ24" i="9"/>
  <c r="DJ25" i="9"/>
  <c r="DJ26" i="9"/>
  <c r="DJ28" i="9"/>
  <c r="DJ29" i="9"/>
  <c r="DJ30" i="9"/>
  <c r="DJ31" i="9"/>
  <c r="DJ32" i="9"/>
  <c r="DJ33" i="9"/>
  <c r="DJ34" i="9"/>
  <c r="DJ35" i="9"/>
  <c r="DJ38" i="9"/>
  <c r="DJ39" i="9"/>
  <c r="DJ40" i="9"/>
  <c r="DJ41" i="9"/>
  <c r="DJ42" i="9"/>
  <c r="DJ43" i="9"/>
  <c r="DJ44" i="9"/>
  <c r="DJ45" i="9"/>
  <c r="DJ46" i="9"/>
  <c r="DJ47" i="9"/>
  <c r="DJ48" i="9"/>
  <c r="DJ49" i="9"/>
  <c r="DJ50" i="9"/>
  <c r="DJ51" i="9"/>
  <c r="DJ52" i="9"/>
  <c r="DJ53" i="9"/>
  <c r="DJ54" i="9"/>
  <c r="DJ55" i="9"/>
  <c r="DJ56" i="9"/>
  <c r="DJ57" i="9"/>
  <c r="DJ58" i="9"/>
  <c r="DJ59" i="9"/>
  <c r="DJ60" i="9"/>
  <c r="DJ61" i="9"/>
  <c r="DJ62" i="9"/>
  <c r="DJ63" i="9"/>
  <c r="DJ64" i="9"/>
  <c r="DJ65" i="9"/>
  <c r="DJ66" i="9"/>
  <c r="DH5" i="9"/>
  <c r="DH6" i="9"/>
  <c r="DH9" i="9"/>
  <c r="DH10" i="9"/>
  <c r="DH12" i="9"/>
  <c r="DH13" i="9"/>
  <c r="DH14" i="9"/>
  <c r="DH15" i="9"/>
  <c r="DH16" i="9"/>
  <c r="DH17" i="9"/>
  <c r="DH19" i="9"/>
  <c r="DH20" i="9"/>
  <c r="DH21" i="9"/>
  <c r="DH22" i="9"/>
  <c r="DH23" i="9"/>
  <c r="DH24" i="9"/>
  <c r="DH25" i="9"/>
  <c r="DH26" i="9"/>
  <c r="DH28" i="9"/>
  <c r="DH29" i="9"/>
  <c r="DH30" i="9"/>
  <c r="DH31" i="9"/>
  <c r="DH32" i="9"/>
  <c r="DH33" i="9"/>
  <c r="DH34" i="9"/>
  <c r="DH35" i="9"/>
  <c r="DH38" i="9"/>
  <c r="DH39" i="9"/>
  <c r="DH40" i="9"/>
  <c r="DH41" i="9"/>
  <c r="DH42" i="9"/>
  <c r="DH43" i="9"/>
  <c r="DH44" i="9"/>
  <c r="DH45" i="9"/>
  <c r="DH46" i="9"/>
  <c r="DH47" i="9"/>
  <c r="DH48" i="9"/>
  <c r="DH49" i="9"/>
  <c r="DH50" i="9"/>
  <c r="DH51" i="9"/>
  <c r="DH52" i="9"/>
  <c r="DH53" i="9"/>
  <c r="DH54" i="9"/>
  <c r="DH55" i="9"/>
  <c r="DH56" i="9"/>
  <c r="DH57" i="9"/>
  <c r="DH58" i="9"/>
  <c r="DH59" i="9"/>
  <c r="DH60" i="9"/>
  <c r="DH61" i="9"/>
  <c r="DH62" i="9"/>
  <c r="DH63" i="9"/>
  <c r="DH64" i="9"/>
  <c r="DH65" i="9"/>
  <c r="DH66" i="9"/>
  <c r="DE5" i="9"/>
  <c r="DE6" i="9"/>
  <c r="DE9" i="9"/>
  <c r="DE10" i="9"/>
  <c r="DE12" i="9"/>
  <c r="DE13" i="9"/>
  <c r="DE14" i="9"/>
  <c r="DE15" i="9"/>
  <c r="DE16" i="9"/>
  <c r="DE17" i="9"/>
  <c r="DE19" i="9"/>
  <c r="DE20" i="9"/>
  <c r="DE21" i="9"/>
  <c r="DE22" i="9"/>
  <c r="DE23" i="9"/>
  <c r="DE24" i="9"/>
  <c r="DE25" i="9"/>
  <c r="DE26" i="9"/>
  <c r="DE28" i="9"/>
  <c r="DE29" i="9"/>
  <c r="DE30" i="9"/>
  <c r="DE31" i="9"/>
  <c r="DE32" i="9"/>
  <c r="DE33" i="9"/>
  <c r="DE34" i="9"/>
  <c r="DE35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DC5" i="9"/>
  <c r="DC6" i="9"/>
  <c r="DC9" i="9"/>
  <c r="DC10" i="9"/>
  <c r="DC12" i="9"/>
  <c r="DC13" i="9"/>
  <c r="DC14" i="9"/>
  <c r="DC15" i="9"/>
  <c r="DC16" i="9"/>
  <c r="DC17" i="9"/>
  <c r="DC19" i="9"/>
  <c r="DC20" i="9"/>
  <c r="DC21" i="9"/>
  <c r="DC22" i="9"/>
  <c r="DC23" i="9"/>
  <c r="DC24" i="9"/>
  <c r="DC25" i="9"/>
  <c r="DC26" i="9"/>
  <c r="DC28" i="9"/>
  <c r="DC29" i="9"/>
  <c r="DC30" i="9"/>
  <c r="DC31" i="9"/>
  <c r="DC32" i="9"/>
  <c r="DC33" i="9"/>
  <c r="DC34" i="9"/>
  <c r="DC35" i="9"/>
  <c r="DC38" i="9"/>
  <c r="DC39" i="9"/>
  <c r="DC40" i="9"/>
  <c r="DC41" i="9"/>
  <c r="DC42" i="9"/>
  <c r="DC43" i="9"/>
  <c r="DC44" i="9"/>
  <c r="DC45" i="9"/>
  <c r="DC46" i="9"/>
  <c r="DC47" i="9"/>
  <c r="DC48" i="9"/>
  <c r="DC49" i="9"/>
  <c r="DC50" i="9"/>
  <c r="DC51" i="9"/>
  <c r="DC52" i="9"/>
  <c r="DC53" i="9"/>
  <c r="DC54" i="9"/>
  <c r="DC55" i="9"/>
  <c r="DC56" i="9"/>
  <c r="DC57" i="9"/>
  <c r="DC58" i="9"/>
  <c r="DC59" i="9"/>
  <c r="DC60" i="9"/>
  <c r="DC61" i="9"/>
  <c r="DC62" i="9"/>
  <c r="DC63" i="9"/>
  <c r="DC64" i="9"/>
  <c r="DC65" i="9"/>
  <c r="DC66" i="9"/>
  <c r="CZ5" i="9"/>
  <c r="CZ6" i="9"/>
  <c r="CZ9" i="9"/>
  <c r="CZ10" i="9"/>
  <c r="CZ12" i="9"/>
  <c r="CZ13" i="9"/>
  <c r="CZ14" i="9"/>
  <c r="CZ15" i="9"/>
  <c r="CZ16" i="9"/>
  <c r="CZ17" i="9"/>
  <c r="CZ19" i="9"/>
  <c r="CZ20" i="9"/>
  <c r="CZ21" i="9"/>
  <c r="CZ22" i="9"/>
  <c r="CZ23" i="9"/>
  <c r="CZ24" i="9"/>
  <c r="CZ25" i="9"/>
  <c r="CZ26" i="9"/>
  <c r="CZ28" i="9"/>
  <c r="CZ29" i="9"/>
  <c r="CZ30" i="9"/>
  <c r="CZ31" i="9"/>
  <c r="CZ32" i="9"/>
  <c r="CZ33" i="9"/>
  <c r="CZ34" i="9"/>
  <c r="CZ35" i="9"/>
  <c r="CZ38" i="9"/>
  <c r="CZ39" i="9"/>
  <c r="CZ40" i="9"/>
  <c r="CZ41" i="9"/>
  <c r="CZ42" i="9"/>
  <c r="CZ43" i="9"/>
  <c r="CZ44" i="9"/>
  <c r="CZ45" i="9"/>
  <c r="CZ46" i="9"/>
  <c r="CZ47" i="9"/>
  <c r="CZ48" i="9"/>
  <c r="CZ49" i="9"/>
  <c r="CZ50" i="9"/>
  <c r="CZ51" i="9"/>
  <c r="CZ52" i="9"/>
  <c r="CZ53" i="9"/>
  <c r="CZ54" i="9"/>
  <c r="CZ55" i="9"/>
  <c r="CZ56" i="9"/>
  <c r="CZ57" i="9"/>
  <c r="CZ58" i="9"/>
  <c r="CZ59" i="9"/>
  <c r="CZ60" i="9"/>
  <c r="CZ61" i="9"/>
  <c r="CZ62" i="9"/>
  <c r="CZ63" i="9"/>
  <c r="CZ64" i="9"/>
  <c r="CZ65" i="9"/>
  <c r="CZ66" i="9"/>
  <c r="CX5" i="9"/>
  <c r="CX6" i="9"/>
  <c r="CX9" i="9"/>
  <c r="CX10" i="9"/>
  <c r="CX12" i="9"/>
  <c r="CX13" i="9"/>
  <c r="CX14" i="9"/>
  <c r="CX15" i="9"/>
  <c r="CX16" i="9"/>
  <c r="CX17" i="9"/>
  <c r="CX19" i="9"/>
  <c r="CX20" i="9"/>
  <c r="CX21" i="9"/>
  <c r="CX22" i="9"/>
  <c r="CX23" i="9"/>
  <c r="CX24" i="9"/>
  <c r="CX25" i="9"/>
  <c r="CX26" i="9"/>
  <c r="CX28" i="9"/>
  <c r="CX29" i="9"/>
  <c r="CX30" i="9"/>
  <c r="CX31" i="9"/>
  <c r="CX32" i="9"/>
  <c r="CX33" i="9"/>
  <c r="CX34" i="9"/>
  <c r="CX35" i="9"/>
  <c r="CX38" i="9"/>
  <c r="CX39" i="9"/>
  <c r="CX40" i="9"/>
  <c r="CX41" i="9"/>
  <c r="CX42" i="9"/>
  <c r="CX43" i="9"/>
  <c r="CX44" i="9"/>
  <c r="CX45" i="9"/>
  <c r="CX46" i="9"/>
  <c r="CX47" i="9"/>
  <c r="CX48" i="9"/>
  <c r="CX49" i="9"/>
  <c r="CX50" i="9"/>
  <c r="CX51" i="9"/>
  <c r="CX52" i="9"/>
  <c r="CX53" i="9"/>
  <c r="CX54" i="9"/>
  <c r="CX55" i="9"/>
  <c r="CX56" i="9"/>
  <c r="CX57" i="9"/>
  <c r="CX58" i="9"/>
  <c r="CX59" i="9"/>
  <c r="CX60" i="9"/>
  <c r="CX61" i="9"/>
  <c r="CX62" i="9"/>
  <c r="CX63" i="9"/>
  <c r="CX64" i="9"/>
  <c r="CX65" i="9"/>
  <c r="CX66" i="9"/>
  <c r="CU5" i="9"/>
  <c r="CU6" i="9"/>
  <c r="CU9" i="9"/>
  <c r="CU10" i="9"/>
  <c r="CU12" i="9"/>
  <c r="CU13" i="9"/>
  <c r="CU14" i="9"/>
  <c r="CU15" i="9"/>
  <c r="CU16" i="9"/>
  <c r="CU17" i="9"/>
  <c r="CU19" i="9"/>
  <c r="CU20" i="9"/>
  <c r="CU21" i="9"/>
  <c r="CU22" i="9"/>
  <c r="CU23" i="9"/>
  <c r="CU24" i="9"/>
  <c r="CU25" i="9"/>
  <c r="CU26" i="9"/>
  <c r="CU28" i="9"/>
  <c r="CU29" i="9"/>
  <c r="CU30" i="9"/>
  <c r="CU31" i="9"/>
  <c r="CU32" i="9"/>
  <c r="CU33" i="9"/>
  <c r="CU34" i="9"/>
  <c r="CU35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S5" i="9"/>
  <c r="CS6" i="9"/>
  <c r="CS9" i="9"/>
  <c r="CS10" i="9"/>
  <c r="CS12" i="9"/>
  <c r="CS13" i="9"/>
  <c r="CS14" i="9"/>
  <c r="CS15" i="9"/>
  <c r="CS16" i="9"/>
  <c r="CS17" i="9"/>
  <c r="CS19" i="9"/>
  <c r="CS20" i="9"/>
  <c r="CS21" i="9"/>
  <c r="CS22" i="9"/>
  <c r="CS23" i="9"/>
  <c r="CS24" i="9"/>
  <c r="CS25" i="9"/>
  <c r="CS26" i="9"/>
  <c r="CS28" i="9"/>
  <c r="CS29" i="9"/>
  <c r="CS30" i="9"/>
  <c r="CS31" i="9"/>
  <c r="CS32" i="9"/>
  <c r="CS33" i="9"/>
  <c r="CS34" i="9"/>
  <c r="CS35" i="9"/>
  <c r="CS38" i="9"/>
  <c r="CS39" i="9"/>
  <c r="CS40" i="9"/>
  <c r="CS41" i="9"/>
  <c r="CS42" i="9"/>
  <c r="CS43" i="9"/>
  <c r="CS44" i="9"/>
  <c r="CS45" i="9"/>
  <c r="CS46" i="9"/>
  <c r="CS47" i="9"/>
  <c r="CS48" i="9"/>
  <c r="CS49" i="9"/>
  <c r="CS50" i="9"/>
  <c r="CS51" i="9"/>
  <c r="CS52" i="9"/>
  <c r="CS53" i="9"/>
  <c r="CS54" i="9"/>
  <c r="CS55" i="9"/>
  <c r="CS56" i="9"/>
  <c r="CS57" i="9"/>
  <c r="CS58" i="9"/>
  <c r="CS59" i="9"/>
  <c r="CS60" i="9"/>
  <c r="CS61" i="9"/>
  <c r="CS62" i="9"/>
  <c r="CS63" i="9"/>
  <c r="CS64" i="9"/>
  <c r="CS65" i="9"/>
  <c r="CS66" i="9"/>
  <c r="CP5" i="9"/>
  <c r="CP6" i="9"/>
  <c r="CP9" i="9"/>
  <c r="CP10" i="9"/>
  <c r="CP12" i="9"/>
  <c r="CP13" i="9"/>
  <c r="CP14" i="9"/>
  <c r="CP15" i="9"/>
  <c r="CP16" i="9"/>
  <c r="CP17" i="9"/>
  <c r="CP19" i="9"/>
  <c r="CP20" i="9"/>
  <c r="CP21" i="9"/>
  <c r="CP22" i="9"/>
  <c r="CP23" i="9"/>
  <c r="CP24" i="9"/>
  <c r="CP25" i="9"/>
  <c r="CP26" i="9"/>
  <c r="CP28" i="9"/>
  <c r="CP29" i="9"/>
  <c r="CP30" i="9"/>
  <c r="CP31" i="9"/>
  <c r="CP32" i="9"/>
  <c r="CP33" i="9"/>
  <c r="CP34" i="9"/>
  <c r="CP35" i="9"/>
  <c r="CP38" i="9"/>
  <c r="CP39" i="9"/>
  <c r="CP40" i="9"/>
  <c r="CP41" i="9"/>
  <c r="CP42" i="9"/>
  <c r="CP43" i="9"/>
  <c r="CP44" i="9"/>
  <c r="CP45" i="9"/>
  <c r="CP46" i="9"/>
  <c r="CP47" i="9"/>
  <c r="CP48" i="9"/>
  <c r="CP49" i="9"/>
  <c r="CP50" i="9"/>
  <c r="CP51" i="9"/>
  <c r="CP52" i="9"/>
  <c r="CP53" i="9"/>
  <c r="CP54" i="9"/>
  <c r="CP55" i="9"/>
  <c r="CP56" i="9"/>
  <c r="CP57" i="9"/>
  <c r="CP58" i="9"/>
  <c r="CP59" i="9"/>
  <c r="CP60" i="9"/>
  <c r="CP61" i="9"/>
  <c r="CP62" i="9"/>
  <c r="CP63" i="9"/>
  <c r="CP64" i="9"/>
  <c r="CP65" i="9"/>
  <c r="CP66" i="9"/>
  <c r="CN5" i="9"/>
  <c r="CN6" i="9"/>
  <c r="CN9" i="9"/>
  <c r="CN10" i="9"/>
  <c r="CN12" i="9"/>
  <c r="CN13" i="9"/>
  <c r="CN14" i="9"/>
  <c r="CN15" i="9"/>
  <c r="CN16" i="9"/>
  <c r="CN17" i="9"/>
  <c r="CN19" i="9"/>
  <c r="CN20" i="9"/>
  <c r="CN21" i="9"/>
  <c r="CN22" i="9"/>
  <c r="CN23" i="9"/>
  <c r="CN24" i="9"/>
  <c r="CN25" i="9"/>
  <c r="CN26" i="9"/>
  <c r="CN28" i="9"/>
  <c r="CN29" i="9"/>
  <c r="CN30" i="9"/>
  <c r="CN31" i="9"/>
  <c r="CN32" i="9"/>
  <c r="CN33" i="9"/>
  <c r="CN34" i="9"/>
  <c r="CN35" i="9"/>
  <c r="CN38" i="9"/>
  <c r="CN39" i="9"/>
  <c r="CN40" i="9"/>
  <c r="CN41" i="9"/>
  <c r="CN42" i="9"/>
  <c r="CN43" i="9"/>
  <c r="CN44" i="9"/>
  <c r="CN45" i="9"/>
  <c r="CN46" i="9"/>
  <c r="CN47" i="9"/>
  <c r="CN48" i="9"/>
  <c r="CN49" i="9"/>
  <c r="CN50" i="9"/>
  <c r="CN51" i="9"/>
  <c r="CN52" i="9"/>
  <c r="CN53" i="9"/>
  <c r="CN54" i="9"/>
  <c r="CN55" i="9"/>
  <c r="CN56" i="9"/>
  <c r="CN57" i="9"/>
  <c r="CN58" i="9"/>
  <c r="CN59" i="9"/>
  <c r="CN60" i="9"/>
  <c r="CN61" i="9"/>
  <c r="CN62" i="9"/>
  <c r="CN63" i="9"/>
  <c r="CN64" i="9"/>
  <c r="CN65" i="9"/>
  <c r="CN66" i="9"/>
  <c r="CK5" i="9"/>
  <c r="CK6" i="9"/>
  <c r="CK9" i="9"/>
  <c r="CK10" i="9"/>
  <c r="CK12" i="9"/>
  <c r="CK13" i="9"/>
  <c r="CK14" i="9"/>
  <c r="CK15" i="9"/>
  <c r="CK16" i="9"/>
  <c r="CK17" i="9"/>
  <c r="CK19" i="9"/>
  <c r="CK20" i="9"/>
  <c r="CK21" i="9"/>
  <c r="CK22" i="9"/>
  <c r="CK23" i="9"/>
  <c r="CK24" i="9"/>
  <c r="CK25" i="9"/>
  <c r="CK26" i="9"/>
  <c r="CK28" i="9"/>
  <c r="CK29" i="9"/>
  <c r="CK30" i="9"/>
  <c r="CK31" i="9"/>
  <c r="CK32" i="9"/>
  <c r="CK33" i="9"/>
  <c r="CK34" i="9"/>
  <c r="CK35" i="9"/>
  <c r="CK38" i="9"/>
  <c r="CK39" i="9"/>
  <c r="CK40" i="9"/>
  <c r="CK41" i="9"/>
  <c r="CK42" i="9"/>
  <c r="CK43" i="9"/>
  <c r="CK44" i="9"/>
  <c r="CK45" i="9"/>
  <c r="CK46" i="9"/>
  <c r="CK47" i="9"/>
  <c r="CK48" i="9"/>
  <c r="CK49" i="9"/>
  <c r="CK50" i="9"/>
  <c r="CK51" i="9"/>
  <c r="CK52" i="9"/>
  <c r="CK53" i="9"/>
  <c r="CK54" i="9"/>
  <c r="CK55" i="9"/>
  <c r="CK56" i="9"/>
  <c r="CK57" i="9"/>
  <c r="CK58" i="9"/>
  <c r="CK59" i="9"/>
  <c r="CK60" i="9"/>
  <c r="CK61" i="9"/>
  <c r="CK62" i="9"/>
  <c r="CK63" i="9"/>
  <c r="CK64" i="9"/>
  <c r="CK65" i="9"/>
  <c r="CK66" i="9"/>
  <c r="CI5" i="9"/>
  <c r="CI6" i="9"/>
  <c r="CI9" i="9"/>
  <c r="CI10" i="9"/>
  <c r="CI12" i="9"/>
  <c r="CI13" i="9"/>
  <c r="CI14" i="9"/>
  <c r="CI15" i="9"/>
  <c r="CI16" i="9"/>
  <c r="CI17" i="9"/>
  <c r="CI19" i="9"/>
  <c r="CI20" i="9"/>
  <c r="CI21" i="9"/>
  <c r="CI22" i="9"/>
  <c r="CI23" i="9"/>
  <c r="CI24" i="9"/>
  <c r="CI25" i="9"/>
  <c r="CI26" i="9"/>
  <c r="CI28" i="9"/>
  <c r="CI29" i="9"/>
  <c r="CI30" i="9"/>
  <c r="CI31" i="9"/>
  <c r="CI32" i="9"/>
  <c r="CI33" i="9"/>
  <c r="CI34" i="9"/>
  <c r="CI35" i="9"/>
  <c r="CI38" i="9"/>
  <c r="CI39" i="9"/>
  <c r="CI40" i="9"/>
  <c r="CI41" i="9"/>
  <c r="CI42" i="9"/>
  <c r="CI43" i="9"/>
  <c r="CI44" i="9"/>
  <c r="CI45" i="9"/>
  <c r="CI46" i="9"/>
  <c r="CI47" i="9"/>
  <c r="CI48" i="9"/>
  <c r="CI49" i="9"/>
  <c r="CI50" i="9"/>
  <c r="CI51" i="9"/>
  <c r="CI52" i="9"/>
  <c r="CI53" i="9"/>
  <c r="CI54" i="9"/>
  <c r="CI55" i="9"/>
  <c r="CI56" i="9"/>
  <c r="CI57" i="9"/>
  <c r="CI58" i="9"/>
  <c r="CI59" i="9"/>
  <c r="CI60" i="9"/>
  <c r="CI61" i="9"/>
  <c r="CI62" i="9"/>
  <c r="CI63" i="9"/>
  <c r="CI64" i="9"/>
  <c r="CI65" i="9"/>
  <c r="CI66" i="9"/>
  <c r="CF5" i="9"/>
  <c r="CF6" i="9"/>
  <c r="CF9" i="9"/>
  <c r="CF10" i="9"/>
  <c r="CF12" i="9"/>
  <c r="CF13" i="9"/>
  <c r="CF14" i="9"/>
  <c r="CF15" i="9"/>
  <c r="CF16" i="9"/>
  <c r="CF17" i="9"/>
  <c r="CF19" i="9"/>
  <c r="CF20" i="9"/>
  <c r="CF21" i="9"/>
  <c r="CF22" i="9"/>
  <c r="CF23" i="9"/>
  <c r="CF24" i="9"/>
  <c r="CF25" i="9"/>
  <c r="CF26" i="9"/>
  <c r="CF28" i="9"/>
  <c r="CF29" i="9"/>
  <c r="CF30" i="9"/>
  <c r="CF31" i="9"/>
  <c r="CF32" i="9"/>
  <c r="CF33" i="9"/>
  <c r="CF34" i="9"/>
  <c r="CF35" i="9"/>
  <c r="CF38" i="9"/>
  <c r="CF39" i="9"/>
  <c r="CF40" i="9"/>
  <c r="CF41" i="9"/>
  <c r="CF42" i="9"/>
  <c r="CF43" i="9"/>
  <c r="CF44" i="9"/>
  <c r="CF45" i="9"/>
  <c r="CF46" i="9"/>
  <c r="CF47" i="9"/>
  <c r="CF48" i="9"/>
  <c r="CF49" i="9"/>
  <c r="CF50" i="9"/>
  <c r="CF51" i="9"/>
  <c r="CF52" i="9"/>
  <c r="CF53" i="9"/>
  <c r="CF54" i="9"/>
  <c r="CF55" i="9"/>
  <c r="CF56" i="9"/>
  <c r="CF57" i="9"/>
  <c r="CF58" i="9"/>
  <c r="CF59" i="9"/>
  <c r="CF60" i="9"/>
  <c r="CF61" i="9"/>
  <c r="CF62" i="9"/>
  <c r="CF63" i="9"/>
  <c r="CF64" i="9"/>
  <c r="CF65" i="9"/>
  <c r="CF66" i="9"/>
  <c r="CD5" i="9"/>
  <c r="CD6" i="9"/>
  <c r="CD9" i="9"/>
  <c r="CD10" i="9"/>
  <c r="CD12" i="9"/>
  <c r="CD13" i="9"/>
  <c r="CD14" i="9"/>
  <c r="CD15" i="9"/>
  <c r="CD16" i="9"/>
  <c r="CD17" i="9"/>
  <c r="CD19" i="9"/>
  <c r="CD20" i="9"/>
  <c r="CD21" i="9"/>
  <c r="CD22" i="9"/>
  <c r="CD23" i="9"/>
  <c r="CD24" i="9"/>
  <c r="CD25" i="9"/>
  <c r="CD26" i="9"/>
  <c r="CD28" i="9"/>
  <c r="CD29" i="9"/>
  <c r="CD30" i="9"/>
  <c r="CD31" i="9"/>
  <c r="CD32" i="9"/>
  <c r="CD33" i="9"/>
  <c r="CD34" i="9"/>
  <c r="CD35" i="9"/>
  <c r="CD38" i="9"/>
  <c r="CD39" i="9"/>
  <c r="CD40" i="9"/>
  <c r="CD41" i="9"/>
  <c r="CD42" i="9"/>
  <c r="CD43" i="9"/>
  <c r="CD44" i="9"/>
  <c r="CD45" i="9"/>
  <c r="CD46" i="9"/>
  <c r="CD47" i="9"/>
  <c r="CD48" i="9"/>
  <c r="CD49" i="9"/>
  <c r="CD50" i="9"/>
  <c r="CD51" i="9"/>
  <c r="CD52" i="9"/>
  <c r="CD53" i="9"/>
  <c r="CD54" i="9"/>
  <c r="CD55" i="9"/>
  <c r="CD56" i="9"/>
  <c r="CD57" i="9"/>
  <c r="CD58" i="9"/>
  <c r="CD59" i="9"/>
  <c r="CD60" i="9"/>
  <c r="CD61" i="9"/>
  <c r="CD62" i="9"/>
  <c r="CD63" i="9"/>
  <c r="CD64" i="9"/>
  <c r="CD65" i="9"/>
  <c r="CD66" i="9"/>
  <c r="BY38" i="1"/>
  <c r="BZ5" i="9" s="1"/>
  <c r="BY39" i="1"/>
  <c r="BZ6" i="9" s="1"/>
  <c r="BY43" i="1"/>
  <c r="BZ9" i="9" s="1"/>
  <c r="BY48" i="1"/>
  <c r="BZ10" i="9" s="1"/>
  <c r="BY53" i="1"/>
  <c r="BZ12" i="9" s="1"/>
  <c r="BY54" i="1"/>
  <c r="BZ13" i="9" s="1"/>
  <c r="BY55" i="1"/>
  <c r="BZ14" i="9" s="1"/>
  <c r="BY56" i="1"/>
  <c r="BZ15" i="9" s="1"/>
  <c r="BY57" i="1"/>
  <c r="BZ16" i="9" s="1"/>
  <c r="BY58" i="1"/>
  <c r="BZ17" i="9" s="1"/>
  <c r="BY64" i="1"/>
  <c r="BZ19" i="9" s="1"/>
  <c r="BY65" i="1"/>
  <c r="BZ20" i="9" s="1"/>
  <c r="BY66" i="1"/>
  <c r="BZ21" i="9" s="1"/>
  <c r="BY67" i="1"/>
  <c r="BZ22" i="9" s="1"/>
  <c r="BY68" i="1"/>
  <c r="BZ23" i="9" s="1"/>
  <c r="BY69" i="1"/>
  <c r="BZ24" i="9" s="1"/>
  <c r="BY70" i="1"/>
  <c r="BZ25" i="9" s="1"/>
  <c r="BY71" i="1"/>
  <c r="BZ26" i="9" s="1"/>
  <c r="BY80" i="1"/>
  <c r="BZ28" i="9" s="1"/>
  <c r="BY81" i="1"/>
  <c r="BZ29" i="9" s="1"/>
  <c r="BY82" i="1"/>
  <c r="BZ30" i="9" s="1"/>
  <c r="BY83" i="1"/>
  <c r="BZ31" i="9" s="1"/>
  <c r="BY84" i="1"/>
  <c r="BZ32" i="9" s="1"/>
  <c r="BY85" i="1"/>
  <c r="BZ33" i="9" s="1"/>
  <c r="BY86" i="1"/>
  <c r="BZ34" i="9" s="1"/>
  <c r="BY87" i="1"/>
  <c r="BZ35" i="9" s="1"/>
  <c r="BY92" i="1"/>
  <c r="BZ38" i="9" s="1"/>
  <c r="BY93" i="1"/>
  <c r="BZ39" i="9" s="1"/>
  <c r="BY94" i="1"/>
  <c r="BZ40" i="9" s="1"/>
  <c r="BY95" i="1"/>
  <c r="BZ41" i="9" s="1"/>
  <c r="BY96" i="1"/>
  <c r="BZ42" i="9" s="1"/>
  <c r="BY97" i="1"/>
  <c r="BZ43" i="9" s="1"/>
  <c r="BY100" i="1"/>
  <c r="BZ44" i="9" s="1"/>
  <c r="BY101" i="1"/>
  <c r="BZ45" i="9" s="1"/>
  <c r="BY102" i="1"/>
  <c r="BZ46" i="9" s="1"/>
  <c r="BY103" i="1"/>
  <c r="BZ47" i="9" s="1"/>
  <c r="BY104" i="1"/>
  <c r="BZ48" i="9" s="1"/>
  <c r="BY107" i="1"/>
  <c r="BZ49" i="9" s="1"/>
  <c r="BY108" i="1"/>
  <c r="BZ50" i="9" s="1"/>
  <c r="BY112" i="1"/>
  <c r="BZ51" i="9" s="1"/>
  <c r="BY114" i="1"/>
  <c r="BZ52" i="9" s="1"/>
  <c r="BY115" i="1"/>
  <c r="BZ53" i="9" s="1"/>
  <c r="BY116" i="1"/>
  <c r="BZ54" i="9" s="1"/>
  <c r="BY117" i="1"/>
  <c r="BZ55" i="9" s="1"/>
  <c r="BY118" i="1"/>
  <c r="BZ56" i="9" s="1"/>
  <c r="BY119" i="1"/>
  <c r="BZ57" i="9" s="1"/>
  <c r="BY120" i="1"/>
  <c r="BZ58" i="9" s="1"/>
  <c r="BY121" i="1"/>
  <c r="BZ59" i="9" s="1"/>
  <c r="BY122" i="1"/>
  <c r="BZ60" i="9" s="1"/>
  <c r="BY123" i="1"/>
  <c r="BZ61" i="9" s="1"/>
  <c r="BY124" i="1"/>
  <c r="BZ62" i="9" s="1"/>
  <c r="BY125" i="1"/>
  <c r="BZ63" i="9" s="1"/>
  <c r="BY126" i="1"/>
  <c r="BZ64" i="9" s="1"/>
  <c r="BY127" i="1"/>
  <c r="BZ65" i="9" s="1"/>
  <c r="BY128" i="1"/>
  <c r="BZ66" i="9" s="1"/>
  <c r="BW38" i="1"/>
  <c r="BX5" i="9" s="1"/>
  <c r="BW39" i="1"/>
  <c r="BX6" i="9" s="1"/>
  <c r="BW43" i="1"/>
  <c r="BX9" i="9" s="1"/>
  <c r="BW48" i="1"/>
  <c r="BX10" i="9" s="1"/>
  <c r="BW53" i="1"/>
  <c r="BX12" i="9" s="1"/>
  <c r="BW54" i="1"/>
  <c r="BX13" i="9" s="1"/>
  <c r="BW55" i="1"/>
  <c r="BX14" i="9" s="1"/>
  <c r="BW56" i="1"/>
  <c r="BX15" i="9" s="1"/>
  <c r="BW57" i="1"/>
  <c r="BX16" i="9" s="1"/>
  <c r="BW58" i="1"/>
  <c r="BX17" i="9" s="1"/>
  <c r="BW64" i="1"/>
  <c r="BX19" i="9" s="1"/>
  <c r="BW65" i="1"/>
  <c r="BX20" i="9" s="1"/>
  <c r="BW66" i="1"/>
  <c r="BX21" i="9" s="1"/>
  <c r="BW67" i="1"/>
  <c r="BX22" i="9" s="1"/>
  <c r="BW68" i="1"/>
  <c r="BX23" i="9" s="1"/>
  <c r="BW69" i="1"/>
  <c r="BX24" i="9" s="1"/>
  <c r="BW70" i="1"/>
  <c r="BX25" i="9" s="1"/>
  <c r="BW71" i="1"/>
  <c r="BX26" i="9" s="1"/>
  <c r="BW80" i="1"/>
  <c r="BX28" i="9" s="1"/>
  <c r="BW81" i="1"/>
  <c r="BX29" i="9" s="1"/>
  <c r="BW82" i="1"/>
  <c r="BX30" i="9" s="1"/>
  <c r="BW83" i="1"/>
  <c r="BX31" i="9" s="1"/>
  <c r="BW84" i="1"/>
  <c r="BX32" i="9" s="1"/>
  <c r="BW85" i="1"/>
  <c r="BX33" i="9" s="1"/>
  <c r="BW86" i="1"/>
  <c r="BX34" i="9" s="1"/>
  <c r="BW87" i="1"/>
  <c r="BX35" i="9" s="1"/>
  <c r="BW92" i="1"/>
  <c r="BX38" i="9" s="1"/>
  <c r="BW93" i="1"/>
  <c r="BX39" i="9" s="1"/>
  <c r="BW94" i="1"/>
  <c r="BX40" i="9" s="1"/>
  <c r="BW95" i="1"/>
  <c r="BX41" i="9" s="1"/>
  <c r="BW96" i="1"/>
  <c r="BX42" i="9" s="1"/>
  <c r="BW97" i="1"/>
  <c r="BX43" i="9" s="1"/>
  <c r="BW100" i="1"/>
  <c r="BX44" i="9" s="1"/>
  <c r="BW101" i="1"/>
  <c r="BX45" i="9" s="1"/>
  <c r="BW102" i="1"/>
  <c r="BX46" i="9" s="1"/>
  <c r="BW103" i="1"/>
  <c r="BX47" i="9" s="1"/>
  <c r="BW104" i="1"/>
  <c r="BX48" i="9" s="1"/>
  <c r="BW107" i="1"/>
  <c r="BX49" i="9" s="1"/>
  <c r="BW108" i="1"/>
  <c r="BX50" i="9" s="1"/>
  <c r="BW112" i="1"/>
  <c r="BX51" i="9" s="1"/>
  <c r="BW114" i="1"/>
  <c r="BX52" i="9" s="1"/>
  <c r="BW115" i="1"/>
  <c r="BX53" i="9" s="1"/>
  <c r="BW116" i="1"/>
  <c r="BX54" i="9" s="1"/>
  <c r="BW117" i="1"/>
  <c r="BX55" i="9" s="1"/>
  <c r="BW118" i="1"/>
  <c r="BX56" i="9" s="1"/>
  <c r="BW119" i="1"/>
  <c r="BX57" i="9" s="1"/>
  <c r="BW120" i="1"/>
  <c r="BX58" i="9" s="1"/>
  <c r="BW121" i="1"/>
  <c r="BX59" i="9" s="1"/>
  <c r="BW122" i="1"/>
  <c r="BX60" i="9" s="1"/>
  <c r="BW123" i="1"/>
  <c r="BX61" i="9" s="1"/>
  <c r="BW124" i="1"/>
  <c r="BX62" i="9" s="1"/>
  <c r="BW125" i="1"/>
  <c r="BX63" i="9" s="1"/>
  <c r="BW126" i="1"/>
  <c r="BX64" i="9" s="1"/>
  <c r="BW127" i="1"/>
  <c r="BX65" i="9" s="1"/>
  <c r="BW128" i="1"/>
  <c r="BX66" i="9" s="1"/>
  <c r="BT38" i="1"/>
  <c r="BU5" i="9" s="1"/>
  <c r="BT39" i="1"/>
  <c r="BU6" i="9" s="1"/>
  <c r="BT43" i="1"/>
  <c r="BU9" i="9" s="1"/>
  <c r="BT48" i="1"/>
  <c r="BU10" i="9" s="1"/>
  <c r="BT53" i="1"/>
  <c r="BU12" i="9" s="1"/>
  <c r="BT54" i="1"/>
  <c r="BU13" i="9" s="1"/>
  <c r="BT55" i="1"/>
  <c r="BU14" i="9" s="1"/>
  <c r="BT56" i="1"/>
  <c r="BU15" i="9" s="1"/>
  <c r="BT57" i="1"/>
  <c r="BU16" i="9" s="1"/>
  <c r="BT58" i="1"/>
  <c r="BU17" i="9" s="1"/>
  <c r="BT64" i="1"/>
  <c r="BU19" i="9" s="1"/>
  <c r="BT65" i="1"/>
  <c r="BU20" i="9" s="1"/>
  <c r="BT66" i="1"/>
  <c r="BU21" i="9" s="1"/>
  <c r="BT67" i="1"/>
  <c r="BU22" i="9" s="1"/>
  <c r="BT68" i="1"/>
  <c r="BU23" i="9" s="1"/>
  <c r="BT69" i="1"/>
  <c r="BU24" i="9" s="1"/>
  <c r="BT70" i="1"/>
  <c r="BU25" i="9" s="1"/>
  <c r="BT71" i="1"/>
  <c r="BU26" i="9" s="1"/>
  <c r="BT80" i="1"/>
  <c r="BU28" i="9" s="1"/>
  <c r="BT81" i="1"/>
  <c r="BU29" i="9" s="1"/>
  <c r="BT82" i="1"/>
  <c r="BU30" i="9" s="1"/>
  <c r="BT83" i="1"/>
  <c r="BU31" i="9" s="1"/>
  <c r="BT84" i="1"/>
  <c r="BU32" i="9" s="1"/>
  <c r="BT85" i="1"/>
  <c r="BU33" i="9" s="1"/>
  <c r="BT86" i="1"/>
  <c r="BU34" i="9" s="1"/>
  <c r="BT87" i="1"/>
  <c r="BU35" i="9" s="1"/>
  <c r="BT92" i="1"/>
  <c r="BU38" i="9" s="1"/>
  <c r="BT93" i="1"/>
  <c r="BU39" i="9" s="1"/>
  <c r="BT94" i="1"/>
  <c r="BU40" i="9" s="1"/>
  <c r="BT95" i="1"/>
  <c r="BU41" i="9" s="1"/>
  <c r="BT96" i="1"/>
  <c r="BU42" i="9" s="1"/>
  <c r="BT97" i="1"/>
  <c r="BU43" i="9" s="1"/>
  <c r="BT100" i="1"/>
  <c r="BU44" i="9" s="1"/>
  <c r="BT101" i="1"/>
  <c r="BU45" i="9" s="1"/>
  <c r="BT102" i="1"/>
  <c r="BU46" i="9" s="1"/>
  <c r="BT103" i="1"/>
  <c r="BU47" i="9" s="1"/>
  <c r="BT104" i="1"/>
  <c r="BU48" i="9" s="1"/>
  <c r="BT107" i="1"/>
  <c r="BU49" i="9" s="1"/>
  <c r="BT108" i="1"/>
  <c r="BU50" i="9" s="1"/>
  <c r="BT112" i="1"/>
  <c r="BU51" i="9" s="1"/>
  <c r="BT114" i="1"/>
  <c r="BU52" i="9" s="1"/>
  <c r="BT115" i="1"/>
  <c r="BU53" i="9" s="1"/>
  <c r="BT116" i="1"/>
  <c r="BU54" i="9" s="1"/>
  <c r="BT117" i="1"/>
  <c r="BU55" i="9" s="1"/>
  <c r="BT118" i="1"/>
  <c r="BU56" i="9" s="1"/>
  <c r="BT119" i="1"/>
  <c r="BU57" i="9" s="1"/>
  <c r="BT120" i="1"/>
  <c r="BU58" i="9" s="1"/>
  <c r="BT121" i="1"/>
  <c r="BU59" i="9" s="1"/>
  <c r="BT122" i="1"/>
  <c r="BU60" i="9" s="1"/>
  <c r="BT123" i="1"/>
  <c r="BU61" i="9" s="1"/>
  <c r="BT124" i="1"/>
  <c r="BU62" i="9" s="1"/>
  <c r="BT125" i="1"/>
  <c r="BU63" i="9" s="1"/>
  <c r="BT126" i="1"/>
  <c r="BU64" i="9" s="1"/>
  <c r="BT127" i="1"/>
  <c r="BU65" i="9" s="1"/>
  <c r="BT128" i="1"/>
  <c r="BU66" i="9" s="1"/>
  <c r="BR38" i="1"/>
  <c r="BS5" i="9" s="1"/>
  <c r="BR39" i="1"/>
  <c r="BS6" i="9" s="1"/>
  <c r="BR43" i="1"/>
  <c r="BS9" i="9" s="1"/>
  <c r="BR48" i="1"/>
  <c r="BS10" i="9" s="1"/>
  <c r="BR53" i="1"/>
  <c r="BS12" i="9" s="1"/>
  <c r="BR54" i="1"/>
  <c r="BS13" i="9" s="1"/>
  <c r="BR55" i="1"/>
  <c r="BS14" i="9" s="1"/>
  <c r="BR56" i="1"/>
  <c r="BS15" i="9" s="1"/>
  <c r="BR57" i="1"/>
  <c r="BS16" i="9" s="1"/>
  <c r="BR58" i="1"/>
  <c r="BS17" i="9" s="1"/>
  <c r="BR64" i="1"/>
  <c r="BS19" i="9" s="1"/>
  <c r="BR65" i="1"/>
  <c r="BS20" i="9" s="1"/>
  <c r="BR66" i="1"/>
  <c r="BS21" i="9" s="1"/>
  <c r="BR67" i="1"/>
  <c r="BS22" i="9" s="1"/>
  <c r="BR68" i="1"/>
  <c r="BS23" i="9" s="1"/>
  <c r="BR69" i="1"/>
  <c r="BS24" i="9" s="1"/>
  <c r="BR70" i="1"/>
  <c r="BS25" i="9" s="1"/>
  <c r="BR71" i="1"/>
  <c r="BS26" i="9" s="1"/>
  <c r="BR80" i="1"/>
  <c r="BS28" i="9" s="1"/>
  <c r="BR81" i="1"/>
  <c r="BS29" i="9" s="1"/>
  <c r="BR82" i="1"/>
  <c r="BS30" i="9" s="1"/>
  <c r="BR83" i="1"/>
  <c r="BS31" i="9" s="1"/>
  <c r="BR84" i="1"/>
  <c r="BS32" i="9" s="1"/>
  <c r="BR85" i="1"/>
  <c r="BS33" i="9" s="1"/>
  <c r="BR86" i="1"/>
  <c r="BS34" i="9" s="1"/>
  <c r="BR87" i="1"/>
  <c r="BS35" i="9" s="1"/>
  <c r="BR92" i="1"/>
  <c r="BS38" i="9" s="1"/>
  <c r="BR93" i="1"/>
  <c r="BS39" i="9" s="1"/>
  <c r="BR94" i="1"/>
  <c r="BS40" i="9" s="1"/>
  <c r="BR95" i="1"/>
  <c r="BS41" i="9" s="1"/>
  <c r="BR96" i="1"/>
  <c r="BS42" i="9" s="1"/>
  <c r="BR97" i="1"/>
  <c r="BS43" i="9" s="1"/>
  <c r="BR100" i="1"/>
  <c r="BS44" i="9" s="1"/>
  <c r="BR101" i="1"/>
  <c r="BS45" i="9" s="1"/>
  <c r="BR102" i="1"/>
  <c r="BS46" i="9" s="1"/>
  <c r="BR103" i="1"/>
  <c r="BS47" i="9" s="1"/>
  <c r="BR104" i="1"/>
  <c r="BS48" i="9" s="1"/>
  <c r="BR107" i="1"/>
  <c r="BS49" i="9" s="1"/>
  <c r="BR108" i="1"/>
  <c r="BS50" i="9" s="1"/>
  <c r="BR112" i="1"/>
  <c r="BS51" i="9" s="1"/>
  <c r="BR114" i="1"/>
  <c r="BS52" i="9" s="1"/>
  <c r="BR115" i="1"/>
  <c r="BS53" i="9" s="1"/>
  <c r="BR116" i="1"/>
  <c r="BS54" i="9" s="1"/>
  <c r="BR117" i="1"/>
  <c r="BS55" i="9" s="1"/>
  <c r="BR118" i="1"/>
  <c r="BS56" i="9" s="1"/>
  <c r="BR119" i="1"/>
  <c r="BS57" i="9" s="1"/>
  <c r="BR120" i="1"/>
  <c r="BS58" i="9" s="1"/>
  <c r="BR121" i="1"/>
  <c r="BS59" i="9" s="1"/>
  <c r="BR122" i="1"/>
  <c r="BS60" i="9" s="1"/>
  <c r="BR123" i="1"/>
  <c r="BS61" i="9" s="1"/>
  <c r="BR124" i="1"/>
  <c r="BS62" i="9" s="1"/>
  <c r="BR125" i="1"/>
  <c r="BS63" i="9" s="1"/>
  <c r="BR126" i="1"/>
  <c r="BS64" i="9" s="1"/>
  <c r="BR127" i="1"/>
  <c r="BS65" i="9" s="1"/>
  <c r="BR128" i="1"/>
  <c r="BS66" i="9" s="1"/>
  <c r="BO38" i="1"/>
  <c r="BP5" i="9" s="1"/>
  <c r="BO39" i="1"/>
  <c r="BP6" i="9" s="1"/>
  <c r="BO43" i="1"/>
  <c r="BP9" i="9" s="1"/>
  <c r="BO48" i="1"/>
  <c r="BP10" i="9" s="1"/>
  <c r="BO53" i="1"/>
  <c r="BP12" i="9" s="1"/>
  <c r="BO54" i="1"/>
  <c r="BP13" i="9" s="1"/>
  <c r="BO55" i="1"/>
  <c r="BP14" i="9" s="1"/>
  <c r="BO56" i="1"/>
  <c r="BP15" i="9" s="1"/>
  <c r="BO57" i="1"/>
  <c r="BP16" i="9" s="1"/>
  <c r="BO58" i="1"/>
  <c r="BP17" i="9" s="1"/>
  <c r="BO64" i="1"/>
  <c r="BP19" i="9" s="1"/>
  <c r="BO65" i="1"/>
  <c r="BP20" i="9" s="1"/>
  <c r="BO66" i="1"/>
  <c r="BP21" i="9" s="1"/>
  <c r="BO67" i="1"/>
  <c r="BP22" i="9" s="1"/>
  <c r="BO68" i="1"/>
  <c r="BP23" i="9" s="1"/>
  <c r="BO69" i="1"/>
  <c r="BP24" i="9" s="1"/>
  <c r="BO70" i="1"/>
  <c r="BP25" i="9" s="1"/>
  <c r="BO71" i="1"/>
  <c r="BP26" i="9" s="1"/>
  <c r="BO80" i="1"/>
  <c r="BP28" i="9" s="1"/>
  <c r="BO81" i="1"/>
  <c r="BP29" i="9" s="1"/>
  <c r="BO82" i="1"/>
  <c r="BP30" i="9" s="1"/>
  <c r="BO83" i="1"/>
  <c r="BP31" i="9" s="1"/>
  <c r="BO84" i="1"/>
  <c r="BP32" i="9" s="1"/>
  <c r="BO85" i="1"/>
  <c r="BP33" i="9" s="1"/>
  <c r="BO86" i="1"/>
  <c r="BP34" i="9" s="1"/>
  <c r="BO87" i="1"/>
  <c r="BP35" i="9" s="1"/>
  <c r="BO92" i="1"/>
  <c r="BP38" i="9" s="1"/>
  <c r="BO93" i="1"/>
  <c r="BP39" i="9" s="1"/>
  <c r="BO94" i="1"/>
  <c r="BP40" i="9" s="1"/>
  <c r="BO95" i="1"/>
  <c r="BP41" i="9" s="1"/>
  <c r="BO96" i="1"/>
  <c r="BP42" i="9" s="1"/>
  <c r="BO97" i="1"/>
  <c r="BP43" i="9" s="1"/>
  <c r="BO100" i="1"/>
  <c r="BP44" i="9" s="1"/>
  <c r="BO101" i="1"/>
  <c r="BP45" i="9" s="1"/>
  <c r="BO102" i="1"/>
  <c r="BP46" i="9" s="1"/>
  <c r="BO103" i="1"/>
  <c r="BP47" i="9" s="1"/>
  <c r="BO104" i="1"/>
  <c r="BP48" i="9" s="1"/>
  <c r="BO107" i="1"/>
  <c r="BP49" i="9" s="1"/>
  <c r="BO108" i="1"/>
  <c r="BP50" i="9" s="1"/>
  <c r="BO112" i="1"/>
  <c r="BP51" i="9" s="1"/>
  <c r="BO114" i="1"/>
  <c r="BP52" i="9" s="1"/>
  <c r="BO115" i="1"/>
  <c r="BP53" i="9" s="1"/>
  <c r="BO116" i="1"/>
  <c r="BP54" i="9" s="1"/>
  <c r="BO117" i="1"/>
  <c r="BP55" i="9" s="1"/>
  <c r="BO118" i="1"/>
  <c r="BP56" i="9" s="1"/>
  <c r="BO119" i="1"/>
  <c r="BP57" i="9" s="1"/>
  <c r="BO120" i="1"/>
  <c r="BP58" i="9" s="1"/>
  <c r="BO121" i="1"/>
  <c r="BP59" i="9" s="1"/>
  <c r="BO122" i="1"/>
  <c r="BP60" i="9" s="1"/>
  <c r="BO123" i="1"/>
  <c r="BP61" i="9" s="1"/>
  <c r="BO124" i="1"/>
  <c r="BP62" i="9" s="1"/>
  <c r="BO125" i="1"/>
  <c r="BP63" i="9" s="1"/>
  <c r="BO126" i="1"/>
  <c r="BP64" i="9" s="1"/>
  <c r="BO127" i="1"/>
  <c r="BP65" i="9" s="1"/>
  <c r="BO128" i="1"/>
  <c r="BP66" i="9" s="1"/>
  <c r="BM38" i="1"/>
  <c r="BN5" i="9" s="1"/>
  <c r="BM39" i="1"/>
  <c r="BN6" i="9" s="1"/>
  <c r="BM43" i="1"/>
  <c r="BN9" i="9" s="1"/>
  <c r="BM48" i="1"/>
  <c r="BN10" i="9" s="1"/>
  <c r="BM53" i="1"/>
  <c r="BN12" i="9" s="1"/>
  <c r="BM54" i="1"/>
  <c r="BN13" i="9" s="1"/>
  <c r="BM55" i="1"/>
  <c r="BN14" i="9" s="1"/>
  <c r="BM56" i="1"/>
  <c r="BN15" i="9" s="1"/>
  <c r="BM57" i="1"/>
  <c r="BN16" i="9" s="1"/>
  <c r="BM58" i="1"/>
  <c r="BN17" i="9" s="1"/>
  <c r="BM64" i="1"/>
  <c r="BN19" i="9" s="1"/>
  <c r="BM65" i="1"/>
  <c r="BN20" i="9" s="1"/>
  <c r="BM66" i="1"/>
  <c r="BN21" i="9" s="1"/>
  <c r="BM67" i="1"/>
  <c r="BN22" i="9" s="1"/>
  <c r="BM68" i="1"/>
  <c r="BN23" i="9" s="1"/>
  <c r="BM69" i="1"/>
  <c r="BN24" i="9" s="1"/>
  <c r="BM70" i="1"/>
  <c r="BN25" i="9" s="1"/>
  <c r="BM71" i="1"/>
  <c r="BN26" i="9" s="1"/>
  <c r="BM80" i="1"/>
  <c r="BN28" i="9" s="1"/>
  <c r="BM81" i="1"/>
  <c r="BN29" i="9" s="1"/>
  <c r="BM82" i="1"/>
  <c r="BN30" i="9" s="1"/>
  <c r="BM83" i="1"/>
  <c r="BN31" i="9" s="1"/>
  <c r="BM84" i="1"/>
  <c r="BN32" i="9" s="1"/>
  <c r="BM85" i="1"/>
  <c r="BN33" i="9" s="1"/>
  <c r="BM86" i="1"/>
  <c r="BN34" i="9" s="1"/>
  <c r="BM87" i="1"/>
  <c r="BN35" i="9" s="1"/>
  <c r="BM92" i="1"/>
  <c r="BN38" i="9" s="1"/>
  <c r="BM93" i="1"/>
  <c r="BN39" i="9" s="1"/>
  <c r="BM94" i="1"/>
  <c r="BN40" i="9" s="1"/>
  <c r="BM95" i="1"/>
  <c r="BN41" i="9" s="1"/>
  <c r="BM96" i="1"/>
  <c r="BN42" i="9" s="1"/>
  <c r="BM97" i="1"/>
  <c r="BN43" i="9" s="1"/>
  <c r="BM100" i="1"/>
  <c r="BN44" i="9" s="1"/>
  <c r="BM101" i="1"/>
  <c r="BN45" i="9" s="1"/>
  <c r="BM102" i="1"/>
  <c r="BN46" i="9" s="1"/>
  <c r="BM103" i="1"/>
  <c r="BN47" i="9" s="1"/>
  <c r="BM104" i="1"/>
  <c r="BN48" i="9" s="1"/>
  <c r="BM107" i="1"/>
  <c r="BN49" i="9" s="1"/>
  <c r="BM108" i="1"/>
  <c r="BN50" i="9" s="1"/>
  <c r="BM112" i="1"/>
  <c r="BN51" i="9" s="1"/>
  <c r="BM114" i="1"/>
  <c r="BN52" i="9" s="1"/>
  <c r="BM115" i="1"/>
  <c r="BN53" i="9" s="1"/>
  <c r="BM116" i="1"/>
  <c r="BN54" i="9" s="1"/>
  <c r="BM117" i="1"/>
  <c r="BN55" i="9" s="1"/>
  <c r="BM118" i="1"/>
  <c r="BN56" i="9" s="1"/>
  <c r="BM119" i="1"/>
  <c r="BN57" i="9" s="1"/>
  <c r="BM120" i="1"/>
  <c r="BN58" i="9" s="1"/>
  <c r="BM121" i="1"/>
  <c r="BN59" i="9" s="1"/>
  <c r="BM122" i="1"/>
  <c r="BN60" i="9" s="1"/>
  <c r="BM123" i="1"/>
  <c r="BN61" i="9" s="1"/>
  <c r="BM124" i="1"/>
  <c r="BN62" i="9" s="1"/>
  <c r="BM125" i="1"/>
  <c r="BN63" i="9" s="1"/>
  <c r="BM126" i="1"/>
  <c r="BN64" i="9" s="1"/>
  <c r="BM127" i="1"/>
  <c r="BN65" i="9" s="1"/>
  <c r="BM128" i="1"/>
  <c r="BN66" i="9" s="1"/>
  <c r="BJ38" i="1"/>
  <c r="BK5" i="9" s="1"/>
  <c r="BJ39" i="1"/>
  <c r="BK6" i="9" s="1"/>
  <c r="BJ43" i="1"/>
  <c r="BK9" i="9" s="1"/>
  <c r="BJ48" i="1"/>
  <c r="BK10" i="9" s="1"/>
  <c r="BJ53" i="1"/>
  <c r="BK12" i="9" s="1"/>
  <c r="BJ54" i="1"/>
  <c r="BK13" i="9" s="1"/>
  <c r="BJ55" i="1"/>
  <c r="BK14" i="9" s="1"/>
  <c r="BJ56" i="1"/>
  <c r="BK15" i="9" s="1"/>
  <c r="BJ57" i="1"/>
  <c r="BK16" i="9" s="1"/>
  <c r="BJ58" i="1"/>
  <c r="BK17" i="9" s="1"/>
  <c r="BJ64" i="1"/>
  <c r="BK19" i="9" s="1"/>
  <c r="BJ65" i="1"/>
  <c r="BK20" i="9" s="1"/>
  <c r="BJ66" i="1"/>
  <c r="BK21" i="9" s="1"/>
  <c r="BJ67" i="1"/>
  <c r="BK22" i="9" s="1"/>
  <c r="BJ68" i="1"/>
  <c r="BK23" i="9" s="1"/>
  <c r="BJ69" i="1"/>
  <c r="BK24" i="9" s="1"/>
  <c r="BJ70" i="1"/>
  <c r="BK25" i="9" s="1"/>
  <c r="BJ71" i="1"/>
  <c r="BK26" i="9" s="1"/>
  <c r="BJ80" i="1"/>
  <c r="BK28" i="9" s="1"/>
  <c r="BJ81" i="1"/>
  <c r="BK29" i="9" s="1"/>
  <c r="BJ82" i="1"/>
  <c r="BK30" i="9" s="1"/>
  <c r="BJ83" i="1"/>
  <c r="BK31" i="9" s="1"/>
  <c r="BJ84" i="1"/>
  <c r="BK32" i="9" s="1"/>
  <c r="BJ85" i="1"/>
  <c r="BK33" i="9" s="1"/>
  <c r="BJ86" i="1"/>
  <c r="BK34" i="9" s="1"/>
  <c r="BJ87" i="1"/>
  <c r="BK35" i="9" s="1"/>
  <c r="BJ92" i="1"/>
  <c r="BK38" i="9" s="1"/>
  <c r="BJ93" i="1"/>
  <c r="BK39" i="9" s="1"/>
  <c r="BJ94" i="1"/>
  <c r="BK40" i="9" s="1"/>
  <c r="BJ95" i="1"/>
  <c r="BK41" i="9" s="1"/>
  <c r="BJ96" i="1"/>
  <c r="BK42" i="9" s="1"/>
  <c r="BJ97" i="1"/>
  <c r="BK43" i="9" s="1"/>
  <c r="BJ100" i="1"/>
  <c r="BK44" i="9" s="1"/>
  <c r="BJ101" i="1"/>
  <c r="BK45" i="9" s="1"/>
  <c r="BJ102" i="1"/>
  <c r="BK46" i="9" s="1"/>
  <c r="BJ103" i="1"/>
  <c r="BK47" i="9" s="1"/>
  <c r="BJ104" i="1"/>
  <c r="BK48" i="9" s="1"/>
  <c r="BJ107" i="1"/>
  <c r="BK49" i="9" s="1"/>
  <c r="BJ108" i="1"/>
  <c r="BK50" i="9" s="1"/>
  <c r="BJ112" i="1"/>
  <c r="BK51" i="9" s="1"/>
  <c r="BJ114" i="1"/>
  <c r="BK52" i="9" s="1"/>
  <c r="BJ115" i="1"/>
  <c r="BK53" i="9" s="1"/>
  <c r="BJ116" i="1"/>
  <c r="BK54" i="9" s="1"/>
  <c r="BJ117" i="1"/>
  <c r="BK55" i="9" s="1"/>
  <c r="BJ118" i="1"/>
  <c r="BK56" i="9" s="1"/>
  <c r="BJ119" i="1"/>
  <c r="BK57" i="9" s="1"/>
  <c r="BJ120" i="1"/>
  <c r="BK58" i="9" s="1"/>
  <c r="BJ121" i="1"/>
  <c r="BK59" i="9" s="1"/>
  <c r="BJ122" i="1"/>
  <c r="BK60" i="9" s="1"/>
  <c r="BJ123" i="1"/>
  <c r="BK61" i="9" s="1"/>
  <c r="BJ124" i="1"/>
  <c r="BK62" i="9" s="1"/>
  <c r="BJ125" i="1"/>
  <c r="BK63" i="9" s="1"/>
  <c r="BJ126" i="1"/>
  <c r="BK64" i="9" s="1"/>
  <c r="BJ127" i="1"/>
  <c r="BK65" i="9" s="1"/>
  <c r="BJ128" i="1"/>
  <c r="BK66" i="9" s="1"/>
  <c r="BK67" i="9"/>
  <c r="BH38" i="1"/>
  <c r="BI5" i="9" s="1"/>
  <c r="BH39" i="1"/>
  <c r="BI6" i="9" s="1"/>
  <c r="BH43" i="1"/>
  <c r="BI9" i="9" s="1"/>
  <c r="BH48" i="1"/>
  <c r="BI10" i="9" s="1"/>
  <c r="BH53" i="1"/>
  <c r="BI12" i="9" s="1"/>
  <c r="BH54" i="1"/>
  <c r="BI13" i="9" s="1"/>
  <c r="BH55" i="1"/>
  <c r="BI14" i="9" s="1"/>
  <c r="BH56" i="1"/>
  <c r="BI15" i="9" s="1"/>
  <c r="BH57" i="1"/>
  <c r="BI16" i="9" s="1"/>
  <c r="BH58" i="1"/>
  <c r="BI17" i="9" s="1"/>
  <c r="BH64" i="1"/>
  <c r="BI19" i="9" s="1"/>
  <c r="BH65" i="1"/>
  <c r="BI20" i="9" s="1"/>
  <c r="BH66" i="1"/>
  <c r="BI21" i="9" s="1"/>
  <c r="BH67" i="1"/>
  <c r="BI22" i="9" s="1"/>
  <c r="BH68" i="1"/>
  <c r="BI23" i="9" s="1"/>
  <c r="BH69" i="1"/>
  <c r="BI24" i="9" s="1"/>
  <c r="BH70" i="1"/>
  <c r="BI25" i="9" s="1"/>
  <c r="BH71" i="1"/>
  <c r="BI26" i="9" s="1"/>
  <c r="BH80" i="1"/>
  <c r="BI28" i="9" s="1"/>
  <c r="BH81" i="1"/>
  <c r="BI29" i="9" s="1"/>
  <c r="BH82" i="1"/>
  <c r="BI30" i="9" s="1"/>
  <c r="BH83" i="1"/>
  <c r="BI31" i="9" s="1"/>
  <c r="BH84" i="1"/>
  <c r="BI32" i="9" s="1"/>
  <c r="BH85" i="1"/>
  <c r="BI33" i="9" s="1"/>
  <c r="BH86" i="1"/>
  <c r="BI34" i="9" s="1"/>
  <c r="BH87" i="1"/>
  <c r="BI35" i="9" s="1"/>
  <c r="BH92" i="1"/>
  <c r="BI38" i="9" s="1"/>
  <c r="BH93" i="1"/>
  <c r="BI39" i="9" s="1"/>
  <c r="BH94" i="1"/>
  <c r="BI40" i="9" s="1"/>
  <c r="BH95" i="1"/>
  <c r="BI41" i="9" s="1"/>
  <c r="BH96" i="1"/>
  <c r="BI42" i="9" s="1"/>
  <c r="BH97" i="1"/>
  <c r="BI43" i="9" s="1"/>
  <c r="BH100" i="1"/>
  <c r="BI44" i="9" s="1"/>
  <c r="BH101" i="1"/>
  <c r="BI45" i="9" s="1"/>
  <c r="BH102" i="1"/>
  <c r="BI46" i="9" s="1"/>
  <c r="BH103" i="1"/>
  <c r="BI47" i="9" s="1"/>
  <c r="BH104" i="1"/>
  <c r="BI48" i="9" s="1"/>
  <c r="BH107" i="1"/>
  <c r="BI49" i="9" s="1"/>
  <c r="BH108" i="1"/>
  <c r="BI50" i="9" s="1"/>
  <c r="BH112" i="1"/>
  <c r="BI51" i="9" s="1"/>
  <c r="BH114" i="1"/>
  <c r="BI52" i="9" s="1"/>
  <c r="BH115" i="1"/>
  <c r="BI53" i="9" s="1"/>
  <c r="BH116" i="1"/>
  <c r="BI54" i="9" s="1"/>
  <c r="BH117" i="1"/>
  <c r="BI55" i="9" s="1"/>
  <c r="BH118" i="1"/>
  <c r="BI56" i="9" s="1"/>
  <c r="BH119" i="1"/>
  <c r="BI57" i="9" s="1"/>
  <c r="BH120" i="1"/>
  <c r="BI58" i="9" s="1"/>
  <c r="BH121" i="1"/>
  <c r="BI59" i="9" s="1"/>
  <c r="BH122" i="1"/>
  <c r="BI60" i="9" s="1"/>
  <c r="BH123" i="1"/>
  <c r="BI61" i="9" s="1"/>
  <c r="BH124" i="1"/>
  <c r="BI62" i="9" s="1"/>
  <c r="BH125" i="1"/>
  <c r="BI63" i="9" s="1"/>
  <c r="BH126" i="1"/>
  <c r="BI64" i="9" s="1"/>
  <c r="BH127" i="1"/>
  <c r="BI65" i="9" s="1"/>
  <c r="BH128" i="1"/>
  <c r="BI66" i="9" s="1"/>
  <c r="BI67" i="9"/>
  <c r="BE38" i="1"/>
  <c r="BF5" i="9" s="1"/>
  <c r="BE39" i="1"/>
  <c r="BF6" i="9" s="1"/>
  <c r="BE43" i="1"/>
  <c r="BF9" i="9" s="1"/>
  <c r="BE48" i="1"/>
  <c r="BF10" i="9" s="1"/>
  <c r="BE53" i="1"/>
  <c r="BF12" i="9" s="1"/>
  <c r="BE54" i="1"/>
  <c r="BF13" i="9" s="1"/>
  <c r="BE55" i="1"/>
  <c r="BF14" i="9" s="1"/>
  <c r="BE56" i="1"/>
  <c r="BF15" i="9" s="1"/>
  <c r="BE57" i="1"/>
  <c r="BF16" i="9" s="1"/>
  <c r="BE58" i="1"/>
  <c r="BF17" i="9" s="1"/>
  <c r="BE64" i="1"/>
  <c r="BF19" i="9" s="1"/>
  <c r="BE65" i="1"/>
  <c r="BF20" i="9" s="1"/>
  <c r="BE66" i="1"/>
  <c r="BF21" i="9" s="1"/>
  <c r="BE67" i="1"/>
  <c r="BF22" i="9" s="1"/>
  <c r="BE68" i="1"/>
  <c r="BF23" i="9" s="1"/>
  <c r="BE69" i="1"/>
  <c r="BF24" i="9" s="1"/>
  <c r="BE70" i="1"/>
  <c r="BF25" i="9" s="1"/>
  <c r="BE71" i="1"/>
  <c r="BF26" i="9" s="1"/>
  <c r="BE80" i="1"/>
  <c r="BF28" i="9" s="1"/>
  <c r="BE81" i="1"/>
  <c r="BF29" i="9" s="1"/>
  <c r="BE82" i="1"/>
  <c r="BF30" i="9" s="1"/>
  <c r="BE83" i="1"/>
  <c r="BF31" i="9" s="1"/>
  <c r="BE84" i="1"/>
  <c r="BF32" i="9" s="1"/>
  <c r="BE85" i="1"/>
  <c r="BF33" i="9" s="1"/>
  <c r="BE86" i="1"/>
  <c r="BF34" i="9" s="1"/>
  <c r="BE87" i="1"/>
  <c r="BF35" i="9" s="1"/>
  <c r="BE92" i="1"/>
  <c r="BF38" i="9" s="1"/>
  <c r="BE93" i="1"/>
  <c r="BF39" i="9" s="1"/>
  <c r="BE94" i="1"/>
  <c r="BF40" i="9" s="1"/>
  <c r="BE95" i="1"/>
  <c r="BF41" i="9" s="1"/>
  <c r="BE96" i="1"/>
  <c r="BF42" i="9" s="1"/>
  <c r="BE97" i="1"/>
  <c r="BF43" i="9" s="1"/>
  <c r="BE100" i="1"/>
  <c r="BF44" i="9" s="1"/>
  <c r="BE101" i="1"/>
  <c r="BF45" i="9" s="1"/>
  <c r="BE102" i="1"/>
  <c r="BF46" i="9" s="1"/>
  <c r="BE103" i="1"/>
  <c r="BF47" i="9" s="1"/>
  <c r="BE104" i="1"/>
  <c r="BF48" i="9" s="1"/>
  <c r="BE107" i="1"/>
  <c r="BF49" i="9" s="1"/>
  <c r="BE108" i="1"/>
  <c r="BF50" i="9" s="1"/>
  <c r="BE112" i="1"/>
  <c r="BF51" i="9" s="1"/>
  <c r="BE114" i="1"/>
  <c r="BF52" i="9" s="1"/>
  <c r="BE115" i="1"/>
  <c r="BF53" i="9" s="1"/>
  <c r="BE116" i="1"/>
  <c r="BF54" i="9" s="1"/>
  <c r="BE117" i="1"/>
  <c r="BF55" i="9" s="1"/>
  <c r="BE118" i="1"/>
  <c r="BF56" i="9" s="1"/>
  <c r="BE119" i="1"/>
  <c r="BF57" i="9" s="1"/>
  <c r="BE120" i="1"/>
  <c r="BF58" i="9" s="1"/>
  <c r="BE121" i="1"/>
  <c r="BF59" i="9" s="1"/>
  <c r="BE122" i="1"/>
  <c r="BF60" i="9" s="1"/>
  <c r="BE123" i="1"/>
  <c r="BF61" i="9" s="1"/>
  <c r="BE124" i="1"/>
  <c r="BF62" i="9" s="1"/>
  <c r="BE125" i="1"/>
  <c r="BF63" i="9" s="1"/>
  <c r="BE126" i="1"/>
  <c r="BF64" i="9" s="1"/>
  <c r="BE127" i="1"/>
  <c r="BF65" i="9" s="1"/>
  <c r="BE128" i="1"/>
  <c r="BF66" i="9" s="1"/>
  <c r="BF67" i="9"/>
  <c r="BC38" i="1"/>
  <c r="BD5" i="9" s="1"/>
  <c r="BC39" i="1"/>
  <c r="BD6" i="9" s="1"/>
  <c r="BC43" i="1"/>
  <c r="BD9" i="9" s="1"/>
  <c r="BC48" i="1"/>
  <c r="BD10" i="9" s="1"/>
  <c r="BC53" i="1"/>
  <c r="BD12" i="9" s="1"/>
  <c r="BC54" i="1"/>
  <c r="BD13" i="9" s="1"/>
  <c r="BC55" i="1"/>
  <c r="BD14" i="9" s="1"/>
  <c r="BC56" i="1"/>
  <c r="BD15" i="9" s="1"/>
  <c r="BC57" i="1"/>
  <c r="BD16" i="9" s="1"/>
  <c r="BC58" i="1"/>
  <c r="BD17" i="9" s="1"/>
  <c r="BC64" i="1"/>
  <c r="BD19" i="9" s="1"/>
  <c r="BC65" i="1"/>
  <c r="BD20" i="9" s="1"/>
  <c r="BC66" i="1"/>
  <c r="BD21" i="9" s="1"/>
  <c r="BC67" i="1"/>
  <c r="BD22" i="9" s="1"/>
  <c r="BC68" i="1"/>
  <c r="BD23" i="9" s="1"/>
  <c r="BC69" i="1"/>
  <c r="BD24" i="9" s="1"/>
  <c r="BC70" i="1"/>
  <c r="BD25" i="9" s="1"/>
  <c r="BC71" i="1"/>
  <c r="BD26" i="9" s="1"/>
  <c r="BC80" i="1"/>
  <c r="BD28" i="9"/>
  <c r="BC81" i="1"/>
  <c r="BD29" i="9"/>
  <c r="BC82" i="1"/>
  <c r="BD30" i="9"/>
  <c r="BC83" i="1"/>
  <c r="BD31" i="9"/>
  <c r="BC84" i="1"/>
  <c r="BD32" i="9"/>
  <c r="BC85" i="1"/>
  <c r="BD33" i="9"/>
  <c r="BC86" i="1"/>
  <c r="BD34" i="9"/>
  <c r="BC87" i="1"/>
  <c r="BD35" i="9"/>
  <c r="BC92" i="1"/>
  <c r="BD38" i="9"/>
  <c r="BC93" i="1"/>
  <c r="BD39" i="9"/>
  <c r="BC94" i="1"/>
  <c r="BD40" i="9"/>
  <c r="BC95" i="1"/>
  <c r="BD41" i="9"/>
  <c r="BC96" i="1"/>
  <c r="BD42" i="9"/>
  <c r="BC97" i="1"/>
  <c r="BD43" i="9"/>
  <c r="BC100" i="1"/>
  <c r="BD44" i="9"/>
  <c r="BC101" i="1"/>
  <c r="BD45" i="9"/>
  <c r="BC102" i="1"/>
  <c r="BD46" i="9" s="1"/>
  <c r="BC103" i="1"/>
  <c r="BD47" i="9" s="1"/>
  <c r="BC104" i="1"/>
  <c r="BD48" i="9" s="1"/>
  <c r="BC107" i="1"/>
  <c r="BD49" i="9" s="1"/>
  <c r="BC108" i="1"/>
  <c r="BD50" i="9" s="1"/>
  <c r="BC112" i="1"/>
  <c r="BD51" i="9" s="1"/>
  <c r="BC114" i="1"/>
  <c r="BD52" i="9" s="1"/>
  <c r="BC115" i="1"/>
  <c r="BD53" i="9" s="1"/>
  <c r="BC116" i="1"/>
  <c r="BD54" i="9" s="1"/>
  <c r="BC117" i="1"/>
  <c r="BD55" i="9" s="1"/>
  <c r="BC118" i="1"/>
  <c r="BD56" i="9" s="1"/>
  <c r="BC119" i="1"/>
  <c r="BD57" i="9" s="1"/>
  <c r="BC120" i="1"/>
  <c r="BD58" i="9" s="1"/>
  <c r="BC121" i="1"/>
  <c r="BD59" i="9" s="1"/>
  <c r="BC122" i="1"/>
  <c r="BD60" i="9" s="1"/>
  <c r="BC123" i="1"/>
  <c r="BD61" i="9" s="1"/>
  <c r="BC124" i="1"/>
  <c r="BD62" i="9" s="1"/>
  <c r="BC125" i="1"/>
  <c r="BD63" i="9" s="1"/>
  <c r="BC126" i="1"/>
  <c r="BD64" i="9" s="1"/>
  <c r="BC127" i="1"/>
  <c r="BD65" i="9" s="1"/>
  <c r="BC128" i="1"/>
  <c r="BD66" i="9" s="1"/>
  <c r="AZ38" i="1"/>
  <c r="BA5" i="9" s="1"/>
  <c r="AZ39" i="1"/>
  <c r="BA6" i="9" s="1"/>
  <c r="AZ43" i="1"/>
  <c r="BA9" i="9" s="1"/>
  <c r="AZ48" i="1"/>
  <c r="BA10" i="9" s="1"/>
  <c r="AZ53" i="1"/>
  <c r="BA12" i="9" s="1"/>
  <c r="AZ54" i="1"/>
  <c r="BA13" i="9" s="1"/>
  <c r="AZ55" i="1"/>
  <c r="BA14" i="9" s="1"/>
  <c r="BB14" i="9" s="1"/>
  <c r="AZ56" i="1"/>
  <c r="BA15" i="9" s="1"/>
  <c r="BB15" i="9" s="1"/>
  <c r="AZ57" i="1"/>
  <c r="BA16" i="9" s="1"/>
  <c r="AZ58" i="1"/>
  <c r="BA17" i="9" s="1"/>
  <c r="AZ64" i="1"/>
  <c r="BA19" i="9" s="1"/>
  <c r="AZ65" i="1"/>
  <c r="BA20" i="9" s="1"/>
  <c r="AZ66" i="1"/>
  <c r="BA21" i="9" s="1"/>
  <c r="AZ67" i="1"/>
  <c r="BA22" i="9" s="1"/>
  <c r="AZ68" i="1"/>
  <c r="BA23" i="9" s="1"/>
  <c r="BB23" i="9" s="1"/>
  <c r="AZ69" i="1"/>
  <c r="BA24" i="9" s="1"/>
  <c r="AZ70" i="1"/>
  <c r="BA25" i="9" s="1"/>
  <c r="AZ71" i="1"/>
  <c r="BA26" i="9" s="1"/>
  <c r="BB26" i="9" s="1"/>
  <c r="AZ80" i="1"/>
  <c r="BA28" i="9" s="1"/>
  <c r="AZ81" i="1"/>
  <c r="BA29" i="9" s="1"/>
  <c r="AZ82" i="1"/>
  <c r="BA30" i="9" s="1"/>
  <c r="AZ83" i="1"/>
  <c r="BA31" i="9" s="1"/>
  <c r="AZ84" i="1"/>
  <c r="BA32" i="9" s="1"/>
  <c r="AZ85" i="1"/>
  <c r="BA33" i="9" s="1"/>
  <c r="AZ86" i="1"/>
  <c r="BA34" i="9" s="1"/>
  <c r="AZ87" i="1"/>
  <c r="BA35" i="9" s="1"/>
  <c r="AZ92" i="1"/>
  <c r="BA38" i="9" s="1"/>
  <c r="AZ93" i="1"/>
  <c r="BA39" i="9" s="1"/>
  <c r="AZ94" i="1"/>
  <c r="BA40" i="9" s="1"/>
  <c r="BB40" i="9" s="1"/>
  <c r="AZ95" i="1"/>
  <c r="BA41" i="9" s="1"/>
  <c r="AZ96" i="1"/>
  <c r="BA42" i="9" s="1"/>
  <c r="AZ97" i="1"/>
  <c r="BA43" i="9" s="1"/>
  <c r="AZ100" i="1"/>
  <c r="BA44" i="9" s="1"/>
  <c r="AZ101" i="1"/>
  <c r="BA45" i="9" s="1"/>
  <c r="AZ102" i="1"/>
  <c r="BA46" i="9" s="1"/>
  <c r="AZ103" i="1"/>
  <c r="BA47" i="9" s="1"/>
  <c r="AZ104" i="1"/>
  <c r="BA48" i="9" s="1"/>
  <c r="AZ107" i="1"/>
  <c r="BA49" i="9" s="1"/>
  <c r="AZ108" i="1"/>
  <c r="BA50" i="9" s="1"/>
  <c r="AZ112" i="1"/>
  <c r="BA51" i="9" s="1"/>
  <c r="AZ114" i="1"/>
  <c r="BA52" i="9" s="1"/>
  <c r="AZ115" i="1"/>
  <c r="BA53" i="9" s="1"/>
  <c r="AZ116" i="1"/>
  <c r="BA54" i="9" s="1"/>
  <c r="AZ117" i="1"/>
  <c r="BA55" i="9" s="1"/>
  <c r="AZ118" i="1"/>
  <c r="BA56" i="9" s="1"/>
  <c r="AZ119" i="1"/>
  <c r="BA57" i="9" s="1"/>
  <c r="AZ120" i="1"/>
  <c r="BA58" i="9" s="1"/>
  <c r="AZ121" i="1"/>
  <c r="BA59" i="9" s="1"/>
  <c r="AZ122" i="1"/>
  <c r="BA60" i="9" s="1"/>
  <c r="AZ123" i="1"/>
  <c r="BA61" i="9" s="1"/>
  <c r="AZ124" i="1"/>
  <c r="BA62" i="9" s="1"/>
  <c r="AZ125" i="1"/>
  <c r="BA63" i="9" s="1"/>
  <c r="AZ126" i="1"/>
  <c r="BA64" i="9" s="1"/>
  <c r="AZ127" i="1"/>
  <c r="BA65" i="9" s="1"/>
  <c r="AZ128" i="1"/>
  <c r="BA66" i="9" s="1"/>
  <c r="AX38" i="1"/>
  <c r="AY5" i="9" s="1"/>
  <c r="AX39" i="1"/>
  <c r="AY6" i="9" s="1"/>
  <c r="AX43" i="1"/>
  <c r="AY9" i="9" s="1"/>
  <c r="AX48" i="1"/>
  <c r="AY10" i="9" s="1"/>
  <c r="AX53" i="1"/>
  <c r="AY12" i="9" s="1"/>
  <c r="AX54" i="1"/>
  <c r="AY13" i="9" s="1"/>
  <c r="AX55" i="1"/>
  <c r="AY14" i="9" s="1"/>
  <c r="AZ14" i="9" s="1"/>
  <c r="AX56" i="1"/>
  <c r="AY15" i="9" s="1"/>
  <c r="AZ15" i="9" s="1"/>
  <c r="AX57" i="1"/>
  <c r="AY16" i="9" s="1"/>
  <c r="AX58" i="1"/>
  <c r="AY17" i="9" s="1"/>
  <c r="AX64" i="1"/>
  <c r="AY19" i="9" s="1"/>
  <c r="AX65" i="1"/>
  <c r="AY20" i="9" s="1"/>
  <c r="AX66" i="1"/>
  <c r="AY21" i="9" s="1"/>
  <c r="AX67" i="1"/>
  <c r="AY22" i="9" s="1"/>
  <c r="AX68" i="1"/>
  <c r="AY23" i="9" s="1"/>
  <c r="AZ23" i="9" s="1"/>
  <c r="AX69" i="1"/>
  <c r="AY24" i="9" s="1"/>
  <c r="AX70" i="1"/>
  <c r="AY25" i="9" s="1"/>
  <c r="AX71" i="1"/>
  <c r="AY26" i="9" s="1"/>
  <c r="AZ26" i="9" s="1"/>
  <c r="AX80" i="1"/>
  <c r="AY28" i="9" s="1"/>
  <c r="AX81" i="1"/>
  <c r="AY29" i="9" s="1"/>
  <c r="AX82" i="1"/>
  <c r="AY30" i="9" s="1"/>
  <c r="AX83" i="1"/>
  <c r="AY31" i="9" s="1"/>
  <c r="AX84" i="1"/>
  <c r="AY32" i="9" s="1"/>
  <c r="AX85" i="1"/>
  <c r="AY33" i="9" s="1"/>
  <c r="AX86" i="1"/>
  <c r="AY34" i="9" s="1"/>
  <c r="AX87" i="1"/>
  <c r="AY35" i="9" s="1"/>
  <c r="AX92" i="1"/>
  <c r="AY38" i="9" s="1"/>
  <c r="AX93" i="1"/>
  <c r="AY39" i="9" s="1"/>
  <c r="AX94" i="1"/>
  <c r="AY40" i="9" s="1"/>
  <c r="AZ40" i="9" s="1"/>
  <c r="AX95" i="1"/>
  <c r="AY41" i="9" s="1"/>
  <c r="AX96" i="1"/>
  <c r="AY42" i="9" s="1"/>
  <c r="AX97" i="1"/>
  <c r="AY43" i="9" s="1"/>
  <c r="AX100" i="1"/>
  <c r="AY44" i="9" s="1"/>
  <c r="AX101" i="1"/>
  <c r="AY45" i="9" s="1"/>
  <c r="AX102" i="1"/>
  <c r="AY46" i="9" s="1"/>
  <c r="AX103" i="1"/>
  <c r="AY47" i="9" s="1"/>
  <c r="AX104" i="1"/>
  <c r="AY48" i="9" s="1"/>
  <c r="AX107" i="1"/>
  <c r="AY49" i="9" s="1"/>
  <c r="AX108" i="1"/>
  <c r="AY50" i="9" s="1"/>
  <c r="AX112" i="1"/>
  <c r="AY51" i="9" s="1"/>
  <c r="AX114" i="1"/>
  <c r="AY52" i="9" s="1"/>
  <c r="AX115" i="1"/>
  <c r="AY53" i="9" s="1"/>
  <c r="AX116" i="1"/>
  <c r="AY54" i="9" s="1"/>
  <c r="AX117" i="1"/>
  <c r="AY55" i="9" s="1"/>
  <c r="AX118" i="1"/>
  <c r="AY56" i="9" s="1"/>
  <c r="AX119" i="1"/>
  <c r="AY57" i="9" s="1"/>
  <c r="AX120" i="1"/>
  <c r="AY58" i="9" s="1"/>
  <c r="AX121" i="1"/>
  <c r="AY59" i="9" s="1"/>
  <c r="AX122" i="1"/>
  <c r="AY60" i="9" s="1"/>
  <c r="AX123" i="1"/>
  <c r="AY61" i="9" s="1"/>
  <c r="AX124" i="1"/>
  <c r="AY62" i="9" s="1"/>
  <c r="AX125" i="1"/>
  <c r="AY63" i="9" s="1"/>
  <c r="AX126" i="1"/>
  <c r="AY64" i="9" s="1"/>
  <c r="AX127" i="1"/>
  <c r="AY65" i="9" s="1"/>
  <c r="AX128" i="1"/>
  <c r="AY66" i="9" s="1"/>
  <c r="AU38" i="1"/>
  <c r="AV5" i="9" s="1"/>
  <c r="AW5" i="9" s="1"/>
  <c r="AU39" i="1"/>
  <c r="AV6" i="9" s="1"/>
  <c r="AW6" i="9" s="1"/>
  <c r="AU43" i="1"/>
  <c r="AV9" i="9" s="1"/>
  <c r="AW9" i="9" s="1"/>
  <c r="AU48" i="1"/>
  <c r="AV10" i="9" s="1"/>
  <c r="AW10" i="9" s="1"/>
  <c r="AU53" i="1"/>
  <c r="AV12" i="9" s="1"/>
  <c r="AU54" i="1"/>
  <c r="AV13" i="9" s="1"/>
  <c r="AU55" i="1"/>
  <c r="AV14" i="9" s="1"/>
  <c r="AW14" i="9" s="1"/>
  <c r="AU56" i="1"/>
  <c r="AV15" i="9" s="1"/>
  <c r="AW15" i="9" s="1"/>
  <c r="AU57" i="1"/>
  <c r="AV16" i="9" s="1"/>
  <c r="AW16" i="9" s="1"/>
  <c r="AU58" i="1"/>
  <c r="AV17" i="9" s="1"/>
  <c r="AW17" i="9" s="1"/>
  <c r="AU64" i="1"/>
  <c r="AV19" i="9" s="1"/>
  <c r="AW19" i="9" s="1"/>
  <c r="AU65" i="1"/>
  <c r="AV20" i="9" s="1"/>
  <c r="AW20" i="9" s="1"/>
  <c r="AU66" i="1"/>
  <c r="AV21" i="9" s="1"/>
  <c r="AW21" i="9" s="1"/>
  <c r="AU67" i="1"/>
  <c r="AV22" i="9" s="1"/>
  <c r="AW22" i="9" s="1"/>
  <c r="AU68" i="1"/>
  <c r="AV23" i="9" s="1"/>
  <c r="AW23" i="9" s="1"/>
  <c r="AU69" i="1"/>
  <c r="AV24" i="9" s="1"/>
  <c r="AW24" i="9" s="1"/>
  <c r="AU70" i="1"/>
  <c r="AV25" i="9" s="1"/>
  <c r="AU71" i="1"/>
  <c r="AV26" i="9" s="1"/>
  <c r="AW26" i="9" s="1"/>
  <c r="AU80" i="1"/>
  <c r="AV28" i="9" s="1"/>
  <c r="AW28" i="9" s="1"/>
  <c r="AU81" i="1"/>
  <c r="AV29" i="9" s="1"/>
  <c r="AW29" i="9" s="1"/>
  <c r="AU82" i="1"/>
  <c r="AV30" i="9" s="1"/>
  <c r="AU83" i="1"/>
  <c r="AV31" i="9"/>
  <c r="AU84" i="1"/>
  <c r="AV32" i="9"/>
  <c r="AU85" i="1"/>
  <c r="AV33" i="9"/>
  <c r="AU86" i="1"/>
  <c r="AV34" i="9"/>
  <c r="AU87" i="1"/>
  <c r="AV35" i="9"/>
  <c r="AU92" i="1"/>
  <c r="AV38" i="9"/>
  <c r="AU93" i="1"/>
  <c r="AV39" i="9" s="1"/>
  <c r="AU94" i="1"/>
  <c r="AV40" i="9" s="1"/>
  <c r="AU95" i="1"/>
  <c r="AV41" i="9" s="1"/>
  <c r="AU96" i="1"/>
  <c r="AV42" i="9" s="1"/>
  <c r="AU97" i="1"/>
  <c r="AV43" i="9" s="1"/>
  <c r="AU100" i="1"/>
  <c r="AV44" i="9" s="1"/>
  <c r="AU101" i="1"/>
  <c r="AV45" i="9" s="1"/>
  <c r="AU102" i="1"/>
  <c r="AV46" i="9" s="1"/>
  <c r="AW46" i="9" s="1"/>
  <c r="AU103" i="1"/>
  <c r="AV47" i="9" s="1"/>
  <c r="AU104" i="1"/>
  <c r="AV48" i="9" s="1"/>
  <c r="AW48" i="9" s="1"/>
  <c r="AU107" i="1"/>
  <c r="AV49" i="9" s="1"/>
  <c r="AW49" i="9" s="1"/>
  <c r="AU108" i="1"/>
  <c r="AV50" i="9" s="1"/>
  <c r="AW50" i="9" s="1"/>
  <c r="AU112" i="1"/>
  <c r="AV51" i="9" s="1"/>
  <c r="AW51" i="9" s="1"/>
  <c r="AU114" i="1"/>
  <c r="AV52" i="9" s="1"/>
  <c r="AW52" i="9" s="1"/>
  <c r="AU115" i="1"/>
  <c r="AV53" i="9" s="1"/>
  <c r="AW53" i="9" s="1"/>
  <c r="AU116" i="1"/>
  <c r="AV54" i="9" s="1"/>
  <c r="AU117" i="1"/>
  <c r="AV55" i="9" s="1"/>
  <c r="AW55" i="9" s="1"/>
  <c r="AU118" i="1"/>
  <c r="AV56" i="9" s="1"/>
  <c r="AW56" i="9" s="1"/>
  <c r="AU119" i="1"/>
  <c r="AV57" i="9" s="1"/>
  <c r="AW57" i="9" s="1"/>
  <c r="AU120" i="1"/>
  <c r="AV58" i="9" s="1"/>
  <c r="AW58" i="9" s="1"/>
  <c r="AU121" i="1"/>
  <c r="AV59" i="9" s="1"/>
  <c r="AW59" i="9" s="1"/>
  <c r="AU122" i="1"/>
  <c r="AV60" i="9" s="1"/>
  <c r="AW60" i="9" s="1"/>
  <c r="AU123" i="1"/>
  <c r="AV61" i="9" s="1"/>
  <c r="AW61" i="9" s="1"/>
  <c r="AU124" i="1"/>
  <c r="AV62" i="9" s="1"/>
  <c r="AW62" i="9" s="1"/>
  <c r="AU125" i="1"/>
  <c r="AV63" i="9" s="1"/>
  <c r="AW63" i="9" s="1"/>
  <c r="AU126" i="1"/>
  <c r="AV64" i="9" s="1"/>
  <c r="AW64" i="9" s="1"/>
  <c r="AU127" i="1"/>
  <c r="AV65" i="9" s="1"/>
  <c r="AW65" i="9" s="1"/>
  <c r="AU128" i="1"/>
  <c r="AV66" i="9" s="1"/>
  <c r="AW66" i="9" s="1"/>
  <c r="AS38" i="1"/>
  <c r="AT5" i="9" s="1"/>
  <c r="AS39" i="1"/>
  <c r="AT6" i="9" s="1"/>
  <c r="AS43" i="1"/>
  <c r="AT9" i="9" s="1"/>
  <c r="AS48" i="1"/>
  <c r="AT10" i="9" s="1"/>
  <c r="AS53" i="1"/>
  <c r="AT12" i="9" s="1"/>
  <c r="AS54" i="1"/>
  <c r="AT13" i="9" s="1"/>
  <c r="AS55" i="1"/>
  <c r="AT14" i="9" s="1"/>
  <c r="AS56" i="1"/>
  <c r="AT15" i="9" s="1"/>
  <c r="AS57" i="1"/>
  <c r="AT16" i="9" s="1"/>
  <c r="AS58" i="1"/>
  <c r="AT17" i="9" s="1"/>
  <c r="AS64" i="1"/>
  <c r="AT19" i="9" s="1"/>
  <c r="AS65" i="1"/>
  <c r="AT20" i="9" s="1"/>
  <c r="AS66" i="1"/>
  <c r="AT21" i="9" s="1"/>
  <c r="AS67" i="1"/>
  <c r="AT22" i="9" s="1"/>
  <c r="AS68" i="1"/>
  <c r="AT23" i="9" s="1"/>
  <c r="AS69" i="1"/>
  <c r="AT24" i="9" s="1"/>
  <c r="AS70" i="1"/>
  <c r="AT25" i="9" s="1"/>
  <c r="AS71" i="1"/>
  <c r="AT26" i="9" s="1"/>
  <c r="AS80" i="1"/>
  <c r="AT28" i="9" s="1"/>
  <c r="AS81" i="1"/>
  <c r="AT29" i="9" s="1"/>
  <c r="AS82" i="1"/>
  <c r="AT30" i="9" s="1"/>
  <c r="AS83" i="1"/>
  <c r="AT31" i="9" s="1"/>
  <c r="AS84" i="1"/>
  <c r="AT32" i="9" s="1"/>
  <c r="AS85" i="1"/>
  <c r="AT33" i="9" s="1"/>
  <c r="AS86" i="1"/>
  <c r="AT34" i="9" s="1"/>
  <c r="AS87" i="1"/>
  <c r="AT35" i="9" s="1"/>
  <c r="AS92" i="1"/>
  <c r="AT38" i="9" s="1"/>
  <c r="AS93" i="1"/>
  <c r="AT39" i="9" s="1"/>
  <c r="AS94" i="1"/>
  <c r="AT40" i="9" s="1"/>
  <c r="AS95" i="1"/>
  <c r="AT41" i="9" s="1"/>
  <c r="AS96" i="1"/>
  <c r="AT42" i="9" s="1"/>
  <c r="AS97" i="1"/>
  <c r="AT43" i="9" s="1"/>
  <c r="AS100" i="1"/>
  <c r="AT44" i="9" s="1"/>
  <c r="AS101" i="1"/>
  <c r="AT45" i="9" s="1"/>
  <c r="AU45" i="9" s="1"/>
  <c r="AS102" i="1"/>
  <c r="AT46" i="9" s="1"/>
  <c r="AS103" i="1"/>
  <c r="AT47" i="9" s="1"/>
  <c r="AS104" i="1"/>
  <c r="AT48" i="9" s="1"/>
  <c r="AU48" i="9" s="1"/>
  <c r="AS107" i="1"/>
  <c r="AT49" i="9" s="1"/>
  <c r="AU49" i="9" s="1"/>
  <c r="AS108" i="1"/>
  <c r="AT50" i="9" s="1"/>
  <c r="AU50" i="9" s="1"/>
  <c r="AS112" i="1"/>
  <c r="AT51" i="9" s="1"/>
  <c r="AU51" i="9" s="1"/>
  <c r="AS114" i="1"/>
  <c r="AT52" i="9" s="1"/>
  <c r="AU52" i="9" s="1"/>
  <c r="AS115" i="1"/>
  <c r="AT53" i="9" s="1"/>
  <c r="AU53" i="9" s="1"/>
  <c r="AS116" i="1"/>
  <c r="AT54" i="9" s="1"/>
  <c r="AS117" i="1"/>
  <c r="AT55" i="9" s="1"/>
  <c r="AU55" i="9" s="1"/>
  <c r="AS118" i="1"/>
  <c r="AT56" i="9" s="1"/>
  <c r="AU56" i="9" s="1"/>
  <c r="AS119" i="1"/>
  <c r="AT57" i="9" s="1"/>
  <c r="AU57" i="9" s="1"/>
  <c r="AS120" i="1"/>
  <c r="AT58" i="9" s="1"/>
  <c r="AU58" i="9" s="1"/>
  <c r="AS121" i="1"/>
  <c r="AT59" i="9" s="1"/>
  <c r="AU59" i="9" s="1"/>
  <c r="AS122" i="1"/>
  <c r="AT60" i="9" s="1"/>
  <c r="AU60" i="9" s="1"/>
  <c r="AS123" i="1"/>
  <c r="AT61" i="9" s="1"/>
  <c r="AU61" i="9" s="1"/>
  <c r="AS124" i="1"/>
  <c r="AT62" i="9" s="1"/>
  <c r="AU62" i="9" s="1"/>
  <c r="AS125" i="1"/>
  <c r="AT63" i="9" s="1"/>
  <c r="AU63" i="9" s="1"/>
  <c r="AS126" i="1"/>
  <c r="AT64" i="9" s="1"/>
  <c r="AU64" i="9" s="1"/>
  <c r="AS127" i="1"/>
  <c r="AT65" i="9" s="1"/>
  <c r="AU65" i="9" s="1"/>
  <c r="AS128" i="1"/>
  <c r="AT66" i="9" s="1"/>
  <c r="AU66" i="9" s="1"/>
  <c r="AP38" i="1"/>
  <c r="AQ5" i="9" s="1"/>
  <c r="AP39" i="1"/>
  <c r="AQ6" i="9" s="1"/>
  <c r="AP43" i="1"/>
  <c r="AQ9" i="9" s="1"/>
  <c r="AP48" i="1"/>
  <c r="AQ10" i="9" s="1"/>
  <c r="AP53" i="1"/>
  <c r="AQ12" i="9" s="1"/>
  <c r="AP54" i="1"/>
  <c r="AQ13" i="9" s="1"/>
  <c r="AP55" i="1"/>
  <c r="AQ14" i="9" s="1"/>
  <c r="AP56" i="1"/>
  <c r="AQ15" i="9" s="1"/>
  <c r="AP57" i="1"/>
  <c r="AQ16" i="9" s="1"/>
  <c r="AP58" i="1"/>
  <c r="AQ17" i="9" s="1"/>
  <c r="AP64" i="1"/>
  <c r="AQ19" i="9" s="1"/>
  <c r="AP65" i="1"/>
  <c r="AQ20" i="9" s="1"/>
  <c r="AP66" i="1"/>
  <c r="AQ21" i="9" s="1"/>
  <c r="AP67" i="1"/>
  <c r="AQ22" i="9" s="1"/>
  <c r="AP68" i="1"/>
  <c r="AQ23" i="9" s="1"/>
  <c r="AP69" i="1"/>
  <c r="AQ24" i="9" s="1"/>
  <c r="AP70" i="1"/>
  <c r="AQ25" i="9" s="1"/>
  <c r="AP71" i="1"/>
  <c r="AQ26" i="9" s="1"/>
  <c r="AP80" i="1"/>
  <c r="AQ28" i="9" s="1"/>
  <c r="AP81" i="1"/>
  <c r="AQ29" i="9" s="1"/>
  <c r="AP82" i="1"/>
  <c r="AQ30" i="9" s="1"/>
  <c r="AP83" i="1"/>
  <c r="AQ31" i="9" s="1"/>
  <c r="AP84" i="1"/>
  <c r="AQ32" i="9" s="1"/>
  <c r="AP85" i="1"/>
  <c r="AQ33" i="9" s="1"/>
  <c r="AP86" i="1"/>
  <c r="AQ34" i="9" s="1"/>
  <c r="AR34" i="9" s="1"/>
  <c r="AP87" i="1"/>
  <c r="AQ35" i="9" s="1"/>
  <c r="AR35" i="9" s="1"/>
  <c r="AP92" i="1"/>
  <c r="AQ38" i="9" s="1"/>
  <c r="AR38" i="9" s="1"/>
  <c r="AP93" i="1"/>
  <c r="AQ39" i="9" s="1"/>
  <c r="AR39" i="9" s="1"/>
  <c r="AP94" i="1"/>
  <c r="AQ40" i="9" s="1"/>
  <c r="AR40" i="9" s="1"/>
  <c r="AP95" i="1"/>
  <c r="AQ41" i="9" s="1"/>
  <c r="AR41" i="9" s="1"/>
  <c r="AP96" i="1"/>
  <c r="AQ42" i="9" s="1"/>
  <c r="AR42" i="9" s="1"/>
  <c r="AP97" i="1"/>
  <c r="AQ43" i="9" s="1"/>
  <c r="AR43" i="9" s="1"/>
  <c r="AP100" i="1"/>
  <c r="AQ44" i="9" s="1"/>
  <c r="AP101" i="1"/>
  <c r="AQ45" i="9" s="1"/>
  <c r="AP102" i="1"/>
  <c r="AQ46" i="9" s="1"/>
  <c r="AR46" i="9" s="1"/>
  <c r="AP103" i="1"/>
  <c r="AQ47" i="9" s="1"/>
  <c r="AP104" i="1"/>
  <c r="AQ48" i="9" s="1"/>
  <c r="AR48" i="9" s="1"/>
  <c r="AP107" i="1"/>
  <c r="AQ49" i="9" s="1"/>
  <c r="AR49" i="9" s="1"/>
  <c r="AP108" i="1"/>
  <c r="AQ50" i="9" s="1"/>
  <c r="AP112" i="1"/>
  <c r="AQ51" i="9" s="1"/>
  <c r="AR51" i="9" s="1"/>
  <c r="AP114" i="1"/>
  <c r="AQ52" i="9" s="1"/>
  <c r="AR52" i="9" s="1"/>
  <c r="AP115" i="1"/>
  <c r="AQ53" i="9" s="1"/>
  <c r="AR53" i="9" s="1"/>
  <c r="AP116" i="1"/>
  <c r="AQ54" i="9" s="1"/>
  <c r="AR54" i="9" s="1"/>
  <c r="AP117" i="1"/>
  <c r="AQ55" i="9" s="1"/>
  <c r="AR55" i="9" s="1"/>
  <c r="AP118" i="1"/>
  <c r="AQ56" i="9" s="1"/>
  <c r="AP119" i="1"/>
  <c r="AQ57" i="9" s="1"/>
  <c r="AR57" i="9" s="1"/>
  <c r="AP120" i="1"/>
  <c r="AQ58" i="9" s="1"/>
  <c r="AR58" i="9" s="1"/>
  <c r="AP121" i="1"/>
  <c r="AQ59" i="9" s="1"/>
  <c r="AR59" i="9" s="1"/>
  <c r="AP122" i="1"/>
  <c r="AQ60" i="9" s="1"/>
  <c r="AR60" i="9" s="1"/>
  <c r="AP123" i="1"/>
  <c r="AQ61" i="9" s="1"/>
  <c r="AP124" i="1"/>
  <c r="AQ62" i="9" s="1"/>
  <c r="AR62" i="9" s="1"/>
  <c r="AP125" i="1"/>
  <c r="AQ63" i="9" s="1"/>
  <c r="AR63" i="9" s="1"/>
  <c r="AP126" i="1"/>
  <c r="AQ64" i="9" s="1"/>
  <c r="AR64" i="9" s="1"/>
  <c r="AP127" i="1"/>
  <c r="AQ65" i="9" s="1"/>
  <c r="AR65" i="9" s="1"/>
  <c r="AP128" i="1"/>
  <c r="AQ66" i="9" s="1"/>
  <c r="AR66" i="9" s="1"/>
  <c r="AN38" i="1"/>
  <c r="AO5" i="9" s="1"/>
  <c r="AN39" i="1"/>
  <c r="AO6" i="9" s="1"/>
  <c r="AN43" i="1"/>
  <c r="AO9" i="9" s="1"/>
  <c r="AN48" i="1"/>
  <c r="AO10" i="9" s="1"/>
  <c r="AN53" i="1"/>
  <c r="AO12" i="9" s="1"/>
  <c r="AN54" i="1"/>
  <c r="AO13" i="9" s="1"/>
  <c r="AN55" i="1"/>
  <c r="AO14" i="9" s="1"/>
  <c r="AP14" i="9" s="1"/>
  <c r="AN56" i="1"/>
  <c r="AO15" i="9" s="1"/>
  <c r="AP15" i="9" s="1"/>
  <c r="AN57" i="1"/>
  <c r="AO16" i="9" s="1"/>
  <c r="AN58" i="1"/>
  <c r="AO17" i="9" s="1"/>
  <c r="AP17" i="9" s="1"/>
  <c r="AN64" i="1"/>
  <c r="AO19" i="9" s="1"/>
  <c r="AP19" i="9" s="1"/>
  <c r="AN65" i="1"/>
  <c r="AO20" i="9" s="1"/>
  <c r="AN66" i="1"/>
  <c r="AO21" i="9" s="1"/>
  <c r="AP21" i="9" s="1"/>
  <c r="AN67" i="1"/>
  <c r="AO22" i="9" s="1"/>
  <c r="AP22" i="9" s="1"/>
  <c r="AN68" i="1"/>
  <c r="AO23" i="9" s="1"/>
  <c r="AP23" i="9" s="1"/>
  <c r="AN69" i="1"/>
  <c r="AO24" i="9" s="1"/>
  <c r="AN70" i="1"/>
  <c r="AO25" i="9" s="1"/>
  <c r="AP25" i="9" s="1"/>
  <c r="AN71" i="1"/>
  <c r="AO26" i="9" s="1"/>
  <c r="AP26" i="9" s="1"/>
  <c r="AN80" i="1"/>
  <c r="AO28" i="9" s="1"/>
  <c r="AP28" i="9" s="1"/>
  <c r="AN81" i="1"/>
  <c r="AO29" i="9" s="1"/>
  <c r="AP29" i="9" s="1"/>
  <c r="AN82" i="1"/>
  <c r="AO30" i="9" s="1"/>
  <c r="AP30" i="9" s="1"/>
  <c r="AN83" i="1"/>
  <c r="AO31" i="9" s="1"/>
  <c r="AP31" i="9" s="1"/>
  <c r="AN84" i="1"/>
  <c r="AO32" i="9" s="1"/>
  <c r="AN85" i="1"/>
  <c r="AO33" i="9" s="1"/>
  <c r="AP33" i="9" s="1"/>
  <c r="AN86" i="1"/>
  <c r="AO34" i="9" s="1"/>
  <c r="AP34" i="9" s="1"/>
  <c r="AN87" i="1"/>
  <c r="AO35" i="9" s="1"/>
  <c r="AP35" i="9" s="1"/>
  <c r="AN92" i="1"/>
  <c r="AO38" i="9" s="1"/>
  <c r="AP38" i="9" s="1"/>
  <c r="AN93" i="1"/>
  <c r="AO39" i="9" s="1"/>
  <c r="AP39" i="9" s="1"/>
  <c r="AN94" i="1"/>
  <c r="AO40" i="9" s="1"/>
  <c r="AP40" i="9" s="1"/>
  <c r="AN95" i="1"/>
  <c r="AO41" i="9" s="1"/>
  <c r="AP41" i="9" s="1"/>
  <c r="AN96" i="1"/>
  <c r="AO42" i="9" s="1"/>
  <c r="AP42" i="9" s="1"/>
  <c r="AN97" i="1"/>
  <c r="AO43" i="9" s="1"/>
  <c r="AP43" i="9" s="1"/>
  <c r="AN100" i="1"/>
  <c r="AO44" i="9" s="1"/>
  <c r="AN101" i="1"/>
  <c r="AO45" i="9" s="1"/>
  <c r="AN102" i="1"/>
  <c r="AO46" i="9" s="1"/>
  <c r="AP46" i="9" s="1"/>
  <c r="AN103" i="1"/>
  <c r="AO47" i="9" s="1"/>
  <c r="AN104" i="1"/>
  <c r="AO48" i="9" s="1"/>
  <c r="AP48" i="9" s="1"/>
  <c r="AN107" i="1"/>
  <c r="AO49" i="9" s="1"/>
  <c r="AP49" i="9" s="1"/>
  <c r="AN108" i="1"/>
  <c r="AO50" i="9" s="1"/>
  <c r="AN112" i="1"/>
  <c r="AO51" i="9" s="1"/>
  <c r="AP51" i="9" s="1"/>
  <c r="AN114" i="1"/>
  <c r="AO52" i="9" s="1"/>
  <c r="AP52" i="9" s="1"/>
  <c r="AN115" i="1"/>
  <c r="AO53" i="9" s="1"/>
  <c r="AP53" i="9" s="1"/>
  <c r="AN116" i="1"/>
  <c r="AO54" i="9" s="1"/>
  <c r="AP54" i="9" s="1"/>
  <c r="AN117" i="1"/>
  <c r="AO55" i="9" s="1"/>
  <c r="AP55" i="9" s="1"/>
  <c r="AN118" i="1"/>
  <c r="AO56" i="9" s="1"/>
  <c r="AN119" i="1"/>
  <c r="AO57" i="9" s="1"/>
  <c r="AP57" i="9" s="1"/>
  <c r="AN120" i="1"/>
  <c r="AO58" i="9" s="1"/>
  <c r="AP58" i="9" s="1"/>
  <c r="AN121" i="1"/>
  <c r="AO59" i="9" s="1"/>
  <c r="AP59" i="9" s="1"/>
  <c r="AN122" i="1"/>
  <c r="AO60" i="9" s="1"/>
  <c r="AP60" i="9" s="1"/>
  <c r="AN123" i="1"/>
  <c r="AO61" i="9" s="1"/>
  <c r="AN124" i="1"/>
  <c r="AO62" i="9" s="1"/>
  <c r="AP62" i="9" s="1"/>
  <c r="AN125" i="1"/>
  <c r="AO63" i="9" s="1"/>
  <c r="AP63" i="9" s="1"/>
  <c r="AN126" i="1"/>
  <c r="AO64" i="9" s="1"/>
  <c r="AP64" i="9" s="1"/>
  <c r="AN127" i="1"/>
  <c r="AO65" i="9" s="1"/>
  <c r="AP65" i="9" s="1"/>
  <c r="AN128" i="1"/>
  <c r="AO66" i="9" s="1"/>
  <c r="AP66" i="9" s="1"/>
  <c r="AK5" i="9"/>
  <c r="AK6" i="9"/>
  <c r="AK9" i="9"/>
  <c r="AK10" i="9"/>
  <c r="AK12" i="9"/>
  <c r="AK13" i="9"/>
  <c r="AK14" i="9"/>
  <c r="AK15" i="9"/>
  <c r="AK16" i="9"/>
  <c r="AK17" i="9"/>
  <c r="AK19" i="9"/>
  <c r="AK20" i="9"/>
  <c r="AK21" i="9"/>
  <c r="AK22" i="9"/>
  <c r="AK23" i="9"/>
  <c r="AK24" i="9"/>
  <c r="AK25" i="9"/>
  <c r="AK26" i="9"/>
  <c r="AK28" i="9"/>
  <c r="AK29" i="9"/>
  <c r="AK30" i="9"/>
  <c r="AK31" i="9"/>
  <c r="AK32" i="9"/>
  <c r="AK33" i="9"/>
  <c r="AK34" i="9"/>
  <c r="AK35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AK56" i="9"/>
  <c r="AK57" i="9"/>
  <c r="AK58" i="9"/>
  <c r="AK59" i="9"/>
  <c r="AK60" i="9"/>
  <c r="AK61" i="9"/>
  <c r="AK62" i="9"/>
  <c r="AL62" i="9" s="1"/>
  <c r="AK63" i="9"/>
  <c r="AK64" i="9"/>
  <c r="AL64" i="9" s="1"/>
  <c r="AK65" i="9"/>
  <c r="AK66" i="9"/>
  <c r="AI5" i="9"/>
  <c r="AI6" i="9"/>
  <c r="AI9" i="9"/>
  <c r="AI10" i="9"/>
  <c r="AI12" i="9"/>
  <c r="AI13" i="9"/>
  <c r="AI14" i="9"/>
  <c r="AI15" i="9"/>
  <c r="AI16" i="9"/>
  <c r="AI17" i="9"/>
  <c r="AI19" i="9"/>
  <c r="AI20" i="9"/>
  <c r="AI21" i="9"/>
  <c r="AI22" i="9"/>
  <c r="AI23" i="9"/>
  <c r="AI24" i="9"/>
  <c r="AI25" i="9"/>
  <c r="AI26" i="9"/>
  <c r="AI28" i="9"/>
  <c r="AI29" i="9"/>
  <c r="AI30" i="9"/>
  <c r="AI31" i="9"/>
  <c r="AI32" i="9"/>
  <c r="AI33" i="9"/>
  <c r="AI34" i="9"/>
  <c r="AI35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J59" i="9" s="1"/>
  <c r="AI60" i="9"/>
  <c r="AI61" i="9"/>
  <c r="AI62" i="9"/>
  <c r="AI63" i="9"/>
  <c r="AJ63" i="9" s="1"/>
  <c r="AI64" i="9"/>
  <c r="AI65" i="9"/>
  <c r="AI66" i="9"/>
  <c r="AI67" i="9"/>
  <c r="AF5" i="9"/>
  <c r="AF6" i="9"/>
  <c r="AF9" i="9"/>
  <c r="AF10" i="9"/>
  <c r="AF12" i="9"/>
  <c r="AF13" i="9"/>
  <c r="AF14" i="9"/>
  <c r="AF15" i="9"/>
  <c r="AF16" i="9"/>
  <c r="AF17" i="9"/>
  <c r="AF19" i="9"/>
  <c r="AF20" i="9"/>
  <c r="AF21" i="9"/>
  <c r="AF22" i="9"/>
  <c r="AF23" i="9"/>
  <c r="AF24" i="9"/>
  <c r="AF25" i="9"/>
  <c r="AF26" i="9"/>
  <c r="AF28" i="9"/>
  <c r="AF29" i="9"/>
  <c r="AF30" i="9"/>
  <c r="AF31" i="9"/>
  <c r="AF32" i="9"/>
  <c r="AF33" i="9"/>
  <c r="AF34" i="9"/>
  <c r="AF35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G57" i="9" s="1"/>
  <c r="AF58" i="9"/>
  <c r="AF59" i="9"/>
  <c r="AF60" i="9"/>
  <c r="AF61" i="9"/>
  <c r="AG61" i="9" s="1"/>
  <c r="AF62" i="9"/>
  <c r="AF63" i="9"/>
  <c r="AG63" i="9" s="1"/>
  <c r="AF64" i="9"/>
  <c r="AF65" i="9"/>
  <c r="AF66" i="9"/>
  <c r="AD5" i="9"/>
  <c r="AD6" i="9"/>
  <c r="AD9" i="9"/>
  <c r="AD10" i="9"/>
  <c r="AD12" i="9"/>
  <c r="AD13" i="9"/>
  <c r="AD14" i="9"/>
  <c r="AD15" i="9"/>
  <c r="AD16" i="9"/>
  <c r="AD17" i="9"/>
  <c r="AD19" i="9"/>
  <c r="AD20" i="9"/>
  <c r="AD21" i="9"/>
  <c r="AD22" i="9"/>
  <c r="AD23" i="9"/>
  <c r="AD24" i="9"/>
  <c r="AD25" i="9"/>
  <c r="AD26" i="9"/>
  <c r="AD28" i="9"/>
  <c r="AD29" i="9"/>
  <c r="AD30" i="9"/>
  <c r="AD31" i="9"/>
  <c r="AD32" i="9"/>
  <c r="AD33" i="9"/>
  <c r="AD34" i="9"/>
  <c r="AD35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E58" i="9" s="1"/>
  <c r="AD59" i="9"/>
  <c r="AD60" i="9"/>
  <c r="AD61" i="9"/>
  <c r="AD62" i="9"/>
  <c r="AD63" i="9"/>
  <c r="AD64" i="9"/>
  <c r="AD65" i="9"/>
  <c r="AD66" i="9"/>
  <c r="AA5" i="9"/>
  <c r="AA6" i="9"/>
  <c r="AA9" i="9"/>
  <c r="AA10" i="9"/>
  <c r="AA12" i="9"/>
  <c r="AA13" i="9"/>
  <c r="AA14" i="9"/>
  <c r="AA15" i="9"/>
  <c r="AA16" i="9"/>
  <c r="AA17" i="9"/>
  <c r="AA19" i="9"/>
  <c r="AA20" i="9"/>
  <c r="AA21" i="9"/>
  <c r="AA22" i="9"/>
  <c r="AA23" i="9"/>
  <c r="AA24" i="9"/>
  <c r="AA25" i="9"/>
  <c r="AA26" i="9"/>
  <c r="AA28" i="9"/>
  <c r="AA29" i="9"/>
  <c r="AA30" i="9"/>
  <c r="AA31" i="9"/>
  <c r="AA32" i="9"/>
  <c r="AA33" i="9"/>
  <c r="AA34" i="9"/>
  <c r="AA35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B57" i="9" s="1"/>
  <c r="AA58" i="9"/>
  <c r="AA59" i="9"/>
  <c r="AA60" i="9"/>
  <c r="AA61" i="9"/>
  <c r="AB61" i="9" s="1"/>
  <c r="AA62" i="9"/>
  <c r="AA63" i="9"/>
  <c r="AB63" i="9" s="1"/>
  <c r="AA64" i="9"/>
  <c r="AA65" i="9"/>
  <c r="AB65" i="9" s="1"/>
  <c r="AA66" i="9"/>
  <c r="Y5" i="9"/>
  <c r="Y6" i="9"/>
  <c r="Y9" i="9"/>
  <c r="Y10" i="9"/>
  <c r="Y12" i="9"/>
  <c r="Y13" i="9"/>
  <c r="Y14" i="9"/>
  <c r="Y15" i="9"/>
  <c r="Y16" i="9"/>
  <c r="Y17" i="9"/>
  <c r="Y19" i="9"/>
  <c r="Y20" i="9"/>
  <c r="Y21" i="9"/>
  <c r="Y22" i="9"/>
  <c r="Y23" i="9"/>
  <c r="Y24" i="9"/>
  <c r="Y25" i="9"/>
  <c r="Y26" i="9"/>
  <c r="Y28" i="9"/>
  <c r="Y29" i="9"/>
  <c r="Y30" i="9"/>
  <c r="Y31" i="9"/>
  <c r="Y32" i="9"/>
  <c r="Y33" i="9"/>
  <c r="Y34" i="9"/>
  <c r="Y35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Z56" i="9" s="1"/>
  <c r="Y57" i="9"/>
  <c r="Y58" i="9"/>
  <c r="Z58" i="9" s="1"/>
  <c r="Y59" i="9"/>
  <c r="Y60" i="9"/>
  <c r="Z60" i="9" s="1"/>
  <c r="Y61" i="9"/>
  <c r="Y62" i="9"/>
  <c r="Z62" i="9" s="1"/>
  <c r="Y63" i="9"/>
  <c r="Y64" i="9"/>
  <c r="Z64" i="9" s="1"/>
  <c r="Y65" i="9"/>
  <c r="Y66" i="9"/>
  <c r="V5" i="9"/>
  <c r="V6" i="9"/>
  <c r="V9" i="9"/>
  <c r="V10" i="9"/>
  <c r="V12" i="9"/>
  <c r="V13" i="9"/>
  <c r="V14" i="9"/>
  <c r="V15" i="9"/>
  <c r="V16" i="9"/>
  <c r="V17" i="9"/>
  <c r="V19" i="9"/>
  <c r="V20" i="9"/>
  <c r="V21" i="9"/>
  <c r="V22" i="9"/>
  <c r="V23" i="9"/>
  <c r="V24" i="9"/>
  <c r="V25" i="9"/>
  <c r="V26" i="9"/>
  <c r="V28" i="9"/>
  <c r="V29" i="9"/>
  <c r="V30" i="9"/>
  <c r="V31" i="9"/>
  <c r="V32" i="9"/>
  <c r="V33" i="9"/>
  <c r="V34" i="9"/>
  <c r="V35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W55" i="9" s="1"/>
  <c r="V56" i="9"/>
  <c r="V57" i="9"/>
  <c r="V58" i="9"/>
  <c r="V59" i="9"/>
  <c r="V60" i="9"/>
  <c r="V61" i="9"/>
  <c r="W61" i="9" s="1"/>
  <c r="V62" i="9"/>
  <c r="V63" i="9"/>
  <c r="W63" i="9" s="1"/>
  <c r="V64" i="9"/>
  <c r="V65" i="9"/>
  <c r="W65" i="9" s="1"/>
  <c r="V66" i="9"/>
  <c r="T5" i="9"/>
  <c r="T6" i="9"/>
  <c r="T9" i="9"/>
  <c r="T10" i="9"/>
  <c r="T12" i="9"/>
  <c r="T13" i="9"/>
  <c r="T14" i="9"/>
  <c r="T15" i="9"/>
  <c r="T16" i="9"/>
  <c r="T17" i="9"/>
  <c r="T19" i="9"/>
  <c r="T20" i="9"/>
  <c r="T21" i="9"/>
  <c r="T22" i="9"/>
  <c r="T23" i="9"/>
  <c r="T24" i="9"/>
  <c r="T25" i="9"/>
  <c r="T26" i="9"/>
  <c r="T28" i="9"/>
  <c r="T29" i="9"/>
  <c r="T30" i="9"/>
  <c r="T31" i="9"/>
  <c r="T32" i="9"/>
  <c r="T33" i="9"/>
  <c r="T34" i="9"/>
  <c r="T35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U58" i="9" s="1"/>
  <c r="T59" i="9"/>
  <c r="T60" i="9"/>
  <c r="U60" i="9" s="1"/>
  <c r="T61" i="9"/>
  <c r="T62" i="9"/>
  <c r="U62" i="9" s="1"/>
  <c r="T63" i="9"/>
  <c r="T64" i="9"/>
  <c r="U64" i="9" s="1"/>
  <c r="T65" i="9"/>
  <c r="T66" i="9"/>
  <c r="U66" i="9" s="1"/>
  <c r="IF66" i="9"/>
  <c r="ID66" i="9"/>
  <c r="IA66" i="9"/>
  <c r="HY66" i="9"/>
  <c r="HV66" i="9"/>
  <c r="HT66" i="9"/>
  <c r="HQ66" i="9"/>
  <c r="HO66" i="9"/>
  <c r="HL66" i="9"/>
  <c r="HJ66" i="9"/>
  <c r="HG66" i="9"/>
  <c r="HE66" i="9"/>
  <c r="HB66" i="9"/>
  <c r="GZ66" i="9"/>
  <c r="GW66" i="9"/>
  <c r="GU66" i="9"/>
  <c r="GR66" i="9"/>
  <c r="GP66" i="9"/>
  <c r="GM66" i="9"/>
  <c r="GK66" i="9"/>
  <c r="GH66" i="9"/>
  <c r="GF66" i="9"/>
  <c r="GC66" i="9"/>
  <c r="GA66" i="9"/>
  <c r="FX66" i="9"/>
  <c r="FV66" i="9"/>
  <c r="FS66" i="9"/>
  <c r="FQ66" i="9"/>
  <c r="FN66" i="9"/>
  <c r="FL66" i="9"/>
  <c r="FI66" i="9"/>
  <c r="FG66" i="9"/>
  <c r="FD66" i="9"/>
  <c r="FB66" i="9"/>
  <c r="EY66" i="9"/>
  <c r="EW66" i="9"/>
  <c r="ET66" i="9"/>
  <c r="ER66" i="9"/>
  <c r="EO66" i="9"/>
  <c r="EM66" i="9"/>
  <c r="EJ66" i="9"/>
  <c r="EH66" i="9"/>
  <c r="EE66" i="9"/>
  <c r="EC66" i="9"/>
  <c r="DZ66" i="9"/>
  <c r="DX66" i="9"/>
  <c r="DU66" i="9"/>
  <c r="DS66" i="9"/>
  <c r="DP66" i="9"/>
  <c r="DN66" i="9"/>
  <c r="DK66" i="9"/>
  <c r="DI66" i="9"/>
  <c r="DF66" i="9"/>
  <c r="DD66" i="9"/>
  <c r="DA66" i="9"/>
  <c r="CY66" i="9"/>
  <c r="CV66" i="9"/>
  <c r="CT66" i="9"/>
  <c r="CQ66" i="9"/>
  <c r="CO66" i="9"/>
  <c r="CL66" i="9"/>
  <c r="CJ66" i="9"/>
  <c r="CG66" i="9"/>
  <c r="CE66" i="9"/>
  <c r="CA66" i="9"/>
  <c r="BY66" i="9"/>
  <c r="BV66" i="9"/>
  <c r="BT66" i="9"/>
  <c r="BQ66" i="9"/>
  <c r="BO66" i="9"/>
  <c r="BL66" i="9"/>
  <c r="BJ66" i="9"/>
  <c r="BG66" i="9"/>
  <c r="BE66" i="9"/>
  <c r="BB66" i="9"/>
  <c r="AZ66" i="9"/>
  <c r="AL66" i="9"/>
  <c r="AJ66" i="9"/>
  <c r="AG66" i="9"/>
  <c r="AE66" i="9"/>
  <c r="AB66" i="9"/>
  <c r="Z66" i="9"/>
  <c r="W66" i="9"/>
  <c r="H66" i="9"/>
  <c r="IF65" i="9"/>
  <c r="ID65" i="9"/>
  <c r="IA65" i="9"/>
  <c r="HY65" i="9"/>
  <c r="HV65" i="9"/>
  <c r="HT65" i="9"/>
  <c r="HQ65" i="9"/>
  <c r="HO65" i="9"/>
  <c r="HL65" i="9"/>
  <c r="HJ65" i="9"/>
  <c r="HG65" i="9"/>
  <c r="HE65" i="9"/>
  <c r="HB65" i="9"/>
  <c r="GZ65" i="9"/>
  <c r="GW65" i="9"/>
  <c r="GU65" i="9"/>
  <c r="GR65" i="9"/>
  <c r="GP65" i="9"/>
  <c r="GM65" i="9"/>
  <c r="GK65" i="9"/>
  <c r="GH65" i="9"/>
  <c r="GF65" i="9"/>
  <c r="GC65" i="9"/>
  <c r="GA65" i="9"/>
  <c r="FX65" i="9"/>
  <c r="FV65" i="9"/>
  <c r="FS65" i="9"/>
  <c r="FQ65" i="9"/>
  <c r="FN65" i="9"/>
  <c r="FL65" i="9"/>
  <c r="FI65" i="9"/>
  <c r="FG65" i="9"/>
  <c r="FD65" i="9"/>
  <c r="FB65" i="9"/>
  <c r="EY65" i="9"/>
  <c r="EW65" i="9"/>
  <c r="ET65" i="9"/>
  <c r="ER65" i="9"/>
  <c r="EO65" i="9"/>
  <c r="EM65" i="9"/>
  <c r="EJ65" i="9"/>
  <c r="EH65" i="9"/>
  <c r="EE65" i="9"/>
  <c r="EC65" i="9"/>
  <c r="DZ65" i="9"/>
  <c r="DX65" i="9"/>
  <c r="DU65" i="9"/>
  <c r="DS65" i="9"/>
  <c r="DP65" i="9"/>
  <c r="DN65" i="9"/>
  <c r="DK65" i="9"/>
  <c r="DI65" i="9"/>
  <c r="DF65" i="9"/>
  <c r="DD65" i="9"/>
  <c r="DA65" i="9"/>
  <c r="CY65" i="9"/>
  <c r="CV65" i="9"/>
  <c r="CT65" i="9"/>
  <c r="CQ65" i="9"/>
  <c r="CO65" i="9"/>
  <c r="CL65" i="9"/>
  <c r="CJ65" i="9"/>
  <c r="CG65" i="9"/>
  <c r="CE65" i="9"/>
  <c r="CA65" i="9"/>
  <c r="BY65" i="9"/>
  <c r="BV65" i="9"/>
  <c r="BT65" i="9"/>
  <c r="BQ65" i="9"/>
  <c r="BO65" i="9"/>
  <c r="BL65" i="9"/>
  <c r="BJ65" i="9"/>
  <c r="BG65" i="9"/>
  <c r="BE65" i="9"/>
  <c r="BB65" i="9"/>
  <c r="AZ65" i="9"/>
  <c r="AL65" i="9"/>
  <c r="AJ65" i="9"/>
  <c r="AG65" i="9"/>
  <c r="AE65" i="9"/>
  <c r="Z65" i="9"/>
  <c r="U65" i="9"/>
  <c r="H65" i="9"/>
  <c r="IF64" i="9"/>
  <c r="ID64" i="9"/>
  <c r="IA64" i="9"/>
  <c r="HY64" i="9"/>
  <c r="HV64" i="9"/>
  <c r="HT64" i="9"/>
  <c r="HQ64" i="9"/>
  <c r="HO64" i="9"/>
  <c r="HL64" i="9"/>
  <c r="HJ64" i="9"/>
  <c r="HG64" i="9"/>
  <c r="HE64" i="9"/>
  <c r="HB64" i="9"/>
  <c r="GZ64" i="9"/>
  <c r="GW64" i="9"/>
  <c r="GU64" i="9"/>
  <c r="GR64" i="9"/>
  <c r="GP64" i="9"/>
  <c r="GM64" i="9"/>
  <c r="GK64" i="9"/>
  <c r="GH64" i="9"/>
  <c r="GF64" i="9"/>
  <c r="GC64" i="9"/>
  <c r="GA64" i="9"/>
  <c r="FX64" i="9"/>
  <c r="FV64" i="9"/>
  <c r="FS64" i="9"/>
  <c r="FQ64" i="9"/>
  <c r="FN64" i="9"/>
  <c r="FL64" i="9"/>
  <c r="FI64" i="9"/>
  <c r="FG64" i="9"/>
  <c r="FD64" i="9"/>
  <c r="FB64" i="9"/>
  <c r="EY64" i="9"/>
  <c r="EW64" i="9"/>
  <c r="ET64" i="9"/>
  <c r="ER64" i="9"/>
  <c r="EO64" i="9"/>
  <c r="EM64" i="9"/>
  <c r="EJ64" i="9"/>
  <c r="EH64" i="9"/>
  <c r="EE64" i="9"/>
  <c r="EC64" i="9"/>
  <c r="DZ64" i="9"/>
  <c r="DX64" i="9"/>
  <c r="DU64" i="9"/>
  <c r="DS64" i="9"/>
  <c r="DP64" i="9"/>
  <c r="DN64" i="9"/>
  <c r="DK64" i="9"/>
  <c r="DI64" i="9"/>
  <c r="DF64" i="9"/>
  <c r="DD64" i="9"/>
  <c r="DA64" i="9"/>
  <c r="CY64" i="9"/>
  <c r="CV64" i="9"/>
  <c r="CT64" i="9"/>
  <c r="CQ64" i="9"/>
  <c r="CO64" i="9"/>
  <c r="CL64" i="9"/>
  <c r="CJ64" i="9"/>
  <c r="CG64" i="9"/>
  <c r="CE64" i="9"/>
  <c r="CA64" i="9"/>
  <c r="BY64" i="9"/>
  <c r="BV64" i="9"/>
  <c r="BT64" i="9"/>
  <c r="BO64" i="9"/>
  <c r="BL64" i="9"/>
  <c r="BJ64" i="9"/>
  <c r="BG64" i="9"/>
  <c r="BE64" i="9"/>
  <c r="BB64" i="9"/>
  <c r="AZ64" i="9"/>
  <c r="AJ64" i="9"/>
  <c r="AG64" i="9"/>
  <c r="AE64" i="9"/>
  <c r="AB64" i="9"/>
  <c r="W64" i="9"/>
  <c r="H64" i="9"/>
  <c r="IF63" i="9"/>
  <c r="ID63" i="9"/>
  <c r="IA63" i="9"/>
  <c r="HY63" i="9"/>
  <c r="HV63" i="9"/>
  <c r="HT63" i="9"/>
  <c r="HQ63" i="9"/>
  <c r="HO63" i="9"/>
  <c r="HL63" i="9"/>
  <c r="HJ63" i="9"/>
  <c r="HG63" i="9"/>
  <c r="HE63" i="9"/>
  <c r="HB63" i="9"/>
  <c r="GZ63" i="9"/>
  <c r="GW63" i="9"/>
  <c r="GU63" i="9"/>
  <c r="GR63" i="9"/>
  <c r="GP63" i="9"/>
  <c r="GM63" i="9"/>
  <c r="GK63" i="9"/>
  <c r="GH63" i="9"/>
  <c r="GF63" i="9"/>
  <c r="GC63" i="9"/>
  <c r="GA63" i="9"/>
  <c r="FX63" i="9"/>
  <c r="FV63" i="9"/>
  <c r="FS63" i="9"/>
  <c r="FQ63" i="9"/>
  <c r="FN63" i="9"/>
  <c r="FL63" i="9"/>
  <c r="FI63" i="9"/>
  <c r="FG63" i="9"/>
  <c r="FD63" i="9"/>
  <c r="FB63" i="9"/>
  <c r="EY63" i="9"/>
  <c r="EW63" i="9"/>
  <c r="ET63" i="9"/>
  <c r="ER63" i="9"/>
  <c r="EO63" i="9"/>
  <c r="EM63" i="9"/>
  <c r="EJ63" i="9"/>
  <c r="EH63" i="9"/>
  <c r="EE63" i="9"/>
  <c r="EC63" i="9"/>
  <c r="DZ63" i="9"/>
  <c r="DX63" i="9"/>
  <c r="DU63" i="9"/>
  <c r="DS63" i="9"/>
  <c r="DP63" i="9"/>
  <c r="DN63" i="9"/>
  <c r="DK63" i="9"/>
  <c r="DI63" i="9"/>
  <c r="DF63" i="9"/>
  <c r="DD63" i="9"/>
  <c r="DA63" i="9"/>
  <c r="CY63" i="9"/>
  <c r="CV63" i="9"/>
  <c r="CT63" i="9"/>
  <c r="CQ63" i="9"/>
  <c r="CO63" i="9"/>
  <c r="CL63" i="9"/>
  <c r="CJ63" i="9"/>
  <c r="CG63" i="9"/>
  <c r="CE63" i="9"/>
  <c r="CA63" i="9"/>
  <c r="BY63" i="9"/>
  <c r="BV63" i="9"/>
  <c r="BT63" i="9"/>
  <c r="BQ63" i="9"/>
  <c r="BO63" i="9"/>
  <c r="BL63" i="9"/>
  <c r="BJ63" i="9"/>
  <c r="BG63" i="9"/>
  <c r="BB63" i="9"/>
  <c r="AZ63" i="9"/>
  <c r="AL63" i="9"/>
  <c r="AE63" i="9"/>
  <c r="Z63" i="9"/>
  <c r="U63" i="9"/>
  <c r="H63" i="9"/>
  <c r="IF62" i="9"/>
  <c r="ID62" i="9"/>
  <c r="IA62" i="9"/>
  <c r="HY62" i="9"/>
  <c r="HV62" i="9"/>
  <c r="HT62" i="9"/>
  <c r="HQ62" i="9"/>
  <c r="HO62" i="9"/>
  <c r="HL62" i="9"/>
  <c r="HJ62" i="9"/>
  <c r="HG62" i="9"/>
  <c r="HE62" i="9"/>
  <c r="HB62" i="9"/>
  <c r="GZ62" i="9"/>
  <c r="GW62" i="9"/>
  <c r="GU62" i="9"/>
  <c r="GR62" i="9"/>
  <c r="GP62" i="9"/>
  <c r="GM62" i="9"/>
  <c r="GK62" i="9"/>
  <c r="GH62" i="9"/>
  <c r="GF62" i="9"/>
  <c r="GC62" i="9"/>
  <c r="GA62" i="9"/>
  <c r="FX62" i="9"/>
  <c r="FV62" i="9"/>
  <c r="FS62" i="9"/>
  <c r="FQ62" i="9"/>
  <c r="FN62" i="9"/>
  <c r="FL62" i="9"/>
  <c r="FI62" i="9"/>
  <c r="FG62" i="9"/>
  <c r="FD62" i="9"/>
  <c r="FB62" i="9"/>
  <c r="EY62" i="9"/>
  <c r="EW62" i="9"/>
  <c r="ET62" i="9"/>
  <c r="ER62" i="9"/>
  <c r="EO62" i="9"/>
  <c r="EM62" i="9"/>
  <c r="EJ62" i="9"/>
  <c r="EH62" i="9"/>
  <c r="EE62" i="9"/>
  <c r="EC62" i="9"/>
  <c r="DZ62" i="9"/>
  <c r="DX62" i="9"/>
  <c r="DU62" i="9"/>
  <c r="DS62" i="9"/>
  <c r="DP62" i="9"/>
  <c r="DN62" i="9"/>
  <c r="DK62" i="9"/>
  <c r="DI62" i="9"/>
  <c r="DF62" i="9"/>
  <c r="DD62" i="9"/>
  <c r="DA62" i="9"/>
  <c r="CY62" i="9"/>
  <c r="CV62" i="9"/>
  <c r="CT62" i="9"/>
  <c r="CQ62" i="9"/>
  <c r="CO62" i="9"/>
  <c r="CL62" i="9"/>
  <c r="CJ62" i="9"/>
  <c r="CG62" i="9"/>
  <c r="CE62" i="9"/>
  <c r="CA62" i="9"/>
  <c r="BY62" i="9"/>
  <c r="BV62" i="9"/>
  <c r="BT62" i="9"/>
  <c r="BQ62" i="9"/>
  <c r="BO62" i="9"/>
  <c r="BL62" i="9"/>
  <c r="BJ62" i="9"/>
  <c r="BG62" i="9"/>
  <c r="BE62" i="9"/>
  <c r="BB62" i="9"/>
  <c r="AZ62" i="9"/>
  <c r="AJ62" i="9"/>
  <c r="AG62" i="9"/>
  <c r="AE62" i="9"/>
  <c r="AB62" i="9"/>
  <c r="W62" i="9"/>
  <c r="H62" i="9"/>
  <c r="IF61" i="9"/>
  <c r="ID61" i="9"/>
  <c r="IA61" i="9"/>
  <c r="HY61" i="9"/>
  <c r="HV61" i="9"/>
  <c r="HT61" i="9"/>
  <c r="HQ61" i="9"/>
  <c r="HO61" i="9"/>
  <c r="HL61" i="9"/>
  <c r="HJ61" i="9"/>
  <c r="HG61" i="9"/>
  <c r="HE61" i="9"/>
  <c r="HB61" i="9"/>
  <c r="GZ61" i="9"/>
  <c r="GW61" i="9"/>
  <c r="GU61" i="9"/>
  <c r="GR61" i="9"/>
  <c r="GP61" i="9"/>
  <c r="GM61" i="9"/>
  <c r="GK61" i="9"/>
  <c r="GH61" i="9"/>
  <c r="GF61" i="9"/>
  <c r="GC61" i="9"/>
  <c r="GA61" i="9"/>
  <c r="FX61" i="9"/>
  <c r="FV61" i="9"/>
  <c r="FS61" i="9"/>
  <c r="FQ61" i="9"/>
  <c r="FN61" i="9"/>
  <c r="FL61" i="9"/>
  <c r="FI61" i="9"/>
  <c r="FG61" i="9"/>
  <c r="FD61" i="9"/>
  <c r="FB61" i="9"/>
  <c r="EY61" i="9"/>
  <c r="EW61" i="9"/>
  <c r="ET61" i="9"/>
  <c r="ER61" i="9"/>
  <c r="EO61" i="9"/>
  <c r="EM61" i="9"/>
  <c r="EJ61" i="9"/>
  <c r="EH61" i="9"/>
  <c r="EE61" i="9"/>
  <c r="EC61" i="9"/>
  <c r="DZ61" i="9"/>
  <c r="DX61" i="9"/>
  <c r="DU61" i="9"/>
  <c r="DS61" i="9"/>
  <c r="DP61" i="9"/>
  <c r="DN61" i="9"/>
  <c r="DK61" i="9"/>
  <c r="DI61" i="9"/>
  <c r="DF61" i="9"/>
  <c r="DD61" i="9"/>
  <c r="DA61" i="9"/>
  <c r="CY61" i="9"/>
  <c r="CV61" i="9"/>
  <c r="CT61" i="9"/>
  <c r="CQ61" i="9"/>
  <c r="CO61" i="9"/>
  <c r="CL61" i="9"/>
  <c r="CJ61" i="9"/>
  <c r="CG61" i="9"/>
  <c r="CE61" i="9"/>
  <c r="CA61" i="9"/>
  <c r="BY61" i="9"/>
  <c r="BV61" i="9"/>
  <c r="BT61" i="9"/>
  <c r="BQ61" i="9"/>
  <c r="BO61" i="9"/>
  <c r="BL61" i="9"/>
  <c r="BJ61" i="9"/>
  <c r="BE61" i="9"/>
  <c r="BB61" i="9"/>
  <c r="AZ61" i="9"/>
  <c r="AR61" i="9"/>
  <c r="AP61" i="9"/>
  <c r="AL61" i="9"/>
  <c r="AJ61" i="9"/>
  <c r="AE61" i="9"/>
  <c r="Z61" i="9"/>
  <c r="U61" i="9"/>
  <c r="H61" i="9"/>
  <c r="IF60" i="9"/>
  <c r="ID60" i="9"/>
  <c r="IA60" i="9"/>
  <c r="HY60" i="9"/>
  <c r="HV60" i="9"/>
  <c r="HT60" i="9"/>
  <c r="HQ60" i="9"/>
  <c r="HO60" i="9"/>
  <c r="HL60" i="9"/>
  <c r="HJ60" i="9"/>
  <c r="HG60" i="9"/>
  <c r="HE60" i="9"/>
  <c r="HB60" i="9"/>
  <c r="GZ60" i="9"/>
  <c r="GW60" i="9"/>
  <c r="GU60" i="9"/>
  <c r="GR60" i="9"/>
  <c r="GP60" i="9"/>
  <c r="GM60" i="9"/>
  <c r="GK60" i="9"/>
  <c r="GH60" i="9"/>
  <c r="GF60" i="9"/>
  <c r="GC60" i="9"/>
  <c r="GA60" i="9"/>
  <c r="FX60" i="9"/>
  <c r="FV60" i="9"/>
  <c r="FS60" i="9"/>
  <c r="FQ60" i="9"/>
  <c r="FN60" i="9"/>
  <c r="FL60" i="9"/>
  <c r="FI60" i="9"/>
  <c r="FG60" i="9"/>
  <c r="FD60" i="9"/>
  <c r="FB60" i="9"/>
  <c r="EY60" i="9"/>
  <c r="EW60" i="9"/>
  <c r="ET60" i="9"/>
  <c r="ER60" i="9"/>
  <c r="EO60" i="9"/>
  <c r="EM60" i="9"/>
  <c r="EJ60" i="9"/>
  <c r="EH60" i="9"/>
  <c r="EE60" i="9"/>
  <c r="EC60" i="9"/>
  <c r="DZ60" i="9"/>
  <c r="DX60" i="9"/>
  <c r="DU60" i="9"/>
  <c r="DS60" i="9"/>
  <c r="DP60" i="9"/>
  <c r="DN60" i="9"/>
  <c r="DK60" i="9"/>
  <c r="DI60" i="9"/>
  <c r="DF60" i="9"/>
  <c r="DD60" i="9"/>
  <c r="DA60" i="9"/>
  <c r="CY60" i="9"/>
  <c r="CV60" i="9"/>
  <c r="CT60" i="9"/>
  <c r="CQ60" i="9"/>
  <c r="CO60" i="9"/>
  <c r="CL60" i="9"/>
  <c r="CJ60" i="9"/>
  <c r="CG60" i="9"/>
  <c r="CE60" i="9"/>
  <c r="CA60" i="9"/>
  <c r="BY60" i="9"/>
  <c r="BV60" i="9"/>
  <c r="BT60" i="9"/>
  <c r="BQ60" i="9"/>
  <c r="BO60" i="9"/>
  <c r="BL60" i="9"/>
  <c r="BJ60" i="9"/>
  <c r="BG60" i="9"/>
  <c r="BE60" i="9"/>
  <c r="BB60" i="9"/>
  <c r="AZ60" i="9"/>
  <c r="AL60" i="9"/>
  <c r="AJ60" i="9"/>
  <c r="AG60" i="9"/>
  <c r="AE60" i="9"/>
  <c r="AB60" i="9"/>
  <c r="W60" i="9"/>
  <c r="H60" i="9"/>
  <c r="IF59" i="9"/>
  <c r="ID59" i="9"/>
  <c r="IA59" i="9"/>
  <c r="HY59" i="9"/>
  <c r="HV59" i="9"/>
  <c r="HT59" i="9"/>
  <c r="HQ59" i="9"/>
  <c r="HO59" i="9"/>
  <c r="HL59" i="9"/>
  <c r="HJ59" i="9"/>
  <c r="HG59" i="9"/>
  <c r="HE59" i="9"/>
  <c r="HB59" i="9"/>
  <c r="GZ59" i="9"/>
  <c r="GW59" i="9"/>
  <c r="GU59" i="9"/>
  <c r="GR59" i="9"/>
  <c r="GP59" i="9"/>
  <c r="GM59" i="9"/>
  <c r="GK59" i="9"/>
  <c r="GH59" i="9"/>
  <c r="GF59" i="9"/>
  <c r="GC59" i="9"/>
  <c r="GA59" i="9"/>
  <c r="FX59" i="9"/>
  <c r="FV59" i="9"/>
  <c r="FS59" i="9"/>
  <c r="FQ59" i="9"/>
  <c r="FN59" i="9"/>
  <c r="FL59" i="9"/>
  <c r="FI59" i="9"/>
  <c r="FG59" i="9"/>
  <c r="FD59" i="9"/>
  <c r="FB59" i="9"/>
  <c r="EY59" i="9"/>
  <c r="EW59" i="9"/>
  <c r="ET59" i="9"/>
  <c r="ER59" i="9"/>
  <c r="EO59" i="9"/>
  <c r="EM59" i="9"/>
  <c r="EJ59" i="9"/>
  <c r="EH59" i="9"/>
  <c r="EE59" i="9"/>
  <c r="EC59" i="9"/>
  <c r="DZ59" i="9"/>
  <c r="DX59" i="9"/>
  <c r="DU59" i="9"/>
  <c r="DS59" i="9"/>
  <c r="DP59" i="9"/>
  <c r="DN59" i="9"/>
  <c r="DK59" i="9"/>
  <c r="DI59" i="9"/>
  <c r="DF59" i="9"/>
  <c r="DD59" i="9"/>
  <c r="DA59" i="9"/>
  <c r="CY59" i="9"/>
  <c r="CV59" i="9"/>
  <c r="CT59" i="9"/>
  <c r="CQ59" i="9"/>
  <c r="CO59" i="9"/>
  <c r="CL59" i="9"/>
  <c r="CJ59" i="9"/>
  <c r="CG59" i="9"/>
  <c r="CE59" i="9"/>
  <c r="CA59" i="9"/>
  <c r="BY59" i="9"/>
  <c r="BV59" i="9"/>
  <c r="BT59" i="9"/>
  <c r="BQ59" i="9"/>
  <c r="BO59" i="9"/>
  <c r="BL59" i="9"/>
  <c r="BJ59" i="9"/>
  <c r="BG59" i="9"/>
  <c r="BE59" i="9"/>
  <c r="BB59" i="9"/>
  <c r="AZ59" i="9"/>
  <c r="AL59" i="9"/>
  <c r="AG59" i="9"/>
  <c r="AE59" i="9"/>
  <c r="AB59" i="9"/>
  <c r="Z59" i="9"/>
  <c r="W59" i="9"/>
  <c r="U59" i="9"/>
  <c r="H59" i="9"/>
  <c r="IF58" i="9"/>
  <c r="ID58" i="9"/>
  <c r="IA58" i="9"/>
  <c r="HY58" i="9"/>
  <c r="HV58" i="9"/>
  <c r="HT58" i="9"/>
  <c r="HQ58" i="9"/>
  <c r="HO58" i="9"/>
  <c r="HL58" i="9"/>
  <c r="HJ58" i="9"/>
  <c r="HG58" i="9"/>
  <c r="HE58" i="9"/>
  <c r="HB58" i="9"/>
  <c r="GZ58" i="9"/>
  <c r="GW58" i="9"/>
  <c r="GU58" i="9"/>
  <c r="GR58" i="9"/>
  <c r="GP58" i="9"/>
  <c r="GM58" i="9"/>
  <c r="GK58" i="9"/>
  <c r="GH58" i="9"/>
  <c r="GF58" i="9"/>
  <c r="GC58" i="9"/>
  <c r="GA58" i="9"/>
  <c r="FX58" i="9"/>
  <c r="FV58" i="9"/>
  <c r="FS58" i="9"/>
  <c r="FQ58" i="9"/>
  <c r="FN58" i="9"/>
  <c r="FL58" i="9"/>
  <c r="FI58" i="9"/>
  <c r="FG58" i="9"/>
  <c r="FD58" i="9"/>
  <c r="FB58" i="9"/>
  <c r="EY58" i="9"/>
  <c r="EW58" i="9"/>
  <c r="ET58" i="9"/>
  <c r="ER58" i="9"/>
  <c r="EO58" i="9"/>
  <c r="EM58" i="9"/>
  <c r="EJ58" i="9"/>
  <c r="EH58" i="9"/>
  <c r="EE58" i="9"/>
  <c r="EC58" i="9"/>
  <c r="DZ58" i="9"/>
  <c r="DX58" i="9"/>
  <c r="DU58" i="9"/>
  <c r="DS58" i="9"/>
  <c r="DP58" i="9"/>
  <c r="DN58" i="9"/>
  <c r="DK58" i="9"/>
  <c r="DI58" i="9"/>
  <c r="DF58" i="9"/>
  <c r="DD58" i="9"/>
  <c r="DA58" i="9"/>
  <c r="CY58" i="9"/>
  <c r="CV58" i="9"/>
  <c r="CT58" i="9"/>
  <c r="CQ58" i="9"/>
  <c r="CO58" i="9"/>
  <c r="CL58" i="9"/>
  <c r="CJ58" i="9"/>
  <c r="CG58" i="9"/>
  <c r="CE58" i="9"/>
  <c r="CA58" i="9"/>
  <c r="BY58" i="9"/>
  <c r="BV58" i="9"/>
  <c r="BT58" i="9"/>
  <c r="BQ58" i="9"/>
  <c r="BO58" i="9"/>
  <c r="BL58" i="9"/>
  <c r="BJ58" i="9"/>
  <c r="BG58" i="9"/>
  <c r="BE58" i="9"/>
  <c r="BB58" i="9"/>
  <c r="AZ58" i="9"/>
  <c r="AL58" i="9"/>
  <c r="AJ58" i="9"/>
  <c r="AG58" i="9"/>
  <c r="AB58" i="9"/>
  <c r="W58" i="9"/>
  <c r="H58" i="9"/>
  <c r="IF57" i="9"/>
  <c r="ID57" i="9"/>
  <c r="IA57" i="9"/>
  <c r="HY57" i="9"/>
  <c r="HV57" i="9"/>
  <c r="HT57" i="9"/>
  <c r="HQ57" i="9"/>
  <c r="HO57" i="9"/>
  <c r="HL57" i="9"/>
  <c r="HJ57" i="9"/>
  <c r="HG57" i="9"/>
  <c r="HE57" i="9"/>
  <c r="HB57" i="9"/>
  <c r="GZ57" i="9"/>
  <c r="GW57" i="9"/>
  <c r="GU57" i="9"/>
  <c r="GR57" i="9"/>
  <c r="GP57" i="9"/>
  <c r="GM57" i="9"/>
  <c r="GK57" i="9"/>
  <c r="GH57" i="9"/>
  <c r="GF57" i="9"/>
  <c r="GC57" i="9"/>
  <c r="GA57" i="9"/>
  <c r="FX57" i="9"/>
  <c r="FV57" i="9"/>
  <c r="FS57" i="9"/>
  <c r="FQ57" i="9"/>
  <c r="FN57" i="9"/>
  <c r="FL57" i="9"/>
  <c r="FI57" i="9"/>
  <c r="FG57" i="9"/>
  <c r="FD57" i="9"/>
  <c r="FB57" i="9"/>
  <c r="EY57" i="9"/>
  <c r="EW57" i="9"/>
  <c r="ET57" i="9"/>
  <c r="ER57" i="9"/>
  <c r="EO57" i="9"/>
  <c r="EM57" i="9"/>
  <c r="EJ57" i="9"/>
  <c r="EH57" i="9"/>
  <c r="EE57" i="9"/>
  <c r="EC57" i="9"/>
  <c r="DZ57" i="9"/>
  <c r="DX57" i="9"/>
  <c r="DU57" i="9"/>
  <c r="DS57" i="9"/>
  <c r="DP57" i="9"/>
  <c r="DN57" i="9"/>
  <c r="DK57" i="9"/>
  <c r="DI57" i="9"/>
  <c r="DF57" i="9"/>
  <c r="DD57" i="9"/>
  <c r="DA57" i="9"/>
  <c r="CY57" i="9"/>
  <c r="CV57" i="9"/>
  <c r="CT57" i="9"/>
  <c r="CQ57" i="9"/>
  <c r="CO57" i="9"/>
  <c r="CL57" i="9"/>
  <c r="CJ57" i="9"/>
  <c r="CG57" i="9"/>
  <c r="CE57" i="9"/>
  <c r="CA57" i="9"/>
  <c r="BY57" i="9"/>
  <c r="BV57" i="9"/>
  <c r="BT57" i="9"/>
  <c r="BQ57" i="9"/>
  <c r="BO57" i="9"/>
  <c r="BL57" i="9"/>
  <c r="BJ57" i="9"/>
  <c r="BG57" i="9"/>
  <c r="BE57" i="9"/>
  <c r="BB57" i="9"/>
  <c r="AZ57" i="9"/>
  <c r="AL57" i="9"/>
  <c r="AJ57" i="9"/>
  <c r="AE57" i="9"/>
  <c r="Z57" i="9"/>
  <c r="W57" i="9"/>
  <c r="U57" i="9"/>
  <c r="H57" i="9"/>
  <c r="IF56" i="9"/>
  <c r="ID56" i="9"/>
  <c r="IA56" i="9"/>
  <c r="HY56" i="9"/>
  <c r="HV56" i="9"/>
  <c r="HT56" i="9"/>
  <c r="HQ56" i="9"/>
  <c r="HO56" i="9"/>
  <c r="HL56" i="9"/>
  <c r="HJ56" i="9"/>
  <c r="HG56" i="9"/>
  <c r="HE56" i="9"/>
  <c r="HB56" i="9"/>
  <c r="GZ56" i="9"/>
  <c r="GW56" i="9"/>
  <c r="GU56" i="9"/>
  <c r="GR56" i="9"/>
  <c r="GP56" i="9"/>
  <c r="GM56" i="9"/>
  <c r="GK56" i="9"/>
  <c r="GH56" i="9"/>
  <c r="GF56" i="9"/>
  <c r="GC56" i="9"/>
  <c r="GA56" i="9"/>
  <c r="FX56" i="9"/>
  <c r="FV56" i="9"/>
  <c r="FS56" i="9"/>
  <c r="FQ56" i="9"/>
  <c r="FN56" i="9"/>
  <c r="FL56" i="9"/>
  <c r="FI56" i="9"/>
  <c r="FG56" i="9"/>
  <c r="FD56" i="9"/>
  <c r="FB56" i="9"/>
  <c r="EY56" i="9"/>
  <c r="EW56" i="9"/>
  <c r="ET56" i="9"/>
  <c r="ER56" i="9"/>
  <c r="EO56" i="9"/>
  <c r="EM56" i="9"/>
  <c r="EJ56" i="9"/>
  <c r="EH56" i="9"/>
  <c r="EE56" i="9"/>
  <c r="EC56" i="9"/>
  <c r="DZ56" i="9"/>
  <c r="DX56" i="9"/>
  <c r="DU56" i="9"/>
  <c r="DS56" i="9"/>
  <c r="DP56" i="9"/>
  <c r="DN56" i="9"/>
  <c r="DK56" i="9"/>
  <c r="DI56" i="9"/>
  <c r="DF56" i="9"/>
  <c r="DD56" i="9"/>
  <c r="DA56" i="9"/>
  <c r="CY56" i="9"/>
  <c r="CV56" i="9"/>
  <c r="CT56" i="9"/>
  <c r="CQ56" i="9"/>
  <c r="CO56" i="9"/>
  <c r="CL56" i="9"/>
  <c r="CJ56" i="9"/>
  <c r="CG56" i="9"/>
  <c r="CE56" i="9"/>
  <c r="CA56" i="9"/>
  <c r="BY56" i="9"/>
  <c r="BV56" i="9"/>
  <c r="BT56" i="9"/>
  <c r="BQ56" i="9"/>
  <c r="BO56" i="9"/>
  <c r="BL56" i="9"/>
  <c r="BJ56" i="9"/>
  <c r="BG56" i="9"/>
  <c r="BE56" i="9"/>
  <c r="BB56" i="9"/>
  <c r="AZ56" i="9"/>
  <c r="AR56" i="9"/>
  <c r="AP56" i="9"/>
  <c r="AL56" i="9"/>
  <c r="AJ56" i="9"/>
  <c r="AG56" i="9"/>
  <c r="AE56" i="9"/>
  <c r="AB56" i="9"/>
  <c r="W56" i="9"/>
  <c r="U56" i="9"/>
  <c r="H56" i="9"/>
  <c r="IF55" i="9"/>
  <c r="ID55" i="9"/>
  <c r="IA55" i="9"/>
  <c r="HY55" i="9"/>
  <c r="HV55" i="9"/>
  <c r="HT55" i="9"/>
  <c r="HQ55" i="9"/>
  <c r="HO55" i="9"/>
  <c r="HL55" i="9"/>
  <c r="HJ55" i="9"/>
  <c r="HG55" i="9"/>
  <c r="HE55" i="9"/>
  <c r="HB55" i="9"/>
  <c r="GZ55" i="9"/>
  <c r="GW55" i="9"/>
  <c r="GU55" i="9"/>
  <c r="GR55" i="9"/>
  <c r="GP55" i="9"/>
  <c r="GM55" i="9"/>
  <c r="GK55" i="9"/>
  <c r="GH55" i="9"/>
  <c r="GF55" i="9"/>
  <c r="GC55" i="9"/>
  <c r="GA55" i="9"/>
  <c r="FX55" i="9"/>
  <c r="FV55" i="9"/>
  <c r="FS55" i="9"/>
  <c r="FQ55" i="9"/>
  <c r="FN55" i="9"/>
  <c r="FL55" i="9"/>
  <c r="FI55" i="9"/>
  <c r="FG55" i="9"/>
  <c r="FD55" i="9"/>
  <c r="FB55" i="9"/>
  <c r="EY55" i="9"/>
  <c r="EW55" i="9"/>
  <c r="ET55" i="9"/>
  <c r="ER55" i="9"/>
  <c r="EO55" i="9"/>
  <c r="EM55" i="9"/>
  <c r="EJ55" i="9"/>
  <c r="EH55" i="9"/>
  <c r="EE55" i="9"/>
  <c r="EC55" i="9"/>
  <c r="DZ55" i="9"/>
  <c r="DX55" i="9"/>
  <c r="DU55" i="9"/>
  <c r="DS55" i="9"/>
  <c r="DP55" i="9"/>
  <c r="DN55" i="9"/>
  <c r="DK55" i="9"/>
  <c r="DI55" i="9"/>
  <c r="DF55" i="9"/>
  <c r="DD55" i="9"/>
  <c r="DA55" i="9"/>
  <c r="CY55" i="9"/>
  <c r="CV55" i="9"/>
  <c r="CT55" i="9"/>
  <c r="CQ55" i="9"/>
  <c r="CO55" i="9"/>
  <c r="CL55" i="9"/>
  <c r="CJ55" i="9"/>
  <c r="CG55" i="9"/>
  <c r="CE55" i="9"/>
  <c r="CA55" i="9"/>
  <c r="BY55" i="9"/>
  <c r="BV55" i="9"/>
  <c r="BT55" i="9"/>
  <c r="BQ55" i="9"/>
  <c r="BO55" i="9"/>
  <c r="BL55" i="9"/>
  <c r="BJ55" i="9"/>
  <c r="BG55" i="9"/>
  <c r="BE55" i="9"/>
  <c r="BB55" i="9"/>
  <c r="AZ55" i="9"/>
  <c r="AL55" i="9"/>
  <c r="AJ55" i="9"/>
  <c r="AG55" i="9"/>
  <c r="AE55" i="9"/>
  <c r="AB55" i="9"/>
  <c r="Z55" i="9"/>
  <c r="U55" i="9"/>
  <c r="H55" i="9"/>
  <c r="IF54" i="9"/>
  <c r="ID54" i="9"/>
  <c r="IA54" i="9"/>
  <c r="HY54" i="9"/>
  <c r="HV54" i="9"/>
  <c r="HT54" i="9"/>
  <c r="HQ54" i="9"/>
  <c r="HO54" i="9"/>
  <c r="HL54" i="9"/>
  <c r="HJ54" i="9"/>
  <c r="HG54" i="9"/>
  <c r="HE54" i="9"/>
  <c r="HB54" i="9"/>
  <c r="GZ54" i="9"/>
  <c r="GW54" i="9"/>
  <c r="GU54" i="9"/>
  <c r="GR54" i="9"/>
  <c r="GP54" i="9"/>
  <c r="GM54" i="9"/>
  <c r="GK54" i="9"/>
  <c r="GH54" i="9"/>
  <c r="GF54" i="9"/>
  <c r="GC54" i="9"/>
  <c r="GA54" i="9"/>
  <c r="FX54" i="9"/>
  <c r="FV54" i="9"/>
  <c r="FS54" i="9"/>
  <c r="FQ54" i="9"/>
  <c r="FN54" i="9"/>
  <c r="FL54" i="9"/>
  <c r="FI54" i="9"/>
  <c r="FG54" i="9"/>
  <c r="FD54" i="9"/>
  <c r="FB54" i="9"/>
  <c r="EY54" i="9"/>
  <c r="EW54" i="9"/>
  <c r="ET54" i="9"/>
  <c r="ER54" i="9"/>
  <c r="EO54" i="9"/>
  <c r="EM54" i="9"/>
  <c r="EJ54" i="9"/>
  <c r="EH54" i="9"/>
  <c r="EE54" i="9"/>
  <c r="EC54" i="9"/>
  <c r="DZ54" i="9"/>
  <c r="DX54" i="9"/>
  <c r="DU54" i="9"/>
  <c r="DS54" i="9"/>
  <c r="DP54" i="9"/>
  <c r="DN54" i="9"/>
  <c r="DK54" i="9"/>
  <c r="DI54" i="9"/>
  <c r="DF54" i="9"/>
  <c r="DD54" i="9"/>
  <c r="DA54" i="9"/>
  <c r="CY54" i="9"/>
  <c r="CV54" i="9"/>
  <c r="CT54" i="9"/>
  <c r="CQ54" i="9"/>
  <c r="CO54" i="9"/>
  <c r="CL54" i="9"/>
  <c r="CJ54" i="9"/>
  <c r="CG54" i="9"/>
  <c r="CE54" i="9"/>
  <c r="CA54" i="9"/>
  <c r="BY54" i="9"/>
  <c r="BV54" i="9"/>
  <c r="BT54" i="9"/>
  <c r="BQ54" i="9"/>
  <c r="BO54" i="9"/>
  <c r="BL54" i="9"/>
  <c r="BJ54" i="9"/>
  <c r="BG54" i="9"/>
  <c r="BE54" i="9"/>
  <c r="BB54" i="9"/>
  <c r="AZ54" i="9"/>
  <c r="AW54" i="9"/>
  <c r="AU54" i="9"/>
  <c r="AL54" i="9"/>
  <c r="AJ54" i="9"/>
  <c r="AG54" i="9"/>
  <c r="AE54" i="9"/>
  <c r="AB54" i="9"/>
  <c r="Z54" i="9"/>
  <c r="W54" i="9"/>
  <c r="U54" i="9"/>
  <c r="H54" i="9"/>
  <c r="IF53" i="9"/>
  <c r="ID53" i="9"/>
  <c r="IA53" i="9"/>
  <c r="HY53" i="9"/>
  <c r="HV53" i="9"/>
  <c r="HT53" i="9"/>
  <c r="HQ53" i="9"/>
  <c r="HO53" i="9"/>
  <c r="HL53" i="9"/>
  <c r="HJ53" i="9"/>
  <c r="HG53" i="9"/>
  <c r="HE53" i="9"/>
  <c r="HB53" i="9"/>
  <c r="GZ53" i="9"/>
  <c r="GW53" i="9"/>
  <c r="GU53" i="9"/>
  <c r="GR53" i="9"/>
  <c r="GP53" i="9"/>
  <c r="GM53" i="9"/>
  <c r="GK53" i="9"/>
  <c r="GH53" i="9"/>
  <c r="GF53" i="9"/>
  <c r="GC53" i="9"/>
  <c r="GA53" i="9"/>
  <c r="FX53" i="9"/>
  <c r="FV53" i="9"/>
  <c r="FS53" i="9"/>
  <c r="FQ53" i="9"/>
  <c r="FN53" i="9"/>
  <c r="FL53" i="9"/>
  <c r="FI53" i="9"/>
  <c r="FG53" i="9"/>
  <c r="FD53" i="9"/>
  <c r="FB53" i="9"/>
  <c r="EY53" i="9"/>
  <c r="EW53" i="9"/>
  <c r="ET53" i="9"/>
  <c r="ER53" i="9"/>
  <c r="EO53" i="9"/>
  <c r="EM53" i="9"/>
  <c r="EJ53" i="9"/>
  <c r="EH53" i="9"/>
  <c r="EE53" i="9"/>
  <c r="EC53" i="9"/>
  <c r="DZ53" i="9"/>
  <c r="DX53" i="9"/>
  <c r="DU53" i="9"/>
  <c r="DS53" i="9"/>
  <c r="DP53" i="9"/>
  <c r="DN53" i="9"/>
  <c r="DK53" i="9"/>
  <c r="DI53" i="9"/>
  <c r="DF53" i="9"/>
  <c r="DD53" i="9"/>
  <c r="DA53" i="9"/>
  <c r="CY53" i="9"/>
  <c r="CV53" i="9"/>
  <c r="CT53" i="9"/>
  <c r="CQ53" i="9"/>
  <c r="CO53" i="9"/>
  <c r="CL53" i="9"/>
  <c r="CJ53" i="9"/>
  <c r="CG53" i="9"/>
  <c r="CE53" i="9"/>
  <c r="CA53" i="9"/>
  <c r="BY53" i="9"/>
  <c r="BV53" i="9"/>
  <c r="BT53" i="9"/>
  <c r="BQ53" i="9"/>
  <c r="BO53" i="9"/>
  <c r="BL53" i="9"/>
  <c r="BJ53" i="9"/>
  <c r="BG53" i="9"/>
  <c r="BE53" i="9"/>
  <c r="BB53" i="9"/>
  <c r="AZ53" i="9"/>
  <c r="AL53" i="9"/>
  <c r="AJ53" i="9"/>
  <c r="AG53" i="9"/>
  <c r="AE53" i="9"/>
  <c r="AB53" i="9"/>
  <c r="Z53" i="9"/>
  <c r="W53" i="9"/>
  <c r="U53" i="9"/>
  <c r="H53" i="9"/>
  <c r="IF52" i="9"/>
  <c r="ID52" i="9"/>
  <c r="IA52" i="9"/>
  <c r="HY52" i="9"/>
  <c r="HV52" i="9"/>
  <c r="HT52" i="9"/>
  <c r="HQ52" i="9"/>
  <c r="HO52" i="9"/>
  <c r="HL52" i="9"/>
  <c r="HJ52" i="9"/>
  <c r="HG52" i="9"/>
  <c r="HE52" i="9"/>
  <c r="HB52" i="9"/>
  <c r="GZ52" i="9"/>
  <c r="GW52" i="9"/>
  <c r="GU52" i="9"/>
  <c r="GR52" i="9"/>
  <c r="GP52" i="9"/>
  <c r="GM52" i="9"/>
  <c r="GK52" i="9"/>
  <c r="GH52" i="9"/>
  <c r="GF52" i="9"/>
  <c r="GC52" i="9"/>
  <c r="GA52" i="9"/>
  <c r="FX52" i="9"/>
  <c r="FV52" i="9"/>
  <c r="FS52" i="9"/>
  <c r="FQ52" i="9"/>
  <c r="FN52" i="9"/>
  <c r="FL52" i="9"/>
  <c r="FI52" i="9"/>
  <c r="FG52" i="9"/>
  <c r="FD52" i="9"/>
  <c r="FB52" i="9"/>
  <c r="EY52" i="9"/>
  <c r="EW52" i="9"/>
  <c r="ET52" i="9"/>
  <c r="ER52" i="9"/>
  <c r="EO52" i="9"/>
  <c r="EM52" i="9"/>
  <c r="EJ52" i="9"/>
  <c r="EH52" i="9"/>
  <c r="EE52" i="9"/>
  <c r="EC52" i="9"/>
  <c r="DZ52" i="9"/>
  <c r="DX52" i="9"/>
  <c r="DU52" i="9"/>
  <c r="DS52" i="9"/>
  <c r="DP52" i="9"/>
  <c r="DN52" i="9"/>
  <c r="DK52" i="9"/>
  <c r="DI52" i="9"/>
  <c r="DF52" i="9"/>
  <c r="DD52" i="9"/>
  <c r="DA52" i="9"/>
  <c r="CY52" i="9"/>
  <c r="CV52" i="9"/>
  <c r="CT52" i="9"/>
  <c r="CQ52" i="9"/>
  <c r="CO52" i="9"/>
  <c r="CL52" i="9"/>
  <c r="CJ52" i="9"/>
  <c r="CG52" i="9"/>
  <c r="CE52" i="9"/>
  <c r="CA52" i="9"/>
  <c r="BY52" i="9"/>
  <c r="BV52" i="9"/>
  <c r="BT52" i="9"/>
  <c r="BQ52" i="9"/>
  <c r="BO52" i="9"/>
  <c r="BL52" i="9"/>
  <c r="BJ52" i="9"/>
  <c r="BG52" i="9"/>
  <c r="BE52" i="9"/>
  <c r="BB52" i="9"/>
  <c r="AZ52" i="9"/>
  <c r="AL52" i="9"/>
  <c r="AJ52" i="9"/>
  <c r="AG52" i="9"/>
  <c r="AE52" i="9"/>
  <c r="AB52" i="9"/>
  <c r="Z52" i="9"/>
  <c r="W52" i="9"/>
  <c r="U52" i="9"/>
  <c r="H52" i="9"/>
  <c r="IF51" i="9"/>
  <c r="ID51" i="9"/>
  <c r="IA51" i="9"/>
  <c r="HY51" i="9"/>
  <c r="HV51" i="9"/>
  <c r="HT51" i="9"/>
  <c r="HQ51" i="9"/>
  <c r="HO51" i="9"/>
  <c r="HL51" i="9"/>
  <c r="HJ51" i="9"/>
  <c r="HG51" i="9"/>
  <c r="HE51" i="9"/>
  <c r="HB51" i="9"/>
  <c r="GZ51" i="9"/>
  <c r="GW51" i="9"/>
  <c r="GU51" i="9"/>
  <c r="GR51" i="9"/>
  <c r="GP51" i="9"/>
  <c r="GM51" i="9"/>
  <c r="GK51" i="9"/>
  <c r="GH51" i="9"/>
  <c r="GF51" i="9"/>
  <c r="GC51" i="9"/>
  <c r="GA51" i="9"/>
  <c r="FX51" i="9"/>
  <c r="FV51" i="9"/>
  <c r="FS51" i="9"/>
  <c r="FQ51" i="9"/>
  <c r="FN51" i="9"/>
  <c r="FL51" i="9"/>
  <c r="FI51" i="9"/>
  <c r="FG51" i="9"/>
  <c r="FD51" i="9"/>
  <c r="FB51" i="9"/>
  <c r="EY51" i="9"/>
  <c r="EW51" i="9"/>
  <c r="ET51" i="9"/>
  <c r="ER51" i="9"/>
  <c r="EO51" i="9"/>
  <c r="EM51" i="9"/>
  <c r="EJ51" i="9"/>
  <c r="EH51" i="9"/>
  <c r="EE51" i="9"/>
  <c r="EC51" i="9"/>
  <c r="DZ51" i="9"/>
  <c r="DX51" i="9"/>
  <c r="DU51" i="9"/>
  <c r="DS51" i="9"/>
  <c r="DP51" i="9"/>
  <c r="DN51" i="9"/>
  <c r="DK51" i="9"/>
  <c r="DI51" i="9"/>
  <c r="DF51" i="9"/>
  <c r="DD51" i="9"/>
  <c r="DA51" i="9"/>
  <c r="CY51" i="9"/>
  <c r="CV51" i="9"/>
  <c r="CT51" i="9"/>
  <c r="CQ51" i="9"/>
  <c r="CO51" i="9"/>
  <c r="CL51" i="9"/>
  <c r="CJ51" i="9"/>
  <c r="CG51" i="9"/>
  <c r="CE51" i="9"/>
  <c r="CA51" i="9"/>
  <c r="BY51" i="9"/>
  <c r="BV51" i="9"/>
  <c r="BT51" i="9"/>
  <c r="BQ51" i="9"/>
  <c r="BO51" i="9"/>
  <c r="BL51" i="9"/>
  <c r="BJ51" i="9"/>
  <c r="BG51" i="9"/>
  <c r="BE51" i="9"/>
  <c r="BB51" i="9"/>
  <c r="AZ51" i="9"/>
  <c r="AL51" i="9"/>
  <c r="AJ51" i="9"/>
  <c r="AG51" i="9"/>
  <c r="AE51" i="9"/>
  <c r="AB51" i="9"/>
  <c r="Z51" i="9"/>
  <c r="W51" i="9"/>
  <c r="U51" i="9"/>
  <c r="H51" i="9"/>
  <c r="IF50" i="9"/>
  <c r="ID50" i="9"/>
  <c r="IA50" i="9"/>
  <c r="HY50" i="9"/>
  <c r="HV50" i="9"/>
  <c r="HT50" i="9"/>
  <c r="HQ50" i="9"/>
  <c r="HO50" i="9"/>
  <c r="HL50" i="9"/>
  <c r="HJ50" i="9"/>
  <c r="HG50" i="9"/>
  <c r="HE50" i="9"/>
  <c r="HB50" i="9"/>
  <c r="GZ50" i="9"/>
  <c r="GW50" i="9"/>
  <c r="GU50" i="9"/>
  <c r="GR50" i="9"/>
  <c r="GP50" i="9"/>
  <c r="GM50" i="9"/>
  <c r="GK50" i="9"/>
  <c r="GH50" i="9"/>
  <c r="GF50" i="9"/>
  <c r="GC50" i="9"/>
  <c r="GA50" i="9"/>
  <c r="FX50" i="9"/>
  <c r="FV50" i="9"/>
  <c r="FS50" i="9"/>
  <c r="FQ50" i="9"/>
  <c r="FN50" i="9"/>
  <c r="FL50" i="9"/>
  <c r="FI50" i="9"/>
  <c r="FG50" i="9"/>
  <c r="FD50" i="9"/>
  <c r="FB50" i="9"/>
  <c r="EY50" i="9"/>
  <c r="EW50" i="9"/>
  <c r="ET50" i="9"/>
  <c r="ER50" i="9"/>
  <c r="EO50" i="9"/>
  <c r="EM50" i="9"/>
  <c r="EJ50" i="9"/>
  <c r="EH50" i="9"/>
  <c r="EE50" i="9"/>
  <c r="EC50" i="9"/>
  <c r="DZ50" i="9"/>
  <c r="DX50" i="9"/>
  <c r="DU50" i="9"/>
  <c r="DS50" i="9"/>
  <c r="DP50" i="9"/>
  <c r="DN50" i="9"/>
  <c r="DK50" i="9"/>
  <c r="DI50" i="9"/>
  <c r="DF50" i="9"/>
  <c r="DD50" i="9"/>
  <c r="DA50" i="9"/>
  <c r="CY50" i="9"/>
  <c r="CV50" i="9"/>
  <c r="CT50" i="9"/>
  <c r="CQ50" i="9"/>
  <c r="CO50" i="9"/>
  <c r="CL50" i="9"/>
  <c r="CJ50" i="9"/>
  <c r="CG50" i="9"/>
  <c r="CE50" i="9"/>
  <c r="CA50" i="9"/>
  <c r="BY50" i="9"/>
  <c r="BV50" i="9"/>
  <c r="BT50" i="9"/>
  <c r="BQ50" i="9"/>
  <c r="BO50" i="9"/>
  <c r="BL50" i="9"/>
  <c r="BJ50" i="9"/>
  <c r="BG50" i="9"/>
  <c r="BE50" i="9"/>
  <c r="BB50" i="9"/>
  <c r="AZ50" i="9"/>
  <c r="AR50" i="9"/>
  <c r="AP50" i="9"/>
  <c r="AL50" i="9"/>
  <c r="AJ50" i="9"/>
  <c r="AG50" i="9"/>
  <c r="AE50" i="9"/>
  <c r="AB50" i="9"/>
  <c r="Z50" i="9"/>
  <c r="W50" i="9"/>
  <c r="U50" i="9"/>
  <c r="H50" i="9"/>
  <c r="IF49" i="9"/>
  <c r="ID49" i="9"/>
  <c r="IA49" i="9"/>
  <c r="HY49" i="9"/>
  <c r="HV49" i="9"/>
  <c r="HT49" i="9"/>
  <c r="HQ49" i="9"/>
  <c r="HO49" i="9"/>
  <c r="HL49" i="9"/>
  <c r="HJ49" i="9"/>
  <c r="HG49" i="9"/>
  <c r="HE49" i="9"/>
  <c r="HB49" i="9"/>
  <c r="GZ49" i="9"/>
  <c r="GW49" i="9"/>
  <c r="GU49" i="9"/>
  <c r="GR49" i="9"/>
  <c r="GP49" i="9"/>
  <c r="GM49" i="9"/>
  <c r="GK49" i="9"/>
  <c r="GH49" i="9"/>
  <c r="GF49" i="9"/>
  <c r="GC49" i="9"/>
  <c r="GA49" i="9"/>
  <c r="FX49" i="9"/>
  <c r="FV49" i="9"/>
  <c r="FS49" i="9"/>
  <c r="FQ49" i="9"/>
  <c r="FN49" i="9"/>
  <c r="FL49" i="9"/>
  <c r="FI49" i="9"/>
  <c r="FG49" i="9"/>
  <c r="FD49" i="9"/>
  <c r="FB49" i="9"/>
  <c r="EY49" i="9"/>
  <c r="EW49" i="9"/>
  <c r="ET49" i="9"/>
  <c r="ER49" i="9"/>
  <c r="EO49" i="9"/>
  <c r="EM49" i="9"/>
  <c r="EJ49" i="9"/>
  <c r="EH49" i="9"/>
  <c r="EE49" i="9"/>
  <c r="EC49" i="9"/>
  <c r="DZ49" i="9"/>
  <c r="DX49" i="9"/>
  <c r="DU49" i="9"/>
  <c r="DS49" i="9"/>
  <c r="DP49" i="9"/>
  <c r="DN49" i="9"/>
  <c r="DK49" i="9"/>
  <c r="DI49" i="9"/>
  <c r="DF49" i="9"/>
  <c r="DD49" i="9"/>
  <c r="DA49" i="9"/>
  <c r="CY49" i="9"/>
  <c r="CV49" i="9"/>
  <c r="CT49" i="9"/>
  <c r="CQ49" i="9"/>
  <c r="CO49" i="9"/>
  <c r="CL49" i="9"/>
  <c r="CJ49" i="9"/>
  <c r="CG49" i="9"/>
  <c r="CE49" i="9"/>
  <c r="CA49" i="9"/>
  <c r="BY49" i="9"/>
  <c r="BV49" i="9"/>
  <c r="BT49" i="9"/>
  <c r="BQ49" i="9"/>
  <c r="BO49" i="9"/>
  <c r="BL49" i="9"/>
  <c r="BJ49" i="9"/>
  <c r="BG49" i="9"/>
  <c r="BE49" i="9"/>
  <c r="BB49" i="9"/>
  <c r="AZ49" i="9"/>
  <c r="AL49" i="9"/>
  <c r="AJ49" i="9"/>
  <c r="AG49" i="9"/>
  <c r="AE49" i="9"/>
  <c r="AB49" i="9"/>
  <c r="Z49" i="9"/>
  <c r="W49" i="9"/>
  <c r="U49" i="9"/>
  <c r="H49" i="9"/>
  <c r="IF48" i="9"/>
  <c r="ID48" i="9"/>
  <c r="IA48" i="9"/>
  <c r="HY48" i="9"/>
  <c r="HV48" i="9"/>
  <c r="HT48" i="9"/>
  <c r="HQ48" i="9"/>
  <c r="HO48" i="9"/>
  <c r="HL48" i="9"/>
  <c r="HJ48" i="9"/>
  <c r="HG48" i="9"/>
  <c r="HE48" i="9"/>
  <c r="HB48" i="9"/>
  <c r="GZ48" i="9"/>
  <c r="GW48" i="9"/>
  <c r="GU48" i="9"/>
  <c r="GR48" i="9"/>
  <c r="GP48" i="9"/>
  <c r="GM48" i="9"/>
  <c r="GK48" i="9"/>
  <c r="GH48" i="9"/>
  <c r="GF48" i="9"/>
  <c r="GC48" i="9"/>
  <c r="GA48" i="9"/>
  <c r="FX48" i="9"/>
  <c r="FV48" i="9"/>
  <c r="FS48" i="9"/>
  <c r="FQ48" i="9"/>
  <c r="FN48" i="9"/>
  <c r="FL48" i="9"/>
  <c r="FI48" i="9"/>
  <c r="FG48" i="9"/>
  <c r="FD48" i="9"/>
  <c r="FB48" i="9"/>
  <c r="EY48" i="9"/>
  <c r="EW48" i="9"/>
  <c r="ET48" i="9"/>
  <c r="ER48" i="9"/>
  <c r="EO48" i="9"/>
  <c r="EM48" i="9"/>
  <c r="EJ48" i="9"/>
  <c r="EH48" i="9"/>
  <c r="EE48" i="9"/>
  <c r="EC48" i="9"/>
  <c r="DZ48" i="9"/>
  <c r="DX48" i="9"/>
  <c r="DU48" i="9"/>
  <c r="DS48" i="9"/>
  <c r="DP48" i="9"/>
  <c r="DN48" i="9"/>
  <c r="DK48" i="9"/>
  <c r="DI48" i="9"/>
  <c r="DF48" i="9"/>
  <c r="DD48" i="9"/>
  <c r="DA48" i="9"/>
  <c r="CY48" i="9"/>
  <c r="CV48" i="9"/>
  <c r="CT48" i="9"/>
  <c r="CQ48" i="9"/>
  <c r="CO48" i="9"/>
  <c r="CL48" i="9"/>
  <c r="CJ48" i="9"/>
  <c r="CG48" i="9"/>
  <c r="CE48" i="9"/>
  <c r="CA48" i="9"/>
  <c r="BY48" i="9"/>
  <c r="BV48" i="9"/>
  <c r="BT48" i="9"/>
  <c r="BQ48" i="9"/>
  <c r="BO48" i="9"/>
  <c r="BL48" i="9"/>
  <c r="BJ48" i="9"/>
  <c r="BG48" i="9"/>
  <c r="BE48" i="9"/>
  <c r="BB48" i="9"/>
  <c r="AZ48" i="9"/>
  <c r="AL48" i="9"/>
  <c r="AJ48" i="9"/>
  <c r="AG48" i="9"/>
  <c r="AE48" i="9"/>
  <c r="AB48" i="9"/>
  <c r="Z48" i="9"/>
  <c r="W48" i="9"/>
  <c r="U48" i="9"/>
  <c r="H48" i="9"/>
  <c r="IF47" i="9"/>
  <c r="ID47" i="9"/>
  <c r="IA47" i="9"/>
  <c r="HY47" i="9"/>
  <c r="HV47" i="9"/>
  <c r="HT47" i="9"/>
  <c r="HQ47" i="9"/>
  <c r="HO47" i="9"/>
  <c r="HL47" i="9"/>
  <c r="HJ47" i="9"/>
  <c r="HG47" i="9"/>
  <c r="HE47" i="9"/>
  <c r="HB47" i="9"/>
  <c r="GZ47" i="9"/>
  <c r="GW47" i="9"/>
  <c r="GU47" i="9"/>
  <c r="GR47" i="9"/>
  <c r="GP47" i="9"/>
  <c r="GM47" i="9"/>
  <c r="GK47" i="9"/>
  <c r="GH47" i="9"/>
  <c r="GF47" i="9"/>
  <c r="GC47" i="9"/>
  <c r="GA47" i="9"/>
  <c r="FX47" i="9"/>
  <c r="FV47" i="9"/>
  <c r="FS47" i="9"/>
  <c r="FQ47" i="9"/>
  <c r="FN47" i="9"/>
  <c r="FL47" i="9"/>
  <c r="FI47" i="9"/>
  <c r="FG47" i="9"/>
  <c r="FD47" i="9"/>
  <c r="FB47" i="9"/>
  <c r="EY47" i="9"/>
  <c r="EW47" i="9"/>
  <c r="ET47" i="9"/>
  <c r="ER47" i="9"/>
  <c r="EO47" i="9"/>
  <c r="EM47" i="9"/>
  <c r="EJ47" i="9"/>
  <c r="EH47" i="9"/>
  <c r="EE47" i="9"/>
  <c r="EC47" i="9"/>
  <c r="DZ47" i="9"/>
  <c r="DX47" i="9"/>
  <c r="DU47" i="9"/>
  <c r="DS47" i="9"/>
  <c r="DP47" i="9"/>
  <c r="DN47" i="9"/>
  <c r="DK47" i="9"/>
  <c r="DI47" i="9"/>
  <c r="DF47" i="9"/>
  <c r="DD47" i="9"/>
  <c r="DA47" i="9"/>
  <c r="CY47" i="9"/>
  <c r="CV47" i="9"/>
  <c r="CT47" i="9"/>
  <c r="CQ47" i="9"/>
  <c r="CO47" i="9"/>
  <c r="CL47" i="9"/>
  <c r="CJ47" i="9"/>
  <c r="CG47" i="9"/>
  <c r="CE47" i="9"/>
  <c r="CA47" i="9"/>
  <c r="BY47" i="9"/>
  <c r="BV47" i="9"/>
  <c r="BT47" i="9"/>
  <c r="BQ47" i="9"/>
  <c r="BO47" i="9"/>
  <c r="BL47" i="9"/>
  <c r="BJ47" i="9"/>
  <c r="BG47" i="9"/>
  <c r="BE47" i="9"/>
  <c r="BB47" i="9"/>
  <c r="AZ47" i="9"/>
  <c r="AW47" i="9"/>
  <c r="AU47" i="9"/>
  <c r="AR47" i="9"/>
  <c r="AP47" i="9"/>
  <c r="AL47" i="9"/>
  <c r="AJ47" i="9"/>
  <c r="AG47" i="9"/>
  <c r="AE47" i="9"/>
  <c r="AB47" i="9"/>
  <c r="Z47" i="9"/>
  <c r="W47" i="9"/>
  <c r="U47" i="9"/>
  <c r="P103" i="1"/>
  <c r="Q47" i="9" s="1"/>
  <c r="O103" i="1"/>
  <c r="P47" i="9" s="1"/>
  <c r="H47" i="9"/>
  <c r="IF46" i="9"/>
  <c r="ID46" i="9"/>
  <c r="IA46" i="9"/>
  <c r="HY46" i="9"/>
  <c r="HV46" i="9"/>
  <c r="HT46" i="9"/>
  <c r="HQ46" i="9"/>
  <c r="HO46" i="9"/>
  <c r="HL46" i="9"/>
  <c r="HJ46" i="9"/>
  <c r="HG46" i="9"/>
  <c r="HE46" i="9"/>
  <c r="HB46" i="9"/>
  <c r="GZ46" i="9"/>
  <c r="GW46" i="9"/>
  <c r="GU46" i="9"/>
  <c r="GR46" i="9"/>
  <c r="GP46" i="9"/>
  <c r="GM46" i="9"/>
  <c r="GK46" i="9"/>
  <c r="GH46" i="9"/>
  <c r="GF46" i="9"/>
  <c r="GC46" i="9"/>
  <c r="GA46" i="9"/>
  <c r="FX46" i="9"/>
  <c r="FV46" i="9"/>
  <c r="FS46" i="9"/>
  <c r="FQ46" i="9"/>
  <c r="FN46" i="9"/>
  <c r="FL46" i="9"/>
  <c r="FI46" i="9"/>
  <c r="FG46" i="9"/>
  <c r="FD46" i="9"/>
  <c r="FB46" i="9"/>
  <c r="EY46" i="9"/>
  <c r="EW46" i="9"/>
  <c r="ET46" i="9"/>
  <c r="ER46" i="9"/>
  <c r="EO46" i="9"/>
  <c r="EM46" i="9"/>
  <c r="EJ46" i="9"/>
  <c r="EH46" i="9"/>
  <c r="EE46" i="9"/>
  <c r="EC46" i="9"/>
  <c r="DZ46" i="9"/>
  <c r="DX46" i="9"/>
  <c r="DU46" i="9"/>
  <c r="DS46" i="9"/>
  <c r="DP46" i="9"/>
  <c r="DN46" i="9"/>
  <c r="DK46" i="9"/>
  <c r="DI46" i="9"/>
  <c r="DF46" i="9"/>
  <c r="DD46" i="9"/>
  <c r="DA46" i="9"/>
  <c r="CY46" i="9"/>
  <c r="CV46" i="9"/>
  <c r="CT46" i="9"/>
  <c r="CQ46" i="9"/>
  <c r="CO46" i="9"/>
  <c r="CL46" i="9"/>
  <c r="CJ46" i="9"/>
  <c r="CG46" i="9"/>
  <c r="CE46" i="9"/>
  <c r="CA46" i="9"/>
  <c r="BY46" i="9"/>
  <c r="BV46" i="9"/>
  <c r="BT46" i="9"/>
  <c r="BQ46" i="9"/>
  <c r="BO46" i="9"/>
  <c r="BL46" i="9"/>
  <c r="BJ46" i="9"/>
  <c r="BG46" i="9"/>
  <c r="BE46" i="9"/>
  <c r="BB46" i="9"/>
  <c r="AZ46" i="9"/>
  <c r="AU46" i="9"/>
  <c r="AL46" i="9"/>
  <c r="AJ46" i="9"/>
  <c r="AG46" i="9"/>
  <c r="AE46" i="9"/>
  <c r="AB46" i="9"/>
  <c r="Z46" i="9"/>
  <c r="W46" i="9"/>
  <c r="U46" i="9"/>
  <c r="H46" i="9"/>
  <c r="IF45" i="9"/>
  <c r="ID45" i="9"/>
  <c r="IA45" i="9"/>
  <c r="HY45" i="9"/>
  <c r="HV45" i="9"/>
  <c r="HT45" i="9"/>
  <c r="HQ45" i="9"/>
  <c r="HO45" i="9"/>
  <c r="HL45" i="9"/>
  <c r="HJ45" i="9"/>
  <c r="HG45" i="9"/>
  <c r="HE45" i="9"/>
  <c r="HB45" i="9"/>
  <c r="GZ45" i="9"/>
  <c r="GW45" i="9"/>
  <c r="GU45" i="9"/>
  <c r="GR45" i="9"/>
  <c r="GP45" i="9"/>
  <c r="GM45" i="9"/>
  <c r="GK45" i="9"/>
  <c r="GH45" i="9"/>
  <c r="GF45" i="9"/>
  <c r="GC45" i="9"/>
  <c r="GA45" i="9"/>
  <c r="FX45" i="9"/>
  <c r="FV45" i="9"/>
  <c r="FS45" i="9"/>
  <c r="FQ45" i="9"/>
  <c r="FN45" i="9"/>
  <c r="FL45" i="9"/>
  <c r="FI45" i="9"/>
  <c r="FG45" i="9"/>
  <c r="FD45" i="9"/>
  <c r="FB45" i="9"/>
  <c r="EY45" i="9"/>
  <c r="EW45" i="9"/>
  <c r="ET45" i="9"/>
  <c r="ER45" i="9"/>
  <c r="EO45" i="9"/>
  <c r="EM45" i="9"/>
  <c r="EJ45" i="9"/>
  <c r="EH45" i="9"/>
  <c r="EE45" i="9"/>
  <c r="EC45" i="9"/>
  <c r="DZ45" i="9"/>
  <c r="DX45" i="9"/>
  <c r="DU45" i="9"/>
  <c r="DS45" i="9"/>
  <c r="DP45" i="9"/>
  <c r="DN45" i="9"/>
  <c r="DK45" i="9"/>
  <c r="DI45" i="9"/>
  <c r="DF45" i="9"/>
  <c r="DD45" i="9"/>
  <c r="DA45" i="9"/>
  <c r="CY45" i="9"/>
  <c r="CV45" i="9"/>
  <c r="CT45" i="9"/>
  <c r="CQ45" i="9"/>
  <c r="CO45" i="9"/>
  <c r="CL45" i="9"/>
  <c r="CJ45" i="9"/>
  <c r="CG45" i="9"/>
  <c r="CE45" i="9"/>
  <c r="CA45" i="9"/>
  <c r="BY45" i="9"/>
  <c r="BV45" i="9"/>
  <c r="BT45" i="9"/>
  <c r="BQ45" i="9"/>
  <c r="BO45" i="9"/>
  <c r="BL45" i="9"/>
  <c r="BJ45" i="9"/>
  <c r="BG45" i="9"/>
  <c r="BE45" i="9"/>
  <c r="BB45" i="9"/>
  <c r="AZ45" i="9"/>
  <c r="AW45" i="9"/>
  <c r="AR45" i="9"/>
  <c r="AP45" i="9"/>
  <c r="AL45" i="9"/>
  <c r="AJ45" i="9"/>
  <c r="AG45" i="9"/>
  <c r="AE45" i="9"/>
  <c r="AB45" i="9"/>
  <c r="Z45" i="9"/>
  <c r="W45" i="9"/>
  <c r="U45" i="9"/>
  <c r="H45" i="9"/>
  <c r="IF44" i="9"/>
  <c r="ID44" i="9"/>
  <c r="IA44" i="9"/>
  <c r="HY44" i="9"/>
  <c r="HV44" i="9"/>
  <c r="HT44" i="9"/>
  <c r="HQ44" i="9"/>
  <c r="HO44" i="9"/>
  <c r="HL44" i="9"/>
  <c r="HJ44" i="9"/>
  <c r="HG44" i="9"/>
  <c r="HE44" i="9"/>
  <c r="HB44" i="9"/>
  <c r="GZ44" i="9"/>
  <c r="GW44" i="9"/>
  <c r="GU44" i="9"/>
  <c r="GR44" i="9"/>
  <c r="GP44" i="9"/>
  <c r="GM44" i="9"/>
  <c r="GK44" i="9"/>
  <c r="GH44" i="9"/>
  <c r="GF44" i="9"/>
  <c r="GC44" i="9"/>
  <c r="GA44" i="9"/>
  <c r="FX44" i="9"/>
  <c r="FV44" i="9"/>
  <c r="FS44" i="9"/>
  <c r="FQ44" i="9"/>
  <c r="FN44" i="9"/>
  <c r="FL44" i="9"/>
  <c r="FI44" i="9"/>
  <c r="FG44" i="9"/>
  <c r="FD44" i="9"/>
  <c r="FB44" i="9"/>
  <c r="EY44" i="9"/>
  <c r="EW44" i="9"/>
  <c r="ET44" i="9"/>
  <c r="ER44" i="9"/>
  <c r="EO44" i="9"/>
  <c r="EM44" i="9"/>
  <c r="EJ44" i="9"/>
  <c r="EH44" i="9"/>
  <c r="EE44" i="9"/>
  <c r="EC44" i="9"/>
  <c r="DZ44" i="9"/>
  <c r="DX44" i="9"/>
  <c r="DU44" i="9"/>
  <c r="DS44" i="9"/>
  <c r="DP44" i="9"/>
  <c r="DN44" i="9"/>
  <c r="DK44" i="9"/>
  <c r="DI44" i="9"/>
  <c r="DF44" i="9"/>
  <c r="DD44" i="9"/>
  <c r="DA44" i="9"/>
  <c r="CY44" i="9"/>
  <c r="CV44" i="9"/>
  <c r="CT44" i="9"/>
  <c r="CQ44" i="9"/>
  <c r="CO44" i="9"/>
  <c r="CL44" i="9"/>
  <c r="CJ44" i="9"/>
  <c r="CG44" i="9"/>
  <c r="CE44" i="9"/>
  <c r="CA44" i="9"/>
  <c r="BY44" i="9"/>
  <c r="BV44" i="9"/>
  <c r="BT44" i="9"/>
  <c r="BQ44" i="9"/>
  <c r="BO44" i="9"/>
  <c r="BL44" i="9"/>
  <c r="BJ44" i="9"/>
  <c r="BG44" i="9"/>
  <c r="BE44" i="9"/>
  <c r="BB44" i="9"/>
  <c r="AZ44" i="9"/>
  <c r="AW44" i="9"/>
  <c r="AU44" i="9"/>
  <c r="AR44" i="9"/>
  <c r="AP44" i="9"/>
  <c r="AL44" i="9"/>
  <c r="AJ44" i="9"/>
  <c r="AG44" i="9"/>
  <c r="AE44" i="9"/>
  <c r="AB44" i="9"/>
  <c r="Z44" i="9"/>
  <c r="W44" i="9"/>
  <c r="U44" i="9"/>
  <c r="H44" i="9"/>
  <c r="IF43" i="9"/>
  <c r="ID43" i="9"/>
  <c r="IA43" i="9"/>
  <c r="HY43" i="9"/>
  <c r="HV43" i="9"/>
  <c r="HT43" i="9"/>
  <c r="HQ43" i="9"/>
  <c r="HO43" i="9"/>
  <c r="HL43" i="9"/>
  <c r="HJ43" i="9"/>
  <c r="HG43" i="9"/>
  <c r="HE43" i="9"/>
  <c r="HB43" i="9"/>
  <c r="GZ43" i="9"/>
  <c r="GW43" i="9"/>
  <c r="GU43" i="9"/>
  <c r="GR43" i="9"/>
  <c r="GP43" i="9"/>
  <c r="GM43" i="9"/>
  <c r="GK43" i="9"/>
  <c r="GH43" i="9"/>
  <c r="GF43" i="9"/>
  <c r="GC43" i="9"/>
  <c r="GA43" i="9"/>
  <c r="FX43" i="9"/>
  <c r="FV43" i="9"/>
  <c r="FS43" i="9"/>
  <c r="FQ43" i="9"/>
  <c r="FN43" i="9"/>
  <c r="FL43" i="9"/>
  <c r="FI43" i="9"/>
  <c r="FG43" i="9"/>
  <c r="FD43" i="9"/>
  <c r="FB43" i="9"/>
  <c r="EY43" i="9"/>
  <c r="EW43" i="9"/>
  <c r="ET43" i="9"/>
  <c r="ER43" i="9"/>
  <c r="EO43" i="9"/>
  <c r="EM43" i="9"/>
  <c r="EJ43" i="9"/>
  <c r="EH43" i="9"/>
  <c r="EE43" i="9"/>
  <c r="EC43" i="9"/>
  <c r="DZ43" i="9"/>
  <c r="DX43" i="9"/>
  <c r="DU43" i="9"/>
  <c r="DS43" i="9"/>
  <c r="DP43" i="9"/>
  <c r="DN43" i="9"/>
  <c r="DK43" i="9"/>
  <c r="DI43" i="9"/>
  <c r="DF43" i="9"/>
  <c r="DD43" i="9"/>
  <c r="DA43" i="9"/>
  <c r="CY43" i="9"/>
  <c r="CV43" i="9"/>
  <c r="CT43" i="9"/>
  <c r="CQ43" i="9"/>
  <c r="CO43" i="9"/>
  <c r="CL43" i="9"/>
  <c r="CJ43" i="9"/>
  <c r="CG43" i="9"/>
  <c r="CE43" i="9"/>
  <c r="CA43" i="9"/>
  <c r="BY43" i="9"/>
  <c r="BV43" i="9"/>
  <c r="BT43" i="9"/>
  <c r="BQ43" i="9"/>
  <c r="BO43" i="9"/>
  <c r="BL43" i="9"/>
  <c r="BJ43" i="9"/>
  <c r="BG43" i="9"/>
  <c r="BE43" i="9"/>
  <c r="BB43" i="9"/>
  <c r="AZ43" i="9"/>
  <c r="AW43" i="9"/>
  <c r="AU43" i="9"/>
  <c r="AL43" i="9"/>
  <c r="AJ43" i="9"/>
  <c r="AG43" i="9"/>
  <c r="AE43" i="9"/>
  <c r="AB43" i="9"/>
  <c r="Z43" i="9"/>
  <c r="W43" i="9"/>
  <c r="U43" i="9"/>
  <c r="H43" i="9"/>
  <c r="IF42" i="9"/>
  <c r="ID42" i="9"/>
  <c r="IA42" i="9"/>
  <c r="HY42" i="9"/>
  <c r="HV42" i="9"/>
  <c r="HT42" i="9"/>
  <c r="HQ42" i="9"/>
  <c r="HO42" i="9"/>
  <c r="HL42" i="9"/>
  <c r="HJ42" i="9"/>
  <c r="HG42" i="9"/>
  <c r="HE42" i="9"/>
  <c r="HB42" i="9"/>
  <c r="GZ42" i="9"/>
  <c r="GW42" i="9"/>
  <c r="GU42" i="9"/>
  <c r="GR42" i="9"/>
  <c r="GP42" i="9"/>
  <c r="GM42" i="9"/>
  <c r="GK42" i="9"/>
  <c r="GH42" i="9"/>
  <c r="GF42" i="9"/>
  <c r="GC42" i="9"/>
  <c r="GA42" i="9"/>
  <c r="FX42" i="9"/>
  <c r="FV42" i="9"/>
  <c r="FS42" i="9"/>
  <c r="FQ42" i="9"/>
  <c r="FN42" i="9"/>
  <c r="FL42" i="9"/>
  <c r="FI42" i="9"/>
  <c r="FG42" i="9"/>
  <c r="FD42" i="9"/>
  <c r="FB42" i="9"/>
  <c r="EY42" i="9"/>
  <c r="EW42" i="9"/>
  <c r="ET42" i="9"/>
  <c r="ER42" i="9"/>
  <c r="EO42" i="9"/>
  <c r="EM42" i="9"/>
  <c r="EJ42" i="9"/>
  <c r="EH42" i="9"/>
  <c r="EE42" i="9"/>
  <c r="EC42" i="9"/>
  <c r="DZ42" i="9"/>
  <c r="DX42" i="9"/>
  <c r="DU42" i="9"/>
  <c r="DS42" i="9"/>
  <c r="DP42" i="9"/>
  <c r="DN42" i="9"/>
  <c r="DK42" i="9"/>
  <c r="DI42" i="9"/>
  <c r="DF42" i="9"/>
  <c r="DD42" i="9"/>
  <c r="DA42" i="9"/>
  <c r="CY42" i="9"/>
  <c r="CV42" i="9"/>
  <c r="CT42" i="9"/>
  <c r="CQ42" i="9"/>
  <c r="CO42" i="9"/>
  <c r="CL42" i="9"/>
  <c r="CJ42" i="9"/>
  <c r="CG42" i="9"/>
  <c r="CE42" i="9"/>
  <c r="CA42" i="9"/>
  <c r="BY42" i="9"/>
  <c r="BV42" i="9"/>
  <c r="BT42" i="9"/>
  <c r="BQ42" i="9"/>
  <c r="BO42" i="9"/>
  <c r="BL42" i="9"/>
  <c r="BJ42" i="9"/>
  <c r="BG42" i="9"/>
  <c r="BE42" i="9"/>
  <c r="BB42" i="9"/>
  <c r="AZ42" i="9"/>
  <c r="AW42" i="9"/>
  <c r="AU42" i="9"/>
  <c r="AL42" i="9"/>
  <c r="AJ42" i="9"/>
  <c r="AG42" i="9"/>
  <c r="AE42" i="9"/>
  <c r="AB42" i="9"/>
  <c r="Z42" i="9"/>
  <c r="W42" i="9"/>
  <c r="U42" i="9"/>
  <c r="H42" i="9"/>
  <c r="IF41" i="9"/>
  <c r="ID41" i="9"/>
  <c r="IA41" i="9"/>
  <c r="HY41" i="9"/>
  <c r="HV41" i="9"/>
  <c r="HT41" i="9"/>
  <c r="HQ41" i="9"/>
  <c r="HO41" i="9"/>
  <c r="HL41" i="9"/>
  <c r="HJ41" i="9"/>
  <c r="HG41" i="9"/>
  <c r="HE41" i="9"/>
  <c r="HB41" i="9"/>
  <c r="GZ41" i="9"/>
  <c r="GW41" i="9"/>
  <c r="GU41" i="9"/>
  <c r="GR41" i="9"/>
  <c r="GP41" i="9"/>
  <c r="GM41" i="9"/>
  <c r="GK41" i="9"/>
  <c r="GH41" i="9"/>
  <c r="GF41" i="9"/>
  <c r="GC41" i="9"/>
  <c r="GA41" i="9"/>
  <c r="FX41" i="9"/>
  <c r="FV41" i="9"/>
  <c r="FS41" i="9"/>
  <c r="FQ41" i="9"/>
  <c r="FN41" i="9"/>
  <c r="FL41" i="9"/>
  <c r="FI41" i="9"/>
  <c r="FG41" i="9"/>
  <c r="FD41" i="9"/>
  <c r="FB41" i="9"/>
  <c r="EY41" i="9"/>
  <c r="EW41" i="9"/>
  <c r="ET41" i="9"/>
  <c r="ER41" i="9"/>
  <c r="EO41" i="9"/>
  <c r="EM41" i="9"/>
  <c r="EJ41" i="9"/>
  <c r="EH41" i="9"/>
  <c r="EE41" i="9"/>
  <c r="EC41" i="9"/>
  <c r="DZ41" i="9"/>
  <c r="DX41" i="9"/>
  <c r="DU41" i="9"/>
  <c r="DS41" i="9"/>
  <c r="DP41" i="9"/>
  <c r="DN41" i="9"/>
  <c r="DK41" i="9"/>
  <c r="DI41" i="9"/>
  <c r="DF41" i="9"/>
  <c r="DD41" i="9"/>
  <c r="DA41" i="9"/>
  <c r="CY41" i="9"/>
  <c r="CV41" i="9"/>
  <c r="CT41" i="9"/>
  <c r="CQ41" i="9"/>
  <c r="CO41" i="9"/>
  <c r="CL41" i="9"/>
  <c r="CJ41" i="9"/>
  <c r="CG41" i="9"/>
  <c r="CE41" i="9"/>
  <c r="CA41" i="9"/>
  <c r="BY41" i="9"/>
  <c r="BV41" i="9"/>
  <c r="BT41" i="9"/>
  <c r="BQ41" i="9"/>
  <c r="BO41" i="9"/>
  <c r="BL41" i="9"/>
  <c r="BJ41" i="9"/>
  <c r="BG41" i="9"/>
  <c r="BE41" i="9"/>
  <c r="BB41" i="9"/>
  <c r="AZ41" i="9"/>
  <c r="AW41" i="9"/>
  <c r="AU41" i="9"/>
  <c r="AL41" i="9"/>
  <c r="AJ41" i="9"/>
  <c r="AG41" i="9"/>
  <c r="AE41" i="9"/>
  <c r="AB41" i="9"/>
  <c r="Z41" i="9"/>
  <c r="W41" i="9"/>
  <c r="U41" i="9"/>
  <c r="H41" i="9"/>
  <c r="IF40" i="9"/>
  <c r="ID40" i="9"/>
  <c r="IA40" i="9"/>
  <c r="HY40" i="9"/>
  <c r="HV40" i="9"/>
  <c r="HT40" i="9"/>
  <c r="HQ40" i="9"/>
  <c r="HO40" i="9"/>
  <c r="HL40" i="9"/>
  <c r="HJ40" i="9"/>
  <c r="HG40" i="9"/>
  <c r="HE40" i="9"/>
  <c r="HB40" i="9"/>
  <c r="GZ40" i="9"/>
  <c r="GW40" i="9"/>
  <c r="GU40" i="9"/>
  <c r="GR40" i="9"/>
  <c r="GP40" i="9"/>
  <c r="GM40" i="9"/>
  <c r="GK40" i="9"/>
  <c r="GH40" i="9"/>
  <c r="GF40" i="9"/>
  <c r="GC40" i="9"/>
  <c r="GA40" i="9"/>
  <c r="FX40" i="9"/>
  <c r="FV40" i="9"/>
  <c r="FS40" i="9"/>
  <c r="FQ40" i="9"/>
  <c r="FN40" i="9"/>
  <c r="FL40" i="9"/>
  <c r="FI40" i="9"/>
  <c r="FG40" i="9"/>
  <c r="FD40" i="9"/>
  <c r="FB40" i="9"/>
  <c r="EY40" i="9"/>
  <c r="EW40" i="9"/>
  <c r="ET40" i="9"/>
  <c r="ER40" i="9"/>
  <c r="EO40" i="9"/>
  <c r="EM40" i="9"/>
  <c r="EJ40" i="9"/>
  <c r="EH40" i="9"/>
  <c r="EE40" i="9"/>
  <c r="EC40" i="9"/>
  <c r="DZ40" i="9"/>
  <c r="DX40" i="9"/>
  <c r="DU40" i="9"/>
  <c r="DS40" i="9"/>
  <c r="DP40" i="9"/>
  <c r="DN40" i="9"/>
  <c r="DK40" i="9"/>
  <c r="DI40" i="9"/>
  <c r="DF40" i="9"/>
  <c r="DD40" i="9"/>
  <c r="DA40" i="9"/>
  <c r="CY40" i="9"/>
  <c r="CV40" i="9"/>
  <c r="CT40" i="9"/>
  <c r="CQ40" i="9"/>
  <c r="CO40" i="9"/>
  <c r="CL40" i="9"/>
  <c r="CJ40" i="9"/>
  <c r="CG40" i="9"/>
  <c r="CE40" i="9"/>
  <c r="CA40" i="9"/>
  <c r="BY40" i="9"/>
  <c r="BV40" i="9"/>
  <c r="BT40" i="9"/>
  <c r="BQ40" i="9"/>
  <c r="BO40" i="9"/>
  <c r="BL40" i="9"/>
  <c r="BJ40" i="9"/>
  <c r="BG40" i="9"/>
  <c r="BE40" i="9"/>
  <c r="AW40" i="9"/>
  <c r="AU40" i="9"/>
  <c r="AL40" i="9"/>
  <c r="AJ40" i="9"/>
  <c r="AG40" i="9"/>
  <c r="AE40" i="9"/>
  <c r="AB40" i="9"/>
  <c r="Z40" i="9"/>
  <c r="W40" i="9"/>
  <c r="U40" i="9"/>
  <c r="H40" i="9"/>
  <c r="IF39" i="9"/>
  <c r="ID39" i="9"/>
  <c r="IA39" i="9"/>
  <c r="HY39" i="9"/>
  <c r="HV39" i="9"/>
  <c r="HT39" i="9"/>
  <c r="HQ39" i="9"/>
  <c r="HO39" i="9"/>
  <c r="HL39" i="9"/>
  <c r="HJ39" i="9"/>
  <c r="HG39" i="9"/>
  <c r="HE39" i="9"/>
  <c r="HB39" i="9"/>
  <c r="GZ39" i="9"/>
  <c r="GW39" i="9"/>
  <c r="GU39" i="9"/>
  <c r="GR39" i="9"/>
  <c r="GP39" i="9"/>
  <c r="GM39" i="9"/>
  <c r="GK39" i="9"/>
  <c r="GH39" i="9"/>
  <c r="GF39" i="9"/>
  <c r="GC39" i="9"/>
  <c r="GA39" i="9"/>
  <c r="FX39" i="9"/>
  <c r="FV39" i="9"/>
  <c r="FS39" i="9"/>
  <c r="FQ39" i="9"/>
  <c r="FN39" i="9"/>
  <c r="FL39" i="9"/>
  <c r="FI39" i="9"/>
  <c r="FG39" i="9"/>
  <c r="FD39" i="9"/>
  <c r="FB39" i="9"/>
  <c r="EY39" i="9"/>
  <c r="EW39" i="9"/>
  <c r="ET39" i="9"/>
  <c r="ER39" i="9"/>
  <c r="EO39" i="9"/>
  <c r="EM39" i="9"/>
  <c r="EJ39" i="9"/>
  <c r="EH39" i="9"/>
  <c r="EE39" i="9"/>
  <c r="EC39" i="9"/>
  <c r="DZ39" i="9"/>
  <c r="DX39" i="9"/>
  <c r="DU39" i="9"/>
  <c r="DS39" i="9"/>
  <c r="DP39" i="9"/>
  <c r="DN39" i="9"/>
  <c r="DK39" i="9"/>
  <c r="DI39" i="9"/>
  <c r="DF39" i="9"/>
  <c r="DD39" i="9"/>
  <c r="DA39" i="9"/>
  <c r="CY39" i="9"/>
  <c r="CV39" i="9"/>
  <c r="CT39" i="9"/>
  <c r="CQ39" i="9"/>
  <c r="CO39" i="9"/>
  <c r="CL39" i="9"/>
  <c r="CJ39" i="9"/>
  <c r="CG39" i="9"/>
  <c r="CE39" i="9"/>
  <c r="CA39" i="9"/>
  <c r="BY39" i="9"/>
  <c r="BV39" i="9"/>
  <c r="BT39" i="9"/>
  <c r="BQ39" i="9"/>
  <c r="BO39" i="9"/>
  <c r="BL39" i="9"/>
  <c r="BJ39" i="9"/>
  <c r="BG39" i="9"/>
  <c r="BE39" i="9"/>
  <c r="BB39" i="9"/>
  <c r="AZ39" i="9"/>
  <c r="AW39" i="9"/>
  <c r="AU39" i="9"/>
  <c r="AL39" i="9"/>
  <c r="AJ39" i="9"/>
  <c r="AG39" i="9"/>
  <c r="AE39" i="9"/>
  <c r="AB39" i="9"/>
  <c r="Z39" i="9"/>
  <c r="W39" i="9"/>
  <c r="U39" i="9"/>
  <c r="H39" i="9"/>
  <c r="IF38" i="9"/>
  <c r="ID38" i="9"/>
  <c r="IA38" i="9"/>
  <c r="HY38" i="9"/>
  <c r="HV38" i="9"/>
  <c r="HT38" i="9"/>
  <c r="HQ38" i="9"/>
  <c r="HO38" i="9"/>
  <c r="HL38" i="9"/>
  <c r="HJ38" i="9"/>
  <c r="HG38" i="9"/>
  <c r="HE38" i="9"/>
  <c r="HB38" i="9"/>
  <c r="GZ38" i="9"/>
  <c r="GW38" i="9"/>
  <c r="GU38" i="9"/>
  <c r="GR38" i="9"/>
  <c r="GP38" i="9"/>
  <c r="GM38" i="9"/>
  <c r="GK38" i="9"/>
  <c r="GH38" i="9"/>
  <c r="GF38" i="9"/>
  <c r="GC38" i="9"/>
  <c r="GA38" i="9"/>
  <c r="FX38" i="9"/>
  <c r="FV38" i="9"/>
  <c r="FS38" i="9"/>
  <c r="FQ38" i="9"/>
  <c r="FN38" i="9"/>
  <c r="FL38" i="9"/>
  <c r="FI38" i="9"/>
  <c r="FG38" i="9"/>
  <c r="FD38" i="9"/>
  <c r="FB38" i="9"/>
  <c r="EY38" i="9"/>
  <c r="EW38" i="9"/>
  <c r="ET38" i="9"/>
  <c r="ER38" i="9"/>
  <c r="EO38" i="9"/>
  <c r="EM38" i="9"/>
  <c r="EJ38" i="9"/>
  <c r="EH38" i="9"/>
  <c r="EE38" i="9"/>
  <c r="EC38" i="9"/>
  <c r="DZ38" i="9"/>
  <c r="DX38" i="9"/>
  <c r="DU38" i="9"/>
  <c r="DS38" i="9"/>
  <c r="DP38" i="9"/>
  <c r="DN38" i="9"/>
  <c r="DK38" i="9"/>
  <c r="DI38" i="9"/>
  <c r="DF38" i="9"/>
  <c r="DD38" i="9"/>
  <c r="DA38" i="9"/>
  <c r="CY38" i="9"/>
  <c r="CV38" i="9"/>
  <c r="CT38" i="9"/>
  <c r="CQ38" i="9"/>
  <c r="CO38" i="9"/>
  <c r="CL38" i="9"/>
  <c r="CJ38" i="9"/>
  <c r="CG38" i="9"/>
  <c r="CE38" i="9"/>
  <c r="CA38" i="9"/>
  <c r="BY38" i="9"/>
  <c r="BV38" i="9"/>
  <c r="BT38" i="9"/>
  <c r="BQ38" i="9"/>
  <c r="BO38" i="9"/>
  <c r="BL38" i="9"/>
  <c r="BJ38" i="9"/>
  <c r="BG38" i="9"/>
  <c r="BE38" i="9"/>
  <c r="BB38" i="9"/>
  <c r="AZ38" i="9"/>
  <c r="AW38" i="9"/>
  <c r="AU38" i="9"/>
  <c r="AL38" i="9"/>
  <c r="AJ38" i="9"/>
  <c r="AG38" i="9"/>
  <c r="AE38" i="9"/>
  <c r="AB38" i="9"/>
  <c r="Z38" i="9"/>
  <c r="W38" i="9"/>
  <c r="U38" i="9"/>
  <c r="H38" i="9"/>
  <c r="IF35" i="9"/>
  <c r="ID35" i="9"/>
  <c r="IA35" i="9"/>
  <c r="HY35" i="9"/>
  <c r="HV35" i="9"/>
  <c r="HT35" i="9"/>
  <c r="HQ35" i="9"/>
  <c r="HO35" i="9"/>
  <c r="HL35" i="9"/>
  <c r="HJ35" i="9"/>
  <c r="HG35" i="9"/>
  <c r="HE35" i="9"/>
  <c r="HB35" i="9"/>
  <c r="GZ35" i="9"/>
  <c r="GW35" i="9"/>
  <c r="GU35" i="9"/>
  <c r="GR35" i="9"/>
  <c r="GP35" i="9"/>
  <c r="GM35" i="9"/>
  <c r="GK35" i="9"/>
  <c r="GH35" i="9"/>
  <c r="GF35" i="9"/>
  <c r="GC35" i="9"/>
  <c r="GA35" i="9"/>
  <c r="FX35" i="9"/>
  <c r="FV35" i="9"/>
  <c r="FS35" i="9"/>
  <c r="FQ35" i="9"/>
  <c r="FN35" i="9"/>
  <c r="FL35" i="9"/>
  <c r="FI35" i="9"/>
  <c r="FG35" i="9"/>
  <c r="FD35" i="9"/>
  <c r="FB35" i="9"/>
  <c r="EY35" i="9"/>
  <c r="EW35" i="9"/>
  <c r="ET35" i="9"/>
  <c r="ER35" i="9"/>
  <c r="EO35" i="9"/>
  <c r="EM35" i="9"/>
  <c r="EJ35" i="9"/>
  <c r="EH35" i="9"/>
  <c r="EE35" i="9"/>
  <c r="EC35" i="9"/>
  <c r="DZ35" i="9"/>
  <c r="DX35" i="9"/>
  <c r="DU35" i="9"/>
  <c r="DS35" i="9"/>
  <c r="DP35" i="9"/>
  <c r="DN35" i="9"/>
  <c r="DK35" i="9"/>
  <c r="DI35" i="9"/>
  <c r="DF35" i="9"/>
  <c r="DD35" i="9"/>
  <c r="DA35" i="9"/>
  <c r="CY35" i="9"/>
  <c r="CV35" i="9"/>
  <c r="CT35" i="9"/>
  <c r="CQ35" i="9"/>
  <c r="CO35" i="9"/>
  <c r="CL35" i="9"/>
  <c r="CJ35" i="9"/>
  <c r="CG35" i="9"/>
  <c r="CE35" i="9"/>
  <c r="CA35" i="9"/>
  <c r="BY35" i="9"/>
  <c r="BV35" i="9"/>
  <c r="BT35" i="9"/>
  <c r="BQ35" i="9"/>
  <c r="BO35" i="9"/>
  <c r="BL35" i="9"/>
  <c r="BJ35" i="9"/>
  <c r="BG35" i="9"/>
  <c r="BE35" i="9"/>
  <c r="BB35" i="9"/>
  <c r="AZ35" i="9"/>
  <c r="AW35" i="9"/>
  <c r="AU35" i="9"/>
  <c r="AL35" i="9"/>
  <c r="AJ35" i="9"/>
  <c r="AG35" i="9"/>
  <c r="AE35" i="9"/>
  <c r="AB35" i="9"/>
  <c r="Z35" i="9"/>
  <c r="W35" i="9"/>
  <c r="U35" i="9"/>
  <c r="H35" i="9"/>
  <c r="IF34" i="9"/>
  <c r="ID34" i="9"/>
  <c r="IA34" i="9"/>
  <c r="HY34" i="9"/>
  <c r="HV34" i="9"/>
  <c r="HT34" i="9"/>
  <c r="HQ34" i="9"/>
  <c r="HO34" i="9"/>
  <c r="HL34" i="9"/>
  <c r="HJ34" i="9"/>
  <c r="HG34" i="9"/>
  <c r="HE34" i="9"/>
  <c r="HB34" i="9"/>
  <c r="GZ34" i="9"/>
  <c r="GW34" i="9"/>
  <c r="GU34" i="9"/>
  <c r="GR34" i="9"/>
  <c r="GP34" i="9"/>
  <c r="GM34" i="9"/>
  <c r="GK34" i="9"/>
  <c r="GH34" i="9"/>
  <c r="GF34" i="9"/>
  <c r="GC34" i="9"/>
  <c r="GA34" i="9"/>
  <c r="FX34" i="9"/>
  <c r="FV34" i="9"/>
  <c r="FS34" i="9"/>
  <c r="FQ34" i="9"/>
  <c r="FN34" i="9"/>
  <c r="FL34" i="9"/>
  <c r="FI34" i="9"/>
  <c r="FG34" i="9"/>
  <c r="FD34" i="9"/>
  <c r="FB34" i="9"/>
  <c r="EY34" i="9"/>
  <c r="EW34" i="9"/>
  <c r="ET34" i="9"/>
  <c r="ER34" i="9"/>
  <c r="EO34" i="9"/>
  <c r="EM34" i="9"/>
  <c r="EJ34" i="9"/>
  <c r="EH34" i="9"/>
  <c r="EE34" i="9"/>
  <c r="EC34" i="9"/>
  <c r="DZ34" i="9"/>
  <c r="DX34" i="9"/>
  <c r="DU34" i="9"/>
  <c r="DS34" i="9"/>
  <c r="DP34" i="9"/>
  <c r="DN34" i="9"/>
  <c r="DK34" i="9"/>
  <c r="DI34" i="9"/>
  <c r="DF34" i="9"/>
  <c r="DD34" i="9"/>
  <c r="DA34" i="9"/>
  <c r="CY34" i="9"/>
  <c r="CV34" i="9"/>
  <c r="CT34" i="9"/>
  <c r="CQ34" i="9"/>
  <c r="CO34" i="9"/>
  <c r="CL34" i="9"/>
  <c r="CJ34" i="9"/>
  <c r="CG34" i="9"/>
  <c r="CE34" i="9"/>
  <c r="CA34" i="9"/>
  <c r="BY34" i="9"/>
  <c r="BV34" i="9"/>
  <c r="BT34" i="9"/>
  <c r="BQ34" i="9"/>
  <c r="BO34" i="9"/>
  <c r="BL34" i="9"/>
  <c r="BJ34" i="9"/>
  <c r="BG34" i="9"/>
  <c r="BE34" i="9"/>
  <c r="BB34" i="9"/>
  <c r="AZ34" i="9"/>
  <c r="AW34" i="9"/>
  <c r="AU34" i="9"/>
  <c r="AL34" i="9"/>
  <c r="AJ34" i="9"/>
  <c r="AG34" i="9"/>
  <c r="AE34" i="9"/>
  <c r="AB34" i="9"/>
  <c r="Z34" i="9"/>
  <c r="W34" i="9"/>
  <c r="U34" i="9"/>
  <c r="H34" i="9"/>
  <c r="IF33" i="9"/>
  <c r="ID33" i="9"/>
  <c r="IA33" i="9"/>
  <c r="HY33" i="9"/>
  <c r="HV33" i="9"/>
  <c r="HT33" i="9"/>
  <c r="HQ33" i="9"/>
  <c r="HO33" i="9"/>
  <c r="HL33" i="9"/>
  <c r="HJ33" i="9"/>
  <c r="HG33" i="9"/>
  <c r="HE33" i="9"/>
  <c r="HB33" i="9"/>
  <c r="GZ33" i="9"/>
  <c r="GW33" i="9"/>
  <c r="GU33" i="9"/>
  <c r="GR33" i="9"/>
  <c r="GP33" i="9"/>
  <c r="GM33" i="9"/>
  <c r="GK33" i="9"/>
  <c r="GH33" i="9"/>
  <c r="GF33" i="9"/>
  <c r="GC33" i="9"/>
  <c r="GA33" i="9"/>
  <c r="FX33" i="9"/>
  <c r="FV33" i="9"/>
  <c r="FS33" i="9"/>
  <c r="FQ33" i="9"/>
  <c r="FN33" i="9"/>
  <c r="FL33" i="9"/>
  <c r="FI33" i="9"/>
  <c r="FG33" i="9"/>
  <c r="FD33" i="9"/>
  <c r="FB33" i="9"/>
  <c r="EY33" i="9"/>
  <c r="EW33" i="9"/>
  <c r="ET33" i="9"/>
  <c r="ER33" i="9"/>
  <c r="EO33" i="9"/>
  <c r="EM33" i="9"/>
  <c r="EJ33" i="9"/>
  <c r="EH33" i="9"/>
  <c r="EE33" i="9"/>
  <c r="EC33" i="9"/>
  <c r="DZ33" i="9"/>
  <c r="DX33" i="9"/>
  <c r="DU33" i="9"/>
  <c r="DS33" i="9"/>
  <c r="DP33" i="9"/>
  <c r="DN33" i="9"/>
  <c r="DK33" i="9"/>
  <c r="DI33" i="9"/>
  <c r="DF33" i="9"/>
  <c r="DD33" i="9"/>
  <c r="DA33" i="9"/>
  <c r="CY33" i="9"/>
  <c r="CV33" i="9"/>
  <c r="CT33" i="9"/>
  <c r="CQ33" i="9"/>
  <c r="CO33" i="9"/>
  <c r="CL33" i="9"/>
  <c r="CJ33" i="9"/>
  <c r="CG33" i="9"/>
  <c r="CE33" i="9"/>
  <c r="CA33" i="9"/>
  <c r="BY33" i="9"/>
  <c r="BV33" i="9"/>
  <c r="BT33" i="9"/>
  <c r="BQ33" i="9"/>
  <c r="BO33" i="9"/>
  <c r="BL33" i="9"/>
  <c r="BJ33" i="9"/>
  <c r="BG33" i="9"/>
  <c r="BE33" i="9"/>
  <c r="BB33" i="9"/>
  <c r="AZ33" i="9"/>
  <c r="AW33" i="9"/>
  <c r="AU33" i="9"/>
  <c r="AL33" i="9"/>
  <c r="AJ33" i="9"/>
  <c r="AG33" i="9"/>
  <c r="AE33" i="9"/>
  <c r="AB33" i="9"/>
  <c r="Z33" i="9"/>
  <c r="W33" i="9"/>
  <c r="U33" i="9"/>
  <c r="H33" i="9"/>
  <c r="IF32" i="9"/>
  <c r="ID32" i="9"/>
  <c r="IA32" i="9"/>
  <c r="HY32" i="9"/>
  <c r="HV32" i="9"/>
  <c r="HT32" i="9"/>
  <c r="HQ32" i="9"/>
  <c r="HO32" i="9"/>
  <c r="HL32" i="9"/>
  <c r="HJ32" i="9"/>
  <c r="HG32" i="9"/>
  <c r="HE32" i="9"/>
  <c r="HB32" i="9"/>
  <c r="GZ32" i="9"/>
  <c r="GW32" i="9"/>
  <c r="GU32" i="9"/>
  <c r="GR32" i="9"/>
  <c r="GP32" i="9"/>
  <c r="GM32" i="9"/>
  <c r="GK32" i="9"/>
  <c r="GH32" i="9"/>
  <c r="GF32" i="9"/>
  <c r="GC32" i="9"/>
  <c r="GA32" i="9"/>
  <c r="FX32" i="9"/>
  <c r="FV32" i="9"/>
  <c r="FS32" i="9"/>
  <c r="FQ32" i="9"/>
  <c r="FN32" i="9"/>
  <c r="FL32" i="9"/>
  <c r="FI32" i="9"/>
  <c r="FG32" i="9"/>
  <c r="FD32" i="9"/>
  <c r="FB32" i="9"/>
  <c r="EY32" i="9"/>
  <c r="EW32" i="9"/>
  <c r="ET32" i="9"/>
  <c r="ER32" i="9"/>
  <c r="EO32" i="9"/>
  <c r="EM32" i="9"/>
  <c r="EJ32" i="9"/>
  <c r="EH32" i="9"/>
  <c r="EE32" i="9"/>
  <c r="EC32" i="9"/>
  <c r="DZ32" i="9"/>
  <c r="DX32" i="9"/>
  <c r="DU32" i="9"/>
  <c r="DS32" i="9"/>
  <c r="DP32" i="9"/>
  <c r="DN32" i="9"/>
  <c r="DK32" i="9"/>
  <c r="DI32" i="9"/>
  <c r="DF32" i="9"/>
  <c r="DD32" i="9"/>
  <c r="DA32" i="9"/>
  <c r="CY32" i="9"/>
  <c r="CV32" i="9"/>
  <c r="CT32" i="9"/>
  <c r="CQ32" i="9"/>
  <c r="CO32" i="9"/>
  <c r="CL32" i="9"/>
  <c r="CJ32" i="9"/>
  <c r="CG32" i="9"/>
  <c r="CE32" i="9"/>
  <c r="BV32" i="9"/>
  <c r="BT32" i="9"/>
  <c r="BQ32" i="9"/>
  <c r="BO32" i="9"/>
  <c r="BL32" i="9"/>
  <c r="BJ32" i="9"/>
  <c r="BG32" i="9"/>
  <c r="BE32" i="9"/>
  <c r="BB32" i="9"/>
  <c r="AZ32" i="9"/>
  <c r="AW32" i="9"/>
  <c r="AU32" i="9"/>
  <c r="AR32" i="9"/>
  <c r="AP32" i="9"/>
  <c r="AL32" i="9"/>
  <c r="AJ32" i="9"/>
  <c r="AG32" i="9"/>
  <c r="AE32" i="9"/>
  <c r="AB32" i="9"/>
  <c r="Z32" i="9"/>
  <c r="W32" i="9"/>
  <c r="U32" i="9"/>
  <c r="H32" i="9"/>
  <c r="IF31" i="9"/>
  <c r="ID31" i="9"/>
  <c r="IA31" i="9"/>
  <c r="HY31" i="9"/>
  <c r="HV31" i="9"/>
  <c r="HT31" i="9"/>
  <c r="HQ31" i="9"/>
  <c r="HO31" i="9"/>
  <c r="HL31" i="9"/>
  <c r="HJ31" i="9"/>
  <c r="HG31" i="9"/>
  <c r="HE31" i="9"/>
  <c r="HB31" i="9"/>
  <c r="GZ31" i="9"/>
  <c r="GW31" i="9"/>
  <c r="GU31" i="9"/>
  <c r="GR31" i="9"/>
  <c r="GP31" i="9"/>
  <c r="GM31" i="9"/>
  <c r="GK31" i="9"/>
  <c r="GH31" i="9"/>
  <c r="GF31" i="9"/>
  <c r="GC31" i="9"/>
  <c r="GA31" i="9"/>
  <c r="FX31" i="9"/>
  <c r="FV31" i="9"/>
  <c r="FS31" i="9"/>
  <c r="FQ31" i="9"/>
  <c r="FN31" i="9"/>
  <c r="FL31" i="9"/>
  <c r="FI31" i="9"/>
  <c r="FG31" i="9"/>
  <c r="FD31" i="9"/>
  <c r="FB31" i="9"/>
  <c r="EY31" i="9"/>
  <c r="EW31" i="9"/>
  <c r="ET31" i="9"/>
  <c r="ER31" i="9"/>
  <c r="EO31" i="9"/>
  <c r="EM31" i="9"/>
  <c r="EJ31" i="9"/>
  <c r="EH31" i="9"/>
  <c r="EE31" i="9"/>
  <c r="EC31" i="9"/>
  <c r="DZ31" i="9"/>
  <c r="DX31" i="9"/>
  <c r="DU31" i="9"/>
  <c r="DS31" i="9"/>
  <c r="DP31" i="9"/>
  <c r="DN31" i="9"/>
  <c r="DK31" i="9"/>
  <c r="DI31" i="9"/>
  <c r="DF31" i="9"/>
  <c r="DD31" i="9"/>
  <c r="DA31" i="9"/>
  <c r="CY31" i="9"/>
  <c r="CV31" i="9"/>
  <c r="CT31" i="9"/>
  <c r="CQ31" i="9"/>
  <c r="CO31" i="9"/>
  <c r="CL31" i="9"/>
  <c r="CJ31" i="9"/>
  <c r="CG31" i="9"/>
  <c r="CE31" i="9"/>
  <c r="CA31" i="9"/>
  <c r="BY31" i="9"/>
  <c r="BV31" i="9"/>
  <c r="BT31" i="9"/>
  <c r="BQ31" i="9"/>
  <c r="BO31" i="9"/>
  <c r="BL31" i="9"/>
  <c r="BJ31" i="9"/>
  <c r="BG31" i="9"/>
  <c r="BE31" i="9"/>
  <c r="BB31" i="9"/>
  <c r="AZ31" i="9"/>
  <c r="AW31" i="9"/>
  <c r="AU31" i="9"/>
  <c r="AR31" i="9"/>
  <c r="AL31" i="9"/>
  <c r="AJ31" i="9"/>
  <c r="AG31" i="9"/>
  <c r="AE31" i="9"/>
  <c r="AB31" i="9"/>
  <c r="Z31" i="9"/>
  <c r="W31" i="9"/>
  <c r="U31" i="9"/>
  <c r="H31" i="9"/>
  <c r="IF30" i="9"/>
  <c r="ID30" i="9"/>
  <c r="IA30" i="9"/>
  <c r="HY30" i="9"/>
  <c r="HV30" i="9"/>
  <c r="HT30" i="9"/>
  <c r="HQ30" i="9"/>
  <c r="HO30" i="9"/>
  <c r="HL30" i="9"/>
  <c r="HJ30" i="9"/>
  <c r="HG30" i="9"/>
  <c r="HE30" i="9"/>
  <c r="HB30" i="9"/>
  <c r="GZ30" i="9"/>
  <c r="GW30" i="9"/>
  <c r="GU30" i="9"/>
  <c r="GR30" i="9"/>
  <c r="GP30" i="9"/>
  <c r="GM30" i="9"/>
  <c r="GK30" i="9"/>
  <c r="GH30" i="9"/>
  <c r="GF30" i="9"/>
  <c r="GC30" i="9"/>
  <c r="GA30" i="9"/>
  <c r="FX30" i="9"/>
  <c r="FV30" i="9"/>
  <c r="FS30" i="9"/>
  <c r="FQ30" i="9"/>
  <c r="FN30" i="9"/>
  <c r="FL30" i="9"/>
  <c r="FI30" i="9"/>
  <c r="FG30" i="9"/>
  <c r="FD30" i="9"/>
  <c r="FB30" i="9"/>
  <c r="EY30" i="9"/>
  <c r="EW30" i="9"/>
  <c r="ET30" i="9"/>
  <c r="ER30" i="9"/>
  <c r="EO30" i="9"/>
  <c r="EM30" i="9"/>
  <c r="EJ30" i="9"/>
  <c r="EH30" i="9"/>
  <c r="EE30" i="9"/>
  <c r="EC30" i="9"/>
  <c r="DZ30" i="9"/>
  <c r="DX30" i="9"/>
  <c r="DU30" i="9"/>
  <c r="DS30" i="9"/>
  <c r="DP30" i="9"/>
  <c r="DN30" i="9"/>
  <c r="DK30" i="9"/>
  <c r="DI30" i="9"/>
  <c r="DF30" i="9"/>
  <c r="DD30" i="9"/>
  <c r="DA30" i="9"/>
  <c r="CY30" i="9"/>
  <c r="CV30" i="9"/>
  <c r="CT30" i="9"/>
  <c r="CQ30" i="9"/>
  <c r="CO30" i="9"/>
  <c r="CL30" i="9"/>
  <c r="CJ30" i="9"/>
  <c r="CG30" i="9"/>
  <c r="CE30" i="9"/>
  <c r="CA30" i="9"/>
  <c r="BY30" i="9"/>
  <c r="BV30" i="9"/>
  <c r="BT30" i="9"/>
  <c r="BQ30" i="9"/>
  <c r="BO30" i="9"/>
  <c r="BL30" i="9"/>
  <c r="BJ30" i="9"/>
  <c r="BG30" i="9"/>
  <c r="BE30" i="9"/>
  <c r="BB30" i="9"/>
  <c r="AZ30" i="9"/>
  <c r="AU30" i="9"/>
  <c r="AR30" i="9"/>
  <c r="AL30" i="9"/>
  <c r="AJ30" i="9"/>
  <c r="AG30" i="9"/>
  <c r="AE30" i="9"/>
  <c r="AB30" i="9"/>
  <c r="Z30" i="9"/>
  <c r="W30" i="9"/>
  <c r="U30" i="9"/>
  <c r="H30" i="9"/>
  <c r="IF29" i="9"/>
  <c r="ID29" i="9"/>
  <c r="IA29" i="9"/>
  <c r="HY29" i="9"/>
  <c r="HV29" i="9"/>
  <c r="HT29" i="9"/>
  <c r="HQ29" i="9"/>
  <c r="HO29" i="9"/>
  <c r="HL29" i="9"/>
  <c r="HJ29" i="9"/>
  <c r="HG29" i="9"/>
  <c r="HE29" i="9"/>
  <c r="HB29" i="9"/>
  <c r="GZ29" i="9"/>
  <c r="GW29" i="9"/>
  <c r="GU29" i="9"/>
  <c r="GR29" i="9"/>
  <c r="GP29" i="9"/>
  <c r="GM29" i="9"/>
  <c r="GK29" i="9"/>
  <c r="GH29" i="9"/>
  <c r="GF29" i="9"/>
  <c r="GC29" i="9"/>
  <c r="GA29" i="9"/>
  <c r="FX29" i="9"/>
  <c r="FV29" i="9"/>
  <c r="FS29" i="9"/>
  <c r="FQ29" i="9"/>
  <c r="FN29" i="9"/>
  <c r="FL29" i="9"/>
  <c r="FI29" i="9"/>
  <c r="FG29" i="9"/>
  <c r="FD29" i="9"/>
  <c r="FB29" i="9"/>
  <c r="EY29" i="9"/>
  <c r="EW29" i="9"/>
  <c r="ET29" i="9"/>
  <c r="ER29" i="9"/>
  <c r="EO29" i="9"/>
  <c r="EM29" i="9"/>
  <c r="EJ29" i="9"/>
  <c r="EH29" i="9"/>
  <c r="EE29" i="9"/>
  <c r="EC29" i="9"/>
  <c r="DZ29" i="9"/>
  <c r="DX29" i="9"/>
  <c r="DU29" i="9"/>
  <c r="DS29" i="9"/>
  <c r="DP29" i="9"/>
  <c r="DN29" i="9"/>
  <c r="DK29" i="9"/>
  <c r="DI29" i="9"/>
  <c r="DF29" i="9"/>
  <c r="DD29" i="9"/>
  <c r="DA29" i="9"/>
  <c r="CY29" i="9"/>
  <c r="CV29" i="9"/>
  <c r="CT29" i="9"/>
  <c r="CQ29" i="9"/>
  <c r="CO29" i="9"/>
  <c r="CL29" i="9"/>
  <c r="CJ29" i="9"/>
  <c r="CG29" i="9"/>
  <c r="CE29" i="9"/>
  <c r="CA29" i="9"/>
  <c r="BY29" i="9"/>
  <c r="BV29" i="9"/>
  <c r="BT29" i="9"/>
  <c r="BQ29" i="9"/>
  <c r="BO29" i="9"/>
  <c r="BL29" i="9"/>
  <c r="BJ29" i="9"/>
  <c r="BG29" i="9"/>
  <c r="BE29" i="9"/>
  <c r="BB29" i="9"/>
  <c r="AZ29" i="9"/>
  <c r="AU29" i="9"/>
  <c r="AR29" i="9"/>
  <c r="AL29" i="9"/>
  <c r="AJ29" i="9"/>
  <c r="AG29" i="9"/>
  <c r="AE29" i="9"/>
  <c r="AB29" i="9"/>
  <c r="Z29" i="9"/>
  <c r="W29" i="9"/>
  <c r="U29" i="9"/>
  <c r="H29" i="9"/>
  <c r="IF28" i="9"/>
  <c r="ID28" i="9"/>
  <c r="IA28" i="9"/>
  <c r="HY28" i="9"/>
  <c r="HV28" i="9"/>
  <c r="HT28" i="9"/>
  <c r="HQ28" i="9"/>
  <c r="HO28" i="9"/>
  <c r="HL28" i="9"/>
  <c r="HJ28" i="9"/>
  <c r="HG28" i="9"/>
  <c r="HE28" i="9"/>
  <c r="HB28" i="9"/>
  <c r="GZ28" i="9"/>
  <c r="GW28" i="9"/>
  <c r="GU28" i="9"/>
  <c r="GR28" i="9"/>
  <c r="GP28" i="9"/>
  <c r="GM28" i="9"/>
  <c r="GK28" i="9"/>
  <c r="GH28" i="9"/>
  <c r="GF28" i="9"/>
  <c r="GC28" i="9"/>
  <c r="GA28" i="9"/>
  <c r="FX28" i="9"/>
  <c r="FV28" i="9"/>
  <c r="FS28" i="9"/>
  <c r="FQ28" i="9"/>
  <c r="FN28" i="9"/>
  <c r="FL28" i="9"/>
  <c r="FI28" i="9"/>
  <c r="FG28" i="9"/>
  <c r="FD28" i="9"/>
  <c r="FB28" i="9"/>
  <c r="EY28" i="9"/>
  <c r="EW28" i="9"/>
  <c r="ET28" i="9"/>
  <c r="ER28" i="9"/>
  <c r="EO28" i="9"/>
  <c r="EM28" i="9"/>
  <c r="EJ28" i="9"/>
  <c r="EH28" i="9"/>
  <c r="EE28" i="9"/>
  <c r="EC28" i="9"/>
  <c r="DZ28" i="9"/>
  <c r="DX28" i="9"/>
  <c r="DU28" i="9"/>
  <c r="DS28" i="9"/>
  <c r="DP28" i="9"/>
  <c r="DN28" i="9"/>
  <c r="DK28" i="9"/>
  <c r="DI28" i="9"/>
  <c r="DF28" i="9"/>
  <c r="DD28" i="9"/>
  <c r="DA28" i="9"/>
  <c r="CY28" i="9"/>
  <c r="CV28" i="9"/>
  <c r="CT28" i="9"/>
  <c r="CQ28" i="9"/>
  <c r="CO28" i="9"/>
  <c r="CL28" i="9"/>
  <c r="CJ28" i="9"/>
  <c r="CG28" i="9"/>
  <c r="CE28" i="9"/>
  <c r="CA28" i="9"/>
  <c r="BY28" i="9"/>
  <c r="BV28" i="9"/>
  <c r="BT28" i="9"/>
  <c r="BQ28" i="9"/>
  <c r="BO28" i="9"/>
  <c r="BL28" i="9"/>
  <c r="BJ28" i="9"/>
  <c r="BG28" i="9"/>
  <c r="BE28" i="9"/>
  <c r="BB28" i="9"/>
  <c r="AZ28" i="9"/>
  <c r="AU28" i="9"/>
  <c r="AR28" i="9"/>
  <c r="AL28" i="9"/>
  <c r="AJ28" i="9"/>
  <c r="AG28" i="9"/>
  <c r="AE28" i="9"/>
  <c r="AB28" i="9"/>
  <c r="Z28" i="9"/>
  <c r="W28" i="9"/>
  <c r="U28" i="9"/>
  <c r="H28" i="9"/>
  <c r="IF26" i="9"/>
  <c r="ID26" i="9"/>
  <c r="IA26" i="9"/>
  <c r="HY26" i="9"/>
  <c r="HV26" i="9"/>
  <c r="HT26" i="9"/>
  <c r="HQ26" i="9"/>
  <c r="HO26" i="9"/>
  <c r="HL26" i="9"/>
  <c r="HJ26" i="9"/>
  <c r="HG26" i="9"/>
  <c r="HE26" i="9"/>
  <c r="HB26" i="9"/>
  <c r="GZ26" i="9"/>
  <c r="GW26" i="9"/>
  <c r="GU26" i="9"/>
  <c r="GR26" i="9"/>
  <c r="GP26" i="9"/>
  <c r="GM26" i="9"/>
  <c r="GK26" i="9"/>
  <c r="GH26" i="9"/>
  <c r="GF26" i="9"/>
  <c r="GC26" i="9"/>
  <c r="GA26" i="9"/>
  <c r="FX26" i="9"/>
  <c r="FV26" i="9"/>
  <c r="FS26" i="9"/>
  <c r="FQ26" i="9"/>
  <c r="FN26" i="9"/>
  <c r="FL26" i="9"/>
  <c r="FI26" i="9"/>
  <c r="FG26" i="9"/>
  <c r="FD26" i="9"/>
  <c r="FB26" i="9"/>
  <c r="EY26" i="9"/>
  <c r="EW26" i="9"/>
  <c r="ET26" i="9"/>
  <c r="ER26" i="9"/>
  <c r="EO26" i="9"/>
  <c r="EM26" i="9"/>
  <c r="EJ26" i="9"/>
  <c r="EH26" i="9"/>
  <c r="EE26" i="9"/>
  <c r="EC26" i="9"/>
  <c r="DZ26" i="9"/>
  <c r="DX26" i="9"/>
  <c r="DU26" i="9"/>
  <c r="DS26" i="9"/>
  <c r="DP26" i="9"/>
  <c r="DN26" i="9"/>
  <c r="DK26" i="9"/>
  <c r="DI26" i="9"/>
  <c r="DF26" i="9"/>
  <c r="DD26" i="9"/>
  <c r="DA26" i="9"/>
  <c r="CY26" i="9"/>
  <c r="CV26" i="9"/>
  <c r="CT26" i="9"/>
  <c r="CQ26" i="9"/>
  <c r="CO26" i="9"/>
  <c r="CL26" i="9"/>
  <c r="CJ26" i="9"/>
  <c r="CG26" i="9"/>
  <c r="CE26" i="9"/>
  <c r="CA26" i="9"/>
  <c r="BY26" i="9"/>
  <c r="BV26" i="9"/>
  <c r="BT26" i="9"/>
  <c r="BQ26" i="9"/>
  <c r="BO26" i="9"/>
  <c r="BL26" i="9"/>
  <c r="BJ26" i="9"/>
  <c r="BG26" i="9"/>
  <c r="BE26" i="9"/>
  <c r="AU26" i="9"/>
  <c r="AR26" i="9"/>
  <c r="AL26" i="9"/>
  <c r="AJ26" i="9"/>
  <c r="AG26" i="9"/>
  <c r="AE26" i="9"/>
  <c r="AB26" i="9"/>
  <c r="Z26" i="9"/>
  <c r="W26" i="9"/>
  <c r="U26" i="9"/>
  <c r="H26" i="9"/>
  <c r="IF25" i="9"/>
  <c r="ID25" i="9"/>
  <c r="IA25" i="9"/>
  <c r="HY25" i="9"/>
  <c r="HV25" i="9"/>
  <c r="HT25" i="9"/>
  <c r="HQ25" i="9"/>
  <c r="HO25" i="9"/>
  <c r="HL25" i="9"/>
  <c r="HJ25" i="9"/>
  <c r="HG25" i="9"/>
  <c r="HE25" i="9"/>
  <c r="HB25" i="9"/>
  <c r="GZ25" i="9"/>
  <c r="GW25" i="9"/>
  <c r="GU25" i="9"/>
  <c r="GR25" i="9"/>
  <c r="GP25" i="9"/>
  <c r="GM25" i="9"/>
  <c r="GK25" i="9"/>
  <c r="GH25" i="9"/>
  <c r="GF25" i="9"/>
  <c r="GC25" i="9"/>
  <c r="GA25" i="9"/>
  <c r="FX25" i="9"/>
  <c r="FV25" i="9"/>
  <c r="FS25" i="9"/>
  <c r="FQ25" i="9"/>
  <c r="FN25" i="9"/>
  <c r="FL25" i="9"/>
  <c r="FI25" i="9"/>
  <c r="FG25" i="9"/>
  <c r="FD25" i="9"/>
  <c r="FB25" i="9"/>
  <c r="EY25" i="9"/>
  <c r="EW25" i="9"/>
  <c r="ET25" i="9"/>
  <c r="ER25" i="9"/>
  <c r="EO25" i="9"/>
  <c r="EM25" i="9"/>
  <c r="EJ25" i="9"/>
  <c r="EH25" i="9"/>
  <c r="EE25" i="9"/>
  <c r="EC25" i="9"/>
  <c r="DZ25" i="9"/>
  <c r="DX25" i="9"/>
  <c r="DU25" i="9"/>
  <c r="DS25" i="9"/>
  <c r="DP25" i="9"/>
  <c r="DN25" i="9"/>
  <c r="DK25" i="9"/>
  <c r="DI25" i="9"/>
  <c r="DF25" i="9"/>
  <c r="DD25" i="9"/>
  <c r="DA25" i="9"/>
  <c r="CY25" i="9"/>
  <c r="CV25" i="9"/>
  <c r="CT25" i="9"/>
  <c r="CQ25" i="9"/>
  <c r="CO25" i="9"/>
  <c r="CL25" i="9"/>
  <c r="CJ25" i="9"/>
  <c r="CG25" i="9"/>
  <c r="CE25" i="9"/>
  <c r="CA25" i="9"/>
  <c r="BY25" i="9"/>
  <c r="BV25" i="9"/>
  <c r="BT25" i="9"/>
  <c r="BQ25" i="9"/>
  <c r="BO25" i="9"/>
  <c r="BL25" i="9"/>
  <c r="BJ25" i="9"/>
  <c r="BG25" i="9"/>
  <c r="BE25" i="9"/>
  <c r="BB25" i="9"/>
  <c r="AZ25" i="9"/>
  <c r="AW25" i="9"/>
  <c r="AU25" i="9"/>
  <c r="AR25" i="9"/>
  <c r="AL25" i="9"/>
  <c r="AJ25" i="9"/>
  <c r="AG25" i="9"/>
  <c r="AE25" i="9"/>
  <c r="AB25" i="9"/>
  <c r="Z25" i="9"/>
  <c r="W25" i="9"/>
  <c r="U25" i="9"/>
  <c r="H25" i="9"/>
  <c r="IF24" i="9"/>
  <c r="ID24" i="9"/>
  <c r="IA24" i="9"/>
  <c r="HY24" i="9"/>
  <c r="HV24" i="9"/>
  <c r="HT24" i="9"/>
  <c r="HQ24" i="9"/>
  <c r="HO24" i="9"/>
  <c r="HL24" i="9"/>
  <c r="HJ24" i="9"/>
  <c r="HG24" i="9"/>
  <c r="HE24" i="9"/>
  <c r="HB24" i="9"/>
  <c r="GZ24" i="9"/>
  <c r="GW24" i="9"/>
  <c r="GU24" i="9"/>
  <c r="GR24" i="9"/>
  <c r="GP24" i="9"/>
  <c r="GM24" i="9"/>
  <c r="GK24" i="9"/>
  <c r="GH24" i="9"/>
  <c r="GF24" i="9"/>
  <c r="GC24" i="9"/>
  <c r="GA24" i="9"/>
  <c r="FX24" i="9"/>
  <c r="FV24" i="9"/>
  <c r="FS24" i="9"/>
  <c r="FQ24" i="9"/>
  <c r="FN24" i="9"/>
  <c r="FL24" i="9"/>
  <c r="FI24" i="9"/>
  <c r="FG24" i="9"/>
  <c r="FD24" i="9"/>
  <c r="FB24" i="9"/>
  <c r="EY24" i="9"/>
  <c r="EW24" i="9"/>
  <c r="ET24" i="9"/>
  <c r="ER24" i="9"/>
  <c r="EO24" i="9"/>
  <c r="EM24" i="9"/>
  <c r="EJ24" i="9"/>
  <c r="EH24" i="9"/>
  <c r="EE24" i="9"/>
  <c r="EC24" i="9"/>
  <c r="DZ24" i="9"/>
  <c r="DX24" i="9"/>
  <c r="DU24" i="9"/>
  <c r="DS24" i="9"/>
  <c r="DP24" i="9"/>
  <c r="DN24" i="9"/>
  <c r="DK24" i="9"/>
  <c r="DI24" i="9"/>
  <c r="DF24" i="9"/>
  <c r="DD24" i="9"/>
  <c r="DA24" i="9"/>
  <c r="CY24" i="9"/>
  <c r="CV24" i="9"/>
  <c r="CT24" i="9"/>
  <c r="CQ24" i="9"/>
  <c r="CO24" i="9"/>
  <c r="CL24" i="9"/>
  <c r="CJ24" i="9"/>
  <c r="CG24" i="9"/>
  <c r="CE24" i="9"/>
  <c r="CA24" i="9"/>
  <c r="BY24" i="9"/>
  <c r="BV24" i="9"/>
  <c r="BT24" i="9"/>
  <c r="BQ24" i="9"/>
  <c r="BO24" i="9"/>
  <c r="BL24" i="9"/>
  <c r="BJ24" i="9"/>
  <c r="BG24" i="9"/>
  <c r="BE24" i="9"/>
  <c r="BB24" i="9"/>
  <c r="AZ24" i="9"/>
  <c r="AU24" i="9"/>
  <c r="AR24" i="9"/>
  <c r="AP24" i="9"/>
  <c r="AL24" i="9"/>
  <c r="AJ24" i="9"/>
  <c r="AG24" i="9"/>
  <c r="AE24" i="9"/>
  <c r="AB24" i="9"/>
  <c r="Z24" i="9"/>
  <c r="W24" i="9"/>
  <c r="U24" i="9"/>
  <c r="H24" i="9"/>
  <c r="IF23" i="9"/>
  <c r="ID23" i="9"/>
  <c r="IA23" i="9"/>
  <c r="HY23" i="9"/>
  <c r="HV23" i="9"/>
  <c r="HT23" i="9"/>
  <c r="HQ23" i="9"/>
  <c r="HO23" i="9"/>
  <c r="HL23" i="9"/>
  <c r="HJ23" i="9"/>
  <c r="HG23" i="9"/>
  <c r="HE23" i="9"/>
  <c r="HB23" i="9"/>
  <c r="GZ23" i="9"/>
  <c r="GW23" i="9"/>
  <c r="GU23" i="9"/>
  <c r="GR23" i="9"/>
  <c r="GP23" i="9"/>
  <c r="GM23" i="9"/>
  <c r="GK23" i="9"/>
  <c r="GH23" i="9"/>
  <c r="GF23" i="9"/>
  <c r="GC23" i="9"/>
  <c r="GA23" i="9"/>
  <c r="FX23" i="9"/>
  <c r="FV23" i="9"/>
  <c r="FS23" i="9"/>
  <c r="FQ23" i="9"/>
  <c r="FN23" i="9"/>
  <c r="FL23" i="9"/>
  <c r="FI23" i="9"/>
  <c r="FG23" i="9"/>
  <c r="FD23" i="9"/>
  <c r="FB23" i="9"/>
  <c r="EY23" i="9"/>
  <c r="EW23" i="9"/>
  <c r="ET23" i="9"/>
  <c r="ER23" i="9"/>
  <c r="EO23" i="9"/>
  <c r="EM23" i="9"/>
  <c r="EJ23" i="9"/>
  <c r="EH23" i="9"/>
  <c r="EE23" i="9"/>
  <c r="EC23" i="9"/>
  <c r="DZ23" i="9"/>
  <c r="DX23" i="9"/>
  <c r="DU23" i="9"/>
  <c r="DS23" i="9"/>
  <c r="DP23" i="9"/>
  <c r="DN23" i="9"/>
  <c r="DK23" i="9"/>
  <c r="DI23" i="9"/>
  <c r="DF23" i="9"/>
  <c r="DD23" i="9"/>
  <c r="DA23" i="9"/>
  <c r="CY23" i="9"/>
  <c r="CV23" i="9"/>
  <c r="CT23" i="9"/>
  <c r="CQ23" i="9"/>
  <c r="CO23" i="9"/>
  <c r="CL23" i="9"/>
  <c r="CJ23" i="9"/>
  <c r="CG23" i="9"/>
  <c r="CE23" i="9"/>
  <c r="CA23" i="9"/>
  <c r="BY23" i="9"/>
  <c r="BV23" i="9"/>
  <c r="BT23" i="9"/>
  <c r="BQ23" i="9"/>
  <c r="BO23" i="9"/>
  <c r="BL23" i="9"/>
  <c r="BJ23" i="9"/>
  <c r="BG23" i="9"/>
  <c r="BE23" i="9"/>
  <c r="AU23" i="9"/>
  <c r="AR23" i="9"/>
  <c r="AL23" i="9"/>
  <c r="AJ23" i="9"/>
  <c r="AG23" i="9"/>
  <c r="AE23" i="9"/>
  <c r="AB23" i="9"/>
  <c r="Z23" i="9"/>
  <c r="W23" i="9"/>
  <c r="U23" i="9"/>
  <c r="H23" i="9"/>
  <c r="IF22" i="9"/>
  <c r="ID22" i="9"/>
  <c r="IA22" i="9"/>
  <c r="HY22" i="9"/>
  <c r="HV22" i="9"/>
  <c r="HT22" i="9"/>
  <c r="HQ22" i="9"/>
  <c r="HO22" i="9"/>
  <c r="HL22" i="9"/>
  <c r="HJ22" i="9"/>
  <c r="HG22" i="9"/>
  <c r="HE22" i="9"/>
  <c r="HB22" i="9"/>
  <c r="GZ22" i="9"/>
  <c r="GW22" i="9"/>
  <c r="GU22" i="9"/>
  <c r="GR22" i="9"/>
  <c r="GP22" i="9"/>
  <c r="GM22" i="9"/>
  <c r="GK22" i="9"/>
  <c r="GH22" i="9"/>
  <c r="GF22" i="9"/>
  <c r="GC22" i="9"/>
  <c r="GA22" i="9"/>
  <c r="FX22" i="9"/>
  <c r="FV22" i="9"/>
  <c r="FS22" i="9"/>
  <c r="FQ22" i="9"/>
  <c r="FN22" i="9"/>
  <c r="FL22" i="9"/>
  <c r="FI22" i="9"/>
  <c r="FG22" i="9"/>
  <c r="FD22" i="9"/>
  <c r="FB22" i="9"/>
  <c r="EY22" i="9"/>
  <c r="EW22" i="9"/>
  <c r="ET22" i="9"/>
  <c r="ER22" i="9"/>
  <c r="EO22" i="9"/>
  <c r="EM22" i="9"/>
  <c r="EJ22" i="9"/>
  <c r="EH22" i="9"/>
  <c r="EE22" i="9"/>
  <c r="EC22" i="9"/>
  <c r="DZ22" i="9"/>
  <c r="DX22" i="9"/>
  <c r="DU22" i="9"/>
  <c r="DS22" i="9"/>
  <c r="DP22" i="9"/>
  <c r="DN22" i="9"/>
  <c r="DK22" i="9"/>
  <c r="DI22" i="9"/>
  <c r="DF22" i="9"/>
  <c r="DD22" i="9"/>
  <c r="DA22" i="9"/>
  <c r="CY22" i="9"/>
  <c r="CV22" i="9"/>
  <c r="CT22" i="9"/>
  <c r="CQ22" i="9"/>
  <c r="CO22" i="9"/>
  <c r="CL22" i="9"/>
  <c r="CJ22" i="9"/>
  <c r="CG22" i="9"/>
  <c r="CE22" i="9"/>
  <c r="CA22" i="9"/>
  <c r="BY22" i="9"/>
  <c r="BV22" i="9"/>
  <c r="BT22" i="9"/>
  <c r="BQ22" i="9"/>
  <c r="BO22" i="9"/>
  <c r="BL22" i="9"/>
  <c r="BJ22" i="9"/>
  <c r="BG22" i="9"/>
  <c r="BE22" i="9"/>
  <c r="BB22" i="9"/>
  <c r="AZ22" i="9"/>
  <c r="AU22" i="9"/>
  <c r="AR22" i="9"/>
  <c r="AL22" i="9"/>
  <c r="AJ22" i="9"/>
  <c r="AG22" i="9"/>
  <c r="AE22" i="9"/>
  <c r="AB22" i="9"/>
  <c r="Z22" i="9"/>
  <c r="W22" i="9"/>
  <c r="U22" i="9"/>
  <c r="H22" i="9"/>
  <c r="IF21" i="9"/>
  <c r="ID21" i="9"/>
  <c r="IA21" i="9"/>
  <c r="HY21" i="9"/>
  <c r="HV21" i="9"/>
  <c r="HT21" i="9"/>
  <c r="HQ21" i="9"/>
  <c r="HO21" i="9"/>
  <c r="HL21" i="9"/>
  <c r="HJ21" i="9"/>
  <c r="HG21" i="9"/>
  <c r="HE21" i="9"/>
  <c r="HB21" i="9"/>
  <c r="GZ21" i="9"/>
  <c r="GW21" i="9"/>
  <c r="GU21" i="9"/>
  <c r="GR21" i="9"/>
  <c r="GP21" i="9"/>
  <c r="GM21" i="9"/>
  <c r="GK21" i="9"/>
  <c r="GH21" i="9"/>
  <c r="GF21" i="9"/>
  <c r="GC21" i="9"/>
  <c r="GA21" i="9"/>
  <c r="FX21" i="9"/>
  <c r="FV21" i="9"/>
  <c r="FS21" i="9"/>
  <c r="FQ21" i="9"/>
  <c r="FN21" i="9"/>
  <c r="FL21" i="9"/>
  <c r="FI21" i="9"/>
  <c r="FG21" i="9"/>
  <c r="FD21" i="9"/>
  <c r="FB21" i="9"/>
  <c r="EY21" i="9"/>
  <c r="EW21" i="9"/>
  <c r="ET21" i="9"/>
  <c r="ER21" i="9"/>
  <c r="EO21" i="9"/>
  <c r="EM21" i="9"/>
  <c r="EJ21" i="9"/>
  <c r="EH21" i="9"/>
  <c r="EE21" i="9"/>
  <c r="EC21" i="9"/>
  <c r="DZ21" i="9"/>
  <c r="DX21" i="9"/>
  <c r="DU21" i="9"/>
  <c r="DS21" i="9"/>
  <c r="DP21" i="9"/>
  <c r="DN21" i="9"/>
  <c r="DK21" i="9"/>
  <c r="DI21" i="9"/>
  <c r="DF21" i="9"/>
  <c r="DD21" i="9"/>
  <c r="DA21" i="9"/>
  <c r="CY21" i="9"/>
  <c r="CV21" i="9"/>
  <c r="CT21" i="9"/>
  <c r="CQ21" i="9"/>
  <c r="CO21" i="9"/>
  <c r="CL21" i="9"/>
  <c r="CJ21" i="9"/>
  <c r="CG21" i="9"/>
  <c r="CE21" i="9"/>
  <c r="CA21" i="9"/>
  <c r="BY21" i="9"/>
  <c r="BV21" i="9"/>
  <c r="BT21" i="9"/>
  <c r="BQ21" i="9"/>
  <c r="BO21" i="9"/>
  <c r="BL21" i="9"/>
  <c r="BJ21" i="9"/>
  <c r="BG21" i="9"/>
  <c r="BE21" i="9"/>
  <c r="BB21" i="9"/>
  <c r="AZ21" i="9"/>
  <c r="AU21" i="9"/>
  <c r="AR21" i="9"/>
  <c r="AL21" i="9"/>
  <c r="AJ21" i="9"/>
  <c r="AG21" i="9"/>
  <c r="AE21" i="9"/>
  <c r="AB21" i="9"/>
  <c r="Z21" i="9"/>
  <c r="W21" i="9"/>
  <c r="U21" i="9"/>
  <c r="H21" i="9"/>
  <c r="IF20" i="9"/>
  <c r="ID20" i="9"/>
  <c r="IA20" i="9"/>
  <c r="HY20" i="9"/>
  <c r="HV20" i="9"/>
  <c r="HT20" i="9"/>
  <c r="HQ20" i="9"/>
  <c r="HO20" i="9"/>
  <c r="HL20" i="9"/>
  <c r="HJ20" i="9"/>
  <c r="HG20" i="9"/>
  <c r="HE20" i="9"/>
  <c r="HB20" i="9"/>
  <c r="GZ20" i="9"/>
  <c r="GW20" i="9"/>
  <c r="GU20" i="9"/>
  <c r="GR20" i="9"/>
  <c r="GP20" i="9"/>
  <c r="GM20" i="9"/>
  <c r="GK20" i="9"/>
  <c r="GH20" i="9"/>
  <c r="GF20" i="9"/>
  <c r="GC20" i="9"/>
  <c r="GA20" i="9"/>
  <c r="FX20" i="9"/>
  <c r="FV20" i="9"/>
  <c r="FS20" i="9"/>
  <c r="FQ20" i="9"/>
  <c r="FN20" i="9"/>
  <c r="FL20" i="9"/>
  <c r="FI20" i="9"/>
  <c r="FG20" i="9"/>
  <c r="FD20" i="9"/>
  <c r="FB20" i="9"/>
  <c r="EY20" i="9"/>
  <c r="EW20" i="9"/>
  <c r="ET20" i="9"/>
  <c r="ER20" i="9"/>
  <c r="EO20" i="9"/>
  <c r="EM20" i="9"/>
  <c r="EJ20" i="9"/>
  <c r="EH20" i="9"/>
  <c r="EE20" i="9"/>
  <c r="EC20" i="9"/>
  <c r="DZ20" i="9"/>
  <c r="DX20" i="9"/>
  <c r="DU20" i="9"/>
  <c r="DS20" i="9"/>
  <c r="DP20" i="9"/>
  <c r="DN20" i="9"/>
  <c r="DK20" i="9"/>
  <c r="DI20" i="9"/>
  <c r="DF20" i="9"/>
  <c r="DD20" i="9"/>
  <c r="DA20" i="9"/>
  <c r="CY20" i="9"/>
  <c r="CV20" i="9"/>
  <c r="CT20" i="9"/>
  <c r="CQ20" i="9"/>
  <c r="CO20" i="9"/>
  <c r="CL20" i="9"/>
  <c r="CJ20" i="9"/>
  <c r="CG20" i="9"/>
  <c r="CE20" i="9"/>
  <c r="CA20" i="9"/>
  <c r="BY20" i="9"/>
  <c r="BV20" i="9"/>
  <c r="BT20" i="9"/>
  <c r="BQ20" i="9"/>
  <c r="BO20" i="9"/>
  <c r="BL20" i="9"/>
  <c r="BJ20" i="9"/>
  <c r="BB20" i="9"/>
  <c r="AZ20" i="9"/>
  <c r="AU20" i="9"/>
  <c r="AR20" i="9"/>
  <c r="AP20" i="9"/>
  <c r="AL20" i="9"/>
  <c r="AJ20" i="9"/>
  <c r="AG20" i="9"/>
  <c r="AE20" i="9"/>
  <c r="AB20" i="9"/>
  <c r="Z20" i="9"/>
  <c r="W20" i="9"/>
  <c r="U20" i="9"/>
  <c r="H20" i="9"/>
  <c r="IF19" i="9"/>
  <c r="ID19" i="9"/>
  <c r="IA19" i="9"/>
  <c r="HY19" i="9"/>
  <c r="HV19" i="9"/>
  <c r="HT19" i="9"/>
  <c r="HQ19" i="9"/>
  <c r="HO19" i="9"/>
  <c r="HL19" i="9"/>
  <c r="HJ19" i="9"/>
  <c r="HG19" i="9"/>
  <c r="HE19" i="9"/>
  <c r="HB19" i="9"/>
  <c r="GZ19" i="9"/>
  <c r="GW19" i="9"/>
  <c r="GU19" i="9"/>
  <c r="GR19" i="9"/>
  <c r="GP19" i="9"/>
  <c r="GM19" i="9"/>
  <c r="GK19" i="9"/>
  <c r="GH19" i="9"/>
  <c r="GF19" i="9"/>
  <c r="GC19" i="9"/>
  <c r="GA19" i="9"/>
  <c r="FX19" i="9"/>
  <c r="FV19" i="9"/>
  <c r="FS19" i="9"/>
  <c r="FQ19" i="9"/>
  <c r="FN19" i="9"/>
  <c r="FL19" i="9"/>
  <c r="FI19" i="9"/>
  <c r="FG19" i="9"/>
  <c r="FD19" i="9"/>
  <c r="FB19" i="9"/>
  <c r="EY19" i="9"/>
  <c r="EW19" i="9"/>
  <c r="ET19" i="9"/>
  <c r="ER19" i="9"/>
  <c r="EO19" i="9"/>
  <c r="EM19" i="9"/>
  <c r="EJ19" i="9"/>
  <c r="EH19" i="9"/>
  <c r="EE19" i="9"/>
  <c r="EC19" i="9"/>
  <c r="DZ19" i="9"/>
  <c r="DX19" i="9"/>
  <c r="DU19" i="9"/>
  <c r="DS19" i="9"/>
  <c r="DP19" i="9"/>
  <c r="DN19" i="9"/>
  <c r="DK19" i="9"/>
  <c r="DI19" i="9"/>
  <c r="DF19" i="9"/>
  <c r="DD19" i="9"/>
  <c r="DA19" i="9"/>
  <c r="CY19" i="9"/>
  <c r="CV19" i="9"/>
  <c r="CT19" i="9"/>
  <c r="CQ19" i="9"/>
  <c r="CO19" i="9"/>
  <c r="CL19" i="9"/>
  <c r="CJ19" i="9"/>
  <c r="CG19" i="9"/>
  <c r="CE19" i="9"/>
  <c r="CA19" i="9"/>
  <c r="BY19" i="9"/>
  <c r="BV19" i="9"/>
  <c r="BT19" i="9"/>
  <c r="BQ19" i="9"/>
  <c r="BO19" i="9"/>
  <c r="BL19" i="9"/>
  <c r="BJ19" i="9"/>
  <c r="BG19" i="9"/>
  <c r="BE19" i="9"/>
  <c r="BB19" i="9"/>
  <c r="AZ19" i="9"/>
  <c r="AU19" i="9"/>
  <c r="AR19" i="9"/>
  <c r="AL19" i="9"/>
  <c r="AJ19" i="9"/>
  <c r="AG19" i="9"/>
  <c r="AE19" i="9"/>
  <c r="AB19" i="9"/>
  <c r="Z19" i="9"/>
  <c r="W19" i="9"/>
  <c r="U19" i="9"/>
  <c r="H19" i="9"/>
  <c r="IF17" i="9"/>
  <c r="ID17" i="9"/>
  <c r="IA17" i="9"/>
  <c r="HY17" i="9"/>
  <c r="HV17" i="9"/>
  <c r="HT17" i="9"/>
  <c r="HQ17" i="9"/>
  <c r="HO17" i="9"/>
  <c r="HL17" i="9"/>
  <c r="HJ17" i="9"/>
  <c r="HG17" i="9"/>
  <c r="HE17" i="9"/>
  <c r="HB17" i="9"/>
  <c r="GZ17" i="9"/>
  <c r="GW17" i="9"/>
  <c r="GU17" i="9"/>
  <c r="GR17" i="9"/>
  <c r="GP17" i="9"/>
  <c r="GM17" i="9"/>
  <c r="GK17" i="9"/>
  <c r="GH17" i="9"/>
  <c r="GF17" i="9"/>
  <c r="GC17" i="9"/>
  <c r="GA17" i="9"/>
  <c r="FX17" i="9"/>
  <c r="FV17" i="9"/>
  <c r="FS17" i="9"/>
  <c r="FQ17" i="9"/>
  <c r="FN17" i="9"/>
  <c r="FL17" i="9"/>
  <c r="FI17" i="9"/>
  <c r="FG17" i="9"/>
  <c r="FD17" i="9"/>
  <c r="FB17" i="9"/>
  <c r="EY17" i="9"/>
  <c r="EW17" i="9"/>
  <c r="ET17" i="9"/>
  <c r="ER17" i="9"/>
  <c r="EO17" i="9"/>
  <c r="EM17" i="9"/>
  <c r="EJ17" i="9"/>
  <c r="EH17" i="9"/>
  <c r="EE17" i="9"/>
  <c r="EC17" i="9"/>
  <c r="DZ17" i="9"/>
  <c r="DX17" i="9"/>
  <c r="DU17" i="9"/>
  <c r="DS17" i="9"/>
  <c r="DP17" i="9"/>
  <c r="DN17" i="9"/>
  <c r="DK17" i="9"/>
  <c r="DI17" i="9"/>
  <c r="DF17" i="9"/>
  <c r="DD17" i="9"/>
  <c r="DA17" i="9"/>
  <c r="CY17" i="9"/>
  <c r="CV17" i="9"/>
  <c r="CT17" i="9"/>
  <c r="CQ17" i="9"/>
  <c r="CO17" i="9"/>
  <c r="CL17" i="9"/>
  <c r="CJ17" i="9"/>
  <c r="CG17" i="9"/>
  <c r="CE17" i="9"/>
  <c r="CA17" i="9"/>
  <c r="BY17" i="9"/>
  <c r="BV17" i="9"/>
  <c r="BT17" i="9"/>
  <c r="BQ17" i="9"/>
  <c r="BO17" i="9"/>
  <c r="BL17" i="9"/>
  <c r="BJ17" i="9"/>
  <c r="BG17" i="9"/>
  <c r="BE17" i="9"/>
  <c r="BB17" i="9"/>
  <c r="AZ17" i="9"/>
  <c r="AU17" i="9"/>
  <c r="AR17" i="9"/>
  <c r="AL17" i="9"/>
  <c r="AJ17" i="9"/>
  <c r="AG17" i="9"/>
  <c r="AE17" i="9"/>
  <c r="AB17" i="9"/>
  <c r="Z17" i="9"/>
  <c r="W17" i="9"/>
  <c r="U17" i="9"/>
  <c r="H17" i="9"/>
  <c r="IF16" i="9"/>
  <c r="ID16" i="9"/>
  <c r="IA16" i="9"/>
  <c r="HY16" i="9"/>
  <c r="HV16" i="9"/>
  <c r="HT16" i="9"/>
  <c r="HQ16" i="9"/>
  <c r="HO16" i="9"/>
  <c r="HL16" i="9"/>
  <c r="HJ16" i="9"/>
  <c r="HG16" i="9"/>
  <c r="HE16" i="9"/>
  <c r="HB16" i="9"/>
  <c r="GZ16" i="9"/>
  <c r="GW16" i="9"/>
  <c r="GU16" i="9"/>
  <c r="GR16" i="9"/>
  <c r="GP16" i="9"/>
  <c r="GM16" i="9"/>
  <c r="GK16" i="9"/>
  <c r="GH16" i="9"/>
  <c r="GF16" i="9"/>
  <c r="GC16" i="9"/>
  <c r="GA16" i="9"/>
  <c r="FX16" i="9"/>
  <c r="FV16" i="9"/>
  <c r="FS16" i="9"/>
  <c r="FQ16" i="9"/>
  <c r="FN16" i="9"/>
  <c r="FL16" i="9"/>
  <c r="FI16" i="9"/>
  <c r="FG16" i="9"/>
  <c r="FD16" i="9"/>
  <c r="FB16" i="9"/>
  <c r="EY16" i="9"/>
  <c r="EW16" i="9"/>
  <c r="ET16" i="9"/>
  <c r="ER16" i="9"/>
  <c r="EO16" i="9"/>
  <c r="EM16" i="9"/>
  <c r="EJ16" i="9"/>
  <c r="EH16" i="9"/>
  <c r="EE16" i="9"/>
  <c r="EC16" i="9"/>
  <c r="DZ16" i="9"/>
  <c r="DX16" i="9"/>
  <c r="DU16" i="9"/>
  <c r="DS16" i="9"/>
  <c r="DP16" i="9"/>
  <c r="DN16" i="9"/>
  <c r="DK16" i="9"/>
  <c r="DI16" i="9"/>
  <c r="DF16" i="9"/>
  <c r="DD16" i="9"/>
  <c r="DA16" i="9"/>
  <c r="CY16" i="9"/>
  <c r="CV16" i="9"/>
  <c r="CT16" i="9"/>
  <c r="CQ16" i="9"/>
  <c r="CO16" i="9"/>
  <c r="CL16" i="9"/>
  <c r="CJ16" i="9"/>
  <c r="CG16" i="9"/>
  <c r="CE16" i="9"/>
  <c r="CA16" i="9"/>
  <c r="BY16" i="9"/>
  <c r="BV16" i="9"/>
  <c r="BT16" i="9"/>
  <c r="BQ16" i="9"/>
  <c r="BO16" i="9"/>
  <c r="BL16" i="9"/>
  <c r="BJ16" i="9"/>
  <c r="BG16" i="9"/>
  <c r="BE16" i="9"/>
  <c r="BB16" i="9"/>
  <c r="AZ16" i="9"/>
  <c r="AU16" i="9"/>
  <c r="AR16" i="9"/>
  <c r="AP16" i="9"/>
  <c r="AL16" i="9"/>
  <c r="AJ16" i="9"/>
  <c r="AG16" i="9"/>
  <c r="AE16" i="9"/>
  <c r="AB16" i="9"/>
  <c r="Z16" i="9"/>
  <c r="W16" i="9"/>
  <c r="U16" i="9"/>
  <c r="H16" i="9"/>
  <c r="IF15" i="9"/>
  <c r="ID15" i="9"/>
  <c r="IA15" i="9"/>
  <c r="HY15" i="9"/>
  <c r="HV15" i="9"/>
  <c r="HT15" i="9"/>
  <c r="HQ15" i="9"/>
  <c r="HO15" i="9"/>
  <c r="HL15" i="9"/>
  <c r="HJ15" i="9"/>
  <c r="HG15" i="9"/>
  <c r="HE15" i="9"/>
  <c r="HB15" i="9"/>
  <c r="GZ15" i="9"/>
  <c r="GW15" i="9"/>
  <c r="GU15" i="9"/>
  <c r="GR15" i="9"/>
  <c r="GP15" i="9"/>
  <c r="GM15" i="9"/>
  <c r="GK15" i="9"/>
  <c r="GH15" i="9"/>
  <c r="GF15" i="9"/>
  <c r="GC15" i="9"/>
  <c r="GA15" i="9"/>
  <c r="FX15" i="9"/>
  <c r="FV15" i="9"/>
  <c r="FS15" i="9"/>
  <c r="FQ15" i="9"/>
  <c r="FN15" i="9"/>
  <c r="FL15" i="9"/>
  <c r="FI15" i="9"/>
  <c r="FG15" i="9"/>
  <c r="FD15" i="9"/>
  <c r="FB15" i="9"/>
  <c r="EY15" i="9"/>
  <c r="EW15" i="9"/>
  <c r="ET15" i="9"/>
  <c r="ER15" i="9"/>
  <c r="EO15" i="9"/>
  <c r="EM15" i="9"/>
  <c r="EJ15" i="9"/>
  <c r="EH15" i="9"/>
  <c r="EE15" i="9"/>
  <c r="EC15" i="9"/>
  <c r="DZ15" i="9"/>
  <c r="DX15" i="9"/>
  <c r="DU15" i="9"/>
  <c r="DS15" i="9"/>
  <c r="DP15" i="9"/>
  <c r="DN15" i="9"/>
  <c r="DK15" i="9"/>
  <c r="DI15" i="9"/>
  <c r="DF15" i="9"/>
  <c r="DD15" i="9"/>
  <c r="DA15" i="9"/>
  <c r="CY15" i="9"/>
  <c r="CV15" i="9"/>
  <c r="CT15" i="9"/>
  <c r="CQ15" i="9"/>
  <c r="CO15" i="9"/>
  <c r="CL15" i="9"/>
  <c r="CJ15" i="9"/>
  <c r="CG15" i="9"/>
  <c r="CE15" i="9"/>
  <c r="CA15" i="9"/>
  <c r="BY15" i="9"/>
  <c r="BV15" i="9"/>
  <c r="BT15" i="9"/>
  <c r="BQ15" i="9"/>
  <c r="BO15" i="9"/>
  <c r="BL15" i="9"/>
  <c r="BJ15" i="9"/>
  <c r="BG15" i="9"/>
  <c r="BE15" i="9"/>
  <c r="AU15" i="9"/>
  <c r="AR15" i="9"/>
  <c r="AL15" i="9"/>
  <c r="AJ15" i="9"/>
  <c r="AG15" i="9"/>
  <c r="AE15" i="9"/>
  <c r="AB15" i="9"/>
  <c r="Z15" i="9"/>
  <c r="W15" i="9"/>
  <c r="U15" i="9"/>
  <c r="H15" i="9"/>
  <c r="IF14" i="9"/>
  <c r="ID14" i="9"/>
  <c r="IA14" i="9"/>
  <c r="HY14" i="9"/>
  <c r="HV14" i="9"/>
  <c r="HT14" i="9"/>
  <c r="HQ14" i="9"/>
  <c r="HO14" i="9"/>
  <c r="HL14" i="9"/>
  <c r="HJ14" i="9"/>
  <c r="HG14" i="9"/>
  <c r="HE14" i="9"/>
  <c r="HB14" i="9"/>
  <c r="GZ14" i="9"/>
  <c r="GW14" i="9"/>
  <c r="GU14" i="9"/>
  <c r="GR14" i="9"/>
  <c r="GP14" i="9"/>
  <c r="GM14" i="9"/>
  <c r="GK14" i="9"/>
  <c r="GH14" i="9"/>
  <c r="GF14" i="9"/>
  <c r="GC14" i="9"/>
  <c r="GA14" i="9"/>
  <c r="FX14" i="9"/>
  <c r="FV14" i="9"/>
  <c r="FS14" i="9"/>
  <c r="FQ14" i="9"/>
  <c r="FN14" i="9"/>
  <c r="FL14" i="9"/>
  <c r="FI14" i="9"/>
  <c r="FG14" i="9"/>
  <c r="FD14" i="9"/>
  <c r="FB14" i="9"/>
  <c r="EY14" i="9"/>
  <c r="EW14" i="9"/>
  <c r="ET14" i="9"/>
  <c r="ER14" i="9"/>
  <c r="EO14" i="9"/>
  <c r="EM14" i="9"/>
  <c r="EJ14" i="9"/>
  <c r="EH14" i="9"/>
  <c r="EE14" i="9"/>
  <c r="EC14" i="9"/>
  <c r="DZ14" i="9"/>
  <c r="DX14" i="9"/>
  <c r="DU14" i="9"/>
  <c r="DS14" i="9"/>
  <c r="DP14" i="9"/>
  <c r="DN14" i="9"/>
  <c r="DK14" i="9"/>
  <c r="DI14" i="9"/>
  <c r="DF14" i="9"/>
  <c r="DD14" i="9"/>
  <c r="DA14" i="9"/>
  <c r="CY14" i="9"/>
  <c r="CV14" i="9"/>
  <c r="CT14" i="9"/>
  <c r="CQ14" i="9"/>
  <c r="CO14" i="9"/>
  <c r="CL14" i="9"/>
  <c r="CJ14" i="9"/>
  <c r="CG14" i="9"/>
  <c r="CE14" i="9"/>
  <c r="CA14" i="9"/>
  <c r="BY14" i="9"/>
  <c r="BV14" i="9"/>
  <c r="BT14" i="9"/>
  <c r="BQ14" i="9"/>
  <c r="BO14" i="9"/>
  <c r="BL14" i="9"/>
  <c r="BJ14" i="9"/>
  <c r="BG14" i="9"/>
  <c r="BE14" i="9"/>
  <c r="AU14" i="9"/>
  <c r="AR14" i="9"/>
  <c r="AL14" i="9"/>
  <c r="AJ14" i="9"/>
  <c r="AG14" i="9"/>
  <c r="AE14" i="9"/>
  <c r="AB14" i="9"/>
  <c r="Z14" i="9"/>
  <c r="W14" i="9"/>
  <c r="U14" i="9"/>
  <c r="H14" i="9"/>
  <c r="IF13" i="9"/>
  <c r="ID13" i="9"/>
  <c r="IA13" i="9"/>
  <c r="HY13" i="9"/>
  <c r="HV13" i="9"/>
  <c r="HT13" i="9"/>
  <c r="HQ13" i="9"/>
  <c r="HO13" i="9"/>
  <c r="HL13" i="9"/>
  <c r="HJ13" i="9"/>
  <c r="HG13" i="9"/>
  <c r="HE13" i="9"/>
  <c r="HB13" i="9"/>
  <c r="GZ13" i="9"/>
  <c r="GW13" i="9"/>
  <c r="GU13" i="9"/>
  <c r="GR13" i="9"/>
  <c r="GP13" i="9"/>
  <c r="GM13" i="9"/>
  <c r="GK13" i="9"/>
  <c r="GH13" i="9"/>
  <c r="GF13" i="9"/>
  <c r="GC13" i="9"/>
  <c r="GA13" i="9"/>
  <c r="FX13" i="9"/>
  <c r="FV13" i="9"/>
  <c r="FS13" i="9"/>
  <c r="FQ13" i="9"/>
  <c r="FN13" i="9"/>
  <c r="FL13" i="9"/>
  <c r="FI13" i="9"/>
  <c r="FG13" i="9"/>
  <c r="FD13" i="9"/>
  <c r="FB13" i="9"/>
  <c r="EY13" i="9"/>
  <c r="EW13" i="9"/>
  <c r="ET13" i="9"/>
  <c r="ER13" i="9"/>
  <c r="EO13" i="9"/>
  <c r="EM13" i="9"/>
  <c r="EJ13" i="9"/>
  <c r="EH13" i="9"/>
  <c r="EE13" i="9"/>
  <c r="EC13" i="9"/>
  <c r="DZ13" i="9"/>
  <c r="DX13" i="9"/>
  <c r="DU13" i="9"/>
  <c r="DS13" i="9"/>
  <c r="DP13" i="9"/>
  <c r="DN13" i="9"/>
  <c r="DK13" i="9"/>
  <c r="DI13" i="9"/>
  <c r="DF13" i="9"/>
  <c r="DD13" i="9"/>
  <c r="DA13" i="9"/>
  <c r="CY13" i="9"/>
  <c r="CV13" i="9"/>
  <c r="CT13" i="9"/>
  <c r="CQ13" i="9"/>
  <c r="CO13" i="9"/>
  <c r="CL13" i="9"/>
  <c r="CJ13" i="9"/>
  <c r="CG13" i="9"/>
  <c r="CE13" i="9"/>
  <c r="CA13" i="9"/>
  <c r="BY13" i="9"/>
  <c r="BV13" i="9"/>
  <c r="BT13" i="9"/>
  <c r="BQ13" i="9"/>
  <c r="BO13" i="9"/>
  <c r="BL13" i="9"/>
  <c r="BJ13" i="9"/>
  <c r="BG13" i="9"/>
  <c r="BE13" i="9"/>
  <c r="BB13" i="9"/>
  <c r="AZ13" i="9"/>
  <c r="AW13" i="9"/>
  <c r="AU13" i="9"/>
  <c r="AR13" i="9"/>
  <c r="AL13" i="9"/>
  <c r="AJ13" i="9"/>
  <c r="AG13" i="9"/>
  <c r="AE13" i="9"/>
  <c r="AB13" i="9"/>
  <c r="Z13" i="9"/>
  <c r="W13" i="9"/>
  <c r="U13" i="9"/>
  <c r="H13" i="9"/>
  <c r="IF12" i="9"/>
  <c r="ID12" i="9"/>
  <c r="IA12" i="9"/>
  <c r="HY12" i="9"/>
  <c r="HV12" i="9"/>
  <c r="HT12" i="9"/>
  <c r="HQ12" i="9"/>
  <c r="HO12" i="9"/>
  <c r="HL12" i="9"/>
  <c r="HJ12" i="9"/>
  <c r="HG12" i="9"/>
  <c r="HE12" i="9"/>
  <c r="HB12" i="9"/>
  <c r="GZ12" i="9"/>
  <c r="GW12" i="9"/>
  <c r="GU12" i="9"/>
  <c r="GR12" i="9"/>
  <c r="GP12" i="9"/>
  <c r="GM12" i="9"/>
  <c r="GK12" i="9"/>
  <c r="GH12" i="9"/>
  <c r="GF12" i="9"/>
  <c r="GC12" i="9"/>
  <c r="GA12" i="9"/>
  <c r="FX12" i="9"/>
  <c r="FV12" i="9"/>
  <c r="FS12" i="9"/>
  <c r="FQ12" i="9"/>
  <c r="FN12" i="9"/>
  <c r="FL12" i="9"/>
  <c r="FI12" i="9"/>
  <c r="FG12" i="9"/>
  <c r="FD12" i="9"/>
  <c r="FB12" i="9"/>
  <c r="EY12" i="9"/>
  <c r="EW12" i="9"/>
  <c r="ET12" i="9"/>
  <c r="ER12" i="9"/>
  <c r="EO12" i="9"/>
  <c r="EM12" i="9"/>
  <c r="EJ12" i="9"/>
  <c r="EH12" i="9"/>
  <c r="EE12" i="9"/>
  <c r="EC12" i="9"/>
  <c r="DZ12" i="9"/>
  <c r="DX12" i="9"/>
  <c r="DU12" i="9"/>
  <c r="DS12" i="9"/>
  <c r="DP12" i="9"/>
  <c r="DN12" i="9"/>
  <c r="DK12" i="9"/>
  <c r="DI12" i="9"/>
  <c r="DF12" i="9"/>
  <c r="DD12" i="9"/>
  <c r="DA12" i="9"/>
  <c r="CY12" i="9"/>
  <c r="CV12" i="9"/>
  <c r="CT12" i="9"/>
  <c r="CQ12" i="9"/>
  <c r="CO12" i="9"/>
  <c r="CL12" i="9"/>
  <c r="CJ12" i="9"/>
  <c r="CG12" i="9"/>
  <c r="CE12" i="9"/>
  <c r="CA12" i="9"/>
  <c r="BY12" i="9"/>
  <c r="BV12" i="9"/>
  <c r="BT12" i="9"/>
  <c r="BQ12" i="9"/>
  <c r="BO12" i="9"/>
  <c r="BL12" i="9"/>
  <c r="BJ12" i="9"/>
  <c r="BG12" i="9"/>
  <c r="BE12" i="9"/>
  <c r="BB12" i="9"/>
  <c r="AZ12" i="9"/>
  <c r="AR12" i="9"/>
  <c r="AP12" i="9"/>
  <c r="AL12" i="9"/>
  <c r="AJ12" i="9"/>
  <c r="AG12" i="9"/>
  <c r="AE12" i="9"/>
  <c r="AB12" i="9"/>
  <c r="Z12" i="9"/>
  <c r="W12" i="9"/>
  <c r="U12" i="9"/>
  <c r="H12" i="9"/>
  <c r="IF10" i="9"/>
  <c r="ID10" i="9"/>
  <c r="IA10" i="9"/>
  <c r="HY10" i="9"/>
  <c r="HV10" i="9"/>
  <c r="HT10" i="9"/>
  <c r="HQ10" i="9"/>
  <c r="HO10" i="9"/>
  <c r="HL10" i="9"/>
  <c r="HJ10" i="9"/>
  <c r="HG10" i="9"/>
  <c r="HE10" i="9"/>
  <c r="HB10" i="9"/>
  <c r="GZ10" i="9"/>
  <c r="GW10" i="9"/>
  <c r="GU10" i="9"/>
  <c r="GR10" i="9"/>
  <c r="GP10" i="9"/>
  <c r="GM10" i="9"/>
  <c r="GK10" i="9"/>
  <c r="GH10" i="9"/>
  <c r="GF10" i="9"/>
  <c r="GC10" i="9"/>
  <c r="GA10" i="9"/>
  <c r="FX10" i="9"/>
  <c r="FV10" i="9"/>
  <c r="FS10" i="9"/>
  <c r="FQ10" i="9"/>
  <c r="FN10" i="9"/>
  <c r="FL10" i="9"/>
  <c r="FI10" i="9"/>
  <c r="FG10" i="9"/>
  <c r="FD10" i="9"/>
  <c r="FB10" i="9"/>
  <c r="EY10" i="9"/>
  <c r="EW10" i="9"/>
  <c r="ET10" i="9"/>
  <c r="ER10" i="9"/>
  <c r="EO10" i="9"/>
  <c r="EM10" i="9"/>
  <c r="EJ10" i="9"/>
  <c r="EH10" i="9"/>
  <c r="EE10" i="9"/>
  <c r="EC10" i="9"/>
  <c r="DZ10" i="9"/>
  <c r="DX10" i="9"/>
  <c r="DU10" i="9"/>
  <c r="DS10" i="9"/>
  <c r="DP10" i="9"/>
  <c r="DN10" i="9"/>
  <c r="DK10" i="9"/>
  <c r="DI10" i="9"/>
  <c r="DF10" i="9"/>
  <c r="DD10" i="9"/>
  <c r="DA10" i="9"/>
  <c r="CY10" i="9"/>
  <c r="CV10" i="9"/>
  <c r="CT10" i="9"/>
  <c r="CQ10" i="9"/>
  <c r="CO10" i="9"/>
  <c r="CL10" i="9"/>
  <c r="CJ10" i="9"/>
  <c r="CG10" i="9"/>
  <c r="CE10" i="9"/>
  <c r="CA10" i="9"/>
  <c r="BY10" i="9"/>
  <c r="BV10" i="9"/>
  <c r="BT10" i="9"/>
  <c r="BQ10" i="9"/>
  <c r="BO10" i="9"/>
  <c r="BL10" i="9"/>
  <c r="BJ10" i="9"/>
  <c r="BG10" i="9"/>
  <c r="BE10" i="9"/>
  <c r="BB10" i="9"/>
  <c r="AZ10" i="9"/>
  <c r="AU10" i="9"/>
  <c r="AR10" i="9"/>
  <c r="AP10" i="9"/>
  <c r="AL10" i="9"/>
  <c r="AJ10" i="9"/>
  <c r="AG10" i="9"/>
  <c r="AE10" i="9"/>
  <c r="AB10" i="9"/>
  <c r="Z10" i="9"/>
  <c r="W10" i="9"/>
  <c r="U10" i="9"/>
  <c r="H10" i="9"/>
  <c r="IF9" i="9"/>
  <c r="ID9" i="9"/>
  <c r="IA9" i="9"/>
  <c r="HY9" i="9"/>
  <c r="HV9" i="9"/>
  <c r="HT9" i="9"/>
  <c r="HQ9" i="9"/>
  <c r="HO9" i="9"/>
  <c r="HL9" i="9"/>
  <c r="HJ9" i="9"/>
  <c r="HG9" i="9"/>
  <c r="HE9" i="9"/>
  <c r="HB9" i="9"/>
  <c r="GZ9" i="9"/>
  <c r="GW9" i="9"/>
  <c r="GU9" i="9"/>
  <c r="GR9" i="9"/>
  <c r="GP9" i="9"/>
  <c r="GM9" i="9"/>
  <c r="GK9" i="9"/>
  <c r="GH9" i="9"/>
  <c r="GF9" i="9"/>
  <c r="GC9" i="9"/>
  <c r="GA9" i="9"/>
  <c r="FX9" i="9"/>
  <c r="FV9" i="9"/>
  <c r="FS9" i="9"/>
  <c r="FQ9" i="9"/>
  <c r="FN9" i="9"/>
  <c r="FL9" i="9"/>
  <c r="FI9" i="9"/>
  <c r="FG9" i="9"/>
  <c r="FD9" i="9"/>
  <c r="FB9" i="9"/>
  <c r="EY9" i="9"/>
  <c r="EW9" i="9"/>
  <c r="ET9" i="9"/>
  <c r="ER9" i="9"/>
  <c r="EO9" i="9"/>
  <c r="EM9" i="9"/>
  <c r="EJ9" i="9"/>
  <c r="EH9" i="9"/>
  <c r="EE9" i="9"/>
  <c r="EC9" i="9"/>
  <c r="DZ9" i="9"/>
  <c r="DX9" i="9"/>
  <c r="DU9" i="9"/>
  <c r="DS9" i="9"/>
  <c r="DP9" i="9"/>
  <c r="DN9" i="9"/>
  <c r="DK9" i="9"/>
  <c r="DI9" i="9"/>
  <c r="DF9" i="9"/>
  <c r="DD9" i="9"/>
  <c r="DA9" i="9"/>
  <c r="CY9" i="9"/>
  <c r="CV9" i="9"/>
  <c r="CT9" i="9"/>
  <c r="CQ9" i="9"/>
  <c r="CO9" i="9"/>
  <c r="CL9" i="9"/>
  <c r="CJ9" i="9"/>
  <c r="CG9" i="9"/>
  <c r="CE9" i="9"/>
  <c r="CA9" i="9"/>
  <c r="BY9" i="9"/>
  <c r="BV9" i="9"/>
  <c r="BT9" i="9"/>
  <c r="BQ9" i="9"/>
  <c r="BO9" i="9"/>
  <c r="BL9" i="9"/>
  <c r="BJ9" i="9"/>
  <c r="BG9" i="9"/>
  <c r="BE9" i="9"/>
  <c r="BB9" i="9"/>
  <c r="AZ9" i="9"/>
  <c r="AU9" i="9"/>
  <c r="AR9" i="9"/>
  <c r="AP9" i="9"/>
  <c r="AL9" i="9"/>
  <c r="AJ9" i="9"/>
  <c r="AG9" i="9"/>
  <c r="AE9" i="9"/>
  <c r="AB9" i="9"/>
  <c r="Z9" i="9"/>
  <c r="W9" i="9"/>
  <c r="U9" i="9"/>
  <c r="H9" i="9"/>
  <c r="IF6" i="9"/>
  <c r="ID6" i="9"/>
  <c r="IA6" i="9"/>
  <c r="HY6" i="9"/>
  <c r="HV6" i="9"/>
  <c r="HT6" i="9"/>
  <c r="HQ6" i="9"/>
  <c r="HO6" i="9"/>
  <c r="HL6" i="9"/>
  <c r="HJ6" i="9"/>
  <c r="HG6" i="9"/>
  <c r="HE6" i="9"/>
  <c r="HB6" i="9"/>
  <c r="GZ6" i="9"/>
  <c r="GW6" i="9"/>
  <c r="GU6" i="9"/>
  <c r="GR6" i="9"/>
  <c r="GP6" i="9"/>
  <c r="GM6" i="9"/>
  <c r="GK6" i="9"/>
  <c r="GH6" i="9"/>
  <c r="GF6" i="9"/>
  <c r="GC6" i="9"/>
  <c r="GA6" i="9"/>
  <c r="FX6" i="9"/>
  <c r="FV6" i="9"/>
  <c r="FS6" i="9"/>
  <c r="FQ6" i="9"/>
  <c r="FN6" i="9"/>
  <c r="FL6" i="9"/>
  <c r="FI6" i="9"/>
  <c r="FG6" i="9"/>
  <c r="FD6" i="9"/>
  <c r="FB6" i="9"/>
  <c r="EY6" i="9"/>
  <c r="EW6" i="9"/>
  <c r="ET6" i="9"/>
  <c r="ER6" i="9"/>
  <c r="EO6" i="9"/>
  <c r="EM6" i="9"/>
  <c r="EJ6" i="9"/>
  <c r="EH6" i="9"/>
  <c r="EE6" i="9"/>
  <c r="EC6" i="9"/>
  <c r="DZ6" i="9"/>
  <c r="DX6" i="9"/>
  <c r="DU6" i="9"/>
  <c r="DS6" i="9"/>
  <c r="DP6" i="9"/>
  <c r="DN6" i="9"/>
  <c r="DK6" i="9"/>
  <c r="DI6" i="9"/>
  <c r="DF6" i="9"/>
  <c r="DD6" i="9"/>
  <c r="DA6" i="9"/>
  <c r="CY6" i="9"/>
  <c r="CV6" i="9"/>
  <c r="CT6" i="9"/>
  <c r="CQ6" i="9"/>
  <c r="CO6" i="9"/>
  <c r="CL6" i="9"/>
  <c r="CJ6" i="9"/>
  <c r="CG6" i="9"/>
  <c r="CE6" i="9"/>
  <c r="CA6" i="9"/>
  <c r="BY6" i="9"/>
  <c r="BV6" i="9"/>
  <c r="BT6" i="9"/>
  <c r="BQ6" i="9"/>
  <c r="BO6" i="9"/>
  <c r="BL6" i="9"/>
  <c r="BJ6" i="9"/>
  <c r="BG6" i="9"/>
  <c r="BE6" i="9"/>
  <c r="BB6" i="9"/>
  <c r="AZ6" i="9"/>
  <c r="AU6" i="9"/>
  <c r="AR6" i="9"/>
  <c r="AP6" i="9"/>
  <c r="AL6" i="9"/>
  <c r="AJ6" i="9"/>
  <c r="AG6" i="9"/>
  <c r="AE6" i="9"/>
  <c r="AB6" i="9"/>
  <c r="Z6" i="9"/>
  <c r="W6" i="9"/>
  <c r="U6" i="9"/>
  <c r="H6" i="9"/>
  <c r="IF5" i="9"/>
  <c r="ID5" i="9"/>
  <c r="IA5" i="9"/>
  <c r="HY5" i="9"/>
  <c r="HV5" i="9"/>
  <c r="HT5" i="9"/>
  <c r="HQ5" i="9"/>
  <c r="HO5" i="9"/>
  <c r="HL5" i="9"/>
  <c r="HJ5" i="9"/>
  <c r="HG5" i="9"/>
  <c r="HE5" i="9"/>
  <c r="HB5" i="9"/>
  <c r="GZ5" i="9"/>
  <c r="GW5" i="9"/>
  <c r="GU5" i="9"/>
  <c r="GR5" i="9"/>
  <c r="GP5" i="9"/>
  <c r="GM5" i="9"/>
  <c r="GK5" i="9"/>
  <c r="GH5" i="9"/>
  <c r="GF5" i="9"/>
  <c r="GC5" i="9"/>
  <c r="GA5" i="9"/>
  <c r="FX5" i="9"/>
  <c r="FV5" i="9"/>
  <c r="FS5" i="9"/>
  <c r="FQ5" i="9"/>
  <c r="FN5" i="9"/>
  <c r="FL5" i="9"/>
  <c r="FI5" i="9"/>
  <c r="FG5" i="9"/>
  <c r="FD5" i="9"/>
  <c r="FB5" i="9"/>
  <c r="EY5" i="9"/>
  <c r="EW5" i="9"/>
  <c r="ET5" i="9"/>
  <c r="ER5" i="9"/>
  <c r="EO5" i="9"/>
  <c r="EM5" i="9"/>
  <c r="EJ5" i="9"/>
  <c r="EH5" i="9"/>
  <c r="EE5" i="9"/>
  <c r="EC5" i="9"/>
  <c r="DZ5" i="9"/>
  <c r="DX5" i="9"/>
  <c r="DU5" i="9"/>
  <c r="DS5" i="9"/>
  <c r="DP5" i="9"/>
  <c r="DN5" i="9"/>
  <c r="DK5" i="9"/>
  <c r="DI5" i="9"/>
  <c r="DF5" i="9"/>
  <c r="DD5" i="9"/>
  <c r="DA5" i="9"/>
  <c r="CY5" i="9"/>
  <c r="CV5" i="9"/>
  <c r="CT5" i="9"/>
  <c r="CQ5" i="9"/>
  <c r="CO5" i="9"/>
  <c r="CL5" i="9"/>
  <c r="CJ5" i="9"/>
  <c r="CG5" i="9"/>
  <c r="CE5" i="9"/>
  <c r="CA5" i="9"/>
  <c r="BY5" i="9"/>
  <c r="BV5" i="9"/>
  <c r="BT5" i="9"/>
  <c r="BL5" i="9"/>
  <c r="BJ5" i="9"/>
  <c r="BG5" i="9"/>
  <c r="BE5" i="9"/>
  <c r="BB5" i="9"/>
  <c r="AZ5" i="9"/>
  <c r="AU5" i="9"/>
  <c r="AR5" i="9"/>
  <c r="AP5" i="9"/>
  <c r="AL5" i="9"/>
  <c r="AJ5" i="9"/>
  <c r="AG5" i="9"/>
  <c r="AE5" i="9"/>
  <c r="AB5" i="9"/>
  <c r="Z5" i="9"/>
  <c r="W5" i="9"/>
  <c r="U5" i="9"/>
  <c r="H5" i="9"/>
  <c r="CC5" i="8"/>
  <c r="CB52" i="1"/>
  <c r="CC6" i="8"/>
  <c r="CB62" i="1"/>
  <c r="CC7" i="8"/>
  <c r="CB63" i="1"/>
  <c r="CC8" i="8"/>
  <c r="CB74" i="1"/>
  <c r="CC9" i="8"/>
  <c r="CC10" i="8"/>
  <c r="CB76" i="1"/>
  <c r="CC11" i="8"/>
  <c r="CB77" i="1"/>
  <c r="CC12" i="8"/>
  <c r="CB78" i="1"/>
  <c r="CC13" i="8"/>
  <c r="CB79" i="1"/>
  <c r="CC14" i="8"/>
  <c r="CB90" i="1"/>
  <c r="CC15" i="8"/>
  <c r="CB91" i="1"/>
  <c r="CC16" i="8"/>
  <c r="CB98" i="1"/>
  <c r="CC17" i="8"/>
  <c r="CC18" i="8"/>
  <c r="CB105" i="1"/>
  <c r="CC19" i="8"/>
  <c r="CC20" i="8"/>
  <c r="CB109" i="1"/>
  <c r="CC21" i="8"/>
  <c r="CB110" i="1"/>
  <c r="CC22" i="8"/>
  <c r="CB111" i="1"/>
  <c r="CC23" i="8"/>
  <c r="CB113" i="1"/>
  <c r="CC24" i="8"/>
  <c r="CB133" i="1"/>
  <c r="CC25" i="8"/>
  <c r="CH5" i="8"/>
  <c r="CG52" i="1"/>
  <c r="CH6" i="8"/>
  <c r="CG62" i="1"/>
  <c r="CH7" i="8"/>
  <c r="CH8" i="8"/>
  <c r="CH9" i="8"/>
  <c r="CH10" i="8"/>
  <c r="CH11" i="8"/>
  <c r="CG77" i="1"/>
  <c r="CH12" i="8"/>
  <c r="CG78" i="1"/>
  <c r="CH13" i="8"/>
  <c r="CH14" i="8"/>
  <c r="CG90" i="1"/>
  <c r="CH15" i="8"/>
  <c r="CG91" i="1"/>
  <c r="CH16" i="8"/>
  <c r="CG98" i="1"/>
  <c r="CH17" i="8"/>
  <c r="CG99" i="1"/>
  <c r="CH18" i="8"/>
  <c r="CG105" i="1"/>
  <c r="CH19" i="8"/>
  <c r="CH20" i="8"/>
  <c r="CG109" i="1"/>
  <c r="CH21" i="8"/>
  <c r="CG110" i="1"/>
  <c r="CH22" i="8"/>
  <c r="CG111" i="1"/>
  <c r="CH23" i="8"/>
  <c r="CG113" i="1"/>
  <c r="CH24" i="8"/>
  <c r="CG133" i="1"/>
  <c r="CH25" i="8"/>
  <c r="CM5" i="8"/>
  <c r="CL52" i="1"/>
  <c r="CM6" i="8"/>
  <c r="CM7" i="8"/>
  <c r="CM8" i="8"/>
  <c r="CM9" i="8"/>
  <c r="CM10" i="8"/>
  <c r="CM11" i="8"/>
  <c r="CL77" i="1"/>
  <c r="CM12" i="8"/>
  <c r="CL78" i="1"/>
  <c r="CM13" i="8"/>
  <c r="CM14" i="8"/>
  <c r="CM15" i="8"/>
  <c r="CL91" i="1"/>
  <c r="CM16" i="8"/>
  <c r="CM17" i="8"/>
  <c r="CL99" i="1"/>
  <c r="CM18" i="8"/>
  <c r="CL105" i="1"/>
  <c r="CM19" i="8"/>
  <c r="CM20" i="8"/>
  <c r="CL109" i="1"/>
  <c r="CM21" i="8"/>
  <c r="CL110" i="1"/>
  <c r="CM22" i="8"/>
  <c r="CL111" i="1"/>
  <c r="CM23" i="8"/>
  <c r="CM24" i="8"/>
  <c r="CL133" i="1"/>
  <c r="CM25" i="8"/>
  <c r="CR5" i="8"/>
  <c r="CR6" i="8"/>
  <c r="CR7" i="8"/>
  <c r="CR8" i="8"/>
  <c r="CQ74" i="1"/>
  <c r="CR9" i="8"/>
  <c r="CR10" i="8"/>
  <c r="CR11" i="8"/>
  <c r="CR12" i="8"/>
  <c r="CR13" i="8"/>
  <c r="CR14" i="8"/>
  <c r="CR15" i="8"/>
  <c r="CR16" i="8"/>
  <c r="CR17" i="8"/>
  <c r="CQ99" i="1"/>
  <c r="CR18" i="8"/>
  <c r="CR19" i="8"/>
  <c r="CR20" i="8"/>
  <c r="CR21" i="8"/>
  <c r="CQ110" i="1"/>
  <c r="CR22" i="8"/>
  <c r="CQ111" i="1"/>
  <c r="CR23" i="8"/>
  <c r="CQ113" i="1"/>
  <c r="CR24" i="8"/>
  <c r="CR25" i="8"/>
  <c r="CW5" i="8"/>
  <c r="CV52" i="1"/>
  <c r="CW6" i="8"/>
  <c r="CV62" i="1"/>
  <c r="CW7" i="8"/>
  <c r="CV63" i="1"/>
  <c r="CW8" i="8"/>
  <c r="CV74" i="1"/>
  <c r="CW9" i="8"/>
  <c r="CV75" i="1"/>
  <c r="CW10" i="8"/>
  <c r="CV76" i="1"/>
  <c r="CW11" i="8"/>
  <c r="CV77" i="1"/>
  <c r="CW12" i="8"/>
  <c r="CV78" i="1"/>
  <c r="CW13" i="8"/>
  <c r="CV79" i="1"/>
  <c r="CW14" i="8"/>
  <c r="CV90" i="1"/>
  <c r="CW15" i="8"/>
  <c r="CV91" i="1"/>
  <c r="CW16" i="8"/>
  <c r="CV98" i="1"/>
  <c r="CW17" i="8"/>
  <c r="CV99" i="1"/>
  <c r="CW18" i="8"/>
  <c r="CV105" i="1"/>
  <c r="CW19" i="8"/>
  <c r="CV106" i="1"/>
  <c r="CW20" i="8"/>
  <c r="CV109" i="1"/>
  <c r="CW21" i="8"/>
  <c r="CV110" i="1"/>
  <c r="CW22" i="8"/>
  <c r="CW23" i="8"/>
  <c r="CV113" i="1"/>
  <c r="CW24" i="8"/>
  <c r="CV133" i="1"/>
  <c r="CW25" i="8"/>
  <c r="CW29" i="8"/>
  <c r="DB5" i="8"/>
  <c r="DA52" i="1"/>
  <c r="DB6" i="8"/>
  <c r="DA62" i="1"/>
  <c r="DB7" i="8"/>
  <c r="DA63" i="1"/>
  <c r="DB8" i="8"/>
  <c r="DA74" i="1"/>
  <c r="DB9" i="8"/>
  <c r="DA75" i="1"/>
  <c r="DB10" i="8"/>
  <c r="DA76" i="1"/>
  <c r="DB11" i="8"/>
  <c r="DA77" i="1"/>
  <c r="DB12" i="8"/>
  <c r="DA78" i="1"/>
  <c r="DB13" i="8"/>
  <c r="DA79" i="1"/>
  <c r="DB14" i="8"/>
  <c r="DA90" i="1"/>
  <c r="DB15" i="8"/>
  <c r="DA91" i="1"/>
  <c r="DB16" i="8"/>
  <c r="DA98" i="1"/>
  <c r="DB17" i="8"/>
  <c r="DA99" i="1"/>
  <c r="DB18" i="8"/>
  <c r="DB19" i="8"/>
  <c r="DB20" i="8"/>
  <c r="DA109" i="1"/>
  <c r="DB21" i="8"/>
  <c r="DA110" i="1"/>
  <c r="DB22" i="8"/>
  <c r="DA111" i="1"/>
  <c r="DB23" i="8"/>
  <c r="DA113" i="1"/>
  <c r="DB24" i="8"/>
  <c r="DA133" i="1"/>
  <c r="DB25" i="8"/>
  <c r="DB29" i="8"/>
  <c r="DG5" i="8"/>
  <c r="DF52" i="1"/>
  <c r="DG6" i="8"/>
  <c r="DG7" i="8"/>
  <c r="DG8" i="8"/>
  <c r="DG9" i="8"/>
  <c r="DG10" i="8"/>
  <c r="DG11" i="8"/>
  <c r="DG12" i="8"/>
  <c r="DG13" i="8"/>
  <c r="DG14" i="8"/>
  <c r="DG15" i="8"/>
  <c r="DG16" i="8"/>
  <c r="DG17" i="8"/>
  <c r="DG18" i="8"/>
  <c r="DF105" i="1"/>
  <c r="DG19" i="8"/>
  <c r="DG20" i="8"/>
  <c r="DG21" i="8"/>
  <c r="DG22" i="8"/>
  <c r="DG23" i="8"/>
  <c r="DG24" i="8"/>
  <c r="DG25" i="8"/>
  <c r="DG29" i="8"/>
  <c r="DL5" i="8"/>
  <c r="DL6" i="8"/>
  <c r="DL7" i="8"/>
  <c r="DL8" i="8"/>
  <c r="DL9" i="8"/>
  <c r="DL10" i="8"/>
  <c r="DL11" i="8"/>
  <c r="DL12" i="8"/>
  <c r="DL13" i="8"/>
  <c r="DL14" i="8"/>
  <c r="DL15" i="8"/>
  <c r="DL16" i="8"/>
  <c r="DL17" i="8"/>
  <c r="DL18" i="8"/>
  <c r="DL19" i="8"/>
  <c r="DL20" i="8"/>
  <c r="DL21" i="8"/>
  <c r="DL22" i="8"/>
  <c r="DL23" i="8"/>
  <c r="DL24" i="8"/>
  <c r="DL25" i="8"/>
  <c r="DL29" i="8"/>
  <c r="CW30" i="8" s="1"/>
  <c r="DQ5" i="8"/>
  <c r="DQ6" i="8"/>
  <c r="DQ7" i="8"/>
  <c r="DQ8" i="8"/>
  <c r="DQ9" i="8"/>
  <c r="DQ10" i="8"/>
  <c r="DP76" i="1"/>
  <c r="DQ11" i="8"/>
  <c r="DQ12" i="8"/>
  <c r="DQ13" i="8"/>
  <c r="DQ14" i="8"/>
  <c r="DQ15" i="8"/>
  <c r="DQ16" i="8"/>
  <c r="DQ17" i="8"/>
  <c r="DQ18" i="8"/>
  <c r="DP105" i="1"/>
  <c r="DQ19" i="8"/>
  <c r="DP106" i="1"/>
  <c r="DQ20" i="8"/>
  <c r="DP109" i="1"/>
  <c r="DQ21" i="8"/>
  <c r="DQ22" i="8"/>
  <c r="DQ23" i="8"/>
  <c r="DQ24" i="8"/>
  <c r="DQ25" i="8"/>
  <c r="DQ29" i="8"/>
  <c r="DV5" i="8"/>
  <c r="DV6" i="8"/>
  <c r="DV7" i="8"/>
  <c r="DV8" i="8"/>
  <c r="DV9" i="8"/>
  <c r="DV10" i="8"/>
  <c r="DU76" i="1"/>
  <c r="DV11" i="8"/>
  <c r="DV12" i="8"/>
  <c r="DV13" i="8"/>
  <c r="DV14" i="8"/>
  <c r="DV15" i="8"/>
  <c r="DV16" i="8"/>
  <c r="DV17" i="8"/>
  <c r="DU99" i="1"/>
  <c r="DV18" i="8"/>
  <c r="DV19" i="8"/>
  <c r="DV20" i="8"/>
  <c r="DV21" i="8"/>
  <c r="DV22" i="8"/>
  <c r="DV23" i="8"/>
  <c r="DV24" i="8"/>
  <c r="DV25" i="8"/>
  <c r="DV29" i="8"/>
  <c r="EA5" i="8"/>
  <c r="EA6" i="8"/>
  <c r="EA7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9" i="8"/>
  <c r="EF5" i="8"/>
  <c r="EF6" i="8"/>
  <c r="EF7" i="8"/>
  <c r="EF8" i="8"/>
  <c r="EF9" i="8"/>
  <c r="EF10" i="8"/>
  <c r="EF11" i="8"/>
  <c r="EF12" i="8"/>
  <c r="EF13" i="8"/>
  <c r="EF14" i="8"/>
  <c r="EF15" i="8"/>
  <c r="EF16" i="8"/>
  <c r="EF17" i="8"/>
  <c r="EF18" i="8"/>
  <c r="EF19" i="8"/>
  <c r="EF20" i="8"/>
  <c r="EF21" i="8"/>
  <c r="EF22" i="8"/>
  <c r="EF23" i="8"/>
  <c r="EF24" i="8"/>
  <c r="EF25" i="8"/>
  <c r="EF29" i="8"/>
  <c r="DQ30" i="8" s="1"/>
  <c r="EK5" i="8"/>
  <c r="EK6" i="8"/>
  <c r="EJ62" i="1"/>
  <c r="EK7" i="8"/>
  <c r="EK8" i="8"/>
  <c r="EK9" i="8"/>
  <c r="EJ75" i="1"/>
  <c r="EK10" i="8"/>
  <c r="EJ76" i="1"/>
  <c r="EK11" i="8"/>
  <c r="EK12" i="8"/>
  <c r="EK13" i="8"/>
  <c r="EK14" i="8"/>
  <c r="EK15" i="8"/>
  <c r="EK16" i="8"/>
  <c r="EK17" i="8"/>
  <c r="EK18" i="8"/>
  <c r="EK19" i="8"/>
  <c r="EK20" i="8"/>
  <c r="EK21" i="8"/>
  <c r="EK22" i="8"/>
  <c r="EK23" i="8"/>
  <c r="EK24" i="8"/>
  <c r="EK25" i="8"/>
  <c r="EP5" i="8"/>
  <c r="EP6" i="8"/>
  <c r="EO62" i="1"/>
  <c r="EP7" i="8"/>
  <c r="EP8" i="8"/>
  <c r="EO74" i="1"/>
  <c r="EP9" i="8"/>
  <c r="EO75" i="1"/>
  <c r="EP10" i="8"/>
  <c r="EP11" i="8"/>
  <c r="EP12" i="8"/>
  <c r="EP13" i="8"/>
  <c r="EP14" i="8"/>
  <c r="EP15" i="8"/>
  <c r="EP16" i="8"/>
  <c r="EP17" i="8"/>
  <c r="EP18" i="8"/>
  <c r="EP19" i="8"/>
  <c r="EP20" i="8"/>
  <c r="EP21" i="8"/>
  <c r="EP22" i="8"/>
  <c r="EP23" i="8"/>
  <c r="EP24" i="8"/>
  <c r="EP25" i="8"/>
  <c r="EU5" i="8"/>
  <c r="EU6" i="8"/>
  <c r="EU7" i="8"/>
  <c r="EU8" i="8"/>
  <c r="EU9" i="8"/>
  <c r="EU10" i="8"/>
  <c r="EU11" i="8"/>
  <c r="EU12" i="8"/>
  <c r="EU13" i="8"/>
  <c r="EU14" i="8"/>
  <c r="EU15" i="8"/>
  <c r="EU16" i="8"/>
  <c r="EU17" i="8"/>
  <c r="EU18" i="8"/>
  <c r="EU19" i="8"/>
  <c r="EU20" i="8"/>
  <c r="EU21" i="8"/>
  <c r="EU22" i="8"/>
  <c r="EU23" i="8"/>
  <c r="EU24" i="8"/>
  <c r="EU25" i="8"/>
  <c r="EZ5" i="8"/>
  <c r="EZ6" i="8"/>
  <c r="EZ7" i="8"/>
  <c r="EZ8" i="8"/>
  <c r="EZ9" i="8"/>
  <c r="EZ10" i="8"/>
  <c r="EZ11" i="8"/>
  <c r="EZ12" i="8"/>
  <c r="EZ13" i="8"/>
  <c r="EZ14" i="8"/>
  <c r="EZ15" i="8"/>
  <c r="EZ16" i="8"/>
  <c r="EZ17" i="8"/>
  <c r="EZ18" i="8"/>
  <c r="EZ19" i="8"/>
  <c r="EZ20" i="8"/>
  <c r="EZ21" i="8"/>
  <c r="EZ22" i="8"/>
  <c r="EZ23" i="8"/>
  <c r="EZ24" i="8"/>
  <c r="EZ25" i="8"/>
  <c r="EZ29" i="8" s="1"/>
  <c r="FE5" i="8"/>
  <c r="FE6" i="8"/>
  <c r="FE7" i="8"/>
  <c r="FE8" i="8"/>
  <c r="FE9" i="8"/>
  <c r="FE10" i="8"/>
  <c r="FE11" i="8"/>
  <c r="FD77" i="1"/>
  <c r="FE12" i="8"/>
  <c r="FD78" i="1"/>
  <c r="FE13" i="8"/>
  <c r="FE14" i="8"/>
  <c r="FD90" i="1"/>
  <c r="FE15" i="8"/>
  <c r="FE16" i="8"/>
  <c r="FD98" i="1"/>
  <c r="FE17" i="8"/>
  <c r="FE18" i="8"/>
  <c r="FD105" i="1"/>
  <c r="FE19" i="8"/>
  <c r="FE20" i="8"/>
  <c r="FE21" i="8"/>
  <c r="FD110" i="1"/>
  <c r="FE22" i="8"/>
  <c r="FE23" i="8"/>
  <c r="FD113" i="1"/>
  <c r="FE24" i="8"/>
  <c r="FD133" i="1"/>
  <c r="FE25" i="8"/>
  <c r="FE29" i="8"/>
  <c r="FJ5" i="8"/>
  <c r="FJ6" i="8"/>
  <c r="FJ7" i="8"/>
  <c r="FJ8" i="8"/>
  <c r="FJ9" i="8"/>
  <c r="FJ10" i="8"/>
  <c r="FJ11" i="8"/>
  <c r="FJ12" i="8"/>
  <c r="FI78" i="1"/>
  <c r="FJ13" i="8"/>
  <c r="FJ14" i="8"/>
  <c r="FI90" i="1"/>
  <c r="FJ15" i="8"/>
  <c r="FJ16" i="8"/>
  <c r="FJ17" i="8"/>
  <c r="FJ18" i="8"/>
  <c r="FI105" i="1"/>
  <c r="FJ19" i="8"/>
  <c r="FJ20" i="8"/>
  <c r="FJ21" i="8"/>
  <c r="FI110" i="1"/>
  <c r="FJ22" i="8"/>
  <c r="FJ23" i="8"/>
  <c r="FJ24" i="8"/>
  <c r="FJ25" i="8"/>
  <c r="FJ29" i="8"/>
  <c r="FO5" i="8"/>
  <c r="FO6" i="8"/>
  <c r="FO7" i="8"/>
  <c r="FO8" i="8"/>
  <c r="FO9" i="8"/>
  <c r="FO10" i="8"/>
  <c r="FO11" i="8"/>
  <c r="FO12" i="8"/>
  <c r="FO13" i="8"/>
  <c r="FO14" i="8"/>
  <c r="FO15" i="8"/>
  <c r="FO16" i="8"/>
  <c r="FO17" i="8"/>
  <c r="FO18" i="8"/>
  <c r="FO19" i="8"/>
  <c r="FO20" i="8"/>
  <c r="FO21" i="8"/>
  <c r="FO22" i="8"/>
  <c r="FO23" i="8"/>
  <c r="FO24" i="8"/>
  <c r="FO25" i="8"/>
  <c r="FO29" i="8"/>
  <c r="FT5" i="8"/>
  <c r="FT6" i="8"/>
  <c r="FT7" i="8"/>
  <c r="FT8" i="8"/>
  <c r="FT9" i="8"/>
  <c r="FT10" i="8"/>
  <c r="FT11" i="8"/>
  <c r="FT12" i="8"/>
  <c r="FT13" i="8"/>
  <c r="FT14" i="8"/>
  <c r="FT15" i="8"/>
  <c r="FT16" i="8"/>
  <c r="FT17" i="8"/>
  <c r="FT18" i="8"/>
  <c r="FT19" i="8"/>
  <c r="FT20" i="8"/>
  <c r="FT21" i="8"/>
  <c r="FT22" i="8"/>
  <c r="FT23" i="8"/>
  <c r="FT24" i="8"/>
  <c r="FT25" i="8"/>
  <c r="FT29" i="8"/>
  <c r="FE30" i="8" s="1"/>
  <c r="FY5" i="8"/>
  <c r="FY6" i="8"/>
  <c r="FY7" i="8"/>
  <c r="FY8" i="8"/>
  <c r="FY9" i="8"/>
  <c r="FY10" i="8"/>
  <c r="FY11" i="8"/>
  <c r="FY12" i="8"/>
  <c r="FY13" i="8"/>
  <c r="FY14" i="8"/>
  <c r="FY15" i="8"/>
  <c r="FY16" i="8"/>
  <c r="FY17" i="8"/>
  <c r="FY18" i="8"/>
  <c r="FY19" i="8"/>
  <c r="FY20" i="8"/>
  <c r="FY21" i="8"/>
  <c r="FY22" i="8"/>
  <c r="FY23" i="8"/>
  <c r="FY24" i="8"/>
  <c r="FY25" i="8"/>
  <c r="FY29" i="8"/>
  <c r="GD5" i="8"/>
  <c r="GC52" i="1"/>
  <c r="GD6" i="8"/>
  <c r="GD7" i="8"/>
  <c r="GD8" i="8"/>
  <c r="GD9" i="8"/>
  <c r="GD10" i="8"/>
  <c r="GD11" i="8"/>
  <c r="GD12" i="8"/>
  <c r="GD13" i="8"/>
  <c r="GD14" i="8"/>
  <c r="GD15" i="8"/>
  <c r="GD16" i="8"/>
  <c r="GD17" i="8"/>
  <c r="GD18" i="8"/>
  <c r="GD19" i="8"/>
  <c r="GD20" i="8"/>
  <c r="GD21" i="8"/>
  <c r="GD22" i="8"/>
  <c r="GD23" i="8"/>
  <c r="GD24" i="8"/>
  <c r="GD25" i="8"/>
  <c r="GI5" i="8"/>
  <c r="GI6" i="8"/>
  <c r="GI7" i="8"/>
  <c r="GI8" i="8"/>
  <c r="GI9" i="8"/>
  <c r="GI10" i="8"/>
  <c r="GI11" i="8"/>
  <c r="GI12" i="8"/>
  <c r="GI13" i="8"/>
  <c r="GI14" i="8"/>
  <c r="GI15" i="8"/>
  <c r="GI16" i="8"/>
  <c r="GI17" i="8"/>
  <c r="GI18" i="8"/>
  <c r="GI19" i="8"/>
  <c r="GI20" i="8"/>
  <c r="GI21" i="8"/>
  <c r="GI22" i="8"/>
  <c r="GI23" i="8"/>
  <c r="GI24" i="8"/>
  <c r="GI25" i="8"/>
  <c r="GN5" i="8"/>
  <c r="GN6" i="8"/>
  <c r="GN7" i="8"/>
  <c r="GN8" i="8"/>
  <c r="GN9" i="8"/>
  <c r="GN10" i="8"/>
  <c r="GN11" i="8"/>
  <c r="GN12" i="8"/>
  <c r="GN13" i="8"/>
  <c r="GN14" i="8"/>
  <c r="GN15" i="8"/>
  <c r="GN16" i="8"/>
  <c r="GN17" i="8"/>
  <c r="GN18" i="8"/>
  <c r="GN19" i="8"/>
  <c r="GN20" i="8"/>
  <c r="GN21" i="8"/>
  <c r="GN22" i="8"/>
  <c r="GN23" i="8"/>
  <c r="GN24" i="8"/>
  <c r="GN25" i="8"/>
  <c r="GS5" i="8"/>
  <c r="GS6" i="8"/>
  <c r="GS7" i="8"/>
  <c r="GS8" i="8"/>
  <c r="GS9" i="8"/>
  <c r="GS10" i="8"/>
  <c r="GS11" i="8"/>
  <c r="GS12" i="8"/>
  <c r="GS13" i="8"/>
  <c r="GS14" i="8"/>
  <c r="GS15" i="8"/>
  <c r="GS16" i="8"/>
  <c r="GS17" i="8"/>
  <c r="GS18" i="8"/>
  <c r="GS19" i="8"/>
  <c r="GS20" i="8"/>
  <c r="GS21" i="8"/>
  <c r="GS22" i="8"/>
  <c r="GS23" i="8"/>
  <c r="GS24" i="8"/>
  <c r="GS25" i="8"/>
  <c r="GX5" i="8"/>
  <c r="GX6" i="8"/>
  <c r="GX7" i="8"/>
  <c r="GX8" i="8"/>
  <c r="GX9" i="8"/>
  <c r="GX10" i="8"/>
  <c r="GX11" i="8"/>
  <c r="GX12" i="8"/>
  <c r="GX13" i="8"/>
  <c r="GX14" i="8"/>
  <c r="GX15" i="8"/>
  <c r="GX16" i="8"/>
  <c r="GX17" i="8"/>
  <c r="GX18" i="8"/>
  <c r="GX19" i="8"/>
  <c r="GX20" i="8"/>
  <c r="GX21" i="8"/>
  <c r="GX22" i="8"/>
  <c r="GX23" i="8"/>
  <c r="GX24" i="8"/>
  <c r="GX25" i="8"/>
  <c r="HC5" i="8"/>
  <c r="HC6" i="8"/>
  <c r="HC7" i="8"/>
  <c r="HC8" i="8"/>
  <c r="HC9" i="8"/>
  <c r="HC10" i="8"/>
  <c r="HC11" i="8"/>
  <c r="HC12" i="8"/>
  <c r="HC13" i="8"/>
  <c r="HC14" i="8"/>
  <c r="HC15" i="8"/>
  <c r="HC16" i="8"/>
  <c r="HC17" i="8"/>
  <c r="HC18" i="8"/>
  <c r="HC19" i="8"/>
  <c r="HC20" i="8"/>
  <c r="HC21" i="8"/>
  <c r="HC22" i="8"/>
  <c r="HC23" i="8"/>
  <c r="HC24" i="8"/>
  <c r="HC25" i="8"/>
  <c r="HH5" i="8"/>
  <c r="HH6" i="8"/>
  <c r="HH7" i="8"/>
  <c r="HH8" i="8"/>
  <c r="HH9" i="8"/>
  <c r="HH10" i="8"/>
  <c r="HH11" i="8"/>
  <c r="HH12" i="8"/>
  <c r="HH13" i="8"/>
  <c r="HH14" i="8"/>
  <c r="HH15" i="8"/>
  <c r="HH16" i="8"/>
  <c r="HH17" i="8"/>
  <c r="HH18" i="8"/>
  <c r="HH19" i="8"/>
  <c r="HH20" i="8"/>
  <c r="HH21" i="8"/>
  <c r="HH22" i="8"/>
  <c r="HH23" i="8"/>
  <c r="HH24" i="8"/>
  <c r="HH25" i="8"/>
  <c r="HM5" i="8"/>
  <c r="HM6" i="8"/>
  <c r="HM7" i="8"/>
  <c r="HM8" i="8"/>
  <c r="HM9" i="8"/>
  <c r="HM10" i="8"/>
  <c r="HM11" i="8"/>
  <c r="HM12" i="8"/>
  <c r="HM13" i="8"/>
  <c r="HM14" i="8"/>
  <c r="HM15" i="8"/>
  <c r="HM16" i="8"/>
  <c r="HM17" i="8"/>
  <c r="HM18" i="8"/>
  <c r="HM19" i="8"/>
  <c r="HM20" i="8"/>
  <c r="HM21" i="8"/>
  <c r="HM22" i="8"/>
  <c r="HM23" i="8"/>
  <c r="HM24" i="8"/>
  <c r="HM25" i="8"/>
  <c r="HR5" i="8"/>
  <c r="HR6" i="8"/>
  <c r="HR7" i="8"/>
  <c r="HR8" i="8"/>
  <c r="HQ74" i="1"/>
  <c r="HR9" i="8"/>
  <c r="HR10" i="8"/>
  <c r="HR11" i="8"/>
  <c r="HR12" i="8"/>
  <c r="HR13" i="8"/>
  <c r="HR14" i="8"/>
  <c r="HR15" i="8"/>
  <c r="HR16" i="8"/>
  <c r="HR17" i="8"/>
  <c r="HR18" i="8"/>
  <c r="HR19" i="8"/>
  <c r="HR20" i="8"/>
  <c r="HR21" i="8"/>
  <c r="HR22" i="8"/>
  <c r="HR23" i="8"/>
  <c r="HR24" i="8"/>
  <c r="HR25" i="8"/>
  <c r="HR29" i="8"/>
  <c r="HW5" i="8"/>
  <c r="HW6" i="8"/>
  <c r="HW7" i="8"/>
  <c r="HW8" i="8"/>
  <c r="HW9" i="8"/>
  <c r="HW10" i="8"/>
  <c r="HW11" i="8"/>
  <c r="HW12" i="8"/>
  <c r="HW13" i="8"/>
  <c r="HW14" i="8"/>
  <c r="HW15" i="8"/>
  <c r="HW16" i="8"/>
  <c r="HW17" i="8"/>
  <c r="HW18" i="8"/>
  <c r="HW19" i="8"/>
  <c r="HW20" i="8"/>
  <c r="HW21" i="8"/>
  <c r="HW22" i="8"/>
  <c r="HW23" i="8"/>
  <c r="HW24" i="8"/>
  <c r="HW25" i="8"/>
  <c r="HW29" i="8"/>
  <c r="IB5" i="8"/>
  <c r="IB6" i="8"/>
  <c r="IB7" i="8"/>
  <c r="IB8" i="8"/>
  <c r="IB9" i="8"/>
  <c r="IB10" i="8"/>
  <c r="IB11" i="8"/>
  <c r="IB12" i="8"/>
  <c r="IB13" i="8"/>
  <c r="IB14" i="8"/>
  <c r="IB15" i="8"/>
  <c r="IB16" i="8"/>
  <c r="IB17" i="8"/>
  <c r="IB18" i="8"/>
  <c r="IB19" i="8"/>
  <c r="IB20" i="8"/>
  <c r="IB21" i="8"/>
  <c r="IB22" i="8"/>
  <c r="IB23" i="8"/>
  <c r="IB24" i="8"/>
  <c r="IB25" i="8"/>
  <c r="IB29" i="8"/>
  <c r="AM47" i="1"/>
  <c r="AN5" i="8"/>
  <c r="AM52" i="1"/>
  <c r="AN6" i="8"/>
  <c r="AM62" i="1"/>
  <c r="AN7" i="8"/>
  <c r="AM63" i="1"/>
  <c r="AN8" i="8"/>
  <c r="AM74" i="1"/>
  <c r="AN9" i="8"/>
  <c r="AM75" i="1"/>
  <c r="AN10" i="8"/>
  <c r="AM76" i="1"/>
  <c r="AN11" i="8"/>
  <c r="AM77" i="1"/>
  <c r="AN12" i="8"/>
  <c r="AM78" i="1"/>
  <c r="AN13" i="8"/>
  <c r="AM79" i="1"/>
  <c r="AN14" i="8"/>
  <c r="AM90" i="1"/>
  <c r="AN15" i="8"/>
  <c r="AM91" i="1"/>
  <c r="AN16" i="8"/>
  <c r="AM98" i="1"/>
  <c r="AN17" i="8"/>
  <c r="AM99" i="1"/>
  <c r="AN18" i="8" s="1"/>
  <c r="AM105" i="1"/>
  <c r="AN19" i="8" s="1"/>
  <c r="AM106" i="1"/>
  <c r="AN20" i="8" s="1"/>
  <c r="AM109" i="1"/>
  <c r="AN21" i="8" s="1"/>
  <c r="AM110" i="1"/>
  <c r="AN22" i="8" s="1"/>
  <c r="AM111" i="1"/>
  <c r="AN23" i="8" s="1"/>
  <c r="AM113" i="1"/>
  <c r="AN24" i="8" s="1"/>
  <c r="AM133" i="1"/>
  <c r="AN25" i="8" s="1"/>
  <c r="AR47" i="1"/>
  <c r="AS5" i="8" s="1"/>
  <c r="AR52" i="1"/>
  <c r="AS6" i="8" s="1"/>
  <c r="AR62" i="1"/>
  <c r="AS7" i="8" s="1"/>
  <c r="AR63" i="1"/>
  <c r="AS8" i="8" s="1"/>
  <c r="AR74" i="1"/>
  <c r="AS9" i="8" s="1"/>
  <c r="AR75" i="1"/>
  <c r="AS10" i="8" s="1"/>
  <c r="AR76" i="1"/>
  <c r="AS11" i="8" s="1"/>
  <c r="AR77" i="1"/>
  <c r="AS12" i="8" s="1"/>
  <c r="AR78" i="1"/>
  <c r="AS13" i="8" s="1"/>
  <c r="AR79" i="1"/>
  <c r="AS14" i="8" s="1"/>
  <c r="AR90" i="1"/>
  <c r="AS15" i="8" s="1"/>
  <c r="AR91" i="1"/>
  <c r="AS16" i="8" s="1"/>
  <c r="AR98" i="1"/>
  <c r="AS17" i="8" s="1"/>
  <c r="AR99" i="1"/>
  <c r="AS18" i="8" s="1"/>
  <c r="AR105" i="1"/>
  <c r="AS19" i="8" s="1"/>
  <c r="AR106" i="1"/>
  <c r="AS20" i="8" s="1"/>
  <c r="AR109" i="1"/>
  <c r="AS21" i="8" s="1"/>
  <c r="AR110" i="1"/>
  <c r="AS22" i="8" s="1"/>
  <c r="AR111" i="1"/>
  <c r="AS23" i="8" s="1"/>
  <c r="AR113" i="1"/>
  <c r="AS24" i="8" s="1"/>
  <c r="AR133" i="1"/>
  <c r="AS25" i="8" s="1"/>
  <c r="AW47" i="1"/>
  <c r="AX5" i="8"/>
  <c r="AW52" i="1"/>
  <c r="AX6" i="8"/>
  <c r="AW62" i="1"/>
  <c r="AX7" i="8"/>
  <c r="AW63" i="1"/>
  <c r="AX8" i="8" s="1"/>
  <c r="AW74" i="1"/>
  <c r="AX9" i="8" s="1"/>
  <c r="AW75" i="1"/>
  <c r="AX10" i="8" s="1"/>
  <c r="AW76" i="1"/>
  <c r="AX11" i="8" s="1"/>
  <c r="AW77" i="1"/>
  <c r="AX12" i="8" s="1"/>
  <c r="AW78" i="1"/>
  <c r="AX13" i="8" s="1"/>
  <c r="AW79" i="1"/>
  <c r="AX14" i="8" s="1"/>
  <c r="AW90" i="1"/>
  <c r="AX15" i="8" s="1"/>
  <c r="AW91" i="1"/>
  <c r="AX16" i="8" s="1"/>
  <c r="AW98" i="1"/>
  <c r="AX17" i="8" s="1"/>
  <c r="AW99" i="1"/>
  <c r="AX18" i="8" s="1"/>
  <c r="AW105" i="1"/>
  <c r="AX19" i="8" s="1"/>
  <c r="AW106" i="1"/>
  <c r="AX20" i="8" s="1"/>
  <c r="AW109" i="1"/>
  <c r="AX21" i="8" s="1"/>
  <c r="AW110" i="1"/>
  <c r="AX22" i="8" s="1"/>
  <c r="AW111" i="1"/>
  <c r="AX23" i="8" s="1"/>
  <c r="AW113" i="1"/>
  <c r="AX24" i="8" s="1"/>
  <c r="AW133" i="1"/>
  <c r="AX25" i="8" s="1"/>
  <c r="BB47" i="1"/>
  <c r="BC5" i="8" s="1"/>
  <c r="BB52" i="1"/>
  <c r="BC6" i="8" s="1"/>
  <c r="BB62" i="1"/>
  <c r="BC7" i="8" s="1"/>
  <c r="BB63" i="1"/>
  <c r="BC8" i="8" s="1"/>
  <c r="BB74" i="1"/>
  <c r="BC9" i="8" s="1"/>
  <c r="BB75" i="1"/>
  <c r="BC10" i="8" s="1"/>
  <c r="BB76" i="1"/>
  <c r="BC11" i="8" s="1"/>
  <c r="BB77" i="1"/>
  <c r="BC12" i="8" s="1"/>
  <c r="BB78" i="1"/>
  <c r="BC13" i="8" s="1"/>
  <c r="BB79" i="1"/>
  <c r="BC14" i="8" s="1"/>
  <c r="BB90" i="1"/>
  <c r="BC15" i="8" s="1"/>
  <c r="BB91" i="1"/>
  <c r="BC16" i="8" s="1"/>
  <c r="BB98" i="1"/>
  <c r="BC17" i="8" s="1"/>
  <c r="BB99" i="1"/>
  <c r="BC18" i="8" s="1"/>
  <c r="BB105" i="1"/>
  <c r="BC19" i="8" s="1"/>
  <c r="BB106" i="1"/>
  <c r="BC20" i="8" s="1"/>
  <c r="BB109" i="1"/>
  <c r="BC21" i="8" s="1"/>
  <c r="BB110" i="1"/>
  <c r="BC22" i="8" s="1"/>
  <c r="BB111" i="1"/>
  <c r="BC23" i="8" s="1"/>
  <c r="BB113" i="1"/>
  <c r="BC24" i="8" s="1"/>
  <c r="BB133" i="1"/>
  <c r="BC25" i="8" s="1"/>
  <c r="BG47" i="1"/>
  <c r="BH5" i="8" s="1"/>
  <c r="BG52" i="1"/>
  <c r="BH6" i="8" s="1"/>
  <c r="BG62" i="1"/>
  <c r="BH7" i="8" s="1"/>
  <c r="BJ7" i="8" s="1"/>
  <c r="BG63" i="1"/>
  <c r="BH8" i="8" s="1"/>
  <c r="BG74" i="1"/>
  <c r="BH9" i="8" s="1"/>
  <c r="BG75" i="1"/>
  <c r="BH10" i="8" s="1"/>
  <c r="BG76" i="1"/>
  <c r="BH11" i="8" s="1"/>
  <c r="BG77" i="1"/>
  <c r="BH12" i="8" s="1"/>
  <c r="BG78" i="1"/>
  <c r="BH13" i="8" s="1"/>
  <c r="BG79" i="1"/>
  <c r="BH14" i="8" s="1"/>
  <c r="BG90" i="1"/>
  <c r="BH15" i="8" s="1"/>
  <c r="BG91" i="1"/>
  <c r="BH16" i="8" s="1"/>
  <c r="BG98" i="1"/>
  <c r="BH17" i="8" s="1"/>
  <c r="BG99" i="1"/>
  <c r="BH18" i="8" s="1"/>
  <c r="BG105" i="1"/>
  <c r="BH19" i="8" s="1"/>
  <c r="BG106" i="1"/>
  <c r="BH20" i="8" s="1"/>
  <c r="BG109" i="1"/>
  <c r="BH21" i="8" s="1"/>
  <c r="BG110" i="1"/>
  <c r="BH22" i="8" s="1"/>
  <c r="BG111" i="1"/>
  <c r="BH23" i="8" s="1"/>
  <c r="BG113" i="1"/>
  <c r="BH24" i="8" s="1"/>
  <c r="BG133" i="1"/>
  <c r="BH25" i="8" s="1"/>
  <c r="BL47" i="1"/>
  <c r="BM5" i="8"/>
  <c r="BL52" i="1"/>
  <c r="BM6" i="8" s="1"/>
  <c r="BL62" i="1"/>
  <c r="BM7" i="8" s="1"/>
  <c r="BL63" i="1"/>
  <c r="BM8" i="8" s="1"/>
  <c r="BL74" i="1"/>
  <c r="BM9" i="8" s="1"/>
  <c r="BL75" i="1"/>
  <c r="BM10" i="8" s="1"/>
  <c r="BL76" i="1"/>
  <c r="BM11" i="8" s="1"/>
  <c r="BL77" i="1"/>
  <c r="BM12" i="8"/>
  <c r="BL78" i="1"/>
  <c r="BM13" i="8" s="1"/>
  <c r="BL79" i="1"/>
  <c r="BM14" i="8" s="1"/>
  <c r="BL90" i="1"/>
  <c r="BM15" i="8" s="1"/>
  <c r="BL91" i="1"/>
  <c r="BM16" i="8" s="1"/>
  <c r="BL98" i="1"/>
  <c r="BM17" i="8" s="1"/>
  <c r="BL99" i="1"/>
  <c r="BM18" i="8" s="1"/>
  <c r="BL105" i="1"/>
  <c r="BM19" i="8" s="1"/>
  <c r="BL106" i="1"/>
  <c r="BM20" i="8" s="1"/>
  <c r="BL109" i="1"/>
  <c r="BM21" i="8" s="1"/>
  <c r="BL110" i="1"/>
  <c r="BM22" i="8" s="1"/>
  <c r="BL111" i="1"/>
  <c r="BM23" i="8" s="1"/>
  <c r="BL113" i="1"/>
  <c r="BM24" i="8" s="1"/>
  <c r="BL133" i="1"/>
  <c r="BM25" i="8" s="1"/>
  <c r="BQ47" i="1"/>
  <c r="BR5" i="8" s="1"/>
  <c r="BQ52" i="1"/>
  <c r="BR6" i="8"/>
  <c r="BQ62" i="1"/>
  <c r="BR7" i="8" s="1"/>
  <c r="BQ63" i="1"/>
  <c r="BR8" i="8" s="1"/>
  <c r="BQ74" i="1"/>
  <c r="BR9" i="8" s="1"/>
  <c r="BQ75" i="1"/>
  <c r="BR10" i="8" s="1"/>
  <c r="BQ76" i="1"/>
  <c r="BR11" i="8" s="1"/>
  <c r="BQ77" i="1"/>
  <c r="BR12" i="8" s="1"/>
  <c r="BQ78" i="1"/>
  <c r="BR13" i="8" s="1"/>
  <c r="BQ79" i="1"/>
  <c r="BR14" i="8" s="1"/>
  <c r="BQ90" i="1"/>
  <c r="BR15" i="8" s="1"/>
  <c r="BQ91" i="1"/>
  <c r="BR16" i="8" s="1"/>
  <c r="BQ98" i="1"/>
  <c r="BR17" i="8" s="1"/>
  <c r="BQ99" i="1"/>
  <c r="BR18" i="8" s="1"/>
  <c r="BQ105" i="1"/>
  <c r="BR19" i="8" s="1"/>
  <c r="BQ106" i="1"/>
  <c r="BR20" i="8" s="1"/>
  <c r="BQ109" i="1"/>
  <c r="BR21" i="8" s="1"/>
  <c r="BQ110" i="1"/>
  <c r="BR22" i="8" s="1"/>
  <c r="BQ111" i="1"/>
  <c r="BR23" i="8" s="1"/>
  <c r="BQ113" i="1"/>
  <c r="BR24" i="8" s="1"/>
  <c r="BQ133" i="1"/>
  <c r="BR25" i="8" s="1"/>
  <c r="BV47" i="1"/>
  <c r="BW5" i="8" s="1"/>
  <c r="BV52" i="1"/>
  <c r="BW6" i="8" s="1"/>
  <c r="BV62" i="1"/>
  <c r="BW7" i="8" s="1"/>
  <c r="BV63" i="1"/>
  <c r="BW8" i="8" s="1"/>
  <c r="BV74" i="1"/>
  <c r="BW9" i="8" s="1"/>
  <c r="BV75" i="1"/>
  <c r="BW10" i="8" s="1"/>
  <c r="BV76" i="1"/>
  <c r="BW11" i="8" s="1"/>
  <c r="BV77" i="1"/>
  <c r="BW12" i="8" s="1"/>
  <c r="BV78" i="1"/>
  <c r="BW13" i="8" s="1"/>
  <c r="BV79" i="1"/>
  <c r="BW14" i="8" s="1"/>
  <c r="BV90" i="1"/>
  <c r="BW15" i="8" s="1"/>
  <c r="BV91" i="1"/>
  <c r="BW16" i="8" s="1"/>
  <c r="BV98" i="1"/>
  <c r="BW17" i="8" s="1"/>
  <c r="BV99" i="1"/>
  <c r="BW18" i="8" s="1"/>
  <c r="BV105" i="1"/>
  <c r="BW19" i="8" s="1"/>
  <c r="BV106" i="1"/>
  <c r="BW20" i="8" s="1"/>
  <c r="BV109" i="1"/>
  <c r="BW21" i="8" s="1"/>
  <c r="BV110" i="1"/>
  <c r="BW22" i="8" s="1"/>
  <c r="BV111" i="1"/>
  <c r="BW23" i="8" s="1"/>
  <c r="BV113" i="1"/>
  <c r="BW24" i="8" s="1"/>
  <c r="BV133" i="1"/>
  <c r="BW25" i="8" s="1"/>
  <c r="R47" i="1"/>
  <c r="S5" i="8" s="1"/>
  <c r="R52" i="1"/>
  <c r="S6" i="8" s="1"/>
  <c r="R62" i="1"/>
  <c r="S7" i="8" s="1"/>
  <c r="R63" i="1"/>
  <c r="S8" i="8" s="1"/>
  <c r="R74" i="1"/>
  <c r="S9" i="8" s="1"/>
  <c r="R75" i="1"/>
  <c r="S10" i="8" s="1"/>
  <c r="R76" i="1"/>
  <c r="S11" i="8" s="1"/>
  <c r="R77" i="1"/>
  <c r="S12" i="8" s="1"/>
  <c r="R78" i="1"/>
  <c r="S13" i="8" s="1"/>
  <c r="R79" i="1"/>
  <c r="S14" i="8" s="1"/>
  <c r="R90" i="1"/>
  <c r="S15" i="8" s="1"/>
  <c r="R91" i="1"/>
  <c r="S16" i="8" s="1"/>
  <c r="R98" i="1"/>
  <c r="S17" i="8" s="1"/>
  <c r="R99" i="1"/>
  <c r="S18" i="8" s="1"/>
  <c r="R105" i="1"/>
  <c r="S19" i="8" s="1"/>
  <c r="R106" i="1"/>
  <c r="S20" i="8" s="1"/>
  <c r="R109" i="1"/>
  <c r="S21" i="8" s="1"/>
  <c r="R110" i="1"/>
  <c r="S22" i="8" s="1"/>
  <c r="R111" i="1"/>
  <c r="S23" i="8" s="1"/>
  <c r="R113" i="1"/>
  <c r="S24" i="8" s="1"/>
  <c r="R133" i="1"/>
  <c r="S25" i="8" s="1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9" i="8"/>
  <c r="AB47" i="1"/>
  <c r="AC5" i="8"/>
  <c r="AB52" i="1"/>
  <c r="AC6" i="8"/>
  <c r="AB62" i="1"/>
  <c r="AC7" i="8"/>
  <c r="AB63" i="1"/>
  <c r="AC8" i="8" s="1"/>
  <c r="AB74" i="1"/>
  <c r="AC9" i="8" s="1"/>
  <c r="AB75" i="1"/>
  <c r="AC10" i="8" s="1"/>
  <c r="AB76" i="1"/>
  <c r="AC11" i="8" s="1"/>
  <c r="AB77" i="1"/>
  <c r="AC12" i="8" s="1"/>
  <c r="AB78" i="1"/>
  <c r="AC13" i="8" s="1"/>
  <c r="AB79" i="1"/>
  <c r="AB90" i="1"/>
  <c r="AC15" i="8" s="1"/>
  <c r="AB91" i="1"/>
  <c r="AC16" i="8" s="1"/>
  <c r="AB98" i="1"/>
  <c r="AC17" i="8" s="1"/>
  <c r="AB99" i="1"/>
  <c r="AC18" i="8" s="1"/>
  <c r="AB105" i="1"/>
  <c r="AC19" i="8" s="1"/>
  <c r="AB106" i="1"/>
  <c r="AC20" i="8" s="1"/>
  <c r="AB109" i="1"/>
  <c r="AC21" i="8" s="1"/>
  <c r="AB110" i="1"/>
  <c r="AC22" i="8" s="1"/>
  <c r="AB111" i="1"/>
  <c r="AC23" i="8" s="1"/>
  <c r="AB113" i="1"/>
  <c r="AC24" i="8" s="1"/>
  <c r="AB133" i="1"/>
  <c r="AC25" i="8" s="1"/>
  <c r="AG47" i="1"/>
  <c r="AH5" i="8" s="1"/>
  <c r="AG52" i="1"/>
  <c r="AH6" i="8" s="1"/>
  <c r="AG62" i="1"/>
  <c r="AH7" i="8" s="1"/>
  <c r="AG63" i="1"/>
  <c r="AH8" i="8" s="1"/>
  <c r="AG74" i="1"/>
  <c r="AH9" i="8" s="1"/>
  <c r="AG75" i="1"/>
  <c r="AH10" i="8" s="1"/>
  <c r="AG76" i="1"/>
  <c r="AH11" i="8" s="1"/>
  <c r="AG77" i="1"/>
  <c r="AH12" i="8" s="1"/>
  <c r="AG78" i="1"/>
  <c r="AH13" i="8" s="1"/>
  <c r="AG79" i="1"/>
  <c r="AH14" i="8" s="1"/>
  <c r="AG90" i="1"/>
  <c r="AH15" i="8" s="1"/>
  <c r="AG91" i="1"/>
  <c r="AH16" i="8" s="1"/>
  <c r="AG98" i="1"/>
  <c r="AH17" i="8" s="1"/>
  <c r="AG99" i="1"/>
  <c r="AH18" i="8" s="1"/>
  <c r="AG105" i="1"/>
  <c r="AH19" i="8" s="1"/>
  <c r="AG106" i="1"/>
  <c r="AH20" i="8" s="1"/>
  <c r="AG109" i="1"/>
  <c r="AH21" i="8" s="1"/>
  <c r="AG110" i="1"/>
  <c r="AH22" i="8" s="1"/>
  <c r="AG111" i="1"/>
  <c r="AH23" i="8" s="1"/>
  <c r="AG113" i="1"/>
  <c r="AH24" i="8" s="1"/>
  <c r="AG133" i="1"/>
  <c r="AH25" i="8" s="1"/>
  <c r="HR26" i="8"/>
  <c r="HR27" i="8" s="1"/>
  <c r="IB26" i="8"/>
  <c r="IB27" i="8" s="1"/>
  <c r="GX26" i="8"/>
  <c r="HH26" i="8"/>
  <c r="HH27" i="8" s="1"/>
  <c r="GD26" i="8"/>
  <c r="GD27" i="8" s="1"/>
  <c r="GN26" i="8"/>
  <c r="FJ26" i="8"/>
  <c r="FJ27" i="8" s="1"/>
  <c r="FT26" i="8"/>
  <c r="FT27" i="8" s="1"/>
  <c r="EP26" i="8"/>
  <c r="EP27" i="8" s="1"/>
  <c r="EZ26" i="8"/>
  <c r="EZ27" i="8" s="1"/>
  <c r="DV26" i="8"/>
  <c r="DV27" i="8" s="1"/>
  <c r="DB26" i="8"/>
  <c r="DB27" i="8" s="1"/>
  <c r="CH26" i="8"/>
  <c r="CH27" i="8" s="1"/>
  <c r="U47" i="1"/>
  <c r="Z47" i="1"/>
  <c r="AE47" i="1"/>
  <c r="AF5" i="8" s="1"/>
  <c r="AJ47" i="1"/>
  <c r="U52" i="1"/>
  <c r="Z52" i="1"/>
  <c r="AE52" i="1"/>
  <c r="AJ52" i="1"/>
  <c r="U62" i="1"/>
  <c r="V7" i="8" s="1"/>
  <c r="W7" i="8" s="1"/>
  <c r="Z62" i="1"/>
  <c r="AE62" i="1"/>
  <c r="AF7" i="8" s="1"/>
  <c r="AJ62" i="1"/>
  <c r="U63" i="1"/>
  <c r="Z63" i="1"/>
  <c r="AE63" i="1"/>
  <c r="AJ63" i="1"/>
  <c r="U74" i="1"/>
  <c r="Z74" i="1"/>
  <c r="AA9" i="8" s="1"/>
  <c r="AB9" i="8" s="1"/>
  <c r="AE74" i="1"/>
  <c r="AJ74" i="1"/>
  <c r="U75" i="1"/>
  <c r="Z75" i="1"/>
  <c r="AE75" i="1"/>
  <c r="AJ75" i="1"/>
  <c r="AK10" i="8" s="1"/>
  <c r="U76" i="1"/>
  <c r="Z76" i="1"/>
  <c r="AA11" i="8" s="1"/>
  <c r="AB11" i="8" s="1"/>
  <c r="AE76" i="1"/>
  <c r="AJ76" i="1"/>
  <c r="U77" i="1"/>
  <c r="Z77" i="1"/>
  <c r="AE77" i="1"/>
  <c r="AJ77" i="1"/>
  <c r="AK12" i="8" s="1"/>
  <c r="U78" i="1"/>
  <c r="Z78" i="1"/>
  <c r="AE78" i="1"/>
  <c r="AJ78" i="1"/>
  <c r="U79" i="1"/>
  <c r="Z79" i="1"/>
  <c r="AE79" i="1"/>
  <c r="AJ79" i="1"/>
  <c r="U90" i="1"/>
  <c r="Z90" i="1"/>
  <c r="AE90" i="1"/>
  <c r="AJ90" i="1"/>
  <c r="U91" i="1"/>
  <c r="Z91" i="1"/>
  <c r="AE91" i="1"/>
  <c r="AJ91" i="1"/>
  <c r="U98" i="1"/>
  <c r="Z98" i="1"/>
  <c r="AE98" i="1"/>
  <c r="AJ98" i="1"/>
  <c r="U99" i="1"/>
  <c r="Z99" i="1"/>
  <c r="AE99" i="1"/>
  <c r="AJ99" i="1"/>
  <c r="U105" i="1"/>
  <c r="V19" i="8" s="1"/>
  <c r="W19" i="8" s="1"/>
  <c r="Z105" i="1"/>
  <c r="AE105" i="1"/>
  <c r="AF19" i="8" s="1"/>
  <c r="AG19" i="8" s="1"/>
  <c r="AJ105" i="1"/>
  <c r="U106" i="1"/>
  <c r="Z106" i="1"/>
  <c r="AE106" i="1"/>
  <c r="AJ106" i="1"/>
  <c r="U109" i="1"/>
  <c r="V21" i="8" s="1"/>
  <c r="W21" i="8" s="1"/>
  <c r="Z109" i="1"/>
  <c r="AE109" i="1"/>
  <c r="AF21" i="8" s="1"/>
  <c r="AG21" i="8" s="1"/>
  <c r="AJ109" i="1"/>
  <c r="U110" i="1"/>
  <c r="Z110" i="1"/>
  <c r="AE110" i="1"/>
  <c r="AJ110" i="1"/>
  <c r="U111" i="1"/>
  <c r="Z111" i="1"/>
  <c r="AA23" i="8" s="1"/>
  <c r="AB23" i="8" s="1"/>
  <c r="AE111" i="1"/>
  <c r="AJ111" i="1"/>
  <c r="U113" i="1"/>
  <c r="Z113" i="1"/>
  <c r="AE113" i="1"/>
  <c r="AJ113" i="1"/>
  <c r="AK24" i="8" s="1"/>
  <c r="AL24" i="8" s="1"/>
  <c r="U133" i="1"/>
  <c r="Z133" i="1"/>
  <c r="AA25" i="8" s="1"/>
  <c r="AB25" i="8" s="1"/>
  <c r="AE133" i="1"/>
  <c r="AJ133" i="1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S47" i="1"/>
  <c r="X47" i="1"/>
  <c r="AC47" i="1"/>
  <c r="AH47" i="1"/>
  <c r="AI5" i="8" s="1"/>
  <c r="S52" i="1"/>
  <c r="X52" i="1"/>
  <c r="AC52" i="1"/>
  <c r="AH52" i="1"/>
  <c r="S62" i="1"/>
  <c r="X62" i="1"/>
  <c r="AC62" i="1"/>
  <c r="AH62" i="1"/>
  <c r="AI7" i="8" s="1"/>
  <c r="S63" i="1"/>
  <c r="X63" i="1"/>
  <c r="AC63" i="1"/>
  <c r="AH63" i="1"/>
  <c r="S74" i="1"/>
  <c r="X74" i="1"/>
  <c r="AC74" i="1"/>
  <c r="AH74" i="1"/>
  <c r="S75" i="1"/>
  <c r="X75" i="1"/>
  <c r="AC75" i="1"/>
  <c r="AH75" i="1"/>
  <c r="S76" i="1"/>
  <c r="X76" i="1"/>
  <c r="AC76" i="1"/>
  <c r="AH76" i="1"/>
  <c r="S77" i="1"/>
  <c r="X77" i="1"/>
  <c r="AC77" i="1"/>
  <c r="AH77" i="1"/>
  <c r="S78" i="1"/>
  <c r="X78" i="1"/>
  <c r="AC78" i="1"/>
  <c r="AH78" i="1"/>
  <c r="S79" i="1"/>
  <c r="X79" i="1"/>
  <c r="AC79" i="1"/>
  <c r="AH79" i="1"/>
  <c r="S90" i="1"/>
  <c r="X90" i="1"/>
  <c r="AC90" i="1"/>
  <c r="AH90" i="1"/>
  <c r="S91" i="1"/>
  <c r="T16" i="8" s="1"/>
  <c r="U16" i="8" s="1"/>
  <c r="X91" i="1"/>
  <c r="AC91" i="1"/>
  <c r="AD16" i="8" s="1"/>
  <c r="AE16" i="8" s="1"/>
  <c r="AH91" i="1"/>
  <c r="S98" i="1"/>
  <c r="X98" i="1"/>
  <c r="AC98" i="1"/>
  <c r="AH98" i="1"/>
  <c r="S99" i="1"/>
  <c r="T18" i="8" s="1"/>
  <c r="U18" i="8" s="1"/>
  <c r="X99" i="1"/>
  <c r="AC99" i="1"/>
  <c r="AD18" i="8" s="1"/>
  <c r="AE18" i="8" s="1"/>
  <c r="AH99" i="1"/>
  <c r="S105" i="1"/>
  <c r="X105" i="1"/>
  <c r="AC105" i="1"/>
  <c r="AH105" i="1"/>
  <c r="AI19" i="8" s="1"/>
  <c r="S106" i="1"/>
  <c r="X106" i="1"/>
  <c r="AC106" i="1"/>
  <c r="AH106" i="1"/>
  <c r="S109" i="1"/>
  <c r="X109" i="1"/>
  <c r="AC109" i="1"/>
  <c r="AH109" i="1"/>
  <c r="AI21" i="8" s="1"/>
  <c r="S110" i="1"/>
  <c r="X110" i="1"/>
  <c r="AC110" i="1"/>
  <c r="AH110" i="1"/>
  <c r="S111" i="1"/>
  <c r="X111" i="1"/>
  <c r="AC111" i="1"/>
  <c r="AH111" i="1"/>
  <c r="S113" i="1"/>
  <c r="X113" i="1"/>
  <c r="AC113" i="1"/>
  <c r="AH113" i="1"/>
  <c r="S133" i="1"/>
  <c r="X133" i="1"/>
  <c r="AC133" i="1"/>
  <c r="AH133" i="1"/>
  <c r="L47" i="1"/>
  <c r="M5" i="8" s="1"/>
  <c r="L52" i="1"/>
  <c r="M6" i="8" s="1"/>
  <c r="L62" i="1"/>
  <c r="M7" i="8" s="1"/>
  <c r="L63" i="1"/>
  <c r="M8" i="8" s="1"/>
  <c r="L74" i="1"/>
  <c r="M9" i="8" s="1"/>
  <c r="L75" i="1"/>
  <c r="M10" i="8" s="1"/>
  <c r="L76" i="1"/>
  <c r="M11" i="8" s="1"/>
  <c r="L77" i="1"/>
  <c r="M12" i="8" s="1"/>
  <c r="L78" i="1"/>
  <c r="M13" i="8" s="1"/>
  <c r="L90" i="1"/>
  <c r="M15" i="8" s="1"/>
  <c r="L91" i="1"/>
  <c r="M16" i="8" s="1"/>
  <c r="L98" i="1"/>
  <c r="M17" i="8" s="1"/>
  <c r="L99" i="1"/>
  <c r="M18" i="8" s="1"/>
  <c r="L105" i="1"/>
  <c r="M19" i="8" s="1"/>
  <c r="L106" i="1"/>
  <c r="M20" i="8" s="1"/>
  <c r="L109" i="1"/>
  <c r="M21" i="8" s="1"/>
  <c r="L110" i="1"/>
  <c r="M22" i="8" s="1"/>
  <c r="L111" i="1"/>
  <c r="M23" i="8" s="1"/>
  <c r="L113" i="1"/>
  <c r="M24" i="8" s="1"/>
  <c r="L133" i="1"/>
  <c r="M25" i="8" s="1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K27" i="8"/>
  <c r="I47" i="1"/>
  <c r="J5" i="8"/>
  <c r="I52" i="1"/>
  <c r="J6" i="8"/>
  <c r="I62" i="1"/>
  <c r="J7" i="8"/>
  <c r="I63" i="1"/>
  <c r="J8" i="8"/>
  <c r="I74" i="1"/>
  <c r="J9" i="8"/>
  <c r="I75" i="1"/>
  <c r="J10" i="8"/>
  <c r="I76" i="1"/>
  <c r="J11" i="8"/>
  <c r="I77" i="1"/>
  <c r="J12" i="8"/>
  <c r="I78" i="1"/>
  <c r="J13" i="8"/>
  <c r="I79" i="1"/>
  <c r="J14" i="8"/>
  <c r="I90" i="1"/>
  <c r="J15" i="8"/>
  <c r="I91" i="1"/>
  <c r="J16" i="8"/>
  <c r="I98" i="1"/>
  <c r="J17" i="8"/>
  <c r="I99" i="1"/>
  <c r="J18" i="8"/>
  <c r="I105" i="1"/>
  <c r="J19" i="8"/>
  <c r="I106" i="1"/>
  <c r="J20" i="8"/>
  <c r="I109" i="1"/>
  <c r="J21" i="8"/>
  <c r="I110" i="1"/>
  <c r="J22" i="8"/>
  <c r="I111" i="1"/>
  <c r="J23" i="8"/>
  <c r="I113" i="1"/>
  <c r="J24" i="8"/>
  <c r="I133" i="1"/>
  <c r="J25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F26" i="8"/>
  <c r="IE5" i="8"/>
  <c r="IE6" i="8"/>
  <c r="IE7" i="8"/>
  <c r="IE8" i="8"/>
  <c r="IE9" i="8"/>
  <c r="IE10" i="8"/>
  <c r="IE11" i="8"/>
  <c r="IE12" i="8"/>
  <c r="IE13" i="8"/>
  <c r="IE14" i="8"/>
  <c r="IE15" i="8"/>
  <c r="IE16" i="8"/>
  <c r="IE17" i="8"/>
  <c r="IE18" i="8"/>
  <c r="IE19" i="8"/>
  <c r="IE20" i="8"/>
  <c r="IE21" i="8"/>
  <c r="IE22" i="8"/>
  <c r="IE23" i="8"/>
  <c r="IE24" i="8"/>
  <c r="IE25" i="8"/>
  <c r="ID26" i="8"/>
  <c r="IC5" i="8"/>
  <c r="IC6" i="8"/>
  <c r="IC7" i="8"/>
  <c r="IC8" i="8"/>
  <c r="IC9" i="8"/>
  <c r="IC10" i="8"/>
  <c r="IC11" i="8"/>
  <c r="IC12" i="8"/>
  <c r="IC13" i="8"/>
  <c r="IC14" i="8"/>
  <c r="IC15" i="8"/>
  <c r="IC16" i="8"/>
  <c r="IC17" i="8"/>
  <c r="IC18" i="8"/>
  <c r="IC19" i="8"/>
  <c r="IC20" i="8"/>
  <c r="IC21" i="8"/>
  <c r="IC22" i="8"/>
  <c r="IC23" i="8"/>
  <c r="IC24" i="8"/>
  <c r="IC25" i="8"/>
  <c r="HZ5" i="8"/>
  <c r="HZ6" i="8"/>
  <c r="HZ7" i="8"/>
  <c r="HZ8" i="8"/>
  <c r="HZ9" i="8"/>
  <c r="HZ10" i="8"/>
  <c r="HZ11" i="8"/>
  <c r="HZ12" i="8"/>
  <c r="HZ13" i="8"/>
  <c r="HZ14" i="8"/>
  <c r="HZ15" i="8"/>
  <c r="HZ16" i="8"/>
  <c r="HZ17" i="8"/>
  <c r="HZ18" i="8"/>
  <c r="HZ19" i="8"/>
  <c r="HZ20" i="8"/>
  <c r="HZ21" i="8"/>
  <c r="HZ22" i="8"/>
  <c r="HZ23" i="8"/>
  <c r="HZ24" i="8"/>
  <c r="HZ25" i="8"/>
  <c r="HX5" i="8"/>
  <c r="HX6" i="8"/>
  <c r="HX7" i="8"/>
  <c r="HX8" i="8"/>
  <c r="HX9" i="8"/>
  <c r="HX10" i="8"/>
  <c r="HX11" i="8"/>
  <c r="HX12" i="8"/>
  <c r="HX13" i="8"/>
  <c r="HX14" i="8"/>
  <c r="HX15" i="8"/>
  <c r="HX16" i="8"/>
  <c r="HX17" i="8"/>
  <c r="HX18" i="8"/>
  <c r="HX19" i="8"/>
  <c r="HX20" i="8"/>
  <c r="HX21" i="8"/>
  <c r="HX22" i="8"/>
  <c r="HX23" i="8"/>
  <c r="HX24" i="8"/>
  <c r="HX25" i="8"/>
  <c r="HU5" i="8"/>
  <c r="HU6" i="8"/>
  <c r="HU7" i="8"/>
  <c r="HU8" i="8"/>
  <c r="HU9" i="8"/>
  <c r="HU10" i="8"/>
  <c r="HU11" i="8"/>
  <c r="HU12" i="8"/>
  <c r="HU13" i="8"/>
  <c r="HU14" i="8"/>
  <c r="HU15" i="8"/>
  <c r="HU16" i="8"/>
  <c r="HU17" i="8"/>
  <c r="HU18" i="8"/>
  <c r="HU19" i="8"/>
  <c r="HU20" i="8"/>
  <c r="HU21" i="8"/>
  <c r="HU22" i="8"/>
  <c r="HU23" i="8"/>
  <c r="HU24" i="8"/>
  <c r="HU25" i="8"/>
  <c r="HS5" i="8"/>
  <c r="HS6" i="8"/>
  <c r="HS7" i="8"/>
  <c r="HS8" i="8"/>
  <c r="HS9" i="8"/>
  <c r="HS10" i="8"/>
  <c r="HS11" i="8"/>
  <c r="HS12" i="8"/>
  <c r="HS13" i="8"/>
  <c r="HS14" i="8"/>
  <c r="HS15" i="8"/>
  <c r="HS16" i="8"/>
  <c r="HS17" i="8"/>
  <c r="HS18" i="8"/>
  <c r="HS19" i="8"/>
  <c r="HS20" i="8"/>
  <c r="HS21" i="8"/>
  <c r="HS22" i="8"/>
  <c r="HS23" i="8"/>
  <c r="HS24" i="8"/>
  <c r="HS25" i="8"/>
  <c r="HP5" i="8"/>
  <c r="HP6" i="8"/>
  <c r="HP7" i="8"/>
  <c r="HP8" i="8"/>
  <c r="HP9" i="8"/>
  <c r="HP10" i="8"/>
  <c r="HP11" i="8"/>
  <c r="HP12" i="8"/>
  <c r="HP13" i="8"/>
  <c r="HP14" i="8"/>
  <c r="HP15" i="8"/>
  <c r="HP16" i="8"/>
  <c r="HP17" i="8"/>
  <c r="HP18" i="8"/>
  <c r="HP19" i="8"/>
  <c r="HP20" i="8"/>
  <c r="HP21" i="8"/>
  <c r="HP22" i="8"/>
  <c r="HP23" i="8"/>
  <c r="HP24" i="8"/>
  <c r="HP25" i="8"/>
  <c r="HN5" i="8"/>
  <c r="HN6" i="8"/>
  <c r="HN7" i="8"/>
  <c r="HN8" i="8"/>
  <c r="HN9" i="8"/>
  <c r="HN10" i="8"/>
  <c r="HN11" i="8"/>
  <c r="HN12" i="8"/>
  <c r="HN13" i="8"/>
  <c r="HN14" i="8"/>
  <c r="HN15" i="8"/>
  <c r="HN16" i="8"/>
  <c r="HN17" i="8"/>
  <c r="HN18" i="8"/>
  <c r="HN19" i="8"/>
  <c r="HN20" i="8"/>
  <c r="HN21" i="8"/>
  <c r="HN22" i="8"/>
  <c r="HN23" i="8"/>
  <c r="HN24" i="8"/>
  <c r="HN25" i="8"/>
  <c r="HL26" i="8"/>
  <c r="HK5" i="8"/>
  <c r="HK6" i="8"/>
  <c r="HK7" i="8"/>
  <c r="HK8" i="8"/>
  <c r="HK9" i="8"/>
  <c r="HK10" i="8"/>
  <c r="HK11" i="8"/>
  <c r="HK12" i="8"/>
  <c r="HK13" i="8"/>
  <c r="HK14" i="8"/>
  <c r="HK15" i="8"/>
  <c r="HK16" i="8"/>
  <c r="HK17" i="8"/>
  <c r="HK18" i="8"/>
  <c r="HK19" i="8"/>
  <c r="HK20" i="8"/>
  <c r="HK21" i="8"/>
  <c r="HK22" i="8"/>
  <c r="HK23" i="8"/>
  <c r="HK24" i="8"/>
  <c r="HK25" i="8"/>
  <c r="HJ26" i="8"/>
  <c r="HI5" i="8"/>
  <c r="HI6" i="8"/>
  <c r="HI7" i="8"/>
  <c r="HI8" i="8"/>
  <c r="HI9" i="8"/>
  <c r="HI10" i="8"/>
  <c r="HI11" i="8"/>
  <c r="HI12" i="8"/>
  <c r="HI13" i="8"/>
  <c r="HI14" i="8"/>
  <c r="HI15" i="8"/>
  <c r="HI16" i="8"/>
  <c r="HI17" i="8"/>
  <c r="HI18" i="8"/>
  <c r="HI19" i="8"/>
  <c r="HI20" i="8"/>
  <c r="HI21" i="8"/>
  <c r="HI22" i="8"/>
  <c r="HI23" i="8"/>
  <c r="HI24" i="8"/>
  <c r="HI25" i="8"/>
  <c r="HI26" i="8"/>
  <c r="HF5" i="8"/>
  <c r="HF6" i="8"/>
  <c r="HF7" i="8"/>
  <c r="HF8" i="8"/>
  <c r="HF9" i="8"/>
  <c r="HF10" i="8"/>
  <c r="HF11" i="8"/>
  <c r="HF12" i="8"/>
  <c r="HF13" i="8"/>
  <c r="HF14" i="8"/>
  <c r="HF15" i="8"/>
  <c r="HF16" i="8"/>
  <c r="HF17" i="8"/>
  <c r="HF18" i="8"/>
  <c r="HF19" i="8"/>
  <c r="HF20" i="8"/>
  <c r="HF21" i="8"/>
  <c r="HF22" i="8"/>
  <c r="HF23" i="8"/>
  <c r="HF24" i="8"/>
  <c r="HF25" i="8"/>
  <c r="HD5" i="8"/>
  <c r="HD6" i="8"/>
  <c r="HD7" i="8"/>
  <c r="HD8" i="8"/>
  <c r="HD9" i="8"/>
  <c r="HD10" i="8"/>
  <c r="HD11" i="8"/>
  <c r="HD12" i="8"/>
  <c r="HD13" i="8"/>
  <c r="HD14" i="8"/>
  <c r="HD15" i="8"/>
  <c r="HD16" i="8"/>
  <c r="HD17" i="8"/>
  <c r="HD18" i="8"/>
  <c r="HD19" i="8"/>
  <c r="HD20" i="8"/>
  <c r="HD21" i="8"/>
  <c r="HD22" i="8"/>
  <c r="HD23" i="8"/>
  <c r="HD24" i="8"/>
  <c r="HD25" i="8"/>
  <c r="HA5" i="8"/>
  <c r="HA6" i="8"/>
  <c r="HA7" i="8"/>
  <c r="HA8" i="8"/>
  <c r="HA9" i="8"/>
  <c r="HA10" i="8"/>
  <c r="HA11" i="8"/>
  <c r="HA12" i="8"/>
  <c r="HA13" i="8"/>
  <c r="HA14" i="8"/>
  <c r="HA15" i="8"/>
  <c r="HA16" i="8"/>
  <c r="HA17" i="8"/>
  <c r="HA18" i="8"/>
  <c r="HA19" i="8"/>
  <c r="HA20" i="8"/>
  <c r="HA21" i="8"/>
  <c r="HA22" i="8"/>
  <c r="HA23" i="8"/>
  <c r="HA24" i="8"/>
  <c r="HA25" i="8"/>
  <c r="GY5" i="8"/>
  <c r="GY6" i="8"/>
  <c r="GY7" i="8"/>
  <c r="GY8" i="8"/>
  <c r="GY9" i="8"/>
  <c r="GY10" i="8"/>
  <c r="GY11" i="8"/>
  <c r="GY12" i="8"/>
  <c r="GY13" i="8"/>
  <c r="GY14" i="8"/>
  <c r="GY15" i="8"/>
  <c r="GY16" i="8"/>
  <c r="GY17" i="8"/>
  <c r="GY18" i="8"/>
  <c r="GY19" i="8"/>
  <c r="GY20" i="8"/>
  <c r="GY21" i="8"/>
  <c r="GY22" i="8"/>
  <c r="GY23" i="8"/>
  <c r="GY24" i="8"/>
  <c r="GY25" i="8"/>
  <c r="GV5" i="8"/>
  <c r="GV6" i="8"/>
  <c r="GV7" i="8"/>
  <c r="GV8" i="8"/>
  <c r="GV9" i="8"/>
  <c r="GV10" i="8"/>
  <c r="GV11" i="8"/>
  <c r="GV12" i="8"/>
  <c r="GV13" i="8"/>
  <c r="GV14" i="8"/>
  <c r="GV15" i="8"/>
  <c r="GV16" i="8"/>
  <c r="GV17" i="8"/>
  <c r="GV18" i="8"/>
  <c r="GV19" i="8"/>
  <c r="GV20" i="8"/>
  <c r="GV21" i="8"/>
  <c r="GV22" i="8"/>
  <c r="GV23" i="8"/>
  <c r="GV24" i="8"/>
  <c r="GV25" i="8"/>
  <c r="GT5" i="8"/>
  <c r="GT6" i="8"/>
  <c r="GT7" i="8"/>
  <c r="GT8" i="8"/>
  <c r="GT9" i="8"/>
  <c r="GT10" i="8"/>
  <c r="GT11" i="8"/>
  <c r="GT12" i="8"/>
  <c r="GT13" i="8"/>
  <c r="GT14" i="8"/>
  <c r="GT15" i="8"/>
  <c r="GT16" i="8"/>
  <c r="GT17" i="8"/>
  <c r="GT18" i="8"/>
  <c r="GT19" i="8"/>
  <c r="GT20" i="8"/>
  <c r="GT21" i="8"/>
  <c r="GT22" i="8"/>
  <c r="GT23" i="8"/>
  <c r="GT24" i="8"/>
  <c r="GT25" i="8"/>
  <c r="GQ5" i="8"/>
  <c r="GQ6" i="8"/>
  <c r="GQ7" i="8"/>
  <c r="GQ8" i="8"/>
  <c r="GQ9" i="8"/>
  <c r="GQ10" i="8"/>
  <c r="GQ11" i="8"/>
  <c r="GQ12" i="8"/>
  <c r="GQ13" i="8"/>
  <c r="GQ14" i="8"/>
  <c r="GQ15" i="8"/>
  <c r="GQ16" i="8"/>
  <c r="GQ17" i="8"/>
  <c r="GQ18" i="8"/>
  <c r="GQ19" i="8"/>
  <c r="GQ20" i="8"/>
  <c r="GQ21" i="8"/>
  <c r="GQ22" i="8"/>
  <c r="GQ23" i="8"/>
  <c r="GQ24" i="8"/>
  <c r="GQ25" i="8"/>
  <c r="GO5" i="8"/>
  <c r="GO6" i="8"/>
  <c r="GO7" i="8"/>
  <c r="GO8" i="8"/>
  <c r="GO9" i="8"/>
  <c r="GO10" i="8"/>
  <c r="GO11" i="8"/>
  <c r="GO12" i="8"/>
  <c r="GO13" i="8"/>
  <c r="GO14" i="8"/>
  <c r="GO15" i="8"/>
  <c r="GO16" i="8"/>
  <c r="GO17" i="8"/>
  <c r="GO18" i="8"/>
  <c r="GO19" i="8"/>
  <c r="GO20" i="8"/>
  <c r="GO21" i="8"/>
  <c r="GO22" i="8"/>
  <c r="GO23" i="8"/>
  <c r="GO24" i="8"/>
  <c r="GO25" i="8"/>
  <c r="GL5" i="8"/>
  <c r="GL6" i="8"/>
  <c r="GL7" i="8"/>
  <c r="GL8" i="8"/>
  <c r="GL9" i="8"/>
  <c r="GL10" i="8"/>
  <c r="GL11" i="8"/>
  <c r="GL12" i="8"/>
  <c r="GL13" i="8"/>
  <c r="GL14" i="8"/>
  <c r="GL15" i="8"/>
  <c r="GL16" i="8"/>
  <c r="GL17" i="8"/>
  <c r="GL18" i="8"/>
  <c r="GL19" i="8"/>
  <c r="GL20" i="8"/>
  <c r="GL21" i="8"/>
  <c r="GL22" i="8"/>
  <c r="GL23" i="8"/>
  <c r="GL24" i="8"/>
  <c r="GL25" i="8"/>
  <c r="GJ5" i="8"/>
  <c r="GJ6" i="8"/>
  <c r="GJ7" i="8"/>
  <c r="GJ8" i="8"/>
  <c r="GJ9" i="8"/>
  <c r="GJ10" i="8"/>
  <c r="GJ11" i="8"/>
  <c r="GJ12" i="8"/>
  <c r="GJ13" i="8"/>
  <c r="GJ14" i="8"/>
  <c r="GJ15" i="8"/>
  <c r="GJ16" i="8"/>
  <c r="GJ17" i="8"/>
  <c r="GJ18" i="8"/>
  <c r="GJ19" i="8"/>
  <c r="GJ20" i="8"/>
  <c r="GJ21" i="8"/>
  <c r="GJ22" i="8"/>
  <c r="GJ23" i="8"/>
  <c r="GJ24" i="8"/>
  <c r="GJ25" i="8"/>
  <c r="GG5" i="8"/>
  <c r="GG6" i="8"/>
  <c r="GG7" i="8"/>
  <c r="GG8" i="8"/>
  <c r="GG9" i="8"/>
  <c r="GG10" i="8"/>
  <c r="GG11" i="8"/>
  <c r="GG12" i="8"/>
  <c r="GG13" i="8"/>
  <c r="GG14" i="8"/>
  <c r="GG15" i="8"/>
  <c r="GG16" i="8"/>
  <c r="GG17" i="8"/>
  <c r="GG18" i="8"/>
  <c r="GG19" i="8"/>
  <c r="GG20" i="8"/>
  <c r="GG21" i="8"/>
  <c r="GG22" i="8"/>
  <c r="GG23" i="8"/>
  <c r="GG24" i="8"/>
  <c r="GG25" i="8"/>
  <c r="GE5" i="8"/>
  <c r="GE6" i="8"/>
  <c r="GE7" i="8"/>
  <c r="GE8" i="8"/>
  <c r="GE9" i="8"/>
  <c r="GE10" i="8"/>
  <c r="GE11" i="8"/>
  <c r="GE12" i="8"/>
  <c r="GE13" i="8"/>
  <c r="GE14" i="8"/>
  <c r="GE15" i="8"/>
  <c r="GE16" i="8"/>
  <c r="GE17" i="8"/>
  <c r="GE18" i="8"/>
  <c r="GE19" i="8"/>
  <c r="GE20" i="8"/>
  <c r="GE21" i="8"/>
  <c r="GE22" i="8"/>
  <c r="GE23" i="8"/>
  <c r="GE24" i="8"/>
  <c r="GE25" i="8"/>
  <c r="GB5" i="8"/>
  <c r="GB6" i="8"/>
  <c r="GB7" i="8"/>
  <c r="GB8" i="8"/>
  <c r="GB9" i="8"/>
  <c r="GB10" i="8"/>
  <c r="GB11" i="8"/>
  <c r="GB12" i="8"/>
  <c r="GB13" i="8"/>
  <c r="GB14" i="8"/>
  <c r="GB15" i="8"/>
  <c r="GB16" i="8"/>
  <c r="GB17" i="8"/>
  <c r="GB18" i="8"/>
  <c r="GB19" i="8"/>
  <c r="GB20" i="8"/>
  <c r="GB21" i="8"/>
  <c r="GB22" i="8"/>
  <c r="GB23" i="8"/>
  <c r="GB24" i="8"/>
  <c r="GB25" i="8"/>
  <c r="FZ5" i="8"/>
  <c r="FZ6" i="8"/>
  <c r="FZ7" i="8"/>
  <c r="FZ8" i="8"/>
  <c r="FZ9" i="8"/>
  <c r="FZ10" i="8"/>
  <c r="FZ11" i="8"/>
  <c r="FZ12" i="8"/>
  <c r="FZ13" i="8"/>
  <c r="FZ14" i="8"/>
  <c r="FZ15" i="8"/>
  <c r="FZ16" i="8"/>
  <c r="FZ17" i="8"/>
  <c r="FZ18" i="8"/>
  <c r="FZ19" i="8"/>
  <c r="FZ20" i="8"/>
  <c r="FZ21" i="8"/>
  <c r="FZ22" i="8"/>
  <c r="FZ23" i="8"/>
  <c r="FZ24" i="8"/>
  <c r="FZ25" i="8"/>
  <c r="FX26" i="8"/>
  <c r="FW5" i="8"/>
  <c r="FW6" i="8"/>
  <c r="FW7" i="8"/>
  <c r="FW8" i="8"/>
  <c r="FW9" i="8"/>
  <c r="FW10" i="8"/>
  <c r="FW11" i="8"/>
  <c r="FW12" i="8"/>
  <c r="FW13" i="8"/>
  <c r="FW14" i="8"/>
  <c r="FW15" i="8"/>
  <c r="FW16" i="8"/>
  <c r="FW17" i="8"/>
  <c r="FW18" i="8"/>
  <c r="FW19" i="8"/>
  <c r="FW20" i="8"/>
  <c r="FW21" i="8"/>
  <c r="FW22" i="8"/>
  <c r="FW23" i="8"/>
  <c r="FW24" i="8"/>
  <c r="FW25" i="8"/>
  <c r="FV26" i="8"/>
  <c r="FU5" i="8"/>
  <c r="FU6" i="8"/>
  <c r="FU7" i="8"/>
  <c r="FU8" i="8"/>
  <c r="FU9" i="8"/>
  <c r="FU10" i="8"/>
  <c r="FU11" i="8"/>
  <c r="FU12" i="8"/>
  <c r="FU13" i="8"/>
  <c r="FU14" i="8"/>
  <c r="FU15" i="8"/>
  <c r="FU16" i="8"/>
  <c r="FU17" i="8"/>
  <c r="FU18" i="8"/>
  <c r="FU19" i="8"/>
  <c r="FU20" i="8"/>
  <c r="FU21" i="8"/>
  <c r="FU22" i="8"/>
  <c r="FU23" i="8"/>
  <c r="FU24" i="8"/>
  <c r="FU25" i="8"/>
  <c r="FR5" i="8"/>
  <c r="FR6" i="8"/>
  <c r="FR7" i="8"/>
  <c r="FR8" i="8"/>
  <c r="FR9" i="8"/>
  <c r="FR10" i="8"/>
  <c r="FR11" i="8"/>
  <c r="FR12" i="8"/>
  <c r="FR13" i="8"/>
  <c r="FR14" i="8"/>
  <c r="FR15" i="8"/>
  <c r="FR16" i="8"/>
  <c r="FR17" i="8"/>
  <c r="FR18" i="8"/>
  <c r="FR19" i="8"/>
  <c r="FR20" i="8"/>
  <c r="FR21" i="8"/>
  <c r="FR22" i="8"/>
  <c r="FR23" i="8"/>
  <c r="FR24" i="8"/>
  <c r="FR25" i="8"/>
  <c r="FP5" i="8"/>
  <c r="FP6" i="8"/>
  <c r="FP7" i="8"/>
  <c r="FP8" i="8"/>
  <c r="FP9" i="8"/>
  <c r="FP10" i="8"/>
  <c r="FP11" i="8"/>
  <c r="FP12" i="8"/>
  <c r="FP13" i="8"/>
  <c r="FP14" i="8"/>
  <c r="FP15" i="8"/>
  <c r="FP16" i="8"/>
  <c r="FP17" i="8"/>
  <c r="FP18" i="8"/>
  <c r="FP19" i="8"/>
  <c r="FP20" i="8"/>
  <c r="FP21" i="8"/>
  <c r="FP22" i="8"/>
  <c r="FP23" i="8"/>
  <c r="FP24" i="8"/>
  <c r="FP25" i="8"/>
  <c r="FM5" i="8"/>
  <c r="FM6" i="8"/>
  <c r="FM7" i="8"/>
  <c r="FM8" i="8"/>
  <c r="FM9" i="8"/>
  <c r="FM10" i="8"/>
  <c r="FM11" i="8"/>
  <c r="FM12" i="8"/>
  <c r="FM13" i="8"/>
  <c r="FM14" i="8"/>
  <c r="FM15" i="8"/>
  <c r="FM16" i="8"/>
  <c r="FM17" i="8"/>
  <c r="FM18" i="8"/>
  <c r="FM19" i="8"/>
  <c r="FM20" i="8"/>
  <c r="FM21" i="8"/>
  <c r="FM22" i="8"/>
  <c r="FM23" i="8"/>
  <c r="FM24" i="8"/>
  <c r="FM25" i="8"/>
  <c r="FK5" i="8"/>
  <c r="FK6" i="8"/>
  <c r="FK7" i="8"/>
  <c r="FK8" i="8"/>
  <c r="FK9" i="8"/>
  <c r="FK10" i="8"/>
  <c r="FK11" i="8"/>
  <c r="FK12" i="8"/>
  <c r="FK13" i="8"/>
  <c r="FK14" i="8"/>
  <c r="FK15" i="8"/>
  <c r="FK16" i="8"/>
  <c r="FK17" i="8"/>
  <c r="FK18" i="8"/>
  <c r="FK19" i="8"/>
  <c r="FK20" i="8"/>
  <c r="FK21" i="8"/>
  <c r="FK22" i="8"/>
  <c r="FK23" i="8"/>
  <c r="FK24" i="8"/>
  <c r="FK25" i="8"/>
  <c r="FH5" i="8"/>
  <c r="FH6" i="8"/>
  <c r="FH7" i="8"/>
  <c r="FH8" i="8"/>
  <c r="FH9" i="8"/>
  <c r="FH10" i="8"/>
  <c r="FH11" i="8"/>
  <c r="FH12" i="8"/>
  <c r="FH13" i="8"/>
  <c r="FH14" i="8"/>
  <c r="FH15" i="8"/>
  <c r="FH16" i="8"/>
  <c r="FH17" i="8"/>
  <c r="FH18" i="8"/>
  <c r="FH19" i="8"/>
  <c r="FH20" i="8"/>
  <c r="FH21" i="8"/>
  <c r="FH22" i="8"/>
  <c r="FH23" i="8"/>
  <c r="FH24" i="8"/>
  <c r="FH25" i="8"/>
  <c r="FF5" i="8"/>
  <c r="FF6" i="8"/>
  <c r="FF7" i="8"/>
  <c r="FF8" i="8"/>
  <c r="FF9" i="8"/>
  <c r="FF10" i="8"/>
  <c r="FF11" i="8"/>
  <c r="FF12" i="8"/>
  <c r="FF13" i="8"/>
  <c r="FF14" i="8"/>
  <c r="FF15" i="8"/>
  <c r="FF16" i="8"/>
  <c r="FF17" i="8"/>
  <c r="FF18" i="8"/>
  <c r="FF19" i="8"/>
  <c r="FF20" i="8"/>
  <c r="FF21" i="8"/>
  <c r="FF22" i="8"/>
  <c r="FF23" i="8"/>
  <c r="FF24" i="8"/>
  <c r="FF25" i="8"/>
  <c r="FD26" i="8"/>
  <c r="FC5" i="8"/>
  <c r="FC6" i="8"/>
  <c r="FC7" i="8"/>
  <c r="FC8" i="8"/>
  <c r="FC9" i="8"/>
  <c r="FC10" i="8"/>
  <c r="FC11" i="8"/>
  <c r="FC12" i="8"/>
  <c r="FC13" i="8"/>
  <c r="FC14" i="8"/>
  <c r="FC15" i="8"/>
  <c r="FC16" i="8"/>
  <c r="FC17" i="8"/>
  <c r="FC18" i="8"/>
  <c r="FC19" i="8"/>
  <c r="FC20" i="8"/>
  <c r="FC21" i="8"/>
  <c r="FC22" i="8"/>
  <c r="FC23" i="8"/>
  <c r="FC24" i="8"/>
  <c r="FC25" i="8"/>
  <c r="FB26" i="8"/>
  <c r="FA5" i="8"/>
  <c r="FA6" i="8"/>
  <c r="FA7" i="8"/>
  <c r="FA8" i="8"/>
  <c r="FA9" i="8"/>
  <c r="FA10" i="8"/>
  <c r="FA11" i="8"/>
  <c r="FA12" i="8"/>
  <c r="FA13" i="8"/>
  <c r="FA14" i="8"/>
  <c r="FA15" i="8"/>
  <c r="FA16" i="8"/>
  <c r="FA17" i="8"/>
  <c r="FA18" i="8"/>
  <c r="FA19" i="8"/>
  <c r="FA20" i="8"/>
  <c r="FA21" i="8"/>
  <c r="FA22" i="8"/>
  <c r="FA23" i="8"/>
  <c r="FA24" i="8"/>
  <c r="FA25" i="8"/>
  <c r="EX5" i="8"/>
  <c r="EX6" i="8"/>
  <c r="EX7" i="8"/>
  <c r="EX8" i="8"/>
  <c r="EX9" i="8"/>
  <c r="EX10" i="8"/>
  <c r="EX11" i="8"/>
  <c r="EX12" i="8"/>
  <c r="EX13" i="8"/>
  <c r="EX14" i="8"/>
  <c r="EX15" i="8"/>
  <c r="EX16" i="8"/>
  <c r="EX17" i="8"/>
  <c r="EX18" i="8"/>
  <c r="EX19" i="8"/>
  <c r="EX20" i="8"/>
  <c r="EX21" i="8"/>
  <c r="EX22" i="8"/>
  <c r="EX23" i="8"/>
  <c r="EX24" i="8"/>
  <c r="EX25" i="8"/>
  <c r="EV5" i="8"/>
  <c r="EV6" i="8"/>
  <c r="EV7" i="8"/>
  <c r="EV8" i="8"/>
  <c r="EV9" i="8"/>
  <c r="EV10" i="8"/>
  <c r="EV11" i="8"/>
  <c r="EV12" i="8"/>
  <c r="EV13" i="8"/>
  <c r="EV14" i="8"/>
  <c r="EV15" i="8"/>
  <c r="EV16" i="8"/>
  <c r="EV17" i="8"/>
  <c r="EV18" i="8"/>
  <c r="EV19" i="8"/>
  <c r="EV20" i="8"/>
  <c r="EV21" i="8"/>
  <c r="EV22" i="8"/>
  <c r="EV23" i="8"/>
  <c r="EV24" i="8"/>
  <c r="EV25" i="8"/>
  <c r="ES5" i="8"/>
  <c r="ES6" i="8"/>
  <c r="ES7" i="8"/>
  <c r="ES8" i="8"/>
  <c r="ES9" i="8"/>
  <c r="ES10" i="8"/>
  <c r="ES11" i="8"/>
  <c r="ES12" i="8"/>
  <c r="ES13" i="8"/>
  <c r="ES14" i="8"/>
  <c r="ES15" i="8"/>
  <c r="ES16" i="8"/>
  <c r="ES17" i="8"/>
  <c r="ES18" i="8"/>
  <c r="ES19" i="8"/>
  <c r="ES20" i="8"/>
  <c r="ES21" i="8"/>
  <c r="ES22" i="8"/>
  <c r="ES23" i="8"/>
  <c r="ES24" i="8"/>
  <c r="ES25" i="8"/>
  <c r="EQ5" i="8"/>
  <c r="EQ6" i="8"/>
  <c r="EQ7" i="8"/>
  <c r="EQ8" i="8"/>
  <c r="EQ9" i="8"/>
  <c r="EQ10" i="8"/>
  <c r="EQ11" i="8"/>
  <c r="EQ12" i="8"/>
  <c r="EQ13" i="8"/>
  <c r="EQ14" i="8"/>
  <c r="EQ15" i="8"/>
  <c r="EQ16" i="8"/>
  <c r="EQ17" i="8"/>
  <c r="EQ18" i="8"/>
  <c r="EQ19" i="8"/>
  <c r="EQ20" i="8"/>
  <c r="EQ21" i="8"/>
  <c r="EQ22" i="8"/>
  <c r="EQ23" i="8"/>
  <c r="EQ24" i="8"/>
  <c r="EQ25" i="8"/>
  <c r="EN5" i="8"/>
  <c r="EN6" i="8"/>
  <c r="EN7" i="8"/>
  <c r="EN8" i="8"/>
  <c r="EN9" i="8"/>
  <c r="EN10" i="8"/>
  <c r="EN11" i="8"/>
  <c r="EN12" i="8"/>
  <c r="EN13" i="8"/>
  <c r="EN14" i="8"/>
  <c r="EN15" i="8"/>
  <c r="EN16" i="8"/>
  <c r="EN17" i="8"/>
  <c r="EN18" i="8"/>
  <c r="EN19" i="8"/>
  <c r="EN20" i="8"/>
  <c r="EN21" i="8"/>
  <c r="EN22" i="8"/>
  <c r="EN23" i="8"/>
  <c r="EN24" i="8"/>
  <c r="EN25" i="8"/>
  <c r="EL5" i="8"/>
  <c r="EL6" i="8"/>
  <c r="EL7" i="8"/>
  <c r="EL8" i="8"/>
  <c r="EL9" i="8"/>
  <c r="EL10" i="8"/>
  <c r="EL11" i="8"/>
  <c r="EL12" i="8"/>
  <c r="EL13" i="8"/>
  <c r="EL14" i="8"/>
  <c r="EL15" i="8"/>
  <c r="EL16" i="8"/>
  <c r="EL17" i="8"/>
  <c r="EL18" i="8"/>
  <c r="EL19" i="8"/>
  <c r="EL20" i="8"/>
  <c r="EL21" i="8"/>
  <c r="EL22" i="8"/>
  <c r="EL23" i="8"/>
  <c r="EL24" i="8"/>
  <c r="EL25" i="8"/>
  <c r="EI5" i="8"/>
  <c r="EI6" i="8"/>
  <c r="EI7" i="8"/>
  <c r="EI8" i="8"/>
  <c r="EI9" i="8"/>
  <c r="EI10" i="8"/>
  <c r="EI11" i="8"/>
  <c r="EI12" i="8"/>
  <c r="EI13" i="8"/>
  <c r="EI14" i="8"/>
  <c r="EI15" i="8"/>
  <c r="EI16" i="8"/>
  <c r="EI17" i="8"/>
  <c r="EI18" i="8"/>
  <c r="EI19" i="8"/>
  <c r="EI20" i="8"/>
  <c r="EI21" i="8"/>
  <c r="EI22" i="8"/>
  <c r="EI23" i="8"/>
  <c r="EI24" i="8"/>
  <c r="EI25" i="8"/>
  <c r="EG5" i="8"/>
  <c r="EG6" i="8"/>
  <c r="EG7" i="8"/>
  <c r="EG8" i="8"/>
  <c r="EG9" i="8"/>
  <c r="EG10" i="8"/>
  <c r="EG11" i="8"/>
  <c r="EG12" i="8"/>
  <c r="EG13" i="8"/>
  <c r="EG14" i="8"/>
  <c r="EG15" i="8"/>
  <c r="EG16" i="8"/>
  <c r="EG17" i="8"/>
  <c r="EG18" i="8"/>
  <c r="EG19" i="8"/>
  <c r="EG20" i="8"/>
  <c r="EG21" i="8"/>
  <c r="EG22" i="8"/>
  <c r="EG23" i="8"/>
  <c r="EG24" i="8"/>
  <c r="EG25" i="8"/>
  <c r="ED5" i="8"/>
  <c r="ED6" i="8"/>
  <c r="ED7" i="8"/>
  <c r="ED8" i="8"/>
  <c r="ED9" i="8"/>
  <c r="ED10" i="8"/>
  <c r="ED11" i="8"/>
  <c r="ED12" i="8"/>
  <c r="ED13" i="8"/>
  <c r="ED14" i="8"/>
  <c r="ED15" i="8"/>
  <c r="ED16" i="8"/>
  <c r="ED17" i="8"/>
  <c r="ED18" i="8"/>
  <c r="ED19" i="8"/>
  <c r="ED20" i="8"/>
  <c r="ED21" i="8"/>
  <c r="ED22" i="8"/>
  <c r="ED23" i="8"/>
  <c r="ED24" i="8"/>
  <c r="ED25" i="8"/>
  <c r="EB5" i="8"/>
  <c r="EB6" i="8"/>
  <c r="EB7" i="8"/>
  <c r="EB8" i="8"/>
  <c r="EB9" i="8"/>
  <c r="EB10" i="8"/>
  <c r="EB11" i="8"/>
  <c r="EB12" i="8"/>
  <c r="EB13" i="8"/>
  <c r="EB14" i="8"/>
  <c r="EB15" i="8"/>
  <c r="EB16" i="8"/>
  <c r="EB17" i="8"/>
  <c r="EB18" i="8"/>
  <c r="EB19" i="8"/>
  <c r="EB20" i="8"/>
  <c r="EB21" i="8"/>
  <c r="EB22" i="8"/>
  <c r="EB23" i="8"/>
  <c r="EB24" i="8"/>
  <c r="EB25" i="8"/>
  <c r="DY5" i="8"/>
  <c r="DY6" i="8"/>
  <c r="DY7" i="8"/>
  <c r="DY8" i="8"/>
  <c r="DY9" i="8"/>
  <c r="DY10" i="8"/>
  <c r="DY11" i="8"/>
  <c r="DY12" i="8"/>
  <c r="DY13" i="8"/>
  <c r="DY14" i="8"/>
  <c r="DY15" i="8"/>
  <c r="DY16" i="8"/>
  <c r="DY17" i="8"/>
  <c r="DY18" i="8"/>
  <c r="DY19" i="8"/>
  <c r="DY20" i="8"/>
  <c r="DY21" i="8"/>
  <c r="DY22" i="8"/>
  <c r="DY23" i="8"/>
  <c r="DY24" i="8"/>
  <c r="DY25" i="8"/>
  <c r="DW5" i="8"/>
  <c r="DW6" i="8"/>
  <c r="DW7" i="8"/>
  <c r="DW8" i="8"/>
  <c r="DW9" i="8"/>
  <c r="DW10" i="8"/>
  <c r="DW11" i="8"/>
  <c r="DW12" i="8"/>
  <c r="DW13" i="8"/>
  <c r="DW14" i="8"/>
  <c r="DW15" i="8"/>
  <c r="DW16" i="8"/>
  <c r="DW17" i="8"/>
  <c r="DW18" i="8"/>
  <c r="DW19" i="8"/>
  <c r="DW20" i="8"/>
  <c r="DW21" i="8"/>
  <c r="DW22" i="8"/>
  <c r="DW23" i="8"/>
  <c r="DW24" i="8"/>
  <c r="DW25" i="8"/>
  <c r="DT5" i="8"/>
  <c r="DT6" i="8"/>
  <c r="DT7" i="8"/>
  <c r="DT8" i="8"/>
  <c r="DT9" i="8"/>
  <c r="DT10" i="8"/>
  <c r="DT11" i="8"/>
  <c r="DT12" i="8"/>
  <c r="DT13" i="8"/>
  <c r="DT14" i="8"/>
  <c r="DT15" i="8"/>
  <c r="DT16" i="8"/>
  <c r="DT17" i="8"/>
  <c r="DT18" i="8"/>
  <c r="DT19" i="8"/>
  <c r="DT20" i="8"/>
  <c r="DT21" i="8"/>
  <c r="DT22" i="8"/>
  <c r="DT23" i="8"/>
  <c r="DT24" i="8"/>
  <c r="DT25" i="8"/>
  <c r="DR5" i="8"/>
  <c r="DR6" i="8"/>
  <c r="DR7" i="8"/>
  <c r="DR8" i="8"/>
  <c r="DR9" i="8"/>
  <c r="DR10" i="8"/>
  <c r="DR11" i="8"/>
  <c r="DR12" i="8"/>
  <c r="DR13" i="8"/>
  <c r="DR14" i="8"/>
  <c r="DR15" i="8"/>
  <c r="DR16" i="8"/>
  <c r="DR17" i="8"/>
  <c r="DR18" i="8"/>
  <c r="DR19" i="8"/>
  <c r="DR20" i="8"/>
  <c r="DR21" i="8"/>
  <c r="DR22" i="8"/>
  <c r="DR23" i="8"/>
  <c r="DR24" i="8"/>
  <c r="DR25" i="8"/>
  <c r="DO5" i="8"/>
  <c r="DO6" i="8"/>
  <c r="DO7" i="8"/>
  <c r="DO8" i="8"/>
  <c r="DO9" i="8"/>
  <c r="DO10" i="8"/>
  <c r="DO11" i="8"/>
  <c r="DO12" i="8"/>
  <c r="DO13" i="8"/>
  <c r="DO14" i="8"/>
  <c r="DO15" i="8"/>
  <c r="DO16" i="8"/>
  <c r="DO17" i="8"/>
  <c r="DO18" i="8"/>
  <c r="DO19" i="8"/>
  <c r="DO20" i="8"/>
  <c r="DO21" i="8"/>
  <c r="DO22" i="8"/>
  <c r="DO23" i="8"/>
  <c r="DO24" i="8"/>
  <c r="DO25" i="8"/>
  <c r="DM5" i="8"/>
  <c r="DM6" i="8"/>
  <c r="DM7" i="8"/>
  <c r="DM8" i="8"/>
  <c r="DM9" i="8"/>
  <c r="DM10" i="8"/>
  <c r="DM11" i="8"/>
  <c r="DM12" i="8"/>
  <c r="DM13" i="8"/>
  <c r="DM14" i="8"/>
  <c r="DM15" i="8"/>
  <c r="DM16" i="8"/>
  <c r="DM17" i="8"/>
  <c r="DM18" i="8"/>
  <c r="DM19" i="8"/>
  <c r="DM20" i="8"/>
  <c r="DM21" i="8"/>
  <c r="DM22" i="8"/>
  <c r="DM23" i="8"/>
  <c r="DM24" i="8"/>
  <c r="DM25" i="8"/>
  <c r="DJ5" i="8"/>
  <c r="DJ6" i="8"/>
  <c r="DJ7" i="8"/>
  <c r="DJ8" i="8"/>
  <c r="DJ9" i="8"/>
  <c r="DJ10" i="8"/>
  <c r="DJ11" i="8"/>
  <c r="DJ12" i="8"/>
  <c r="DJ13" i="8"/>
  <c r="DJ14" i="8"/>
  <c r="DJ15" i="8"/>
  <c r="DJ16" i="8"/>
  <c r="DJ17" i="8"/>
  <c r="DJ18" i="8"/>
  <c r="DJ19" i="8"/>
  <c r="DJ20" i="8"/>
  <c r="DJ21" i="8"/>
  <c r="DJ22" i="8"/>
  <c r="DJ23" i="8"/>
  <c r="DJ24" i="8"/>
  <c r="DJ25" i="8"/>
  <c r="DH5" i="8"/>
  <c r="DH6" i="8"/>
  <c r="DH7" i="8"/>
  <c r="DH8" i="8"/>
  <c r="DH9" i="8"/>
  <c r="DH10" i="8"/>
  <c r="DH11" i="8"/>
  <c r="DH12" i="8"/>
  <c r="DH13" i="8"/>
  <c r="DH14" i="8"/>
  <c r="DH15" i="8"/>
  <c r="DH16" i="8"/>
  <c r="DH17" i="8"/>
  <c r="DH18" i="8"/>
  <c r="DH19" i="8"/>
  <c r="DH20" i="8"/>
  <c r="DH21" i="8"/>
  <c r="DH22" i="8"/>
  <c r="DH23" i="8"/>
  <c r="DH24" i="8"/>
  <c r="DH25" i="8"/>
  <c r="DE5" i="8"/>
  <c r="DE6" i="8"/>
  <c r="DE7" i="8"/>
  <c r="DE8" i="8"/>
  <c r="DE9" i="8"/>
  <c r="DE10" i="8"/>
  <c r="DE11" i="8"/>
  <c r="DE12" i="8"/>
  <c r="DE13" i="8"/>
  <c r="DE14" i="8"/>
  <c r="DE15" i="8"/>
  <c r="DE16" i="8"/>
  <c r="DE17" i="8"/>
  <c r="DE18" i="8"/>
  <c r="DE19" i="8"/>
  <c r="DE20" i="8"/>
  <c r="DE21" i="8"/>
  <c r="DE22" i="8"/>
  <c r="DE23" i="8"/>
  <c r="DE24" i="8"/>
  <c r="DE25" i="8"/>
  <c r="DC5" i="8"/>
  <c r="DC6" i="8"/>
  <c r="DC7" i="8"/>
  <c r="DC8" i="8"/>
  <c r="DC9" i="8"/>
  <c r="DC10" i="8"/>
  <c r="DC11" i="8"/>
  <c r="DC12" i="8"/>
  <c r="DC13" i="8"/>
  <c r="DC14" i="8"/>
  <c r="DC15" i="8"/>
  <c r="DC16" i="8"/>
  <c r="DC17" i="8"/>
  <c r="DC18" i="8"/>
  <c r="DC19" i="8"/>
  <c r="DC20" i="8"/>
  <c r="DC21" i="8"/>
  <c r="DC22" i="8"/>
  <c r="DC23" i="8"/>
  <c r="DC24" i="8"/>
  <c r="DC25" i="8"/>
  <c r="CZ5" i="8"/>
  <c r="CZ6" i="8"/>
  <c r="CZ7" i="8"/>
  <c r="CZ8" i="8"/>
  <c r="CZ9" i="8"/>
  <c r="CZ10" i="8"/>
  <c r="CZ11" i="8"/>
  <c r="CZ12" i="8"/>
  <c r="CZ13" i="8"/>
  <c r="CZ14" i="8"/>
  <c r="CZ15" i="8"/>
  <c r="CZ16" i="8"/>
  <c r="CZ17" i="8"/>
  <c r="CZ18" i="8"/>
  <c r="CZ19" i="8"/>
  <c r="CZ20" i="8"/>
  <c r="CZ21" i="8"/>
  <c r="CZ22" i="8"/>
  <c r="CZ23" i="8"/>
  <c r="CZ24" i="8"/>
  <c r="CZ25" i="8"/>
  <c r="CX5" i="8"/>
  <c r="CX6" i="8"/>
  <c r="CX7" i="8"/>
  <c r="CX8" i="8"/>
  <c r="CX9" i="8"/>
  <c r="CX10" i="8"/>
  <c r="CX11" i="8"/>
  <c r="CX12" i="8"/>
  <c r="CX13" i="8"/>
  <c r="CX14" i="8"/>
  <c r="CX15" i="8"/>
  <c r="CX16" i="8"/>
  <c r="CX17" i="8"/>
  <c r="CY17" i="8" s="1"/>
  <c r="CX18" i="8"/>
  <c r="CX19" i="8"/>
  <c r="CX20" i="8"/>
  <c r="CX21" i="8"/>
  <c r="CX22" i="8"/>
  <c r="CX23" i="8"/>
  <c r="CX24" i="8"/>
  <c r="CX25" i="8"/>
  <c r="CU5" i="8"/>
  <c r="CU6" i="8"/>
  <c r="CU7" i="8"/>
  <c r="CU8" i="8"/>
  <c r="CU9" i="8"/>
  <c r="CU10" i="8"/>
  <c r="CU11" i="8"/>
  <c r="CU12" i="8"/>
  <c r="CU13" i="8"/>
  <c r="CU14" i="8"/>
  <c r="CU15" i="8"/>
  <c r="CU16" i="8"/>
  <c r="CU17" i="8"/>
  <c r="CU18" i="8"/>
  <c r="CV18" i="8" s="1"/>
  <c r="CU19" i="8"/>
  <c r="CU20" i="8"/>
  <c r="CU21" i="8"/>
  <c r="CU22" i="8"/>
  <c r="CV22" i="8" s="1"/>
  <c r="CU23" i="8"/>
  <c r="CU24" i="8"/>
  <c r="CU25" i="8"/>
  <c r="CS5" i="8"/>
  <c r="CS6" i="8"/>
  <c r="CS7" i="8"/>
  <c r="CS8" i="8"/>
  <c r="CS9" i="8"/>
  <c r="CS10" i="8"/>
  <c r="CS11" i="8"/>
  <c r="CS12" i="8"/>
  <c r="CS13" i="8"/>
  <c r="CS14" i="8"/>
  <c r="CS15" i="8"/>
  <c r="CS16" i="8"/>
  <c r="CS17" i="8"/>
  <c r="CS18" i="8"/>
  <c r="CS19" i="8"/>
  <c r="CS20" i="8"/>
  <c r="CS21" i="8"/>
  <c r="CS22" i="8"/>
  <c r="CS23" i="8"/>
  <c r="CT23" i="8" s="1"/>
  <c r="CS24" i="8"/>
  <c r="CS25" i="8"/>
  <c r="CP5" i="8"/>
  <c r="CP6" i="8"/>
  <c r="CP7" i="8"/>
  <c r="CP8" i="8"/>
  <c r="CP9" i="8"/>
  <c r="CP10" i="8"/>
  <c r="CP11" i="8"/>
  <c r="CP12" i="8"/>
  <c r="CP13" i="8"/>
  <c r="CP14" i="8"/>
  <c r="CP15" i="8"/>
  <c r="CP16" i="8"/>
  <c r="CP17" i="8"/>
  <c r="CP18" i="8"/>
  <c r="CQ18" i="8" s="1"/>
  <c r="CP19" i="8"/>
  <c r="CP20" i="8"/>
  <c r="CP21" i="8"/>
  <c r="CP22" i="8"/>
  <c r="CQ22" i="8" s="1"/>
  <c r="CP23" i="8"/>
  <c r="CP24" i="8"/>
  <c r="CP25" i="8"/>
  <c r="CN5" i="8"/>
  <c r="CN6" i="8"/>
  <c r="CN7" i="8"/>
  <c r="CN8" i="8"/>
  <c r="CN9" i="8"/>
  <c r="CN10" i="8"/>
  <c r="CN11" i="8"/>
  <c r="CN12" i="8"/>
  <c r="CN13" i="8"/>
  <c r="CN14" i="8"/>
  <c r="CN15" i="8"/>
  <c r="CN16" i="8"/>
  <c r="CN17" i="8"/>
  <c r="CN18" i="8"/>
  <c r="CN19" i="8"/>
  <c r="CN20" i="8"/>
  <c r="CN21" i="8"/>
  <c r="CN22" i="8"/>
  <c r="CN23" i="8"/>
  <c r="CO23" i="8" s="1"/>
  <c r="CN24" i="8"/>
  <c r="CN25" i="8"/>
  <c r="CK5" i="8"/>
  <c r="CK6" i="8"/>
  <c r="CK7" i="8"/>
  <c r="CK8" i="8"/>
  <c r="CK9" i="8"/>
  <c r="CK10" i="8"/>
  <c r="CK11" i="8"/>
  <c r="CK12" i="8"/>
  <c r="CK13" i="8"/>
  <c r="CK14" i="8"/>
  <c r="CK15" i="8"/>
  <c r="CK16" i="8"/>
  <c r="CK17" i="8"/>
  <c r="CK18" i="8"/>
  <c r="CL18" i="8" s="1"/>
  <c r="CK19" i="8"/>
  <c r="CK20" i="8"/>
  <c r="CK21" i="8"/>
  <c r="CK22" i="8"/>
  <c r="CL22" i="8" s="1"/>
  <c r="CK23" i="8"/>
  <c r="CK24" i="8"/>
  <c r="CK25" i="8"/>
  <c r="CI5" i="8"/>
  <c r="CI6" i="8"/>
  <c r="CI7" i="8"/>
  <c r="CI8" i="8"/>
  <c r="CI9" i="8"/>
  <c r="CI10" i="8"/>
  <c r="CI11" i="8"/>
  <c r="CI12" i="8"/>
  <c r="CI13" i="8"/>
  <c r="CI14" i="8"/>
  <c r="CI15" i="8"/>
  <c r="CI16" i="8"/>
  <c r="CI17" i="8"/>
  <c r="CJ17" i="8" s="1"/>
  <c r="CI18" i="8"/>
  <c r="CI19" i="8"/>
  <c r="CI20" i="8"/>
  <c r="CI21" i="8"/>
  <c r="CI22" i="8"/>
  <c r="CI23" i="8"/>
  <c r="CJ23" i="8" s="1"/>
  <c r="CI24" i="8"/>
  <c r="CI25" i="8"/>
  <c r="CF5" i="8"/>
  <c r="CF6" i="8"/>
  <c r="CF7" i="8"/>
  <c r="CF8" i="8"/>
  <c r="CF9" i="8"/>
  <c r="CF10" i="8"/>
  <c r="CF11" i="8"/>
  <c r="CF12" i="8"/>
  <c r="CF13" i="8"/>
  <c r="CF14" i="8"/>
  <c r="CF15" i="8"/>
  <c r="CF16" i="8"/>
  <c r="CF17" i="8"/>
  <c r="CF18" i="8"/>
  <c r="CF19" i="8"/>
  <c r="CF20" i="8"/>
  <c r="CF21" i="8"/>
  <c r="CF22" i="8"/>
  <c r="CG22" i="8" s="1"/>
  <c r="CF23" i="8"/>
  <c r="CF24" i="8"/>
  <c r="CF25" i="8"/>
  <c r="CF26" i="8"/>
  <c r="CD5" i="8"/>
  <c r="CD6" i="8"/>
  <c r="CD7" i="8"/>
  <c r="CD8" i="8"/>
  <c r="CD9" i="8"/>
  <c r="CD10" i="8"/>
  <c r="CD11" i="8"/>
  <c r="CD12" i="8"/>
  <c r="CD13" i="8"/>
  <c r="CD14" i="8"/>
  <c r="CD15" i="8"/>
  <c r="CD16" i="8"/>
  <c r="CE16" i="8" s="1"/>
  <c r="CD17" i="8"/>
  <c r="CD18" i="8"/>
  <c r="CD19" i="8"/>
  <c r="CD20" i="8"/>
  <c r="CD21" i="8"/>
  <c r="CD22" i="8"/>
  <c r="CD23" i="8"/>
  <c r="CD24" i="8"/>
  <c r="CE24" i="8" s="1"/>
  <c r="CD25" i="8"/>
  <c r="BY47" i="1"/>
  <c r="BZ5" i="8" s="1"/>
  <c r="BY52" i="1"/>
  <c r="BZ6" i="8" s="1"/>
  <c r="BY62" i="1"/>
  <c r="BZ7" i="8" s="1"/>
  <c r="BY63" i="1"/>
  <c r="BZ8" i="8" s="1"/>
  <c r="BY74" i="1"/>
  <c r="BZ9" i="8" s="1"/>
  <c r="CA9" i="8" s="1"/>
  <c r="BY75" i="1"/>
  <c r="BZ10" i="8" s="1"/>
  <c r="BY76" i="1"/>
  <c r="BZ11" i="8" s="1"/>
  <c r="BY77" i="1"/>
  <c r="BZ12" i="8" s="1"/>
  <c r="BY78" i="1"/>
  <c r="BZ13" i="8" s="1"/>
  <c r="BY79" i="1"/>
  <c r="BZ14" i="8" s="1"/>
  <c r="BY90" i="1"/>
  <c r="BZ15" i="8" s="1"/>
  <c r="BY91" i="1"/>
  <c r="BZ16" i="8" s="1"/>
  <c r="BY98" i="1"/>
  <c r="BZ17" i="8" s="1"/>
  <c r="BY99" i="1"/>
  <c r="BZ18" i="8" s="1"/>
  <c r="BY105" i="1"/>
  <c r="BZ19" i="8" s="1"/>
  <c r="BY106" i="1"/>
  <c r="BZ20" i="8" s="1"/>
  <c r="BY109" i="1"/>
  <c r="BZ21" i="8" s="1"/>
  <c r="BY110" i="1"/>
  <c r="BZ22" i="8" s="1"/>
  <c r="BY111" i="1"/>
  <c r="BZ23" i="8" s="1"/>
  <c r="BY113" i="1"/>
  <c r="BZ24" i="8" s="1"/>
  <c r="BY133" i="1"/>
  <c r="BZ25" i="8" s="1"/>
  <c r="BW47" i="1"/>
  <c r="BX5" i="8" s="1"/>
  <c r="BW52" i="1"/>
  <c r="BX6" i="8" s="1"/>
  <c r="BW62" i="1"/>
  <c r="BX7" i="8" s="1"/>
  <c r="BW63" i="1"/>
  <c r="BX8" i="8" s="1"/>
  <c r="BW74" i="1"/>
  <c r="BX9" i="8" s="1"/>
  <c r="BY9" i="8" s="1"/>
  <c r="BW75" i="1"/>
  <c r="BX10" i="8" s="1"/>
  <c r="BW76" i="1"/>
  <c r="BX11" i="8" s="1"/>
  <c r="BW77" i="1"/>
  <c r="BX12" i="8" s="1"/>
  <c r="BW78" i="1"/>
  <c r="BX13" i="8" s="1"/>
  <c r="BW79" i="1"/>
  <c r="BX14" i="8" s="1"/>
  <c r="BW90" i="1"/>
  <c r="BX15" i="8" s="1"/>
  <c r="BW91" i="1"/>
  <c r="BX16" i="8" s="1"/>
  <c r="BW98" i="1"/>
  <c r="BX17" i="8" s="1"/>
  <c r="BW99" i="1"/>
  <c r="BX18" i="8" s="1"/>
  <c r="BW105" i="1"/>
  <c r="BX19" i="8" s="1"/>
  <c r="BW106" i="1"/>
  <c r="BX20" i="8" s="1"/>
  <c r="BW109" i="1"/>
  <c r="BX21" i="8" s="1"/>
  <c r="BW110" i="1"/>
  <c r="BX22" i="8" s="1"/>
  <c r="BW111" i="1"/>
  <c r="BX23" i="8" s="1"/>
  <c r="BW113" i="1"/>
  <c r="BX24" i="8" s="1"/>
  <c r="BW133" i="1"/>
  <c r="BX25" i="8" s="1"/>
  <c r="BT47" i="1"/>
  <c r="BU5" i="8" s="1"/>
  <c r="BT52" i="1"/>
  <c r="BU6" i="8" s="1"/>
  <c r="BT62" i="1"/>
  <c r="BU7" i="8" s="1"/>
  <c r="BT63" i="1"/>
  <c r="BU8" i="8" s="1"/>
  <c r="BT74" i="1"/>
  <c r="BU9" i="8" s="1"/>
  <c r="BT75" i="1"/>
  <c r="BU10" i="8" s="1"/>
  <c r="BT76" i="1"/>
  <c r="BU11" i="8" s="1"/>
  <c r="BT77" i="1"/>
  <c r="BU12" i="8" s="1"/>
  <c r="BT78" i="1"/>
  <c r="BU13" i="8" s="1"/>
  <c r="BT79" i="1"/>
  <c r="BU14" i="8" s="1"/>
  <c r="BT90" i="1"/>
  <c r="BU15" i="8" s="1"/>
  <c r="BT91" i="1"/>
  <c r="BU16" i="8" s="1"/>
  <c r="BT98" i="1"/>
  <c r="BU17" i="8" s="1"/>
  <c r="BT99" i="1"/>
  <c r="BU18" i="8" s="1"/>
  <c r="BT105" i="1"/>
  <c r="BU19" i="8" s="1"/>
  <c r="BT106" i="1"/>
  <c r="BU20" i="8" s="1"/>
  <c r="BT109" i="1"/>
  <c r="BU21" i="8" s="1"/>
  <c r="BT110" i="1"/>
  <c r="BU22" i="8" s="1"/>
  <c r="BT111" i="1"/>
  <c r="BU23" i="8" s="1"/>
  <c r="BT113" i="1"/>
  <c r="BU24" i="8" s="1"/>
  <c r="BT133" i="1"/>
  <c r="BU25" i="8" s="1"/>
  <c r="BR47" i="1"/>
  <c r="BS5" i="8" s="1"/>
  <c r="BR52" i="1"/>
  <c r="BS6" i="8" s="1"/>
  <c r="BR62" i="1"/>
  <c r="BS7" i="8" s="1"/>
  <c r="BR63" i="1"/>
  <c r="BS8" i="8" s="1"/>
  <c r="BR74" i="1"/>
  <c r="BS9" i="8" s="1"/>
  <c r="BR75" i="1"/>
  <c r="BS10" i="8" s="1"/>
  <c r="BR76" i="1"/>
  <c r="BS11" i="8" s="1"/>
  <c r="BR77" i="1"/>
  <c r="BS12" i="8" s="1"/>
  <c r="BR78" i="1"/>
  <c r="BS13" i="8" s="1"/>
  <c r="BR79" i="1"/>
  <c r="BS14" i="8" s="1"/>
  <c r="BR90" i="1"/>
  <c r="BS15" i="8" s="1"/>
  <c r="BR91" i="1"/>
  <c r="BS16" i="8" s="1"/>
  <c r="BR98" i="1"/>
  <c r="BS17" i="8" s="1"/>
  <c r="BR99" i="1"/>
  <c r="BS18" i="8" s="1"/>
  <c r="BR105" i="1"/>
  <c r="BS19" i="8" s="1"/>
  <c r="BR106" i="1"/>
  <c r="BS20" i="8" s="1"/>
  <c r="BR109" i="1"/>
  <c r="BS21" i="8" s="1"/>
  <c r="BR110" i="1"/>
  <c r="BS22" i="8" s="1"/>
  <c r="BR111" i="1"/>
  <c r="BS23" i="8" s="1"/>
  <c r="BR113" i="1"/>
  <c r="BS24" i="8" s="1"/>
  <c r="BR133" i="1"/>
  <c r="BS25" i="8" s="1"/>
  <c r="BO47" i="1"/>
  <c r="BP5" i="8" s="1"/>
  <c r="BO52" i="1"/>
  <c r="BP6" i="8" s="1"/>
  <c r="BO62" i="1"/>
  <c r="BP7" i="8" s="1"/>
  <c r="BO63" i="1"/>
  <c r="BP8" i="8" s="1"/>
  <c r="BO74" i="1"/>
  <c r="BP9" i="8" s="1"/>
  <c r="BO75" i="1"/>
  <c r="BP10" i="8" s="1"/>
  <c r="BO76" i="1"/>
  <c r="BP11" i="8" s="1"/>
  <c r="BO77" i="1"/>
  <c r="BP12" i="8" s="1"/>
  <c r="BO78" i="1"/>
  <c r="BP13" i="8" s="1"/>
  <c r="BO79" i="1"/>
  <c r="BP14" i="8" s="1"/>
  <c r="BO90" i="1"/>
  <c r="BP15" i="8" s="1"/>
  <c r="BO91" i="1"/>
  <c r="BP16" i="8" s="1"/>
  <c r="BO98" i="1"/>
  <c r="BP17" i="8" s="1"/>
  <c r="BO99" i="1"/>
  <c r="BP18" i="8" s="1"/>
  <c r="BO105" i="1"/>
  <c r="BP19" i="8" s="1"/>
  <c r="BO106" i="1"/>
  <c r="BP20" i="8" s="1"/>
  <c r="BO109" i="1"/>
  <c r="BP21" i="8" s="1"/>
  <c r="BO110" i="1"/>
  <c r="BP22" i="8" s="1"/>
  <c r="BO111" i="1"/>
  <c r="BP23" i="8" s="1"/>
  <c r="BO113" i="1"/>
  <c r="BP24" i="8" s="1"/>
  <c r="BO133" i="1"/>
  <c r="BP25" i="8" s="1"/>
  <c r="BM47" i="1"/>
  <c r="BN5" i="8" s="1"/>
  <c r="BM52" i="1"/>
  <c r="BN6" i="8" s="1"/>
  <c r="BM62" i="1"/>
  <c r="BN7" i="8" s="1"/>
  <c r="BM63" i="1"/>
  <c r="BN8" i="8" s="1"/>
  <c r="BM74" i="1"/>
  <c r="BN9" i="8" s="1"/>
  <c r="BM75" i="1"/>
  <c r="BN10" i="8" s="1"/>
  <c r="BM76" i="1"/>
  <c r="BN11" i="8" s="1"/>
  <c r="BM77" i="1"/>
  <c r="BN12" i="8" s="1"/>
  <c r="BM78" i="1"/>
  <c r="BN13" i="8" s="1"/>
  <c r="BM79" i="1"/>
  <c r="BN14" i="8" s="1"/>
  <c r="BM90" i="1"/>
  <c r="BN15" i="8" s="1"/>
  <c r="BM91" i="1"/>
  <c r="BN16" i="8" s="1"/>
  <c r="BM98" i="1"/>
  <c r="BN17" i="8" s="1"/>
  <c r="BM99" i="1"/>
  <c r="BN18" i="8" s="1"/>
  <c r="BM105" i="1"/>
  <c r="BN19" i="8" s="1"/>
  <c r="BM106" i="1"/>
  <c r="BN20" i="8" s="1"/>
  <c r="BM109" i="1"/>
  <c r="BN21" i="8" s="1"/>
  <c r="BM110" i="1"/>
  <c r="BN22" i="8" s="1"/>
  <c r="BM111" i="1"/>
  <c r="BN23" i="8" s="1"/>
  <c r="BM113" i="1"/>
  <c r="BN24" i="8" s="1"/>
  <c r="BM133" i="1"/>
  <c r="BN25" i="8" s="1"/>
  <c r="BJ47" i="1"/>
  <c r="BK5" i="8" s="1"/>
  <c r="BJ52" i="1"/>
  <c r="BK6" i="8" s="1"/>
  <c r="BJ62" i="1"/>
  <c r="BK7" i="8" s="1"/>
  <c r="BJ63" i="1"/>
  <c r="BK8" i="8" s="1"/>
  <c r="BJ74" i="1"/>
  <c r="BK9" i="8" s="1"/>
  <c r="BJ75" i="1"/>
  <c r="BK10" i="8" s="1"/>
  <c r="BJ76" i="1"/>
  <c r="BK11" i="8" s="1"/>
  <c r="BJ77" i="1"/>
  <c r="BK12" i="8" s="1"/>
  <c r="BL12" i="8" s="1"/>
  <c r="BJ78" i="1"/>
  <c r="BK13" i="8" s="1"/>
  <c r="BL13" i="8" s="1"/>
  <c r="BJ79" i="1"/>
  <c r="BK14" i="8" s="1"/>
  <c r="BJ90" i="1"/>
  <c r="BK15" i="8" s="1"/>
  <c r="BL15" i="8" s="1"/>
  <c r="BJ91" i="1"/>
  <c r="BK16" i="8" s="1"/>
  <c r="BJ98" i="1"/>
  <c r="BK17" i="8" s="1"/>
  <c r="BL17" i="8" s="1"/>
  <c r="BJ99" i="1"/>
  <c r="BK18" i="8" s="1"/>
  <c r="BJ105" i="1"/>
  <c r="BK19" i="8" s="1"/>
  <c r="BL19" i="8" s="1"/>
  <c r="BJ106" i="1"/>
  <c r="BK20" i="8" s="1"/>
  <c r="BJ109" i="1"/>
  <c r="BK21" i="8" s="1"/>
  <c r="BJ110" i="1"/>
  <c r="BK22" i="8" s="1"/>
  <c r="BJ111" i="1"/>
  <c r="BK23" i="8" s="1"/>
  <c r="BJ113" i="1"/>
  <c r="BK24" i="8" s="1"/>
  <c r="BL24" i="8" s="1"/>
  <c r="BJ133" i="1"/>
  <c r="BK25" i="8" s="1"/>
  <c r="BL25" i="8" s="1"/>
  <c r="BH47" i="1"/>
  <c r="BI5" i="8" s="1"/>
  <c r="BH52" i="1"/>
  <c r="BI6" i="8" s="1"/>
  <c r="BH62" i="1"/>
  <c r="BI7" i="8" s="1"/>
  <c r="BH63" i="1"/>
  <c r="BI8" i="8" s="1"/>
  <c r="BH74" i="1"/>
  <c r="BI9" i="8" s="1"/>
  <c r="BH75" i="1"/>
  <c r="BI10" i="8" s="1"/>
  <c r="BH76" i="1"/>
  <c r="BI11" i="8" s="1"/>
  <c r="BH77" i="1"/>
  <c r="BI12" i="8" s="1"/>
  <c r="BJ12" i="8" s="1"/>
  <c r="BH78" i="1"/>
  <c r="BI13" i="8" s="1"/>
  <c r="BH79" i="1"/>
  <c r="BI14" i="8" s="1"/>
  <c r="BH90" i="1"/>
  <c r="BI15" i="8" s="1"/>
  <c r="BH91" i="1"/>
  <c r="BI16" i="8" s="1"/>
  <c r="BH98" i="1"/>
  <c r="BI17" i="8" s="1"/>
  <c r="BH99" i="1"/>
  <c r="BI18" i="8" s="1"/>
  <c r="BH105" i="1"/>
  <c r="BI19" i="8" s="1"/>
  <c r="BH106" i="1"/>
  <c r="BI20" i="8" s="1"/>
  <c r="BH109" i="1"/>
  <c r="BI21" i="8" s="1"/>
  <c r="BH110" i="1"/>
  <c r="BI22" i="8" s="1"/>
  <c r="BJ22" i="8" s="1"/>
  <c r="BH111" i="1"/>
  <c r="BI23" i="8" s="1"/>
  <c r="BH113" i="1"/>
  <c r="BI24" i="8" s="1"/>
  <c r="BH133" i="1"/>
  <c r="BI25" i="8" s="1"/>
  <c r="BE47" i="1"/>
  <c r="BF5" i="8" s="1"/>
  <c r="BE52" i="1"/>
  <c r="BF6" i="8" s="1"/>
  <c r="BE62" i="1"/>
  <c r="BF7" i="8" s="1"/>
  <c r="BE63" i="1"/>
  <c r="BF8" i="8" s="1"/>
  <c r="BE74" i="1"/>
  <c r="BF9" i="8" s="1"/>
  <c r="BE75" i="1"/>
  <c r="BF10" i="8" s="1"/>
  <c r="BE76" i="1"/>
  <c r="BF11" i="8" s="1"/>
  <c r="BG11" i="8" s="1"/>
  <c r="BE77" i="1"/>
  <c r="BF12" i="8" s="1"/>
  <c r="BE78" i="1"/>
  <c r="BF13" i="8" s="1"/>
  <c r="BE79" i="1"/>
  <c r="BF14" i="8" s="1"/>
  <c r="BE90" i="1"/>
  <c r="BF15" i="8" s="1"/>
  <c r="BE91" i="1"/>
  <c r="BF16" i="8" s="1"/>
  <c r="BE98" i="1"/>
  <c r="BF17" i="8" s="1"/>
  <c r="BE99" i="1"/>
  <c r="BF18" i="8" s="1"/>
  <c r="BE105" i="1"/>
  <c r="BF19" i="8" s="1"/>
  <c r="BE106" i="1"/>
  <c r="BF20" i="8" s="1"/>
  <c r="BE109" i="1"/>
  <c r="BF21" i="8" s="1"/>
  <c r="BE110" i="1"/>
  <c r="BF22" i="8" s="1"/>
  <c r="BE111" i="1"/>
  <c r="BF23" i="8" s="1"/>
  <c r="BE113" i="1"/>
  <c r="BF24" i="8" s="1"/>
  <c r="BE133" i="1"/>
  <c r="BF25" i="8" s="1"/>
  <c r="BC47" i="1"/>
  <c r="BD5" i="8" s="1"/>
  <c r="BC52" i="1"/>
  <c r="BD6" i="8" s="1"/>
  <c r="BC62" i="1"/>
  <c r="BD7" i="8" s="1"/>
  <c r="BC63" i="1"/>
  <c r="BD8" i="8" s="1"/>
  <c r="BC74" i="1"/>
  <c r="BD9" i="8" s="1"/>
  <c r="BC75" i="1"/>
  <c r="BD10" i="8" s="1"/>
  <c r="BE10" i="8" s="1"/>
  <c r="BC76" i="1"/>
  <c r="BD11" i="8" s="1"/>
  <c r="BC77" i="1"/>
  <c r="BD12" i="8" s="1"/>
  <c r="BC78" i="1"/>
  <c r="BD13" i="8" s="1"/>
  <c r="BC79" i="1"/>
  <c r="BD14" i="8" s="1"/>
  <c r="BC90" i="1"/>
  <c r="BD15" i="8" s="1"/>
  <c r="BC91" i="1"/>
  <c r="BD16" i="8" s="1"/>
  <c r="BC98" i="1"/>
  <c r="BD17" i="8" s="1"/>
  <c r="BC99" i="1"/>
  <c r="BD18" i="8" s="1"/>
  <c r="BC105" i="1"/>
  <c r="BD19" i="8" s="1"/>
  <c r="BC106" i="1"/>
  <c r="BD20" i="8" s="1"/>
  <c r="BC109" i="1"/>
  <c r="BD21" i="8" s="1"/>
  <c r="BC110" i="1"/>
  <c r="BD22" i="8" s="1"/>
  <c r="BC111" i="1"/>
  <c r="BD23" i="8" s="1"/>
  <c r="BC113" i="1"/>
  <c r="BD24" i="8" s="1"/>
  <c r="BC133" i="1"/>
  <c r="BD25" i="8" s="1"/>
  <c r="AZ47" i="1"/>
  <c r="BA5" i="8" s="1"/>
  <c r="AZ52" i="1"/>
  <c r="BA6" i="8" s="1"/>
  <c r="AZ62" i="1"/>
  <c r="BA7" i="8" s="1"/>
  <c r="AZ63" i="1"/>
  <c r="BA8" i="8" s="1"/>
  <c r="AZ74" i="1"/>
  <c r="BA9" i="8" s="1"/>
  <c r="AZ75" i="1"/>
  <c r="BA10" i="8" s="1"/>
  <c r="AZ76" i="1"/>
  <c r="BA11" i="8" s="1"/>
  <c r="BB11" i="8" s="1"/>
  <c r="AZ77" i="1"/>
  <c r="BA12" i="8" s="1"/>
  <c r="AZ78" i="1"/>
  <c r="BA13" i="8" s="1"/>
  <c r="AZ79" i="1"/>
  <c r="BA14" i="8" s="1"/>
  <c r="AZ90" i="1"/>
  <c r="BA15" i="8" s="1"/>
  <c r="AZ91" i="1"/>
  <c r="BA16" i="8" s="1"/>
  <c r="AZ98" i="1"/>
  <c r="BA17" i="8" s="1"/>
  <c r="AZ99" i="1"/>
  <c r="BA18" i="8" s="1"/>
  <c r="BB18" i="8" s="1"/>
  <c r="AZ105" i="1"/>
  <c r="BA19" i="8" s="1"/>
  <c r="BB19" i="8" s="1"/>
  <c r="AZ106" i="1"/>
  <c r="BA20" i="8" s="1"/>
  <c r="BB20" i="8" s="1"/>
  <c r="AZ109" i="1"/>
  <c r="BA21" i="8" s="1"/>
  <c r="BB21" i="8" s="1"/>
  <c r="AZ110" i="1"/>
  <c r="BA22" i="8" s="1"/>
  <c r="AZ111" i="1"/>
  <c r="BA23" i="8" s="1"/>
  <c r="AZ113" i="1"/>
  <c r="BA24" i="8" s="1"/>
  <c r="AZ133" i="1"/>
  <c r="BA25" i="8" s="1"/>
  <c r="AX47" i="1"/>
  <c r="AY5" i="8" s="1"/>
  <c r="AX52" i="1"/>
  <c r="AY6" i="8" s="1"/>
  <c r="AX62" i="1"/>
  <c r="AY7" i="8" s="1"/>
  <c r="AX63" i="1"/>
  <c r="AY8" i="8" s="1"/>
  <c r="AX74" i="1"/>
  <c r="AY9" i="8" s="1"/>
  <c r="AX75" i="1"/>
  <c r="AY10" i="8" s="1"/>
  <c r="AX76" i="1"/>
  <c r="AY11" i="8" s="1"/>
  <c r="AX77" i="1"/>
  <c r="AY12" i="8" s="1"/>
  <c r="AX78" i="1"/>
  <c r="AY13" i="8" s="1"/>
  <c r="AX79" i="1"/>
  <c r="AY14" i="8" s="1"/>
  <c r="AX90" i="1"/>
  <c r="AY15" i="8" s="1"/>
  <c r="AX91" i="1"/>
  <c r="AY16" i="8" s="1"/>
  <c r="AX98" i="1"/>
  <c r="AY17" i="8" s="1"/>
  <c r="AX99" i="1"/>
  <c r="AY18" i="8" s="1"/>
  <c r="AZ18" i="8" s="1"/>
  <c r="AX105" i="1"/>
  <c r="AY19" i="8" s="1"/>
  <c r="AX106" i="1"/>
  <c r="AY20" i="8" s="1"/>
  <c r="AZ20" i="8" s="1"/>
  <c r="AX109" i="1"/>
  <c r="AY21" i="8" s="1"/>
  <c r="AX110" i="1"/>
  <c r="AY22" i="8" s="1"/>
  <c r="AX111" i="1"/>
  <c r="AY23" i="8" s="1"/>
  <c r="AX113" i="1"/>
  <c r="AY24" i="8" s="1"/>
  <c r="AX133" i="1"/>
  <c r="AY25" i="8" s="1"/>
  <c r="AU47" i="1"/>
  <c r="AV5" i="8" s="1"/>
  <c r="AU52" i="1"/>
  <c r="AV6" i="8" s="1"/>
  <c r="AW6" i="8" s="1"/>
  <c r="AU62" i="1"/>
  <c r="AV7" i="8" s="1"/>
  <c r="AU63" i="1"/>
  <c r="AV8" i="8" s="1"/>
  <c r="AW8" i="8" s="1"/>
  <c r="AU74" i="1"/>
  <c r="AV9" i="8" s="1"/>
  <c r="AW9" i="8" s="1"/>
  <c r="AU75" i="1"/>
  <c r="AV10" i="8" s="1"/>
  <c r="AW10" i="8" s="1"/>
  <c r="AU76" i="1"/>
  <c r="AV11" i="8" s="1"/>
  <c r="AW11" i="8" s="1"/>
  <c r="AU77" i="1"/>
  <c r="AV12" i="8" s="1"/>
  <c r="AW12" i="8" s="1"/>
  <c r="AU78" i="1"/>
  <c r="AV13" i="8" s="1"/>
  <c r="AW13" i="8" s="1"/>
  <c r="AU79" i="1"/>
  <c r="AV14" i="8" s="1"/>
  <c r="AW14" i="8" s="1"/>
  <c r="AU90" i="1"/>
  <c r="AV15" i="8" s="1"/>
  <c r="AW15" i="8" s="1"/>
  <c r="AU91" i="1"/>
  <c r="AV16" i="8" s="1"/>
  <c r="AW16" i="8" s="1"/>
  <c r="AU98" i="1"/>
  <c r="AV17" i="8" s="1"/>
  <c r="AW17" i="8" s="1"/>
  <c r="AU99" i="1"/>
  <c r="AV18" i="8" s="1"/>
  <c r="AW18" i="8" s="1"/>
  <c r="AU105" i="1"/>
  <c r="AV19" i="8" s="1"/>
  <c r="AW19" i="8" s="1"/>
  <c r="AU106" i="1"/>
  <c r="AV20" i="8" s="1"/>
  <c r="AW20" i="8" s="1"/>
  <c r="AU109" i="1"/>
  <c r="AV21" i="8" s="1"/>
  <c r="AW21" i="8" s="1"/>
  <c r="AU110" i="1"/>
  <c r="AV22" i="8" s="1"/>
  <c r="AW22" i="8" s="1"/>
  <c r="AU111" i="1"/>
  <c r="AV23" i="8" s="1"/>
  <c r="AW23" i="8" s="1"/>
  <c r="AU113" i="1"/>
  <c r="AV24" i="8" s="1"/>
  <c r="AW24" i="8" s="1"/>
  <c r="AU133" i="1"/>
  <c r="AV25" i="8" s="1"/>
  <c r="AW25" i="8" s="1"/>
  <c r="AS47" i="1"/>
  <c r="AT5" i="8" s="1"/>
  <c r="AS52" i="1"/>
  <c r="AT6" i="8" s="1"/>
  <c r="AU6" i="8" s="1"/>
  <c r="AS62" i="1"/>
  <c r="AT7" i="8" s="1"/>
  <c r="AS63" i="1"/>
  <c r="AT8" i="8" s="1"/>
  <c r="AU8" i="8" s="1"/>
  <c r="AS74" i="1"/>
  <c r="AT9" i="8" s="1"/>
  <c r="AU9" i="8" s="1"/>
  <c r="AS75" i="1"/>
  <c r="AT10" i="8" s="1"/>
  <c r="AU10" i="8" s="1"/>
  <c r="AS76" i="1"/>
  <c r="AT11" i="8" s="1"/>
  <c r="AU11" i="8" s="1"/>
  <c r="AS77" i="1"/>
  <c r="AT12" i="8" s="1"/>
  <c r="AU12" i="8" s="1"/>
  <c r="AS78" i="1"/>
  <c r="AT13" i="8" s="1"/>
  <c r="AU13" i="8" s="1"/>
  <c r="AS79" i="1"/>
  <c r="AT14" i="8" s="1"/>
  <c r="AU14" i="8" s="1"/>
  <c r="AS90" i="1"/>
  <c r="AT15" i="8" s="1"/>
  <c r="AU15" i="8" s="1"/>
  <c r="AS91" i="1"/>
  <c r="AT16" i="8" s="1"/>
  <c r="AU16" i="8" s="1"/>
  <c r="AS98" i="1"/>
  <c r="AT17" i="8" s="1"/>
  <c r="AU17" i="8" s="1"/>
  <c r="AS99" i="1"/>
  <c r="AT18" i="8" s="1"/>
  <c r="AU18" i="8" s="1"/>
  <c r="AS105" i="1"/>
  <c r="AT19" i="8" s="1"/>
  <c r="AU19" i="8" s="1"/>
  <c r="AS106" i="1"/>
  <c r="AT20" i="8" s="1"/>
  <c r="AU20" i="8" s="1"/>
  <c r="AS109" i="1"/>
  <c r="AT21" i="8" s="1"/>
  <c r="AU21" i="8" s="1"/>
  <c r="AS110" i="1"/>
  <c r="AT22" i="8" s="1"/>
  <c r="AU22" i="8" s="1"/>
  <c r="AS111" i="1"/>
  <c r="AT23" i="8" s="1"/>
  <c r="AU23" i="8" s="1"/>
  <c r="AS113" i="1"/>
  <c r="AT24" i="8" s="1"/>
  <c r="AU24" i="8" s="1"/>
  <c r="AS133" i="1"/>
  <c r="AT25" i="8" s="1"/>
  <c r="AU25" i="8" s="1"/>
  <c r="AP47" i="1"/>
  <c r="AQ5" i="8" s="1"/>
  <c r="AP52" i="1"/>
  <c r="AQ6" i="8" s="1"/>
  <c r="AR6" i="8" s="1"/>
  <c r="AP62" i="1"/>
  <c r="AQ7" i="8" s="1"/>
  <c r="AR7" i="8" s="1"/>
  <c r="AP63" i="1"/>
  <c r="AQ8" i="8" s="1"/>
  <c r="AR8" i="8" s="1"/>
  <c r="AP74" i="1"/>
  <c r="AQ9" i="8" s="1"/>
  <c r="AR9" i="8" s="1"/>
  <c r="AP75" i="1"/>
  <c r="AQ10" i="8" s="1"/>
  <c r="AP76" i="1"/>
  <c r="AQ11" i="8" s="1"/>
  <c r="AR11" i="8" s="1"/>
  <c r="AP77" i="1"/>
  <c r="AQ12" i="8" s="1"/>
  <c r="AR12" i="8" s="1"/>
  <c r="AP78" i="1"/>
  <c r="AQ13" i="8" s="1"/>
  <c r="AR13" i="8" s="1"/>
  <c r="AP79" i="1"/>
  <c r="AQ14" i="8" s="1"/>
  <c r="AR14" i="8" s="1"/>
  <c r="AP90" i="1"/>
  <c r="AQ15" i="8" s="1"/>
  <c r="AR15" i="8" s="1"/>
  <c r="AP91" i="1"/>
  <c r="AQ16" i="8" s="1"/>
  <c r="AR16" i="8" s="1"/>
  <c r="AP98" i="1"/>
  <c r="AQ17" i="8" s="1"/>
  <c r="AR17" i="8" s="1"/>
  <c r="AP99" i="1"/>
  <c r="AQ18" i="8" s="1"/>
  <c r="AR18" i="8" s="1"/>
  <c r="AP105" i="1"/>
  <c r="AQ19" i="8" s="1"/>
  <c r="AR19" i="8" s="1"/>
  <c r="AP106" i="1"/>
  <c r="AQ20" i="8" s="1"/>
  <c r="AP109" i="1"/>
  <c r="AQ21" i="8" s="1"/>
  <c r="AR21" i="8" s="1"/>
  <c r="AP110" i="1"/>
  <c r="AQ22" i="8" s="1"/>
  <c r="AR22" i="8" s="1"/>
  <c r="AP111" i="1"/>
  <c r="AQ23" i="8" s="1"/>
  <c r="AR23" i="8" s="1"/>
  <c r="AP113" i="1"/>
  <c r="AQ24" i="8" s="1"/>
  <c r="AR24" i="8" s="1"/>
  <c r="AP133" i="1"/>
  <c r="AQ25" i="8" s="1"/>
  <c r="AR25" i="8" s="1"/>
  <c r="AN47" i="1"/>
  <c r="AO5" i="8" s="1"/>
  <c r="AN52" i="1"/>
  <c r="AO6" i="8" s="1"/>
  <c r="AP6" i="8" s="1"/>
  <c r="AN62" i="1"/>
  <c r="AO7" i="8" s="1"/>
  <c r="AP7" i="8" s="1"/>
  <c r="AN63" i="1"/>
  <c r="AO8" i="8" s="1"/>
  <c r="AP8" i="8" s="1"/>
  <c r="AN74" i="1"/>
  <c r="AO9" i="8" s="1"/>
  <c r="AP9" i="8" s="1"/>
  <c r="AN75" i="1"/>
  <c r="AO10" i="8" s="1"/>
  <c r="AN76" i="1"/>
  <c r="AO11" i="8" s="1"/>
  <c r="AP11" i="8" s="1"/>
  <c r="AN77" i="1"/>
  <c r="AO12" i="8" s="1"/>
  <c r="AP12" i="8" s="1"/>
  <c r="AN78" i="1"/>
  <c r="AO13" i="8" s="1"/>
  <c r="AP13" i="8" s="1"/>
  <c r="AN79" i="1"/>
  <c r="AO14" i="8" s="1"/>
  <c r="AP14" i="8" s="1"/>
  <c r="AN90" i="1"/>
  <c r="AO15" i="8" s="1"/>
  <c r="AP15" i="8" s="1"/>
  <c r="AN91" i="1"/>
  <c r="AO16" i="8" s="1"/>
  <c r="AP16" i="8" s="1"/>
  <c r="AN98" i="1"/>
  <c r="AO17" i="8" s="1"/>
  <c r="AP17" i="8" s="1"/>
  <c r="AN99" i="1"/>
  <c r="AO18" i="8" s="1"/>
  <c r="AP18" i="8" s="1"/>
  <c r="AN105" i="1"/>
  <c r="AO19" i="8" s="1"/>
  <c r="AP19" i="8" s="1"/>
  <c r="AN106" i="1"/>
  <c r="AO20" i="8" s="1"/>
  <c r="AN109" i="1"/>
  <c r="AO21" i="8" s="1"/>
  <c r="AP21" i="8" s="1"/>
  <c r="AN110" i="1"/>
  <c r="AO22" i="8" s="1"/>
  <c r="AP22" i="8" s="1"/>
  <c r="AN111" i="1"/>
  <c r="AO23" i="8" s="1"/>
  <c r="AP23" i="8" s="1"/>
  <c r="AN113" i="1"/>
  <c r="AO24" i="8" s="1"/>
  <c r="AP24" i="8" s="1"/>
  <c r="AN133" i="1"/>
  <c r="AO25" i="8" s="1"/>
  <c r="AP25" i="8" s="1"/>
  <c r="AK5" i="8"/>
  <c r="AK6" i="8"/>
  <c r="AK7" i="8"/>
  <c r="AK8" i="8"/>
  <c r="AK9" i="8"/>
  <c r="AK11" i="8"/>
  <c r="AK13" i="8"/>
  <c r="AK14" i="8"/>
  <c r="AK15" i="8"/>
  <c r="AK16" i="8"/>
  <c r="AK17" i="8"/>
  <c r="AK18" i="8"/>
  <c r="AK19" i="8"/>
  <c r="AK20" i="8"/>
  <c r="AK21" i="8"/>
  <c r="AK22" i="8"/>
  <c r="AK23" i="8"/>
  <c r="AK25" i="8"/>
  <c r="AI6" i="8"/>
  <c r="AI8" i="8"/>
  <c r="AI9" i="8"/>
  <c r="AI10" i="8"/>
  <c r="AI11" i="8"/>
  <c r="AI12" i="8"/>
  <c r="AI13" i="8"/>
  <c r="AI14" i="8"/>
  <c r="AI15" i="8"/>
  <c r="AI16" i="8"/>
  <c r="AI17" i="8"/>
  <c r="AI18" i="8"/>
  <c r="AI20" i="8"/>
  <c r="AI22" i="8"/>
  <c r="AJ22" i="8" s="1"/>
  <c r="AI23" i="8"/>
  <c r="AI24" i="8"/>
  <c r="AI25" i="8"/>
  <c r="AF6" i="8"/>
  <c r="AG6" i="8" s="1"/>
  <c r="AF8" i="8"/>
  <c r="AF9" i="8"/>
  <c r="AF10" i="8"/>
  <c r="AF11" i="8"/>
  <c r="AF12" i="8"/>
  <c r="AF13" i="8"/>
  <c r="AF14" i="8"/>
  <c r="AF15" i="8"/>
  <c r="AF16" i="8"/>
  <c r="AF17" i="8"/>
  <c r="AF18" i="8"/>
  <c r="AG18" i="8" s="1"/>
  <c r="AF20" i="8"/>
  <c r="AF22" i="8"/>
  <c r="AF23" i="8"/>
  <c r="AF24" i="8"/>
  <c r="AF25" i="8"/>
  <c r="AD5" i="8"/>
  <c r="AD6" i="8"/>
  <c r="AD7" i="8"/>
  <c r="AD8" i="8"/>
  <c r="AD9" i="8"/>
  <c r="AD10" i="8"/>
  <c r="AD11" i="8"/>
  <c r="AD12" i="8"/>
  <c r="AD13" i="8"/>
  <c r="AE13" i="8" s="1"/>
  <c r="AD14" i="8"/>
  <c r="AD15" i="8"/>
  <c r="AD17" i="8"/>
  <c r="AD19" i="8"/>
  <c r="AE19" i="8" s="1"/>
  <c r="AD20" i="8"/>
  <c r="AD21" i="8"/>
  <c r="AD22" i="8"/>
  <c r="AD23" i="8"/>
  <c r="AE23" i="8" s="1"/>
  <c r="AD24" i="8"/>
  <c r="AD25" i="8"/>
  <c r="AE25" i="8" s="1"/>
  <c r="AA5" i="8"/>
  <c r="AA6" i="8"/>
  <c r="AB6" i="8" s="1"/>
  <c r="AA7" i="8"/>
  <c r="AA8" i="8"/>
  <c r="AB8" i="8" s="1"/>
  <c r="AA10" i="8"/>
  <c r="AA12" i="8"/>
  <c r="AA13" i="8"/>
  <c r="AA14" i="8"/>
  <c r="AB14" i="8" s="1"/>
  <c r="AA15" i="8"/>
  <c r="AA16" i="8"/>
  <c r="AA17" i="8"/>
  <c r="AA18" i="8"/>
  <c r="AB18" i="8" s="1"/>
  <c r="AA19" i="8"/>
  <c r="AA20" i="8"/>
  <c r="AA21" i="8"/>
  <c r="AA22" i="8"/>
  <c r="AA24" i="8"/>
  <c r="AB24" i="8" s="1"/>
  <c r="Y5" i="8"/>
  <c r="Y7" i="8"/>
  <c r="Z7" i="8" s="1"/>
  <c r="Y9" i="8"/>
  <c r="Z9" i="8" s="1"/>
  <c r="Y10" i="8"/>
  <c r="Y11" i="8"/>
  <c r="Z11" i="8" s="1"/>
  <c r="Y12" i="8"/>
  <c r="Y13" i="8"/>
  <c r="Z13" i="8" s="1"/>
  <c r="Y14" i="8"/>
  <c r="Y15" i="8"/>
  <c r="Z15" i="8" s="1"/>
  <c r="Y16" i="8"/>
  <c r="Y17" i="8"/>
  <c r="Y18" i="8"/>
  <c r="Y19" i="8"/>
  <c r="Z19" i="8" s="1"/>
  <c r="Y21" i="8"/>
  <c r="Y23" i="8"/>
  <c r="Z23" i="8" s="1"/>
  <c r="Y24" i="8"/>
  <c r="Y25" i="8"/>
  <c r="Z25" i="8" s="1"/>
  <c r="V5" i="8"/>
  <c r="V6" i="8"/>
  <c r="W6" i="8" s="1"/>
  <c r="V8" i="8"/>
  <c r="W8" i="8" s="1"/>
  <c r="V9" i="8"/>
  <c r="V10" i="8"/>
  <c r="V11" i="8"/>
  <c r="V12" i="8"/>
  <c r="V13" i="8"/>
  <c r="V14" i="8"/>
  <c r="W14" i="8" s="1"/>
  <c r="V15" i="8"/>
  <c r="V16" i="8"/>
  <c r="V17" i="8"/>
  <c r="V18" i="8"/>
  <c r="W18" i="8" s="1"/>
  <c r="V20" i="8"/>
  <c r="V22" i="8"/>
  <c r="V23" i="8"/>
  <c r="V24" i="8"/>
  <c r="W24" i="8" s="1"/>
  <c r="V25" i="8"/>
  <c r="T5" i="8"/>
  <c r="T6" i="8"/>
  <c r="T7" i="8"/>
  <c r="U7" i="8" s="1"/>
  <c r="T8" i="8"/>
  <c r="T9" i="8"/>
  <c r="U9" i="8" s="1"/>
  <c r="T10" i="8"/>
  <c r="T11" i="8"/>
  <c r="U11" i="8" s="1"/>
  <c r="T12" i="8"/>
  <c r="T13" i="8"/>
  <c r="U13" i="8" s="1"/>
  <c r="T14" i="8"/>
  <c r="T15" i="8"/>
  <c r="U15" i="8" s="1"/>
  <c r="T17" i="8"/>
  <c r="T19" i="8"/>
  <c r="U19" i="8" s="1"/>
  <c r="T20" i="8"/>
  <c r="T21" i="8"/>
  <c r="T22" i="8"/>
  <c r="T23" i="8"/>
  <c r="U23" i="8" s="1"/>
  <c r="T24" i="8"/>
  <c r="T25" i="8"/>
  <c r="U25" i="8" s="1"/>
  <c r="IF25" i="8"/>
  <c r="ID25" i="8"/>
  <c r="IA25" i="8"/>
  <c r="HY25" i="8"/>
  <c r="HV25" i="8"/>
  <c r="HT25" i="8"/>
  <c r="HQ25" i="8"/>
  <c r="HO25" i="8"/>
  <c r="HL25" i="8"/>
  <c r="HJ25" i="8"/>
  <c r="HG25" i="8"/>
  <c r="HE25" i="8"/>
  <c r="HB25" i="8"/>
  <c r="GZ25" i="8"/>
  <c r="GW25" i="8"/>
  <c r="GU25" i="8"/>
  <c r="GR25" i="8"/>
  <c r="GP25" i="8"/>
  <c r="GM25" i="8"/>
  <c r="GK25" i="8"/>
  <c r="GH25" i="8"/>
  <c r="GF25" i="8"/>
  <c r="GC25" i="8"/>
  <c r="GA25" i="8"/>
  <c r="FX25" i="8"/>
  <c r="FV25" i="8"/>
  <c r="FS25" i="8"/>
  <c r="FQ25" i="8"/>
  <c r="FN25" i="8"/>
  <c r="FL25" i="8"/>
  <c r="FI25" i="8"/>
  <c r="FG25" i="8"/>
  <c r="FD25" i="8"/>
  <c r="FB25" i="8"/>
  <c r="EY25" i="8"/>
  <c r="EW25" i="8"/>
  <c r="ET25" i="8"/>
  <c r="ER25" i="8"/>
  <c r="EO25" i="8"/>
  <c r="EM25" i="8"/>
  <c r="EJ25" i="8"/>
  <c r="EH25" i="8"/>
  <c r="EE25" i="8"/>
  <c r="EC25" i="8"/>
  <c r="DZ25" i="8"/>
  <c r="DX25" i="8"/>
  <c r="DU25" i="8"/>
  <c r="DS25" i="8"/>
  <c r="DP25" i="8"/>
  <c r="DN25" i="8"/>
  <c r="DK25" i="8"/>
  <c r="DI25" i="8"/>
  <c r="DF25" i="8"/>
  <c r="DD25" i="8"/>
  <c r="DA25" i="8"/>
  <c r="CY25" i="8"/>
  <c r="CV25" i="8"/>
  <c r="CT25" i="8"/>
  <c r="CQ25" i="8"/>
  <c r="CO25" i="8"/>
  <c r="CL25" i="8"/>
  <c r="CJ25" i="8"/>
  <c r="CG25" i="8"/>
  <c r="CE25" i="8"/>
  <c r="CA25" i="8"/>
  <c r="BY25" i="8"/>
  <c r="BV25" i="8"/>
  <c r="BT25" i="8"/>
  <c r="BQ25" i="8"/>
  <c r="BO25" i="8"/>
  <c r="BJ25" i="8"/>
  <c r="BG25" i="8"/>
  <c r="BE25" i="8"/>
  <c r="BB25" i="8"/>
  <c r="AZ25" i="8"/>
  <c r="AL25" i="8"/>
  <c r="AJ25" i="8"/>
  <c r="AG25" i="8"/>
  <c r="W25" i="8"/>
  <c r="H25" i="8"/>
  <c r="IF24" i="8"/>
  <c r="ID24" i="8"/>
  <c r="IA24" i="8"/>
  <c r="HY24" i="8"/>
  <c r="HV24" i="8"/>
  <c r="HT24" i="8"/>
  <c r="HQ24" i="8"/>
  <c r="HO24" i="8"/>
  <c r="HL24" i="8"/>
  <c r="HJ24" i="8"/>
  <c r="HG24" i="8"/>
  <c r="HE24" i="8"/>
  <c r="HB24" i="8"/>
  <c r="GZ24" i="8"/>
  <c r="GW24" i="8"/>
  <c r="GU24" i="8"/>
  <c r="GR24" i="8"/>
  <c r="GP24" i="8"/>
  <c r="GM24" i="8"/>
  <c r="GK24" i="8"/>
  <c r="GH24" i="8"/>
  <c r="GF24" i="8"/>
  <c r="GC24" i="8"/>
  <c r="GA24" i="8"/>
  <c r="FX24" i="8"/>
  <c r="FV24" i="8"/>
  <c r="FS24" i="8"/>
  <c r="FQ24" i="8"/>
  <c r="FN24" i="8"/>
  <c r="FL24" i="8"/>
  <c r="FI24" i="8"/>
  <c r="FG24" i="8"/>
  <c r="FD24" i="8"/>
  <c r="FB24" i="8"/>
  <c r="EY24" i="8"/>
  <c r="EW24" i="8"/>
  <c r="ET24" i="8"/>
  <c r="ER24" i="8"/>
  <c r="EO24" i="8"/>
  <c r="EM24" i="8"/>
  <c r="EJ24" i="8"/>
  <c r="EH24" i="8"/>
  <c r="EE24" i="8"/>
  <c r="EC24" i="8"/>
  <c r="DZ24" i="8"/>
  <c r="DX24" i="8"/>
  <c r="DU24" i="8"/>
  <c r="DS24" i="8"/>
  <c r="DP24" i="8"/>
  <c r="DN24" i="8"/>
  <c r="DK24" i="8"/>
  <c r="DI24" i="8"/>
  <c r="DF24" i="8"/>
  <c r="DD24" i="8"/>
  <c r="DA24" i="8"/>
  <c r="CY24" i="8"/>
  <c r="CV24" i="8"/>
  <c r="CT24" i="8"/>
  <c r="CQ24" i="8"/>
  <c r="CO24" i="8"/>
  <c r="CL24" i="8"/>
  <c r="CJ24" i="8"/>
  <c r="CG24" i="8"/>
  <c r="CA24" i="8"/>
  <c r="BY24" i="8"/>
  <c r="BV24" i="8"/>
  <c r="BT24" i="8"/>
  <c r="BQ24" i="8"/>
  <c r="BO24" i="8"/>
  <c r="BJ24" i="8"/>
  <c r="BG24" i="8"/>
  <c r="BE24" i="8"/>
  <c r="BB24" i="8"/>
  <c r="AZ24" i="8"/>
  <c r="AJ24" i="8"/>
  <c r="AG24" i="8"/>
  <c r="AE24" i="8"/>
  <c r="Z24" i="8"/>
  <c r="U24" i="8"/>
  <c r="H24" i="8"/>
  <c r="IF23" i="8"/>
  <c r="ID23" i="8"/>
  <c r="IA23" i="8"/>
  <c r="HY23" i="8"/>
  <c r="HV23" i="8"/>
  <c r="HT23" i="8"/>
  <c r="HQ23" i="8"/>
  <c r="HO23" i="8"/>
  <c r="HL23" i="8"/>
  <c r="HJ23" i="8"/>
  <c r="HG23" i="8"/>
  <c r="HE23" i="8"/>
  <c r="HB23" i="8"/>
  <c r="GZ23" i="8"/>
  <c r="GW23" i="8"/>
  <c r="GU23" i="8"/>
  <c r="GR23" i="8"/>
  <c r="GP23" i="8"/>
  <c r="GM23" i="8"/>
  <c r="GK23" i="8"/>
  <c r="GH23" i="8"/>
  <c r="GF23" i="8"/>
  <c r="GC23" i="8"/>
  <c r="GA23" i="8"/>
  <c r="FX23" i="8"/>
  <c r="FV23" i="8"/>
  <c r="FS23" i="8"/>
  <c r="FQ23" i="8"/>
  <c r="FN23" i="8"/>
  <c r="FL23" i="8"/>
  <c r="FI23" i="8"/>
  <c r="FG23" i="8"/>
  <c r="FD23" i="8"/>
  <c r="FB23" i="8"/>
  <c r="EY23" i="8"/>
  <c r="EW23" i="8"/>
  <c r="ET23" i="8"/>
  <c r="ER23" i="8"/>
  <c r="EO23" i="8"/>
  <c r="EM23" i="8"/>
  <c r="EJ23" i="8"/>
  <c r="EH23" i="8"/>
  <c r="EE23" i="8"/>
  <c r="EC23" i="8"/>
  <c r="DZ23" i="8"/>
  <c r="DX23" i="8"/>
  <c r="DU23" i="8"/>
  <c r="DS23" i="8"/>
  <c r="DP23" i="8"/>
  <c r="DN23" i="8"/>
  <c r="DK23" i="8"/>
  <c r="DI23" i="8"/>
  <c r="DF23" i="8"/>
  <c r="DD23" i="8"/>
  <c r="DA23" i="8"/>
  <c r="CY23" i="8"/>
  <c r="CV23" i="8"/>
  <c r="CQ23" i="8"/>
  <c r="CL23" i="8"/>
  <c r="CG23" i="8"/>
  <c r="CE23" i="8"/>
  <c r="CA23" i="8"/>
  <c r="BY23" i="8"/>
  <c r="BV23" i="8"/>
  <c r="BT23" i="8"/>
  <c r="BQ23" i="8"/>
  <c r="BO23" i="8"/>
  <c r="BG23" i="8"/>
  <c r="BE23" i="8"/>
  <c r="BB23" i="8"/>
  <c r="AZ23" i="8"/>
  <c r="AL23" i="8"/>
  <c r="AJ23" i="8"/>
  <c r="AG23" i="8"/>
  <c r="W23" i="8"/>
  <c r="H23" i="8"/>
  <c r="IF22" i="8"/>
  <c r="ID22" i="8"/>
  <c r="IA22" i="8"/>
  <c r="HY22" i="8"/>
  <c r="HV22" i="8"/>
  <c r="HT22" i="8"/>
  <c r="HQ22" i="8"/>
  <c r="HO22" i="8"/>
  <c r="HL22" i="8"/>
  <c r="HJ22" i="8"/>
  <c r="HG22" i="8"/>
  <c r="HE22" i="8"/>
  <c r="HB22" i="8"/>
  <c r="GZ22" i="8"/>
  <c r="GW22" i="8"/>
  <c r="GU22" i="8"/>
  <c r="GR22" i="8"/>
  <c r="GP22" i="8"/>
  <c r="GM22" i="8"/>
  <c r="GK22" i="8"/>
  <c r="GH22" i="8"/>
  <c r="GF22" i="8"/>
  <c r="GC22" i="8"/>
  <c r="GA22" i="8"/>
  <c r="FX22" i="8"/>
  <c r="FV22" i="8"/>
  <c r="FS22" i="8"/>
  <c r="FQ22" i="8"/>
  <c r="FN22" i="8"/>
  <c r="FL22" i="8"/>
  <c r="FI22" i="8"/>
  <c r="FG22" i="8"/>
  <c r="FD22" i="8"/>
  <c r="FB22" i="8"/>
  <c r="EY22" i="8"/>
  <c r="EW22" i="8"/>
  <c r="ET22" i="8"/>
  <c r="ER22" i="8"/>
  <c r="EO22" i="8"/>
  <c r="EM22" i="8"/>
  <c r="EJ22" i="8"/>
  <c r="EH22" i="8"/>
  <c r="EE22" i="8"/>
  <c r="EC22" i="8"/>
  <c r="DZ22" i="8"/>
  <c r="DX22" i="8"/>
  <c r="DU22" i="8"/>
  <c r="DS22" i="8"/>
  <c r="DP22" i="8"/>
  <c r="DN22" i="8"/>
  <c r="DK22" i="8"/>
  <c r="DI22" i="8"/>
  <c r="DF22" i="8"/>
  <c r="DD22" i="8"/>
  <c r="DA22" i="8"/>
  <c r="CY22" i="8"/>
  <c r="CT22" i="8"/>
  <c r="CO22" i="8"/>
  <c r="CJ22" i="8"/>
  <c r="CE22" i="8"/>
  <c r="CA22" i="8"/>
  <c r="BY22" i="8"/>
  <c r="BV22" i="8"/>
  <c r="BT22" i="8"/>
  <c r="BQ22" i="8"/>
  <c r="BO22" i="8"/>
  <c r="BG22" i="8"/>
  <c r="BE22" i="8"/>
  <c r="BB22" i="8"/>
  <c r="AZ22" i="8"/>
  <c r="AL22" i="8"/>
  <c r="AG22" i="8"/>
  <c r="AE22" i="8"/>
  <c r="AB22" i="8"/>
  <c r="W22" i="8"/>
  <c r="U22" i="8"/>
  <c r="H22" i="8"/>
  <c r="IF21" i="8"/>
  <c r="ID21" i="8"/>
  <c r="IA21" i="8"/>
  <c r="HY21" i="8"/>
  <c r="HV21" i="8"/>
  <c r="HT21" i="8"/>
  <c r="HQ21" i="8"/>
  <c r="HO21" i="8"/>
  <c r="HL21" i="8"/>
  <c r="HJ21" i="8"/>
  <c r="HG21" i="8"/>
  <c r="HE21" i="8"/>
  <c r="HB21" i="8"/>
  <c r="GZ21" i="8"/>
  <c r="GW21" i="8"/>
  <c r="GU21" i="8"/>
  <c r="GR21" i="8"/>
  <c r="GP21" i="8"/>
  <c r="GM21" i="8"/>
  <c r="GK21" i="8"/>
  <c r="GH21" i="8"/>
  <c r="GF21" i="8"/>
  <c r="GC21" i="8"/>
  <c r="GA21" i="8"/>
  <c r="FX21" i="8"/>
  <c r="FV21" i="8"/>
  <c r="FS21" i="8"/>
  <c r="FQ21" i="8"/>
  <c r="FN21" i="8"/>
  <c r="FL21" i="8"/>
  <c r="FI21" i="8"/>
  <c r="FG21" i="8"/>
  <c r="FD21" i="8"/>
  <c r="FB21" i="8"/>
  <c r="EY21" i="8"/>
  <c r="EW21" i="8"/>
  <c r="ET21" i="8"/>
  <c r="ER21" i="8"/>
  <c r="EO21" i="8"/>
  <c r="EM21" i="8"/>
  <c r="EJ21" i="8"/>
  <c r="EH21" i="8"/>
  <c r="EE21" i="8"/>
  <c r="EC21" i="8"/>
  <c r="DZ21" i="8"/>
  <c r="DX21" i="8"/>
  <c r="DU21" i="8"/>
  <c r="DS21" i="8"/>
  <c r="DP21" i="8"/>
  <c r="DN21" i="8"/>
  <c r="DK21" i="8"/>
  <c r="DI21" i="8"/>
  <c r="DF21" i="8"/>
  <c r="DD21" i="8"/>
  <c r="DA21" i="8"/>
  <c r="CY21" i="8"/>
  <c r="CV21" i="8"/>
  <c r="CT21" i="8"/>
  <c r="CQ21" i="8"/>
  <c r="CO21" i="8"/>
  <c r="CL21" i="8"/>
  <c r="CJ21" i="8"/>
  <c r="CG21" i="8"/>
  <c r="CE21" i="8"/>
  <c r="CA21" i="8"/>
  <c r="BY21" i="8"/>
  <c r="BV21" i="8"/>
  <c r="BT21" i="8"/>
  <c r="BQ21" i="8"/>
  <c r="BO21" i="8"/>
  <c r="BL21" i="8"/>
  <c r="BJ21" i="8"/>
  <c r="BG21" i="8"/>
  <c r="BE21" i="8"/>
  <c r="AL21" i="8"/>
  <c r="AJ21" i="8"/>
  <c r="AE21" i="8"/>
  <c r="AB21" i="8"/>
  <c r="Z21" i="8"/>
  <c r="U21" i="8"/>
  <c r="H21" i="8"/>
  <c r="IF20" i="8"/>
  <c r="ID20" i="8"/>
  <c r="IA20" i="8"/>
  <c r="HY20" i="8"/>
  <c r="HV20" i="8"/>
  <c r="HT20" i="8"/>
  <c r="HQ20" i="8"/>
  <c r="HO20" i="8"/>
  <c r="HL20" i="8"/>
  <c r="HJ20" i="8"/>
  <c r="HG20" i="8"/>
  <c r="HE20" i="8"/>
  <c r="HB20" i="8"/>
  <c r="GZ20" i="8"/>
  <c r="GW20" i="8"/>
  <c r="GU20" i="8"/>
  <c r="GR20" i="8"/>
  <c r="GP20" i="8"/>
  <c r="GM20" i="8"/>
  <c r="GK20" i="8"/>
  <c r="GH20" i="8"/>
  <c r="GF20" i="8"/>
  <c r="GC20" i="8"/>
  <c r="GA20" i="8"/>
  <c r="FX20" i="8"/>
  <c r="FV20" i="8"/>
  <c r="FS20" i="8"/>
  <c r="FQ20" i="8"/>
  <c r="FN20" i="8"/>
  <c r="FL20" i="8"/>
  <c r="FI20" i="8"/>
  <c r="FG20" i="8"/>
  <c r="FD20" i="8"/>
  <c r="FB20" i="8"/>
  <c r="EY20" i="8"/>
  <c r="EW20" i="8"/>
  <c r="ET20" i="8"/>
  <c r="ER20" i="8"/>
  <c r="EO20" i="8"/>
  <c r="EM20" i="8"/>
  <c r="EJ20" i="8"/>
  <c r="EH20" i="8"/>
  <c r="EE20" i="8"/>
  <c r="EC20" i="8"/>
  <c r="DZ20" i="8"/>
  <c r="DX20" i="8"/>
  <c r="DU20" i="8"/>
  <c r="DS20" i="8"/>
  <c r="DP20" i="8"/>
  <c r="DN20" i="8"/>
  <c r="DK20" i="8"/>
  <c r="DI20" i="8"/>
  <c r="DF20" i="8"/>
  <c r="DD20" i="8"/>
  <c r="DA20" i="8"/>
  <c r="CY20" i="8"/>
  <c r="CV20" i="8"/>
  <c r="CT20" i="8"/>
  <c r="CQ20" i="8"/>
  <c r="CO20" i="8"/>
  <c r="CL20" i="8"/>
  <c r="CJ20" i="8"/>
  <c r="CG20" i="8"/>
  <c r="CE20" i="8"/>
  <c r="CA20" i="8"/>
  <c r="BY20" i="8"/>
  <c r="BV20" i="8"/>
  <c r="BT20" i="8"/>
  <c r="BQ20" i="8"/>
  <c r="BO20" i="8"/>
  <c r="BL20" i="8"/>
  <c r="BJ20" i="8"/>
  <c r="BG20" i="8"/>
  <c r="BE20" i="8"/>
  <c r="AR20" i="8"/>
  <c r="AP20" i="8"/>
  <c r="AL20" i="8"/>
  <c r="AJ20" i="8"/>
  <c r="AG20" i="8"/>
  <c r="AE20" i="8"/>
  <c r="AB20" i="8"/>
  <c r="Z20" i="8"/>
  <c r="W20" i="8"/>
  <c r="U20" i="8"/>
  <c r="H20" i="8"/>
  <c r="IF19" i="8"/>
  <c r="ID19" i="8"/>
  <c r="IA19" i="8"/>
  <c r="HY19" i="8"/>
  <c r="HV19" i="8"/>
  <c r="HT19" i="8"/>
  <c r="HQ19" i="8"/>
  <c r="HO19" i="8"/>
  <c r="HL19" i="8"/>
  <c r="HJ19" i="8"/>
  <c r="HG19" i="8"/>
  <c r="HE19" i="8"/>
  <c r="HB19" i="8"/>
  <c r="GZ19" i="8"/>
  <c r="GW19" i="8"/>
  <c r="GU19" i="8"/>
  <c r="GR19" i="8"/>
  <c r="GP19" i="8"/>
  <c r="GM19" i="8"/>
  <c r="GK19" i="8"/>
  <c r="GH19" i="8"/>
  <c r="GF19" i="8"/>
  <c r="GC19" i="8"/>
  <c r="GA19" i="8"/>
  <c r="FX19" i="8"/>
  <c r="FV19" i="8"/>
  <c r="FS19" i="8"/>
  <c r="FQ19" i="8"/>
  <c r="FN19" i="8"/>
  <c r="FL19" i="8"/>
  <c r="FI19" i="8"/>
  <c r="FG19" i="8"/>
  <c r="FD19" i="8"/>
  <c r="FB19" i="8"/>
  <c r="EY19" i="8"/>
  <c r="EW19" i="8"/>
  <c r="ET19" i="8"/>
  <c r="ER19" i="8"/>
  <c r="EO19" i="8"/>
  <c r="EM19" i="8"/>
  <c r="EJ19" i="8"/>
  <c r="EH19" i="8"/>
  <c r="EE19" i="8"/>
  <c r="EC19" i="8"/>
  <c r="DZ19" i="8"/>
  <c r="DX19" i="8"/>
  <c r="DU19" i="8"/>
  <c r="DS19" i="8"/>
  <c r="DP19" i="8"/>
  <c r="DN19" i="8"/>
  <c r="DK19" i="8"/>
  <c r="DI19" i="8"/>
  <c r="DF19" i="8"/>
  <c r="DD19" i="8"/>
  <c r="DA19" i="8"/>
  <c r="CY19" i="8"/>
  <c r="CV19" i="8"/>
  <c r="CT19" i="8"/>
  <c r="CQ19" i="8"/>
  <c r="CO19" i="8"/>
  <c r="CL19" i="8"/>
  <c r="CJ19" i="8"/>
  <c r="CG19" i="8"/>
  <c r="CE19" i="8"/>
  <c r="CA19" i="8"/>
  <c r="BY19" i="8"/>
  <c r="BV19" i="8"/>
  <c r="BT19" i="8"/>
  <c r="BQ19" i="8"/>
  <c r="BO19" i="8"/>
  <c r="BJ19" i="8"/>
  <c r="BG19" i="8"/>
  <c r="BE19" i="8"/>
  <c r="AL19" i="8"/>
  <c r="AJ19" i="8"/>
  <c r="AB19" i="8"/>
  <c r="H19" i="8"/>
  <c r="IF18" i="8"/>
  <c r="ID18" i="8"/>
  <c r="IA18" i="8"/>
  <c r="HY18" i="8"/>
  <c r="HV18" i="8"/>
  <c r="HT18" i="8"/>
  <c r="HQ18" i="8"/>
  <c r="HO18" i="8"/>
  <c r="HL18" i="8"/>
  <c r="HJ18" i="8"/>
  <c r="HG18" i="8"/>
  <c r="HE18" i="8"/>
  <c r="HB18" i="8"/>
  <c r="GZ18" i="8"/>
  <c r="GW18" i="8"/>
  <c r="GU18" i="8"/>
  <c r="GR18" i="8"/>
  <c r="GP18" i="8"/>
  <c r="GM18" i="8"/>
  <c r="GK18" i="8"/>
  <c r="GH18" i="8"/>
  <c r="GF18" i="8"/>
  <c r="GC18" i="8"/>
  <c r="GA18" i="8"/>
  <c r="FX18" i="8"/>
  <c r="FV18" i="8"/>
  <c r="FS18" i="8"/>
  <c r="FQ18" i="8"/>
  <c r="FN18" i="8"/>
  <c r="FL18" i="8"/>
  <c r="FI18" i="8"/>
  <c r="FG18" i="8"/>
  <c r="FD18" i="8"/>
  <c r="FB18" i="8"/>
  <c r="EY18" i="8"/>
  <c r="EW18" i="8"/>
  <c r="ET18" i="8"/>
  <c r="ER18" i="8"/>
  <c r="EO18" i="8"/>
  <c r="EM18" i="8"/>
  <c r="EJ18" i="8"/>
  <c r="EH18" i="8"/>
  <c r="EE18" i="8"/>
  <c r="EC18" i="8"/>
  <c r="DZ18" i="8"/>
  <c r="DX18" i="8"/>
  <c r="DU18" i="8"/>
  <c r="DS18" i="8"/>
  <c r="DP18" i="8"/>
  <c r="DN18" i="8"/>
  <c r="DK18" i="8"/>
  <c r="DI18" i="8"/>
  <c r="DF18" i="8"/>
  <c r="DD18" i="8"/>
  <c r="DA18" i="8"/>
  <c r="CY18" i="8"/>
  <c r="CT18" i="8"/>
  <c r="CO18" i="8"/>
  <c r="CJ18" i="8"/>
  <c r="CG18" i="8"/>
  <c r="CE18" i="8"/>
  <c r="CA18" i="8"/>
  <c r="BY18" i="8"/>
  <c r="BV18" i="8"/>
  <c r="BT18" i="8"/>
  <c r="BQ18" i="8"/>
  <c r="BO18" i="8"/>
  <c r="BL18" i="8"/>
  <c r="BJ18" i="8"/>
  <c r="BG18" i="8"/>
  <c r="BE18" i="8"/>
  <c r="AL18" i="8"/>
  <c r="AJ18" i="8"/>
  <c r="Z18" i="8"/>
  <c r="H18" i="8"/>
  <c r="IF17" i="8"/>
  <c r="ID17" i="8"/>
  <c r="IA17" i="8"/>
  <c r="HY17" i="8"/>
  <c r="HV17" i="8"/>
  <c r="HT17" i="8"/>
  <c r="HQ17" i="8"/>
  <c r="HO17" i="8"/>
  <c r="HL17" i="8"/>
  <c r="HJ17" i="8"/>
  <c r="HG17" i="8"/>
  <c r="HE17" i="8"/>
  <c r="HB17" i="8"/>
  <c r="GZ17" i="8"/>
  <c r="GW17" i="8"/>
  <c r="GU17" i="8"/>
  <c r="GR17" i="8"/>
  <c r="GP17" i="8"/>
  <c r="GM17" i="8"/>
  <c r="GK17" i="8"/>
  <c r="GH17" i="8"/>
  <c r="GF17" i="8"/>
  <c r="GC17" i="8"/>
  <c r="GA17" i="8"/>
  <c r="FX17" i="8"/>
  <c r="FV17" i="8"/>
  <c r="FS17" i="8"/>
  <c r="FQ17" i="8"/>
  <c r="FN17" i="8"/>
  <c r="FL17" i="8"/>
  <c r="FI17" i="8"/>
  <c r="FG17" i="8"/>
  <c r="FD17" i="8"/>
  <c r="FB17" i="8"/>
  <c r="EY17" i="8"/>
  <c r="EW17" i="8"/>
  <c r="ET17" i="8"/>
  <c r="ER17" i="8"/>
  <c r="EO17" i="8"/>
  <c r="EM17" i="8"/>
  <c r="EJ17" i="8"/>
  <c r="EH17" i="8"/>
  <c r="EE17" i="8"/>
  <c r="EC17" i="8"/>
  <c r="DZ17" i="8"/>
  <c r="DX17" i="8"/>
  <c r="DU17" i="8"/>
  <c r="DS17" i="8"/>
  <c r="DP17" i="8"/>
  <c r="DN17" i="8"/>
  <c r="DK17" i="8"/>
  <c r="DI17" i="8"/>
  <c r="DF17" i="8"/>
  <c r="DD17" i="8"/>
  <c r="DA17" i="8"/>
  <c r="CV17" i="8"/>
  <c r="CT17" i="8"/>
  <c r="CQ17" i="8"/>
  <c r="CO17" i="8"/>
  <c r="CL17" i="8"/>
  <c r="CG17" i="8"/>
  <c r="CE17" i="8"/>
  <c r="CA17" i="8"/>
  <c r="BY17" i="8"/>
  <c r="BV17" i="8"/>
  <c r="BT17" i="8"/>
  <c r="BQ17" i="8"/>
  <c r="BO17" i="8"/>
  <c r="BJ17" i="8"/>
  <c r="BG17" i="8"/>
  <c r="BE17" i="8"/>
  <c r="BB17" i="8"/>
  <c r="AZ17" i="8"/>
  <c r="AL17" i="8"/>
  <c r="AJ17" i="8"/>
  <c r="AG17" i="8"/>
  <c r="AE17" i="8"/>
  <c r="AB17" i="8"/>
  <c r="Z17" i="8"/>
  <c r="W17" i="8"/>
  <c r="U17" i="8"/>
  <c r="H17" i="8"/>
  <c r="IF16" i="8"/>
  <c r="ID16" i="8"/>
  <c r="IA16" i="8"/>
  <c r="HY16" i="8"/>
  <c r="HV16" i="8"/>
  <c r="HT16" i="8"/>
  <c r="HQ16" i="8"/>
  <c r="HO16" i="8"/>
  <c r="HL16" i="8"/>
  <c r="HJ16" i="8"/>
  <c r="HG16" i="8"/>
  <c r="HE16" i="8"/>
  <c r="HB16" i="8"/>
  <c r="GZ16" i="8"/>
  <c r="GW16" i="8"/>
  <c r="GU16" i="8"/>
  <c r="GR16" i="8"/>
  <c r="GP16" i="8"/>
  <c r="GM16" i="8"/>
  <c r="GK16" i="8"/>
  <c r="GH16" i="8"/>
  <c r="GF16" i="8"/>
  <c r="GC16" i="8"/>
  <c r="GA16" i="8"/>
  <c r="FX16" i="8"/>
  <c r="FV16" i="8"/>
  <c r="FS16" i="8"/>
  <c r="FQ16" i="8"/>
  <c r="FN16" i="8"/>
  <c r="FL16" i="8"/>
  <c r="FI16" i="8"/>
  <c r="FG16" i="8"/>
  <c r="FD16" i="8"/>
  <c r="FB16" i="8"/>
  <c r="EY16" i="8"/>
  <c r="EW16" i="8"/>
  <c r="ET16" i="8"/>
  <c r="ER16" i="8"/>
  <c r="EO16" i="8"/>
  <c r="EM16" i="8"/>
  <c r="EJ16" i="8"/>
  <c r="EH16" i="8"/>
  <c r="EE16" i="8"/>
  <c r="EC16" i="8"/>
  <c r="DZ16" i="8"/>
  <c r="DX16" i="8"/>
  <c r="DU16" i="8"/>
  <c r="DS16" i="8"/>
  <c r="DP16" i="8"/>
  <c r="DN16" i="8"/>
  <c r="DK16" i="8"/>
  <c r="DI16" i="8"/>
  <c r="DF16" i="8"/>
  <c r="DD16" i="8"/>
  <c r="DA16" i="8"/>
  <c r="CY16" i="8"/>
  <c r="CV16" i="8"/>
  <c r="CT16" i="8"/>
  <c r="CQ16" i="8"/>
  <c r="CO16" i="8"/>
  <c r="CL16" i="8"/>
  <c r="CJ16" i="8"/>
  <c r="CG16" i="8"/>
  <c r="CA16" i="8"/>
  <c r="BY16" i="8"/>
  <c r="BV16" i="8"/>
  <c r="BT16" i="8"/>
  <c r="BQ16" i="8"/>
  <c r="BO16" i="8"/>
  <c r="BL16" i="8"/>
  <c r="BJ16" i="8"/>
  <c r="BG16" i="8"/>
  <c r="BE16" i="8"/>
  <c r="BB16" i="8"/>
  <c r="AZ16" i="8"/>
  <c r="AL16" i="8"/>
  <c r="AJ16" i="8"/>
  <c r="AG16" i="8"/>
  <c r="AB16" i="8"/>
  <c r="Z16" i="8"/>
  <c r="W16" i="8"/>
  <c r="H16" i="8"/>
  <c r="IF15" i="8"/>
  <c r="ID15" i="8"/>
  <c r="IA15" i="8"/>
  <c r="HY15" i="8"/>
  <c r="HV15" i="8"/>
  <c r="HT15" i="8"/>
  <c r="HQ15" i="8"/>
  <c r="HO15" i="8"/>
  <c r="HL15" i="8"/>
  <c r="HJ15" i="8"/>
  <c r="HG15" i="8"/>
  <c r="HE15" i="8"/>
  <c r="HB15" i="8"/>
  <c r="GZ15" i="8"/>
  <c r="GW15" i="8"/>
  <c r="GU15" i="8"/>
  <c r="GR15" i="8"/>
  <c r="GP15" i="8"/>
  <c r="GM15" i="8"/>
  <c r="GK15" i="8"/>
  <c r="GH15" i="8"/>
  <c r="GF15" i="8"/>
  <c r="GC15" i="8"/>
  <c r="GA15" i="8"/>
  <c r="FX15" i="8"/>
  <c r="FV15" i="8"/>
  <c r="FS15" i="8"/>
  <c r="FQ15" i="8"/>
  <c r="FN15" i="8"/>
  <c r="FL15" i="8"/>
  <c r="FI15" i="8"/>
  <c r="FG15" i="8"/>
  <c r="FD15" i="8"/>
  <c r="FB15" i="8"/>
  <c r="EY15" i="8"/>
  <c r="EW15" i="8"/>
  <c r="ET15" i="8"/>
  <c r="ER15" i="8"/>
  <c r="EO15" i="8"/>
  <c r="EM15" i="8"/>
  <c r="EJ15" i="8"/>
  <c r="EH15" i="8"/>
  <c r="EE15" i="8"/>
  <c r="EC15" i="8"/>
  <c r="DZ15" i="8"/>
  <c r="DX15" i="8"/>
  <c r="DU15" i="8"/>
  <c r="DS15" i="8"/>
  <c r="DP15" i="8"/>
  <c r="DN15" i="8"/>
  <c r="DK15" i="8"/>
  <c r="DI15" i="8"/>
  <c r="DF15" i="8"/>
  <c r="DD15" i="8"/>
  <c r="DA15" i="8"/>
  <c r="CY15" i="8"/>
  <c r="CV15" i="8"/>
  <c r="CT15" i="8"/>
  <c r="CQ15" i="8"/>
  <c r="CO15" i="8"/>
  <c r="CL15" i="8"/>
  <c r="CJ15" i="8"/>
  <c r="CG15" i="8"/>
  <c r="CE15" i="8"/>
  <c r="CA15" i="8"/>
  <c r="BY15" i="8"/>
  <c r="BV15" i="8"/>
  <c r="BT15" i="8"/>
  <c r="BQ15" i="8"/>
  <c r="BO15" i="8"/>
  <c r="BJ15" i="8"/>
  <c r="BG15" i="8"/>
  <c r="BE15" i="8"/>
  <c r="BB15" i="8"/>
  <c r="AZ15" i="8"/>
  <c r="AL15" i="8"/>
  <c r="AJ15" i="8"/>
  <c r="AG15" i="8"/>
  <c r="AE15" i="8"/>
  <c r="AB15" i="8"/>
  <c r="W15" i="8"/>
  <c r="H15" i="8"/>
  <c r="IF14" i="8"/>
  <c r="ID14" i="8"/>
  <c r="IA14" i="8"/>
  <c r="HY14" i="8"/>
  <c r="HV14" i="8"/>
  <c r="HT14" i="8"/>
  <c r="HQ14" i="8"/>
  <c r="HO14" i="8"/>
  <c r="HL14" i="8"/>
  <c r="HJ14" i="8"/>
  <c r="HG14" i="8"/>
  <c r="HE14" i="8"/>
  <c r="HB14" i="8"/>
  <c r="GZ14" i="8"/>
  <c r="GW14" i="8"/>
  <c r="GU14" i="8"/>
  <c r="GR14" i="8"/>
  <c r="GP14" i="8"/>
  <c r="GM14" i="8"/>
  <c r="GK14" i="8"/>
  <c r="GH14" i="8"/>
  <c r="GF14" i="8"/>
  <c r="GC14" i="8"/>
  <c r="GA14" i="8"/>
  <c r="FX14" i="8"/>
  <c r="FV14" i="8"/>
  <c r="FS14" i="8"/>
  <c r="FQ14" i="8"/>
  <c r="FN14" i="8"/>
  <c r="FL14" i="8"/>
  <c r="FI14" i="8"/>
  <c r="FG14" i="8"/>
  <c r="FD14" i="8"/>
  <c r="FB14" i="8"/>
  <c r="EY14" i="8"/>
  <c r="EW14" i="8"/>
  <c r="ET14" i="8"/>
  <c r="ER14" i="8"/>
  <c r="EO14" i="8"/>
  <c r="EM14" i="8"/>
  <c r="EJ14" i="8"/>
  <c r="EH14" i="8"/>
  <c r="EE14" i="8"/>
  <c r="EC14" i="8"/>
  <c r="DZ14" i="8"/>
  <c r="DX14" i="8"/>
  <c r="DU14" i="8"/>
  <c r="DS14" i="8"/>
  <c r="DP14" i="8"/>
  <c r="DN14" i="8"/>
  <c r="DK14" i="8"/>
  <c r="DI14" i="8"/>
  <c r="DF14" i="8"/>
  <c r="DD14" i="8"/>
  <c r="DA14" i="8"/>
  <c r="CY14" i="8"/>
  <c r="CV14" i="8"/>
  <c r="CT14" i="8"/>
  <c r="CQ14" i="8"/>
  <c r="CO14" i="8"/>
  <c r="CL14" i="8"/>
  <c r="CJ14" i="8"/>
  <c r="CG14" i="8"/>
  <c r="CE14" i="8"/>
  <c r="CA14" i="8"/>
  <c r="BY14" i="8"/>
  <c r="BV14" i="8"/>
  <c r="BT14" i="8"/>
  <c r="BQ14" i="8"/>
  <c r="BO14" i="8"/>
  <c r="BL14" i="8"/>
  <c r="BJ14" i="8"/>
  <c r="BG14" i="8"/>
  <c r="BE14" i="8"/>
  <c r="BB14" i="8"/>
  <c r="AZ14" i="8"/>
  <c r="AL14" i="8"/>
  <c r="AJ14" i="8"/>
  <c r="Z14" i="8"/>
  <c r="U14" i="8"/>
  <c r="H14" i="8"/>
  <c r="IF13" i="8"/>
  <c r="ID13" i="8"/>
  <c r="IA13" i="8"/>
  <c r="HY13" i="8"/>
  <c r="HV13" i="8"/>
  <c r="HT13" i="8"/>
  <c r="HQ13" i="8"/>
  <c r="HO13" i="8"/>
  <c r="HL13" i="8"/>
  <c r="HJ13" i="8"/>
  <c r="HG13" i="8"/>
  <c r="HE13" i="8"/>
  <c r="HB13" i="8"/>
  <c r="GZ13" i="8"/>
  <c r="GW13" i="8"/>
  <c r="GU13" i="8"/>
  <c r="GR13" i="8"/>
  <c r="GP13" i="8"/>
  <c r="GM13" i="8"/>
  <c r="GK13" i="8"/>
  <c r="GH13" i="8"/>
  <c r="GF13" i="8"/>
  <c r="GC13" i="8"/>
  <c r="GA13" i="8"/>
  <c r="FX13" i="8"/>
  <c r="FV13" i="8"/>
  <c r="FS13" i="8"/>
  <c r="FQ13" i="8"/>
  <c r="FN13" i="8"/>
  <c r="FL13" i="8"/>
  <c r="FI13" i="8"/>
  <c r="FG13" i="8"/>
  <c r="FD13" i="8"/>
  <c r="FB13" i="8"/>
  <c r="EY13" i="8"/>
  <c r="EW13" i="8"/>
  <c r="ET13" i="8"/>
  <c r="ER13" i="8"/>
  <c r="EO13" i="8"/>
  <c r="EM13" i="8"/>
  <c r="EJ13" i="8"/>
  <c r="EH13" i="8"/>
  <c r="EE13" i="8"/>
  <c r="EC13" i="8"/>
  <c r="DZ13" i="8"/>
  <c r="DX13" i="8"/>
  <c r="DU13" i="8"/>
  <c r="DS13" i="8"/>
  <c r="DP13" i="8"/>
  <c r="DN13" i="8"/>
  <c r="DK13" i="8"/>
  <c r="DI13" i="8"/>
  <c r="DF13" i="8"/>
  <c r="DD13" i="8"/>
  <c r="DA13" i="8"/>
  <c r="CY13" i="8"/>
  <c r="CV13" i="8"/>
  <c r="CT13" i="8"/>
  <c r="CQ13" i="8"/>
  <c r="CO13" i="8"/>
  <c r="CL13" i="8"/>
  <c r="CJ13" i="8"/>
  <c r="CG13" i="8"/>
  <c r="CE13" i="8"/>
  <c r="CA13" i="8"/>
  <c r="BY13" i="8"/>
  <c r="BV13" i="8"/>
  <c r="BT13" i="8"/>
  <c r="BQ13" i="8"/>
  <c r="BO13" i="8"/>
  <c r="BJ13" i="8"/>
  <c r="BG13" i="8"/>
  <c r="BE13" i="8"/>
  <c r="BB13" i="8"/>
  <c r="AZ13" i="8"/>
  <c r="AL13" i="8"/>
  <c r="AJ13" i="8"/>
  <c r="AG13" i="8"/>
  <c r="AB13" i="8"/>
  <c r="W13" i="8"/>
  <c r="H13" i="8"/>
  <c r="IF12" i="8"/>
  <c r="ID12" i="8"/>
  <c r="IA12" i="8"/>
  <c r="HY12" i="8"/>
  <c r="HV12" i="8"/>
  <c r="HT12" i="8"/>
  <c r="HQ12" i="8"/>
  <c r="HO12" i="8"/>
  <c r="HL12" i="8"/>
  <c r="HJ12" i="8"/>
  <c r="HG12" i="8"/>
  <c r="HE12" i="8"/>
  <c r="HB12" i="8"/>
  <c r="GZ12" i="8"/>
  <c r="GW12" i="8"/>
  <c r="GU12" i="8"/>
  <c r="GR12" i="8"/>
  <c r="GP12" i="8"/>
  <c r="GM12" i="8"/>
  <c r="GK12" i="8"/>
  <c r="GH12" i="8"/>
  <c r="GF12" i="8"/>
  <c r="GC12" i="8"/>
  <c r="GA12" i="8"/>
  <c r="FX12" i="8"/>
  <c r="FV12" i="8"/>
  <c r="FS12" i="8"/>
  <c r="FQ12" i="8"/>
  <c r="FN12" i="8"/>
  <c r="FL12" i="8"/>
  <c r="FI12" i="8"/>
  <c r="FG12" i="8"/>
  <c r="FD12" i="8"/>
  <c r="FB12" i="8"/>
  <c r="EY12" i="8"/>
  <c r="EW12" i="8"/>
  <c r="ET12" i="8"/>
  <c r="ER12" i="8"/>
  <c r="EO12" i="8"/>
  <c r="EM12" i="8"/>
  <c r="EJ12" i="8"/>
  <c r="EH12" i="8"/>
  <c r="EE12" i="8"/>
  <c r="EC12" i="8"/>
  <c r="DZ12" i="8"/>
  <c r="DX12" i="8"/>
  <c r="DU12" i="8"/>
  <c r="DS12" i="8"/>
  <c r="DP12" i="8"/>
  <c r="DN12" i="8"/>
  <c r="DK12" i="8"/>
  <c r="DI12" i="8"/>
  <c r="DF12" i="8"/>
  <c r="DD12" i="8"/>
  <c r="DA12" i="8"/>
  <c r="CY12" i="8"/>
  <c r="CV12" i="8"/>
  <c r="CT12" i="8"/>
  <c r="CQ12" i="8"/>
  <c r="CO12" i="8"/>
  <c r="CL12" i="8"/>
  <c r="CJ12" i="8"/>
  <c r="CG12" i="8"/>
  <c r="CE12" i="8"/>
  <c r="CA12" i="8"/>
  <c r="BY12" i="8"/>
  <c r="BV12" i="8"/>
  <c r="BT12" i="8"/>
  <c r="BQ12" i="8"/>
  <c r="BO12" i="8"/>
  <c r="BG12" i="8"/>
  <c r="BE12" i="8"/>
  <c r="BB12" i="8"/>
  <c r="AZ12" i="8"/>
  <c r="AL12" i="8"/>
  <c r="AJ12" i="8"/>
  <c r="AB12" i="8"/>
  <c r="Z12" i="8"/>
  <c r="W12" i="8"/>
  <c r="U12" i="8"/>
  <c r="H12" i="8"/>
  <c r="IF11" i="8"/>
  <c r="ID11" i="8"/>
  <c r="IA11" i="8"/>
  <c r="HY11" i="8"/>
  <c r="HV11" i="8"/>
  <c r="HT11" i="8"/>
  <c r="HQ11" i="8"/>
  <c r="HO11" i="8"/>
  <c r="HL11" i="8"/>
  <c r="HJ11" i="8"/>
  <c r="HG11" i="8"/>
  <c r="HE11" i="8"/>
  <c r="HB11" i="8"/>
  <c r="GZ11" i="8"/>
  <c r="GW11" i="8"/>
  <c r="GU11" i="8"/>
  <c r="GR11" i="8"/>
  <c r="GP11" i="8"/>
  <c r="GM11" i="8"/>
  <c r="GK11" i="8"/>
  <c r="GH11" i="8"/>
  <c r="GF11" i="8"/>
  <c r="GC11" i="8"/>
  <c r="GA11" i="8"/>
  <c r="FX11" i="8"/>
  <c r="FV11" i="8"/>
  <c r="FS11" i="8"/>
  <c r="FQ11" i="8"/>
  <c r="FN11" i="8"/>
  <c r="FL11" i="8"/>
  <c r="FI11" i="8"/>
  <c r="FG11" i="8"/>
  <c r="FD11" i="8"/>
  <c r="FB11" i="8"/>
  <c r="EY11" i="8"/>
  <c r="EW11" i="8"/>
  <c r="ET11" i="8"/>
  <c r="ER11" i="8"/>
  <c r="EO11" i="8"/>
  <c r="EM11" i="8"/>
  <c r="EJ11" i="8"/>
  <c r="EH11" i="8"/>
  <c r="EE11" i="8"/>
  <c r="EC11" i="8"/>
  <c r="DZ11" i="8"/>
  <c r="DX11" i="8"/>
  <c r="DU11" i="8"/>
  <c r="DS11" i="8"/>
  <c r="DP11" i="8"/>
  <c r="DN11" i="8"/>
  <c r="DK11" i="8"/>
  <c r="DI11" i="8"/>
  <c r="DF11" i="8"/>
  <c r="DD11" i="8"/>
  <c r="DA11" i="8"/>
  <c r="CY11" i="8"/>
  <c r="CV11" i="8"/>
  <c r="CT11" i="8"/>
  <c r="CQ11" i="8"/>
  <c r="CO11" i="8"/>
  <c r="CL11" i="8"/>
  <c r="CJ11" i="8"/>
  <c r="CG11" i="8"/>
  <c r="CE11" i="8"/>
  <c r="CA11" i="8"/>
  <c r="BY11" i="8"/>
  <c r="BV11" i="8"/>
  <c r="BT11" i="8"/>
  <c r="BQ11" i="8"/>
  <c r="BO11" i="8"/>
  <c r="BL11" i="8"/>
  <c r="BJ11" i="8"/>
  <c r="AL11" i="8"/>
  <c r="AJ11" i="8"/>
  <c r="W11" i="8"/>
  <c r="H11" i="8"/>
  <c r="IF10" i="8"/>
  <c r="ID10" i="8"/>
  <c r="IA10" i="8"/>
  <c r="HY10" i="8"/>
  <c r="HV10" i="8"/>
  <c r="HT10" i="8"/>
  <c r="HQ10" i="8"/>
  <c r="HO10" i="8"/>
  <c r="HL10" i="8"/>
  <c r="HJ10" i="8"/>
  <c r="HG10" i="8"/>
  <c r="HE10" i="8"/>
  <c r="HB10" i="8"/>
  <c r="GZ10" i="8"/>
  <c r="GW10" i="8"/>
  <c r="GU10" i="8"/>
  <c r="GR10" i="8"/>
  <c r="GP10" i="8"/>
  <c r="GM10" i="8"/>
  <c r="GK10" i="8"/>
  <c r="GH10" i="8"/>
  <c r="GF10" i="8"/>
  <c r="GC10" i="8"/>
  <c r="GA10" i="8"/>
  <c r="FX10" i="8"/>
  <c r="FV10" i="8"/>
  <c r="FS10" i="8"/>
  <c r="FQ10" i="8"/>
  <c r="FN10" i="8"/>
  <c r="FL10" i="8"/>
  <c r="FI10" i="8"/>
  <c r="FG10" i="8"/>
  <c r="FD10" i="8"/>
  <c r="FB10" i="8"/>
  <c r="EY10" i="8"/>
  <c r="EW10" i="8"/>
  <c r="ET10" i="8"/>
  <c r="ER10" i="8"/>
  <c r="EO10" i="8"/>
  <c r="EM10" i="8"/>
  <c r="EJ10" i="8"/>
  <c r="EH10" i="8"/>
  <c r="EE10" i="8"/>
  <c r="EC10" i="8"/>
  <c r="DZ10" i="8"/>
  <c r="DX10" i="8"/>
  <c r="DU10" i="8"/>
  <c r="DS10" i="8"/>
  <c r="DP10" i="8"/>
  <c r="DN10" i="8"/>
  <c r="DK10" i="8"/>
  <c r="DI10" i="8"/>
  <c r="DF10" i="8"/>
  <c r="DD10" i="8"/>
  <c r="DA10" i="8"/>
  <c r="CY10" i="8"/>
  <c r="CV10" i="8"/>
  <c r="CT10" i="8"/>
  <c r="CQ10" i="8"/>
  <c r="CO10" i="8"/>
  <c r="CL10" i="8"/>
  <c r="CJ10" i="8"/>
  <c r="CG10" i="8"/>
  <c r="CE10" i="8"/>
  <c r="CA10" i="8"/>
  <c r="BY10" i="8"/>
  <c r="BV10" i="8"/>
  <c r="BT10" i="8"/>
  <c r="BQ10" i="8"/>
  <c r="BO10" i="8"/>
  <c r="BL10" i="8"/>
  <c r="BJ10" i="8"/>
  <c r="BG10" i="8"/>
  <c r="BB10" i="8"/>
  <c r="AZ10" i="8"/>
  <c r="AR10" i="8"/>
  <c r="AP10" i="8"/>
  <c r="AL10" i="8"/>
  <c r="AJ10" i="8"/>
  <c r="AB10" i="8"/>
  <c r="Z10" i="8"/>
  <c r="W10" i="8"/>
  <c r="U10" i="8"/>
  <c r="H10" i="8"/>
  <c r="IF9" i="8"/>
  <c r="ID9" i="8"/>
  <c r="IA9" i="8"/>
  <c r="HY9" i="8"/>
  <c r="HV9" i="8"/>
  <c r="HT9" i="8"/>
  <c r="HQ9" i="8"/>
  <c r="HO9" i="8"/>
  <c r="HL9" i="8"/>
  <c r="HJ9" i="8"/>
  <c r="HG9" i="8"/>
  <c r="HE9" i="8"/>
  <c r="HB9" i="8"/>
  <c r="GZ9" i="8"/>
  <c r="GW9" i="8"/>
  <c r="GU9" i="8"/>
  <c r="GR9" i="8"/>
  <c r="GP9" i="8"/>
  <c r="GM9" i="8"/>
  <c r="GK9" i="8"/>
  <c r="GH9" i="8"/>
  <c r="GF9" i="8"/>
  <c r="GC9" i="8"/>
  <c r="GA9" i="8"/>
  <c r="FX9" i="8"/>
  <c r="FV9" i="8"/>
  <c r="FS9" i="8"/>
  <c r="FQ9" i="8"/>
  <c r="FN9" i="8"/>
  <c r="FL9" i="8"/>
  <c r="FI9" i="8"/>
  <c r="FG9" i="8"/>
  <c r="FD9" i="8"/>
  <c r="FB9" i="8"/>
  <c r="EY9" i="8"/>
  <c r="EW9" i="8"/>
  <c r="ET9" i="8"/>
  <c r="ER9" i="8"/>
  <c r="EO9" i="8"/>
  <c r="EM9" i="8"/>
  <c r="EJ9" i="8"/>
  <c r="EH9" i="8"/>
  <c r="EE9" i="8"/>
  <c r="EC9" i="8"/>
  <c r="DZ9" i="8"/>
  <c r="DX9" i="8"/>
  <c r="DU9" i="8"/>
  <c r="DS9" i="8"/>
  <c r="DP9" i="8"/>
  <c r="DN9" i="8"/>
  <c r="DK9" i="8"/>
  <c r="DI9" i="8"/>
  <c r="DF9" i="8"/>
  <c r="DD9" i="8"/>
  <c r="DA9" i="8"/>
  <c r="CY9" i="8"/>
  <c r="CV9" i="8"/>
  <c r="CT9" i="8"/>
  <c r="CQ9" i="8"/>
  <c r="CO9" i="8"/>
  <c r="CL9" i="8"/>
  <c r="CJ9" i="8"/>
  <c r="CG9" i="8"/>
  <c r="CE9" i="8"/>
  <c r="BV9" i="8"/>
  <c r="BT9" i="8"/>
  <c r="BQ9" i="8"/>
  <c r="BO9" i="8"/>
  <c r="BL9" i="8"/>
  <c r="BJ9" i="8"/>
  <c r="BG9" i="8"/>
  <c r="BB9" i="8"/>
  <c r="AZ9" i="8"/>
  <c r="W9" i="8"/>
  <c r="H9" i="8"/>
  <c r="IF8" i="8"/>
  <c r="ID8" i="8"/>
  <c r="IA8" i="8"/>
  <c r="HY8" i="8"/>
  <c r="HV8" i="8"/>
  <c r="HT8" i="8"/>
  <c r="HQ8" i="8"/>
  <c r="HO8" i="8"/>
  <c r="HL8" i="8"/>
  <c r="HJ8" i="8"/>
  <c r="HG8" i="8"/>
  <c r="HE8" i="8"/>
  <c r="HB8" i="8"/>
  <c r="GZ8" i="8"/>
  <c r="GW8" i="8"/>
  <c r="GU8" i="8"/>
  <c r="GR8" i="8"/>
  <c r="GP8" i="8"/>
  <c r="GM8" i="8"/>
  <c r="GK8" i="8"/>
  <c r="GH8" i="8"/>
  <c r="GF8" i="8"/>
  <c r="GC8" i="8"/>
  <c r="GA8" i="8"/>
  <c r="FX8" i="8"/>
  <c r="FV8" i="8"/>
  <c r="FS8" i="8"/>
  <c r="FQ8" i="8"/>
  <c r="FN8" i="8"/>
  <c r="FL8" i="8"/>
  <c r="FI8" i="8"/>
  <c r="FG8" i="8"/>
  <c r="FD8" i="8"/>
  <c r="FB8" i="8"/>
  <c r="EY8" i="8"/>
  <c r="EW8" i="8"/>
  <c r="ET8" i="8"/>
  <c r="ER8" i="8"/>
  <c r="EO8" i="8"/>
  <c r="EM8" i="8"/>
  <c r="EJ8" i="8"/>
  <c r="EH8" i="8"/>
  <c r="EE8" i="8"/>
  <c r="EC8" i="8"/>
  <c r="DZ8" i="8"/>
  <c r="DX8" i="8"/>
  <c r="DU8" i="8"/>
  <c r="DS8" i="8"/>
  <c r="DP8" i="8"/>
  <c r="DN8" i="8"/>
  <c r="DK8" i="8"/>
  <c r="DI8" i="8"/>
  <c r="DF8" i="8"/>
  <c r="DD8" i="8"/>
  <c r="DA8" i="8"/>
  <c r="CY8" i="8"/>
  <c r="CV8" i="8"/>
  <c r="CT8" i="8"/>
  <c r="CQ8" i="8"/>
  <c r="CO8" i="8"/>
  <c r="CL8" i="8"/>
  <c r="CJ8" i="8"/>
  <c r="CG8" i="8"/>
  <c r="CE8" i="8"/>
  <c r="CA8" i="8"/>
  <c r="BY8" i="8"/>
  <c r="BV8" i="8"/>
  <c r="BT8" i="8"/>
  <c r="BQ8" i="8"/>
  <c r="BO8" i="8"/>
  <c r="BL8" i="8"/>
  <c r="BJ8" i="8"/>
  <c r="BG8" i="8"/>
  <c r="BE8" i="8"/>
  <c r="BB8" i="8"/>
  <c r="AZ8" i="8"/>
  <c r="U8" i="8"/>
  <c r="H8" i="8"/>
  <c r="IF7" i="8"/>
  <c r="ID7" i="8"/>
  <c r="IA7" i="8"/>
  <c r="HY7" i="8"/>
  <c r="HV7" i="8"/>
  <c r="HT7" i="8"/>
  <c r="HQ7" i="8"/>
  <c r="HO7" i="8"/>
  <c r="HL7" i="8"/>
  <c r="HJ7" i="8"/>
  <c r="HG7" i="8"/>
  <c r="HE7" i="8"/>
  <c r="HB7" i="8"/>
  <c r="GZ7" i="8"/>
  <c r="GW7" i="8"/>
  <c r="GU7" i="8"/>
  <c r="GR7" i="8"/>
  <c r="GP7" i="8"/>
  <c r="GM7" i="8"/>
  <c r="GK7" i="8"/>
  <c r="GH7" i="8"/>
  <c r="GF7" i="8"/>
  <c r="GC7" i="8"/>
  <c r="GA7" i="8"/>
  <c r="FX7" i="8"/>
  <c r="FV7" i="8"/>
  <c r="FS7" i="8"/>
  <c r="FQ7" i="8"/>
  <c r="FN7" i="8"/>
  <c r="FL7" i="8"/>
  <c r="FI7" i="8"/>
  <c r="FG7" i="8"/>
  <c r="FD7" i="8"/>
  <c r="FB7" i="8"/>
  <c r="EY7" i="8"/>
  <c r="EW7" i="8"/>
  <c r="ET7" i="8"/>
  <c r="ER7" i="8"/>
  <c r="EO7" i="8"/>
  <c r="EM7" i="8"/>
  <c r="EJ7" i="8"/>
  <c r="EH7" i="8"/>
  <c r="EE7" i="8"/>
  <c r="EC7" i="8"/>
  <c r="DZ7" i="8"/>
  <c r="DX7" i="8"/>
  <c r="DU7" i="8"/>
  <c r="DS7" i="8"/>
  <c r="DP7" i="8"/>
  <c r="DN7" i="8"/>
  <c r="DK7" i="8"/>
  <c r="DI7" i="8"/>
  <c r="DF7" i="8"/>
  <c r="DD7" i="8"/>
  <c r="DA7" i="8"/>
  <c r="CY7" i="8"/>
  <c r="CV7" i="8"/>
  <c r="CT7" i="8"/>
  <c r="CQ7" i="8"/>
  <c r="CO7" i="8"/>
  <c r="CL7" i="8"/>
  <c r="CJ7" i="8"/>
  <c r="CG7" i="8"/>
  <c r="CE7" i="8"/>
  <c r="CA7" i="8"/>
  <c r="BY7" i="8"/>
  <c r="BV7" i="8"/>
  <c r="BT7" i="8"/>
  <c r="BQ7" i="8"/>
  <c r="BO7" i="8"/>
  <c r="BL7" i="8"/>
  <c r="BG7" i="8"/>
  <c r="BB7" i="8"/>
  <c r="AZ7" i="8"/>
  <c r="AG7" i="8"/>
  <c r="AE7" i="8"/>
  <c r="AB7" i="8"/>
  <c r="H7" i="8"/>
  <c r="IF6" i="8"/>
  <c r="ID6" i="8"/>
  <c r="IA6" i="8"/>
  <c r="HY6" i="8"/>
  <c r="HV6" i="8"/>
  <c r="HT6" i="8"/>
  <c r="HQ6" i="8"/>
  <c r="HO6" i="8"/>
  <c r="HL6" i="8"/>
  <c r="HJ6" i="8"/>
  <c r="HG6" i="8"/>
  <c r="HE6" i="8"/>
  <c r="HB6" i="8"/>
  <c r="GZ6" i="8"/>
  <c r="GW6" i="8"/>
  <c r="GU6" i="8"/>
  <c r="GR6" i="8"/>
  <c r="GP6" i="8"/>
  <c r="GM6" i="8"/>
  <c r="GK6" i="8"/>
  <c r="GH6" i="8"/>
  <c r="GF6" i="8"/>
  <c r="GC6" i="8"/>
  <c r="GA6" i="8"/>
  <c r="FX6" i="8"/>
  <c r="FV6" i="8"/>
  <c r="FS6" i="8"/>
  <c r="FQ6" i="8"/>
  <c r="FN6" i="8"/>
  <c r="FL6" i="8"/>
  <c r="FI6" i="8"/>
  <c r="FG6" i="8"/>
  <c r="FD6" i="8"/>
  <c r="FB6" i="8"/>
  <c r="EY6" i="8"/>
  <c r="EW6" i="8"/>
  <c r="ET6" i="8"/>
  <c r="ER6" i="8"/>
  <c r="EO6" i="8"/>
  <c r="EM6" i="8"/>
  <c r="EJ6" i="8"/>
  <c r="EH6" i="8"/>
  <c r="EE6" i="8"/>
  <c r="EC6" i="8"/>
  <c r="DZ6" i="8"/>
  <c r="DX6" i="8"/>
  <c r="DU6" i="8"/>
  <c r="DS6" i="8"/>
  <c r="DP6" i="8"/>
  <c r="DN6" i="8"/>
  <c r="DK6" i="8"/>
  <c r="DI6" i="8"/>
  <c r="DF6" i="8"/>
  <c r="DD6" i="8"/>
  <c r="DA6" i="8"/>
  <c r="CY6" i="8"/>
  <c r="CV6" i="8"/>
  <c r="CT6" i="8"/>
  <c r="CQ6" i="8"/>
  <c r="CO6" i="8"/>
  <c r="CL6" i="8"/>
  <c r="CJ6" i="8"/>
  <c r="CG6" i="8"/>
  <c r="CE6" i="8"/>
  <c r="CA6" i="8"/>
  <c r="BY6" i="8"/>
  <c r="BV6" i="8"/>
  <c r="BT6" i="8"/>
  <c r="BB6" i="8"/>
  <c r="AZ6" i="8"/>
  <c r="AE6" i="8"/>
  <c r="U6" i="8"/>
  <c r="H6" i="8"/>
  <c r="IF5" i="8"/>
  <c r="ID5" i="8"/>
  <c r="IA5" i="8"/>
  <c r="HY5" i="8"/>
  <c r="HV5" i="8"/>
  <c r="HT5" i="8"/>
  <c r="HQ5" i="8"/>
  <c r="HO5" i="8"/>
  <c r="HL5" i="8"/>
  <c r="HJ5" i="8"/>
  <c r="HG5" i="8"/>
  <c r="HE5" i="8"/>
  <c r="HB5" i="8"/>
  <c r="GZ5" i="8"/>
  <c r="GW5" i="8"/>
  <c r="GU5" i="8"/>
  <c r="GR5" i="8"/>
  <c r="GP5" i="8"/>
  <c r="GM5" i="8"/>
  <c r="GK5" i="8"/>
  <c r="GH5" i="8"/>
  <c r="GF5" i="8"/>
  <c r="GC5" i="8"/>
  <c r="GA5" i="8"/>
  <c r="FX5" i="8"/>
  <c r="FV5" i="8"/>
  <c r="FS5" i="8"/>
  <c r="FQ5" i="8"/>
  <c r="FN5" i="8"/>
  <c r="FL5" i="8"/>
  <c r="FI5" i="8"/>
  <c r="FG5" i="8"/>
  <c r="FD5" i="8"/>
  <c r="FB5" i="8"/>
  <c r="EY5" i="8"/>
  <c r="EW5" i="8"/>
  <c r="ET5" i="8"/>
  <c r="ER5" i="8"/>
  <c r="EO5" i="8"/>
  <c r="EM5" i="8"/>
  <c r="EJ5" i="8"/>
  <c r="EH5" i="8"/>
  <c r="EE5" i="8"/>
  <c r="EC5" i="8"/>
  <c r="DZ5" i="8"/>
  <c r="DX5" i="8"/>
  <c r="DU5" i="8"/>
  <c r="DS5" i="8"/>
  <c r="DP5" i="8"/>
  <c r="DN5" i="8"/>
  <c r="DK5" i="8"/>
  <c r="DI5" i="8"/>
  <c r="DF5" i="8"/>
  <c r="DD5" i="8"/>
  <c r="DA5" i="8"/>
  <c r="CY5" i="8"/>
  <c r="CV5" i="8"/>
  <c r="CT5" i="8"/>
  <c r="CQ5" i="8"/>
  <c r="CO5" i="8"/>
  <c r="CL5" i="8"/>
  <c r="CJ5" i="8"/>
  <c r="CG5" i="8"/>
  <c r="CE5" i="8"/>
  <c r="CA5" i="8"/>
  <c r="BY5" i="8"/>
  <c r="BQ5" i="8"/>
  <c r="BO5" i="8"/>
  <c r="BB5" i="8"/>
  <c r="AZ5" i="8"/>
  <c r="AW5" i="8"/>
  <c r="AU5" i="8"/>
  <c r="AR5" i="8"/>
  <c r="AP5" i="8"/>
  <c r="AG5" i="8"/>
  <c r="AE5" i="8"/>
  <c r="AB5" i="8"/>
  <c r="Z5" i="8"/>
  <c r="W5" i="8"/>
  <c r="U5" i="8"/>
  <c r="P47" i="1"/>
  <c r="Q5" i="8" s="1"/>
  <c r="O47" i="1"/>
  <c r="P5" i="8" s="1"/>
  <c r="H5" i="8"/>
  <c r="CB5" i="1"/>
  <c r="CC5" i="7"/>
  <c r="CB6" i="1"/>
  <c r="CC6" i="7"/>
  <c r="CC7" i="7"/>
  <c r="CB8" i="1"/>
  <c r="CC8" i="7"/>
  <c r="CC9" i="7"/>
  <c r="CC10" i="7"/>
  <c r="CB11" i="1"/>
  <c r="CC11" i="7"/>
  <c r="CC12" i="7"/>
  <c r="CB13" i="1"/>
  <c r="CC13" i="7"/>
  <c r="CC14" i="7"/>
  <c r="CB15" i="1"/>
  <c r="CC15" i="7"/>
  <c r="CB16" i="1"/>
  <c r="CC16" i="7"/>
  <c r="CB17" i="1"/>
  <c r="CC17" i="7"/>
  <c r="CB18" i="1"/>
  <c r="CC18" i="7"/>
  <c r="CC19" i="7"/>
  <c r="CB20" i="1"/>
  <c r="CC20" i="7"/>
  <c r="CB21" i="1"/>
  <c r="CC21" i="7"/>
  <c r="CB22" i="1"/>
  <c r="CC22" i="7"/>
  <c r="CB23" i="1"/>
  <c r="CC23" i="7"/>
  <c r="CC24" i="7"/>
  <c r="CB25" i="1"/>
  <c r="CC25" i="7"/>
  <c r="CB26" i="1"/>
  <c r="CC26" i="7"/>
  <c r="CB27" i="1"/>
  <c r="CC27" i="7"/>
  <c r="CB28" i="1"/>
  <c r="CC28" i="7"/>
  <c r="CB29" i="1"/>
  <c r="CC29" i="7"/>
  <c r="CC30" i="7"/>
  <c r="CB31" i="1"/>
  <c r="CC31" i="7"/>
  <c r="CB32" i="1"/>
  <c r="CC32" i="7"/>
  <c r="CB33" i="1"/>
  <c r="CC33" i="7"/>
  <c r="CC34" i="7"/>
  <c r="CC35" i="7"/>
  <c r="CB36" i="1"/>
  <c r="CC36" i="7"/>
  <c r="CB37" i="1"/>
  <c r="CC37" i="7"/>
  <c r="CB42" i="1"/>
  <c r="CC38" i="7"/>
  <c r="CB44" i="1"/>
  <c r="CC39" i="7"/>
  <c r="CB45" i="1"/>
  <c r="CC40" i="7"/>
  <c r="CC41" i="7"/>
  <c r="CC42" i="7"/>
  <c r="CB51" i="1"/>
  <c r="CC43" i="7"/>
  <c r="CB60" i="1"/>
  <c r="CC44" i="7"/>
  <c r="CB61" i="1"/>
  <c r="CC45" i="7"/>
  <c r="CB73" i="1"/>
  <c r="CC46" i="7"/>
  <c r="CB129" i="1"/>
  <c r="CC47" i="7"/>
  <c r="CB130" i="1"/>
  <c r="CC48" i="7"/>
  <c r="CB131" i="1"/>
  <c r="CC49" i="7"/>
  <c r="CB132" i="1"/>
  <c r="CC50" i="7"/>
  <c r="CH5" i="7"/>
  <c r="CH6" i="7"/>
  <c r="CH7" i="7"/>
  <c r="CG8" i="1"/>
  <c r="CH8" i="7"/>
  <c r="CH9" i="7"/>
  <c r="CG10" i="1"/>
  <c r="CH10" i="7"/>
  <c r="CG11" i="1"/>
  <c r="CH11" i="7"/>
  <c r="CH12" i="7"/>
  <c r="CH13" i="7"/>
  <c r="CH14" i="7"/>
  <c r="CH15" i="7"/>
  <c r="CG16" i="1"/>
  <c r="CH16" i="7"/>
  <c r="CG17" i="1"/>
  <c r="CH17" i="7"/>
  <c r="CG18" i="1"/>
  <c r="CH18" i="7"/>
  <c r="CH19" i="7"/>
  <c r="CH20" i="7"/>
  <c r="CH21" i="7"/>
  <c r="CH22" i="7"/>
  <c r="CG23" i="1"/>
  <c r="CH23" i="7"/>
  <c r="CH24" i="7"/>
  <c r="CG25" i="1"/>
  <c r="CH25" i="7"/>
  <c r="CH26" i="7"/>
  <c r="CG27" i="1"/>
  <c r="CH27" i="7"/>
  <c r="CG28" i="1"/>
  <c r="CH28" i="7"/>
  <c r="CG29" i="1"/>
  <c r="CH29" i="7"/>
  <c r="CH30" i="7"/>
  <c r="CG31" i="1"/>
  <c r="CH31" i="7"/>
  <c r="CG32" i="1"/>
  <c r="CH32" i="7"/>
  <c r="CH33" i="7"/>
  <c r="CG34" i="1"/>
  <c r="CH34" i="7"/>
  <c r="CG35" i="1"/>
  <c r="CH35" i="7"/>
  <c r="CG36" i="1"/>
  <c r="CH36" i="7"/>
  <c r="CH37" i="7"/>
  <c r="CH38" i="7"/>
  <c r="CH39" i="7"/>
  <c r="CG45" i="1"/>
  <c r="CH40" i="7"/>
  <c r="CH41" i="7"/>
  <c r="CH42" i="7"/>
  <c r="CG51" i="1"/>
  <c r="CH43" i="7"/>
  <c r="CG60" i="1"/>
  <c r="CH44" i="7"/>
  <c r="CH45" i="7"/>
  <c r="CG73" i="1"/>
  <c r="CH46" i="7"/>
  <c r="CG129" i="1"/>
  <c r="CH47" i="7"/>
  <c r="CG130" i="1"/>
  <c r="CH48" i="7"/>
  <c r="CG131" i="1"/>
  <c r="CH49" i="7"/>
  <c r="CG132" i="1"/>
  <c r="CH50" i="7"/>
  <c r="CM5" i="7"/>
  <c r="CM6" i="7"/>
  <c r="CM7" i="7"/>
  <c r="CM8" i="7"/>
  <c r="CM9" i="7"/>
  <c r="CM10" i="7"/>
  <c r="CM11" i="7"/>
  <c r="CM12" i="7"/>
  <c r="CM13" i="7"/>
  <c r="CL14" i="1"/>
  <c r="CM14" i="7"/>
  <c r="CL15" i="1"/>
  <c r="CM15" i="7"/>
  <c r="CM16" i="7"/>
  <c r="CM17" i="7"/>
  <c r="CL18" i="1"/>
  <c r="CM18" i="7"/>
  <c r="CM19" i="7"/>
  <c r="CM20" i="7"/>
  <c r="CM21" i="7"/>
  <c r="CM22" i="7"/>
  <c r="CM23" i="7"/>
  <c r="CL24" i="1"/>
  <c r="CM24" i="7"/>
  <c r="CM25" i="7"/>
  <c r="CM26" i="7"/>
  <c r="CL27" i="1"/>
  <c r="CM27" i="7"/>
  <c r="CM28" i="7"/>
  <c r="CL29" i="1"/>
  <c r="CM29" i="7"/>
  <c r="CM30" i="7"/>
  <c r="CL31" i="1"/>
  <c r="CM31" i="7"/>
  <c r="CL32" i="1"/>
  <c r="CM32" i="7"/>
  <c r="CM33" i="7"/>
  <c r="CM34" i="7"/>
  <c r="CL35" i="1"/>
  <c r="CM35" i="7"/>
  <c r="CL36" i="1"/>
  <c r="CM36" i="7"/>
  <c r="CL37" i="1"/>
  <c r="CM37" i="7"/>
  <c r="CM38" i="7"/>
  <c r="CL44" i="1"/>
  <c r="CM39" i="7"/>
  <c r="CL45" i="1"/>
  <c r="CM40" i="7"/>
  <c r="CM41" i="7"/>
  <c r="CM42" i="7"/>
  <c r="CL51" i="1"/>
  <c r="CM43" i="7"/>
  <c r="CL60" i="1"/>
  <c r="CM44" i="7"/>
  <c r="CM45" i="7"/>
  <c r="CL73" i="1"/>
  <c r="CM46" i="7"/>
  <c r="CM47" i="7"/>
  <c r="CM48" i="7"/>
  <c r="CL131" i="1"/>
  <c r="CM49" i="7"/>
  <c r="CL132" i="1"/>
  <c r="CM50" i="7"/>
  <c r="CR5" i="7"/>
  <c r="CR6" i="7"/>
  <c r="CR7" i="7"/>
  <c r="CR8" i="7"/>
  <c r="CR9" i="7"/>
  <c r="CR10" i="7"/>
  <c r="CR11" i="7"/>
  <c r="CR12" i="7"/>
  <c r="CR13" i="7"/>
  <c r="CR14" i="7"/>
  <c r="CR15" i="7"/>
  <c r="CR16" i="7"/>
  <c r="CR17" i="7"/>
  <c r="CR18" i="7"/>
  <c r="CR19" i="7"/>
  <c r="CR20" i="7"/>
  <c r="CR21" i="7"/>
  <c r="CR22" i="7"/>
  <c r="CR23" i="7"/>
  <c r="CR24" i="7"/>
  <c r="CR25" i="7"/>
  <c r="CR26" i="7"/>
  <c r="CQ27" i="1"/>
  <c r="CR27" i="7"/>
  <c r="CR28" i="7"/>
  <c r="CR29" i="7"/>
  <c r="CR30" i="7"/>
  <c r="CR31" i="7"/>
  <c r="CQ32" i="1"/>
  <c r="CR32" i="7"/>
  <c r="CR33" i="7"/>
  <c r="CR34" i="7"/>
  <c r="CR35" i="7"/>
  <c r="CR36" i="7"/>
  <c r="CR37" i="7"/>
  <c r="CR38" i="7"/>
  <c r="CQ44" i="1"/>
  <c r="CR39" i="7"/>
  <c r="CR40" i="7"/>
  <c r="CR41" i="7"/>
  <c r="CR42" i="7"/>
  <c r="CR43" i="7"/>
  <c r="CR44" i="7"/>
  <c r="CR45" i="7"/>
  <c r="CR46" i="7"/>
  <c r="CR47" i="7"/>
  <c r="CR48" i="7"/>
  <c r="CQ131" i="1"/>
  <c r="CR49" i="7"/>
  <c r="CQ132" i="1"/>
  <c r="CR50" i="7"/>
  <c r="CV5" i="1"/>
  <c r="CW5" i="7"/>
  <c r="CW6" i="7"/>
  <c r="CV7" i="1"/>
  <c r="CW7" i="7"/>
  <c r="CW8" i="7"/>
  <c r="CW9" i="7"/>
  <c r="CV10" i="1"/>
  <c r="CW10" i="7"/>
  <c r="CV11" i="1"/>
  <c r="CW11" i="7"/>
  <c r="CW12" i="7"/>
  <c r="CW13" i="7"/>
  <c r="CV14" i="1"/>
  <c r="CW14" i="7"/>
  <c r="CV15" i="1"/>
  <c r="CW15" i="7"/>
  <c r="CV16" i="1"/>
  <c r="CW16" i="7"/>
  <c r="CV17" i="1"/>
  <c r="CW17" i="7"/>
  <c r="CV18" i="1"/>
  <c r="CW18" i="7"/>
  <c r="CV19" i="1"/>
  <c r="CW19" i="7"/>
  <c r="CW20" i="7"/>
  <c r="CV21" i="1"/>
  <c r="CW21" i="7"/>
  <c r="CV22" i="1"/>
  <c r="CW22" i="7"/>
  <c r="CV23" i="1"/>
  <c r="CW23" i="7"/>
  <c r="CV24" i="1"/>
  <c r="CW24" i="7"/>
  <c r="CV25" i="1"/>
  <c r="CW25" i="7"/>
  <c r="CV26" i="1"/>
  <c r="CW26" i="7"/>
  <c r="CV27" i="1"/>
  <c r="CW27" i="7"/>
  <c r="CV28" i="1"/>
  <c r="CW28" i="7"/>
  <c r="CW29" i="7"/>
  <c r="CW30" i="7"/>
  <c r="CV31" i="1"/>
  <c r="CW31" i="7"/>
  <c r="CV32" i="1"/>
  <c r="CW32" i="7"/>
  <c r="CW33" i="7"/>
  <c r="CV34" i="1"/>
  <c r="CW34" i="7"/>
  <c r="CV35" i="1"/>
  <c r="CW35" i="7"/>
  <c r="CV36" i="1"/>
  <c r="CW36" i="7"/>
  <c r="CV37" i="1"/>
  <c r="CW37" i="7"/>
  <c r="CV42" i="1"/>
  <c r="CW38" i="7"/>
  <c r="CV44" i="1"/>
  <c r="CW39" i="7"/>
  <c r="CV45" i="1"/>
  <c r="CW40" i="7"/>
  <c r="CV46" i="1"/>
  <c r="CW41" i="7"/>
  <c r="CW42" i="7"/>
  <c r="CV51" i="1"/>
  <c r="CW43" i="7"/>
  <c r="CV60" i="1"/>
  <c r="CW44" i="7"/>
  <c r="CV61" i="1"/>
  <c r="CW45" i="7"/>
  <c r="CV73" i="1"/>
  <c r="CW46" i="7"/>
  <c r="CV129" i="1"/>
  <c r="CW47" i="7"/>
  <c r="CV130" i="1"/>
  <c r="CW48" i="7"/>
  <c r="CV131" i="1"/>
  <c r="CW49" i="7"/>
  <c r="CV132" i="1"/>
  <c r="CW50" i="7"/>
  <c r="DB5" i="7"/>
  <c r="DB6" i="7"/>
  <c r="DB7" i="7"/>
  <c r="DB8" i="7"/>
  <c r="DB9" i="7"/>
  <c r="DB10" i="7"/>
  <c r="DA11" i="1"/>
  <c r="DB11" i="7"/>
  <c r="DB12" i="7"/>
  <c r="DB13" i="7"/>
  <c r="DB14" i="7"/>
  <c r="DB15" i="7"/>
  <c r="DA16" i="1"/>
  <c r="DB16" i="7"/>
  <c r="DB17" i="7"/>
  <c r="DA18" i="1"/>
  <c r="DB18" i="7"/>
  <c r="DA19" i="1"/>
  <c r="DB19" i="7"/>
  <c r="DB20" i="7"/>
  <c r="DB21" i="7"/>
  <c r="DB22" i="7"/>
  <c r="DB23" i="7"/>
  <c r="DB24" i="7"/>
  <c r="DB25" i="7"/>
  <c r="DA26" i="1"/>
  <c r="DB26" i="7"/>
  <c r="DB27" i="7"/>
  <c r="DA28" i="1"/>
  <c r="DB28" i="7"/>
  <c r="DB29" i="7"/>
  <c r="DB30" i="7"/>
  <c r="DB31" i="7"/>
  <c r="DB32" i="7"/>
  <c r="DB33" i="7"/>
  <c r="DB34" i="7"/>
  <c r="DB35" i="7"/>
  <c r="DB36" i="7"/>
  <c r="DB37" i="7"/>
  <c r="DA42" i="1"/>
  <c r="DB38" i="7"/>
  <c r="DA44" i="1"/>
  <c r="DB39" i="7"/>
  <c r="DA45" i="1"/>
  <c r="DB40" i="7"/>
  <c r="DB41" i="7"/>
  <c r="DB42" i="7"/>
  <c r="DB43" i="7"/>
  <c r="DA60" i="1"/>
  <c r="DB44" i="7"/>
  <c r="DB45" i="7"/>
  <c r="DB46" i="7"/>
  <c r="DA129" i="1"/>
  <c r="DB47" i="7"/>
  <c r="DA130" i="1"/>
  <c r="DB48" i="7"/>
  <c r="DA131" i="1"/>
  <c r="DB49" i="7"/>
  <c r="DA132" i="1"/>
  <c r="DB50" i="7"/>
  <c r="DB54" i="7"/>
  <c r="DG5" i="7"/>
  <c r="DG6" i="7"/>
  <c r="DG7" i="7"/>
  <c r="DG8" i="7"/>
  <c r="DG9" i="7"/>
  <c r="DG10" i="7"/>
  <c r="DG11" i="7"/>
  <c r="DG12" i="7"/>
  <c r="DG13" i="7"/>
  <c r="DF14" i="1"/>
  <c r="DG14" i="7"/>
  <c r="DF15" i="1"/>
  <c r="DG15" i="7"/>
  <c r="DG16" i="7"/>
  <c r="DG17" i="7"/>
  <c r="DF18" i="1"/>
  <c r="DG18" i="7"/>
  <c r="DG19" i="7"/>
  <c r="DG20" i="7"/>
  <c r="DG21" i="7"/>
  <c r="DG22" i="7"/>
  <c r="DG23" i="7"/>
  <c r="DG24" i="7"/>
  <c r="DG25" i="7"/>
  <c r="DG26" i="7"/>
  <c r="DG27" i="7"/>
  <c r="DG28" i="7"/>
  <c r="DG29" i="7"/>
  <c r="DG30" i="7"/>
  <c r="DG31" i="7"/>
  <c r="DG32" i="7"/>
  <c r="DG33" i="7"/>
  <c r="DG34" i="7"/>
  <c r="DF35" i="1"/>
  <c r="DG35" i="7"/>
  <c r="DG36" i="7"/>
  <c r="DG37" i="7"/>
  <c r="DG38" i="7"/>
  <c r="DG39" i="7"/>
  <c r="DG40" i="7"/>
  <c r="DG41" i="7"/>
  <c r="DG42" i="7"/>
  <c r="DG43" i="7"/>
  <c r="DG44" i="7"/>
  <c r="DG45" i="7"/>
  <c r="DG46" i="7"/>
  <c r="DF129" i="1"/>
  <c r="DG47" i="7"/>
  <c r="DG48" i="7"/>
  <c r="DG49" i="7"/>
  <c r="DG50" i="7"/>
  <c r="DG54" i="7"/>
  <c r="DL5" i="7"/>
  <c r="DL6" i="7"/>
  <c r="DL7" i="7"/>
  <c r="DL8" i="7"/>
  <c r="DL9" i="7"/>
  <c r="DL10" i="7"/>
  <c r="DL11" i="7"/>
  <c r="DL12" i="7"/>
  <c r="DL13" i="7"/>
  <c r="DK14" i="1"/>
  <c r="DL14" i="7"/>
  <c r="DK15" i="1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DL29" i="7"/>
  <c r="DL30" i="7"/>
  <c r="DL31" i="7"/>
  <c r="DL32" i="7"/>
  <c r="DL33" i="7"/>
  <c r="DL34" i="7"/>
  <c r="DL35" i="7"/>
  <c r="DL36" i="7"/>
  <c r="DL37" i="7"/>
  <c r="DL38" i="7"/>
  <c r="DL39" i="7"/>
  <c r="DL40" i="7"/>
  <c r="DL41" i="7"/>
  <c r="DL42" i="7"/>
  <c r="DL43" i="7"/>
  <c r="DL44" i="7"/>
  <c r="DL45" i="7"/>
  <c r="DL46" i="7"/>
  <c r="DL47" i="7"/>
  <c r="DL48" i="7"/>
  <c r="DK131" i="1"/>
  <c r="DL49" i="7"/>
  <c r="DL50" i="7"/>
  <c r="DL54" i="7"/>
  <c r="DQ5" i="7"/>
  <c r="DQ6" i="7"/>
  <c r="DQ7" i="7"/>
  <c r="DQ8" i="7"/>
  <c r="DQ9" i="7"/>
  <c r="DQ10" i="7"/>
  <c r="DQ11" i="7"/>
  <c r="DQ12" i="7"/>
  <c r="DQ13" i="7"/>
  <c r="DQ14" i="7"/>
  <c r="DQ15" i="7"/>
  <c r="DQ16" i="7"/>
  <c r="DQ17" i="7"/>
  <c r="DP18" i="1"/>
  <c r="DQ18" i="7"/>
  <c r="DQ19" i="7"/>
  <c r="DP20" i="1"/>
  <c r="DQ20" i="7"/>
  <c r="DQ21" i="7"/>
  <c r="DP22" i="1"/>
  <c r="DQ22" i="7"/>
  <c r="DP23" i="1"/>
  <c r="DQ23" i="7"/>
  <c r="DP24" i="1"/>
  <c r="DQ24" i="7"/>
  <c r="DQ25" i="7"/>
  <c r="DQ26" i="7"/>
  <c r="DQ27" i="7"/>
  <c r="DQ28" i="7"/>
  <c r="DP29" i="1"/>
  <c r="DQ29" i="7"/>
  <c r="DP30" i="1"/>
  <c r="DQ30" i="7"/>
  <c r="DP31" i="1"/>
  <c r="DQ31" i="7"/>
  <c r="DP32" i="1"/>
  <c r="DQ32" i="7"/>
  <c r="DP33" i="1"/>
  <c r="DQ33" i="7"/>
  <c r="DP34" i="1"/>
  <c r="DQ34" i="7"/>
  <c r="DP35" i="1"/>
  <c r="DQ35" i="7"/>
  <c r="DP36" i="1"/>
  <c r="DQ36" i="7"/>
  <c r="DQ37" i="7"/>
  <c r="DQ38" i="7"/>
  <c r="DQ39" i="7"/>
  <c r="DQ40" i="7"/>
  <c r="DQ41" i="7"/>
  <c r="DQ42" i="7"/>
  <c r="DQ43" i="7"/>
  <c r="DQ44" i="7"/>
  <c r="DQ45" i="7"/>
  <c r="DQ46" i="7"/>
  <c r="DP129" i="1"/>
  <c r="DQ47" i="7"/>
  <c r="DP130" i="1"/>
  <c r="DQ48" i="7"/>
  <c r="DP131" i="1"/>
  <c r="DQ49" i="7"/>
  <c r="DP132" i="1"/>
  <c r="DQ50" i="7"/>
  <c r="DQ54" i="7"/>
  <c r="DV5" i="7"/>
  <c r="DV6" i="7"/>
  <c r="DV7" i="7"/>
  <c r="DV8" i="7"/>
  <c r="DV9" i="7"/>
  <c r="DV10" i="7"/>
  <c r="DV11" i="7"/>
  <c r="DV12" i="7"/>
  <c r="DV13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U29" i="1"/>
  <c r="DV29" i="7"/>
  <c r="DV30" i="7"/>
  <c r="DV31" i="7"/>
  <c r="DV32" i="7"/>
  <c r="DV33" i="7"/>
  <c r="DV34" i="7"/>
  <c r="DV35" i="7"/>
  <c r="DV36" i="7"/>
  <c r="DV37" i="7"/>
  <c r="DV38" i="7"/>
  <c r="DV39" i="7"/>
  <c r="DV40" i="7"/>
  <c r="DV41" i="7"/>
  <c r="DV42" i="7"/>
  <c r="DV43" i="7"/>
  <c r="DV44" i="7"/>
  <c r="DV45" i="7"/>
  <c r="DV46" i="7"/>
  <c r="DU129" i="1"/>
  <c r="DV47" i="7"/>
  <c r="DV48" i="7"/>
  <c r="DU131" i="1"/>
  <c r="DV49" i="7"/>
  <c r="DV50" i="7"/>
  <c r="DV54" i="7"/>
  <c r="EA5" i="7"/>
  <c r="EA6" i="7"/>
  <c r="EA7" i="7"/>
  <c r="EA8" i="7"/>
  <c r="EA9" i="7"/>
  <c r="EA10" i="7"/>
  <c r="EA11" i="7"/>
  <c r="EA12" i="7"/>
  <c r="EA13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29" i="7"/>
  <c r="EA30" i="7"/>
  <c r="EA31" i="7"/>
  <c r="EA32" i="7"/>
  <c r="EA33" i="7"/>
  <c r="EA34" i="7"/>
  <c r="EA35" i="7"/>
  <c r="EA36" i="7"/>
  <c r="EA37" i="7"/>
  <c r="EA38" i="7"/>
  <c r="EA39" i="7"/>
  <c r="EA40" i="7"/>
  <c r="EA41" i="7"/>
  <c r="EA42" i="7"/>
  <c r="EA43" i="7"/>
  <c r="EA44" i="7"/>
  <c r="EA45" i="7"/>
  <c r="EA46" i="7"/>
  <c r="EA47" i="7"/>
  <c r="EA48" i="7"/>
  <c r="EA49" i="7"/>
  <c r="EA50" i="7"/>
  <c r="EF5" i="7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4" i="7"/>
  <c r="EK5" i="7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J34" i="1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4" i="7"/>
  <c r="EP5" i="7"/>
  <c r="EP6" i="7"/>
  <c r="EP7" i="7"/>
  <c r="EP8" i="7"/>
  <c r="EP9" i="7"/>
  <c r="EP10" i="7"/>
  <c r="EP11" i="7"/>
  <c r="EP12" i="7"/>
  <c r="EP13" i="7"/>
  <c r="EP14" i="7"/>
  <c r="EO15" i="1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O60" i="1"/>
  <c r="EP44" i="7"/>
  <c r="EP45" i="7"/>
  <c r="EP46" i="7"/>
  <c r="EP47" i="7"/>
  <c r="EO130" i="1"/>
  <c r="EP48" i="7"/>
  <c r="EP49" i="7"/>
  <c r="EP50" i="7"/>
  <c r="EP54" i="7"/>
  <c r="EU5" i="7"/>
  <c r="EU6" i="7"/>
  <c r="EU7" i="7"/>
  <c r="EU8" i="7"/>
  <c r="EU9" i="7"/>
  <c r="EU10" i="7"/>
  <c r="EU11" i="7"/>
  <c r="EU12" i="7"/>
  <c r="EU13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T29" i="1"/>
  <c r="EU29" i="7"/>
  <c r="EU30" i="7"/>
  <c r="EU31" i="7"/>
  <c r="EU32" i="7"/>
  <c r="EU33" i="7"/>
  <c r="EU34" i="7"/>
  <c r="EU35" i="7"/>
  <c r="EU36" i="7"/>
  <c r="EU37" i="7"/>
  <c r="EU38" i="7"/>
  <c r="EU39" i="7"/>
  <c r="EU40" i="7"/>
  <c r="EU41" i="7"/>
  <c r="EU42" i="7"/>
  <c r="EU43" i="7"/>
  <c r="EU44" i="7"/>
  <c r="EU45" i="7"/>
  <c r="EU46" i="7"/>
  <c r="EU47" i="7"/>
  <c r="EU48" i="7"/>
  <c r="EU49" i="7"/>
  <c r="EU50" i="7"/>
  <c r="EU54" i="7"/>
  <c r="EZ5" i="7"/>
  <c r="EZ6" i="7"/>
  <c r="EZ7" i="7"/>
  <c r="EZ8" i="7"/>
  <c r="EZ9" i="7"/>
  <c r="EZ10" i="7"/>
  <c r="EZ11" i="7"/>
  <c r="EZ12" i="7"/>
  <c r="EZ13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29" i="7"/>
  <c r="EZ30" i="7"/>
  <c r="EZ31" i="7"/>
  <c r="EZ32" i="7"/>
  <c r="EZ33" i="7"/>
  <c r="EZ34" i="7"/>
  <c r="EZ35" i="7"/>
  <c r="EZ36" i="7"/>
  <c r="EZ37" i="7"/>
  <c r="EZ38" i="7"/>
  <c r="EZ39" i="7"/>
  <c r="EZ40" i="7"/>
  <c r="EZ41" i="7"/>
  <c r="EZ42" i="7"/>
  <c r="EZ43" i="7"/>
  <c r="EZ44" i="7"/>
  <c r="EZ45" i="7"/>
  <c r="EZ46" i="7"/>
  <c r="EZ47" i="7"/>
  <c r="EZ48" i="7"/>
  <c r="EZ49" i="7"/>
  <c r="EZ50" i="7"/>
  <c r="FD5" i="1"/>
  <c r="FE5" i="7"/>
  <c r="FE6" i="7"/>
  <c r="FE7" i="7"/>
  <c r="FE8" i="7"/>
  <c r="FE9" i="7"/>
  <c r="FD10" i="1"/>
  <c r="FE10" i="7"/>
  <c r="FD11" i="1"/>
  <c r="FE11" i="7"/>
  <c r="FE12" i="7"/>
  <c r="FE13" i="7"/>
  <c r="FE14" i="7"/>
  <c r="FE15" i="7"/>
  <c r="FE16" i="7"/>
  <c r="FE17" i="7"/>
  <c r="FE18" i="7"/>
  <c r="FE19" i="7"/>
  <c r="FD20" i="1"/>
  <c r="FE20" i="7"/>
  <c r="FD21" i="1"/>
  <c r="FE21" i="7"/>
  <c r="FE22" i="7"/>
  <c r="FD23" i="1"/>
  <c r="FE23" i="7"/>
  <c r="FE24" i="7"/>
  <c r="FD25" i="1"/>
  <c r="FE25" i="7"/>
  <c r="FD26" i="1"/>
  <c r="FE26" i="7"/>
  <c r="FE27" i="7"/>
  <c r="FD28" i="1"/>
  <c r="FE28" i="7"/>
  <c r="FE29" i="7"/>
  <c r="FE30" i="7"/>
  <c r="FD31" i="1"/>
  <c r="FE31" i="7"/>
  <c r="FD32" i="1"/>
  <c r="FE32" i="7"/>
  <c r="FD33" i="1"/>
  <c r="FE33" i="7"/>
  <c r="FE34" i="7"/>
  <c r="FE35" i="7"/>
  <c r="FD36" i="1"/>
  <c r="FE36" i="7"/>
  <c r="FD37" i="1"/>
  <c r="FE37" i="7"/>
  <c r="FD42" i="1"/>
  <c r="FE38" i="7"/>
  <c r="FE39" i="7"/>
  <c r="FD45" i="1"/>
  <c r="FE40" i="7"/>
  <c r="FE41" i="7"/>
  <c r="FE42" i="7"/>
  <c r="FD51" i="1"/>
  <c r="FE43" i="7"/>
  <c r="FE44" i="7"/>
  <c r="FE45" i="7"/>
  <c r="FE46" i="7"/>
  <c r="FE47" i="7"/>
  <c r="FE48" i="7"/>
  <c r="FE49" i="7"/>
  <c r="FE50" i="7"/>
  <c r="FJ5" i="7"/>
  <c r="FJ6" i="7"/>
  <c r="FJ7" i="7"/>
  <c r="FJ8" i="7"/>
  <c r="FJ9" i="7"/>
  <c r="FJ10" i="7"/>
  <c r="FJ11" i="7"/>
  <c r="FJ12" i="7"/>
  <c r="FJ13" i="7"/>
  <c r="FJ14" i="7"/>
  <c r="FJ15" i="7"/>
  <c r="FJ16" i="7"/>
  <c r="FJ17" i="7"/>
  <c r="FJ18" i="7"/>
  <c r="FJ19" i="7"/>
  <c r="FJ20" i="7"/>
  <c r="FJ21" i="7"/>
  <c r="FJ22" i="7"/>
  <c r="FI23" i="1"/>
  <c r="FJ23" i="7"/>
  <c r="FJ24" i="7"/>
  <c r="FJ25" i="7"/>
  <c r="FJ26" i="7"/>
  <c r="FJ27" i="7"/>
  <c r="FJ28" i="7"/>
  <c r="FJ29" i="7"/>
  <c r="FJ30" i="7"/>
  <c r="FJ31" i="7"/>
  <c r="FI32" i="1"/>
  <c r="FJ32" i="7"/>
  <c r="FJ33" i="7"/>
  <c r="FI34" i="1"/>
  <c r="FJ34" i="7"/>
  <c r="FI35" i="1"/>
  <c r="FJ35" i="7"/>
  <c r="FI36" i="1"/>
  <c r="FJ36" i="7"/>
  <c r="FJ37" i="7"/>
  <c r="FJ38" i="7"/>
  <c r="FJ39" i="7"/>
  <c r="FJ40" i="7"/>
  <c r="FJ41" i="7"/>
  <c r="FJ42" i="7"/>
  <c r="FI51" i="1"/>
  <c r="FJ43" i="7"/>
  <c r="FJ44" i="7"/>
  <c r="FJ45" i="7"/>
  <c r="FJ46" i="7"/>
  <c r="FJ47" i="7"/>
  <c r="FJ48" i="7"/>
  <c r="FJ49" i="7"/>
  <c r="FJ50" i="7"/>
  <c r="FJ54" i="7"/>
  <c r="FO5" i="7"/>
  <c r="FO6" i="7"/>
  <c r="FO7" i="7"/>
  <c r="FO8" i="7"/>
  <c r="FO9" i="7"/>
  <c r="FO10" i="7"/>
  <c r="FO11" i="7"/>
  <c r="FO12" i="7"/>
  <c r="FO13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29" i="7"/>
  <c r="FO30" i="7"/>
  <c r="FO31" i="7"/>
  <c r="FO32" i="7"/>
  <c r="FO33" i="7"/>
  <c r="FN34" i="1"/>
  <c r="FO34" i="7"/>
  <c r="FO35" i="7"/>
  <c r="FO36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4" i="7"/>
  <c r="FT5" i="7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Y5" i="7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X34" i="1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GD5" i="7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C34" i="1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I5" i="7"/>
  <c r="GI6" i="7"/>
  <c r="GI7" i="7"/>
  <c r="GI8" i="7"/>
  <c r="GI9" i="7"/>
  <c r="GI10" i="7"/>
  <c r="GI11" i="7"/>
  <c r="GI12" i="7"/>
  <c r="GI13" i="7"/>
  <c r="GH14" i="1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29" i="7"/>
  <c r="GI30" i="7"/>
  <c r="GI31" i="7"/>
  <c r="GI32" i="7"/>
  <c r="GI33" i="7"/>
  <c r="GI34" i="7"/>
  <c r="GI35" i="7"/>
  <c r="GI36" i="7"/>
  <c r="GI37" i="7"/>
  <c r="GI38" i="7"/>
  <c r="GI39" i="7"/>
  <c r="GI40" i="7"/>
  <c r="GI41" i="7"/>
  <c r="GI42" i="7"/>
  <c r="GI43" i="7"/>
  <c r="GI44" i="7"/>
  <c r="GI45" i="7"/>
  <c r="GI46" i="7"/>
  <c r="GI47" i="7"/>
  <c r="GI48" i="7"/>
  <c r="GI49" i="7"/>
  <c r="GI50" i="7"/>
  <c r="GN5" i="7"/>
  <c r="GN6" i="7"/>
  <c r="GN7" i="7"/>
  <c r="GN8" i="7"/>
  <c r="GN9" i="7"/>
  <c r="GN10" i="7"/>
  <c r="GN11" i="7"/>
  <c r="GN12" i="7"/>
  <c r="GN13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29" i="7"/>
  <c r="GN30" i="7"/>
  <c r="GN31" i="7"/>
  <c r="GN32" i="7"/>
  <c r="GN33" i="7"/>
  <c r="GN34" i="7"/>
  <c r="GN35" i="7"/>
  <c r="GN36" i="7"/>
  <c r="GN37" i="7"/>
  <c r="GN38" i="7"/>
  <c r="GN39" i="7"/>
  <c r="GN40" i="7"/>
  <c r="GN41" i="7"/>
  <c r="GN42" i="7"/>
  <c r="GN43" i="7"/>
  <c r="GN44" i="7"/>
  <c r="GN45" i="7"/>
  <c r="GN46" i="7"/>
  <c r="GN47" i="7"/>
  <c r="GN48" i="7"/>
  <c r="GN49" i="7"/>
  <c r="GN50" i="7"/>
  <c r="GN54" i="7"/>
  <c r="GS5" i="7"/>
  <c r="GS6" i="7"/>
  <c r="GS7" i="7"/>
  <c r="GS8" i="7"/>
  <c r="GS9" i="7"/>
  <c r="GS10" i="7"/>
  <c r="GS11" i="7"/>
  <c r="GS12" i="7"/>
  <c r="GS13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R29" i="1"/>
  <c r="GS29" i="7"/>
  <c r="GS30" i="7"/>
  <c r="GR31" i="1"/>
  <c r="GS31" i="7"/>
  <c r="GS32" i="7"/>
  <c r="GS33" i="7"/>
  <c r="GS34" i="7"/>
  <c r="GS35" i="7"/>
  <c r="GS36" i="7"/>
  <c r="GS37" i="7"/>
  <c r="GS38" i="7"/>
  <c r="GS39" i="7"/>
  <c r="GS40" i="7"/>
  <c r="GS41" i="7"/>
  <c r="GS42" i="7"/>
  <c r="GS43" i="7"/>
  <c r="GS44" i="7"/>
  <c r="GS45" i="7"/>
  <c r="GS46" i="7"/>
  <c r="GS47" i="7"/>
  <c r="GS48" i="7"/>
  <c r="GS49" i="7"/>
  <c r="GS50" i="7"/>
  <c r="GX5" i="7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4" i="7"/>
  <c r="HC5" i="7"/>
  <c r="HC6" i="7"/>
  <c r="HC7" i="7"/>
  <c r="HC8" i="7"/>
  <c r="HC9" i="7"/>
  <c r="HC10" i="7"/>
  <c r="HC11" i="7"/>
  <c r="HC12" i="7"/>
  <c r="HC13" i="7"/>
  <c r="HC14" i="7"/>
  <c r="HC15" i="7"/>
  <c r="HC16" i="7"/>
  <c r="HC17" i="7"/>
  <c r="HC18" i="7"/>
  <c r="HC19" i="7"/>
  <c r="HC20" i="7"/>
  <c r="HC21" i="7"/>
  <c r="HC22" i="7"/>
  <c r="HC23" i="7"/>
  <c r="HC24" i="7"/>
  <c r="HC25" i="7"/>
  <c r="HC26" i="7"/>
  <c r="HC27" i="7"/>
  <c r="HC28" i="7"/>
  <c r="HC29" i="7"/>
  <c r="HC30" i="7"/>
  <c r="HC31" i="7"/>
  <c r="HC32" i="7"/>
  <c r="HC33" i="7"/>
  <c r="HC34" i="7"/>
  <c r="HC35" i="7"/>
  <c r="HC36" i="7"/>
  <c r="HC37" i="7"/>
  <c r="HC38" i="7"/>
  <c r="HC39" i="7"/>
  <c r="HC40" i="7"/>
  <c r="HC41" i="7"/>
  <c r="HC42" i="7"/>
  <c r="HC43" i="7"/>
  <c r="HC44" i="7"/>
  <c r="HC45" i="7"/>
  <c r="HC46" i="7"/>
  <c r="HC47" i="7"/>
  <c r="HC48" i="7"/>
  <c r="HC49" i="7"/>
  <c r="HC50" i="7"/>
  <c r="HH5" i="7"/>
  <c r="HH6" i="7"/>
  <c r="HH7" i="7"/>
  <c r="HH8" i="7"/>
  <c r="HH9" i="7"/>
  <c r="HH10" i="7"/>
  <c r="HH11" i="7"/>
  <c r="HH12" i="7"/>
  <c r="HH13" i="7"/>
  <c r="HH14" i="7"/>
  <c r="HH15" i="7"/>
  <c r="HH16" i="7"/>
  <c r="HH17" i="7"/>
  <c r="HH18" i="7"/>
  <c r="HH19" i="7"/>
  <c r="HH20" i="7"/>
  <c r="HH21" i="7"/>
  <c r="HH22" i="7"/>
  <c r="HH23" i="7"/>
  <c r="HH24" i="7"/>
  <c r="HH25" i="7"/>
  <c r="HH26" i="7"/>
  <c r="HH27" i="7"/>
  <c r="HH28" i="7"/>
  <c r="HH29" i="7"/>
  <c r="HH30" i="7"/>
  <c r="HH31" i="7"/>
  <c r="HH32" i="7"/>
  <c r="HH33" i="7"/>
  <c r="HH34" i="7"/>
  <c r="HH35" i="7"/>
  <c r="HH36" i="7"/>
  <c r="HH37" i="7"/>
  <c r="HH38" i="7"/>
  <c r="HH39" i="7"/>
  <c r="HH40" i="7"/>
  <c r="HH41" i="7"/>
  <c r="HH42" i="7"/>
  <c r="HH43" i="7"/>
  <c r="HH44" i="7"/>
  <c r="HH45" i="7"/>
  <c r="HH46" i="7"/>
  <c r="HH47" i="7"/>
  <c r="HH48" i="7"/>
  <c r="HH49" i="7"/>
  <c r="HH50" i="7"/>
  <c r="HH54" i="7"/>
  <c r="HM5" i="7"/>
  <c r="HM6" i="7"/>
  <c r="HM7" i="7"/>
  <c r="HM8" i="7"/>
  <c r="HM9" i="7"/>
  <c r="HM10" i="7"/>
  <c r="HM11" i="7"/>
  <c r="HM12" i="7"/>
  <c r="HM13" i="7"/>
  <c r="HM14" i="7"/>
  <c r="HM15" i="7"/>
  <c r="HM16" i="7"/>
  <c r="HM17" i="7"/>
  <c r="HM18" i="7"/>
  <c r="HM19" i="7"/>
  <c r="HM20" i="7"/>
  <c r="HM21" i="7"/>
  <c r="HM22" i="7"/>
  <c r="HM23" i="7"/>
  <c r="HM24" i="7"/>
  <c r="HM25" i="7"/>
  <c r="HM26" i="7"/>
  <c r="HM27" i="7"/>
  <c r="HM28" i="7"/>
  <c r="HL29" i="1"/>
  <c r="HM29" i="7"/>
  <c r="HM30" i="7"/>
  <c r="HM31" i="7"/>
  <c r="HM32" i="7"/>
  <c r="HM33" i="7"/>
  <c r="HM34" i="7"/>
  <c r="HM35" i="7"/>
  <c r="HM36" i="7"/>
  <c r="HM37" i="7"/>
  <c r="HM38" i="7"/>
  <c r="HM39" i="7"/>
  <c r="HM40" i="7"/>
  <c r="HM41" i="7"/>
  <c r="HM42" i="7"/>
  <c r="HM43" i="7"/>
  <c r="HM44" i="7"/>
  <c r="HM45" i="7"/>
  <c r="HM46" i="7"/>
  <c r="HM47" i="7"/>
  <c r="HM48" i="7"/>
  <c r="HM49" i="7"/>
  <c r="HM50" i="7"/>
  <c r="HM54" i="7"/>
  <c r="HR5" i="7"/>
  <c r="HR6" i="7"/>
  <c r="HR7" i="7"/>
  <c r="HR8" i="7"/>
  <c r="HR9" i="7"/>
  <c r="HR10" i="7"/>
  <c r="HR11" i="7"/>
  <c r="HR12" i="7"/>
  <c r="HR13" i="7"/>
  <c r="HR14" i="7"/>
  <c r="HR15" i="7"/>
  <c r="HR16" i="7"/>
  <c r="HR17" i="7"/>
  <c r="HR18" i="7"/>
  <c r="HR19" i="7"/>
  <c r="HR20" i="7"/>
  <c r="HR21" i="7"/>
  <c r="HR22" i="7"/>
  <c r="HR23" i="7"/>
  <c r="HR24" i="7"/>
  <c r="HR25" i="7"/>
  <c r="HR26" i="7"/>
  <c r="HR27" i="7"/>
  <c r="HR28" i="7"/>
  <c r="HR29" i="7"/>
  <c r="HR30" i="7"/>
  <c r="HR31" i="7"/>
  <c r="HR32" i="7"/>
  <c r="HR33" i="7"/>
  <c r="HR34" i="7"/>
  <c r="HR35" i="7"/>
  <c r="HR36" i="7"/>
  <c r="HR37" i="7"/>
  <c r="HR38" i="7"/>
  <c r="HR39" i="7"/>
  <c r="HR40" i="7"/>
  <c r="HR41" i="7"/>
  <c r="HR42" i="7"/>
  <c r="HR43" i="7"/>
  <c r="HR44" i="7"/>
  <c r="HR45" i="7"/>
  <c r="HR46" i="7"/>
  <c r="HR47" i="7"/>
  <c r="HR48" i="7"/>
  <c r="HR49" i="7"/>
  <c r="HR50" i="7"/>
  <c r="HW5" i="7"/>
  <c r="HW6" i="7"/>
  <c r="HW7" i="7"/>
  <c r="HW8" i="7"/>
  <c r="HW9" i="7"/>
  <c r="HW10" i="7"/>
  <c r="HW11" i="7"/>
  <c r="HW12" i="7"/>
  <c r="HW13" i="7"/>
  <c r="HW14" i="7"/>
  <c r="HW15" i="7"/>
  <c r="HW16" i="7"/>
  <c r="HW17" i="7"/>
  <c r="HW18" i="7"/>
  <c r="HW19" i="7"/>
  <c r="HW20" i="7"/>
  <c r="HW21" i="7"/>
  <c r="HW22" i="7"/>
  <c r="HW23" i="7"/>
  <c r="HW24" i="7"/>
  <c r="HW25" i="7"/>
  <c r="HW26" i="7"/>
  <c r="HW27" i="7"/>
  <c r="HW28" i="7"/>
  <c r="HW29" i="7"/>
  <c r="HW30" i="7"/>
  <c r="HW31" i="7"/>
  <c r="HW32" i="7"/>
  <c r="HW33" i="7"/>
  <c r="HW34" i="7"/>
  <c r="HW35" i="7"/>
  <c r="HW36" i="7"/>
  <c r="HW37" i="7"/>
  <c r="HW38" i="7"/>
  <c r="HW39" i="7"/>
  <c r="HW40" i="7"/>
  <c r="HW41" i="7"/>
  <c r="HW42" i="7"/>
  <c r="HW43" i="7"/>
  <c r="HW44" i="7"/>
  <c r="HW45" i="7"/>
  <c r="HW46" i="7"/>
  <c r="HW47" i="7"/>
  <c r="HW48" i="7"/>
  <c r="HW49" i="7"/>
  <c r="HW50" i="7"/>
  <c r="HW54" i="7"/>
  <c r="IB5" i="7"/>
  <c r="IB6" i="7"/>
  <c r="IB7" i="7"/>
  <c r="IB8" i="7"/>
  <c r="IB9" i="7"/>
  <c r="IB10" i="7"/>
  <c r="IB11" i="7"/>
  <c r="IB12" i="7"/>
  <c r="IB13" i="7"/>
  <c r="IB14" i="7"/>
  <c r="IB15" i="7"/>
  <c r="IB16" i="7"/>
  <c r="IB17" i="7"/>
  <c r="IB18" i="7"/>
  <c r="IB19" i="7"/>
  <c r="IB20" i="7"/>
  <c r="IB21" i="7"/>
  <c r="IB22" i="7"/>
  <c r="IB23" i="7"/>
  <c r="IB24" i="7"/>
  <c r="IB25" i="7"/>
  <c r="IB26" i="7"/>
  <c r="IB27" i="7"/>
  <c r="IB28" i="7"/>
  <c r="IB29" i="7"/>
  <c r="IB30" i="7"/>
  <c r="IB31" i="7"/>
  <c r="IB32" i="7"/>
  <c r="IB33" i="7"/>
  <c r="IB34" i="7"/>
  <c r="IB35" i="7"/>
  <c r="IB36" i="7"/>
  <c r="IB37" i="7"/>
  <c r="IB38" i="7"/>
  <c r="IB39" i="7"/>
  <c r="IB40" i="7"/>
  <c r="IB41" i="7"/>
  <c r="IB42" i="7"/>
  <c r="IB43" i="7"/>
  <c r="IB44" i="7"/>
  <c r="IB45" i="7"/>
  <c r="IB46" i="7"/>
  <c r="IB47" i="7"/>
  <c r="IB48" i="7"/>
  <c r="IB49" i="7"/>
  <c r="IB50" i="7"/>
  <c r="AM5" i="1"/>
  <c r="AN5" i="7" s="1"/>
  <c r="AM6" i="1"/>
  <c r="AN6" i="7" s="1"/>
  <c r="AM7" i="1"/>
  <c r="AN7" i="7" s="1"/>
  <c r="AM8" i="1"/>
  <c r="AN8" i="7" s="1"/>
  <c r="AM9" i="1"/>
  <c r="AN9" i="7" s="1"/>
  <c r="AM10" i="1"/>
  <c r="AN10" i="7" s="1"/>
  <c r="AM11" i="1"/>
  <c r="AN11" i="7" s="1"/>
  <c r="AM12" i="1"/>
  <c r="AN12" i="7" s="1"/>
  <c r="AM13" i="1"/>
  <c r="AN13" i="7" s="1"/>
  <c r="AM14" i="1"/>
  <c r="AN14" i="7" s="1"/>
  <c r="AM15" i="1"/>
  <c r="AN15" i="7" s="1"/>
  <c r="AM16" i="1"/>
  <c r="AN16" i="7" s="1"/>
  <c r="AM17" i="1"/>
  <c r="AN17" i="7" s="1"/>
  <c r="AM18" i="1"/>
  <c r="AN18" i="7" s="1"/>
  <c r="AM19" i="1"/>
  <c r="AN19" i="7" s="1"/>
  <c r="AM20" i="1"/>
  <c r="AN20" i="7" s="1"/>
  <c r="AM21" i="1"/>
  <c r="AN21" i="7" s="1"/>
  <c r="AM22" i="1"/>
  <c r="AN22" i="7" s="1"/>
  <c r="AM23" i="1"/>
  <c r="AN23" i="7" s="1"/>
  <c r="AM24" i="1"/>
  <c r="AN24" i="7" s="1"/>
  <c r="AM25" i="1"/>
  <c r="AN25" i="7" s="1"/>
  <c r="AM26" i="1"/>
  <c r="AN26" i="7" s="1"/>
  <c r="AM27" i="1"/>
  <c r="AN27" i="7" s="1"/>
  <c r="AM28" i="1"/>
  <c r="AN28" i="7"/>
  <c r="AM29" i="1"/>
  <c r="AN29" i="7"/>
  <c r="AM30" i="1"/>
  <c r="AN30" i="7"/>
  <c r="AM31" i="1"/>
  <c r="AN31" i="7" s="1"/>
  <c r="AM32" i="1"/>
  <c r="AN32" i="7"/>
  <c r="AM33" i="1"/>
  <c r="AN33" i="7"/>
  <c r="AM34" i="1"/>
  <c r="AN34" i="7"/>
  <c r="AM35" i="1"/>
  <c r="AN35" i="7" s="1"/>
  <c r="AM36" i="1"/>
  <c r="AN36" i="7" s="1"/>
  <c r="AM37" i="1"/>
  <c r="AN37" i="7"/>
  <c r="AM42" i="1"/>
  <c r="AN38" i="7" s="1"/>
  <c r="AM44" i="1"/>
  <c r="AN39" i="7"/>
  <c r="AM45" i="1"/>
  <c r="AN40" i="7"/>
  <c r="AM46" i="1"/>
  <c r="AN41" i="7" s="1"/>
  <c r="AM50" i="1"/>
  <c r="AN42" i="7" s="1"/>
  <c r="AM51" i="1"/>
  <c r="AN43" i="7" s="1"/>
  <c r="AM60" i="1"/>
  <c r="AN44" i="7" s="1"/>
  <c r="AM61" i="1"/>
  <c r="AN45" i="7" s="1"/>
  <c r="AM73" i="1"/>
  <c r="AN46" i="7"/>
  <c r="AM129" i="1"/>
  <c r="AN47" i="7"/>
  <c r="AM130" i="1"/>
  <c r="AN48" i="7"/>
  <c r="AM131" i="1"/>
  <c r="AN49" i="7"/>
  <c r="AM132" i="1"/>
  <c r="AN50" i="7"/>
  <c r="AR5" i="1"/>
  <c r="AS5" i="7"/>
  <c r="AR6" i="1"/>
  <c r="AS6" i="7"/>
  <c r="AR7" i="1"/>
  <c r="AS7" i="7"/>
  <c r="AR8" i="1"/>
  <c r="AS8" i="7" s="1"/>
  <c r="AR9" i="1"/>
  <c r="AS9" i="7" s="1"/>
  <c r="AR10" i="1"/>
  <c r="AS10" i="7"/>
  <c r="AR11" i="1"/>
  <c r="AS11" i="7" s="1"/>
  <c r="AR12" i="1"/>
  <c r="AS12" i="7" s="1"/>
  <c r="AR13" i="1"/>
  <c r="AS13" i="7"/>
  <c r="AR14" i="1"/>
  <c r="AS14" i="7" s="1"/>
  <c r="AR15" i="1"/>
  <c r="AS15" i="7" s="1"/>
  <c r="AR16" i="1"/>
  <c r="AS16" i="7" s="1"/>
  <c r="AR17" i="1"/>
  <c r="AS17" i="7" s="1"/>
  <c r="AR18" i="1"/>
  <c r="AS18" i="7" s="1"/>
  <c r="AR19" i="1"/>
  <c r="AS19" i="7" s="1"/>
  <c r="AR20" i="1"/>
  <c r="AS20" i="7" s="1"/>
  <c r="AR21" i="1"/>
  <c r="AS21" i="7" s="1"/>
  <c r="AR22" i="1"/>
  <c r="AS22" i="7" s="1"/>
  <c r="AR23" i="1"/>
  <c r="AS23" i="7" s="1"/>
  <c r="AR24" i="1"/>
  <c r="AS24" i="7" s="1"/>
  <c r="AR25" i="1"/>
  <c r="AS25" i="7" s="1"/>
  <c r="AR26" i="1"/>
  <c r="AS26" i="7" s="1"/>
  <c r="AR27" i="1"/>
  <c r="AS27" i="7" s="1"/>
  <c r="AR28" i="1"/>
  <c r="AS28" i="7" s="1"/>
  <c r="AR29" i="1"/>
  <c r="AS29" i="7" s="1"/>
  <c r="AR30" i="1"/>
  <c r="AS30" i="7" s="1"/>
  <c r="AR31" i="1"/>
  <c r="AS31" i="7" s="1"/>
  <c r="AR32" i="1"/>
  <c r="AS32" i="7" s="1"/>
  <c r="AR33" i="1"/>
  <c r="AS33" i="7" s="1"/>
  <c r="AR34" i="1"/>
  <c r="AS34" i="7" s="1"/>
  <c r="AR35" i="1"/>
  <c r="AS35" i="7" s="1"/>
  <c r="AR36" i="1"/>
  <c r="AS36" i="7" s="1"/>
  <c r="AR37" i="1"/>
  <c r="AS37" i="7" s="1"/>
  <c r="AR42" i="1"/>
  <c r="AS38" i="7" s="1"/>
  <c r="AR44" i="1"/>
  <c r="AS39" i="7" s="1"/>
  <c r="AR45" i="1"/>
  <c r="AS40" i="7" s="1"/>
  <c r="AR46" i="1"/>
  <c r="AS41" i="7" s="1"/>
  <c r="AR50" i="1"/>
  <c r="AS42" i="7" s="1"/>
  <c r="AR51" i="1"/>
  <c r="AS43" i="7" s="1"/>
  <c r="AR60" i="1"/>
  <c r="AS44" i="7" s="1"/>
  <c r="AR61" i="1"/>
  <c r="AS45" i="7" s="1"/>
  <c r="AR73" i="1"/>
  <c r="AS46" i="7" s="1"/>
  <c r="AR129" i="1"/>
  <c r="AS47" i="7" s="1"/>
  <c r="AR130" i="1"/>
  <c r="AS48" i="7" s="1"/>
  <c r="AR131" i="1"/>
  <c r="AS49" i="7" s="1"/>
  <c r="AR132" i="1"/>
  <c r="AS50" i="7"/>
  <c r="AW5" i="1"/>
  <c r="AX5" i="7" s="1"/>
  <c r="AW6" i="1"/>
  <c r="AX6" i="7" s="1"/>
  <c r="AW7" i="1"/>
  <c r="AX7" i="7" s="1"/>
  <c r="AW8" i="1"/>
  <c r="AX8" i="7" s="1"/>
  <c r="AW9" i="1"/>
  <c r="AX9" i="7" s="1"/>
  <c r="AW10" i="1"/>
  <c r="AX10" i="7" s="1"/>
  <c r="AW11" i="1"/>
  <c r="AX11" i="7" s="1"/>
  <c r="AW12" i="1"/>
  <c r="AX12" i="7" s="1"/>
  <c r="AW13" i="1"/>
  <c r="AX13" i="7" s="1"/>
  <c r="AW14" i="1"/>
  <c r="AX14" i="7" s="1"/>
  <c r="AW15" i="1"/>
  <c r="AX15" i="7"/>
  <c r="AW16" i="1"/>
  <c r="AX16" i="7" s="1"/>
  <c r="AW17" i="1"/>
  <c r="AX17" i="7" s="1"/>
  <c r="AW18" i="1"/>
  <c r="AX18" i="7" s="1"/>
  <c r="AW19" i="1"/>
  <c r="AX19" i="7" s="1"/>
  <c r="AW20" i="1"/>
  <c r="AX20" i="7" s="1"/>
  <c r="AW21" i="1"/>
  <c r="AX21" i="7" s="1"/>
  <c r="AW22" i="1"/>
  <c r="AX22" i="7" s="1"/>
  <c r="AW23" i="1"/>
  <c r="AX23" i="7" s="1"/>
  <c r="AW24" i="1"/>
  <c r="AX24" i="7" s="1"/>
  <c r="AW25" i="1"/>
  <c r="AX25" i="7"/>
  <c r="AW26" i="1"/>
  <c r="AX26" i="7" s="1"/>
  <c r="AW27" i="1"/>
  <c r="AX27" i="7" s="1"/>
  <c r="AW28" i="1"/>
  <c r="AX28" i="7"/>
  <c r="AW29" i="1"/>
  <c r="AX29" i="7" s="1"/>
  <c r="AW30" i="1"/>
  <c r="AX30" i="7" s="1"/>
  <c r="AW31" i="1"/>
  <c r="AX31" i="7"/>
  <c r="AW32" i="1"/>
  <c r="AX32" i="7"/>
  <c r="AW33" i="1"/>
  <c r="AX33" i="7" s="1"/>
  <c r="AW34" i="1"/>
  <c r="AX34" i="7" s="1"/>
  <c r="AW35" i="1"/>
  <c r="AX35" i="7" s="1"/>
  <c r="AW36" i="1"/>
  <c r="AX36" i="7"/>
  <c r="AW37" i="1"/>
  <c r="AX37" i="7"/>
  <c r="AW42" i="1"/>
  <c r="AX38" i="7" s="1"/>
  <c r="AW44" i="1"/>
  <c r="AX39" i="7" s="1"/>
  <c r="AW45" i="1"/>
  <c r="AX40" i="7"/>
  <c r="AW46" i="1"/>
  <c r="AX41" i="7" s="1"/>
  <c r="AW50" i="1"/>
  <c r="AX42" i="7" s="1"/>
  <c r="AW51" i="1"/>
  <c r="AX43" i="7" s="1"/>
  <c r="AW60" i="1"/>
  <c r="AX44" i="7" s="1"/>
  <c r="AW61" i="1"/>
  <c r="AX45" i="7" s="1"/>
  <c r="AW73" i="1"/>
  <c r="AX46" i="7" s="1"/>
  <c r="AW129" i="1"/>
  <c r="AX47" i="7" s="1"/>
  <c r="AW130" i="1"/>
  <c r="AX48" i="7" s="1"/>
  <c r="AW131" i="1"/>
  <c r="AX49" i="7" s="1"/>
  <c r="AW132" i="1"/>
  <c r="AX50" i="7" s="1"/>
  <c r="BB5" i="1"/>
  <c r="BC5" i="7" s="1"/>
  <c r="BB6" i="1"/>
  <c r="BC6" i="7" s="1"/>
  <c r="BB7" i="1"/>
  <c r="BC7" i="7" s="1"/>
  <c r="BB8" i="1"/>
  <c r="BC8" i="7" s="1"/>
  <c r="BB9" i="1"/>
  <c r="BC9" i="7" s="1"/>
  <c r="BB10" i="1"/>
  <c r="BC10" i="7" s="1"/>
  <c r="BB11" i="1"/>
  <c r="BC11" i="7" s="1"/>
  <c r="BB12" i="1"/>
  <c r="BC12" i="7" s="1"/>
  <c r="BB13" i="1"/>
  <c r="BC13" i="7" s="1"/>
  <c r="BB14" i="1"/>
  <c r="BC14" i="7" s="1"/>
  <c r="BB15" i="1"/>
  <c r="BC15" i="7" s="1"/>
  <c r="BB16" i="1"/>
  <c r="BC16" i="7"/>
  <c r="BB17" i="1"/>
  <c r="BC17" i="7" s="1"/>
  <c r="BB18" i="1"/>
  <c r="BC18" i="7" s="1"/>
  <c r="BB19" i="1"/>
  <c r="BC19" i="7" s="1"/>
  <c r="BB20" i="1"/>
  <c r="BC20" i="7" s="1"/>
  <c r="BB21" i="1"/>
  <c r="BC21" i="7" s="1"/>
  <c r="BB22" i="1"/>
  <c r="BC22" i="7" s="1"/>
  <c r="BB23" i="1"/>
  <c r="BC23" i="7" s="1"/>
  <c r="BB24" i="1"/>
  <c r="BC24" i="7" s="1"/>
  <c r="BB25" i="1"/>
  <c r="BC25" i="7" s="1"/>
  <c r="BB26" i="1"/>
  <c r="BC26" i="7" s="1"/>
  <c r="BB27" i="1"/>
  <c r="BC27" i="7" s="1"/>
  <c r="BB28" i="1"/>
  <c r="BC28" i="7" s="1"/>
  <c r="BB29" i="1"/>
  <c r="BC29" i="7" s="1"/>
  <c r="BB30" i="1"/>
  <c r="BC30" i="7" s="1"/>
  <c r="BB31" i="1"/>
  <c r="BC31" i="7" s="1"/>
  <c r="BB32" i="1"/>
  <c r="BC32" i="7" s="1"/>
  <c r="BB33" i="1"/>
  <c r="BC33" i="7" s="1"/>
  <c r="BB34" i="1"/>
  <c r="BC34" i="7" s="1"/>
  <c r="BB35" i="1"/>
  <c r="BC35" i="7" s="1"/>
  <c r="BB36" i="1"/>
  <c r="BC36" i="7" s="1"/>
  <c r="BB37" i="1"/>
  <c r="BC37" i="7" s="1"/>
  <c r="BB42" i="1"/>
  <c r="BC38" i="7" s="1"/>
  <c r="BB44" i="1"/>
  <c r="BC39" i="7" s="1"/>
  <c r="BB45" i="1"/>
  <c r="BC40" i="7" s="1"/>
  <c r="BB46" i="1"/>
  <c r="BC41" i="7" s="1"/>
  <c r="BB50" i="1"/>
  <c r="BC42" i="7" s="1"/>
  <c r="BB51" i="1"/>
  <c r="BC43" i="7" s="1"/>
  <c r="BB60" i="1"/>
  <c r="BC44" i="7" s="1"/>
  <c r="BB61" i="1"/>
  <c r="BC45" i="7" s="1"/>
  <c r="BB73" i="1"/>
  <c r="BC46" i="7" s="1"/>
  <c r="BB129" i="1"/>
  <c r="BC47" i="7" s="1"/>
  <c r="BB130" i="1"/>
  <c r="BC48" i="7" s="1"/>
  <c r="BB131" i="1"/>
  <c r="BC49" i="7" s="1"/>
  <c r="BB132" i="1"/>
  <c r="BC50" i="7" s="1"/>
  <c r="BG5" i="1"/>
  <c r="BH5" i="7"/>
  <c r="BG6" i="1"/>
  <c r="BH6" i="7" s="1"/>
  <c r="BG7" i="1"/>
  <c r="BH7" i="7" s="1"/>
  <c r="BG8" i="1"/>
  <c r="BH8" i="7" s="1"/>
  <c r="BG9" i="1"/>
  <c r="BH9" i="7" s="1"/>
  <c r="BG10" i="1"/>
  <c r="BH10" i="7" s="1"/>
  <c r="BG11" i="1"/>
  <c r="BH11" i="7" s="1"/>
  <c r="BG12" i="1"/>
  <c r="BH12" i="7" s="1"/>
  <c r="BG13" i="1"/>
  <c r="BH13" i="7" s="1"/>
  <c r="BG14" i="1"/>
  <c r="BH14" i="7" s="1"/>
  <c r="BG15" i="1"/>
  <c r="BH15" i="7" s="1"/>
  <c r="BG16" i="1"/>
  <c r="BH16" i="7" s="1"/>
  <c r="BG17" i="1"/>
  <c r="BH17" i="7" s="1"/>
  <c r="BG18" i="1"/>
  <c r="BH18" i="7"/>
  <c r="BG19" i="1"/>
  <c r="BH19" i="7" s="1"/>
  <c r="BG20" i="1"/>
  <c r="BH20" i="7" s="1"/>
  <c r="BG21" i="1"/>
  <c r="BH21" i="7" s="1"/>
  <c r="BG22" i="1"/>
  <c r="BH22" i="7"/>
  <c r="BG23" i="1"/>
  <c r="BH23" i="7"/>
  <c r="BG24" i="1"/>
  <c r="BH24" i="7" s="1"/>
  <c r="BG25" i="1"/>
  <c r="BH25" i="7" s="1"/>
  <c r="BG26" i="1"/>
  <c r="BH26" i="7" s="1"/>
  <c r="BG27" i="1"/>
  <c r="BH27" i="7" s="1"/>
  <c r="BG28" i="1"/>
  <c r="BH28" i="7" s="1"/>
  <c r="BG29" i="1"/>
  <c r="BH29" i="7" s="1"/>
  <c r="BG30" i="1"/>
  <c r="BH30" i="7" s="1"/>
  <c r="BG31" i="1"/>
  <c r="BH31" i="7" s="1"/>
  <c r="BG32" i="1"/>
  <c r="BH32" i="7" s="1"/>
  <c r="BG33" i="1"/>
  <c r="BH33" i="7" s="1"/>
  <c r="BG34" i="1"/>
  <c r="BH34" i="7" s="1"/>
  <c r="BG35" i="1"/>
  <c r="BH35" i="7" s="1"/>
  <c r="BG36" i="1"/>
  <c r="BH36" i="7" s="1"/>
  <c r="BG37" i="1"/>
  <c r="BH37" i="7" s="1"/>
  <c r="BG42" i="1"/>
  <c r="BH38" i="7" s="1"/>
  <c r="BG44" i="1"/>
  <c r="BH39" i="7" s="1"/>
  <c r="BG45" i="1"/>
  <c r="BH40" i="7" s="1"/>
  <c r="BG46" i="1"/>
  <c r="BH41" i="7" s="1"/>
  <c r="BG50" i="1"/>
  <c r="BH42" i="7" s="1"/>
  <c r="BG51" i="1"/>
  <c r="BH43" i="7" s="1"/>
  <c r="BG60" i="1"/>
  <c r="BH44" i="7" s="1"/>
  <c r="BG61" i="1"/>
  <c r="BH45" i="7" s="1"/>
  <c r="BG73" i="1"/>
  <c r="BH46" i="7" s="1"/>
  <c r="BG129" i="1"/>
  <c r="BH47" i="7" s="1"/>
  <c r="BG130" i="1"/>
  <c r="BH48" i="7" s="1"/>
  <c r="BG131" i="1"/>
  <c r="BH49" i="7" s="1"/>
  <c r="BG132" i="1"/>
  <c r="BH50" i="7" s="1"/>
  <c r="BL5" i="1"/>
  <c r="BM5" i="7" s="1"/>
  <c r="BL6" i="1"/>
  <c r="BM6" i="7" s="1"/>
  <c r="BL7" i="1"/>
  <c r="BM7" i="7" s="1"/>
  <c r="BL8" i="1"/>
  <c r="BM8" i="7" s="1"/>
  <c r="BL9" i="1"/>
  <c r="BM9" i="7" s="1"/>
  <c r="BL10" i="1"/>
  <c r="BM10" i="7" s="1"/>
  <c r="BL11" i="1"/>
  <c r="BM11" i="7" s="1"/>
  <c r="BL12" i="1"/>
  <c r="BM12" i="7" s="1"/>
  <c r="BL13" i="1"/>
  <c r="BM13" i="7" s="1"/>
  <c r="BL14" i="1"/>
  <c r="BM14" i="7" s="1"/>
  <c r="BL15" i="1"/>
  <c r="BM15" i="7" s="1"/>
  <c r="BL16" i="1"/>
  <c r="BM16" i="7" s="1"/>
  <c r="BL17" i="1"/>
  <c r="BM17" i="7" s="1"/>
  <c r="BL18" i="1"/>
  <c r="BM18" i="7" s="1"/>
  <c r="BL19" i="1"/>
  <c r="BM19" i="7" s="1"/>
  <c r="BL20" i="1"/>
  <c r="BM20" i="7" s="1"/>
  <c r="BL21" i="1"/>
  <c r="BM21" i="7" s="1"/>
  <c r="BL22" i="1"/>
  <c r="BM22" i="7" s="1"/>
  <c r="BL23" i="1"/>
  <c r="BM23" i="7" s="1"/>
  <c r="BL24" i="1"/>
  <c r="BM24" i="7" s="1"/>
  <c r="BL25" i="1"/>
  <c r="BM25" i="7" s="1"/>
  <c r="BL26" i="1"/>
  <c r="BM26" i="7" s="1"/>
  <c r="BL27" i="1"/>
  <c r="BM27" i="7" s="1"/>
  <c r="BL28" i="1"/>
  <c r="BM28" i="7" s="1"/>
  <c r="BL29" i="1"/>
  <c r="BM29" i="7" s="1"/>
  <c r="BL30" i="1"/>
  <c r="BM30" i="7" s="1"/>
  <c r="BL31" i="1"/>
  <c r="BM31" i="7" s="1"/>
  <c r="BL32" i="1"/>
  <c r="BM32" i="7" s="1"/>
  <c r="BL33" i="1"/>
  <c r="BM33" i="7" s="1"/>
  <c r="BL34" i="1"/>
  <c r="BM34" i="7" s="1"/>
  <c r="BL35" i="1"/>
  <c r="BM35" i="7" s="1"/>
  <c r="BL36" i="1"/>
  <c r="BM36" i="7" s="1"/>
  <c r="BL37" i="1"/>
  <c r="BM37" i="7" s="1"/>
  <c r="BL42" i="1"/>
  <c r="BM38" i="7" s="1"/>
  <c r="BL44" i="1"/>
  <c r="BM39" i="7" s="1"/>
  <c r="BL45" i="1"/>
  <c r="BM40" i="7" s="1"/>
  <c r="BL46" i="1"/>
  <c r="BM41" i="7" s="1"/>
  <c r="BL50" i="1"/>
  <c r="BM42" i="7" s="1"/>
  <c r="BL51" i="1"/>
  <c r="BM43" i="7" s="1"/>
  <c r="BL60" i="1"/>
  <c r="BM44" i="7" s="1"/>
  <c r="BL61" i="1"/>
  <c r="BM45" i="7" s="1"/>
  <c r="BL73" i="1"/>
  <c r="BM46" i="7" s="1"/>
  <c r="BL129" i="1"/>
  <c r="BM47" i="7" s="1"/>
  <c r="BL130" i="1"/>
  <c r="BM48" i="7" s="1"/>
  <c r="BL131" i="1"/>
  <c r="BM49" i="7" s="1"/>
  <c r="BL132" i="1"/>
  <c r="BM50" i="7" s="1"/>
  <c r="BQ5" i="1"/>
  <c r="BR5" i="7" s="1"/>
  <c r="BQ6" i="1"/>
  <c r="BR6" i="7" s="1"/>
  <c r="BQ7" i="1"/>
  <c r="BR7" i="7" s="1"/>
  <c r="BQ8" i="1"/>
  <c r="BR8" i="7" s="1"/>
  <c r="BQ9" i="1"/>
  <c r="BR9" i="7" s="1"/>
  <c r="BQ10" i="1"/>
  <c r="BR10" i="7" s="1"/>
  <c r="BQ11" i="1"/>
  <c r="BR11" i="7" s="1"/>
  <c r="BQ12" i="1"/>
  <c r="BR12" i="7" s="1"/>
  <c r="BQ13" i="1"/>
  <c r="BR13" i="7" s="1"/>
  <c r="BQ14" i="1"/>
  <c r="BR14" i="7" s="1"/>
  <c r="BQ15" i="1"/>
  <c r="BR15" i="7" s="1"/>
  <c r="BQ16" i="1"/>
  <c r="BR16" i="7" s="1"/>
  <c r="BQ17" i="1"/>
  <c r="BR17" i="7" s="1"/>
  <c r="BQ18" i="1"/>
  <c r="BR18" i="7" s="1"/>
  <c r="BQ19" i="1"/>
  <c r="BR19" i="7" s="1"/>
  <c r="BQ20" i="1"/>
  <c r="BR20" i="7" s="1"/>
  <c r="BQ21" i="1"/>
  <c r="BR21" i="7" s="1"/>
  <c r="BQ22" i="1"/>
  <c r="BR22" i="7"/>
  <c r="BQ23" i="1"/>
  <c r="BR23" i="7"/>
  <c r="BQ24" i="1"/>
  <c r="BR24" i="7"/>
  <c r="BQ25" i="1"/>
  <c r="BR25" i="7"/>
  <c r="BQ26" i="1"/>
  <c r="BR26" i="7" s="1"/>
  <c r="BQ27" i="1"/>
  <c r="BR27" i="7" s="1"/>
  <c r="BQ28" i="1"/>
  <c r="BR28" i="7" s="1"/>
  <c r="BQ29" i="1"/>
  <c r="BR29" i="7" s="1"/>
  <c r="BQ30" i="1"/>
  <c r="BR30" i="7" s="1"/>
  <c r="BQ31" i="1"/>
  <c r="BR31" i="7" s="1"/>
  <c r="BQ32" i="1"/>
  <c r="BR32" i="7" s="1"/>
  <c r="BQ33" i="1"/>
  <c r="BR33" i="7" s="1"/>
  <c r="BQ34" i="1"/>
  <c r="BR34" i="7" s="1"/>
  <c r="BQ35" i="1"/>
  <c r="BR35" i="7" s="1"/>
  <c r="BQ36" i="1"/>
  <c r="BR36" i="7" s="1"/>
  <c r="BQ37" i="1"/>
  <c r="BR37" i="7" s="1"/>
  <c r="BQ42" i="1"/>
  <c r="BR38" i="7"/>
  <c r="BQ44" i="1"/>
  <c r="BR39" i="7"/>
  <c r="BQ45" i="1"/>
  <c r="BR40" i="7" s="1"/>
  <c r="BQ46" i="1"/>
  <c r="BR41" i="7" s="1"/>
  <c r="BQ50" i="1"/>
  <c r="BR42" i="7" s="1"/>
  <c r="BQ51" i="1"/>
  <c r="BR43" i="7" s="1"/>
  <c r="BQ60" i="1"/>
  <c r="BR44" i="7" s="1"/>
  <c r="BQ61" i="1"/>
  <c r="BR45" i="7" s="1"/>
  <c r="BQ73" i="1"/>
  <c r="BR46" i="7" s="1"/>
  <c r="BQ129" i="1"/>
  <c r="BR47" i="7" s="1"/>
  <c r="BQ130" i="1"/>
  <c r="BR48" i="7" s="1"/>
  <c r="BQ131" i="1"/>
  <c r="BR49" i="7" s="1"/>
  <c r="BQ132" i="1"/>
  <c r="BR50" i="7" s="1"/>
  <c r="BV5" i="1"/>
  <c r="BW5" i="7" s="1"/>
  <c r="BV6" i="1"/>
  <c r="BW6" i="7" s="1"/>
  <c r="BV7" i="1"/>
  <c r="BW7" i="7" s="1"/>
  <c r="BV8" i="1"/>
  <c r="BW8" i="7" s="1"/>
  <c r="BV9" i="1"/>
  <c r="BW9" i="7" s="1"/>
  <c r="BV10" i="1"/>
  <c r="BW10" i="7" s="1"/>
  <c r="BV11" i="1"/>
  <c r="BW11" i="7" s="1"/>
  <c r="BV12" i="1"/>
  <c r="BW12" i="7" s="1"/>
  <c r="BV13" i="1"/>
  <c r="BW13" i="7" s="1"/>
  <c r="BV14" i="1"/>
  <c r="BW14" i="7" s="1"/>
  <c r="BV15" i="1"/>
  <c r="BW15" i="7" s="1"/>
  <c r="BV16" i="1"/>
  <c r="BW16" i="7" s="1"/>
  <c r="BV17" i="1"/>
  <c r="BW17" i="7" s="1"/>
  <c r="BV18" i="1"/>
  <c r="BW18" i="7" s="1"/>
  <c r="BV19" i="1"/>
  <c r="BW19" i="7" s="1"/>
  <c r="BV20" i="1"/>
  <c r="BW20" i="7" s="1"/>
  <c r="BV21" i="1"/>
  <c r="BW21" i="7" s="1"/>
  <c r="BV22" i="1"/>
  <c r="BW22" i="7" s="1"/>
  <c r="BV23" i="1"/>
  <c r="BW23" i="7" s="1"/>
  <c r="BV24" i="1"/>
  <c r="BW24" i="7" s="1"/>
  <c r="BV25" i="1"/>
  <c r="BW25" i="7" s="1"/>
  <c r="BV26" i="1"/>
  <c r="BW26" i="7" s="1"/>
  <c r="BV27" i="1"/>
  <c r="BW27" i="7" s="1"/>
  <c r="BV28" i="1"/>
  <c r="BW28" i="7" s="1"/>
  <c r="BV29" i="1"/>
  <c r="BW29" i="7" s="1"/>
  <c r="BV30" i="1"/>
  <c r="BW30" i="7" s="1"/>
  <c r="BV31" i="1"/>
  <c r="BW31" i="7" s="1"/>
  <c r="BV32" i="1"/>
  <c r="BW32" i="7" s="1"/>
  <c r="BV33" i="1"/>
  <c r="BW33" i="7" s="1"/>
  <c r="BV34" i="1"/>
  <c r="BW34" i="7" s="1"/>
  <c r="BV35" i="1"/>
  <c r="BW35" i="7" s="1"/>
  <c r="BV36" i="1"/>
  <c r="BW36" i="7" s="1"/>
  <c r="BV37" i="1"/>
  <c r="BW37" i="7" s="1"/>
  <c r="BV42" i="1"/>
  <c r="BW38" i="7" s="1"/>
  <c r="BV44" i="1"/>
  <c r="BW39" i="7" s="1"/>
  <c r="BV45" i="1"/>
  <c r="BW40" i="7" s="1"/>
  <c r="BV46" i="1"/>
  <c r="BW41" i="7" s="1"/>
  <c r="BV50" i="1"/>
  <c r="BW42" i="7" s="1"/>
  <c r="BV51" i="1"/>
  <c r="BW43" i="7" s="1"/>
  <c r="BV60" i="1"/>
  <c r="BW44" i="7" s="1"/>
  <c r="BV61" i="1"/>
  <c r="BW45" i="7" s="1"/>
  <c r="BV73" i="1"/>
  <c r="BW46" i="7" s="1"/>
  <c r="BV129" i="1"/>
  <c r="BW47" i="7" s="1"/>
  <c r="BV130" i="1"/>
  <c r="BW48" i="7" s="1"/>
  <c r="BV131" i="1"/>
  <c r="BW49" i="7" s="1"/>
  <c r="BV132" i="1"/>
  <c r="BW50" i="7" s="1"/>
  <c r="R5" i="1"/>
  <c r="S5" i="7" s="1"/>
  <c r="R6" i="1"/>
  <c r="S6" i="7" s="1"/>
  <c r="R7" i="1"/>
  <c r="S7" i="7" s="1"/>
  <c r="R8" i="1"/>
  <c r="S8" i="7" s="1"/>
  <c r="R9" i="1"/>
  <c r="S9" i="7" s="1"/>
  <c r="R10" i="1"/>
  <c r="S10" i="7" s="1"/>
  <c r="R11" i="1"/>
  <c r="S11" i="7" s="1"/>
  <c r="R12" i="1"/>
  <c r="S12" i="7" s="1"/>
  <c r="R13" i="1"/>
  <c r="S13" i="7" s="1"/>
  <c r="R14" i="1"/>
  <c r="S14" i="7" s="1"/>
  <c r="R15" i="1"/>
  <c r="S15" i="7" s="1"/>
  <c r="R16" i="1"/>
  <c r="S16" i="7" s="1"/>
  <c r="R17" i="1"/>
  <c r="S17" i="7" s="1"/>
  <c r="R18" i="1"/>
  <c r="S18" i="7" s="1"/>
  <c r="R19" i="1"/>
  <c r="S19" i="7" s="1"/>
  <c r="R20" i="1"/>
  <c r="S20" i="7" s="1"/>
  <c r="R21" i="1"/>
  <c r="S21" i="7" s="1"/>
  <c r="R22" i="1"/>
  <c r="S22" i="7" s="1"/>
  <c r="R23" i="1"/>
  <c r="S23" i="7" s="1"/>
  <c r="R24" i="1"/>
  <c r="S24" i="7" s="1"/>
  <c r="R25" i="1"/>
  <c r="S25" i="7" s="1"/>
  <c r="R26" i="1"/>
  <c r="S26" i="7" s="1"/>
  <c r="R27" i="1"/>
  <c r="S27" i="7" s="1"/>
  <c r="R28" i="1"/>
  <c r="S28" i="7" s="1"/>
  <c r="R29" i="1"/>
  <c r="S29" i="7" s="1"/>
  <c r="R30" i="1"/>
  <c r="S30" i="7" s="1"/>
  <c r="R31" i="1"/>
  <c r="S31" i="7" s="1"/>
  <c r="R32" i="1"/>
  <c r="S32" i="7" s="1"/>
  <c r="R33" i="1"/>
  <c r="S33" i="7" s="1"/>
  <c r="R34" i="1"/>
  <c r="S34" i="7" s="1"/>
  <c r="R35" i="1"/>
  <c r="S35" i="7" s="1"/>
  <c r="R36" i="1"/>
  <c r="S36" i="7" s="1"/>
  <c r="R37" i="1"/>
  <c r="S37" i="7" s="1"/>
  <c r="R42" i="1"/>
  <c r="S38" i="7" s="1"/>
  <c r="R44" i="1"/>
  <c r="S39" i="7" s="1"/>
  <c r="R45" i="1"/>
  <c r="S40" i="7" s="1"/>
  <c r="R46" i="1"/>
  <c r="S41" i="7" s="1"/>
  <c r="R50" i="1"/>
  <c r="S42" i="7" s="1"/>
  <c r="R51" i="1"/>
  <c r="S43" i="7" s="1"/>
  <c r="R60" i="1"/>
  <c r="S44" i="7" s="1"/>
  <c r="R61" i="1"/>
  <c r="S45" i="7" s="1"/>
  <c r="R73" i="1"/>
  <c r="S46" i="7" s="1"/>
  <c r="R129" i="1"/>
  <c r="S47" i="7" s="1"/>
  <c r="R130" i="1"/>
  <c r="S48" i="7" s="1"/>
  <c r="R131" i="1"/>
  <c r="S49" i="7" s="1"/>
  <c r="R132" i="1"/>
  <c r="S50" i="7" s="1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AB5" i="1"/>
  <c r="AC5" i="7" s="1"/>
  <c r="AB6" i="1"/>
  <c r="AC6" i="7" s="1"/>
  <c r="AB7" i="1"/>
  <c r="AC7" i="7" s="1"/>
  <c r="AB8" i="1"/>
  <c r="AC8" i="7" s="1"/>
  <c r="AB9" i="1"/>
  <c r="AC9" i="7" s="1"/>
  <c r="AB10" i="1"/>
  <c r="AC10" i="7" s="1"/>
  <c r="AB11" i="1"/>
  <c r="AC11" i="7" s="1"/>
  <c r="AB12" i="1"/>
  <c r="AC12" i="7" s="1"/>
  <c r="AB13" i="1"/>
  <c r="AC13" i="7" s="1"/>
  <c r="AB14" i="1"/>
  <c r="AC14" i="7" s="1"/>
  <c r="AB15" i="1"/>
  <c r="AC15" i="7" s="1"/>
  <c r="AB16" i="1"/>
  <c r="AC16" i="7" s="1"/>
  <c r="AB17" i="1"/>
  <c r="AC17" i="7" s="1"/>
  <c r="AB18" i="1"/>
  <c r="AC18" i="7" s="1"/>
  <c r="AB19" i="1"/>
  <c r="AC19" i="7" s="1"/>
  <c r="AB20" i="1"/>
  <c r="AC20" i="7" s="1"/>
  <c r="AB21" i="1"/>
  <c r="AC21" i="7" s="1"/>
  <c r="AB22" i="1"/>
  <c r="AC22" i="7" s="1"/>
  <c r="AB23" i="1"/>
  <c r="AC23" i="7" s="1"/>
  <c r="AB24" i="1"/>
  <c r="AC24" i="7" s="1"/>
  <c r="AB25" i="1"/>
  <c r="AC25" i="7" s="1"/>
  <c r="AB26" i="1"/>
  <c r="AC26" i="7" s="1"/>
  <c r="AB27" i="1"/>
  <c r="AC27" i="7" s="1"/>
  <c r="AB28" i="1"/>
  <c r="AC28" i="7" s="1"/>
  <c r="AB29" i="1"/>
  <c r="AC29" i="7" s="1"/>
  <c r="AB30" i="1"/>
  <c r="AC30" i="7" s="1"/>
  <c r="AB31" i="1"/>
  <c r="AC31" i="7" s="1"/>
  <c r="AB32" i="1"/>
  <c r="AC32" i="7" s="1"/>
  <c r="AB33" i="1"/>
  <c r="AC33" i="7" s="1"/>
  <c r="AB34" i="1"/>
  <c r="AC34" i="7" s="1"/>
  <c r="AB35" i="1"/>
  <c r="AC35" i="7" s="1"/>
  <c r="AB36" i="1"/>
  <c r="AC36" i="7" s="1"/>
  <c r="AB37" i="1"/>
  <c r="AC37" i="7" s="1"/>
  <c r="AB42" i="1"/>
  <c r="AC38" i="7" s="1"/>
  <c r="AB44" i="1"/>
  <c r="AC39" i="7" s="1"/>
  <c r="AB45" i="1"/>
  <c r="AC40" i="7" s="1"/>
  <c r="AB46" i="1"/>
  <c r="AC41" i="7" s="1"/>
  <c r="AB50" i="1"/>
  <c r="AC42" i="7" s="1"/>
  <c r="AB51" i="1"/>
  <c r="AC43" i="7" s="1"/>
  <c r="AB60" i="1"/>
  <c r="AC44" i="7" s="1"/>
  <c r="AB61" i="1"/>
  <c r="AC45" i="7" s="1"/>
  <c r="AB73" i="1"/>
  <c r="AC46" i="7" s="1"/>
  <c r="AB129" i="1"/>
  <c r="AC47" i="7" s="1"/>
  <c r="AB130" i="1"/>
  <c r="AC48" i="7" s="1"/>
  <c r="AB131" i="1"/>
  <c r="AC49" i="7" s="1"/>
  <c r="AB132" i="1"/>
  <c r="AC50" i="7" s="1"/>
  <c r="AG5" i="1"/>
  <c r="AH5" i="7" s="1"/>
  <c r="AG6" i="1"/>
  <c r="AH6" i="7" s="1"/>
  <c r="AG7" i="1"/>
  <c r="AH7" i="7" s="1"/>
  <c r="AG8" i="1"/>
  <c r="AH8" i="7" s="1"/>
  <c r="AG9" i="1"/>
  <c r="AH9" i="7" s="1"/>
  <c r="AG10" i="1"/>
  <c r="AH10" i="7" s="1"/>
  <c r="AG11" i="1"/>
  <c r="AH11" i="7" s="1"/>
  <c r="AG12" i="1"/>
  <c r="AH12" i="7" s="1"/>
  <c r="AG13" i="1"/>
  <c r="AH13" i="7" s="1"/>
  <c r="AG14" i="1"/>
  <c r="AH14" i="7" s="1"/>
  <c r="AG15" i="1"/>
  <c r="AH15" i="7" s="1"/>
  <c r="AG16" i="1"/>
  <c r="AH16" i="7" s="1"/>
  <c r="AG17" i="1"/>
  <c r="AH17" i="7" s="1"/>
  <c r="AG18" i="1"/>
  <c r="AH18" i="7" s="1"/>
  <c r="AG19" i="1"/>
  <c r="AH19" i="7" s="1"/>
  <c r="AG20" i="1"/>
  <c r="AH20" i="7" s="1"/>
  <c r="AG21" i="1"/>
  <c r="AH21" i="7" s="1"/>
  <c r="AG22" i="1"/>
  <c r="AH22" i="7" s="1"/>
  <c r="AG23" i="1"/>
  <c r="AH23" i="7" s="1"/>
  <c r="AG24" i="1"/>
  <c r="AH24" i="7" s="1"/>
  <c r="AG25" i="1"/>
  <c r="AH25" i="7" s="1"/>
  <c r="AG26" i="1"/>
  <c r="AH26" i="7" s="1"/>
  <c r="AG27" i="1"/>
  <c r="AH27" i="7" s="1"/>
  <c r="AG28" i="1"/>
  <c r="AH28" i="7" s="1"/>
  <c r="AG29" i="1"/>
  <c r="AH29" i="7" s="1"/>
  <c r="AG30" i="1"/>
  <c r="AH30" i="7" s="1"/>
  <c r="AG31" i="1"/>
  <c r="AH31" i="7" s="1"/>
  <c r="AG32" i="1"/>
  <c r="AH32" i="7" s="1"/>
  <c r="AG33" i="1"/>
  <c r="AH33" i="7" s="1"/>
  <c r="AG34" i="1"/>
  <c r="AH34" i="7" s="1"/>
  <c r="AG35" i="1"/>
  <c r="AH35" i="7" s="1"/>
  <c r="AG36" i="1"/>
  <c r="AH36" i="7" s="1"/>
  <c r="AG37" i="1"/>
  <c r="AH37" i="7" s="1"/>
  <c r="AG42" i="1"/>
  <c r="AH38" i="7" s="1"/>
  <c r="AG44" i="1"/>
  <c r="AH39" i="7" s="1"/>
  <c r="AG45" i="1"/>
  <c r="AH40" i="7" s="1"/>
  <c r="AG46" i="1"/>
  <c r="AH41" i="7" s="1"/>
  <c r="AG50" i="1"/>
  <c r="AH42" i="7" s="1"/>
  <c r="AG51" i="1"/>
  <c r="AH43" i="7" s="1"/>
  <c r="AG60" i="1"/>
  <c r="AH44" i="7" s="1"/>
  <c r="AG61" i="1"/>
  <c r="AH45" i="7" s="1"/>
  <c r="AG73" i="1"/>
  <c r="AH46" i="7" s="1"/>
  <c r="AG129" i="1"/>
  <c r="AH47" i="7" s="1"/>
  <c r="AG130" i="1"/>
  <c r="AH48" i="7" s="1"/>
  <c r="AG131" i="1"/>
  <c r="AH49" i="7" s="1"/>
  <c r="AG132" i="1"/>
  <c r="AH50" i="7" s="1"/>
  <c r="HM51" i="7"/>
  <c r="HM52" i="7" s="1"/>
  <c r="HR51" i="7"/>
  <c r="HR52" i="7" s="1"/>
  <c r="HW51" i="7"/>
  <c r="HW52" i="7" s="1"/>
  <c r="IB51" i="7"/>
  <c r="IB52" i="7" s="1"/>
  <c r="GS51" i="7"/>
  <c r="GS52" i="7" s="1"/>
  <c r="GX51" i="7"/>
  <c r="GX52" i="7" s="1"/>
  <c r="HC51" i="7"/>
  <c r="HC52" i="7" s="1"/>
  <c r="HH51" i="7"/>
  <c r="HH52" i="7" s="1"/>
  <c r="FY51" i="7"/>
  <c r="FY52" i="7" s="1"/>
  <c r="GD51" i="7"/>
  <c r="GD52" i="7" s="1"/>
  <c r="GI51" i="7"/>
  <c r="GI52" i="7" s="1"/>
  <c r="GN51" i="7"/>
  <c r="GN52" i="7" s="1"/>
  <c r="FE51" i="7"/>
  <c r="FE52" i="7" s="1"/>
  <c r="FJ51" i="7"/>
  <c r="FJ52" i="7" s="1"/>
  <c r="FO51" i="7"/>
  <c r="FO52" i="7" s="1"/>
  <c r="FT51" i="7"/>
  <c r="FT52" i="7" s="1"/>
  <c r="EK51" i="7"/>
  <c r="EK52" i="7" s="1"/>
  <c r="EP51" i="7"/>
  <c r="EP52" i="7" s="1"/>
  <c r="EU51" i="7"/>
  <c r="EU52" i="7" s="1"/>
  <c r="EZ51" i="7"/>
  <c r="EZ52" i="7" s="1"/>
  <c r="DQ51" i="7"/>
  <c r="DQ52" i="7" s="1"/>
  <c r="DV51" i="7"/>
  <c r="DV52" i="7" s="1"/>
  <c r="EA51" i="7"/>
  <c r="EA52" i="7" s="1"/>
  <c r="EF51" i="7"/>
  <c r="EF52" i="7" s="1"/>
  <c r="CW51" i="7"/>
  <c r="CW52" i="7" s="1"/>
  <c r="DB51" i="7"/>
  <c r="DB52" i="7" s="1"/>
  <c r="DG51" i="7"/>
  <c r="DG52" i="7" s="1"/>
  <c r="DL51" i="7"/>
  <c r="DL52" i="7" s="1"/>
  <c r="CC51" i="7"/>
  <c r="CC52" i="7" s="1"/>
  <c r="CH51" i="7"/>
  <c r="CH52" i="7" s="1"/>
  <c r="CM51" i="7"/>
  <c r="CM52" i="7" s="1"/>
  <c r="CR51" i="7"/>
  <c r="CR52" i="7" s="1"/>
  <c r="X51" i="7"/>
  <c r="X52" i="7" s="1"/>
  <c r="U5" i="1"/>
  <c r="Z5" i="1"/>
  <c r="AE5" i="1"/>
  <c r="AJ5" i="1"/>
  <c r="U6" i="1"/>
  <c r="Z6" i="1"/>
  <c r="AE6" i="1"/>
  <c r="AJ6" i="1"/>
  <c r="U7" i="1"/>
  <c r="Z7" i="1"/>
  <c r="AE7" i="1"/>
  <c r="AJ7" i="1"/>
  <c r="U8" i="1"/>
  <c r="Z8" i="1"/>
  <c r="AE8" i="1"/>
  <c r="AJ8" i="1"/>
  <c r="U9" i="1"/>
  <c r="Z9" i="1"/>
  <c r="AE9" i="1"/>
  <c r="AJ9" i="1"/>
  <c r="U10" i="1"/>
  <c r="Z10" i="1"/>
  <c r="AE10" i="1"/>
  <c r="AJ10" i="1"/>
  <c r="U11" i="1"/>
  <c r="Z11" i="1"/>
  <c r="AE11" i="1"/>
  <c r="AJ11" i="1"/>
  <c r="U12" i="1"/>
  <c r="Z12" i="1"/>
  <c r="AE12" i="1"/>
  <c r="AJ12" i="1"/>
  <c r="U13" i="1"/>
  <c r="Z13" i="1"/>
  <c r="AE13" i="1"/>
  <c r="AJ13" i="1"/>
  <c r="U14" i="1"/>
  <c r="Z14" i="1"/>
  <c r="AE14" i="1"/>
  <c r="AJ14" i="1"/>
  <c r="U15" i="1"/>
  <c r="Z15" i="1"/>
  <c r="AE15" i="1"/>
  <c r="AJ15" i="1"/>
  <c r="U16" i="1"/>
  <c r="Z16" i="1"/>
  <c r="AE16" i="1"/>
  <c r="AJ16" i="1"/>
  <c r="U17" i="1"/>
  <c r="Z17" i="1"/>
  <c r="AE17" i="1"/>
  <c r="AJ17" i="1"/>
  <c r="U18" i="1"/>
  <c r="Z18" i="1"/>
  <c r="AE18" i="1"/>
  <c r="AJ18" i="1"/>
  <c r="U19" i="1"/>
  <c r="Z19" i="1"/>
  <c r="AE19" i="1"/>
  <c r="AJ19" i="1"/>
  <c r="U20" i="1"/>
  <c r="Z20" i="1"/>
  <c r="AE20" i="1"/>
  <c r="AJ20" i="1"/>
  <c r="U21" i="1"/>
  <c r="Z21" i="1"/>
  <c r="AE21" i="1"/>
  <c r="AJ21" i="1"/>
  <c r="U22" i="1"/>
  <c r="Z22" i="1"/>
  <c r="AE22" i="1"/>
  <c r="AJ22" i="1"/>
  <c r="U23" i="1"/>
  <c r="Z23" i="1"/>
  <c r="AE23" i="1"/>
  <c r="AJ23" i="1"/>
  <c r="U24" i="1"/>
  <c r="Z24" i="1"/>
  <c r="AE24" i="1"/>
  <c r="AJ24" i="1"/>
  <c r="U25" i="1"/>
  <c r="Z25" i="1"/>
  <c r="AE25" i="1"/>
  <c r="AJ25" i="1"/>
  <c r="U26" i="1"/>
  <c r="Z26" i="1"/>
  <c r="AE26" i="1"/>
  <c r="AJ26" i="1"/>
  <c r="N26" i="1" s="1"/>
  <c r="O26" i="7" s="1"/>
  <c r="U27" i="1"/>
  <c r="Z27" i="1"/>
  <c r="AE27" i="1"/>
  <c r="AJ27" i="1"/>
  <c r="U28" i="1"/>
  <c r="Z28" i="1"/>
  <c r="AE28" i="1"/>
  <c r="AJ28" i="1"/>
  <c r="U29" i="1"/>
  <c r="Z29" i="1"/>
  <c r="AE29" i="1"/>
  <c r="AJ29" i="1"/>
  <c r="U30" i="1"/>
  <c r="Z30" i="1"/>
  <c r="AE30" i="1"/>
  <c r="AJ30" i="1"/>
  <c r="U31" i="1"/>
  <c r="Z31" i="1"/>
  <c r="AE31" i="1"/>
  <c r="AJ31" i="1"/>
  <c r="U32" i="1"/>
  <c r="Z32" i="1"/>
  <c r="AE32" i="1"/>
  <c r="AJ32" i="1"/>
  <c r="U33" i="1"/>
  <c r="Z33" i="1"/>
  <c r="AE33" i="1"/>
  <c r="AJ33" i="1"/>
  <c r="U34" i="1"/>
  <c r="Z34" i="1"/>
  <c r="AE34" i="1"/>
  <c r="AJ34" i="1"/>
  <c r="U35" i="1"/>
  <c r="Z35" i="1"/>
  <c r="AE35" i="1"/>
  <c r="AJ35" i="1"/>
  <c r="U36" i="1"/>
  <c r="Z36" i="1"/>
  <c r="AE36" i="1"/>
  <c r="AJ36" i="1"/>
  <c r="U37" i="1"/>
  <c r="Z37" i="1"/>
  <c r="AE37" i="1"/>
  <c r="AJ37" i="1"/>
  <c r="U42" i="1"/>
  <c r="Z42" i="1"/>
  <c r="AE42" i="1"/>
  <c r="AJ42" i="1"/>
  <c r="U44" i="1"/>
  <c r="Z44" i="1"/>
  <c r="AE44" i="1"/>
  <c r="AJ44" i="1"/>
  <c r="U45" i="1"/>
  <c r="Z45" i="1"/>
  <c r="AE45" i="1"/>
  <c r="AJ45" i="1"/>
  <c r="U46" i="1"/>
  <c r="Z46" i="1"/>
  <c r="AE46" i="1"/>
  <c r="AJ46" i="1"/>
  <c r="U50" i="1"/>
  <c r="Z50" i="1"/>
  <c r="AE50" i="1"/>
  <c r="AJ50" i="1"/>
  <c r="U51" i="1"/>
  <c r="Z51" i="1"/>
  <c r="AE51" i="1"/>
  <c r="AJ51" i="1"/>
  <c r="U60" i="1"/>
  <c r="Z60" i="1"/>
  <c r="AE60" i="1"/>
  <c r="AJ60" i="1"/>
  <c r="U61" i="1"/>
  <c r="Z61" i="1"/>
  <c r="AE61" i="1"/>
  <c r="AJ61" i="1"/>
  <c r="U73" i="1"/>
  <c r="Z73" i="1"/>
  <c r="AE73" i="1"/>
  <c r="AJ73" i="1"/>
  <c r="U129" i="1"/>
  <c r="Z129" i="1"/>
  <c r="AE129" i="1"/>
  <c r="AJ129" i="1"/>
  <c r="U130" i="1"/>
  <c r="Z130" i="1"/>
  <c r="AE130" i="1"/>
  <c r="AJ130" i="1"/>
  <c r="U131" i="1"/>
  <c r="Z131" i="1"/>
  <c r="AE131" i="1"/>
  <c r="AJ131" i="1"/>
  <c r="U132" i="1"/>
  <c r="Z132" i="1"/>
  <c r="AE132" i="1"/>
  <c r="AJ132" i="1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S5" i="1"/>
  <c r="X5" i="1"/>
  <c r="AC5" i="1"/>
  <c r="AH5" i="1"/>
  <c r="S6" i="1"/>
  <c r="X6" i="1"/>
  <c r="AC6" i="1"/>
  <c r="AH6" i="1"/>
  <c r="S7" i="1"/>
  <c r="X7" i="1"/>
  <c r="AC7" i="1"/>
  <c r="AH7" i="1"/>
  <c r="S8" i="1"/>
  <c r="X8" i="1"/>
  <c r="AC8" i="1"/>
  <c r="AH8" i="1"/>
  <c r="S9" i="1"/>
  <c r="X9" i="1"/>
  <c r="AC9" i="1"/>
  <c r="AH9" i="1"/>
  <c r="S10" i="1"/>
  <c r="X10" i="1"/>
  <c r="AC10" i="1"/>
  <c r="AH10" i="1"/>
  <c r="S11" i="1"/>
  <c r="X11" i="1"/>
  <c r="AC11" i="1"/>
  <c r="AH11" i="1"/>
  <c r="S12" i="1"/>
  <c r="X12" i="1"/>
  <c r="AC12" i="1"/>
  <c r="AH12" i="1"/>
  <c r="S13" i="1"/>
  <c r="X13" i="1"/>
  <c r="AC13" i="1"/>
  <c r="AH13" i="1"/>
  <c r="S14" i="1"/>
  <c r="X14" i="1"/>
  <c r="AC14" i="1"/>
  <c r="AH14" i="1"/>
  <c r="S15" i="1"/>
  <c r="X15" i="1"/>
  <c r="AC15" i="1"/>
  <c r="AH15" i="1"/>
  <c r="S16" i="1"/>
  <c r="X16" i="1"/>
  <c r="AC16" i="1"/>
  <c r="AH16" i="1"/>
  <c r="S17" i="1"/>
  <c r="X17" i="1"/>
  <c r="AC17" i="1"/>
  <c r="AH17" i="1"/>
  <c r="S18" i="1"/>
  <c r="X18" i="1"/>
  <c r="AC18" i="1"/>
  <c r="AH18" i="1"/>
  <c r="S19" i="1"/>
  <c r="X19" i="1"/>
  <c r="AC19" i="1"/>
  <c r="AH19" i="1"/>
  <c r="S20" i="1"/>
  <c r="X20" i="1"/>
  <c r="AC20" i="1"/>
  <c r="AH20" i="1"/>
  <c r="S21" i="1"/>
  <c r="X21" i="1"/>
  <c r="AC21" i="1"/>
  <c r="AH21" i="1"/>
  <c r="S22" i="1"/>
  <c r="X22" i="1"/>
  <c r="AC22" i="1"/>
  <c r="AH22" i="1"/>
  <c r="S23" i="1"/>
  <c r="X23" i="1"/>
  <c r="AC23" i="1"/>
  <c r="AH23" i="1"/>
  <c r="S24" i="1"/>
  <c r="X24" i="1"/>
  <c r="AC24" i="1"/>
  <c r="AH24" i="1"/>
  <c r="S25" i="1"/>
  <c r="X25" i="1"/>
  <c r="AC25" i="1"/>
  <c r="AH25" i="1"/>
  <c r="S26" i="1"/>
  <c r="X26" i="1"/>
  <c r="AC26" i="1"/>
  <c r="AH26" i="1"/>
  <c r="S27" i="1"/>
  <c r="X27" i="1"/>
  <c r="AC27" i="1"/>
  <c r="AH27" i="1"/>
  <c r="S28" i="1"/>
  <c r="X28" i="1"/>
  <c r="AC28" i="1"/>
  <c r="AH28" i="1"/>
  <c r="S29" i="1"/>
  <c r="X29" i="1"/>
  <c r="AC29" i="1"/>
  <c r="AH29" i="1"/>
  <c r="S30" i="1"/>
  <c r="X30" i="1"/>
  <c r="AC30" i="1"/>
  <c r="AH30" i="1"/>
  <c r="S31" i="1"/>
  <c r="X31" i="1"/>
  <c r="AC31" i="1"/>
  <c r="AH31" i="1"/>
  <c r="S32" i="1"/>
  <c r="X32" i="1"/>
  <c r="AC32" i="1"/>
  <c r="AH32" i="1"/>
  <c r="S33" i="1"/>
  <c r="X33" i="1"/>
  <c r="AC33" i="1"/>
  <c r="AH33" i="1"/>
  <c r="S34" i="1"/>
  <c r="X34" i="1"/>
  <c r="AC34" i="1"/>
  <c r="AH34" i="1"/>
  <c r="S35" i="1"/>
  <c r="X35" i="1"/>
  <c r="AC35" i="1"/>
  <c r="AH35" i="1"/>
  <c r="S36" i="1"/>
  <c r="X36" i="1"/>
  <c r="AC36" i="1"/>
  <c r="AH36" i="1"/>
  <c r="S37" i="1"/>
  <c r="X37" i="1"/>
  <c r="AC37" i="1"/>
  <c r="AH37" i="1"/>
  <c r="S42" i="1"/>
  <c r="X42" i="1"/>
  <c r="AC42" i="1"/>
  <c r="AH42" i="1"/>
  <c r="S44" i="1"/>
  <c r="X44" i="1"/>
  <c r="AC44" i="1"/>
  <c r="AH44" i="1"/>
  <c r="S45" i="1"/>
  <c r="X45" i="1"/>
  <c r="AC45" i="1"/>
  <c r="AH45" i="1"/>
  <c r="S46" i="1"/>
  <c r="X46" i="1"/>
  <c r="AC46" i="1"/>
  <c r="AH46" i="1"/>
  <c r="S50" i="1"/>
  <c r="X50" i="1"/>
  <c r="AC50" i="1"/>
  <c r="AH50" i="1"/>
  <c r="S51" i="1"/>
  <c r="X51" i="1"/>
  <c r="AC51" i="1"/>
  <c r="AH51" i="1"/>
  <c r="S60" i="1"/>
  <c r="X60" i="1"/>
  <c r="AC60" i="1"/>
  <c r="AH60" i="1"/>
  <c r="S61" i="1"/>
  <c r="X61" i="1"/>
  <c r="AC61" i="1"/>
  <c r="AH61" i="1"/>
  <c r="S73" i="1"/>
  <c r="X73" i="1"/>
  <c r="AC73" i="1"/>
  <c r="AH73" i="1"/>
  <c r="S129" i="1"/>
  <c r="X129" i="1"/>
  <c r="AC129" i="1"/>
  <c r="AH129" i="1"/>
  <c r="S130" i="1"/>
  <c r="X130" i="1"/>
  <c r="AC130" i="1"/>
  <c r="AH130" i="1"/>
  <c r="S131" i="1"/>
  <c r="X131" i="1"/>
  <c r="AC131" i="1"/>
  <c r="AH131" i="1"/>
  <c r="S132" i="1"/>
  <c r="X132" i="1"/>
  <c r="AC132" i="1"/>
  <c r="AH132" i="1"/>
  <c r="L5" i="1"/>
  <c r="M5" i="7"/>
  <c r="L6" i="1"/>
  <c r="M6" i="7"/>
  <c r="L7" i="1"/>
  <c r="M7" i="7"/>
  <c r="L8" i="1"/>
  <c r="M8" i="7"/>
  <c r="L9" i="1"/>
  <c r="M9" i="7"/>
  <c r="L10" i="1"/>
  <c r="M10" i="7" s="1"/>
  <c r="L11" i="1"/>
  <c r="M11" i="7" s="1"/>
  <c r="L12" i="1"/>
  <c r="M12" i="7" s="1"/>
  <c r="L13" i="1"/>
  <c r="M13" i="7" s="1"/>
  <c r="L14" i="1"/>
  <c r="M14" i="7" s="1"/>
  <c r="L15" i="1"/>
  <c r="M15" i="7" s="1"/>
  <c r="L16" i="1"/>
  <c r="M16" i="7" s="1"/>
  <c r="L17" i="1"/>
  <c r="M17" i="7" s="1"/>
  <c r="L18" i="1"/>
  <c r="M18" i="7" s="1"/>
  <c r="L19" i="1"/>
  <c r="M19" i="7" s="1"/>
  <c r="L20" i="1"/>
  <c r="M20" i="7" s="1"/>
  <c r="L21" i="1"/>
  <c r="M21" i="7" s="1"/>
  <c r="L22" i="1"/>
  <c r="M22" i="7" s="1"/>
  <c r="L23" i="1"/>
  <c r="M23" i="7" s="1"/>
  <c r="L24" i="1"/>
  <c r="M24" i="7" s="1"/>
  <c r="L25" i="1"/>
  <c r="M25" i="7" s="1"/>
  <c r="L26" i="1"/>
  <c r="M26" i="7" s="1"/>
  <c r="L27" i="1"/>
  <c r="M27" i="7" s="1"/>
  <c r="L28" i="1"/>
  <c r="M28" i="7" s="1"/>
  <c r="L29" i="1"/>
  <c r="M29" i="7" s="1"/>
  <c r="L30" i="1"/>
  <c r="M30" i="7" s="1"/>
  <c r="L31" i="1"/>
  <c r="M31" i="7" s="1"/>
  <c r="L32" i="1"/>
  <c r="M32" i="7" s="1"/>
  <c r="L33" i="1"/>
  <c r="M33" i="7" s="1"/>
  <c r="L34" i="1"/>
  <c r="M34" i="7" s="1"/>
  <c r="L35" i="1"/>
  <c r="M35" i="7" s="1"/>
  <c r="L36" i="1"/>
  <c r="M36" i="7" s="1"/>
  <c r="L37" i="1"/>
  <c r="M37" i="7" s="1"/>
  <c r="L42" i="1"/>
  <c r="M38" i="7" s="1"/>
  <c r="L44" i="1"/>
  <c r="M39" i="7" s="1"/>
  <c r="L45" i="1"/>
  <c r="M40" i="7" s="1"/>
  <c r="L46" i="1"/>
  <c r="M41" i="7" s="1"/>
  <c r="L50" i="1"/>
  <c r="M42" i="7" s="1"/>
  <c r="L51" i="1"/>
  <c r="M43" i="7" s="1"/>
  <c r="L60" i="1"/>
  <c r="M44" i="7" s="1"/>
  <c r="L61" i="1"/>
  <c r="M45" i="7" s="1"/>
  <c r="L73" i="1"/>
  <c r="M46" i="7" s="1"/>
  <c r="L129" i="1"/>
  <c r="M47" i="7" s="1"/>
  <c r="L130" i="1"/>
  <c r="M48" i="7" s="1"/>
  <c r="L131" i="1"/>
  <c r="M49" i="7" s="1"/>
  <c r="L132" i="1"/>
  <c r="M50" i="7" s="1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 s="1"/>
  <c r="K52" i="7"/>
  <c r="I5" i="1"/>
  <c r="J5" i="7"/>
  <c r="I6" i="1"/>
  <c r="J6" i="7"/>
  <c r="I7" i="1"/>
  <c r="J7" i="7"/>
  <c r="J8" i="7"/>
  <c r="I9" i="1"/>
  <c r="J9" i="7"/>
  <c r="I10" i="1"/>
  <c r="J10" i="7"/>
  <c r="I11" i="1"/>
  <c r="J11" i="7"/>
  <c r="I12" i="1"/>
  <c r="J12" i="7"/>
  <c r="I13" i="1"/>
  <c r="J13" i="7"/>
  <c r="I14" i="1"/>
  <c r="J14" i="7"/>
  <c r="I15" i="1"/>
  <c r="J15" i="7"/>
  <c r="I16" i="1"/>
  <c r="J16" i="7"/>
  <c r="I17" i="1"/>
  <c r="J17" i="7"/>
  <c r="I18" i="1"/>
  <c r="J18" i="7"/>
  <c r="I19" i="1"/>
  <c r="J19" i="7"/>
  <c r="I20" i="1"/>
  <c r="J20" i="7"/>
  <c r="I21" i="1"/>
  <c r="J21" i="7"/>
  <c r="I22" i="1"/>
  <c r="J22" i="7"/>
  <c r="I23" i="1"/>
  <c r="J23" i="7"/>
  <c r="I24" i="1"/>
  <c r="J24" i="7"/>
  <c r="I25" i="1"/>
  <c r="J25" i="7"/>
  <c r="I26" i="1"/>
  <c r="J26" i="7"/>
  <c r="I27" i="1"/>
  <c r="J27" i="7"/>
  <c r="I28" i="1"/>
  <c r="J28" i="7"/>
  <c r="I29" i="1"/>
  <c r="J29" i="7"/>
  <c r="I30" i="1"/>
  <c r="J30" i="7"/>
  <c r="I31" i="1"/>
  <c r="J31" i="7"/>
  <c r="I32" i="1"/>
  <c r="J32" i="7"/>
  <c r="I33" i="1"/>
  <c r="J33" i="7"/>
  <c r="I34" i="1"/>
  <c r="J34" i="7"/>
  <c r="I35" i="1"/>
  <c r="J35" i="7"/>
  <c r="I36" i="1"/>
  <c r="J36" i="7"/>
  <c r="I37" i="1"/>
  <c r="J37" i="7"/>
  <c r="I42" i="1"/>
  <c r="J38" i="7"/>
  <c r="I44" i="1"/>
  <c r="J39" i="7"/>
  <c r="I45" i="1"/>
  <c r="J40" i="7"/>
  <c r="I46" i="1"/>
  <c r="J41" i="7"/>
  <c r="I50" i="1"/>
  <c r="J42" i="7"/>
  <c r="I51" i="1"/>
  <c r="J43" i="7"/>
  <c r="I60" i="1"/>
  <c r="J44" i="7"/>
  <c r="I61" i="1"/>
  <c r="J45" i="7"/>
  <c r="I73" i="1"/>
  <c r="J46" i="7"/>
  <c r="I129" i="1"/>
  <c r="J47" i="7"/>
  <c r="I130" i="1"/>
  <c r="J48" i="7"/>
  <c r="I131" i="1"/>
  <c r="J49" i="7"/>
  <c r="I132" i="1"/>
  <c r="J50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 s="1"/>
  <c r="IF51" i="7"/>
  <c r="IE5" i="7"/>
  <c r="IE6" i="7"/>
  <c r="IE7" i="7"/>
  <c r="IE8" i="7"/>
  <c r="IE9" i="7"/>
  <c r="IE10" i="7"/>
  <c r="IE11" i="7"/>
  <c r="IE12" i="7"/>
  <c r="IE13" i="7"/>
  <c r="IE14" i="7"/>
  <c r="IE15" i="7"/>
  <c r="IE16" i="7"/>
  <c r="IE17" i="7"/>
  <c r="IE18" i="7"/>
  <c r="IE19" i="7"/>
  <c r="IE20" i="7"/>
  <c r="IE21" i="7"/>
  <c r="IE22" i="7"/>
  <c r="IE23" i="7"/>
  <c r="IE24" i="7"/>
  <c r="IE25" i="7"/>
  <c r="IE26" i="7"/>
  <c r="IE27" i="7"/>
  <c r="IE28" i="7"/>
  <c r="IE29" i="7"/>
  <c r="IE30" i="7"/>
  <c r="IE31" i="7"/>
  <c r="IE32" i="7"/>
  <c r="IE33" i="7"/>
  <c r="IE34" i="7"/>
  <c r="IE35" i="7"/>
  <c r="IE36" i="7"/>
  <c r="IE37" i="7"/>
  <c r="IE38" i="7"/>
  <c r="IE39" i="7"/>
  <c r="IE40" i="7"/>
  <c r="IE41" i="7"/>
  <c r="IE42" i="7"/>
  <c r="IE43" i="7"/>
  <c r="IE44" i="7"/>
  <c r="IE45" i="7"/>
  <c r="IE46" i="7"/>
  <c r="IE47" i="7"/>
  <c r="IE48" i="7"/>
  <c r="IE49" i="7"/>
  <c r="IE50" i="7"/>
  <c r="ID51" i="7"/>
  <c r="IC5" i="7"/>
  <c r="IC6" i="7"/>
  <c r="IC7" i="7"/>
  <c r="IC8" i="7"/>
  <c r="IC9" i="7"/>
  <c r="IC10" i="7"/>
  <c r="IC11" i="7"/>
  <c r="IC12" i="7"/>
  <c r="IC13" i="7"/>
  <c r="IC14" i="7"/>
  <c r="IC15" i="7"/>
  <c r="IC16" i="7"/>
  <c r="IC17" i="7"/>
  <c r="IC18" i="7"/>
  <c r="IC19" i="7"/>
  <c r="IC20" i="7"/>
  <c r="IC21" i="7"/>
  <c r="IC22" i="7"/>
  <c r="IC23" i="7"/>
  <c r="IC24" i="7"/>
  <c r="IC25" i="7"/>
  <c r="IC26" i="7"/>
  <c r="IC27" i="7"/>
  <c r="IC28" i="7"/>
  <c r="IC29" i="7"/>
  <c r="IC30" i="7"/>
  <c r="IC31" i="7"/>
  <c r="IC32" i="7"/>
  <c r="IC33" i="7"/>
  <c r="IC34" i="7"/>
  <c r="IC35" i="7"/>
  <c r="IC36" i="7"/>
  <c r="IC37" i="7"/>
  <c r="IC38" i="7"/>
  <c r="IC39" i="7"/>
  <c r="IC40" i="7"/>
  <c r="IC41" i="7"/>
  <c r="IC42" i="7"/>
  <c r="IC43" i="7"/>
  <c r="IC44" i="7"/>
  <c r="IC45" i="7"/>
  <c r="IC46" i="7"/>
  <c r="IC47" i="7"/>
  <c r="IC48" i="7"/>
  <c r="IC49" i="7"/>
  <c r="IC50" i="7"/>
  <c r="IA51" i="7"/>
  <c r="HZ5" i="7"/>
  <c r="HZ6" i="7"/>
  <c r="HZ7" i="7"/>
  <c r="HZ8" i="7"/>
  <c r="HZ9" i="7"/>
  <c r="HZ10" i="7"/>
  <c r="HZ11" i="7"/>
  <c r="HZ12" i="7"/>
  <c r="HZ13" i="7"/>
  <c r="HZ14" i="7"/>
  <c r="HZ15" i="7"/>
  <c r="HZ16" i="7"/>
  <c r="HZ17" i="7"/>
  <c r="HZ18" i="7"/>
  <c r="HZ19" i="7"/>
  <c r="HZ20" i="7"/>
  <c r="HZ21" i="7"/>
  <c r="HZ22" i="7"/>
  <c r="HZ23" i="7"/>
  <c r="HZ24" i="7"/>
  <c r="HZ25" i="7"/>
  <c r="HZ26" i="7"/>
  <c r="HZ27" i="7"/>
  <c r="HZ28" i="7"/>
  <c r="HZ29" i="7"/>
  <c r="HZ30" i="7"/>
  <c r="HZ31" i="7"/>
  <c r="HZ32" i="7"/>
  <c r="HZ33" i="7"/>
  <c r="HZ34" i="7"/>
  <c r="HZ35" i="7"/>
  <c r="HZ36" i="7"/>
  <c r="HZ37" i="7"/>
  <c r="HZ38" i="7"/>
  <c r="HZ39" i="7"/>
  <c r="HZ40" i="7"/>
  <c r="HZ41" i="7"/>
  <c r="HZ42" i="7"/>
  <c r="HZ43" i="7"/>
  <c r="HZ44" i="7"/>
  <c r="HZ45" i="7"/>
  <c r="HZ46" i="7"/>
  <c r="HZ47" i="7"/>
  <c r="HZ48" i="7"/>
  <c r="HZ49" i="7"/>
  <c r="HZ50" i="7"/>
  <c r="HY51" i="7"/>
  <c r="HX5" i="7"/>
  <c r="HX6" i="7"/>
  <c r="HX7" i="7"/>
  <c r="HX8" i="7"/>
  <c r="HX9" i="7"/>
  <c r="HX10" i="7"/>
  <c r="HX11" i="7"/>
  <c r="HX12" i="7"/>
  <c r="HX13" i="7"/>
  <c r="HX14" i="7"/>
  <c r="HX15" i="7"/>
  <c r="HX16" i="7"/>
  <c r="HX17" i="7"/>
  <c r="HX18" i="7"/>
  <c r="HX19" i="7"/>
  <c r="HX20" i="7"/>
  <c r="HX21" i="7"/>
  <c r="HX22" i="7"/>
  <c r="HX23" i="7"/>
  <c r="HX24" i="7"/>
  <c r="HX25" i="7"/>
  <c r="HX26" i="7"/>
  <c r="HX27" i="7"/>
  <c r="HX28" i="7"/>
  <c r="HX29" i="7"/>
  <c r="HX30" i="7"/>
  <c r="HX31" i="7"/>
  <c r="HX32" i="7"/>
  <c r="HX33" i="7"/>
  <c r="HX34" i="7"/>
  <c r="HX35" i="7"/>
  <c r="HX36" i="7"/>
  <c r="HX37" i="7"/>
  <c r="HX38" i="7"/>
  <c r="HX39" i="7"/>
  <c r="HX40" i="7"/>
  <c r="HX41" i="7"/>
  <c r="HX42" i="7"/>
  <c r="HX43" i="7"/>
  <c r="HX44" i="7"/>
  <c r="HX45" i="7"/>
  <c r="HX46" i="7"/>
  <c r="HX47" i="7"/>
  <c r="HX48" i="7"/>
  <c r="HX49" i="7"/>
  <c r="HX50" i="7"/>
  <c r="HV51" i="7"/>
  <c r="HU5" i="7"/>
  <c r="HU6" i="7"/>
  <c r="HU7" i="7"/>
  <c r="HU8" i="7"/>
  <c r="HU9" i="7"/>
  <c r="HU10" i="7"/>
  <c r="HU11" i="7"/>
  <c r="HU12" i="7"/>
  <c r="HU13" i="7"/>
  <c r="HU14" i="7"/>
  <c r="HU15" i="7"/>
  <c r="HU16" i="7"/>
  <c r="HU17" i="7"/>
  <c r="HU18" i="7"/>
  <c r="HU19" i="7"/>
  <c r="HU20" i="7"/>
  <c r="HU21" i="7"/>
  <c r="HU22" i="7"/>
  <c r="HU23" i="7"/>
  <c r="HU24" i="7"/>
  <c r="HU25" i="7"/>
  <c r="HU26" i="7"/>
  <c r="HU27" i="7"/>
  <c r="HU28" i="7"/>
  <c r="HU29" i="7"/>
  <c r="HU30" i="7"/>
  <c r="HU31" i="7"/>
  <c r="HU32" i="7"/>
  <c r="HU33" i="7"/>
  <c r="HU34" i="7"/>
  <c r="HU35" i="7"/>
  <c r="HU36" i="7"/>
  <c r="HU37" i="7"/>
  <c r="HU38" i="7"/>
  <c r="HU39" i="7"/>
  <c r="HU40" i="7"/>
  <c r="HU41" i="7"/>
  <c r="HU42" i="7"/>
  <c r="HU43" i="7"/>
  <c r="HU44" i="7"/>
  <c r="HU45" i="7"/>
  <c r="HU46" i="7"/>
  <c r="HU47" i="7"/>
  <c r="HU48" i="7"/>
  <c r="HU49" i="7"/>
  <c r="HU50" i="7"/>
  <c r="HT51" i="7"/>
  <c r="HS5" i="7"/>
  <c r="HS6" i="7"/>
  <c r="HS7" i="7"/>
  <c r="HS8" i="7"/>
  <c r="HS9" i="7"/>
  <c r="HS10" i="7"/>
  <c r="HS11" i="7"/>
  <c r="HS12" i="7"/>
  <c r="HS13" i="7"/>
  <c r="HS14" i="7"/>
  <c r="HS15" i="7"/>
  <c r="HS16" i="7"/>
  <c r="HS17" i="7"/>
  <c r="HS18" i="7"/>
  <c r="HS19" i="7"/>
  <c r="HS20" i="7"/>
  <c r="HS21" i="7"/>
  <c r="HS22" i="7"/>
  <c r="HS23" i="7"/>
  <c r="HS24" i="7"/>
  <c r="HS25" i="7"/>
  <c r="HS26" i="7"/>
  <c r="HS27" i="7"/>
  <c r="HS28" i="7"/>
  <c r="HS29" i="7"/>
  <c r="HS30" i="7"/>
  <c r="HS31" i="7"/>
  <c r="HS32" i="7"/>
  <c r="HS33" i="7"/>
  <c r="HS34" i="7"/>
  <c r="HS35" i="7"/>
  <c r="HS36" i="7"/>
  <c r="HS37" i="7"/>
  <c r="HS38" i="7"/>
  <c r="HS39" i="7"/>
  <c r="HS40" i="7"/>
  <c r="HS41" i="7"/>
  <c r="HS42" i="7"/>
  <c r="HS43" i="7"/>
  <c r="HS44" i="7"/>
  <c r="HS45" i="7"/>
  <c r="HS46" i="7"/>
  <c r="HS47" i="7"/>
  <c r="HS48" i="7"/>
  <c r="HS49" i="7"/>
  <c r="HS50" i="7"/>
  <c r="HP5" i="7"/>
  <c r="HP6" i="7"/>
  <c r="HP7" i="7"/>
  <c r="HP8" i="7"/>
  <c r="HP9" i="7"/>
  <c r="HP10" i="7"/>
  <c r="HP11" i="7"/>
  <c r="HP12" i="7"/>
  <c r="HP13" i="7"/>
  <c r="HP14" i="7"/>
  <c r="HP15" i="7"/>
  <c r="HP16" i="7"/>
  <c r="HP17" i="7"/>
  <c r="HP18" i="7"/>
  <c r="HP19" i="7"/>
  <c r="HP20" i="7"/>
  <c r="HP21" i="7"/>
  <c r="HP22" i="7"/>
  <c r="HP23" i="7"/>
  <c r="HP24" i="7"/>
  <c r="HP25" i="7"/>
  <c r="HP26" i="7"/>
  <c r="HP27" i="7"/>
  <c r="HP28" i="7"/>
  <c r="HP29" i="7"/>
  <c r="HP30" i="7"/>
  <c r="HP31" i="7"/>
  <c r="HP32" i="7"/>
  <c r="HP33" i="7"/>
  <c r="HP34" i="7"/>
  <c r="HP35" i="7"/>
  <c r="HP36" i="7"/>
  <c r="HP37" i="7"/>
  <c r="HP38" i="7"/>
  <c r="HP39" i="7"/>
  <c r="HP40" i="7"/>
  <c r="HP41" i="7"/>
  <c r="HP42" i="7"/>
  <c r="HP43" i="7"/>
  <c r="HP44" i="7"/>
  <c r="HP45" i="7"/>
  <c r="HP46" i="7"/>
  <c r="HP47" i="7"/>
  <c r="HP48" i="7"/>
  <c r="HP49" i="7"/>
  <c r="HP50" i="7"/>
  <c r="HN5" i="7"/>
  <c r="HN6" i="7"/>
  <c r="HN7" i="7"/>
  <c r="HN8" i="7"/>
  <c r="HN9" i="7"/>
  <c r="HN10" i="7"/>
  <c r="HN11" i="7"/>
  <c r="HN12" i="7"/>
  <c r="HN13" i="7"/>
  <c r="HN14" i="7"/>
  <c r="HN15" i="7"/>
  <c r="HN16" i="7"/>
  <c r="HN17" i="7"/>
  <c r="HN18" i="7"/>
  <c r="HN19" i="7"/>
  <c r="HN20" i="7"/>
  <c r="HN21" i="7"/>
  <c r="HN22" i="7"/>
  <c r="HN23" i="7"/>
  <c r="HN24" i="7"/>
  <c r="HN25" i="7"/>
  <c r="HN26" i="7"/>
  <c r="HN27" i="7"/>
  <c r="HN28" i="7"/>
  <c r="HN29" i="7"/>
  <c r="HN30" i="7"/>
  <c r="HN31" i="7"/>
  <c r="HN32" i="7"/>
  <c r="HN33" i="7"/>
  <c r="HN34" i="7"/>
  <c r="HN35" i="7"/>
  <c r="HN36" i="7"/>
  <c r="HN37" i="7"/>
  <c r="HN38" i="7"/>
  <c r="HN39" i="7"/>
  <c r="HN40" i="7"/>
  <c r="HN41" i="7"/>
  <c r="HN42" i="7"/>
  <c r="HN43" i="7"/>
  <c r="HN44" i="7"/>
  <c r="HN45" i="7"/>
  <c r="HN46" i="7"/>
  <c r="HN47" i="7"/>
  <c r="HN48" i="7"/>
  <c r="HN49" i="7"/>
  <c r="HN50" i="7"/>
  <c r="HL51" i="7"/>
  <c r="HK5" i="7"/>
  <c r="HK6" i="7"/>
  <c r="HK7" i="7"/>
  <c r="HK8" i="7"/>
  <c r="HK9" i="7"/>
  <c r="HK10" i="7"/>
  <c r="HK11" i="7"/>
  <c r="HK12" i="7"/>
  <c r="HK13" i="7"/>
  <c r="HK14" i="7"/>
  <c r="HK15" i="7"/>
  <c r="HK16" i="7"/>
  <c r="HK17" i="7"/>
  <c r="HK18" i="7"/>
  <c r="HK19" i="7"/>
  <c r="HK20" i="7"/>
  <c r="HK21" i="7"/>
  <c r="HK22" i="7"/>
  <c r="HK23" i="7"/>
  <c r="HK24" i="7"/>
  <c r="HK25" i="7"/>
  <c r="HK26" i="7"/>
  <c r="HK27" i="7"/>
  <c r="HK28" i="7"/>
  <c r="HK29" i="7"/>
  <c r="HK30" i="7"/>
  <c r="HK31" i="7"/>
  <c r="HK32" i="7"/>
  <c r="HK33" i="7"/>
  <c r="HK34" i="7"/>
  <c r="HK35" i="7"/>
  <c r="HK36" i="7"/>
  <c r="HK37" i="7"/>
  <c r="HK38" i="7"/>
  <c r="HK39" i="7"/>
  <c r="HK40" i="7"/>
  <c r="HK41" i="7"/>
  <c r="HK42" i="7"/>
  <c r="HK43" i="7"/>
  <c r="HK44" i="7"/>
  <c r="HK45" i="7"/>
  <c r="HK46" i="7"/>
  <c r="HK47" i="7"/>
  <c r="HK48" i="7"/>
  <c r="HK49" i="7"/>
  <c r="HK50" i="7"/>
  <c r="HJ51" i="7"/>
  <c r="HI5" i="7"/>
  <c r="HI6" i="7"/>
  <c r="HI7" i="7"/>
  <c r="HI8" i="7"/>
  <c r="HI9" i="7"/>
  <c r="HI10" i="7"/>
  <c r="HI11" i="7"/>
  <c r="HI12" i="7"/>
  <c r="HI13" i="7"/>
  <c r="HI14" i="7"/>
  <c r="HI15" i="7"/>
  <c r="HI16" i="7"/>
  <c r="HI17" i="7"/>
  <c r="HI18" i="7"/>
  <c r="HI19" i="7"/>
  <c r="HI20" i="7"/>
  <c r="HI21" i="7"/>
  <c r="HI22" i="7"/>
  <c r="HI23" i="7"/>
  <c r="HI24" i="7"/>
  <c r="HI25" i="7"/>
  <c r="HI26" i="7"/>
  <c r="HI27" i="7"/>
  <c r="HI28" i="7"/>
  <c r="HI29" i="7"/>
  <c r="HI30" i="7"/>
  <c r="HI31" i="7"/>
  <c r="HI32" i="7"/>
  <c r="HI33" i="7"/>
  <c r="HI34" i="7"/>
  <c r="HI35" i="7"/>
  <c r="HI36" i="7"/>
  <c r="HI37" i="7"/>
  <c r="HI38" i="7"/>
  <c r="HI39" i="7"/>
  <c r="HI40" i="7"/>
  <c r="HI41" i="7"/>
  <c r="HI42" i="7"/>
  <c r="HI43" i="7"/>
  <c r="HI44" i="7"/>
  <c r="HI45" i="7"/>
  <c r="HI46" i="7"/>
  <c r="HI47" i="7"/>
  <c r="HI48" i="7"/>
  <c r="HI49" i="7"/>
  <c r="HI50" i="7"/>
  <c r="HG51" i="7"/>
  <c r="HF5" i="7"/>
  <c r="HF6" i="7"/>
  <c r="HF7" i="7"/>
  <c r="HF8" i="7"/>
  <c r="HF9" i="7"/>
  <c r="HF10" i="7"/>
  <c r="HF11" i="7"/>
  <c r="HF12" i="7"/>
  <c r="HF13" i="7"/>
  <c r="HF14" i="7"/>
  <c r="HF15" i="7"/>
  <c r="HF16" i="7"/>
  <c r="HF17" i="7"/>
  <c r="HF18" i="7"/>
  <c r="HF19" i="7"/>
  <c r="HF20" i="7"/>
  <c r="HF21" i="7"/>
  <c r="HF22" i="7"/>
  <c r="HF23" i="7"/>
  <c r="HF24" i="7"/>
  <c r="HF25" i="7"/>
  <c r="HF26" i="7"/>
  <c r="HF27" i="7"/>
  <c r="HF28" i="7"/>
  <c r="HF29" i="7"/>
  <c r="HF30" i="7"/>
  <c r="HF31" i="7"/>
  <c r="HF32" i="7"/>
  <c r="HF33" i="7"/>
  <c r="HF34" i="7"/>
  <c r="HF35" i="7"/>
  <c r="HF36" i="7"/>
  <c r="HF37" i="7"/>
  <c r="HF38" i="7"/>
  <c r="HF39" i="7"/>
  <c r="HF40" i="7"/>
  <c r="HF41" i="7"/>
  <c r="HF42" i="7"/>
  <c r="HF43" i="7"/>
  <c r="HF44" i="7"/>
  <c r="HF45" i="7"/>
  <c r="HF46" i="7"/>
  <c r="HF47" i="7"/>
  <c r="HF48" i="7"/>
  <c r="HF49" i="7"/>
  <c r="HF50" i="7"/>
  <c r="HE51" i="7"/>
  <c r="HD5" i="7"/>
  <c r="HD6" i="7"/>
  <c r="HD7" i="7"/>
  <c r="HD8" i="7"/>
  <c r="HD9" i="7"/>
  <c r="HD10" i="7"/>
  <c r="HD11" i="7"/>
  <c r="HD12" i="7"/>
  <c r="HD13" i="7"/>
  <c r="HD14" i="7"/>
  <c r="HD15" i="7"/>
  <c r="HD16" i="7"/>
  <c r="HD17" i="7"/>
  <c r="HD18" i="7"/>
  <c r="HD19" i="7"/>
  <c r="HD20" i="7"/>
  <c r="HD21" i="7"/>
  <c r="HD22" i="7"/>
  <c r="HD23" i="7"/>
  <c r="HD24" i="7"/>
  <c r="HD25" i="7"/>
  <c r="HD26" i="7"/>
  <c r="HD27" i="7"/>
  <c r="HD28" i="7"/>
  <c r="HD29" i="7"/>
  <c r="HD30" i="7"/>
  <c r="HD31" i="7"/>
  <c r="HD32" i="7"/>
  <c r="HD33" i="7"/>
  <c r="HD34" i="7"/>
  <c r="HD35" i="7"/>
  <c r="HD36" i="7"/>
  <c r="HD37" i="7"/>
  <c r="HD38" i="7"/>
  <c r="HD39" i="7"/>
  <c r="HD40" i="7"/>
  <c r="HD41" i="7"/>
  <c r="HD42" i="7"/>
  <c r="HD43" i="7"/>
  <c r="HD44" i="7"/>
  <c r="HD45" i="7"/>
  <c r="HD46" i="7"/>
  <c r="HD47" i="7"/>
  <c r="HD48" i="7"/>
  <c r="HD49" i="7"/>
  <c r="HD50" i="7"/>
  <c r="HB51" i="7"/>
  <c r="HA5" i="7"/>
  <c r="HA6" i="7"/>
  <c r="HA7" i="7"/>
  <c r="HA8" i="7"/>
  <c r="HA9" i="7"/>
  <c r="HA10" i="7"/>
  <c r="HA11" i="7"/>
  <c r="HA12" i="7"/>
  <c r="HA13" i="7"/>
  <c r="HA14" i="7"/>
  <c r="HA15" i="7"/>
  <c r="HA16" i="7"/>
  <c r="HA17" i="7"/>
  <c r="HA18" i="7"/>
  <c r="HA19" i="7"/>
  <c r="HA20" i="7"/>
  <c r="HA21" i="7"/>
  <c r="HA22" i="7"/>
  <c r="HA23" i="7"/>
  <c r="HA24" i="7"/>
  <c r="HA25" i="7"/>
  <c r="HA26" i="7"/>
  <c r="HA27" i="7"/>
  <c r="HA28" i="7"/>
  <c r="HA29" i="7"/>
  <c r="HA30" i="7"/>
  <c r="HA31" i="7"/>
  <c r="HA32" i="7"/>
  <c r="HA33" i="7"/>
  <c r="HA34" i="7"/>
  <c r="HA35" i="7"/>
  <c r="HA36" i="7"/>
  <c r="HA37" i="7"/>
  <c r="HA38" i="7"/>
  <c r="HA39" i="7"/>
  <c r="HA40" i="7"/>
  <c r="HA41" i="7"/>
  <c r="HA42" i="7"/>
  <c r="HA43" i="7"/>
  <c r="HA44" i="7"/>
  <c r="HA45" i="7"/>
  <c r="HA46" i="7"/>
  <c r="HA47" i="7"/>
  <c r="HA48" i="7"/>
  <c r="HA49" i="7"/>
  <c r="HA50" i="7"/>
  <c r="GZ51" i="7"/>
  <c r="GY5" i="7"/>
  <c r="GY6" i="7"/>
  <c r="GY7" i="7"/>
  <c r="GY8" i="7"/>
  <c r="GY9" i="7"/>
  <c r="GY10" i="7"/>
  <c r="GY11" i="7"/>
  <c r="GY12" i="7"/>
  <c r="GY13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29" i="7"/>
  <c r="GY30" i="7"/>
  <c r="GY31" i="7"/>
  <c r="GY32" i="7"/>
  <c r="GY33" i="7"/>
  <c r="GY34" i="7"/>
  <c r="GY35" i="7"/>
  <c r="GY36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V5" i="7"/>
  <c r="GV6" i="7"/>
  <c r="GV7" i="7"/>
  <c r="GV8" i="7"/>
  <c r="GV9" i="7"/>
  <c r="GV10" i="7"/>
  <c r="GV11" i="7"/>
  <c r="GV12" i="7"/>
  <c r="GV13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29" i="7"/>
  <c r="GV30" i="7"/>
  <c r="GV31" i="7"/>
  <c r="GV32" i="7"/>
  <c r="GV33" i="7"/>
  <c r="GV34" i="7"/>
  <c r="GV35" i="7"/>
  <c r="GV36" i="7"/>
  <c r="GV37" i="7"/>
  <c r="GV38" i="7"/>
  <c r="GV39" i="7"/>
  <c r="GV40" i="7"/>
  <c r="GV41" i="7"/>
  <c r="GV42" i="7"/>
  <c r="GV43" i="7"/>
  <c r="GV44" i="7"/>
  <c r="GV45" i="7"/>
  <c r="GV46" i="7"/>
  <c r="GV47" i="7"/>
  <c r="GV48" i="7"/>
  <c r="GV49" i="7"/>
  <c r="GV50" i="7"/>
  <c r="GT5" i="7"/>
  <c r="GT6" i="7"/>
  <c r="GT7" i="7"/>
  <c r="GT8" i="7"/>
  <c r="GT9" i="7"/>
  <c r="GT10" i="7"/>
  <c r="GT11" i="7"/>
  <c r="GT12" i="7"/>
  <c r="GT13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29" i="7"/>
  <c r="GT30" i="7"/>
  <c r="GT31" i="7"/>
  <c r="GT32" i="7"/>
  <c r="GT33" i="7"/>
  <c r="GT34" i="7"/>
  <c r="GT35" i="7"/>
  <c r="GT36" i="7"/>
  <c r="GT37" i="7"/>
  <c r="GT38" i="7"/>
  <c r="GT39" i="7"/>
  <c r="GT40" i="7"/>
  <c r="GT41" i="7"/>
  <c r="GT42" i="7"/>
  <c r="GT43" i="7"/>
  <c r="GT44" i="7"/>
  <c r="GT45" i="7"/>
  <c r="GT46" i="7"/>
  <c r="GT47" i="7"/>
  <c r="GT48" i="7"/>
  <c r="GT49" i="7"/>
  <c r="GT50" i="7"/>
  <c r="GR51" i="7"/>
  <c r="GQ5" i="7"/>
  <c r="GQ6" i="7"/>
  <c r="GQ7" i="7"/>
  <c r="GQ8" i="7"/>
  <c r="GQ9" i="7"/>
  <c r="GQ10" i="7"/>
  <c r="GQ11" i="7"/>
  <c r="GQ12" i="7"/>
  <c r="GQ13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29" i="7"/>
  <c r="GQ30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6" i="7"/>
  <c r="GQ47" i="7"/>
  <c r="GQ48" i="7"/>
  <c r="GQ49" i="7"/>
  <c r="GQ50" i="7"/>
  <c r="GP51" i="7"/>
  <c r="GO5" i="7"/>
  <c r="GO6" i="7"/>
  <c r="GO7" i="7"/>
  <c r="GO8" i="7"/>
  <c r="GO9" i="7"/>
  <c r="GO10" i="7"/>
  <c r="GO11" i="7"/>
  <c r="GO12" i="7"/>
  <c r="GO13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29" i="7"/>
  <c r="GO30" i="7"/>
  <c r="GO31" i="7"/>
  <c r="GO32" i="7"/>
  <c r="GO33" i="7"/>
  <c r="GO34" i="7"/>
  <c r="GO35" i="7"/>
  <c r="GO36" i="7"/>
  <c r="GO37" i="7"/>
  <c r="GO38" i="7"/>
  <c r="GO39" i="7"/>
  <c r="GO40" i="7"/>
  <c r="GO41" i="7"/>
  <c r="GO42" i="7"/>
  <c r="GO43" i="7"/>
  <c r="GO44" i="7"/>
  <c r="GO45" i="7"/>
  <c r="GO46" i="7"/>
  <c r="GO47" i="7"/>
  <c r="GO48" i="7"/>
  <c r="GO49" i="7"/>
  <c r="GO50" i="7"/>
  <c r="GL5" i="7"/>
  <c r="GL6" i="7"/>
  <c r="GL7" i="7"/>
  <c r="GL8" i="7"/>
  <c r="GL9" i="7"/>
  <c r="GL10" i="7"/>
  <c r="GL11" i="7"/>
  <c r="GL12" i="7"/>
  <c r="GL13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29" i="7"/>
  <c r="GL30" i="7"/>
  <c r="GL31" i="7"/>
  <c r="GL32" i="7"/>
  <c r="GL33" i="7"/>
  <c r="GL34" i="7"/>
  <c r="GL35" i="7"/>
  <c r="GL36" i="7"/>
  <c r="GL37" i="7"/>
  <c r="GL38" i="7"/>
  <c r="GL39" i="7"/>
  <c r="GL40" i="7"/>
  <c r="GL41" i="7"/>
  <c r="GL42" i="7"/>
  <c r="GL43" i="7"/>
  <c r="GL44" i="7"/>
  <c r="GL45" i="7"/>
  <c r="GL46" i="7"/>
  <c r="GL47" i="7"/>
  <c r="GL48" i="7"/>
  <c r="GL49" i="7"/>
  <c r="GL50" i="7"/>
  <c r="GJ5" i="7"/>
  <c r="GJ6" i="7"/>
  <c r="GJ7" i="7"/>
  <c r="GJ8" i="7"/>
  <c r="GJ9" i="7"/>
  <c r="GJ10" i="7"/>
  <c r="GJ11" i="7"/>
  <c r="GJ12" i="7"/>
  <c r="GJ13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29" i="7"/>
  <c r="GJ30" i="7"/>
  <c r="GJ31" i="7"/>
  <c r="GJ32" i="7"/>
  <c r="GJ33" i="7"/>
  <c r="GJ34" i="7"/>
  <c r="GJ35" i="7"/>
  <c r="GJ36" i="7"/>
  <c r="GJ37" i="7"/>
  <c r="GJ38" i="7"/>
  <c r="GJ39" i="7"/>
  <c r="GJ40" i="7"/>
  <c r="GJ41" i="7"/>
  <c r="GJ42" i="7"/>
  <c r="GJ43" i="7"/>
  <c r="GJ44" i="7"/>
  <c r="GJ45" i="7"/>
  <c r="GJ46" i="7"/>
  <c r="GJ47" i="7"/>
  <c r="GJ48" i="7"/>
  <c r="GJ49" i="7"/>
  <c r="GJ50" i="7"/>
  <c r="GG5" i="7"/>
  <c r="GG6" i="7"/>
  <c r="GG7" i="7"/>
  <c r="GG8" i="7"/>
  <c r="GG9" i="7"/>
  <c r="GG10" i="7"/>
  <c r="GG11" i="7"/>
  <c r="GG12" i="7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36" i="7"/>
  <c r="GG37" i="7"/>
  <c r="GG38" i="7"/>
  <c r="GG39" i="7"/>
  <c r="GG40" i="7"/>
  <c r="GG41" i="7"/>
  <c r="GG42" i="7"/>
  <c r="GG43" i="7"/>
  <c r="GG44" i="7"/>
  <c r="GG45" i="7"/>
  <c r="GG46" i="7"/>
  <c r="GG47" i="7"/>
  <c r="GG48" i="7"/>
  <c r="GG49" i="7"/>
  <c r="GG50" i="7"/>
  <c r="GE5" i="7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B5" i="7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FZ5" i="7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X51" i="7"/>
  <c r="FW5" i="7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V51" i="7"/>
  <c r="FU5" i="7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R5" i="7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P5" i="7"/>
  <c r="FP6" i="7"/>
  <c r="FP7" i="7"/>
  <c r="FP8" i="7"/>
  <c r="FP9" i="7"/>
  <c r="FP10" i="7"/>
  <c r="FP11" i="7"/>
  <c r="FP12" i="7"/>
  <c r="FP13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29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6" i="7"/>
  <c r="FP47" i="7"/>
  <c r="FP48" i="7"/>
  <c r="FP49" i="7"/>
  <c r="FP50" i="7"/>
  <c r="FM5" i="7"/>
  <c r="FM6" i="7"/>
  <c r="FM7" i="7"/>
  <c r="FM8" i="7"/>
  <c r="FM9" i="7"/>
  <c r="FM10" i="7"/>
  <c r="FM11" i="7"/>
  <c r="FM12" i="7"/>
  <c r="FM13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29" i="7"/>
  <c r="FM30" i="7"/>
  <c r="FM31" i="7"/>
  <c r="FM32" i="7"/>
  <c r="FM33" i="7"/>
  <c r="FM34" i="7"/>
  <c r="FM35" i="7"/>
  <c r="FM36" i="7"/>
  <c r="FM37" i="7"/>
  <c r="FM38" i="7"/>
  <c r="FM39" i="7"/>
  <c r="FM40" i="7"/>
  <c r="FM41" i="7"/>
  <c r="FM42" i="7"/>
  <c r="FM43" i="7"/>
  <c r="FM44" i="7"/>
  <c r="FM45" i="7"/>
  <c r="FM46" i="7"/>
  <c r="FM47" i="7"/>
  <c r="FM48" i="7"/>
  <c r="FM49" i="7"/>
  <c r="FM50" i="7"/>
  <c r="FK5" i="7"/>
  <c r="FK6" i="7"/>
  <c r="FK7" i="7"/>
  <c r="FK8" i="7"/>
  <c r="FK9" i="7"/>
  <c r="FK10" i="7"/>
  <c r="FK11" i="7"/>
  <c r="FK12" i="7"/>
  <c r="FK13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29" i="7"/>
  <c r="FK30" i="7"/>
  <c r="FK31" i="7"/>
  <c r="FK32" i="7"/>
  <c r="FK33" i="7"/>
  <c r="FK34" i="7"/>
  <c r="FK35" i="7"/>
  <c r="FK36" i="7"/>
  <c r="FK37" i="7"/>
  <c r="FK38" i="7"/>
  <c r="FK39" i="7"/>
  <c r="FK40" i="7"/>
  <c r="FK41" i="7"/>
  <c r="FK42" i="7"/>
  <c r="FK43" i="7"/>
  <c r="FK44" i="7"/>
  <c r="FK45" i="7"/>
  <c r="FK46" i="7"/>
  <c r="FK47" i="7"/>
  <c r="FK48" i="7"/>
  <c r="FK49" i="7"/>
  <c r="FK50" i="7"/>
  <c r="FH5" i="7"/>
  <c r="FH6" i="7"/>
  <c r="FH7" i="7"/>
  <c r="FH8" i="7"/>
  <c r="FH9" i="7"/>
  <c r="FH10" i="7"/>
  <c r="FH11" i="7"/>
  <c r="FH12" i="7"/>
  <c r="FH13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29" i="7"/>
  <c r="FH30" i="7"/>
  <c r="FH31" i="7"/>
  <c r="FH32" i="7"/>
  <c r="FH33" i="7"/>
  <c r="FH34" i="7"/>
  <c r="FH35" i="7"/>
  <c r="FH36" i="7"/>
  <c r="FH37" i="7"/>
  <c r="FH38" i="7"/>
  <c r="FH39" i="7"/>
  <c r="FH40" i="7"/>
  <c r="FH41" i="7"/>
  <c r="FH42" i="7"/>
  <c r="FH43" i="7"/>
  <c r="FH44" i="7"/>
  <c r="FH45" i="7"/>
  <c r="FH46" i="7"/>
  <c r="FH47" i="7"/>
  <c r="FH48" i="7"/>
  <c r="FH49" i="7"/>
  <c r="FH50" i="7"/>
  <c r="FF5" i="7"/>
  <c r="FF6" i="7"/>
  <c r="FF7" i="7"/>
  <c r="FF8" i="7"/>
  <c r="FF9" i="7"/>
  <c r="FF10" i="7"/>
  <c r="FF11" i="7"/>
  <c r="FF12" i="7"/>
  <c r="FF13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29" i="7"/>
  <c r="FF30" i="7"/>
  <c r="FF31" i="7"/>
  <c r="FF32" i="7"/>
  <c r="FF33" i="7"/>
  <c r="FF34" i="7"/>
  <c r="FF35" i="7"/>
  <c r="FF36" i="7"/>
  <c r="FF37" i="7"/>
  <c r="FF38" i="7"/>
  <c r="FF39" i="7"/>
  <c r="FF40" i="7"/>
  <c r="FF41" i="7"/>
  <c r="FF42" i="7"/>
  <c r="FF43" i="7"/>
  <c r="FF44" i="7"/>
  <c r="FF45" i="7"/>
  <c r="FF46" i="7"/>
  <c r="FF47" i="7"/>
  <c r="FF48" i="7"/>
  <c r="FF49" i="7"/>
  <c r="FF50" i="7"/>
  <c r="FD51" i="7"/>
  <c r="FC5" i="7"/>
  <c r="FC6" i="7"/>
  <c r="FC7" i="7"/>
  <c r="FC8" i="7"/>
  <c r="FC9" i="7"/>
  <c r="FC10" i="7"/>
  <c r="FC11" i="7"/>
  <c r="FC12" i="7"/>
  <c r="FC13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29" i="7"/>
  <c r="FC30" i="7"/>
  <c r="FC31" i="7"/>
  <c r="FC32" i="7"/>
  <c r="FC33" i="7"/>
  <c r="FC34" i="7"/>
  <c r="FC35" i="7"/>
  <c r="FC36" i="7"/>
  <c r="FC37" i="7"/>
  <c r="FC38" i="7"/>
  <c r="FC39" i="7"/>
  <c r="FC40" i="7"/>
  <c r="FC41" i="7"/>
  <c r="FC42" i="7"/>
  <c r="FC43" i="7"/>
  <c r="FC44" i="7"/>
  <c r="FC45" i="7"/>
  <c r="FC46" i="7"/>
  <c r="FC47" i="7"/>
  <c r="FC48" i="7"/>
  <c r="FC49" i="7"/>
  <c r="FC50" i="7"/>
  <c r="FB51" i="7"/>
  <c r="FA5" i="7"/>
  <c r="FA6" i="7"/>
  <c r="FA7" i="7"/>
  <c r="FA8" i="7"/>
  <c r="FA9" i="7"/>
  <c r="FA10" i="7"/>
  <c r="FA11" i="7"/>
  <c r="FA12" i="7"/>
  <c r="FA13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29" i="7"/>
  <c r="FA30" i="7"/>
  <c r="FA31" i="7"/>
  <c r="FA32" i="7"/>
  <c r="FA33" i="7"/>
  <c r="FA34" i="7"/>
  <c r="FA35" i="7"/>
  <c r="FA36" i="7"/>
  <c r="FA37" i="7"/>
  <c r="FA38" i="7"/>
  <c r="FA39" i="7"/>
  <c r="FA40" i="7"/>
  <c r="FA41" i="7"/>
  <c r="FA42" i="7"/>
  <c r="FA43" i="7"/>
  <c r="FA44" i="7"/>
  <c r="FA45" i="7"/>
  <c r="FA46" i="7"/>
  <c r="FA47" i="7"/>
  <c r="FA48" i="7"/>
  <c r="FA49" i="7"/>
  <c r="FA50" i="7"/>
  <c r="EX5" i="7"/>
  <c r="EX6" i="7"/>
  <c r="EX7" i="7"/>
  <c r="EX8" i="7"/>
  <c r="EX9" i="7"/>
  <c r="EX10" i="7"/>
  <c r="EX11" i="7"/>
  <c r="EX12" i="7"/>
  <c r="EX13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29" i="7"/>
  <c r="EX30" i="7"/>
  <c r="EX31" i="7"/>
  <c r="EX32" i="7"/>
  <c r="EX33" i="7"/>
  <c r="EX34" i="7"/>
  <c r="EX35" i="7"/>
  <c r="EX36" i="7"/>
  <c r="EX37" i="7"/>
  <c r="EX38" i="7"/>
  <c r="EX39" i="7"/>
  <c r="EX40" i="7"/>
  <c r="EX41" i="7"/>
  <c r="EX42" i="7"/>
  <c r="EX43" i="7"/>
  <c r="EX44" i="7"/>
  <c r="EX45" i="7"/>
  <c r="EX46" i="7"/>
  <c r="EX47" i="7"/>
  <c r="EX48" i="7"/>
  <c r="EX49" i="7"/>
  <c r="EX50" i="7"/>
  <c r="EV5" i="7"/>
  <c r="EV6" i="7"/>
  <c r="EV7" i="7"/>
  <c r="EV8" i="7"/>
  <c r="EV9" i="7"/>
  <c r="EV10" i="7"/>
  <c r="EV11" i="7"/>
  <c r="EV12" i="7"/>
  <c r="EV13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6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S5" i="7"/>
  <c r="ES6" i="7"/>
  <c r="ES7" i="7"/>
  <c r="ES8" i="7"/>
  <c r="ES9" i="7"/>
  <c r="ES10" i="7"/>
  <c r="ES11" i="7"/>
  <c r="ES12" i="7"/>
  <c r="ES13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29" i="7"/>
  <c r="ES30" i="7"/>
  <c r="ES31" i="7"/>
  <c r="ES32" i="7"/>
  <c r="ES33" i="7"/>
  <c r="ES34" i="7"/>
  <c r="ES35" i="7"/>
  <c r="ES36" i="7"/>
  <c r="ES37" i="7"/>
  <c r="ES38" i="7"/>
  <c r="ES39" i="7"/>
  <c r="ES40" i="7"/>
  <c r="ES41" i="7"/>
  <c r="ES42" i="7"/>
  <c r="ES43" i="7"/>
  <c r="ES44" i="7"/>
  <c r="ES45" i="7"/>
  <c r="ES46" i="7"/>
  <c r="ES47" i="7"/>
  <c r="ES48" i="7"/>
  <c r="ES49" i="7"/>
  <c r="ES50" i="7"/>
  <c r="EQ5" i="7"/>
  <c r="EQ6" i="7"/>
  <c r="EQ7" i="7"/>
  <c r="EQ8" i="7"/>
  <c r="EQ9" i="7"/>
  <c r="EQ10" i="7"/>
  <c r="EQ11" i="7"/>
  <c r="EQ12" i="7"/>
  <c r="EQ13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29" i="7"/>
  <c r="EQ30" i="7"/>
  <c r="EQ31" i="7"/>
  <c r="EQ32" i="7"/>
  <c r="EQ33" i="7"/>
  <c r="EQ34" i="7"/>
  <c r="EQ35" i="7"/>
  <c r="EQ36" i="7"/>
  <c r="EQ37" i="7"/>
  <c r="EQ38" i="7"/>
  <c r="EQ39" i="7"/>
  <c r="EQ40" i="7"/>
  <c r="EQ41" i="7"/>
  <c r="EQ42" i="7"/>
  <c r="EQ43" i="7"/>
  <c r="EQ44" i="7"/>
  <c r="EQ45" i="7"/>
  <c r="EQ46" i="7"/>
  <c r="EQ47" i="7"/>
  <c r="EQ48" i="7"/>
  <c r="EQ49" i="7"/>
  <c r="EQ50" i="7"/>
  <c r="EN5" i="7"/>
  <c r="EN6" i="7"/>
  <c r="EN7" i="7"/>
  <c r="EN8" i="7"/>
  <c r="EN9" i="7"/>
  <c r="EN10" i="7"/>
  <c r="EN11" i="7"/>
  <c r="EN12" i="7"/>
  <c r="EN13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29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L5" i="7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J51" i="7"/>
  <c r="EI5" i="7"/>
  <c r="EI6" i="7"/>
  <c r="EI7" i="7"/>
  <c r="EI8" i="7"/>
  <c r="EI9" i="7"/>
  <c r="EI10" i="7"/>
  <c r="EI11" i="7"/>
  <c r="EI12" i="7"/>
  <c r="EI13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H51" i="7"/>
  <c r="EG5" i="7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6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E51" i="7"/>
  <c r="ED5" i="7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C51" i="7"/>
  <c r="EB5" i="7"/>
  <c r="EB6" i="7"/>
  <c r="EB7" i="7"/>
  <c r="EB8" i="7"/>
  <c r="EB9" i="7"/>
  <c r="EB10" i="7"/>
  <c r="EB11" i="7"/>
  <c r="EB12" i="7"/>
  <c r="EB13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6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DY5" i="7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W5" i="7"/>
  <c r="DW6" i="7"/>
  <c r="DW7" i="7"/>
  <c r="DW8" i="7"/>
  <c r="DW9" i="7"/>
  <c r="DW10" i="7"/>
  <c r="DW11" i="7"/>
  <c r="DW12" i="7"/>
  <c r="DW13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29" i="7"/>
  <c r="DW30" i="7"/>
  <c r="DW31" i="7"/>
  <c r="DW32" i="7"/>
  <c r="DW33" i="7"/>
  <c r="DW34" i="7"/>
  <c r="DW35" i="7"/>
  <c r="DW36" i="7"/>
  <c r="DW37" i="7"/>
  <c r="DW38" i="7"/>
  <c r="DW39" i="7"/>
  <c r="DW40" i="7"/>
  <c r="DW41" i="7"/>
  <c r="DW42" i="7"/>
  <c r="DW43" i="7"/>
  <c r="DW44" i="7"/>
  <c r="DW45" i="7"/>
  <c r="DW46" i="7"/>
  <c r="DW47" i="7"/>
  <c r="DW48" i="7"/>
  <c r="DW49" i="7"/>
  <c r="DW50" i="7"/>
  <c r="DT5" i="7"/>
  <c r="DT6" i="7"/>
  <c r="DT7" i="7"/>
  <c r="DT8" i="7"/>
  <c r="DT9" i="7"/>
  <c r="DT10" i="7"/>
  <c r="DT11" i="7"/>
  <c r="DT12" i="7"/>
  <c r="DT13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29" i="7"/>
  <c r="DT30" i="7"/>
  <c r="DT31" i="7"/>
  <c r="DT32" i="7"/>
  <c r="DT33" i="7"/>
  <c r="DT34" i="7"/>
  <c r="DT35" i="7"/>
  <c r="DT36" i="7"/>
  <c r="DT37" i="7"/>
  <c r="DT38" i="7"/>
  <c r="DT39" i="7"/>
  <c r="DT40" i="7"/>
  <c r="DT41" i="7"/>
  <c r="DT42" i="7"/>
  <c r="DT43" i="7"/>
  <c r="DT44" i="7"/>
  <c r="DT45" i="7"/>
  <c r="DT46" i="7"/>
  <c r="DT47" i="7"/>
  <c r="DT48" i="7"/>
  <c r="DT49" i="7"/>
  <c r="DT50" i="7"/>
  <c r="DR5" i="7"/>
  <c r="DR6" i="7"/>
  <c r="DR7" i="7"/>
  <c r="DR8" i="7"/>
  <c r="DR9" i="7"/>
  <c r="DR10" i="7"/>
  <c r="DR11" i="7"/>
  <c r="DR12" i="7"/>
  <c r="DR13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29" i="7"/>
  <c r="DR30" i="7"/>
  <c r="DR31" i="7"/>
  <c r="DR32" i="7"/>
  <c r="DR33" i="7"/>
  <c r="DR34" i="7"/>
  <c r="DR35" i="7"/>
  <c r="DR36" i="7"/>
  <c r="DR37" i="7"/>
  <c r="DR38" i="7"/>
  <c r="DR39" i="7"/>
  <c r="DR40" i="7"/>
  <c r="DR41" i="7"/>
  <c r="DR42" i="7"/>
  <c r="DR43" i="7"/>
  <c r="DR44" i="7"/>
  <c r="DR45" i="7"/>
  <c r="DR46" i="7"/>
  <c r="DR47" i="7"/>
  <c r="DR48" i="7"/>
  <c r="DR49" i="7"/>
  <c r="DR50" i="7"/>
  <c r="DO5" i="7"/>
  <c r="DO6" i="7"/>
  <c r="DO7" i="7"/>
  <c r="DO8" i="7"/>
  <c r="DO9" i="7"/>
  <c r="DO10" i="7"/>
  <c r="DO11" i="7"/>
  <c r="DO12" i="7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DO29" i="7"/>
  <c r="DO30" i="7"/>
  <c r="DO31" i="7"/>
  <c r="DO32" i="7"/>
  <c r="DO33" i="7"/>
  <c r="DO34" i="7"/>
  <c r="DO35" i="7"/>
  <c r="DO36" i="7"/>
  <c r="DO37" i="7"/>
  <c r="DO38" i="7"/>
  <c r="DO39" i="7"/>
  <c r="DO40" i="7"/>
  <c r="DO41" i="7"/>
  <c r="DO42" i="7"/>
  <c r="DO43" i="7"/>
  <c r="DO44" i="7"/>
  <c r="DO45" i="7"/>
  <c r="DO46" i="7"/>
  <c r="DO47" i="7"/>
  <c r="DO48" i="7"/>
  <c r="DO49" i="7"/>
  <c r="DO50" i="7"/>
  <c r="DM5" i="7"/>
  <c r="DM6" i="7"/>
  <c r="DM7" i="7"/>
  <c r="DM8" i="7"/>
  <c r="DM9" i="7"/>
  <c r="DM10" i="7"/>
  <c r="DM11" i="7"/>
  <c r="DM12" i="7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DM29" i="7"/>
  <c r="DM30" i="7"/>
  <c r="DM31" i="7"/>
  <c r="DM32" i="7"/>
  <c r="DM33" i="7"/>
  <c r="DM34" i="7"/>
  <c r="DM35" i="7"/>
  <c r="DM36" i="7"/>
  <c r="DM37" i="7"/>
  <c r="DM38" i="7"/>
  <c r="DM39" i="7"/>
  <c r="DM40" i="7"/>
  <c r="DM41" i="7"/>
  <c r="DM42" i="7"/>
  <c r="DM43" i="7"/>
  <c r="DM44" i="7"/>
  <c r="DM45" i="7"/>
  <c r="DM46" i="7"/>
  <c r="DM47" i="7"/>
  <c r="DM48" i="7"/>
  <c r="DM49" i="7"/>
  <c r="DM50" i="7"/>
  <c r="DJ5" i="7"/>
  <c r="DJ6" i="7"/>
  <c r="DJ7" i="7"/>
  <c r="DJ8" i="7"/>
  <c r="DJ9" i="7"/>
  <c r="DJ10" i="7"/>
  <c r="DJ11" i="7"/>
  <c r="DJ12" i="7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DJ29" i="7"/>
  <c r="DJ30" i="7"/>
  <c r="DJ31" i="7"/>
  <c r="DJ32" i="7"/>
  <c r="DJ33" i="7"/>
  <c r="DJ34" i="7"/>
  <c r="DJ35" i="7"/>
  <c r="DJ36" i="7"/>
  <c r="DJ37" i="7"/>
  <c r="DJ38" i="7"/>
  <c r="DJ39" i="7"/>
  <c r="DJ40" i="7"/>
  <c r="DJ41" i="7"/>
  <c r="DJ42" i="7"/>
  <c r="DJ43" i="7"/>
  <c r="DJ44" i="7"/>
  <c r="DJ45" i="7"/>
  <c r="DJ46" i="7"/>
  <c r="DJ47" i="7"/>
  <c r="DJ48" i="7"/>
  <c r="DJ49" i="7"/>
  <c r="DJ50" i="7"/>
  <c r="DH5" i="7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20" i="7"/>
  <c r="DH21" i="7"/>
  <c r="DH22" i="7"/>
  <c r="DH23" i="7"/>
  <c r="DH24" i="7"/>
  <c r="DH25" i="7"/>
  <c r="DH26" i="7"/>
  <c r="DH27" i="7"/>
  <c r="DH28" i="7"/>
  <c r="DH29" i="7"/>
  <c r="DH30" i="7"/>
  <c r="DH31" i="7"/>
  <c r="DH32" i="7"/>
  <c r="DH33" i="7"/>
  <c r="DH34" i="7"/>
  <c r="DH35" i="7"/>
  <c r="DH36" i="7"/>
  <c r="DH37" i="7"/>
  <c r="DH38" i="7"/>
  <c r="DH39" i="7"/>
  <c r="DH40" i="7"/>
  <c r="DH41" i="7"/>
  <c r="DH42" i="7"/>
  <c r="DH43" i="7"/>
  <c r="DH44" i="7"/>
  <c r="DH45" i="7"/>
  <c r="DH46" i="7"/>
  <c r="DH47" i="7"/>
  <c r="DH48" i="7"/>
  <c r="DH49" i="7"/>
  <c r="DH50" i="7"/>
  <c r="DE5" i="7"/>
  <c r="DE6" i="7"/>
  <c r="DE7" i="7"/>
  <c r="DE8" i="7"/>
  <c r="DE9" i="7"/>
  <c r="DE10" i="7"/>
  <c r="DE11" i="7"/>
  <c r="DE12" i="7"/>
  <c r="DE13" i="7"/>
  <c r="DE14" i="7"/>
  <c r="DE15" i="7"/>
  <c r="DE16" i="7"/>
  <c r="DE17" i="7"/>
  <c r="DE18" i="7"/>
  <c r="DE19" i="7"/>
  <c r="DE20" i="7"/>
  <c r="DE21" i="7"/>
  <c r="DE22" i="7"/>
  <c r="DE23" i="7"/>
  <c r="DE24" i="7"/>
  <c r="DE25" i="7"/>
  <c r="DE26" i="7"/>
  <c r="DE27" i="7"/>
  <c r="DE28" i="7"/>
  <c r="DE29" i="7"/>
  <c r="DE30" i="7"/>
  <c r="DE31" i="7"/>
  <c r="DE32" i="7"/>
  <c r="DE33" i="7"/>
  <c r="DE34" i="7"/>
  <c r="DE35" i="7"/>
  <c r="DE36" i="7"/>
  <c r="DE37" i="7"/>
  <c r="DE38" i="7"/>
  <c r="DE39" i="7"/>
  <c r="DE40" i="7"/>
  <c r="DE41" i="7"/>
  <c r="DE42" i="7"/>
  <c r="DE43" i="7"/>
  <c r="DE44" i="7"/>
  <c r="DE45" i="7"/>
  <c r="DE46" i="7"/>
  <c r="DE47" i="7"/>
  <c r="DE48" i="7"/>
  <c r="DE49" i="7"/>
  <c r="DE50" i="7"/>
  <c r="DC5" i="7"/>
  <c r="DC6" i="7"/>
  <c r="DC7" i="7"/>
  <c r="DC8" i="7"/>
  <c r="DC9" i="7"/>
  <c r="DC10" i="7"/>
  <c r="DC11" i="7"/>
  <c r="DC12" i="7"/>
  <c r="DC13" i="7"/>
  <c r="DC14" i="7"/>
  <c r="DC15" i="7"/>
  <c r="DC16" i="7"/>
  <c r="DC17" i="7"/>
  <c r="DC18" i="7"/>
  <c r="DC19" i="7"/>
  <c r="DC20" i="7"/>
  <c r="DC21" i="7"/>
  <c r="DC22" i="7"/>
  <c r="DC23" i="7"/>
  <c r="DC24" i="7"/>
  <c r="DC25" i="7"/>
  <c r="DC26" i="7"/>
  <c r="DC27" i="7"/>
  <c r="DC28" i="7"/>
  <c r="DC29" i="7"/>
  <c r="DC30" i="7"/>
  <c r="DC31" i="7"/>
  <c r="DC32" i="7"/>
  <c r="DC33" i="7"/>
  <c r="DC34" i="7"/>
  <c r="DC35" i="7"/>
  <c r="DC36" i="7"/>
  <c r="DC37" i="7"/>
  <c r="DC38" i="7"/>
  <c r="DC39" i="7"/>
  <c r="DC40" i="7"/>
  <c r="DC41" i="7"/>
  <c r="DC42" i="7"/>
  <c r="DC43" i="7"/>
  <c r="DC44" i="7"/>
  <c r="DC45" i="7"/>
  <c r="DC46" i="7"/>
  <c r="DC47" i="7"/>
  <c r="DC48" i="7"/>
  <c r="DC49" i="7"/>
  <c r="DC50" i="7"/>
  <c r="CZ5" i="7"/>
  <c r="CZ6" i="7"/>
  <c r="CZ7" i="7"/>
  <c r="CZ8" i="7"/>
  <c r="CZ9" i="7"/>
  <c r="CZ10" i="7"/>
  <c r="CZ11" i="7"/>
  <c r="CZ12" i="7"/>
  <c r="CZ13" i="7"/>
  <c r="CZ14" i="7"/>
  <c r="CZ15" i="7"/>
  <c r="CZ16" i="7"/>
  <c r="CZ17" i="7"/>
  <c r="CZ18" i="7"/>
  <c r="CZ19" i="7"/>
  <c r="CZ20" i="7"/>
  <c r="CZ21" i="7"/>
  <c r="CZ22" i="7"/>
  <c r="CZ23" i="7"/>
  <c r="CZ24" i="7"/>
  <c r="CZ25" i="7"/>
  <c r="CZ26" i="7"/>
  <c r="CZ27" i="7"/>
  <c r="CZ28" i="7"/>
  <c r="CZ29" i="7"/>
  <c r="CZ30" i="7"/>
  <c r="CZ31" i="7"/>
  <c r="CZ32" i="7"/>
  <c r="CZ33" i="7"/>
  <c r="CZ34" i="7"/>
  <c r="CZ35" i="7"/>
  <c r="CZ36" i="7"/>
  <c r="CZ37" i="7"/>
  <c r="CZ38" i="7"/>
  <c r="CZ39" i="7"/>
  <c r="CZ40" i="7"/>
  <c r="CZ41" i="7"/>
  <c r="CZ42" i="7"/>
  <c r="CZ43" i="7"/>
  <c r="CZ44" i="7"/>
  <c r="CZ45" i="7"/>
  <c r="CZ46" i="7"/>
  <c r="CZ47" i="7"/>
  <c r="CZ48" i="7"/>
  <c r="CZ49" i="7"/>
  <c r="CZ50" i="7"/>
  <c r="CX5" i="7"/>
  <c r="CX6" i="7"/>
  <c r="CX7" i="7"/>
  <c r="CX8" i="7"/>
  <c r="CX9" i="7"/>
  <c r="CX10" i="7"/>
  <c r="CX11" i="7"/>
  <c r="CX12" i="7"/>
  <c r="CX13" i="7"/>
  <c r="CX14" i="7"/>
  <c r="CX15" i="7"/>
  <c r="CX16" i="7"/>
  <c r="CX17" i="7"/>
  <c r="CX18" i="7"/>
  <c r="CX19" i="7"/>
  <c r="CX20" i="7"/>
  <c r="CX21" i="7"/>
  <c r="CX22" i="7"/>
  <c r="CX23" i="7"/>
  <c r="CX24" i="7"/>
  <c r="CX25" i="7"/>
  <c r="CX26" i="7"/>
  <c r="CX27" i="7"/>
  <c r="CX28" i="7"/>
  <c r="CX29" i="7"/>
  <c r="CX30" i="7"/>
  <c r="CX31" i="7"/>
  <c r="CX32" i="7"/>
  <c r="CX33" i="7"/>
  <c r="CX34" i="7"/>
  <c r="CX35" i="7"/>
  <c r="CX36" i="7"/>
  <c r="CX37" i="7"/>
  <c r="CX38" i="7"/>
  <c r="CX39" i="7"/>
  <c r="CX40" i="7"/>
  <c r="CX41" i="7"/>
  <c r="CX42" i="7"/>
  <c r="CX43" i="7"/>
  <c r="CX44" i="7"/>
  <c r="CX45" i="7"/>
  <c r="CX46" i="7"/>
  <c r="CX47" i="7"/>
  <c r="CX48" i="7"/>
  <c r="CX49" i="7"/>
  <c r="CX50" i="7"/>
  <c r="CU5" i="7"/>
  <c r="CU6" i="7"/>
  <c r="CU7" i="7"/>
  <c r="CU8" i="7"/>
  <c r="CU9" i="7"/>
  <c r="CU10" i="7"/>
  <c r="CU11" i="7"/>
  <c r="CU12" i="7"/>
  <c r="CU13" i="7"/>
  <c r="CU14" i="7"/>
  <c r="CU15" i="7"/>
  <c r="CU16" i="7"/>
  <c r="CU17" i="7"/>
  <c r="CU18" i="7"/>
  <c r="CU19" i="7"/>
  <c r="CU20" i="7"/>
  <c r="CU21" i="7"/>
  <c r="CU22" i="7"/>
  <c r="CU23" i="7"/>
  <c r="CU24" i="7"/>
  <c r="CU25" i="7"/>
  <c r="CU26" i="7"/>
  <c r="CU27" i="7"/>
  <c r="CU28" i="7"/>
  <c r="CU29" i="7"/>
  <c r="CU30" i="7"/>
  <c r="CU31" i="7"/>
  <c r="CU32" i="7"/>
  <c r="CU33" i="7"/>
  <c r="CU34" i="7"/>
  <c r="CU35" i="7"/>
  <c r="CU36" i="7"/>
  <c r="CU37" i="7"/>
  <c r="CU38" i="7"/>
  <c r="CU39" i="7"/>
  <c r="CU40" i="7"/>
  <c r="CU41" i="7"/>
  <c r="CU42" i="7"/>
  <c r="CU43" i="7"/>
  <c r="CU44" i="7"/>
  <c r="CU45" i="7"/>
  <c r="CU46" i="7"/>
  <c r="CU47" i="7"/>
  <c r="CU48" i="7"/>
  <c r="CU49" i="7"/>
  <c r="CU50" i="7"/>
  <c r="CS5" i="7"/>
  <c r="CS6" i="7"/>
  <c r="CS7" i="7"/>
  <c r="CS8" i="7"/>
  <c r="CS9" i="7"/>
  <c r="CS10" i="7"/>
  <c r="CS11" i="7"/>
  <c r="CS12" i="7"/>
  <c r="CS13" i="7"/>
  <c r="CS14" i="7"/>
  <c r="CS15" i="7"/>
  <c r="CS16" i="7"/>
  <c r="CS17" i="7"/>
  <c r="CS18" i="7"/>
  <c r="CS19" i="7"/>
  <c r="CS20" i="7"/>
  <c r="CS21" i="7"/>
  <c r="CS22" i="7"/>
  <c r="CS23" i="7"/>
  <c r="CS24" i="7"/>
  <c r="CS25" i="7"/>
  <c r="CS26" i="7"/>
  <c r="CS27" i="7"/>
  <c r="CS28" i="7"/>
  <c r="CS29" i="7"/>
  <c r="CS30" i="7"/>
  <c r="CS31" i="7"/>
  <c r="CS32" i="7"/>
  <c r="CS33" i="7"/>
  <c r="CS34" i="7"/>
  <c r="CS35" i="7"/>
  <c r="CS36" i="7"/>
  <c r="CS37" i="7"/>
  <c r="CS38" i="7"/>
  <c r="CS39" i="7"/>
  <c r="CS40" i="7"/>
  <c r="CS41" i="7"/>
  <c r="CS42" i="7"/>
  <c r="CS43" i="7"/>
  <c r="CS44" i="7"/>
  <c r="CS45" i="7"/>
  <c r="CS46" i="7"/>
  <c r="CS47" i="7"/>
  <c r="CS48" i="7"/>
  <c r="CS49" i="7"/>
  <c r="CS50" i="7"/>
  <c r="CP5" i="7"/>
  <c r="CP6" i="7"/>
  <c r="CP7" i="7"/>
  <c r="CP8" i="7"/>
  <c r="CP9" i="7"/>
  <c r="CP10" i="7"/>
  <c r="CP11" i="7"/>
  <c r="CP12" i="7"/>
  <c r="CP13" i="7"/>
  <c r="CP14" i="7"/>
  <c r="CP15" i="7"/>
  <c r="CP16" i="7"/>
  <c r="CP17" i="7"/>
  <c r="CP18" i="7"/>
  <c r="CP19" i="7"/>
  <c r="CP20" i="7"/>
  <c r="CP21" i="7"/>
  <c r="CP22" i="7"/>
  <c r="CP23" i="7"/>
  <c r="CP24" i="7"/>
  <c r="CP25" i="7"/>
  <c r="CP26" i="7"/>
  <c r="CP27" i="7"/>
  <c r="CP28" i="7"/>
  <c r="CP29" i="7"/>
  <c r="CP30" i="7"/>
  <c r="CP31" i="7"/>
  <c r="CP32" i="7"/>
  <c r="CP33" i="7"/>
  <c r="CP34" i="7"/>
  <c r="CP35" i="7"/>
  <c r="CP36" i="7"/>
  <c r="CP37" i="7"/>
  <c r="CP38" i="7"/>
  <c r="CP39" i="7"/>
  <c r="CP40" i="7"/>
  <c r="CP41" i="7"/>
  <c r="CP42" i="7"/>
  <c r="CP43" i="7"/>
  <c r="CP44" i="7"/>
  <c r="CP45" i="7"/>
  <c r="CP46" i="7"/>
  <c r="CP47" i="7"/>
  <c r="CP48" i="7"/>
  <c r="CP49" i="7"/>
  <c r="CP50" i="7"/>
  <c r="CN5" i="7"/>
  <c r="CN6" i="7"/>
  <c r="CN7" i="7"/>
  <c r="CN8" i="7"/>
  <c r="CN9" i="7"/>
  <c r="CN10" i="7"/>
  <c r="CN11" i="7"/>
  <c r="CN12" i="7"/>
  <c r="CN13" i="7"/>
  <c r="CN14" i="7"/>
  <c r="CN15" i="7"/>
  <c r="CN16" i="7"/>
  <c r="CN17" i="7"/>
  <c r="CN18" i="7"/>
  <c r="CN19" i="7"/>
  <c r="CN20" i="7"/>
  <c r="CN21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50" i="7"/>
  <c r="CK5" i="7"/>
  <c r="CK6" i="7"/>
  <c r="CK7" i="7"/>
  <c r="CK8" i="7"/>
  <c r="CK9" i="7"/>
  <c r="CK10" i="7"/>
  <c r="CK11" i="7"/>
  <c r="CK12" i="7"/>
  <c r="CK13" i="7"/>
  <c r="CK14" i="7"/>
  <c r="CK15" i="7"/>
  <c r="CK16" i="7"/>
  <c r="CK17" i="7"/>
  <c r="CK18" i="7"/>
  <c r="CK19" i="7"/>
  <c r="CK20" i="7"/>
  <c r="CK21" i="7"/>
  <c r="CK22" i="7"/>
  <c r="CK23" i="7"/>
  <c r="CK24" i="7"/>
  <c r="CK25" i="7"/>
  <c r="CK26" i="7"/>
  <c r="CK27" i="7"/>
  <c r="CK28" i="7"/>
  <c r="CK29" i="7"/>
  <c r="CK30" i="7"/>
  <c r="CK31" i="7"/>
  <c r="CK32" i="7"/>
  <c r="CK33" i="7"/>
  <c r="CK34" i="7"/>
  <c r="CK35" i="7"/>
  <c r="CK36" i="7"/>
  <c r="CK37" i="7"/>
  <c r="CK38" i="7"/>
  <c r="CK39" i="7"/>
  <c r="CK40" i="7"/>
  <c r="CK41" i="7"/>
  <c r="CK42" i="7"/>
  <c r="CK43" i="7"/>
  <c r="CK44" i="7"/>
  <c r="CK45" i="7"/>
  <c r="CK46" i="7"/>
  <c r="CK47" i="7"/>
  <c r="CK48" i="7"/>
  <c r="CK49" i="7"/>
  <c r="CK50" i="7"/>
  <c r="CI5" i="7"/>
  <c r="CI6" i="7"/>
  <c r="CI7" i="7"/>
  <c r="CI8" i="7"/>
  <c r="CI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CI36" i="7"/>
  <c r="CI37" i="7"/>
  <c r="CI38" i="7"/>
  <c r="CI39" i="7"/>
  <c r="CI40" i="7"/>
  <c r="CI41" i="7"/>
  <c r="CI42" i="7"/>
  <c r="CI43" i="7"/>
  <c r="CI44" i="7"/>
  <c r="CI45" i="7"/>
  <c r="CI46" i="7"/>
  <c r="CI47" i="7"/>
  <c r="CI48" i="7"/>
  <c r="CI49" i="7"/>
  <c r="CI50" i="7"/>
  <c r="CF5" i="7"/>
  <c r="CF6" i="7"/>
  <c r="CF7" i="7"/>
  <c r="CF8" i="7"/>
  <c r="CF9" i="7"/>
  <c r="CF10" i="7"/>
  <c r="CF11" i="7"/>
  <c r="CF12" i="7"/>
  <c r="CF13" i="7"/>
  <c r="CF14" i="7"/>
  <c r="CF15" i="7"/>
  <c r="CF16" i="7"/>
  <c r="CF17" i="7"/>
  <c r="CF18" i="7"/>
  <c r="CF19" i="7"/>
  <c r="CF20" i="7"/>
  <c r="CF21" i="7"/>
  <c r="CF22" i="7"/>
  <c r="CF23" i="7"/>
  <c r="CF24" i="7"/>
  <c r="CF25" i="7"/>
  <c r="CF26" i="7"/>
  <c r="CF27" i="7"/>
  <c r="CF28" i="7"/>
  <c r="CF29" i="7"/>
  <c r="CF30" i="7"/>
  <c r="CF31" i="7"/>
  <c r="CF32" i="7"/>
  <c r="CF33" i="7"/>
  <c r="CF34" i="7"/>
  <c r="CF35" i="7"/>
  <c r="CF36" i="7"/>
  <c r="CF37" i="7"/>
  <c r="CF38" i="7"/>
  <c r="CF39" i="7"/>
  <c r="CF40" i="7"/>
  <c r="CF41" i="7"/>
  <c r="CF42" i="7"/>
  <c r="CF43" i="7"/>
  <c r="CF44" i="7"/>
  <c r="CF45" i="7"/>
  <c r="CF46" i="7"/>
  <c r="CF47" i="7"/>
  <c r="CF48" i="7"/>
  <c r="CF49" i="7"/>
  <c r="CF50" i="7"/>
  <c r="CD5" i="7"/>
  <c r="CD6" i="7"/>
  <c r="CD7" i="7"/>
  <c r="CD8" i="7"/>
  <c r="CD9" i="7"/>
  <c r="CD10" i="7"/>
  <c r="CD11" i="7"/>
  <c r="CD12" i="7"/>
  <c r="CD13" i="7"/>
  <c r="CD14" i="7"/>
  <c r="CD15" i="7"/>
  <c r="CD16" i="7"/>
  <c r="CD17" i="7"/>
  <c r="CD18" i="7"/>
  <c r="CD19" i="7"/>
  <c r="CD20" i="7"/>
  <c r="CD21" i="7"/>
  <c r="CD22" i="7"/>
  <c r="CD23" i="7"/>
  <c r="CD24" i="7"/>
  <c r="CD25" i="7"/>
  <c r="CD26" i="7"/>
  <c r="CD27" i="7"/>
  <c r="CD28" i="7"/>
  <c r="CD29" i="7"/>
  <c r="CD30" i="7"/>
  <c r="CD31" i="7"/>
  <c r="CD32" i="7"/>
  <c r="CD33" i="7"/>
  <c r="CD34" i="7"/>
  <c r="CD35" i="7"/>
  <c r="CD36" i="7"/>
  <c r="CD37" i="7"/>
  <c r="CD38" i="7"/>
  <c r="CD39" i="7"/>
  <c r="CD40" i="7"/>
  <c r="CD41" i="7"/>
  <c r="CD42" i="7"/>
  <c r="CD43" i="7"/>
  <c r="CD44" i="7"/>
  <c r="CD45" i="7"/>
  <c r="CD46" i="7"/>
  <c r="CD47" i="7"/>
  <c r="CD48" i="7"/>
  <c r="CD49" i="7"/>
  <c r="CD50" i="7"/>
  <c r="BY5" i="1"/>
  <c r="BZ5" i="7" s="1"/>
  <c r="BY6" i="1"/>
  <c r="BZ6" i="7" s="1"/>
  <c r="BY7" i="1"/>
  <c r="BZ7" i="7" s="1"/>
  <c r="BY8" i="1"/>
  <c r="BZ8" i="7" s="1"/>
  <c r="BY9" i="1"/>
  <c r="BZ9" i="7" s="1"/>
  <c r="BY10" i="1"/>
  <c r="BZ10" i="7" s="1"/>
  <c r="BY11" i="1"/>
  <c r="BZ11" i="7" s="1"/>
  <c r="BY12" i="1"/>
  <c r="BZ12" i="7" s="1"/>
  <c r="BY13" i="1"/>
  <c r="BZ13" i="7" s="1"/>
  <c r="BY14" i="1"/>
  <c r="BZ14" i="7" s="1"/>
  <c r="BY15" i="1"/>
  <c r="BZ15" i="7" s="1"/>
  <c r="BY16" i="1"/>
  <c r="BZ16" i="7" s="1"/>
  <c r="BY17" i="1"/>
  <c r="BZ17" i="7" s="1"/>
  <c r="BY18" i="1"/>
  <c r="BZ18" i="7" s="1"/>
  <c r="BY19" i="1"/>
  <c r="BZ19" i="7" s="1"/>
  <c r="BY20" i="1"/>
  <c r="BZ20" i="7" s="1"/>
  <c r="BY21" i="1"/>
  <c r="BZ21" i="7" s="1"/>
  <c r="BY22" i="1"/>
  <c r="BZ22" i="7" s="1"/>
  <c r="BY23" i="1"/>
  <c r="BZ23" i="7" s="1"/>
  <c r="BY24" i="1"/>
  <c r="BZ24" i="7" s="1"/>
  <c r="BY25" i="1"/>
  <c r="BZ25" i="7" s="1"/>
  <c r="BY26" i="1"/>
  <c r="BZ26" i="7" s="1"/>
  <c r="BY27" i="1"/>
  <c r="BZ27" i="7" s="1"/>
  <c r="BY28" i="1"/>
  <c r="BZ28" i="7" s="1"/>
  <c r="BY29" i="1"/>
  <c r="BZ29" i="7" s="1"/>
  <c r="BY30" i="1"/>
  <c r="BZ30" i="7" s="1"/>
  <c r="BY31" i="1"/>
  <c r="BZ31" i="7" s="1"/>
  <c r="BY32" i="1"/>
  <c r="BZ32" i="7" s="1"/>
  <c r="BY33" i="1"/>
  <c r="BZ33" i="7" s="1"/>
  <c r="BY34" i="1"/>
  <c r="BZ34" i="7" s="1"/>
  <c r="BY35" i="1"/>
  <c r="BZ35" i="7" s="1"/>
  <c r="BY36" i="1"/>
  <c r="BZ36" i="7" s="1"/>
  <c r="BY37" i="1"/>
  <c r="BZ37" i="7" s="1"/>
  <c r="BY42" i="1"/>
  <c r="BZ38" i="7" s="1"/>
  <c r="BY44" i="1"/>
  <c r="BZ39" i="7" s="1"/>
  <c r="BY45" i="1"/>
  <c r="BZ40" i="7" s="1"/>
  <c r="BY46" i="1"/>
  <c r="BZ41" i="7" s="1"/>
  <c r="BY50" i="1"/>
  <c r="BZ42" i="7" s="1"/>
  <c r="BY51" i="1"/>
  <c r="BZ43" i="7" s="1"/>
  <c r="BY60" i="1"/>
  <c r="BZ44" i="7" s="1"/>
  <c r="BY61" i="1"/>
  <c r="BZ45" i="7" s="1"/>
  <c r="BY73" i="1"/>
  <c r="BZ46" i="7" s="1"/>
  <c r="BY129" i="1"/>
  <c r="BZ47" i="7" s="1"/>
  <c r="BY130" i="1"/>
  <c r="BZ48" i="7" s="1"/>
  <c r="BY131" i="1"/>
  <c r="BZ49" i="7" s="1"/>
  <c r="BY132" i="1"/>
  <c r="BZ50" i="7" s="1"/>
  <c r="BW5" i="1"/>
  <c r="BX5" i="7" s="1"/>
  <c r="BW6" i="1"/>
  <c r="BX6" i="7" s="1"/>
  <c r="BW7" i="1"/>
  <c r="BX7" i="7" s="1"/>
  <c r="BW8" i="1"/>
  <c r="BX8" i="7" s="1"/>
  <c r="BW9" i="1"/>
  <c r="BX9" i="7" s="1"/>
  <c r="BW10" i="1"/>
  <c r="BX10" i="7" s="1"/>
  <c r="BW11" i="1"/>
  <c r="BX11" i="7" s="1"/>
  <c r="BW12" i="1"/>
  <c r="BX12" i="7" s="1"/>
  <c r="BW13" i="1"/>
  <c r="BX13" i="7" s="1"/>
  <c r="BW14" i="1"/>
  <c r="BX14" i="7" s="1"/>
  <c r="BW15" i="1"/>
  <c r="BX15" i="7" s="1"/>
  <c r="BW16" i="1"/>
  <c r="BX16" i="7" s="1"/>
  <c r="BW17" i="1"/>
  <c r="BX17" i="7" s="1"/>
  <c r="BW18" i="1"/>
  <c r="BX18" i="7" s="1"/>
  <c r="BW19" i="1"/>
  <c r="BX19" i="7" s="1"/>
  <c r="BW20" i="1"/>
  <c r="BX20" i="7" s="1"/>
  <c r="BW21" i="1"/>
  <c r="BX21" i="7" s="1"/>
  <c r="BW22" i="1"/>
  <c r="BX22" i="7" s="1"/>
  <c r="BW23" i="1"/>
  <c r="BX23" i="7" s="1"/>
  <c r="BW24" i="1"/>
  <c r="BX24" i="7" s="1"/>
  <c r="BW25" i="1"/>
  <c r="BX25" i="7" s="1"/>
  <c r="BW26" i="1"/>
  <c r="BX26" i="7" s="1"/>
  <c r="BW27" i="1"/>
  <c r="BX27" i="7" s="1"/>
  <c r="BW28" i="1"/>
  <c r="BX28" i="7" s="1"/>
  <c r="BW29" i="1"/>
  <c r="BX29" i="7" s="1"/>
  <c r="BW30" i="1"/>
  <c r="BX30" i="7" s="1"/>
  <c r="BW31" i="1"/>
  <c r="BX31" i="7" s="1"/>
  <c r="BW32" i="1"/>
  <c r="BX32" i="7" s="1"/>
  <c r="BW33" i="1"/>
  <c r="BX33" i="7" s="1"/>
  <c r="BW34" i="1"/>
  <c r="BX34" i="7" s="1"/>
  <c r="BW35" i="1"/>
  <c r="BX35" i="7" s="1"/>
  <c r="BW36" i="1"/>
  <c r="BX36" i="7" s="1"/>
  <c r="BW37" i="1"/>
  <c r="BX37" i="7" s="1"/>
  <c r="BW42" i="1"/>
  <c r="BX38" i="7" s="1"/>
  <c r="BW44" i="1"/>
  <c r="BX39" i="7" s="1"/>
  <c r="BW45" i="1"/>
  <c r="BX40" i="7" s="1"/>
  <c r="BW46" i="1"/>
  <c r="BX41" i="7" s="1"/>
  <c r="BW50" i="1"/>
  <c r="BX42" i="7" s="1"/>
  <c r="BW51" i="1"/>
  <c r="BX43" i="7" s="1"/>
  <c r="BW60" i="1"/>
  <c r="BX44" i="7" s="1"/>
  <c r="BW61" i="1"/>
  <c r="BX45" i="7" s="1"/>
  <c r="BW73" i="1"/>
  <c r="BX46" i="7" s="1"/>
  <c r="BW129" i="1"/>
  <c r="BX47" i="7" s="1"/>
  <c r="BW130" i="1"/>
  <c r="BX48" i="7" s="1"/>
  <c r="BW131" i="1"/>
  <c r="BX49" i="7" s="1"/>
  <c r="BW132" i="1"/>
  <c r="BX50" i="7" s="1"/>
  <c r="BT5" i="1"/>
  <c r="BU5" i="7" s="1"/>
  <c r="BT6" i="1"/>
  <c r="BU6" i="7" s="1"/>
  <c r="BT7" i="1"/>
  <c r="BU7" i="7" s="1"/>
  <c r="BT8" i="1"/>
  <c r="BU8" i="7" s="1"/>
  <c r="BT9" i="1"/>
  <c r="BU9" i="7" s="1"/>
  <c r="BT10" i="1"/>
  <c r="BU10" i="7" s="1"/>
  <c r="BT11" i="1"/>
  <c r="BU11" i="7" s="1"/>
  <c r="BT12" i="1"/>
  <c r="BU12" i="7" s="1"/>
  <c r="BT13" i="1"/>
  <c r="BU13" i="7" s="1"/>
  <c r="BT14" i="1"/>
  <c r="BU14" i="7" s="1"/>
  <c r="BT15" i="1"/>
  <c r="BU15" i="7" s="1"/>
  <c r="BT16" i="1"/>
  <c r="BU16" i="7" s="1"/>
  <c r="BT17" i="1"/>
  <c r="BU17" i="7" s="1"/>
  <c r="BT18" i="1"/>
  <c r="BU18" i="7" s="1"/>
  <c r="BT19" i="1"/>
  <c r="BU19" i="7" s="1"/>
  <c r="BT20" i="1"/>
  <c r="BU20" i="7" s="1"/>
  <c r="BT21" i="1"/>
  <c r="BU21" i="7" s="1"/>
  <c r="BT22" i="1"/>
  <c r="BU22" i="7" s="1"/>
  <c r="BT23" i="1"/>
  <c r="BU23" i="7" s="1"/>
  <c r="BT24" i="1"/>
  <c r="BU24" i="7" s="1"/>
  <c r="BT25" i="1"/>
  <c r="BU25" i="7" s="1"/>
  <c r="BT26" i="1"/>
  <c r="BU26" i="7" s="1"/>
  <c r="BT27" i="1"/>
  <c r="BU27" i="7" s="1"/>
  <c r="BT28" i="1"/>
  <c r="BU28" i="7" s="1"/>
  <c r="BT29" i="1"/>
  <c r="BU29" i="7" s="1"/>
  <c r="BV29" i="7" s="1"/>
  <c r="BT30" i="1"/>
  <c r="BU30" i="7" s="1"/>
  <c r="BT31" i="1"/>
  <c r="BU31" i="7" s="1"/>
  <c r="BV31" i="7" s="1"/>
  <c r="BT32" i="1"/>
  <c r="BU32" i="7" s="1"/>
  <c r="BT33" i="1"/>
  <c r="BU33" i="7" s="1"/>
  <c r="BT34" i="1"/>
  <c r="BU34" i="7" s="1"/>
  <c r="BT35" i="1"/>
  <c r="BU35" i="7" s="1"/>
  <c r="BT36" i="1"/>
  <c r="BU36" i="7" s="1"/>
  <c r="BT37" i="1"/>
  <c r="BU37" i="7" s="1"/>
  <c r="BT42" i="1"/>
  <c r="BU38" i="7" s="1"/>
  <c r="BT44" i="1"/>
  <c r="BU39" i="7" s="1"/>
  <c r="BT45" i="1"/>
  <c r="BU40" i="7" s="1"/>
  <c r="BT46" i="1"/>
  <c r="BU41" i="7" s="1"/>
  <c r="BT50" i="1"/>
  <c r="BU42" i="7" s="1"/>
  <c r="BT51" i="1"/>
  <c r="BU43" i="7" s="1"/>
  <c r="BT60" i="1"/>
  <c r="BU44" i="7" s="1"/>
  <c r="BT61" i="1"/>
  <c r="BU45" i="7" s="1"/>
  <c r="BT73" i="1"/>
  <c r="BU46" i="7" s="1"/>
  <c r="BT129" i="1"/>
  <c r="BU47" i="7" s="1"/>
  <c r="BT130" i="1"/>
  <c r="BU48" i="7" s="1"/>
  <c r="BT131" i="1"/>
  <c r="BU49" i="7" s="1"/>
  <c r="BT132" i="1"/>
  <c r="BU50" i="7" s="1"/>
  <c r="BR5" i="1"/>
  <c r="BS5" i="7" s="1"/>
  <c r="BR6" i="1"/>
  <c r="BS6" i="7" s="1"/>
  <c r="BR7" i="1"/>
  <c r="BS7" i="7" s="1"/>
  <c r="BR8" i="1"/>
  <c r="BS8" i="7" s="1"/>
  <c r="BR9" i="1"/>
  <c r="BS9" i="7" s="1"/>
  <c r="BR10" i="1"/>
  <c r="BS10" i="7" s="1"/>
  <c r="BR11" i="1"/>
  <c r="BS11" i="7" s="1"/>
  <c r="BR12" i="1"/>
  <c r="BS12" i="7" s="1"/>
  <c r="BR13" i="1"/>
  <c r="BS13" i="7" s="1"/>
  <c r="BR14" i="1"/>
  <c r="BS14" i="7" s="1"/>
  <c r="BR15" i="1"/>
  <c r="BS15" i="7" s="1"/>
  <c r="BR16" i="1"/>
  <c r="BS16" i="7" s="1"/>
  <c r="BR17" i="1"/>
  <c r="BS17" i="7" s="1"/>
  <c r="BR18" i="1"/>
  <c r="BS18" i="7" s="1"/>
  <c r="BR19" i="1"/>
  <c r="BS19" i="7" s="1"/>
  <c r="BR20" i="1"/>
  <c r="BS20" i="7" s="1"/>
  <c r="BR21" i="1"/>
  <c r="BS21" i="7" s="1"/>
  <c r="BR22" i="1"/>
  <c r="BS22" i="7" s="1"/>
  <c r="BR23" i="1"/>
  <c r="BS23" i="7" s="1"/>
  <c r="BR24" i="1"/>
  <c r="BS24" i="7" s="1"/>
  <c r="BR25" i="1"/>
  <c r="BS25" i="7" s="1"/>
  <c r="BR26" i="1"/>
  <c r="BS26" i="7" s="1"/>
  <c r="BR27" i="1"/>
  <c r="BS27" i="7" s="1"/>
  <c r="BR28" i="1"/>
  <c r="BS28" i="7" s="1"/>
  <c r="BR29" i="1"/>
  <c r="BS29" i="7" s="1"/>
  <c r="BR30" i="1"/>
  <c r="BS30" i="7" s="1"/>
  <c r="BR31" i="1"/>
  <c r="BS31" i="7" s="1"/>
  <c r="BT31" i="7" s="1"/>
  <c r="BR32" i="1"/>
  <c r="BS32" i="7" s="1"/>
  <c r="BR33" i="1"/>
  <c r="BS33" i="7" s="1"/>
  <c r="BR34" i="1"/>
  <c r="BS34" i="7" s="1"/>
  <c r="BR35" i="1"/>
  <c r="BS35" i="7" s="1"/>
  <c r="BR36" i="1"/>
  <c r="BS36" i="7" s="1"/>
  <c r="BR37" i="1"/>
  <c r="BS37" i="7" s="1"/>
  <c r="BR42" i="1"/>
  <c r="BS38" i="7" s="1"/>
  <c r="BR44" i="1"/>
  <c r="BS39" i="7" s="1"/>
  <c r="BR45" i="1"/>
  <c r="BS40" i="7" s="1"/>
  <c r="BR46" i="1"/>
  <c r="BS41" i="7" s="1"/>
  <c r="BR50" i="1"/>
  <c r="BS42" i="7" s="1"/>
  <c r="BR51" i="1"/>
  <c r="BS43" i="7" s="1"/>
  <c r="BR60" i="1"/>
  <c r="BS44" i="7" s="1"/>
  <c r="BR61" i="1"/>
  <c r="BS45" i="7" s="1"/>
  <c r="BR73" i="1"/>
  <c r="BS46" i="7" s="1"/>
  <c r="BR129" i="1"/>
  <c r="BS47" i="7" s="1"/>
  <c r="BR130" i="1"/>
  <c r="BS48" i="7" s="1"/>
  <c r="BR131" i="1"/>
  <c r="BS49" i="7" s="1"/>
  <c r="BR132" i="1"/>
  <c r="BS50" i="7" s="1"/>
  <c r="BO5" i="1"/>
  <c r="BP5" i="7" s="1"/>
  <c r="BO6" i="1"/>
  <c r="BP6" i="7" s="1"/>
  <c r="BO7" i="1"/>
  <c r="BP7" i="7" s="1"/>
  <c r="BO8" i="1"/>
  <c r="BP8" i="7" s="1"/>
  <c r="BO9" i="1"/>
  <c r="BP9" i="7" s="1"/>
  <c r="BO10" i="1"/>
  <c r="BP10" i="7" s="1"/>
  <c r="BO11" i="1"/>
  <c r="BP11" i="7" s="1"/>
  <c r="BO12" i="1"/>
  <c r="BP12" i="7" s="1"/>
  <c r="BO13" i="1"/>
  <c r="BP13" i="7" s="1"/>
  <c r="BO14" i="1"/>
  <c r="BP14" i="7" s="1"/>
  <c r="BQ14" i="7" s="1"/>
  <c r="BO15" i="1"/>
  <c r="BP15" i="7" s="1"/>
  <c r="BO16" i="1"/>
  <c r="BP16" i="7" s="1"/>
  <c r="BO17" i="1"/>
  <c r="BP17" i="7" s="1"/>
  <c r="BO18" i="1"/>
  <c r="BP18" i="7" s="1"/>
  <c r="BO19" i="1"/>
  <c r="BP19" i="7" s="1"/>
  <c r="BO20" i="1"/>
  <c r="BP20" i="7" s="1"/>
  <c r="BO21" i="1"/>
  <c r="BP21" i="7" s="1"/>
  <c r="BO22" i="1"/>
  <c r="BP22" i="7" s="1"/>
  <c r="BO23" i="1"/>
  <c r="BP23" i="7" s="1"/>
  <c r="BO24" i="1"/>
  <c r="BP24" i="7" s="1"/>
  <c r="BO25" i="1"/>
  <c r="BP25" i="7" s="1"/>
  <c r="BO26" i="1"/>
  <c r="BP26" i="7" s="1"/>
  <c r="BO27" i="1"/>
  <c r="BP27" i="7" s="1"/>
  <c r="BO28" i="1"/>
  <c r="BP28" i="7" s="1"/>
  <c r="BO29" i="1"/>
  <c r="BP29" i="7" s="1"/>
  <c r="BO30" i="1"/>
  <c r="BP30" i="7" s="1"/>
  <c r="BO31" i="1"/>
  <c r="BP31" i="7" s="1"/>
  <c r="BO32" i="1"/>
  <c r="BP32" i="7" s="1"/>
  <c r="BO33" i="1"/>
  <c r="BP33" i="7" s="1"/>
  <c r="BO34" i="1"/>
  <c r="BP34" i="7" s="1"/>
  <c r="BQ34" i="7" s="1"/>
  <c r="BO35" i="1"/>
  <c r="BP35" i="7" s="1"/>
  <c r="BO36" i="1"/>
  <c r="BP36" i="7" s="1"/>
  <c r="BO37" i="1"/>
  <c r="BP37" i="7" s="1"/>
  <c r="BO42" i="1"/>
  <c r="BP38" i="7" s="1"/>
  <c r="BO44" i="1"/>
  <c r="BP39" i="7" s="1"/>
  <c r="BO45" i="1"/>
  <c r="BP40" i="7" s="1"/>
  <c r="BO46" i="1"/>
  <c r="BP41" i="7" s="1"/>
  <c r="BO50" i="1"/>
  <c r="BP42" i="7" s="1"/>
  <c r="BO51" i="1"/>
  <c r="BP43" i="7" s="1"/>
  <c r="BO60" i="1"/>
  <c r="BP44" i="7" s="1"/>
  <c r="BO61" i="1"/>
  <c r="BP45" i="7" s="1"/>
  <c r="BO73" i="1"/>
  <c r="BP46" i="7" s="1"/>
  <c r="BO129" i="1"/>
  <c r="BP47" i="7" s="1"/>
  <c r="BO130" i="1"/>
  <c r="BP48" i="7" s="1"/>
  <c r="BO131" i="1"/>
  <c r="BP49" i="7" s="1"/>
  <c r="BO132" i="1"/>
  <c r="BP50" i="7" s="1"/>
  <c r="BM5" i="1"/>
  <c r="BN5" i="7" s="1"/>
  <c r="BM6" i="1"/>
  <c r="BN6" i="7" s="1"/>
  <c r="BM7" i="1"/>
  <c r="BN7" i="7" s="1"/>
  <c r="BM8" i="1"/>
  <c r="BN8" i="7" s="1"/>
  <c r="BM9" i="1"/>
  <c r="BN9" i="7" s="1"/>
  <c r="BM10" i="1"/>
  <c r="BN10" i="7" s="1"/>
  <c r="BM11" i="1"/>
  <c r="BN11" i="7" s="1"/>
  <c r="BM12" i="1"/>
  <c r="BN12" i="7" s="1"/>
  <c r="BM13" i="1"/>
  <c r="BN13" i="7" s="1"/>
  <c r="BM14" i="1"/>
  <c r="BN14" i="7" s="1"/>
  <c r="BM15" i="1"/>
  <c r="BN15" i="7" s="1"/>
  <c r="BM16" i="1"/>
  <c r="BN16" i="7" s="1"/>
  <c r="BM17" i="1"/>
  <c r="BN17" i="7" s="1"/>
  <c r="BM18" i="1"/>
  <c r="BN18" i="7" s="1"/>
  <c r="BM19" i="1"/>
  <c r="BN19" i="7" s="1"/>
  <c r="BM20" i="1"/>
  <c r="BN20" i="7" s="1"/>
  <c r="BM21" i="1"/>
  <c r="BN21" i="7" s="1"/>
  <c r="BM22" i="1"/>
  <c r="BN22" i="7" s="1"/>
  <c r="BM23" i="1"/>
  <c r="BN23" i="7" s="1"/>
  <c r="BM24" i="1"/>
  <c r="BN24" i="7" s="1"/>
  <c r="BM25" i="1"/>
  <c r="BN25" i="7" s="1"/>
  <c r="BM26" i="1"/>
  <c r="BN26" i="7" s="1"/>
  <c r="BM27" i="1"/>
  <c r="BN27" i="7" s="1"/>
  <c r="BM28" i="1"/>
  <c r="BN28" i="7" s="1"/>
  <c r="BM29" i="1"/>
  <c r="BN29" i="7" s="1"/>
  <c r="BM30" i="1"/>
  <c r="BN30" i="7" s="1"/>
  <c r="BM31" i="1"/>
  <c r="BN31" i="7" s="1"/>
  <c r="BM32" i="1"/>
  <c r="BN32" i="7" s="1"/>
  <c r="BM33" i="1"/>
  <c r="BN33" i="7" s="1"/>
  <c r="BM34" i="1"/>
  <c r="BN34" i="7" s="1"/>
  <c r="BO34" i="7" s="1"/>
  <c r="BM35" i="1"/>
  <c r="BN35" i="7" s="1"/>
  <c r="BM36" i="1"/>
  <c r="BN36" i="7" s="1"/>
  <c r="BM37" i="1"/>
  <c r="BN37" i="7" s="1"/>
  <c r="BM42" i="1"/>
  <c r="BN38" i="7" s="1"/>
  <c r="BM44" i="1"/>
  <c r="BN39" i="7" s="1"/>
  <c r="BM45" i="1"/>
  <c r="BN40" i="7" s="1"/>
  <c r="BM46" i="1"/>
  <c r="BN41" i="7" s="1"/>
  <c r="BM50" i="1"/>
  <c r="BN42" i="7" s="1"/>
  <c r="BM51" i="1"/>
  <c r="BN43" i="7" s="1"/>
  <c r="BM60" i="1"/>
  <c r="BN44" i="7" s="1"/>
  <c r="BM61" i="1"/>
  <c r="BN45" i="7" s="1"/>
  <c r="BM73" i="1"/>
  <c r="BN46" i="7" s="1"/>
  <c r="BM129" i="1"/>
  <c r="BN47" i="7" s="1"/>
  <c r="BM130" i="1"/>
  <c r="BN48" i="7" s="1"/>
  <c r="BM131" i="1"/>
  <c r="BN49" i="7" s="1"/>
  <c r="BM132" i="1"/>
  <c r="BN50" i="7" s="1"/>
  <c r="BJ5" i="1"/>
  <c r="BK5" i="7" s="1"/>
  <c r="BJ6" i="1"/>
  <c r="BK6" i="7" s="1"/>
  <c r="BJ7" i="1"/>
  <c r="BK7" i="7" s="1"/>
  <c r="BJ8" i="1"/>
  <c r="BK8" i="7" s="1"/>
  <c r="BJ9" i="1"/>
  <c r="BK9" i="7" s="1"/>
  <c r="BJ10" i="1"/>
  <c r="BK10" i="7" s="1"/>
  <c r="BL10" i="7" s="1"/>
  <c r="BJ11" i="1"/>
  <c r="BK11" i="7" s="1"/>
  <c r="BJ12" i="1"/>
  <c r="BK12" i="7" s="1"/>
  <c r="BJ13" i="1"/>
  <c r="BK13" i="7" s="1"/>
  <c r="BJ14" i="1"/>
  <c r="BK14" i="7" s="1"/>
  <c r="BJ15" i="1"/>
  <c r="BK15" i="7" s="1"/>
  <c r="BJ16" i="1"/>
  <c r="BK16" i="7" s="1"/>
  <c r="BJ17" i="1"/>
  <c r="BK17" i="7" s="1"/>
  <c r="BJ18" i="1"/>
  <c r="BK18" i="7" s="1"/>
  <c r="BJ19" i="1"/>
  <c r="BK19" i="7" s="1"/>
  <c r="BJ20" i="1"/>
  <c r="BK20" i="7" s="1"/>
  <c r="BL20" i="7" s="1"/>
  <c r="BJ21" i="1"/>
  <c r="BK21" i="7" s="1"/>
  <c r="BL21" i="7" s="1"/>
  <c r="BJ22" i="1"/>
  <c r="BK22" i="7" s="1"/>
  <c r="BJ23" i="1"/>
  <c r="BK23" i="7" s="1"/>
  <c r="BL23" i="7" s="1"/>
  <c r="BJ24" i="1"/>
  <c r="BK24" i="7" s="1"/>
  <c r="BJ25" i="1"/>
  <c r="BK25" i="7" s="1"/>
  <c r="BL25" i="7" s="1"/>
  <c r="BJ26" i="1"/>
  <c r="BK26" i="7" s="1"/>
  <c r="BJ27" i="1"/>
  <c r="BK27" i="7" s="1"/>
  <c r="BJ28" i="1"/>
  <c r="BK28" i="7" s="1"/>
  <c r="BJ29" i="1"/>
  <c r="BK29" i="7" s="1"/>
  <c r="BJ30" i="1"/>
  <c r="BK30" i="7" s="1"/>
  <c r="BJ31" i="1"/>
  <c r="BK31" i="7" s="1"/>
  <c r="BL31" i="7" s="1"/>
  <c r="BJ32" i="1"/>
  <c r="BK32" i="7" s="1"/>
  <c r="BL32" i="7" s="1"/>
  <c r="BJ33" i="1"/>
  <c r="BK33" i="7" s="1"/>
  <c r="BL33" i="7" s="1"/>
  <c r="BJ34" i="1"/>
  <c r="BK34" i="7" s="1"/>
  <c r="BL34" i="7" s="1"/>
  <c r="BJ35" i="1"/>
  <c r="BK35" i="7" s="1"/>
  <c r="BL35" i="7" s="1"/>
  <c r="BJ36" i="1"/>
  <c r="BK36" i="7" s="1"/>
  <c r="BL36" i="7" s="1"/>
  <c r="BJ37" i="1"/>
  <c r="BK37" i="7" s="1"/>
  <c r="BL37" i="7" s="1"/>
  <c r="BJ42" i="1"/>
  <c r="BK38" i="7" s="1"/>
  <c r="BL38" i="7" s="1"/>
  <c r="BJ44" i="1"/>
  <c r="BK39" i="7" s="1"/>
  <c r="BJ45" i="1"/>
  <c r="BK40" i="7" s="1"/>
  <c r="BL40" i="7" s="1"/>
  <c r="BJ46" i="1"/>
  <c r="BK41" i="7" s="1"/>
  <c r="BJ50" i="1"/>
  <c r="BK42" i="7" s="1"/>
  <c r="BJ51" i="1"/>
  <c r="BK43" i="7" s="1"/>
  <c r="BL43" i="7" s="1"/>
  <c r="BJ60" i="1"/>
  <c r="BK44" i="7" s="1"/>
  <c r="BJ61" i="1"/>
  <c r="BK45" i="7" s="1"/>
  <c r="BJ73" i="1"/>
  <c r="BK46" i="7" s="1"/>
  <c r="BJ129" i="1"/>
  <c r="BK47" i="7" s="1"/>
  <c r="BJ130" i="1"/>
  <c r="BK48" i="7" s="1"/>
  <c r="BJ131" i="1"/>
  <c r="BK49" i="7" s="1"/>
  <c r="BJ132" i="1"/>
  <c r="BK50" i="7" s="1"/>
  <c r="BH5" i="1"/>
  <c r="BI5" i="7" s="1"/>
  <c r="BH6" i="1"/>
  <c r="BI6" i="7" s="1"/>
  <c r="BH7" i="1"/>
  <c r="BI7" i="7" s="1"/>
  <c r="BH8" i="1"/>
  <c r="BI8" i="7" s="1"/>
  <c r="BH9" i="1"/>
  <c r="BI9" i="7" s="1"/>
  <c r="BH10" i="1"/>
  <c r="BI10" i="7" s="1"/>
  <c r="BH11" i="1"/>
  <c r="BI11" i="7" s="1"/>
  <c r="BH12" i="1"/>
  <c r="BI12" i="7" s="1"/>
  <c r="BH13" i="1"/>
  <c r="BI13" i="7" s="1"/>
  <c r="BH14" i="1"/>
  <c r="BI14" i="7" s="1"/>
  <c r="BH15" i="1"/>
  <c r="BI15" i="7" s="1"/>
  <c r="BH16" i="1"/>
  <c r="BI16" i="7" s="1"/>
  <c r="BH17" i="1"/>
  <c r="BI17" i="7" s="1"/>
  <c r="BH18" i="1"/>
  <c r="BI18" i="7" s="1"/>
  <c r="BH19" i="1"/>
  <c r="BI19" i="7" s="1"/>
  <c r="BH20" i="1"/>
  <c r="BI20" i="7" s="1"/>
  <c r="BH21" i="1"/>
  <c r="BI21" i="7" s="1"/>
  <c r="BH22" i="1"/>
  <c r="BI22" i="7" s="1"/>
  <c r="BH23" i="1"/>
  <c r="BI23" i="7" s="1"/>
  <c r="BH24" i="1"/>
  <c r="BI24" i="7" s="1"/>
  <c r="BH25" i="1"/>
  <c r="BI25" i="7" s="1"/>
  <c r="BH26" i="1"/>
  <c r="BI26" i="7" s="1"/>
  <c r="BJ26" i="7" s="1"/>
  <c r="BH27" i="1"/>
  <c r="BI27" i="7" s="1"/>
  <c r="BH28" i="1"/>
  <c r="BI28" i="7" s="1"/>
  <c r="BJ28" i="7" s="1"/>
  <c r="BH29" i="1"/>
  <c r="BI29" i="7" s="1"/>
  <c r="BH30" i="1"/>
  <c r="BI30" i="7" s="1"/>
  <c r="BH31" i="1"/>
  <c r="BI31" i="7" s="1"/>
  <c r="BJ31" i="7" s="1"/>
  <c r="BH32" i="1"/>
  <c r="BI32" i="7" s="1"/>
  <c r="BJ32" i="7" s="1"/>
  <c r="BH33" i="1"/>
  <c r="BI33" i="7" s="1"/>
  <c r="BJ33" i="7" s="1"/>
  <c r="BH34" i="1"/>
  <c r="BI34" i="7" s="1"/>
  <c r="BJ34" i="7" s="1"/>
  <c r="BH35" i="1"/>
  <c r="BI35" i="7" s="1"/>
  <c r="BJ35" i="7" s="1"/>
  <c r="BH36" i="1"/>
  <c r="BI36" i="7" s="1"/>
  <c r="BJ36" i="7" s="1"/>
  <c r="BH37" i="1"/>
  <c r="BI37" i="7" s="1"/>
  <c r="BJ37" i="7" s="1"/>
  <c r="BH42" i="1"/>
  <c r="BI38" i="7" s="1"/>
  <c r="BJ38" i="7" s="1"/>
  <c r="BH44" i="1"/>
  <c r="BI39" i="7" s="1"/>
  <c r="BH45" i="1"/>
  <c r="BI40" i="7" s="1"/>
  <c r="BJ40" i="7" s="1"/>
  <c r="BH46" i="1"/>
  <c r="BI41" i="7" s="1"/>
  <c r="BH50" i="1"/>
  <c r="BI42" i="7" s="1"/>
  <c r="BH51" i="1"/>
  <c r="BI43" i="7" s="1"/>
  <c r="BJ43" i="7" s="1"/>
  <c r="BH60" i="1"/>
  <c r="BI44" i="7" s="1"/>
  <c r="BH61" i="1"/>
  <c r="BI45" i="7" s="1"/>
  <c r="BH73" i="1"/>
  <c r="BI46" i="7" s="1"/>
  <c r="BH129" i="1"/>
  <c r="BI47" i="7" s="1"/>
  <c r="BH130" i="1"/>
  <c r="BI48" i="7" s="1"/>
  <c r="BH131" i="1"/>
  <c r="BI49" i="7" s="1"/>
  <c r="BH132" i="1"/>
  <c r="BI50" i="7" s="1"/>
  <c r="BE5" i="1"/>
  <c r="BF5" i="7" s="1"/>
  <c r="BE6" i="1"/>
  <c r="BF6" i="7" s="1"/>
  <c r="BE7" i="1"/>
  <c r="BF7" i="7" s="1"/>
  <c r="BE8" i="1"/>
  <c r="BF8" i="7" s="1"/>
  <c r="BE9" i="1"/>
  <c r="BF9" i="7" s="1"/>
  <c r="BE10" i="1"/>
  <c r="BF10" i="7" s="1"/>
  <c r="BE11" i="1"/>
  <c r="BF11" i="7" s="1"/>
  <c r="BE12" i="1"/>
  <c r="BF12" i="7" s="1"/>
  <c r="BE13" i="1"/>
  <c r="BF13" i="7" s="1"/>
  <c r="BE14" i="1"/>
  <c r="BF14" i="7" s="1"/>
  <c r="BE15" i="1"/>
  <c r="BF15" i="7" s="1"/>
  <c r="BE16" i="1"/>
  <c r="BF16" i="7" s="1"/>
  <c r="BE17" i="1"/>
  <c r="BF17" i="7" s="1"/>
  <c r="BE18" i="1"/>
  <c r="BF18" i="7" s="1"/>
  <c r="BE19" i="1"/>
  <c r="BF19" i="7" s="1"/>
  <c r="BE20" i="1"/>
  <c r="BF20" i="7" s="1"/>
  <c r="BE21" i="1"/>
  <c r="BF21" i="7" s="1"/>
  <c r="BE22" i="1"/>
  <c r="BF22" i="7" s="1"/>
  <c r="BE23" i="1"/>
  <c r="BF23" i="7" s="1"/>
  <c r="BE24" i="1"/>
  <c r="BF24" i="7" s="1"/>
  <c r="BE25" i="1"/>
  <c r="BF25" i="7" s="1"/>
  <c r="BE26" i="1"/>
  <c r="BF26" i="7" s="1"/>
  <c r="BE27" i="1"/>
  <c r="BF27" i="7" s="1"/>
  <c r="BE28" i="1"/>
  <c r="BF28" i="7" s="1"/>
  <c r="BE29" i="1"/>
  <c r="BF29" i="7" s="1"/>
  <c r="BG29" i="7" s="1"/>
  <c r="BE30" i="1"/>
  <c r="BF30" i="7" s="1"/>
  <c r="BE31" i="1"/>
  <c r="BF31" i="7" s="1"/>
  <c r="BE32" i="1"/>
  <c r="BF32" i="7" s="1"/>
  <c r="BE33" i="1"/>
  <c r="BF33" i="7" s="1"/>
  <c r="BE34" i="1"/>
  <c r="BF34" i="7" s="1"/>
  <c r="BG34" i="7" s="1"/>
  <c r="BE35" i="1"/>
  <c r="BF35" i="7" s="1"/>
  <c r="BE36" i="1"/>
  <c r="BF36" i="7" s="1"/>
  <c r="BE37" i="1"/>
  <c r="BF37" i="7" s="1"/>
  <c r="BE42" i="1"/>
  <c r="BF38" i="7" s="1"/>
  <c r="BE44" i="1"/>
  <c r="BF39" i="7" s="1"/>
  <c r="BE45" i="1"/>
  <c r="BF40" i="7" s="1"/>
  <c r="BE46" i="1"/>
  <c r="BF41" i="7" s="1"/>
  <c r="BE50" i="1"/>
  <c r="BF42" i="7" s="1"/>
  <c r="BE51" i="1"/>
  <c r="BF43" i="7" s="1"/>
  <c r="BE60" i="1"/>
  <c r="BF44" i="7" s="1"/>
  <c r="BG44" i="7" s="1"/>
  <c r="BE61" i="1"/>
  <c r="BF45" i="7" s="1"/>
  <c r="BE73" i="1"/>
  <c r="BF46" i="7" s="1"/>
  <c r="BE129" i="1"/>
  <c r="BF47" i="7" s="1"/>
  <c r="BE130" i="1"/>
  <c r="BF48" i="7" s="1"/>
  <c r="BG48" i="7" s="1"/>
  <c r="BE131" i="1"/>
  <c r="BF49" i="7" s="1"/>
  <c r="BE132" i="1"/>
  <c r="BF50" i="7" s="1"/>
  <c r="BC5" i="1"/>
  <c r="BD5" i="7" s="1"/>
  <c r="BC6" i="1"/>
  <c r="BD6" i="7" s="1"/>
  <c r="BC7" i="1"/>
  <c r="BD7" i="7" s="1"/>
  <c r="BC8" i="1"/>
  <c r="BD8" i="7" s="1"/>
  <c r="BC9" i="1"/>
  <c r="BD9" i="7" s="1"/>
  <c r="BC10" i="1"/>
  <c r="BD10" i="7" s="1"/>
  <c r="BC11" i="1"/>
  <c r="BD11" i="7" s="1"/>
  <c r="BC12" i="1"/>
  <c r="BD12" i="7" s="1"/>
  <c r="BC13" i="1"/>
  <c r="BD13" i="7" s="1"/>
  <c r="BC14" i="1"/>
  <c r="BD14" i="7" s="1"/>
  <c r="BC15" i="1"/>
  <c r="BD15" i="7" s="1"/>
  <c r="BC16" i="1"/>
  <c r="BD16" i="7" s="1"/>
  <c r="BC17" i="1"/>
  <c r="BD17" i="7" s="1"/>
  <c r="BC18" i="1"/>
  <c r="BD18" i="7" s="1"/>
  <c r="BC19" i="1"/>
  <c r="BD19" i="7" s="1"/>
  <c r="BC20" i="1"/>
  <c r="BD20" i="7" s="1"/>
  <c r="BC21" i="1"/>
  <c r="BD21" i="7" s="1"/>
  <c r="BC22" i="1"/>
  <c r="BD22" i="7" s="1"/>
  <c r="BC23" i="1"/>
  <c r="BD23" i="7" s="1"/>
  <c r="BC24" i="1"/>
  <c r="BD24" i="7" s="1"/>
  <c r="BC25" i="1"/>
  <c r="BD25" i="7" s="1"/>
  <c r="BC26" i="1"/>
  <c r="BD26" i="7" s="1"/>
  <c r="BC27" i="1"/>
  <c r="BD27" i="7" s="1"/>
  <c r="BC28" i="1"/>
  <c r="BD28" i="7" s="1"/>
  <c r="BC29" i="1"/>
  <c r="BD29" i="7" s="1"/>
  <c r="BC30" i="1"/>
  <c r="BD30" i="7" s="1"/>
  <c r="BC31" i="1"/>
  <c r="BD31" i="7" s="1"/>
  <c r="BC32" i="1"/>
  <c r="BD32" i="7" s="1"/>
  <c r="BC33" i="1"/>
  <c r="BD33" i="7" s="1"/>
  <c r="BC34" i="1"/>
  <c r="BD34" i="7" s="1"/>
  <c r="BE34" i="7" s="1"/>
  <c r="BC35" i="1"/>
  <c r="BD35" i="7" s="1"/>
  <c r="BC36" i="1"/>
  <c r="BD36" i="7" s="1"/>
  <c r="BC37" i="1"/>
  <c r="BD37" i="7" s="1"/>
  <c r="BC42" i="1"/>
  <c r="BD38" i="7" s="1"/>
  <c r="BC44" i="1"/>
  <c r="BD39" i="7" s="1"/>
  <c r="BC45" i="1"/>
  <c r="BD40" i="7" s="1"/>
  <c r="BC46" i="1"/>
  <c r="BD41" i="7" s="1"/>
  <c r="BC50" i="1"/>
  <c r="BD42" i="7" s="1"/>
  <c r="BC51" i="1"/>
  <c r="BD43" i="7" s="1"/>
  <c r="BC60" i="1"/>
  <c r="BD44" i="7" s="1"/>
  <c r="BE44" i="7" s="1"/>
  <c r="BC61" i="1"/>
  <c r="BD45" i="7" s="1"/>
  <c r="BC73" i="1"/>
  <c r="BD46" i="7" s="1"/>
  <c r="BC129" i="1"/>
  <c r="BD47" i="7" s="1"/>
  <c r="BC130" i="1"/>
  <c r="BD48" i="7" s="1"/>
  <c r="BE48" i="7" s="1"/>
  <c r="BC131" i="1"/>
  <c r="BD49" i="7" s="1"/>
  <c r="BC132" i="1"/>
  <c r="BD50" i="7" s="1"/>
  <c r="AZ5" i="1"/>
  <c r="BA5" i="7" s="1"/>
  <c r="AZ6" i="1"/>
  <c r="BA6" i="7" s="1"/>
  <c r="AZ7" i="1"/>
  <c r="BA7" i="7" s="1"/>
  <c r="AZ8" i="1"/>
  <c r="BA8" i="7" s="1"/>
  <c r="AZ9" i="1"/>
  <c r="BA9" i="7" s="1"/>
  <c r="AZ10" i="1"/>
  <c r="BA10" i="7" s="1"/>
  <c r="AZ11" i="1"/>
  <c r="BA11" i="7" s="1"/>
  <c r="AZ12" i="1"/>
  <c r="BA12" i="7" s="1"/>
  <c r="AZ13" i="1"/>
  <c r="BA13" i="7" s="1"/>
  <c r="AZ14" i="1"/>
  <c r="BA14" i="7" s="1"/>
  <c r="AZ15" i="1"/>
  <c r="BA15" i="7" s="1"/>
  <c r="AZ16" i="1"/>
  <c r="BA16" i="7" s="1"/>
  <c r="AZ17" i="1"/>
  <c r="BA17" i="7" s="1"/>
  <c r="AZ18" i="1"/>
  <c r="BA18" i="7" s="1"/>
  <c r="BB18" i="7" s="1"/>
  <c r="AZ19" i="1"/>
  <c r="BA19" i="7" s="1"/>
  <c r="AZ20" i="1"/>
  <c r="BA20" i="7" s="1"/>
  <c r="BB20" i="7" s="1"/>
  <c r="AZ21" i="1"/>
  <c r="BA21" i="7" s="1"/>
  <c r="AZ22" i="1"/>
  <c r="BA22" i="7" s="1"/>
  <c r="BB22" i="7" s="1"/>
  <c r="AZ23" i="1"/>
  <c r="BA23" i="7" s="1"/>
  <c r="BB23" i="7" s="1"/>
  <c r="AZ24" i="1"/>
  <c r="BA24" i="7" s="1"/>
  <c r="AZ25" i="1"/>
  <c r="BA25" i="7" s="1"/>
  <c r="AZ26" i="1"/>
  <c r="BA26" i="7" s="1"/>
  <c r="AZ27" i="1"/>
  <c r="BA27" i="7" s="1"/>
  <c r="AZ28" i="1"/>
  <c r="BA28" i="7" s="1"/>
  <c r="AZ29" i="1"/>
  <c r="BA29" i="7" s="1"/>
  <c r="BB29" i="7" s="1"/>
  <c r="AZ30" i="1"/>
  <c r="BA30" i="7" s="1"/>
  <c r="BB30" i="7" s="1"/>
  <c r="AZ31" i="1"/>
  <c r="BA31" i="7" s="1"/>
  <c r="BB31" i="7" s="1"/>
  <c r="AZ32" i="1"/>
  <c r="BA32" i="7" s="1"/>
  <c r="BB32" i="7" s="1"/>
  <c r="AZ33" i="1"/>
  <c r="BA33" i="7" s="1"/>
  <c r="BB33" i="7" s="1"/>
  <c r="AZ34" i="1"/>
  <c r="BA34" i="7" s="1"/>
  <c r="BB34" i="7" s="1"/>
  <c r="AZ35" i="1"/>
  <c r="BA35" i="7" s="1"/>
  <c r="BB35" i="7" s="1"/>
  <c r="AZ36" i="1"/>
  <c r="BA36" i="7" s="1"/>
  <c r="BB36" i="7" s="1"/>
  <c r="AZ37" i="1"/>
  <c r="BA37" i="7" s="1"/>
  <c r="AZ42" i="1"/>
  <c r="BA38" i="7" s="1"/>
  <c r="AZ44" i="1"/>
  <c r="BA39" i="7" s="1"/>
  <c r="AZ45" i="1"/>
  <c r="BA40" i="7" s="1"/>
  <c r="AZ46" i="1"/>
  <c r="BA41" i="7" s="1"/>
  <c r="AZ50" i="1"/>
  <c r="BA42" i="7" s="1"/>
  <c r="AZ51" i="1"/>
  <c r="BA43" i="7" s="1"/>
  <c r="AZ60" i="1"/>
  <c r="BA44" i="7" s="1"/>
  <c r="AZ61" i="1"/>
  <c r="BA45" i="7" s="1"/>
  <c r="AZ73" i="1"/>
  <c r="BA46" i="7" s="1"/>
  <c r="AZ129" i="1"/>
  <c r="BA47" i="7" s="1"/>
  <c r="BB47" i="7" s="1"/>
  <c r="AZ130" i="1"/>
  <c r="BA48" i="7" s="1"/>
  <c r="BB48" i="7" s="1"/>
  <c r="AZ131" i="1"/>
  <c r="BA49" i="7" s="1"/>
  <c r="BB49" i="7" s="1"/>
  <c r="AZ132" i="1"/>
  <c r="BA50" i="7" s="1"/>
  <c r="BB50" i="7" s="1"/>
  <c r="AX5" i="1"/>
  <c r="AY5" i="7" s="1"/>
  <c r="AX6" i="1"/>
  <c r="AY6" i="7" s="1"/>
  <c r="AX7" i="1"/>
  <c r="AY7" i="7" s="1"/>
  <c r="AX8" i="1"/>
  <c r="AY8" i="7" s="1"/>
  <c r="AX9" i="1"/>
  <c r="AY9" i="7" s="1"/>
  <c r="AX10" i="1"/>
  <c r="AY10" i="7" s="1"/>
  <c r="AX11" i="1"/>
  <c r="AY11" i="7" s="1"/>
  <c r="AX12" i="1"/>
  <c r="AY12" i="7" s="1"/>
  <c r="AX13" i="1"/>
  <c r="AY13" i="7" s="1"/>
  <c r="AX14" i="1"/>
  <c r="AY14" i="7" s="1"/>
  <c r="AX15" i="1"/>
  <c r="AY15" i="7" s="1"/>
  <c r="AX16" i="1"/>
  <c r="AY16" i="7" s="1"/>
  <c r="AX17" i="1"/>
  <c r="AY17" i="7" s="1"/>
  <c r="AX18" i="1"/>
  <c r="AY18" i="7" s="1"/>
  <c r="AX19" i="1"/>
  <c r="AY19" i="7" s="1"/>
  <c r="AX20" i="1"/>
  <c r="AY20" i="7" s="1"/>
  <c r="AX21" i="1"/>
  <c r="AY21" i="7" s="1"/>
  <c r="AX22" i="1"/>
  <c r="AY22" i="7" s="1"/>
  <c r="AZ22" i="7" s="1"/>
  <c r="AX23" i="1"/>
  <c r="AY23" i="7" s="1"/>
  <c r="AX24" i="1"/>
  <c r="AY24" i="7" s="1"/>
  <c r="AZ24" i="7" s="1"/>
  <c r="AX25" i="1"/>
  <c r="AY25" i="7" s="1"/>
  <c r="AX26" i="1"/>
  <c r="AY26" i="7" s="1"/>
  <c r="AX27" i="1"/>
  <c r="AY27" i="7" s="1"/>
  <c r="AX28" i="1"/>
  <c r="AY28" i="7" s="1"/>
  <c r="AX29" i="1"/>
  <c r="AY29" i="7" s="1"/>
  <c r="AX30" i="1"/>
  <c r="AY30" i="7" s="1"/>
  <c r="AZ30" i="7" s="1"/>
  <c r="AX31" i="1"/>
  <c r="AY31" i="7" s="1"/>
  <c r="AZ31" i="7" s="1"/>
  <c r="AX32" i="1"/>
  <c r="AY32" i="7" s="1"/>
  <c r="AZ32" i="7" s="1"/>
  <c r="AX33" i="1"/>
  <c r="AY33" i="7" s="1"/>
  <c r="AZ33" i="7" s="1"/>
  <c r="AX34" i="1"/>
  <c r="AY34" i="7" s="1"/>
  <c r="AZ34" i="7" s="1"/>
  <c r="AX35" i="1"/>
  <c r="AY35" i="7" s="1"/>
  <c r="AZ35" i="7" s="1"/>
  <c r="AX36" i="1"/>
  <c r="AY36" i="7" s="1"/>
  <c r="AZ36" i="7" s="1"/>
  <c r="AX37" i="1"/>
  <c r="AY37" i="7" s="1"/>
  <c r="AX42" i="1"/>
  <c r="AY38" i="7" s="1"/>
  <c r="AX44" i="1"/>
  <c r="AY39" i="7" s="1"/>
  <c r="AX45" i="1"/>
  <c r="AY40" i="7" s="1"/>
  <c r="AX46" i="1"/>
  <c r="AY41" i="7" s="1"/>
  <c r="AX50" i="1"/>
  <c r="AY42" i="7" s="1"/>
  <c r="AX51" i="1"/>
  <c r="AY43" i="7" s="1"/>
  <c r="AX60" i="1"/>
  <c r="AY44" i="7" s="1"/>
  <c r="AX61" i="1"/>
  <c r="AY45" i="7" s="1"/>
  <c r="AX73" i="1"/>
  <c r="AY46" i="7" s="1"/>
  <c r="AX129" i="1"/>
  <c r="AY47" i="7" s="1"/>
  <c r="AZ47" i="7" s="1"/>
  <c r="AX130" i="1"/>
  <c r="AY48" i="7" s="1"/>
  <c r="AZ48" i="7" s="1"/>
  <c r="AX131" i="1"/>
  <c r="AY49" i="7" s="1"/>
  <c r="AZ49" i="7" s="1"/>
  <c r="AX132" i="1"/>
  <c r="AY50" i="7" s="1"/>
  <c r="AZ50" i="7" s="1"/>
  <c r="AU5" i="1"/>
  <c r="AV5" i="7" s="1"/>
  <c r="AU6" i="1"/>
  <c r="AV6" i="7" s="1"/>
  <c r="AU7" i="1"/>
  <c r="AV7" i="7" s="1"/>
  <c r="AU8" i="1"/>
  <c r="AV8" i="7" s="1"/>
  <c r="AU9" i="1"/>
  <c r="AV9" i="7" s="1"/>
  <c r="AU10" i="1"/>
  <c r="AV10" i="7" s="1"/>
  <c r="AW10" i="7" s="1"/>
  <c r="AU11" i="1"/>
  <c r="AV11" i="7" s="1"/>
  <c r="AU12" i="1"/>
  <c r="AV12" i="7" s="1"/>
  <c r="AU13" i="1"/>
  <c r="AV13" i="7" s="1"/>
  <c r="AU14" i="1"/>
  <c r="AV14" i="7" s="1"/>
  <c r="AW14" i="7" s="1"/>
  <c r="AU15" i="1"/>
  <c r="AV15" i="7" s="1"/>
  <c r="AU16" i="1"/>
  <c r="AV16" i="7" s="1"/>
  <c r="AW16" i="7" s="1"/>
  <c r="AU17" i="1"/>
  <c r="AV17" i="7" s="1"/>
  <c r="AU18" i="1"/>
  <c r="AV18" i="7" s="1"/>
  <c r="AW18" i="7" s="1"/>
  <c r="AU19" i="1"/>
  <c r="AV19" i="7" s="1"/>
  <c r="AU20" i="1"/>
  <c r="AV20" i="7" s="1"/>
  <c r="AU21" i="1"/>
  <c r="AV21" i="7" s="1"/>
  <c r="AW21" i="7" s="1"/>
  <c r="AU22" i="1"/>
  <c r="AV22" i="7" s="1"/>
  <c r="AU23" i="1"/>
  <c r="AV23" i="7" s="1"/>
  <c r="AW23" i="7" s="1"/>
  <c r="AU24" i="1"/>
  <c r="AV24" i="7" s="1"/>
  <c r="AW24" i="7" s="1"/>
  <c r="AU25" i="1"/>
  <c r="AV25" i="7" s="1"/>
  <c r="AW25" i="7" s="1"/>
  <c r="AU26" i="1"/>
  <c r="AV26" i="7" s="1"/>
  <c r="AW26" i="7" s="1"/>
  <c r="AU27" i="1"/>
  <c r="AV27" i="7" s="1"/>
  <c r="AW27" i="7" s="1"/>
  <c r="AU28" i="1"/>
  <c r="AV28" i="7" s="1"/>
  <c r="AW28" i="7" s="1"/>
  <c r="AU29" i="1"/>
  <c r="AV29" i="7" s="1"/>
  <c r="AU30" i="1"/>
  <c r="AV30" i="7" s="1"/>
  <c r="AU31" i="1"/>
  <c r="AV31" i="7" s="1"/>
  <c r="AW31" i="7" s="1"/>
  <c r="AU32" i="1"/>
  <c r="AV32" i="7" s="1"/>
  <c r="AU33" i="1"/>
  <c r="AV33" i="7" s="1"/>
  <c r="AU34" i="1"/>
  <c r="AV34" i="7" s="1"/>
  <c r="AW34" i="7" s="1"/>
  <c r="AU35" i="1"/>
  <c r="AV35" i="7" s="1"/>
  <c r="AW35" i="7" s="1"/>
  <c r="AU36" i="1"/>
  <c r="AV36" i="7" s="1"/>
  <c r="AW36" i="7" s="1"/>
  <c r="AU37" i="1"/>
  <c r="AV37" i="7" s="1"/>
  <c r="AW37" i="7" s="1"/>
  <c r="AU42" i="1"/>
  <c r="AV38" i="7" s="1"/>
  <c r="AW38" i="7" s="1"/>
  <c r="AU44" i="1"/>
  <c r="AV39" i="7" s="1"/>
  <c r="AW39" i="7" s="1"/>
  <c r="AU45" i="1"/>
  <c r="AV40" i="7" s="1"/>
  <c r="AW40" i="7" s="1"/>
  <c r="AU46" i="1"/>
  <c r="AV41" i="7" s="1"/>
  <c r="AW41" i="7" s="1"/>
  <c r="AU50" i="1"/>
  <c r="AV42" i="7" s="1"/>
  <c r="AU51" i="1"/>
  <c r="AV43" i="7" s="1"/>
  <c r="AW43" i="7" s="1"/>
  <c r="AU60" i="1"/>
  <c r="AV44" i="7" s="1"/>
  <c r="AW44" i="7" s="1"/>
  <c r="AU61" i="1"/>
  <c r="AV45" i="7" s="1"/>
  <c r="AW45" i="7" s="1"/>
  <c r="AU73" i="1"/>
  <c r="AV46" i="7" s="1"/>
  <c r="AW46" i="7" s="1"/>
  <c r="AU129" i="1"/>
  <c r="AV47" i="7" s="1"/>
  <c r="AW47" i="7" s="1"/>
  <c r="AU130" i="1"/>
  <c r="AV48" i="7" s="1"/>
  <c r="AW48" i="7" s="1"/>
  <c r="AU131" i="1"/>
  <c r="AV49" i="7" s="1"/>
  <c r="AW49" i="7" s="1"/>
  <c r="AU132" i="1"/>
  <c r="AV50" i="7" s="1"/>
  <c r="AW50" i="7" s="1"/>
  <c r="AS5" i="1"/>
  <c r="AT5" i="7" s="1"/>
  <c r="AS6" i="1"/>
  <c r="AT6" i="7" s="1"/>
  <c r="AS7" i="1"/>
  <c r="AT7" i="7" s="1"/>
  <c r="AU7" i="7" s="1"/>
  <c r="AS8" i="1"/>
  <c r="AT8" i="7" s="1"/>
  <c r="AS9" i="1"/>
  <c r="AT9" i="7" s="1"/>
  <c r="AS10" i="1"/>
  <c r="AT10" i="7" s="1"/>
  <c r="AU10" i="7" s="1"/>
  <c r="AS11" i="1"/>
  <c r="AT11" i="7" s="1"/>
  <c r="AU11" i="7" s="1"/>
  <c r="AS12" i="1"/>
  <c r="AT12" i="7" s="1"/>
  <c r="AS13" i="1"/>
  <c r="AT13" i="7" s="1"/>
  <c r="AS14" i="1"/>
  <c r="AT14" i="7" s="1"/>
  <c r="AU14" i="7" s="1"/>
  <c r="AS15" i="1"/>
  <c r="AT15" i="7" s="1"/>
  <c r="AU15" i="7" s="1"/>
  <c r="AS16" i="1"/>
  <c r="AT16" i="7" s="1"/>
  <c r="AU16" i="7" s="1"/>
  <c r="AS17" i="1"/>
  <c r="AT17" i="7" s="1"/>
  <c r="AU17" i="7" s="1"/>
  <c r="AS18" i="1"/>
  <c r="AT18" i="7" s="1"/>
  <c r="AU18" i="7" s="1"/>
  <c r="AS19" i="1"/>
  <c r="AT19" i="7" s="1"/>
  <c r="AU19" i="7" s="1"/>
  <c r="AS20" i="1"/>
  <c r="AT20" i="7" s="1"/>
  <c r="AS21" i="1"/>
  <c r="AT21" i="7" s="1"/>
  <c r="AU21" i="7" s="1"/>
  <c r="AS22" i="1"/>
  <c r="AT22" i="7" s="1"/>
  <c r="AU22" i="7" s="1"/>
  <c r="AS23" i="1"/>
  <c r="AT23" i="7" s="1"/>
  <c r="AU23" i="7" s="1"/>
  <c r="AS24" i="1"/>
  <c r="AT24" i="7" s="1"/>
  <c r="AU24" i="7" s="1"/>
  <c r="AS25" i="1"/>
  <c r="AT25" i="7" s="1"/>
  <c r="AU25" i="7" s="1"/>
  <c r="AS26" i="1"/>
  <c r="AT26" i="7" s="1"/>
  <c r="AU26" i="7" s="1"/>
  <c r="AS27" i="1"/>
  <c r="AT27" i="7" s="1"/>
  <c r="AU27" i="7" s="1"/>
  <c r="AS28" i="1"/>
  <c r="AT28" i="7" s="1"/>
  <c r="AU28" i="7" s="1"/>
  <c r="AS29" i="1"/>
  <c r="AT29" i="7" s="1"/>
  <c r="AS30" i="1"/>
  <c r="AT30" i="7" s="1"/>
  <c r="AS31" i="1"/>
  <c r="AT31" i="7" s="1"/>
  <c r="AU31" i="7" s="1"/>
  <c r="AS32" i="1"/>
  <c r="AT32" i="7" s="1"/>
  <c r="AU32" i="7" s="1"/>
  <c r="AS33" i="1"/>
  <c r="AT33" i="7" s="1"/>
  <c r="AS34" i="1"/>
  <c r="AT34" i="7" s="1"/>
  <c r="AU34" i="7" s="1"/>
  <c r="AS35" i="1"/>
  <c r="AT35" i="7" s="1"/>
  <c r="AU35" i="7" s="1"/>
  <c r="AS36" i="1"/>
  <c r="AT36" i="7" s="1"/>
  <c r="AU36" i="7" s="1"/>
  <c r="AS37" i="1"/>
  <c r="AT37" i="7" s="1"/>
  <c r="AU37" i="7" s="1"/>
  <c r="AS42" i="1"/>
  <c r="AT38" i="7" s="1"/>
  <c r="AU38" i="7" s="1"/>
  <c r="AS44" i="1"/>
  <c r="AT39" i="7" s="1"/>
  <c r="AU39" i="7" s="1"/>
  <c r="AS45" i="1"/>
  <c r="AT40" i="7" s="1"/>
  <c r="AU40" i="7" s="1"/>
  <c r="AS46" i="1"/>
  <c r="AT41" i="7" s="1"/>
  <c r="AU41" i="7" s="1"/>
  <c r="AS50" i="1"/>
  <c r="AT42" i="7" s="1"/>
  <c r="AS51" i="1"/>
  <c r="AT43" i="7" s="1"/>
  <c r="AU43" i="7" s="1"/>
  <c r="AS60" i="1"/>
  <c r="AT44" i="7" s="1"/>
  <c r="AU44" i="7" s="1"/>
  <c r="AS61" i="1"/>
  <c r="AT45" i="7" s="1"/>
  <c r="AU45" i="7" s="1"/>
  <c r="AS73" i="1"/>
  <c r="AT46" i="7" s="1"/>
  <c r="AU46" i="7" s="1"/>
  <c r="AS129" i="1"/>
  <c r="AT47" i="7" s="1"/>
  <c r="AU47" i="7" s="1"/>
  <c r="AS130" i="1"/>
  <c r="AT48" i="7" s="1"/>
  <c r="AU48" i="7" s="1"/>
  <c r="AS131" i="1"/>
  <c r="AT49" i="7" s="1"/>
  <c r="AU49" i="7" s="1"/>
  <c r="AS132" i="1"/>
  <c r="AT50" i="7" s="1"/>
  <c r="AU50" i="7" s="1"/>
  <c r="AP5" i="1"/>
  <c r="AQ5" i="7" s="1"/>
  <c r="AR5" i="7" s="1"/>
  <c r="AP6" i="1"/>
  <c r="AQ6" i="7" s="1"/>
  <c r="AR6" i="7" s="1"/>
  <c r="AP7" i="1"/>
  <c r="AQ7" i="7" s="1"/>
  <c r="AP8" i="1"/>
  <c r="AQ8" i="7" s="1"/>
  <c r="AR8" i="7" s="1"/>
  <c r="AP9" i="1"/>
  <c r="AQ9" i="7" s="1"/>
  <c r="AP10" i="1"/>
  <c r="AQ10" i="7" s="1"/>
  <c r="AR10" i="7" s="1"/>
  <c r="AP11" i="1"/>
  <c r="AQ11" i="7" s="1"/>
  <c r="AR11" i="7" s="1"/>
  <c r="AP12" i="1"/>
  <c r="AQ12" i="7" s="1"/>
  <c r="AP13" i="1"/>
  <c r="AQ13" i="7" s="1"/>
  <c r="AR13" i="7" s="1"/>
  <c r="AP14" i="1"/>
  <c r="AQ14" i="7" s="1"/>
  <c r="AR14" i="7" s="1"/>
  <c r="AP15" i="1"/>
  <c r="AQ15" i="7" s="1"/>
  <c r="AR15" i="7" s="1"/>
  <c r="AP16" i="1"/>
  <c r="AQ16" i="7" s="1"/>
  <c r="AR16" i="7" s="1"/>
  <c r="AP17" i="1"/>
  <c r="AQ17" i="7" s="1"/>
  <c r="AR17" i="7" s="1"/>
  <c r="AP18" i="1"/>
  <c r="AQ18" i="7" s="1"/>
  <c r="AR18" i="7" s="1"/>
  <c r="AP19" i="1"/>
  <c r="AQ19" i="7" s="1"/>
  <c r="AP20" i="1"/>
  <c r="AQ20" i="7" s="1"/>
  <c r="AR20" i="7" s="1"/>
  <c r="AP21" i="1"/>
  <c r="AQ21" i="7" s="1"/>
  <c r="AR21" i="7" s="1"/>
  <c r="AP22" i="1"/>
  <c r="AQ22" i="7" s="1"/>
  <c r="AR22" i="7" s="1"/>
  <c r="AP23" i="1"/>
  <c r="AQ23" i="7" s="1"/>
  <c r="AR23" i="7" s="1"/>
  <c r="AP24" i="1"/>
  <c r="AQ24" i="7" s="1"/>
  <c r="AR24" i="7" s="1"/>
  <c r="AP25" i="1"/>
  <c r="AQ25" i="7" s="1"/>
  <c r="AR25" i="7" s="1"/>
  <c r="AP26" i="1"/>
  <c r="AQ26" i="7" s="1"/>
  <c r="AR26" i="7" s="1"/>
  <c r="AP27" i="1"/>
  <c r="AQ27" i="7" s="1"/>
  <c r="AR27" i="7" s="1"/>
  <c r="AP28" i="1"/>
  <c r="AQ28" i="7" s="1"/>
  <c r="AP29" i="1"/>
  <c r="AQ29" i="7" s="1"/>
  <c r="AR29" i="7" s="1"/>
  <c r="AP30" i="1"/>
  <c r="AQ30" i="7" s="1"/>
  <c r="AP31" i="1"/>
  <c r="AQ31" i="7" s="1"/>
  <c r="AP32" i="1"/>
  <c r="AQ32" i="7" s="1"/>
  <c r="AR32" i="7" s="1"/>
  <c r="AP33" i="1"/>
  <c r="AQ33" i="7" s="1"/>
  <c r="AR33" i="7" s="1"/>
  <c r="AP34" i="1"/>
  <c r="AQ34" i="7" s="1"/>
  <c r="AR34" i="7" s="1"/>
  <c r="AP35" i="1"/>
  <c r="AQ35" i="7" s="1"/>
  <c r="AR35" i="7" s="1"/>
  <c r="AP36" i="1"/>
  <c r="AQ36" i="7" s="1"/>
  <c r="AR36" i="7" s="1"/>
  <c r="AP37" i="1"/>
  <c r="AQ37" i="7" s="1"/>
  <c r="AR37" i="7" s="1"/>
  <c r="AP42" i="1"/>
  <c r="AQ38" i="7" s="1"/>
  <c r="AR38" i="7" s="1"/>
  <c r="AP44" i="1"/>
  <c r="AQ39" i="7" s="1"/>
  <c r="AR39" i="7" s="1"/>
  <c r="AP45" i="1"/>
  <c r="AQ40" i="7" s="1"/>
  <c r="AR40" i="7" s="1"/>
  <c r="AP46" i="1"/>
  <c r="AQ41" i="7" s="1"/>
  <c r="AP50" i="1"/>
  <c r="AQ42" i="7" s="1"/>
  <c r="AP51" i="1"/>
  <c r="AQ43" i="7" s="1"/>
  <c r="AR43" i="7" s="1"/>
  <c r="AP60" i="1"/>
  <c r="AQ44" i="7" s="1"/>
  <c r="AR44" i="7" s="1"/>
  <c r="AP61" i="1"/>
  <c r="AQ45" i="7" s="1"/>
  <c r="AR45" i="7" s="1"/>
  <c r="AP73" i="1"/>
  <c r="AQ46" i="7" s="1"/>
  <c r="AR46" i="7" s="1"/>
  <c r="AP129" i="1"/>
  <c r="AQ47" i="7" s="1"/>
  <c r="AR47" i="7" s="1"/>
  <c r="AP130" i="1"/>
  <c r="AQ48" i="7" s="1"/>
  <c r="AR48" i="7" s="1"/>
  <c r="AP131" i="1"/>
  <c r="AQ49" i="7" s="1"/>
  <c r="AR49" i="7" s="1"/>
  <c r="AP132" i="1"/>
  <c r="AQ50" i="7" s="1"/>
  <c r="AR50" i="7" s="1"/>
  <c r="AN5" i="1"/>
  <c r="AO5" i="7" s="1"/>
  <c r="AP5" i="7" s="1"/>
  <c r="AN6" i="1"/>
  <c r="AO6" i="7" s="1"/>
  <c r="AN7" i="1"/>
  <c r="AO7" i="7" s="1"/>
  <c r="AN8" i="1"/>
  <c r="AO8" i="7" s="1"/>
  <c r="AN9" i="1"/>
  <c r="AO9" i="7" s="1"/>
  <c r="AN10" i="1"/>
  <c r="AO10" i="7" s="1"/>
  <c r="AN11" i="1"/>
  <c r="AO11" i="7" s="1"/>
  <c r="AP11" i="7" s="1"/>
  <c r="AN12" i="1"/>
  <c r="AO12" i="7" s="1"/>
  <c r="AN13" i="1"/>
  <c r="AO13" i="7" s="1"/>
  <c r="AP13" i="7" s="1"/>
  <c r="AN14" i="1"/>
  <c r="AO14" i="7" s="1"/>
  <c r="AN15" i="1"/>
  <c r="AO15" i="7" s="1"/>
  <c r="AP15" i="7" s="1"/>
  <c r="AN16" i="1"/>
  <c r="AO16" i="7" s="1"/>
  <c r="AN17" i="1"/>
  <c r="AO17" i="7" s="1"/>
  <c r="AP17" i="7" s="1"/>
  <c r="AN18" i="1"/>
  <c r="AO18" i="7" s="1"/>
  <c r="AN19" i="1"/>
  <c r="AO19" i="7" s="1"/>
  <c r="AN20" i="1"/>
  <c r="AO20" i="7" s="1"/>
  <c r="AN21" i="1"/>
  <c r="AO21" i="7" s="1"/>
  <c r="AP21" i="7" s="1"/>
  <c r="AN22" i="1"/>
  <c r="AO22" i="7" s="1"/>
  <c r="AP22" i="7" s="1"/>
  <c r="AN23" i="1"/>
  <c r="AO23" i="7" s="1"/>
  <c r="AP23" i="7" s="1"/>
  <c r="AN24" i="1"/>
  <c r="AO24" i="7" s="1"/>
  <c r="AP24" i="7" s="1"/>
  <c r="AN25" i="1"/>
  <c r="AO25" i="7" s="1"/>
  <c r="AN26" i="1"/>
  <c r="AO26" i="7" s="1"/>
  <c r="AP26" i="7" s="1"/>
  <c r="AN27" i="1"/>
  <c r="AO27" i="7" s="1"/>
  <c r="AN28" i="1"/>
  <c r="AO28" i="7" s="1"/>
  <c r="AN29" i="1"/>
  <c r="AO29" i="7" s="1"/>
  <c r="AP29" i="7" s="1"/>
  <c r="AN30" i="1"/>
  <c r="AO30" i="7" s="1"/>
  <c r="AN31" i="1"/>
  <c r="AO31" i="7" s="1"/>
  <c r="AN32" i="1"/>
  <c r="AO32" i="7" s="1"/>
  <c r="AP32" i="7" s="1"/>
  <c r="AN33" i="1"/>
  <c r="AO33" i="7" s="1"/>
  <c r="AP33" i="7" s="1"/>
  <c r="AN34" i="1"/>
  <c r="AO34" i="7" s="1"/>
  <c r="AP34" i="7" s="1"/>
  <c r="AN35" i="1"/>
  <c r="AO35" i="7" s="1"/>
  <c r="AP35" i="7" s="1"/>
  <c r="AN36" i="1"/>
  <c r="AO36" i="7" s="1"/>
  <c r="AP36" i="7" s="1"/>
  <c r="AN37" i="1"/>
  <c r="AO37" i="7" s="1"/>
  <c r="AP37" i="7" s="1"/>
  <c r="AN42" i="1"/>
  <c r="AO38" i="7" s="1"/>
  <c r="AP38" i="7" s="1"/>
  <c r="AN44" i="1"/>
  <c r="AO39" i="7" s="1"/>
  <c r="AP39" i="7" s="1"/>
  <c r="AN45" i="1"/>
  <c r="AO40" i="7" s="1"/>
  <c r="AP40" i="7" s="1"/>
  <c r="AN46" i="1"/>
  <c r="AO41" i="7" s="1"/>
  <c r="AN50" i="1"/>
  <c r="AO42" i="7" s="1"/>
  <c r="AN51" i="1"/>
  <c r="AO43" i="7" s="1"/>
  <c r="AP43" i="7" s="1"/>
  <c r="AN60" i="1"/>
  <c r="AO44" i="7" s="1"/>
  <c r="AP44" i="7" s="1"/>
  <c r="AN61" i="1"/>
  <c r="AO45" i="7" s="1"/>
  <c r="AP45" i="7" s="1"/>
  <c r="AN73" i="1"/>
  <c r="AO46" i="7" s="1"/>
  <c r="AP46" i="7" s="1"/>
  <c r="AN129" i="1"/>
  <c r="AO47" i="7" s="1"/>
  <c r="AP47" i="7" s="1"/>
  <c r="AN130" i="1"/>
  <c r="AO48" i="7" s="1"/>
  <c r="AP48" i="7" s="1"/>
  <c r="AN131" i="1"/>
  <c r="AO49" i="7" s="1"/>
  <c r="AP49" i="7" s="1"/>
  <c r="AN132" i="1"/>
  <c r="AO50" i="7" s="1"/>
  <c r="AP50" i="7" s="1"/>
  <c r="AK5" i="7"/>
  <c r="AK6" i="7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J49" i="7" s="1"/>
  <c r="AI50" i="7"/>
  <c r="AF5" i="7"/>
  <c r="AF6" i="7"/>
  <c r="AF7" i="7"/>
  <c r="AF8" i="7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D5" i="7"/>
  <c r="AD6" i="7"/>
  <c r="AD7" i="7"/>
  <c r="AD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E47" i="7" s="1"/>
  <c r="AD48" i="7"/>
  <c r="AD49" i="7"/>
  <c r="AE49" i="7" s="1"/>
  <c r="AD50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Z50" i="7" s="1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U49" i="7" s="1"/>
  <c r="T50" i="7"/>
  <c r="U50" i="7" s="1"/>
  <c r="IF50" i="7"/>
  <c r="ID50" i="7"/>
  <c r="IA50" i="7"/>
  <c r="HY50" i="7"/>
  <c r="HV50" i="7"/>
  <c r="HT50" i="7"/>
  <c r="HQ50" i="7"/>
  <c r="HO50" i="7"/>
  <c r="HL50" i="7"/>
  <c r="HJ50" i="7"/>
  <c r="HG50" i="7"/>
  <c r="HE50" i="7"/>
  <c r="HB50" i="7"/>
  <c r="GZ50" i="7"/>
  <c r="GW50" i="7"/>
  <c r="GU50" i="7"/>
  <c r="GR50" i="7"/>
  <c r="GP50" i="7"/>
  <c r="GM50" i="7"/>
  <c r="GK50" i="7"/>
  <c r="GH50" i="7"/>
  <c r="GF50" i="7"/>
  <c r="GC50" i="7"/>
  <c r="GA50" i="7"/>
  <c r="FX50" i="7"/>
  <c r="FV50" i="7"/>
  <c r="FS50" i="7"/>
  <c r="FQ50" i="7"/>
  <c r="FN50" i="7"/>
  <c r="FL50" i="7"/>
  <c r="FI50" i="7"/>
  <c r="FG50" i="7"/>
  <c r="FD50" i="7"/>
  <c r="FB50" i="7"/>
  <c r="EY50" i="7"/>
  <c r="EW50" i="7"/>
  <c r="ET50" i="7"/>
  <c r="ER50" i="7"/>
  <c r="EO50" i="7"/>
  <c r="EM50" i="7"/>
  <c r="EJ50" i="7"/>
  <c r="EH50" i="7"/>
  <c r="EE50" i="7"/>
  <c r="EC50" i="7"/>
  <c r="DZ50" i="7"/>
  <c r="DX50" i="7"/>
  <c r="DU50" i="7"/>
  <c r="DS50" i="7"/>
  <c r="DP50" i="7"/>
  <c r="DN50" i="7"/>
  <c r="DK50" i="7"/>
  <c r="DI50" i="7"/>
  <c r="DF50" i="7"/>
  <c r="DD50" i="7"/>
  <c r="DA50" i="7"/>
  <c r="CY50" i="7"/>
  <c r="CV50" i="7"/>
  <c r="CT50" i="7"/>
  <c r="CQ50" i="7"/>
  <c r="CO50" i="7"/>
  <c r="CL50" i="7"/>
  <c r="CJ50" i="7"/>
  <c r="CG50" i="7"/>
  <c r="CE50" i="7"/>
  <c r="CA50" i="7"/>
  <c r="BY50" i="7"/>
  <c r="BL50" i="7"/>
  <c r="BJ50" i="7"/>
  <c r="BG50" i="7"/>
  <c r="BE50" i="7"/>
  <c r="AL50" i="7"/>
  <c r="AJ50" i="7"/>
  <c r="AG50" i="7"/>
  <c r="AE50" i="7"/>
  <c r="AB50" i="7"/>
  <c r="W50" i="7"/>
  <c r="H50" i="7"/>
  <c r="IF49" i="7"/>
  <c r="ID49" i="7"/>
  <c r="IA49" i="7"/>
  <c r="HY49" i="7"/>
  <c r="HV49" i="7"/>
  <c r="HT49" i="7"/>
  <c r="HQ49" i="7"/>
  <c r="HO49" i="7"/>
  <c r="HL49" i="7"/>
  <c r="HJ49" i="7"/>
  <c r="HG49" i="7"/>
  <c r="HE49" i="7"/>
  <c r="HB49" i="7"/>
  <c r="GZ49" i="7"/>
  <c r="GW49" i="7"/>
  <c r="GU49" i="7"/>
  <c r="GR49" i="7"/>
  <c r="GP49" i="7"/>
  <c r="GM49" i="7"/>
  <c r="GK49" i="7"/>
  <c r="GH49" i="7"/>
  <c r="GF49" i="7"/>
  <c r="GC49" i="7"/>
  <c r="GA49" i="7"/>
  <c r="FX49" i="7"/>
  <c r="FV49" i="7"/>
  <c r="FS49" i="7"/>
  <c r="FQ49" i="7"/>
  <c r="FN49" i="7"/>
  <c r="FL49" i="7"/>
  <c r="FI49" i="7"/>
  <c r="FG49" i="7"/>
  <c r="FD49" i="7"/>
  <c r="FB49" i="7"/>
  <c r="EY49" i="7"/>
  <c r="EW49" i="7"/>
  <c r="ET49" i="7"/>
  <c r="ER49" i="7"/>
  <c r="EO49" i="7"/>
  <c r="EM49" i="7"/>
  <c r="EJ49" i="7"/>
  <c r="EH49" i="7"/>
  <c r="EE49" i="7"/>
  <c r="EC49" i="7"/>
  <c r="DZ49" i="7"/>
  <c r="DX49" i="7"/>
  <c r="DU49" i="7"/>
  <c r="DS49" i="7"/>
  <c r="DP49" i="7"/>
  <c r="DN49" i="7"/>
  <c r="DK49" i="7"/>
  <c r="DI49" i="7"/>
  <c r="DF49" i="7"/>
  <c r="DD49" i="7"/>
  <c r="DA49" i="7"/>
  <c r="CY49" i="7"/>
  <c r="CV49" i="7"/>
  <c r="CT49" i="7"/>
  <c r="CQ49" i="7"/>
  <c r="CO49" i="7"/>
  <c r="CL49" i="7"/>
  <c r="CJ49" i="7"/>
  <c r="CG49" i="7"/>
  <c r="CE49" i="7"/>
  <c r="CA49" i="7"/>
  <c r="BY49" i="7"/>
  <c r="BV49" i="7"/>
  <c r="BT49" i="7"/>
  <c r="BQ49" i="7"/>
  <c r="BO49" i="7"/>
  <c r="BL49" i="7"/>
  <c r="BJ49" i="7"/>
  <c r="BG49" i="7"/>
  <c r="BE49" i="7"/>
  <c r="AL49" i="7"/>
  <c r="AG49" i="7"/>
  <c r="AB49" i="7"/>
  <c r="Z49" i="7"/>
  <c r="W49" i="7"/>
  <c r="H49" i="7"/>
  <c r="IF48" i="7"/>
  <c r="ID48" i="7"/>
  <c r="IA48" i="7"/>
  <c r="HY48" i="7"/>
  <c r="HV48" i="7"/>
  <c r="HT48" i="7"/>
  <c r="HQ48" i="7"/>
  <c r="HO48" i="7"/>
  <c r="HL48" i="7"/>
  <c r="HJ48" i="7"/>
  <c r="HG48" i="7"/>
  <c r="HE48" i="7"/>
  <c r="HB48" i="7"/>
  <c r="GZ48" i="7"/>
  <c r="GW48" i="7"/>
  <c r="GU48" i="7"/>
  <c r="GR48" i="7"/>
  <c r="GP48" i="7"/>
  <c r="GM48" i="7"/>
  <c r="GK48" i="7"/>
  <c r="GH48" i="7"/>
  <c r="GF48" i="7"/>
  <c r="GC48" i="7"/>
  <c r="GA48" i="7"/>
  <c r="FX48" i="7"/>
  <c r="FV48" i="7"/>
  <c r="FS48" i="7"/>
  <c r="FQ48" i="7"/>
  <c r="FN48" i="7"/>
  <c r="FL48" i="7"/>
  <c r="FI48" i="7"/>
  <c r="FG48" i="7"/>
  <c r="FD48" i="7"/>
  <c r="FB48" i="7"/>
  <c r="EY48" i="7"/>
  <c r="EW48" i="7"/>
  <c r="ET48" i="7"/>
  <c r="ER48" i="7"/>
  <c r="EO48" i="7"/>
  <c r="EM48" i="7"/>
  <c r="EJ48" i="7"/>
  <c r="EH48" i="7"/>
  <c r="EE48" i="7"/>
  <c r="EC48" i="7"/>
  <c r="DZ48" i="7"/>
  <c r="DX48" i="7"/>
  <c r="DU48" i="7"/>
  <c r="DS48" i="7"/>
  <c r="DP48" i="7"/>
  <c r="DN48" i="7"/>
  <c r="DK48" i="7"/>
  <c r="DI48" i="7"/>
  <c r="DF48" i="7"/>
  <c r="DD48" i="7"/>
  <c r="DA48" i="7"/>
  <c r="CY48" i="7"/>
  <c r="CV48" i="7"/>
  <c r="CT48" i="7"/>
  <c r="CQ48" i="7"/>
  <c r="CO48" i="7"/>
  <c r="CL48" i="7"/>
  <c r="CJ48" i="7"/>
  <c r="CG48" i="7"/>
  <c r="CE48" i="7"/>
  <c r="CA48" i="7"/>
  <c r="BY48" i="7"/>
  <c r="BV48" i="7"/>
  <c r="BT48" i="7"/>
  <c r="BQ48" i="7"/>
  <c r="BO48" i="7"/>
  <c r="BL48" i="7"/>
  <c r="BJ48" i="7"/>
  <c r="AL48" i="7"/>
  <c r="AJ48" i="7"/>
  <c r="AG48" i="7"/>
  <c r="AE48" i="7"/>
  <c r="AB48" i="7"/>
  <c r="Z48" i="7"/>
  <c r="W48" i="7"/>
  <c r="U48" i="7"/>
  <c r="H48" i="7"/>
  <c r="IF47" i="7"/>
  <c r="ID47" i="7"/>
  <c r="IA47" i="7"/>
  <c r="HY47" i="7"/>
  <c r="HV47" i="7"/>
  <c r="HT47" i="7"/>
  <c r="HQ47" i="7"/>
  <c r="HO47" i="7"/>
  <c r="HL47" i="7"/>
  <c r="HJ47" i="7"/>
  <c r="HG47" i="7"/>
  <c r="HE47" i="7"/>
  <c r="HB47" i="7"/>
  <c r="GZ47" i="7"/>
  <c r="GW47" i="7"/>
  <c r="GU47" i="7"/>
  <c r="GR47" i="7"/>
  <c r="GP47" i="7"/>
  <c r="GM47" i="7"/>
  <c r="GK47" i="7"/>
  <c r="GH47" i="7"/>
  <c r="GF47" i="7"/>
  <c r="GC47" i="7"/>
  <c r="GA47" i="7"/>
  <c r="FX47" i="7"/>
  <c r="FV47" i="7"/>
  <c r="FS47" i="7"/>
  <c r="FQ47" i="7"/>
  <c r="FN47" i="7"/>
  <c r="FL47" i="7"/>
  <c r="FI47" i="7"/>
  <c r="FG47" i="7"/>
  <c r="FD47" i="7"/>
  <c r="FB47" i="7"/>
  <c r="EY47" i="7"/>
  <c r="EW47" i="7"/>
  <c r="ET47" i="7"/>
  <c r="ER47" i="7"/>
  <c r="EO47" i="7"/>
  <c r="EM47" i="7"/>
  <c r="EJ47" i="7"/>
  <c r="EH47" i="7"/>
  <c r="EE47" i="7"/>
  <c r="EC47" i="7"/>
  <c r="DZ47" i="7"/>
  <c r="DX47" i="7"/>
  <c r="DU47" i="7"/>
  <c r="DS47" i="7"/>
  <c r="DP47" i="7"/>
  <c r="DN47" i="7"/>
  <c r="DK47" i="7"/>
  <c r="DI47" i="7"/>
  <c r="DF47" i="7"/>
  <c r="DD47" i="7"/>
  <c r="DA47" i="7"/>
  <c r="CY47" i="7"/>
  <c r="CV47" i="7"/>
  <c r="CT47" i="7"/>
  <c r="CQ47" i="7"/>
  <c r="CO47" i="7"/>
  <c r="CL47" i="7"/>
  <c r="CJ47" i="7"/>
  <c r="CG47" i="7"/>
  <c r="CE47" i="7"/>
  <c r="CA47" i="7"/>
  <c r="BY47" i="7"/>
  <c r="BV47" i="7"/>
  <c r="BT47" i="7"/>
  <c r="BQ47" i="7"/>
  <c r="BO47" i="7"/>
  <c r="BL47" i="7"/>
  <c r="BJ47" i="7"/>
  <c r="BG47" i="7"/>
  <c r="BE47" i="7"/>
  <c r="AL47" i="7"/>
  <c r="AJ47" i="7"/>
  <c r="AG47" i="7"/>
  <c r="AB47" i="7"/>
  <c r="Z47" i="7"/>
  <c r="W47" i="7"/>
  <c r="U47" i="7"/>
  <c r="H47" i="7"/>
  <c r="IF46" i="7"/>
  <c r="ID46" i="7"/>
  <c r="IA46" i="7"/>
  <c r="HY46" i="7"/>
  <c r="HV46" i="7"/>
  <c r="HT46" i="7"/>
  <c r="HQ46" i="7"/>
  <c r="HO46" i="7"/>
  <c r="HL46" i="7"/>
  <c r="HJ46" i="7"/>
  <c r="HG46" i="7"/>
  <c r="HE46" i="7"/>
  <c r="HB46" i="7"/>
  <c r="GZ46" i="7"/>
  <c r="GW46" i="7"/>
  <c r="GU46" i="7"/>
  <c r="GR46" i="7"/>
  <c r="GP46" i="7"/>
  <c r="GM46" i="7"/>
  <c r="GK46" i="7"/>
  <c r="GH46" i="7"/>
  <c r="GF46" i="7"/>
  <c r="GC46" i="7"/>
  <c r="GA46" i="7"/>
  <c r="FX46" i="7"/>
  <c r="FV46" i="7"/>
  <c r="FS46" i="7"/>
  <c r="FQ46" i="7"/>
  <c r="FN46" i="7"/>
  <c r="FL46" i="7"/>
  <c r="FI46" i="7"/>
  <c r="FG46" i="7"/>
  <c r="FD46" i="7"/>
  <c r="FB46" i="7"/>
  <c r="EY46" i="7"/>
  <c r="EW46" i="7"/>
  <c r="ET46" i="7"/>
  <c r="ER46" i="7"/>
  <c r="EO46" i="7"/>
  <c r="EM46" i="7"/>
  <c r="EJ46" i="7"/>
  <c r="EH46" i="7"/>
  <c r="EE46" i="7"/>
  <c r="EC46" i="7"/>
  <c r="DZ46" i="7"/>
  <c r="DX46" i="7"/>
  <c r="DU46" i="7"/>
  <c r="DS46" i="7"/>
  <c r="DP46" i="7"/>
  <c r="DN46" i="7"/>
  <c r="DK46" i="7"/>
  <c r="DI46" i="7"/>
  <c r="DF46" i="7"/>
  <c r="DD46" i="7"/>
  <c r="DA46" i="7"/>
  <c r="CY46" i="7"/>
  <c r="CV46" i="7"/>
  <c r="CT46" i="7"/>
  <c r="CQ46" i="7"/>
  <c r="CO46" i="7"/>
  <c r="CL46" i="7"/>
  <c r="CJ46" i="7"/>
  <c r="CG46" i="7"/>
  <c r="CE46" i="7"/>
  <c r="CA46" i="7"/>
  <c r="BY46" i="7"/>
  <c r="BV46" i="7"/>
  <c r="BT46" i="7"/>
  <c r="BQ46" i="7"/>
  <c r="BO46" i="7"/>
  <c r="BL46" i="7"/>
  <c r="BJ46" i="7"/>
  <c r="BG46" i="7"/>
  <c r="BE46" i="7"/>
  <c r="BB46" i="7"/>
  <c r="AZ46" i="7"/>
  <c r="AL46" i="7"/>
  <c r="AJ46" i="7"/>
  <c r="AG46" i="7"/>
  <c r="AE46" i="7"/>
  <c r="AB46" i="7"/>
  <c r="Z46" i="7"/>
  <c r="W46" i="7"/>
  <c r="U46" i="7"/>
  <c r="H46" i="7"/>
  <c r="IF45" i="7"/>
  <c r="ID45" i="7"/>
  <c r="IA45" i="7"/>
  <c r="HY45" i="7"/>
  <c r="HV45" i="7"/>
  <c r="HT45" i="7"/>
  <c r="HQ45" i="7"/>
  <c r="HO45" i="7"/>
  <c r="HL45" i="7"/>
  <c r="HJ45" i="7"/>
  <c r="HG45" i="7"/>
  <c r="HE45" i="7"/>
  <c r="HB45" i="7"/>
  <c r="GZ45" i="7"/>
  <c r="GW45" i="7"/>
  <c r="GU45" i="7"/>
  <c r="GR45" i="7"/>
  <c r="GP45" i="7"/>
  <c r="GM45" i="7"/>
  <c r="GK45" i="7"/>
  <c r="GH45" i="7"/>
  <c r="GF45" i="7"/>
  <c r="GC45" i="7"/>
  <c r="GA45" i="7"/>
  <c r="FX45" i="7"/>
  <c r="FV45" i="7"/>
  <c r="FS45" i="7"/>
  <c r="FQ45" i="7"/>
  <c r="FN45" i="7"/>
  <c r="FL45" i="7"/>
  <c r="FI45" i="7"/>
  <c r="FG45" i="7"/>
  <c r="FD45" i="7"/>
  <c r="FB45" i="7"/>
  <c r="EY45" i="7"/>
  <c r="EW45" i="7"/>
  <c r="ET45" i="7"/>
  <c r="ER45" i="7"/>
  <c r="EO45" i="7"/>
  <c r="EM45" i="7"/>
  <c r="EJ45" i="7"/>
  <c r="EH45" i="7"/>
  <c r="EE45" i="7"/>
  <c r="EC45" i="7"/>
  <c r="DZ45" i="7"/>
  <c r="DX45" i="7"/>
  <c r="DU45" i="7"/>
  <c r="DS45" i="7"/>
  <c r="DP45" i="7"/>
  <c r="DN45" i="7"/>
  <c r="DK45" i="7"/>
  <c r="DI45" i="7"/>
  <c r="DF45" i="7"/>
  <c r="DD45" i="7"/>
  <c r="DA45" i="7"/>
  <c r="CY45" i="7"/>
  <c r="CV45" i="7"/>
  <c r="CT45" i="7"/>
  <c r="CQ45" i="7"/>
  <c r="CO45" i="7"/>
  <c r="CL45" i="7"/>
  <c r="CJ45" i="7"/>
  <c r="CG45" i="7"/>
  <c r="CE45" i="7"/>
  <c r="CA45" i="7"/>
  <c r="BY45" i="7"/>
  <c r="BV45" i="7"/>
  <c r="BT45" i="7"/>
  <c r="BQ45" i="7"/>
  <c r="BO45" i="7"/>
  <c r="BL45" i="7"/>
  <c r="BJ45" i="7"/>
  <c r="BG45" i="7"/>
  <c r="BE45" i="7"/>
  <c r="BB45" i="7"/>
  <c r="AZ45" i="7"/>
  <c r="AL45" i="7"/>
  <c r="AJ45" i="7"/>
  <c r="AG45" i="7"/>
  <c r="AE45" i="7"/>
  <c r="AB45" i="7"/>
  <c r="Z45" i="7"/>
  <c r="W45" i="7"/>
  <c r="U45" i="7"/>
  <c r="H45" i="7"/>
  <c r="IF44" i="7"/>
  <c r="ID44" i="7"/>
  <c r="IA44" i="7"/>
  <c r="HY44" i="7"/>
  <c r="HV44" i="7"/>
  <c r="HT44" i="7"/>
  <c r="HQ44" i="7"/>
  <c r="HO44" i="7"/>
  <c r="HL44" i="7"/>
  <c r="HJ44" i="7"/>
  <c r="HG44" i="7"/>
  <c r="HE44" i="7"/>
  <c r="HB44" i="7"/>
  <c r="GZ44" i="7"/>
  <c r="GW44" i="7"/>
  <c r="GU44" i="7"/>
  <c r="GR44" i="7"/>
  <c r="GP44" i="7"/>
  <c r="GM44" i="7"/>
  <c r="GK44" i="7"/>
  <c r="GH44" i="7"/>
  <c r="GF44" i="7"/>
  <c r="GC44" i="7"/>
  <c r="GA44" i="7"/>
  <c r="FX44" i="7"/>
  <c r="FV44" i="7"/>
  <c r="FS44" i="7"/>
  <c r="FQ44" i="7"/>
  <c r="FN44" i="7"/>
  <c r="FL44" i="7"/>
  <c r="FI44" i="7"/>
  <c r="FG44" i="7"/>
  <c r="FD44" i="7"/>
  <c r="FB44" i="7"/>
  <c r="EY44" i="7"/>
  <c r="EW44" i="7"/>
  <c r="ET44" i="7"/>
  <c r="ER44" i="7"/>
  <c r="EO44" i="7"/>
  <c r="EM44" i="7"/>
  <c r="EJ44" i="7"/>
  <c r="EH44" i="7"/>
  <c r="EE44" i="7"/>
  <c r="EC44" i="7"/>
  <c r="DZ44" i="7"/>
  <c r="DX44" i="7"/>
  <c r="DU44" i="7"/>
  <c r="DS44" i="7"/>
  <c r="DP44" i="7"/>
  <c r="DN44" i="7"/>
  <c r="DK44" i="7"/>
  <c r="DI44" i="7"/>
  <c r="DF44" i="7"/>
  <c r="DD44" i="7"/>
  <c r="DA44" i="7"/>
  <c r="CY44" i="7"/>
  <c r="CV44" i="7"/>
  <c r="CT44" i="7"/>
  <c r="CQ44" i="7"/>
  <c r="CO44" i="7"/>
  <c r="CL44" i="7"/>
  <c r="CJ44" i="7"/>
  <c r="CG44" i="7"/>
  <c r="CE44" i="7"/>
  <c r="CA44" i="7"/>
  <c r="BY44" i="7"/>
  <c r="BV44" i="7"/>
  <c r="BT44" i="7"/>
  <c r="BQ44" i="7"/>
  <c r="BO44" i="7"/>
  <c r="BL44" i="7"/>
  <c r="BJ44" i="7"/>
  <c r="BB44" i="7"/>
  <c r="AZ44" i="7"/>
  <c r="AL44" i="7"/>
  <c r="AJ44" i="7"/>
  <c r="AG44" i="7"/>
  <c r="AE44" i="7"/>
  <c r="AB44" i="7"/>
  <c r="Z44" i="7"/>
  <c r="W44" i="7"/>
  <c r="U44" i="7"/>
  <c r="H44" i="7"/>
  <c r="IF43" i="7"/>
  <c r="ID43" i="7"/>
  <c r="IA43" i="7"/>
  <c r="HY43" i="7"/>
  <c r="HV43" i="7"/>
  <c r="HT43" i="7"/>
  <c r="HQ43" i="7"/>
  <c r="HO43" i="7"/>
  <c r="HL43" i="7"/>
  <c r="HJ43" i="7"/>
  <c r="HG43" i="7"/>
  <c r="HE43" i="7"/>
  <c r="HB43" i="7"/>
  <c r="GZ43" i="7"/>
  <c r="GW43" i="7"/>
  <c r="GU43" i="7"/>
  <c r="GR43" i="7"/>
  <c r="GP43" i="7"/>
  <c r="GM43" i="7"/>
  <c r="GK43" i="7"/>
  <c r="GH43" i="7"/>
  <c r="GF43" i="7"/>
  <c r="GC43" i="7"/>
  <c r="GA43" i="7"/>
  <c r="FX43" i="7"/>
  <c r="FV43" i="7"/>
  <c r="FS43" i="7"/>
  <c r="FQ43" i="7"/>
  <c r="FN43" i="7"/>
  <c r="FL43" i="7"/>
  <c r="FI43" i="7"/>
  <c r="FG43" i="7"/>
  <c r="FD43" i="7"/>
  <c r="FB43" i="7"/>
  <c r="EY43" i="7"/>
  <c r="EW43" i="7"/>
  <c r="ET43" i="7"/>
  <c r="ER43" i="7"/>
  <c r="EO43" i="7"/>
  <c r="EM43" i="7"/>
  <c r="EJ43" i="7"/>
  <c r="EH43" i="7"/>
  <c r="EE43" i="7"/>
  <c r="EC43" i="7"/>
  <c r="DZ43" i="7"/>
  <c r="DX43" i="7"/>
  <c r="DU43" i="7"/>
  <c r="DS43" i="7"/>
  <c r="DP43" i="7"/>
  <c r="DN43" i="7"/>
  <c r="DK43" i="7"/>
  <c r="DI43" i="7"/>
  <c r="DF43" i="7"/>
  <c r="DD43" i="7"/>
  <c r="DA43" i="7"/>
  <c r="CY43" i="7"/>
  <c r="CV43" i="7"/>
  <c r="CT43" i="7"/>
  <c r="CQ43" i="7"/>
  <c r="CO43" i="7"/>
  <c r="CL43" i="7"/>
  <c r="CJ43" i="7"/>
  <c r="CG43" i="7"/>
  <c r="CE43" i="7"/>
  <c r="CA43" i="7"/>
  <c r="BY43" i="7"/>
  <c r="BV43" i="7"/>
  <c r="BT43" i="7"/>
  <c r="BQ43" i="7"/>
  <c r="BO43" i="7"/>
  <c r="BG43" i="7"/>
  <c r="BE43" i="7"/>
  <c r="BB43" i="7"/>
  <c r="AZ43" i="7"/>
  <c r="AL43" i="7"/>
  <c r="AJ43" i="7"/>
  <c r="AG43" i="7"/>
  <c r="AE43" i="7"/>
  <c r="AB43" i="7"/>
  <c r="Z43" i="7"/>
  <c r="W43" i="7"/>
  <c r="U43" i="7"/>
  <c r="H43" i="7"/>
  <c r="IF42" i="7"/>
  <c r="ID42" i="7"/>
  <c r="IA42" i="7"/>
  <c r="HY42" i="7"/>
  <c r="HV42" i="7"/>
  <c r="HT42" i="7"/>
  <c r="HQ42" i="7"/>
  <c r="HO42" i="7"/>
  <c r="HL42" i="7"/>
  <c r="HJ42" i="7"/>
  <c r="HG42" i="7"/>
  <c r="HE42" i="7"/>
  <c r="HB42" i="7"/>
  <c r="GZ42" i="7"/>
  <c r="GW42" i="7"/>
  <c r="GU42" i="7"/>
  <c r="GR42" i="7"/>
  <c r="GP42" i="7"/>
  <c r="GM42" i="7"/>
  <c r="GK42" i="7"/>
  <c r="GH42" i="7"/>
  <c r="GF42" i="7"/>
  <c r="GC42" i="7"/>
  <c r="GA42" i="7"/>
  <c r="FX42" i="7"/>
  <c r="FV42" i="7"/>
  <c r="FS42" i="7"/>
  <c r="FQ42" i="7"/>
  <c r="FN42" i="7"/>
  <c r="FL42" i="7"/>
  <c r="FI42" i="7"/>
  <c r="FG42" i="7"/>
  <c r="FD42" i="7"/>
  <c r="FB42" i="7"/>
  <c r="EY42" i="7"/>
  <c r="EW42" i="7"/>
  <c r="ET42" i="7"/>
  <c r="ER42" i="7"/>
  <c r="EO42" i="7"/>
  <c r="EM42" i="7"/>
  <c r="EJ42" i="7"/>
  <c r="EH42" i="7"/>
  <c r="EE42" i="7"/>
  <c r="EC42" i="7"/>
  <c r="DZ42" i="7"/>
  <c r="DX42" i="7"/>
  <c r="DU42" i="7"/>
  <c r="DS42" i="7"/>
  <c r="DP42" i="7"/>
  <c r="DN42" i="7"/>
  <c r="DK42" i="7"/>
  <c r="DI42" i="7"/>
  <c r="DF42" i="7"/>
  <c r="DD42" i="7"/>
  <c r="DA42" i="7"/>
  <c r="CY42" i="7"/>
  <c r="CV42" i="7"/>
  <c r="CT42" i="7"/>
  <c r="CQ42" i="7"/>
  <c r="CO42" i="7"/>
  <c r="CL42" i="7"/>
  <c r="CJ42" i="7"/>
  <c r="CG42" i="7"/>
  <c r="CE42" i="7"/>
  <c r="CA42" i="7"/>
  <c r="BY42" i="7"/>
  <c r="BV42" i="7"/>
  <c r="BT42" i="7"/>
  <c r="BQ42" i="7"/>
  <c r="BO42" i="7"/>
  <c r="BL42" i="7"/>
  <c r="BJ42" i="7"/>
  <c r="BG42" i="7"/>
  <c r="BE42" i="7"/>
  <c r="BB42" i="7"/>
  <c r="AZ42" i="7"/>
  <c r="AW42" i="7"/>
  <c r="AU42" i="7"/>
  <c r="AR42" i="7"/>
  <c r="AP42" i="7"/>
  <c r="AL42" i="7"/>
  <c r="AJ42" i="7"/>
  <c r="AG42" i="7"/>
  <c r="AE42" i="7"/>
  <c r="AB42" i="7"/>
  <c r="Z42" i="7"/>
  <c r="W42" i="7"/>
  <c r="U42" i="7"/>
  <c r="P50" i="1"/>
  <c r="Q42" i="7" s="1"/>
  <c r="O50" i="1"/>
  <c r="P42" i="7" s="1"/>
  <c r="H42" i="7"/>
  <c r="IF41" i="7"/>
  <c r="ID41" i="7"/>
  <c r="IA41" i="7"/>
  <c r="HY41" i="7"/>
  <c r="HV41" i="7"/>
  <c r="HT41" i="7"/>
  <c r="HQ41" i="7"/>
  <c r="HO41" i="7"/>
  <c r="HL41" i="7"/>
  <c r="HJ41" i="7"/>
  <c r="HG41" i="7"/>
  <c r="HE41" i="7"/>
  <c r="HB41" i="7"/>
  <c r="GZ41" i="7"/>
  <c r="GW41" i="7"/>
  <c r="GU41" i="7"/>
  <c r="GR41" i="7"/>
  <c r="GP41" i="7"/>
  <c r="GM41" i="7"/>
  <c r="GK41" i="7"/>
  <c r="GH41" i="7"/>
  <c r="GF41" i="7"/>
  <c r="GC41" i="7"/>
  <c r="GA41" i="7"/>
  <c r="FX41" i="7"/>
  <c r="FV41" i="7"/>
  <c r="FS41" i="7"/>
  <c r="FQ41" i="7"/>
  <c r="FN41" i="7"/>
  <c r="FL41" i="7"/>
  <c r="FI41" i="7"/>
  <c r="FG41" i="7"/>
  <c r="FD41" i="7"/>
  <c r="FB41" i="7"/>
  <c r="EY41" i="7"/>
  <c r="EW41" i="7"/>
  <c r="ET41" i="7"/>
  <c r="ER41" i="7"/>
  <c r="EO41" i="7"/>
  <c r="EM41" i="7"/>
  <c r="EJ41" i="7"/>
  <c r="EH41" i="7"/>
  <c r="EE41" i="7"/>
  <c r="EC41" i="7"/>
  <c r="DZ41" i="7"/>
  <c r="DX41" i="7"/>
  <c r="DU41" i="7"/>
  <c r="DS41" i="7"/>
  <c r="DP41" i="7"/>
  <c r="DN41" i="7"/>
  <c r="DK41" i="7"/>
  <c r="DI41" i="7"/>
  <c r="DF41" i="7"/>
  <c r="DD41" i="7"/>
  <c r="DA41" i="7"/>
  <c r="CY41" i="7"/>
  <c r="CV41" i="7"/>
  <c r="CT41" i="7"/>
  <c r="CQ41" i="7"/>
  <c r="CO41" i="7"/>
  <c r="CL41" i="7"/>
  <c r="CJ41" i="7"/>
  <c r="CG41" i="7"/>
  <c r="CE41" i="7"/>
  <c r="CA41" i="7"/>
  <c r="BY41" i="7"/>
  <c r="BV41" i="7"/>
  <c r="BT41" i="7"/>
  <c r="BQ41" i="7"/>
  <c r="BO41" i="7"/>
  <c r="BL41" i="7"/>
  <c r="BJ41" i="7"/>
  <c r="BG41" i="7"/>
  <c r="BE41" i="7"/>
  <c r="BB41" i="7"/>
  <c r="AZ41" i="7"/>
  <c r="AR41" i="7"/>
  <c r="AP41" i="7"/>
  <c r="AL41" i="7"/>
  <c r="AJ41" i="7"/>
  <c r="AG41" i="7"/>
  <c r="AE41" i="7"/>
  <c r="AB41" i="7"/>
  <c r="Z41" i="7"/>
  <c r="W41" i="7"/>
  <c r="U41" i="7"/>
  <c r="H41" i="7"/>
  <c r="IF40" i="7"/>
  <c r="ID40" i="7"/>
  <c r="IA40" i="7"/>
  <c r="HY40" i="7"/>
  <c r="HV40" i="7"/>
  <c r="HT40" i="7"/>
  <c r="HQ40" i="7"/>
  <c r="HO40" i="7"/>
  <c r="HL40" i="7"/>
  <c r="HJ40" i="7"/>
  <c r="HG40" i="7"/>
  <c r="HE40" i="7"/>
  <c r="HB40" i="7"/>
  <c r="GZ40" i="7"/>
  <c r="GW40" i="7"/>
  <c r="GU40" i="7"/>
  <c r="GR40" i="7"/>
  <c r="GP40" i="7"/>
  <c r="GM40" i="7"/>
  <c r="GK40" i="7"/>
  <c r="GH40" i="7"/>
  <c r="GF40" i="7"/>
  <c r="GC40" i="7"/>
  <c r="GA40" i="7"/>
  <c r="FX40" i="7"/>
  <c r="FV40" i="7"/>
  <c r="FS40" i="7"/>
  <c r="FQ40" i="7"/>
  <c r="FN40" i="7"/>
  <c r="FL40" i="7"/>
  <c r="FI40" i="7"/>
  <c r="FG40" i="7"/>
  <c r="FD40" i="7"/>
  <c r="FB40" i="7"/>
  <c r="EY40" i="7"/>
  <c r="EW40" i="7"/>
  <c r="ET40" i="7"/>
  <c r="ER40" i="7"/>
  <c r="EO40" i="7"/>
  <c r="EM40" i="7"/>
  <c r="EJ40" i="7"/>
  <c r="EH40" i="7"/>
  <c r="EE40" i="7"/>
  <c r="EC40" i="7"/>
  <c r="DZ40" i="7"/>
  <c r="DX40" i="7"/>
  <c r="DU40" i="7"/>
  <c r="DS40" i="7"/>
  <c r="DP40" i="7"/>
  <c r="DN40" i="7"/>
  <c r="DK40" i="7"/>
  <c r="DI40" i="7"/>
  <c r="DF40" i="7"/>
  <c r="DD40" i="7"/>
  <c r="DA40" i="7"/>
  <c r="CY40" i="7"/>
  <c r="CV40" i="7"/>
  <c r="CT40" i="7"/>
  <c r="CQ40" i="7"/>
  <c r="CO40" i="7"/>
  <c r="CL40" i="7"/>
  <c r="CJ40" i="7"/>
  <c r="CG40" i="7"/>
  <c r="CE40" i="7"/>
  <c r="CA40" i="7"/>
  <c r="BY40" i="7"/>
  <c r="BV40" i="7"/>
  <c r="BT40" i="7"/>
  <c r="BQ40" i="7"/>
  <c r="BO40" i="7"/>
  <c r="BG40" i="7"/>
  <c r="BE40" i="7"/>
  <c r="BB40" i="7"/>
  <c r="AZ40" i="7"/>
  <c r="AL40" i="7"/>
  <c r="AJ40" i="7"/>
  <c r="AG40" i="7"/>
  <c r="AE40" i="7"/>
  <c r="AB40" i="7"/>
  <c r="Z40" i="7"/>
  <c r="W40" i="7"/>
  <c r="U40" i="7"/>
  <c r="H40" i="7"/>
  <c r="IF39" i="7"/>
  <c r="ID39" i="7"/>
  <c r="IA39" i="7"/>
  <c r="HY39" i="7"/>
  <c r="HV39" i="7"/>
  <c r="HT39" i="7"/>
  <c r="HQ39" i="7"/>
  <c r="HO39" i="7"/>
  <c r="HL39" i="7"/>
  <c r="HJ39" i="7"/>
  <c r="HG39" i="7"/>
  <c r="HE39" i="7"/>
  <c r="HB39" i="7"/>
  <c r="GZ39" i="7"/>
  <c r="GW39" i="7"/>
  <c r="GU39" i="7"/>
  <c r="GR39" i="7"/>
  <c r="GP39" i="7"/>
  <c r="GM39" i="7"/>
  <c r="GK39" i="7"/>
  <c r="GH39" i="7"/>
  <c r="GF39" i="7"/>
  <c r="GC39" i="7"/>
  <c r="GA39" i="7"/>
  <c r="FX39" i="7"/>
  <c r="FV39" i="7"/>
  <c r="FS39" i="7"/>
  <c r="FQ39" i="7"/>
  <c r="FN39" i="7"/>
  <c r="FL39" i="7"/>
  <c r="FI39" i="7"/>
  <c r="FG39" i="7"/>
  <c r="FD39" i="7"/>
  <c r="FB39" i="7"/>
  <c r="EY39" i="7"/>
  <c r="EW39" i="7"/>
  <c r="ET39" i="7"/>
  <c r="ER39" i="7"/>
  <c r="EO39" i="7"/>
  <c r="EM39" i="7"/>
  <c r="EJ39" i="7"/>
  <c r="EH39" i="7"/>
  <c r="EE39" i="7"/>
  <c r="EC39" i="7"/>
  <c r="DZ39" i="7"/>
  <c r="DX39" i="7"/>
  <c r="DU39" i="7"/>
  <c r="DS39" i="7"/>
  <c r="DP39" i="7"/>
  <c r="DN39" i="7"/>
  <c r="DK39" i="7"/>
  <c r="DI39" i="7"/>
  <c r="DF39" i="7"/>
  <c r="DD39" i="7"/>
  <c r="DA39" i="7"/>
  <c r="CY39" i="7"/>
  <c r="CV39" i="7"/>
  <c r="CT39" i="7"/>
  <c r="CQ39" i="7"/>
  <c r="CO39" i="7"/>
  <c r="CL39" i="7"/>
  <c r="CJ39" i="7"/>
  <c r="CG39" i="7"/>
  <c r="CE39" i="7"/>
  <c r="CA39" i="7"/>
  <c r="BY39" i="7"/>
  <c r="BV39" i="7"/>
  <c r="BT39" i="7"/>
  <c r="BQ39" i="7"/>
  <c r="BO39" i="7"/>
  <c r="BL39" i="7"/>
  <c r="BJ39" i="7"/>
  <c r="BG39" i="7"/>
  <c r="BE39" i="7"/>
  <c r="BB39" i="7"/>
  <c r="AZ39" i="7"/>
  <c r="AL39" i="7"/>
  <c r="AJ39" i="7"/>
  <c r="AG39" i="7"/>
  <c r="AE39" i="7"/>
  <c r="AB39" i="7"/>
  <c r="Z39" i="7"/>
  <c r="W39" i="7"/>
  <c r="U39" i="7"/>
  <c r="H39" i="7"/>
  <c r="IF38" i="7"/>
  <c r="ID38" i="7"/>
  <c r="IA38" i="7"/>
  <c r="HY38" i="7"/>
  <c r="HV38" i="7"/>
  <c r="HT38" i="7"/>
  <c r="HQ38" i="7"/>
  <c r="HO38" i="7"/>
  <c r="HL38" i="7"/>
  <c r="HJ38" i="7"/>
  <c r="HG38" i="7"/>
  <c r="HE38" i="7"/>
  <c r="HB38" i="7"/>
  <c r="GZ38" i="7"/>
  <c r="GW38" i="7"/>
  <c r="GU38" i="7"/>
  <c r="GR38" i="7"/>
  <c r="GP38" i="7"/>
  <c r="GM38" i="7"/>
  <c r="GK38" i="7"/>
  <c r="GH38" i="7"/>
  <c r="GF38" i="7"/>
  <c r="GC38" i="7"/>
  <c r="GA38" i="7"/>
  <c r="FX38" i="7"/>
  <c r="FV38" i="7"/>
  <c r="FS38" i="7"/>
  <c r="FQ38" i="7"/>
  <c r="FN38" i="7"/>
  <c r="FL38" i="7"/>
  <c r="FI38" i="7"/>
  <c r="FG38" i="7"/>
  <c r="FD38" i="7"/>
  <c r="FB38" i="7"/>
  <c r="EY38" i="7"/>
  <c r="EW38" i="7"/>
  <c r="ET38" i="7"/>
  <c r="ER38" i="7"/>
  <c r="EO38" i="7"/>
  <c r="EM38" i="7"/>
  <c r="EJ38" i="7"/>
  <c r="EH38" i="7"/>
  <c r="EE38" i="7"/>
  <c r="EC38" i="7"/>
  <c r="DZ38" i="7"/>
  <c r="DX38" i="7"/>
  <c r="DU38" i="7"/>
  <c r="DS38" i="7"/>
  <c r="DP38" i="7"/>
  <c r="DN38" i="7"/>
  <c r="DK38" i="7"/>
  <c r="DI38" i="7"/>
  <c r="DF38" i="7"/>
  <c r="DD38" i="7"/>
  <c r="DA38" i="7"/>
  <c r="CY38" i="7"/>
  <c r="CV38" i="7"/>
  <c r="CT38" i="7"/>
  <c r="CQ38" i="7"/>
  <c r="CO38" i="7"/>
  <c r="CL38" i="7"/>
  <c r="CJ38" i="7"/>
  <c r="CG38" i="7"/>
  <c r="CE38" i="7"/>
  <c r="CA38" i="7"/>
  <c r="BY38" i="7"/>
  <c r="BV38" i="7"/>
  <c r="BT38" i="7"/>
  <c r="BQ38" i="7"/>
  <c r="BO38" i="7"/>
  <c r="BG38" i="7"/>
  <c r="BE38" i="7"/>
  <c r="BB38" i="7"/>
  <c r="AZ38" i="7"/>
  <c r="AL38" i="7"/>
  <c r="AJ38" i="7"/>
  <c r="AG38" i="7"/>
  <c r="AE38" i="7"/>
  <c r="AB38" i="7"/>
  <c r="Z38" i="7"/>
  <c r="W38" i="7"/>
  <c r="U38" i="7"/>
  <c r="H38" i="7"/>
  <c r="IF37" i="7"/>
  <c r="ID37" i="7"/>
  <c r="IA37" i="7"/>
  <c r="HY37" i="7"/>
  <c r="HV37" i="7"/>
  <c r="HT37" i="7"/>
  <c r="HQ37" i="7"/>
  <c r="HO37" i="7"/>
  <c r="HL37" i="7"/>
  <c r="HJ37" i="7"/>
  <c r="HG37" i="7"/>
  <c r="HE37" i="7"/>
  <c r="HB37" i="7"/>
  <c r="GZ37" i="7"/>
  <c r="GW37" i="7"/>
  <c r="GU37" i="7"/>
  <c r="GR37" i="7"/>
  <c r="GP37" i="7"/>
  <c r="GM37" i="7"/>
  <c r="GK37" i="7"/>
  <c r="GH37" i="7"/>
  <c r="GF37" i="7"/>
  <c r="GC37" i="7"/>
  <c r="GA37" i="7"/>
  <c r="FX37" i="7"/>
  <c r="FV37" i="7"/>
  <c r="FS37" i="7"/>
  <c r="FQ37" i="7"/>
  <c r="FN37" i="7"/>
  <c r="FL37" i="7"/>
  <c r="FI37" i="7"/>
  <c r="FG37" i="7"/>
  <c r="FD37" i="7"/>
  <c r="FB37" i="7"/>
  <c r="EY37" i="7"/>
  <c r="EW37" i="7"/>
  <c r="ET37" i="7"/>
  <c r="ER37" i="7"/>
  <c r="EO37" i="7"/>
  <c r="EM37" i="7"/>
  <c r="EJ37" i="7"/>
  <c r="EH37" i="7"/>
  <c r="EE37" i="7"/>
  <c r="EC37" i="7"/>
  <c r="DZ37" i="7"/>
  <c r="DX37" i="7"/>
  <c r="DU37" i="7"/>
  <c r="DS37" i="7"/>
  <c r="DP37" i="7"/>
  <c r="DN37" i="7"/>
  <c r="DK37" i="7"/>
  <c r="DI37" i="7"/>
  <c r="DF37" i="7"/>
  <c r="DD37" i="7"/>
  <c r="DA37" i="7"/>
  <c r="CY37" i="7"/>
  <c r="CV37" i="7"/>
  <c r="CT37" i="7"/>
  <c r="CQ37" i="7"/>
  <c r="CO37" i="7"/>
  <c r="CL37" i="7"/>
  <c r="CJ37" i="7"/>
  <c r="CG37" i="7"/>
  <c r="CE37" i="7"/>
  <c r="CA37" i="7"/>
  <c r="BY37" i="7"/>
  <c r="BV37" i="7"/>
  <c r="BT37" i="7"/>
  <c r="BQ37" i="7"/>
  <c r="BO37" i="7"/>
  <c r="BG37" i="7"/>
  <c r="BE37" i="7"/>
  <c r="BB37" i="7"/>
  <c r="AZ37" i="7"/>
  <c r="AL37" i="7"/>
  <c r="AJ37" i="7"/>
  <c r="AG37" i="7"/>
  <c r="AE37" i="7"/>
  <c r="AB37" i="7"/>
  <c r="Z37" i="7"/>
  <c r="W37" i="7"/>
  <c r="U37" i="7"/>
  <c r="H37" i="7"/>
  <c r="IF36" i="7"/>
  <c r="ID36" i="7"/>
  <c r="IA36" i="7"/>
  <c r="HY36" i="7"/>
  <c r="HV36" i="7"/>
  <c r="HT36" i="7"/>
  <c r="HQ36" i="7"/>
  <c r="HO36" i="7"/>
  <c r="HL36" i="7"/>
  <c r="HJ36" i="7"/>
  <c r="HG36" i="7"/>
  <c r="HE36" i="7"/>
  <c r="HB36" i="7"/>
  <c r="GZ36" i="7"/>
  <c r="GW36" i="7"/>
  <c r="GU36" i="7"/>
  <c r="GR36" i="7"/>
  <c r="GP36" i="7"/>
  <c r="GM36" i="7"/>
  <c r="GK36" i="7"/>
  <c r="GH36" i="7"/>
  <c r="GF36" i="7"/>
  <c r="GC36" i="7"/>
  <c r="GA36" i="7"/>
  <c r="FX36" i="7"/>
  <c r="FV36" i="7"/>
  <c r="FS36" i="7"/>
  <c r="FQ36" i="7"/>
  <c r="FN36" i="7"/>
  <c r="FL36" i="7"/>
  <c r="FI36" i="7"/>
  <c r="FG36" i="7"/>
  <c r="FD36" i="7"/>
  <c r="FB36" i="7"/>
  <c r="EY36" i="7"/>
  <c r="EW36" i="7"/>
  <c r="ET36" i="7"/>
  <c r="ER36" i="7"/>
  <c r="EO36" i="7"/>
  <c r="EM36" i="7"/>
  <c r="EJ36" i="7"/>
  <c r="EH36" i="7"/>
  <c r="EE36" i="7"/>
  <c r="EC36" i="7"/>
  <c r="DZ36" i="7"/>
  <c r="DX36" i="7"/>
  <c r="DU36" i="7"/>
  <c r="DS36" i="7"/>
  <c r="DP36" i="7"/>
  <c r="DN36" i="7"/>
  <c r="DK36" i="7"/>
  <c r="DI36" i="7"/>
  <c r="DF36" i="7"/>
  <c r="DD36" i="7"/>
  <c r="DA36" i="7"/>
  <c r="CY36" i="7"/>
  <c r="CV36" i="7"/>
  <c r="CT36" i="7"/>
  <c r="CQ36" i="7"/>
  <c r="CO36" i="7"/>
  <c r="CL36" i="7"/>
  <c r="CJ36" i="7"/>
  <c r="CG36" i="7"/>
  <c r="CE36" i="7"/>
  <c r="CA36" i="7"/>
  <c r="BY36" i="7"/>
  <c r="BV36" i="7"/>
  <c r="BT36" i="7"/>
  <c r="BQ36" i="7"/>
  <c r="BO36" i="7"/>
  <c r="BG36" i="7"/>
  <c r="BE36" i="7"/>
  <c r="AL36" i="7"/>
  <c r="AJ36" i="7"/>
  <c r="AG36" i="7"/>
  <c r="AE36" i="7"/>
  <c r="AB36" i="7"/>
  <c r="Z36" i="7"/>
  <c r="W36" i="7"/>
  <c r="U36" i="7"/>
  <c r="H36" i="7"/>
  <c r="IF35" i="7"/>
  <c r="ID35" i="7"/>
  <c r="IA35" i="7"/>
  <c r="HY35" i="7"/>
  <c r="HV35" i="7"/>
  <c r="HT35" i="7"/>
  <c r="HQ35" i="7"/>
  <c r="HO35" i="7"/>
  <c r="HL35" i="7"/>
  <c r="HJ35" i="7"/>
  <c r="HG35" i="7"/>
  <c r="HE35" i="7"/>
  <c r="HB35" i="7"/>
  <c r="GZ35" i="7"/>
  <c r="GW35" i="7"/>
  <c r="GU35" i="7"/>
  <c r="GR35" i="7"/>
  <c r="GP35" i="7"/>
  <c r="GM35" i="7"/>
  <c r="GK35" i="7"/>
  <c r="GH35" i="7"/>
  <c r="GF35" i="7"/>
  <c r="GC35" i="7"/>
  <c r="GA35" i="7"/>
  <c r="FX35" i="7"/>
  <c r="FV35" i="7"/>
  <c r="FS35" i="7"/>
  <c r="FQ35" i="7"/>
  <c r="FN35" i="7"/>
  <c r="FL35" i="7"/>
  <c r="FI35" i="7"/>
  <c r="FG35" i="7"/>
  <c r="FD35" i="7"/>
  <c r="FB35" i="7"/>
  <c r="EY35" i="7"/>
  <c r="EW35" i="7"/>
  <c r="ET35" i="7"/>
  <c r="ER35" i="7"/>
  <c r="EO35" i="7"/>
  <c r="EM35" i="7"/>
  <c r="EJ35" i="7"/>
  <c r="EH35" i="7"/>
  <c r="EE35" i="7"/>
  <c r="EC35" i="7"/>
  <c r="DZ35" i="7"/>
  <c r="DX35" i="7"/>
  <c r="DU35" i="7"/>
  <c r="DS35" i="7"/>
  <c r="DP35" i="7"/>
  <c r="DN35" i="7"/>
  <c r="DK35" i="7"/>
  <c r="DI35" i="7"/>
  <c r="DF35" i="7"/>
  <c r="DD35" i="7"/>
  <c r="DA35" i="7"/>
  <c r="CY35" i="7"/>
  <c r="CV35" i="7"/>
  <c r="CT35" i="7"/>
  <c r="CQ35" i="7"/>
  <c r="CO35" i="7"/>
  <c r="CL35" i="7"/>
  <c r="CJ35" i="7"/>
  <c r="CG35" i="7"/>
  <c r="CE35" i="7"/>
  <c r="CA35" i="7"/>
  <c r="BY35" i="7"/>
  <c r="BV35" i="7"/>
  <c r="BT35" i="7"/>
  <c r="BQ35" i="7"/>
  <c r="BO35" i="7"/>
  <c r="BG35" i="7"/>
  <c r="BE35" i="7"/>
  <c r="AL35" i="7"/>
  <c r="AJ35" i="7"/>
  <c r="AG35" i="7"/>
  <c r="AE35" i="7"/>
  <c r="AB35" i="7"/>
  <c r="Z35" i="7"/>
  <c r="W35" i="7"/>
  <c r="U35" i="7"/>
  <c r="H35" i="7"/>
  <c r="IF34" i="7"/>
  <c r="ID34" i="7"/>
  <c r="IA34" i="7"/>
  <c r="HY34" i="7"/>
  <c r="HV34" i="7"/>
  <c r="HT34" i="7"/>
  <c r="HQ34" i="7"/>
  <c r="HO34" i="7"/>
  <c r="HL34" i="7"/>
  <c r="HJ34" i="7"/>
  <c r="HG34" i="7"/>
  <c r="HE34" i="7"/>
  <c r="HB34" i="7"/>
  <c r="GZ34" i="7"/>
  <c r="GW34" i="7"/>
  <c r="GU34" i="7"/>
  <c r="GR34" i="7"/>
  <c r="GP34" i="7"/>
  <c r="GM34" i="7"/>
  <c r="GK34" i="7"/>
  <c r="GH34" i="7"/>
  <c r="GF34" i="7"/>
  <c r="GC34" i="7"/>
  <c r="GA34" i="7"/>
  <c r="FX34" i="7"/>
  <c r="FV34" i="7"/>
  <c r="FS34" i="7"/>
  <c r="FQ34" i="7"/>
  <c r="FN34" i="7"/>
  <c r="FL34" i="7"/>
  <c r="FI34" i="7"/>
  <c r="FG34" i="7"/>
  <c r="FD34" i="7"/>
  <c r="FB34" i="7"/>
  <c r="EY34" i="7"/>
  <c r="EW34" i="7"/>
  <c r="ET34" i="7"/>
  <c r="ER34" i="7"/>
  <c r="EO34" i="7"/>
  <c r="EM34" i="7"/>
  <c r="EJ34" i="7"/>
  <c r="EH34" i="7"/>
  <c r="EE34" i="7"/>
  <c r="EC34" i="7"/>
  <c r="DZ34" i="7"/>
  <c r="DX34" i="7"/>
  <c r="DU34" i="7"/>
  <c r="DS34" i="7"/>
  <c r="DP34" i="7"/>
  <c r="DN34" i="7"/>
  <c r="DK34" i="7"/>
  <c r="DI34" i="7"/>
  <c r="DF34" i="7"/>
  <c r="DD34" i="7"/>
  <c r="DA34" i="7"/>
  <c r="CY34" i="7"/>
  <c r="CV34" i="7"/>
  <c r="CT34" i="7"/>
  <c r="CQ34" i="7"/>
  <c r="CO34" i="7"/>
  <c r="CL34" i="7"/>
  <c r="CJ34" i="7"/>
  <c r="CG34" i="7"/>
  <c r="CE34" i="7"/>
  <c r="CA34" i="7"/>
  <c r="BY34" i="7"/>
  <c r="BV34" i="7"/>
  <c r="BT34" i="7"/>
  <c r="AL34" i="7"/>
  <c r="AJ34" i="7"/>
  <c r="AG34" i="7"/>
  <c r="AE34" i="7"/>
  <c r="AB34" i="7"/>
  <c r="Z34" i="7"/>
  <c r="W34" i="7"/>
  <c r="U34" i="7"/>
  <c r="H34" i="7"/>
  <c r="IF33" i="7"/>
  <c r="ID33" i="7"/>
  <c r="IA33" i="7"/>
  <c r="HY33" i="7"/>
  <c r="HV33" i="7"/>
  <c r="HT33" i="7"/>
  <c r="HQ33" i="7"/>
  <c r="HO33" i="7"/>
  <c r="HL33" i="7"/>
  <c r="HJ33" i="7"/>
  <c r="HG33" i="7"/>
  <c r="HE33" i="7"/>
  <c r="HB33" i="7"/>
  <c r="GZ33" i="7"/>
  <c r="GW33" i="7"/>
  <c r="GU33" i="7"/>
  <c r="GR33" i="7"/>
  <c r="GP33" i="7"/>
  <c r="GM33" i="7"/>
  <c r="GK33" i="7"/>
  <c r="GH33" i="7"/>
  <c r="GF33" i="7"/>
  <c r="GC33" i="7"/>
  <c r="GA33" i="7"/>
  <c r="FX33" i="7"/>
  <c r="FV33" i="7"/>
  <c r="FS33" i="7"/>
  <c r="FQ33" i="7"/>
  <c r="FN33" i="7"/>
  <c r="FL33" i="7"/>
  <c r="FI33" i="7"/>
  <c r="FG33" i="7"/>
  <c r="FD33" i="7"/>
  <c r="FB33" i="7"/>
  <c r="EY33" i="7"/>
  <c r="EW33" i="7"/>
  <c r="ET33" i="7"/>
  <c r="ER33" i="7"/>
  <c r="EO33" i="7"/>
  <c r="EM33" i="7"/>
  <c r="EJ33" i="7"/>
  <c r="EH33" i="7"/>
  <c r="EE33" i="7"/>
  <c r="EC33" i="7"/>
  <c r="DZ33" i="7"/>
  <c r="DX33" i="7"/>
  <c r="DU33" i="7"/>
  <c r="DS33" i="7"/>
  <c r="DP33" i="7"/>
  <c r="DN33" i="7"/>
  <c r="DK33" i="7"/>
  <c r="DI33" i="7"/>
  <c r="DF33" i="7"/>
  <c r="DD33" i="7"/>
  <c r="DA33" i="7"/>
  <c r="CY33" i="7"/>
  <c r="CV33" i="7"/>
  <c r="CT33" i="7"/>
  <c r="CQ33" i="7"/>
  <c r="CO33" i="7"/>
  <c r="CL33" i="7"/>
  <c r="CJ33" i="7"/>
  <c r="CG33" i="7"/>
  <c r="CE33" i="7"/>
  <c r="CA33" i="7"/>
  <c r="BY33" i="7"/>
  <c r="BV33" i="7"/>
  <c r="BT33" i="7"/>
  <c r="BG33" i="7"/>
  <c r="BE33" i="7"/>
  <c r="AW33" i="7"/>
  <c r="AU33" i="7"/>
  <c r="AL33" i="7"/>
  <c r="AJ33" i="7"/>
  <c r="AG33" i="7"/>
  <c r="AE33" i="7"/>
  <c r="AB33" i="7"/>
  <c r="Z33" i="7"/>
  <c r="W33" i="7"/>
  <c r="U33" i="7"/>
  <c r="H33" i="7"/>
  <c r="IF32" i="7"/>
  <c r="ID32" i="7"/>
  <c r="IA32" i="7"/>
  <c r="HY32" i="7"/>
  <c r="HV32" i="7"/>
  <c r="HT32" i="7"/>
  <c r="HQ32" i="7"/>
  <c r="HO32" i="7"/>
  <c r="HL32" i="7"/>
  <c r="HJ32" i="7"/>
  <c r="HG32" i="7"/>
  <c r="HE32" i="7"/>
  <c r="HB32" i="7"/>
  <c r="GZ32" i="7"/>
  <c r="GW32" i="7"/>
  <c r="GU32" i="7"/>
  <c r="GR32" i="7"/>
  <c r="GP32" i="7"/>
  <c r="GM32" i="7"/>
  <c r="GK32" i="7"/>
  <c r="GH32" i="7"/>
  <c r="GF32" i="7"/>
  <c r="GC32" i="7"/>
  <c r="GA32" i="7"/>
  <c r="FX32" i="7"/>
  <c r="FV32" i="7"/>
  <c r="FS32" i="7"/>
  <c r="FQ32" i="7"/>
  <c r="FN32" i="7"/>
  <c r="FL32" i="7"/>
  <c r="FI32" i="7"/>
  <c r="FG32" i="7"/>
  <c r="FD32" i="7"/>
  <c r="FB32" i="7"/>
  <c r="EY32" i="7"/>
  <c r="EW32" i="7"/>
  <c r="ET32" i="7"/>
  <c r="ER32" i="7"/>
  <c r="EO32" i="7"/>
  <c r="EM32" i="7"/>
  <c r="EJ32" i="7"/>
  <c r="EH32" i="7"/>
  <c r="EE32" i="7"/>
  <c r="EC32" i="7"/>
  <c r="DZ32" i="7"/>
  <c r="DX32" i="7"/>
  <c r="DU32" i="7"/>
  <c r="DS32" i="7"/>
  <c r="DP32" i="7"/>
  <c r="DN32" i="7"/>
  <c r="DK32" i="7"/>
  <c r="DI32" i="7"/>
  <c r="DF32" i="7"/>
  <c r="DD32" i="7"/>
  <c r="DA32" i="7"/>
  <c r="CY32" i="7"/>
  <c r="CV32" i="7"/>
  <c r="CT32" i="7"/>
  <c r="CQ32" i="7"/>
  <c r="CO32" i="7"/>
  <c r="CL32" i="7"/>
  <c r="CJ32" i="7"/>
  <c r="CG32" i="7"/>
  <c r="CE32" i="7"/>
  <c r="CA32" i="7"/>
  <c r="BY32" i="7"/>
  <c r="BV32" i="7"/>
  <c r="BT32" i="7"/>
  <c r="BG32" i="7"/>
  <c r="BE32" i="7"/>
  <c r="AL32" i="7"/>
  <c r="AJ32" i="7"/>
  <c r="AG32" i="7"/>
  <c r="AE32" i="7"/>
  <c r="AB32" i="7"/>
  <c r="Z32" i="7"/>
  <c r="W32" i="7"/>
  <c r="U32" i="7"/>
  <c r="H32" i="7"/>
  <c r="IF31" i="7"/>
  <c r="ID31" i="7"/>
  <c r="IA31" i="7"/>
  <c r="HY31" i="7"/>
  <c r="HV31" i="7"/>
  <c r="HT31" i="7"/>
  <c r="HQ31" i="7"/>
  <c r="HO31" i="7"/>
  <c r="HL31" i="7"/>
  <c r="HJ31" i="7"/>
  <c r="HG31" i="7"/>
  <c r="HE31" i="7"/>
  <c r="HB31" i="7"/>
  <c r="GZ31" i="7"/>
  <c r="GW31" i="7"/>
  <c r="GU31" i="7"/>
  <c r="GR31" i="7"/>
  <c r="GP31" i="7"/>
  <c r="GM31" i="7"/>
  <c r="GK31" i="7"/>
  <c r="GH31" i="7"/>
  <c r="GF31" i="7"/>
  <c r="GC31" i="7"/>
  <c r="GA31" i="7"/>
  <c r="FX31" i="7"/>
  <c r="FV31" i="7"/>
  <c r="FS31" i="7"/>
  <c r="FQ31" i="7"/>
  <c r="FN31" i="7"/>
  <c r="FL31" i="7"/>
  <c r="FI31" i="7"/>
  <c r="FG31" i="7"/>
  <c r="FD31" i="7"/>
  <c r="FB31" i="7"/>
  <c r="EY31" i="7"/>
  <c r="EW31" i="7"/>
  <c r="ET31" i="7"/>
  <c r="ER31" i="7"/>
  <c r="EO31" i="7"/>
  <c r="EM31" i="7"/>
  <c r="EJ31" i="7"/>
  <c r="EH31" i="7"/>
  <c r="EE31" i="7"/>
  <c r="EC31" i="7"/>
  <c r="DZ31" i="7"/>
  <c r="DX31" i="7"/>
  <c r="DU31" i="7"/>
  <c r="DS31" i="7"/>
  <c r="DP31" i="7"/>
  <c r="DN31" i="7"/>
  <c r="DK31" i="7"/>
  <c r="DI31" i="7"/>
  <c r="DF31" i="7"/>
  <c r="DD31" i="7"/>
  <c r="DA31" i="7"/>
  <c r="CY31" i="7"/>
  <c r="CV31" i="7"/>
  <c r="CT31" i="7"/>
  <c r="CQ31" i="7"/>
  <c r="CO31" i="7"/>
  <c r="CL31" i="7"/>
  <c r="CJ31" i="7"/>
  <c r="CG31" i="7"/>
  <c r="CE31" i="7"/>
  <c r="CA31" i="7"/>
  <c r="BY31" i="7"/>
  <c r="BQ31" i="7"/>
  <c r="BO31" i="7"/>
  <c r="BG31" i="7"/>
  <c r="BE31" i="7"/>
  <c r="AL31" i="7"/>
  <c r="AJ31" i="7"/>
  <c r="AG31" i="7"/>
  <c r="AE31" i="7"/>
  <c r="AB31" i="7"/>
  <c r="Z31" i="7"/>
  <c r="W31" i="7"/>
  <c r="U31" i="7"/>
  <c r="H31" i="7"/>
  <c r="IF30" i="7"/>
  <c r="ID30" i="7"/>
  <c r="IA30" i="7"/>
  <c r="HY30" i="7"/>
  <c r="HV30" i="7"/>
  <c r="HT30" i="7"/>
  <c r="HQ30" i="7"/>
  <c r="HO30" i="7"/>
  <c r="HL30" i="7"/>
  <c r="HJ30" i="7"/>
  <c r="HG30" i="7"/>
  <c r="HE30" i="7"/>
  <c r="HB30" i="7"/>
  <c r="GZ30" i="7"/>
  <c r="GW30" i="7"/>
  <c r="GU30" i="7"/>
  <c r="GR30" i="7"/>
  <c r="GP30" i="7"/>
  <c r="GM30" i="7"/>
  <c r="GK30" i="7"/>
  <c r="GH30" i="7"/>
  <c r="GF30" i="7"/>
  <c r="GC30" i="7"/>
  <c r="GA30" i="7"/>
  <c r="FX30" i="7"/>
  <c r="FV30" i="7"/>
  <c r="FS30" i="7"/>
  <c r="FQ30" i="7"/>
  <c r="FN30" i="7"/>
  <c r="FL30" i="7"/>
  <c r="FI30" i="7"/>
  <c r="FG30" i="7"/>
  <c r="FD30" i="7"/>
  <c r="FB30" i="7"/>
  <c r="EY30" i="7"/>
  <c r="EW30" i="7"/>
  <c r="ET30" i="7"/>
  <c r="ER30" i="7"/>
  <c r="EO30" i="7"/>
  <c r="EM30" i="7"/>
  <c r="EJ30" i="7"/>
  <c r="EH30" i="7"/>
  <c r="EE30" i="7"/>
  <c r="EC30" i="7"/>
  <c r="DZ30" i="7"/>
  <c r="DX30" i="7"/>
  <c r="DU30" i="7"/>
  <c r="DS30" i="7"/>
  <c r="DP30" i="7"/>
  <c r="DN30" i="7"/>
  <c r="DK30" i="7"/>
  <c r="DI30" i="7"/>
  <c r="DF30" i="7"/>
  <c r="DD30" i="7"/>
  <c r="DA30" i="7"/>
  <c r="CY30" i="7"/>
  <c r="CV30" i="7"/>
  <c r="CT30" i="7"/>
  <c r="CQ30" i="7"/>
  <c r="CO30" i="7"/>
  <c r="CL30" i="7"/>
  <c r="CJ30" i="7"/>
  <c r="CG30" i="7"/>
  <c r="CE30" i="7"/>
  <c r="CA30" i="7"/>
  <c r="BY30" i="7"/>
  <c r="BV30" i="7"/>
  <c r="BT30" i="7"/>
  <c r="BQ30" i="7"/>
  <c r="BO30" i="7"/>
  <c r="BL30" i="7"/>
  <c r="BJ30" i="7"/>
  <c r="BG30" i="7"/>
  <c r="BE30" i="7"/>
  <c r="AW30" i="7"/>
  <c r="AU30" i="7"/>
  <c r="AR30" i="7"/>
  <c r="AP30" i="7"/>
  <c r="AL30" i="7"/>
  <c r="AJ30" i="7"/>
  <c r="AG30" i="7"/>
  <c r="AE30" i="7"/>
  <c r="AB30" i="7"/>
  <c r="Z30" i="7"/>
  <c r="W30" i="7"/>
  <c r="U30" i="7"/>
  <c r="H30" i="7"/>
  <c r="IF29" i="7"/>
  <c r="ID29" i="7"/>
  <c r="IA29" i="7"/>
  <c r="HY29" i="7"/>
  <c r="HV29" i="7"/>
  <c r="HT29" i="7"/>
  <c r="HQ29" i="7"/>
  <c r="HO29" i="7"/>
  <c r="HL29" i="7"/>
  <c r="HJ29" i="7"/>
  <c r="HG29" i="7"/>
  <c r="HE29" i="7"/>
  <c r="HB29" i="7"/>
  <c r="GZ29" i="7"/>
  <c r="GW29" i="7"/>
  <c r="GU29" i="7"/>
  <c r="GR29" i="7"/>
  <c r="GP29" i="7"/>
  <c r="GM29" i="7"/>
  <c r="GK29" i="7"/>
  <c r="GH29" i="7"/>
  <c r="GF29" i="7"/>
  <c r="GC29" i="7"/>
  <c r="GA29" i="7"/>
  <c r="FX29" i="7"/>
  <c r="FV29" i="7"/>
  <c r="FS29" i="7"/>
  <c r="FQ29" i="7"/>
  <c r="FN29" i="7"/>
  <c r="FL29" i="7"/>
  <c r="FI29" i="7"/>
  <c r="FG29" i="7"/>
  <c r="FD29" i="7"/>
  <c r="FB29" i="7"/>
  <c r="EY29" i="7"/>
  <c r="EW29" i="7"/>
  <c r="ET29" i="7"/>
  <c r="ER29" i="7"/>
  <c r="EO29" i="7"/>
  <c r="EM29" i="7"/>
  <c r="EJ29" i="7"/>
  <c r="EH29" i="7"/>
  <c r="EE29" i="7"/>
  <c r="EC29" i="7"/>
  <c r="DZ29" i="7"/>
  <c r="DX29" i="7"/>
  <c r="DU29" i="7"/>
  <c r="DS29" i="7"/>
  <c r="DP29" i="7"/>
  <c r="DN29" i="7"/>
  <c r="DK29" i="7"/>
  <c r="DI29" i="7"/>
  <c r="DF29" i="7"/>
  <c r="DD29" i="7"/>
  <c r="DA29" i="7"/>
  <c r="CY29" i="7"/>
  <c r="CV29" i="7"/>
  <c r="CT29" i="7"/>
  <c r="CQ29" i="7"/>
  <c r="CO29" i="7"/>
  <c r="CL29" i="7"/>
  <c r="CJ29" i="7"/>
  <c r="CG29" i="7"/>
  <c r="CE29" i="7"/>
  <c r="CA29" i="7"/>
  <c r="BY29" i="7"/>
  <c r="BT29" i="7"/>
  <c r="BQ29" i="7"/>
  <c r="BO29" i="7"/>
  <c r="BL29" i="7"/>
  <c r="BJ29" i="7"/>
  <c r="BE29" i="7"/>
  <c r="AZ29" i="7"/>
  <c r="AW29" i="7"/>
  <c r="AU29" i="7"/>
  <c r="AL29" i="7"/>
  <c r="AJ29" i="7"/>
  <c r="AG29" i="7"/>
  <c r="AE29" i="7"/>
  <c r="AB29" i="7"/>
  <c r="Z29" i="7"/>
  <c r="W29" i="7"/>
  <c r="U29" i="7"/>
  <c r="H29" i="7"/>
  <c r="IF28" i="7"/>
  <c r="ID28" i="7"/>
  <c r="IA28" i="7"/>
  <c r="HY28" i="7"/>
  <c r="HV28" i="7"/>
  <c r="HT28" i="7"/>
  <c r="HQ28" i="7"/>
  <c r="HO28" i="7"/>
  <c r="HL28" i="7"/>
  <c r="HJ28" i="7"/>
  <c r="HG28" i="7"/>
  <c r="HE28" i="7"/>
  <c r="HB28" i="7"/>
  <c r="GZ28" i="7"/>
  <c r="GW28" i="7"/>
  <c r="GU28" i="7"/>
  <c r="GR28" i="7"/>
  <c r="GP28" i="7"/>
  <c r="GM28" i="7"/>
  <c r="GK28" i="7"/>
  <c r="GH28" i="7"/>
  <c r="GF28" i="7"/>
  <c r="GC28" i="7"/>
  <c r="GA28" i="7"/>
  <c r="FX28" i="7"/>
  <c r="FV28" i="7"/>
  <c r="FS28" i="7"/>
  <c r="FQ28" i="7"/>
  <c r="FN28" i="7"/>
  <c r="FL28" i="7"/>
  <c r="FI28" i="7"/>
  <c r="FG28" i="7"/>
  <c r="FD28" i="7"/>
  <c r="FB28" i="7"/>
  <c r="EY28" i="7"/>
  <c r="EW28" i="7"/>
  <c r="ET28" i="7"/>
  <c r="ER28" i="7"/>
  <c r="EO28" i="7"/>
  <c r="EM28" i="7"/>
  <c r="EJ28" i="7"/>
  <c r="EH28" i="7"/>
  <c r="EE28" i="7"/>
  <c r="EC28" i="7"/>
  <c r="DZ28" i="7"/>
  <c r="DX28" i="7"/>
  <c r="DU28" i="7"/>
  <c r="DS28" i="7"/>
  <c r="DP28" i="7"/>
  <c r="DN28" i="7"/>
  <c r="DK28" i="7"/>
  <c r="DI28" i="7"/>
  <c r="DF28" i="7"/>
  <c r="DD28" i="7"/>
  <c r="DA28" i="7"/>
  <c r="CY28" i="7"/>
  <c r="CV28" i="7"/>
  <c r="CT28" i="7"/>
  <c r="CQ28" i="7"/>
  <c r="CO28" i="7"/>
  <c r="CL28" i="7"/>
  <c r="CJ28" i="7"/>
  <c r="CG28" i="7"/>
  <c r="CE28" i="7"/>
  <c r="CA28" i="7"/>
  <c r="BY28" i="7"/>
  <c r="BV28" i="7"/>
  <c r="BT28" i="7"/>
  <c r="BQ28" i="7"/>
  <c r="BO28" i="7"/>
  <c r="BL28" i="7"/>
  <c r="BG28" i="7"/>
  <c r="BE28" i="7"/>
  <c r="BB28" i="7"/>
  <c r="AZ28" i="7"/>
  <c r="AL28" i="7"/>
  <c r="AJ28" i="7"/>
  <c r="AG28" i="7"/>
  <c r="AE28" i="7"/>
  <c r="AB28" i="7"/>
  <c r="Z28" i="7"/>
  <c r="W28" i="7"/>
  <c r="U28" i="7"/>
  <c r="H28" i="7"/>
  <c r="IF27" i="7"/>
  <c r="ID27" i="7"/>
  <c r="IA27" i="7"/>
  <c r="HY27" i="7"/>
  <c r="HV27" i="7"/>
  <c r="HT27" i="7"/>
  <c r="HQ27" i="7"/>
  <c r="HO27" i="7"/>
  <c r="HL27" i="7"/>
  <c r="HJ27" i="7"/>
  <c r="HG27" i="7"/>
  <c r="HE27" i="7"/>
  <c r="HB27" i="7"/>
  <c r="GZ27" i="7"/>
  <c r="GW27" i="7"/>
  <c r="GU27" i="7"/>
  <c r="GR27" i="7"/>
  <c r="GP27" i="7"/>
  <c r="GM27" i="7"/>
  <c r="GK27" i="7"/>
  <c r="GH27" i="7"/>
  <c r="GF27" i="7"/>
  <c r="GC27" i="7"/>
  <c r="GA27" i="7"/>
  <c r="FX27" i="7"/>
  <c r="FV27" i="7"/>
  <c r="FS27" i="7"/>
  <c r="FQ27" i="7"/>
  <c r="FN27" i="7"/>
  <c r="FL27" i="7"/>
  <c r="FI27" i="7"/>
  <c r="FG27" i="7"/>
  <c r="FD27" i="7"/>
  <c r="FB27" i="7"/>
  <c r="EY27" i="7"/>
  <c r="EW27" i="7"/>
  <c r="ET27" i="7"/>
  <c r="ER27" i="7"/>
  <c r="EO27" i="7"/>
  <c r="EM27" i="7"/>
  <c r="EJ27" i="7"/>
  <c r="EH27" i="7"/>
  <c r="EE27" i="7"/>
  <c r="EC27" i="7"/>
  <c r="DZ27" i="7"/>
  <c r="DX27" i="7"/>
  <c r="DU27" i="7"/>
  <c r="DS27" i="7"/>
  <c r="DP27" i="7"/>
  <c r="DN27" i="7"/>
  <c r="DK27" i="7"/>
  <c r="DI27" i="7"/>
  <c r="DF27" i="7"/>
  <c r="DD27" i="7"/>
  <c r="DA27" i="7"/>
  <c r="CY27" i="7"/>
  <c r="CV27" i="7"/>
  <c r="CT27" i="7"/>
  <c r="CQ27" i="7"/>
  <c r="CO27" i="7"/>
  <c r="CL27" i="7"/>
  <c r="CJ27" i="7"/>
  <c r="CG27" i="7"/>
  <c r="CE27" i="7"/>
  <c r="CA27" i="7"/>
  <c r="BY27" i="7"/>
  <c r="BV27" i="7"/>
  <c r="BT27" i="7"/>
  <c r="BQ27" i="7"/>
  <c r="BO27" i="7"/>
  <c r="BL27" i="7"/>
  <c r="BJ27" i="7"/>
  <c r="BG27" i="7"/>
  <c r="BE27" i="7"/>
  <c r="BB27" i="7"/>
  <c r="AZ27" i="7"/>
  <c r="AP27" i="7"/>
  <c r="AL27" i="7"/>
  <c r="AJ27" i="7"/>
  <c r="AG27" i="7"/>
  <c r="AE27" i="7"/>
  <c r="AB27" i="7"/>
  <c r="Z27" i="7"/>
  <c r="W27" i="7"/>
  <c r="U27" i="7"/>
  <c r="H27" i="7"/>
  <c r="IF26" i="7"/>
  <c r="ID26" i="7"/>
  <c r="IA26" i="7"/>
  <c r="HY26" i="7"/>
  <c r="HV26" i="7"/>
  <c r="HT26" i="7"/>
  <c r="HQ26" i="7"/>
  <c r="HO26" i="7"/>
  <c r="HL26" i="7"/>
  <c r="HJ26" i="7"/>
  <c r="HG26" i="7"/>
  <c r="HE26" i="7"/>
  <c r="HB26" i="7"/>
  <c r="GZ26" i="7"/>
  <c r="GW26" i="7"/>
  <c r="GU26" i="7"/>
  <c r="GR26" i="7"/>
  <c r="GP26" i="7"/>
  <c r="GM26" i="7"/>
  <c r="GK26" i="7"/>
  <c r="GH26" i="7"/>
  <c r="GF26" i="7"/>
  <c r="GC26" i="7"/>
  <c r="GA26" i="7"/>
  <c r="FX26" i="7"/>
  <c r="FV26" i="7"/>
  <c r="FS26" i="7"/>
  <c r="FQ26" i="7"/>
  <c r="FN26" i="7"/>
  <c r="FL26" i="7"/>
  <c r="FI26" i="7"/>
  <c r="FG26" i="7"/>
  <c r="FD26" i="7"/>
  <c r="FB26" i="7"/>
  <c r="EY26" i="7"/>
  <c r="EW26" i="7"/>
  <c r="ET26" i="7"/>
  <c r="ER26" i="7"/>
  <c r="EO26" i="7"/>
  <c r="EM26" i="7"/>
  <c r="EJ26" i="7"/>
  <c r="EH26" i="7"/>
  <c r="EE26" i="7"/>
  <c r="EC26" i="7"/>
  <c r="DZ26" i="7"/>
  <c r="DX26" i="7"/>
  <c r="DU26" i="7"/>
  <c r="DS26" i="7"/>
  <c r="DP26" i="7"/>
  <c r="DN26" i="7"/>
  <c r="DK26" i="7"/>
  <c r="DI26" i="7"/>
  <c r="DF26" i="7"/>
  <c r="DD26" i="7"/>
  <c r="DA26" i="7"/>
  <c r="CY26" i="7"/>
  <c r="CV26" i="7"/>
  <c r="CT26" i="7"/>
  <c r="CQ26" i="7"/>
  <c r="CO26" i="7"/>
  <c r="CL26" i="7"/>
  <c r="CJ26" i="7"/>
  <c r="CG26" i="7"/>
  <c r="CE26" i="7"/>
  <c r="CA26" i="7"/>
  <c r="BY26" i="7"/>
  <c r="BV26" i="7"/>
  <c r="BT26" i="7"/>
  <c r="BQ26" i="7"/>
  <c r="BO26" i="7"/>
  <c r="BL26" i="7"/>
  <c r="BG26" i="7"/>
  <c r="BE26" i="7"/>
  <c r="AL26" i="7"/>
  <c r="AJ26" i="7"/>
  <c r="AG26" i="7"/>
  <c r="AE26" i="7"/>
  <c r="AB26" i="7"/>
  <c r="Z26" i="7"/>
  <c r="W26" i="7"/>
  <c r="U26" i="7"/>
  <c r="P26" i="1"/>
  <c r="Q26" i="7" s="1"/>
  <c r="H26" i="7"/>
  <c r="IF25" i="7"/>
  <c r="ID25" i="7"/>
  <c r="IA25" i="7"/>
  <c r="HY25" i="7"/>
  <c r="HV25" i="7"/>
  <c r="HT25" i="7"/>
  <c r="HQ25" i="7"/>
  <c r="HO25" i="7"/>
  <c r="HL25" i="7"/>
  <c r="HJ25" i="7"/>
  <c r="HG25" i="7"/>
  <c r="HE25" i="7"/>
  <c r="HB25" i="7"/>
  <c r="GZ25" i="7"/>
  <c r="GW25" i="7"/>
  <c r="GU25" i="7"/>
  <c r="GR25" i="7"/>
  <c r="GP25" i="7"/>
  <c r="GM25" i="7"/>
  <c r="GK25" i="7"/>
  <c r="GH25" i="7"/>
  <c r="GF25" i="7"/>
  <c r="GC25" i="7"/>
  <c r="GA25" i="7"/>
  <c r="FX25" i="7"/>
  <c r="FV25" i="7"/>
  <c r="FS25" i="7"/>
  <c r="FQ25" i="7"/>
  <c r="FN25" i="7"/>
  <c r="FL25" i="7"/>
  <c r="FI25" i="7"/>
  <c r="FG25" i="7"/>
  <c r="FD25" i="7"/>
  <c r="FB25" i="7"/>
  <c r="EY25" i="7"/>
  <c r="EW25" i="7"/>
  <c r="ET25" i="7"/>
  <c r="ER25" i="7"/>
  <c r="EO25" i="7"/>
  <c r="EM25" i="7"/>
  <c r="EJ25" i="7"/>
  <c r="EH25" i="7"/>
  <c r="EE25" i="7"/>
  <c r="EC25" i="7"/>
  <c r="DZ25" i="7"/>
  <c r="DX25" i="7"/>
  <c r="DU25" i="7"/>
  <c r="DS25" i="7"/>
  <c r="DP25" i="7"/>
  <c r="DN25" i="7"/>
  <c r="DK25" i="7"/>
  <c r="DI25" i="7"/>
  <c r="DF25" i="7"/>
  <c r="DD25" i="7"/>
  <c r="DA25" i="7"/>
  <c r="CY25" i="7"/>
  <c r="CV25" i="7"/>
  <c r="CT25" i="7"/>
  <c r="CQ25" i="7"/>
  <c r="CO25" i="7"/>
  <c r="CL25" i="7"/>
  <c r="CJ25" i="7"/>
  <c r="CG25" i="7"/>
  <c r="CE25" i="7"/>
  <c r="CA25" i="7"/>
  <c r="BY25" i="7"/>
  <c r="BV25" i="7"/>
  <c r="BT25" i="7"/>
  <c r="BQ25" i="7"/>
  <c r="BO25" i="7"/>
  <c r="BJ25" i="7"/>
  <c r="BG25" i="7"/>
  <c r="BE25" i="7"/>
  <c r="BB25" i="7"/>
  <c r="AZ25" i="7"/>
  <c r="AP25" i="7"/>
  <c r="AL25" i="7"/>
  <c r="AJ25" i="7"/>
  <c r="AG25" i="7"/>
  <c r="AE25" i="7"/>
  <c r="AB25" i="7"/>
  <c r="Z25" i="7"/>
  <c r="W25" i="7"/>
  <c r="U25" i="7"/>
  <c r="H25" i="7"/>
  <c r="IF24" i="7"/>
  <c r="ID24" i="7"/>
  <c r="IA24" i="7"/>
  <c r="HY24" i="7"/>
  <c r="HV24" i="7"/>
  <c r="HT24" i="7"/>
  <c r="HQ24" i="7"/>
  <c r="HO24" i="7"/>
  <c r="HL24" i="7"/>
  <c r="HJ24" i="7"/>
  <c r="HG24" i="7"/>
  <c r="HE24" i="7"/>
  <c r="HB24" i="7"/>
  <c r="GZ24" i="7"/>
  <c r="GW24" i="7"/>
  <c r="GU24" i="7"/>
  <c r="GR24" i="7"/>
  <c r="GP24" i="7"/>
  <c r="GM24" i="7"/>
  <c r="GK24" i="7"/>
  <c r="GH24" i="7"/>
  <c r="GF24" i="7"/>
  <c r="GC24" i="7"/>
  <c r="GA24" i="7"/>
  <c r="FX24" i="7"/>
  <c r="FV24" i="7"/>
  <c r="FS24" i="7"/>
  <c r="FQ24" i="7"/>
  <c r="FN24" i="7"/>
  <c r="FL24" i="7"/>
  <c r="FI24" i="7"/>
  <c r="FG24" i="7"/>
  <c r="FD24" i="7"/>
  <c r="FB24" i="7"/>
  <c r="EY24" i="7"/>
  <c r="EW24" i="7"/>
  <c r="ET24" i="7"/>
  <c r="ER24" i="7"/>
  <c r="EO24" i="7"/>
  <c r="EM24" i="7"/>
  <c r="EJ24" i="7"/>
  <c r="EH24" i="7"/>
  <c r="EE24" i="7"/>
  <c r="EC24" i="7"/>
  <c r="DZ24" i="7"/>
  <c r="DX24" i="7"/>
  <c r="DU24" i="7"/>
  <c r="DS24" i="7"/>
  <c r="DP24" i="7"/>
  <c r="DN24" i="7"/>
  <c r="DK24" i="7"/>
  <c r="DI24" i="7"/>
  <c r="DF24" i="7"/>
  <c r="DD24" i="7"/>
  <c r="DA24" i="7"/>
  <c r="CY24" i="7"/>
  <c r="CV24" i="7"/>
  <c r="CT24" i="7"/>
  <c r="CQ24" i="7"/>
  <c r="CO24" i="7"/>
  <c r="CL24" i="7"/>
  <c r="CJ24" i="7"/>
  <c r="CG24" i="7"/>
  <c r="CE24" i="7"/>
  <c r="CA24" i="7"/>
  <c r="BY24" i="7"/>
  <c r="BV24" i="7"/>
  <c r="BT24" i="7"/>
  <c r="BQ24" i="7"/>
  <c r="BO24" i="7"/>
  <c r="BL24" i="7"/>
  <c r="BJ24" i="7"/>
  <c r="BG24" i="7"/>
  <c r="BE24" i="7"/>
  <c r="BB24" i="7"/>
  <c r="AL24" i="7"/>
  <c r="AJ24" i="7"/>
  <c r="AG24" i="7"/>
  <c r="AE24" i="7"/>
  <c r="AB24" i="7"/>
  <c r="Z24" i="7"/>
  <c r="W24" i="7"/>
  <c r="U24" i="7"/>
  <c r="H24" i="7"/>
  <c r="IF23" i="7"/>
  <c r="ID23" i="7"/>
  <c r="IA23" i="7"/>
  <c r="HY23" i="7"/>
  <c r="HV23" i="7"/>
  <c r="HT23" i="7"/>
  <c r="HQ23" i="7"/>
  <c r="HO23" i="7"/>
  <c r="HL23" i="7"/>
  <c r="HJ23" i="7"/>
  <c r="HG23" i="7"/>
  <c r="HE23" i="7"/>
  <c r="HB23" i="7"/>
  <c r="GZ23" i="7"/>
  <c r="GW23" i="7"/>
  <c r="GU23" i="7"/>
  <c r="GR23" i="7"/>
  <c r="GP23" i="7"/>
  <c r="GM23" i="7"/>
  <c r="GK23" i="7"/>
  <c r="GH23" i="7"/>
  <c r="GF23" i="7"/>
  <c r="GC23" i="7"/>
  <c r="GA23" i="7"/>
  <c r="FX23" i="7"/>
  <c r="FV23" i="7"/>
  <c r="FS23" i="7"/>
  <c r="FQ23" i="7"/>
  <c r="FN23" i="7"/>
  <c r="FL23" i="7"/>
  <c r="FI23" i="7"/>
  <c r="FG23" i="7"/>
  <c r="FD23" i="7"/>
  <c r="FB23" i="7"/>
  <c r="EY23" i="7"/>
  <c r="EW23" i="7"/>
  <c r="ET23" i="7"/>
  <c r="ER23" i="7"/>
  <c r="EO23" i="7"/>
  <c r="EM23" i="7"/>
  <c r="EJ23" i="7"/>
  <c r="EH23" i="7"/>
  <c r="EE23" i="7"/>
  <c r="EC23" i="7"/>
  <c r="DZ23" i="7"/>
  <c r="DX23" i="7"/>
  <c r="DU23" i="7"/>
  <c r="DS23" i="7"/>
  <c r="DP23" i="7"/>
  <c r="DN23" i="7"/>
  <c r="DK23" i="7"/>
  <c r="DI23" i="7"/>
  <c r="DF23" i="7"/>
  <c r="DD23" i="7"/>
  <c r="DA23" i="7"/>
  <c r="CY23" i="7"/>
  <c r="CV23" i="7"/>
  <c r="CT23" i="7"/>
  <c r="CQ23" i="7"/>
  <c r="CO23" i="7"/>
  <c r="CL23" i="7"/>
  <c r="CJ23" i="7"/>
  <c r="CG23" i="7"/>
  <c r="CE23" i="7"/>
  <c r="CA23" i="7"/>
  <c r="BY23" i="7"/>
  <c r="BV23" i="7"/>
  <c r="BT23" i="7"/>
  <c r="BQ23" i="7"/>
  <c r="BO23" i="7"/>
  <c r="BJ23" i="7"/>
  <c r="BG23" i="7"/>
  <c r="BE23" i="7"/>
  <c r="AZ23" i="7"/>
  <c r="AL23" i="7"/>
  <c r="AJ23" i="7"/>
  <c r="AG23" i="7"/>
  <c r="AE23" i="7"/>
  <c r="AB23" i="7"/>
  <c r="Z23" i="7"/>
  <c r="W23" i="7"/>
  <c r="U23" i="7"/>
  <c r="H23" i="7"/>
  <c r="IF22" i="7"/>
  <c r="ID22" i="7"/>
  <c r="IA22" i="7"/>
  <c r="HY22" i="7"/>
  <c r="HV22" i="7"/>
  <c r="HT22" i="7"/>
  <c r="HQ22" i="7"/>
  <c r="HO22" i="7"/>
  <c r="HL22" i="7"/>
  <c r="HJ22" i="7"/>
  <c r="HG22" i="7"/>
  <c r="HE22" i="7"/>
  <c r="HB22" i="7"/>
  <c r="GZ22" i="7"/>
  <c r="GW22" i="7"/>
  <c r="GU22" i="7"/>
  <c r="GR22" i="7"/>
  <c r="GP22" i="7"/>
  <c r="GM22" i="7"/>
  <c r="GK22" i="7"/>
  <c r="GH22" i="7"/>
  <c r="GF22" i="7"/>
  <c r="GC22" i="7"/>
  <c r="GA22" i="7"/>
  <c r="FX22" i="7"/>
  <c r="FV22" i="7"/>
  <c r="FS22" i="7"/>
  <c r="FQ22" i="7"/>
  <c r="FN22" i="7"/>
  <c r="FL22" i="7"/>
  <c r="FI22" i="7"/>
  <c r="FG22" i="7"/>
  <c r="FD22" i="7"/>
  <c r="FB22" i="7"/>
  <c r="EY22" i="7"/>
  <c r="EW22" i="7"/>
  <c r="ET22" i="7"/>
  <c r="ER22" i="7"/>
  <c r="EO22" i="7"/>
  <c r="EM22" i="7"/>
  <c r="EJ22" i="7"/>
  <c r="EH22" i="7"/>
  <c r="EE22" i="7"/>
  <c r="EC22" i="7"/>
  <c r="DZ22" i="7"/>
  <c r="DX22" i="7"/>
  <c r="DU22" i="7"/>
  <c r="DS22" i="7"/>
  <c r="DP22" i="7"/>
  <c r="DN22" i="7"/>
  <c r="DK22" i="7"/>
  <c r="DI22" i="7"/>
  <c r="DF22" i="7"/>
  <c r="DD22" i="7"/>
  <c r="DA22" i="7"/>
  <c r="CY22" i="7"/>
  <c r="CV22" i="7"/>
  <c r="CT22" i="7"/>
  <c r="CQ22" i="7"/>
  <c r="CO22" i="7"/>
  <c r="CL22" i="7"/>
  <c r="CJ22" i="7"/>
  <c r="CG22" i="7"/>
  <c r="CE22" i="7"/>
  <c r="CA22" i="7"/>
  <c r="BY22" i="7"/>
  <c r="BV22" i="7"/>
  <c r="BT22" i="7"/>
  <c r="BQ22" i="7"/>
  <c r="BO22" i="7"/>
  <c r="BL22" i="7"/>
  <c r="BJ22" i="7"/>
  <c r="BG22" i="7"/>
  <c r="BE22" i="7"/>
  <c r="AW22" i="7"/>
  <c r="AL22" i="7"/>
  <c r="AJ22" i="7"/>
  <c r="AG22" i="7"/>
  <c r="AE22" i="7"/>
  <c r="AB22" i="7"/>
  <c r="Z22" i="7"/>
  <c r="W22" i="7"/>
  <c r="U22" i="7"/>
  <c r="H22" i="7"/>
  <c r="IF21" i="7"/>
  <c r="ID21" i="7"/>
  <c r="IA21" i="7"/>
  <c r="HY21" i="7"/>
  <c r="HV21" i="7"/>
  <c r="HT21" i="7"/>
  <c r="HQ21" i="7"/>
  <c r="HO21" i="7"/>
  <c r="HL21" i="7"/>
  <c r="HJ21" i="7"/>
  <c r="HG21" i="7"/>
  <c r="HE21" i="7"/>
  <c r="HB21" i="7"/>
  <c r="GZ21" i="7"/>
  <c r="GW21" i="7"/>
  <c r="GU21" i="7"/>
  <c r="GR21" i="7"/>
  <c r="GP21" i="7"/>
  <c r="GM21" i="7"/>
  <c r="GK21" i="7"/>
  <c r="GH21" i="7"/>
  <c r="GF21" i="7"/>
  <c r="GC21" i="7"/>
  <c r="GA21" i="7"/>
  <c r="FX21" i="7"/>
  <c r="FV21" i="7"/>
  <c r="FS21" i="7"/>
  <c r="FQ21" i="7"/>
  <c r="FN21" i="7"/>
  <c r="FL21" i="7"/>
  <c r="FI21" i="7"/>
  <c r="FG21" i="7"/>
  <c r="FD21" i="7"/>
  <c r="FB21" i="7"/>
  <c r="EY21" i="7"/>
  <c r="EW21" i="7"/>
  <c r="ET21" i="7"/>
  <c r="ER21" i="7"/>
  <c r="EO21" i="7"/>
  <c r="EM21" i="7"/>
  <c r="EJ21" i="7"/>
  <c r="EH21" i="7"/>
  <c r="EE21" i="7"/>
  <c r="EC21" i="7"/>
  <c r="DZ21" i="7"/>
  <c r="DX21" i="7"/>
  <c r="DU21" i="7"/>
  <c r="DS21" i="7"/>
  <c r="DP21" i="7"/>
  <c r="DN21" i="7"/>
  <c r="DK21" i="7"/>
  <c r="DI21" i="7"/>
  <c r="DF21" i="7"/>
  <c r="DD21" i="7"/>
  <c r="DA21" i="7"/>
  <c r="CY21" i="7"/>
  <c r="CV21" i="7"/>
  <c r="CT21" i="7"/>
  <c r="CQ21" i="7"/>
  <c r="CO21" i="7"/>
  <c r="CL21" i="7"/>
  <c r="CJ21" i="7"/>
  <c r="CG21" i="7"/>
  <c r="CE21" i="7"/>
  <c r="CA21" i="7"/>
  <c r="BY21" i="7"/>
  <c r="BQ21" i="7"/>
  <c r="BO21" i="7"/>
  <c r="BJ21" i="7"/>
  <c r="BG21" i="7"/>
  <c r="BE21" i="7"/>
  <c r="BB21" i="7"/>
  <c r="AZ21" i="7"/>
  <c r="AL21" i="7"/>
  <c r="AJ21" i="7"/>
  <c r="AG21" i="7"/>
  <c r="AE21" i="7"/>
  <c r="AB21" i="7"/>
  <c r="Z21" i="7"/>
  <c r="W21" i="7"/>
  <c r="U21" i="7"/>
  <c r="H21" i="7"/>
  <c r="IF20" i="7"/>
  <c r="ID20" i="7"/>
  <c r="IA20" i="7"/>
  <c r="HY20" i="7"/>
  <c r="HV20" i="7"/>
  <c r="HT20" i="7"/>
  <c r="HQ20" i="7"/>
  <c r="HO20" i="7"/>
  <c r="HL20" i="7"/>
  <c r="HJ20" i="7"/>
  <c r="HG20" i="7"/>
  <c r="HE20" i="7"/>
  <c r="HB20" i="7"/>
  <c r="GZ20" i="7"/>
  <c r="GW20" i="7"/>
  <c r="GU20" i="7"/>
  <c r="GR20" i="7"/>
  <c r="GP20" i="7"/>
  <c r="GM20" i="7"/>
  <c r="GK20" i="7"/>
  <c r="GH20" i="7"/>
  <c r="GF20" i="7"/>
  <c r="GC20" i="7"/>
  <c r="GA20" i="7"/>
  <c r="FX20" i="7"/>
  <c r="FV20" i="7"/>
  <c r="FS20" i="7"/>
  <c r="FQ20" i="7"/>
  <c r="FN20" i="7"/>
  <c r="FL20" i="7"/>
  <c r="FI20" i="7"/>
  <c r="FG20" i="7"/>
  <c r="FD20" i="7"/>
  <c r="FB20" i="7"/>
  <c r="EY20" i="7"/>
  <c r="EW20" i="7"/>
  <c r="ET20" i="7"/>
  <c r="ER20" i="7"/>
  <c r="EO20" i="7"/>
  <c r="EM20" i="7"/>
  <c r="EJ20" i="7"/>
  <c r="EH20" i="7"/>
  <c r="EE20" i="7"/>
  <c r="EC20" i="7"/>
  <c r="DZ20" i="7"/>
  <c r="DX20" i="7"/>
  <c r="DU20" i="7"/>
  <c r="DS20" i="7"/>
  <c r="DP20" i="7"/>
  <c r="DN20" i="7"/>
  <c r="DK20" i="7"/>
  <c r="DI20" i="7"/>
  <c r="DF20" i="7"/>
  <c r="DD20" i="7"/>
  <c r="DA20" i="7"/>
  <c r="CY20" i="7"/>
  <c r="CV20" i="7"/>
  <c r="CT20" i="7"/>
  <c r="CQ20" i="7"/>
  <c r="CO20" i="7"/>
  <c r="CL20" i="7"/>
  <c r="CJ20" i="7"/>
  <c r="CG20" i="7"/>
  <c r="CE20" i="7"/>
  <c r="CA20" i="7"/>
  <c r="BY20" i="7"/>
  <c r="BV20" i="7"/>
  <c r="BT20" i="7"/>
  <c r="BQ20" i="7"/>
  <c r="BO20" i="7"/>
  <c r="BJ20" i="7"/>
  <c r="BG20" i="7"/>
  <c r="BE20" i="7"/>
  <c r="AZ20" i="7"/>
  <c r="AW20" i="7"/>
  <c r="AU20" i="7"/>
  <c r="AP20" i="7"/>
  <c r="AL20" i="7"/>
  <c r="AJ20" i="7"/>
  <c r="AG20" i="7"/>
  <c r="AE20" i="7"/>
  <c r="AB20" i="7"/>
  <c r="Z20" i="7"/>
  <c r="W20" i="7"/>
  <c r="U20" i="7"/>
  <c r="H20" i="7"/>
  <c r="IF19" i="7"/>
  <c r="ID19" i="7"/>
  <c r="IA19" i="7"/>
  <c r="HY19" i="7"/>
  <c r="HV19" i="7"/>
  <c r="HT19" i="7"/>
  <c r="HQ19" i="7"/>
  <c r="HO19" i="7"/>
  <c r="HL19" i="7"/>
  <c r="HJ19" i="7"/>
  <c r="HG19" i="7"/>
  <c r="HE19" i="7"/>
  <c r="HB19" i="7"/>
  <c r="GZ19" i="7"/>
  <c r="GW19" i="7"/>
  <c r="GU19" i="7"/>
  <c r="GR19" i="7"/>
  <c r="GP19" i="7"/>
  <c r="GM19" i="7"/>
  <c r="GK19" i="7"/>
  <c r="GH19" i="7"/>
  <c r="GF19" i="7"/>
  <c r="GC19" i="7"/>
  <c r="GA19" i="7"/>
  <c r="FX19" i="7"/>
  <c r="FV19" i="7"/>
  <c r="FS19" i="7"/>
  <c r="FQ19" i="7"/>
  <c r="FN19" i="7"/>
  <c r="FL19" i="7"/>
  <c r="FI19" i="7"/>
  <c r="FG19" i="7"/>
  <c r="FD19" i="7"/>
  <c r="FB19" i="7"/>
  <c r="EY19" i="7"/>
  <c r="EW19" i="7"/>
  <c r="ET19" i="7"/>
  <c r="ER19" i="7"/>
  <c r="EO19" i="7"/>
  <c r="EM19" i="7"/>
  <c r="EJ19" i="7"/>
  <c r="EH19" i="7"/>
  <c r="EE19" i="7"/>
  <c r="EC19" i="7"/>
  <c r="DZ19" i="7"/>
  <c r="DX19" i="7"/>
  <c r="DU19" i="7"/>
  <c r="DS19" i="7"/>
  <c r="DP19" i="7"/>
  <c r="DN19" i="7"/>
  <c r="DK19" i="7"/>
  <c r="DI19" i="7"/>
  <c r="DF19" i="7"/>
  <c r="DD19" i="7"/>
  <c r="DA19" i="7"/>
  <c r="CY19" i="7"/>
  <c r="CV19" i="7"/>
  <c r="CT19" i="7"/>
  <c r="CQ19" i="7"/>
  <c r="CO19" i="7"/>
  <c r="CL19" i="7"/>
  <c r="CJ19" i="7"/>
  <c r="CG19" i="7"/>
  <c r="CE19" i="7"/>
  <c r="CA19" i="7"/>
  <c r="BY19" i="7"/>
  <c r="BV19" i="7"/>
  <c r="BT19" i="7"/>
  <c r="BQ19" i="7"/>
  <c r="BO19" i="7"/>
  <c r="BL19" i="7"/>
  <c r="BJ19" i="7"/>
  <c r="BG19" i="7"/>
  <c r="BE19" i="7"/>
  <c r="BB19" i="7"/>
  <c r="AZ19" i="7"/>
  <c r="AW19" i="7"/>
  <c r="AR19" i="7"/>
  <c r="AP19" i="7"/>
  <c r="AL19" i="7"/>
  <c r="AJ19" i="7"/>
  <c r="AG19" i="7"/>
  <c r="AE19" i="7"/>
  <c r="AB19" i="7"/>
  <c r="Z19" i="7"/>
  <c r="W19" i="7"/>
  <c r="U19" i="7"/>
  <c r="H19" i="7"/>
  <c r="IF18" i="7"/>
  <c r="ID18" i="7"/>
  <c r="IA18" i="7"/>
  <c r="HY18" i="7"/>
  <c r="HV18" i="7"/>
  <c r="HT18" i="7"/>
  <c r="HQ18" i="7"/>
  <c r="HO18" i="7"/>
  <c r="HL18" i="7"/>
  <c r="HJ18" i="7"/>
  <c r="HG18" i="7"/>
  <c r="HE18" i="7"/>
  <c r="HB18" i="7"/>
  <c r="GZ18" i="7"/>
  <c r="GW18" i="7"/>
  <c r="GU18" i="7"/>
  <c r="GR18" i="7"/>
  <c r="GP18" i="7"/>
  <c r="GM18" i="7"/>
  <c r="GK18" i="7"/>
  <c r="GH18" i="7"/>
  <c r="GF18" i="7"/>
  <c r="GC18" i="7"/>
  <c r="GA18" i="7"/>
  <c r="FX18" i="7"/>
  <c r="FV18" i="7"/>
  <c r="FS18" i="7"/>
  <c r="FQ18" i="7"/>
  <c r="FN18" i="7"/>
  <c r="FL18" i="7"/>
  <c r="FI18" i="7"/>
  <c r="FG18" i="7"/>
  <c r="FD18" i="7"/>
  <c r="FB18" i="7"/>
  <c r="EY18" i="7"/>
  <c r="EW18" i="7"/>
  <c r="ET18" i="7"/>
  <c r="ER18" i="7"/>
  <c r="EO18" i="7"/>
  <c r="EM18" i="7"/>
  <c r="EJ18" i="7"/>
  <c r="EH18" i="7"/>
  <c r="EE18" i="7"/>
  <c r="EC18" i="7"/>
  <c r="DZ18" i="7"/>
  <c r="DX18" i="7"/>
  <c r="DU18" i="7"/>
  <c r="DS18" i="7"/>
  <c r="DP18" i="7"/>
  <c r="DN18" i="7"/>
  <c r="DK18" i="7"/>
  <c r="DI18" i="7"/>
  <c r="DF18" i="7"/>
  <c r="DD18" i="7"/>
  <c r="DA18" i="7"/>
  <c r="CY18" i="7"/>
  <c r="CV18" i="7"/>
  <c r="CT18" i="7"/>
  <c r="CQ18" i="7"/>
  <c r="CO18" i="7"/>
  <c r="CL18" i="7"/>
  <c r="CJ18" i="7"/>
  <c r="CG18" i="7"/>
  <c r="CE18" i="7"/>
  <c r="CA18" i="7"/>
  <c r="BY18" i="7"/>
  <c r="BQ18" i="7"/>
  <c r="BO18" i="7"/>
  <c r="BL18" i="7"/>
  <c r="BJ18" i="7"/>
  <c r="BG18" i="7"/>
  <c r="BE18" i="7"/>
  <c r="AZ18" i="7"/>
  <c r="AP18" i="7"/>
  <c r="AL18" i="7"/>
  <c r="AJ18" i="7"/>
  <c r="AG18" i="7"/>
  <c r="AE18" i="7"/>
  <c r="AB18" i="7"/>
  <c r="Z18" i="7"/>
  <c r="W18" i="7"/>
  <c r="U18" i="7"/>
  <c r="H18" i="7"/>
  <c r="IF17" i="7"/>
  <c r="ID17" i="7"/>
  <c r="IA17" i="7"/>
  <c r="HY17" i="7"/>
  <c r="HV17" i="7"/>
  <c r="HT17" i="7"/>
  <c r="HQ17" i="7"/>
  <c r="HO17" i="7"/>
  <c r="HL17" i="7"/>
  <c r="HJ17" i="7"/>
  <c r="HG17" i="7"/>
  <c r="HE17" i="7"/>
  <c r="HB17" i="7"/>
  <c r="GZ17" i="7"/>
  <c r="GW17" i="7"/>
  <c r="GU17" i="7"/>
  <c r="GR17" i="7"/>
  <c r="GP17" i="7"/>
  <c r="GM17" i="7"/>
  <c r="GK17" i="7"/>
  <c r="GH17" i="7"/>
  <c r="GF17" i="7"/>
  <c r="GC17" i="7"/>
  <c r="GA17" i="7"/>
  <c r="FX17" i="7"/>
  <c r="FV17" i="7"/>
  <c r="FS17" i="7"/>
  <c r="FQ17" i="7"/>
  <c r="FN17" i="7"/>
  <c r="FL17" i="7"/>
  <c r="FI17" i="7"/>
  <c r="FG17" i="7"/>
  <c r="FD17" i="7"/>
  <c r="FB17" i="7"/>
  <c r="EY17" i="7"/>
  <c r="EW17" i="7"/>
  <c r="ET17" i="7"/>
  <c r="ER17" i="7"/>
  <c r="EO17" i="7"/>
  <c r="EM17" i="7"/>
  <c r="EJ17" i="7"/>
  <c r="EH17" i="7"/>
  <c r="EE17" i="7"/>
  <c r="EC17" i="7"/>
  <c r="DZ17" i="7"/>
  <c r="DX17" i="7"/>
  <c r="DU17" i="7"/>
  <c r="DS17" i="7"/>
  <c r="DP17" i="7"/>
  <c r="DN17" i="7"/>
  <c r="DK17" i="7"/>
  <c r="DI17" i="7"/>
  <c r="DF17" i="7"/>
  <c r="DD17" i="7"/>
  <c r="DA17" i="7"/>
  <c r="CY17" i="7"/>
  <c r="CV17" i="7"/>
  <c r="CT17" i="7"/>
  <c r="CQ17" i="7"/>
  <c r="CO17" i="7"/>
  <c r="CL17" i="7"/>
  <c r="CJ17" i="7"/>
  <c r="CG17" i="7"/>
  <c r="CE17" i="7"/>
  <c r="CA17" i="7"/>
  <c r="BY17" i="7"/>
  <c r="BV17" i="7"/>
  <c r="BT17" i="7"/>
  <c r="BQ17" i="7"/>
  <c r="BO17" i="7"/>
  <c r="BL17" i="7"/>
  <c r="BJ17" i="7"/>
  <c r="BG17" i="7"/>
  <c r="BE17" i="7"/>
  <c r="BB17" i="7"/>
  <c r="AZ17" i="7"/>
  <c r="AW17" i="7"/>
  <c r="AL17" i="7"/>
  <c r="AJ17" i="7"/>
  <c r="AG17" i="7"/>
  <c r="AE17" i="7"/>
  <c r="AB17" i="7"/>
  <c r="Z17" i="7"/>
  <c r="W17" i="7"/>
  <c r="U17" i="7"/>
  <c r="H17" i="7"/>
  <c r="IF16" i="7"/>
  <c r="ID16" i="7"/>
  <c r="IA16" i="7"/>
  <c r="HY16" i="7"/>
  <c r="HV16" i="7"/>
  <c r="HT16" i="7"/>
  <c r="HQ16" i="7"/>
  <c r="HO16" i="7"/>
  <c r="HL16" i="7"/>
  <c r="HJ16" i="7"/>
  <c r="HG16" i="7"/>
  <c r="HE16" i="7"/>
  <c r="HB16" i="7"/>
  <c r="GZ16" i="7"/>
  <c r="GW16" i="7"/>
  <c r="GU16" i="7"/>
  <c r="GR16" i="7"/>
  <c r="GP16" i="7"/>
  <c r="GM16" i="7"/>
  <c r="GK16" i="7"/>
  <c r="GH16" i="7"/>
  <c r="GF16" i="7"/>
  <c r="GC16" i="7"/>
  <c r="GA16" i="7"/>
  <c r="FX16" i="7"/>
  <c r="FV16" i="7"/>
  <c r="FS16" i="7"/>
  <c r="FQ16" i="7"/>
  <c r="FN16" i="7"/>
  <c r="FL16" i="7"/>
  <c r="FI16" i="7"/>
  <c r="FG16" i="7"/>
  <c r="FD16" i="7"/>
  <c r="FB16" i="7"/>
  <c r="EY16" i="7"/>
  <c r="EW16" i="7"/>
  <c r="ET16" i="7"/>
  <c r="ER16" i="7"/>
  <c r="EO16" i="7"/>
  <c r="EM16" i="7"/>
  <c r="EJ16" i="7"/>
  <c r="EH16" i="7"/>
  <c r="EE16" i="7"/>
  <c r="EC16" i="7"/>
  <c r="DZ16" i="7"/>
  <c r="DX16" i="7"/>
  <c r="DU16" i="7"/>
  <c r="DS16" i="7"/>
  <c r="DP16" i="7"/>
  <c r="DN16" i="7"/>
  <c r="DK16" i="7"/>
  <c r="DI16" i="7"/>
  <c r="DF16" i="7"/>
  <c r="DD16" i="7"/>
  <c r="DA16" i="7"/>
  <c r="CY16" i="7"/>
  <c r="CV16" i="7"/>
  <c r="CT16" i="7"/>
  <c r="CQ16" i="7"/>
  <c r="CO16" i="7"/>
  <c r="CL16" i="7"/>
  <c r="CJ16" i="7"/>
  <c r="CG16" i="7"/>
  <c r="CE16" i="7"/>
  <c r="CA16" i="7"/>
  <c r="BY16" i="7"/>
  <c r="BV16" i="7"/>
  <c r="BT16" i="7"/>
  <c r="BQ16" i="7"/>
  <c r="BO16" i="7"/>
  <c r="BL16" i="7"/>
  <c r="BJ16" i="7"/>
  <c r="BG16" i="7"/>
  <c r="BE16" i="7"/>
  <c r="BB16" i="7"/>
  <c r="AZ16" i="7"/>
  <c r="AP16" i="7"/>
  <c r="AL16" i="7"/>
  <c r="AJ16" i="7"/>
  <c r="AG16" i="7"/>
  <c r="AE16" i="7"/>
  <c r="AB16" i="7"/>
  <c r="Z16" i="7"/>
  <c r="W16" i="7"/>
  <c r="U16" i="7"/>
  <c r="H16" i="7"/>
  <c r="IF15" i="7"/>
  <c r="ID15" i="7"/>
  <c r="IA15" i="7"/>
  <c r="HY15" i="7"/>
  <c r="HV15" i="7"/>
  <c r="HT15" i="7"/>
  <c r="HQ15" i="7"/>
  <c r="HO15" i="7"/>
  <c r="HL15" i="7"/>
  <c r="HJ15" i="7"/>
  <c r="HG15" i="7"/>
  <c r="HE15" i="7"/>
  <c r="HB15" i="7"/>
  <c r="GZ15" i="7"/>
  <c r="GW15" i="7"/>
  <c r="GU15" i="7"/>
  <c r="GR15" i="7"/>
  <c r="GP15" i="7"/>
  <c r="GM15" i="7"/>
  <c r="GK15" i="7"/>
  <c r="GH15" i="7"/>
  <c r="GF15" i="7"/>
  <c r="GC15" i="7"/>
  <c r="GA15" i="7"/>
  <c r="FX15" i="7"/>
  <c r="FV15" i="7"/>
  <c r="FS15" i="7"/>
  <c r="FQ15" i="7"/>
  <c r="FN15" i="7"/>
  <c r="FL15" i="7"/>
  <c r="FI15" i="7"/>
  <c r="FG15" i="7"/>
  <c r="FD15" i="7"/>
  <c r="FB15" i="7"/>
  <c r="EY15" i="7"/>
  <c r="EW15" i="7"/>
  <c r="ET15" i="7"/>
  <c r="ER15" i="7"/>
  <c r="EO15" i="7"/>
  <c r="EM15" i="7"/>
  <c r="EJ15" i="7"/>
  <c r="EH15" i="7"/>
  <c r="EE15" i="7"/>
  <c r="EC15" i="7"/>
  <c r="DZ15" i="7"/>
  <c r="DX15" i="7"/>
  <c r="DU15" i="7"/>
  <c r="DS15" i="7"/>
  <c r="DP15" i="7"/>
  <c r="DN15" i="7"/>
  <c r="DK15" i="7"/>
  <c r="DI15" i="7"/>
  <c r="DF15" i="7"/>
  <c r="DD15" i="7"/>
  <c r="DA15" i="7"/>
  <c r="CY15" i="7"/>
  <c r="CV15" i="7"/>
  <c r="CT15" i="7"/>
  <c r="CQ15" i="7"/>
  <c r="CO15" i="7"/>
  <c r="CL15" i="7"/>
  <c r="CJ15" i="7"/>
  <c r="CG15" i="7"/>
  <c r="CE15" i="7"/>
  <c r="CA15" i="7"/>
  <c r="BY15" i="7"/>
  <c r="BV15" i="7"/>
  <c r="BT15" i="7"/>
  <c r="BQ15" i="7"/>
  <c r="BO15" i="7"/>
  <c r="BL15" i="7"/>
  <c r="BJ15" i="7"/>
  <c r="BG15" i="7"/>
  <c r="BE15" i="7"/>
  <c r="BB15" i="7"/>
  <c r="AZ15" i="7"/>
  <c r="AW15" i="7"/>
  <c r="AL15" i="7"/>
  <c r="AJ15" i="7"/>
  <c r="AG15" i="7"/>
  <c r="AE15" i="7"/>
  <c r="AB15" i="7"/>
  <c r="Z15" i="7"/>
  <c r="W15" i="7"/>
  <c r="U15" i="7"/>
  <c r="H15" i="7"/>
  <c r="IF14" i="7"/>
  <c r="ID14" i="7"/>
  <c r="IA14" i="7"/>
  <c r="HY14" i="7"/>
  <c r="HV14" i="7"/>
  <c r="HT14" i="7"/>
  <c r="HQ14" i="7"/>
  <c r="HO14" i="7"/>
  <c r="HL14" i="7"/>
  <c r="HJ14" i="7"/>
  <c r="HG14" i="7"/>
  <c r="HE14" i="7"/>
  <c r="HB14" i="7"/>
  <c r="GZ14" i="7"/>
  <c r="GW14" i="7"/>
  <c r="GU14" i="7"/>
  <c r="GR14" i="7"/>
  <c r="GP14" i="7"/>
  <c r="GM14" i="7"/>
  <c r="GK14" i="7"/>
  <c r="GH14" i="7"/>
  <c r="GF14" i="7"/>
  <c r="GC14" i="7"/>
  <c r="GA14" i="7"/>
  <c r="FX14" i="7"/>
  <c r="FV14" i="7"/>
  <c r="FS14" i="7"/>
  <c r="FQ14" i="7"/>
  <c r="FN14" i="7"/>
  <c r="FL14" i="7"/>
  <c r="FI14" i="7"/>
  <c r="FG14" i="7"/>
  <c r="FD14" i="7"/>
  <c r="FB14" i="7"/>
  <c r="EY14" i="7"/>
  <c r="EW14" i="7"/>
  <c r="ET14" i="7"/>
  <c r="ER14" i="7"/>
  <c r="EO14" i="7"/>
  <c r="EM14" i="7"/>
  <c r="EJ14" i="7"/>
  <c r="EH14" i="7"/>
  <c r="EE14" i="7"/>
  <c r="EC14" i="7"/>
  <c r="DZ14" i="7"/>
  <c r="DX14" i="7"/>
  <c r="DU14" i="7"/>
  <c r="DS14" i="7"/>
  <c r="DP14" i="7"/>
  <c r="DN14" i="7"/>
  <c r="DK14" i="7"/>
  <c r="DI14" i="7"/>
  <c r="DF14" i="7"/>
  <c r="DD14" i="7"/>
  <c r="DA14" i="7"/>
  <c r="CY14" i="7"/>
  <c r="CV14" i="7"/>
  <c r="CT14" i="7"/>
  <c r="CQ14" i="7"/>
  <c r="CO14" i="7"/>
  <c r="CL14" i="7"/>
  <c r="CJ14" i="7"/>
  <c r="CG14" i="7"/>
  <c r="CE14" i="7"/>
  <c r="CA14" i="7"/>
  <c r="BY14" i="7"/>
  <c r="BV14" i="7"/>
  <c r="BT14" i="7"/>
  <c r="BO14" i="7"/>
  <c r="BL14" i="7"/>
  <c r="BJ14" i="7"/>
  <c r="BG14" i="7"/>
  <c r="BE14" i="7"/>
  <c r="BB14" i="7"/>
  <c r="AZ14" i="7"/>
  <c r="AP14" i="7"/>
  <c r="AL14" i="7"/>
  <c r="AJ14" i="7"/>
  <c r="AG14" i="7"/>
  <c r="AE14" i="7"/>
  <c r="AB14" i="7"/>
  <c r="Z14" i="7"/>
  <c r="W14" i="7"/>
  <c r="U14" i="7"/>
  <c r="H14" i="7"/>
  <c r="IF13" i="7"/>
  <c r="ID13" i="7"/>
  <c r="IA13" i="7"/>
  <c r="HY13" i="7"/>
  <c r="HV13" i="7"/>
  <c r="HT13" i="7"/>
  <c r="HQ13" i="7"/>
  <c r="HO13" i="7"/>
  <c r="HL13" i="7"/>
  <c r="HJ13" i="7"/>
  <c r="HG13" i="7"/>
  <c r="HE13" i="7"/>
  <c r="HB13" i="7"/>
  <c r="GZ13" i="7"/>
  <c r="GW13" i="7"/>
  <c r="GU13" i="7"/>
  <c r="GR13" i="7"/>
  <c r="GP13" i="7"/>
  <c r="GM13" i="7"/>
  <c r="GK13" i="7"/>
  <c r="GH13" i="7"/>
  <c r="GF13" i="7"/>
  <c r="GC13" i="7"/>
  <c r="GA13" i="7"/>
  <c r="FX13" i="7"/>
  <c r="FV13" i="7"/>
  <c r="FS13" i="7"/>
  <c r="FQ13" i="7"/>
  <c r="FN13" i="7"/>
  <c r="FL13" i="7"/>
  <c r="FI13" i="7"/>
  <c r="FG13" i="7"/>
  <c r="FD13" i="7"/>
  <c r="FB13" i="7"/>
  <c r="EY13" i="7"/>
  <c r="EW13" i="7"/>
  <c r="ET13" i="7"/>
  <c r="ER13" i="7"/>
  <c r="EO13" i="7"/>
  <c r="EM13" i="7"/>
  <c r="EJ13" i="7"/>
  <c r="EH13" i="7"/>
  <c r="EE13" i="7"/>
  <c r="EC13" i="7"/>
  <c r="DZ13" i="7"/>
  <c r="DX13" i="7"/>
  <c r="DU13" i="7"/>
  <c r="DS13" i="7"/>
  <c r="DP13" i="7"/>
  <c r="DN13" i="7"/>
  <c r="DK13" i="7"/>
  <c r="DI13" i="7"/>
  <c r="DF13" i="7"/>
  <c r="DD13" i="7"/>
  <c r="DA13" i="7"/>
  <c r="CY13" i="7"/>
  <c r="CV13" i="7"/>
  <c r="CT13" i="7"/>
  <c r="CQ13" i="7"/>
  <c r="CO13" i="7"/>
  <c r="CL13" i="7"/>
  <c r="CJ13" i="7"/>
  <c r="CG13" i="7"/>
  <c r="CE13" i="7"/>
  <c r="CA13" i="7"/>
  <c r="BY13" i="7"/>
  <c r="BV13" i="7"/>
  <c r="BT13" i="7"/>
  <c r="BL13" i="7"/>
  <c r="BJ13" i="7"/>
  <c r="BG13" i="7"/>
  <c r="BE13" i="7"/>
  <c r="BB13" i="7"/>
  <c r="AZ13" i="7"/>
  <c r="AW13" i="7"/>
  <c r="AU13" i="7"/>
  <c r="AL13" i="7"/>
  <c r="AJ13" i="7"/>
  <c r="AG13" i="7"/>
  <c r="AE13" i="7"/>
  <c r="AB13" i="7"/>
  <c r="Z13" i="7"/>
  <c r="W13" i="7"/>
  <c r="U13" i="7"/>
  <c r="H13" i="7"/>
  <c r="IF12" i="7"/>
  <c r="ID12" i="7"/>
  <c r="IA12" i="7"/>
  <c r="HY12" i="7"/>
  <c r="HV12" i="7"/>
  <c r="HT12" i="7"/>
  <c r="HQ12" i="7"/>
  <c r="HO12" i="7"/>
  <c r="HL12" i="7"/>
  <c r="HJ12" i="7"/>
  <c r="HG12" i="7"/>
  <c r="HE12" i="7"/>
  <c r="HB12" i="7"/>
  <c r="GZ12" i="7"/>
  <c r="GW12" i="7"/>
  <c r="GU12" i="7"/>
  <c r="GR12" i="7"/>
  <c r="GP12" i="7"/>
  <c r="GM12" i="7"/>
  <c r="GK12" i="7"/>
  <c r="GH12" i="7"/>
  <c r="GF12" i="7"/>
  <c r="GC12" i="7"/>
  <c r="GA12" i="7"/>
  <c r="FX12" i="7"/>
  <c r="FV12" i="7"/>
  <c r="FS12" i="7"/>
  <c r="FQ12" i="7"/>
  <c r="FN12" i="7"/>
  <c r="FL12" i="7"/>
  <c r="FI12" i="7"/>
  <c r="FG12" i="7"/>
  <c r="FD12" i="7"/>
  <c r="FB12" i="7"/>
  <c r="EY12" i="7"/>
  <c r="EW12" i="7"/>
  <c r="ET12" i="7"/>
  <c r="ER12" i="7"/>
  <c r="EO12" i="7"/>
  <c r="EM12" i="7"/>
  <c r="EJ12" i="7"/>
  <c r="EH12" i="7"/>
  <c r="EE12" i="7"/>
  <c r="EC12" i="7"/>
  <c r="DZ12" i="7"/>
  <c r="DX12" i="7"/>
  <c r="DU12" i="7"/>
  <c r="DS12" i="7"/>
  <c r="DP12" i="7"/>
  <c r="DN12" i="7"/>
  <c r="DK12" i="7"/>
  <c r="DI12" i="7"/>
  <c r="DF12" i="7"/>
  <c r="DD12" i="7"/>
  <c r="DA12" i="7"/>
  <c r="CY12" i="7"/>
  <c r="CV12" i="7"/>
  <c r="CT12" i="7"/>
  <c r="CQ12" i="7"/>
  <c r="CO12" i="7"/>
  <c r="CL12" i="7"/>
  <c r="CJ12" i="7"/>
  <c r="CG12" i="7"/>
  <c r="CE12" i="7"/>
  <c r="CA12" i="7"/>
  <c r="BY12" i="7"/>
  <c r="BV12" i="7"/>
  <c r="BT12" i="7"/>
  <c r="BQ12" i="7"/>
  <c r="BO12" i="7"/>
  <c r="BL12" i="7"/>
  <c r="BJ12" i="7"/>
  <c r="BG12" i="7"/>
  <c r="BE12" i="7"/>
  <c r="BB12" i="7"/>
  <c r="AZ12" i="7"/>
  <c r="AW12" i="7"/>
  <c r="AU12" i="7"/>
  <c r="AR12" i="7"/>
  <c r="AP12" i="7"/>
  <c r="AL12" i="7"/>
  <c r="AJ12" i="7"/>
  <c r="AG12" i="7"/>
  <c r="AE12" i="7"/>
  <c r="AB12" i="7"/>
  <c r="Z12" i="7"/>
  <c r="W12" i="7"/>
  <c r="U12" i="7"/>
  <c r="P12" i="1"/>
  <c r="Q12" i="7" s="1"/>
  <c r="O12" i="1"/>
  <c r="P12" i="7" s="1"/>
  <c r="H12" i="7"/>
  <c r="IF11" i="7"/>
  <c r="ID11" i="7"/>
  <c r="IA11" i="7"/>
  <c r="HY11" i="7"/>
  <c r="HV11" i="7"/>
  <c r="HT11" i="7"/>
  <c r="HQ11" i="7"/>
  <c r="HO11" i="7"/>
  <c r="HL11" i="7"/>
  <c r="HJ11" i="7"/>
  <c r="HG11" i="7"/>
  <c r="HE11" i="7"/>
  <c r="HB11" i="7"/>
  <c r="GZ11" i="7"/>
  <c r="GW11" i="7"/>
  <c r="GU11" i="7"/>
  <c r="GR11" i="7"/>
  <c r="GP11" i="7"/>
  <c r="GM11" i="7"/>
  <c r="GK11" i="7"/>
  <c r="GH11" i="7"/>
  <c r="GF11" i="7"/>
  <c r="GC11" i="7"/>
  <c r="GA11" i="7"/>
  <c r="FX11" i="7"/>
  <c r="FV11" i="7"/>
  <c r="FS11" i="7"/>
  <c r="FQ11" i="7"/>
  <c r="FN11" i="7"/>
  <c r="FL11" i="7"/>
  <c r="FI11" i="7"/>
  <c r="FG11" i="7"/>
  <c r="FD11" i="7"/>
  <c r="FB11" i="7"/>
  <c r="EY11" i="7"/>
  <c r="EW11" i="7"/>
  <c r="ET11" i="7"/>
  <c r="ER11" i="7"/>
  <c r="EO11" i="7"/>
  <c r="EM11" i="7"/>
  <c r="EJ11" i="7"/>
  <c r="EH11" i="7"/>
  <c r="EE11" i="7"/>
  <c r="EC11" i="7"/>
  <c r="DZ11" i="7"/>
  <c r="DX11" i="7"/>
  <c r="DU11" i="7"/>
  <c r="DS11" i="7"/>
  <c r="DP11" i="7"/>
  <c r="DN11" i="7"/>
  <c r="DK11" i="7"/>
  <c r="DI11" i="7"/>
  <c r="DF11" i="7"/>
  <c r="DD11" i="7"/>
  <c r="DA11" i="7"/>
  <c r="CY11" i="7"/>
  <c r="CV11" i="7"/>
  <c r="CT11" i="7"/>
  <c r="CQ11" i="7"/>
  <c r="CO11" i="7"/>
  <c r="CL11" i="7"/>
  <c r="CJ11" i="7"/>
  <c r="CG11" i="7"/>
  <c r="CE11" i="7"/>
  <c r="CA11" i="7"/>
  <c r="BY11" i="7"/>
  <c r="BV11" i="7"/>
  <c r="BT11" i="7"/>
  <c r="BQ11" i="7"/>
  <c r="BO11" i="7"/>
  <c r="BL11" i="7"/>
  <c r="BJ11" i="7"/>
  <c r="BG11" i="7"/>
  <c r="BE11" i="7"/>
  <c r="BB11" i="7"/>
  <c r="AZ11" i="7"/>
  <c r="AW11" i="7"/>
  <c r="AL11" i="7"/>
  <c r="AJ11" i="7"/>
  <c r="AG11" i="7"/>
  <c r="AE11" i="7"/>
  <c r="AB11" i="7"/>
  <c r="Z11" i="7"/>
  <c r="W11" i="7"/>
  <c r="U11" i="7"/>
  <c r="H11" i="7"/>
  <c r="IF10" i="7"/>
  <c r="ID10" i="7"/>
  <c r="IA10" i="7"/>
  <c r="HY10" i="7"/>
  <c r="HV10" i="7"/>
  <c r="HT10" i="7"/>
  <c r="HQ10" i="7"/>
  <c r="HO10" i="7"/>
  <c r="HL10" i="7"/>
  <c r="HJ10" i="7"/>
  <c r="HG10" i="7"/>
  <c r="HE10" i="7"/>
  <c r="HB10" i="7"/>
  <c r="GZ10" i="7"/>
  <c r="GW10" i="7"/>
  <c r="GU10" i="7"/>
  <c r="GR10" i="7"/>
  <c r="GP10" i="7"/>
  <c r="GM10" i="7"/>
  <c r="GK10" i="7"/>
  <c r="GH10" i="7"/>
  <c r="GF10" i="7"/>
  <c r="GC10" i="7"/>
  <c r="GA10" i="7"/>
  <c r="FX10" i="7"/>
  <c r="FV10" i="7"/>
  <c r="FS10" i="7"/>
  <c r="FQ10" i="7"/>
  <c r="FN10" i="7"/>
  <c r="FL10" i="7"/>
  <c r="FI10" i="7"/>
  <c r="FG10" i="7"/>
  <c r="FD10" i="7"/>
  <c r="FB10" i="7"/>
  <c r="EY10" i="7"/>
  <c r="EW10" i="7"/>
  <c r="ET10" i="7"/>
  <c r="ER10" i="7"/>
  <c r="EO10" i="7"/>
  <c r="EM10" i="7"/>
  <c r="EJ10" i="7"/>
  <c r="EH10" i="7"/>
  <c r="EE10" i="7"/>
  <c r="EC10" i="7"/>
  <c r="DZ10" i="7"/>
  <c r="DX10" i="7"/>
  <c r="DU10" i="7"/>
  <c r="DS10" i="7"/>
  <c r="DP10" i="7"/>
  <c r="DN10" i="7"/>
  <c r="DK10" i="7"/>
  <c r="DI10" i="7"/>
  <c r="DF10" i="7"/>
  <c r="DD10" i="7"/>
  <c r="DA10" i="7"/>
  <c r="CY10" i="7"/>
  <c r="CV10" i="7"/>
  <c r="CT10" i="7"/>
  <c r="CQ10" i="7"/>
  <c r="CO10" i="7"/>
  <c r="CL10" i="7"/>
  <c r="CJ10" i="7"/>
  <c r="CG10" i="7"/>
  <c r="CE10" i="7"/>
  <c r="CA10" i="7"/>
  <c r="BY10" i="7"/>
  <c r="BV10" i="7"/>
  <c r="BT10" i="7"/>
  <c r="BQ10" i="7"/>
  <c r="BO10" i="7"/>
  <c r="BJ10" i="7"/>
  <c r="BG10" i="7"/>
  <c r="BE10" i="7"/>
  <c r="BB10" i="7"/>
  <c r="AZ10" i="7"/>
  <c r="AP10" i="7"/>
  <c r="AL10" i="7"/>
  <c r="AJ10" i="7"/>
  <c r="AG10" i="7"/>
  <c r="AE10" i="7"/>
  <c r="AB10" i="7"/>
  <c r="Z10" i="7"/>
  <c r="W10" i="7"/>
  <c r="U10" i="7"/>
  <c r="H10" i="7"/>
  <c r="IF9" i="7"/>
  <c r="ID9" i="7"/>
  <c r="IA9" i="7"/>
  <c r="HY9" i="7"/>
  <c r="HV9" i="7"/>
  <c r="HT9" i="7"/>
  <c r="HQ9" i="7"/>
  <c r="HO9" i="7"/>
  <c r="HL9" i="7"/>
  <c r="HJ9" i="7"/>
  <c r="HG9" i="7"/>
  <c r="HE9" i="7"/>
  <c r="HB9" i="7"/>
  <c r="GZ9" i="7"/>
  <c r="GW9" i="7"/>
  <c r="GU9" i="7"/>
  <c r="GR9" i="7"/>
  <c r="GP9" i="7"/>
  <c r="GM9" i="7"/>
  <c r="GK9" i="7"/>
  <c r="GH9" i="7"/>
  <c r="GF9" i="7"/>
  <c r="GC9" i="7"/>
  <c r="GA9" i="7"/>
  <c r="FX9" i="7"/>
  <c r="FV9" i="7"/>
  <c r="FS9" i="7"/>
  <c r="FQ9" i="7"/>
  <c r="FN9" i="7"/>
  <c r="FL9" i="7"/>
  <c r="FI9" i="7"/>
  <c r="FG9" i="7"/>
  <c r="FD9" i="7"/>
  <c r="FB9" i="7"/>
  <c r="EY9" i="7"/>
  <c r="EW9" i="7"/>
  <c r="ET9" i="7"/>
  <c r="ER9" i="7"/>
  <c r="EO9" i="7"/>
  <c r="EM9" i="7"/>
  <c r="EJ9" i="7"/>
  <c r="EH9" i="7"/>
  <c r="EE9" i="7"/>
  <c r="EC9" i="7"/>
  <c r="DZ9" i="7"/>
  <c r="DX9" i="7"/>
  <c r="DU9" i="7"/>
  <c r="DS9" i="7"/>
  <c r="DP9" i="7"/>
  <c r="DN9" i="7"/>
  <c r="DK9" i="7"/>
  <c r="DI9" i="7"/>
  <c r="DF9" i="7"/>
  <c r="DD9" i="7"/>
  <c r="DA9" i="7"/>
  <c r="CY9" i="7"/>
  <c r="CV9" i="7"/>
  <c r="CT9" i="7"/>
  <c r="CQ9" i="7"/>
  <c r="CO9" i="7"/>
  <c r="CL9" i="7"/>
  <c r="CJ9" i="7"/>
  <c r="CG9" i="7"/>
  <c r="CE9" i="7"/>
  <c r="CA9" i="7"/>
  <c r="BY9" i="7"/>
  <c r="BV9" i="7"/>
  <c r="BT9" i="7"/>
  <c r="BQ9" i="7"/>
  <c r="BO9" i="7"/>
  <c r="BL9" i="7"/>
  <c r="BJ9" i="7"/>
  <c r="BG9" i="7"/>
  <c r="BE9" i="7"/>
  <c r="BB9" i="7"/>
  <c r="AZ9" i="7"/>
  <c r="AW9" i="7"/>
  <c r="AU9" i="7"/>
  <c r="AR9" i="7"/>
  <c r="AP9" i="7"/>
  <c r="AL9" i="7"/>
  <c r="AJ9" i="7"/>
  <c r="AG9" i="7"/>
  <c r="AE9" i="7"/>
  <c r="AB9" i="7"/>
  <c r="Z9" i="7"/>
  <c r="W9" i="7"/>
  <c r="U9" i="7"/>
  <c r="P9" i="1"/>
  <c r="Q9" i="7" s="1"/>
  <c r="O9" i="1"/>
  <c r="P9" i="7" s="1"/>
  <c r="H9" i="7"/>
  <c r="IF8" i="7"/>
  <c r="ID8" i="7"/>
  <c r="IA8" i="7"/>
  <c r="HY8" i="7"/>
  <c r="HV8" i="7"/>
  <c r="HT8" i="7"/>
  <c r="HQ8" i="7"/>
  <c r="HO8" i="7"/>
  <c r="HL8" i="7"/>
  <c r="HJ8" i="7"/>
  <c r="HG8" i="7"/>
  <c r="HE8" i="7"/>
  <c r="HB8" i="7"/>
  <c r="GZ8" i="7"/>
  <c r="GW8" i="7"/>
  <c r="GU8" i="7"/>
  <c r="GR8" i="7"/>
  <c r="GP8" i="7"/>
  <c r="GM8" i="7"/>
  <c r="GK8" i="7"/>
  <c r="GH8" i="7"/>
  <c r="GF8" i="7"/>
  <c r="GC8" i="7"/>
  <c r="GA8" i="7"/>
  <c r="FX8" i="7"/>
  <c r="FV8" i="7"/>
  <c r="FS8" i="7"/>
  <c r="FQ8" i="7"/>
  <c r="FN8" i="7"/>
  <c r="FL8" i="7"/>
  <c r="FI8" i="7"/>
  <c r="FG8" i="7"/>
  <c r="FD8" i="7"/>
  <c r="FB8" i="7"/>
  <c r="EY8" i="7"/>
  <c r="EW8" i="7"/>
  <c r="ET8" i="7"/>
  <c r="ER8" i="7"/>
  <c r="EO8" i="7"/>
  <c r="EM8" i="7"/>
  <c r="EJ8" i="7"/>
  <c r="EH8" i="7"/>
  <c r="EE8" i="7"/>
  <c r="EC8" i="7"/>
  <c r="DZ8" i="7"/>
  <c r="DX8" i="7"/>
  <c r="DU8" i="7"/>
  <c r="DS8" i="7"/>
  <c r="DP8" i="7"/>
  <c r="DN8" i="7"/>
  <c r="DK8" i="7"/>
  <c r="DI8" i="7"/>
  <c r="DF8" i="7"/>
  <c r="DD8" i="7"/>
  <c r="DA8" i="7"/>
  <c r="CY8" i="7"/>
  <c r="CV8" i="7"/>
  <c r="CT8" i="7"/>
  <c r="CQ8" i="7"/>
  <c r="CO8" i="7"/>
  <c r="CL8" i="7"/>
  <c r="CJ8" i="7"/>
  <c r="CG8" i="7"/>
  <c r="CE8" i="7"/>
  <c r="CA8" i="7"/>
  <c r="BY8" i="7"/>
  <c r="BV8" i="7"/>
  <c r="BT8" i="7"/>
  <c r="BQ8" i="7"/>
  <c r="BO8" i="7"/>
  <c r="BL8" i="7"/>
  <c r="BJ8" i="7"/>
  <c r="BG8" i="7"/>
  <c r="BE8" i="7"/>
  <c r="BB8" i="7"/>
  <c r="AZ8" i="7"/>
  <c r="AP8" i="7"/>
  <c r="AL8" i="7"/>
  <c r="AJ8" i="7"/>
  <c r="AG8" i="7"/>
  <c r="AE8" i="7"/>
  <c r="AB8" i="7"/>
  <c r="Z8" i="7"/>
  <c r="W8" i="7"/>
  <c r="U8" i="7"/>
  <c r="H8" i="7"/>
  <c r="IF7" i="7"/>
  <c r="ID7" i="7"/>
  <c r="IA7" i="7"/>
  <c r="HY7" i="7"/>
  <c r="HV7" i="7"/>
  <c r="HT7" i="7"/>
  <c r="HQ7" i="7"/>
  <c r="HO7" i="7"/>
  <c r="HL7" i="7"/>
  <c r="HJ7" i="7"/>
  <c r="HG7" i="7"/>
  <c r="HE7" i="7"/>
  <c r="HB7" i="7"/>
  <c r="GZ7" i="7"/>
  <c r="GW7" i="7"/>
  <c r="GU7" i="7"/>
  <c r="GR7" i="7"/>
  <c r="GP7" i="7"/>
  <c r="GM7" i="7"/>
  <c r="GK7" i="7"/>
  <c r="GH7" i="7"/>
  <c r="GF7" i="7"/>
  <c r="GC7" i="7"/>
  <c r="GA7" i="7"/>
  <c r="FX7" i="7"/>
  <c r="FV7" i="7"/>
  <c r="FS7" i="7"/>
  <c r="FQ7" i="7"/>
  <c r="FN7" i="7"/>
  <c r="FL7" i="7"/>
  <c r="FI7" i="7"/>
  <c r="FG7" i="7"/>
  <c r="FD7" i="7"/>
  <c r="FB7" i="7"/>
  <c r="EY7" i="7"/>
  <c r="EW7" i="7"/>
  <c r="ET7" i="7"/>
  <c r="ER7" i="7"/>
  <c r="EO7" i="7"/>
  <c r="EM7" i="7"/>
  <c r="EJ7" i="7"/>
  <c r="EH7" i="7"/>
  <c r="EE7" i="7"/>
  <c r="EC7" i="7"/>
  <c r="DZ7" i="7"/>
  <c r="DX7" i="7"/>
  <c r="DU7" i="7"/>
  <c r="DS7" i="7"/>
  <c r="DP7" i="7"/>
  <c r="DN7" i="7"/>
  <c r="DK7" i="7"/>
  <c r="DI7" i="7"/>
  <c r="DF7" i="7"/>
  <c r="DD7" i="7"/>
  <c r="DA7" i="7"/>
  <c r="CY7" i="7"/>
  <c r="CV7" i="7"/>
  <c r="CT7" i="7"/>
  <c r="CQ7" i="7"/>
  <c r="CO7" i="7"/>
  <c r="CL7" i="7"/>
  <c r="CJ7" i="7"/>
  <c r="CG7" i="7"/>
  <c r="CE7" i="7"/>
  <c r="CA7" i="7"/>
  <c r="BY7" i="7"/>
  <c r="BV7" i="7"/>
  <c r="BT7" i="7"/>
  <c r="BQ7" i="7"/>
  <c r="BO7" i="7"/>
  <c r="BL7" i="7"/>
  <c r="BJ7" i="7"/>
  <c r="BG7" i="7"/>
  <c r="BE7" i="7"/>
  <c r="BB7" i="7"/>
  <c r="AZ7" i="7"/>
  <c r="AW7" i="7"/>
  <c r="AR7" i="7"/>
  <c r="AP7" i="7"/>
  <c r="AL7" i="7"/>
  <c r="AJ7" i="7"/>
  <c r="AG7" i="7"/>
  <c r="AE7" i="7"/>
  <c r="AB7" i="7"/>
  <c r="Z7" i="7"/>
  <c r="W7" i="7"/>
  <c r="U7" i="7"/>
  <c r="H7" i="7"/>
  <c r="IF6" i="7"/>
  <c r="ID6" i="7"/>
  <c r="IA6" i="7"/>
  <c r="HY6" i="7"/>
  <c r="HV6" i="7"/>
  <c r="HT6" i="7"/>
  <c r="HQ6" i="7"/>
  <c r="HO6" i="7"/>
  <c r="HL6" i="7"/>
  <c r="HJ6" i="7"/>
  <c r="HG6" i="7"/>
  <c r="HE6" i="7"/>
  <c r="HB6" i="7"/>
  <c r="GZ6" i="7"/>
  <c r="GW6" i="7"/>
  <c r="GU6" i="7"/>
  <c r="GR6" i="7"/>
  <c r="GP6" i="7"/>
  <c r="GM6" i="7"/>
  <c r="GK6" i="7"/>
  <c r="GH6" i="7"/>
  <c r="GF6" i="7"/>
  <c r="GC6" i="7"/>
  <c r="GA6" i="7"/>
  <c r="FX6" i="7"/>
  <c r="FV6" i="7"/>
  <c r="FS6" i="7"/>
  <c r="FQ6" i="7"/>
  <c r="FN6" i="7"/>
  <c r="FL6" i="7"/>
  <c r="FI6" i="7"/>
  <c r="FG6" i="7"/>
  <c r="FD6" i="7"/>
  <c r="FB6" i="7"/>
  <c r="EY6" i="7"/>
  <c r="EW6" i="7"/>
  <c r="ET6" i="7"/>
  <c r="ER6" i="7"/>
  <c r="EO6" i="7"/>
  <c r="EM6" i="7"/>
  <c r="EJ6" i="7"/>
  <c r="EH6" i="7"/>
  <c r="EE6" i="7"/>
  <c r="EC6" i="7"/>
  <c r="DZ6" i="7"/>
  <c r="DX6" i="7"/>
  <c r="DU6" i="7"/>
  <c r="DS6" i="7"/>
  <c r="DP6" i="7"/>
  <c r="DN6" i="7"/>
  <c r="DK6" i="7"/>
  <c r="DI6" i="7"/>
  <c r="DF6" i="7"/>
  <c r="DD6" i="7"/>
  <c r="DA6" i="7"/>
  <c r="CY6" i="7"/>
  <c r="CV6" i="7"/>
  <c r="CT6" i="7"/>
  <c r="CQ6" i="7"/>
  <c r="CO6" i="7"/>
  <c r="CL6" i="7"/>
  <c r="CJ6" i="7"/>
  <c r="CG6" i="7"/>
  <c r="CE6" i="7"/>
  <c r="CA6" i="7"/>
  <c r="BY6" i="7"/>
  <c r="BV6" i="7"/>
  <c r="BT6" i="7"/>
  <c r="BQ6" i="7"/>
  <c r="BO6" i="7"/>
  <c r="BG6" i="7"/>
  <c r="BE6" i="7"/>
  <c r="BB6" i="7"/>
  <c r="AZ6" i="7"/>
  <c r="AW6" i="7"/>
  <c r="AU6" i="7"/>
  <c r="AP6" i="7"/>
  <c r="AL6" i="7"/>
  <c r="AJ6" i="7"/>
  <c r="AG6" i="7"/>
  <c r="AE6" i="7"/>
  <c r="AB6" i="7"/>
  <c r="Z6" i="7"/>
  <c r="W6" i="7"/>
  <c r="U6" i="7"/>
  <c r="H6" i="7"/>
  <c r="IF5" i="7"/>
  <c r="ID5" i="7"/>
  <c r="IA5" i="7"/>
  <c r="HY5" i="7"/>
  <c r="HV5" i="7"/>
  <c r="HT5" i="7"/>
  <c r="HQ5" i="7"/>
  <c r="HO5" i="7"/>
  <c r="HL5" i="7"/>
  <c r="HJ5" i="7"/>
  <c r="HG5" i="7"/>
  <c r="HE5" i="7"/>
  <c r="HB5" i="7"/>
  <c r="GZ5" i="7"/>
  <c r="GW5" i="7"/>
  <c r="GU5" i="7"/>
  <c r="GR5" i="7"/>
  <c r="GP5" i="7"/>
  <c r="GM5" i="7"/>
  <c r="GK5" i="7"/>
  <c r="GH5" i="7"/>
  <c r="GF5" i="7"/>
  <c r="GC5" i="7"/>
  <c r="GA5" i="7"/>
  <c r="FX5" i="7"/>
  <c r="FV5" i="7"/>
  <c r="FS5" i="7"/>
  <c r="FQ5" i="7"/>
  <c r="FN5" i="7"/>
  <c r="FL5" i="7"/>
  <c r="FI5" i="7"/>
  <c r="FG5" i="7"/>
  <c r="FD5" i="7"/>
  <c r="FB5" i="7"/>
  <c r="EY5" i="7"/>
  <c r="EW5" i="7"/>
  <c r="ET5" i="7"/>
  <c r="ER5" i="7"/>
  <c r="EO5" i="7"/>
  <c r="EM5" i="7"/>
  <c r="EJ5" i="7"/>
  <c r="EH5" i="7"/>
  <c r="EE5" i="7"/>
  <c r="EC5" i="7"/>
  <c r="DZ5" i="7"/>
  <c r="DX5" i="7"/>
  <c r="DU5" i="7"/>
  <c r="DS5" i="7"/>
  <c r="DP5" i="7"/>
  <c r="DN5" i="7"/>
  <c r="DK5" i="7"/>
  <c r="DI5" i="7"/>
  <c r="DF5" i="7"/>
  <c r="DD5" i="7"/>
  <c r="DA5" i="7"/>
  <c r="CY5" i="7"/>
  <c r="CV5" i="7"/>
  <c r="CT5" i="7"/>
  <c r="CQ5" i="7"/>
  <c r="CO5" i="7"/>
  <c r="CL5" i="7"/>
  <c r="CJ5" i="7"/>
  <c r="CG5" i="7"/>
  <c r="CE5" i="7"/>
  <c r="CA5" i="7"/>
  <c r="BY5" i="7"/>
  <c r="BQ5" i="7"/>
  <c r="BO5" i="7"/>
  <c r="BL5" i="7"/>
  <c r="BJ5" i="7"/>
  <c r="BG5" i="7"/>
  <c r="BE5" i="7"/>
  <c r="BB5" i="7"/>
  <c r="AZ5" i="7"/>
  <c r="AW5" i="7"/>
  <c r="AG5" i="7"/>
  <c r="AE5" i="7"/>
  <c r="AB5" i="7"/>
  <c r="Z5" i="7"/>
  <c r="W5" i="7"/>
  <c r="U5" i="7"/>
  <c r="H5" i="7"/>
  <c r="CC5" i="6"/>
  <c r="CC6" i="6"/>
  <c r="CC7" i="6"/>
  <c r="CC8" i="6"/>
  <c r="CC9" i="6"/>
  <c r="CC10" i="6"/>
  <c r="CC11" i="6"/>
  <c r="CC12" i="6"/>
  <c r="CE12" i="6" s="1"/>
  <c r="CC13" i="6"/>
  <c r="CC14" i="6"/>
  <c r="CC15" i="6"/>
  <c r="CC16" i="6"/>
  <c r="CC17" i="6"/>
  <c r="CC18" i="6"/>
  <c r="CH5" i="6"/>
  <c r="CH6" i="6"/>
  <c r="CH7" i="6"/>
  <c r="CH8" i="6"/>
  <c r="CH9" i="6"/>
  <c r="CL9" i="6" s="1"/>
  <c r="CH10" i="6"/>
  <c r="CH11" i="6"/>
  <c r="CH12" i="6"/>
  <c r="CH13" i="6"/>
  <c r="CH14" i="6"/>
  <c r="CH15" i="6"/>
  <c r="CH16" i="6"/>
  <c r="CH17" i="6"/>
  <c r="CH18" i="6"/>
  <c r="CM5" i="6"/>
  <c r="CM6" i="6"/>
  <c r="CM7" i="6"/>
  <c r="CM8" i="6"/>
  <c r="CO8" i="6" s="1"/>
  <c r="CM9" i="6"/>
  <c r="CM10" i="6"/>
  <c r="CO10" i="6" s="1"/>
  <c r="CM11" i="6"/>
  <c r="CM12" i="6"/>
  <c r="CO12" i="6" s="1"/>
  <c r="CM13" i="6"/>
  <c r="CM14" i="6"/>
  <c r="CM15" i="6"/>
  <c r="CM16" i="6"/>
  <c r="CM17" i="6"/>
  <c r="CM18" i="6"/>
  <c r="CR5" i="6"/>
  <c r="CR6" i="6"/>
  <c r="CR7" i="6"/>
  <c r="CR8" i="6"/>
  <c r="CR9" i="6"/>
  <c r="CV9" i="6" s="1"/>
  <c r="CR10" i="6"/>
  <c r="CR11" i="6"/>
  <c r="CV11" i="6" s="1"/>
  <c r="CR12" i="6"/>
  <c r="CR13" i="6"/>
  <c r="CV13" i="6" s="1"/>
  <c r="CR14" i="6"/>
  <c r="CR15" i="6"/>
  <c r="CR16" i="6"/>
  <c r="CR17" i="6"/>
  <c r="CV17" i="6" s="1"/>
  <c r="CR18" i="6"/>
  <c r="CW5" i="6"/>
  <c r="CW6" i="6"/>
  <c r="CW7" i="6"/>
  <c r="CW8" i="6"/>
  <c r="CW9" i="6"/>
  <c r="CW10" i="6"/>
  <c r="CW11" i="6"/>
  <c r="CW12" i="6"/>
  <c r="CW13" i="6"/>
  <c r="DA13" i="6" s="1"/>
  <c r="CW14" i="6"/>
  <c r="CW15" i="6"/>
  <c r="CW16" i="6"/>
  <c r="CW17" i="6"/>
  <c r="CW18" i="6"/>
  <c r="DB5" i="6"/>
  <c r="DB6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G5" i="6"/>
  <c r="DK5" i="6" s="1"/>
  <c r="DG6" i="6"/>
  <c r="DG7" i="6"/>
  <c r="DK7" i="6" s="1"/>
  <c r="DG8" i="6"/>
  <c r="DG9" i="6"/>
  <c r="DK9" i="6" s="1"/>
  <c r="DG10" i="6"/>
  <c r="DG11" i="6"/>
  <c r="DK11" i="6" s="1"/>
  <c r="DG12" i="6"/>
  <c r="DG13" i="6"/>
  <c r="DK13" i="6" s="1"/>
  <c r="DG14" i="6"/>
  <c r="DG15" i="6"/>
  <c r="DK15" i="6" s="1"/>
  <c r="DG16" i="6"/>
  <c r="DG17" i="6"/>
  <c r="DK17" i="6" s="1"/>
  <c r="DG18" i="6"/>
  <c r="DL5" i="6"/>
  <c r="DL6" i="6"/>
  <c r="DL7" i="6"/>
  <c r="DL8" i="6"/>
  <c r="DN8" i="6" s="1"/>
  <c r="DL9" i="6"/>
  <c r="DL10" i="6"/>
  <c r="DN10" i="6" s="1"/>
  <c r="DL11" i="6"/>
  <c r="DL12" i="6"/>
  <c r="DN12" i="6" s="1"/>
  <c r="DL13" i="6"/>
  <c r="DL14" i="6"/>
  <c r="DL15" i="6"/>
  <c r="DL16" i="6"/>
  <c r="DN16" i="6" s="1"/>
  <c r="DL17" i="6"/>
  <c r="DL18" i="6"/>
  <c r="DN18" i="6" s="1"/>
  <c r="DQ5" i="6"/>
  <c r="DQ6" i="6"/>
  <c r="DQ7" i="6"/>
  <c r="DQ8" i="6"/>
  <c r="DQ9" i="6"/>
  <c r="DQ10" i="6"/>
  <c r="DS10" i="6" s="1"/>
  <c r="DQ11" i="6"/>
  <c r="DQ12" i="6"/>
  <c r="DS12" i="6" s="1"/>
  <c r="DQ13" i="6"/>
  <c r="DQ14" i="6"/>
  <c r="DQ15" i="6"/>
  <c r="DQ16" i="6"/>
  <c r="DS16" i="6" s="1"/>
  <c r="DQ17" i="6"/>
  <c r="DQ18" i="6"/>
  <c r="DS18" i="6" s="1"/>
  <c r="DV5" i="6"/>
  <c r="DV6" i="6"/>
  <c r="DV7" i="6"/>
  <c r="DZ7" i="6" s="1"/>
  <c r="DV8" i="6"/>
  <c r="DV9" i="6"/>
  <c r="DZ9" i="6" s="1"/>
  <c r="DV10" i="6"/>
  <c r="DV11" i="6"/>
  <c r="DZ11" i="6" s="1"/>
  <c r="DV12" i="6"/>
  <c r="DV13" i="6"/>
  <c r="DZ13" i="6" s="1"/>
  <c r="DV14" i="6"/>
  <c r="DV15" i="6"/>
  <c r="DZ15" i="6" s="1"/>
  <c r="DV16" i="6"/>
  <c r="DV17" i="6"/>
  <c r="DZ17" i="6" s="1"/>
  <c r="DV18" i="6"/>
  <c r="EA5" i="6"/>
  <c r="EA6" i="6"/>
  <c r="EA7" i="6"/>
  <c r="EA8" i="6"/>
  <c r="EC8" i="6" s="1"/>
  <c r="EA9" i="6"/>
  <c r="EA10" i="6"/>
  <c r="EC10" i="6" s="1"/>
  <c r="EA11" i="6"/>
  <c r="EA12" i="6"/>
  <c r="EC12" i="6" s="1"/>
  <c r="EA13" i="6"/>
  <c r="EA14" i="6"/>
  <c r="EC14" i="6" s="1"/>
  <c r="EA15" i="6"/>
  <c r="EA16" i="6"/>
  <c r="EC16" i="6" s="1"/>
  <c r="EA17" i="6"/>
  <c r="EA18" i="6"/>
  <c r="EC18" i="6" s="1"/>
  <c r="EF5" i="6"/>
  <c r="EF6" i="6"/>
  <c r="EF7" i="6"/>
  <c r="EJ7" i="6" s="1"/>
  <c r="EF8" i="6"/>
  <c r="EF9" i="6"/>
  <c r="EJ9" i="6" s="1"/>
  <c r="EF10" i="6"/>
  <c r="EF11" i="6"/>
  <c r="EJ11" i="6" s="1"/>
  <c r="EF12" i="6"/>
  <c r="EF13" i="6"/>
  <c r="EJ13" i="6" s="1"/>
  <c r="EF14" i="6"/>
  <c r="EF15" i="6"/>
  <c r="EJ15" i="6" s="1"/>
  <c r="EF16" i="6"/>
  <c r="EF17" i="6"/>
  <c r="EJ17" i="6" s="1"/>
  <c r="EF18" i="6"/>
  <c r="EK5" i="6"/>
  <c r="EO5" i="6" s="1"/>
  <c r="EK6" i="6"/>
  <c r="EK7" i="6"/>
  <c r="EO7" i="6" s="1"/>
  <c r="EK8" i="6"/>
  <c r="EK9" i="6"/>
  <c r="EO9" i="6" s="1"/>
  <c r="EK10" i="6"/>
  <c r="EK11" i="6"/>
  <c r="EO11" i="6" s="1"/>
  <c r="EK12" i="6"/>
  <c r="EK13" i="6"/>
  <c r="EO13" i="6" s="1"/>
  <c r="EK14" i="6"/>
  <c r="EK15" i="6"/>
  <c r="EO15" i="6" s="1"/>
  <c r="EK16" i="6"/>
  <c r="EK17" i="6"/>
  <c r="EO17" i="6" s="1"/>
  <c r="EK18" i="6"/>
  <c r="EK22" i="6"/>
  <c r="EP5" i="6"/>
  <c r="EP6" i="6"/>
  <c r="EP7" i="6"/>
  <c r="EP8" i="6"/>
  <c r="ER8" i="6" s="1"/>
  <c r="EP9" i="6"/>
  <c r="EP10" i="6"/>
  <c r="ER10" i="6" s="1"/>
  <c r="EP11" i="6"/>
  <c r="EP12" i="6"/>
  <c r="ER12" i="6" s="1"/>
  <c r="EP13" i="6"/>
  <c r="EP14" i="6"/>
  <c r="ER14" i="6" s="1"/>
  <c r="EP15" i="6"/>
  <c r="EP16" i="6"/>
  <c r="ER16" i="6" s="1"/>
  <c r="EP17" i="6"/>
  <c r="EP18" i="6"/>
  <c r="ER18" i="6" s="1"/>
  <c r="EU5" i="6"/>
  <c r="EY5" i="6" s="1"/>
  <c r="EU6" i="6"/>
  <c r="EU7" i="6"/>
  <c r="EY7" i="6" s="1"/>
  <c r="EU8" i="6"/>
  <c r="EU9" i="6"/>
  <c r="EY9" i="6" s="1"/>
  <c r="EU10" i="6"/>
  <c r="EU11" i="6"/>
  <c r="EY11" i="6" s="1"/>
  <c r="EU12" i="6"/>
  <c r="EU13" i="6"/>
  <c r="EY13" i="6" s="1"/>
  <c r="EU14" i="6"/>
  <c r="EU15" i="6"/>
  <c r="EY15" i="6" s="1"/>
  <c r="EU16" i="6"/>
  <c r="EU17" i="6"/>
  <c r="EY17" i="6" s="1"/>
  <c r="EU18" i="6"/>
  <c r="EZ5" i="6"/>
  <c r="EZ6" i="6"/>
  <c r="EZ7" i="6"/>
  <c r="EZ8" i="6"/>
  <c r="FB8" i="6" s="1"/>
  <c r="EZ9" i="6"/>
  <c r="EZ10" i="6"/>
  <c r="FB10" i="6" s="1"/>
  <c r="EZ11" i="6"/>
  <c r="EZ12" i="6"/>
  <c r="FB12" i="6" s="1"/>
  <c r="EZ13" i="6"/>
  <c r="EZ14" i="6"/>
  <c r="FB14" i="6" s="1"/>
  <c r="EZ15" i="6"/>
  <c r="EZ16" i="6"/>
  <c r="FB16" i="6" s="1"/>
  <c r="EZ17" i="6"/>
  <c r="FD17" i="6" s="1"/>
  <c r="EZ18" i="6"/>
  <c r="FB18" i="6" s="1"/>
  <c r="FE5" i="6"/>
  <c r="FE6" i="6"/>
  <c r="FE7" i="6"/>
  <c r="FE8" i="6"/>
  <c r="FG8" i="6" s="1"/>
  <c r="FE9" i="6"/>
  <c r="FE10" i="6"/>
  <c r="FE11" i="6"/>
  <c r="FE12" i="6"/>
  <c r="FG12" i="6" s="1"/>
  <c r="FE13" i="6"/>
  <c r="FE14" i="6"/>
  <c r="FE15" i="6"/>
  <c r="FE16" i="6"/>
  <c r="FG16" i="6" s="1"/>
  <c r="FE17" i="6"/>
  <c r="FI17" i="6" s="1"/>
  <c r="FE18" i="6"/>
  <c r="FJ5" i="6"/>
  <c r="FJ6" i="6"/>
  <c r="FJ7" i="6"/>
  <c r="FJ8" i="6"/>
  <c r="FJ9" i="6"/>
  <c r="FN9" i="6" s="1"/>
  <c r="FJ10" i="6"/>
  <c r="FJ11" i="6"/>
  <c r="FN11" i="6" s="1"/>
  <c r="FJ12" i="6"/>
  <c r="FJ13" i="6"/>
  <c r="FN13" i="6" s="1"/>
  <c r="FJ14" i="6"/>
  <c r="FJ15" i="6"/>
  <c r="FN15" i="6" s="1"/>
  <c r="FJ16" i="6"/>
  <c r="FJ17" i="6"/>
  <c r="FN17" i="6" s="1"/>
  <c r="FJ18" i="6"/>
  <c r="FO5" i="6"/>
  <c r="FO6" i="6"/>
  <c r="FO7" i="6"/>
  <c r="FO8" i="6"/>
  <c r="FQ8" i="6" s="1"/>
  <c r="FO9" i="6"/>
  <c r="FO10" i="6"/>
  <c r="FQ10" i="6" s="1"/>
  <c r="FO11" i="6"/>
  <c r="FO12" i="6"/>
  <c r="FQ12" i="6" s="1"/>
  <c r="FO13" i="6"/>
  <c r="FO14" i="6"/>
  <c r="FO15" i="6"/>
  <c r="FO16" i="6"/>
  <c r="FQ16" i="6" s="1"/>
  <c r="FO17" i="6"/>
  <c r="FQ17" i="6" s="1"/>
  <c r="FO18" i="6"/>
  <c r="FQ18" i="6" s="1"/>
  <c r="FT5" i="6"/>
  <c r="FT6" i="6"/>
  <c r="FT7" i="6"/>
  <c r="FX7" i="6" s="1"/>
  <c r="FT8" i="6"/>
  <c r="FT9" i="6"/>
  <c r="FX9" i="6" s="1"/>
  <c r="FT10" i="6"/>
  <c r="FT11" i="6"/>
  <c r="FX11" i="6" s="1"/>
  <c r="FT12" i="6"/>
  <c r="FT13" i="6"/>
  <c r="FX13" i="6" s="1"/>
  <c r="FT14" i="6"/>
  <c r="FT15" i="6"/>
  <c r="FX15" i="6" s="1"/>
  <c r="FT16" i="6"/>
  <c r="FT17" i="6"/>
  <c r="FT18" i="6"/>
  <c r="FT22" i="6"/>
  <c r="FY5" i="6"/>
  <c r="GC5" i="6" s="1"/>
  <c r="FY6" i="6"/>
  <c r="FY7" i="6"/>
  <c r="GC7" i="6" s="1"/>
  <c r="FY8" i="6"/>
  <c r="FY9" i="6"/>
  <c r="GC9" i="6" s="1"/>
  <c r="FY10" i="6"/>
  <c r="FY11" i="6"/>
  <c r="GC11" i="6" s="1"/>
  <c r="FY12" i="6"/>
  <c r="FY13" i="6"/>
  <c r="GC13" i="6" s="1"/>
  <c r="FY14" i="6"/>
  <c r="FY15" i="6"/>
  <c r="GC15" i="6" s="1"/>
  <c r="FY16" i="6"/>
  <c r="GA16" i="6" s="1"/>
  <c r="FY17" i="6"/>
  <c r="GC17" i="6" s="1"/>
  <c r="FY18" i="6"/>
  <c r="GA18" i="6" s="1"/>
  <c r="GD5" i="6"/>
  <c r="GD6" i="6"/>
  <c r="GD7" i="6"/>
  <c r="GD8" i="6"/>
  <c r="GF8" i="6" s="1"/>
  <c r="GD9" i="6"/>
  <c r="GD10" i="6"/>
  <c r="GF10" i="6" s="1"/>
  <c r="GD11" i="6"/>
  <c r="GD12" i="6"/>
  <c r="GF12" i="6" s="1"/>
  <c r="GD13" i="6"/>
  <c r="GD14" i="6"/>
  <c r="GF14" i="6" s="1"/>
  <c r="GD15" i="6"/>
  <c r="GF15" i="6" s="1"/>
  <c r="GD16" i="6"/>
  <c r="GF16" i="6" s="1"/>
  <c r="GD17" i="6"/>
  <c r="GF17" i="6" s="1"/>
  <c r="GD18" i="6"/>
  <c r="GF18" i="6" s="1"/>
  <c r="GI5" i="6"/>
  <c r="GI6" i="6"/>
  <c r="GI7" i="6"/>
  <c r="GM7" i="6" s="1"/>
  <c r="GI8" i="6"/>
  <c r="GI9" i="6"/>
  <c r="GM9" i="6" s="1"/>
  <c r="GI10" i="6"/>
  <c r="GI11" i="6"/>
  <c r="GM11" i="6" s="1"/>
  <c r="GI12" i="6"/>
  <c r="GI13" i="6"/>
  <c r="GM13" i="6" s="1"/>
  <c r="GI14" i="6"/>
  <c r="GI15" i="6"/>
  <c r="GI16" i="6"/>
  <c r="GI17" i="6"/>
  <c r="GI18" i="6"/>
  <c r="GI22" i="6"/>
  <c r="GN5" i="6"/>
  <c r="GN6" i="6"/>
  <c r="GN7" i="6"/>
  <c r="GN8" i="6"/>
  <c r="GP8" i="6" s="1"/>
  <c r="GN9" i="6"/>
  <c r="GN10" i="6"/>
  <c r="GP10" i="6" s="1"/>
  <c r="GN11" i="6"/>
  <c r="GN12" i="6"/>
  <c r="GP12" i="6" s="1"/>
  <c r="GN13" i="6"/>
  <c r="GN14" i="6"/>
  <c r="GP14" i="6" s="1"/>
  <c r="GN15" i="6"/>
  <c r="GN16" i="6"/>
  <c r="GP16" i="6" s="1"/>
  <c r="GN17" i="6"/>
  <c r="GN18" i="6"/>
  <c r="GP18" i="6" s="1"/>
  <c r="GS5" i="6"/>
  <c r="GS6" i="6"/>
  <c r="GS7" i="6"/>
  <c r="GS8" i="6"/>
  <c r="GU8" i="6" s="1"/>
  <c r="GS9" i="6"/>
  <c r="GS10" i="6"/>
  <c r="GU10" i="6" s="1"/>
  <c r="GS11" i="6"/>
  <c r="GS12" i="6"/>
  <c r="GU12" i="6" s="1"/>
  <c r="GS13" i="6"/>
  <c r="GS14" i="6"/>
  <c r="GU14" i="6" s="1"/>
  <c r="GS15" i="6"/>
  <c r="GS16" i="6"/>
  <c r="GS17" i="6"/>
  <c r="GS18" i="6"/>
  <c r="GX5" i="6"/>
  <c r="GX6" i="6"/>
  <c r="GX7" i="6"/>
  <c r="HB7" i="6" s="1"/>
  <c r="GX8" i="6"/>
  <c r="GX9" i="6"/>
  <c r="HB9" i="6" s="1"/>
  <c r="GX10" i="6"/>
  <c r="GX11" i="6"/>
  <c r="HB11" i="6" s="1"/>
  <c r="GX12" i="6"/>
  <c r="GX13" i="6"/>
  <c r="HB13" i="6" s="1"/>
  <c r="GX14" i="6"/>
  <c r="GX15" i="6"/>
  <c r="HB15" i="6" s="1"/>
  <c r="GX16" i="6"/>
  <c r="HB16" i="6" s="1"/>
  <c r="GX17" i="6"/>
  <c r="HB17" i="6" s="1"/>
  <c r="GX18" i="6"/>
  <c r="HB18" i="6" s="1"/>
  <c r="HC5" i="6"/>
  <c r="HC6" i="6"/>
  <c r="HC7" i="6"/>
  <c r="HC8" i="6"/>
  <c r="HE8" i="6" s="1"/>
  <c r="HC9" i="6"/>
  <c r="HC10" i="6"/>
  <c r="HE10" i="6" s="1"/>
  <c r="HC11" i="6"/>
  <c r="HC12" i="6"/>
  <c r="HE12" i="6" s="1"/>
  <c r="HC13" i="6"/>
  <c r="HC14" i="6"/>
  <c r="HE14" i="6" s="1"/>
  <c r="HC15" i="6"/>
  <c r="HE15" i="6" s="1"/>
  <c r="HC16" i="6"/>
  <c r="HE16" i="6" s="1"/>
  <c r="HC17" i="6"/>
  <c r="HE17" i="6" s="1"/>
  <c r="HC18" i="6"/>
  <c r="HE18" i="6" s="1"/>
  <c r="HH5" i="6"/>
  <c r="HH6" i="6"/>
  <c r="HH7" i="6"/>
  <c r="HL7" i="6" s="1"/>
  <c r="HH8" i="6"/>
  <c r="HH9" i="6"/>
  <c r="HL9" i="6" s="1"/>
  <c r="HH10" i="6"/>
  <c r="HH11" i="6"/>
  <c r="HL11" i="6" s="1"/>
  <c r="HH12" i="6"/>
  <c r="HH13" i="6"/>
  <c r="HL13" i="6" s="1"/>
  <c r="HH14" i="6"/>
  <c r="HH15" i="6"/>
  <c r="HH16" i="6"/>
  <c r="HH17" i="6"/>
  <c r="HH18" i="6"/>
  <c r="HH22" i="6"/>
  <c r="HM5" i="6"/>
  <c r="HQ5" i="6" s="1"/>
  <c r="HM6" i="6"/>
  <c r="HM7" i="6"/>
  <c r="HM8" i="6"/>
  <c r="HM9" i="6"/>
  <c r="HQ9" i="6" s="1"/>
  <c r="HM10" i="6"/>
  <c r="HM11" i="6"/>
  <c r="HM12" i="6"/>
  <c r="HM13" i="6"/>
  <c r="HQ13" i="6" s="1"/>
  <c r="HM14" i="6"/>
  <c r="HM15" i="6"/>
  <c r="HQ15" i="6" s="1"/>
  <c r="HM16" i="6"/>
  <c r="HO16" i="6" s="1"/>
  <c r="HM17" i="6"/>
  <c r="HQ17" i="6" s="1"/>
  <c r="HM18" i="6"/>
  <c r="HO18" i="6" s="1"/>
  <c r="HR5" i="6"/>
  <c r="HR6" i="6"/>
  <c r="HR7" i="6"/>
  <c r="HR8" i="6"/>
  <c r="HT8" i="6" s="1"/>
  <c r="HR9" i="6"/>
  <c r="HR10" i="6"/>
  <c r="HT10" i="6" s="1"/>
  <c r="HR11" i="6"/>
  <c r="HR12" i="6"/>
  <c r="HT12" i="6" s="1"/>
  <c r="HR13" i="6"/>
  <c r="HR14" i="6"/>
  <c r="HT14" i="6" s="1"/>
  <c r="HR15" i="6"/>
  <c r="HT15" i="6" s="1"/>
  <c r="HR16" i="6"/>
  <c r="HT16" i="6" s="1"/>
  <c r="HR17" i="6"/>
  <c r="HT17" i="6" s="1"/>
  <c r="HR18" i="6"/>
  <c r="HT18" i="6" s="1"/>
  <c r="HW5" i="6"/>
  <c r="HW6" i="6"/>
  <c r="HW7" i="6"/>
  <c r="IA7" i="6" s="1"/>
  <c r="HW8" i="6"/>
  <c r="HW9" i="6"/>
  <c r="IA9" i="6" s="1"/>
  <c r="HW10" i="6"/>
  <c r="HW11" i="6"/>
  <c r="IA11" i="6" s="1"/>
  <c r="HW12" i="6"/>
  <c r="HW13" i="6"/>
  <c r="IA13" i="6" s="1"/>
  <c r="HW14" i="6"/>
  <c r="HW15" i="6"/>
  <c r="HW16" i="6"/>
  <c r="HW17" i="6"/>
  <c r="HW18" i="6"/>
  <c r="HW22" i="6"/>
  <c r="IB5" i="6"/>
  <c r="IB6" i="6"/>
  <c r="IB7" i="6"/>
  <c r="IB8" i="6"/>
  <c r="ID8" i="6" s="1"/>
  <c r="IB9" i="6"/>
  <c r="IB10" i="6"/>
  <c r="ID10" i="6" s="1"/>
  <c r="IB11" i="6"/>
  <c r="IB12" i="6"/>
  <c r="ID12" i="6" s="1"/>
  <c r="IB13" i="6"/>
  <c r="IB14" i="6"/>
  <c r="IB15" i="6"/>
  <c r="IB16" i="6"/>
  <c r="ID16" i="6" s="1"/>
  <c r="IB17" i="6"/>
  <c r="IB18" i="6"/>
  <c r="ID18" i="6" s="1"/>
  <c r="AN5" i="6"/>
  <c r="AN6" i="6"/>
  <c r="AN7" i="6"/>
  <c r="AN8" i="6"/>
  <c r="AN9" i="6"/>
  <c r="AR9" i="6" s="1"/>
  <c r="AN10" i="6"/>
  <c r="AN11" i="6"/>
  <c r="AN12" i="6"/>
  <c r="AN13" i="6"/>
  <c r="AN14" i="6"/>
  <c r="AN15" i="6"/>
  <c r="AN16" i="6"/>
  <c r="AN17" i="6"/>
  <c r="AN18" i="6"/>
  <c r="AS5" i="6"/>
  <c r="AS6" i="6"/>
  <c r="AS7" i="6"/>
  <c r="AS8" i="6"/>
  <c r="AS9" i="6"/>
  <c r="AS10" i="6"/>
  <c r="AS11" i="6"/>
  <c r="AS12" i="6"/>
  <c r="AS13" i="6"/>
  <c r="AS14" i="6"/>
  <c r="AS15" i="6"/>
  <c r="AS16" i="6"/>
  <c r="AS17" i="6"/>
  <c r="AS18" i="6"/>
  <c r="AX5" i="6"/>
  <c r="AX6" i="6"/>
  <c r="AX7" i="6"/>
  <c r="BB7" i="6" s="1"/>
  <c r="AX8" i="6"/>
  <c r="AX9" i="6"/>
  <c r="BB9" i="6" s="1"/>
  <c r="AX10" i="6"/>
  <c r="AX11" i="6"/>
  <c r="AX12" i="6"/>
  <c r="AX13" i="6"/>
  <c r="BB13" i="6" s="1"/>
  <c r="AX14" i="6"/>
  <c r="AX15" i="6"/>
  <c r="BB15" i="6" s="1"/>
  <c r="AX16" i="6"/>
  <c r="AX17" i="6"/>
  <c r="BB17" i="6" s="1"/>
  <c r="AX18" i="6"/>
  <c r="AX22" i="6"/>
  <c r="BC5" i="6"/>
  <c r="BC6" i="6"/>
  <c r="BC7" i="6"/>
  <c r="BC8" i="6"/>
  <c r="BE8" i="6" s="1"/>
  <c r="BC9" i="6"/>
  <c r="BC10" i="6"/>
  <c r="BE10" i="6" s="1"/>
  <c r="BC11" i="6"/>
  <c r="BC12" i="6"/>
  <c r="BE12" i="6" s="1"/>
  <c r="BC13" i="6"/>
  <c r="BC14" i="6"/>
  <c r="BE14" i="6" s="1"/>
  <c r="BC15" i="6"/>
  <c r="BC16" i="6"/>
  <c r="BE16" i="6" s="1"/>
  <c r="BC17" i="6"/>
  <c r="BC18" i="6"/>
  <c r="BE18" i="6" s="1"/>
  <c r="BH5" i="6"/>
  <c r="BH6" i="6"/>
  <c r="BH7" i="6"/>
  <c r="BH8" i="6"/>
  <c r="BH9" i="6"/>
  <c r="BL9" i="6" s="1"/>
  <c r="BH10" i="6"/>
  <c r="BH11" i="6"/>
  <c r="BL11" i="6" s="1"/>
  <c r="BH12" i="6"/>
  <c r="BH13" i="6"/>
  <c r="BL13" i="6" s="1"/>
  <c r="BH14" i="6"/>
  <c r="BH15" i="6"/>
  <c r="BL15" i="6" s="1"/>
  <c r="BH16" i="6"/>
  <c r="BH17" i="6"/>
  <c r="BL17" i="6" s="1"/>
  <c r="BH18" i="6"/>
  <c r="BM5" i="6"/>
  <c r="BM6" i="6"/>
  <c r="BM7" i="6"/>
  <c r="BM8" i="6"/>
  <c r="BO8" i="6" s="1"/>
  <c r="BM9" i="6"/>
  <c r="BM10" i="6"/>
  <c r="BO10" i="6" s="1"/>
  <c r="BM11" i="6"/>
  <c r="BM12" i="6"/>
  <c r="BO12" i="6" s="1"/>
  <c r="BM13" i="6"/>
  <c r="BM14" i="6"/>
  <c r="BO14" i="6" s="1"/>
  <c r="BM15" i="6"/>
  <c r="BM16" i="6"/>
  <c r="BM17" i="6"/>
  <c r="BM18" i="6"/>
  <c r="BR5" i="6"/>
  <c r="BV5" i="6" s="1"/>
  <c r="BR6" i="6"/>
  <c r="BR7" i="6"/>
  <c r="BV7" i="6" s="1"/>
  <c r="BR8" i="6"/>
  <c r="BR9" i="6"/>
  <c r="BV9" i="6" s="1"/>
  <c r="BR10" i="6"/>
  <c r="BR11" i="6"/>
  <c r="BV11" i="6" s="1"/>
  <c r="BR12" i="6"/>
  <c r="BR13" i="6"/>
  <c r="BV13" i="6" s="1"/>
  <c r="BR14" i="6"/>
  <c r="BR15" i="6"/>
  <c r="BV15" i="6" s="1"/>
  <c r="BR16" i="6"/>
  <c r="BV16" i="6" s="1"/>
  <c r="BR17" i="6"/>
  <c r="BV17" i="6" s="1"/>
  <c r="BR18" i="6"/>
  <c r="BV18" i="6" s="1"/>
  <c r="BW5" i="6"/>
  <c r="BW6" i="6"/>
  <c r="BW7" i="6"/>
  <c r="BW8" i="6"/>
  <c r="BY8" i="6" s="1"/>
  <c r="BW9" i="6"/>
  <c r="BW10" i="6"/>
  <c r="BY10" i="6" s="1"/>
  <c r="BW11" i="6"/>
  <c r="BW12" i="6"/>
  <c r="BY12" i="6" s="1"/>
  <c r="BW13" i="6"/>
  <c r="BW14" i="6"/>
  <c r="BW15" i="6"/>
  <c r="BW16" i="6"/>
  <c r="BY16" i="6" s="1"/>
  <c r="BW17" i="6"/>
  <c r="BY17" i="6" s="1"/>
  <c r="BW18" i="6"/>
  <c r="BY18" i="6" s="1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AC5" i="6"/>
  <c r="AC6" i="6"/>
  <c r="AC7" i="6"/>
  <c r="AC8" i="6"/>
  <c r="AE8" i="6" s="1"/>
  <c r="AC9" i="6"/>
  <c r="AC10" i="6"/>
  <c r="AE10" i="6" s="1"/>
  <c r="AC11" i="6"/>
  <c r="AC12" i="6"/>
  <c r="AE12" i="6" s="1"/>
  <c r="AC13" i="6"/>
  <c r="AC14" i="6"/>
  <c r="AC15" i="6"/>
  <c r="AC16" i="6"/>
  <c r="AC17" i="6"/>
  <c r="AC18" i="6"/>
  <c r="AH5" i="6"/>
  <c r="AH6" i="6"/>
  <c r="AH7" i="6"/>
  <c r="AH8" i="6"/>
  <c r="AH9" i="6"/>
  <c r="AL9" i="6" s="1"/>
  <c r="AH10" i="6"/>
  <c r="AH11" i="6"/>
  <c r="AL11" i="6" s="1"/>
  <c r="AH12" i="6"/>
  <c r="AH13" i="6"/>
  <c r="AL13" i="6" s="1"/>
  <c r="AH14" i="6"/>
  <c r="AH15" i="6"/>
  <c r="AH16" i="6"/>
  <c r="AH17" i="6"/>
  <c r="AH18" i="6"/>
  <c r="AH22" i="6"/>
  <c r="HR19" i="6"/>
  <c r="IB19" i="6"/>
  <c r="GD19" i="6"/>
  <c r="GN19" i="6"/>
  <c r="EK19" i="6"/>
  <c r="EK20" i="6" s="1"/>
  <c r="EP19" i="6"/>
  <c r="EU19" i="6"/>
  <c r="EU20" i="6" s="1"/>
  <c r="EZ19" i="6"/>
  <c r="CW19" i="6"/>
  <c r="DB19" i="6"/>
  <c r="DG19" i="6"/>
  <c r="DL19" i="6"/>
  <c r="AS19" i="6"/>
  <c r="BC19" i="6"/>
  <c r="BM19" i="6"/>
  <c r="BW19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 s="1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E5" i="6"/>
  <c r="IE6" i="6"/>
  <c r="IE7" i="6"/>
  <c r="IE8" i="6"/>
  <c r="IE9" i="6"/>
  <c r="IE10" i="6"/>
  <c r="IE11" i="6"/>
  <c r="IE12" i="6"/>
  <c r="IE13" i="6"/>
  <c r="IE14" i="6"/>
  <c r="IE15" i="6"/>
  <c r="IE16" i="6"/>
  <c r="IE17" i="6"/>
  <c r="IE18" i="6"/>
  <c r="IC5" i="6"/>
  <c r="IC6" i="6"/>
  <c r="IC7" i="6"/>
  <c r="IC8" i="6"/>
  <c r="IC9" i="6"/>
  <c r="IC10" i="6"/>
  <c r="IC11" i="6"/>
  <c r="IC12" i="6"/>
  <c r="IC13" i="6"/>
  <c r="IC14" i="6"/>
  <c r="IC15" i="6"/>
  <c r="IC16" i="6"/>
  <c r="IC17" i="6"/>
  <c r="IC18" i="6"/>
  <c r="HZ5" i="6"/>
  <c r="HZ6" i="6"/>
  <c r="HZ7" i="6"/>
  <c r="HZ8" i="6"/>
  <c r="HZ9" i="6"/>
  <c r="HZ10" i="6"/>
  <c r="HZ11" i="6"/>
  <c r="HZ12" i="6"/>
  <c r="HZ13" i="6"/>
  <c r="HZ14" i="6"/>
  <c r="HZ15" i="6"/>
  <c r="HZ16" i="6"/>
  <c r="HZ17" i="6"/>
  <c r="HZ18" i="6"/>
  <c r="HX5" i="6"/>
  <c r="HX6" i="6"/>
  <c r="HX7" i="6"/>
  <c r="HX8" i="6"/>
  <c r="HX9" i="6"/>
  <c r="HX10" i="6"/>
  <c r="HX11" i="6"/>
  <c r="HX12" i="6"/>
  <c r="HX13" i="6"/>
  <c r="HX14" i="6"/>
  <c r="HX15" i="6"/>
  <c r="HX16" i="6"/>
  <c r="HX17" i="6"/>
  <c r="HX18" i="6"/>
  <c r="HU5" i="6"/>
  <c r="HU6" i="6"/>
  <c r="HU7" i="6"/>
  <c r="HU8" i="6"/>
  <c r="HU9" i="6"/>
  <c r="HU10" i="6"/>
  <c r="HU11" i="6"/>
  <c r="HU12" i="6"/>
  <c r="HU13" i="6"/>
  <c r="HU14" i="6"/>
  <c r="HU15" i="6"/>
  <c r="HU16" i="6"/>
  <c r="HU17" i="6"/>
  <c r="HU18" i="6"/>
  <c r="HT19" i="6"/>
  <c r="HS5" i="6"/>
  <c r="HS6" i="6"/>
  <c r="HS7" i="6"/>
  <c r="HS8" i="6"/>
  <c r="HS9" i="6"/>
  <c r="HS10" i="6"/>
  <c r="HS11" i="6"/>
  <c r="HS12" i="6"/>
  <c r="HS13" i="6"/>
  <c r="HS14" i="6"/>
  <c r="HS15" i="6"/>
  <c r="HS16" i="6"/>
  <c r="HS17" i="6"/>
  <c r="HS18" i="6"/>
  <c r="HP5" i="6"/>
  <c r="HP6" i="6"/>
  <c r="HP7" i="6"/>
  <c r="HP8" i="6"/>
  <c r="HP9" i="6"/>
  <c r="HP10" i="6"/>
  <c r="HP11" i="6"/>
  <c r="HP12" i="6"/>
  <c r="HP13" i="6"/>
  <c r="HP14" i="6"/>
  <c r="HP15" i="6"/>
  <c r="HP16" i="6"/>
  <c r="HP17" i="6"/>
  <c r="HP18" i="6"/>
  <c r="HN5" i="6"/>
  <c r="HN6" i="6"/>
  <c r="HN7" i="6"/>
  <c r="HN8" i="6"/>
  <c r="HN9" i="6"/>
  <c r="HN10" i="6"/>
  <c r="HN11" i="6"/>
  <c r="HN12" i="6"/>
  <c r="HN13" i="6"/>
  <c r="HN14" i="6"/>
  <c r="HN15" i="6"/>
  <c r="HN16" i="6"/>
  <c r="HN17" i="6"/>
  <c r="HN18" i="6"/>
  <c r="HK5" i="6"/>
  <c r="HK6" i="6"/>
  <c r="HK7" i="6"/>
  <c r="HK8" i="6"/>
  <c r="HK9" i="6"/>
  <c r="HK10" i="6"/>
  <c r="HK11" i="6"/>
  <c r="HK12" i="6"/>
  <c r="HK13" i="6"/>
  <c r="HK14" i="6"/>
  <c r="HK15" i="6"/>
  <c r="HK16" i="6"/>
  <c r="HK17" i="6"/>
  <c r="HK18" i="6"/>
  <c r="HI5" i="6"/>
  <c r="HI6" i="6"/>
  <c r="HI7" i="6"/>
  <c r="HI8" i="6"/>
  <c r="HI9" i="6"/>
  <c r="HI10" i="6"/>
  <c r="HI11" i="6"/>
  <c r="HI12" i="6"/>
  <c r="HI13" i="6"/>
  <c r="HI14" i="6"/>
  <c r="HI15" i="6"/>
  <c r="HI16" i="6"/>
  <c r="HI17" i="6"/>
  <c r="HI18" i="6"/>
  <c r="HF5" i="6"/>
  <c r="HF6" i="6"/>
  <c r="HF7" i="6"/>
  <c r="HF8" i="6"/>
  <c r="HF9" i="6"/>
  <c r="HF10" i="6"/>
  <c r="HF11" i="6"/>
  <c r="HF12" i="6"/>
  <c r="HF13" i="6"/>
  <c r="HF14" i="6"/>
  <c r="HF15" i="6"/>
  <c r="HF16" i="6"/>
  <c r="HF17" i="6"/>
  <c r="HF18" i="6"/>
  <c r="HD5" i="6"/>
  <c r="HD6" i="6"/>
  <c r="HD7" i="6"/>
  <c r="HD8" i="6"/>
  <c r="HD9" i="6"/>
  <c r="HD10" i="6"/>
  <c r="HD11" i="6"/>
  <c r="HD12" i="6"/>
  <c r="HD13" i="6"/>
  <c r="HD14" i="6"/>
  <c r="HD15" i="6"/>
  <c r="HD16" i="6"/>
  <c r="HD17" i="6"/>
  <c r="HD18" i="6"/>
  <c r="HA5" i="6"/>
  <c r="HA6" i="6"/>
  <c r="HA7" i="6"/>
  <c r="HA8" i="6"/>
  <c r="HA9" i="6"/>
  <c r="HA10" i="6"/>
  <c r="HA11" i="6"/>
  <c r="HA12" i="6"/>
  <c r="HA13" i="6"/>
  <c r="HA14" i="6"/>
  <c r="HA15" i="6"/>
  <c r="HA16" i="6"/>
  <c r="HA17" i="6"/>
  <c r="HA18" i="6"/>
  <c r="GY5" i="6"/>
  <c r="GY6" i="6"/>
  <c r="GY7" i="6"/>
  <c r="GY8" i="6"/>
  <c r="GY9" i="6"/>
  <c r="GY10" i="6"/>
  <c r="GY11" i="6"/>
  <c r="GY12" i="6"/>
  <c r="GY13" i="6"/>
  <c r="GY14" i="6"/>
  <c r="GY15" i="6"/>
  <c r="GY16" i="6"/>
  <c r="GY17" i="6"/>
  <c r="GY18" i="6"/>
  <c r="GV5" i="6"/>
  <c r="GV6" i="6"/>
  <c r="GV7" i="6"/>
  <c r="GV8" i="6"/>
  <c r="GV9" i="6"/>
  <c r="GV10" i="6"/>
  <c r="GV11" i="6"/>
  <c r="GV12" i="6"/>
  <c r="GV13" i="6"/>
  <c r="GV14" i="6"/>
  <c r="GV15" i="6"/>
  <c r="GV16" i="6"/>
  <c r="GV17" i="6"/>
  <c r="GV18" i="6"/>
  <c r="GT5" i="6"/>
  <c r="GT6" i="6"/>
  <c r="GT7" i="6"/>
  <c r="GT8" i="6"/>
  <c r="GT9" i="6"/>
  <c r="GT10" i="6"/>
  <c r="GT11" i="6"/>
  <c r="GT12" i="6"/>
  <c r="GT13" i="6"/>
  <c r="GT14" i="6"/>
  <c r="GT15" i="6"/>
  <c r="GT16" i="6"/>
  <c r="GT17" i="6"/>
  <c r="GT18" i="6"/>
  <c r="GQ5" i="6"/>
  <c r="GQ6" i="6"/>
  <c r="GQ7" i="6"/>
  <c r="GQ8" i="6"/>
  <c r="GQ9" i="6"/>
  <c r="GQ10" i="6"/>
  <c r="GQ11" i="6"/>
  <c r="GQ12" i="6"/>
  <c r="GQ13" i="6"/>
  <c r="GQ14" i="6"/>
  <c r="GQ15" i="6"/>
  <c r="GQ16" i="6"/>
  <c r="GQ17" i="6"/>
  <c r="GQ18" i="6"/>
  <c r="GP19" i="6"/>
  <c r="GO5" i="6"/>
  <c r="GO6" i="6"/>
  <c r="GO7" i="6"/>
  <c r="GO8" i="6"/>
  <c r="GO9" i="6"/>
  <c r="GO10" i="6"/>
  <c r="GO11" i="6"/>
  <c r="GO12" i="6"/>
  <c r="GO13" i="6"/>
  <c r="GO14" i="6"/>
  <c r="GO15" i="6"/>
  <c r="GO16" i="6"/>
  <c r="GO17" i="6"/>
  <c r="GO18" i="6"/>
  <c r="GL5" i="6"/>
  <c r="GL6" i="6"/>
  <c r="GL7" i="6"/>
  <c r="GL8" i="6"/>
  <c r="GL9" i="6"/>
  <c r="GL10" i="6"/>
  <c r="GL11" i="6"/>
  <c r="GL12" i="6"/>
  <c r="GL13" i="6"/>
  <c r="GL14" i="6"/>
  <c r="GL15" i="6"/>
  <c r="GL16" i="6"/>
  <c r="GL17" i="6"/>
  <c r="GL18" i="6"/>
  <c r="GJ5" i="6"/>
  <c r="GJ6" i="6"/>
  <c r="GJ7" i="6"/>
  <c r="GJ8" i="6"/>
  <c r="GJ9" i="6"/>
  <c r="GJ10" i="6"/>
  <c r="GJ11" i="6"/>
  <c r="GJ12" i="6"/>
  <c r="GJ13" i="6"/>
  <c r="GJ14" i="6"/>
  <c r="GJ15" i="6"/>
  <c r="GJ16" i="6"/>
  <c r="GJ17" i="6"/>
  <c r="GJ18" i="6"/>
  <c r="GG5" i="6"/>
  <c r="GG6" i="6"/>
  <c r="GG7" i="6"/>
  <c r="GG8" i="6"/>
  <c r="GG9" i="6"/>
  <c r="GG10" i="6"/>
  <c r="GG11" i="6"/>
  <c r="GG12" i="6"/>
  <c r="GG13" i="6"/>
  <c r="GG14" i="6"/>
  <c r="GG15" i="6"/>
  <c r="GG16" i="6"/>
  <c r="GG17" i="6"/>
  <c r="GG18" i="6"/>
  <c r="GF19" i="6"/>
  <c r="GE5" i="6"/>
  <c r="GE6" i="6"/>
  <c r="GE7" i="6"/>
  <c r="GE8" i="6"/>
  <c r="GE9" i="6"/>
  <c r="GE10" i="6"/>
  <c r="GE11" i="6"/>
  <c r="GE12" i="6"/>
  <c r="GE13" i="6"/>
  <c r="GE14" i="6"/>
  <c r="GE15" i="6"/>
  <c r="GE16" i="6"/>
  <c r="GE17" i="6"/>
  <c r="GE18" i="6"/>
  <c r="GB5" i="6"/>
  <c r="GB6" i="6"/>
  <c r="GB7" i="6"/>
  <c r="GB8" i="6"/>
  <c r="GB9" i="6"/>
  <c r="GB10" i="6"/>
  <c r="GB11" i="6"/>
  <c r="GB12" i="6"/>
  <c r="GB13" i="6"/>
  <c r="GB14" i="6"/>
  <c r="GB15" i="6"/>
  <c r="GB16" i="6"/>
  <c r="GB17" i="6"/>
  <c r="GB18" i="6"/>
  <c r="FZ5" i="6"/>
  <c r="FZ6" i="6"/>
  <c r="FZ7" i="6"/>
  <c r="FZ8" i="6"/>
  <c r="FZ9" i="6"/>
  <c r="FZ10" i="6"/>
  <c r="FZ11" i="6"/>
  <c r="FZ12" i="6"/>
  <c r="FZ13" i="6"/>
  <c r="FZ14" i="6"/>
  <c r="FZ15" i="6"/>
  <c r="FZ16" i="6"/>
  <c r="FZ17" i="6"/>
  <c r="FZ18" i="6"/>
  <c r="FW5" i="6"/>
  <c r="FW6" i="6"/>
  <c r="FW7" i="6"/>
  <c r="FW8" i="6"/>
  <c r="FW9" i="6"/>
  <c r="FW10" i="6"/>
  <c r="FW11" i="6"/>
  <c r="FW12" i="6"/>
  <c r="FW13" i="6"/>
  <c r="FW14" i="6"/>
  <c r="FW15" i="6"/>
  <c r="FW16" i="6"/>
  <c r="FW17" i="6"/>
  <c r="FW18" i="6"/>
  <c r="FU5" i="6"/>
  <c r="FU6" i="6"/>
  <c r="FU7" i="6"/>
  <c r="FU8" i="6"/>
  <c r="FU9" i="6"/>
  <c r="FU10" i="6"/>
  <c r="FU11" i="6"/>
  <c r="FU12" i="6"/>
  <c r="FU13" i="6"/>
  <c r="FU14" i="6"/>
  <c r="FU15" i="6"/>
  <c r="FU16" i="6"/>
  <c r="FU17" i="6"/>
  <c r="FU18" i="6"/>
  <c r="FR5" i="6"/>
  <c r="FR6" i="6"/>
  <c r="FR7" i="6"/>
  <c r="FR8" i="6"/>
  <c r="FR9" i="6"/>
  <c r="FR10" i="6"/>
  <c r="FR11" i="6"/>
  <c r="FR12" i="6"/>
  <c r="FR13" i="6"/>
  <c r="FR14" i="6"/>
  <c r="FR15" i="6"/>
  <c r="FR16" i="6"/>
  <c r="FR17" i="6"/>
  <c r="FR18" i="6"/>
  <c r="FP5" i="6"/>
  <c r="FP6" i="6"/>
  <c r="FP7" i="6"/>
  <c r="FP8" i="6"/>
  <c r="FP9" i="6"/>
  <c r="FP10" i="6"/>
  <c r="FP11" i="6"/>
  <c r="FP12" i="6"/>
  <c r="FP13" i="6"/>
  <c r="FP14" i="6"/>
  <c r="FP15" i="6"/>
  <c r="FP16" i="6"/>
  <c r="FP17" i="6"/>
  <c r="FP18" i="6"/>
  <c r="FM5" i="6"/>
  <c r="FM6" i="6"/>
  <c r="FM7" i="6"/>
  <c r="FM8" i="6"/>
  <c r="FM9" i="6"/>
  <c r="FM10" i="6"/>
  <c r="FM11" i="6"/>
  <c r="FM12" i="6"/>
  <c r="FM13" i="6"/>
  <c r="FM14" i="6"/>
  <c r="FM15" i="6"/>
  <c r="FM16" i="6"/>
  <c r="FN16" i="6" s="1"/>
  <c r="FM17" i="6"/>
  <c r="FM18" i="6"/>
  <c r="FN18" i="6" s="1"/>
  <c r="FK5" i="6"/>
  <c r="FK6" i="6"/>
  <c r="FK7" i="6"/>
  <c r="FK8" i="6"/>
  <c r="FK9" i="6"/>
  <c r="FK10" i="6"/>
  <c r="FK11" i="6"/>
  <c r="FK12" i="6"/>
  <c r="FK13" i="6"/>
  <c r="FK14" i="6"/>
  <c r="FK15" i="6"/>
  <c r="FK16" i="6"/>
  <c r="FK17" i="6"/>
  <c r="FK18" i="6"/>
  <c r="FH5" i="6"/>
  <c r="FH6" i="6"/>
  <c r="FH7" i="6"/>
  <c r="FH8" i="6"/>
  <c r="FH9" i="6"/>
  <c r="FH10" i="6"/>
  <c r="FH11" i="6"/>
  <c r="FH12" i="6"/>
  <c r="FH13" i="6"/>
  <c r="FH14" i="6"/>
  <c r="FH15" i="6"/>
  <c r="FH16" i="6"/>
  <c r="FH17" i="6"/>
  <c r="FH18" i="6"/>
  <c r="FI18" i="6" s="1"/>
  <c r="FF5" i="6"/>
  <c r="FF6" i="6"/>
  <c r="FF7" i="6"/>
  <c r="FF8" i="6"/>
  <c r="FF9" i="6"/>
  <c r="FF10" i="6"/>
  <c r="FF11" i="6"/>
  <c r="FF12" i="6"/>
  <c r="FF13" i="6"/>
  <c r="FF14" i="6"/>
  <c r="FF15" i="6"/>
  <c r="FF16" i="6"/>
  <c r="FF17" i="6"/>
  <c r="FF18" i="6"/>
  <c r="FC5" i="6"/>
  <c r="FC6" i="6"/>
  <c r="FC7" i="6"/>
  <c r="FC8" i="6"/>
  <c r="FC9" i="6"/>
  <c r="FC10" i="6"/>
  <c r="FC11" i="6"/>
  <c r="FC12" i="6"/>
  <c r="FC13" i="6"/>
  <c r="FC14" i="6"/>
  <c r="FC15" i="6"/>
  <c r="FC16" i="6"/>
  <c r="FC17" i="6"/>
  <c r="FC18" i="6"/>
  <c r="FB19" i="6"/>
  <c r="FA5" i="6"/>
  <c r="FA6" i="6"/>
  <c r="FA7" i="6"/>
  <c r="FA8" i="6"/>
  <c r="FA9" i="6"/>
  <c r="FA10" i="6"/>
  <c r="FA11" i="6"/>
  <c r="FA12" i="6"/>
  <c r="FA13" i="6"/>
  <c r="FA14" i="6"/>
  <c r="FA15" i="6"/>
  <c r="FA16" i="6"/>
  <c r="FA17" i="6"/>
  <c r="FA18" i="6"/>
  <c r="EY19" i="6"/>
  <c r="EX5" i="6"/>
  <c r="EX6" i="6"/>
  <c r="EX7" i="6"/>
  <c r="EX8" i="6"/>
  <c r="EX9" i="6"/>
  <c r="EX10" i="6"/>
  <c r="EX11" i="6"/>
  <c r="EX12" i="6"/>
  <c r="EX13" i="6"/>
  <c r="EX14" i="6"/>
  <c r="EX15" i="6"/>
  <c r="EX16" i="6"/>
  <c r="EX17" i="6"/>
  <c r="EX18" i="6"/>
  <c r="EW19" i="6"/>
  <c r="EV5" i="6"/>
  <c r="EV6" i="6"/>
  <c r="EV7" i="6"/>
  <c r="EV8" i="6"/>
  <c r="EV9" i="6"/>
  <c r="EV10" i="6"/>
  <c r="EV11" i="6"/>
  <c r="EV12" i="6"/>
  <c r="EV13" i="6"/>
  <c r="EV14" i="6"/>
  <c r="EV15" i="6"/>
  <c r="EV16" i="6"/>
  <c r="EV17" i="6"/>
  <c r="EV18" i="6"/>
  <c r="ES5" i="6"/>
  <c r="ES6" i="6"/>
  <c r="ES7" i="6"/>
  <c r="ES8" i="6"/>
  <c r="ES9" i="6"/>
  <c r="ES10" i="6"/>
  <c r="ES11" i="6"/>
  <c r="ES12" i="6"/>
  <c r="ES13" i="6"/>
  <c r="ES14" i="6"/>
  <c r="ES15" i="6"/>
  <c r="ES16" i="6"/>
  <c r="ES17" i="6"/>
  <c r="ES18" i="6"/>
  <c r="ER19" i="6"/>
  <c r="EQ5" i="6"/>
  <c r="EQ6" i="6"/>
  <c r="EQ7" i="6"/>
  <c r="EQ8" i="6"/>
  <c r="EQ9" i="6"/>
  <c r="EQ10" i="6"/>
  <c r="EQ11" i="6"/>
  <c r="EQ12" i="6"/>
  <c r="EQ13" i="6"/>
  <c r="EQ14" i="6"/>
  <c r="EQ15" i="6"/>
  <c r="EQ16" i="6"/>
  <c r="EQ17" i="6"/>
  <c r="EQ18" i="6"/>
  <c r="EO19" i="6"/>
  <c r="EN5" i="6"/>
  <c r="EN6" i="6"/>
  <c r="EN7" i="6"/>
  <c r="EN8" i="6"/>
  <c r="EN9" i="6"/>
  <c r="EN10" i="6"/>
  <c r="EN11" i="6"/>
  <c r="EN12" i="6"/>
  <c r="EN13" i="6"/>
  <c r="EN14" i="6"/>
  <c r="EN15" i="6"/>
  <c r="EN16" i="6"/>
  <c r="EN17" i="6"/>
  <c r="EN18" i="6"/>
  <c r="EM19" i="6"/>
  <c r="EL5" i="6"/>
  <c r="EL6" i="6"/>
  <c r="EL7" i="6"/>
  <c r="EL8" i="6"/>
  <c r="EL9" i="6"/>
  <c r="EL10" i="6"/>
  <c r="EL11" i="6"/>
  <c r="EL12" i="6"/>
  <c r="EL13" i="6"/>
  <c r="EL14" i="6"/>
  <c r="EL15" i="6"/>
  <c r="EL16" i="6"/>
  <c r="EL17" i="6"/>
  <c r="EL18" i="6"/>
  <c r="EI5" i="6"/>
  <c r="EI6" i="6"/>
  <c r="EI7" i="6"/>
  <c r="EI8" i="6"/>
  <c r="EI9" i="6"/>
  <c r="EI10" i="6"/>
  <c r="EI11" i="6"/>
  <c r="EI12" i="6"/>
  <c r="EI13" i="6"/>
  <c r="EI14" i="6"/>
  <c r="EI15" i="6"/>
  <c r="EI16" i="6"/>
  <c r="EI17" i="6"/>
  <c r="EI18" i="6"/>
  <c r="EG5" i="6"/>
  <c r="EG6" i="6"/>
  <c r="EG7" i="6"/>
  <c r="EG8" i="6"/>
  <c r="EG9" i="6"/>
  <c r="EG10" i="6"/>
  <c r="EG11" i="6"/>
  <c r="EG12" i="6"/>
  <c r="EG13" i="6"/>
  <c r="EG14" i="6"/>
  <c r="EG15" i="6"/>
  <c r="EG16" i="6"/>
  <c r="EG17" i="6"/>
  <c r="EG18" i="6"/>
  <c r="ED5" i="6"/>
  <c r="ED6" i="6"/>
  <c r="ED7" i="6"/>
  <c r="ED8" i="6"/>
  <c r="ED9" i="6"/>
  <c r="ED10" i="6"/>
  <c r="ED11" i="6"/>
  <c r="ED12" i="6"/>
  <c r="ED13" i="6"/>
  <c r="ED14" i="6"/>
  <c r="ED15" i="6"/>
  <c r="ED16" i="6"/>
  <c r="ED17" i="6"/>
  <c r="ED18" i="6"/>
  <c r="EB5" i="6"/>
  <c r="EB6" i="6"/>
  <c r="EB7" i="6"/>
  <c r="EB8" i="6"/>
  <c r="EB9" i="6"/>
  <c r="EB10" i="6"/>
  <c r="EB11" i="6"/>
  <c r="EB12" i="6"/>
  <c r="EB13" i="6"/>
  <c r="EB14" i="6"/>
  <c r="EB15" i="6"/>
  <c r="EB16" i="6"/>
  <c r="EB17" i="6"/>
  <c r="EB18" i="6"/>
  <c r="DY5" i="6"/>
  <c r="DY6" i="6"/>
  <c r="DY7" i="6"/>
  <c r="DY8" i="6"/>
  <c r="DY9" i="6"/>
  <c r="DY10" i="6"/>
  <c r="DY11" i="6"/>
  <c r="DY12" i="6"/>
  <c r="DY13" i="6"/>
  <c r="DY14" i="6"/>
  <c r="DY15" i="6"/>
  <c r="DY16" i="6"/>
  <c r="DY17" i="6"/>
  <c r="DY18" i="6"/>
  <c r="DW5" i="6"/>
  <c r="DW6" i="6"/>
  <c r="DW7" i="6"/>
  <c r="DW8" i="6"/>
  <c r="DW9" i="6"/>
  <c r="DW10" i="6"/>
  <c r="DW11" i="6"/>
  <c r="DW12" i="6"/>
  <c r="DW13" i="6"/>
  <c r="DW14" i="6"/>
  <c r="DW15" i="6"/>
  <c r="DW16" i="6"/>
  <c r="DW17" i="6"/>
  <c r="DW18" i="6"/>
  <c r="DT5" i="6"/>
  <c r="DT6" i="6"/>
  <c r="DT7" i="6"/>
  <c r="DT8" i="6"/>
  <c r="DT9" i="6"/>
  <c r="DT10" i="6"/>
  <c r="DT11" i="6"/>
  <c r="DU11" i="6" s="1"/>
  <c r="DT12" i="6"/>
  <c r="DT13" i="6"/>
  <c r="DT14" i="6"/>
  <c r="DT15" i="6"/>
  <c r="DT16" i="6"/>
  <c r="DT17" i="6"/>
  <c r="DT18" i="6"/>
  <c r="DR5" i="6"/>
  <c r="DR6" i="6"/>
  <c r="DR7" i="6"/>
  <c r="DR8" i="6"/>
  <c r="DR9" i="6"/>
  <c r="DR10" i="6"/>
  <c r="DR11" i="6"/>
  <c r="DR12" i="6"/>
  <c r="DR13" i="6"/>
  <c r="DR14" i="6"/>
  <c r="DR15" i="6"/>
  <c r="DR16" i="6"/>
  <c r="DR17" i="6"/>
  <c r="DR18" i="6"/>
  <c r="DO5" i="6"/>
  <c r="DO6" i="6"/>
  <c r="DO7" i="6"/>
  <c r="DP7" i="6" s="1"/>
  <c r="DO8" i="6"/>
  <c r="DO9" i="6"/>
  <c r="DO10" i="6"/>
  <c r="DO11" i="6"/>
  <c r="DO12" i="6"/>
  <c r="DO13" i="6"/>
  <c r="DO14" i="6"/>
  <c r="DO15" i="6"/>
  <c r="DP15" i="6" s="1"/>
  <c r="DO16" i="6"/>
  <c r="DO17" i="6"/>
  <c r="DO18" i="6"/>
  <c r="DM5" i="6"/>
  <c r="DM6" i="6"/>
  <c r="DM7" i="6"/>
  <c r="DM8" i="6"/>
  <c r="DM9" i="6"/>
  <c r="DM10" i="6"/>
  <c r="DM11" i="6"/>
  <c r="DM12" i="6"/>
  <c r="DM13" i="6"/>
  <c r="DM14" i="6"/>
  <c r="DM15" i="6"/>
  <c r="DM16" i="6"/>
  <c r="DM17" i="6"/>
  <c r="DM18" i="6"/>
  <c r="DJ5" i="6"/>
  <c r="DJ6" i="6"/>
  <c r="DJ7" i="6"/>
  <c r="DJ8" i="6"/>
  <c r="DJ9" i="6"/>
  <c r="DJ10" i="6"/>
  <c r="DJ11" i="6"/>
  <c r="DJ12" i="6"/>
  <c r="DJ13" i="6"/>
  <c r="DJ14" i="6"/>
  <c r="DJ15" i="6"/>
  <c r="DJ16" i="6"/>
  <c r="DK16" i="6" s="1"/>
  <c r="DJ17" i="6"/>
  <c r="DJ18" i="6"/>
  <c r="DH5" i="6"/>
  <c r="DH6" i="6"/>
  <c r="DH7" i="6"/>
  <c r="DH8" i="6"/>
  <c r="DH9" i="6"/>
  <c r="DH10" i="6"/>
  <c r="DH11" i="6"/>
  <c r="DH12" i="6"/>
  <c r="DH13" i="6"/>
  <c r="DH14" i="6"/>
  <c r="DH15" i="6"/>
  <c r="DH16" i="6"/>
  <c r="DH17" i="6"/>
  <c r="DH18" i="6"/>
  <c r="DE5" i="6"/>
  <c r="DE6" i="6"/>
  <c r="DE7" i="6"/>
  <c r="DF7" i="6" s="1"/>
  <c r="DE8" i="6"/>
  <c r="DE9" i="6"/>
  <c r="DF9" i="6" s="1"/>
  <c r="DE10" i="6"/>
  <c r="DE11" i="6"/>
  <c r="DF11" i="6" s="1"/>
  <c r="DE12" i="6"/>
  <c r="DE13" i="6"/>
  <c r="DE14" i="6"/>
  <c r="DE15" i="6"/>
  <c r="DF15" i="6" s="1"/>
  <c r="DE16" i="6"/>
  <c r="DF16" i="6" s="1"/>
  <c r="DE17" i="6"/>
  <c r="DF17" i="6" s="1"/>
  <c r="DE18" i="6"/>
  <c r="DF18" i="6" s="1"/>
  <c r="DC5" i="6"/>
  <c r="DC6" i="6"/>
  <c r="DC7" i="6"/>
  <c r="DC8" i="6"/>
  <c r="DC9" i="6"/>
  <c r="DC10" i="6"/>
  <c r="DC11" i="6"/>
  <c r="DC12" i="6"/>
  <c r="DC13" i="6"/>
  <c r="DC14" i="6"/>
  <c r="DC15" i="6"/>
  <c r="DC16" i="6"/>
  <c r="DC17" i="6"/>
  <c r="DC18" i="6"/>
  <c r="CZ5" i="6"/>
  <c r="CZ6" i="6"/>
  <c r="CZ7" i="6"/>
  <c r="CZ8" i="6"/>
  <c r="CZ9" i="6"/>
  <c r="CZ10" i="6"/>
  <c r="CZ11" i="6"/>
  <c r="CZ12" i="6"/>
  <c r="CZ13" i="6"/>
  <c r="CZ14" i="6"/>
  <c r="CZ15" i="6"/>
  <c r="CZ16" i="6"/>
  <c r="CZ17" i="6"/>
  <c r="CZ18" i="6"/>
  <c r="CX5" i="6"/>
  <c r="CX6" i="6"/>
  <c r="CX7" i="6"/>
  <c r="CX8" i="6"/>
  <c r="CX9" i="6"/>
  <c r="CX10" i="6"/>
  <c r="CX11" i="6"/>
  <c r="CX12" i="6"/>
  <c r="CX13" i="6"/>
  <c r="CX14" i="6"/>
  <c r="CX15" i="6"/>
  <c r="CX16" i="6"/>
  <c r="CY16" i="6" s="1"/>
  <c r="CX17" i="6"/>
  <c r="CX18" i="6"/>
  <c r="CY18" i="6" s="1"/>
  <c r="CU5" i="6"/>
  <c r="CU6" i="6"/>
  <c r="CU7" i="6"/>
  <c r="CU8" i="6"/>
  <c r="CU9" i="6"/>
  <c r="CU10" i="6"/>
  <c r="CU11" i="6"/>
  <c r="CU12" i="6"/>
  <c r="CU13" i="6"/>
  <c r="CU14" i="6"/>
  <c r="CU15" i="6"/>
  <c r="CU16" i="6"/>
  <c r="CU17" i="6"/>
  <c r="CU18" i="6"/>
  <c r="CS5" i="6"/>
  <c r="CS6" i="6"/>
  <c r="CS7" i="6"/>
  <c r="CS8" i="6"/>
  <c r="CS9" i="6"/>
  <c r="CS10" i="6"/>
  <c r="CS11" i="6"/>
  <c r="CS12" i="6"/>
  <c r="CS13" i="6"/>
  <c r="CS14" i="6"/>
  <c r="CS15" i="6"/>
  <c r="CS16" i="6"/>
  <c r="CS17" i="6"/>
  <c r="CS18" i="6"/>
  <c r="CP5" i="6"/>
  <c r="CP6" i="6"/>
  <c r="CP7" i="6"/>
  <c r="CQ7" i="6" s="1"/>
  <c r="CP8" i="6"/>
  <c r="CP9" i="6"/>
  <c r="CP10" i="6"/>
  <c r="CP11" i="6"/>
  <c r="CP12" i="6"/>
  <c r="CP13" i="6"/>
  <c r="CP14" i="6"/>
  <c r="CP15" i="6"/>
  <c r="CQ15" i="6" s="1"/>
  <c r="CP16" i="6"/>
  <c r="CP17" i="6"/>
  <c r="CQ17" i="6" s="1"/>
  <c r="CP18" i="6"/>
  <c r="CN5" i="6"/>
  <c r="CN6" i="6"/>
  <c r="CN7" i="6"/>
  <c r="CN8" i="6"/>
  <c r="CN9" i="6"/>
  <c r="CN10" i="6"/>
  <c r="CN11" i="6"/>
  <c r="CN12" i="6"/>
  <c r="CN13" i="6"/>
  <c r="CN14" i="6"/>
  <c r="CN15" i="6"/>
  <c r="CN16" i="6"/>
  <c r="CN17" i="6"/>
  <c r="CO17" i="6" s="1"/>
  <c r="CN18" i="6"/>
  <c r="CK5" i="6"/>
  <c r="CK6" i="6"/>
  <c r="CK7" i="6"/>
  <c r="CK8" i="6"/>
  <c r="CK9" i="6"/>
  <c r="CK10" i="6"/>
  <c r="CK11" i="6"/>
  <c r="CK12" i="6"/>
  <c r="CK13" i="6"/>
  <c r="CK14" i="6"/>
  <c r="CK15" i="6"/>
  <c r="CK16" i="6"/>
  <c r="CK17" i="6"/>
  <c r="CK18" i="6"/>
  <c r="CI5" i="6"/>
  <c r="CI6" i="6"/>
  <c r="CI7" i="6"/>
  <c r="CI8" i="6"/>
  <c r="CI9" i="6"/>
  <c r="CI10" i="6"/>
  <c r="CI11" i="6"/>
  <c r="CI12" i="6"/>
  <c r="CI13" i="6"/>
  <c r="CI14" i="6"/>
  <c r="CI15" i="6"/>
  <c r="CI16" i="6"/>
  <c r="CI17" i="6"/>
  <c r="CI18" i="6"/>
  <c r="CF5" i="6"/>
  <c r="CG5" i="6" s="1"/>
  <c r="CF6" i="6"/>
  <c r="CF7" i="6"/>
  <c r="CG7" i="6" s="1"/>
  <c r="CF8" i="6"/>
  <c r="CF9" i="6"/>
  <c r="CF10" i="6"/>
  <c r="CF11" i="6"/>
  <c r="CF12" i="6"/>
  <c r="CF13" i="6"/>
  <c r="CG13" i="6" s="1"/>
  <c r="CF14" i="6"/>
  <c r="CF15" i="6"/>
  <c r="CG15" i="6" s="1"/>
  <c r="CF16" i="6"/>
  <c r="CF17" i="6"/>
  <c r="CG17" i="6" s="1"/>
  <c r="CF18" i="6"/>
  <c r="CD5" i="6"/>
  <c r="CD6" i="6"/>
  <c r="CD7" i="6"/>
  <c r="CD8" i="6"/>
  <c r="CD9" i="6"/>
  <c r="CD10" i="6"/>
  <c r="CD11" i="6"/>
  <c r="CD12" i="6"/>
  <c r="CD13" i="6"/>
  <c r="CD14" i="6"/>
  <c r="CD15" i="6"/>
  <c r="CD16" i="6"/>
  <c r="CD17" i="6"/>
  <c r="CE17" i="6" s="1"/>
  <c r="CD18" i="6"/>
  <c r="BZ5" i="6"/>
  <c r="BZ6" i="6"/>
  <c r="BZ7" i="6"/>
  <c r="CA7" i="6" s="1"/>
  <c r="BZ8" i="6"/>
  <c r="BZ9" i="6"/>
  <c r="BZ10" i="6"/>
  <c r="BZ11" i="6"/>
  <c r="CA11" i="6" s="1"/>
  <c r="BZ12" i="6"/>
  <c r="BZ13" i="6"/>
  <c r="BZ14" i="6"/>
  <c r="BZ15" i="6"/>
  <c r="BZ16" i="6"/>
  <c r="BZ17" i="6"/>
  <c r="BZ18" i="6"/>
  <c r="BX5" i="6"/>
  <c r="BX6" i="6"/>
  <c r="BX7" i="6"/>
  <c r="BX8" i="6"/>
  <c r="BX9" i="6"/>
  <c r="BX10" i="6"/>
  <c r="BX11" i="6"/>
  <c r="BX12" i="6"/>
  <c r="BX13" i="6"/>
  <c r="BX14" i="6"/>
  <c r="BX15" i="6"/>
  <c r="BX16" i="6"/>
  <c r="BX17" i="6"/>
  <c r="BX18" i="6"/>
  <c r="BU5" i="6"/>
  <c r="BU6" i="6"/>
  <c r="BU7" i="6"/>
  <c r="BU8" i="6"/>
  <c r="BU9" i="6"/>
  <c r="BU10" i="6"/>
  <c r="BU11" i="6"/>
  <c r="BU12" i="6"/>
  <c r="BU13" i="6"/>
  <c r="BU14" i="6"/>
  <c r="BU15" i="6"/>
  <c r="BU16" i="6"/>
  <c r="BU17" i="6"/>
  <c r="BU18" i="6"/>
  <c r="BS5" i="6"/>
  <c r="BS6" i="6"/>
  <c r="BS7" i="6"/>
  <c r="BS8" i="6"/>
  <c r="BS9" i="6"/>
  <c r="BS10" i="6"/>
  <c r="BS11" i="6"/>
  <c r="BS12" i="6"/>
  <c r="BS13" i="6"/>
  <c r="BS14" i="6"/>
  <c r="BS15" i="6"/>
  <c r="BS16" i="6"/>
  <c r="BS17" i="6"/>
  <c r="BS18" i="6"/>
  <c r="BQ19" i="6"/>
  <c r="BP5" i="6"/>
  <c r="BP6" i="6"/>
  <c r="BP7" i="6"/>
  <c r="BP8" i="6"/>
  <c r="BP9" i="6"/>
  <c r="BP10" i="6"/>
  <c r="BP11" i="6"/>
  <c r="BP12" i="6"/>
  <c r="BP13" i="6"/>
  <c r="BP14" i="6"/>
  <c r="BP15" i="6"/>
  <c r="BP16" i="6"/>
  <c r="BP17" i="6"/>
  <c r="BP18" i="6"/>
  <c r="BN5" i="6"/>
  <c r="BN6" i="6"/>
  <c r="BN7" i="6"/>
  <c r="BN8" i="6"/>
  <c r="BN9" i="6"/>
  <c r="BN10" i="6"/>
  <c r="BN11" i="6"/>
  <c r="BN12" i="6"/>
  <c r="BN13" i="6"/>
  <c r="BN14" i="6"/>
  <c r="BN15" i="6"/>
  <c r="BN16" i="6"/>
  <c r="BN17" i="6"/>
  <c r="BN18" i="6"/>
  <c r="BK5" i="6"/>
  <c r="BK6" i="6"/>
  <c r="BK7" i="6"/>
  <c r="BK8" i="6"/>
  <c r="BK9" i="6"/>
  <c r="BK10" i="6"/>
  <c r="BK11" i="6"/>
  <c r="BK12" i="6"/>
  <c r="BK13" i="6"/>
  <c r="BK14" i="6"/>
  <c r="BK15" i="6"/>
  <c r="BK16" i="6"/>
  <c r="BK17" i="6"/>
  <c r="BK18" i="6"/>
  <c r="BI5" i="6"/>
  <c r="BI6" i="6"/>
  <c r="BI7" i="6"/>
  <c r="BI8" i="6"/>
  <c r="BI9" i="6"/>
  <c r="BI10" i="6"/>
  <c r="BI11" i="6"/>
  <c r="BI12" i="6"/>
  <c r="BI13" i="6"/>
  <c r="BI14" i="6"/>
  <c r="BI15" i="6"/>
  <c r="BI16" i="6"/>
  <c r="BI17" i="6"/>
  <c r="BI18" i="6"/>
  <c r="BG19" i="6"/>
  <c r="BF5" i="6"/>
  <c r="BF6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D5" i="6"/>
  <c r="BD6" i="6"/>
  <c r="BD7" i="6"/>
  <c r="BD8" i="6"/>
  <c r="BD9" i="6"/>
  <c r="BD10" i="6"/>
  <c r="BD11" i="6"/>
  <c r="BD12" i="6"/>
  <c r="BD13" i="6"/>
  <c r="BD14" i="6"/>
  <c r="BD15" i="6"/>
  <c r="BD16" i="6"/>
  <c r="BD17" i="6"/>
  <c r="BD18" i="6"/>
  <c r="BA5" i="6"/>
  <c r="BA6" i="6"/>
  <c r="BA7" i="6"/>
  <c r="BA8" i="6"/>
  <c r="BA9" i="6"/>
  <c r="BA10" i="6"/>
  <c r="BA11" i="6"/>
  <c r="BA12" i="6"/>
  <c r="BA13" i="6"/>
  <c r="BA14" i="6"/>
  <c r="BA15" i="6"/>
  <c r="BA16" i="6"/>
  <c r="BA17" i="6"/>
  <c r="BA18" i="6"/>
  <c r="AY5" i="6"/>
  <c r="AY6" i="6"/>
  <c r="AY7" i="6"/>
  <c r="AY8" i="6"/>
  <c r="AY9" i="6"/>
  <c r="AY10" i="6"/>
  <c r="AY11" i="6"/>
  <c r="AY12" i="6"/>
  <c r="AY13" i="6"/>
  <c r="AY14" i="6"/>
  <c r="AY15" i="6"/>
  <c r="AY16" i="6"/>
  <c r="AY17" i="6"/>
  <c r="AY18" i="6"/>
  <c r="AV5" i="6"/>
  <c r="AW5" i="6" s="1"/>
  <c r="AV6" i="6"/>
  <c r="AV7" i="6"/>
  <c r="AW7" i="6" s="1"/>
  <c r="AV8" i="6"/>
  <c r="AV9" i="6"/>
  <c r="AW9" i="6" s="1"/>
  <c r="AV10" i="6"/>
  <c r="AV11" i="6"/>
  <c r="AW11" i="6" s="1"/>
  <c r="AV12" i="6"/>
  <c r="AV13" i="6"/>
  <c r="AV14" i="6"/>
  <c r="AV15" i="6"/>
  <c r="AW15" i="6" s="1"/>
  <c r="AV16" i="6"/>
  <c r="AV17" i="6"/>
  <c r="AW17" i="6" s="1"/>
  <c r="AV18" i="6"/>
  <c r="AT5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Q5" i="6"/>
  <c r="AQ6" i="6"/>
  <c r="AQ7" i="6"/>
  <c r="AQ8" i="6"/>
  <c r="AQ9" i="6"/>
  <c r="AQ10" i="6"/>
  <c r="AQ11" i="6"/>
  <c r="AQ12" i="6"/>
  <c r="AQ13" i="6"/>
  <c r="AQ14" i="6"/>
  <c r="AQ15" i="6"/>
  <c r="AQ16" i="6"/>
  <c r="AQ17" i="6"/>
  <c r="AQ18" i="6"/>
  <c r="AO5" i="6"/>
  <c r="AO6" i="6"/>
  <c r="AO7" i="6"/>
  <c r="AO8" i="6"/>
  <c r="AO9" i="6"/>
  <c r="AO10" i="6"/>
  <c r="AO11" i="6"/>
  <c r="AO12" i="6"/>
  <c r="AO13" i="6"/>
  <c r="AO14" i="6"/>
  <c r="AO15" i="6"/>
  <c r="AO16" i="6"/>
  <c r="AO17" i="6"/>
  <c r="AO18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I5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F5" i="6"/>
  <c r="AF6" i="6"/>
  <c r="AF7" i="6"/>
  <c r="AG7" i="6" s="1"/>
  <c r="AF8" i="6"/>
  <c r="AF9" i="6"/>
  <c r="AF10" i="6"/>
  <c r="AF11" i="6"/>
  <c r="AF12" i="6"/>
  <c r="AF13" i="6"/>
  <c r="AF14" i="6"/>
  <c r="AF15" i="6"/>
  <c r="AG15" i="6" s="1"/>
  <c r="AF16" i="6"/>
  <c r="AF17" i="6"/>
  <c r="AG17" i="6" s="1"/>
  <c r="AF18" i="6"/>
  <c r="AD5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V5" i="6"/>
  <c r="W5" i="6" s="1"/>
  <c r="V6" i="6"/>
  <c r="V7" i="6"/>
  <c r="W7" i="6" s="1"/>
  <c r="V8" i="6"/>
  <c r="V9" i="6"/>
  <c r="W9" i="6" s="1"/>
  <c r="V10" i="6"/>
  <c r="V11" i="6"/>
  <c r="W11" i="6" s="1"/>
  <c r="V12" i="6"/>
  <c r="V13" i="6"/>
  <c r="W13" i="6" s="1"/>
  <c r="V14" i="6"/>
  <c r="V15" i="6"/>
  <c r="W15" i="6" s="1"/>
  <c r="V16" i="6"/>
  <c r="V17" i="6"/>
  <c r="W17" i="6" s="1"/>
  <c r="V18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IF18" i="6"/>
  <c r="IA18" i="6"/>
  <c r="HY18" i="6"/>
  <c r="HV18" i="6"/>
  <c r="HQ18" i="6"/>
  <c r="HL18" i="6"/>
  <c r="HJ18" i="6"/>
  <c r="HG18" i="6"/>
  <c r="GZ18" i="6"/>
  <c r="GR18" i="6"/>
  <c r="GM18" i="6"/>
  <c r="GK18" i="6"/>
  <c r="GH18" i="6"/>
  <c r="GC18" i="6"/>
  <c r="FX18" i="6"/>
  <c r="FV18" i="6"/>
  <c r="FS18" i="6"/>
  <c r="FL18" i="6"/>
  <c r="FD18" i="6"/>
  <c r="EY18" i="6"/>
  <c r="EW18" i="6"/>
  <c r="ET18" i="6"/>
  <c r="EO18" i="6"/>
  <c r="EM18" i="6"/>
  <c r="EJ18" i="6"/>
  <c r="EH18" i="6"/>
  <c r="EE18" i="6"/>
  <c r="DZ18" i="6"/>
  <c r="DX18" i="6"/>
  <c r="DU18" i="6"/>
  <c r="DP18" i="6"/>
  <c r="DK18" i="6"/>
  <c r="DI18" i="6"/>
  <c r="DA18" i="6"/>
  <c r="CV18" i="6"/>
  <c r="CT18" i="6"/>
  <c r="CQ18" i="6"/>
  <c r="CL18" i="6"/>
  <c r="CJ18" i="6"/>
  <c r="CG18" i="6"/>
  <c r="CA18" i="6"/>
  <c r="BT18" i="6"/>
  <c r="BL18" i="6"/>
  <c r="BG18" i="6"/>
  <c r="BB18" i="6"/>
  <c r="AZ18" i="6"/>
  <c r="AW18" i="6"/>
  <c r="AR18" i="6"/>
  <c r="AL18" i="6"/>
  <c r="AJ18" i="6"/>
  <c r="AG18" i="6"/>
  <c r="AB18" i="6"/>
  <c r="Z18" i="6"/>
  <c r="W18" i="6"/>
  <c r="H18" i="6"/>
  <c r="IF17" i="6"/>
  <c r="ID17" i="6"/>
  <c r="HV17" i="6"/>
  <c r="HO17" i="6"/>
  <c r="HG17" i="6"/>
  <c r="GZ17" i="6"/>
  <c r="GW17" i="6"/>
  <c r="GU17" i="6"/>
  <c r="GR17" i="6"/>
  <c r="GP17" i="6"/>
  <c r="GH17" i="6"/>
  <c r="GA17" i="6"/>
  <c r="FS17" i="6"/>
  <c r="FL17" i="6"/>
  <c r="FG17" i="6"/>
  <c r="FB17" i="6"/>
  <c r="EW17" i="6"/>
  <c r="ET17" i="6"/>
  <c r="ER17" i="6"/>
  <c r="EM17" i="6"/>
  <c r="EH17" i="6"/>
  <c r="EE17" i="6"/>
  <c r="EC17" i="6"/>
  <c r="DX17" i="6"/>
  <c r="DU17" i="6"/>
  <c r="DS17" i="6"/>
  <c r="DP17" i="6"/>
  <c r="DN17" i="6"/>
  <c r="DI17" i="6"/>
  <c r="DD17" i="6"/>
  <c r="CY17" i="6"/>
  <c r="CT17" i="6"/>
  <c r="CJ17" i="6"/>
  <c r="CA17" i="6"/>
  <c r="BT17" i="6"/>
  <c r="BQ17" i="6"/>
  <c r="BO17" i="6"/>
  <c r="BJ17" i="6"/>
  <c r="BG17" i="6"/>
  <c r="BE17" i="6"/>
  <c r="AZ17" i="6"/>
  <c r="AP17" i="6"/>
  <c r="AE17" i="6"/>
  <c r="U17" i="6"/>
  <c r="H17" i="6"/>
  <c r="IF16" i="6"/>
  <c r="IA16" i="6"/>
  <c r="HY16" i="6"/>
  <c r="HV16" i="6"/>
  <c r="HQ16" i="6"/>
  <c r="HL16" i="6"/>
  <c r="HJ16" i="6"/>
  <c r="HG16" i="6"/>
  <c r="GZ16" i="6"/>
  <c r="GR16" i="6"/>
  <c r="GM16" i="6"/>
  <c r="GK16" i="6"/>
  <c r="GH16" i="6"/>
  <c r="GC16" i="6"/>
  <c r="FX16" i="6"/>
  <c r="FV16" i="6"/>
  <c r="FS16" i="6"/>
  <c r="FL16" i="6"/>
  <c r="FI16" i="6"/>
  <c r="FD16" i="6"/>
  <c r="EY16" i="6"/>
  <c r="EW16" i="6"/>
  <c r="ET16" i="6"/>
  <c r="EO16" i="6"/>
  <c r="EM16" i="6"/>
  <c r="EJ16" i="6"/>
  <c r="EH16" i="6"/>
  <c r="EE16" i="6"/>
  <c r="DZ16" i="6"/>
  <c r="DX16" i="6"/>
  <c r="DU16" i="6"/>
  <c r="DP16" i="6"/>
  <c r="DI16" i="6"/>
  <c r="DA16" i="6"/>
  <c r="CV16" i="6"/>
  <c r="CT16" i="6"/>
  <c r="CQ16" i="6"/>
  <c r="CL16" i="6"/>
  <c r="CJ16" i="6"/>
  <c r="CG16" i="6"/>
  <c r="CA16" i="6"/>
  <c r="BT16" i="6"/>
  <c r="BL16" i="6"/>
  <c r="BG16" i="6"/>
  <c r="BB16" i="6"/>
  <c r="AZ16" i="6"/>
  <c r="AW16" i="6"/>
  <c r="AR16" i="6"/>
  <c r="AL16" i="6"/>
  <c r="AJ16" i="6"/>
  <c r="AG16" i="6"/>
  <c r="AB16" i="6"/>
  <c r="Z16" i="6"/>
  <c r="W16" i="6"/>
  <c r="H16" i="6"/>
  <c r="IF15" i="6"/>
  <c r="ID15" i="6"/>
  <c r="HV15" i="6"/>
  <c r="HO15" i="6"/>
  <c r="HG15" i="6"/>
  <c r="GZ15" i="6"/>
  <c r="GW15" i="6"/>
  <c r="GU15" i="6"/>
  <c r="GR15" i="6"/>
  <c r="GP15" i="6"/>
  <c r="GH15" i="6"/>
  <c r="GA15" i="6"/>
  <c r="FV15" i="6"/>
  <c r="FS15" i="6"/>
  <c r="FQ15" i="6"/>
  <c r="FL15" i="6"/>
  <c r="FI15" i="6"/>
  <c r="FG15" i="6"/>
  <c r="FD15" i="6"/>
  <c r="FB15" i="6"/>
  <c r="EW15" i="6"/>
  <c r="ET15" i="6"/>
  <c r="ER15" i="6"/>
  <c r="EM15" i="6"/>
  <c r="EH15" i="6"/>
  <c r="EE15" i="6"/>
  <c r="EC15" i="6"/>
  <c r="DX15" i="6"/>
  <c r="DU15" i="6"/>
  <c r="DS15" i="6"/>
  <c r="DN15" i="6"/>
  <c r="DI15" i="6"/>
  <c r="DD15" i="6"/>
  <c r="CY15" i="6"/>
  <c r="CT15" i="6"/>
  <c r="CO15" i="6"/>
  <c r="CJ15" i="6"/>
  <c r="CE15" i="6"/>
  <c r="CA15" i="6"/>
  <c r="BY15" i="6"/>
  <c r="BT15" i="6"/>
  <c r="BQ15" i="6"/>
  <c r="BO15" i="6"/>
  <c r="BJ15" i="6"/>
  <c r="BG15" i="6"/>
  <c r="BE15" i="6"/>
  <c r="AZ15" i="6"/>
  <c r="AU15" i="6"/>
  <c r="AP15" i="6"/>
  <c r="AJ15" i="6"/>
  <c r="AE15" i="6"/>
  <c r="Z15" i="6"/>
  <c r="U15" i="6"/>
  <c r="H15" i="6"/>
  <c r="IF14" i="6"/>
  <c r="IA14" i="6"/>
  <c r="HY14" i="6"/>
  <c r="HV14" i="6"/>
  <c r="HQ14" i="6"/>
  <c r="HO14" i="6"/>
  <c r="HL14" i="6"/>
  <c r="HJ14" i="6"/>
  <c r="HG14" i="6"/>
  <c r="HB14" i="6"/>
  <c r="GZ14" i="6"/>
  <c r="GW14" i="6"/>
  <c r="GR14" i="6"/>
  <c r="GM14" i="6"/>
  <c r="GK14" i="6"/>
  <c r="GH14" i="6"/>
  <c r="GC14" i="6"/>
  <c r="GA14" i="6"/>
  <c r="FX14" i="6"/>
  <c r="FV14" i="6"/>
  <c r="FS14" i="6"/>
  <c r="FN14" i="6"/>
  <c r="FL14" i="6"/>
  <c r="FI14" i="6"/>
  <c r="FD14" i="6"/>
  <c r="EY14" i="6"/>
  <c r="EW14" i="6"/>
  <c r="ET14" i="6"/>
  <c r="EO14" i="6"/>
  <c r="EM14" i="6"/>
  <c r="EJ14" i="6"/>
  <c r="EH14" i="6"/>
  <c r="EE14" i="6"/>
  <c r="DZ14" i="6"/>
  <c r="DX14" i="6"/>
  <c r="DU14" i="6"/>
  <c r="DP14" i="6"/>
  <c r="DK14" i="6"/>
  <c r="DI14" i="6"/>
  <c r="DF14" i="6"/>
  <c r="DA14" i="6"/>
  <c r="CY14" i="6"/>
  <c r="CV14" i="6"/>
  <c r="CT14" i="6"/>
  <c r="CQ14" i="6"/>
  <c r="CL14" i="6"/>
  <c r="CJ14" i="6"/>
  <c r="CG14" i="6"/>
  <c r="CA14" i="6"/>
  <c r="BV14" i="6"/>
  <c r="BT14" i="6"/>
  <c r="BQ14" i="6"/>
  <c r="BL14" i="6"/>
  <c r="BJ14" i="6"/>
  <c r="BG14" i="6"/>
  <c r="BB14" i="6"/>
  <c r="AZ14" i="6"/>
  <c r="AW14" i="6"/>
  <c r="AR14" i="6"/>
  <c r="AP14" i="6"/>
  <c r="AL14" i="6"/>
  <c r="AJ14" i="6"/>
  <c r="AG14" i="6"/>
  <c r="AB14" i="6"/>
  <c r="Z14" i="6"/>
  <c r="W14" i="6"/>
  <c r="H14" i="6"/>
  <c r="IF13" i="6"/>
  <c r="ID13" i="6"/>
  <c r="HY13" i="6"/>
  <c r="HV13" i="6"/>
  <c r="HT13" i="6"/>
  <c r="HO13" i="6"/>
  <c r="HJ13" i="6"/>
  <c r="HG13" i="6"/>
  <c r="HE13" i="6"/>
  <c r="GZ13" i="6"/>
  <c r="GW13" i="6"/>
  <c r="GU13" i="6"/>
  <c r="GR13" i="6"/>
  <c r="GP13" i="6"/>
  <c r="GK13" i="6"/>
  <c r="GH13" i="6"/>
  <c r="GF13" i="6"/>
  <c r="GA13" i="6"/>
  <c r="FV13" i="6"/>
  <c r="FS13" i="6"/>
  <c r="FQ13" i="6"/>
  <c r="FL13" i="6"/>
  <c r="FI13" i="6"/>
  <c r="FG13" i="6"/>
  <c r="FD13" i="6"/>
  <c r="FB13" i="6"/>
  <c r="EW13" i="6"/>
  <c r="ET13" i="6"/>
  <c r="ER13" i="6"/>
  <c r="EM13" i="6"/>
  <c r="EH13" i="6"/>
  <c r="EE13" i="6"/>
  <c r="EC13" i="6"/>
  <c r="DX13" i="6"/>
  <c r="DU13" i="6"/>
  <c r="DS13" i="6"/>
  <c r="DP13" i="6"/>
  <c r="DN13" i="6"/>
  <c r="DI13" i="6"/>
  <c r="DF13" i="6"/>
  <c r="DD13" i="6"/>
  <c r="CY13" i="6"/>
  <c r="CT13" i="6"/>
  <c r="CQ13" i="6"/>
  <c r="CO13" i="6"/>
  <c r="CJ13" i="6"/>
  <c r="CE13" i="6"/>
  <c r="CA13" i="6"/>
  <c r="BY13" i="6"/>
  <c r="BT13" i="6"/>
  <c r="BQ13" i="6"/>
  <c r="BO13" i="6"/>
  <c r="BJ13" i="6"/>
  <c r="BG13" i="6"/>
  <c r="BE13" i="6"/>
  <c r="AZ13" i="6"/>
  <c r="AW13" i="6"/>
  <c r="AU13" i="6"/>
  <c r="AP13" i="6"/>
  <c r="AJ13" i="6"/>
  <c r="AG13" i="6"/>
  <c r="AE13" i="6"/>
  <c r="Z13" i="6"/>
  <c r="U13" i="6"/>
  <c r="H13" i="6"/>
  <c r="IF12" i="6"/>
  <c r="IA12" i="6"/>
  <c r="HY12" i="6"/>
  <c r="HV12" i="6"/>
  <c r="HQ12" i="6"/>
  <c r="HO12" i="6"/>
  <c r="HL12" i="6"/>
  <c r="HJ12" i="6"/>
  <c r="HG12" i="6"/>
  <c r="HB12" i="6"/>
  <c r="GZ12" i="6"/>
  <c r="GW12" i="6"/>
  <c r="GR12" i="6"/>
  <c r="GM12" i="6"/>
  <c r="GK12" i="6"/>
  <c r="GH12" i="6"/>
  <c r="GC12" i="6"/>
  <c r="GA12" i="6"/>
  <c r="FX12" i="6"/>
  <c r="FV12" i="6"/>
  <c r="FS12" i="6"/>
  <c r="FN12" i="6"/>
  <c r="FL12" i="6"/>
  <c r="FI12" i="6"/>
  <c r="FD12" i="6"/>
  <c r="EY12" i="6"/>
  <c r="EW12" i="6"/>
  <c r="ET12" i="6"/>
  <c r="EO12" i="6"/>
  <c r="EM12" i="6"/>
  <c r="EJ12" i="6"/>
  <c r="EH12" i="6"/>
  <c r="EE12" i="6"/>
  <c r="DZ12" i="6"/>
  <c r="DX12" i="6"/>
  <c r="DU12" i="6"/>
  <c r="DP12" i="6"/>
  <c r="DK12" i="6"/>
  <c r="DI12" i="6"/>
  <c r="DF12" i="6"/>
  <c r="DA12" i="6"/>
  <c r="CY12" i="6"/>
  <c r="CV12" i="6"/>
  <c r="CT12" i="6"/>
  <c r="CQ12" i="6"/>
  <c r="CL12" i="6"/>
  <c r="CJ12" i="6"/>
  <c r="CG12" i="6"/>
  <c r="CA12" i="6"/>
  <c r="BV12" i="6"/>
  <c r="BT12" i="6"/>
  <c r="BQ12" i="6"/>
  <c r="BL12" i="6"/>
  <c r="BJ12" i="6"/>
  <c r="BG12" i="6"/>
  <c r="BB12" i="6"/>
  <c r="AZ12" i="6"/>
  <c r="AW12" i="6"/>
  <c r="AR12" i="6"/>
  <c r="AP12" i="6"/>
  <c r="AL12" i="6"/>
  <c r="AJ12" i="6"/>
  <c r="AG12" i="6"/>
  <c r="AB12" i="6"/>
  <c r="Z12" i="6"/>
  <c r="W12" i="6"/>
  <c r="H12" i="6"/>
  <c r="IF11" i="6"/>
  <c r="ID11" i="6"/>
  <c r="HY11" i="6"/>
  <c r="HV11" i="6"/>
  <c r="HT11" i="6"/>
  <c r="HO11" i="6"/>
  <c r="HJ11" i="6"/>
  <c r="HG11" i="6"/>
  <c r="HE11" i="6"/>
  <c r="GZ11" i="6"/>
  <c r="GW11" i="6"/>
  <c r="GU11" i="6"/>
  <c r="GR11" i="6"/>
  <c r="GP11" i="6"/>
  <c r="GK11" i="6"/>
  <c r="GH11" i="6"/>
  <c r="GF11" i="6"/>
  <c r="GA11" i="6"/>
  <c r="FV11" i="6"/>
  <c r="FS11" i="6"/>
  <c r="FQ11" i="6"/>
  <c r="FL11" i="6"/>
  <c r="FI11" i="6"/>
  <c r="FG11" i="6"/>
  <c r="FD11" i="6"/>
  <c r="FB11" i="6"/>
  <c r="EW11" i="6"/>
  <c r="ET11" i="6"/>
  <c r="ER11" i="6"/>
  <c r="EM11" i="6"/>
  <c r="EH11" i="6"/>
  <c r="EE11" i="6"/>
  <c r="EC11" i="6"/>
  <c r="DX11" i="6"/>
  <c r="DS11" i="6"/>
  <c r="DP11" i="6"/>
  <c r="DN11" i="6"/>
  <c r="DI11" i="6"/>
  <c r="DD11" i="6"/>
  <c r="CY11" i="6"/>
  <c r="CT11" i="6"/>
  <c r="CQ11" i="6"/>
  <c r="CO11" i="6"/>
  <c r="CJ11" i="6"/>
  <c r="CG11" i="6"/>
  <c r="CE11" i="6"/>
  <c r="BY11" i="6"/>
  <c r="BT11" i="6"/>
  <c r="BQ11" i="6"/>
  <c r="BO11" i="6"/>
  <c r="BJ11" i="6"/>
  <c r="BG11" i="6"/>
  <c r="BE11" i="6"/>
  <c r="AZ11" i="6"/>
  <c r="AU11" i="6"/>
  <c r="AP11" i="6"/>
  <c r="AJ11" i="6"/>
  <c r="AG11" i="6"/>
  <c r="AE11" i="6"/>
  <c r="Z11" i="6"/>
  <c r="U11" i="6"/>
  <c r="H11" i="6"/>
  <c r="IF10" i="6"/>
  <c r="IA10" i="6"/>
  <c r="HY10" i="6"/>
  <c r="HV10" i="6"/>
  <c r="HQ10" i="6"/>
  <c r="HO10" i="6"/>
  <c r="HL10" i="6"/>
  <c r="HJ10" i="6"/>
  <c r="HG10" i="6"/>
  <c r="HB10" i="6"/>
  <c r="GZ10" i="6"/>
  <c r="GW10" i="6"/>
  <c r="GR10" i="6"/>
  <c r="GM10" i="6"/>
  <c r="GK10" i="6"/>
  <c r="GH10" i="6"/>
  <c r="GC10" i="6"/>
  <c r="GA10" i="6"/>
  <c r="FX10" i="6"/>
  <c r="FV10" i="6"/>
  <c r="FS10" i="6"/>
  <c r="FN10" i="6"/>
  <c r="FL10" i="6"/>
  <c r="FI10" i="6"/>
  <c r="FD10" i="6"/>
  <c r="EY10" i="6"/>
  <c r="EW10" i="6"/>
  <c r="ET10" i="6"/>
  <c r="EO10" i="6"/>
  <c r="EM10" i="6"/>
  <c r="EJ10" i="6"/>
  <c r="EH10" i="6"/>
  <c r="EE10" i="6"/>
  <c r="DZ10" i="6"/>
  <c r="DX10" i="6"/>
  <c r="DU10" i="6"/>
  <c r="DP10" i="6"/>
  <c r="DK10" i="6"/>
  <c r="DI10" i="6"/>
  <c r="DF10" i="6"/>
  <c r="DA10" i="6"/>
  <c r="CY10" i="6"/>
  <c r="CV10" i="6"/>
  <c r="CT10" i="6"/>
  <c r="CQ10" i="6"/>
  <c r="CL10" i="6"/>
  <c r="CJ10" i="6"/>
  <c r="CG10" i="6"/>
  <c r="CA10" i="6"/>
  <c r="BV10" i="6"/>
  <c r="BT10" i="6"/>
  <c r="BQ10" i="6"/>
  <c r="BL10" i="6"/>
  <c r="BJ10" i="6"/>
  <c r="BG10" i="6"/>
  <c r="BB10" i="6"/>
  <c r="AZ10" i="6"/>
  <c r="AW10" i="6"/>
  <c r="AR10" i="6"/>
  <c r="AP10" i="6"/>
  <c r="AL10" i="6"/>
  <c r="AJ10" i="6"/>
  <c r="AG10" i="6"/>
  <c r="AB10" i="6"/>
  <c r="Z10" i="6"/>
  <c r="W10" i="6"/>
  <c r="H10" i="6"/>
  <c r="IF9" i="6"/>
  <c r="ID9" i="6"/>
  <c r="HY9" i="6"/>
  <c r="HV9" i="6"/>
  <c r="HT9" i="6"/>
  <c r="HO9" i="6"/>
  <c r="HJ9" i="6"/>
  <c r="HG9" i="6"/>
  <c r="HE9" i="6"/>
  <c r="GZ9" i="6"/>
  <c r="GW9" i="6"/>
  <c r="GU9" i="6"/>
  <c r="GR9" i="6"/>
  <c r="GP9" i="6"/>
  <c r="GK9" i="6"/>
  <c r="GH9" i="6"/>
  <c r="GF9" i="6"/>
  <c r="GA9" i="6"/>
  <c r="FV9" i="6"/>
  <c r="FS9" i="6"/>
  <c r="FQ9" i="6"/>
  <c r="FL9" i="6"/>
  <c r="FI9" i="6"/>
  <c r="FG9" i="6"/>
  <c r="FD9" i="6"/>
  <c r="FB9" i="6"/>
  <c r="EW9" i="6"/>
  <c r="ET9" i="6"/>
  <c r="ER9" i="6"/>
  <c r="EM9" i="6"/>
  <c r="EH9" i="6"/>
  <c r="EE9" i="6"/>
  <c r="EC9" i="6"/>
  <c r="DX9" i="6"/>
  <c r="DU9" i="6"/>
  <c r="DS9" i="6"/>
  <c r="DP9" i="6"/>
  <c r="DN9" i="6"/>
  <c r="DI9" i="6"/>
  <c r="DD9" i="6"/>
  <c r="CY9" i="6"/>
  <c r="CT9" i="6"/>
  <c r="CQ9" i="6"/>
  <c r="CO9" i="6"/>
  <c r="CJ9" i="6"/>
  <c r="CG9" i="6"/>
  <c r="CE9" i="6"/>
  <c r="CA9" i="6"/>
  <c r="BY9" i="6"/>
  <c r="BT9" i="6"/>
  <c r="BQ9" i="6"/>
  <c r="BO9" i="6"/>
  <c r="BJ9" i="6"/>
  <c r="BG9" i="6"/>
  <c r="BE9" i="6"/>
  <c r="AZ9" i="6"/>
  <c r="AU9" i="6"/>
  <c r="AP9" i="6"/>
  <c r="AJ9" i="6"/>
  <c r="AG9" i="6"/>
  <c r="AE9" i="6"/>
  <c r="Z9" i="6"/>
  <c r="U9" i="6"/>
  <c r="H9" i="6"/>
  <c r="IF8" i="6"/>
  <c r="IA8" i="6"/>
  <c r="HY8" i="6"/>
  <c r="HV8" i="6"/>
  <c r="HQ8" i="6"/>
  <c r="HO8" i="6"/>
  <c r="HL8" i="6"/>
  <c r="HJ8" i="6"/>
  <c r="HG8" i="6"/>
  <c r="HB8" i="6"/>
  <c r="GZ8" i="6"/>
  <c r="GW8" i="6"/>
  <c r="GR8" i="6"/>
  <c r="GM8" i="6"/>
  <c r="GK8" i="6"/>
  <c r="GH8" i="6"/>
  <c r="GC8" i="6"/>
  <c r="GA8" i="6"/>
  <c r="FX8" i="6"/>
  <c r="FV8" i="6"/>
  <c r="FS8" i="6"/>
  <c r="FN8" i="6"/>
  <c r="FL8" i="6"/>
  <c r="FI8" i="6"/>
  <c r="FD8" i="6"/>
  <c r="EY8" i="6"/>
  <c r="EW8" i="6"/>
  <c r="ET8" i="6"/>
  <c r="EO8" i="6"/>
  <c r="EM8" i="6"/>
  <c r="EJ8" i="6"/>
  <c r="EH8" i="6"/>
  <c r="EE8" i="6"/>
  <c r="DZ8" i="6"/>
  <c r="DX8" i="6"/>
  <c r="DU8" i="6"/>
  <c r="DP8" i="6"/>
  <c r="DK8" i="6"/>
  <c r="DI8" i="6"/>
  <c r="DF8" i="6"/>
  <c r="DA8" i="6"/>
  <c r="CY8" i="6"/>
  <c r="CV8" i="6"/>
  <c r="CT8" i="6"/>
  <c r="CQ8" i="6"/>
  <c r="CL8" i="6"/>
  <c r="CJ8" i="6"/>
  <c r="CG8" i="6"/>
  <c r="CA8" i="6"/>
  <c r="BV8" i="6"/>
  <c r="BT8" i="6"/>
  <c r="BQ8" i="6"/>
  <c r="BL8" i="6"/>
  <c r="BJ8" i="6"/>
  <c r="BG8" i="6"/>
  <c r="BB8" i="6"/>
  <c r="AZ8" i="6"/>
  <c r="AW8" i="6"/>
  <c r="AR8" i="6"/>
  <c r="AP8" i="6"/>
  <c r="AL8" i="6"/>
  <c r="AJ8" i="6"/>
  <c r="AG8" i="6"/>
  <c r="AB8" i="6"/>
  <c r="Z8" i="6"/>
  <c r="W8" i="6"/>
  <c r="H8" i="6"/>
  <c r="IF7" i="6"/>
  <c r="ID7" i="6"/>
  <c r="HY7" i="6"/>
  <c r="HV7" i="6"/>
  <c r="HT7" i="6"/>
  <c r="HO7" i="6"/>
  <c r="HJ7" i="6"/>
  <c r="HG7" i="6"/>
  <c r="HE7" i="6"/>
  <c r="GZ7" i="6"/>
  <c r="GW7" i="6"/>
  <c r="GU7" i="6"/>
  <c r="GR7" i="6"/>
  <c r="GP7" i="6"/>
  <c r="GK7" i="6"/>
  <c r="GH7" i="6"/>
  <c r="GF7" i="6"/>
  <c r="GA7" i="6"/>
  <c r="FV7" i="6"/>
  <c r="FS7" i="6"/>
  <c r="FQ7" i="6"/>
  <c r="FL7" i="6"/>
  <c r="FI7" i="6"/>
  <c r="FG7" i="6"/>
  <c r="FD7" i="6"/>
  <c r="FB7" i="6"/>
  <c r="EW7" i="6"/>
  <c r="ET7" i="6"/>
  <c r="ER7" i="6"/>
  <c r="EM7" i="6"/>
  <c r="EH7" i="6"/>
  <c r="EE7" i="6"/>
  <c r="EC7" i="6"/>
  <c r="DX7" i="6"/>
  <c r="DU7" i="6"/>
  <c r="DS7" i="6"/>
  <c r="DN7" i="6"/>
  <c r="DI7" i="6"/>
  <c r="DD7" i="6"/>
  <c r="CY7" i="6"/>
  <c r="CT7" i="6"/>
  <c r="CO7" i="6"/>
  <c r="CJ7" i="6"/>
  <c r="CE7" i="6"/>
  <c r="BY7" i="6"/>
  <c r="BT7" i="6"/>
  <c r="BQ7" i="6"/>
  <c r="BO7" i="6"/>
  <c r="BJ7" i="6"/>
  <c r="BG7" i="6"/>
  <c r="BE7" i="6"/>
  <c r="AZ7" i="6"/>
  <c r="AU7" i="6"/>
  <c r="AP7" i="6"/>
  <c r="AJ7" i="6"/>
  <c r="AE7" i="6"/>
  <c r="Z7" i="6"/>
  <c r="U7" i="6"/>
  <c r="H7" i="6"/>
  <c r="IF6" i="6"/>
  <c r="IA6" i="6"/>
  <c r="HY6" i="6"/>
  <c r="HV6" i="6"/>
  <c r="HQ6" i="6"/>
  <c r="HO6" i="6"/>
  <c r="HL6" i="6"/>
  <c r="HJ6" i="6"/>
  <c r="HG6" i="6"/>
  <c r="HB6" i="6"/>
  <c r="GZ6" i="6"/>
  <c r="GW6" i="6"/>
  <c r="GR6" i="6"/>
  <c r="GM6" i="6"/>
  <c r="GK6" i="6"/>
  <c r="GH6" i="6"/>
  <c r="GC6" i="6"/>
  <c r="GA6" i="6"/>
  <c r="FX6" i="6"/>
  <c r="FV6" i="6"/>
  <c r="FS6" i="6"/>
  <c r="FN6" i="6"/>
  <c r="FL6" i="6"/>
  <c r="FI6" i="6"/>
  <c r="FD6" i="6"/>
  <c r="EY6" i="6"/>
  <c r="EW6" i="6"/>
  <c r="ET6" i="6"/>
  <c r="EO6" i="6"/>
  <c r="EM6" i="6"/>
  <c r="EJ6" i="6"/>
  <c r="EH6" i="6"/>
  <c r="EE6" i="6"/>
  <c r="DZ6" i="6"/>
  <c r="DX6" i="6"/>
  <c r="DU6" i="6"/>
  <c r="DP6" i="6"/>
  <c r="DK6" i="6"/>
  <c r="DI6" i="6"/>
  <c r="DF6" i="6"/>
  <c r="DA6" i="6"/>
  <c r="CY6" i="6"/>
  <c r="CV6" i="6"/>
  <c r="CT6" i="6"/>
  <c r="CQ6" i="6"/>
  <c r="CL6" i="6"/>
  <c r="CJ6" i="6"/>
  <c r="CG6" i="6"/>
  <c r="CA6" i="6"/>
  <c r="BV6" i="6"/>
  <c r="BT6" i="6"/>
  <c r="BQ6" i="6"/>
  <c r="BL6" i="6"/>
  <c r="BJ6" i="6"/>
  <c r="BG6" i="6"/>
  <c r="BB6" i="6"/>
  <c r="AZ6" i="6"/>
  <c r="AW6" i="6"/>
  <c r="AR6" i="6"/>
  <c r="AP6" i="6"/>
  <c r="AL6" i="6"/>
  <c r="AJ6" i="6"/>
  <c r="AG6" i="6"/>
  <c r="AB6" i="6"/>
  <c r="Z6" i="6"/>
  <c r="W6" i="6"/>
  <c r="H6" i="6"/>
  <c r="IF5" i="6"/>
  <c r="ID5" i="6"/>
  <c r="HY5" i="6"/>
  <c r="HV5" i="6"/>
  <c r="HT5" i="6"/>
  <c r="HO5" i="6"/>
  <c r="HJ5" i="6"/>
  <c r="HG5" i="6"/>
  <c r="HE5" i="6"/>
  <c r="GZ5" i="6"/>
  <c r="GW5" i="6"/>
  <c r="GU5" i="6"/>
  <c r="GR5" i="6"/>
  <c r="GP5" i="6"/>
  <c r="GK5" i="6"/>
  <c r="GH5" i="6"/>
  <c r="GF5" i="6"/>
  <c r="GA5" i="6"/>
  <c r="FV5" i="6"/>
  <c r="FS5" i="6"/>
  <c r="FQ5" i="6"/>
  <c r="FL5" i="6"/>
  <c r="FG5" i="6"/>
  <c r="FD5" i="6"/>
  <c r="FB5" i="6"/>
  <c r="EW5" i="6"/>
  <c r="ET5" i="6"/>
  <c r="ER5" i="6"/>
  <c r="EM5" i="6"/>
  <c r="EH5" i="6"/>
  <c r="EE5" i="6"/>
  <c r="EC5" i="6"/>
  <c r="DX5" i="6"/>
  <c r="DU5" i="6"/>
  <c r="DS5" i="6"/>
  <c r="DP5" i="6"/>
  <c r="DN5" i="6"/>
  <c r="DI5" i="6"/>
  <c r="DF5" i="6"/>
  <c r="DD5" i="6"/>
  <c r="CY5" i="6"/>
  <c r="CT5" i="6"/>
  <c r="CQ5" i="6"/>
  <c r="CO5" i="6"/>
  <c r="CJ5" i="6"/>
  <c r="CE5" i="6"/>
  <c r="CA5" i="6"/>
  <c r="BY5" i="6"/>
  <c r="BT5" i="6"/>
  <c r="BQ5" i="6"/>
  <c r="BO5" i="6"/>
  <c r="BJ5" i="6"/>
  <c r="BG5" i="6"/>
  <c r="BE5" i="6"/>
  <c r="AZ5" i="6"/>
  <c r="AU5" i="6"/>
  <c r="AP5" i="6"/>
  <c r="AJ5" i="6"/>
  <c r="AG5" i="6"/>
  <c r="AE5" i="6"/>
  <c r="Z5" i="6"/>
  <c r="U5" i="6"/>
  <c r="H5" i="6"/>
  <c r="CC5" i="5"/>
  <c r="CC6" i="5"/>
  <c r="CC7" i="5"/>
  <c r="CE7" i="5" s="1"/>
  <c r="CC8" i="5"/>
  <c r="CC9" i="5"/>
  <c r="CE9" i="5" s="1"/>
  <c r="CC10" i="5"/>
  <c r="CC11" i="5"/>
  <c r="CC12" i="5"/>
  <c r="CC13" i="5"/>
  <c r="CC14" i="5"/>
  <c r="CC15" i="5"/>
  <c r="CC16" i="5"/>
  <c r="CC17" i="5"/>
  <c r="CC18" i="5"/>
  <c r="CC19" i="5"/>
  <c r="CE19" i="5" s="1"/>
  <c r="CC20" i="5"/>
  <c r="CC21" i="5"/>
  <c r="CC22" i="5"/>
  <c r="CC23" i="5"/>
  <c r="CC24" i="5"/>
  <c r="CC25" i="5"/>
  <c r="CC26" i="5"/>
  <c r="CC27" i="5"/>
  <c r="CC28" i="5"/>
  <c r="CC29" i="5"/>
  <c r="CH5" i="5"/>
  <c r="CJ5" i="5" s="1"/>
  <c r="CH6" i="5"/>
  <c r="CH7" i="5"/>
  <c r="CJ7" i="5" s="1"/>
  <c r="CH8" i="5"/>
  <c r="CH9" i="5"/>
  <c r="CJ9" i="5" s="1"/>
  <c r="CH10" i="5"/>
  <c r="CH11" i="5"/>
  <c r="CH12" i="5"/>
  <c r="CH13" i="5"/>
  <c r="CJ13" i="5" s="1"/>
  <c r="CH14" i="5"/>
  <c r="CH15" i="5"/>
  <c r="CJ15" i="5" s="1"/>
  <c r="CH16" i="5"/>
  <c r="CH17" i="5"/>
  <c r="CH18" i="5"/>
  <c r="CH19" i="5"/>
  <c r="CJ19" i="5" s="1"/>
  <c r="CH20" i="5"/>
  <c r="CH21" i="5"/>
  <c r="CJ21" i="5" s="1"/>
  <c r="CH22" i="5"/>
  <c r="CH23" i="5"/>
  <c r="CH24" i="5"/>
  <c r="CH25" i="5"/>
  <c r="CH26" i="5"/>
  <c r="CH27" i="5"/>
  <c r="CH28" i="5"/>
  <c r="CH29" i="5"/>
  <c r="CM5" i="5"/>
  <c r="CO5" i="5" s="1"/>
  <c r="CM6" i="5"/>
  <c r="CM7" i="5"/>
  <c r="CO7" i="5" s="1"/>
  <c r="CM8" i="5"/>
  <c r="CM9" i="5"/>
  <c r="CO9" i="5" s="1"/>
  <c r="CM10" i="5"/>
  <c r="CM11" i="5"/>
  <c r="CO11" i="5" s="1"/>
  <c r="CM12" i="5"/>
  <c r="CM13" i="5"/>
  <c r="CO13" i="5" s="1"/>
  <c r="CM14" i="5"/>
  <c r="CM15" i="5"/>
  <c r="CM16" i="5"/>
  <c r="CM17" i="5"/>
  <c r="CO17" i="5" s="1"/>
  <c r="CM18" i="5"/>
  <c r="CM19" i="5"/>
  <c r="CO19" i="5" s="1"/>
  <c r="CM20" i="5"/>
  <c r="CM21" i="5"/>
  <c r="CO21" i="5" s="1"/>
  <c r="CM22" i="5"/>
  <c r="CM23" i="5"/>
  <c r="CO23" i="5" s="1"/>
  <c r="CM24" i="5"/>
  <c r="CM25" i="5"/>
  <c r="CM26" i="5"/>
  <c r="CM27" i="5"/>
  <c r="CM28" i="5"/>
  <c r="CM29" i="5"/>
  <c r="CR5" i="5"/>
  <c r="CT5" i="5" s="1"/>
  <c r="CR6" i="5"/>
  <c r="CR7" i="5"/>
  <c r="CT7" i="5" s="1"/>
  <c r="CR8" i="5"/>
  <c r="CR9" i="5"/>
  <c r="CT9" i="5" s="1"/>
  <c r="CR10" i="5"/>
  <c r="CR11" i="5"/>
  <c r="CT11" i="5" s="1"/>
  <c r="CR12" i="5"/>
  <c r="CR13" i="5"/>
  <c r="CT13" i="5" s="1"/>
  <c r="CR14" i="5"/>
  <c r="CR15" i="5"/>
  <c r="CT15" i="5" s="1"/>
  <c r="CR16" i="5"/>
  <c r="CR17" i="5"/>
  <c r="CT17" i="5" s="1"/>
  <c r="CR18" i="5"/>
  <c r="CR19" i="5"/>
  <c r="CT19" i="5" s="1"/>
  <c r="CR20" i="5"/>
  <c r="CR21" i="5"/>
  <c r="CT21" i="5" s="1"/>
  <c r="CR22" i="5"/>
  <c r="CR23" i="5"/>
  <c r="CT23" i="5" s="1"/>
  <c r="CR24" i="5"/>
  <c r="CR25" i="5"/>
  <c r="CR26" i="5"/>
  <c r="CR27" i="5"/>
  <c r="CT27" i="5" s="1"/>
  <c r="CR28" i="5"/>
  <c r="CR29" i="5"/>
  <c r="CW5" i="5"/>
  <c r="CW6" i="5"/>
  <c r="CW7" i="5"/>
  <c r="CW8" i="5"/>
  <c r="DA8" i="5" s="1"/>
  <c r="CW9" i="5"/>
  <c r="CW10" i="5"/>
  <c r="CW11" i="5"/>
  <c r="CW12" i="5"/>
  <c r="DA12" i="5" s="1"/>
  <c r="CW13" i="5"/>
  <c r="CW14" i="5"/>
  <c r="CW15" i="5"/>
  <c r="CW16" i="5"/>
  <c r="CW17" i="5"/>
  <c r="CW18" i="5"/>
  <c r="CW19" i="5"/>
  <c r="CW20" i="5"/>
  <c r="DA20" i="5" s="1"/>
  <c r="CW21" i="5"/>
  <c r="CW22" i="5"/>
  <c r="CW23" i="5"/>
  <c r="CW24" i="5"/>
  <c r="CW25" i="5"/>
  <c r="CW26" i="5"/>
  <c r="CW27" i="5"/>
  <c r="CW28" i="5"/>
  <c r="CW29" i="5"/>
  <c r="CW33" i="5"/>
  <c r="DB5" i="5"/>
  <c r="DB6" i="5"/>
  <c r="DB7" i="5"/>
  <c r="DB8" i="5"/>
  <c r="DF8" i="5" s="1"/>
  <c r="DB9" i="5"/>
  <c r="DB10" i="5"/>
  <c r="DF10" i="5" s="1"/>
  <c r="DB11" i="5"/>
  <c r="DB12" i="5"/>
  <c r="DF12" i="5" s="1"/>
  <c r="DB13" i="5"/>
  <c r="DB14" i="5"/>
  <c r="DF14" i="5" s="1"/>
  <c r="DB15" i="5"/>
  <c r="DB16" i="5"/>
  <c r="DB17" i="5"/>
  <c r="DB18" i="5"/>
  <c r="DB19" i="5"/>
  <c r="DB20" i="5"/>
  <c r="DF20" i="5" s="1"/>
  <c r="DB21" i="5"/>
  <c r="DB22" i="5"/>
  <c r="DF22" i="5" s="1"/>
  <c r="DB23" i="5"/>
  <c r="DB24" i="5"/>
  <c r="DF24" i="5" s="1"/>
  <c r="DB25" i="5"/>
  <c r="DB26" i="5"/>
  <c r="DB27" i="5"/>
  <c r="DB28" i="5"/>
  <c r="DF28" i="5" s="1"/>
  <c r="DB29" i="5"/>
  <c r="DB33" i="5"/>
  <c r="DG5" i="5"/>
  <c r="DG6" i="5"/>
  <c r="DG7" i="5"/>
  <c r="DG8" i="5"/>
  <c r="DK8" i="5" s="1"/>
  <c r="DG9" i="5"/>
  <c r="DG10" i="5"/>
  <c r="DK10" i="5" s="1"/>
  <c r="DG11" i="5"/>
  <c r="DG12" i="5"/>
  <c r="DK12" i="5" s="1"/>
  <c r="DG13" i="5"/>
  <c r="DG14" i="5"/>
  <c r="DG15" i="5"/>
  <c r="DG16" i="5"/>
  <c r="DK16" i="5" s="1"/>
  <c r="DG17" i="5"/>
  <c r="DG18" i="5"/>
  <c r="DG19" i="5"/>
  <c r="DG20" i="5"/>
  <c r="DK20" i="5" s="1"/>
  <c r="DG21" i="5"/>
  <c r="DG22" i="5"/>
  <c r="DK22" i="5" s="1"/>
  <c r="DG23" i="5"/>
  <c r="DG24" i="5"/>
  <c r="DK24" i="5" s="1"/>
  <c r="DG25" i="5"/>
  <c r="DG26" i="5"/>
  <c r="DK26" i="5" s="1"/>
  <c r="DG27" i="5"/>
  <c r="DG28" i="5"/>
  <c r="DK28" i="5" s="1"/>
  <c r="DG29" i="5"/>
  <c r="DG33" i="5"/>
  <c r="DL5" i="5"/>
  <c r="DL6" i="5"/>
  <c r="DL7" i="5"/>
  <c r="DL8" i="5"/>
  <c r="DP8" i="5" s="1"/>
  <c r="DL9" i="5"/>
  <c r="DL10" i="5"/>
  <c r="DP10" i="5" s="1"/>
  <c r="DL11" i="5"/>
  <c r="DL12" i="5"/>
  <c r="DP12" i="5" s="1"/>
  <c r="DL13" i="5"/>
  <c r="DL14" i="5"/>
  <c r="DL15" i="5"/>
  <c r="DL16" i="5"/>
  <c r="DP16" i="5" s="1"/>
  <c r="DL17" i="5"/>
  <c r="DL18" i="5"/>
  <c r="DP18" i="5" s="1"/>
  <c r="DL19" i="5"/>
  <c r="DL20" i="5"/>
  <c r="DP20" i="5" s="1"/>
  <c r="DL21" i="5"/>
  <c r="DL22" i="5"/>
  <c r="DP22" i="5" s="1"/>
  <c r="DL23" i="5"/>
  <c r="DL24" i="5"/>
  <c r="DP24" i="5" s="1"/>
  <c r="DL25" i="5"/>
  <c r="DL26" i="5"/>
  <c r="DP26" i="5" s="1"/>
  <c r="DL27" i="5"/>
  <c r="DL28" i="5"/>
  <c r="DP28" i="5" s="1"/>
  <c r="DL29" i="5"/>
  <c r="DL33" i="5"/>
  <c r="DQ5" i="5"/>
  <c r="DS5" i="5" s="1"/>
  <c r="DQ6" i="5"/>
  <c r="DQ7" i="5"/>
  <c r="DS7" i="5" s="1"/>
  <c r="DQ8" i="5"/>
  <c r="DQ9" i="5"/>
  <c r="DS9" i="5" s="1"/>
  <c r="DQ10" i="5"/>
  <c r="DQ11" i="5"/>
  <c r="DS11" i="5" s="1"/>
  <c r="DQ12" i="5"/>
  <c r="DQ13" i="5"/>
  <c r="DS13" i="5" s="1"/>
  <c r="DQ14" i="5"/>
  <c r="DQ15" i="5"/>
  <c r="DS15" i="5" s="1"/>
  <c r="DQ16" i="5"/>
  <c r="DQ17" i="5"/>
  <c r="DS17" i="5" s="1"/>
  <c r="DQ18" i="5"/>
  <c r="DQ19" i="5"/>
  <c r="DS19" i="5" s="1"/>
  <c r="DQ20" i="5"/>
  <c r="DQ21" i="5"/>
  <c r="DS21" i="5" s="1"/>
  <c r="DQ22" i="5"/>
  <c r="DQ23" i="5"/>
  <c r="DQ24" i="5"/>
  <c r="DQ25" i="5"/>
  <c r="DS25" i="5" s="1"/>
  <c r="DQ26" i="5"/>
  <c r="DQ27" i="5"/>
  <c r="DQ28" i="5"/>
  <c r="DQ29" i="5"/>
  <c r="DV5" i="5"/>
  <c r="DX5" i="5" s="1"/>
  <c r="DV6" i="5"/>
  <c r="DV7" i="5"/>
  <c r="DX7" i="5" s="1"/>
  <c r="DV8" i="5"/>
  <c r="DV9" i="5"/>
  <c r="DX9" i="5" s="1"/>
  <c r="DV10" i="5"/>
  <c r="DV11" i="5"/>
  <c r="DX11" i="5" s="1"/>
  <c r="DV12" i="5"/>
  <c r="DV13" i="5"/>
  <c r="DX13" i="5" s="1"/>
  <c r="DV14" i="5"/>
  <c r="DV15" i="5"/>
  <c r="DX15" i="5" s="1"/>
  <c r="DV16" i="5"/>
  <c r="DV17" i="5"/>
  <c r="DX17" i="5" s="1"/>
  <c r="DV18" i="5"/>
  <c r="DV19" i="5"/>
  <c r="DX19" i="5" s="1"/>
  <c r="DV20" i="5"/>
  <c r="DV21" i="5"/>
  <c r="DX21" i="5" s="1"/>
  <c r="DV22" i="5"/>
  <c r="DV23" i="5"/>
  <c r="DX23" i="5" s="1"/>
  <c r="DV24" i="5"/>
  <c r="DV25" i="5"/>
  <c r="DX25" i="5" s="1"/>
  <c r="DV26" i="5"/>
  <c r="DV27" i="5"/>
  <c r="DX27" i="5" s="1"/>
  <c r="DV28" i="5"/>
  <c r="DV29" i="5"/>
  <c r="EA5" i="5"/>
  <c r="EC5" i="5" s="1"/>
  <c r="EA6" i="5"/>
  <c r="EA7" i="5"/>
  <c r="EC7" i="5" s="1"/>
  <c r="EA8" i="5"/>
  <c r="EA9" i="5"/>
  <c r="EC9" i="5" s="1"/>
  <c r="EA10" i="5"/>
  <c r="EA11" i="5"/>
  <c r="EC11" i="5" s="1"/>
  <c r="EA12" i="5"/>
  <c r="EA13" i="5"/>
  <c r="EC13" i="5" s="1"/>
  <c r="EA14" i="5"/>
  <c r="EA15" i="5"/>
  <c r="EC15" i="5" s="1"/>
  <c r="EA16" i="5"/>
  <c r="EA17" i="5"/>
  <c r="EC17" i="5" s="1"/>
  <c r="EA18" i="5"/>
  <c r="EA19" i="5"/>
  <c r="EC19" i="5" s="1"/>
  <c r="EA20" i="5"/>
  <c r="EA21" i="5"/>
  <c r="EC21" i="5" s="1"/>
  <c r="EA22" i="5"/>
  <c r="EA23" i="5"/>
  <c r="EC23" i="5" s="1"/>
  <c r="EA24" i="5"/>
  <c r="EA25" i="5"/>
  <c r="EC25" i="5" s="1"/>
  <c r="EA26" i="5"/>
  <c r="EA27" i="5"/>
  <c r="EC27" i="5" s="1"/>
  <c r="EA28" i="5"/>
  <c r="EA29" i="5"/>
  <c r="EF5" i="5"/>
  <c r="EH5" i="5" s="1"/>
  <c r="EF6" i="5"/>
  <c r="EF7" i="5"/>
  <c r="EH7" i="5" s="1"/>
  <c r="EF8" i="5"/>
  <c r="EF9" i="5"/>
  <c r="EH9" i="5" s="1"/>
  <c r="EF10" i="5"/>
  <c r="EF11" i="5"/>
  <c r="EH11" i="5" s="1"/>
  <c r="EF12" i="5"/>
  <c r="EF13" i="5"/>
  <c r="EH13" i="5" s="1"/>
  <c r="EF14" i="5"/>
  <c r="EF15" i="5"/>
  <c r="EH15" i="5" s="1"/>
  <c r="EF16" i="5"/>
  <c r="EF17" i="5"/>
  <c r="EH17" i="5" s="1"/>
  <c r="EF18" i="5"/>
  <c r="EF19" i="5"/>
  <c r="EH19" i="5" s="1"/>
  <c r="EF20" i="5"/>
  <c r="EF21" i="5"/>
  <c r="EH21" i="5" s="1"/>
  <c r="EF22" i="5"/>
  <c r="EF23" i="5"/>
  <c r="EH23" i="5" s="1"/>
  <c r="EF24" i="5"/>
  <c r="EF25" i="5"/>
  <c r="EH25" i="5" s="1"/>
  <c r="EF26" i="5"/>
  <c r="EF27" i="5"/>
  <c r="EH27" i="5" s="1"/>
  <c r="EF28" i="5"/>
  <c r="EF29" i="5"/>
  <c r="EK5" i="5"/>
  <c r="EK6" i="5"/>
  <c r="EK7" i="5"/>
  <c r="EK8" i="5"/>
  <c r="EO8" i="5" s="1"/>
  <c r="EK9" i="5"/>
  <c r="EK10" i="5"/>
  <c r="EO10" i="5" s="1"/>
  <c r="EK11" i="5"/>
  <c r="EK12" i="5"/>
  <c r="EO12" i="5" s="1"/>
  <c r="EK13" i="5"/>
  <c r="EK14" i="5"/>
  <c r="EO14" i="5" s="1"/>
  <c r="EK15" i="5"/>
  <c r="EK16" i="5"/>
  <c r="EO16" i="5" s="1"/>
  <c r="EK17" i="5"/>
  <c r="EK18" i="5"/>
  <c r="EO18" i="5" s="1"/>
  <c r="EK19" i="5"/>
  <c r="EK20" i="5"/>
  <c r="EO20" i="5" s="1"/>
  <c r="EK21" i="5"/>
  <c r="EK22" i="5"/>
  <c r="EO22" i="5" s="1"/>
  <c r="EK23" i="5"/>
  <c r="EK24" i="5"/>
  <c r="EO24" i="5" s="1"/>
  <c r="EK25" i="5"/>
  <c r="EK26" i="5"/>
  <c r="EO26" i="5" s="1"/>
  <c r="EK27" i="5"/>
  <c r="EK28" i="5"/>
  <c r="EO28" i="5" s="1"/>
  <c r="EK29" i="5"/>
  <c r="EK33" i="5"/>
  <c r="EP5" i="5"/>
  <c r="EP6" i="5"/>
  <c r="EP7" i="5"/>
  <c r="EP8" i="5"/>
  <c r="ET8" i="5" s="1"/>
  <c r="EP9" i="5"/>
  <c r="EP10" i="5"/>
  <c r="ET10" i="5" s="1"/>
  <c r="EP11" i="5"/>
  <c r="EP12" i="5"/>
  <c r="ET12" i="5" s="1"/>
  <c r="EP13" i="5"/>
  <c r="EP14" i="5"/>
  <c r="ET14" i="5" s="1"/>
  <c r="EP15" i="5"/>
  <c r="EP16" i="5"/>
  <c r="ET16" i="5" s="1"/>
  <c r="EP17" i="5"/>
  <c r="EP18" i="5"/>
  <c r="ET18" i="5" s="1"/>
  <c r="EP19" i="5"/>
  <c r="EP20" i="5"/>
  <c r="ET20" i="5" s="1"/>
  <c r="EP21" i="5"/>
  <c r="EP22" i="5"/>
  <c r="ET22" i="5" s="1"/>
  <c r="EP23" i="5"/>
  <c r="EP24" i="5"/>
  <c r="ET24" i="5" s="1"/>
  <c r="EP25" i="5"/>
  <c r="EP26" i="5"/>
  <c r="ET26" i="5" s="1"/>
  <c r="EP27" i="5"/>
  <c r="EP28" i="5"/>
  <c r="ET28" i="5" s="1"/>
  <c r="EP29" i="5"/>
  <c r="EP33" i="5"/>
  <c r="EU5" i="5"/>
  <c r="EU6" i="5"/>
  <c r="EU7" i="5"/>
  <c r="EU8" i="5"/>
  <c r="EY8" i="5" s="1"/>
  <c r="EU9" i="5"/>
  <c r="EU10" i="5"/>
  <c r="EY10" i="5" s="1"/>
  <c r="EU11" i="5"/>
  <c r="EU12" i="5"/>
  <c r="EY12" i="5" s="1"/>
  <c r="EU13" i="5"/>
  <c r="EU14" i="5"/>
  <c r="EY14" i="5" s="1"/>
  <c r="EU15" i="5"/>
  <c r="EU16" i="5"/>
  <c r="EY16" i="5" s="1"/>
  <c r="EU17" i="5"/>
  <c r="EU18" i="5"/>
  <c r="EY18" i="5" s="1"/>
  <c r="EU19" i="5"/>
  <c r="EU20" i="5"/>
  <c r="EY20" i="5" s="1"/>
  <c r="EU21" i="5"/>
  <c r="EU22" i="5"/>
  <c r="EY22" i="5" s="1"/>
  <c r="EU23" i="5"/>
  <c r="EU24" i="5"/>
  <c r="EY24" i="5" s="1"/>
  <c r="EU25" i="5"/>
  <c r="EU26" i="5"/>
  <c r="EY26" i="5" s="1"/>
  <c r="EU27" i="5"/>
  <c r="EU28" i="5"/>
  <c r="EY28" i="5" s="1"/>
  <c r="EU29" i="5"/>
  <c r="EU33" i="5"/>
  <c r="EZ5" i="5"/>
  <c r="EZ6" i="5"/>
  <c r="EZ7" i="5"/>
  <c r="EZ8" i="5"/>
  <c r="FD8" i="5" s="1"/>
  <c r="EZ9" i="5"/>
  <c r="EZ10" i="5"/>
  <c r="FD10" i="5" s="1"/>
  <c r="EZ11" i="5"/>
  <c r="EZ12" i="5"/>
  <c r="FD12" i="5" s="1"/>
  <c r="EZ13" i="5"/>
  <c r="EZ14" i="5"/>
  <c r="FD14" i="5" s="1"/>
  <c r="EZ15" i="5"/>
  <c r="EZ16" i="5"/>
  <c r="FD16" i="5" s="1"/>
  <c r="EZ17" i="5"/>
  <c r="EZ18" i="5"/>
  <c r="FD18" i="5" s="1"/>
  <c r="EZ19" i="5"/>
  <c r="EZ20" i="5"/>
  <c r="FD20" i="5" s="1"/>
  <c r="EZ21" i="5"/>
  <c r="EZ22" i="5"/>
  <c r="FD22" i="5" s="1"/>
  <c r="EZ23" i="5"/>
  <c r="EZ24" i="5"/>
  <c r="FD24" i="5" s="1"/>
  <c r="EZ25" i="5"/>
  <c r="EZ26" i="5"/>
  <c r="FD26" i="5" s="1"/>
  <c r="EZ27" i="5"/>
  <c r="EZ28" i="5"/>
  <c r="FD28" i="5" s="1"/>
  <c r="EZ29" i="5"/>
  <c r="EZ33" i="5"/>
  <c r="FE5" i="5"/>
  <c r="FE6" i="5"/>
  <c r="FE7" i="5"/>
  <c r="FG7" i="5" s="1"/>
  <c r="FE8" i="5"/>
  <c r="FE9" i="5"/>
  <c r="FG9" i="5" s="1"/>
  <c r="FE10" i="5"/>
  <c r="FE11" i="5"/>
  <c r="FE12" i="5"/>
  <c r="FE13" i="5"/>
  <c r="FG13" i="5" s="1"/>
  <c r="FE14" i="5"/>
  <c r="FE15" i="5"/>
  <c r="FG15" i="5" s="1"/>
  <c r="FE16" i="5"/>
  <c r="FE17" i="5"/>
  <c r="FG17" i="5" s="1"/>
  <c r="FE18" i="5"/>
  <c r="FE19" i="5"/>
  <c r="FG19" i="5" s="1"/>
  <c r="FE20" i="5"/>
  <c r="FE21" i="5"/>
  <c r="FE22" i="5"/>
  <c r="FE23" i="5"/>
  <c r="FE24" i="5"/>
  <c r="FE25" i="5"/>
  <c r="FG25" i="5" s="1"/>
  <c r="FE26" i="5"/>
  <c r="FE27" i="5"/>
  <c r="FE28" i="5"/>
  <c r="FE29" i="5"/>
  <c r="FJ5" i="5"/>
  <c r="FL5" i="5" s="1"/>
  <c r="FJ6" i="5"/>
  <c r="FJ7" i="5"/>
  <c r="FL7" i="5" s="1"/>
  <c r="FJ8" i="5"/>
  <c r="FJ9" i="5"/>
  <c r="FL9" i="5" s="1"/>
  <c r="FJ10" i="5"/>
  <c r="FJ11" i="5"/>
  <c r="FL11" i="5" s="1"/>
  <c r="FJ12" i="5"/>
  <c r="FJ13" i="5"/>
  <c r="FL13" i="5" s="1"/>
  <c r="FJ14" i="5"/>
  <c r="FJ15" i="5"/>
  <c r="FL15" i="5" s="1"/>
  <c r="FJ16" i="5"/>
  <c r="FJ17" i="5"/>
  <c r="FL17" i="5" s="1"/>
  <c r="FJ18" i="5"/>
  <c r="FJ19" i="5"/>
  <c r="FL19" i="5" s="1"/>
  <c r="FJ20" i="5"/>
  <c r="FJ21" i="5"/>
  <c r="FL21" i="5" s="1"/>
  <c r="FJ22" i="5"/>
  <c r="FJ23" i="5"/>
  <c r="FJ24" i="5"/>
  <c r="FJ25" i="5"/>
  <c r="FL25" i="5" s="1"/>
  <c r="FJ26" i="5"/>
  <c r="FJ27" i="5"/>
  <c r="FL27" i="5" s="1"/>
  <c r="FJ28" i="5"/>
  <c r="FJ29" i="5"/>
  <c r="FO5" i="5"/>
  <c r="FQ5" i="5" s="1"/>
  <c r="FO6" i="5"/>
  <c r="FO7" i="5"/>
  <c r="FQ7" i="5" s="1"/>
  <c r="FO8" i="5"/>
  <c r="FO9" i="5"/>
  <c r="FQ9" i="5" s="1"/>
  <c r="FO10" i="5"/>
  <c r="FO11" i="5"/>
  <c r="FQ11" i="5" s="1"/>
  <c r="FO12" i="5"/>
  <c r="FO13" i="5"/>
  <c r="FQ13" i="5" s="1"/>
  <c r="FO14" i="5"/>
  <c r="FO15" i="5"/>
  <c r="FQ15" i="5" s="1"/>
  <c r="FO16" i="5"/>
  <c r="FO17" i="5"/>
  <c r="FQ17" i="5" s="1"/>
  <c r="FO18" i="5"/>
  <c r="FO19" i="5"/>
  <c r="FQ19" i="5" s="1"/>
  <c r="FO20" i="5"/>
  <c r="FO21" i="5"/>
  <c r="FQ21" i="5" s="1"/>
  <c r="FO22" i="5"/>
  <c r="FO23" i="5"/>
  <c r="FQ23" i="5" s="1"/>
  <c r="FO24" i="5"/>
  <c r="FO25" i="5"/>
  <c r="FQ25" i="5" s="1"/>
  <c r="FO26" i="5"/>
  <c r="FO27" i="5"/>
  <c r="FQ27" i="5" s="1"/>
  <c r="FO28" i="5"/>
  <c r="FO29" i="5"/>
  <c r="FT5" i="5"/>
  <c r="FV5" i="5" s="1"/>
  <c r="FT6" i="5"/>
  <c r="FT7" i="5"/>
  <c r="FV7" i="5" s="1"/>
  <c r="FT8" i="5"/>
  <c r="FT9" i="5"/>
  <c r="FV9" i="5" s="1"/>
  <c r="FT10" i="5"/>
  <c r="FT11" i="5"/>
  <c r="FV11" i="5" s="1"/>
  <c r="FT12" i="5"/>
  <c r="FT13" i="5"/>
  <c r="FV13" i="5" s="1"/>
  <c r="FT14" i="5"/>
  <c r="FT15" i="5"/>
  <c r="FV15" i="5" s="1"/>
  <c r="FT16" i="5"/>
  <c r="FT17" i="5"/>
  <c r="FV17" i="5" s="1"/>
  <c r="FT18" i="5"/>
  <c r="FT19" i="5"/>
  <c r="FV19" i="5" s="1"/>
  <c r="FT20" i="5"/>
  <c r="FT21" i="5"/>
  <c r="FV21" i="5" s="1"/>
  <c r="FT22" i="5"/>
  <c r="FT23" i="5"/>
  <c r="FV23" i="5" s="1"/>
  <c r="FT24" i="5"/>
  <c r="FT25" i="5"/>
  <c r="FV25" i="5" s="1"/>
  <c r="FT26" i="5"/>
  <c r="FT27" i="5"/>
  <c r="FV27" i="5" s="1"/>
  <c r="FT28" i="5"/>
  <c r="FT29" i="5"/>
  <c r="FY5" i="5"/>
  <c r="FY6" i="5"/>
  <c r="FY7" i="5"/>
  <c r="FY8" i="5"/>
  <c r="GC8" i="5" s="1"/>
  <c r="FY9" i="5"/>
  <c r="FY10" i="5"/>
  <c r="GC10" i="5" s="1"/>
  <c r="FY11" i="5"/>
  <c r="FY12" i="5"/>
  <c r="GC12" i="5" s="1"/>
  <c r="FY13" i="5"/>
  <c r="FY14" i="5"/>
  <c r="GC14" i="5" s="1"/>
  <c r="FY15" i="5"/>
  <c r="FY16" i="5"/>
  <c r="GC16" i="5" s="1"/>
  <c r="FY17" i="5"/>
  <c r="FY18" i="5"/>
  <c r="GC18" i="5" s="1"/>
  <c r="FY19" i="5"/>
  <c r="FY20" i="5"/>
  <c r="GC20" i="5" s="1"/>
  <c r="FY21" i="5"/>
  <c r="FY22" i="5"/>
  <c r="GC22" i="5" s="1"/>
  <c r="FY23" i="5"/>
  <c r="FY24" i="5"/>
  <c r="GC24" i="5" s="1"/>
  <c r="FY25" i="5"/>
  <c r="FY26" i="5"/>
  <c r="GC26" i="5" s="1"/>
  <c r="FY27" i="5"/>
  <c r="FY28" i="5"/>
  <c r="GC28" i="5" s="1"/>
  <c r="FY29" i="5"/>
  <c r="FY33" i="5"/>
  <c r="GD5" i="5"/>
  <c r="GD6" i="5"/>
  <c r="GD7" i="5"/>
  <c r="GD8" i="5"/>
  <c r="GH8" i="5" s="1"/>
  <c r="GD9" i="5"/>
  <c r="GD10" i="5"/>
  <c r="GH10" i="5" s="1"/>
  <c r="GD11" i="5"/>
  <c r="GD12" i="5"/>
  <c r="GH12" i="5" s="1"/>
  <c r="GD13" i="5"/>
  <c r="GD14" i="5"/>
  <c r="GH14" i="5" s="1"/>
  <c r="GD15" i="5"/>
  <c r="GD16" i="5"/>
  <c r="GH16" i="5" s="1"/>
  <c r="GD17" i="5"/>
  <c r="GD18" i="5"/>
  <c r="GH18" i="5" s="1"/>
  <c r="GD19" i="5"/>
  <c r="GD20" i="5"/>
  <c r="GH20" i="5" s="1"/>
  <c r="GD21" i="5"/>
  <c r="GD22" i="5"/>
  <c r="GH22" i="5" s="1"/>
  <c r="GD23" i="5"/>
  <c r="GD24" i="5"/>
  <c r="GH24" i="5" s="1"/>
  <c r="GD25" i="5"/>
  <c r="GD26" i="5"/>
  <c r="GH26" i="5" s="1"/>
  <c r="GD27" i="5"/>
  <c r="GD28" i="5"/>
  <c r="GH28" i="5" s="1"/>
  <c r="GD29" i="5"/>
  <c r="GD33" i="5"/>
  <c r="GI5" i="5"/>
  <c r="GI6" i="5"/>
  <c r="GI7" i="5"/>
  <c r="GI8" i="5"/>
  <c r="GM8" i="5" s="1"/>
  <c r="GI9" i="5"/>
  <c r="GI10" i="5"/>
  <c r="GM10" i="5" s="1"/>
  <c r="GI11" i="5"/>
  <c r="GI12" i="5"/>
  <c r="GM12" i="5" s="1"/>
  <c r="GI13" i="5"/>
  <c r="GI14" i="5"/>
  <c r="GI15" i="5"/>
  <c r="GI16" i="5"/>
  <c r="GM16" i="5" s="1"/>
  <c r="GI17" i="5"/>
  <c r="GI18" i="5"/>
  <c r="GM18" i="5" s="1"/>
  <c r="GI19" i="5"/>
  <c r="GI20" i="5"/>
  <c r="GM20" i="5" s="1"/>
  <c r="GI21" i="5"/>
  <c r="GI22" i="5"/>
  <c r="GM22" i="5" s="1"/>
  <c r="GI23" i="5"/>
  <c r="GI24" i="5"/>
  <c r="GM24" i="5" s="1"/>
  <c r="GI25" i="5"/>
  <c r="GI26" i="5"/>
  <c r="GM26" i="5" s="1"/>
  <c r="GI27" i="5"/>
  <c r="GI28" i="5"/>
  <c r="GM28" i="5" s="1"/>
  <c r="GI29" i="5"/>
  <c r="GI33" i="5"/>
  <c r="GN5" i="5"/>
  <c r="GN6" i="5"/>
  <c r="GN7" i="5"/>
  <c r="GN8" i="5"/>
  <c r="GR8" i="5" s="1"/>
  <c r="GN9" i="5"/>
  <c r="GN10" i="5"/>
  <c r="GR10" i="5" s="1"/>
  <c r="GN11" i="5"/>
  <c r="GN12" i="5"/>
  <c r="GR12" i="5" s="1"/>
  <c r="GN13" i="5"/>
  <c r="GN14" i="5"/>
  <c r="GR14" i="5" s="1"/>
  <c r="GN15" i="5"/>
  <c r="GN16" i="5"/>
  <c r="GR16" i="5" s="1"/>
  <c r="GN17" i="5"/>
  <c r="GN18" i="5"/>
  <c r="GR18" i="5" s="1"/>
  <c r="GN19" i="5"/>
  <c r="GN20" i="5"/>
  <c r="GR20" i="5" s="1"/>
  <c r="GN21" i="5"/>
  <c r="GN22" i="5"/>
  <c r="GR22" i="5" s="1"/>
  <c r="GN23" i="5"/>
  <c r="GN24" i="5"/>
  <c r="GR24" i="5" s="1"/>
  <c r="GN25" i="5"/>
  <c r="GN26" i="5"/>
  <c r="GR26" i="5" s="1"/>
  <c r="GN27" i="5"/>
  <c r="GN28" i="5"/>
  <c r="GR28" i="5" s="1"/>
  <c r="GN29" i="5"/>
  <c r="GN33" i="5"/>
  <c r="GS5" i="5"/>
  <c r="GU5" i="5" s="1"/>
  <c r="GS6" i="5"/>
  <c r="GS7" i="5"/>
  <c r="GU7" i="5" s="1"/>
  <c r="GS8" i="5"/>
  <c r="GS9" i="5"/>
  <c r="GU9" i="5" s="1"/>
  <c r="GS10" i="5"/>
  <c r="GS11" i="5"/>
  <c r="GU11" i="5" s="1"/>
  <c r="GS12" i="5"/>
  <c r="GS13" i="5"/>
  <c r="GU13" i="5" s="1"/>
  <c r="GS14" i="5"/>
  <c r="GS15" i="5"/>
  <c r="GU15" i="5" s="1"/>
  <c r="GS16" i="5"/>
  <c r="GS17" i="5"/>
  <c r="GU17" i="5" s="1"/>
  <c r="GS18" i="5"/>
  <c r="GS19" i="5"/>
  <c r="GU19" i="5" s="1"/>
  <c r="GS20" i="5"/>
  <c r="GS21" i="5"/>
  <c r="GU21" i="5" s="1"/>
  <c r="GS22" i="5"/>
  <c r="GS23" i="5"/>
  <c r="GU23" i="5" s="1"/>
  <c r="GS24" i="5"/>
  <c r="GS25" i="5"/>
  <c r="GU25" i="5" s="1"/>
  <c r="GS26" i="5"/>
  <c r="GS27" i="5"/>
  <c r="GS28" i="5"/>
  <c r="GS29" i="5"/>
  <c r="GX5" i="5"/>
  <c r="GZ5" i="5" s="1"/>
  <c r="GX6" i="5"/>
  <c r="GX7" i="5"/>
  <c r="GZ7" i="5" s="1"/>
  <c r="GX8" i="5"/>
  <c r="GX9" i="5"/>
  <c r="GZ9" i="5" s="1"/>
  <c r="GX10" i="5"/>
  <c r="GX11" i="5"/>
  <c r="GZ11" i="5" s="1"/>
  <c r="GX12" i="5"/>
  <c r="GX13" i="5"/>
  <c r="GZ13" i="5" s="1"/>
  <c r="GX14" i="5"/>
  <c r="GX15" i="5"/>
  <c r="GZ15" i="5" s="1"/>
  <c r="GX16" i="5"/>
  <c r="GX17" i="5"/>
  <c r="GZ17" i="5" s="1"/>
  <c r="GX18" i="5"/>
  <c r="GX19" i="5"/>
  <c r="GZ19" i="5" s="1"/>
  <c r="GX20" i="5"/>
  <c r="GX21" i="5"/>
  <c r="GZ21" i="5" s="1"/>
  <c r="GX22" i="5"/>
  <c r="GX23" i="5"/>
  <c r="GZ23" i="5" s="1"/>
  <c r="GX24" i="5"/>
  <c r="GX25" i="5"/>
  <c r="GZ25" i="5" s="1"/>
  <c r="GX26" i="5"/>
  <c r="GX27" i="5"/>
  <c r="GZ27" i="5" s="1"/>
  <c r="GX28" i="5"/>
  <c r="GX29" i="5"/>
  <c r="HC5" i="5"/>
  <c r="HE5" i="5" s="1"/>
  <c r="HC6" i="5"/>
  <c r="HC7" i="5"/>
  <c r="HE7" i="5" s="1"/>
  <c r="HC8" i="5"/>
  <c r="HC9" i="5"/>
  <c r="HE9" i="5" s="1"/>
  <c r="HC10" i="5"/>
  <c r="HC11" i="5"/>
  <c r="HE11" i="5" s="1"/>
  <c r="HC12" i="5"/>
  <c r="HC13" i="5"/>
  <c r="HE13" i="5" s="1"/>
  <c r="HC14" i="5"/>
  <c r="HC15" i="5"/>
  <c r="HE15" i="5" s="1"/>
  <c r="HC16" i="5"/>
  <c r="HC17" i="5"/>
  <c r="HE17" i="5" s="1"/>
  <c r="HC18" i="5"/>
  <c r="HC19" i="5"/>
  <c r="HE19" i="5" s="1"/>
  <c r="HC20" i="5"/>
  <c r="HC21" i="5"/>
  <c r="HE21" i="5" s="1"/>
  <c r="HC22" i="5"/>
  <c r="HC23" i="5"/>
  <c r="HE23" i="5" s="1"/>
  <c r="HC24" i="5"/>
  <c r="HC25" i="5"/>
  <c r="HE25" i="5" s="1"/>
  <c r="HC26" i="5"/>
  <c r="HC27" i="5"/>
  <c r="HE27" i="5" s="1"/>
  <c r="HC28" i="5"/>
  <c r="HC29" i="5"/>
  <c r="HH5" i="5"/>
  <c r="HJ5" i="5" s="1"/>
  <c r="HH6" i="5"/>
  <c r="HH7" i="5"/>
  <c r="HJ7" i="5" s="1"/>
  <c r="HH8" i="5"/>
  <c r="HH9" i="5"/>
  <c r="HJ9" i="5" s="1"/>
  <c r="HH10" i="5"/>
  <c r="HH11" i="5"/>
  <c r="HJ11" i="5" s="1"/>
  <c r="HH12" i="5"/>
  <c r="HH13" i="5"/>
  <c r="HJ13" i="5" s="1"/>
  <c r="HH14" i="5"/>
  <c r="HH15" i="5"/>
  <c r="HJ15" i="5" s="1"/>
  <c r="HH16" i="5"/>
  <c r="HH17" i="5"/>
  <c r="HJ17" i="5" s="1"/>
  <c r="HH18" i="5"/>
  <c r="HH19" i="5"/>
  <c r="HJ19" i="5" s="1"/>
  <c r="HH20" i="5"/>
  <c r="HH21" i="5"/>
  <c r="HJ21" i="5" s="1"/>
  <c r="HH22" i="5"/>
  <c r="HH23" i="5"/>
  <c r="HJ23" i="5" s="1"/>
  <c r="HH24" i="5"/>
  <c r="HH25" i="5"/>
  <c r="HJ25" i="5" s="1"/>
  <c r="HH26" i="5"/>
  <c r="HH27" i="5"/>
  <c r="HJ27" i="5" s="1"/>
  <c r="HH28" i="5"/>
  <c r="HH29" i="5"/>
  <c r="HM5" i="5"/>
  <c r="HM6" i="5"/>
  <c r="HM7" i="5"/>
  <c r="HM8" i="5"/>
  <c r="HQ8" i="5" s="1"/>
  <c r="HM9" i="5"/>
  <c r="HM10" i="5"/>
  <c r="HQ10" i="5" s="1"/>
  <c r="HM11" i="5"/>
  <c r="HM12" i="5"/>
  <c r="HQ12" i="5" s="1"/>
  <c r="HM13" i="5"/>
  <c r="HM14" i="5"/>
  <c r="HQ14" i="5" s="1"/>
  <c r="HM15" i="5"/>
  <c r="HM16" i="5"/>
  <c r="HQ16" i="5" s="1"/>
  <c r="HM17" i="5"/>
  <c r="HM18" i="5"/>
  <c r="HQ18" i="5" s="1"/>
  <c r="HM19" i="5"/>
  <c r="HM20" i="5"/>
  <c r="HQ20" i="5" s="1"/>
  <c r="HM21" i="5"/>
  <c r="HM22" i="5"/>
  <c r="HQ22" i="5" s="1"/>
  <c r="HM23" i="5"/>
  <c r="HM24" i="5"/>
  <c r="HQ24" i="5" s="1"/>
  <c r="HM25" i="5"/>
  <c r="HM26" i="5"/>
  <c r="HQ26" i="5" s="1"/>
  <c r="HM27" i="5"/>
  <c r="HM28" i="5"/>
  <c r="HQ28" i="5" s="1"/>
  <c r="HM29" i="5"/>
  <c r="HM33" i="5"/>
  <c r="HR5" i="5"/>
  <c r="HR6" i="5"/>
  <c r="HR7" i="5"/>
  <c r="HR8" i="5"/>
  <c r="HV8" i="5" s="1"/>
  <c r="HR9" i="5"/>
  <c r="HR10" i="5"/>
  <c r="HV10" i="5" s="1"/>
  <c r="HR11" i="5"/>
  <c r="HR12" i="5"/>
  <c r="HV12" i="5" s="1"/>
  <c r="HR13" i="5"/>
  <c r="HR14" i="5"/>
  <c r="HV14" i="5" s="1"/>
  <c r="HR15" i="5"/>
  <c r="HR16" i="5"/>
  <c r="HV16" i="5" s="1"/>
  <c r="HR17" i="5"/>
  <c r="HR18" i="5"/>
  <c r="HV18" i="5" s="1"/>
  <c r="HR19" i="5"/>
  <c r="HR20" i="5"/>
  <c r="HV20" i="5" s="1"/>
  <c r="HR21" i="5"/>
  <c r="HR22" i="5"/>
  <c r="HV22" i="5" s="1"/>
  <c r="HR23" i="5"/>
  <c r="HR24" i="5"/>
  <c r="HV24" i="5" s="1"/>
  <c r="HR25" i="5"/>
  <c r="HR26" i="5"/>
  <c r="HV26" i="5" s="1"/>
  <c r="HR27" i="5"/>
  <c r="HR28" i="5"/>
  <c r="HV28" i="5" s="1"/>
  <c r="HR29" i="5"/>
  <c r="HR33" i="5"/>
  <c r="HW5" i="5"/>
  <c r="HW6" i="5"/>
  <c r="HW7" i="5"/>
  <c r="HW8" i="5"/>
  <c r="IA8" i="5" s="1"/>
  <c r="HW9" i="5"/>
  <c r="HW10" i="5"/>
  <c r="IA10" i="5" s="1"/>
  <c r="HW11" i="5"/>
  <c r="HW12" i="5"/>
  <c r="IA12" i="5" s="1"/>
  <c r="HW13" i="5"/>
  <c r="HW14" i="5"/>
  <c r="IA14" i="5" s="1"/>
  <c r="HW15" i="5"/>
  <c r="HW16" i="5"/>
  <c r="IA16" i="5" s="1"/>
  <c r="HW17" i="5"/>
  <c r="HW18" i="5"/>
  <c r="IA18" i="5" s="1"/>
  <c r="HW19" i="5"/>
  <c r="HW20" i="5"/>
  <c r="IA20" i="5" s="1"/>
  <c r="HW21" i="5"/>
  <c r="HW22" i="5"/>
  <c r="IA22" i="5" s="1"/>
  <c r="HW23" i="5"/>
  <c r="HW24" i="5"/>
  <c r="IA24" i="5" s="1"/>
  <c r="HW25" i="5"/>
  <c r="HW26" i="5"/>
  <c r="IA26" i="5" s="1"/>
  <c r="HW27" i="5"/>
  <c r="HW28" i="5"/>
  <c r="IA28" i="5" s="1"/>
  <c r="HW29" i="5"/>
  <c r="HW33" i="5"/>
  <c r="IB5" i="5"/>
  <c r="IB6" i="5"/>
  <c r="IB7" i="5"/>
  <c r="IB8" i="5"/>
  <c r="IF8" i="5" s="1"/>
  <c r="IB9" i="5"/>
  <c r="IB10" i="5"/>
  <c r="IF10" i="5" s="1"/>
  <c r="IB11" i="5"/>
  <c r="IB12" i="5"/>
  <c r="IF12" i="5" s="1"/>
  <c r="IB13" i="5"/>
  <c r="IB14" i="5"/>
  <c r="IF14" i="5" s="1"/>
  <c r="IB15" i="5"/>
  <c r="IB16" i="5"/>
  <c r="IF16" i="5" s="1"/>
  <c r="IB17" i="5"/>
  <c r="IB18" i="5"/>
  <c r="IF18" i="5" s="1"/>
  <c r="IB19" i="5"/>
  <c r="IB20" i="5"/>
  <c r="IF20" i="5" s="1"/>
  <c r="IB21" i="5"/>
  <c r="IB22" i="5"/>
  <c r="IF22" i="5" s="1"/>
  <c r="IB23" i="5"/>
  <c r="IB24" i="5"/>
  <c r="IF24" i="5" s="1"/>
  <c r="IB25" i="5"/>
  <c r="IB26" i="5"/>
  <c r="IF26" i="5" s="1"/>
  <c r="IB27" i="5"/>
  <c r="IB28" i="5"/>
  <c r="IF28" i="5" s="1"/>
  <c r="IB29" i="5"/>
  <c r="IB33" i="5"/>
  <c r="AN5" i="5"/>
  <c r="AN6" i="5"/>
  <c r="AN7" i="5"/>
  <c r="AN8" i="5"/>
  <c r="AN9" i="5"/>
  <c r="AN10" i="5"/>
  <c r="AN11" i="5"/>
  <c r="AN12" i="5"/>
  <c r="AR12" i="5" s="1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3" i="5"/>
  <c r="AS5" i="5"/>
  <c r="AS6" i="5"/>
  <c r="AS7" i="5"/>
  <c r="AS8" i="5"/>
  <c r="AW8" i="5" s="1"/>
  <c r="AS9" i="5"/>
  <c r="AS10" i="5"/>
  <c r="AS11" i="5"/>
  <c r="AS12" i="5"/>
  <c r="AW12" i="5" s="1"/>
  <c r="AS13" i="5"/>
  <c r="AS14" i="5"/>
  <c r="AS15" i="5"/>
  <c r="AS16" i="5"/>
  <c r="AS17" i="5"/>
  <c r="AS18" i="5"/>
  <c r="AS19" i="5"/>
  <c r="AS20" i="5"/>
  <c r="AW20" i="5" s="1"/>
  <c r="AS21" i="5"/>
  <c r="AS22" i="5"/>
  <c r="AS23" i="5"/>
  <c r="AS24" i="5"/>
  <c r="AS25" i="5"/>
  <c r="AS26" i="5"/>
  <c r="AS27" i="5"/>
  <c r="AS28" i="5"/>
  <c r="AS29" i="5"/>
  <c r="AS33" i="5"/>
  <c r="AX5" i="5"/>
  <c r="AX6" i="5"/>
  <c r="AX7" i="5"/>
  <c r="AX8" i="5"/>
  <c r="BB8" i="5" s="1"/>
  <c r="AX9" i="5"/>
  <c r="AX10" i="5"/>
  <c r="BB10" i="5" s="1"/>
  <c r="AX11" i="5"/>
  <c r="AX12" i="5"/>
  <c r="BB12" i="5" s="1"/>
  <c r="AX13" i="5"/>
  <c r="AX14" i="5"/>
  <c r="BB14" i="5" s="1"/>
  <c r="AX15" i="5"/>
  <c r="AX16" i="5"/>
  <c r="BB16" i="5" s="1"/>
  <c r="AX17" i="5"/>
  <c r="AX18" i="5"/>
  <c r="AX19" i="5"/>
  <c r="AX20" i="5"/>
  <c r="AX21" i="5"/>
  <c r="AX22" i="5"/>
  <c r="AX23" i="5"/>
  <c r="AX24" i="5"/>
  <c r="AX25" i="5"/>
  <c r="AX26" i="5"/>
  <c r="BB26" i="5" s="1"/>
  <c r="AX27" i="5"/>
  <c r="AX28" i="5"/>
  <c r="AX29" i="5"/>
  <c r="AX33" i="5"/>
  <c r="BC5" i="5"/>
  <c r="BC6" i="5"/>
  <c r="BC7" i="5"/>
  <c r="BC8" i="5"/>
  <c r="BG8" i="5" s="1"/>
  <c r="BC9" i="5"/>
  <c r="BC10" i="5"/>
  <c r="BG10" i="5" s="1"/>
  <c r="BC11" i="5"/>
  <c r="BC12" i="5"/>
  <c r="BG12" i="5" s="1"/>
  <c r="BC13" i="5"/>
  <c r="BC14" i="5"/>
  <c r="BG14" i="5" s="1"/>
  <c r="BC15" i="5"/>
  <c r="BC16" i="5"/>
  <c r="BG16" i="5" s="1"/>
  <c r="BC17" i="5"/>
  <c r="BC18" i="5"/>
  <c r="BG18" i="5" s="1"/>
  <c r="BC19" i="5"/>
  <c r="BC20" i="5"/>
  <c r="BG20" i="5" s="1"/>
  <c r="BC21" i="5"/>
  <c r="BC22" i="5"/>
  <c r="BG22" i="5" s="1"/>
  <c r="BC23" i="5"/>
  <c r="BC24" i="5"/>
  <c r="BG24" i="5" s="1"/>
  <c r="BC25" i="5"/>
  <c r="BC26" i="5"/>
  <c r="BG26" i="5" s="1"/>
  <c r="BC27" i="5"/>
  <c r="BC28" i="5"/>
  <c r="BG28" i="5" s="1"/>
  <c r="BC29" i="5"/>
  <c r="BC33" i="5"/>
  <c r="BH5" i="5"/>
  <c r="BH6" i="5"/>
  <c r="BH7" i="5"/>
  <c r="BH8" i="5"/>
  <c r="BL8" i="5" s="1"/>
  <c r="BH9" i="5"/>
  <c r="BH10" i="5"/>
  <c r="BH11" i="5"/>
  <c r="BH12" i="5"/>
  <c r="BL12" i="5" s="1"/>
  <c r="BH13" i="5"/>
  <c r="BH14" i="5"/>
  <c r="BL14" i="5" s="1"/>
  <c r="BH15" i="5"/>
  <c r="BH16" i="5"/>
  <c r="BL16" i="5" s="1"/>
  <c r="BH17" i="5"/>
  <c r="BH18" i="5"/>
  <c r="BL18" i="5" s="1"/>
  <c r="BH19" i="5"/>
  <c r="BH20" i="5"/>
  <c r="BH21" i="5"/>
  <c r="BH22" i="5"/>
  <c r="BL22" i="5" s="1"/>
  <c r="BH23" i="5"/>
  <c r="BH24" i="5"/>
  <c r="BL24" i="5" s="1"/>
  <c r="BH25" i="5"/>
  <c r="BH26" i="5"/>
  <c r="BH27" i="5"/>
  <c r="BH28" i="5"/>
  <c r="BH29" i="5"/>
  <c r="BH33" i="5"/>
  <c r="BM5" i="5"/>
  <c r="BM6" i="5"/>
  <c r="BM7" i="5"/>
  <c r="BM8" i="5"/>
  <c r="BQ8" i="5" s="1"/>
  <c r="BM9" i="5"/>
  <c r="BM10" i="5"/>
  <c r="BQ10" i="5" s="1"/>
  <c r="BM11" i="5"/>
  <c r="BM12" i="5"/>
  <c r="BQ12" i="5" s="1"/>
  <c r="BM13" i="5"/>
  <c r="BM14" i="5"/>
  <c r="BM15" i="5"/>
  <c r="BM16" i="5"/>
  <c r="BQ16" i="5" s="1"/>
  <c r="BM17" i="5"/>
  <c r="BM18" i="5"/>
  <c r="BQ18" i="5" s="1"/>
  <c r="BM19" i="5"/>
  <c r="BM20" i="5"/>
  <c r="BQ20" i="5" s="1"/>
  <c r="BM21" i="5"/>
  <c r="BM22" i="5"/>
  <c r="BQ22" i="5" s="1"/>
  <c r="BM23" i="5"/>
  <c r="BM24" i="5"/>
  <c r="BQ24" i="5" s="1"/>
  <c r="BM25" i="5"/>
  <c r="BM26" i="5"/>
  <c r="BQ26" i="5" s="1"/>
  <c r="BM27" i="5"/>
  <c r="BM28" i="5"/>
  <c r="BQ28" i="5" s="1"/>
  <c r="BM29" i="5"/>
  <c r="BM33" i="5"/>
  <c r="BR5" i="5"/>
  <c r="BR6" i="5"/>
  <c r="BR7" i="5"/>
  <c r="BR8" i="5"/>
  <c r="BV8" i="5" s="1"/>
  <c r="BR9" i="5"/>
  <c r="BR10" i="5"/>
  <c r="BV10" i="5" s="1"/>
  <c r="BR11" i="5"/>
  <c r="BR12" i="5"/>
  <c r="BV12" i="5" s="1"/>
  <c r="BR13" i="5"/>
  <c r="BR14" i="5"/>
  <c r="BV14" i="5" s="1"/>
  <c r="BR15" i="5"/>
  <c r="BR16" i="5"/>
  <c r="BV16" i="5" s="1"/>
  <c r="BR17" i="5"/>
  <c r="BR18" i="5"/>
  <c r="BV18" i="5" s="1"/>
  <c r="BR19" i="5"/>
  <c r="BR20" i="5"/>
  <c r="BV20" i="5" s="1"/>
  <c r="BR21" i="5"/>
  <c r="BR22" i="5"/>
  <c r="BV22" i="5" s="1"/>
  <c r="BR23" i="5"/>
  <c r="BR24" i="5"/>
  <c r="BV24" i="5" s="1"/>
  <c r="BR25" i="5"/>
  <c r="BR26" i="5"/>
  <c r="BV26" i="5" s="1"/>
  <c r="BR27" i="5"/>
  <c r="BR28" i="5"/>
  <c r="BV28" i="5" s="1"/>
  <c r="BR29" i="5"/>
  <c r="BR33" i="5"/>
  <c r="BW5" i="5"/>
  <c r="BW6" i="5"/>
  <c r="BW7" i="5"/>
  <c r="BW8" i="5"/>
  <c r="CA8" i="5" s="1"/>
  <c r="BW9" i="5"/>
  <c r="BW10" i="5"/>
  <c r="CA10" i="5" s="1"/>
  <c r="BW11" i="5"/>
  <c r="BW12" i="5"/>
  <c r="CA12" i="5" s="1"/>
  <c r="BW13" i="5"/>
  <c r="BW14" i="5"/>
  <c r="CA14" i="5" s="1"/>
  <c r="BW15" i="5"/>
  <c r="BW16" i="5"/>
  <c r="CA16" i="5" s="1"/>
  <c r="BW17" i="5"/>
  <c r="BW18" i="5"/>
  <c r="CA18" i="5" s="1"/>
  <c r="BW19" i="5"/>
  <c r="BW20" i="5"/>
  <c r="CA20" i="5" s="1"/>
  <c r="BW21" i="5"/>
  <c r="BW22" i="5"/>
  <c r="CA22" i="5" s="1"/>
  <c r="BW23" i="5"/>
  <c r="BW24" i="5"/>
  <c r="CA24" i="5" s="1"/>
  <c r="BW25" i="5"/>
  <c r="BW26" i="5"/>
  <c r="CA26" i="5" s="1"/>
  <c r="BW27" i="5"/>
  <c r="BW28" i="5"/>
  <c r="CA28" i="5" s="1"/>
  <c r="BW29" i="5"/>
  <c r="BW33" i="5"/>
  <c r="S5" i="5"/>
  <c r="S6" i="5"/>
  <c r="S7" i="5"/>
  <c r="S8" i="5"/>
  <c r="S9" i="5"/>
  <c r="U9" i="5" s="1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X5" i="5"/>
  <c r="Z5" i="5" s="1"/>
  <c r="X6" i="5"/>
  <c r="X7" i="5"/>
  <c r="Z7" i="5" s="1"/>
  <c r="X8" i="5"/>
  <c r="X9" i="5"/>
  <c r="Z9" i="5" s="1"/>
  <c r="X10" i="5"/>
  <c r="X11" i="5"/>
  <c r="X12" i="5"/>
  <c r="X13" i="5"/>
  <c r="Z13" i="5" s="1"/>
  <c r="X14" i="5"/>
  <c r="X15" i="5"/>
  <c r="X16" i="5"/>
  <c r="X17" i="5"/>
  <c r="X18" i="5"/>
  <c r="X19" i="5"/>
  <c r="X20" i="5"/>
  <c r="X21" i="5"/>
  <c r="Z21" i="5" s="1"/>
  <c r="X22" i="5"/>
  <c r="X23" i="5"/>
  <c r="X24" i="5"/>
  <c r="X25" i="5"/>
  <c r="X26" i="5"/>
  <c r="X27" i="5"/>
  <c r="X28" i="5"/>
  <c r="X29" i="5"/>
  <c r="AC5" i="5"/>
  <c r="AE5" i="5" s="1"/>
  <c r="AC6" i="5"/>
  <c r="AC7" i="5"/>
  <c r="AE7" i="5" s="1"/>
  <c r="AC8" i="5"/>
  <c r="AC9" i="5"/>
  <c r="AE9" i="5" s="1"/>
  <c r="AC10" i="5"/>
  <c r="AC11" i="5"/>
  <c r="AE11" i="5" s="1"/>
  <c r="AC12" i="5"/>
  <c r="AC13" i="5"/>
  <c r="AE13" i="5" s="1"/>
  <c r="AC14" i="5"/>
  <c r="AC15" i="5"/>
  <c r="AC16" i="5"/>
  <c r="AC17" i="5"/>
  <c r="AE17" i="5" s="1"/>
  <c r="AC18" i="5"/>
  <c r="AC19" i="5"/>
  <c r="AE19" i="5" s="1"/>
  <c r="AC20" i="5"/>
  <c r="AC21" i="5"/>
  <c r="AE21" i="5" s="1"/>
  <c r="AC22" i="5"/>
  <c r="AC23" i="5"/>
  <c r="AE23" i="5" s="1"/>
  <c r="AC24" i="5"/>
  <c r="AC25" i="5"/>
  <c r="AC26" i="5"/>
  <c r="AC27" i="5"/>
  <c r="AC28" i="5"/>
  <c r="AC29" i="5"/>
  <c r="AH5" i="5"/>
  <c r="AJ5" i="5" s="1"/>
  <c r="AH6" i="5"/>
  <c r="AH7" i="5"/>
  <c r="AJ7" i="5" s="1"/>
  <c r="AH8" i="5"/>
  <c r="AH9" i="5"/>
  <c r="AJ9" i="5" s="1"/>
  <c r="AH10" i="5"/>
  <c r="AH11" i="5"/>
  <c r="AJ11" i="5" s="1"/>
  <c r="AH12" i="5"/>
  <c r="AH13" i="5"/>
  <c r="AJ13" i="5" s="1"/>
  <c r="AH14" i="5"/>
  <c r="AH15" i="5"/>
  <c r="AH16" i="5"/>
  <c r="AH17" i="5"/>
  <c r="AJ17" i="5" s="1"/>
  <c r="AH18" i="5"/>
  <c r="AH19" i="5"/>
  <c r="AJ19" i="5" s="1"/>
  <c r="AH20" i="5"/>
  <c r="AH21" i="5"/>
  <c r="AJ21" i="5" s="1"/>
  <c r="AH22" i="5"/>
  <c r="AH23" i="5"/>
  <c r="AJ23" i="5" s="1"/>
  <c r="AH24" i="5"/>
  <c r="AH25" i="5"/>
  <c r="AH26" i="5"/>
  <c r="AH27" i="5"/>
  <c r="AJ27" i="5" s="1"/>
  <c r="AH28" i="5"/>
  <c r="AH29" i="5"/>
  <c r="GS30" i="5"/>
  <c r="GX30" i="5"/>
  <c r="HC30" i="5"/>
  <c r="HH30" i="5"/>
  <c r="FE30" i="5"/>
  <c r="FJ30" i="5"/>
  <c r="FO30" i="5"/>
  <c r="FT30" i="5"/>
  <c r="DQ30" i="5"/>
  <c r="DV30" i="5"/>
  <c r="EA30" i="5"/>
  <c r="EF30" i="5"/>
  <c r="CC30" i="5"/>
  <c r="CH30" i="5"/>
  <c r="CH31" i="5" s="1"/>
  <c r="CM30" i="5"/>
  <c r="CR30" i="5"/>
  <c r="S30" i="5"/>
  <c r="AC30" i="5"/>
  <c r="K5" i="5"/>
  <c r="K6" i="5"/>
  <c r="L6" i="5" s="1"/>
  <c r="K7" i="5"/>
  <c r="K8" i="5"/>
  <c r="L8" i="5" s="1"/>
  <c r="K9" i="5"/>
  <c r="K10" i="5"/>
  <c r="L10" i="5" s="1"/>
  <c r="K11" i="5"/>
  <c r="K12" i="5"/>
  <c r="L12" i="5" s="1"/>
  <c r="K13" i="5"/>
  <c r="K14" i="5"/>
  <c r="L14" i="5" s="1"/>
  <c r="K15" i="5"/>
  <c r="K16" i="5"/>
  <c r="L16" i="5" s="1"/>
  <c r="K17" i="5"/>
  <c r="K18" i="5"/>
  <c r="L18" i="5" s="1"/>
  <c r="K19" i="5"/>
  <c r="K20" i="5"/>
  <c r="L20" i="5" s="1"/>
  <c r="K21" i="5"/>
  <c r="K22" i="5"/>
  <c r="L22" i="5" s="1"/>
  <c r="K23" i="5"/>
  <c r="K24" i="5"/>
  <c r="L24" i="5" s="1"/>
  <c r="K25" i="5"/>
  <c r="K26" i="5"/>
  <c r="L26" i="5" s="1"/>
  <c r="K27" i="5"/>
  <c r="K28" i="5"/>
  <c r="L28" i="5" s="1"/>
  <c r="K29" i="5"/>
  <c r="K30" i="5"/>
  <c r="K31" i="5" s="1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 s="1"/>
  <c r="L5" i="5"/>
  <c r="L7" i="5"/>
  <c r="L9" i="5"/>
  <c r="L11" i="5"/>
  <c r="L13" i="5"/>
  <c r="L15" i="5"/>
  <c r="L17" i="5"/>
  <c r="L19" i="5"/>
  <c r="L21" i="5"/>
  <c r="L23" i="5"/>
  <c r="L25" i="5"/>
  <c r="L27" i="5"/>
  <c r="L29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E5" i="5"/>
  <c r="IE6" i="5"/>
  <c r="IE7" i="5"/>
  <c r="IE8" i="5"/>
  <c r="IE9" i="5"/>
  <c r="IE10" i="5"/>
  <c r="IE11" i="5"/>
  <c r="IE12" i="5"/>
  <c r="IE13" i="5"/>
  <c r="IE14" i="5"/>
  <c r="IE15" i="5"/>
  <c r="IE16" i="5"/>
  <c r="IE17" i="5"/>
  <c r="IE18" i="5"/>
  <c r="IE19" i="5"/>
  <c r="IE20" i="5"/>
  <c r="IE21" i="5"/>
  <c r="IE22" i="5"/>
  <c r="IE23" i="5"/>
  <c r="IE24" i="5"/>
  <c r="IE25" i="5"/>
  <c r="IE26" i="5"/>
  <c r="IE27" i="5"/>
  <c r="IE28" i="5"/>
  <c r="IE29" i="5"/>
  <c r="IC5" i="5"/>
  <c r="IC6" i="5"/>
  <c r="IC7" i="5"/>
  <c r="IC8" i="5"/>
  <c r="IC9" i="5"/>
  <c r="IC10" i="5"/>
  <c r="IC11" i="5"/>
  <c r="IC12" i="5"/>
  <c r="IC13" i="5"/>
  <c r="IC14" i="5"/>
  <c r="IC15" i="5"/>
  <c r="IC16" i="5"/>
  <c r="IC17" i="5"/>
  <c r="IC18" i="5"/>
  <c r="IC19" i="5"/>
  <c r="IC20" i="5"/>
  <c r="IC21" i="5"/>
  <c r="IC22" i="5"/>
  <c r="IC23" i="5"/>
  <c r="IC24" i="5"/>
  <c r="IC25" i="5"/>
  <c r="IC26" i="5"/>
  <c r="IC27" i="5"/>
  <c r="IC28" i="5"/>
  <c r="IC29" i="5"/>
  <c r="IC30" i="5"/>
  <c r="HZ5" i="5"/>
  <c r="HZ6" i="5"/>
  <c r="HZ7" i="5"/>
  <c r="HZ8" i="5"/>
  <c r="HZ9" i="5"/>
  <c r="HZ10" i="5"/>
  <c r="HZ11" i="5"/>
  <c r="HZ12" i="5"/>
  <c r="HZ13" i="5"/>
  <c r="HZ14" i="5"/>
  <c r="HZ15" i="5"/>
  <c r="HZ16" i="5"/>
  <c r="HZ17" i="5"/>
  <c r="HZ18" i="5"/>
  <c r="HZ19" i="5"/>
  <c r="HZ20" i="5"/>
  <c r="HZ21" i="5"/>
  <c r="HZ22" i="5"/>
  <c r="HZ23" i="5"/>
  <c r="HZ24" i="5"/>
  <c r="HZ25" i="5"/>
  <c r="HZ26" i="5"/>
  <c r="HZ27" i="5"/>
  <c r="HZ28" i="5"/>
  <c r="HZ29" i="5"/>
  <c r="HX5" i="5"/>
  <c r="HX6" i="5"/>
  <c r="HX7" i="5"/>
  <c r="HX8" i="5"/>
  <c r="HX9" i="5"/>
  <c r="HX10" i="5"/>
  <c r="HX11" i="5"/>
  <c r="HX12" i="5"/>
  <c r="HX13" i="5"/>
  <c r="HX14" i="5"/>
  <c r="HX15" i="5"/>
  <c r="HX16" i="5"/>
  <c r="HX17" i="5"/>
  <c r="HX18" i="5"/>
  <c r="HX19" i="5"/>
  <c r="HX20" i="5"/>
  <c r="HX21" i="5"/>
  <c r="HX22" i="5"/>
  <c r="HX23" i="5"/>
  <c r="HX24" i="5"/>
  <c r="HX25" i="5"/>
  <c r="HX26" i="5"/>
  <c r="HX27" i="5"/>
  <c r="HX28" i="5"/>
  <c r="HX29" i="5"/>
  <c r="HU5" i="5"/>
  <c r="HU6" i="5"/>
  <c r="HU7" i="5"/>
  <c r="HU8" i="5"/>
  <c r="HU9" i="5"/>
  <c r="HU10" i="5"/>
  <c r="HU11" i="5"/>
  <c r="HU12" i="5"/>
  <c r="HU13" i="5"/>
  <c r="HU14" i="5"/>
  <c r="HU15" i="5"/>
  <c r="HU16" i="5"/>
  <c r="HU17" i="5"/>
  <c r="HU18" i="5"/>
  <c r="HU19" i="5"/>
  <c r="HU20" i="5"/>
  <c r="HU21" i="5"/>
  <c r="HU22" i="5"/>
  <c r="HU23" i="5"/>
  <c r="HU24" i="5"/>
  <c r="HU25" i="5"/>
  <c r="HU26" i="5"/>
  <c r="HU27" i="5"/>
  <c r="HU28" i="5"/>
  <c r="HU29" i="5"/>
  <c r="HS5" i="5"/>
  <c r="HS6" i="5"/>
  <c r="HS7" i="5"/>
  <c r="HS8" i="5"/>
  <c r="HS9" i="5"/>
  <c r="HS10" i="5"/>
  <c r="HS11" i="5"/>
  <c r="HS12" i="5"/>
  <c r="HS13" i="5"/>
  <c r="HS14" i="5"/>
  <c r="HS15" i="5"/>
  <c r="HS16" i="5"/>
  <c r="HS17" i="5"/>
  <c r="HS18" i="5"/>
  <c r="HS19" i="5"/>
  <c r="HS20" i="5"/>
  <c r="HS21" i="5"/>
  <c r="HS22" i="5"/>
  <c r="HS23" i="5"/>
  <c r="HS24" i="5"/>
  <c r="HS25" i="5"/>
  <c r="HS26" i="5"/>
  <c r="HS27" i="5"/>
  <c r="HS28" i="5"/>
  <c r="HS29" i="5"/>
  <c r="HP5" i="5"/>
  <c r="HP6" i="5"/>
  <c r="HP7" i="5"/>
  <c r="HP8" i="5"/>
  <c r="HP9" i="5"/>
  <c r="HP10" i="5"/>
  <c r="HP11" i="5"/>
  <c r="HP12" i="5"/>
  <c r="HP13" i="5"/>
  <c r="HP14" i="5"/>
  <c r="HP15" i="5"/>
  <c r="HP16" i="5"/>
  <c r="HP17" i="5"/>
  <c r="HP18" i="5"/>
  <c r="HP19" i="5"/>
  <c r="HP20" i="5"/>
  <c r="HP21" i="5"/>
  <c r="HP22" i="5"/>
  <c r="HP23" i="5"/>
  <c r="HP24" i="5"/>
  <c r="HP25" i="5"/>
  <c r="HP26" i="5"/>
  <c r="HP27" i="5"/>
  <c r="HP28" i="5"/>
  <c r="HP29" i="5"/>
  <c r="HN5" i="5"/>
  <c r="HN6" i="5"/>
  <c r="HN7" i="5"/>
  <c r="HN8" i="5"/>
  <c r="HN9" i="5"/>
  <c r="HN10" i="5"/>
  <c r="HN11" i="5"/>
  <c r="HN12" i="5"/>
  <c r="HN13" i="5"/>
  <c r="HN14" i="5"/>
  <c r="HN15" i="5"/>
  <c r="HN16" i="5"/>
  <c r="HN17" i="5"/>
  <c r="HN18" i="5"/>
  <c r="HN19" i="5"/>
  <c r="HN20" i="5"/>
  <c r="HN21" i="5"/>
  <c r="HN22" i="5"/>
  <c r="HN23" i="5"/>
  <c r="HN24" i="5"/>
  <c r="HN25" i="5"/>
  <c r="HN26" i="5"/>
  <c r="HN27" i="5"/>
  <c r="HN28" i="5"/>
  <c r="HN29" i="5"/>
  <c r="HK5" i="5"/>
  <c r="HK6" i="5"/>
  <c r="HK7" i="5"/>
  <c r="HK8" i="5"/>
  <c r="HK9" i="5"/>
  <c r="HK10" i="5"/>
  <c r="HK11" i="5"/>
  <c r="HK12" i="5"/>
  <c r="HK13" i="5"/>
  <c r="HK14" i="5"/>
  <c r="HK15" i="5"/>
  <c r="HK16" i="5"/>
  <c r="HK17" i="5"/>
  <c r="HK18" i="5"/>
  <c r="HK19" i="5"/>
  <c r="HK20" i="5"/>
  <c r="HK21" i="5"/>
  <c r="HK22" i="5"/>
  <c r="HK23" i="5"/>
  <c r="HK24" i="5"/>
  <c r="HK25" i="5"/>
  <c r="HK26" i="5"/>
  <c r="HK27" i="5"/>
  <c r="HK28" i="5"/>
  <c r="HK29" i="5"/>
  <c r="HJ30" i="5"/>
  <c r="HI5" i="5"/>
  <c r="HI6" i="5"/>
  <c r="HI7" i="5"/>
  <c r="HI8" i="5"/>
  <c r="HI9" i="5"/>
  <c r="HI10" i="5"/>
  <c r="HI11" i="5"/>
  <c r="HI12" i="5"/>
  <c r="HI13" i="5"/>
  <c r="HI14" i="5"/>
  <c r="HI15" i="5"/>
  <c r="HI16" i="5"/>
  <c r="HI17" i="5"/>
  <c r="HI18" i="5"/>
  <c r="HI19" i="5"/>
  <c r="HI20" i="5"/>
  <c r="HI21" i="5"/>
  <c r="HI22" i="5"/>
  <c r="HI23" i="5"/>
  <c r="HI24" i="5"/>
  <c r="HI25" i="5"/>
  <c r="HI26" i="5"/>
  <c r="HI27" i="5"/>
  <c r="HI28" i="5"/>
  <c r="HI29" i="5"/>
  <c r="HF5" i="5"/>
  <c r="HF6" i="5"/>
  <c r="HF7" i="5"/>
  <c r="HF8" i="5"/>
  <c r="HF9" i="5"/>
  <c r="HF10" i="5"/>
  <c r="HF11" i="5"/>
  <c r="HF12" i="5"/>
  <c r="HF13" i="5"/>
  <c r="HF14" i="5"/>
  <c r="HF15" i="5"/>
  <c r="HF16" i="5"/>
  <c r="HF17" i="5"/>
  <c r="HF18" i="5"/>
  <c r="HF19" i="5"/>
  <c r="HF20" i="5"/>
  <c r="HF21" i="5"/>
  <c r="HF22" i="5"/>
  <c r="HF23" i="5"/>
  <c r="HF24" i="5"/>
  <c r="HF25" i="5"/>
  <c r="HF26" i="5"/>
  <c r="HF27" i="5"/>
  <c r="HF28" i="5"/>
  <c r="HF29" i="5"/>
  <c r="HE30" i="5"/>
  <c r="HD5" i="5"/>
  <c r="HD6" i="5"/>
  <c r="HD7" i="5"/>
  <c r="HD8" i="5"/>
  <c r="HD9" i="5"/>
  <c r="HD10" i="5"/>
  <c r="HD11" i="5"/>
  <c r="HD12" i="5"/>
  <c r="HD13" i="5"/>
  <c r="HD14" i="5"/>
  <c r="HD15" i="5"/>
  <c r="HD16" i="5"/>
  <c r="HD17" i="5"/>
  <c r="HD18" i="5"/>
  <c r="HD19" i="5"/>
  <c r="HD20" i="5"/>
  <c r="HD21" i="5"/>
  <c r="HD22" i="5"/>
  <c r="HD23" i="5"/>
  <c r="HD24" i="5"/>
  <c r="HD25" i="5"/>
  <c r="HD26" i="5"/>
  <c r="HD27" i="5"/>
  <c r="HD28" i="5"/>
  <c r="HD29" i="5"/>
  <c r="HA5" i="5"/>
  <c r="HA6" i="5"/>
  <c r="HA7" i="5"/>
  <c r="HA8" i="5"/>
  <c r="HA9" i="5"/>
  <c r="HA10" i="5"/>
  <c r="HA11" i="5"/>
  <c r="HA12" i="5"/>
  <c r="HA13" i="5"/>
  <c r="HA14" i="5"/>
  <c r="HA15" i="5"/>
  <c r="HA16" i="5"/>
  <c r="HA17" i="5"/>
  <c r="HA18" i="5"/>
  <c r="HA19" i="5"/>
  <c r="HA20" i="5"/>
  <c r="HA21" i="5"/>
  <c r="HA22" i="5"/>
  <c r="HA23" i="5"/>
  <c r="HA24" i="5"/>
  <c r="HA25" i="5"/>
  <c r="HA26" i="5"/>
  <c r="HA27" i="5"/>
  <c r="HA28" i="5"/>
  <c r="HA29" i="5"/>
  <c r="GZ30" i="5"/>
  <c r="GY5" i="5"/>
  <c r="GY6" i="5"/>
  <c r="GY7" i="5"/>
  <c r="GY8" i="5"/>
  <c r="GY9" i="5"/>
  <c r="GY10" i="5"/>
  <c r="GY11" i="5"/>
  <c r="GY12" i="5"/>
  <c r="GY13" i="5"/>
  <c r="GY14" i="5"/>
  <c r="GY15" i="5"/>
  <c r="GY16" i="5"/>
  <c r="GY17" i="5"/>
  <c r="GY18" i="5"/>
  <c r="GY19" i="5"/>
  <c r="GY20" i="5"/>
  <c r="GY21" i="5"/>
  <c r="GY22" i="5"/>
  <c r="GY23" i="5"/>
  <c r="GY24" i="5"/>
  <c r="GY25" i="5"/>
  <c r="GY26" i="5"/>
  <c r="GY27" i="5"/>
  <c r="GY28" i="5"/>
  <c r="GY29" i="5"/>
  <c r="GV5" i="5"/>
  <c r="GV6" i="5"/>
  <c r="GV7" i="5"/>
  <c r="GV8" i="5"/>
  <c r="GV9" i="5"/>
  <c r="GV10" i="5"/>
  <c r="GV11" i="5"/>
  <c r="GV12" i="5"/>
  <c r="GV13" i="5"/>
  <c r="GV14" i="5"/>
  <c r="GV15" i="5"/>
  <c r="GV16" i="5"/>
  <c r="GV17" i="5"/>
  <c r="GV18" i="5"/>
  <c r="GV19" i="5"/>
  <c r="GV20" i="5"/>
  <c r="GV21" i="5"/>
  <c r="GV22" i="5"/>
  <c r="GV23" i="5"/>
  <c r="GV24" i="5"/>
  <c r="GV25" i="5"/>
  <c r="GV26" i="5"/>
  <c r="GV27" i="5"/>
  <c r="GV28" i="5"/>
  <c r="GV29" i="5"/>
  <c r="GT5" i="5"/>
  <c r="GT6" i="5"/>
  <c r="GT7" i="5"/>
  <c r="GT8" i="5"/>
  <c r="GT9" i="5"/>
  <c r="GT10" i="5"/>
  <c r="GT11" i="5"/>
  <c r="GT12" i="5"/>
  <c r="GT13" i="5"/>
  <c r="GT14" i="5"/>
  <c r="GT15" i="5"/>
  <c r="GT16" i="5"/>
  <c r="GT17" i="5"/>
  <c r="GT18" i="5"/>
  <c r="GT19" i="5"/>
  <c r="GT20" i="5"/>
  <c r="GT21" i="5"/>
  <c r="GT22" i="5"/>
  <c r="GT23" i="5"/>
  <c r="GT24" i="5"/>
  <c r="GT25" i="5"/>
  <c r="GT26" i="5"/>
  <c r="GT27" i="5"/>
  <c r="GT28" i="5"/>
  <c r="GT29" i="5"/>
  <c r="GQ5" i="5"/>
  <c r="GQ6" i="5"/>
  <c r="GQ7" i="5"/>
  <c r="GQ8" i="5"/>
  <c r="GQ9" i="5"/>
  <c r="GQ10" i="5"/>
  <c r="GQ11" i="5"/>
  <c r="GQ12" i="5"/>
  <c r="GQ13" i="5"/>
  <c r="GQ14" i="5"/>
  <c r="GQ15" i="5"/>
  <c r="GQ16" i="5"/>
  <c r="GQ17" i="5"/>
  <c r="GQ18" i="5"/>
  <c r="GQ19" i="5"/>
  <c r="GQ20" i="5"/>
  <c r="GQ21" i="5"/>
  <c r="GQ22" i="5"/>
  <c r="GQ23" i="5"/>
  <c r="GQ24" i="5"/>
  <c r="GQ25" i="5"/>
  <c r="GQ26" i="5"/>
  <c r="GQ27" i="5"/>
  <c r="GQ28" i="5"/>
  <c r="GQ29" i="5"/>
  <c r="GO5" i="5"/>
  <c r="GO6" i="5"/>
  <c r="GO7" i="5"/>
  <c r="GO8" i="5"/>
  <c r="GO9" i="5"/>
  <c r="GO10" i="5"/>
  <c r="GO11" i="5"/>
  <c r="GO12" i="5"/>
  <c r="GO13" i="5"/>
  <c r="GO14" i="5"/>
  <c r="GO15" i="5"/>
  <c r="GO16" i="5"/>
  <c r="GO17" i="5"/>
  <c r="GO18" i="5"/>
  <c r="GO19" i="5"/>
  <c r="GO20" i="5"/>
  <c r="GO21" i="5"/>
  <c r="GO22" i="5"/>
  <c r="GO23" i="5"/>
  <c r="GO24" i="5"/>
  <c r="GO25" i="5"/>
  <c r="GO26" i="5"/>
  <c r="GO27" i="5"/>
  <c r="GO28" i="5"/>
  <c r="GO29" i="5"/>
  <c r="GL5" i="5"/>
  <c r="GL6" i="5"/>
  <c r="GL7" i="5"/>
  <c r="GL8" i="5"/>
  <c r="GL9" i="5"/>
  <c r="GL10" i="5"/>
  <c r="GL11" i="5"/>
  <c r="GL12" i="5"/>
  <c r="GL13" i="5"/>
  <c r="GL14" i="5"/>
  <c r="GL15" i="5"/>
  <c r="GL16" i="5"/>
  <c r="GL17" i="5"/>
  <c r="GL18" i="5"/>
  <c r="GL19" i="5"/>
  <c r="GL20" i="5"/>
  <c r="GL21" i="5"/>
  <c r="GL22" i="5"/>
  <c r="GL23" i="5"/>
  <c r="GL24" i="5"/>
  <c r="GL25" i="5"/>
  <c r="GL26" i="5"/>
  <c r="GL27" i="5"/>
  <c r="GL28" i="5"/>
  <c r="GL29" i="5"/>
  <c r="GJ5" i="5"/>
  <c r="GJ6" i="5"/>
  <c r="GJ7" i="5"/>
  <c r="GJ8" i="5"/>
  <c r="GJ9" i="5"/>
  <c r="GJ10" i="5"/>
  <c r="GJ11" i="5"/>
  <c r="GJ12" i="5"/>
  <c r="GJ13" i="5"/>
  <c r="GJ14" i="5"/>
  <c r="GJ15" i="5"/>
  <c r="GJ16" i="5"/>
  <c r="GJ17" i="5"/>
  <c r="GJ18" i="5"/>
  <c r="GJ19" i="5"/>
  <c r="GJ20" i="5"/>
  <c r="GJ21" i="5"/>
  <c r="GJ22" i="5"/>
  <c r="GJ23" i="5"/>
  <c r="GJ24" i="5"/>
  <c r="GJ25" i="5"/>
  <c r="GJ26" i="5"/>
  <c r="GJ27" i="5"/>
  <c r="GJ28" i="5"/>
  <c r="GJ29" i="5"/>
  <c r="GG5" i="5"/>
  <c r="GG6" i="5"/>
  <c r="GG7" i="5"/>
  <c r="GG8" i="5"/>
  <c r="GG9" i="5"/>
  <c r="GG10" i="5"/>
  <c r="GG11" i="5"/>
  <c r="GG12" i="5"/>
  <c r="GG13" i="5"/>
  <c r="GG14" i="5"/>
  <c r="GG15" i="5"/>
  <c r="GG16" i="5"/>
  <c r="GG17" i="5"/>
  <c r="GG18" i="5"/>
  <c r="GG19" i="5"/>
  <c r="GG20" i="5"/>
  <c r="GG21" i="5"/>
  <c r="GG22" i="5"/>
  <c r="GG23" i="5"/>
  <c r="GG24" i="5"/>
  <c r="GG25" i="5"/>
  <c r="GG26" i="5"/>
  <c r="GG27" i="5"/>
  <c r="GG28" i="5"/>
  <c r="GG29" i="5"/>
  <c r="GE5" i="5"/>
  <c r="GE6" i="5"/>
  <c r="GE7" i="5"/>
  <c r="GE8" i="5"/>
  <c r="GE9" i="5"/>
  <c r="GE10" i="5"/>
  <c r="GE11" i="5"/>
  <c r="GE12" i="5"/>
  <c r="GE13" i="5"/>
  <c r="GE14" i="5"/>
  <c r="GE15" i="5"/>
  <c r="GE16" i="5"/>
  <c r="GE17" i="5"/>
  <c r="GE18" i="5"/>
  <c r="GE19" i="5"/>
  <c r="GE20" i="5"/>
  <c r="GE21" i="5"/>
  <c r="GE22" i="5"/>
  <c r="GE23" i="5"/>
  <c r="GE24" i="5"/>
  <c r="GE25" i="5"/>
  <c r="GE26" i="5"/>
  <c r="GE27" i="5"/>
  <c r="GE28" i="5"/>
  <c r="GE29" i="5"/>
  <c r="GF29" i="5" s="1"/>
  <c r="GB5" i="5"/>
  <c r="GB6" i="5"/>
  <c r="GB7" i="5"/>
  <c r="GB8" i="5"/>
  <c r="GB9" i="5"/>
  <c r="GB10" i="5"/>
  <c r="GB11" i="5"/>
  <c r="GB12" i="5"/>
  <c r="GB13" i="5"/>
  <c r="GB14" i="5"/>
  <c r="GB15" i="5"/>
  <c r="GB16" i="5"/>
  <c r="GB17" i="5"/>
  <c r="GB18" i="5"/>
  <c r="GB19" i="5"/>
  <c r="GB20" i="5"/>
  <c r="GB21" i="5"/>
  <c r="GB22" i="5"/>
  <c r="GB23" i="5"/>
  <c r="GB24" i="5"/>
  <c r="GB25" i="5"/>
  <c r="GB26" i="5"/>
  <c r="GB27" i="5"/>
  <c r="GB28" i="5"/>
  <c r="GB29" i="5"/>
  <c r="FZ5" i="5"/>
  <c r="FZ6" i="5"/>
  <c r="FZ7" i="5"/>
  <c r="FZ8" i="5"/>
  <c r="FZ9" i="5"/>
  <c r="FZ10" i="5"/>
  <c r="FZ11" i="5"/>
  <c r="FZ12" i="5"/>
  <c r="FZ13" i="5"/>
  <c r="FZ14" i="5"/>
  <c r="FZ15" i="5"/>
  <c r="FZ16" i="5"/>
  <c r="FZ17" i="5"/>
  <c r="FZ18" i="5"/>
  <c r="FZ19" i="5"/>
  <c r="FZ20" i="5"/>
  <c r="FZ21" i="5"/>
  <c r="FZ22" i="5"/>
  <c r="FZ23" i="5"/>
  <c r="FZ24" i="5"/>
  <c r="FZ25" i="5"/>
  <c r="FZ26" i="5"/>
  <c r="FZ27" i="5"/>
  <c r="FZ28" i="5"/>
  <c r="FZ29" i="5"/>
  <c r="GA29" i="5" s="1"/>
  <c r="FW5" i="5"/>
  <c r="FW6" i="5"/>
  <c r="FW7" i="5"/>
  <c r="FW8" i="5"/>
  <c r="FW9" i="5"/>
  <c r="FW10" i="5"/>
  <c r="FW11" i="5"/>
  <c r="FW12" i="5"/>
  <c r="FW13" i="5"/>
  <c r="FW14" i="5"/>
  <c r="FW15" i="5"/>
  <c r="FW16" i="5"/>
  <c r="FW17" i="5"/>
  <c r="FW18" i="5"/>
  <c r="FW19" i="5"/>
  <c r="FW20" i="5"/>
  <c r="FW21" i="5"/>
  <c r="FW22" i="5"/>
  <c r="FW23" i="5"/>
  <c r="FW24" i="5"/>
  <c r="FW25" i="5"/>
  <c r="FW26" i="5"/>
  <c r="FW27" i="5"/>
  <c r="FW28" i="5"/>
  <c r="FW29" i="5"/>
  <c r="FV30" i="5"/>
  <c r="FU5" i="5"/>
  <c r="FU6" i="5"/>
  <c r="FU7" i="5"/>
  <c r="FU8" i="5"/>
  <c r="FU9" i="5"/>
  <c r="FU10" i="5"/>
  <c r="FU11" i="5"/>
  <c r="FU12" i="5"/>
  <c r="FU13" i="5"/>
  <c r="FU14" i="5"/>
  <c r="FU15" i="5"/>
  <c r="FU16" i="5"/>
  <c r="FU17" i="5"/>
  <c r="FU18" i="5"/>
  <c r="FU19" i="5"/>
  <c r="FU20" i="5"/>
  <c r="FU21" i="5"/>
  <c r="FU22" i="5"/>
  <c r="FU23" i="5"/>
  <c r="FU24" i="5"/>
  <c r="FU25" i="5"/>
  <c r="FU26" i="5"/>
  <c r="FU27" i="5"/>
  <c r="FU28" i="5"/>
  <c r="FU29" i="5"/>
  <c r="FR5" i="5"/>
  <c r="FR6" i="5"/>
  <c r="FR7" i="5"/>
  <c r="FR8" i="5"/>
  <c r="FR9" i="5"/>
  <c r="FR10" i="5"/>
  <c r="FR11" i="5"/>
  <c r="FR12" i="5"/>
  <c r="FR13" i="5"/>
  <c r="FR14" i="5"/>
  <c r="FR15" i="5"/>
  <c r="FR16" i="5"/>
  <c r="FR17" i="5"/>
  <c r="FR18" i="5"/>
  <c r="FR19" i="5"/>
  <c r="FR20" i="5"/>
  <c r="FR21" i="5"/>
  <c r="FR22" i="5"/>
  <c r="FR23" i="5"/>
  <c r="FR24" i="5"/>
  <c r="FR25" i="5"/>
  <c r="FR26" i="5"/>
  <c r="FR27" i="5"/>
  <c r="FR28" i="5"/>
  <c r="FR29" i="5"/>
  <c r="FP5" i="5"/>
  <c r="FP6" i="5"/>
  <c r="FP7" i="5"/>
  <c r="FP8" i="5"/>
  <c r="FP9" i="5"/>
  <c r="FP10" i="5"/>
  <c r="FP11" i="5"/>
  <c r="FP12" i="5"/>
  <c r="FP13" i="5"/>
  <c r="FP14" i="5"/>
  <c r="FP15" i="5"/>
  <c r="FP16" i="5"/>
  <c r="FP17" i="5"/>
  <c r="FP18" i="5"/>
  <c r="FP19" i="5"/>
  <c r="FP20" i="5"/>
  <c r="FP21" i="5"/>
  <c r="FP22" i="5"/>
  <c r="FP23" i="5"/>
  <c r="FP24" i="5"/>
  <c r="FP25" i="5"/>
  <c r="FP26" i="5"/>
  <c r="FP27" i="5"/>
  <c r="FP28" i="5"/>
  <c r="FP29" i="5"/>
  <c r="FM5" i="5"/>
  <c r="FM6" i="5"/>
  <c r="FM7" i="5"/>
  <c r="FM8" i="5"/>
  <c r="FM9" i="5"/>
  <c r="FM10" i="5"/>
  <c r="FM11" i="5"/>
  <c r="FM12" i="5"/>
  <c r="FM13" i="5"/>
  <c r="FM14" i="5"/>
  <c r="FM15" i="5"/>
  <c r="FM16" i="5"/>
  <c r="FM17" i="5"/>
  <c r="FM18" i="5"/>
  <c r="FM19" i="5"/>
  <c r="FM20" i="5"/>
  <c r="FM21" i="5"/>
  <c r="FM22" i="5"/>
  <c r="FM23" i="5"/>
  <c r="FM24" i="5"/>
  <c r="FM25" i="5"/>
  <c r="FM26" i="5"/>
  <c r="FM27" i="5"/>
  <c r="FM28" i="5"/>
  <c r="FN28" i="5" s="1"/>
  <c r="FM29" i="5"/>
  <c r="FK5" i="5"/>
  <c r="FK6" i="5"/>
  <c r="FK7" i="5"/>
  <c r="FK8" i="5"/>
  <c r="FK9" i="5"/>
  <c r="FK10" i="5"/>
  <c r="FK11" i="5"/>
  <c r="FK12" i="5"/>
  <c r="FK13" i="5"/>
  <c r="FK14" i="5"/>
  <c r="FK15" i="5"/>
  <c r="FK16" i="5"/>
  <c r="FK17" i="5"/>
  <c r="FK18" i="5"/>
  <c r="FK19" i="5"/>
  <c r="FK20" i="5"/>
  <c r="FK21" i="5"/>
  <c r="FK22" i="5"/>
  <c r="FK23" i="5"/>
  <c r="FK24" i="5"/>
  <c r="FK25" i="5"/>
  <c r="FK26" i="5"/>
  <c r="FK27" i="5"/>
  <c r="FK28" i="5"/>
  <c r="FK29" i="5"/>
  <c r="FH5" i="5"/>
  <c r="FH6" i="5"/>
  <c r="FH7" i="5"/>
  <c r="FH8" i="5"/>
  <c r="FH9" i="5"/>
  <c r="FH10" i="5"/>
  <c r="FI10" i="5" s="1"/>
  <c r="FH11" i="5"/>
  <c r="FH12" i="5"/>
  <c r="FH13" i="5"/>
  <c r="FH14" i="5"/>
  <c r="FH15" i="5"/>
  <c r="FH16" i="5"/>
  <c r="FH17" i="5"/>
  <c r="FH18" i="5"/>
  <c r="FH19" i="5"/>
  <c r="FH20" i="5"/>
  <c r="FI20" i="5" s="1"/>
  <c r="FH21" i="5"/>
  <c r="FH22" i="5"/>
  <c r="FH23" i="5"/>
  <c r="FH24" i="5"/>
  <c r="FH25" i="5"/>
  <c r="FH26" i="5"/>
  <c r="FI26" i="5" s="1"/>
  <c r="FH27" i="5"/>
  <c r="FH28" i="5"/>
  <c r="FI28" i="5" s="1"/>
  <c r="FH29" i="5"/>
  <c r="FF5" i="5"/>
  <c r="FF6" i="5"/>
  <c r="FF7" i="5"/>
  <c r="FF8" i="5"/>
  <c r="FF9" i="5"/>
  <c r="FF10" i="5"/>
  <c r="FF11" i="5"/>
  <c r="FF12" i="5"/>
  <c r="FF13" i="5"/>
  <c r="FF14" i="5"/>
  <c r="FF15" i="5"/>
  <c r="FF16" i="5"/>
  <c r="FF17" i="5"/>
  <c r="FF18" i="5"/>
  <c r="FF19" i="5"/>
  <c r="FF20" i="5"/>
  <c r="FF21" i="5"/>
  <c r="FF22" i="5"/>
  <c r="FF23" i="5"/>
  <c r="FF24" i="5"/>
  <c r="FF25" i="5"/>
  <c r="FF26" i="5"/>
  <c r="FF27" i="5"/>
  <c r="FF28" i="5"/>
  <c r="FF29" i="5"/>
  <c r="FC5" i="5"/>
  <c r="FC6" i="5"/>
  <c r="FC7" i="5"/>
  <c r="FC8" i="5"/>
  <c r="FC9" i="5"/>
  <c r="FC10" i="5"/>
  <c r="FC11" i="5"/>
  <c r="FC12" i="5"/>
  <c r="FC13" i="5"/>
  <c r="FC14" i="5"/>
  <c r="FC15" i="5"/>
  <c r="FC16" i="5"/>
  <c r="FC17" i="5"/>
  <c r="FC18" i="5"/>
  <c r="FC19" i="5"/>
  <c r="FC20" i="5"/>
  <c r="FC21" i="5"/>
  <c r="FC22" i="5"/>
  <c r="FC23" i="5"/>
  <c r="FC24" i="5"/>
  <c r="FC25" i="5"/>
  <c r="FC26" i="5"/>
  <c r="FC27" i="5"/>
  <c r="FC28" i="5"/>
  <c r="FC29" i="5"/>
  <c r="FA5" i="5"/>
  <c r="FA6" i="5"/>
  <c r="FA7" i="5"/>
  <c r="FA8" i="5"/>
  <c r="FA9" i="5"/>
  <c r="FA10" i="5"/>
  <c r="FA11" i="5"/>
  <c r="FA12" i="5"/>
  <c r="FA13" i="5"/>
  <c r="FA14" i="5"/>
  <c r="FA15" i="5"/>
  <c r="FA16" i="5"/>
  <c r="FA17" i="5"/>
  <c r="FA18" i="5"/>
  <c r="FA19" i="5"/>
  <c r="FA20" i="5"/>
  <c r="FA21" i="5"/>
  <c r="FA22" i="5"/>
  <c r="FA23" i="5"/>
  <c r="FA24" i="5"/>
  <c r="FA25" i="5"/>
  <c r="FA26" i="5"/>
  <c r="FA27" i="5"/>
  <c r="FA28" i="5"/>
  <c r="FA29" i="5"/>
  <c r="EX5" i="5"/>
  <c r="EX6" i="5"/>
  <c r="EX7" i="5"/>
  <c r="EX8" i="5"/>
  <c r="EX9" i="5"/>
  <c r="EX10" i="5"/>
  <c r="EX11" i="5"/>
  <c r="EX12" i="5"/>
  <c r="EX13" i="5"/>
  <c r="EX14" i="5"/>
  <c r="EX15" i="5"/>
  <c r="EX16" i="5"/>
  <c r="EX17" i="5"/>
  <c r="EX18" i="5"/>
  <c r="EX19" i="5"/>
  <c r="EX20" i="5"/>
  <c r="EX21" i="5"/>
  <c r="EX22" i="5"/>
  <c r="EX23" i="5"/>
  <c r="EX24" i="5"/>
  <c r="EX25" i="5"/>
  <c r="EX26" i="5"/>
  <c r="EX27" i="5"/>
  <c r="EX28" i="5"/>
  <c r="EX29" i="5"/>
  <c r="EV5" i="5"/>
  <c r="EV6" i="5"/>
  <c r="EV7" i="5"/>
  <c r="EV8" i="5"/>
  <c r="EV9" i="5"/>
  <c r="EV10" i="5"/>
  <c r="EV11" i="5"/>
  <c r="EV12" i="5"/>
  <c r="EV13" i="5"/>
  <c r="EV14" i="5"/>
  <c r="EV15" i="5"/>
  <c r="EV16" i="5"/>
  <c r="EV17" i="5"/>
  <c r="EV18" i="5"/>
  <c r="EV19" i="5"/>
  <c r="EV20" i="5"/>
  <c r="EV21" i="5"/>
  <c r="EV22" i="5"/>
  <c r="EV23" i="5"/>
  <c r="EV24" i="5"/>
  <c r="EV25" i="5"/>
  <c r="EV26" i="5"/>
  <c r="EV27" i="5"/>
  <c r="EV28" i="5"/>
  <c r="EV29" i="5"/>
  <c r="ES5" i="5"/>
  <c r="ES6" i="5"/>
  <c r="ES7" i="5"/>
  <c r="ES8" i="5"/>
  <c r="ES9" i="5"/>
  <c r="ES10" i="5"/>
  <c r="ES11" i="5"/>
  <c r="ES12" i="5"/>
  <c r="ES13" i="5"/>
  <c r="ES14" i="5"/>
  <c r="ES15" i="5"/>
  <c r="ES16" i="5"/>
  <c r="ES17" i="5"/>
  <c r="ES18" i="5"/>
  <c r="ES19" i="5"/>
  <c r="ES20" i="5"/>
  <c r="ES21" i="5"/>
  <c r="ES22" i="5"/>
  <c r="ES23" i="5"/>
  <c r="ES24" i="5"/>
  <c r="ES25" i="5"/>
  <c r="ES26" i="5"/>
  <c r="ES27" i="5"/>
  <c r="ES28" i="5"/>
  <c r="ES29" i="5"/>
  <c r="EQ5" i="5"/>
  <c r="EQ6" i="5"/>
  <c r="EQ7" i="5"/>
  <c r="EQ8" i="5"/>
  <c r="EQ9" i="5"/>
  <c r="EQ10" i="5"/>
  <c r="EQ11" i="5"/>
  <c r="EQ12" i="5"/>
  <c r="EQ13" i="5"/>
  <c r="EQ14" i="5"/>
  <c r="EQ15" i="5"/>
  <c r="ER15" i="5" s="1"/>
  <c r="EQ16" i="5"/>
  <c r="EQ17" i="5"/>
  <c r="EQ18" i="5"/>
  <c r="EQ19" i="5"/>
  <c r="EQ20" i="5"/>
  <c r="EQ21" i="5"/>
  <c r="EQ22" i="5"/>
  <c r="EQ23" i="5"/>
  <c r="EQ24" i="5"/>
  <c r="EQ25" i="5"/>
  <c r="EQ26" i="5"/>
  <c r="EQ27" i="5"/>
  <c r="EQ28" i="5"/>
  <c r="EQ29" i="5"/>
  <c r="EN5" i="5"/>
  <c r="EN6" i="5"/>
  <c r="EN7" i="5"/>
  <c r="EN8" i="5"/>
  <c r="EN9" i="5"/>
  <c r="EN10" i="5"/>
  <c r="EN11" i="5"/>
  <c r="EN12" i="5"/>
  <c r="EN13" i="5"/>
  <c r="EN14" i="5"/>
  <c r="EN15" i="5"/>
  <c r="EN16" i="5"/>
  <c r="EN17" i="5"/>
  <c r="EN18" i="5"/>
  <c r="EN19" i="5"/>
  <c r="EN20" i="5"/>
  <c r="EN21" i="5"/>
  <c r="EN22" i="5"/>
  <c r="EN23" i="5"/>
  <c r="EN24" i="5"/>
  <c r="EN25" i="5"/>
  <c r="EN26" i="5"/>
  <c r="EN27" i="5"/>
  <c r="EN28" i="5"/>
  <c r="EN29" i="5"/>
  <c r="EL5" i="5"/>
  <c r="EL6" i="5"/>
  <c r="EL7" i="5"/>
  <c r="EL8" i="5"/>
  <c r="EL9" i="5"/>
  <c r="EL10" i="5"/>
  <c r="EL11" i="5"/>
  <c r="EL12" i="5"/>
  <c r="EL13" i="5"/>
  <c r="EL14" i="5"/>
  <c r="EL15" i="5"/>
  <c r="EL16" i="5"/>
  <c r="EL17" i="5"/>
  <c r="EL18" i="5"/>
  <c r="EL19" i="5"/>
  <c r="EL20" i="5"/>
  <c r="EL21" i="5"/>
  <c r="EL22" i="5"/>
  <c r="EL23" i="5"/>
  <c r="EL24" i="5"/>
  <c r="EL25" i="5"/>
  <c r="EL26" i="5"/>
  <c r="EL27" i="5"/>
  <c r="EL28" i="5"/>
  <c r="EL29" i="5"/>
  <c r="EM29" i="5" s="1"/>
  <c r="EI5" i="5"/>
  <c r="EI6" i="5"/>
  <c r="EI7" i="5"/>
  <c r="EI8" i="5"/>
  <c r="EI9" i="5"/>
  <c r="EI10" i="5"/>
  <c r="EI11" i="5"/>
  <c r="EI12" i="5"/>
  <c r="EI13" i="5"/>
  <c r="EI14" i="5"/>
  <c r="EI15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28" i="5"/>
  <c r="EI29" i="5"/>
  <c r="EH30" i="5"/>
  <c r="EG5" i="5"/>
  <c r="EG6" i="5"/>
  <c r="EG7" i="5"/>
  <c r="EG8" i="5"/>
  <c r="EG9" i="5"/>
  <c r="EG10" i="5"/>
  <c r="EG11" i="5"/>
  <c r="EG12" i="5"/>
  <c r="EG13" i="5"/>
  <c r="EG14" i="5"/>
  <c r="EG15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28" i="5"/>
  <c r="EG29" i="5"/>
  <c r="ED5" i="5"/>
  <c r="ED6" i="5"/>
  <c r="ED7" i="5"/>
  <c r="ED8" i="5"/>
  <c r="ED9" i="5"/>
  <c r="ED10" i="5"/>
  <c r="ED11" i="5"/>
  <c r="ED12" i="5"/>
  <c r="ED13" i="5"/>
  <c r="ED14" i="5"/>
  <c r="ED15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28" i="5"/>
  <c r="ED29" i="5"/>
  <c r="EC30" i="5"/>
  <c r="EB5" i="5"/>
  <c r="EB6" i="5"/>
  <c r="EB7" i="5"/>
  <c r="EB8" i="5"/>
  <c r="EB9" i="5"/>
  <c r="EB10" i="5"/>
  <c r="EB11" i="5"/>
  <c r="EB12" i="5"/>
  <c r="EB13" i="5"/>
  <c r="EB14" i="5"/>
  <c r="EB15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28" i="5"/>
  <c r="EB29" i="5"/>
  <c r="DY5" i="5"/>
  <c r="DY6" i="5"/>
  <c r="DY7" i="5"/>
  <c r="DY8" i="5"/>
  <c r="DY9" i="5"/>
  <c r="DY10" i="5"/>
  <c r="DY11" i="5"/>
  <c r="DY12" i="5"/>
  <c r="DY13" i="5"/>
  <c r="DY14" i="5"/>
  <c r="DY15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28" i="5"/>
  <c r="DY29" i="5"/>
  <c r="DX30" i="5"/>
  <c r="DW5" i="5"/>
  <c r="DW6" i="5"/>
  <c r="DW7" i="5"/>
  <c r="DW8" i="5"/>
  <c r="DW9" i="5"/>
  <c r="DW10" i="5"/>
  <c r="DW11" i="5"/>
  <c r="DW12" i="5"/>
  <c r="DW13" i="5"/>
  <c r="DW14" i="5"/>
  <c r="DW15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28" i="5"/>
  <c r="DW29" i="5"/>
  <c r="DT5" i="5"/>
  <c r="DT6" i="5"/>
  <c r="DT7" i="5"/>
  <c r="DT8" i="5"/>
  <c r="DT9" i="5"/>
  <c r="DT10" i="5"/>
  <c r="DT11" i="5"/>
  <c r="DT12" i="5"/>
  <c r="DT13" i="5"/>
  <c r="DT14" i="5"/>
  <c r="DT15" i="5"/>
  <c r="DT16" i="5"/>
  <c r="DT17" i="5"/>
  <c r="DT18" i="5"/>
  <c r="DU18" i="5" s="1"/>
  <c r="DT19" i="5"/>
  <c r="DT20" i="5"/>
  <c r="DU20" i="5" s="1"/>
  <c r="DT21" i="5"/>
  <c r="DT22" i="5"/>
  <c r="DU22" i="5" s="1"/>
  <c r="DT23" i="5"/>
  <c r="DT24" i="5"/>
  <c r="DU24" i="5" s="1"/>
  <c r="DT25" i="5"/>
  <c r="DT26" i="5"/>
  <c r="DT27" i="5"/>
  <c r="DT28" i="5"/>
  <c r="DU28" i="5" s="1"/>
  <c r="DT29" i="5"/>
  <c r="DR5" i="5"/>
  <c r="DR6" i="5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O5" i="5"/>
  <c r="DO6" i="5"/>
  <c r="DO7" i="5"/>
  <c r="DO8" i="5"/>
  <c r="DO9" i="5"/>
  <c r="DO10" i="5"/>
  <c r="DO11" i="5"/>
  <c r="DO12" i="5"/>
  <c r="DO13" i="5"/>
  <c r="DO14" i="5"/>
  <c r="DO15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28" i="5"/>
  <c r="DO29" i="5"/>
  <c r="DM5" i="5"/>
  <c r="DM6" i="5"/>
  <c r="DM7" i="5"/>
  <c r="DM8" i="5"/>
  <c r="DM9" i="5"/>
  <c r="DM10" i="5"/>
  <c r="DM11" i="5"/>
  <c r="DM12" i="5"/>
  <c r="DM13" i="5"/>
  <c r="DM14" i="5"/>
  <c r="DM15" i="5"/>
  <c r="DN15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28" i="5"/>
  <c r="DM29" i="5"/>
  <c r="DJ5" i="5"/>
  <c r="DJ6" i="5"/>
  <c r="DJ7" i="5"/>
  <c r="DJ8" i="5"/>
  <c r="DJ9" i="5"/>
  <c r="DJ10" i="5"/>
  <c r="DJ11" i="5"/>
  <c r="DJ12" i="5"/>
  <c r="DJ13" i="5"/>
  <c r="DJ14" i="5"/>
  <c r="DJ15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H5" i="5"/>
  <c r="DH6" i="5"/>
  <c r="DH7" i="5"/>
  <c r="DH8" i="5"/>
  <c r="DH9" i="5"/>
  <c r="DH10" i="5"/>
  <c r="DH11" i="5"/>
  <c r="DH12" i="5"/>
  <c r="DH13" i="5"/>
  <c r="DH14" i="5"/>
  <c r="DH15" i="5"/>
  <c r="DI15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29" i="5"/>
  <c r="DE5" i="5"/>
  <c r="DE6" i="5"/>
  <c r="DE7" i="5"/>
  <c r="DE8" i="5"/>
  <c r="DE9" i="5"/>
  <c r="DE10" i="5"/>
  <c r="DE11" i="5"/>
  <c r="DE12" i="5"/>
  <c r="DE13" i="5"/>
  <c r="DE14" i="5"/>
  <c r="DE15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28" i="5"/>
  <c r="DE29" i="5"/>
  <c r="DC5" i="5"/>
  <c r="DC6" i="5"/>
  <c r="DC7" i="5"/>
  <c r="DC8" i="5"/>
  <c r="DC9" i="5"/>
  <c r="DC10" i="5"/>
  <c r="DC11" i="5"/>
  <c r="DD11" i="5" s="1"/>
  <c r="DC12" i="5"/>
  <c r="DC13" i="5"/>
  <c r="DC14" i="5"/>
  <c r="DC15" i="5"/>
  <c r="DC16" i="5"/>
  <c r="DC17" i="5"/>
  <c r="DC18" i="5"/>
  <c r="DC19" i="5"/>
  <c r="DD19" i="5" s="1"/>
  <c r="DC20" i="5"/>
  <c r="DC21" i="5"/>
  <c r="DC22" i="5"/>
  <c r="DC23" i="5"/>
  <c r="DC24" i="5"/>
  <c r="DC25" i="5"/>
  <c r="DC26" i="5"/>
  <c r="DC27" i="5"/>
  <c r="DC28" i="5"/>
  <c r="DC29" i="5"/>
  <c r="CZ5" i="5"/>
  <c r="CZ6" i="5"/>
  <c r="CZ7" i="5"/>
  <c r="CZ8" i="5"/>
  <c r="CZ9" i="5"/>
  <c r="CZ10" i="5"/>
  <c r="CZ11" i="5"/>
  <c r="CZ12" i="5"/>
  <c r="CZ13" i="5"/>
  <c r="CZ14" i="5"/>
  <c r="CZ15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28" i="5"/>
  <c r="CZ29" i="5"/>
  <c r="CX5" i="5"/>
  <c r="CX6" i="5"/>
  <c r="CX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U5" i="5"/>
  <c r="CU6" i="5"/>
  <c r="CU7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P5" i="5"/>
  <c r="CP6" i="5"/>
  <c r="CP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K5" i="5"/>
  <c r="CK6" i="5"/>
  <c r="CK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F5" i="5"/>
  <c r="CF6" i="5"/>
  <c r="CF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D5" i="5"/>
  <c r="CD6" i="5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X5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S5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P5" i="5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N5" i="5"/>
  <c r="BN6" i="5"/>
  <c r="BN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T5" i="5"/>
  <c r="AT6" i="5"/>
  <c r="AT7" i="5"/>
  <c r="AU7" i="5" s="1"/>
  <c r="AT8" i="5"/>
  <c r="AT9" i="5"/>
  <c r="AT10" i="5"/>
  <c r="AT11" i="5"/>
  <c r="AU11" i="5" s="1"/>
  <c r="AT12" i="5"/>
  <c r="AT13" i="5"/>
  <c r="AT14" i="5"/>
  <c r="AT15" i="5"/>
  <c r="AU15" i="5" s="1"/>
  <c r="AT16" i="5"/>
  <c r="AT17" i="5"/>
  <c r="AU17" i="5" s="1"/>
  <c r="AT18" i="5"/>
  <c r="AT19" i="5"/>
  <c r="AU19" i="5" s="1"/>
  <c r="AT20" i="5"/>
  <c r="AT21" i="5"/>
  <c r="AU21" i="5" s="1"/>
  <c r="AT22" i="5"/>
  <c r="AT23" i="5"/>
  <c r="AU23" i="5" s="1"/>
  <c r="AT24" i="5"/>
  <c r="AT25" i="5"/>
  <c r="AU25" i="5" s="1"/>
  <c r="AT26" i="5"/>
  <c r="AT27" i="5"/>
  <c r="AU27" i="5" s="1"/>
  <c r="AT28" i="5"/>
  <c r="AT29" i="5"/>
  <c r="AU29" i="5" s="1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K5" i="5"/>
  <c r="AK6" i="5"/>
  <c r="AK7" i="5"/>
  <c r="AK8" i="5"/>
  <c r="AK9" i="5"/>
  <c r="AK10" i="5"/>
  <c r="AK11" i="5"/>
  <c r="AK12" i="5"/>
  <c r="AK13" i="5"/>
  <c r="AK14" i="5"/>
  <c r="AL14" i="5" s="1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L28" i="5" s="1"/>
  <c r="AK29" i="5"/>
  <c r="AK30" i="5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F5" i="5"/>
  <c r="AF6" i="5"/>
  <c r="AF7" i="5"/>
  <c r="AF8" i="5"/>
  <c r="AF9" i="5"/>
  <c r="AF10" i="5"/>
  <c r="AF11" i="5"/>
  <c r="AF12" i="5"/>
  <c r="AF13" i="5"/>
  <c r="AF14" i="5"/>
  <c r="AG14" i="5" s="1"/>
  <c r="AF15" i="5"/>
  <c r="AF16" i="5"/>
  <c r="AF17" i="5"/>
  <c r="AF18" i="5"/>
  <c r="AG18" i="5" s="1"/>
  <c r="AF19" i="5"/>
  <c r="AF20" i="5"/>
  <c r="AF21" i="5"/>
  <c r="AF22" i="5"/>
  <c r="AF23" i="5"/>
  <c r="AF24" i="5"/>
  <c r="AG24" i="5" s="1"/>
  <c r="AF25" i="5"/>
  <c r="AF26" i="5"/>
  <c r="AF27" i="5"/>
  <c r="AF28" i="5"/>
  <c r="AG28" i="5" s="1"/>
  <c r="AF29" i="5"/>
  <c r="AD5" i="5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A5" i="5"/>
  <c r="AA6" i="5"/>
  <c r="AA7" i="5"/>
  <c r="AA8" i="5"/>
  <c r="AB8" i="5" s="1"/>
  <c r="AA9" i="5"/>
  <c r="AA10" i="5"/>
  <c r="AB10" i="5" s="1"/>
  <c r="AA11" i="5"/>
  <c r="AA12" i="5"/>
  <c r="AA13" i="5"/>
  <c r="AA14" i="5"/>
  <c r="AA15" i="5"/>
  <c r="AA16" i="5"/>
  <c r="AB16" i="5" s="1"/>
  <c r="AA17" i="5"/>
  <c r="AA18" i="5"/>
  <c r="AB18" i="5" s="1"/>
  <c r="AA19" i="5"/>
  <c r="AA20" i="5"/>
  <c r="AA21" i="5"/>
  <c r="AA22" i="5"/>
  <c r="AA23" i="5"/>
  <c r="AA24" i="5"/>
  <c r="AA25" i="5"/>
  <c r="AA26" i="5"/>
  <c r="AB26" i="5" s="1"/>
  <c r="AA27" i="5"/>
  <c r="AA28" i="5"/>
  <c r="AB28" i="5" s="1"/>
  <c r="AA29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Z26" i="5" s="1"/>
  <c r="Y27" i="5"/>
  <c r="Y28" i="5"/>
  <c r="Z28" i="5" s="1"/>
  <c r="Y29" i="5"/>
  <c r="V5" i="5"/>
  <c r="V6" i="5"/>
  <c r="W6" i="5" s="1"/>
  <c r="V7" i="5"/>
  <c r="V8" i="5"/>
  <c r="W8" i="5" s="1"/>
  <c r="V9" i="5"/>
  <c r="V10" i="5"/>
  <c r="W10" i="5" s="1"/>
  <c r="V11" i="5"/>
  <c r="V12" i="5"/>
  <c r="V13" i="5"/>
  <c r="V14" i="5"/>
  <c r="W14" i="5" s="1"/>
  <c r="V15" i="5"/>
  <c r="V16" i="5"/>
  <c r="W16" i="5" s="1"/>
  <c r="V17" i="5"/>
  <c r="V18" i="5"/>
  <c r="W18" i="5" s="1"/>
  <c r="V19" i="5"/>
  <c r="V20" i="5"/>
  <c r="W20" i="5" s="1"/>
  <c r="V21" i="5"/>
  <c r="V22" i="5"/>
  <c r="W22" i="5" s="1"/>
  <c r="V23" i="5"/>
  <c r="V24" i="5"/>
  <c r="W24" i="5" s="1"/>
  <c r="V25" i="5"/>
  <c r="V26" i="5"/>
  <c r="W26" i="5" s="1"/>
  <c r="V27" i="5"/>
  <c r="V28" i="5"/>
  <c r="W28" i="5" s="1"/>
  <c r="V29" i="5"/>
  <c r="W29" i="5" s="1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U28" i="5" s="1"/>
  <c r="T29" i="5"/>
  <c r="IF29" i="5"/>
  <c r="ID29" i="5"/>
  <c r="IA29" i="5"/>
  <c r="HY29" i="5"/>
  <c r="HV29" i="5"/>
  <c r="HT29" i="5"/>
  <c r="HQ29" i="5"/>
  <c r="HO29" i="5"/>
  <c r="HL29" i="5"/>
  <c r="HG29" i="5"/>
  <c r="HB29" i="5"/>
  <c r="GW29" i="5"/>
  <c r="GR29" i="5"/>
  <c r="GP29" i="5"/>
  <c r="GM29" i="5"/>
  <c r="GK29" i="5"/>
  <c r="GH29" i="5"/>
  <c r="GC29" i="5"/>
  <c r="FX29" i="5"/>
  <c r="FS29" i="5"/>
  <c r="FN29" i="5"/>
  <c r="FI29" i="5"/>
  <c r="FD29" i="5"/>
  <c r="FB29" i="5"/>
  <c r="EY29" i="5"/>
  <c r="EW29" i="5"/>
  <c r="ET29" i="5"/>
  <c r="ER29" i="5"/>
  <c r="EO29" i="5"/>
  <c r="EJ29" i="5"/>
  <c r="EE29" i="5"/>
  <c r="DZ29" i="5"/>
  <c r="DU29" i="5"/>
  <c r="DP29" i="5"/>
  <c r="DN29" i="5"/>
  <c r="DK29" i="5"/>
  <c r="DI29" i="5"/>
  <c r="DF29" i="5"/>
  <c r="DD29" i="5"/>
  <c r="DA29" i="5"/>
  <c r="CY29" i="5"/>
  <c r="CV29" i="5"/>
  <c r="CQ29" i="5"/>
  <c r="CL29" i="5"/>
  <c r="CG29" i="5"/>
  <c r="CA29" i="5"/>
  <c r="BY29" i="5"/>
  <c r="BV29" i="5"/>
  <c r="BT29" i="5"/>
  <c r="BQ29" i="5"/>
  <c r="BO29" i="5"/>
  <c r="BL29" i="5"/>
  <c r="BJ29" i="5"/>
  <c r="BG29" i="5"/>
  <c r="BE29" i="5"/>
  <c r="BB29" i="5"/>
  <c r="AZ29" i="5"/>
  <c r="AW29" i="5"/>
  <c r="AR29" i="5"/>
  <c r="AP29" i="5"/>
  <c r="AL29" i="5"/>
  <c r="AG29" i="5"/>
  <c r="AB29" i="5"/>
  <c r="H29" i="5"/>
  <c r="ID28" i="5"/>
  <c r="HY28" i="5"/>
  <c r="HT28" i="5"/>
  <c r="HO28" i="5"/>
  <c r="HL28" i="5"/>
  <c r="HJ28" i="5"/>
  <c r="HG28" i="5"/>
  <c r="HE28" i="5"/>
  <c r="HB28" i="5"/>
  <c r="GZ28" i="5"/>
  <c r="GW28" i="5"/>
  <c r="GU28" i="5"/>
  <c r="GP28" i="5"/>
  <c r="GK28" i="5"/>
  <c r="GF28" i="5"/>
  <c r="GA28" i="5"/>
  <c r="FX28" i="5"/>
  <c r="FV28" i="5"/>
  <c r="FS28" i="5"/>
  <c r="FQ28" i="5"/>
  <c r="FL28" i="5"/>
  <c r="FG28" i="5"/>
  <c r="FB28" i="5"/>
  <c r="EW28" i="5"/>
  <c r="ER28" i="5"/>
  <c r="EM28" i="5"/>
  <c r="EJ28" i="5"/>
  <c r="EH28" i="5"/>
  <c r="EE28" i="5"/>
  <c r="EC28" i="5"/>
  <c r="DZ28" i="5"/>
  <c r="DX28" i="5"/>
  <c r="DS28" i="5"/>
  <c r="DN28" i="5"/>
  <c r="DI28" i="5"/>
  <c r="DD28" i="5"/>
  <c r="CY28" i="5"/>
  <c r="CV28" i="5"/>
  <c r="CT28" i="5"/>
  <c r="CQ28" i="5"/>
  <c r="CO28" i="5"/>
  <c r="CL28" i="5"/>
  <c r="CJ28" i="5"/>
  <c r="CG28" i="5"/>
  <c r="CE28" i="5"/>
  <c r="BY28" i="5"/>
  <c r="BT28" i="5"/>
  <c r="BO28" i="5"/>
  <c r="BJ28" i="5"/>
  <c r="BE28" i="5"/>
  <c r="AZ28" i="5"/>
  <c r="AU28" i="5"/>
  <c r="AP28" i="5"/>
  <c r="AJ28" i="5"/>
  <c r="AE28" i="5"/>
  <c r="H28" i="5"/>
  <c r="IF27" i="5"/>
  <c r="ID27" i="5"/>
  <c r="IA27" i="5"/>
  <c r="HY27" i="5"/>
  <c r="HV27" i="5"/>
  <c r="HT27" i="5"/>
  <c r="HQ27" i="5"/>
  <c r="HO27" i="5"/>
  <c r="HL27" i="5"/>
  <c r="HG27" i="5"/>
  <c r="HB27" i="5"/>
  <c r="GW27" i="5"/>
  <c r="GR27" i="5"/>
  <c r="GP27" i="5"/>
  <c r="GM27" i="5"/>
  <c r="GK27" i="5"/>
  <c r="GH27" i="5"/>
  <c r="GF27" i="5"/>
  <c r="GC27" i="5"/>
  <c r="GA27" i="5"/>
  <c r="FX27" i="5"/>
  <c r="FS27" i="5"/>
  <c r="FN27" i="5"/>
  <c r="FI27" i="5"/>
  <c r="FD27" i="5"/>
  <c r="FB27" i="5"/>
  <c r="EY27" i="5"/>
  <c r="EW27" i="5"/>
  <c r="ET27" i="5"/>
  <c r="ER27" i="5"/>
  <c r="EO27" i="5"/>
  <c r="EM27" i="5"/>
  <c r="EJ27" i="5"/>
  <c r="EE27" i="5"/>
  <c r="DZ27" i="5"/>
  <c r="DU27" i="5"/>
  <c r="DP27" i="5"/>
  <c r="DN27" i="5"/>
  <c r="DK27" i="5"/>
  <c r="DI27" i="5"/>
  <c r="DF27" i="5"/>
  <c r="DD27" i="5"/>
  <c r="DA27" i="5"/>
  <c r="CY27" i="5"/>
  <c r="CV27" i="5"/>
  <c r="CQ27" i="5"/>
  <c r="CL27" i="5"/>
  <c r="CG27" i="5"/>
  <c r="CA27" i="5"/>
  <c r="BY27" i="5"/>
  <c r="BV27" i="5"/>
  <c r="BT27" i="5"/>
  <c r="BQ27" i="5"/>
  <c r="BO27" i="5"/>
  <c r="BL27" i="5"/>
  <c r="BJ27" i="5"/>
  <c r="BG27" i="5"/>
  <c r="BE27" i="5"/>
  <c r="BB27" i="5"/>
  <c r="AZ27" i="5"/>
  <c r="AW27" i="5"/>
  <c r="AR27" i="5"/>
  <c r="AP27" i="5"/>
  <c r="AL27" i="5"/>
  <c r="AG27" i="5"/>
  <c r="AB27" i="5"/>
  <c r="W27" i="5"/>
  <c r="H27" i="5"/>
  <c r="ID26" i="5"/>
  <c r="HY26" i="5"/>
  <c r="HT26" i="5"/>
  <c r="HO26" i="5"/>
  <c r="HL26" i="5"/>
  <c r="HJ26" i="5"/>
  <c r="HG26" i="5"/>
  <c r="HE26" i="5"/>
  <c r="HB26" i="5"/>
  <c r="GZ26" i="5"/>
  <c r="GW26" i="5"/>
  <c r="GU26" i="5"/>
  <c r="GP26" i="5"/>
  <c r="GK26" i="5"/>
  <c r="GF26" i="5"/>
  <c r="GA26" i="5"/>
  <c r="FX26" i="5"/>
  <c r="FV26" i="5"/>
  <c r="FS26" i="5"/>
  <c r="FQ26" i="5"/>
  <c r="FN26" i="5"/>
  <c r="FL26" i="5"/>
  <c r="FG26" i="5"/>
  <c r="FB26" i="5"/>
  <c r="EW26" i="5"/>
  <c r="ER26" i="5"/>
  <c r="EM26" i="5"/>
  <c r="EJ26" i="5"/>
  <c r="EH26" i="5"/>
  <c r="EE26" i="5"/>
  <c r="EC26" i="5"/>
  <c r="DZ26" i="5"/>
  <c r="DX26" i="5"/>
  <c r="DU26" i="5"/>
  <c r="DS26" i="5"/>
  <c r="DN26" i="5"/>
  <c r="DI26" i="5"/>
  <c r="DD26" i="5"/>
  <c r="CY26" i="5"/>
  <c r="CV26" i="5"/>
  <c r="CT26" i="5"/>
  <c r="CQ26" i="5"/>
  <c r="CO26" i="5"/>
  <c r="CL26" i="5"/>
  <c r="CJ26" i="5"/>
  <c r="CG26" i="5"/>
  <c r="CE26" i="5"/>
  <c r="BY26" i="5"/>
  <c r="BT26" i="5"/>
  <c r="BO26" i="5"/>
  <c r="BJ26" i="5"/>
  <c r="BE26" i="5"/>
  <c r="AZ26" i="5"/>
  <c r="AU26" i="5"/>
  <c r="AP26" i="5"/>
  <c r="AL26" i="5"/>
  <c r="AJ26" i="5"/>
  <c r="AG26" i="5"/>
  <c r="AE26" i="5"/>
  <c r="U26" i="5"/>
  <c r="H26" i="5"/>
  <c r="IF25" i="5"/>
  <c r="ID25" i="5"/>
  <c r="IA25" i="5"/>
  <c r="HY25" i="5"/>
  <c r="HV25" i="5"/>
  <c r="HT25" i="5"/>
  <c r="HQ25" i="5"/>
  <c r="HO25" i="5"/>
  <c r="HL25" i="5"/>
  <c r="HG25" i="5"/>
  <c r="HB25" i="5"/>
  <c r="GW25" i="5"/>
  <c r="GR25" i="5"/>
  <c r="GP25" i="5"/>
  <c r="GM25" i="5"/>
  <c r="GK25" i="5"/>
  <c r="GH25" i="5"/>
  <c r="GF25" i="5"/>
  <c r="GC25" i="5"/>
  <c r="GA25" i="5"/>
  <c r="FX25" i="5"/>
  <c r="FS25" i="5"/>
  <c r="FN25" i="5"/>
  <c r="FI25" i="5"/>
  <c r="FD25" i="5"/>
  <c r="FB25" i="5"/>
  <c r="EY25" i="5"/>
  <c r="EW25" i="5"/>
  <c r="ET25" i="5"/>
  <c r="ER25" i="5"/>
  <c r="EO25" i="5"/>
  <c r="EM25" i="5"/>
  <c r="EJ25" i="5"/>
  <c r="EE25" i="5"/>
  <c r="DZ25" i="5"/>
  <c r="DU25" i="5"/>
  <c r="DP25" i="5"/>
  <c r="DN25" i="5"/>
  <c r="DK25" i="5"/>
  <c r="DI25" i="5"/>
  <c r="DF25" i="5"/>
  <c r="DD25" i="5"/>
  <c r="DA25" i="5"/>
  <c r="CY25" i="5"/>
  <c r="CV25" i="5"/>
  <c r="CQ25" i="5"/>
  <c r="CL25" i="5"/>
  <c r="CG25" i="5"/>
  <c r="CA25" i="5"/>
  <c r="BY25" i="5"/>
  <c r="BV25" i="5"/>
  <c r="BT25" i="5"/>
  <c r="BQ25" i="5"/>
  <c r="BO25" i="5"/>
  <c r="BL25" i="5"/>
  <c r="BJ25" i="5"/>
  <c r="BG25" i="5"/>
  <c r="BE25" i="5"/>
  <c r="BB25" i="5"/>
  <c r="AZ25" i="5"/>
  <c r="AW25" i="5"/>
  <c r="AR25" i="5"/>
  <c r="AP25" i="5"/>
  <c r="AL25" i="5"/>
  <c r="AG25" i="5"/>
  <c r="AB25" i="5"/>
  <c r="W25" i="5"/>
  <c r="H25" i="5"/>
  <c r="ID24" i="5"/>
  <c r="HY24" i="5"/>
  <c r="HT24" i="5"/>
  <c r="HO24" i="5"/>
  <c r="HL24" i="5"/>
  <c r="HJ24" i="5"/>
  <c r="HG24" i="5"/>
  <c r="HE24" i="5"/>
  <c r="HB24" i="5"/>
  <c r="GZ24" i="5"/>
  <c r="GW24" i="5"/>
  <c r="GU24" i="5"/>
  <c r="GP24" i="5"/>
  <c r="GK24" i="5"/>
  <c r="GF24" i="5"/>
  <c r="GA24" i="5"/>
  <c r="FX24" i="5"/>
  <c r="FV24" i="5"/>
  <c r="FS24" i="5"/>
  <c r="FQ24" i="5"/>
  <c r="FN24" i="5"/>
  <c r="FL24" i="5"/>
  <c r="FI24" i="5"/>
  <c r="FG24" i="5"/>
  <c r="FB24" i="5"/>
  <c r="EW24" i="5"/>
  <c r="ER24" i="5"/>
  <c r="EM24" i="5"/>
  <c r="EJ24" i="5"/>
  <c r="EH24" i="5"/>
  <c r="EE24" i="5"/>
  <c r="EC24" i="5"/>
  <c r="DZ24" i="5"/>
  <c r="DX24" i="5"/>
  <c r="DS24" i="5"/>
  <c r="DN24" i="5"/>
  <c r="DI24" i="5"/>
  <c r="DD24" i="5"/>
  <c r="CY24" i="5"/>
  <c r="CV24" i="5"/>
  <c r="CT24" i="5"/>
  <c r="CQ24" i="5"/>
  <c r="CO24" i="5"/>
  <c r="CL24" i="5"/>
  <c r="CJ24" i="5"/>
  <c r="CG24" i="5"/>
  <c r="CE24" i="5"/>
  <c r="BY24" i="5"/>
  <c r="BT24" i="5"/>
  <c r="BO24" i="5"/>
  <c r="BJ24" i="5"/>
  <c r="BE24" i="5"/>
  <c r="AZ24" i="5"/>
  <c r="AU24" i="5"/>
  <c r="AP24" i="5"/>
  <c r="AL24" i="5"/>
  <c r="AJ24" i="5"/>
  <c r="AE24" i="5"/>
  <c r="AB24" i="5"/>
  <c r="Z24" i="5"/>
  <c r="U24" i="5"/>
  <c r="H24" i="5"/>
  <c r="IF23" i="5"/>
  <c r="ID23" i="5"/>
  <c r="IA23" i="5"/>
  <c r="HY23" i="5"/>
  <c r="HV23" i="5"/>
  <c r="HT23" i="5"/>
  <c r="HQ23" i="5"/>
  <c r="HO23" i="5"/>
  <c r="HL23" i="5"/>
  <c r="HG23" i="5"/>
  <c r="HB23" i="5"/>
  <c r="GW23" i="5"/>
  <c r="GR23" i="5"/>
  <c r="GP23" i="5"/>
  <c r="GM23" i="5"/>
  <c r="GK23" i="5"/>
  <c r="GH23" i="5"/>
  <c r="GF23" i="5"/>
  <c r="GC23" i="5"/>
  <c r="GA23" i="5"/>
  <c r="FX23" i="5"/>
  <c r="FS23" i="5"/>
  <c r="FN23" i="5"/>
  <c r="FI23" i="5"/>
  <c r="FD23" i="5"/>
  <c r="FB23" i="5"/>
  <c r="EY23" i="5"/>
  <c r="EW23" i="5"/>
  <c r="ET23" i="5"/>
  <c r="ER23" i="5"/>
  <c r="EO23" i="5"/>
  <c r="EM23" i="5"/>
  <c r="EJ23" i="5"/>
  <c r="EE23" i="5"/>
  <c r="DZ23" i="5"/>
  <c r="DU23" i="5"/>
  <c r="DP23" i="5"/>
  <c r="DN23" i="5"/>
  <c r="DK23" i="5"/>
  <c r="DI23" i="5"/>
  <c r="DF23" i="5"/>
  <c r="DD23" i="5"/>
  <c r="DA23" i="5"/>
  <c r="CY23" i="5"/>
  <c r="CV23" i="5"/>
  <c r="CQ23" i="5"/>
  <c r="CL23" i="5"/>
  <c r="CG23" i="5"/>
  <c r="CA23" i="5"/>
  <c r="BY23" i="5"/>
  <c r="BV23" i="5"/>
  <c r="BT23" i="5"/>
  <c r="BQ23" i="5"/>
  <c r="BO23" i="5"/>
  <c r="BL23" i="5"/>
  <c r="BJ23" i="5"/>
  <c r="BG23" i="5"/>
  <c r="BE23" i="5"/>
  <c r="BB23" i="5"/>
  <c r="AZ23" i="5"/>
  <c r="AW23" i="5"/>
  <c r="AR23" i="5"/>
  <c r="AP23" i="5"/>
  <c r="AL23" i="5"/>
  <c r="AG23" i="5"/>
  <c r="AB23" i="5"/>
  <c r="W23" i="5"/>
  <c r="H23" i="5"/>
  <c r="ID22" i="5"/>
  <c r="HY22" i="5"/>
  <c r="HT22" i="5"/>
  <c r="HO22" i="5"/>
  <c r="HL22" i="5"/>
  <c r="HJ22" i="5"/>
  <c r="HG22" i="5"/>
  <c r="HE22" i="5"/>
  <c r="HB22" i="5"/>
  <c r="GZ22" i="5"/>
  <c r="GW22" i="5"/>
  <c r="GU22" i="5"/>
  <c r="GP22" i="5"/>
  <c r="GK22" i="5"/>
  <c r="GF22" i="5"/>
  <c r="GA22" i="5"/>
  <c r="FX22" i="5"/>
  <c r="FV22" i="5"/>
  <c r="FS22" i="5"/>
  <c r="FQ22" i="5"/>
  <c r="FN22" i="5"/>
  <c r="FL22" i="5"/>
  <c r="FI22" i="5"/>
  <c r="FG22" i="5"/>
  <c r="FB22" i="5"/>
  <c r="EW22" i="5"/>
  <c r="ER22" i="5"/>
  <c r="EM22" i="5"/>
  <c r="EJ22" i="5"/>
  <c r="EH22" i="5"/>
  <c r="EE22" i="5"/>
  <c r="EC22" i="5"/>
  <c r="DZ22" i="5"/>
  <c r="DX22" i="5"/>
  <c r="DS22" i="5"/>
  <c r="DN22" i="5"/>
  <c r="DI22" i="5"/>
  <c r="DD22" i="5"/>
  <c r="CY22" i="5"/>
  <c r="CV22" i="5"/>
  <c r="CT22" i="5"/>
  <c r="CQ22" i="5"/>
  <c r="CO22" i="5"/>
  <c r="CL22" i="5"/>
  <c r="CJ22" i="5"/>
  <c r="CG22" i="5"/>
  <c r="CE22" i="5"/>
  <c r="BY22" i="5"/>
  <c r="BT22" i="5"/>
  <c r="BO22" i="5"/>
  <c r="BJ22" i="5"/>
  <c r="BE22" i="5"/>
  <c r="AZ22" i="5"/>
  <c r="AU22" i="5"/>
  <c r="AP22" i="5"/>
  <c r="AL22" i="5"/>
  <c r="AJ22" i="5"/>
  <c r="AG22" i="5"/>
  <c r="AE22" i="5"/>
  <c r="AB22" i="5"/>
  <c r="Z22" i="5"/>
  <c r="U22" i="5"/>
  <c r="H22" i="5"/>
  <c r="IF21" i="5"/>
  <c r="ID21" i="5"/>
  <c r="IA21" i="5"/>
  <c r="HY21" i="5"/>
  <c r="HV21" i="5"/>
  <c r="HT21" i="5"/>
  <c r="HQ21" i="5"/>
  <c r="HO21" i="5"/>
  <c r="HL21" i="5"/>
  <c r="HG21" i="5"/>
  <c r="HB21" i="5"/>
  <c r="GW21" i="5"/>
  <c r="GR21" i="5"/>
  <c r="GP21" i="5"/>
  <c r="GM21" i="5"/>
  <c r="GK21" i="5"/>
  <c r="GH21" i="5"/>
  <c r="GF21" i="5"/>
  <c r="GC21" i="5"/>
  <c r="GA21" i="5"/>
  <c r="FX21" i="5"/>
  <c r="FS21" i="5"/>
  <c r="FN21" i="5"/>
  <c r="FI21" i="5"/>
  <c r="FD21" i="5"/>
  <c r="FB21" i="5"/>
  <c r="EY21" i="5"/>
  <c r="EW21" i="5"/>
  <c r="ET21" i="5"/>
  <c r="ER21" i="5"/>
  <c r="EO21" i="5"/>
  <c r="EM21" i="5"/>
  <c r="EJ21" i="5"/>
  <c r="EE21" i="5"/>
  <c r="DZ21" i="5"/>
  <c r="DU21" i="5"/>
  <c r="DP21" i="5"/>
  <c r="DN21" i="5"/>
  <c r="DK21" i="5"/>
  <c r="DI21" i="5"/>
  <c r="DF21" i="5"/>
  <c r="DD21" i="5"/>
  <c r="DA21" i="5"/>
  <c r="CY21" i="5"/>
  <c r="CV21" i="5"/>
  <c r="CQ21" i="5"/>
  <c r="CL21" i="5"/>
  <c r="CG21" i="5"/>
  <c r="CA21" i="5"/>
  <c r="BY21" i="5"/>
  <c r="BV21" i="5"/>
  <c r="BT21" i="5"/>
  <c r="BQ21" i="5"/>
  <c r="BO21" i="5"/>
  <c r="BL21" i="5"/>
  <c r="BJ21" i="5"/>
  <c r="BG21" i="5"/>
  <c r="BE21" i="5"/>
  <c r="BB21" i="5"/>
  <c r="AZ21" i="5"/>
  <c r="AW21" i="5"/>
  <c r="AR21" i="5"/>
  <c r="AP21" i="5"/>
  <c r="AL21" i="5"/>
  <c r="AG21" i="5"/>
  <c r="AB21" i="5"/>
  <c r="W21" i="5"/>
  <c r="H21" i="5"/>
  <c r="ID20" i="5"/>
  <c r="HY20" i="5"/>
  <c r="HT20" i="5"/>
  <c r="HO20" i="5"/>
  <c r="HL20" i="5"/>
  <c r="HJ20" i="5"/>
  <c r="HG20" i="5"/>
  <c r="HE20" i="5"/>
  <c r="HB20" i="5"/>
  <c r="GZ20" i="5"/>
  <c r="GW20" i="5"/>
  <c r="GU20" i="5"/>
  <c r="GP20" i="5"/>
  <c r="GK20" i="5"/>
  <c r="GF20" i="5"/>
  <c r="GA20" i="5"/>
  <c r="FX20" i="5"/>
  <c r="FV20" i="5"/>
  <c r="FS20" i="5"/>
  <c r="FQ20" i="5"/>
  <c r="FN20" i="5"/>
  <c r="FL20" i="5"/>
  <c r="FG20" i="5"/>
  <c r="FB20" i="5"/>
  <c r="EW20" i="5"/>
  <c r="ER20" i="5"/>
  <c r="EM20" i="5"/>
  <c r="EJ20" i="5"/>
  <c r="EH20" i="5"/>
  <c r="EE20" i="5"/>
  <c r="EC20" i="5"/>
  <c r="DZ20" i="5"/>
  <c r="DX20" i="5"/>
  <c r="DS20" i="5"/>
  <c r="DN20" i="5"/>
  <c r="DI20" i="5"/>
  <c r="DD20" i="5"/>
  <c r="CY20" i="5"/>
  <c r="CV20" i="5"/>
  <c r="CT20" i="5"/>
  <c r="CQ20" i="5"/>
  <c r="CO20" i="5"/>
  <c r="CL20" i="5"/>
  <c r="CJ20" i="5"/>
  <c r="CG20" i="5"/>
  <c r="CE20" i="5"/>
  <c r="BY20" i="5"/>
  <c r="BT20" i="5"/>
  <c r="BO20" i="5"/>
  <c r="BJ20" i="5"/>
  <c r="BE20" i="5"/>
  <c r="AZ20" i="5"/>
  <c r="AU20" i="5"/>
  <c r="AP20" i="5"/>
  <c r="AL20" i="5"/>
  <c r="AJ20" i="5"/>
  <c r="AG20" i="5"/>
  <c r="AE20" i="5"/>
  <c r="AB20" i="5"/>
  <c r="Z20" i="5"/>
  <c r="U20" i="5"/>
  <c r="H20" i="5"/>
  <c r="IF19" i="5"/>
  <c r="ID19" i="5"/>
  <c r="IA19" i="5"/>
  <c r="HY19" i="5"/>
  <c r="HV19" i="5"/>
  <c r="HT19" i="5"/>
  <c r="HQ19" i="5"/>
  <c r="HO19" i="5"/>
  <c r="HL19" i="5"/>
  <c r="HG19" i="5"/>
  <c r="HB19" i="5"/>
  <c r="GW19" i="5"/>
  <c r="GR19" i="5"/>
  <c r="GP19" i="5"/>
  <c r="GM19" i="5"/>
  <c r="GK19" i="5"/>
  <c r="GH19" i="5"/>
  <c r="GF19" i="5"/>
  <c r="GC19" i="5"/>
  <c r="GA19" i="5"/>
  <c r="FX19" i="5"/>
  <c r="FS19" i="5"/>
  <c r="FN19" i="5"/>
  <c r="FI19" i="5"/>
  <c r="FD19" i="5"/>
  <c r="FB19" i="5"/>
  <c r="EY19" i="5"/>
  <c r="EW19" i="5"/>
  <c r="ET19" i="5"/>
  <c r="ER19" i="5"/>
  <c r="EO19" i="5"/>
  <c r="EM19" i="5"/>
  <c r="EJ19" i="5"/>
  <c r="EE19" i="5"/>
  <c r="DZ19" i="5"/>
  <c r="DU19" i="5"/>
  <c r="DP19" i="5"/>
  <c r="DN19" i="5"/>
  <c r="DK19" i="5"/>
  <c r="DI19" i="5"/>
  <c r="DF19" i="5"/>
  <c r="DA19" i="5"/>
  <c r="CY19" i="5"/>
  <c r="CV19" i="5"/>
  <c r="CQ19" i="5"/>
  <c r="CL19" i="5"/>
  <c r="CG19" i="5"/>
  <c r="CA19" i="5"/>
  <c r="BY19" i="5"/>
  <c r="BV19" i="5"/>
  <c r="BT19" i="5"/>
  <c r="BQ19" i="5"/>
  <c r="BO19" i="5"/>
  <c r="BL19" i="5"/>
  <c r="BJ19" i="5"/>
  <c r="BG19" i="5"/>
  <c r="BE19" i="5"/>
  <c r="BB19" i="5"/>
  <c r="AZ19" i="5"/>
  <c r="AW19" i="5"/>
  <c r="AR19" i="5"/>
  <c r="AP19" i="5"/>
  <c r="AL19" i="5"/>
  <c r="AG19" i="5"/>
  <c r="AB19" i="5"/>
  <c r="W19" i="5"/>
  <c r="H19" i="5"/>
  <c r="ID18" i="5"/>
  <c r="HY18" i="5"/>
  <c r="HT18" i="5"/>
  <c r="HO18" i="5"/>
  <c r="HL18" i="5"/>
  <c r="HJ18" i="5"/>
  <c r="HG18" i="5"/>
  <c r="HE18" i="5"/>
  <c r="HB18" i="5"/>
  <c r="GZ18" i="5"/>
  <c r="GW18" i="5"/>
  <c r="GU18" i="5"/>
  <c r="GP18" i="5"/>
  <c r="GK18" i="5"/>
  <c r="GF18" i="5"/>
  <c r="GA18" i="5"/>
  <c r="FX18" i="5"/>
  <c r="FV18" i="5"/>
  <c r="FS18" i="5"/>
  <c r="FQ18" i="5"/>
  <c r="FN18" i="5"/>
  <c r="FL18" i="5"/>
  <c r="FI18" i="5"/>
  <c r="FG18" i="5"/>
  <c r="FB18" i="5"/>
  <c r="EW18" i="5"/>
  <c r="ER18" i="5"/>
  <c r="EM18" i="5"/>
  <c r="EJ18" i="5"/>
  <c r="EH18" i="5"/>
  <c r="EE18" i="5"/>
  <c r="EC18" i="5"/>
  <c r="DZ18" i="5"/>
  <c r="DX18" i="5"/>
  <c r="DS18" i="5"/>
  <c r="DN18" i="5"/>
  <c r="DI18" i="5"/>
  <c r="DD18" i="5"/>
  <c r="CY18" i="5"/>
  <c r="CV18" i="5"/>
  <c r="CT18" i="5"/>
  <c r="CQ18" i="5"/>
  <c r="CO18" i="5"/>
  <c r="CL18" i="5"/>
  <c r="CJ18" i="5"/>
  <c r="CG18" i="5"/>
  <c r="CE18" i="5"/>
  <c r="BY18" i="5"/>
  <c r="BT18" i="5"/>
  <c r="BO18" i="5"/>
  <c r="BJ18" i="5"/>
  <c r="BE18" i="5"/>
  <c r="AZ18" i="5"/>
  <c r="AU18" i="5"/>
  <c r="AP18" i="5"/>
  <c r="AL18" i="5"/>
  <c r="AJ18" i="5"/>
  <c r="AE18" i="5"/>
  <c r="Z18" i="5"/>
  <c r="U18" i="5"/>
  <c r="H18" i="5"/>
  <c r="IF17" i="5"/>
  <c r="ID17" i="5"/>
  <c r="IA17" i="5"/>
  <c r="HY17" i="5"/>
  <c r="HV17" i="5"/>
  <c r="HT17" i="5"/>
  <c r="HQ17" i="5"/>
  <c r="HO17" i="5"/>
  <c r="HL17" i="5"/>
  <c r="HG17" i="5"/>
  <c r="HB17" i="5"/>
  <c r="GW17" i="5"/>
  <c r="GR17" i="5"/>
  <c r="GP17" i="5"/>
  <c r="GM17" i="5"/>
  <c r="GK17" i="5"/>
  <c r="GH17" i="5"/>
  <c r="GF17" i="5"/>
  <c r="GC17" i="5"/>
  <c r="GA17" i="5"/>
  <c r="FX17" i="5"/>
  <c r="FS17" i="5"/>
  <c r="FN17" i="5"/>
  <c r="FI17" i="5"/>
  <c r="FD17" i="5"/>
  <c r="FB17" i="5"/>
  <c r="EY17" i="5"/>
  <c r="EW17" i="5"/>
  <c r="ET17" i="5"/>
  <c r="ER17" i="5"/>
  <c r="EO17" i="5"/>
  <c r="EM17" i="5"/>
  <c r="EJ17" i="5"/>
  <c r="EE17" i="5"/>
  <c r="DZ17" i="5"/>
  <c r="DU17" i="5"/>
  <c r="DP17" i="5"/>
  <c r="DN17" i="5"/>
  <c r="DK17" i="5"/>
  <c r="DI17" i="5"/>
  <c r="DF17" i="5"/>
  <c r="DD17" i="5"/>
  <c r="DA17" i="5"/>
  <c r="CY17" i="5"/>
  <c r="CV17" i="5"/>
  <c r="CQ17" i="5"/>
  <c r="CL17" i="5"/>
  <c r="CG17" i="5"/>
  <c r="CA17" i="5"/>
  <c r="BY17" i="5"/>
  <c r="BV17" i="5"/>
  <c r="BT17" i="5"/>
  <c r="BQ17" i="5"/>
  <c r="BO17" i="5"/>
  <c r="BL17" i="5"/>
  <c r="BJ17" i="5"/>
  <c r="BG17" i="5"/>
  <c r="BE17" i="5"/>
  <c r="BB17" i="5"/>
  <c r="AZ17" i="5"/>
  <c r="AW17" i="5"/>
  <c r="AR17" i="5"/>
  <c r="AP17" i="5"/>
  <c r="AL17" i="5"/>
  <c r="AG17" i="5"/>
  <c r="AB17" i="5"/>
  <c r="W17" i="5"/>
  <c r="H17" i="5"/>
  <c r="ID16" i="5"/>
  <c r="HY16" i="5"/>
  <c r="HT16" i="5"/>
  <c r="HO16" i="5"/>
  <c r="HL16" i="5"/>
  <c r="HJ16" i="5"/>
  <c r="HG16" i="5"/>
  <c r="HE16" i="5"/>
  <c r="HB16" i="5"/>
  <c r="GZ16" i="5"/>
  <c r="GW16" i="5"/>
  <c r="GU16" i="5"/>
  <c r="GP16" i="5"/>
  <c r="GK16" i="5"/>
  <c r="GF16" i="5"/>
  <c r="GA16" i="5"/>
  <c r="FX16" i="5"/>
  <c r="FV16" i="5"/>
  <c r="FS16" i="5"/>
  <c r="FQ16" i="5"/>
  <c r="FN16" i="5"/>
  <c r="FL16" i="5"/>
  <c r="FI16" i="5"/>
  <c r="FG16" i="5"/>
  <c r="FB16" i="5"/>
  <c r="EW16" i="5"/>
  <c r="ER16" i="5"/>
  <c r="EM16" i="5"/>
  <c r="EJ16" i="5"/>
  <c r="EH16" i="5"/>
  <c r="EE16" i="5"/>
  <c r="EC16" i="5"/>
  <c r="DZ16" i="5"/>
  <c r="DX16" i="5"/>
  <c r="DU16" i="5"/>
  <c r="DS16" i="5"/>
  <c r="DN16" i="5"/>
  <c r="DI16" i="5"/>
  <c r="DD16" i="5"/>
  <c r="CY16" i="5"/>
  <c r="CV16" i="5"/>
  <c r="CT16" i="5"/>
  <c r="CQ16" i="5"/>
  <c r="CO16" i="5"/>
  <c r="CL16" i="5"/>
  <c r="CJ16" i="5"/>
  <c r="CG16" i="5"/>
  <c r="CE16" i="5"/>
  <c r="BY16" i="5"/>
  <c r="BT16" i="5"/>
  <c r="BO16" i="5"/>
  <c r="BJ16" i="5"/>
  <c r="BE16" i="5"/>
  <c r="AZ16" i="5"/>
  <c r="AU16" i="5"/>
  <c r="AP16" i="5"/>
  <c r="AL16" i="5"/>
  <c r="AJ16" i="5"/>
  <c r="AG16" i="5"/>
  <c r="AE16" i="5"/>
  <c r="Z16" i="5"/>
  <c r="U16" i="5"/>
  <c r="H16" i="5"/>
  <c r="IF15" i="5"/>
  <c r="ID15" i="5"/>
  <c r="IA15" i="5"/>
  <c r="HY15" i="5"/>
  <c r="HV15" i="5"/>
  <c r="HT15" i="5"/>
  <c r="HQ15" i="5"/>
  <c r="HO15" i="5"/>
  <c r="HL15" i="5"/>
  <c r="HG15" i="5"/>
  <c r="HB15" i="5"/>
  <c r="GW15" i="5"/>
  <c r="GR15" i="5"/>
  <c r="GP15" i="5"/>
  <c r="GM15" i="5"/>
  <c r="GK15" i="5"/>
  <c r="GH15" i="5"/>
  <c r="GF15" i="5"/>
  <c r="GC15" i="5"/>
  <c r="GA15" i="5"/>
  <c r="FX15" i="5"/>
  <c r="FS15" i="5"/>
  <c r="FN15" i="5"/>
  <c r="FI15" i="5"/>
  <c r="FD15" i="5"/>
  <c r="FB15" i="5"/>
  <c r="EY15" i="5"/>
  <c r="EW15" i="5"/>
  <c r="ET15" i="5"/>
  <c r="EO15" i="5"/>
  <c r="EM15" i="5"/>
  <c r="EJ15" i="5"/>
  <c r="EE15" i="5"/>
  <c r="DZ15" i="5"/>
  <c r="DU15" i="5"/>
  <c r="DP15" i="5"/>
  <c r="DK15" i="5"/>
  <c r="DF15" i="5"/>
  <c r="DD15" i="5"/>
  <c r="DA15" i="5"/>
  <c r="CY15" i="5"/>
  <c r="CV15" i="5"/>
  <c r="CQ15" i="5"/>
  <c r="CL15" i="5"/>
  <c r="CG15" i="5"/>
  <c r="CA15" i="5"/>
  <c r="BY15" i="5"/>
  <c r="BV15" i="5"/>
  <c r="BT15" i="5"/>
  <c r="BQ15" i="5"/>
  <c r="BO15" i="5"/>
  <c r="BL15" i="5"/>
  <c r="BJ15" i="5"/>
  <c r="BG15" i="5"/>
  <c r="BE15" i="5"/>
  <c r="BB15" i="5"/>
  <c r="AZ15" i="5"/>
  <c r="AW15" i="5"/>
  <c r="AR15" i="5"/>
  <c r="AP15" i="5"/>
  <c r="AL15" i="5"/>
  <c r="AG15" i="5"/>
  <c r="AB15" i="5"/>
  <c r="W15" i="5"/>
  <c r="H15" i="5"/>
  <c r="ID14" i="5"/>
  <c r="HY14" i="5"/>
  <c r="HT14" i="5"/>
  <c r="HO14" i="5"/>
  <c r="HL14" i="5"/>
  <c r="HJ14" i="5"/>
  <c r="HG14" i="5"/>
  <c r="HE14" i="5"/>
  <c r="HB14" i="5"/>
  <c r="GZ14" i="5"/>
  <c r="GW14" i="5"/>
  <c r="GU14" i="5"/>
  <c r="GP14" i="5"/>
  <c r="GK14" i="5"/>
  <c r="GF14" i="5"/>
  <c r="GA14" i="5"/>
  <c r="FX14" i="5"/>
  <c r="FV14" i="5"/>
  <c r="FS14" i="5"/>
  <c r="FQ14" i="5"/>
  <c r="FN14" i="5"/>
  <c r="FL14" i="5"/>
  <c r="FI14" i="5"/>
  <c r="FG14" i="5"/>
  <c r="FB14" i="5"/>
  <c r="EW14" i="5"/>
  <c r="ER14" i="5"/>
  <c r="EM14" i="5"/>
  <c r="EJ14" i="5"/>
  <c r="EH14" i="5"/>
  <c r="EE14" i="5"/>
  <c r="EC14" i="5"/>
  <c r="DZ14" i="5"/>
  <c r="DX14" i="5"/>
  <c r="DU14" i="5"/>
  <c r="DS14" i="5"/>
  <c r="DN14" i="5"/>
  <c r="DI14" i="5"/>
  <c r="DD14" i="5"/>
  <c r="CY14" i="5"/>
  <c r="CV14" i="5"/>
  <c r="CT14" i="5"/>
  <c r="CQ14" i="5"/>
  <c r="CO14" i="5"/>
  <c r="CL14" i="5"/>
  <c r="CJ14" i="5"/>
  <c r="CG14" i="5"/>
  <c r="CE14" i="5"/>
  <c r="BY14" i="5"/>
  <c r="BT14" i="5"/>
  <c r="BO14" i="5"/>
  <c r="BJ14" i="5"/>
  <c r="BE14" i="5"/>
  <c r="AZ14" i="5"/>
  <c r="AU14" i="5"/>
  <c r="AP14" i="5"/>
  <c r="AJ14" i="5"/>
  <c r="AE14" i="5"/>
  <c r="AB14" i="5"/>
  <c r="Z14" i="5"/>
  <c r="U14" i="5"/>
  <c r="H14" i="5"/>
  <c r="IF13" i="5"/>
  <c r="ID13" i="5"/>
  <c r="IA13" i="5"/>
  <c r="HY13" i="5"/>
  <c r="HV13" i="5"/>
  <c r="HT13" i="5"/>
  <c r="HQ13" i="5"/>
  <c r="HO13" i="5"/>
  <c r="HL13" i="5"/>
  <c r="HG13" i="5"/>
  <c r="HB13" i="5"/>
  <c r="GW13" i="5"/>
  <c r="GR13" i="5"/>
  <c r="GP13" i="5"/>
  <c r="GM13" i="5"/>
  <c r="GK13" i="5"/>
  <c r="GH13" i="5"/>
  <c r="GF13" i="5"/>
  <c r="GC13" i="5"/>
  <c r="GA13" i="5"/>
  <c r="FX13" i="5"/>
  <c r="FS13" i="5"/>
  <c r="FN13" i="5"/>
  <c r="FI13" i="5"/>
  <c r="FD13" i="5"/>
  <c r="FB13" i="5"/>
  <c r="EY13" i="5"/>
  <c r="EW13" i="5"/>
  <c r="ET13" i="5"/>
  <c r="ER13" i="5"/>
  <c r="EO13" i="5"/>
  <c r="EM13" i="5"/>
  <c r="EJ13" i="5"/>
  <c r="EE13" i="5"/>
  <c r="DZ13" i="5"/>
  <c r="DU13" i="5"/>
  <c r="DP13" i="5"/>
  <c r="DN13" i="5"/>
  <c r="DK13" i="5"/>
  <c r="DI13" i="5"/>
  <c r="DF13" i="5"/>
  <c r="DD13" i="5"/>
  <c r="DA13" i="5"/>
  <c r="CY13" i="5"/>
  <c r="CV13" i="5"/>
  <c r="CQ13" i="5"/>
  <c r="CL13" i="5"/>
  <c r="CG13" i="5"/>
  <c r="CA13" i="5"/>
  <c r="BY13" i="5"/>
  <c r="BV13" i="5"/>
  <c r="BT13" i="5"/>
  <c r="BQ13" i="5"/>
  <c r="BO13" i="5"/>
  <c r="BL13" i="5"/>
  <c r="BJ13" i="5"/>
  <c r="BG13" i="5"/>
  <c r="BE13" i="5"/>
  <c r="BB13" i="5"/>
  <c r="AZ13" i="5"/>
  <c r="AW13" i="5"/>
  <c r="AU13" i="5"/>
  <c r="AR13" i="5"/>
  <c r="AP13" i="5"/>
  <c r="AL13" i="5"/>
  <c r="AG13" i="5"/>
  <c r="AB13" i="5"/>
  <c r="W13" i="5"/>
  <c r="H13" i="5"/>
  <c r="ID12" i="5"/>
  <c r="HY12" i="5"/>
  <c r="HT12" i="5"/>
  <c r="HO12" i="5"/>
  <c r="HL12" i="5"/>
  <c r="HJ12" i="5"/>
  <c r="HG12" i="5"/>
  <c r="HE12" i="5"/>
  <c r="HB12" i="5"/>
  <c r="GZ12" i="5"/>
  <c r="GW12" i="5"/>
  <c r="GU12" i="5"/>
  <c r="GP12" i="5"/>
  <c r="GK12" i="5"/>
  <c r="GF12" i="5"/>
  <c r="GA12" i="5"/>
  <c r="FX12" i="5"/>
  <c r="FV12" i="5"/>
  <c r="FS12" i="5"/>
  <c r="FQ12" i="5"/>
  <c r="FN12" i="5"/>
  <c r="FL12" i="5"/>
  <c r="FI12" i="5"/>
  <c r="FG12" i="5"/>
  <c r="FB12" i="5"/>
  <c r="EW12" i="5"/>
  <c r="ER12" i="5"/>
  <c r="EM12" i="5"/>
  <c r="EJ12" i="5"/>
  <c r="EH12" i="5"/>
  <c r="EE12" i="5"/>
  <c r="EC12" i="5"/>
  <c r="DZ12" i="5"/>
  <c r="DX12" i="5"/>
  <c r="DU12" i="5"/>
  <c r="DS12" i="5"/>
  <c r="DN12" i="5"/>
  <c r="DI12" i="5"/>
  <c r="DD12" i="5"/>
  <c r="CY12" i="5"/>
  <c r="CV12" i="5"/>
  <c r="CT12" i="5"/>
  <c r="CQ12" i="5"/>
  <c r="CO12" i="5"/>
  <c r="CL12" i="5"/>
  <c r="CJ12" i="5"/>
  <c r="CG12" i="5"/>
  <c r="CE12" i="5"/>
  <c r="BY12" i="5"/>
  <c r="BT12" i="5"/>
  <c r="BO12" i="5"/>
  <c r="BJ12" i="5"/>
  <c r="BE12" i="5"/>
  <c r="AZ12" i="5"/>
  <c r="AU12" i="5"/>
  <c r="AP12" i="5"/>
  <c r="AL12" i="5"/>
  <c r="AJ12" i="5"/>
  <c r="AG12" i="5"/>
  <c r="AE12" i="5"/>
  <c r="AB12" i="5"/>
  <c r="Z12" i="5"/>
  <c r="W12" i="5"/>
  <c r="U12" i="5"/>
  <c r="Q12" i="5"/>
  <c r="P12" i="5"/>
  <c r="H12" i="5"/>
  <c r="IF11" i="5"/>
  <c r="ID11" i="5"/>
  <c r="IA11" i="5"/>
  <c r="HY11" i="5"/>
  <c r="HV11" i="5"/>
  <c r="HT11" i="5"/>
  <c r="HQ11" i="5"/>
  <c r="HO11" i="5"/>
  <c r="HL11" i="5"/>
  <c r="HG11" i="5"/>
  <c r="HB11" i="5"/>
  <c r="GW11" i="5"/>
  <c r="GR11" i="5"/>
  <c r="GP11" i="5"/>
  <c r="GM11" i="5"/>
  <c r="GK11" i="5"/>
  <c r="GH11" i="5"/>
  <c r="GF11" i="5"/>
  <c r="GC11" i="5"/>
  <c r="GA11" i="5"/>
  <c r="FX11" i="5"/>
  <c r="FS11" i="5"/>
  <c r="FN11" i="5"/>
  <c r="FI11" i="5"/>
  <c r="FD11" i="5"/>
  <c r="FB11" i="5"/>
  <c r="EY11" i="5"/>
  <c r="EW11" i="5"/>
  <c r="ET11" i="5"/>
  <c r="ER11" i="5"/>
  <c r="EO11" i="5"/>
  <c r="EM11" i="5"/>
  <c r="EJ11" i="5"/>
  <c r="EE11" i="5"/>
  <c r="DZ11" i="5"/>
  <c r="DU11" i="5"/>
  <c r="DP11" i="5"/>
  <c r="DN11" i="5"/>
  <c r="DK11" i="5"/>
  <c r="DI11" i="5"/>
  <c r="DF11" i="5"/>
  <c r="DA11" i="5"/>
  <c r="CY11" i="5"/>
  <c r="CV11" i="5"/>
  <c r="CQ11" i="5"/>
  <c r="CL11" i="5"/>
  <c r="CG11" i="5"/>
  <c r="CA11" i="5"/>
  <c r="BY11" i="5"/>
  <c r="BV11" i="5"/>
  <c r="BT11" i="5"/>
  <c r="BQ11" i="5"/>
  <c r="BO11" i="5"/>
  <c r="BL11" i="5"/>
  <c r="BJ11" i="5"/>
  <c r="BG11" i="5"/>
  <c r="BE11" i="5"/>
  <c r="BB11" i="5"/>
  <c r="AZ11" i="5"/>
  <c r="AW11" i="5"/>
  <c r="AR11" i="5"/>
  <c r="AP11" i="5"/>
  <c r="AL11" i="5"/>
  <c r="AG11" i="5"/>
  <c r="AB11" i="5"/>
  <c r="W11" i="5"/>
  <c r="H11" i="5"/>
  <c r="ID10" i="5"/>
  <c r="HY10" i="5"/>
  <c r="HT10" i="5"/>
  <c r="HO10" i="5"/>
  <c r="HL10" i="5"/>
  <c r="HJ10" i="5"/>
  <c r="HG10" i="5"/>
  <c r="HE10" i="5"/>
  <c r="HB10" i="5"/>
  <c r="GZ10" i="5"/>
  <c r="GW10" i="5"/>
  <c r="GU10" i="5"/>
  <c r="GP10" i="5"/>
  <c r="GK10" i="5"/>
  <c r="GF10" i="5"/>
  <c r="GA10" i="5"/>
  <c r="FX10" i="5"/>
  <c r="FV10" i="5"/>
  <c r="FS10" i="5"/>
  <c r="FQ10" i="5"/>
  <c r="FN10" i="5"/>
  <c r="FL10" i="5"/>
  <c r="FG10" i="5"/>
  <c r="FB10" i="5"/>
  <c r="EW10" i="5"/>
  <c r="ER10" i="5"/>
  <c r="EM10" i="5"/>
  <c r="EJ10" i="5"/>
  <c r="EH10" i="5"/>
  <c r="EE10" i="5"/>
  <c r="EC10" i="5"/>
  <c r="DZ10" i="5"/>
  <c r="DX10" i="5"/>
  <c r="DU10" i="5"/>
  <c r="DS10" i="5"/>
  <c r="DN10" i="5"/>
  <c r="DI10" i="5"/>
  <c r="DD10" i="5"/>
  <c r="CY10" i="5"/>
  <c r="CV10" i="5"/>
  <c r="CT10" i="5"/>
  <c r="CQ10" i="5"/>
  <c r="CO10" i="5"/>
  <c r="CL10" i="5"/>
  <c r="CJ10" i="5"/>
  <c r="CG10" i="5"/>
  <c r="CE10" i="5"/>
  <c r="BY10" i="5"/>
  <c r="BT10" i="5"/>
  <c r="BO10" i="5"/>
  <c r="BJ10" i="5"/>
  <c r="BE10" i="5"/>
  <c r="AZ10" i="5"/>
  <c r="AU10" i="5"/>
  <c r="AP10" i="5"/>
  <c r="AL10" i="5"/>
  <c r="AJ10" i="5"/>
  <c r="AG10" i="5"/>
  <c r="AE10" i="5"/>
  <c r="Z10" i="5"/>
  <c r="U10" i="5"/>
  <c r="H10" i="5"/>
  <c r="IF9" i="5"/>
  <c r="ID9" i="5"/>
  <c r="IA9" i="5"/>
  <c r="HY9" i="5"/>
  <c r="HV9" i="5"/>
  <c r="HT9" i="5"/>
  <c r="HQ9" i="5"/>
  <c r="HO9" i="5"/>
  <c r="HL9" i="5"/>
  <c r="HG9" i="5"/>
  <c r="HB9" i="5"/>
  <c r="GW9" i="5"/>
  <c r="GR9" i="5"/>
  <c r="GP9" i="5"/>
  <c r="GM9" i="5"/>
  <c r="GK9" i="5"/>
  <c r="GH9" i="5"/>
  <c r="GF9" i="5"/>
  <c r="GC9" i="5"/>
  <c r="GA9" i="5"/>
  <c r="FX9" i="5"/>
  <c r="FS9" i="5"/>
  <c r="FN9" i="5"/>
  <c r="FI9" i="5"/>
  <c r="FD9" i="5"/>
  <c r="FB9" i="5"/>
  <c r="EY9" i="5"/>
  <c r="EW9" i="5"/>
  <c r="ET9" i="5"/>
  <c r="ER9" i="5"/>
  <c r="EO9" i="5"/>
  <c r="EM9" i="5"/>
  <c r="EJ9" i="5"/>
  <c r="EE9" i="5"/>
  <c r="DZ9" i="5"/>
  <c r="DU9" i="5"/>
  <c r="DP9" i="5"/>
  <c r="DN9" i="5"/>
  <c r="DK9" i="5"/>
  <c r="DI9" i="5"/>
  <c r="DF9" i="5"/>
  <c r="DD9" i="5"/>
  <c r="DA9" i="5"/>
  <c r="CY9" i="5"/>
  <c r="CV9" i="5"/>
  <c r="CQ9" i="5"/>
  <c r="CL9" i="5"/>
  <c r="CG9" i="5"/>
  <c r="CA9" i="5"/>
  <c r="BY9" i="5"/>
  <c r="BV9" i="5"/>
  <c r="BT9" i="5"/>
  <c r="BQ9" i="5"/>
  <c r="BO9" i="5"/>
  <c r="BL9" i="5"/>
  <c r="BJ9" i="5"/>
  <c r="BG9" i="5"/>
  <c r="BE9" i="5"/>
  <c r="BB9" i="5"/>
  <c r="AZ9" i="5"/>
  <c r="AW9" i="5"/>
  <c r="AU9" i="5"/>
  <c r="AR9" i="5"/>
  <c r="AP9" i="5"/>
  <c r="AL9" i="5"/>
  <c r="AG9" i="5"/>
  <c r="AB9" i="5"/>
  <c r="W9" i="5"/>
  <c r="Q9" i="5"/>
  <c r="H9" i="5"/>
  <c r="ID8" i="5"/>
  <c r="HY8" i="5"/>
  <c r="HT8" i="5"/>
  <c r="HO8" i="5"/>
  <c r="HL8" i="5"/>
  <c r="HJ8" i="5"/>
  <c r="HG8" i="5"/>
  <c r="HE8" i="5"/>
  <c r="HB8" i="5"/>
  <c r="GZ8" i="5"/>
  <c r="GW8" i="5"/>
  <c r="GU8" i="5"/>
  <c r="GP8" i="5"/>
  <c r="GK8" i="5"/>
  <c r="GF8" i="5"/>
  <c r="GA8" i="5"/>
  <c r="FX8" i="5"/>
  <c r="FV8" i="5"/>
  <c r="FS8" i="5"/>
  <c r="FQ8" i="5"/>
  <c r="FN8" i="5"/>
  <c r="FL8" i="5"/>
  <c r="FI8" i="5"/>
  <c r="FG8" i="5"/>
  <c r="FB8" i="5"/>
  <c r="EW8" i="5"/>
  <c r="ER8" i="5"/>
  <c r="EM8" i="5"/>
  <c r="EJ8" i="5"/>
  <c r="EH8" i="5"/>
  <c r="EE8" i="5"/>
  <c r="EC8" i="5"/>
  <c r="DZ8" i="5"/>
  <c r="DX8" i="5"/>
  <c r="DU8" i="5"/>
  <c r="DS8" i="5"/>
  <c r="DN8" i="5"/>
  <c r="DI8" i="5"/>
  <c r="DD8" i="5"/>
  <c r="CY8" i="5"/>
  <c r="CV8" i="5"/>
  <c r="CT8" i="5"/>
  <c r="CQ8" i="5"/>
  <c r="CO8" i="5"/>
  <c r="CL8" i="5"/>
  <c r="CJ8" i="5"/>
  <c r="CG8" i="5"/>
  <c r="CE8" i="5"/>
  <c r="BY8" i="5"/>
  <c r="BT8" i="5"/>
  <c r="BO8" i="5"/>
  <c r="BJ8" i="5"/>
  <c r="BE8" i="5"/>
  <c r="AZ8" i="5"/>
  <c r="AU8" i="5"/>
  <c r="AP8" i="5"/>
  <c r="AL8" i="5"/>
  <c r="AJ8" i="5"/>
  <c r="AG8" i="5"/>
  <c r="AE8" i="5"/>
  <c r="Z8" i="5"/>
  <c r="U8" i="5"/>
  <c r="H8" i="5"/>
  <c r="IF7" i="5"/>
  <c r="ID7" i="5"/>
  <c r="IA7" i="5"/>
  <c r="HY7" i="5"/>
  <c r="HV7" i="5"/>
  <c r="HT7" i="5"/>
  <c r="HQ7" i="5"/>
  <c r="HO7" i="5"/>
  <c r="HL7" i="5"/>
  <c r="HG7" i="5"/>
  <c r="HB7" i="5"/>
  <c r="GW7" i="5"/>
  <c r="GR7" i="5"/>
  <c r="GP7" i="5"/>
  <c r="GM7" i="5"/>
  <c r="GK7" i="5"/>
  <c r="GH7" i="5"/>
  <c r="GF7" i="5"/>
  <c r="GC7" i="5"/>
  <c r="GA7" i="5"/>
  <c r="FX7" i="5"/>
  <c r="FS7" i="5"/>
  <c r="FN7" i="5"/>
  <c r="FI7" i="5"/>
  <c r="FD7" i="5"/>
  <c r="FB7" i="5"/>
  <c r="EY7" i="5"/>
  <c r="EW7" i="5"/>
  <c r="ET7" i="5"/>
  <c r="ER7" i="5"/>
  <c r="EO7" i="5"/>
  <c r="EM7" i="5"/>
  <c r="EJ7" i="5"/>
  <c r="EE7" i="5"/>
  <c r="DZ7" i="5"/>
  <c r="DU7" i="5"/>
  <c r="DP7" i="5"/>
  <c r="DN7" i="5"/>
  <c r="DK7" i="5"/>
  <c r="DI7" i="5"/>
  <c r="DF7" i="5"/>
  <c r="DD7" i="5"/>
  <c r="DA7" i="5"/>
  <c r="CY7" i="5"/>
  <c r="CV7" i="5"/>
  <c r="CQ7" i="5"/>
  <c r="CL7" i="5"/>
  <c r="CG7" i="5"/>
  <c r="CA7" i="5"/>
  <c r="BY7" i="5"/>
  <c r="BV7" i="5"/>
  <c r="BT7" i="5"/>
  <c r="BQ7" i="5"/>
  <c r="BO7" i="5"/>
  <c r="BL7" i="5"/>
  <c r="BJ7" i="5"/>
  <c r="BG7" i="5"/>
  <c r="BE7" i="5"/>
  <c r="BB7" i="5"/>
  <c r="AZ7" i="5"/>
  <c r="AW7" i="5"/>
  <c r="AR7" i="5"/>
  <c r="AP7" i="5"/>
  <c r="AL7" i="5"/>
  <c r="AG7" i="5"/>
  <c r="AB7" i="5"/>
  <c r="W7" i="5"/>
  <c r="H7" i="5"/>
  <c r="ID6" i="5"/>
  <c r="HY6" i="5"/>
  <c r="HT6" i="5"/>
  <c r="HO6" i="5"/>
  <c r="HL6" i="5"/>
  <c r="HJ6" i="5"/>
  <c r="HG6" i="5"/>
  <c r="HE6" i="5"/>
  <c r="HB6" i="5"/>
  <c r="GZ6" i="5"/>
  <c r="GW6" i="5"/>
  <c r="GU6" i="5"/>
  <c r="GP6" i="5"/>
  <c r="GK6" i="5"/>
  <c r="GF6" i="5"/>
  <c r="GA6" i="5"/>
  <c r="FX6" i="5"/>
  <c r="FV6" i="5"/>
  <c r="FS6" i="5"/>
  <c r="FQ6" i="5"/>
  <c r="FN6" i="5"/>
  <c r="FL6" i="5"/>
  <c r="FI6" i="5"/>
  <c r="FG6" i="5"/>
  <c r="FB6" i="5"/>
  <c r="EW6" i="5"/>
  <c r="ER6" i="5"/>
  <c r="EM6" i="5"/>
  <c r="EJ6" i="5"/>
  <c r="EH6" i="5"/>
  <c r="EE6" i="5"/>
  <c r="EC6" i="5"/>
  <c r="DZ6" i="5"/>
  <c r="DX6" i="5"/>
  <c r="DU6" i="5"/>
  <c r="DS6" i="5"/>
  <c r="DN6" i="5"/>
  <c r="DI6" i="5"/>
  <c r="DD6" i="5"/>
  <c r="CY6" i="5"/>
  <c r="CV6" i="5"/>
  <c r="CT6" i="5"/>
  <c r="CQ6" i="5"/>
  <c r="CO6" i="5"/>
  <c r="CL6" i="5"/>
  <c r="CJ6" i="5"/>
  <c r="CG6" i="5"/>
  <c r="CE6" i="5"/>
  <c r="BY6" i="5"/>
  <c r="BT6" i="5"/>
  <c r="BO6" i="5"/>
  <c r="BJ6" i="5"/>
  <c r="BE6" i="5"/>
  <c r="AZ6" i="5"/>
  <c r="AU6" i="5"/>
  <c r="AP6" i="5"/>
  <c r="AL6" i="5"/>
  <c r="AJ6" i="5"/>
  <c r="AG6" i="5"/>
  <c r="AE6" i="5"/>
  <c r="AB6" i="5"/>
  <c r="Z6" i="5"/>
  <c r="U6" i="5"/>
  <c r="H6" i="5"/>
  <c r="IF5" i="5"/>
  <c r="ID5" i="5"/>
  <c r="IA5" i="5"/>
  <c r="HY5" i="5"/>
  <c r="HV5" i="5"/>
  <c r="HT5" i="5"/>
  <c r="HQ5" i="5"/>
  <c r="HO5" i="5"/>
  <c r="HL5" i="5"/>
  <c r="HG5" i="5"/>
  <c r="HB5" i="5"/>
  <c r="GW5" i="5"/>
  <c r="GR5" i="5"/>
  <c r="GP5" i="5"/>
  <c r="GM5" i="5"/>
  <c r="GK5" i="5"/>
  <c r="GH5" i="5"/>
  <c r="GF5" i="5"/>
  <c r="GC5" i="5"/>
  <c r="GA5" i="5"/>
  <c r="FX5" i="5"/>
  <c r="FS5" i="5"/>
  <c r="FN5" i="5"/>
  <c r="FI5" i="5"/>
  <c r="FD5" i="5"/>
  <c r="FB5" i="5"/>
  <c r="EY5" i="5"/>
  <c r="EW5" i="5"/>
  <c r="ET5" i="5"/>
  <c r="ER5" i="5"/>
  <c r="EO5" i="5"/>
  <c r="EM5" i="5"/>
  <c r="EJ5" i="5"/>
  <c r="EE5" i="5"/>
  <c r="DZ5" i="5"/>
  <c r="DU5" i="5"/>
  <c r="DP5" i="5"/>
  <c r="DN5" i="5"/>
  <c r="DK5" i="5"/>
  <c r="DI5" i="5"/>
  <c r="DF5" i="5"/>
  <c r="DD5" i="5"/>
  <c r="DA5" i="5"/>
  <c r="CY5" i="5"/>
  <c r="CV5" i="5"/>
  <c r="CQ5" i="5"/>
  <c r="CL5" i="5"/>
  <c r="CG5" i="5"/>
  <c r="CA5" i="5"/>
  <c r="BY5" i="5"/>
  <c r="BV5" i="5"/>
  <c r="BT5" i="5"/>
  <c r="BQ5" i="5"/>
  <c r="BO5" i="5"/>
  <c r="BL5" i="5"/>
  <c r="BJ5" i="5"/>
  <c r="BG5" i="5"/>
  <c r="BE5" i="5"/>
  <c r="BB5" i="5"/>
  <c r="AZ5" i="5"/>
  <c r="AW5" i="5"/>
  <c r="AR5" i="5"/>
  <c r="AP5" i="5"/>
  <c r="AL5" i="5"/>
  <c r="AG5" i="5"/>
  <c r="AB5" i="5"/>
  <c r="W5" i="5"/>
  <c r="H5" i="5"/>
  <c r="CC5" i="4"/>
  <c r="CC6" i="4"/>
  <c r="CC7" i="4"/>
  <c r="CC8" i="4"/>
  <c r="CC9" i="4"/>
  <c r="CC10" i="4"/>
  <c r="CC11" i="4"/>
  <c r="CC12" i="4"/>
  <c r="CC15" i="4"/>
  <c r="CC16" i="4"/>
  <c r="CC17" i="4"/>
  <c r="CC18" i="4"/>
  <c r="CC19" i="4"/>
  <c r="CC20" i="4"/>
  <c r="CC22" i="4"/>
  <c r="CC23" i="4"/>
  <c r="CC24" i="4"/>
  <c r="CC25" i="4"/>
  <c r="CC26" i="4"/>
  <c r="CC27" i="4"/>
  <c r="CC29" i="4"/>
  <c r="CC30" i="4"/>
  <c r="CC31" i="4"/>
  <c r="CC32" i="4"/>
  <c r="CC33" i="4"/>
  <c r="CC34" i="4"/>
  <c r="CC35" i="4"/>
  <c r="CC36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C92" i="4"/>
  <c r="CC93" i="4"/>
  <c r="CC94" i="4"/>
  <c r="CH5" i="4"/>
  <c r="CH6" i="4"/>
  <c r="CH7" i="4"/>
  <c r="CH8" i="4"/>
  <c r="CH9" i="4"/>
  <c r="CH10" i="4"/>
  <c r="CH11" i="4"/>
  <c r="CH12" i="4"/>
  <c r="CH15" i="4"/>
  <c r="CH16" i="4"/>
  <c r="CH17" i="4"/>
  <c r="CH18" i="4"/>
  <c r="CH19" i="4"/>
  <c r="CH20" i="4"/>
  <c r="CH22" i="4"/>
  <c r="CH23" i="4"/>
  <c r="CH24" i="4"/>
  <c r="CH25" i="4"/>
  <c r="CH26" i="4"/>
  <c r="CH27" i="4"/>
  <c r="CH29" i="4"/>
  <c r="CH30" i="4"/>
  <c r="CH31" i="4"/>
  <c r="CH32" i="4"/>
  <c r="CH33" i="4"/>
  <c r="CH34" i="4"/>
  <c r="CH35" i="4"/>
  <c r="CH36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H92" i="4"/>
  <c r="CH93" i="4"/>
  <c r="CH94" i="4"/>
  <c r="CH98" i="4"/>
  <c r="CM5" i="4"/>
  <c r="CM6" i="4"/>
  <c r="CM7" i="4"/>
  <c r="CM8" i="4"/>
  <c r="CM9" i="4"/>
  <c r="CM10" i="4"/>
  <c r="CM11" i="4"/>
  <c r="CM12" i="4"/>
  <c r="CM15" i="4"/>
  <c r="CM16" i="4"/>
  <c r="CM17" i="4"/>
  <c r="CM18" i="4"/>
  <c r="CM19" i="4"/>
  <c r="CM20" i="4"/>
  <c r="CM22" i="4"/>
  <c r="CM23" i="4"/>
  <c r="CM24" i="4"/>
  <c r="CM25" i="4"/>
  <c r="CM26" i="4"/>
  <c r="CM27" i="4"/>
  <c r="CM29" i="4"/>
  <c r="CM30" i="4"/>
  <c r="CM31" i="4"/>
  <c r="CM32" i="4"/>
  <c r="CM33" i="4"/>
  <c r="CM34" i="4"/>
  <c r="CM35" i="4"/>
  <c r="CM36" i="4"/>
  <c r="CM38" i="4"/>
  <c r="CM39" i="4"/>
  <c r="CM40" i="4"/>
  <c r="CM41" i="4"/>
  <c r="CM42" i="4"/>
  <c r="CM43" i="4"/>
  <c r="CM44" i="4"/>
  <c r="CM45" i="4"/>
  <c r="CM46" i="4"/>
  <c r="CM47" i="4"/>
  <c r="CM48" i="4"/>
  <c r="CM49" i="4"/>
  <c r="CM50" i="4"/>
  <c r="CM53" i="4"/>
  <c r="CM54" i="4"/>
  <c r="CM55" i="4"/>
  <c r="CM56" i="4"/>
  <c r="CM57" i="4"/>
  <c r="CM58" i="4"/>
  <c r="CM59" i="4"/>
  <c r="CM60" i="4"/>
  <c r="CM61" i="4"/>
  <c r="CM62" i="4"/>
  <c r="CM63" i="4"/>
  <c r="CM64" i="4"/>
  <c r="CM65" i="4"/>
  <c r="CM66" i="4"/>
  <c r="CM67" i="4"/>
  <c r="CM68" i="4"/>
  <c r="CM69" i="4"/>
  <c r="CM70" i="4"/>
  <c r="CM71" i="4"/>
  <c r="CM72" i="4"/>
  <c r="CM73" i="4"/>
  <c r="CM74" i="4"/>
  <c r="CM75" i="4"/>
  <c r="CM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CM89" i="4"/>
  <c r="CM90" i="4"/>
  <c r="CM91" i="4"/>
  <c r="CM92" i="4"/>
  <c r="CM93" i="4"/>
  <c r="CM94" i="4"/>
  <c r="CM98" i="4"/>
  <c r="CR5" i="4"/>
  <c r="CR6" i="4"/>
  <c r="CR7" i="4"/>
  <c r="CR8" i="4"/>
  <c r="CR9" i="4"/>
  <c r="CR10" i="4"/>
  <c r="CR11" i="4"/>
  <c r="CR12" i="4"/>
  <c r="CR15" i="4"/>
  <c r="CR16" i="4"/>
  <c r="CR17" i="4"/>
  <c r="CR18" i="4"/>
  <c r="CR19" i="4"/>
  <c r="CR20" i="4"/>
  <c r="CR22" i="4"/>
  <c r="CR23" i="4"/>
  <c r="CR24" i="4"/>
  <c r="CR25" i="4"/>
  <c r="CR26" i="4"/>
  <c r="CR27" i="4"/>
  <c r="CR29" i="4"/>
  <c r="CR30" i="4"/>
  <c r="CR31" i="4"/>
  <c r="CR32" i="4"/>
  <c r="CR33" i="4"/>
  <c r="CR34" i="4"/>
  <c r="CR35" i="4"/>
  <c r="CR36" i="4"/>
  <c r="CR38" i="4"/>
  <c r="CR39" i="4"/>
  <c r="CR40" i="4"/>
  <c r="CR41" i="4"/>
  <c r="CR42" i="4"/>
  <c r="CR43" i="4"/>
  <c r="CR44" i="4"/>
  <c r="CR45" i="4"/>
  <c r="CR46" i="4"/>
  <c r="CR47" i="4"/>
  <c r="CR48" i="4"/>
  <c r="CR49" i="4"/>
  <c r="CR50" i="4"/>
  <c r="CR53" i="4"/>
  <c r="CR54" i="4"/>
  <c r="CR55" i="4"/>
  <c r="CR56" i="4"/>
  <c r="CR57" i="4"/>
  <c r="CR58" i="4"/>
  <c r="CR59" i="4"/>
  <c r="CR60" i="4"/>
  <c r="CR61" i="4"/>
  <c r="CR62" i="4"/>
  <c r="CR63" i="4"/>
  <c r="CR64" i="4"/>
  <c r="CR65" i="4"/>
  <c r="CR66" i="4"/>
  <c r="CR67" i="4"/>
  <c r="CR68" i="4"/>
  <c r="CR69" i="4"/>
  <c r="CR70" i="4"/>
  <c r="CR71" i="4"/>
  <c r="CR72" i="4"/>
  <c r="CR73" i="4"/>
  <c r="CR74" i="4"/>
  <c r="CR75" i="4"/>
  <c r="CR76" i="4"/>
  <c r="CR77" i="4"/>
  <c r="CR78" i="4"/>
  <c r="CR79" i="4"/>
  <c r="CR80" i="4"/>
  <c r="CR81" i="4"/>
  <c r="CR82" i="4"/>
  <c r="CR83" i="4"/>
  <c r="CR84" i="4"/>
  <c r="CR85" i="4"/>
  <c r="CR86" i="4"/>
  <c r="CR87" i="4"/>
  <c r="CR88" i="4"/>
  <c r="CR89" i="4"/>
  <c r="CR90" i="4"/>
  <c r="CR91" i="4"/>
  <c r="CR92" i="4"/>
  <c r="CR93" i="4"/>
  <c r="CR94" i="4"/>
  <c r="CR98" i="4"/>
  <c r="CW5" i="4"/>
  <c r="CW6" i="4"/>
  <c r="CW7" i="4"/>
  <c r="CW8" i="4"/>
  <c r="CW9" i="4"/>
  <c r="CW10" i="4"/>
  <c r="CW11" i="4"/>
  <c r="CW12" i="4"/>
  <c r="CW15" i="4"/>
  <c r="CW16" i="4"/>
  <c r="CW17" i="4"/>
  <c r="CW18" i="4"/>
  <c r="CW19" i="4"/>
  <c r="CW20" i="4"/>
  <c r="CW22" i="4"/>
  <c r="CW23" i="4"/>
  <c r="CW24" i="4"/>
  <c r="CW25" i="4"/>
  <c r="CW26" i="4"/>
  <c r="CW27" i="4"/>
  <c r="CW29" i="4"/>
  <c r="CW30" i="4"/>
  <c r="CW31" i="4"/>
  <c r="CW32" i="4"/>
  <c r="CW33" i="4"/>
  <c r="CW34" i="4"/>
  <c r="CW35" i="4"/>
  <c r="CW36" i="4"/>
  <c r="CW38" i="4"/>
  <c r="CW39" i="4"/>
  <c r="CW40" i="4"/>
  <c r="CW41" i="4"/>
  <c r="CW42" i="4"/>
  <c r="CW43" i="4"/>
  <c r="CW44" i="4"/>
  <c r="CW45" i="4"/>
  <c r="CW46" i="4"/>
  <c r="CW47" i="4"/>
  <c r="CW48" i="4"/>
  <c r="CW49" i="4"/>
  <c r="CW50" i="4"/>
  <c r="CW53" i="4"/>
  <c r="CW54" i="4"/>
  <c r="CW55" i="4"/>
  <c r="CW56" i="4"/>
  <c r="CW57" i="4"/>
  <c r="CW58" i="4"/>
  <c r="CW59" i="4"/>
  <c r="CW60" i="4"/>
  <c r="CW61" i="4"/>
  <c r="CW62" i="4"/>
  <c r="CW63" i="4"/>
  <c r="CW64" i="4"/>
  <c r="CW65" i="4"/>
  <c r="CW66" i="4"/>
  <c r="CW67" i="4"/>
  <c r="CW68" i="4"/>
  <c r="CW69" i="4"/>
  <c r="CW70" i="4"/>
  <c r="CW71" i="4"/>
  <c r="CW72" i="4"/>
  <c r="CW73" i="4"/>
  <c r="CW74" i="4"/>
  <c r="CW75" i="4"/>
  <c r="CW76" i="4"/>
  <c r="CW77" i="4"/>
  <c r="CW78" i="4"/>
  <c r="CW79" i="4"/>
  <c r="CW80" i="4"/>
  <c r="CW81" i="4"/>
  <c r="CW82" i="4"/>
  <c r="CW83" i="4"/>
  <c r="CW84" i="4"/>
  <c r="CW85" i="4"/>
  <c r="CW86" i="4"/>
  <c r="CW87" i="4"/>
  <c r="CW88" i="4"/>
  <c r="CW89" i="4"/>
  <c r="CW90" i="4"/>
  <c r="CW91" i="4"/>
  <c r="CW92" i="4"/>
  <c r="CW93" i="4"/>
  <c r="CW94" i="4"/>
  <c r="DB5" i="4"/>
  <c r="DB6" i="4"/>
  <c r="DB7" i="4"/>
  <c r="DB8" i="4"/>
  <c r="DB9" i="4"/>
  <c r="DB10" i="4"/>
  <c r="DB11" i="4"/>
  <c r="DB12" i="4"/>
  <c r="DB15" i="4"/>
  <c r="DB16" i="4"/>
  <c r="DB17" i="4"/>
  <c r="DB18" i="4"/>
  <c r="DB19" i="4"/>
  <c r="DB20" i="4"/>
  <c r="DB22" i="4"/>
  <c r="DB23" i="4"/>
  <c r="DB24" i="4"/>
  <c r="DB25" i="4"/>
  <c r="DB26" i="4"/>
  <c r="DB27" i="4"/>
  <c r="DB29" i="4"/>
  <c r="DB30" i="4"/>
  <c r="DB31" i="4"/>
  <c r="DB32" i="4"/>
  <c r="DB33" i="4"/>
  <c r="DB34" i="4"/>
  <c r="DB35" i="4"/>
  <c r="DB36" i="4"/>
  <c r="DB38" i="4"/>
  <c r="DB39" i="4"/>
  <c r="DB40" i="4"/>
  <c r="DB41" i="4"/>
  <c r="DB42" i="4"/>
  <c r="DB43" i="4"/>
  <c r="DB44" i="4"/>
  <c r="DB45" i="4"/>
  <c r="DB46" i="4"/>
  <c r="DB47" i="4"/>
  <c r="DB48" i="4"/>
  <c r="DB49" i="4"/>
  <c r="DB50" i="4"/>
  <c r="DB53" i="4"/>
  <c r="DB54" i="4"/>
  <c r="DB55" i="4"/>
  <c r="DB56" i="4"/>
  <c r="DB57" i="4"/>
  <c r="DB58" i="4"/>
  <c r="DB59" i="4"/>
  <c r="DB60" i="4"/>
  <c r="DB61" i="4"/>
  <c r="DB62" i="4"/>
  <c r="DB63" i="4"/>
  <c r="DB64" i="4"/>
  <c r="DB65" i="4"/>
  <c r="DB66" i="4"/>
  <c r="DB67" i="4"/>
  <c r="DB68" i="4"/>
  <c r="DB69" i="4"/>
  <c r="DB70" i="4"/>
  <c r="DB71" i="4"/>
  <c r="DB72" i="4"/>
  <c r="DB73" i="4"/>
  <c r="DB74" i="4"/>
  <c r="DB75" i="4"/>
  <c r="DB76" i="4"/>
  <c r="DB77" i="4"/>
  <c r="DB78" i="4"/>
  <c r="DB79" i="4"/>
  <c r="DB80" i="4"/>
  <c r="DB81" i="4"/>
  <c r="DB82" i="4"/>
  <c r="DB83" i="4"/>
  <c r="DB84" i="4"/>
  <c r="DB85" i="4"/>
  <c r="DB86" i="4"/>
  <c r="DB87" i="4"/>
  <c r="DB88" i="4"/>
  <c r="DB89" i="4"/>
  <c r="DB90" i="4"/>
  <c r="DB91" i="4"/>
  <c r="DB92" i="4"/>
  <c r="DB93" i="4"/>
  <c r="DB94" i="4"/>
  <c r="DG5" i="4"/>
  <c r="DG6" i="4"/>
  <c r="DG7" i="4"/>
  <c r="DG8" i="4"/>
  <c r="DG9" i="4"/>
  <c r="DG10" i="4"/>
  <c r="DG11" i="4"/>
  <c r="DG12" i="4"/>
  <c r="DG15" i="4"/>
  <c r="DG16" i="4"/>
  <c r="DG17" i="4"/>
  <c r="DG18" i="4"/>
  <c r="DG19" i="4"/>
  <c r="DG20" i="4"/>
  <c r="DG22" i="4"/>
  <c r="DG23" i="4"/>
  <c r="DG24" i="4"/>
  <c r="DG25" i="4"/>
  <c r="DG26" i="4"/>
  <c r="DG27" i="4"/>
  <c r="DG29" i="4"/>
  <c r="DG30" i="4"/>
  <c r="DG31" i="4"/>
  <c r="DG32" i="4"/>
  <c r="DG33" i="4"/>
  <c r="DG34" i="4"/>
  <c r="DG35" i="4"/>
  <c r="DG36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3" i="4"/>
  <c r="DG54" i="4"/>
  <c r="DG55" i="4"/>
  <c r="DG56" i="4"/>
  <c r="DG57" i="4"/>
  <c r="DG58" i="4"/>
  <c r="DG59" i="4"/>
  <c r="DG60" i="4"/>
  <c r="DG61" i="4"/>
  <c r="DG62" i="4"/>
  <c r="DG63" i="4"/>
  <c r="DG64" i="4"/>
  <c r="DG65" i="4"/>
  <c r="DG66" i="4"/>
  <c r="DG67" i="4"/>
  <c r="DG68" i="4"/>
  <c r="DG69" i="4"/>
  <c r="DG70" i="4"/>
  <c r="DG71" i="4"/>
  <c r="DG72" i="4"/>
  <c r="DG73" i="4"/>
  <c r="DG74" i="4"/>
  <c r="DG75" i="4"/>
  <c r="DG76" i="4"/>
  <c r="DG77" i="4"/>
  <c r="DG78" i="4"/>
  <c r="DG79" i="4"/>
  <c r="DG80" i="4"/>
  <c r="DG81" i="4"/>
  <c r="DG82" i="4"/>
  <c r="DG83" i="4"/>
  <c r="DG84" i="4"/>
  <c r="DG85" i="4"/>
  <c r="DG86" i="4"/>
  <c r="DG87" i="4"/>
  <c r="DG88" i="4"/>
  <c r="DG89" i="4"/>
  <c r="DG90" i="4"/>
  <c r="DG91" i="4"/>
  <c r="DG92" i="4"/>
  <c r="DG93" i="4"/>
  <c r="DG94" i="4"/>
  <c r="DL5" i="4"/>
  <c r="DL6" i="4"/>
  <c r="DL7" i="4"/>
  <c r="DL8" i="4"/>
  <c r="DL9" i="4"/>
  <c r="DL10" i="4"/>
  <c r="DL11" i="4"/>
  <c r="DL12" i="4"/>
  <c r="DL15" i="4"/>
  <c r="DL16" i="4"/>
  <c r="DL17" i="4"/>
  <c r="DL18" i="4"/>
  <c r="DL19" i="4"/>
  <c r="DL20" i="4"/>
  <c r="DL22" i="4"/>
  <c r="DL23" i="4"/>
  <c r="DL24" i="4"/>
  <c r="DL25" i="4"/>
  <c r="DL26" i="4"/>
  <c r="DL27" i="4"/>
  <c r="DL29" i="4"/>
  <c r="DL30" i="4"/>
  <c r="DL31" i="4"/>
  <c r="DL32" i="4"/>
  <c r="DL33" i="4"/>
  <c r="DL34" i="4"/>
  <c r="DL35" i="4"/>
  <c r="DL36" i="4"/>
  <c r="DL38" i="4"/>
  <c r="DL39" i="4"/>
  <c r="DL40" i="4"/>
  <c r="DL41" i="4"/>
  <c r="DL42" i="4"/>
  <c r="DL43" i="4"/>
  <c r="DL44" i="4"/>
  <c r="DL45" i="4"/>
  <c r="DL46" i="4"/>
  <c r="DL47" i="4"/>
  <c r="DL48" i="4"/>
  <c r="DL49" i="4"/>
  <c r="DL50" i="4"/>
  <c r="DL53" i="4"/>
  <c r="DL54" i="4"/>
  <c r="DL55" i="4"/>
  <c r="DL56" i="4"/>
  <c r="DL57" i="4"/>
  <c r="DL58" i="4"/>
  <c r="DL59" i="4"/>
  <c r="DL60" i="4"/>
  <c r="DL61" i="4"/>
  <c r="DL62" i="4"/>
  <c r="DL63" i="4"/>
  <c r="DL64" i="4"/>
  <c r="DL65" i="4"/>
  <c r="DL66" i="4"/>
  <c r="DL67" i="4"/>
  <c r="DL68" i="4"/>
  <c r="DL69" i="4"/>
  <c r="DL70" i="4"/>
  <c r="DL71" i="4"/>
  <c r="DL72" i="4"/>
  <c r="DL73" i="4"/>
  <c r="DL74" i="4"/>
  <c r="DL75" i="4"/>
  <c r="DL76" i="4"/>
  <c r="DL77" i="4"/>
  <c r="DL78" i="4"/>
  <c r="DL79" i="4"/>
  <c r="DL80" i="4"/>
  <c r="DL81" i="4"/>
  <c r="DL82" i="4"/>
  <c r="DL83" i="4"/>
  <c r="DL84" i="4"/>
  <c r="DL85" i="4"/>
  <c r="DL86" i="4"/>
  <c r="DL87" i="4"/>
  <c r="DL88" i="4"/>
  <c r="DL89" i="4"/>
  <c r="DL90" i="4"/>
  <c r="DL91" i="4"/>
  <c r="DL92" i="4"/>
  <c r="DL93" i="4"/>
  <c r="DL94" i="4"/>
  <c r="DQ5" i="4"/>
  <c r="DQ6" i="4"/>
  <c r="DQ7" i="4"/>
  <c r="DQ8" i="4"/>
  <c r="DQ9" i="4"/>
  <c r="DQ10" i="4"/>
  <c r="DQ11" i="4"/>
  <c r="DQ12" i="4"/>
  <c r="DQ15" i="4"/>
  <c r="DQ16" i="4"/>
  <c r="DQ17" i="4"/>
  <c r="DQ18" i="4"/>
  <c r="DQ19" i="4"/>
  <c r="DQ20" i="4"/>
  <c r="DQ22" i="4"/>
  <c r="DQ23" i="4"/>
  <c r="DQ24" i="4"/>
  <c r="DQ25" i="4"/>
  <c r="DQ26" i="4"/>
  <c r="DQ27" i="4"/>
  <c r="DQ29" i="4"/>
  <c r="DQ30" i="4"/>
  <c r="DQ31" i="4"/>
  <c r="DQ32" i="4"/>
  <c r="DQ33" i="4"/>
  <c r="DQ34" i="4"/>
  <c r="DQ35" i="4"/>
  <c r="DQ36" i="4"/>
  <c r="DQ38" i="4"/>
  <c r="DQ39" i="4"/>
  <c r="DQ40" i="4"/>
  <c r="DQ41" i="4"/>
  <c r="DQ42" i="4"/>
  <c r="DQ43" i="4"/>
  <c r="DQ44" i="4"/>
  <c r="DQ45" i="4"/>
  <c r="DQ46" i="4"/>
  <c r="DQ47" i="4"/>
  <c r="DQ48" i="4"/>
  <c r="DQ49" i="4"/>
  <c r="DQ50" i="4"/>
  <c r="DQ53" i="4"/>
  <c r="DQ54" i="4"/>
  <c r="DQ55" i="4"/>
  <c r="DQ56" i="4"/>
  <c r="DQ57" i="4"/>
  <c r="DQ58" i="4"/>
  <c r="DQ59" i="4"/>
  <c r="DQ60" i="4"/>
  <c r="DQ61" i="4"/>
  <c r="DQ62" i="4"/>
  <c r="DQ63" i="4"/>
  <c r="DQ64" i="4"/>
  <c r="DQ65" i="4"/>
  <c r="DQ66" i="4"/>
  <c r="DQ67" i="4"/>
  <c r="DQ68" i="4"/>
  <c r="DQ69" i="4"/>
  <c r="DQ70" i="4"/>
  <c r="DQ71" i="4"/>
  <c r="DQ72" i="4"/>
  <c r="DQ73" i="4"/>
  <c r="DQ74" i="4"/>
  <c r="DQ75" i="4"/>
  <c r="DQ76" i="4"/>
  <c r="DQ77" i="4"/>
  <c r="DQ78" i="4"/>
  <c r="DQ79" i="4"/>
  <c r="DQ80" i="4"/>
  <c r="DQ81" i="4"/>
  <c r="DQ82" i="4"/>
  <c r="DQ83" i="4"/>
  <c r="DQ84" i="4"/>
  <c r="DQ85" i="4"/>
  <c r="DQ86" i="4"/>
  <c r="DQ87" i="4"/>
  <c r="DQ88" i="4"/>
  <c r="DQ89" i="4"/>
  <c r="DQ90" i="4"/>
  <c r="DQ91" i="4"/>
  <c r="DQ92" i="4"/>
  <c r="DQ93" i="4"/>
  <c r="DQ94" i="4"/>
  <c r="DQ98" i="4"/>
  <c r="DV5" i="4"/>
  <c r="DV6" i="4"/>
  <c r="DV7" i="4"/>
  <c r="DV8" i="4"/>
  <c r="DV9" i="4"/>
  <c r="DV10" i="4"/>
  <c r="DV11" i="4"/>
  <c r="DV12" i="4"/>
  <c r="DV15" i="4"/>
  <c r="DV16" i="4"/>
  <c r="DV17" i="4"/>
  <c r="DV18" i="4"/>
  <c r="DV19" i="4"/>
  <c r="DV20" i="4"/>
  <c r="DV22" i="4"/>
  <c r="DV23" i="4"/>
  <c r="DV24" i="4"/>
  <c r="DV25" i="4"/>
  <c r="DV26" i="4"/>
  <c r="DV27" i="4"/>
  <c r="DV29" i="4"/>
  <c r="DV30" i="4"/>
  <c r="DV31" i="4"/>
  <c r="DV32" i="4"/>
  <c r="DV33" i="4"/>
  <c r="DV34" i="4"/>
  <c r="DV35" i="4"/>
  <c r="DV36" i="4"/>
  <c r="DV38" i="4"/>
  <c r="DV39" i="4"/>
  <c r="DV40" i="4"/>
  <c r="DV41" i="4"/>
  <c r="DV42" i="4"/>
  <c r="DV43" i="4"/>
  <c r="DV44" i="4"/>
  <c r="DV45" i="4"/>
  <c r="DV46" i="4"/>
  <c r="DV47" i="4"/>
  <c r="DV48" i="4"/>
  <c r="DV49" i="4"/>
  <c r="DV50" i="4"/>
  <c r="DV53" i="4"/>
  <c r="DV54" i="4"/>
  <c r="DV55" i="4"/>
  <c r="DV56" i="4"/>
  <c r="DV57" i="4"/>
  <c r="DV58" i="4"/>
  <c r="DV59" i="4"/>
  <c r="DV60" i="4"/>
  <c r="DV61" i="4"/>
  <c r="DV62" i="4"/>
  <c r="DV63" i="4"/>
  <c r="DV64" i="4"/>
  <c r="DV65" i="4"/>
  <c r="DV66" i="4"/>
  <c r="DV67" i="4"/>
  <c r="DV68" i="4"/>
  <c r="DV69" i="4"/>
  <c r="DV70" i="4"/>
  <c r="DV71" i="4"/>
  <c r="DV72" i="4"/>
  <c r="DV73" i="4"/>
  <c r="DV74" i="4"/>
  <c r="DV75" i="4"/>
  <c r="DV76" i="4"/>
  <c r="DV77" i="4"/>
  <c r="DV78" i="4"/>
  <c r="DV79" i="4"/>
  <c r="DV80" i="4"/>
  <c r="DV81" i="4"/>
  <c r="DV82" i="4"/>
  <c r="DV83" i="4"/>
  <c r="DV84" i="4"/>
  <c r="DV85" i="4"/>
  <c r="DV86" i="4"/>
  <c r="DV87" i="4"/>
  <c r="DV88" i="4"/>
  <c r="DV89" i="4"/>
  <c r="DV90" i="4"/>
  <c r="DV91" i="4"/>
  <c r="DV92" i="4"/>
  <c r="DV93" i="4"/>
  <c r="DV94" i="4"/>
  <c r="DV98" i="4"/>
  <c r="EA5" i="4"/>
  <c r="EA6" i="4"/>
  <c r="EA7" i="4"/>
  <c r="EA8" i="4"/>
  <c r="EA9" i="4"/>
  <c r="EA10" i="4"/>
  <c r="EA11" i="4"/>
  <c r="EA12" i="4"/>
  <c r="EA15" i="4"/>
  <c r="EA16" i="4"/>
  <c r="EA17" i="4"/>
  <c r="EA18" i="4"/>
  <c r="EA19" i="4"/>
  <c r="EA20" i="4"/>
  <c r="EA22" i="4"/>
  <c r="EA23" i="4"/>
  <c r="EA24" i="4"/>
  <c r="EA25" i="4"/>
  <c r="EA26" i="4"/>
  <c r="EA27" i="4"/>
  <c r="EA29" i="4"/>
  <c r="EA30" i="4"/>
  <c r="EA31" i="4"/>
  <c r="EA32" i="4"/>
  <c r="EA33" i="4"/>
  <c r="EA34" i="4"/>
  <c r="EA35" i="4"/>
  <c r="EA36" i="4"/>
  <c r="EA38" i="4"/>
  <c r="EA39" i="4"/>
  <c r="EA40" i="4"/>
  <c r="EA41" i="4"/>
  <c r="EA42" i="4"/>
  <c r="EA43" i="4"/>
  <c r="EA44" i="4"/>
  <c r="EA45" i="4"/>
  <c r="EA46" i="4"/>
  <c r="EA47" i="4"/>
  <c r="EA48" i="4"/>
  <c r="EA49" i="4"/>
  <c r="EA50" i="4"/>
  <c r="EA53" i="4"/>
  <c r="EA54" i="4"/>
  <c r="EA55" i="4"/>
  <c r="EA56" i="4"/>
  <c r="EA57" i="4"/>
  <c r="EA58" i="4"/>
  <c r="EA59" i="4"/>
  <c r="EA60" i="4"/>
  <c r="EA61" i="4"/>
  <c r="EA62" i="4"/>
  <c r="EA63" i="4"/>
  <c r="EA64" i="4"/>
  <c r="EA65" i="4"/>
  <c r="EA66" i="4"/>
  <c r="EA67" i="4"/>
  <c r="EA68" i="4"/>
  <c r="EA69" i="4"/>
  <c r="EA70" i="4"/>
  <c r="EA71" i="4"/>
  <c r="EA72" i="4"/>
  <c r="EA73" i="4"/>
  <c r="EA74" i="4"/>
  <c r="EA75" i="4"/>
  <c r="EA76" i="4"/>
  <c r="EA77" i="4"/>
  <c r="EA78" i="4"/>
  <c r="EA79" i="4"/>
  <c r="EA80" i="4"/>
  <c r="EA81" i="4"/>
  <c r="EA82" i="4"/>
  <c r="EA83" i="4"/>
  <c r="EA84" i="4"/>
  <c r="EA85" i="4"/>
  <c r="EA86" i="4"/>
  <c r="EA87" i="4"/>
  <c r="EA88" i="4"/>
  <c r="EA89" i="4"/>
  <c r="EA90" i="4"/>
  <c r="EA91" i="4"/>
  <c r="EA92" i="4"/>
  <c r="EA93" i="4"/>
  <c r="EA94" i="4"/>
  <c r="EA98" i="4"/>
  <c r="EF5" i="4"/>
  <c r="EF6" i="4"/>
  <c r="EF7" i="4"/>
  <c r="EF8" i="4"/>
  <c r="EF9" i="4"/>
  <c r="EF10" i="4"/>
  <c r="EF11" i="4"/>
  <c r="EF12" i="4"/>
  <c r="EF15" i="4"/>
  <c r="EF16" i="4"/>
  <c r="EF17" i="4"/>
  <c r="EF18" i="4"/>
  <c r="EF19" i="4"/>
  <c r="EF20" i="4"/>
  <c r="EF22" i="4"/>
  <c r="EF23" i="4"/>
  <c r="EF24" i="4"/>
  <c r="EF25" i="4"/>
  <c r="EF26" i="4"/>
  <c r="EF27" i="4"/>
  <c r="EF29" i="4"/>
  <c r="EF30" i="4"/>
  <c r="EF31" i="4"/>
  <c r="EF32" i="4"/>
  <c r="EF33" i="4"/>
  <c r="EF34" i="4"/>
  <c r="EF35" i="4"/>
  <c r="EF36" i="4"/>
  <c r="EF38" i="4"/>
  <c r="EF39" i="4"/>
  <c r="EF40" i="4"/>
  <c r="EF41" i="4"/>
  <c r="EF42" i="4"/>
  <c r="EF43" i="4"/>
  <c r="EF44" i="4"/>
  <c r="EF45" i="4"/>
  <c r="EF46" i="4"/>
  <c r="EF47" i="4"/>
  <c r="EF48" i="4"/>
  <c r="EF49" i="4"/>
  <c r="EF50" i="4"/>
  <c r="EF53" i="4"/>
  <c r="EF54" i="4"/>
  <c r="EF55" i="4"/>
  <c r="EF56" i="4"/>
  <c r="EF57" i="4"/>
  <c r="EF58" i="4"/>
  <c r="EF59" i="4"/>
  <c r="EF60" i="4"/>
  <c r="EF61" i="4"/>
  <c r="EF62" i="4"/>
  <c r="EF63" i="4"/>
  <c r="EF64" i="4"/>
  <c r="EF65" i="4"/>
  <c r="EF66" i="4"/>
  <c r="EF67" i="4"/>
  <c r="EF68" i="4"/>
  <c r="EF69" i="4"/>
  <c r="EF70" i="4"/>
  <c r="EF71" i="4"/>
  <c r="EF72" i="4"/>
  <c r="EF73" i="4"/>
  <c r="EF74" i="4"/>
  <c r="EF75" i="4"/>
  <c r="EF76" i="4"/>
  <c r="EF77" i="4"/>
  <c r="EF78" i="4"/>
  <c r="EF79" i="4"/>
  <c r="EF80" i="4"/>
  <c r="EF81" i="4"/>
  <c r="EF82" i="4"/>
  <c r="EF83" i="4"/>
  <c r="EF84" i="4"/>
  <c r="EF85" i="4"/>
  <c r="EF86" i="4"/>
  <c r="EF87" i="4"/>
  <c r="EF88" i="4"/>
  <c r="EF89" i="4"/>
  <c r="EF90" i="4"/>
  <c r="EF91" i="4"/>
  <c r="EF92" i="4"/>
  <c r="EF93" i="4"/>
  <c r="EF94" i="4"/>
  <c r="EF98" i="4"/>
  <c r="EK5" i="4"/>
  <c r="EK6" i="4"/>
  <c r="EK7" i="4"/>
  <c r="EK8" i="4"/>
  <c r="EK9" i="4"/>
  <c r="EK10" i="4"/>
  <c r="EK11" i="4"/>
  <c r="EK12" i="4"/>
  <c r="EK15" i="4"/>
  <c r="EK16" i="4"/>
  <c r="EK17" i="4"/>
  <c r="EK18" i="4"/>
  <c r="EK19" i="4"/>
  <c r="EK20" i="4"/>
  <c r="EK22" i="4"/>
  <c r="EK23" i="4"/>
  <c r="EK24" i="4"/>
  <c r="EK25" i="4"/>
  <c r="EK26" i="4"/>
  <c r="EK27" i="4"/>
  <c r="EK29" i="4"/>
  <c r="EK30" i="4"/>
  <c r="EK31" i="4"/>
  <c r="EK32" i="4"/>
  <c r="EK33" i="4"/>
  <c r="EK34" i="4"/>
  <c r="EK35" i="4"/>
  <c r="EK36" i="4"/>
  <c r="EK38" i="4"/>
  <c r="EK39" i="4"/>
  <c r="EK40" i="4"/>
  <c r="EK41" i="4"/>
  <c r="EK42" i="4"/>
  <c r="EK43" i="4"/>
  <c r="EK44" i="4"/>
  <c r="EK45" i="4"/>
  <c r="EK46" i="4"/>
  <c r="EK47" i="4"/>
  <c r="EK48" i="4"/>
  <c r="EK49" i="4"/>
  <c r="EK50" i="4"/>
  <c r="EK53" i="4"/>
  <c r="EK54" i="4"/>
  <c r="EK55" i="4"/>
  <c r="EK56" i="4"/>
  <c r="EK57" i="4"/>
  <c r="EK58" i="4"/>
  <c r="EK59" i="4"/>
  <c r="EK60" i="4"/>
  <c r="EK61" i="4"/>
  <c r="EK62" i="4"/>
  <c r="EK63" i="4"/>
  <c r="EK64" i="4"/>
  <c r="EK65" i="4"/>
  <c r="EK66" i="4"/>
  <c r="EK67" i="4"/>
  <c r="EK68" i="4"/>
  <c r="EK69" i="4"/>
  <c r="EK70" i="4"/>
  <c r="EK71" i="4"/>
  <c r="EK72" i="4"/>
  <c r="EK73" i="4"/>
  <c r="EK74" i="4"/>
  <c r="EK75" i="4"/>
  <c r="EK76" i="4"/>
  <c r="EK77" i="4"/>
  <c r="EK78" i="4"/>
  <c r="EK79" i="4"/>
  <c r="EK80" i="4"/>
  <c r="EK81" i="4"/>
  <c r="EK82" i="4"/>
  <c r="EK83" i="4"/>
  <c r="EK84" i="4"/>
  <c r="EK85" i="4"/>
  <c r="EK86" i="4"/>
  <c r="EK87" i="4"/>
  <c r="EK88" i="4"/>
  <c r="EK89" i="4"/>
  <c r="EK90" i="4"/>
  <c r="EK91" i="4"/>
  <c r="EK92" i="4"/>
  <c r="EK93" i="4"/>
  <c r="EK94" i="4"/>
  <c r="EP5" i="4"/>
  <c r="EP6" i="4"/>
  <c r="EP7" i="4"/>
  <c r="EP8" i="4"/>
  <c r="EP9" i="4"/>
  <c r="EP10" i="4"/>
  <c r="EP11" i="4"/>
  <c r="EP12" i="4"/>
  <c r="EP15" i="4"/>
  <c r="EP16" i="4"/>
  <c r="EP17" i="4"/>
  <c r="EP18" i="4"/>
  <c r="EP19" i="4"/>
  <c r="EP20" i="4"/>
  <c r="EP22" i="4"/>
  <c r="EP23" i="4"/>
  <c r="EP24" i="4"/>
  <c r="EP25" i="4"/>
  <c r="EP26" i="4"/>
  <c r="EP27" i="4"/>
  <c r="EP29" i="4"/>
  <c r="EP30" i="4"/>
  <c r="EP31" i="4"/>
  <c r="EP32" i="4"/>
  <c r="EP33" i="4"/>
  <c r="EP34" i="4"/>
  <c r="EP35" i="4"/>
  <c r="EP36" i="4"/>
  <c r="EP38" i="4"/>
  <c r="EP39" i="4"/>
  <c r="EP40" i="4"/>
  <c r="EP41" i="4"/>
  <c r="EP42" i="4"/>
  <c r="EP43" i="4"/>
  <c r="EP44" i="4"/>
  <c r="EP45" i="4"/>
  <c r="EP46" i="4"/>
  <c r="EP47" i="4"/>
  <c r="EP48" i="4"/>
  <c r="EP49" i="4"/>
  <c r="EP50" i="4"/>
  <c r="EP53" i="4"/>
  <c r="EP54" i="4"/>
  <c r="EP55" i="4"/>
  <c r="EP56" i="4"/>
  <c r="EP57" i="4"/>
  <c r="EP58" i="4"/>
  <c r="EP59" i="4"/>
  <c r="EP60" i="4"/>
  <c r="EP61" i="4"/>
  <c r="EP62" i="4"/>
  <c r="EP63" i="4"/>
  <c r="EP64" i="4"/>
  <c r="EP65" i="4"/>
  <c r="EP66" i="4"/>
  <c r="EP67" i="4"/>
  <c r="EP68" i="4"/>
  <c r="EP69" i="4"/>
  <c r="EP70" i="4"/>
  <c r="EP71" i="4"/>
  <c r="EP72" i="4"/>
  <c r="EP73" i="4"/>
  <c r="EP74" i="4"/>
  <c r="EP75" i="4"/>
  <c r="EP76" i="4"/>
  <c r="EP77" i="4"/>
  <c r="EP78" i="4"/>
  <c r="EP79" i="4"/>
  <c r="EP80" i="4"/>
  <c r="EP81" i="4"/>
  <c r="EP82" i="4"/>
  <c r="EP83" i="4"/>
  <c r="EP84" i="4"/>
  <c r="EP85" i="4"/>
  <c r="EP86" i="4"/>
  <c r="EP87" i="4"/>
  <c r="EP88" i="4"/>
  <c r="EP89" i="4"/>
  <c r="EP90" i="4"/>
  <c r="EP91" i="4"/>
  <c r="EP92" i="4"/>
  <c r="EP93" i="4"/>
  <c r="EP94" i="4"/>
  <c r="EU5" i="4"/>
  <c r="EU6" i="4"/>
  <c r="EU7" i="4"/>
  <c r="EU8" i="4"/>
  <c r="EU9" i="4"/>
  <c r="EU10" i="4"/>
  <c r="EU11" i="4"/>
  <c r="EU12" i="4"/>
  <c r="EU15" i="4"/>
  <c r="EU16" i="4"/>
  <c r="EU17" i="4"/>
  <c r="EU18" i="4"/>
  <c r="EU19" i="4"/>
  <c r="EU20" i="4"/>
  <c r="EU22" i="4"/>
  <c r="EU23" i="4"/>
  <c r="EU24" i="4"/>
  <c r="EU25" i="4"/>
  <c r="EU26" i="4"/>
  <c r="EU27" i="4"/>
  <c r="EU29" i="4"/>
  <c r="EU30" i="4"/>
  <c r="EU31" i="4"/>
  <c r="EU32" i="4"/>
  <c r="EU33" i="4"/>
  <c r="EU34" i="4"/>
  <c r="EU35" i="4"/>
  <c r="EU36" i="4"/>
  <c r="EU38" i="4"/>
  <c r="EU39" i="4"/>
  <c r="EU40" i="4"/>
  <c r="EU41" i="4"/>
  <c r="EU42" i="4"/>
  <c r="EU43" i="4"/>
  <c r="EU44" i="4"/>
  <c r="EU45" i="4"/>
  <c r="EU46" i="4"/>
  <c r="EU47" i="4"/>
  <c r="EU48" i="4"/>
  <c r="EU49" i="4"/>
  <c r="EU50" i="4"/>
  <c r="EU53" i="4"/>
  <c r="EU54" i="4"/>
  <c r="EU55" i="4"/>
  <c r="EU56" i="4"/>
  <c r="EU57" i="4"/>
  <c r="EU58" i="4"/>
  <c r="EU59" i="4"/>
  <c r="EU60" i="4"/>
  <c r="EU61" i="4"/>
  <c r="EU62" i="4"/>
  <c r="EU63" i="4"/>
  <c r="EU64" i="4"/>
  <c r="EU65" i="4"/>
  <c r="EU66" i="4"/>
  <c r="EU67" i="4"/>
  <c r="EU68" i="4"/>
  <c r="EU69" i="4"/>
  <c r="EU70" i="4"/>
  <c r="EU71" i="4"/>
  <c r="EU72" i="4"/>
  <c r="EU73" i="4"/>
  <c r="EU74" i="4"/>
  <c r="EU75" i="4"/>
  <c r="EU76" i="4"/>
  <c r="EU77" i="4"/>
  <c r="EU78" i="4"/>
  <c r="EU79" i="4"/>
  <c r="EU80" i="4"/>
  <c r="EU81" i="4"/>
  <c r="EU82" i="4"/>
  <c r="EU83" i="4"/>
  <c r="EU84" i="4"/>
  <c r="EU85" i="4"/>
  <c r="EU86" i="4"/>
  <c r="EU87" i="4"/>
  <c r="EU88" i="4"/>
  <c r="EU89" i="4"/>
  <c r="EU90" i="4"/>
  <c r="EU91" i="4"/>
  <c r="EU92" i="4"/>
  <c r="EU93" i="4"/>
  <c r="EU94" i="4"/>
  <c r="EZ5" i="4"/>
  <c r="EZ6" i="4"/>
  <c r="EZ7" i="4"/>
  <c r="EZ8" i="4"/>
  <c r="EZ9" i="4"/>
  <c r="EZ10" i="4"/>
  <c r="EZ11" i="4"/>
  <c r="EZ12" i="4"/>
  <c r="EZ15" i="4"/>
  <c r="EZ16" i="4"/>
  <c r="EZ17" i="4"/>
  <c r="EZ18" i="4"/>
  <c r="EZ19" i="4"/>
  <c r="EZ20" i="4"/>
  <c r="EZ22" i="4"/>
  <c r="EZ23" i="4"/>
  <c r="EZ24" i="4"/>
  <c r="EZ25" i="4"/>
  <c r="EZ26" i="4"/>
  <c r="EZ27" i="4"/>
  <c r="EZ29" i="4"/>
  <c r="EZ30" i="4"/>
  <c r="EZ31" i="4"/>
  <c r="EZ32" i="4"/>
  <c r="EZ33" i="4"/>
  <c r="EZ34" i="4"/>
  <c r="EZ35" i="4"/>
  <c r="EZ36" i="4"/>
  <c r="EZ38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69" i="4"/>
  <c r="EZ70" i="4"/>
  <c r="EZ71" i="4"/>
  <c r="EZ72" i="4"/>
  <c r="EZ73" i="4"/>
  <c r="EZ74" i="4"/>
  <c r="EZ75" i="4"/>
  <c r="EZ76" i="4"/>
  <c r="EZ77" i="4"/>
  <c r="EZ78" i="4"/>
  <c r="EZ79" i="4"/>
  <c r="EZ80" i="4"/>
  <c r="EZ81" i="4"/>
  <c r="EZ82" i="4"/>
  <c r="EZ83" i="4"/>
  <c r="EZ84" i="4"/>
  <c r="EZ85" i="4"/>
  <c r="EZ86" i="4"/>
  <c r="EZ87" i="4"/>
  <c r="EZ88" i="4"/>
  <c r="EZ89" i="4"/>
  <c r="EZ90" i="4"/>
  <c r="EZ91" i="4"/>
  <c r="EZ92" i="4"/>
  <c r="EZ93" i="4"/>
  <c r="EZ94" i="4"/>
  <c r="FE5" i="4"/>
  <c r="FE6" i="4"/>
  <c r="FE7" i="4"/>
  <c r="FE8" i="4"/>
  <c r="FE9" i="4"/>
  <c r="FE10" i="4"/>
  <c r="FE11" i="4"/>
  <c r="FE12" i="4"/>
  <c r="FE15" i="4"/>
  <c r="FE16" i="4"/>
  <c r="FE17" i="4"/>
  <c r="FE18" i="4"/>
  <c r="FE19" i="4"/>
  <c r="FE20" i="4"/>
  <c r="FE22" i="4"/>
  <c r="FE23" i="4"/>
  <c r="FE24" i="4"/>
  <c r="FE25" i="4"/>
  <c r="FE26" i="4"/>
  <c r="FE27" i="4"/>
  <c r="FE29" i="4"/>
  <c r="FE30" i="4"/>
  <c r="FE31" i="4"/>
  <c r="FE32" i="4"/>
  <c r="FE33" i="4"/>
  <c r="FE34" i="4"/>
  <c r="FE35" i="4"/>
  <c r="FE36" i="4"/>
  <c r="FE38" i="4"/>
  <c r="FE39" i="4"/>
  <c r="FE40" i="4"/>
  <c r="FE41" i="4"/>
  <c r="FE42" i="4"/>
  <c r="FE43" i="4"/>
  <c r="FE44" i="4"/>
  <c r="FE45" i="4"/>
  <c r="FE46" i="4"/>
  <c r="FE47" i="4"/>
  <c r="FE48" i="4"/>
  <c r="FE49" i="4"/>
  <c r="FE50" i="4"/>
  <c r="FE53" i="4"/>
  <c r="FE54" i="4"/>
  <c r="FE55" i="4"/>
  <c r="FE56" i="4"/>
  <c r="FE57" i="4"/>
  <c r="FE58" i="4"/>
  <c r="FE59" i="4"/>
  <c r="FE60" i="4"/>
  <c r="FE61" i="4"/>
  <c r="FE62" i="4"/>
  <c r="FE63" i="4"/>
  <c r="FE64" i="4"/>
  <c r="FE65" i="4"/>
  <c r="FE66" i="4"/>
  <c r="FE67" i="4"/>
  <c r="FE68" i="4"/>
  <c r="FE69" i="4"/>
  <c r="FE70" i="4"/>
  <c r="FE71" i="4"/>
  <c r="FE72" i="4"/>
  <c r="FE73" i="4"/>
  <c r="FE74" i="4"/>
  <c r="FE75" i="4"/>
  <c r="FE76" i="4"/>
  <c r="FE77" i="4"/>
  <c r="FE78" i="4"/>
  <c r="FE79" i="4"/>
  <c r="FE80" i="4"/>
  <c r="FE81" i="4"/>
  <c r="FE82" i="4"/>
  <c r="FE83" i="4"/>
  <c r="FE84" i="4"/>
  <c r="FE85" i="4"/>
  <c r="FE86" i="4"/>
  <c r="FE87" i="4"/>
  <c r="FE88" i="4"/>
  <c r="FE89" i="4"/>
  <c r="FE90" i="4"/>
  <c r="FE91" i="4"/>
  <c r="FE92" i="4"/>
  <c r="FE93" i="4"/>
  <c r="FE94" i="4"/>
  <c r="FE98" i="4"/>
  <c r="FJ5" i="4"/>
  <c r="FJ6" i="4"/>
  <c r="FJ7" i="4"/>
  <c r="FJ8" i="4"/>
  <c r="FJ9" i="4"/>
  <c r="FJ10" i="4"/>
  <c r="FJ11" i="4"/>
  <c r="FJ12" i="4"/>
  <c r="FJ15" i="4"/>
  <c r="FJ16" i="4"/>
  <c r="FJ17" i="4"/>
  <c r="FJ18" i="4"/>
  <c r="FJ19" i="4"/>
  <c r="FJ20" i="4"/>
  <c r="FJ22" i="4"/>
  <c r="FJ23" i="4"/>
  <c r="FJ24" i="4"/>
  <c r="FJ25" i="4"/>
  <c r="FJ26" i="4"/>
  <c r="FJ27" i="4"/>
  <c r="FJ29" i="4"/>
  <c r="FJ30" i="4"/>
  <c r="FJ31" i="4"/>
  <c r="FJ32" i="4"/>
  <c r="FJ33" i="4"/>
  <c r="FJ34" i="4"/>
  <c r="FJ35" i="4"/>
  <c r="FJ36" i="4"/>
  <c r="FJ38" i="4"/>
  <c r="FJ39" i="4"/>
  <c r="FJ40" i="4"/>
  <c r="FJ41" i="4"/>
  <c r="FJ42" i="4"/>
  <c r="FJ43" i="4"/>
  <c r="FJ44" i="4"/>
  <c r="FJ45" i="4"/>
  <c r="FJ46" i="4"/>
  <c r="FJ47" i="4"/>
  <c r="FJ48" i="4"/>
  <c r="FJ49" i="4"/>
  <c r="FJ50" i="4"/>
  <c r="FJ53" i="4"/>
  <c r="FJ54" i="4"/>
  <c r="FJ55" i="4"/>
  <c r="FJ56" i="4"/>
  <c r="FJ57" i="4"/>
  <c r="FJ58" i="4"/>
  <c r="FJ59" i="4"/>
  <c r="FJ60" i="4"/>
  <c r="FJ61" i="4"/>
  <c r="FJ62" i="4"/>
  <c r="FJ63" i="4"/>
  <c r="FJ64" i="4"/>
  <c r="FJ65" i="4"/>
  <c r="FJ66" i="4"/>
  <c r="FJ67" i="4"/>
  <c r="FJ68" i="4"/>
  <c r="FJ69" i="4"/>
  <c r="FJ70" i="4"/>
  <c r="FJ71" i="4"/>
  <c r="FJ72" i="4"/>
  <c r="FJ73" i="4"/>
  <c r="FJ74" i="4"/>
  <c r="FJ75" i="4"/>
  <c r="FJ76" i="4"/>
  <c r="FJ77" i="4"/>
  <c r="FJ78" i="4"/>
  <c r="FJ79" i="4"/>
  <c r="FJ80" i="4"/>
  <c r="FJ81" i="4"/>
  <c r="FJ82" i="4"/>
  <c r="FJ83" i="4"/>
  <c r="FJ84" i="4"/>
  <c r="FJ85" i="4"/>
  <c r="FJ86" i="4"/>
  <c r="FJ87" i="4"/>
  <c r="FJ88" i="4"/>
  <c r="FJ89" i="4"/>
  <c r="FJ90" i="4"/>
  <c r="FJ91" i="4"/>
  <c r="FJ92" i="4"/>
  <c r="FJ93" i="4"/>
  <c r="FJ94" i="4"/>
  <c r="FJ98" i="4"/>
  <c r="FO5" i="4"/>
  <c r="FO6" i="4"/>
  <c r="FO7" i="4"/>
  <c r="FO8" i="4"/>
  <c r="FO9" i="4"/>
  <c r="FO10" i="4"/>
  <c r="FO11" i="4"/>
  <c r="FO12" i="4"/>
  <c r="FO15" i="4"/>
  <c r="FO16" i="4"/>
  <c r="FO17" i="4"/>
  <c r="FO18" i="4"/>
  <c r="FO19" i="4"/>
  <c r="FO20" i="4"/>
  <c r="FO22" i="4"/>
  <c r="FO23" i="4"/>
  <c r="FO24" i="4"/>
  <c r="FO25" i="4"/>
  <c r="FO26" i="4"/>
  <c r="FO27" i="4"/>
  <c r="FO29" i="4"/>
  <c r="FO30" i="4"/>
  <c r="FO31" i="4"/>
  <c r="FO32" i="4"/>
  <c r="FO33" i="4"/>
  <c r="FO34" i="4"/>
  <c r="FO35" i="4"/>
  <c r="FO36" i="4"/>
  <c r="FO38" i="4"/>
  <c r="FO39" i="4"/>
  <c r="FO40" i="4"/>
  <c r="FO41" i="4"/>
  <c r="FO42" i="4"/>
  <c r="FO43" i="4"/>
  <c r="FO44" i="4"/>
  <c r="FO45" i="4"/>
  <c r="FO46" i="4"/>
  <c r="FO47" i="4"/>
  <c r="FO48" i="4"/>
  <c r="FO49" i="4"/>
  <c r="FO50" i="4"/>
  <c r="FO53" i="4"/>
  <c r="FO54" i="4"/>
  <c r="FO55" i="4"/>
  <c r="FO56" i="4"/>
  <c r="FO57" i="4"/>
  <c r="FO58" i="4"/>
  <c r="FO59" i="4"/>
  <c r="FO60" i="4"/>
  <c r="FO61" i="4"/>
  <c r="FO62" i="4"/>
  <c r="FO63" i="4"/>
  <c r="FO64" i="4"/>
  <c r="FO65" i="4"/>
  <c r="FO66" i="4"/>
  <c r="FO67" i="4"/>
  <c r="FO68" i="4"/>
  <c r="FO69" i="4"/>
  <c r="FO70" i="4"/>
  <c r="FO71" i="4"/>
  <c r="FO72" i="4"/>
  <c r="FO73" i="4"/>
  <c r="FO74" i="4"/>
  <c r="FO75" i="4"/>
  <c r="FO76" i="4"/>
  <c r="FO77" i="4"/>
  <c r="FO78" i="4"/>
  <c r="FO79" i="4"/>
  <c r="FO80" i="4"/>
  <c r="FO81" i="4"/>
  <c r="FO82" i="4"/>
  <c r="FO83" i="4"/>
  <c r="FO84" i="4"/>
  <c r="FO85" i="4"/>
  <c r="FO86" i="4"/>
  <c r="FO87" i="4"/>
  <c r="FO88" i="4"/>
  <c r="FO89" i="4"/>
  <c r="FO90" i="4"/>
  <c r="FO91" i="4"/>
  <c r="FO92" i="4"/>
  <c r="FO93" i="4"/>
  <c r="FO94" i="4"/>
  <c r="FO98" i="4"/>
  <c r="FT5" i="4"/>
  <c r="FT6" i="4"/>
  <c r="FT7" i="4"/>
  <c r="FT8" i="4"/>
  <c r="FT9" i="4"/>
  <c r="FT10" i="4"/>
  <c r="FT11" i="4"/>
  <c r="FT12" i="4"/>
  <c r="FT15" i="4"/>
  <c r="FT16" i="4"/>
  <c r="FT17" i="4"/>
  <c r="FT18" i="4"/>
  <c r="FT19" i="4"/>
  <c r="FT20" i="4"/>
  <c r="FT22" i="4"/>
  <c r="FT23" i="4"/>
  <c r="FT24" i="4"/>
  <c r="FT25" i="4"/>
  <c r="FT26" i="4"/>
  <c r="FT27" i="4"/>
  <c r="FT29" i="4"/>
  <c r="FT30" i="4"/>
  <c r="FT31" i="4"/>
  <c r="FT32" i="4"/>
  <c r="FT33" i="4"/>
  <c r="FT34" i="4"/>
  <c r="FT35" i="4"/>
  <c r="FT36" i="4"/>
  <c r="FT38" i="4"/>
  <c r="FT39" i="4"/>
  <c r="FT40" i="4"/>
  <c r="FT41" i="4"/>
  <c r="FT42" i="4"/>
  <c r="FT43" i="4"/>
  <c r="FT44" i="4"/>
  <c r="FT45" i="4"/>
  <c r="FT46" i="4"/>
  <c r="FT47" i="4"/>
  <c r="FT48" i="4"/>
  <c r="FT49" i="4"/>
  <c r="FT50" i="4"/>
  <c r="FT53" i="4"/>
  <c r="FT54" i="4"/>
  <c r="FT55" i="4"/>
  <c r="FT56" i="4"/>
  <c r="FT57" i="4"/>
  <c r="FT58" i="4"/>
  <c r="FT59" i="4"/>
  <c r="FT60" i="4"/>
  <c r="FT61" i="4"/>
  <c r="FT62" i="4"/>
  <c r="FT63" i="4"/>
  <c r="FT64" i="4"/>
  <c r="FT65" i="4"/>
  <c r="FT66" i="4"/>
  <c r="FT67" i="4"/>
  <c r="FT68" i="4"/>
  <c r="FT69" i="4"/>
  <c r="FT70" i="4"/>
  <c r="FT71" i="4"/>
  <c r="FT72" i="4"/>
  <c r="FT73" i="4"/>
  <c r="FT74" i="4"/>
  <c r="FT75" i="4"/>
  <c r="FT76" i="4"/>
  <c r="FT77" i="4"/>
  <c r="FT78" i="4"/>
  <c r="FT79" i="4"/>
  <c r="FT80" i="4"/>
  <c r="FT81" i="4"/>
  <c r="FT82" i="4"/>
  <c r="FT83" i="4"/>
  <c r="FT84" i="4"/>
  <c r="FT85" i="4"/>
  <c r="FT86" i="4"/>
  <c r="FT87" i="4"/>
  <c r="FT88" i="4"/>
  <c r="FT89" i="4"/>
  <c r="FT90" i="4"/>
  <c r="FT91" i="4"/>
  <c r="FT92" i="4"/>
  <c r="FT93" i="4"/>
  <c r="FT94" i="4"/>
  <c r="FT98" i="4"/>
  <c r="FY5" i="4"/>
  <c r="FY6" i="4"/>
  <c r="FY7" i="4"/>
  <c r="FY8" i="4"/>
  <c r="FY9" i="4"/>
  <c r="FY10" i="4"/>
  <c r="FY11" i="4"/>
  <c r="FY12" i="4"/>
  <c r="FY15" i="4"/>
  <c r="FY16" i="4"/>
  <c r="FY17" i="4"/>
  <c r="FY18" i="4"/>
  <c r="FY19" i="4"/>
  <c r="FY20" i="4"/>
  <c r="FY22" i="4"/>
  <c r="FY23" i="4"/>
  <c r="FY24" i="4"/>
  <c r="FY25" i="4"/>
  <c r="FY26" i="4"/>
  <c r="FY27" i="4"/>
  <c r="FY29" i="4"/>
  <c r="FY30" i="4"/>
  <c r="FY31" i="4"/>
  <c r="FY32" i="4"/>
  <c r="FY33" i="4"/>
  <c r="FY34" i="4"/>
  <c r="FY35" i="4"/>
  <c r="FY36" i="4"/>
  <c r="FY38" i="4"/>
  <c r="FY39" i="4"/>
  <c r="FY40" i="4"/>
  <c r="FY41" i="4"/>
  <c r="FY42" i="4"/>
  <c r="FY43" i="4"/>
  <c r="FY44" i="4"/>
  <c r="FY45" i="4"/>
  <c r="FY46" i="4"/>
  <c r="FY47" i="4"/>
  <c r="FY48" i="4"/>
  <c r="FY49" i="4"/>
  <c r="FY50" i="4"/>
  <c r="FY53" i="4"/>
  <c r="FY54" i="4"/>
  <c r="FY55" i="4"/>
  <c r="FY56" i="4"/>
  <c r="FY57" i="4"/>
  <c r="FY58" i="4"/>
  <c r="FY59" i="4"/>
  <c r="FY60" i="4"/>
  <c r="FY61" i="4"/>
  <c r="FY62" i="4"/>
  <c r="FY63" i="4"/>
  <c r="FY64" i="4"/>
  <c r="FY65" i="4"/>
  <c r="FY66" i="4"/>
  <c r="FY67" i="4"/>
  <c r="FY68" i="4"/>
  <c r="FY69" i="4"/>
  <c r="FY70" i="4"/>
  <c r="FY71" i="4"/>
  <c r="FY72" i="4"/>
  <c r="FY73" i="4"/>
  <c r="FY74" i="4"/>
  <c r="FY75" i="4"/>
  <c r="FY76" i="4"/>
  <c r="FY77" i="4"/>
  <c r="FY78" i="4"/>
  <c r="FY79" i="4"/>
  <c r="FY80" i="4"/>
  <c r="FY81" i="4"/>
  <c r="FY82" i="4"/>
  <c r="FY83" i="4"/>
  <c r="FY84" i="4"/>
  <c r="FY85" i="4"/>
  <c r="FY86" i="4"/>
  <c r="FY87" i="4"/>
  <c r="FY88" i="4"/>
  <c r="FY89" i="4"/>
  <c r="FY90" i="4"/>
  <c r="FY91" i="4"/>
  <c r="FY92" i="4"/>
  <c r="FY93" i="4"/>
  <c r="FY94" i="4"/>
  <c r="GD5" i="4"/>
  <c r="GD6" i="4"/>
  <c r="GD7" i="4"/>
  <c r="GD8" i="4"/>
  <c r="GD9" i="4"/>
  <c r="GD10" i="4"/>
  <c r="GD11" i="4"/>
  <c r="GD12" i="4"/>
  <c r="GD15" i="4"/>
  <c r="GD16" i="4"/>
  <c r="GD17" i="4"/>
  <c r="GD18" i="4"/>
  <c r="GD19" i="4"/>
  <c r="GD20" i="4"/>
  <c r="GD22" i="4"/>
  <c r="GD23" i="4"/>
  <c r="GD24" i="4"/>
  <c r="GD25" i="4"/>
  <c r="GD26" i="4"/>
  <c r="GD27" i="4"/>
  <c r="GD29" i="4"/>
  <c r="GD30" i="4"/>
  <c r="GD31" i="4"/>
  <c r="GD32" i="4"/>
  <c r="GD33" i="4"/>
  <c r="GD34" i="4"/>
  <c r="GD35" i="4"/>
  <c r="GD36" i="4"/>
  <c r="GD38" i="4"/>
  <c r="GD39" i="4"/>
  <c r="GD40" i="4"/>
  <c r="GD41" i="4"/>
  <c r="GD42" i="4"/>
  <c r="GD43" i="4"/>
  <c r="GD44" i="4"/>
  <c r="GD45" i="4"/>
  <c r="GD46" i="4"/>
  <c r="GD47" i="4"/>
  <c r="GD48" i="4"/>
  <c r="GD49" i="4"/>
  <c r="GD50" i="4"/>
  <c r="GD53" i="4"/>
  <c r="GD54" i="4"/>
  <c r="GD55" i="4"/>
  <c r="GD56" i="4"/>
  <c r="GD57" i="4"/>
  <c r="GD58" i="4"/>
  <c r="GD59" i="4"/>
  <c r="GD60" i="4"/>
  <c r="GD61" i="4"/>
  <c r="GD62" i="4"/>
  <c r="GD63" i="4"/>
  <c r="GD64" i="4"/>
  <c r="GD65" i="4"/>
  <c r="GD66" i="4"/>
  <c r="GD67" i="4"/>
  <c r="GD68" i="4"/>
  <c r="GD69" i="4"/>
  <c r="GD70" i="4"/>
  <c r="GD71" i="4"/>
  <c r="GD72" i="4"/>
  <c r="GD73" i="4"/>
  <c r="GD74" i="4"/>
  <c r="GD75" i="4"/>
  <c r="GD76" i="4"/>
  <c r="GD77" i="4"/>
  <c r="GD78" i="4"/>
  <c r="GD79" i="4"/>
  <c r="GD80" i="4"/>
  <c r="GD81" i="4"/>
  <c r="GD82" i="4"/>
  <c r="GD83" i="4"/>
  <c r="GD84" i="4"/>
  <c r="GD85" i="4"/>
  <c r="GD86" i="4"/>
  <c r="GD87" i="4"/>
  <c r="GD88" i="4"/>
  <c r="GD89" i="4"/>
  <c r="GD90" i="4"/>
  <c r="GD91" i="4"/>
  <c r="GD92" i="4"/>
  <c r="GD93" i="4"/>
  <c r="GD94" i="4"/>
  <c r="GI5" i="4"/>
  <c r="GI6" i="4"/>
  <c r="GI7" i="4"/>
  <c r="GI8" i="4"/>
  <c r="GI9" i="4"/>
  <c r="GI10" i="4"/>
  <c r="GI11" i="4"/>
  <c r="GI12" i="4"/>
  <c r="GI15" i="4"/>
  <c r="GI16" i="4"/>
  <c r="GI17" i="4"/>
  <c r="GI18" i="4"/>
  <c r="GI19" i="4"/>
  <c r="GI20" i="4"/>
  <c r="GI22" i="4"/>
  <c r="GI23" i="4"/>
  <c r="GI24" i="4"/>
  <c r="GI25" i="4"/>
  <c r="GI26" i="4"/>
  <c r="GI27" i="4"/>
  <c r="GI29" i="4"/>
  <c r="GI30" i="4"/>
  <c r="GI31" i="4"/>
  <c r="GI32" i="4"/>
  <c r="GI33" i="4"/>
  <c r="GI34" i="4"/>
  <c r="GI35" i="4"/>
  <c r="GI36" i="4"/>
  <c r="GI38" i="4"/>
  <c r="GI39" i="4"/>
  <c r="GI40" i="4"/>
  <c r="GI41" i="4"/>
  <c r="GI42" i="4"/>
  <c r="GI43" i="4"/>
  <c r="GI44" i="4"/>
  <c r="GI45" i="4"/>
  <c r="GI46" i="4"/>
  <c r="GI47" i="4"/>
  <c r="GI48" i="4"/>
  <c r="GI49" i="4"/>
  <c r="GI50" i="4"/>
  <c r="GI53" i="4"/>
  <c r="GI54" i="4"/>
  <c r="GI55" i="4"/>
  <c r="GI56" i="4"/>
  <c r="GI57" i="4"/>
  <c r="GI58" i="4"/>
  <c r="GI59" i="4"/>
  <c r="GI60" i="4"/>
  <c r="GI61" i="4"/>
  <c r="GI62" i="4"/>
  <c r="GI63" i="4"/>
  <c r="GI64" i="4"/>
  <c r="GI65" i="4"/>
  <c r="GI66" i="4"/>
  <c r="GI67" i="4"/>
  <c r="GI68" i="4"/>
  <c r="GI69" i="4"/>
  <c r="GI70" i="4"/>
  <c r="GI71" i="4"/>
  <c r="GI72" i="4"/>
  <c r="GI73" i="4"/>
  <c r="GI74" i="4"/>
  <c r="GI75" i="4"/>
  <c r="GI76" i="4"/>
  <c r="GI77" i="4"/>
  <c r="GI78" i="4"/>
  <c r="GI79" i="4"/>
  <c r="GI80" i="4"/>
  <c r="GI81" i="4"/>
  <c r="GI82" i="4"/>
  <c r="GI83" i="4"/>
  <c r="GI84" i="4"/>
  <c r="GI85" i="4"/>
  <c r="GI86" i="4"/>
  <c r="GI87" i="4"/>
  <c r="GI88" i="4"/>
  <c r="GI89" i="4"/>
  <c r="GI90" i="4"/>
  <c r="GI91" i="4"/>
  <c r="GI92" i="4"/>
  <c r="GI93" i="4"/>
  <c r="GI94" i="4"/>
  <c r="GN5" i="4"/>
  <c r="GN6" i="4"/>
  <c r="GN7" i="4"/>
  <c r="GN8" i="4"/>
  <c r="GN9" i="4"/>
  <c r="GN10" i="4"/>
  <c r="GN11" i="4"/>
  <c r="GN12" i="4"/>
  <c r="GN15" i="4"/>
  <c r="GN16" i="4"/>
  <c r="GN17" i="4"/>
  <c r="GN18" i="4"/>
  <c r="GN19" i="4"/>
  <c r="GN20" i="4"/>
  <c r="GN22" i="4"/>
  <c r="GN23" i="4"/>
  <c r="GN24" i="4"/>
  <c r="GN25" i="4"/>
  <c r="GN26" i="4"/>
  <c r="GN27" i="4"/>
  <c r="GN29" i="4"/>
  <c r="GN30" i="4"/>
  <c r="GN31" i="4"/>
  <c r="GN32" i="4"/>
  <c r="GN33" i="4"/>
  <c r="GN34" i="4"/>
  <c r="GN35" i="4"/>
  <c r="GN36" i="4"/>
  <c r="GN38" i="4"/>
  <c r="GN39" i="4"/>
  <c r="GN40" i="4"/>
  <c r="GN41" i="4"/>
  <c r="GN42" i="4"/>
  <c r="GN43" i="4"/>
  <c r="GN44" i="4"/>
  <c r="GN45" i="4"/>
  <c r="GN46" i="4"/>
  <c r="GN47" i="4"/>
  <c r="GN48" i="4"/>
  <c r="GN49" i="4"/>
  <c r="GN50" i="4"/>
  <c r="GN53" i="4"/>
  <c r="GN54" i="4"/>
  <c r="GN55" i="4"/>
  <c r="GN56" i="4"/>
  <c r="GN57" i="4"/>
  <c r="GN58" i="4"/>
  <c r="GN59" i="4"/>
  <c r="GN60" i="4"/>
  <c r="GN61" i="4"/>
  <c r="GN62" i="4"/>
  <c r="GN63" i="4"/>
  <c r="GN64" i="4"/>
  <c r="GN65" i="4"/>
  <c r="GN66" i="4"/>
  <c r="GN67" i="4"/>
  <c r="GN68" i="4"/>
  <c r="GN69" i="4"/>
  <c r="GN70" i="4"/>
  <c r="GN71" i="4"/>
  <c r="GN72" i="4"/>
  <c r="GN73" i="4"/>
  <c r="GN74" i="4"/>
  <c r="GN75" i="4"/>
  <c r="GN76" i="4"/>
  <c r="GN77" i="4"/>
  <c r="GN78" i="4"/>
  <c r="GN79" i="4"/>
  <c r="GN80" i="4"/>
  <c r="GN81" i="4"/>
  <c r="GN82" i="4"/>
  <c r="GN83" i="4"/>
  <c r="GN84" i="4"/>
  <c r="GN85" i="4"/>
  <c r="GN86" i="4"/>
  <c r="GN87" i="4"/>
  <c r="GN88" i="4"/>
  <c r="GN89" i="4"/>
  <c r="GN90" i="4"/>
  <c r="GN91" i="4"/>
  <c r="GN92" i="4"/>
  <c r="GN93" i="4"/>
  <c r="GN94" i="4"/>
  <c r="GS5" i="4"/>
  <c r="GS6" i="4"/>
  <c r="GS7" i="4"/>
  <c r="GS8" i="4"/>
  <c r="GS9" i="4"/>
  <c r="GS10" i="4"/>
  <c r="GS11" i="4"/>
  <c r="GS12" i="4"/>
  <c r="GS15" i="4"/>
  <c r="GS16" i="4"/>
  <c r="GS17" i="4"/>
  <c r="GS18" i="4"/>
  <c r="GS19" i="4"/>
  <c r="GS20" i="4"/>
  <c r="GS22" i="4"/>
  <c r="GS23" i="4"/>
  <c r="GS24" i="4"/>
  <c r="GS25" i="4"/>
  <c r="GS26" i="4"/>
  <c r="GS27" i="4"/>
  <c r="GS29" i="4"/>
  <c r="GS30" i="4"/>
  <c r="GS31" i="4"/>
  <c r="GS32" i="4"/>
  <c r="GS33" i="4"/>
  <c r="GS34" i="4"/>
  <c r="GS35" i="4"/>
  <c r="GS36" i="4"/>
  <c r="GS38" i="4"/>
  <c r="GS39" i="4"/>
  <c r="GS40" i="4"/>
  <c r="GS41" i="4"/>
  <c r="GS42" i="4"/>
  <c r="GS43" i="4"/>
  <c r="GS44" i="4"/>
  <c r="GS45" i="4"/>
  <c r="GS46" i="4"/>
  <c r="GS47" i="4"/>
  <c r="GS48" i="4"/>
  <c r="GS49" i="4"/>
  <c r="GS50" i="4"/>
  <c r="GS53" i="4"/>
  <c r="GS54" i="4"/>
  <c r="GS55" i="4"/>
  <c r="GS56" i="4"/>
  <c r="GS57" i="4"/>
  <c r="GS58" i="4"/>
  <c r="GS59" i="4"/>
  <c r="GS60" i="4"/>
  <c r="GS61" i="4"/>
  <c r="GS62" i="4"/>
  <c r="GS63" i="4"/>
  <c r="GS64" i="4"/>
  <c r="GS65" i="4"/>
  <c r="GS66" i="4"/>
  <c r="GS67" i="4"/>
  <c r="GS68" i="4"/>
  <c r="GS69" i="4"/>
  <c r="GS70" i="4"/>
  <c r="GS71" i="4"/>
  <c r="GS72" i="4"/>
  <c r="GS73" i="4"/>
  <c r="GS74" i="4"/>
  <c r="GS75" i="4"/>
  <c r="GS76" i="4"/>
  <c r="GS77" i="4"/>
  <c r="GS78" i="4"/>
  <c r="GS79" i="4"/>
  <c r="GS80" i="4"/>
  <c r="GS81" i="4"/>
  <c r="GS82" i="4"/>
  <c r="GS83" i="4"/>
  <c r="GS84" i="4"/>
  <c r="GS85" i="4"/>
  <c r="GS86" i="4"/>
  <c r="GS87" i="4"/>
  <c r="GS88" i="4"/>
  <c r="GS89" i="4"/>
  <c r="GS90" i="4"/>
  <c r="GS91" i="4"/>
  <c r="GS92" i="4"/>
  <c r="GS93" i="4"/>
  <c r="GS94" i="4"/>
  <c r="GX5" i="4"/>
  <c r="GX6" i="4"/>
  <c r="GX7" i="4"/>
  <c r="GX8" i="4"/>
  <c r="GX9" i="4"/>
  <c r="GX10" i="4"/>
  <c r="GX11" i="4"/>
  <c r="GX12" i="4"/>
  <c r="GX15" i="4"/>
  <c r="GX16" i="4"/>
  <c r="GX17" i="4"/>
  <c r="GX18" i="4"/>
  <c r="GX19" i="4"/>
  <c r="GX20" i="4"/>
  <c r="GX22" i="4"/>
  <c r="GX23" i="4"/>
  <c r="GX24" i="4"/>
  <c r="GX25" i="4"/>
  <c r="GX26" i="4"/>
  <c r="GX27" i="4"/>
  <c r="GX29" i="4"/>
  <c r="GX30" i="4"/>
  <c r="GX31" i="4"/>
  <c r="GX32" i="4"/>
  <c r="GX33" i="4"/>
  <c r="GX34" i="4"/>
  <c r="GX35" i="4"/>
  <c r="GX36" i="4"/>
  <c r="GX38" i="4"/>
  <c r="GX39" i="4"/>
  <c r="GX40" i="4"/>
  <c r="GX41" i="4"/>
  <c r="GX42" i="4"/>
  <c r="GX43" i="4"/>
  <c r="GX44" i="4"/>
  <c r="GX45" i="4"/>
  <c r="GX46" i="4"/>
  <c r="GX47" i="4"/>
  <c r="GX48" i="4"/>
  <c r="GX49" i="4"/>
  <c r="GX50" i="4"/>
  <c r="GX53" i="4"/>
  <c r="GX54" i="4"/>
  <c r="GX55" i="4"/>
  <c r="GX56" i="4"/>
  <c r="GX57" i="4"/>
  <c r="GX58" i="4"/>
  <c r="GX59" i="4"/>
  <c r="GX60" i="4"/>
  <c r="GX61" i="4"/>
  <c r="GX62" i="4"/>
  <c r="GX63" i="4"/>
  <c r="GX64" i="4"/>
  <c r="GX65" i="4"/>
  <c r="GX66" i="4"/>
  <c r="GX67" i="4"/>
  <c r="GX68" i="4"/>
  <c r="GX69" i="4"/>
  <c r="GX70" i="4"/>
  <c r="GX71" i="4"/>
  <c r="GX72" i="4"/>
  <c r="GX73" i="4"/>
  <c r="GX74" i="4"/>
  <c r="GX75" i="4"/>
  <c r="GX76" i="4"/>
  <c r="GX77" i="4"/>
  <c r="GX78" i="4"/>
  <c r="GX79" i="4"/>
  <c r="GX80" i="4"/>
  <c r="GX81" i="4"/>
  <c r="GX82" i="4"/>
  <c r="GX83" i="4"/>
  <c r="GX84" i="4"/>
  <c r="GX85" i="4"/>
  <c r="GX86" i="4"/>
  <c r="GX87" i="4"/>
  <c r="GX88" i="4"/>
  <c r="GX89" i="4"/>
  <c r="GX90" i="4"/>
  <c r="GX91" i="4"/>
  <c r="GX92" i="4"/>
  <c r="GX93" i="4"/>
  <c r="GX94" i="4"/>
  <c r="HC5" i="4"/>
  <c r="HC6" i="4"/>
  <c r="HC7" i="4"/>
  <c r="HC8" i="4"/>
  <c r="HC9" i="4"/>
  <c r="HC10" i="4"/>
  <c r="HC11" i="4"/>
  <c r="HC12" i="4"/>
  <c r="HC15" i="4"/>
  <c r="HC16" i="4"/>
  <c r="HC17" i="4"/>
  <c r="HC18" i="4"/>
  <c r="HC19" i="4"/>
  <c r="HC20" i="4"/>
  <c r="HC22" i="4"/>
  <c r="HC23" i="4"/>
  <c r="HC24" i="4"/>
  <c r="HC25" i="4"/>
  <c r="HC26" i="4"/>
  <c r="HC27" i="4"/>
  <c r="HC29" i="4"/>
  <c r="HC30" i="4"/>
  <c r="HC31" i="4"/>
  <c r="HC32" i="4"/>
  <c r="HC33" i="4"/>
  <c r="HC34" i="4"/>
  <c r="HC35" i="4"/>
  <c r="HC36" i="4"/>
  <c r="HC38" i="4"/>
  <c r="HC39" i="4"/>
  <c r="HC40" i="4"/>
  <c r="HC41" i="4"/>
  <c r="HC42" i="4"/>
  <c r="HC43" i="4"/>
  <c r="HC44" i="4"/>
  <c r="HC45" i="4"/>
  <c r="HC46" i="4"/>
  <c r="HC47" i="4"/>
  <c r="HC48" i="4"/>
  <c r="HC49" i="4"/>
  <c r="HC50" i="4"/>
  <c r="HC53" i="4"/>
  <c r="HC54" i="4"/>
  <c r="HC55" i="4"/>
  <c r="HC56" i="4"/>
  <c r="HC57" i="4"/>
  <c r="HC58" i="4"/>
  <c r="HC59" i="4"/>
  <c r="HC60" i="4"/>
  <c r="HC61" i="4"/>
  <c r="HC62" i="4"/>
  <c r="HC63" i="4"/>
  <c r="HC64" i="4"/>
  <c r="HC65" i="4"/>
  <c r="HC66" i="4"/>
  <c r="HC67" i="4"/>
  <c r="HC68" i="4"/>
  <c r="HC69" i="4"/>
  <c r="HC70" i="4"/>
  <c r="HC71" i="4"/>
  <c r="HC72" i="4"/>
  <c r="HC73" i="4"/>
  <c r="HC74" i="4"/>
  <c r="HC75" i="4"/>
  <c r="HC76" i="4"/>
  <c r="HC77" i="4"/>
  <c r="HC78" i="4"/>
  <c r="HC79" i="4"/>
  <c r="HC80" i="4"/>
  <c r="HC81" i="4"/>
  <c r="HC82" i="4"/>
  <c r="HC83" i="4"/>
  <c r="HC84" i="4"/>
  <c r="HC85" i="4"/>
  <c r="HC86" i="4"/>
  <c r="HC87" i="4"/>
  <c r="HC88" i="4"/>
  <c r="HC89" i="4"/>
  <c r="HC90" i="4"/>
  <c r="HC91" i="4"/>
  <c r="HC92" i="4"/>
  <c r="HC93" i="4"/>
  <c r="HC94" i="4"/>
  <c r="HH5" i="4"/>
  <c r="HH6" i="4"/>
  <c r="HH7" i="4"/>
  <c r="HH8" i="4"/>
  <c r="HH9" i="4"/>
  <c r="HH10" i="4"/>
  <c r="HH11" i="4"/>
  <c r="HH12" i="4"/>
  <c r="HH15" i="4"/>
  <c r="HH16" i="4"/>
  <c r="HH17" i="4"/>
  <c r="HH18" i="4"/>
  <c r="HH19" i="4"/>
  <c r="HH20" i="4"/>
  <c r="HH22" i="4"/>
  <c r="HH23" i="4"/>
  <c r="HH24" i="4"/>
  <c r="HH25" i="4"/>
  <c r="HH26" i="4"/>
  <c r="HH27" i="4"/>
  <c r="HH29" i="4"/>
  <c r="HH30" i="4"/>
  <c r="HH31" i="4"/>
  <c r="HH32" i="4"/>
  <c r="HH33" i="4"/>
  <c r="HH34" i="4"/>
  <c r="HH35" i="4"/>
  <c r="HH36" i="4"/>
  <c r="HH38" i="4"/>
  <c r="HH39" i="4"/>
  <c r="HH40" i="4"/>
  <c r="HH41" i="4"/>
  <c r="HH42" i="4"/>
  <c r="HH43" i="4"/>
  <c r="HH44" i="4"/>
  <c r="HH45" i="4"/>
  <c r="HH46" i="4"/>
  <c r="HH47" i="4"/>
  <c r="HH48" i="4"/>
  <c r="HH49" i="4"/>
  <c r="HH50" i="4"/>
  <c r="HH53" i="4"/>
  <c r="HH54" i="4"/>
  <c r="HH55" i="4"/>
  <c r="HH56" i="4"/>
  <c r="HH57" i="4"/>
  <c r="HH58" i="4"/>
  <c r="HH59" i="4"/>
  <c r="HH60" i="4"/>
  <c r="HH61" i="4"/>
  <c r="HH62" i="4"/>
  <c r="HH63" i="4"/>
  <c r="HH64" i="4"/>
  <c r="HH65" i="4"/>
  <c r="HH66" i="4"/>
  <c r="HH67" i="4"/>
  <c r="HH68" i="4"/>
  <c r="HH69" i="4"/>
  <c r="HH70" i="4"/>
  <c r="HH71" i="4"/>
  <c r="HH72" i="4"/>
  <c r="HH73" i="4"/>
  <c r="HH74" i="4"/>
  <c r="HH75" i="4"/>
  <c r="HH76" i="4"/>
  <c r="HH77" i="4"/>
  <c r="HH78" i="4"/>
  <c r="HH79" i="4"/>
  <c r="HH80" i="4"/>
  <c r="HH81" i="4"/>
  <c r="HH82" i="4"/>
  <c r="HH83" i="4"/>
  <c r="HH84" i="4"/>
  <c r="HH85" i="4"/>
  <c r="HH86" i="4"/>
  <c r="HH87" i="4"/>
  <c r="HH88" i="4"/>
  <c r="HH89" i="4"/>
  <c r="HH90" i="4"/>
  <c r="HH91" i="4"/>
  <c r="HH92" i="4"/>
  <c r="HH93" i="4"/>
  <c r="HH94" i="4"/>
  <c r="HH98" i="4"/>
  <c r="HM5" i="4"/>
  <c r="HM6" i="4"/>
  <c r="HM7" i="4"/>
  <c r="HM8" i="4"/>
  <c r="HM9" i="4"/>
  <c r="HM10" i="4"/>
  <c r="HM11" i="4"/>
  <c r="HM12" i="4"/>
  <c r="HM15" i="4"/>
  <c r="HM16" i="4"/>
  <c r="HM17" i="4"/>
  <c r="HM18" i="4"/>
  <c r="HM19" i="4"/>
  <c r="HM20" i="4"/>
  <c r="HM22" i="4"/>
  <c r="HM23" i="4"/>
  <c r="HM24" i="4"/>
  <c r="HM25" i="4"/>
  <c r="HM26" i="4"/>
  <c r="HM27" i="4"/>
  <c r="HM29" i="4"/>
  <c r="HM30" i="4"/>
  <c r="HM31" i="4"/>
  <c r="HM32" i="4"/>
  <c r="HM33" i="4"/>
  <c r="HM34" i="4"/>
  <c r="HM35" i="4"/>
  <c r="HM36" i="4"/>
  <c r="HM38" i="4"/>
  <c r="HM39" i="4"/>
  <c r="HM40" i="4"/>
  <c r="HM41" i="4"/>
  <c r="HM42" i="4"/>
  <c r="HM43" i="4"/>
  <c r="HM44" i="4"/>
  <c r="HM45" i="4"/>
  <c r="HM46" i="4"/>
  <c r="HM47" i="4"/>
  <c r="HM48" i="4"/>
  <c r="HM49" i="4"/>
  <c r="HM50" i="4"/>
  <c r="HM53" i="4"/>
  <c r="HM54" i="4"/>
  <c r="HM55" i="4"/>
  <c r="HM56" i="4"/>
  <c r="HM57" i="4"/>
  <c r="HM58" i="4"/>
  <c r="HM59" i="4"/>
  <c r="HM60" i="4"/>
  <c r="HM61" i="4"/>
  <c r="HM62" i="4"/>
  <c r="HM63" i="4"/>
  <c r="HM64" i="4"/>
  <c r="HM65" i="4"/>
  <c r="HM66" i="4"/>
  <c r="HM67" i="4"/>
  <c r="HM68" i="4"/>
  <c r="HM69" i="4"/>
  <c r="HM70" i="4"/>
  <c r="HM71" i="4"/>
  <c r="HM72" i="4"/>
  <c r="HM73" i="4"/>
  <c r="HM74" i="4"/>
  <c r="HM75" i="4"/>
  <c r="HM76" i="4"/>
  <c r="HM77" i="4"/>
  <c r="HM78" i="4"/>
  <c r="HM79" i="4"/>
  <c r="HM80" i="4"/>
  <c r="HM81" i="4"/>
  <c r="HM82" i="4"/>
  <c r="HM83" i="4"/>
  <c r="HM84" i="4"/>
  <c r="HM85" i="4"/>
  <c r="HM86" i="4"/>
  <c r="HM87" i="4"/>
  <c r="HM88" i="4"/>
  <c r="HM89" i="4"/>
  <c r="HM90" i="4"/>
  <c r="HM91" i="4"/>
  <c r="HM92" i="4"/>
  <c r="HM93" i="4"/>
  <c r="HM94" i="4"/>
  <c r="HM98" i="4"/>
  <c r="HR5" i="4"/>
  <c r="HR6" i="4"/>
  <c r="HR7" i="4"/>
  <c r="HR8" i="4"/>
  <c r="HR9" i="4"/>
  <c r="HR10" i="4"/>
  <c r="HR11" i="4"/>
  <c r="HR12" i="4"/>
  <c r="HR15" i="4"/>
  <c r="HR16" i="4"/>
  <c r="HR17" i="4"/>
  <c r="HR18" i="4"/>
  <c r="HR19" i="4"/>
  <c r="HR20" i="4"/>
  <c r="HR22" i="4"/>
  <c r="HR23" i="4"/>
  <c r="HR24" i="4"/>
  <c r="HR25" i="4"/>
  <c r="HR26" i="4"/>
  <c r="HR27" i="4"/>
  <c r="HR29" i="4"/>
  <c r="HR30" i="4"/>
  <c r="HR31" i="4"/>
  <c r="HR32" i="4"/>
  <c r="HR33" i="4"/>
  <c r="HR34" i="4"/>
  <c r="HR35" i="4"/>
  <c r="HR36" i="4"/>
  <c r="HR38" i="4"/>
  <c r="HR39" i="4"/>
  <c r="HR40" i="4"/>
  <c r="HR41" i="4"/>
  <c r="HR42" i="4"/>
  <c r="HR43" i="4"/>
  <c r="HR44" i="4"/>
  <c r="HR45" i="4"/>
  <c r="HR46" i="4"/>
  <c r="HR47" i="4"/>
  <c r="HR48" i="4"/>
  <c r="HR49" i="4"/>
  <c r="HR50" i="4"/>
  <c r="HR53" i="4"/>
  <c r="HR54" i="4"/>
  <c r="HR55" i="4"/>
  <c r="HR56" i="4"/>
  <c r="HR57" i="4"/>
  <c r="HR58" i="4"/>
  <c r="HR59" i="4"/>
  <c r="HR60" i="4"/>
  <c r="HR61" i="4"/>
  <c r="HR62" i="4"/>
  <c r="HR63" i="4"/>
  <c r="HR64" i="4"/>
  <c r="HR65" i="4"/>
  <c r="HR66" i="4"/>
  <c r="HR67" i="4"/>
  <c r="HR68" i="4"/>
  <c r="HR69" i="4"/>
  <c r="HR70" i="4"/>
  <c r="HR71" i="4"/>
  <c r="HR72" i="4"/>
  <c r="HR73" i="4"/>
  <c r="HR74" i="4"/>
  <c r="HR75" i="4"/>
  <c r="HR76" i="4"/>
  <c r="HR77" i="4"/>
  <c r="HR78" i="4"/>
  <c r="HR79" i="4"/>
  <c r="HR80" i="4"/>
  <c r="HR81" i="4"/>
  <c r="HR82" i="4"/>
  <c r="HR83" i="4"/>
  <c r="HR84" i="4"/>
  <c r="HR85" i="4"/>
  <c r="HR86" i="4"/>
  <c r="HR87" i="4"/>
  <c r="HR88" i="4"/>
  <c r="HR89" i="4"/>
  <c r="HR90" i="4"/>
  <c r="HR91" i="4"/>
  <c r="HR92" i="4"/>
  <c r="HR93" i="4"/>
  <c r="HR94" i="4"/>
  <c r="HR98" i="4"/>
  <c r="HW5" i="4"/>
  <c r="HW6" i="4"/>
  <c r="HW7" i="4"/>
  <c r="HW8" i="4"/>
  <c r="HW9" i="4"/>
  <c r="HW10" i="4"/>
  <c r="HW11" i="4"/>
  <c r="HW12" i="4"/>
  <c r="HW15" i="4"/>
  <c r="HW16" i="4"/>
  <c r="HW17" i="4"/>
  <c r="HW18" i="4"/>
  <c r="HW19" i="4"/>
  <c r="HW20" i="4"/>
  <c r="HW22" i="4"/>
  <c r="HW23" i="4"/>
  <c r="HW24" i="4"/>
  <c r="HW25" i="4"/>
  <c r="HW26" i="4"/>
  <c r="HW27" i="4"/>
  <c r="HW29" i="4"/>
  <c r="HW30" i="4"/>
  <c r="HW31" i="4"/>
  <c r="HW32" i="4"/>
  <c r="HW33" i="4"/>
  <c r="HW34" i="4"/>
  <c r="HW35" i="4"/>
  <c r="HW36" i="4"/>
  <c r="HW38" i="4"/>
  <c r="HW39" i="4"/>
  <c r="HW40" i="4"/>
  <c r="HW41" i="4"/>
  <c r="HW42" i="4"/>
  <c r="HW43" i="4"/>
  <c r="HW44" i="4"/>
  <c r="HW45" i="4"/>
  <c r="HW46" i="4"/>
  <c r="HW47" i="4"/>
  <c r="HW48" i="4"/>
  <c r="HW49" i="4"/>
  <c r="HW50" i="4"/>
  <c r="HW53" i="4"/>
  <c r="HW54" i="4"/>
  <c r="HW55" i="4"/>
  <c r="HW56" i="4"/>
  <c r="HW57" i="4"/>
  <c r="HW58" i="4"/>
  <c r="HW59" i="4"/>
  <c r="HW60" i="4"/>
  <c r="HW61" i="4"/>
  <c r="HW62" i="4"/>
  <c r="HW63" i="4"/>
  <c r="HW64" i="4"/>
  <c r="HW65" i="4"/>
  <c r="HW66" i="4"/>
  <c r="HW67" i="4"/>
  <c r="HW68" i="4"/>
  <c r="HW69" i="4"/>
  <c r="HW70" i="4"/>
  <c r="HW71" i="4"/>
  <c r="HW72" i="4"/>
  <c r="HW73" i="4"/>
  <c r="HW74" i="4"/>
  <c r="HW75" i="4"/>
  <c r="HW76" i="4"/>
  <c r="HW77" i="4"/>
  <c r="HW78" i="4"/>
  <c r="HW79" i="4"/>
  <c r="HW80" i="4"/>
  <c r="HW81" i="4"/>
  <c r="HW82" i="4"/>
  <c r="HW83" i="4"/>
  <c r="HW84" i="4"/>
  <c r="HW85" i="4"/>
  <c r="HW86" i="4"/>
  <c r="HW87" i="4"/>
  <c r="HW88" i="4"/>
  <c r="HW89" i="4"/>
  <c r="HW90" i="4"/>
  <c r="HW91" i="4"/>
  <c r="HW92" i="4"/>
  <c r="HW93" i="4"/>
  <c r="HW94" i="4"/>
  <c r="HW98" i="4"/>
  <c r="IB5" i="4"/>
  <c r="IB6" i="4"/>
  <c r="IB7" i="4"/>
  <c r="IB8" i="4"/>
  <c r="IB9" i="4"/>
  <c r="IB10" i="4"/>
  <c r="IB11" i="4"/>
  <c r="IB12" i="4"/>
  <c r="IB15" i="4"/>
  <c r="IB16" i="4"/>
  <c r="IB17" i="4"/>
  <c r="IB18" i="4"/>
  <c r="IB19" i="4"/>
  <c r="IB20" i="4"/>
  <c r="IB22" i="4"/>
  <c r="IB23" i="4"/>
  <c r="IB24" i="4"/>
  <c r="IB25" i="4"/>
  <c r="IB26" i="4"/>
  <c r="IB27" i="4"/>
  <c r="IB29" i="4"/>
  <c r="IB30" i="4"/>
  <c r="IB31" i="4"/>
  <c r="IB32" i="4"/>
  <c r="IB33" i="4"/>
  <c r="IB34" i="4"/>
  <c r="IB35" i="4"/>
  <c r="IB36" i="4"/>
  <c r="IB38" i="4"/>
  <c r="IB39" i="4"/>
  <c r="IB40" i="4"/>
  <c r="IB41" i="4"/>
  <c r="IB42" i="4"/>
  <c r="IB43" i="4"/>
  <c r="IB44" i="4"/>
  <c r="IB45" i="4"/>
  <c r="IB46" i="4"/>
  <c r="IB47" i="4"/>
  <c r="IB48" i="4"/>
  <c r="IB49" i="4"/>
  <c r="IB50" i="4"/>
  <c r="IB53" i="4"/>
  <c r="IB54" i="4"/>
  <c r="IB55" i="4"/>
  <c r="IB56" i="4"/>
  <c r="IB57" i="4"/>
  <c r="IB58" i="4"/>
  <c r="IB59" i="4"/>
  <c r="IB60" i="4"/>
  <c r="IB61" i="4"/>
  <c r="IB62" i="4"/>
  <c r="IB63" i="4"/>
  <c r="IB64" i="4"/>
  <c r="IB65" i="4"/>
  <c r="IB66" i="4"/>
  <c r="IB67" i="4"/>
  <c r="IB68" i="4"/>
  <c r="IB69" i="4"/>
  <c r="IB70" i="4"/>
  <c r="IB71" i="4"/>
  <c r="IB72" i="4"/>
  <c r="IB73" i="4"/>
  <c r="IB74" i="4"/>
  <c r="IB75" i="4"/>
  <c r="IB76" i="4"/>
  <c r="IB77" i="4"/>
  <c r="IB78" i="4"/>
  <c r="IB79" i="4"/>
  <c r="IB80" i="4"/>
  <c r="IB81" i="4"/>
  <c r="IB82" i="4"/>
  <c r="IB83" i="4"/>
  <c r="IB84" i="4"/>
  <c r="IB85" i="4"/>
  <c r="IB86" i="4"/>
  <c r="IB87" i="4"/>
  <c r="IB88" i="4"/>
  <c r="IB89" i="4"/>
  <c r="IB90" i="4"/>
  <c r="IB91" i="4"/>
  <c r="IB92" i="4"/>
  <c r="IB93" i="4"/>
  <c r="IB94" i="4"/>
  <c r="IB98" i="4"/>
  <c r="HM99" i="4" s="1"/>
  <c r="AN5" i="4"/>
  <c r="AN6" i="4"/>
  <c r="AN7" i="4"/>
  <c r="AN8" i="4"/>
  <c r="AN9" i="4"/>
  <c r="AN10" i="4"/>
  <c r="AN11" i="4"/>
  <c r="AN12" i="4"/>
  <c r="AN15" i="4"/>
  <c r="AN16" i="4"/>
  <c r="AN17" i="4"/>
  <c r="AN18" i="4"/>
  <c r="AN19" i="4"/>
  <c r="AN20" i="4"/>
  <c r="AN22" i="4"/>
  <c r="AN23" i="4"/>
  <c r="AN24" i="4"/>
  <c r="AN25" i="4"/>
  <c r="AN26" i="4"/>
  <c r="AN27" i="4"/>
  <c r="AN29" i="4"/>
  <c r="AN30" i="4"/>
  <c r="AN31" i="4"/>
  <c r="AN32" i="4"/>
  <c r="AN33" i="4"/>
  <c r="AN34" i="4"/>
  <c r="AN35" i="4"/>
  <c r="AN36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8" i="4"/>
  <c r="AS5" i="4"/>
  <c r="AS6" i="4"/>
  <c r="AS7" i="4"/>
  <c r="AS8" i="4"/>
  <c r="AS9" i="4"/>
  <c r="AS10" i="4"/>
  <c r="AS11" i="4"/>
  <c r="AS12" i="4"/>
  <c r="AS15" i="4"/>
  <c r="AS16" i="4"/>
  <c r="AS17" i="4"/>
  <c r="AS18" i="4"/>
  <c r="AS19" i="4"/>
  <c r="AS20" i="4"/>
  <c r="AS22" i="4"/>
  <c r="AS23" i="4"/>
  <c r="AS24" i="4"/>
  <c r="AS25" i="4"/>
  <c r="AS26" i="4"/>
  <c r="AS27" i="4"/>
  <c r="AS29" i="4"/>
  <c r="AS30" i="4"/>
  <c r="AS31" i="4"/>
  <c r="AS32" i="4"/>
  <c r="AS33" i="4"/>
  <c r="AS34" i="4"/>
  <c r="AS35" i="4"/>
  <c r="AS36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8" i="4"/>
  <c r="AX5" i="4"/>
  <c r="AX6" i="4"/>
  <c r="AX7" i="4"/>
  <c r="AX8" i="4"/>
  <c r="AX9" i="4"/>
  <c r="AX10" i="4"/>
  <c r="AX11" i="4"/>
  <c r="AX12" i="4"/>
  <c r="AX15" i="4"/>
  <c r="AX16" i="4"/>
  <c r="AX17" i="4"/>
  <c r="AX18" i="4"/>
  <c r="AX19" i="4"/>
  <c r="AX20" i="4"/>
  <c r="AX22" i="4"/>
  <c r="AX23" i="4"/>
  <c r="AX24" i="4"/>
  <c r="AX25" i="4"/>
  <c r="AX26" i="4"/>
  <c r="AX27" i="4"/>
  <c r="AX29" i="4"/>
  <c r="AX30" i="4"/>
  <c r="AX31" i="4"/>
  <c r="AX32" i="4"/>
  <c r="AX33" i="4"/>
  <c r="AX34" i="4"/>
  <c r="AX35" i="4"/>
  <c r="AX36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X72" i="4"/>
  <c r="AX73" i="4"/>
  <c r="AX74" i="4"/>
  <c r="AX75" i="4"/>
  <c r="AX76" i="4"/>
  <c r="AX77" i="4"/>
  <c r="AX78" i="4"/>
  <c r="AX79" i="4"/>
  <c r="AX80" i="4"/>
  <c r="AX81" i="4"/>
  <c r="AX82" i="4"/>
  <c r="AX83" i="4"/>
  <c r="AX84" i="4"/>
  <c r="AX85" i="4"/>
  <c r="AX86" i="4"/>
  <c r="AX87" i="4"/>
  <c r="AX88" i="4"/>
  <c r="AX89" i="4"/>
  <c r="AX90" i="4"/>
  <c r="AX91" i="4"/>
  <c r="AX92" i="4"/>
  <c r="AX93" i="4"/>
  <c r="AX94" i="4"/>
  <c r="AX98" i="4"/>
  <c r="BC5" i="4"/>
  <c r="BC6" i="4"/>
  <c r="BC7" i="4"/>
  <c r="BC8" i="4"/>
  <c r="BC9" i="4"/>
  <c r="BC10" i="4"/>
  <c r="BC11" i="4"/>
  <c r="BC12" i="4"/>
  <c r="BC15" i="4"/>
  <c r="BC16" i="4"/>
  <c r="BC17" i="4"/>
  <c r="BC18" i="4"/>
  <c r="BC19" i="4"/>
  <c r="BC20" i="4"/>
  <c r="BC22" i="4"/>
  <c r="BC23" i="4"/>
  <c r="BC24" i="4"/>
  <c r="BC25" i="4"/>
  <c r="BC26" i="4"/>
  <c r="BC27" i="4"/>
  <c r="BC29" i="4"/>
  <c r="BC30" i="4"/>
  <c r="BC31" i="4"/>
  <c r="BC32" i="4"/>
  <c r="BC33" i="4"/>
  <c r="BC34" i="4"/>
  <c r="BC35" i="4"/>
  <c r="BC36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8" i="4"/>
  <c r="BH5" i="4"/>
  <c r="BH6" i="4"/>
  <c r="BH7" i="4"/>
  <c r="BH8" i="4"/>
  <c r="BH9" i="4"/>
  <c r="BH10" i="4"/>
  <c r="BH11" i="4"/>
  <c r="BH12" i="4"/>
  <c r="BH15" i="4"/>
  <c r="BH16" i="4"/>
  <c r="BH17" i="4"/>
  <c r="BH18" i="4"/>
  <c r="BH19" i="4"/>
  <c r="BH20" i="4"/>
  <c r="BH22" i="4"/>
  <c r="BH23" i="4"/>
  <c r="BH24" i="4"/>
  <c r="BH25" i="4"/>
  <c r="BH26" i="4"/>
  <c r="BH27" i="4"/>
  <c r="BH29" i="4"/>
  <c r="BH30" i="4"/>
  <c r="BH31" i="4"/>
  <c r="BH32" i="4"/>
  <c r="BH33" i="4"/>
  <c r="BH34" i="4"/>
  <c r="BH35" i="4"/>
  <c r="BH36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3" i="4"/>
  <c r="BH54" i="4"/>
  <c r="BH55" i="4"/>
  <c r="BH56" i="4"/>
  <c r="BH57" i="4"/>
  <c r="BH58" i="4"/>
  <c r="BH59" i="4"/>
  <c r="BH60" i="4"/>
  <c r="BH61" i="4"/>
  <c r="BH62" i="4"/>
  <c r="BH63" i="4"/>
  <c r="BH64" i="4"/>
  <c r="BH65" i="4"/>
  <c r="BH66" i="4"/>
  <c r="BH67" i="4"/>
  <c r="BH68" i="4"/>
  <c r="BH69" i="4"/>
  <c r="BH70" i="4"/>
  <c r="BH71" i="4"/>
  <c r="BH72" i="4"/>
  <c r="BH73" i="4"/>
  <c r="BH74" i="4"/>
  <c r="BH75" i="4"/>
  <c r="BH76" i="4"/>
  <c r="BH77" i="4"/>
  <c r="BH78" i="4"/>
  <c r="BH79" i="4"/>
  <c r="BH80" i="4"/>
  <c r="BH81" i="4"/>
  <c r="BH82" i="4"/>
  <c r="BH83" i="4"/>
  <c r="BH84" i="4"/>
  <c r="BH85" i="4"/>
  <c r="BH86" i="4"/>
  <c r="BH87" i="4"/>
  <c r="BH88" i="4"/>
  <c r="BH89" i="4"/>
  <c r="BH90" i="4"/>
  <c r="BH91" i="4"/>
  <c r="BH92" i="4"/>
  <c r="BH93" i="4"/>
  <c r="BH94" i="4"/>
  <c r="BH98" i="4"/>
  <c r="BM5" i="4"/>
  <c r="BM6" i="4"/>
  <c r="BM7" i="4"/>
  <c r="BM8" i="4"/>
  <c r="BM9" i="4"/>
  <c r="BM10" i="4"/>
  <c r="BM11" i="4"/>
  <c r="BM12" i="4"/>
  <c r="BM15" i="4"/>
  <c r="BM16" i="4"/>
  <c r="BM17" i="4"/>
  <c r="BM18" i="4"/>
  <c r="BM19" i="4"/>
  <c r="BM20" i="4"/>
  <c r="BM22" i="4"/>
  <c r="BM23" i="4"/>
  <c r="BM24" i="4"/>
  <c r="BM25" i="4"/>
  <c r="BM26" i="4"/>
  <c r="BM27" i="4"/>
  <c r="BM29" i="4"/>
  <c r="BM30" i="4"/>
  <c r="BM31" i="4"/>
  <c r="BM32" i="4"/>
  <c r="BM33" i="4"/>
  <c r="BM34" i="4"/>
  <c r="BM35" i="4"/>
  <c r="BM36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8" i="4"/>
  <c r="BR5" i="4"/>
  <c r="BR6" i="4"/>
  <c r="BR7" i="4"/>
  <c r="BR8" i="4"/>
  <c r="BR9" i="4"/>
  <c r="BR10" i="4"/>
  <c r="BR11" i="4"/>
  <c r="BR12" i="4"/>
  <c r="BR15" i="4"/>
  <c r="BR16" i="4"/>
  <c r="BR17" i="4"/>
  <c r="BR18" i="4"/>
  <c r="BR19" i="4"/>
  <c r="BR20" i="4"/>
  <c r="BR22" i="4"/>
  <c r="BR23" i="4"/>
  <c r="BR24" i="4"/>
  <c r="BR25" i="4"/>
  <c r="BR26" i="4"/>
  <c r="BR27" i="4"/>
  <c r="BR29" i="4"/>
  <c r="BR30" i="4"/>
  <c r="BR31" i="4"/>
  <c r="BR32" i="4"/>
  <c r="BR33" i="4"/>
  <c r="BR34" i="4"/>
  <c r="BR35" i="4"/>
  <c r="BR36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R81" i="4"/>
  <c r="BR82" i="4"/>
  <c r="BR83" i="4"/>
  <c r="BR84" i="4"/>
  <c r="BR85" i="4"/>
  <c r="BR86" i="4"/>
  <c r="BR87" i="4"/>
  <c r="BR88" i="4"/>
  <c r="BR89" i="4"/>
  <c r="BR90" i="4"/>
  <c r="BR91" i="4"/>
  <c r="BR92" i="4"/>
  <c r="BR93" i="4"/>
  <c r="BR94" i="4"/>
  <c r="BR98" i="4"/>
  <c r="BW5" i="4"/>
  <c r="BW6" i="4"/>
  <c r="BW7" i="4"/>
  <c r="BW8" i="4"/>
  <c r="BW9" i="4"/>
  <c r="BW10" i="4"/>
  <c r="BW11" i="4"/>
  <c r="BW12" i="4"/>
  <c r="BW15" i="4"/>
  <c r="BW16" i="4"/>
  <c r="BW17" i="4"/>
  <c r="BW18" i="4"/>
  <c r="BW19" i="4"/>
  <c r="BW20" i="4"/>
  <c r="BW22" i="4"/>
  <c r="BW23" i="4"/>
  <c r="BW24" i="4"/>
  <c r="BW25" i="4"/>
  <c r="BW26" i="4"/>
  <c r="BW27" i="4"/>
  <c r="BW29" i="4"/>
  <c r="BW30" i="4"/>
  <c r="BW31" i="4"/>
  <c r="BW32" i="4"/>
  <c r="BW33" i="4"/>
  <c r="BW34" i="4"/>
  <c r="BW35" i="4"/>
  <c r="BW36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8" i="4"/>
  <c r="AN99" i="4" s="1"/>
  <c r="HM95" i="4"/>
  <c r="HM96" i="4" s="1"/>
  <c r="HR95" i="4"/>
  <c r="HR96" i="4" s="1"/>
  <c r="HW95" i="4"/>
  <c r="HW96" i="4" s="1"/>
  <c r="IB95" i="4"/>
  <c r="IB96" i="4" s="1"/>
  <c r="GS95" i="4"/>
  <c r="GS96" i="4" s="1"/>
  <c r="GX95" i="4"/>
  <c r="GX96" i="4" s="1"/>
  <c r="HC95" i="4"/>
  <c r="HC96" i="4" s="1"/>
  <c r="HH95" i="4"/>
  <c r="HH96" i="4" s="1"/>
  <c r="FY95" i="4"/>
  <c r="FY96" i="4" s="1"/>
  <c r="GD95" i="4"/>
  <c r="GD96" i="4" s="1"/>
  <c r="GI95" i="4"/>
  <c r="GI96" i="4" s="1"/>
  <c r="GN95" i="4"/>
  <c r="GN96" i="4" s="1"/>
  <c r="FE95" i="4"/>
  <c r="FE96" i="4" s="1"/>
  <c r="FJ95" i="4"/>
  <c r="FJ96" i="4" s="1"/>
  <c r="FO95" i="4"/>
  <c r="FO96" i="4" s="1"/>
  <c r="FT95" i="4"/>
  <c r="FT96" i="4" s="1"/>
  <c r="EK95" i="4"/>
  <c r="EK96" i="4" s="1"/>
  <c r="EP95" i="4"/>
  <c r="EP96" i="4" s="1"/>
  <c r="EU95" i="4"/>
  <c r="EU96" i="4" s="1"/>
  <c r="EZ95" i="4"/>
  <c r="EZ96" i="4" s="1"/>
  <c r="DQ95" i="4"/>
  <c r="DQ96" i="4" s="1"/>
  <c r="DV95" i="4"/>
  <c r="DV96" i="4" s="1"/>
  <c r="EA95" i="4"/>
  <c r="EA96" i="4" s="1"/>
  <c r="EF95" i="4"/>
  <c r="EF96" i="4" s="1"/>
  <c r="CW95" i="4"/>
  <c r="CW96" i="4" s="1"/>
  <c r="DB95" i="4"/>
  <c r="DB96" i="4" s="1"/>
  <c r="DG95" i="4"/>
  <c r="DG96" i="4" s="1"/>
  <c r="DL95" i="4"/>
  <c r="DL96" i="4" s="1"/>
  <c r="CC95" i="4"/>
  <c r="CC96" i="4" s="1"/>
  <c r="CH95" i="4"/>
  <c r="CH96" i="4" s="1"/>
  <c r="CM95" i="4"/>
  <c r="CM96" i="4" s="1"/>
  <c r="CR95" i="4"/>
  <c r="CR96" i="4" s="1"/>
  <c r="AN95" i="4"/>
  <c r="AN96" i="4" s="1"/>
  <c r="AS95" i="4"/>
  <c r="AS96" i="4" s="1"/>
  <c r="AX95" i="4"/>
  <c r="AX96" i="4" s="1"/>
  <c r="BC95" i="4"/>
  <c r="BC96" i="4" s="1"/>
  <c r="BH95" i="4"/>
  <c r="BH96" i="4" s="1"/>
  <c r="BM95" i="4"/>
  <c r="BM96" i="4" s="1"/>
  <c r="BR95" i="4"/>
  <c r="BR96" i="4" s="1"/>
  <c r="BW95" i="4"/>
  <c r="BW96" i="4" s="1"/>
  <c r="S5" i="4"/>
  <c r="S6" i="4"/>
  <c r="S7" i="4"/>
  <c r="S8" i="4"/>
  <c r="S9" i="4"/>
  <c r="S10" i="4"/>
  <c r="S11" i="4"/>
  <c r="S12" i="4"/>
  <c r="S15" i="4"/>
  <c r="S16" i="4"/>
  <c r="S17" i="4"/>
  <c r="S18" i="4"/>
  <c r="S19" i="4"/>
  <c r="S20" i="4"/>
  <c r="S22" i="4"/>
  <c r="S23" i="4"/>
  <c r="S24" i="4"/>
  <c r="S25" i="4"/>
  <c r="S26" i="4"/>
  <c r="S27" i="4"/>
  <c r="S29" i="4"/>
  <c r="S30" i="4"/>
  <c r="S31" i="4"/>
  <c r="S32" i="4"/>
  <c r="S33" i="4"/>
  <c r="S34" i="4"/>
  <c r="S35" i="4"/>
  <c r="S36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 s="1"/>
  <c r="X5" i="4"/>
  <c r="X6" i="4"/>
  <c r="X7" i="4"/>
  <c r="X8" i="4"/>
  <c r="X9" i="4"/>
  <c r="X10" i="4"/>
  <c r="X11" i="4"/>
  <c r="X12" i="4"/>
  <c r="X15" i="4"/>
  <c r="X16" i="4"/>
  <c r="X17" i="4"/>
  <c r="X18" i="4"/>
  <c r="X19" i="4"/>
  <c r="X20" i="4"/>
  <c r="X22" i="4"/>
  <c r="X23" i="4"/>
  <c r="X24" i="4"/>
  <c r="X25" i="4"/>
  <c r="X26" i="4"/>
  <c r="X27" i="4"/>
  <c r="X29" i="4"/>
  <c r="X30" i="4"/>
  <c r="X31" i="4"/>
  <c r="X32" i="4"/>
  <c r="X33" i="4"/>
  <c r="X34" i="4"/>
  <c r="X35" i="4"/>
  <c r="X36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 s="1"/>
  <c r="AC5" i="4"/>
  <c r="AC6" i="4"/>
  <c r="AC7" i="4"/>
  <c r="AC8" i="4"/>
  <c r="AC9" i="4"/>
  <c r="AC10" i="4"/>
  <c r="AC11" i="4"/>
  <c r="AC12" i="4"/>
  <c r="AC15" i="4"/>
  <c r="AC16" i="4"/>
  <c r="AC17" i="4"/>
  <c r="AC18" i="4"/>
  <c r="AC19" i="4"/>
  <c r="AC20" i="4"/>
  <c r="AC22" i="4"/>
  <c r="AC23" i="4"/>
  <c r="AC24" i="4"/>
  <c r="AC25" i="4"/>
  <c r="AC26" i="4"/>
  <c r="AC27" i="4"/>
  <c r="AC29" i="4"/>
  <c r="AC30" i="4"/>
  <c r="AC31" i="4"/>
  <c r="AC32" i="4"/>
  <c r="AC33" i="4"/>
  <c r="AC34" i="4"/>
  <c r="AC35" i="4"/>
  <c r="AC36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 s="1"/>
  <c r="AH5" i="4"/>
  <c r="AH6" i="4"/>
  <c r="AH7" i="4"/>
  <c r="AH8" i="4"/>
  <c r="AH9" i="4"/>
  <c r="AH10" i="4"/>
  <c r="AH11" i="4"/>
  <c r="AH12" i="4"/>
  <c r="AH15" i="4"/>
  <c r="AH16" i="4"/>
  <c r="AH17" i="4"/>
  <c r="AH18" i="4"/>
  <c r="AH19" i="4"/>
  <c r="AH20" i="4"/>
  <c r="AH22" i="4"/>
  <c r="AH23" i="4"/>
  <c r="AH24" i="4"/>
  <c r="AH25" i="4"/>
  <c r="AH26" i="4"/>
  <c r="AH27" i="4"/>
  <c r="AH29" i="4"/>
  <c r="AH30" i="4"/>
  <c r="AH31" i="4"/>
  <c r="AH32" i="4"/>
  <c r="AH33" i="4"/>
  <c r="AH34" i="4"/>
  <c r="AH35" i="4"/>
  <c r="AH36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 s="1"/>
  <c r="O6" i="4"/>
  <c r="K5" i="4"/>
  <c r="K6" i="4"/>
  <c r="K7" i="4"/>
  <c r="K8" i="4"/>
  <c r="K9" i="4"/>
  <c r="K10" i="4"/>
  <c r="K11" i="4"/>
  <c r="K12" i="4"/>
  <c r="K15" i="4"/>
  <c r="K16" i="4"/>
  <c r="K17" i="4"/>
  <c r="K18" i="4"/>
  <c r="K19" i="4"/>
  <c r="K20" i="4"/>
  <c r="K22" i="4"/>
  <c r="K23" i="4"/>
  <c r="K24" i="4"/>
  <c r="K25" i="4"/>
  <c r="K26" i="4"/>
  <c r="K27" i="4"/>
  <c r="K29" i="4"/>
  <c r="K30" i="4"/>
  <c r="K31" i="4"/>
  <c r="K32" i="4"/>
  <c r="K33" i="4"/>
  <c r="K34" i="4"/>
  <c r="K35" i="4"/>
  <c r="K36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M5" i="4"/>
  <c r="M6" i="4"/>
  <c r="M7" i="4"/>
  <c r="M8" i="4"/>
  <c r="M9" i="4"/>
  <c r="M10" i="4"/>
  <c r="M11" i="4"/>
  <c r="M12" i="4"/>
  <c r="M15" i="4"/>
  <c r="M16" i="4"/>
  <c r="M17" i="4"/>
  <c r="M18" i="4"/>
  <c r="M19" i="4"/>
  <c r="M20" i="4"/>
  <c r="M22" i="4"/>
  <c r="M23" i="4"/>
  <c r="M24" i="4"/>
  <c r="M25" i="4"/>
  <c r="M26" i="4"/>
  <c r="M27" i="4"/>
  <c r="M29" i="4"/>
  <c r="M30" i="4"/>
  <c r="M31" i="4"/>
  <c r="M32" i="4"/>
  <c r="M33" i="4"/>
  <c r="M34" i="4"/>
  <c r="M35" i="4"/>
  <c r="M36" i="4"/>
  <c r="M38" i="4"/>
  <c r="M39" i="4"/>
  <c r="M40" i="4"/>
  <c r="M41" i="4"/>
  <c r="M42" i="4"/>
  <c r="M43" i="4"/>
  <c r="M45" i="4"/>
  <c r="M46" i="4"/>
  <c r="M47" i="4"/>
  <c r="M48" i="4"/>
  <c r="M49" i="4"/>
  <c r="M50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L5" i="4"/>
  <c r="L6" i="4"/>
  <c r="L7" i="4"/>
  <c r="L8" i="4"/>
  <c r="L9" i="4"/>
  <c r="L10" i="4"/>
  <c r="L11" i="4"/>
  <c r="L12" i="4"/>
  <c r="L15" i="4"/>
  <c r="L16" i="4"/>
  <c r="L17" i="4"/>
  <c r="L18" i="4"/>
  <c r="L19" i="4"/>
  <c r="L20" i="4"/>
  <c r="L22" i="4"/>
  <c r="L23" i="4"/>
  <c r="L24" i="4"/>
  <c r="L25" i="4"/>
  <c r="L26" i="4"/>
  <c r="L27" i="4"/>
  <c r="L29" i="4"/>
  <c r="L30" i="4"/>
  <c r="L31" i="4"/>
  <c r="L32" i="4"/>
  <c r="L33" i="4"/>
  <c r="L34" i="4"/>
  <c r="L35" i="4"/>
  <c r="L36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K96" i="4"/>
  <c r="J5" i="4"/>
  <c r="J6" i="4"/>
  <c r="J7" i="4"/>
  <c r="J8" i="4"/>
  <c r="J9" i="4"/>
  <c r="J10" i="4"/>
  <c r="J11" i="4"/>
  <c r="J12" i="4"/>
  <c r="J15" i="4"/>
  <c r="J16" i="4"/>
  <c r="J17" i="4"/>
  <c r="J18" i="4"/>
  <c r="J19" i="4"/>
  <c r="J20" i="4"/>
  <c r="J22" i="4"/>
  <c r="J23" i="4"/>
  <c r="J24" i="4"/>
  <c r="J25" i="4"/>
  <c r="J26" i="4"/>
  <c r="J27" i="4"/>
  <c r="J29" i="4"/>
  <c r="J30" i="4"/>
  <c r="J31" i="4"/>
  <c r="J32" i="4"/>
  <c r="J33" i="4"/>
  <c r="J34" i="4"/>
  <c r="J35" i="4"/>
  <c r="J36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I5" i="4"/>
  <c r="I6" i="4"/>
  <c r="I7" i="4"/>
  <c r="I8" i="4"/>
  <c r="I9" i="4"/>
  <c r="I10" i="4"/>
  <c r="I11" i="4"/>
  <c r="I12" i="4"/>
  <c r="I15" i="4"/>
  <c r="I16" i="4"/>
  <c r="I17" i="4"/>
  <c r="I18" i="4"/>
  <c r="I19" i="4"/>
  <c r="I20" i="4"/>
  <c r="I22" i="4"/>
  <c r="I23" i="4"/>
  <c r="I24" i="4"/>
  <c r="I25" i="4"/>
  <c r="I26" i="4"/>
  <c r="I27" i="4"/>
  <c r="I29" i="4"/>
  <c r="I30" i="4"/>
  <c r="I31" i="4"/>
  <c r="I32" i="4"/>
  <c r="I33" i="4"/>
  <c r="I34" i="4"/>
  <c r="I35" i="4"/>
  <c r="I36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F95" i="4"/>
  <c r="IE5" i="4"/>
  <c r="IE6" i="4"/>
  <c r="IE7" i="4"/>
  <c r="IE8" i="4"/>
  <c r="IE9" i="4"/>
  <c r="IE10" i="4"/>
  <c r="IE11" i="4"/>
  <c r="IE12" i="4"/>
  <c r="IE15" i="4"/>
  <c r="IE16" i="4"/>
  <c r="IE17" i="4"/>
  <c r="IE18" i="4"/>
  <c r="IE19" i="4"/>
  <c r="IE20" i="4"/>
  <c r="IE22" i="4"/>
  <c r="IE23" i="4"/>
  <c r="IE24" i="4"/>
  <c r="IE25" i="4"/>
  <c r="IE26" i="4"/>
  <c r="IE27" i="4"/>
  <c r="IE29" i="4"/>
  <c r="IE30" i="4"/>
  <c r="IE31" i="4"/>
  <c r="IE32" i="4"/>
  <c r="IE33" i="4"/>
  <c r="IE34" i="4"/>
  <c r="IE35" i="4"/>
  <c r="IE36" i="4"/>
  <c r="IE38" i="4"/>
  <c r="IE39" i="4"/>
  <c r="IE40" i="4"/>
  <c r="IE41" i="4"/>
  <c r="IE42" i="4"/>
  <c r="IE43" i="4"/>
  <c r="IE44" i="4"/>
  <c r="IE45" i="4"/>
  <c r="IE46" i="4"/>
  <c r="IE47" i="4"/>
  <c r="IE48" i="4"/>
  <c r="IE49" i="4"/>
  <c r="IE50" i="4"/>
  <c r="IE53" i="4"/>
  <c r="IE54" i="4"/>
  <c r="IE55" i="4"/>
  <c r="IE56" i="4"/>
  <c r="IE57" i="4"/>
  <c r="IE58" i="4"/>
  <c r="IE59" i="4"/>
  <c r="IE60" i="4"/>
  <c r="IE61" i="4"/>
  <c r="IE62" i="4"/>
  <c r="IE63" i="4"/>
  <c r="IE64" i="4"/>
  <c r="IE65" i="4"/>
  <c r="IE66" i="4"/>
  <c r="IE67" i="4"/>
  <c r="IE68" i="4"/>
  <c r="IE69" i="4"/>
  <c r="IE70" i="4"/>
  <c r="IE71" i="4"/>
  <c r="IE72" i="4"/>
  <c r="IE73" i="4"/>
  <c r="IE74" i="4"/>
  <c r="IE75" i="4"/>
  <c r="IE76" i="4"/>
  <c r="IE77" i="4"/>
  <c r="IE78" i="4"/>
  <c r="IE79" i="4"/>
  <c r="IE80" i="4"/>
  <c r="IE81" i="4"/>
  <c r="IE82" i="4"/>
  <c r="IE83" i="4"/>
  <c r="IE84" i="4"/>
  <c r="IE85" i="4"/>
  <c r="IE86" i="4"/>
  <c r="IE87" i="4"/>
  <c r="IE88" i="4"/>
  <c r="IE89" i="4"/>
  <c r="IE90" i="4"/>
  <c r="IE91" i="4"/>
  <c r="IE92" i="4"/>
  <c r="IE93" i="4"/>
  <c r="IE94" i="4"/>
  <c r="ID95" i="4"/>
  <c r="IC5" i="4"/>
  <c r="IC6" i="4"/>
  <c r="IC7" i="4"/>
  <c r="IC8" i="4"/>
  <c r="IC9" i="4"/>
  <c r="IC10" i="4"/>
  <c r="IC11" i="4"/>
  <c r="IC12" i="4"/>
  <c r="IC15" i="4"/>
  <c r="IC16" i="4"/>
  <c r="IC17" i="4"/>
  <c r="IC18" i="4"/>
  <c r="IC19" i="4"/>
  <c r="IC20" i="4"/>
  <c r="IC22" i="4"/>
  <c r="IC23" i="4"/>
  <c r="IC24" i="4"/>
  <c r="IC25" i="4"/>
  <c r="IC26" i="4"/>
  <c r="IC27" i="4"/>
  <c r="IC29" i="4"/>
  <c r="IC30" i="4"/>
  <c r="IC31" i="4"/>
  <c r="IC32" i="4"/>
  <c r="IC33" i="4"/>
  <c r="IC34" i="4"/>
  <c r="IC35" i="4"/>
  <c r="IC36" i="4"/>
  <c r="IC38" i="4"/>
  <c r="IC39" i="4"/>
  <c r="IC40" i="4"/>
  <c r="IC41" i="4"/>
  <c r="IC42" i="4"/>
  <c r="IC43" i="4"/>
  <c r="IC44" i="4"/>
  <c r="IC45" i="4"/>
  <c r="IC46" i="4"/>
  <c r="IC47" i="4"/>
  <c r="IC48" i="4"/>
  <c r="IC49" i="4"/>
  <c r="IC50" i="4"/>
  <c r="IC53" i="4"/>
  <c r="IC54" i="4"/>
  <c r="IC55" i="4"/>
  <c r="IC56" i="4"/>
  <c r="IC57" i="4"/>
  <c r="IC58" i="4"/>
  <c r="IC59" i="4"/>
  <c r="IC60" i="4"/>
  <c r="IC61" i="4"/>
  <c r="IC62" i="4"/>
  <c r="IC63" i="4"/>
  <c r="IC64" i="4"/>
  <c r="IC65" i="4"/>
  <c r="IC66" i="4"/>
  <c r="IC67" i="4"/>
  <c r="IC68" i="4"/>
  <c r="IC69" i="4"/>
  <c r="IC70" i="4"/>
  <c r="IC71" i="4"/>
  <c r="IC72" i="4"/>
  <c r="IC73" i="4"/>
  <c r="IC74" i="4"/>
  <c r="IC75" i="4"/>
  <c r="IC76" i="4"/>
  <c r="IC77" i="4"/>
  <c r="IC78" i="4"/>
  <c r="IC79" i="4"/>
  <c r="IC80" i="4"/>
  <c r="IC81" i="4"/>
  <c r="IC82" i="4"/>
  <c r="IC83" i="4"/>
  <c r="IC84" i="4"/>
  <c r="IC85" i="4"/>
  <c r="IC86" i="4"/>
  <c r="IC87" i="4"/>
  <c r="IC88" i="4"/>
  <c r="IC89" i="4"/>
  <c r="IC90" i="4"/>
  <c r="IC91" i="4"/>
  <c r="IC92" i="4"/>
  <c r="IC93" i="4"/>
  <c r="IC94" i="4"/>
  <c r="HZ5" i="4"/>
  <c r="HZ6" i="4"/>
  <c r="HZ7" i="4"/>
  <c r="HZ8" i="4"/>
  <c r="HZ9" i="4"/>
  <c r="HZ10" i="4"/>
  <c r="HZ11" i="4"/>
  <c r="HZ12" i="4"/>
  <c r="HZ15" i="4"/>
  <c r="HZ16" i="4"/>
  <c r="HZ17" i="4"/>
  <c r="HZ18" i="4"/>
  <c r="HZ19" i="4"/>
  <c r="HZ20" i="4"/>
  <c r="HZ22" i="4"/>
  <c r="HZ23" i="4"/>
  <c r="HZ24" i="4"/>
  <c r="HZ25" i="4"/>
  <c r="HZ26" i="4"/>
  <c r="HZ27" i="4"/>
  <c r="HZ29" i="4"/>
  <c r="HZ30" i="4"/>
  <c r="HZ31" i="4"/>
  <c r="HZ32" i="4"/>
  <c r="HZ33" i="4"/>
  <c r="HZ34" i="4"/>
  <c r="HZ35" i="4"/>
  <c r="HZ36" i="4"/>
  <c r="HZ38" i="4"/>
  <c r="HZ39" i="4"/>
  <c r="HZ40" i="4"/>
  <c r="HZ41" i="4"/>
  <c r="HZ42" i="4"/>
  <c r="HZ43" i="4"/>
  <c r="HZ44" i="4"/>
  <c r="HZ45" i="4"/>
  <c r="HZ46" i="4"/>
  <c r="HZ47" i="4"/>
  <c r="HZ48" i="4"/>
  <c r="HZ49" i="4"/>
  <c r="HZ50" i="4"/>
  <c r="HZ53" i="4"/>
  <c r="HZ54" i="4"/>
  <c r="HZ55" i="4"/>
  <c r="HZ56" i="4"/>
  <c r="HZ57" i="4"/>
  <c r="HZ58" i="4"/>
  <c r="HZ59" i="4"/>
  <c r="HZ60" i="4"/>
  <c r="HZ61" i="4"/>
  <c r="HZ62" i="4"/>
  <c r="HZ63" i="4"/>
  <c r="HZ64" i="4"/>
  <c r="HZ65" i="4"/>
  <c r="HZ66" i="4"/>
  <c r="HZ67" i="4"/>
  <c r="HZ68" i="4"/>
  <c r="HZ69" i="4"/>
  <c r="HZ70" i="4"/>
  <c r="HZ71" i="4"/>
  <c r="HZ72" i="4"/>
  <c r="HZ73" i="4"/>
  <c r="HZ74" i="4"/>
  <c r="HZ75" i="4"/>
  <c r="HZ76" i="4"/>
  <c r="HZ77" i="4"/>
  <c r="HZ78" i="4"/>
  <c r="HZ79" i="4"/>
  <c r="HZ80" i="4"/>
  <c r="HZ81" i="4"/>
  <c r="HZ82" i="4"/>
  <c r="HZ83" i="4"/>
  <c r="HZ84" i="4"/>
  <c r="HZ85" i="4"/>
  <c r="HZ86" i="4"/>
  <c r="HZ87" i="4"/>
  <c r="HZ88" i="4"/>
  <c r="HZ89" i="4"/>
  <c r="HZ90" i="4"/>
  <c r="HZ91" i="4"/>
  <c r="HZ92" i="4"/>
  <c r="HZ93" i="4"/>
  <c r="HZ94" i="4"/>
  <c r="HX5" i="4"/>
  <c r="HX6" i="4"/>
  <c r="HX7" i="4"/>
  <c r="HX8" i="4"/>
  <c r="HX9" i="4"/>
  <c r="HX10" i="4"/>
  <c r="HX11" i="4"/>
  <c r="HX12" i="4"/>
  <c r="HX15" i="4"/>
  <c r="HX16" i="4"/>
  <c r="HX17" i="4"/>
  <c r="HX18" i="4"/>
  <c r="HX19" i="4"/>
  <c r="HX20" i="4"/>
  <c r="HX22" i="4"/>
  <c r="HX23" i="4"/>
  <c r="HX24" i="4"/>
  <c r="HX25" i="4"/>
  <c r="HX26" i="4"/>
  <c r="HX27" i="4"/>
  <c r="HX29" i="4"/>
  <c r="HX30" i="4"/>
  <c r="HX31" i="4"/>
  <c r="HX32" i="4"/>
  <c r="HX33" i="4"/>
  <c r="HX34" i="4"/>
  <c r="HX35" i="4"/>
  <c r="HX36" i="4"/>
  <c r="HX38" i="4"/>
  <c r="HX39" i="4"/>
  <c r="HX40" i="4"/>
  <c r="HX41" i="4"/>
  <c r="HX42" i="4"/>
  <c r="HX43" i="4"/>
  <c r="HX44" i="4"/>
  <c r="HX45" i="4"/>
  <c r="HX46" i="4"/>
  <c r="HX47" i="4"/>
  <c r="HX48" i="4"/>
  <c r="HX49" i="4"/>
  <c r="HX50" i="4"/>
  <c r="HX53" i="4"/>
  <c r="HX54" i="4"/>
  <c r="HX55" i="4"/>
  <c r="HX56" i="4"/>
  <c r="HX57" i="4"/>
  <c r="HX58" i="4"/>
  <c r="HX59" i="4"/>
  <c r="HX60" i="4"/>
  <c r="HX61" i="4"/>
  <c r="HX62" i="4"/>
  <c r="HX63" i="4"/>
  <c r="HX64" i="4"/>
  <c r="HX65" i="4"/>
  <c r="HX66" i="4"/>
  <c r="HX67" i="4"/>
  <c r="HX68" i="4"/>
  <c r="HX69" i="4"/>
  <c r="HX70" i="4"/>
  <c r="HX71" i="4"/>
  <c r="HX72" i="4"/>
  <c r="HX73" i="4"/>
  <c r="HX74" i="4"/>
  <c r="HX75" i="4"/>
  <c r="HX76" i="4"/>
  <c r="HX77" i="4"/>
  <c r="HX78" i="4"/>
  <c r="HX79" i="4"/>
  <c r="HX80" i="4"/>
  <c r="HX81" i="4"/>
  <c r="HX82" i="4"/>
  <c r="HX83" i="4"/>
  <c r="HX84" i="4"/>
  <c r="HX85" i="4"/>
  <c r="HX86" i="4"/>
  <c r="HX87" i="4"/>
  <c r="HX88" i="4"/>
  <c r="HX89" i="4"/>
  <c r="HX90" i="4"/>
  <c r="HX91" i="4"/>
  <c r="HX92" i="4"/>
  <c r="HX93" i="4"/>
  <c r="HX94" i="4"/>
  <c r="HU5" i="4"/>
  <c r="HU6" i="4"/>
  <c r="HU7" i="4"/>
  <c r="HU8" i="4"/>
  <c r="HU9" i="4"/>
  <c r="HU10" i="4"/>
  <c r="HU11" i="4"/>
  <c r="HU12" i="4"/>
  <c r="HU15" i="4"/>
  <c r="HU16" i="4"/>
  <c r="HU17" i="4"/>
  <c r="HU18" i="4"/>
  <c r="HU19" i="4"/>
  <c r="HU20" i="4"/>
  <c r="HU22" i="4"/>
  <c r="HU23" i="4"/>
  <c r="HU24" i="4"/>
  <c r="HU25" i="4"/>
  <c r="HU26" i="4"/>
  <c r="HU27" i="4"/>
  <c r="HU29" i="4"/>
  <c r="HU30" i="4"/>
  <c r="HU31" i="4"/>
  <c r="HU32" i="4"/>
  <c r="HU33" i="4"/>
  <c r="HU34" i="4"/>
  <c r="HU35" i="4"/>
  <c r="HU36" i="4"/>
  <c r="HU38" i="4"/>
  <c r="HU39" i="4"/>
  <c r="HU40" i="4"/>
  <c r="HU41" i="4"/>
  <c r="HU42" i="4"/>
  <c r="HU43" i="4"/>
  <c r="HU44" i="4"/>
  <c r="HU45" i="4"/>
  <c r="HU46" i="4"/>
  <c r="HU47" i="4"/>
  <c r="HU48" i="4"/>
  <c r="HU49" i="4"/>
  <c r="HU50" i="4"/>
  <c r="HU53" i="4"/>
  <c r="HU54" i="4"/>
  <c r="HU55" i="4"/>
  <c r="HU56" i="4"/>
  <c r="HU57" i="4"/>
  <c r="HU58" i="4"/>
  <c r="HU59" i="4"/>
  <c r="HU60" i="4"/>
  <c r="HU61" i="4"/>
  <c r="HU62" i="4"/>
  <c r="HU63" i="4"/>
  <c r="HU64" i="4"/>
  <c r="HU65" i="4"/>
  <c r="HU66" i="4"/>
  <c r="HU67" i="4"/>
  <c r="HU68" i="4"/>
  <c r="HU69" i="4"/>
  <c r="HU70" i="4"/>
  <c r="HU71" i="4"/>
  <c r="HU72" i="4"/>
  <c r="HU73" i="4"/>
  <c r="HU74" i="4"/>
  <c r="HU75" i="4"/>
  <c r="HU76" i="4"/>
  <c r="HU77" i="4"/>
  <c r="HU78" i="4"/>
  <c r="HU79" i="4"/>
  <c r="HU80" i="4"/>
  <c r="HU81" i="4"/>
  <c r="HU82" i="4"/>
  <c r="HU83" i="4"/>
  <c r="HU84" i="4"/>
  <c r="HU85" i="4"/>
  <c r="HU86" i="4"/>
  <c r="HU87" i="4"/>
  <c r="HU88" i="4"/>
  <c r="HU89" i="4"/>
  <c r="HU90" i="4"/>
  <c r="HU91" i="4"/>
  <c r="HU92" i="4"/>
  <c r="HU93" i="4"/>
  <c r="HU94" i="4"/>
  <c r="HS5" i="4"/>
  <c r="HS6" i="4"/>
  <c r="HS7" i="4"/>
  <c r="HS8" i="4"/>
  <c r="HS9" i="4"/>
  <c r="HS10" i="4"/>
  <c r="HS11" i="4"/>
  <c r="HS12" i="4"/>
  <c r="HS15" i="4"/>
  <c r="HS16" i="4"/>
  <c r="HS17" i="4"/>
  <c r="HS18" i="4"/>
  <c r="HS19" i="4"/>
  <c r="HS20" i="4"/>
  <c r="HS22" i="4"/>
  <c r="HS23" i="4"/>
  <c r="HS24" i="4"/>
  <c r="HS25" i="4"/>
  <c r="HS26" i="4"/>
  <c r="HS27" i="4"/>
  <c r="HS29" i="4"/>
  <c r="HS30" i="4"/>
  <c r="HS31" i="4"/>
  <c r="HS32" i="4"/>
  <c r="HS33" i="4"/>
  <c r="HS34" i="4"/>
  <c r="HS35" i="4"/>
  <c r="HS36" i="4"/>
  <c r="HS38" i="4"/>
  <c r="HS39" i="4"/>
  <c r="HS40" i="4"/>
  <c r="HS41" i="4"/>
  <c r="HS42" i="4"/>
  <c r="HS43" i="4"/>
  <c r="HS44" i="4"/>
  <c r="HS45" i="4"/>
  <c r="HS46" i="4"/>
  <c r="HS47" i="4"/>
  <c r="HS48" i="4"/>
  <c r="HS49" i="4"/>
  <c r="HS50" i="4"/>
  <c r="HS53" i="4"/>
  <c r="HS54" i="4"/>
  <c r="HS55" i="4"/>
  <c r="HS56" i="4"/>
  <c r="HS57" i="4"/>
  <c r="HS58" i="4"/>
  <c r="HS59" i="4"/>
  <c r="HS60" i="4"/>
  <c r="HS61" i="4"/>
  <c r="HS62" i="4"/>
  <c r="HS63" i="4"/>
  <c r="HS64" i="4"/>
  <c r="HS65" i="4"/>
  <c r="HS66" i="4"/>
  <c r="HS67" i="4"/>
  <c r="HS68" i="4"/>
  <c r="HS69" i="4"/>
  <c r="HS70" i="4"/>
  <c r="HS71" i="4"/>
  <c r="HS72" i="4"/>
  <c r="HS73" i="4"/>
  <c r="HS74" i="4"/>
  <c r="HS75" i="4"/>
  <c r="HS76" i="4"/>
  <c r="HS77" i="4"/>
  <c r="HS78" i="4"/>
  <c r="HS79" i="4"/>
  <c r="HS80" i="4"/>
  <c r="HS81" i="4"/>
  <c r="HS82" i="4"/>
  <c r="HS83" i="4"/>
  <c r="HS84" i="4"/>
  <c r="HS85" i="4"/>
  <c r="HS86" i="4"/>
  <c r="HS87" i="4"/>
  <c r="HS88" i="4"/>
  <c r="HS89" i="4"/>
  <c r="HS90" i="4"/>
  <c r="HS91" i="4"/>
  <c r="HS92" i="4"/>
  <c r="HS93" i="4"/>
  <c r="HS94" i="4"/>
  <c r="HP5" i="4"/>
  <c r="HP6" i="4"/>
  <c r="HP7" i="4"/>
  <c r="HP8" i="4"/>
  <c r="HP9" i="4"/>
  <c r="HP10" i="4"/>
  <c r="HP11" i="4"/>
  <c r="HP12" i="4"/>
  <c r="HP15" i="4"/>
  <c r="HP16" i="4"/>
  <c r="HP17" i="4"/>
  <c r="HP18" i="4"/>
  <c r="HP19" i="4"/>
  <c r="HP20" i="4"/>
  <c r="HP22" i="4"/>
  <c r="HP23" i="4"/>
  <c r="HP24" i="4"/>
  <c r="HP25" i="4"/>
  <c r="HP26" i="4"/>
  <c r="HP27" i="4"/>
  <c r="HP29" i="4"/>
  <c r="HP30" i="4"/>
  <c r="HP31" i="4"/>
  <c r="HP32" i="4"/>
  <c r="HP33" i="4"/>
  <c r="HP34" i="4"/>
  <c r="HP35" i="4"/>
  <c r="HP36" i="4"/>
  <c r="HP38" i="4"/>
  <c r="HP39" i="4"/>
  <c r="HP40" i="4"/>
  <c r="HP41" i="4"/>
  <c r="HP42" i="4"/>
  <c r="HP43" i="4"/>
  <c r="HP44" i="4"/>
  <c r="HP45" i="4"/>
  <c r="HP46" i="4"/>
  <c r="HP47" i="4"/>
  <c r="HP48" i="4"/>
  <c r="HP49" i="4"/>
  <c r="HP50" i="4"/>
  <c r="HP53" i="4"/>
  <c r="HP54" i="4"/>
  <c r="HP55" i="4"/>
  <c r="HP56" i="4"/>
  <c r="HP57" i="4"/>
  <c r="HP58" i="4"/>
  <c r="HP59" i="4"/>
  <c r="HP60" i="4"/>
  <c r="HP61" i="4"/>
  <c r="HP62" i="4"/>
  <c r="HP63" i="4"/>
  <c r="HP64" i="4"/>
  <c r="HP65" i="4"/>
  <c r="HP66" i="4"/>
  <c r="HP67" i="4"/>
  <c r="HP68" i="4"/>
  <c r="HP69" i="4"/>
  <c r="HP70" i="4"/>
  <c r="HP71" i="4"/>
  <c r="HP72" i="4"/>
  <c r="HP73" i="4"/>
  <c r="HP74" i="4"/>
  <c r="HP75" i="4"/>
  <c r="HP76" i="4"/>
  <c r="HP77" i="4"/>
  <c r="HP78" i="4"/>
  <c r="HP79" i="4"/>
  <c r="HP80" i="4"/>
  <c r="HP81" i="4"/>
  <c r="HP82" i="4"/>
  <c r="HP83" i="4"/>
  <c r="HP84" i="4"/>
  <c r="HP85" i="4"/>
  <c r="HP86" i="4"/>
  <c r="HP87" i="4"/>
  <c r="HP88" i="4"/>
  <c r="HP89" i="4"/>
  <c r="HP90" i="4"/>
  <c r="HP91" i="4"/>
  <c r="HP92" i="4"/>
  <c r="HP93" i="4"/>
  <c r="HP94" i="4"/>
  <c r="HN5" i="4"/>
  <c r="HN6" i="4"/>
  <c r="HN7" i="4"/>
  <c r="HN8" i="4"/>
  <c r="HN9" i="4"/>
  <c r="HN10" i="4"/>
  <c r="HN11" i="4"/>
  <c r="HN12" i="4"/>
  <c r="HN15" i="4"/>
  <c r="HN16" i="4"/>
  <c r="HN17" i="4"/>
  <c r="HN18" i="4"/>
  <c r="HN19" i="4"/>
  <c r="HN20" i="4"/>
  <c r="HN22" i="4"/>
  <c r="HN23" i="4"/>
  <c r="HN24" i="4"/>
  <c r="HN25" i="4"/>
  <c r="HN26" i="4"/>
  <c r="HN27" i="4"/>
  <c r="HN29" i="4"/>
  <c r="HN30" i="4"/>
  <c r="HN31" i="4"/>
  <c r="HN32" i="4"/>
  <c r="HN33" i="4"/>
  <c r="HN34" i="4"/>
  <c r="HN35" i="4"/>
  <c r="HN36" i="4"/>
  <c r="HN38" i="4"/>
  <c r="HN39" i="4"/>
  <c r="HN40" i="4"/>
  <c r="HN41" i="4"/>
  <c r="HN42" i="4"/>
  <c r="HN43" i="4"/>
  <c r="HN44" i="4"/>
  <c r="HN45" i="4"/>
  <c r="HN46" i="4"/>
  <c r="HN47" i="4"/>
  <c r="HN48" i="4"/>
  <c r="HN49" i="4"/>
  <c r="HN50" i="4"/>
  <c r="HN53" i="4"/>
  <c r="HN54" i="4"/>
  <c r="HN55" i="4"/>
  <c r="HN56" i="4"/>
  <c r="HN57" i="4"/>
  <c r="HN58" i="4"/>
  <c r="HN59" i="4"/>
  <c r="HN60" i="4"/>
  <c r="HN61" i="4"/>
  <c r="HN62" i="4"/>
  <c r="HN63" i="4"/>
  <c r="HN64" i="4"/>
  <c r="HN65" i="4"/>
  <c r="HN66" i="4"/>
  <c r="HN67" i="4"/>
  <c r="HN68" i="4"/>
  <c r="HN69" i="4"/>
  <c r="HN70" i="4"/>
  <c r="HN71" i="4"/>
  <c r="HN72" i="4"/>
  <c r="HN73" i="4"/>
  <c r="HN74" i="4"/>
  <c r="HN75" i="4"/>
  <c r="HN76" i="4"/>
  <c r="HN77" i="4"/>
  <c r="HN78" i="4"/>
  <c r="HN79" i="4"/>
  <c r="HN80" i="4"/>
  <c r="HN81" i="4"/>
  <c r="HN82" i="4"/>
  <c r="HN83" i="4"/>
  <c r="HN84" i="4"/>
  <c r="HN85" i="4"/>
  <c r="HN86" i="4"/>
  <c r="HN87" i="4"/>
  <c r="HN88" i="4"/>
  <c r="HN89" i="4"/>
  <c r="HN90" i="4"/>
  <c r="HN91" i="4"/>
  <c r="HN92" i="4"/>
  <c r="HN93" i="4"/>
  <c r="HN94" i="4"/>
  <c r="HL95" i="4"/>
  <c r="HK5" i="4"/>
  <c r="HK6" i="4"/>
  <c r="HK7" i="4"/>
  <c r="HK8" i="4"/>
  <c r="HK9" i="4"/>
  <c r="HK10" i="4"/>
  <c r="HK11" i="4"/>
  <c r="HK12" i="4"/>
  <c r="HK15" i="4"/>
  <c r="HK16" i="4"/>
  <c r="HK17" i="4"/>
  <c r="HK18" i="4"/>
  <c r="HK19" i="4"/>
  <c r="HK20" i="4"/>
  <c r="HK22" i="4"/>
  <c r="HK23" i="4"/>
  <c r="HK24" i="4"/>
  <c r="HK25" i="4"/>
  <c r="HK26" i="4"/>
  <c r="HK27" i="4"/>
  <c r="HK29" i="4"/>
  <c r="HK30" i="4"/>
  <c r="HK31" i="4"/>
  <c r="HK32" i="4"/>
  <c r="HK33" i="4"/>
  <c r="HK34" i="4"/>
  <c r="HK35" i="4"/>
  <c r="HK36" i="4"/>
  <c r="HK38" i="4"/>
  <c r="HK39" i="4"/>
  <c r="HK40" i="4"/>
  <c r="HK41" i="4"/>
  <c r="HK42" i="4"/>
  <c r="HK43" i="4"/>
  <c r="HK44" i="4"/>
  <c r="HK45" i="4"/>
  <c r="HK46" i="4"/>
  <c r="HK47" i="4"/>
  <c r="HK48" i="4"/>
  <c r="HK49" i="4"/>
  <c r="HK50" i="4"/>
  <c r="HK53" i="4"/>
  <c r="HK54" i="4"/>
  <c r="HK55" i="4"/>
  <c r="HK56" i="4"/>
  <c r="HK57" i="4"/>
  <c r="HK58" i="4"/>
  <c r="HK59" i="4"/>
  <c r="HK60" i="4"/>
  <c r="HK61" i="4"/>
  <c r="HK62" i="4"/>
  <c r="HK63" i="4"/>
  <c r="HK64" i="4"/>
  <c r="HK65" i="4"/>
  <c r="HK66" i="4"/>
  <c r="HK67" i="4"/>
  <c r="HK68" i="4"/>
  <c r="HK69" i="4"/>
  <c r="HK70" i="4"/>
  <c r="HK71" i="4"/>
  <c r="HK72" i="4"/>
  <c r="HK73" i="4"/>
  <c r="HK74" i="4"/>
  <c r="HK75" i="4"/>
  <c r="HK76" i="4"/>
  <c r="HK77" i="4"/>
  <c r="HK78" i="4"/>
  <c r="HK79" i="4"/>
  <c r="HK80" i="4"/>
  <c r="HK81" i="4"/>
  <c r="HK82" i="4"/>
  <c r="HK83" i="4"/>
  <c r="HK84" i="4"/>
  <c r="HK85" i="4"/>
  <c r="HK86" i="4"/>
  <c r="HK87" i="4"/>
  <c r="HK88" i="4"/>
  <c r="HK89" i="4"/>
  <c r="HK90" i="4"/>
  <c r="HK91" i="4"/>
  <c r="HK92" i="4"/>
  <c r="HK93" i="4"/>
  <c r="HK94" i="4"/>
  <c r="HJ95" i="4"/>
  <c r="HI5" i="4"/>
  <c r="HI6" i="4"/>
  <c r="HI7" i="4"/>
  <c r="HI8" i="4"/>
  <c r="HI9" i="4"/>
  <c r="HI10" i="4"/>
  <c r="HI11" i="4"/>
  <c r="HI12" i="4"/>
  <c r="HI15" i="4"/>
  <c r="HI16" i="4"/>
  <c r="HI17" i="4"/>
  <c r="HI18" i="4"/>
  <c r="HI19" i="4"/>
  <c r="HI20" i="4"/>
  <c r="HI22" i="4"/>
  <c r="HI23" i="4"/>
  <c r="HI24" i="4"/>
  <c r="HI25" i="4"/>
  <c r="HI26" i="4"/>
  <c r="HI27" i="4"/>
  <c r="HI29" i="4"/>
  <c r="HI30" i="4"/>
  <c r="HI31" i="4"/>
  <c r="HI32" i="4"/>
  <c r="HI33" i="4"/>
  <c r="HI34" i="4"/>
  <c r="HI35" i="4"/>
  <c r="HI36" i="4"/>
  <c r="HI38" i="4"/>
  <c r="HI39" i="4"/>
  <c r="HI40" i="4"/>
  <c r="HI41" i="4"/>
  <c r="HI42" i="4"/>
  <c r="HI43" i="4"/>
  <c r="HI44" i="4"/>
  <c r="HI45" i="4"/>
  <c r="HI46" i="4"/>
  <c r="HI47" i="4"/>
  <c r="HI48" i="4"/>
  <c r="HI49" i="4"/>
  <c r="HI50" i="4"/>
  <c r="HI53" i="4"/>
  <c r="HI54" i="4"/>
  <c r="HI55" i="4"/>
  <c r="HI56" i="4"/>
  <c r="HI57" i="4"/>
  <c r="HI58" i="4"/>
  <c r="HI59" i="4"/>
  <c r="HI60" i="4"/>
  <c r="HI61" i="4"/>
  <c r="HI62" i="4"/>
  <c r="HI63" i="4"/>
  <c r="HI64" i="4"/>
  <c r="HI65" i="4"/>
  <c r="HI66" i="4"/>
  <c r="HI67" i="4"/>
  <c r="HI68" i="4"/>
  <c r="HI69" i="4"/>
  <c r="HI70" i="4"/>
  <c r="HI71" i="4"/>
  <c r="HI72" i="4"/>
  <c r="HI73" i="4"/>
  <c r="HI74" i="4"/>
  <c r="HI75" i="4"/>
  <c r="HI76" i="4"/>
  <c r="HI77" i="4"/>
  <c r="HI78" i="4"/>
  <c r="HI79" i="4"/>
  <c r="HI80" i="4"/>
  <c r="HI81" i="4"/>
  <c r="HI82" i="4"/>
  <c r="HI83" i="4"/>
  <c r="HI84" i="4"/>
  <c r="HI85" i="4"/>
  <c r="HI86" i="4"/>
  <c r="HI87" i="4"/>
  <c r="HI88" i="4"/>
  <c r="HI89" i="4"/>
  <c r="HI90" i="4"/>
  <c r="HI91" i="4"/>
  <c r="HI92" i="4"/>
  <c r="HI93" i="4"/>
  <c r="HI94" i="4"/>
  <c r="HG95" i="4"/>
  <c r="HF5" i="4"/>
  <c r="HF6" i="4"/>
  <c r="HF7" i="4"/>
  <c r="HF8" i="4"/>
  <c r="HF9" i="4"/>
  <c r="HF10" i="4"/>
  <c r="HF11" i="4"/>
  <c r="HF12" i="4"/>
  <c r="HF15" i="4"/>
  <c r="HF16" i="4"/>
  <c r="HF17" i="4"/>
  <c r="HF18" i="4"/>
  <c r="HF19" i="4"/>
  <c r="HF20" i="4"/>
  <c r="HF22" i="4"/>
  <c r="HF23" i="4"/>
  <c r="HF24" i="4"/>
  <c r="HF25" i="4"/>
  <c r="HF26" i="4"/>
  <c r="HF27" i="4"/>
  <c r="HF29" i="4"/>
  <c r="HF30" i="4"/>
  <c r="HF31" i="4"/>
  <c r="HF32" i="4"/>
  <c r="HF33" i="4"/>
  <c r="HF34" i="4"/>
  <c r="HF35" i="4"/>
  <c r="HF36" i="4"/>
  <c r="HF38" i="4"/>
  <c r="HF39" i="4"/>
  <c r="HF40" i="4"/>
  <c r="HF41" i="4"/>
  <c r="HF42" i="4"/>
  <c r="HF43" i="4"/>
  <c r="HF44" i="4"/>
  <c r="HF45" i="4"/>
  <c r="HF46" i="4"/>
  <c r="HF47" i="4"/>
  <c r="HF48" i="4"/>
  <c r="HF49" i="4"/>
  <c r="HF50" i="4"/>
  <c r="HF53" i="4"/>
  <c r="HF54" i="4"/>
  <c r="HF55" i="4"/>
  <c r="HF56" i="4"/>
  <c r="HF57" i="4"/>
  <c r="HF58" i="4"/>
  <c r="HF59" i="4"/>
  <c r="HF60" i="4"/>
  <c r="HF61" i="4"/>
  <c r="HF62" i="4"/>
  <c r="HF63" i="4"/>
  <c r="HF64" i="4"/>
  <c r="HF65" i="4"/>
  <c r="HF66" i="4"/>
  <c r="HF67" i="4"/>
  <c r="HF68" i="4"/>
  <c r="HF69" i="4"/>
  <c r="HF70" i="4"/>
  <c r="HF71" i="4"/>
  <c r="HF72" i="4"/>
  <c r="HF73" i="4"/>
  <c r="HF74" i="4"/>
  <c r="HF75" i="4"/>
  <c r="HF76" i="4"/>
  <c r="HF77" i="4"/>
  <c r="HF78" i="4"/>
  <c r="HF79" i="4"/>
  <c r="HF80" i="4"/>
  <c r="HF81" i="4"/>
  <c r="HF82" i="4"/>
  <c r="HF83" i="4"/>
  <c r="HF84" i="4"/>
  <c r="HF85" i="4"/>
  <c r="HF86" i="4"/>
  <c r="HF87" i="4"/>
  <c r="HF88" i="4"/>
  <c r="HF89" i="4"/>
  <c r="HF90" i="4"/>
  <c r="HF91" i="4"/>
  <c r="HF92" i="4"/>
  <c r="HF93" i="4"/>
  <c r="HF94" i="4"/>
  <c r="HE95" i="4"/>
  <c r="HD5" i="4"/>
  <c r="HD6" i="4"/>
  <c r="HD7" i="4"/>
  <c r="HD8" i="4"/>
  <c r="HD9" i="4"/>
  <c r="HD10" i="4"/>
  <c r="HD11" i="4"/>
  <c r="HD12" i="4"/>
  <c r="HD15" i="4"/>
  <c r="HD16" i="4"/>
  <c r="HD17" i="4"/>
  <c r="HD18" i="4"/>
  <c r="HD19" i="4"/>
  <c r="HD20" i="4"/>
  <c r="HD22" i="4"/>
  <c r="HD23" i="4"/>
  <c r="HD24" i="4"/>
  <c r="HD25" i="4"/>
  <c r="HD26" i="4"/>
  <c r="HD27" i="4"/>
  <c r="HD29" i="4"/>
  <c r="HD30" i="4"/>
  <c r="HD31" i="4"/>
  <c r="HD32" i="4"/>
  <c r="HD33" i="4"/>
  <c r="HD34" i="4"/>
  <c r="HD35" i="4"/>
  <c r="HD36" i="4"/>
  <c r="HD38" i="4"/>
  <c r="HD39" i="4"/>
  <c r="HD40" i="4"/>
  <c r="HD41" i="4"/>
  <c r="HD42" i="4"/>
  <c r="HD43" i="4"/>
  <c r="HD44" i="4"/>
  <c r="HD45" i="4"/>
  <c r="HD46" i="4"/>
  <c r="HD47" i="4"/>
  <c r="HD48" i="4"/>
  <c r="HD49" i="4"/>
  <c r="HD50" i="4"/>
  <c r="HD53" i="4"/>
  <c r="HD54" i="4"/>
  <c r="HD55" i="4"/>
  <c r="HD56" i="4"/>
  <c r="HD57" i="4"/>
  <c r="HD58" i="4"/>
  <c r="HD59" i="4"/>
  <c r="HD60" i="4"/>
  <c r="HD61" i="4"/>
  <c r="HD62" i="4"/>
  <c r="HD63" i="4"/>
  <c r="HD64" i="4"/>
  <c r="HD65" i="4"/>
  <c r="HD66" i="4"/>
  <c r="HD67" i="4"/>
  <c r="HD68" i="4"/>
  <c r="HD69" i="4"/>
  <c r="HD70" i="4"/>
  <c r="HD71" i="4"/>
  <c r="HD72" i="4"/>
  <c r="HD73" i="4"/>
  <c r="HD74" i="4"/>
  <c r="HD75" i="4"/>
  <c r="HD76" i="4"/>
  <c r="HD77" i="4"/>
  <c r="HD78" i="4"/>
  <c r="HD79" i="4"/>
  <c r="HD80" i="4"/>
  <c r="HD81" i="4"/>
  <c r="HD82" i="4"/>
  <c r="HD83" i="4"/>
  <c r="HD84" i="4"/>
  <c r="HD85" i="4"/>
  <c r="HD86" i="4"/>
  <c r="HD87" i="4"/>
  <c r="HD88" i="4"/>
  <c r="HD89" i="4"/>
  <c r="HD90" i="4"/>
  <c r="HD91" i="4"/>
  <c r="HD92" i="4"/>
  <c r="HD93" i="4"/>
  <c r="HD94" i="4"/>
  <c r="HB95" i="4"/>
  <c r="HA5" i="4"/>
  <c r="HA6" i="4"/>
  <c r="HA7" i="4"/>
  <c r="HA8" i="4"/>
  <c r="HA9" i="4"/>
  <c r="HA10" i="4"/>
  <c r="HA11" i="4"/>
  <c r="HA12" i="4"/>
  <c r="HA15" i="4"/>
  <c r="HA16" i="4"/>
  <c r="HA17" i="4"/>
  <c r="HA18" i="4"/>
  <c r="HA19" i="4"/>
  <c r="HA20" i="4"/>
  <c r="HA22" i="4"/>
  <c r="HA23" i="4"/>
  <c r="HA24" i="4"/>
  <c r="HA25" i="4"/>
  <c r="HA26" i="4"/>
  <c r="HA27" i="4"/>
  <c r="HA29" i="4"/>
  <c r="HA30" i="4"/>
  <c r="HA31" i="4"/>
  <c r="HA32" i="4"/>
  <c r="HA33" i="4"/>
  <c r="HA34" i="4"/>
  <c r="HA35" i="4"/>
  <c r="HA36" i="4"/>
  <c r="HA38" i="4"/>
  <c r="HA39" i="4"/>
  <c r="HA40" i="4"/>
  <c r="HA41" i="4"/>
  <c r="HA42" i="4"/>
  <c r="HA43" i="4"/>
  <c r="HA44" i="4"/>
  <c r="HA45" i="4"/>
  <c r="HA46" i="4"/>
  <c r="HA47" i="4"/>
  <c r="HA48" i="4"/>
  <c r="HA49" i="4"/>
  <c r="HA50" i="4"/>
  <c r="HA53" i="4"/>
  <c r="HA54" i="4"/>
  <c r="HA55" i="4"/>
  <c r="HA56" i="4"/>
  <c r="HA57" i="4"/>
  <c r="HA58" i="4"/>
  <c r="HA59" i="4"/>
  <c r="HA60" i="4"/>
  <c r="HA61" i="4"/>
  <c r="HA62" i="4"/>
  <c r="HA63" i="4"/>
  <c r="HA64" i="4"/>
  <c r="HA65" i="4"/>
  <c r="HA66" i="4"/>
  <c r="HA67" i="4"/>
  <c r="HA68" i="4"/>
  <c r="HA69" i="4"/>
  <c r="HA70" i="4"/>
  <c r="HA71" i="4"/>
  <c r="HA72" i="4"/>
  <c r="HA73" i="4"/>
  <c r="HA74" i="4"/>
  <c r="HA75" i="4"/>
  <c r="HA76" i="4"/>
  <c r="HA77" i="4"/>
  <c r="HA78" i="4"/>
  <c r="HA79" i="4"/>
  <c r="HA80" i="4"/>
  <c r="HA81" i="4"/>
  <c r="HA82" i="4"/>
  <c r="HA83" i="4"/>
  <c r="HA84" i="4"/>
  <c r="HA85" i="4"/>
  <c r="HA86" i="4"/>
  <c r="HA87" i="4"/>
  <c r="HA88" i="4"/>
  <c r="HA89" i="4"/>
  <c r="HA90" i="4"/>
  <c r="HA91" i="4"/>
  <c r="HA92" i="4"/>
  <c r="HA93" i="4"/>
  <c r="HA94" i="4"/>
  <c r="GZ95" i="4"/>
  <c r="GY5" i="4"/>
  <c r="GY6" i="4"/>
  <c r="GY7" i="4"/>
  <c r="GY8" i="4"/>
  <c r="GY9" i="4"/>
  <c r="GY10" i="4"/>
  <c r="GY11" i="4"/>
  <c r="GY12" i="4"/>
  <c r="GY15" i="4"/>
  <c r="GY16" i="4"/>
  <c r="GY17" i="4"/>
  <c r="GY18" i="4"/>
  <c r="GY19" i="4"/>
  <c r="GY20" i="4"/>
  <c r="GY22" i="4"/>
  <c r="GY23" i="4"/>
  <c r="GY24" i="4"/>
  <c r="GY25" i="4"/>
  <c r="GY26" i="4"/>
  <c r="GY27" i="4"/>
  <c r="GY29" i="4"/>
  <c r="GY30" i="4"/>
  <c r="GY31" i="4"/>
  <c r="GY32" i="4"/>
  <c r="GY33" i="4"/>
  <c r="GY34" i="4"/>
  <c r="GY35" i="4"/>
  <c r="GY36" i="4"/>
  <c r="GY38" i="4"/>
  <c r="GY39" i="4"/>
  <c r="GY40" i="4"/>
  <c r="GY41" i="4"/>
  <c r="GY42" i="4"/>
  <c r="GY43" i="4"/>
  <c r="GY44" i="4"/>
  <c r="GY45" i="4"/>
  <c r="GY46" i="4"/>
  <c r="GY47" i="4"/>
  <c r="GY48" i="4"/>
  <c r="GY49" i="4"/>
  <c r="GY50" i="4"/>
  <c r="GY53" i="4"/>
  <c r="GY54" i="4"/>
  <c r="GY55" i="4"/>
  <c r="GY56" i="4"/>
  <c r="GY57" i="4"/>
  <c r="GY58" i="4"/>
  <c r="GY59" i="4"/>
  <c r="GY60" i="4"/>
  <c r="GY61" i="4"/>
  <c r="GY62" i="4"/>
  <c r="GY63" i="4"/>
  <c r="GY64" i="4"/>
  <c r="GY65" i="4"/>
  <c r="GY66" i="4"/>
  <c r="GY67" i="4"/>
  <c r="GY68" i="4"/>
  <c r="GY69" i="4"/>
  <c r="GY70" i="4"/>
  <c r="GY71" i="4"/>
  <c r="GY72" i="4"/>
  <c r="GY73" i="4"/>
  <c r="GY74" i="4"/>
  <c r="GY75" i="4"/>
  <c r="GY76" i="4"/>
  <c r="GY77" i="4"/>
  <c r="GY78" i="4"/>
  <c r="GY79" i="4"/>
  <c r="GY80" i="4"/>
  <c r="GY81" i="4"/>
  <c r="GY82" i="4"/>
  <c r="GY83" i="4"/>
  <c r="GY84" i="4"/>
  <c r="GY85" i="4"/>
  <c r="GY86" i="4"/>
  <c r="GY87" i="4"/>
  <c r="GY88" i="4"/>
  <c r="GY89" i="4"/>
  <c r="GY90" i="4"/>
  <c r="GY91" i="4"/>
  <c r="GY92" i="4"/>
  <c r="GY93" i="4"/>
  <c r="GY94" i="4"/>
  <c r="GV5" i="4"/>
  <c r="GV6" i="4"/>
  <c r="GV7" i="4"/>
  <c r="GV8" i="4"/>
  <c r="GV9" i="4"/>
  <c r="GV10" i="4"/>
  <c r="GV11" i="4"/>
  <c r="GV12" i="4"/>
  <c r="GV15" i="4"/>
  <c r="GV16" i="4"/>
  <c r="GV17" i="4"/>
  <c r="GV18" i="4"/>
  <c r="GV19" i="4"/>
  <c r="GV20" i="4"/>
  <c r="GV22" i="4"/>
  <c r="GV23" i="4"/>
  <c r="GV24" i="4"/>
  <c r="GV25" i="4"/>
  <c r="GV26" i="4"/>
  <c r="GV27" i="4"/>
  <c r="GV29" i="4"/>
  <c r="GV30" i="4"/>
  <c r="GV31" i="4"/>
  <c r="GV32" i="4"/>
  <c r="GV33" i="4"/>
  <c r="GV34" i="4"/>
  <c r="GV35" i="4"/>
  <c r="GV36" i="4"/>
  <c r="GV38" i="4"/>
  <c r="GV39" i="4"/>
  <c r="GV40" i="4"/>
  <c r="GV41" i="4"/>
  <c r="GV42" i="4"/>
  <c r="GV43" i="4"/>
  <c r="GV44" i="4"/>
  <c r="GV45" i="4"/>
  <c r="GV46" i="4"/>
  <c r="GV47" i="4"/>
  <c r="GV48" i="4"/>
  <c r="GV49" i="4"/>
  <c r="GV50" i="4"/>
  <c r="GV53" i="4"/>
  <c r="GV54" i="4"/>
  <c r="GV55" i="4"/>
  <c r="GV56" i="4"/>
  <c r="GV57" i="4"/>
  <c r="GV58" i="4"/>
  <c r="GV59" i="4"/>
  <c r="GV60" i="4"/>
  <c r="GV61" i="4"/>
  <c r="GV62" i="4"/>
  <c r="GV63" i="4"/>
  <c r="GV64" i="4"/>
  <c r="GV65" i="4"/>
  <c r="GV66" i="4"/>
  <c r="GV67" i="4"/>
  <c r="GV68" i="4"/>
  <c r="GV69" i="4"/>
  <c r="GV70" i="4"/>
  <c r="GV71" i="4"/>
  <c r="GV72" i="4"/>
  <c r="GV73" i="4"/>
  <c r="GV74" i="4"/>
  <c r="GV75" i="4"/>
  <c r="GV76" i="4"/>
  <c r="GV77" i="4"/>
  <c r="GV78" i="4"/>
  <c r="GV79" i="4"/>
  <c r="GV80" i="4"/>
  <c r="GV81" i="4"/>
  <c r="GV82" i="4"/>
  <c r="GV83" i="4"/>
  <c r="GV84" i="4"/>
  <c r="GV85" i="4"/>
  <c r="GV86" i="4"/>
  <c r="GV87" i="4"/>
  <c r="GV88" i="4"/>
  <c r="GV89" i="4"/>
  <c r="GV90" i="4"/>
  <c r="GV91" i="4"/>
  <c r="GV92" i="4"/>
  <c r="GV93" i="4"/>
  <c r="GV94" i="4"/>
  <c r="GT5" i="4"/>
  <c r="GT6" i="4"/>
  <c r="GT7" i="4"/>
  <c r="GT8" i="4"/>
  <c r="GT9" i="4"/>
  <c r="GT10" i="4"/>
  <c r="GT11" i="4"/>
  <c r="GT12" i="4"/>
  <c r="GT15" i="4"/>
  <c r="GT16" i="4"/>
  <c r="GT17" i="4"/>
  <c r="GT18" i="4"/>
  <c r="GT19" i="4"/>
  <c r="GT20" i="4"/>
  <c r="GT22" i="4"/>
  <c r="GT23" i="4"/>
  <c r="GT24" i="4"/>
  <c r="GT25" i="4"/>
  <c r="GT26" i="4"/>
  <c r="GT27" i="4"/>
  <c r="GT29" i="4"/>
  <c r="GT30" i="4"/>
  <c r="GT31" i="4"/>
  <c r="GT32" i="4"/>
  <c r="GT33" i="4"/>
  <c r="GT34" i="4"/>
  <c r="GT35" i="4"/>
  <c r="GT36" i="4"/>
  <c r="GT38" i="4"/>
  <c r="GT39" i="4"/>
  <c r="GT40" i="4"/>
  <c r="GT41" i="4"/>
  <c r="GT42" i="4"/>
  <c r="GT43" i="4"/>
  <c r="GT44" i="4"/>
  <c r="GT45" i="4"/>
  <c r="GT46" i="4"/>
  <c r="GT47" i="4"/>
  <c r="GT48" i="4"/>
  <c r="GT49" i="4"/>
  <c r="GT50" i="4"/>
  <c r="GT53" i="4"/>
  <c r="GT54" i="4"/>
  <c r="GT55" i="4"/>
  <c r="GT56" i="4"/>
  <c r="GT57" i="4"/>
  <c r="GT58" i="4"/>
  <c r="GT59" i="4"/>
  <c r="GT60" i="4"/>
  <c r="GT61" i="4"/>
  <c r="GT62" i="4"/>
  <c r="GT63" i="4"/>
  <c r="GT64" i="4"/>
  <c r="GT65" i="4"/>
  <c r="GT66" i="4"/>
  <c r="GT67" i="4"/>
  <c r="GT68" i="4"/>
  <c r="GT69" i="4"/>
  <c r="GT70" i="4"/>
  <c r="GT71" i="4"/>
  <c r="GT72" i="4"/>
  <c r="GT73" i="4"/>
  <c r="GT74" i="4"/>
  <c r="GT75" i="4"/>
  <c r="GT76" i="4"/>
  <c r="GT77" i="4"/>
  <c r="GT78" i="4"/>
  <c r="GT79" i="4"/>
  <c r="GT80" i="4"/>
  <c r="GT81" i="4"/>
  <c r="GT82" i="4"/>
  <c r="GT83" i="4"/>
  <c r="GT84" i="4"/>
  <c r="GT85" i="4"/>
  <c r="GT86" i="4"/>
  <c r="GT87" i="4"/>
  <c r="GT88" i="4"/>
  <c r="GT89" i="4"/>
  <c r="GT90" i="4"/>
  <c r="GT91" i="4"/>
  <c r="GT92" i="4"/>
  <c r="GT93" i="4"/>
  <c r="GT94" i="4"/>
  <c r="GR95" i="4"/>
  <c r="GQ5" i="4"/>
  <c r="GQ6" i="4"/>
  <c r="GQ7" i="4"/>
  <c r="GQ8" i="4"/>
  <c r="GQ9" i="4"/>
  <c r="GQ10" i="4"/>
  <c r="GQ11" i="4"/>
  <c r="GQ12" i="4"/>
  <c r="GQ15" i="4"/>
  <c r="GQ16" i="4"/>
  <c r="GQ17" i="4"/>
  <c r="GQ18" i="4"/>
  <c r="GQ19" i="4"/>
  <c r="GQ20" i="4"/>
  <c r="GQ22" i="4"/>
  <c r="GQ23" i="4"/>
  <c r="GQ24" i="4"/>
  <c r="GQ25" i="4"/>
  <c r="GQ26" i="4"/>
  <c r="GQ27" i="4"/>
  <c r="GQ29" i="4"/>
  <c r="GQ30" i="4"/>
  <c r="GQ31" i="4"/>
  <c r="GQ32" i="4"/>
  <c r="GQ33" i="4"/>
  <c r="GQ34" i="4"/>
  <c r="GQ35" i="4"/>
  <c r="GQ36" i="4"/>
  <c r="GQ38" i="4"/>
  <c r="GQ39" i="4"/>
  <c r="GQ40" i="4"/>
  <c r="GQ41" i="4"/>
  <c r="GQ42" i="4"/>
  <c r="GQ43" i="4"/>
  <c r="GQ44" i="4"/>
  <c r="GQ45" i="4"/>
  <c r="GQ46" i="4"/>
  <c r="GQ47" i="4"/>
  <c r="GQ48" i="4"/>
  <c r="GQ49" i="4"/>
  <c r="GQ50" i="4"/>
  <c r="GQ53" i="4"/>
  <c r="GQ54" i="4"/>
  <c r="GQ55" i="4"/>
  <c r="GQ56" i="4"/>
  <c r="GQ57" i="4"/>
  <c r="GQ58" i="4"/>
  <c r="GQ59" i="4"/>
  <c r="GQ60" i="4"/>
  <c r="GQ61" i="4"/>
  <c r="GQ62" i="4"/>
  <c r="GQ63" i="4"/>
  <c r="GQ64" i="4"/>
  <c r="GQ65" i="4"/>
  <c r="GQ66" i="4"/>
  <c r="GQ67" i="4"/>
  <c r="GQ68" i="4"/>
  <c r="GQ69" i="4"/>
  <c r="GQ70" i="4"/>
  <c r="GQ71" i="4"/>
  <c r="GQ72" i="4"/>
  <c r="GQ73" i="4"/>
  <c r="GQ74" i="4"/>
  <c r="GQ75" i="4"/>
  <c r="GQ76" i="4"/>
  <c r="GQ77" i="4"/>
  <c r="GQ78" i="4"/>
  <c r="GQ79" i="4"/>
  <c r="GQ80" i="4"/>
  <c r="GQ81" i="4"/>
  <c r="GQ82" i="4"/>
  <c r="GQ83" i="4"/>
  <c r="GQ84" i="4"/>
  <c r="GQ85" i="4"/>
  <c r="GQ86" i="4"/>
  <c r="GQ87" i="4"/>
  <c r="GQ88" i="4"/>
  <c r="GQ89" i="4"/>
  <c r="GQ90" i="4"/>
  <c r="GQ91" i="4"/>
  <c r="GQ92" i="4"/>
  <c r="GQ93" i="4"/>
  <c r="GQ94" i="4"/>
  <c r="GP95" i="4"/>
  <c r="GO5" i="4"/>
  <c r="GO6" i="4"/>
  <c r="GO7" i="4"/>
  <c r="GO8" i="4"/>
  <c r="GO9" i="4"/>
  <c r="GO10" i="4"/>
  <c r="GO11" i="4"/>
  <c r="GO12" i="4"/>
  <c r="GO15" i="4"/>
  <c r="GO16" i="4"/>
  <c r="GO17" i="4"/>
  <c r="GO18" i="4"/>
  <c r="GO19" i="4"/>
  <c r="GO20" i="4"/>
  <c r="GO22" i="4"/>
  <c r="GO23" i="4"/>
  <c r="GO24" i="4"/>
  <c r="GO25" i="4"/>
  <c r="GO26" i="4"/>
  <c r="GO27" i="4"/>
  <c r="GO29" i="4"/>
  <c r="GO30" i="4"/>
  <c r="GO31" i="4"/>
  <c r="GO32" i="4"/>
  <c r="GO33" i="4"/>
  <c r="GO34" i="4"/>
  <c r="GO35" i="4"/>
  <c r="GO36" i="4"/>
  <c r="GO38" i="4"/>
  <c r="GO39" i="4"/>
  <c r="GO40" i="4"/>
  <c r="GO41" i="4"/>
  <c r="GO42" i="4"/>
  <c r="GO43" i="4"/>
  <c r="GO44" i="4"/>
  <c r="GO45" i="4"/>
  <c r="GO46" i="4"/>
  <c r="GO47" i="4"/>
  <c r="GO48" i="4"/>
  <c r="GO49" i="4"/>
  <c r="GO50" i="4"/>
  <c r="GO53" i="4"/>
  <c r="GO54" i="4"/>
  <c r="GO55" i="4"/>
  <c r="GO56" i="4"/>
  <c r="GO57" i="4"/>
  <c r="GO58" i="4"/>
  <c r="GO59" i="4"/>
  <c r="GO60" i="4"/>
  <c r="GO61" i="4"/>
  <c r="GO62" i="4"/>
  <c r="GO63" i="4"/>
  <c r="GO64" i="4"/>
  <c r="GO65" i="4"/>
  <c r="GO66" i="4"/>
  <c r="GO67" i="4"/>
  <c r="GO68" i="4"/>
  <c r="GO69" i="4"/>
  <c r="GO70" i="4"/>
  <c r="GO71" i="4"/>
  <c r="GO72" i="4"/>
  <c r="GO73" i="4"/>
  <c r="GO74" i="4"/>
  <c r="GO75" i="4"/>
  <c r="GO76" i="4"/>
  <c r="GO77" i="4"/>
  <c r="GO78" i="4"/>
  <c r="GO79" i="4"/>
  <c r="GO80" i="4"/>
  <c r="GO81" i="4"/>
  <c r="GO82" i="4"/>
  <c r="GO83" i="4"/>
  <c r="GO84" i="4"/>
  <c r="GO85" i="4"/>
  <c r="GO86" i="4"/>
  <c r="GO87" i="4"/>
  <c r="GO88" i="4"/>
  <c r="GO89" i="4"/>
  <c r="GO90" i="4"/>
  <c r="GO91" i="4"/>
  <c r="GO92" i="4"/>
  <c r="GO93" i="4"/>
  <c r="GO94" i="4"/>
  <c r="GM95" i="4"/>
  <c r="GL5" i="4"/>
  <c r="GL6" i="4"/>
  <c r="GL7" i="4"/>
  <c r="GL8" i="4"/>
  <c r="GL9" i="4"/>
  <c r="GL10" i="4"/>
  <c r="GL11" i="4"/>
  <c r="GL12" i="4"/>
  <c r="GL15" i="4"/>
  <c r="GL16" i="4"/>
  <c r="GL17" i="4"/>
  <c r="GL18" i="4"/>
  <c r="GL19" i="4"/>
  <c r="GL20" i="4"/>
  <c r="GL22" i="4"/>
  <c r="GL23" i="4"/>
  <c r="GL24" i="4"/>
  <c r="GL25" i="4"/>
  <c r="GL26" i="4"/>
  <c r="GL27" i="4"/>
  <c r="GL29" i="4"/>
  <c r="GL30" i="4"/>
  <c r="GL31" i="4"/>
  <c r="GL32" i="4"/>
  <c r="GL33" i="4"/>
  <c r="GL34" i="4"/>
  <c r="GL35" i="4"/>
  <c r="GL36" i="4"/>
  <c r="GL38" i="4"/>
  <c r="GL39" i="4"/>
  <c r="GL40" i="4"/>
  <c r="GL41" i="4"/>
  <c r="GL42" i="4"/>
  <c r="GL43" i="4"/>
  <c r="GL44" i="4"/>
  <c r="GL45" i="4"/>
  <c r="GL46" i="4"/>
  <c r="GL47" i="4"/>
  <c r="GL48" i="4"/>
  <c r="GL49" i="4"/>
  <c r="GL50" i="4"/>
  <c r="GL53" i="4"/>
  <c r="GL54" i="4"/>
  <c r="GL55" i="4"/>
  <c r="GL56" i="4"/>
  <c r="GL57" i="4"/>
  <c r="GL58" i="4"/>
  <c r="GL59" i="4"/>
  <c r="GL60" i="4"/>
  <c r="GL61" i="4"/>
  <c r="GL62" i="4"/>
  <c r="GL63" i="4"/>
  <c r="GL64" i="4"/>
  <c r="GL65" i="4"/>
  <c r="GL66" i="4"/>
  <c r="GL67" i="4"/>
  <c r="GL68" i="4"/>
  <c r="GL69" i="4"/>
  <c r="GL70" i="4"/>
  <c r="GL71" i="4"/>
  <c r="GL72" i="4"/>
  <c r="GL73" i="4"/>
  <c r="GL74" i="4"/>
  <c r="GL75" i="4"/>
  <c r="GL76" i="4"/>
  <c r="GL77" i="4"/>
  <c r="GL78" i="4"/>
  <c r="GL79" i="4"/>
  <c r="GL80" i="4"/>
  <c r="GL81" i="4"/>
  <c r="GL82" i="4"/>
  <c r="GL83" i="4"/>
  <c r="GL84" i="4"/>
  <c r="GL85" i="4"/>
  <c r="GL86" i="4"/>
  <c r="GL87" i="4"/>
  <c r="GL88" i="4"/>
  <c r="GL89" i="4"/>
  <c r="GL90" i="4"/>
  <c r="GL91" i="4"/>
  <c r="GL92" i="4"/>
  <c r="GL93" i="4"/>
  <c r="GL94" i="4"/>
  <c r="GK95" i="4"/>
  <c r="GJ5" i="4"/>
  <c r="GJ6" i="4"/>
  <c r="GJ7" i="4"/>
  <c r="GJ8" i="4"/>
  <c r="GJ9" i="4"/>
  <c r="GJ10" i="4"/>
  <c r="GJ11" i="4"/>
  <c r="GJ12" i="4"/>
  <c r="GJ15" i="4"/>
  <c r="GJ16" i="4"/>
  <c r="GJ17" i="4"/>
  <c r="GJ18" i="4"/>
  <c r="GJ19" i="4"/>
  <c r="GJ20" i="4"/>
  <c r="GJ22" i="4"/>
  <c r="GJ23" i="4"/>
  <c r="GJ24" i="4"/>
  <c r="GJ25" i="4"/>
  <c r="GJ26" i="4"/>
  <c r="GJ27" i="4"/>
  <c r="GJ29" i="4"/>
  <c r="GJ30" i="4"/>
  <c r="GJ31" i="4"/>
  <c r="GJ32" i="4"/>
  <c r="GJ33" i="4"/>
  <c r="GJ34" i="4"/>
  <c r="GJ35" i="4"/>
  <c r="GJ36" i="4"/>
  <c r="GJ38" i="4"/>
  <c r="GJ39" i="4"/>
  <c r="GJ40" i="4"/>
  <c r="GJ41" i="4"/>
  <c r="GJ42" i="4"/>
  <c r="GJ43" i="4"/>
  <c r="GJ44" i="4"/>
  <c r="GJ45" i="4"/>
  <c r="GJ46" i="4"/>
  <c r="GJ47" i="4"/>
  <c r="GJ48" i="4"/>
  <c r="GJ49" i="4"/>
  <c r="GJ50" i="4"/>
  <c r="GJ53" i="4"/>
  <c r="GJ54" i="4"/>
  <c r="GJ55" i="4"/>
  <c r="GJ56" i="4"/>
  <c r="GJ57" i="4"/>
  <c r="GJ58" i="4"/>
  <c r="GJ59" i="4"/>
  <c r="GJ60" i="4"/>
  <c r="GJ61" i="4"/>
  <c r="GJ62" i="4"/>
  <c r="GJ63" i="4"/>
  <c r="GJ64" i="4"/>
  <c r="GJ65" i="4"/>
  <c r="GJ66" i="4"/>
  <c r="GJ67" i="4"/>
  <c r="GJ68" i="4"/>
  <c r="GJ69" i="4"/>
  <c r="GJ70" i="4"/>
  <c r="GJ71" i="4"/>
  <c r="GJ72" i="4"/>
  <c r="GJ73" i="4"/>
  <c r="GJ74" i="4"/>
  <c r="GJ75" i="4"/>
  <c r="GJ76" i="4"/>
  <c r="GJ77" i="4"/>
  <c r="GJ78" i="4"/>
  <c r="GJ79" i="4"/>
  <c r="GJ80" i="4"/>
  <c r="GJ81" i="4"/>
  <c r="GJ82" i="4"/>
  <c r="GJ83" i="4"/>
  <c r="GJ84" i="4"/>
  <c r="GJ85" i="4"/>
  <c r="GJ86" i="4"/>
  <c r="GJ87" i="4"/>
  <c r="GJ88" i="4"/>
  <c r="GJ89" i="4"/>
  <c r="GJ90" i="4"/>
  <c r="GJ91" i="4"/>
  <c r="GJ92" i="4"/>
  <c r="GJ93" i="4"/>
  <c r="GJ94" i="4"/>
  <c r="GG5" i="4"/>
  <c r="GG6" i="4"/>
  <c r="GG7" i="4"/>
  <c r="GG8" i="4"/>
  <c r="GG9" i="4"/>
  <c r="GG10" i="4"/>
  <c r="GG11" i="4"/>
  <c r="GG12" i="4"/>
  <c r="GG15" i="4"/>
  <c r="GG16" i="4"/>
  <c r="GG17" i="4"/>
  <c r="GG18" i="4"/>
  <c r="GG19" i="4"/>
  <c r="GG20" i="4"/>
  <c r="GG22" i="4"/>
  <c r="GG23" i="4"/>
  <c r="GG24" i="4"/>
  <c r="GG25" i="4"/>
  <c r="GG26" i="4"/>
  <c r="GG27" i="4"/>
  <c r="GG29" i="4"/>
  <c r="GG30" i="4"/>
  <c r="GG31" i="4"/>
  <c r="GG32" i="4"/>
  <c r="GG33" i="4"/>
  <c r="GG34" i="4"/>
  <c r="GG35" i="4"/>
  <c r="GG36" i="4"/>
  <c r="GG38" i="4"/>
  <c r="GG39" i="4"/>
  <c r="GG40" i="4"/>
  <c r="GG41" i="4"/>
  <c r="GG42" i="4"/>
  <c r="GG43" i="4"/>
  <c r="GG44" i="4"/>
  <c r="GG45" i="4"/>
  <c r="GG46" i="4"/>
  <c r="GG47" i="4"/>
  <c r="GG48" i="4"/>
  <c r="GG49" i="4"/>
  <c r="GG50" i="4"/>
  <c r="GG53" i="4"/>
  <c r="GG54" i="4"/>
  <c r="GG55" i="4"/>
  <c r="GG56" i="4"/>
  <c r="GG57" i="4"/>
  <c r="GG58" i="4"/>
  <c r="GG59" i="4"/>
  <c r="GG60" i="4"/>
  <c r="GG61" i="4"/>
  <c r="GG62" i="4"/>
  <c r="GG63" i="4"/>
  <c r="GG64" i="4"/>
  <c r="GG65" i="4"/>
  <c r="GG66" i="4"/>
  <c r="GG67" i="4"/>
  <c r="GG68" i="4"/>
  <c r="GG69" i="4"/>
  <c r="GG70" i="4"/>
  <c r="GG71" i="4"/>
  <c r="GG72" i="4"/>
  <c r="GG73" i="4"/>
  <c r="GG74" i="4"/>
  <c r="GG75" i="4"/>
  <c r="GG76" i="4"/>
  <c r="GG77" i="4"/>
  <c r="GG78" i="4"/>
  <c r="GG79" i="4"/>
  <c r="GG80" i="4"/>
  <c r="GG81" i="4"/>
  <c r="GG82" i="4"/>
  <c r="GG83" i="4"/>
  <c r="GG84" i="4"/>
  <c r="GG85" i="4"/>
  <c r="GG86" i="4"/>
  <c r="GG87" i="4"/>
  <c r="GG88" i="4"/>
  <c r="GG89" i="4"/>
  <c r="GG90" i="4"/>
  <c r="GG91" i="4"/>
  <c r="GG92" i="4"/>
  <c r="GG93" i="4"/>
  <c r="GG94" i="4"/>
  <c r="GE5" i="4"/>
  <c r="GE6" i="4"/>
  <c r="GE7" i="4"/>
  <c r="GE8" i="4"/>
  <c r="GE9" i="4"/>
  <c r="GE10" i="4"/>
  <c r="GE11" i="4"/>
  <c r="GE12" i="4"/>
  <c r="GE15" i="4"/>
  <c r="GE16" i="4"/>
  <c r="GE17" i="4"/>
  <c r="GE18" i="4"/>
  <c r="GE19" i="4"/>
  <c r="GE20" i="4"/>
  <c r="GE22" i="4"/>
  <c r="GE23" i="4"/>
  <c r="GE24" i="4"/>
  <c r="GE25" i="4"/>
  <c r="GE26" i="4"/>
  <c r="GE27" i="4"/>
  <c r="GE29" i="4"/>
  <c r="GE30" i="4"/>
  <c r="GE31" i="4"/>
  <c r="GE32" i="4"/>
  <c r="GE33" i="4"/>
  <c r="GE34" i="4"/>
  <c r="GE35" i="4"/>
  <c r="GE36" i="4"/>
  <c r="GE38" i="4"/>
  <c r="GE39" i="4"/>
  <c r="GE40" i="4"/>
  <c r="GE41" i="4"/>
  <c r="GE42" i="4"/>
  <c r="GE43" i="4"/>
  <c r="GE44" i="4"/>
  <c r="GE45" i="4"/>
  <c r="GE46" i="4"/>
  <c r="GE47" i="4"/>
  <c r="GE48" i="4"/>
  <c r="GE49" i="4"/>
  <c r="GE50" i="4"/>
  <c r="GE53" i="4"/>
  <c r="GE54" i="4"/>
  <c r="GE55" i="4"/>
  <c r="GE56" i="4"/>
  <c r="GE57" i="4"/>
  <c r="GE58" i="4"/>
  <c r="GE59" i="4"/>
  <c r="GE60" i="4"/>
  <c r="GE61" i="4"/>
  <c r="GE62" i="4"/>
  <c r="GE63" i="4"/>
  <c r="GE64" i="4"/>
  <c r="GE65" i="4"/>
  <c r="GE66" i="4"/>
  <c r="GE67" i="4"/>
  <c r="GE68" i="4"/>
  <c r="GE69" i="4"/>
  <c r="GE70" i="4"/>
  <c r="GE71" i="4"/>
  <c r="GE72" i="4"/>
  <c r="GE73" i="4"/>
  <c r="GE74" i="4"/>
  <c r="GE75" i="4"/>
  <c r="GE76" i="4"/>
  <c r="GE77" i="4"/>
  <c r="GE78" i="4"/>
  <c r="GE79" i="4"/>
  <c r="GE80" i="4"/>
  <c r="GE81" i="4"/>
  <c r="GE82" i="4"/>
  <c r="GE83" i="4"/>
  <c r="GE84" i="4"/>
  <c r="GE85" i="4"/>
  <c r="GE86" i="4"/>
  <c r="GE87" i="4"/>
  <c r="GE88" i="4"/>
  <c r="GE89" i="4"/>
  <c r="GE90" i="4"/>
  <c r="GE91" i="4"/>
  <c r="GE92" i="4"/>
  <c r="GE93" i="4"/>
  <c r="GE94" i="4"/>
  <c r="GC95" i="4"/>
  <c r="GB5" i="4"/>
  <c r="GB6" i="4"/>
  <c r="GB7" i="4"/>
  <c r="GB8" i="4"/>
  <c r="GB9" i="4"/>
  <c r="GB10" i="4"/>
  <c r="GB11" i="4"/>
  <c r="GB12" i="4"/>
  <c r="GB15" i="4"/>
  <c r="GB16" i="4"/>
  <c r="GB17" i="4"/>
  <c r="GB18" i="4"/>
  <c r="GB19" i="4"/>
  <c r="GB20" i="4"/>
  <c r="GB22" i="4"/>
  <c r="GB23" i="4"/>
  <c r="GB24" i="4"/>
  <c r="GB25" i="4"/>
  <c r="GB26" i="4"/>
  <c r="GB27" i="4"/>
  <c r="GB29" i="4"/>
  <c r="GB30" i="4"/>
  <c r="GB31" i="4"/>
  <c r="GB32" i="4"/>
  <c r="GB33" i="4"/>
  <c r="GB34" i="4"/>
  <c r="GB35" i="4"/>
  <c r="GB36" i="4"/>
  <c r="GB38" i="4"/>
  <c r="GB39" i="4"/>
  <c r="GB40" i="4"/>
  <c r="GB41" i="4"/>
  <c r="GB42" i="4"/>
  <c r="GB43" i="4"/>
  <c r="GB44" i="4"/>
  <c r="GB45" i="4"/>
  <c r="GB46" i="4"/>
  <c r="GB47" i="4"/>
  <c r="GB48" i="4"/>
  <c r="GB49" i="4"/>
  <c r="GB50" i="4"/>
  <c r="GB53" i="4"/>
  <c r="GB54" i="4"/>
  <c r="GB55" i="4"/>
  <c r="GB56" i="4"/>
  <c r="GB57" i="4"/>
  <c r="GB58" i="4"/>
  <c r="GB59" i="4"/>
  <c r="GB60" i="4"/>
  <c r="GB61" i="4"/>
  <c r="GB62" i="4"/>
  <c r="GB63" i="4"/>
  <c r="GB64" i="4"/>
  <c r="GB65" i="4"/>
  <c r="GB66" i="4"/>
  <c r="GB67" i="4"/>
  <c r="GB68" i="4"/>
  <c r="GB69" i="4"/>
  <c r="GB70" i="4"/>
  <c r="GB71" i="4"/>
  <c r="GB72" i="4"/>
  <c r="GB73" i="4"/>
  <c r="GB74" i="4"/>
  <c r="GB75" i="4"/>
  <c r="GB76" i="4"/>
  <c r="GB77" i="4"/>
  <c r="GB78" i="4"/>
  <c r="GB79" i="4"/>
  <c r="GB80" i="4"/>
  <c r="GB81" i="4"/>
  <c r="GB82" i="4"/>
  <c r="GB83" i="4"/>
  <c r="GB84" i="4"/>
  <c r="GB85" i="4"/>
  <c r="GB86" i="4"/>
  <c r="GB87" i="4"/>
  <c r="GB88" i="4"/>
  <c r="GB89" i="4"/>
  <c r="GB90" i="4"/>
  <c r="GB91" i="4"/>
  <c r="GB92" i="4"/>
  <c r="GB93" i="4"/>
  <c r="GB94" i="4"/>
  <c r="GA95" i="4"/>
  <c r="FZ5" i="4"/>
  <c r="FZ6" i="4"/>
  <c r="FZ7" i="4"/>
  <c r="FZ8" i="4"/>
  <c r="FZ9" i="4"/>
  <c r="FZ10" i="4"/>
  <c r="FZ11" i="4"/>
  <c r="FZ12" i="4"/>
  <c r="FZ15" i="4"/>
  <c r="FZ16" i="4"/>
  <c r="FZ17" i="4"/>
  <c r="FZ18" i="4"/>
  <c r="FZ19" i="4"/>
  <c r="FZ20" i="4"/>
  <c r="FZ22" i="4"/>
  <c r="FZ23" i="4"/>
  <c r="FZ24" i="4"/>
  <c r="FZ25" i="4"/>
  <c r="FZ26" i="4"/>
  <c r="FZ27" i="4"/>
  <c r="FZ29" i="4"/>
  <c r="FZ30" i="4"/>
  <c r="FZ31" i="4"/>
  <c r="FZ32" i="4"/>
  <c r="FZ33" i="4"/>
  <c r="FZ34" i="4"/>
  <c r="FZ35" i="4"/>
  <c r="FZ36" i="4"/>
  <c r="FZ38" i="4"/>
  <c r="FZ39" i="4"/>
  <c r="FZ40" i="4"/>
  <c r="FZ41" i="4"/>
  <c r="FZ42" i="4"/>
  <c r="FZ43" i="4"/>
  <c r="FZ44" i="4"/>
  <c r="FZ45" i="4"/>
  <c r="FZ46" i="4"/>
  <c r="FZ47" i="4"/>
  <c r="FZ48" i="4"/>
  <c r="FZ49" i="4"/>
  <c r="FZ50" i="4"/>
  <c r="FZ53" i="4"/>
  <c r="FZ54" i="4"/>
  <c r="FZ55" i="4"/>
  <c r="FZ56" i="4"/>
  <c r="FZ57" i="4"/>
  <c r="FZ58" i="4"/>
  <c r="FZ59" i="4"/>
  <c r="FZ60" i="4"/>
  <c r="FZ61" i="4"/>
  <c r="FZ62" i="4"/>
  <c r="FZ63" i="4"/>
  <c r="FZ64" i="4"/>
  <c r="FZ65" i="4"/>
  <c r="FZ66" i="4"/>
  <c r="FZ67" i="4"/>
  <c r="FZ68" i="4"/>
  <c r="FZ69" i="4"/>
  <c r="FZ70" i="4"/>
  <c r="FZ71" i="4"/>
  <c r="FZ72" i="4"/>
  <c r="FZ73" i="4"/>
  <c r="FZ74" i="4"/>
  <c r="FZ75" i="4"/>
  <c r="FZ76" i="4"/>
  <c r="FZ77" i="4"/>
  <c r="FZ78" i="4"/>
  <c r="FZ79" i="4"/>
  <c r="FZ80" i="4"/>
  <c r="FZ81" i="4"/>
  <c r="FZ82" i="4"/>
  <c r="FZ83" i="4"/>
  <c r="FZ84" i="4"/>
  <c r="FZ85" i="4"/>
  <c r="FZ86" i="4"/>
  <c r="FZ87" i="4"/>
  <c r="FZ88" i="4"/>
  <c r="FZ89" i="4"/>
  <c r="FZ90" i="4"/>
  <c r="FZ91" i="4"/>
  <c r="FZ92" i="4"/>
  <c r="FZ93" i="4"/>
  <c r="FZ94" i="4"/>
  <c r="FX95" i="4"/>
  <c r="FW5" i="4"/>
  <c r="FW6" i="4"/>
  <c r="FW7" i="4"/>
  <c r="FW8" i="4"/>
  <c r="FW9" i="4"/>
  <c r="FW10" i="4"/>
  <c r="FW11" i="4"/>
  <c r="FW12" i="4"/>
  <c r="FW15" i="4"/>
  <c r="FW16" i="4"/>
  <c r="FW17" i="4"/>
  <c r="FW18" i="4"/>
  <c r="FW19" i="4"/>
  <c r="FW20" i="4"/>
  <c r="FW22" i="4"/>
  <c r="FW23" i="4"/>
  <c r="FW24" i="4"/>
  <c r="FW25" i="4"/>
  <c r="FW26" i="4"/>
  <c r="FW27" i="4"/>
  <c r="FW29" i="4"/>
  <c r="FW30" i="4"/>
  <c r="FW31" i="4"/>
  <c r="FW32" i="4"/>
  <c r="FW33" i="4"/>
  <c r="FW34" i="4"/>
  <c r="FW35" i="4"/>
  <c r="FW36" i="4"/>
  <c r="FW38" i="4"/>
  <c r="FW39" i="4"/>
  <c r="FW40" i="4"/>
  <c r="FW41" i="4"/>
  <c r="FW42" i="4"/>
  <c r="FW43" i="4"/>
  <c r="FW44" i="4"/>
  <c r="FW45" i="4"/>
  <c r="FW46" i="4"/>
  <c r="FW47" i="4"/>
  <c r="FW48" i="4"/>
  <c r="FW49" i="4"/>
  <c r="FW50" i="4"/>
  <c r="FW53" i="4"/>
  <c r="FW54" i="4"/>
  <c r="FW55" i="4"/>
  <c r="FW56" i="4"/>
  <c r="FW57" i="4"/>
  <c r="FW58" i="4"/>
  <c r="FW59" i="4"/>
  <c r="FW60" i="4"/>
  <c r="FW61" i="4"/>
  <c r="FW62" i="4"/>
  <c r="FW63" i="4"/>
  <c r="FW64" i="4"/>
  <c r="FW65" i="4"/>
  <c r="FW66" i="4"/>
  <c r="FW67" i="4"/>
  <c r="FW68" i="4"/>
  <c r="FW69" i="4"/>
  <c r="FW70" i="4"/>
  <c r="FW71" i="4"/>
  <c r="FW72" i="4"/>
  <c r="FW73" i="4"/>
  <c r="FW74" i="4"/>
  <c r="FW75" i="4"/>
  <c r="FW76" i="4"/>
  <c r="FW77" i="4"/>
  <c r="FW78" i="4"/>
  <c r="FW79" i="4"/>
  <c r="FW80" i="4"/>
  <c r="FW81" i="4"/>
  <c r="FW82" i="4"/>
  <c r="FW83" i="4"/>
  <c r="FW84" i="4"/>
  <c r="FW85" i="4"/>
  <c r="FW86" i="4"/>
  <c r="FW87" i="4"/>
  <c r="FW88" i="4"/>
  <c r="FW89" i="4"/>
  <c r="FW90" i="4"/>
  <c r="FW91" i="4"/>
  <c r="FW92" i="4"/>
  <c r="FW93" i="4"/>
  <c r="FW94" i="4"/>
  <c r="FV95" i="4"/>
  <c r="FU5" i="4"/>
  <c r="FU6" i="4"/>
  <c r="FU7" i="4"/>
  <c r="FU8" i="4"/>
  <c r="FU9" i="4"/>
  <c r="FU10" i="4"/>
  <c r="FU11" i="4"/>
  <c r="FU12" i="4"/>
  <c r="FU15" i="4"/>
  <c r="FU16" i="4"/>
  <c r="FU17" i="4"/>
  <c r="FU18" i="4"/>
  <c r="FU19" i="4"/>
  <c r="FU20" i="4"/>
  <c r="FU22" i="4"/>
  <c r="FU23" i="4"/>
  <c r="FU24" i="4"/>
  <c r="FU25" i="4"/>
  <c r="FU26" i="4"/>
  <c r="FU27" i="4"/>
  <c r="FU29" i="4"/>
  <c r="FU30" i="4"/>
  <c r="FU31" i="4"/>
  <c r="FU32" i="4"/>
  <c r="FU33" i="4"/>
  <c r="FU34" i="4"/>
  <c r="FU35" i="4"/>
  <c r="FU36" i="4"/>
  <c r="FU38" i="4"/>
  <c r="FU39" i="4"/>
  <c r="FU40" i="4"/>
  <c r="FU41" i="4"/>
  <c r="FU42" i="4"/>
  <c r="FU43" i="4"/>
  <c r="FU44" i="4"/>
  <c r="FU45" i="4"/>
  <c r="FU46" i="4"/>
  <c r="FU47" i="4"/>
  <c r="FU48" i="4"/>
  <c r="FU49" i="4"/>
  <c r="FU50" i="4"/>
  <c r="FU53" i="4"/>
  <c r="FU54" i="4"/>
  <c r="FU55" i="4"/>
  <c r="FU56" i="4"/>
  <c r="FU57" i="4"/>
  <c r="FU58" i="4"/>
  <c r="FU59" i="4"/>
  <c r="FU60" i="4"/>
  <c r="FU61" i="4"/>
  <c r="FU62" i="4"/>
  <c r="FU63" i="4"/>
  <c r="FU64" i="4"/>
  <c r="FU65" i="4"/>
  <c r="FU66" i="4"/>
  <c r="FU67" i="4"/>
  <c r="FU68" i="4"/>
  <c r="FU69" i="4"/>
  <c r="FU70" i="4"/>
  <c r="FU71" i="4"/>
  <c r="FU72" i="4"/>
  <c r="FU73" i="4"/>
  <c r="FU74" i="4"/>
  <c r="FU75" i="4"/>
  <c r="FU76" i="4"/>
  <c r="FU77" i="4"/>
  <c r="FU78" i="4"/>
  <c r="FU79" i="4"/>
  <c r="FU80" i="4"/>
  <c r="FU81" i="4"/>
  <c r="FU82" i="4"/>
  <c r="FU83" i="4"/>
  <c r="FU84" i="4"/>
  <c r="FU85" i="4"/>
  <c r="FU86" i="4"/>
  <c r="FU87" i="4"/>
  <c r="FU88" i="4"/>
  <c r="FU89" i="4"/>
  <c r="FU90" i="4"/>
  <c r="FU91" i="4"/>
  <c r="FU92" i="4"/>
  <c r="FU93" i="4"/>
  <c r="FU94" i="4"/>
  <c r="FR5" i="4"/>
  <c r="FR6" i="4"/>
  <c r="FR7" i="4"/>
  <c r="FR8" i="4"/>
  <c r="FR9" i="4"/>
  <c r="FR10" i="4"/>
  <c r="FR11" i="4"/>
  <c r="FR12" i="4"/>
  <c r="FR15" i="4"/>
  <c r="FR16" i="4"/>
  <c r="FR17" i="4"/>
  <c r="FR18" i="4"/>
  <c r="FR19" i="4"/>
  <c r="FR20" i="4"/>
  <c r="FR22" i="4"/>
  <c r="FR23" i="4"/>
  <c r="FR24" i="4"/>
  <c r="FR25" i="4"/>
  <c r="FR26" i="4"/>
  <c r="FR27" i="4"/>
  <c r="FR29" i="4"/>
  <c r="FR30" i="4"/>
  <c r="FR31" i="4"/>
  <c r="FR32" i="4"/>
  <c r="FR33" i="4"/>
  <c r="FR34" i="4"/>
  <c r="FR35" i="4"/>
  <c r="FR36" i="4"/>
  <c r="FR38" i="4"/>
  <c r="FR39" i="4"/>
  <c r="FR40" i="4"/>
  <c r="FR41" i="4"/>
  <c r="FR42" i="4"/>
  <c r="FR43" i="4"/>
  <c r="FR44" i="4"/>
  <c r="FR45" i="4"/>
  <c r="FR46" i="4"/>
  <c r="FR47" i="4"/>
  <c r="FR48" i="4"/>
  <c r="FR49" i="4"/>
  <c r="FR50" i="4"/>
  <c r="FR53" i="4"/>
  <c r="FR54" i="4"/>
  <c r="FR55" i="4"/>
  <c r="FR56" i="4"/>
  <c r="FR57" i="4"/>
  <c r="FR58" i="4"/>
  <c r="FR59" i="4"/>
  <c r="FR60" i="4"/>
  <c r="FR61" i="4"/>
  <c r="FR62" i="4"/>
  <c r="FR63" i="4"/>
  <c r="FR64" i="4"/>
  <c r="FR65" i="4"/>
  <c r="FR66" i="4"/>
  <c r="FR67" i="4"/>
  <c r="FR68" i="4"/>
  <c r="FR69" i="4"/>
  <c r="FR70" i="4"/>
  <c r="FR71" i="4"/>
  <c r="FR72" i="4"/>
  <c r="FR73" i="4"/>
  <c r="FR74" i="4"/>
  <c r="FR75" i="4"/>
  <c r="FR76" i="4"/>
  <c r="FR77" i="4"/>
  <c r="FR78" i="4"/>
  <c r="FR79" i="4"/>
  <c r="FR80" i="4"/>
  <c r="FR81" i="4"/>
  <c r="FR82" i="4"/>
  <c r="FR83" i="4"/>
  <c r="FR84" i="4"/>
  <c r="FR85" i="4"/>
  <c r="FR86" i="4"/>
  <c r="FR87" i="4"/>
  <c r="FR88" i="4"/>
  <c r="FR89" i="4"/>
  <c r="FR90" i="4"/>
  <c r="FR91" i="4"/>
  <c r="FR92" i="4"/>
  <c r="FR93" i="4"/>
  <c r="FR94" i="4"/>
  <c r="FP5" i="4"/>
  <c r="FP6" i="4"/>
  <c r="FP7" i="4"/>
  <c r="FP8" i="4"/>
  <c r="FP9" i="4"/>
  <c r="FP10" i="4"/>
  <c r="FP11" i="4"/>
  <c r="FP12" i="4"/>
  <c r="FP15" i="4"/>
  <c r="FP16" i="4"/>
  <c r="FP17" i="4"/>
  <c r="FP18" i="4"/>
  <c r="FP19" i="4"/>
  <c r="FP20" i="4"/>
  <c r="FP22" i="4"/>
  <c r="FP23" i="4"/>
  <c r="FP24" i="4"/>
  <c r="FP25" i="4"/>
  <c r="FP26" i="4"/>
  <c r="FP27" i="4"/>
  <c r="FP29" i="4"/>
  <c r="FP30" i="4"/>
  <c r="FP31" i="4"/>
  <c r="FP32" i="4"/>
  <c r="FP33" i="4"/>
  <c r="FP34" i="4"/>
  <c r="FP35" i="4"/>
  <c r="FP36" i="4"/>
  <c r="FP38" i="4"/>
  <c r="FP39" i="4"/>
  <c r="FP40" i="4"/>
  <c r="FP41" i="4"/>
  <c r="FP42" i="4"/>
  <c r="FP43" i="4"/>
  <c r="FP44" i="4"/>
  <c r="FP45" i="4"/>
  <c r="FP46" i="4"/>
  <c r="FP47" i="4"/>
  <c r="FP48" i="4"/>
  <c r="FP49" i="4"/>
  <c r="FP50" i="4"/>
  <c r="FP53" i="4"/>
  <c r="FP54" i="4"/>
  <c r="FP55" i="4"/>
  <c r="FP56" i="4"/>
  <c r="FP57" i="4"/>
  <c r="FP58" i="4"/>
  <c r="FP59" i="4"/>
  <c r="FP60" i="4"/>
  <c r="FP61" i="4"/>
  <c r="FP62" i="4"/>
  <c r="FP63" i="4"/>
  <c r="FP64" i="4"/>
  <c r="FP65" i="4"/>
  <c r="FP66" i="4"/>
  <c r="FP67" i="4"/>
  <c r="FP68" i="4"/>
  <c r="FP69" i="4"/>
  <c r="FP70" i="4"/>
  <c r="FP71" i="4"/>
  <c r="FP72" i="4"/>
  <c r="FP73" i="4"/>
  <c r="FP74" i="4"/>
  <c r="FP75" i="4"/>
  <c r="FP76" i="4"/>
  <c r="FP77" i="4"/>
  <c r="FP78" i="4"/>
  <c r="FP79" i="4"/>
  <c r="FP80" i="4"/>
  <c r="FP81" i="4"/>
  <c r="FP82" i="4"/>
  <c r="FP83" i="4"/>
  <c r="FP84" i="4"/>
  <c r="FP85" i="4"/>
  <c r="FP86" i="4"/>
  <c r="FP87" i="4"/>
  <c r="FP88" i="4"/>
  <c r="FP89" i="4"/>
  <c r="FP90" i="4"/>
  <c r="FP91" i="4"/>
  <c r="FP92" i="4"/>
  <c r="FP93" i="4"/>
  <c r="FP94" i="4"/>
  <c r="FM5" i="4"/>
  <c r="FM6" i="4"/>
  <c r="FM7" i="4"/>
  <c r="FM8" i="4"/>
  <c r="FM9" i="4"/>
  <c r="FM10" i="4"/>
  <c r="FM11" i="4"/>
  <c r="FM12" i="4"/>
  <c r="FM15" i="4"/>
  <c r="FM16" i="4"/>
  <c r="FM17" i="4"/>
  <c r="FM18" i="4"/>
  <c r="FM19" i="4"/>
  <c r="FM20" i="4"/>
  <c r="FM22" i="4"/>
  <c r="FM23" i="4"/>
  <c r="FM24" i="4"/>
  <c r="FM25" i="4"/>
  <c r="FM26" i="4"/>
  <c r="FM27" i="4"/>
  <c r="FM29" i="4"/>
  <c r="FM30" i="4"/>
  <c r="FM31" i="4"/>
  <c r="FM32" i="4"/>
  <c r="FM33" i="4"/>
  <c r="FM34" i="4"/>
  <c r="FM35" i="4"/>
  <c r="FM36" i="4"/>
  <c r="FM38" i="4"/>
  <c r="FM39" i="4"/>
  <c r="FM40" i="4"/>
  <c r="FM41" i="4"/>
  <c r="FM42" i="4"/>
  <c r="FM43" i="4"/>
  <c r="FM44" i="4"/>
  <c r="FM45" i="4"/>
  <c r="FM46" i="4"/>
  <c r="FM47" i="4"/>
  <c r="FM48" i="4"/>
  <c r="FM49" i="4"/>
  <c r="FM50" i="4"/>
  <c r="FM53" i="4"/>
  <c r="FM54" i="4"/>
  <c r="FM55" i="4"/>
  <c r="FM56" i="4"/>
  <c r="FM57" i="4"/>
  <c r="FM58" i="4"/>
  <c r="FM59" i="4"/>
  <c r="FM60" i="4"/>
  <c r="FM61" i="4"/>
  <c r="FM62" i="4"/>
  <c r="FM63" i="4"/>
  <c r="FM64" i="4"/>
  <c r="FM65" i="4"/>
  <c r="FM66" i="4"/>
  <c r="FM67" i="4"/>
  <c r="FM68" i="4"/>
  <c r="FM69" i="4"/>
  <c r="FM70" i="4"/>
  <c r="FM71" i="4"/>
  <c r="FM72" i="4"/>
  <c r="FM73" i="4"/>
  <c r="FM74" i="4"/>
  <c r="FM75" i="4"/>
  <c r="FM76" i="4"/>
  <c r="FM77" i="4"/>
  <c r="FM78" i="4"/>
  <c r="FM79" i="4"/>
  <c r="FM80" i="4"/>
  <c r="FM81" i="4"/>
  <c r="FM82" i="4"/>
  <c r="FM83" i="4"/>
  <c r="FM84" i="4"/>
  <c r="FM85" i="4"/>
  <c r="FM86" i="4"/>
  <c r="FM87" i="4"/>
  <c r="FM88" i="4"/>
  <c r="FM89" i="4"/>
  <c r="FM90" i="4"/>
  <c r="FM91" i="4"/>
  <c r="FM92" i="4"/>
  <c r="FM93" i="4"/>
  <c r="FM94" i="4"/>
  <c r="FK5" i="4"/>
  <c r="FK6" i="4"/>
  <c r="FK7" i="4"/>
  <c r="FK8" i="4"/>
  <c r="FK9" i="4"/>
  <c r="FK10" i="4"/>
  <c r="FK11" i="4"/>
  <c r="FK12" i="4"/>
  <c r="FK15" i="4"/>
  <c r="FK16" i="4"/>
  <c r="FK17" i="4"/>
  <c r="FK18" i="4"/>
  <c r="FK19" i="4"/>
  <c r="FK20" i="4"/>
  <c r="FK22" i="4"/>
  <c r="FK23" i="4"/>
  <c r="FK24" i="4"/>
  <c r="FK25" i="4"/>
  <c r="FK26" i="4"/>
  <c r="FK27" i="4"/>
  <c r="FK29" i="4"/>
  <c r="FK30" i="4"/>
  <c r="FK31" i="4"/>
  <c r="FK32" i="4"/>
  <c r="FK33" i="4"/>
  <c r="FK34" i="4"/>
  <c r="FK35" i="4"/>
  <c r="FK36" i="4"/>
  <c r="FK38" i="4"/>
  <c r="FK39" i="4"/>
  <c r="FK40" i="4"/>
  <c r="FK41" i="4"/>
  <c r="FK42" i="4"/>
  <c r="FK43" i="4"/>
  <c r="FK44" i="4"/>
  <c r="FK45" i="4"/>
  <c r="FK46" i="4"/>
  <c r="FK47" i="4"/>
  <c r="FK48" i="4"/>
  <c r="FK49" i="4"/>
  <c r="FK50" i="4"/>
  <c r="FK53" i="4"/>
  <c r="FK54" i="4"/>
  <c r="FK55" i="4"/>
  <c r="FK56" i="4"/>
  <c r="FK57" i="4"/>
  <c r="FK58" i="4"/>
  <c r="FK59" i="4"/>
  <c r="FK60" i="4"/>
  <c r="FK61" i="4"/>
  <c r="FK62" i="4"/>
  <c r="FK63" i="4"/>
  <c r="FK64" i="4"/>
  <c r="FK65" i="4"/>
  <c r="FK66" i="4"/>
  <c r="FK67" i="4"/>
  <c r="FK68" i="4"/>
  <c r="FK69" i="4"/>
  <c r="FK70" i="4"/>
  <c r="FK71" i="4"/>
  <c r="FK72" i="4"/>
  <c r="FK73" i="4"/>
  <c r="FK74" i="4"/>
  <c r="FK75" i="4"/>
  <c r="FK76" i="4"/>
  <c r="FK77" i="4"/>
  <c r="FK78" i="4"/>
  <c r="FK79" i="4"/>
  <c r="FK80" i="4"/>
  <c r="FK81" i="4"/>
  <c r="FK82" i="4"/>
  <c r="FK83" i="4"/>
  <c r="FK84" i="4"/>
  <c r="FK85" i="4"/>
  <c r="FK86" i="4"/>
  <c r="FK87" i="4"/>
  <c r="FK88" i="4"/>
  <c r="FK89" i="4"/>
  <c r="FK90" i="4"/>
  <c r="FK91" i="4"/>
  <c r="FK92" i="4"/>
  <c r="FK93" i="4"/>
  <c r="FK94" i="4"/>
  <c r="FH5" i="4"/>
  <c r="FH6" i="4"/>
  <c r="FH7" i="4"/>
  <c r="FH8" i="4"/>
  <c r="FH9" i="4"/>
  <c r="FH10" i="4"/>
  <c r="FH11" i="4"/>
  <c r="FH12" i="4"/>
  <c r="FH15" i="4"/>
  <c r="FH16" i="4"/>
  <c r="FH17" i="4"/>
  <c r="FH18" i="4"/>
  <c r="FH19" i="4"/>
  <c r="FH20" i="4"/>
  <c r="FH22" i="4"/>
  <c r="FH23" i="4"/>
  <c r="FH24" i="4"/>
  <c r="FH25" i="4"/>
  <c r="FH26" i="4"/>
  <c r="FH27" i="4"/>
  <c r="FH29" i="4"/>
  <c r="FH30" i="4"/>
  <c r="FH31" i="4"/>
  <c r="FH32" i="4"/>
  <c r="FH33" i="4"/>
  <c r="FH34" i="4"/>
  <c r="FH35" i="4"/>
  <c r="FH36" i="4"/>
  <c r="FH38" i="4"/>
  <c r="FH39" i="4"/>
  <c r="FH40" i="4"/>
  <c r="FH41" i="4"/>
  <c r="FH42" i="4"/>
  <c r="FH43" i="4"/>
  <c r="FH44" i="4"/>
  <c r="FH45" i="4"/>
  <c r="FH46" i="4"/>
  <c r="FH47" i="4"/>
  <c r="FH48" i="4"/>
  <c r="FH49" i="4"/>
  <c r="FH50" i="4"/>
  <c r="FH53" i="4"/>
  <c r="FH54" i="4"/>
  <c r="FH55" i="4"/>
  <c r="FH56" i="4"/>
  <c r="FH57" i="4"/>
  <c r="FH58" i="4"/>
  <c r="FH59" i="4"/>
  <c r="FH60" i="4"/>
  <c r="FH61" i="4"/>
  <c r="FH62" i="4"/>
  <c r="FH63" i="4"/>
  <c r="FH64" i="4"/>
  <c r="FH65" i="4"/>
  <c r="FH66" i="4"/>
  <c r="FH67" i="4"/>
  <c r="FH68" i="4"/>
  <c r="FH69" i="4"/>
  <c r="FH70" i="4"/>
  <c r="FH71" i="4"/>
  <c r="FH72" i="4"/>
  <c r="FH73" i="4"/>
  <c r="FH74" i="4"/>
  <c r="FH75" i="4"/>
  <c r="FH76" i="4"/>
  <c r="FH77" i="4"/>
  <c r="FH78" i="4"/>
  <c r="FH79" i="4"/>
  <c r="FH80" i="4"/>
  <c r="FH81" i="4"/>
  <c r="FH82" i="4"/>
  <c r="FH83" i="4"/>
  <c r="FH84" i="4"/>
  <c r="FH85" i="4"/>
  <c r="FH86" i="4"/>
  <c r="FH87" i="4"/>
  <c r="FH88" i="4"/>
  <c r="FH89" i="4"/>
  <c r="FH90" i="4"/>
  <c r="FH91" i="4"/>
  <c r="FH92" i="4"/>
  <c r="FH93" i="4"/>
  <c r="FH94" i="4"/>
  <c r="FF5" i="4"/>
  <c r="FF6" i="4"/>
  <c r="FF7" i="4"/>
  <c r="FF8" i="4"/>
  <c r="FF9" i="4"/>
  <c r="FF10" i="4"/>
  <c r="FF11" i="4"/>
  <c r="FF12" i="4"/>
  <c r="FF15" i="4"/>
  <c r="FF16" i="4"/>
  <c r="FF17" i="4"/>
  <c r="FF18" i="4"/>
  <c r="FF19" i="4"/>
  <c r="FF20" i="4"/>
  <c r="FF22" i="4"/>
  <c r="FF23" i="4"/>
  <c r="FF24" i="4"/>
  <c r="FF25" i="4"/>
  <c r="FF26" i="4"/>
  <c r="FF27" i="4"/>
  <c r="FF29" i="4"/>
  <c r="FF30" i="4"/>
  <c r="FF31" i="4"/>
  <c r="FF32" i="4"/>
  <c r="FF33" i="4"/>
  <c r="FF34" i="4"/>
  <c r="FF35" i="4"/>
  <c r="FF36" i="4"/>
  <c r="FF38" i="4"/>
  <c r="FF39" i="4"/>
  <c r="FF40" i="4"/>
  <c r="FF41" i="4"/>
  <c r="FF42" i="4"/>
  <c r="FF43" i="4"/>
  <c r="FF44" i="4"/>
  <c r="FF45" i="4"/>
  <c r="FF46" i="4"/>
  <c r="FF47" i="4"/>
  <c r="FF48" i="4"/>
  <c r="FF49" i="4"/>
  <c r="FF50" i="4"/>
  <c r="FF53" i="4"/>
  <c r="FF54" i="4"/>
  <c r="FF55" i="4"/>
  <c r="FF56" i="4"/>
  <c r="FF57" i="4"/>
  <c r="FF58" i="4"/>
  <c r="FF59" i="4"/>
  <c r="FF60" i="4"/>
  <c r="FF61" i="4"/>
  <c r="FF62" i="4"/>
  <c r="FF63" i="4"/>
  <c r="FF64" i="4"/>
  <c r="FF65" i="4"/>
  <c r="FF66" i="4"/>
  <c r="FF67" i="4"/>
  <c r="FF68" i="4"/>
  <c r="FF69" i="4"/>
  <c r="FF70" i="4"/>
  <c r="FF71" i="4"/>
  <c r="FF72" i="4"/>
  <c r="FF73" i="4"/>
  <c r="FF74" i="4"/>
  <c r="FF75" i="4"/>
  <c r="FF76" i="4"/>
  <c r="FF77" i="4"/>
  <c r="FF78" i="4"/>
  <c r="FF79" i="4"/>
  <c r="FF80" i="4"/>
  <c r="FF81" i="4"/>
  <c r="FF82" i="4"/>
  <c r="FF83" i="4"/>
  <c r="FF84" i="4"/>
  <c r="FF85" i="4"/>
  <c r="FF86" i="4"/>
  <c r="FF87" i="4"/>
  <c r="FF88" i="4"/>
  <c r="FF89" i="4"/>
  <c r="FF90" i="4"/>
  <c r="FF91" i="4"/>
  <c r="FF92" i="4"/>
  <c r="FF93" i="4"/>
  <c r="FF94" i="4"/>
  <c r="FD95" i="4"/>
  <c r="FC5" i="4"/>
  <c r="FC6" i="4"/>
  <c r="FC7" i="4"/>
  <c r="FC8" i="4"/>
  <c r="FC9" i="4"/>
  <c r="FC10" i="4"/>
  <c r="FC11" i="4"/>
  <c r="FC12" i="4"/>
  <c r="FC15" i="4"/>
  <c r="FC16" i="4"/>
  <c r="FC17" i="4"/>
  <c r="FC18" i="4"/>
  <c r="FC19" i="4"/>
  <c r="FC20" i="4"/>
  <c r="FC22" i="4"/>
  <c r="FC23" i="4"/>
  <c r="FC24" i="4"/>
  <c r="FC25" i="4"/>
  <c r="FC26" i="4"/>
  <c r="FC27" i="4"/>
  <c r="FC29" i="4"/>
  <c r="FC30" i="4"/>
  <c r="FC31" i="4"/>
  <c r="FC32" i="4"/>
  <c r="FC33" i="4"/>
  <c r="FC34" i="4"/>
  <c r="FC35" i="4"/>
  <c r="FC36" i="4"/>
  <c r="FC38" i="4"/>
  <c r="FC39" i="4"/>
  <c r="FC40" i="4"/>
  <c r="FC41" i="4"/>
  <c r="FC42" i="4"/>
  <c r="FC43" i="4"/>
  <c r="FC44" i="4"/>
  <c r="FC45" i="4"/>
  <c r="FC46" i="4"/>
  <c r="FC47" i="4"/>
  <c r="FC48" i="4"/>
  <c r="FC49" i="4"/>
  <c r="FC50" i="4"/>
  <c r="FC53" i="4"/>
  <c r="FC54" i="4"/>
  <c r="FC55" i="4"/>
  <c r="FC56" i="4"/>
  <c r="FC57" i="4"/>
  <c r="FC58" i="4"/>
  <c r="FC59" i="4"/>
  <c r="FC60" i="4"/>
  <c r="FC61" i="4"/>
  <c r="FC62" i="4"/>
  <c r="FC63" i="4"/>
  <c r="FC64" i="4"/>
  <c r="FC65" i="4"/>
  <c r="FC66" i="4"/>
  <c r="FC67" i="4"/>
  <c r="FC68" i="4"/>
  <c r="FC69" i="4"/>
  <c r="FC70" i="4"/>
  <c r="FC71" i="4"/>
  <c r="FC72" i="4"/>
  <c r="FC73" i="4"/>
  <c r="FC74" i="4"/>
  <c r="FC75" i="4"/>
  <c r="FC76" i="4"/>
  <c r="FC77" i="4"/>
  <c r="FC78" i="4"/>
  <c r="FC79" i="4"/>
  <c r="FC80" i="4"/>
  <c r="FC81" i="4"/>
  <c r="FC82" i="4"/>
  <c r="FC83" i="4"/>
  <c r="FC84" i="4"/>
  <c r="FC85" i="4"/>
  <c r="FC86" i="4"/>
  <c r="FC87" i="4"/>
  <c r="FC88" i="4"/>
  <c r="FC89" i="4"/>
  <c r="FC90" i="4"/>
  <c r="FC91" i="4"/>
  <c r="FC92" i="4"/>
  <c r="FC93" i="4"/>
  <c r="FC94" i="4"/>
  <c r="FB95" i="4"/>
  <c r="FA5" i="4"/>
  <c r="FA6" i="4"/>
  <c r="FA7" i="4"/>
  <c r="FA8" i="4"/>
  <c r="FA9" i="4"/>
  <c r="FA10" i="4"/>
  <c r="FA11" i="4"/>
  <c r="FA12" i="4"/>
  <c r="FA15" i="4"/>
  <c r="FA16" i="4"/>
  <c r="FA17" i="4"/>
  <c r="FA18" i="4"/>
  <c r="FA19" i="4"/>
  <c r="FA20" i="4"/>
  <c r="FA22" i="4"/>
  <c r="FA23" i="4"/>
  <c r="FA24" i="4"/>
  <c r="FA25" i="4"/>
  <c r="FA26" i="4"/>
  <c r="FA27" i="4"/>
  <c r="FA29" i="4"/>
  <c r="FA30" i="4"/>
  <c r="FA31" i="4"/>
  <c r="FA32" i="4"/>
  <c r="FA33" i="4"/>
  <c r="FA34" i="4"/>
  <c r="FA35" i="4"/>
  <c r="FA36" i="4"/>
  <c r="FA38" i="4"/>
  <c r="FA39" i="4"/>
  <c r="FA40" i="4"/>
  <c r="FA41" i="4"/>
  <c r="FA42" i="4"/>
  <c r="FA43" i="4"/>
  <c r="FA44" i="4"/>
  <c r="FA45" i="4"/>
  <c r="FA46" i="4"/>
  <c r="FA47" i="4"/>
  <c r="FA48" i="4"/>
  <c r="FA49" i="4"/>
  <c r="FA50" i="4"/>
  <c r="FA53" i="4"/>
  <c r="FA54" i="4"/>
  <c r="FA55" i="4"/>
  <c r="FA56" i="4"/>
  <c r="FA57" i="4"/>
  <c r="FA58" i="4"/>
  <c r="FA59" i="4"/>
  <c r="FA60" i="4"/>
  <c r="FA61" i="4"/>
  <c r="FA62" i="4"/>
  <c r="FA63" i="4"/>
  <c r="FA64" i="4"/>
  <c r="FA65" i="4"/>
  <c r="FA66" i="4"/>
  <c r="FA67" i="4"/>
  <c r="FA68" i="4"/>
  <c r="FA69" i="4"/>
  <c r="FA70" i="4"/>
  <c r="FA71" i="4"/>
  <c r="FA72" i="4"/>
  <c r="FA73" i="4"/>
  <c r="FA74" i="4"/>
  <c r="FA75" i="4"/>
  <c r="FA76" i="4"/>
  <c r="FA77" i="4"/>
  <c r="FA78" i="4"/>
  <c r="FA79" i="4"/>
  <c r="FA80" i="4"/>
  <c r="FA81" i="4"/>
  <c r="FA82" i="4"/>
  <c r="FA83" i="4"/>
  <c r="FA84" i="4"/>
  <c r="FA85" i="4"/>
  <c r="FA86" i="4"/>
  <c r="FA87" i="4"/>
  <c r="FA88" i="4"/>
  <c r="FA89" i="4"/>
  <c r="FA90" i="4"/>
  <c r="FA91" i="4"/>
  <c r="FA92" i="4"/>
  <c r="FA93" i="4"/>
  <c r="FA94" i="4"/>
  <c r="EX5" i="4"/>
  <c r="EX6" i="4"/>
  <c r="EX7" i="4"/>
  <c r="EX8" i="4"/>
  <c r="EX9" i="4"/>
  <c r="EX10" i="4"/>
  <c r="EX11" i="4"/>
  <c r="EX12" i="4"/>
  <c r="EX15" i="4"/>
  <c r="EX16" i="4"/>
  <c r="EX17" i="4"/>
  <c r="EX18" i="4"/>
  <c r="EX19" i="4"/>
  <c r="EX20" i="4"/>
  <c r="EX22" i="4"/>
  <c r="EX23" i="4"/>
  <c r="EX24" i="4"/>
  <c r="EX25" i="4"/>
  <c r="EX26" i="4"/>
  <c r="EX27" i="4"/>
  <c r="EX29" i="4"/>
  <c r="EX30" i="4"/>
  <c r="EX31" i="4"/>
  <c r="EX32" i="4"/>
  <c r="EX33" i="4"/>
  <c r="EX34" i="4"/>
  <c r="EX35" i="4"/>
  <c r="EX36" i="4"/>
  <c r="EX38" i="4"/>
  <c r="EX39" i="4"/>
  <c r="EX40" i="4"/>
  <c r="EX41" i="4"/>
  <c r="EX42" i="4"/>
  <c r="EX43" i="4"/>
  <c r="EX44" i="4"/>
  <c r="EX45" i="4"/>
  <c r="EX46" i="4"/>
  <c r="EX47" i="4"/>
  <c r="EX48" i="4"/>
  <c r="EX49" i="4"/>
  <c r="EX50" i="4"/>
  <c r="EX53" i="4"/>
  <c r="EX54" i="4"/>
  <c r="EX55" i="4"/>
  <c r="EX56" i="4"/>
  <c r="EX57" i="4"/>
  <c r="EX58" i="4"/>
  <c r="EX59" i="4"/>
  <c r="EX60" i="4"/>
  <c r="EX61" i="4"/>
  <c r="EX62" i="4"/>
  <c r="EX63" i="4"/>
  <c r="EX64" i="4"/>
  <c r="EX65" i="4"/>
  <c r="EX66" i="4"/>
  <c r="EX67" i="4"/>
  <c r="EX68" i="4"/>
  <c r="EX69" i="4"/>
  <c r="EX70" i="4"/>
  <c r="EX71" i="4"/>
  <c r="EX72" i="4"/>
  <c r="EX73" i="4"/>
  <c r="EX74" i="4"/>
  <c r="EX75" i="4"/>
  <c r="EX76" i="4"/>
  <c r="EX77" i="4"/>
  <c r="EX78" i="4"/>
  <c r="EX79" i="4"/>
  <c r="EX80" i="4"/>
  <c r="EX81" i="4"/>
  <c r="EX82" i="4"/>
  <c r="EX83" i="4"/>
  <c r="EX84" i="4"/>
  <c r="EX85" i="4"/>
  <c r="EX86" i="4"/>
  <c r="EX87" i="4"/>
  <c r="EX88" i="4"/>
  <c r="EX89" i="4"/>
  <c r="EX90" i="4"/>
  <c r="EX91" i="4"/>
  <c r="EX92" i="4"/>
  <c r="EX93" i="4"/>
  <c r="EX94" i="4"/>
  <c r="EV5" i="4"/>
  <c r="EV6" i="4"/>
  <c r="EV7" i="4"/>
  <c r="EV8" i="4"/>
  <c r="EV9" i="4"/>
  <c r="EV10" i="4"/>
  <c r="EV11" i="4"/>
  <c r="EV12" i="4"/>
  <c r="EV15" i="4"/>
  <c r="EV16" i="4"/>
  <c r="EV17" i="4"/>
  <c r="EV18" i="4"/>
  <c r="EV19" i="4"/>
  <c r="EV20" i="4"/>
  <c r="EV22" i="4"/>
  <c r="EV23" i="4"/>
  <c r="EV24" i="4"/>
  <c r="EV25" i="4"/>
  <c r="EV26" i="4"/>
  <c r="EV27" i="4"/>
  <c r="EV29" i="4"/>
  <c r="EV30" i="4"/>
  <c r="EV31" i="4"/>
  <c r="EV32" i="4"/>
  <c r="EV33" i="4"/>
  <c r="EV34" i="4"/>
  <c r="EV35" i="4"/>
  <c r="EV36" i="4"/>
  <c r="EV38" i="4"/>
  <c r="EV39" i="4"/>
  <c r="EV40" i="4"/>
  <c r="EV41" i="4"/>
  <c r="EV42" i="4"/>
  <c r="EV43" i="4"/>
  <c r="EV44" i="4"/>
  <c r="EV45" i="4"/>
  <c r="EV46" i="4"/>
  <c r="EV47" i="4"/>
  <c r="EV48" i="4"/>
  <c r="EV49" i="4"/>
  <c r="EV50" i="4"/>
  <c r="EV53" i="4"/>
  <c r="EV54" i="4"/>
  <c r="EV55" i="4"/>
  <c r="EV56" i="4"/>
  <c r="EV57" i="4"/>
  <c r="EV58" i="4"/>
  <c r="EV59" i="4"/>
  <c r="EV60" i="4"/>
  <c r="EV61" i="4"/>
  <c r="EV62" i="4"/>
  <c r="EV63" i="4"/>
  <c r="EV64" i="4"/>
  <c r="EV65" i="4"/>
  <c r="EV66" i="4"/>
  <c r="EV67" i="4"/>
  <c r="EV68" i="4"/>
  <c r="EV69" i="4"/>
  <c r="EV70" i="4"/>
  <c r="EV71" i="4"/>
  <c r="EV72" i="4"/>
  <c r="EV73" i="4"/>
  <c r="EV74" i="4"/>
  <c r="EV75" i="4"/>
  <c r="EV76" i="4"/>
  <c r="EV77" i="4"/>
  <c r="EV78" i="4"/>
  <c r="EV79" i="4"/>
  <c r="EV80" i="4"/>
  <c r="EV81" i="4"/>
  <c r="EV82" i="4"/>
  <c r="EV83" i="4"/>
  <c r="EV84" i="4"/>
  <c r="EV85" i="4"/>
  <c r="EV86" i="4"/>
  <c r="EV87" i="4"/>
  <c r="EV88" i="4"/>
  <c r="EV89" i="4"/>
  <c r="EV90" i="4"/>
  <c r="EV91" i="4"/>
  <c r="EV92" i="4"/>
  <c r="EV93" i="4"/>
  <c r="EV94" i="4"/>
  <c r="ES5" i="4"/>
  <c r="ES6" i="4"/>
  <c r="ES7" i="4"/>
  <c r="ES8" i="4"/>
  <c r="ES9" i="4"/>
  <c r="ES10" i="4"/>
  <c r="ES11" i="4"/>
  <c r="ES12" i="4"/>
  <c r="ES15" i="4"/>
  <c r="ES16" i="4"/>
  <c r="ES17" i="4"/>
  <c r="ES18" i="4"/>
  <c r="ES19" i="4"/>
  <c r="ES20" i="4"/>
  <c r="ES22" i="4"/>
  <c r="ES23" i="4"/>
  <c r="ES24" i="4"/>
  <c r="ES25" i="4"/>
  <c r="ES26" i="4"/>
  <c r="ES27" i="4"/>
  <c r="ES29" i="4"/>
  <c r="ES30" i="4"/>
  <c r="ES31" i="4"/>
  <c r="ES32" i="4"/>
  <c r="ES33" i="4"/>
  <c r="ES34" i="4"/>
  <c r="ES35" i="4"/>
  <c r="ES36" i="4"/>
  <c r="ES38" i="4"/>
  <c r="ES39" i="4"/>
  <c r="ES40" i="4"/>
  <c r="ES41" i="4"/>
  <c r="ES42" i="4"/>
  <c r="ES43" i="4"/>
  <c r="ES44" i="4"/>
  <c r="ES45" i="4"/>
  <c r="ES46" i="4"/>
  <c r="ES47" i="4"/>
  <c r="ES48" i="4"/>
  <c r="ES49" i="4"/>
  <c r="ES50" i="4"/>
  <c r="ES53" i="4"/>
  <c r="ES54" i="4"/>
  <c r="ES55" i="4"/>
  <c r="ES56" i="4"/>
  <c r="ES57" i="4"/>
  <c r="ES58" i="4"/>
  <c r="ES59" i="4"/>
  <c r="ES60" i="4"/>
  <c r="ES61" i="4"/>
  <c r="ES62" i="4"/>
  <c r="ES63" i="4"/>
  <c r="ES64" i="4"/>
  <c r="ES65" i="4"/>
  <c r="ES66" i="4"/>
  <c r="ES67" i="4"/>
  <c r="ES68" i="4"/>
  <c r="ES69" i="4"/>
  <c r="ES70" i="4"/>
  <c r="ES71" i="4"/>
  <c r="ES72" i="4"/>
  <c r="ES73" i="4"/>
  <c r="ES74" i="4"/>
  <c r="ES75" i="4"/>
  <c r="ES76" i="4"/>
  <c r="ES77" i="4"/>
  <c r="ES78" i="4"/>
  <c r="ES79" i="4"/>
  <c r="ES80" i="4"/>
  <c r="ES81" i="4"/>
  <c r="ES82" i="4"/>
  <c r="ES83" i="4"/>
  <c r="ES84" i="4"/>
  <c r="ES85" i="4"/>
  <c r="ES86" i="4"/>
  <c r="ES87" i="4"/>
  <c r="ES88" i="4"/>
  <c r="ES89" i="4"/>
  <c r="ES90" i="4"/>
  <c r="ES91" i="4"/>
  <c r="ES92" i="4"/>
  <c r="ES93" i="4"/>
  <c r="ES94" i="4"/>
  <c r="EQ5" i="4"/>
  <c r="EQ6" i="4"/>
  <c r="EQ7" i="4"/>
  <c r="EQ8" i="4"/>
  <c r="EQ9" i="4"/>
  <c r="EQ10" i="4"/>
  <c r="EQ11" i="4"/>
  <c r="EQ12" i="4"/>
  <c r="EQ15" i="4"/>
  <c r="EQ16" i="4"/>
  <c r="EQ17" i="4"/>
  <c r="EQ18" i="4"/>
  <c r="EQ19" i="4"/>
  <c r="EQ20" i="4"/>
  <c r="EQ22" i="4"/>
  <c r="EQ23" i="4"/>
  <c r="EQ24" i="4"/>
  <c r="EQ25" i="4"/>
  <c r="EQ26" i="4"/>
  <c r="EQ27" i="4"/>
  <c r="EQ29" i="4"/>
  <c r="EQ30" i="4"/>
  <c r="EQ31" i="4"/>
  <c r="EQ32" i="4"/>
  <c r="EQ33" i="4"/>
  <c r="EQ34" i="4"/>
  <c r="EQ35" i="4"/>
  <c r="EQ36" i="4"/>
  <c r="EQ38" i="4"/>
  <c r="EQ39" i="4"/>
  <c r="EQ40" i="4"/>
  <c r="EQ41" i="4"/>
  <c r="EQ42" i="4"/>
  <c r="EQ43" i="4"/>
  <c r="EQ44" i="4"/>
  <c r="EQ45" i="4"/>
  <c r="EQ46" i="4"/>
  <c r="EQ47" i="4"/>
  <c r="EQ48" i="4"/>
  <c r="EQ49" i="4"/>
  <c r="EQ50" i="4"/>
  <c r="EQ53" i="4"/>
  <c r="EQ54" i="4"/>
  <c r="EQ55" i="4"/>
  <c r="EQ56" i="4"/>
  <c r="EQ57" i="4"/>
  <c r="EQ58" i="4"/>
  <c r="EQ59" i="4"/>
  <c r="EQ60" i="4"/>
  <c r="EQ61" i="4"/>
  <c r="EQ62" i="4"/>
  <c r="EQ63" i="4"/>
  <c r="EQ64" i="4"/>
  <c r="EQ65" i="4"/>
  <c r="EQ66" i="4"/>
  <c r="EQ67" i="4"/>
  <c r="EQ68" i="4"/>
  <c r="EQ69" i="4"/>
  <c r="EQ70" i="4"/>
  <c r="EQ71" i="4"/>
  <c r="EQ72" i="4"/>
  <c r="EQ73" i="4"/>
  <c r="EQ74" i="4"/>
  <c r="EQ75" i="4"/>
  <c r="EQ76" i="4"/>
  <c r="EQ77" i="4"/>
  <c r="EQ78" i="4"/>
  <c r="EQ79" i="4"/>
  <c r="EQ80" i="4"/>
  <c r="EQ81" i="4"/>
  <c r="EQ82" i="4"/>
  <c r="EQ83" i="4"/>
  <c r="EQ84" i="4"/>
  <c r="EQ85" i="4"/>
  <c r="EQ86" i="4"/>
  <c r="EQ87" i="4"/>
  <c r="EQ88" i="4"/>
  <c r="EQ89" i="4"/>
  <c r="EQ90" i="4"/>
  <c r="EQ91" i="4"/>
  <c r="EQ92" i="4"/>
  <c r="EQ93" i="4"/>
  <c r="EQ94" i="4"/>
  <c r="EN5" i="4"/>
  <c r="EN6" i="4"/>
  <c r="EN7" i="4"/>
  <c r="EN8" i="4"/>
  <c r="EN9" i="4"/>
  <c r="EN10" i="4"/>
  <c r="EN11" i="4"/>
  <c r="EN12" i="4"/>
  <c r="EN15" i="4"/>
  <c r="EN16" i="4"/>
  <c r="EN17" i="4"/>
  <c r="EN18" i="4"/>
  <c r="EN19" i="4"/>
  <c r="EN20" i="4"/>
  <c r="EN22" i="4"/>
  <c r="EN23" i="4"/>
  <c r="EN24" i="4"/>
  <c r="EN25" i="4"/>
  <c r="EN26" i="4"/>
  <c r="EN27" i="4"/>
  <c r="EN29" i="4"/>
  <c r="EN30" i="4"/>
  <c r="EN31" i="4"/>
  <c r="EN32" i="4"/>
  <c r="EN33" i="4"/>
  <c r="EN34" i="4"/>
  <c r="EN35" i="4"/>
  <c r="EN36" i="4"/>
  <c r="EN38" i="4"/>
  <c r="EN39" i="4"/>
  <c r="EN40" i="4"/>
  <c r="EN41" i="4"/>
  <c r="EN42" i="4"/>
  <c r="EN43" i="4"/>
  <c r="EN44" i="4"/>
  <c r="EN45" i="4"/>
  <c r="EN46" i="4"/>
  <c r="EN47" i="4"/>
  <c r="EN48" i="4"/>
  <c r="EN49" i="4"/>
  <c r="EN50" i="4"/>
  <c r="EN53" i="4"/>
  <c r="EN54" i="4"/>
  <c r="EN55" i="4"/>
  <c r="EN56" i="4"/>
  <c r="EN57" i="4"/>
  <c r="EN58" i="4"/>
  <c r="EN59" i="4"/>
  <c r="EN60" i="4"/>
  <c r="EN61" i="4"/>
  <c r="EN62" i="4"/>
  <c r="EN63" i="4"/>
  <c r="EN64" i="4"/>
  <c r="EN65" i="4"/>
  <c r="EN66" i="4"/>
  <c r="EN67" i="4"/>
  <c r="EN68" i="4"/>
  <c r="EN69" i="4"/>
  <c r="EN70" i="4"/>
  <c r="EN71" i="4"/>
  <c r="EN72" i="4"/>
  <c r="EN73" i="4"/>
  <c r="EN74" i="4"/>
  <c r="EN75" i="4"/>
  <c r="EN76" i="4"/>
  <c r="EN77" i="4"/>
  <c r="EN78" i="4"/>
  <c r="EN79" i="4"/>
  <c r="EN80" i="4"/>
  <c r="EN81" i="4"/>
  <c r="EN82" i="4"/>
  <c r="EN83" i="4"/>
  <c r="EN84" i="4"/>
  <c r="EN85" i="4"/>
  <c r="EN86" i="4"/>
  <c r="EN87" i="4"/>
  <c r="EN88" i="4"/>
  <c r="EN89" i="4"/>
  <c r="EN90" i="4"/>
  <c r="EN91" i="4"/>
  <c r="EN92" i="4"/>
  <c r="EN93" i="4"/>
  <c r="EN94" i="4"/>
  <c r="EL5" i="4"/>
  <c r="EL6" i="4"/>
  <c r="EL7" i="4"/>
  <c r="EL8" i="4"/>
  <c r="EL9" i="4"/>
  <c r="EL10" i="4"/>
  <c r="EL11" i="4"/>
  <c r="EL12" i="4"/>
  <c r="EL15" i="4"/>
  <c r="EL16" i="4"/>
  <c r="EL17" i="4"/>
  <c r="EL18" i="4"/>
  <c r="EL19" i="4"/>
  <c r="EL20" i="4"/>
  <c r="EL22" i="4"/>
  <c r="EL23" i="4"/>
  <c r="EL24" i="4"/>
  <c r="EL25" i="4"/>
  <c r="EL26" i="4"/>
  <c r="EL27" i="4"/>
  <c r="EL29" i="4"/>
  <c r="EL30" i="4"/>
  <c r="EL31" i="4"/>
  <c r="EL32" i="4"/>
  <c r="EL33" i="4"/>
  <c r="EL34" i="4"/>
  <c r="EL35" i="4"/>
  <c r="EL36" i="4"/>
  <c r="EL38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69" i="4"/>
  <c r="EL70" i="4"/>
  <c r="EL71" i="4"/>
  <c r="EL72" i="4"/>
  <c r="EL73" i="4"/>
  <c r="EL74" i="4"/>
  <c r="EL75" i="4"/>
  <c r="EL76" i="4"/>
  <c r="EL77" i="4"/>
  <c r="EL78" i="4"/>
  <c r="EL79" i="4"/>
  <c r="EL80" i="4"/>
  <c r="EL81" i="4"/>
  <c r="EL82" i="4"/>
  <c r="EL83" i="4"/>
  <c r="EL84" i="4"/>
  <c r="EL85" i="4"/>
  <c r="EL86" i="4"/>
  <c r="EL87" i="4"/>
  <c r="EL88" i="4"/>
  <c r="EL89" i="4"/>
  <c r="EL90" i="4"/>
  <c r="EL91" i="4"/>
  <c r="EL92" i="4"/>
  <c r="EL93" i="4"/>
  <c r="EL94" i="4"/>
  <c r="EJ95" i="4"/>
  <c r="EI5" i="4"/>
  <c r="EI6" i="4"/>
  <c r="EI7" i="4"/>
  <c r="EI8" i="4"/>
  <c r="EI9" i="4"/>
  <c r="EI10" i="4"/>
  <c r="EI11" i="4"/>
  <c r="EI12" i="4"/>
  <c r="EI15" i="4"/>
  <c r="EI16" i="4"/>
  <c r="EI17" i="4"/>
  <c r="EI18" i="4"/>
  <c r="EI19" i="4"/>
  <c r="EI20" i="4"/>
  <c r="EI22" i="4"/>
  <c r="EI23" i="4"/>
  <c r="EI24" i="4"/>
  <c r="EI25" i="4"/>
  <c r="EI26" i="4"/>
  <c r="EI27" i="4"/>
  <c r="EI29" i="4"/>
  <c r="EI30" i="4"/>
  <c r="EI31" i="4"/>
  <c r="EI32" i="4"/>
  <c r="EI33" i="4"/>
  <c r="EI34" i="4"/>
  <c r="EI35" i="4"/>
  <c r="EI36" i="4"/>
  <c r="EI38" i="4"/>
  <c r="EI39" i="4"/>
  <c r="EI40" i="4"/>
  <c r="EI41" i="4"/>
  <c r="EI42" i="4"/>
  <c r="EI43" i="4"/>
  <c r="EI44" i="4"/>
  <c r="EI45" i="4"/>
  <c r="EI46" i="4"/>
  <c r="EI47" i="4"/>
  <c r="EI48" i="4"/>
  <c r="EI49" i="4"/>
  <c r="EI50" i="4"/>
  <c r="EI53" i="4"/>
  <c r="EI54" i="4"/>
  <c r="EI55" i="4"/>
  <c r="EI56" i="4"/>
  <c r="EI57" i="4"/>
  <c r="EI58" i="4"/>
  <c r="EI59" i="4"/>
  <c r="EI60" i="4"/>
  <c r="EI61" i="4"/>
  <c r="EI62" i="4"/>
  <c r="EI63" i="4"/>
  <c r="EI64" i="4"/>
  <c r="EI65" i="4"/>
  <c r="EI66" i="4"/>
  <c r="EI67" i="4"/>
  <c r="EI68" i="4"/>
  <c r="EI69" i="4"/>
  <c r="EI70" i="4"/>
  <c r="EI71" i="4"/>
  <c r="EI72" i="4"/>
  <c r="EI73" i="4"/>
  <c r="EI74" i="4"/>
  <c r="EI75" i="4"/>
  <c r="EI76" i="4"/>
  <c r="EI77" i="4"/>
  <c r="EI78" i="4"/>
  <c r="EI79" i="4"/>
  <c r="EI80" i="4"/>
  <c r="EI81" i="4"/>
  <c r="EI82" i="4"/>
  <c r="EI83" i="4"/>
  <c r="EI84" i="4"/>
  <c r="EI85" i="4"/>
  <c r="EI86" i="4"/>
  <c r="EI87" i="4"/>
  <c r="EI88" i="4"/>
  <c r="EI89" i="4"/>
  <c r="EI90" i="4"/>
  <c r="EI91" i="4"/>
  <c r="EI92" i="4"/>
  <c r="EI93" i="4"/>
  <c r="EI94" i="4"/>
  <c r="EH95" i="4"/>
  <c r="EG5" i="4"/>
  <c r="EG6" i="4"/>
  <c r="EG7" i="4"/>
  <c r="EG8" i="4"/>
  <c r="EG9" i="4"/>
  <c r="EG10" i="4"/>
  <c r="EG11" i="4"/>
  <c r="EG12" i="4"/>
  <c r="EG15" i="4"/>
  <c r="EG16" i="4"/>
  <c r="EG17" i="4"/>
  <c r="EG18" i="4"/>
  <c r="EG19" i="4"/>
  <c r="EG20" i="4"/>
  <c r="EG22" i="4"/>
  <c r="EG23" i="4"/>
  <c r="EG24" i="4"/>
  <c r="EG25" i="4"/>
  <c r="EG26" i="4"/>
  <c r="EG27" i="4"/>
  <c r="EG29" i="4"/>
  <c r="EG30" i="4"/>
  <c r="EG31" i="4"/>
  <c r="EG32" i="4"/>
  <c r="EG33" i="4"/>
  <c r="EG34" i="4"/>
  <c r="EG35" i="4"/>
  <c r="EG36" i="4"/>
  <c r="EG38" i="4"/>
  <c r="EG39" i="4"/>
  <c r="EG40" i="4"/>
  <c r="EG41" i="4"/>
  <c r="EG42" i="4"/>
  <c r="EG43" i="4"/>
  <c r="EG44" i="4"/>
  <c r="EG45" i="4"/>
  <c r="EG46" i="4"/>
  <c r="EG47" i="4"/>
  <c r="EG48" i="4"/>
  <c r="EG49" i="4"/>
  <c r="EG50" i="4"/>
  <c r="EG53" i="4"/>
  <c r="EG54" i="4"/>
  <c r="EG55" i="4"/>
  <c r="EG56" i="4"/>
  <c r="EG57" i="4"/>
  <c r="EG58" i="4"/>
  <c r="EG59" i="4"/>
  <c r="EG60" i="4"/>
  <c r="EG61" i="4"/>
  <c r="EG62" i="4"/>
  <c r="EG63" i="4"/>
  <c r="EG64" i="4"/>
  <c r="EG65" i="4"/>
  <c r="EG66" i="4"/>
  <c r="EG67" i="4"/>
  <c r="EG68" i="4"/>
  <c r="EG69" i="4"/>
  <c r="EG70" i="4"/>
  <c r="EG71" i="4"/>
  <c r="EG72" i="4"/>
  <c r="EG73" i="4"/>
  <c r="EG74" i="4"/>
  <c r="EG75" i="4"/>
  <c r="EG76" i="4"/>
  <c r="EG77" i="4"/>
  <c r="EG78" i="4"/>
  <c r="EG79" i="4"/>
  <c r="EG80" i="4"/>
  <c r="EG81" i="4"/>
  <c r="EG82" i="4"/>
  <c r="EG83" i="4"/>
  <c r="EG84" i="4"/>
  <c r="EG85" i="4"/>
  <c r="EG86" i="4"/>
  <c r="EG87" i="4"/>
  <c r="EG88" i="4"/>
  <c r="EG89" i="4"/>
  <c r="EG90" i="4"/>
  <c r="EG91" i="4"/>
  <c r="EG92" i="4"/>
  <c r="EG93" i="4"/>
  <c r="EG94" i="4"/>
  <c r="EE95" i="4"/>
  <c r="ED5" i="4"/>
  <c r="ED6" i="4"/>
  <c r="ED7" i="4"/>
  <c r="ED8" i="4"/>
  <c r="ED9" i="4"/>
  <c r="ED10" i="4"/>
  <c r="ED11" i="4"/>
  <c r="ED12" i="4"/>
  <c r="ED15" i="4"/>
  <c r="ED16" i="4"/>
  <c r="ED17" i="4"/>
  <c r="ED18" i="4"/>
  <c r="ED19" i="4"/>
  <c r="ED20" i="4"/>
  <c r="ED22" i="4"/>
  <c r="ED23" i="4"/>
  <c r="ED24" i="4"/>
  <c r="ED25" i="4"/>
  <c r="ED26" i="4"/>
  <c r="ED27" i="4"/>
  <c r="ED29" i="4"/>
  <c r="ED30" i="4"/>
  <c r="ED31" i="4"/>
  <c r="ED32" i="4"/>
  <c r="ED33" i="4"/>
  <c r="ED34" i="4"/>
  <c r="ED35" i="4"/>
  <c r="ED36" i="4"/>
  <c r="ED38" i="4"/>
  <c r="ED39" i="4"/>
  <c r="ED40" i="4"/>
  <c r="ED41" i="4"/>
  <c r="ED42" i="4"/>
  <c r="ED43" i="4"/>
  <c r="ED44" i="4"/>
  <c r="ED45" i="4"/>
  <c r="ED46" i="4"/>
  <c r="ED47" i="4"/>
  <c r="ED48" i="4"/>
  <c r="ED49" i="4"/>
  <c r="ED50" i="4"/>
  <c r="ED53" i="4"/>
  <c r="ED54" i="4"/>
  <c r="ED55" i="4"/>
  <c r="ED56" i="4"/>
  <c r="ED57" i="4"/>
  <c r="ED58" i="4"/>
  <c r="ED59" i="4"/>
  <c r="ED60" i="4"/>
  <c r="ED61" i="4"/>
  <c r="ED62" i="4"/>
  <c r="ED63" i="4"/>
  <c r="ED64" i="4"/>
  <c r="ED65" i="4"/>
  <c r="ED66" i="4"/>
  <c r="ED67" i="4"/>
  <c r="ED68" i="4"/>
  <c r="ED69" i="4"/>
  <c r="ED70" i="4"/>
  <c r="ED71" i="4"/>
  <c r="ED72" i="4"/>
  <c r="ED73" i="4"/>
  <c r="ED74" i="4"/>
  <c r="ED75" i="4"/>
  <c r="ED76" i="4"/>
  <c r="ED77" i="4"/>
  <c r="ED78" i="4"/>
  <c r="ED79" i="4"/>
  <c r="ED80" i="4"/>
  <c r="ED81" i="4"/>
  <c r="ED82" i="4"/>
  <c r="ED83" i="4"/>
  <c r="ED84" i="4"/>
  <c r="ED85" i="4"/>
  <c r="ED86" i="4"/>
  <c r="ED87" i="4"/>
  <c r="ED88" i="4"/>
  <c r="ED89" i="4"/>
  <c r="ED90" i="4"/>
  <c r="ED91" i="4"/>
  <c r="ED92" i="4"/>
  <c r="ED93" i="4"/>
  <c r="ED94" i="4"/>
  <c r="EC95" i="4"/>
  <c r="EB5" i="4"/>
  <c r="EB6" i="4"/>
  <c r="EB7" i="4"/>
  <c r="EB8" i="4"/>
  <c r="EB9" i="4"/>
  <c r="EB10" i="4"/>
  <c r="EB11" i="4"/>
  <c r="EB12" i="4"/>
  <c r="EB15" i="4"/>
  <c r="EB16" i="4"/>
  <c r="EB17" i="4"/>
  <c r="EB18" i="4"/>
  <c r="EB19" i="4"/>
  <c r="EB20" i="4"/>
  <c r="EB22" i="4"/>
  <c r="EB23" i="4"/>
  <c r="EB24" i="4"/>
  <c r="EB25" i="4"/>
  <c r="EB26" i="4"/>
  <c r="EB27" i="4"/>
  <c r="EB29" i="4"/>
  <c r="EB30" i="4"/>
  <c r="EB31" i="4"/>
  <c r="EB32" i="4"/>
  <c r="EB33" i="4"/>
  <c r="EB34" i="4"/>
  <c r="EB35" i="4"/>
  <c r="EB36" i="4"/>
  <c r="EB38" i="4"/>
  <c r="EB39" i="4"/>
  <c r="EB40" i="4"/>
  <c r="EB41" i="4"/>
  <c r="EB42" i="4"/>
  <c r="EB43" i="4"/>
  <c r="EB44" i="4"/>
  <c r="EB45" i="4"/>
  <c r="EB46" i="4"/>
  <c r="EB47" i="4"/>
  <c r="EB48" i="4"/>
  <c r="EB49" i="4"/>
  <c r="EB50" i="4"/>
  <c r="EB53" i="4"/>
  <c r="EB54" i="4"/>
  <c r="EB55" i="4"/>
  <c r="EB56" i="4"/>
  <c r="EB57" i="4"/>
  <c r="EB58" i="4"/>
  <c r="EB59" i="4"/>
  <c r="EB60" i="4"/>
  <c r="EB61" i="4"/>
  <c r="EB62" i="4"/>
  <c r="EB63" i="4"/>
  <c r="EB64" i="4"/>
  <c r="EB65" i="4"/>
  <c r="EB66" i="4"/>
  <c r="EB67" i="4"/>
  <c r="EB68" i="4"/>
  <c r="EB69" i="4"/>
  <c r="EB70" i="4"/>
  <c r="EB71" i="4"/>
  <c r="EB72" i="4"/>
  <c r="EB73" i="4"/>
  <c r="EB74" i="4"/>
  <c r="EB75" i="4"/>
  <c r="EB76" i="4"/>
  <c r="EB77" i="4"/>
  <c r="EB78" i="4"/>
  <c r="EB79" i="4"/>
  <c r="EB80" i="4"/>
  <c r="EB81" i="4"/>
  <c r="EB82" i="4"/>
  <c r="EB83" i="4"/>
  <c r="EB84" i="4"/>
  <c r="EB85" i="4"/>
  <c r="EB86" i="4"/>
  <c r="EB87" i="4"/>
  <c r="EB88" i="4"/>
  <c r="EB89" i="4"/>
  <c r="EB90" i="4"/>
  <c r="EB91" i="4"/>
  <c r="EB92" i="4"/>
  <c r="EB93" i="4"/>
  <c r="EB94" i="4"/>
  <c r="DY5" i="4"/>
  <c r="DY6" i="4"/>
  <c r="DY7" i="4"/>
  <c r="DY8" i="4"/>
  <c r="DY9" i="4"/>
  <c r="DY10" i="4"/>
  <c r="DY11" i="4"/>
  <c r="DY12" i="4"/>
  <c r="DY15" i="4"/>
  <c r="DY16" i="4"/>
  <c r="DY17" i="4"/>
  <c r="DY18" i="4"/>
  <c r="DY19" i="4"/>
  <c r="DY20" i="4"/>
  <c r="DY22" i="4"/>
  <c r="DY23" i="4"/>
  <c r="DY24" i="4"/>
  <c r="DY25" i="4"/>
  <c r="DY26" i="4"/>
  <c r="DY27" i="4"/>
  <c r="DY29" i="4"/>
  <c r="DY30" i="4"/>
  <c r="DY31" i="4"/>
  <c r="DY32" i="4"/>
  <c r="DY33" i="4"/>
  <c r="DY34" i="4"/>
  <c r="DY35" i="4"/>
  <c r="DY36" i="4"/>
  <c r="DY38" i="4"/>
  <c r="DY39" i="4"/>
  <c r="DY40" i="4"/>
  <c r="DY41" i="4"/>
  <c r="DY42" i="4"/>
  <c r="DY43" i="4"/>
  <c r="DY44" i="4"/>
  <c r="DY45" i="4"/>
  <c r="DY46" i="4"/>
  <c r="DY47" i="4"/>
  <c r="DY48" i="4"/>
  <c r="DY49" i="4"/>
  <c r="DY50" i="4"/>
  <c r="DY53" i="4"/>
  <c r="DY54" i="4"/>
  <c r="DY55" i="4"/>
  <c r="DY56" i="4"/>
  <c r="DY57" i="4"/>
  <c r="DY58" i="4"/>
  <c r="DY59" i="4"/>
  <c r="DY60" i="4"/>
  <c r="DY61" i="4"/>
  <c r="DY62" i="4"/>
  <c r="DY63" i="4"/>
  <c r="DY64" i="4"/>
  <c r="DY65" i="4"/>
  <c r="DY66" i="4"/>
  <c r="DY67" i="4"/>
  <c r="DY68" i="4"/>
  <c r="DY69" i="4"/>
  <c r="DY70" i="4"/>
  <c r="DY71" i="4"/>
  <c r="DY72" i="4"/>
  <c r="DY73" i="4"/>
  <c r="DY74" i="4"/>
  <c r="DY75" i="4"/>
  <c r="DY76" i="4"/>
  <c r="DY77" i="4"/>
  <c r="DY78" i="4"/>
  <c r="DY79" i="4"/>
  <c r="DY80" i="4"/>
  <c r="DY81" i="4"/>
  <c r="DY82" i="4"/>
  <c r="DY83" i="4"/>
  <c r="DY84" i="4"/>
  <c r="DY85" i="4"/>
  <c r="DY86" i="4"/>
  <c r="DY87" i="4"/>
  <c r="DY88" i="4"/>
  <c r="DY89" i="4"/>
  <c r="DY90" i="4"/>
  <c r="DY91" i="4"/>
  <c r="DY92" i="4"/>
  <c r="DY93" i="4"/>
  <c r="DY94" i="4"/>
  <c r="DW5" i="4"/>
  <c r="DW6" i="4"/>
  <c r="DW7" i="4"/>
  <c r="DW8" i="4"/>
  <c r="DW9" i="4"/>
  <c r="DW10" i="4"/>
  <c r="DW11" i="4"/>
  <c r="DW12" i="4"/>
  <c r="DW15" i="4"/>
  <c r="DW16" i="4"/>
  <c r="DW17" i="4"/>
  <c r="DW18" i="4"/>
  <c r="DW19" i="4"/>
  <c r="DW20" i="4"/>
  <c r="DW22" i="4"/>
  <c r="DW23" i="4"/>
  <c r="DW24" i="4"/>
  <c r="DW25" i="4"/>
  <c r="DW26" i="4"/>
  <c r="DW27" i="4"/>
  <c r="DW29" i="4"/>
  <c r="DW30" i="4"/>
  <c r="DW31" i="4"/>
  <c r="DW32" i="4"/>
  <c r="DW33" i="4"/>
  <c r="DW34" i="4"/>
  <c r="DW35" i="4"/>
  <c r="DW36" i="4"/>
  <c r="DW38" i="4"/>
  <c r="DW39" i="4"/>
  <c r="DW40" i="4"/>
  <c r="DW41" i="4"/>
  <c r="DW42" i="4"/>
  <c r="DW43" i="4"/>
  <c r="DW44" i="4"/>
  <c r="DW45" i="4"/>
  <c r="DW46" i="4"/>
  <c r="DW47" i="4"/>
  <c r="DW48" i="4"/>
  <c r="DW49" i="4"/>
  <c r="DW50" i="4"/>
  <c r="DW53" i="4"/>
  <c r="DW54" i="4"/>
  <c r="DW55" i="4"/>
  <c r="DW56" i="4"/>
  <c r="DW57" i="4"/>
  <c r="DW58" i="4"/>
  <c r="DW59" i="4"/>
  <c r="DW60" i="4"/>
  <c r="DW61" i="4"/>
  <c r="DW62" i="4"/>
  <c r="DW63" i="4"/>
  <c r="DW64" i="4"/>
  <c r="DW65" i="4"/>
  <c r="DW66" i="4"/>
  <c r="DW67" i="4"/>
  <c r="DW68" i="4"/>
  <c r="DW69" i="4"/>
  <c r="DW70" i="4"/>
  <c r="DW71" i="4"/>
  <c r="DW72" i="4"/>
  <c r="DW73" i="4"/>
  <c r="DW74" i="4"/>
  <c r="DW75" i="4"/>
  <c r="DW76" i="4"/>
  <c r="DW77" i="4"/>
  <c r="DW78" i="4"/>
  <c r="DW79" i="4"/>
  <c r="DW80" i="4"/>
  <c r="DW81" i="4"/>
  <c r="DW82" i="4"/>
  <c r="DW83" i="4"/>
  <c r="DW84" i="4"/>
  <c r="DW85" i="4"/>
  <c r="DW86" i="4"/>
  <c r="DW87" i="4"/>
  <c r="DW88" i="4"/>
  <c r="DW89" i="4"/>
  <c r="DW90" i="4"/>
  <c r="DW91" i="4"/>
  <c r="DW92" i="4"/>
  <c r="DW93" i="4"/>
  <c r="DW94" i="4"/>
  <c r="DT5" i="4"/>
  <c r="DT6" i="4"/>
  <c r="DT7" i="4"/>
  <c r="DT8" i="4"/>
  <c r="DT9" i="4"/>
  <c r="DT10" i="4"/>
  <c r="DT11" i="4"/>
  <c r="DT12" i="4"/>
  <c r="DT15" i="4"/>
  <c r="DT16" i="4"/>
  <c r="DT17" i="4"/>
  <c r="DT18" i="4"/>
  <c r="DT19" i="4"/>
  <c r="DT20" i="4"/>
  <c r="DT22" i="4"/>
  <c r="DT23" i="4"/>
  <c r="DT24" i="4"/>
  <c r="DT25" i="4"/>
  <c r="DT26" i="4"/>
  <c r="DT27" i="4"/>
  <c r="DT29" i="4"/>
  <c r="DT30" i="4"/>
  <c r="DT31" i="4"/>
  <c r="DT32" i="4"/>
  <c r="DT33" i="4"/>
  <c r="DT34" i="4"/>
  <c r="DT35" i="4"/>
  <c r="DT36" i="4"/>
  <c r="DT38" i="4"/>
  <c r="DT39" i="4"/>
  <c r="DT40" i="4"/>
  <c r="DT41" i="4"/>
  <c r="DT42" i="4"/>
  <c r="DT43" i="4"/>
  <c r="DT44" i="4"/>
  <c r="DT45" i="4"/>
  <c r="DT46" i="4"/>
  <c r="DT47" i="4"/>
  <c r="DT48" i="4"/>
  <c r="DT49" i="4"/>
  <c r="DT50" i="4"/>
  <c r="DT53" i="4"/>
  <c r="DT54" i="4"/>
  <c r="DT55" i="4"/>
  <c r="DT56" i="4"/>
  <c r="DT57" i="4"/>
  <c r="DT58" i="4"/>
  <c r="DT59" i="4"/>
  <c r="DT60" i="4"/>
  <c r="DT61" i="4"/>
  <c r="DT62" i="4"/>
  <c r="DT63" i="4"/>
  <c r="DT64" i="4"/>
  <c r="DT65" i="4"/>
  <c r="DT66" i="4"/>
  <c r="DT67" i="4"/>
  <c r="DT68" i="4"/>
  <c r="DT69" i="4"/>
  <c r="DT70" i="4"/>
  <c r="DT71" i="4"/>
  <c r="DT72" i="4"/>
  <c r="DT73" i="4"/>
  <c r="DT74" i="4"/>
  <c r="DT75" i="4"/>
  <c r="DT76" i="4"/>
  <c r="DT77" i="4"/>
  <c r="DT78" i="4"/>
  <c r="DT79" i="4"/>
  <c r="DT80" i="4"/>
  <c r="DT81" i="4"/>
  <c r="DT82" i="4"/>
  <c r="DT83" i="4"/>
  <c r="DT84" i="4"/>
  <c r="DT85" i="4"/>
  <c r="DT86" i="4"/>
  <c r="DT87" i="4"/>
  <c r="DT88" i="4"/>
  <c r="DT89" i="4"/>
  <c r="DT90" i="4"/>
  <c r="DT91" i="4"/>
  <c r="DT92" i="4"/>
  <c r="DT93" i="4"/>
  <c r="DT94" i="4"/>
  <c r="DR5" i="4"/>
  <c r="DR6" i="4"/>
  <c r="DR7" i="4"/>
  <c r="DR8" i="4"/>
  <c r="DR9" i="4"/>
  <c r="DR10" i="4"/>
  <c r="DR11" i="4"/>
  <c r="DR12" i="4"/>
  <c r="DR15" i="4"/>
  <c r="DR16" i="4"/>
  <c r="DR17" i="4"/>
  <c r="DR18" i="4"/>
  <c r="DR19" i="4"/>
  <c r="DR20" i="4"/>
  <c r="DR22" i="4"/>
  <c r="DR23" i="4"/>
  <c r="DR24" i="4"/>
  <c r="DR25" i="4"/>
  <c r="DR26" i="4"/>
  <c r="DR27" i="4"/>
  <c r="DR29" i="4"/>
  <c r="DR30" i="4"/>
  <c r="DR31" i="4"/>
  <c r="DR32" i="4"/>
  <c r="DR33" i="4"/>
  <c r="DR34" i="4"/>
  <c r="DR35" i="4"/>
  <c r="DR36" i="4"/>
  <c r="DR38" i="4"/>
  <c r="DR39" i="4"/>
  <c r="DR40" i="4"/>
  <c r="DR41" i="4"/>
  <c r="DR42" i="4"/>
  <c r="DR43" i="4"/>
  <c r="DR44" i="4"/>
  <c r="DR45" i="4"/>
  <c r="DR46" i="4"/>
  <c r="DR47" i="4"/>
  <c r="DR48" i="4"/>
  <c r="DR49" i="4"/>
  <c r="DR50" i="4"/>
  <c r="DR53" i="4"/>
  <c r="DR54" i="4"/>
  <c r="DR55" i="4"/>
  <c r="DR56" i="4"/>
  <c r="DR57" i="4"/>
  <c r="DR58" i="4"/>
  <c r="DR59" i="4"/>
  <c r="DR60" i="4"/>
  <c r="DR61" i="4"/>
  <c r="DR62" i="4"/>
  <c r="DR63" i="4"/>
  <c r="DR64" i="4"/>
  <c r="DR65" i="4"/>
  <c r="DR66" i="4"/>
  <c r="DR67" i="4"/>
  <c r="DR68" i="4"/>
  <c r="DR69" i="4"/>
  <c r="DR70" i="4"/>
  <c r="DR71" i="4"/>
  <c r="DR72" i="4"/>
  <c r="DR73" i="4"/>
  <c r="DR74" i="4"/>
  <c r="DR75" i="4"/>
  <c r="DR76" i="4"/>
  <c r="DR77" i="4"/>
  <c r="DR78" i="4"/>
  <c r="DR79" i="4"/>
  <c r="DR80" i="4"/>
  <c r="DR81" i="4"/>
  <c r="DR82" i="4"/>
  <c r="DR83" i="4"/>
  <c r="DR84" i="4"/>
  <c r="DR85" i="4"/>
  <c r="DR86" i="4"/>
  <c r="DR87" i="4"/>
  <c r="DR88" i="4"/>
  <c r="DR89" i="4"/>
  <c r="DR90" i="4"/>
  <c r="DR91" i="4"/>
  <c r="DR92" i="4"/>
  <c r="DR93" i="4"/>
  <c r="DR94" i="4"/>
  <c r="DO5" i="4"/>
  <c r="DO6" i="4"/>
  <c r="DO7" i="4"/>
  <c r="DO8" i="4"/>
  <c r="DO9" i="4"/>
  <c r="DO10" i="4"/>
  <c r="DO11" i="4"/>
  <c r="DO12" i="4"/>
  <c r="DO15" i="4"/>
  <c r="DO16" i="4"/>
  <c r="DO17" i="4"/>
  <c r="DO18" i="4"/>
  <c r="DO19" i="4"/>
  <c r="DO20" i="4"/>
  <c r="DO22" i="4"/>
  <c r="DO23" i="4"/>
  <c r="DO24" i="4"/>
  <c r="DO25" i="4"/>
  <c r="DO26" i="4"/>
  <c r="DO27" i="4"/>
  <c r="DO29" i="4"/>
  <c r="DO30" i="4"/>
  <c r="DO31" i="4"/>
  <c r="DO32" i="4"/>
  <c r="DO33" i="4"/>
  <c r="DO34" i="4"/>
  <c r="DO35" i="4"/>
  <c r="DO36" i="4"/>
  <c r="DO38" i="4"/>
  <c r="DO39" i="4"/>
  <c r="DO40" i="4"/>
  <c r="DO41" i="4"/>
  <c r="DO42" i="4"/>
  <c r="DO43" i="4"/>
  <c r="DO44" i="4"/>
  <c r="DO45" i="4"/>
  <c r="DO46" i="4"/>
  <c r="DO47" i="4"/>
  <c r="DO48" i="4"/>
  <c r="DO49" i="4"/>
  <c r="DO50" i="4"/>
  <c r="DO53" i="4"/>
  <c r="DO54" i="4"/>
  <c r="DO55" i="4"/>
  <c r="DO56" i="4"/>
  <c r="DO57" i="4"/>
  <c r="DO58" i="4"/>
  <c r="DO59" i="4"/>
  <c r="DO60" i="4"/>
  <c r="DO61" i="4"/>
  <c r="DO62" i="4"/>
  <c r="DO63" i="4"/>
  <c r="DO64" i="4"/>
  <c r="DO65" i="4"/>
  <c r="DO66" i="4"/>
  <c r="DO67" i="4"/>
  <c r="DO68" i="4"/>
  <c r="DO69" i="4"/>
  <c r="DO70" i="4"/>
  <c r="DO71" i="4"/>
  <c r="DO72" i="4"/>
  <c r="DO73" i="4"/>
  <c r="DO74" i="4"/>
  <c r="DO75" i="4"/>
  <c r="DO76" i="4"/>
  <c r="DO77" i="4"/>
  <c r="DO78" i="4"/>
  <c r="DO79" i="4"/>
  <c r="DO80" i="4"/>
  <c r="DO81" i="4"/>
  <c r="DO82" i="4"/>
  <c r="DO83" i="4"/>
  <c r="DO84" i="4"/>
  <c r="DO85" i="4"/>
  <c r="DO86" i="4"/>
  <c r="DO87" i="4"/>
  <c r="DO88" i="4"/>
  <c r="DO89" i="4"/>
  <c r="DO90" i="4"/>
  <c r="DO91" i="4"/>
  <c r="DO92" i="4"/>
  <c r="DO93" i="4"/>
  <c r="DO94" i="4"/>
  <c r="DM5" i="4"/>
  <c r="DM6" i="4"/>
  <c r="DM7" i="4"/>
  <c r="DM8" i="4"/>
  <c r="DM9" i="4"/>
  <c r="DM10" i="4"/>
  <c r="DM11" i="4"/>
  <c r="DM12" i="4"/>
  <c r="DM15" i="4"/>
  <c r="DM16" i="4"/>
  <c r="DM17" i="4"/>
  <c r="DM18" i="4"/>
  <c r="DM19" i="4"/>
  <c r="DM20" i="4"/>
  <c r="DM22" i="4"/>
  <c r="DM23" i="4"/>
  <c r="DM24" i="4"/>
  <c r="DM25" i="4"/>
  <c r="DM26" i="4"/>
  <c r="DM27" i="4"/>
  <c r="DM29" i="4"/>
  <c r="DM30" i="4"/>
  <c r="DM31" i="4"/>
  <c r="DM32" i="4"/>
  <c r="DM33" i="4"/>
  <c r="DM34" i="4"/>
  <c r="DM35" i="4"/>
  <c r="DM36" i="4"/>
  <c r="DM38" i="4"/>
  <c r="DM39" i="4"/>
  <c r="DM40" i="4"/>
  <c r="DM41" i="4"/>
  <c r="DM42" i="4"/>
  <c r="DM43" i="4"/>
  <c r="DM44" i="4"/>
  <c r="DM45" i="4"/>
  <c r="DM46" i="4"/>
  <c r="DM47" i="4"/>
  <c r="DM48" i="4"/>
  <c r="DM49" i="4"/>
  <c r="DM50" i="4"/>
  <c r="DM53" i="4"/>
  <c r="DM54" i="4"/>
  <c r="DM55" i="4"/>
  <c r="DM56" i="4"/>
  <c r="DM57" i="4"/>
  <c r="DM58" i="4"/>
  <c r="DM59" i="4"/>
  <c r="DM60" i="4"/>
  <c r="DM61" i="4"/>
  <c r="DM62" i="4"/>
  <c r="DM63" i="4"/>
  <c r="DM64" i="4"/>
  <c r="DM65" i="4"/>
  <c r="DM66" i="4"/>
  <c r="DM67" i="4"/>
  <c r="DM68" i="4"/>
  <c r="DM69" i="4"/>
  <c r="DM70" i="4"/>
  <c r="DM71" i="4"/>
  <c r="DM72" i="4"/>
  <c r="DM73" i="4"/>
  <c r="DM74" i="4"/>
  <c r="DM75" i="4"/>
  <c r="DM76" i="4"/>
  <c r="DM77" i="4"/>
  <c r="DM78" i="4"/>
  <c r="DM79" i="4"/>
  <c r="DM80" i="4"/>
  <c r="DM81" i="4"/>
  <c r="DM82" i="4"/>
  <c r="DM83" i="4"/>
  <c r="DM84" i="4"/>
  <c r="DM85" i="4"/>
  <c r="DM86" i="4"/>
  <c r="DM87" i="4"/>
  <c r="DM88" i="4"/>
  <c r="DM89" i="4"/>
  <c r="DM90" i="4"/>
  <c r="DM91" i="4"/>
  <c r="DM92" i="4"/>
  <c r="DM93" i="4"/>
  <c r="DM94" i="4"/>
  <c r="DJ5" i="4"/>
  <c r="DJ6" i="4"/>
  <c r="DJ7" i="4"/>
  <c r="DJ8" i="4"/>
  <c r="DJ9" i="4"/>
  <c r="DJ10" i="4"/>
  <c r="DJ11" i="4"/>
  <c r="DJ12" i="4"/>
  <c r="DJ15" i="4"/>
  <c r="DJ16" i="4"/>
  <c r="DJ17" i="4"/>
  <c r="DJ18" i="4"/>
  <c r="DJ19" i="4"/>
  <c r="DJ20" i="4"/>
  <c r="DJ22" i="4"/>
  <c r="DJ23" i="4"/>
  <c r="DJ24" i="4"/>
  <c r="DJ25" i="4"/>
  <c r="DJ26" i="4"/>
  <c r="DJ27" i="4"/>
  <c r="DJ29" i="4"/>
  <c r="DJ30" i="4"/>
  <c r="DJ31" i="4"/>
  <c r="DJ32" i="4"/>
  <c r="DJ33" i="4"/>
  <c r="DJ34" i="4"/>
  <c r="DJ35" i="4"/>
  <c r="DJ36" i="4"/>
  <c r="DJ38" i="4"/>
  <c r="DJ39" i="4"/>
  <c r="DJ40" i="4"/>
  <c r="DJ41" i="4"/>
  <c r="DJ42" i="4"/>
  <c r="DJ43" i="4"/>
  <c r="DJ44" i="4"/>
  <c r="DJ45" i="4"/>
  <c r="DJ46" i="4"/>
  <c r="DJ47" i="4"/>
  <c r="DJ48" i="4"/>
  <c r="DJ49" i="4"/>
  <c r="DJ50" i="4"/>
  <c r="DJ53" i="4"/>
  <c r="DJ54" i="4"/>
  <c r="DJ55" i="4"/>
  <c r="DJ56" i="4"/>
  <c r="DJ57" i="4"/>
  <c r="DJ58" i="4"/>
  <c r="DJ59" i="4"/>
  <c r="DJ60" i="4"/>
  <c r="DJ61" i="4"/>
  <c r="DJ62" i="4"/>
  <c r="DJ63" i="4"/>
  <c r="DJ64" i="4"/>
  <c r="DJ65" i="4"/>
  <c r="DJ66" i="4"/>
  <c r="DJ67" i="4"/>
  <c r="DJ68" i="4"/>
  <c r="DJ69" i="4"/>
  <c r="DJ70" i="4"/>
  <c r="DJ71" i="4"/>
  <c r="DJ72" i="4"/>
  <c r="DJ73" i="4"/>
  <c r="DJ74" i="4"/>
  <c r="DJ75" i="4"/>
  <c r="DJ76" i="4"/>
  <c r="DJ77" i="4"/>
  <c r="DJ78" i="4"/>
  <c r="DJ79" i="4"/>
  <c r="DJ80" i="4"/>
  <c r="DJ81" i="4"/>
  <c r="DJ82" i="4"/>
  <c r="DJ83" i="4"/>
  <c r="DJ84" i="4"/>
  <c r="DJ85" i="4"/>
  <c r="DJ86" i="4"/>
  <c r="DJ87" i="4"/>
  <c r="DJ88" i="4"/>
  <c r="DJ89" i="4"/>
  <c r="DJ90" i="4"/>
  <c r="DJ91" i="4"/>
  <c r="DJ92" i="4"/>
  <c r="DJ93" i="4"/>
  <c r="DJ94" i="4"/>
  <c r="DH5" i="4"/>
  <c r="DH6" i="4"/>
  <c r="DH7" i="4"/>
  <c r="DH8" i="4"/>
  <c r="DH9" i="4"/>
  <c r="DH10" i="4"/>
  <c r="DH11" i="4"/>
  <c r="DH12" i="4"/>
  <c r="DH15" i="4"/>
  <c r="DH16" i="4"/>
  <c r="DH17" i="4"/>
  <c r="DH18" i="4"/>
  <c r="DH19" i="4"/>
  <c r="DH20" i="4"/>
  <c r="DH22" i="4"/>
  <c r="DH23" i="4"/>
  <c r="DH24" i="4"/>
  <c r="DH25" i="4"/>
  <c r="DH26" i="4"/>
  <c r="DH27" i="4"/>
  <c r="DH29" i="4"/>
  <c r="DH30" i="4"/>
  <c r="DH31" i="4"/>
  <c r="DH32" i="4"/>
  <c r="DH33" i="4"/>
  <c r="DH34" i="4"/>
  <c r="DH35" i="4"/>
  <c r="DH36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3" i="4"/>
  <c r="DH54" i="4"/>
  <c r="DH55" i="4"/>
  <c r="DH56" i="4"/>
  <c r="DH57" i="4"/>
  <c r="DH58" i="4"/>
  <c r="DH59" i="4"/>
  <c r="DH60" i="4"/>
  <c r="DH61" i="4"/>
  <c r="DH62" i="4"/>
  <c r="DH63" i="4"/>
  <c r="DH64" i="4"/>
  <c r="DH65" i="4"/>
  <c r="DH66" i="4"/>
  <c r="DH67" i="4"/>
  <c r="DH68" i="4"/>
  <c r="DH69" i="4"/>
  <c r="DH70" i="4"/>
  <c r="DH71" i="4"/>
  <c r="DH72" i="4"/>
  <c r="DH73" i="4"/>
  <c r="DH74" i="4"/>
  <c r="DH75" i="4"/>
  <c r="DH76" i="4"/>
  <c r="DH77" i="4"/>
  <c r="DH78" i="4"/>
  <c r="DH79" i="4"/>
  <c r="DH80" i="4"/>
  <c r="DH81" i="4"/>
  <c r="DH82" i="4"/>
  <c r="DH83" i="4"/>
  <c r="DH84" i="4"/>
  <c r="DH85" i="4"/>
  <c r="DH86" i="4"/>
  <c r="DH87" i="4"/>
  <c r="DH88" i="4"/>
  <c r="DH89" i="4"/>
  <c r="DH90" i="4"/>
  <c r="DH91" i="4"/>
  <c r="DH92" i="4"/>
  <c r="DH93" i="4"/>
  <c r="DH94" i="4"/>
  <c r="DE5" i="4"/>
  <c r="DE6" i="4"/>
  <c r="DE7" i="4"/>
  <c r="DE8" i="4"/>
  <c r="DE9" i="4"/>
  <c r="DE10" i="4"/>
  <c r="DE11" i="4"/>
  <c r="DE12" i="4"/>
  <c r="DE15" i="4"/>
  <c r="DE16" i="4"/>
  <c r="DE17" i="4"/>
  <c r="DE18" i="4"/>
  <c r="DE19" i="4"/>
  <c r="DE20" i="4"/>
  <c r="DE22" i="4"/>
  <c r="DE23" i="4"/>
  <c r="DE24" i="4"/>
  <c r="DE25" i="4"/>
  <c r="DE26" i="4"/>
  <c r="DE27" i="4"/>
  <c r="DE29" i="4"/>
  <c r="DE30" i="4"/>
  <c r="DE31" i="4"/>
  <c r="DE32" i="4"/>
  <c r="DE33" i="4"/>
  <c r="DE34" i="4"/>
  <c r="DE35" i="4"/>
  <c r="DE36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3" i="4"/>
  <c r="DE54" i="4"/>
  <c r="DE55" i="4"/>
  <c r="DE56" i="4"/>
  <c r="DE57" i="4"/>
  <c r="DE58" i="4"/>
  <c r="DE59" i="4"/>
  <c r="DE60" i="4"/>
  <c r="DE61" i="4"/>
  <c r="DE62" i="4"/>
  <c r="DE63" i="4"/>
  <c r="DE64" i="4"/>
  <c r="DE65" i="4"/>
  <c r="DE66" i="4"/>
  <c r="DE67" i="4"/>
  <c r="DE68" i="4"/>
  <c r="DE69" i="4"/>
  <c r="DE70" i="4"/>
  <c r="DE71" i="4"/>
  <c r="DE72" i="4"/>
  <c r="DE73" i="4"/>
  <c r="DE74" i="4"/>
  <c r="DE75" i="4"/>
  <c r="DE76" i="4"/>
  <c r="DE77" i="4"/>
  <c r="DE78" i="4"/>
  <c r="DE79" i="4"/>
  <c r="DE80" i="4"/>
  <c r="DE81" i="4"/>
  <c r="DE82" i="4"/>
  <c r="DE83" i="4"/>
  <c r="DE84" i="4"/>
  <c r="DE85" i="4"/>
  <c r="DE86" i="4"/>
  <c r="DE87" i="4"/>
  <c r="DE88" i="4"/>
  <c r="DE89" i="4"/>
  <c r="DE90" i="4"/>
  <c r="DE91" i="4"/>
  <c r="DE92" i="4"/>
  <c r="DE93" i="4"/>
  <c r="DE94" i="4"/>
  <c r="DC5" i="4"/>
  <c r="DC6" i="4"/>
  <c r="DC7" i="4"/>
  <c r="DC8" i="4"/>
  <c r="DC9" i="4"/>
  <c r="DC10" i="4"/>
  <c r="DC11" i="4"/>
  <c r="DC12" i="4"/>
  <c r="DC15" i="4"/>
  <c r="DC16" i="4"/>
  <c r="DC17" i="4"/>
  <c r="DC18" i="4"/>
  <c r="DC19" i="4"/>
  <c r="DC20" i="4"/>
  <c r="DC22" i="4"/>
  <c r="DC23" i="4"/>
  <c r="DC24" i="4"/>
  <c r="DC25" i="4"/>
  <c r="DC26" i="4"/>
  <c r="DC27" i="4"/>
  <c r="DC29" i="4"/>
  <c r="DC30" i="4"/>
  <c r="DC31" i="4"/>
  <c r="DC32" i="4"/>
  <c r="DC33" i="4"/>
  <c r="DC34" i="4"/>
  <c r="DC35" i="4"/>
  <c r="DC36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CZ5" i="4"/>
  <c r="CZ6" i="4"/>
  <c r="CZ7" i="4"/>
  <c r="CZ8" i="4"/>
  <c r="CZ9" i="4"/>
  <c r="CZ10" i="4"/>
  <c r="CZ11" i="4"/>
  <c r="CZ12" i="4"/>
  <c r="CZ15" i="4"/>
  <c r="CZ16" i="4"/>
  <c r="CZ17" i="4"/>
  <c r="CZ18" i="4"/>
  <c r="CZ19" i="4"/>
  <c r="CZ20" i="4"/>
  <c r="CZ22" i="4"/>
  <c r="CZ23" i="4"/>
  <c r="CZ24" i="4"/>
  <c r="CZ25" i="4"/>
  <c r="CZ26" i="4"/>
  <c r="CZ27" i="4"/>
  <c r="CZ29" i="4"/>
  <c r="CZ30" i="4"/>
  <c r="CZ31" i="4"/>
  <c r="CZ32" i="4"/>
  <c r="CZ33" i="4"/>
  <c r="CZ34" i="4"/>
  <c r="CZ35" i="4"/>
  <c r="CZ36" i="4"/>
  <c r="CZ38" i="4"/>
  <c r="CZ39" i="4"/>
  <c r="CZ40" i="4"/>
  <c r="CZ41" i="4"/>
  <c r="CZ42" i="4"/>
  <c r="CZ43" i="4"/>
  <c r="CZ44" i="4"/>
  <c r="CZ45" i="4"/>
  <c r="CZ46" i="4"/>
  <c r="CZ47" i="4"/>
  <c r="CZ48" i="4"/>
  <c r="CZ49" i="4"/>
  <c r="CZ50" i="4"/>
  <c r="CZ53" i="4"/>
  <c r="CZ54" i="4"/>
  <c r="CZ55" i="4"/>
  <c r="CZ56" i="4"/>
  <c r="CZ57" i="4"/>
  <c r="CZ58" i="4"/>
  <c r="CZ59" i="4"/>
  <c r="CZ60" i="4"/>
  <c r="CZ61" i="4"/>
  <c r="CZ62" i="4"/>
  <c r="CZ63" i="4"/>
  <c r="CZ64" i="4"/>
  <c r="CZ65" i="4"/>
  <c r="CZ66" i="4"/>
  <c r="CZ67" i="4"/>
  <c r="CZ68" i="4"/>
  <c r="CZ69" i="4"/>
  <c r="CZ70" i="4"/>
  <c r="CZ71" i="4"/>
  <c r="CZ72" i="4"/>
  <c r="CZ73" i="4"/>
  <c r="CZ74" i="4"/>
  <c r="CZ75" i="4"/>
  <c r="CZ76" i="4"/>
  <c r="CZ77" i="4"/>
  <c r="CZ78" i="4"/>
  <c r="CZ79" i="4"/>
  <c r="CZ80" i="4"/>
  <c r="CZ81" i="4"/>
  <c r="CZ82" i="4"/>
  <c r="CZ83" i="4"/>
  <c r="CZ84" i="4"/>
  <c r="CZ85" i="4"/>
  <c r="CZ86" i="4"/>
  <c r="CZ87" i="4"/>
  <c r="CZ88" i="4"/>
  <c r="CZ89" i="4"/>
  <c r="CZ90" i="4"/>
  <c r="CZ91" i="4"/>
  <c r="CZ92" i="4"/>
  <c r="CZ93" i="4"/>
  <c r="CZ94" i="4"/>
  <c r="CX5" i="4"/>
  <c r="CX6" i="4"/>
  <c r="CX7" i="4"/>
  <c r="CX8" i="4"/>
  <c r="CX9" i="4"/>
  <c r="CX10" i="4"/>
  <c r="CX11" i="4"/>
  <c r="CX12" i="4"/>
  <c r="CX15" i="4"/>
  <c r="CX16" i="4"/>
  <c r="CX17" i="4"/>
  <c r="CX18" i="4"/>
  <c r="CX19" i="4"/>
  <c r="CX20" i="4"/>
  <c r="CX22" i="4"/>
  <c r="CX23" i="4"/>
  <c r="CX24" i="4"/>
  <c r="CX25" i="4"/>
  <c r="CX26" i="4"/>
  <c r="CX27" i="4"/>
  <c r="CX29" i="4"/>
  <c r="CX30" i="4"/>
  <c r="CX31" i="4"/>
  <c r="CX32" i="4"/>
  <c r="CX33" i="4"/>
  <c r="CX34" i="4"/>
  <c r="CX35" i="4"/>
  <c r="CX36" i="4"/>
  <c r="CX38" i="4"/>
  <c r="CX39" i="4"/>
  <c r="CX40" i="4"/>
  <c r="CX41" i="4"/>
  <c r="CX42" i="4"/>
  <c r="CX43" i="4"/>
  <c r="CX44" i="4"/>
  <c r="CX45" i="4"/>
  <c r="CX46" i="4"/>
  <c r="CX47" i="4"/>
  <c r="CX48" i="4"/>
  <c r="CX49" i="4"/>
  <c r="CX50" i="4"/>
  <c r="CX53" i="4"/>
  <c r="CX54" i="4"/>
  <c r="CX55" i="4"/>
  <c r="CX56" i="4"/>
  <c r="CX57" i="4"/>
  <c r="CX58" i="4"/>
  <c r="CX59" i="4"/>
  <c r="CX60" i="4"/>
  <c r="CX61" i="4"/>
  <c r="CX62" i="4"/>
  <c r="CX63" i="4"/>
  <c r="CX64" i="4"/>
  <c r="CX65" i="4"/>
  <c r="CX66" i="4"/>
  <c r="CX67" i="4"/>
  <c r="CX68" i="4"/>
  <c r="CX69" i="4"/>
  <c r="CX70" i="4"/>
  <c r="CX71" i="4"/>
  <c r="CX72" i="4"/>
  <c r="CX73" i="4"/>
  <c r="CX74" i="4"/>
  <c r="CX75" i="4"/>
  <c r="CX76" i="4"/>
  <c r="CX77" i="4"/>
  <c r="CX78" i="4"/>
  <c r="CX79" i="4"/>
  <c r="CX80" i="4"/>
  <c r="CX81" i="4"/>
  <c r="CX82" i="4"/>
  <c r="CX83" i="4"/>
  <c r="CX84" i="4"/>
  <c r="CX85" i="4"/>
  <c r="CX86" i="4"/>
  <c r="CX87" i="4"/>
  <c r="CX88" i="4"/>
  <c r="CX89" i="4"/>
  <c r="CX90" i="4"/>
  <c r="CX91" i="4"/>
  <c r="CX92" i="4"/>
  <c r="CX93" i="4"/>
  <c r="CX94" i="4"/>
  <c r="CU5" i="4"/>
  <c r="CU6" i="4"/>
  <c r="CU7" i="4"/>
  <c r="CU8" i="4"/>
  <c r="CU9" i="4"/>
  <c r="CU10" i="4"/>
  <c r="CU11" i="4"/>
  <c r="CU12" i="4"/>
  <c r="CU15" i="4"/>
  <c r="CU16" i="4"/>
  <c r="CU17" i="4"/>
  <c r="CU18" i="4"/>
  <c r="CU19" i="4"/>
  <c r="CU20" i="4"/>
  <c r="CU22" i="4"/>
  <c r="CU23" i="4"/>
  <c r="CU24" i="4"/>
  <c r="CU25" i="4"/>
  <c r="CU26" i="4"/>
  <c r="CU27" i="4"/>
  <c r="CU29" i="4"/>
  <c r="CU30" i="4"/>
  <c r="CU31" i="4"/>
  <c r="CU32" i="4"/>
  <c r="CU33" i="4"/>
  <c r="CU34" i="4"/>
  <c r="CU35" i="4"/>
  <c r="CU36" i="4"/>
  <c r="CU38" i="4"/>
  <c r="CU39" i="4"/>
  <c r="CU40" i="4"/>
  <c r="CU41" i="4"/>
  <c r="CU42" i="4"/>
  <c r="CU43" i="4"/>
  <c r="CU44" i="4"/>
  <c r="CU45" i="4"/>
  <c r="CU46" i="4"/>
  <c r="CU47" i="4"/>
  <c r="CU48" i="4"/>
  <c r="CU49" i="4"/>
  <c r="CU50" i="4"/>
  <c r="CU53" i="4"/>
  <c r="CU54" i="4"/>
  <c r="CU55" i="4"/>
  <c r="CU56" i="4"/>
  <c r="CU57" i="4"/>
  <c r="CU58" i="4"/>
  <c r="CU59" i="4"/>
  <c r="CU60" i="4"/>
  <c r="CU61" i="4"/>
  <c r="CU62" i="4"/>
  <c r="CU63" i="4"/>
  <c r="CU64" i="4"/>
  <c r="CU65" i="4"/>
  <c r="CU66" i="4"/>
  <c r="CU67" i="4"/>
  <c r="CU68" i="4"/>
  <c r="CU69" i="4"/>
  <c r="CU70" i="4"/>
  <c r="CU71" i="4"/>
  <c r="CU72" i="4"/>
  <c r="CU73" i="4"/>
  <c r="CU74" i="4"/>
  <c r="CU75" i="4"/>
  <c r="CU76" i="4"/>
  <c r="CU77" i="4"/>
  <c r="CU78" i="4"/>
  <c r="CU79" i="4"/>
  <c r="CU80" i="4"/>
  <c r="CU81" i="4"/>
  <c r="CU82" i="4"/>
  <c r="CU83" i="4"/>
  <c r="CU84" i="4"/>
  <c r="CU85" i="4"/>
  <c r="CU86" i="4"/>
  <c r="CU87" i="4"/>
  <c r="CU88" i="4"/>
  <c r="CU89" i="4"/>
  <c r="CU90" i="4"/>
  <c r="CU91" i="4"/>
  <c r="CU92" i="4"/>
  <c r="CU93" i="4"/>
  <c r="CU94" i="4"/>
  <c r="CS5" i="4"/>
  <c r="CS6" i="4"/>
  <c r="CS7" i="4"/>
  <c r="CS8" i="4"/>
  <c r="CS9" i="4"/>
  <c r="CS10" i="4"/>
  <c r="CS11" i="4"/>
  <c r="CS12" i="4"/>
  <c r="CS15" i="4"/>
  <c r="CS16" i="4"/>
  <c r="CS17" i="4"/>
  <c r="CS18" i="4"/>
  <c r="CS19" i="4"/>
  <c r="CS20" i="4"/>
  <c r="CS22" i="4"/>
  <c r="CS23" i="4"/>
  <c r="CS24" i="4"/>
  <c r="CS25" i="4"/>
  <c r="CS26" i="4"/>
  <c r="CS27" i="4"/>
  <c r="CS29" i="4"/>
  <c r="CS30" i="4"/>
  <c r="CS31" i="4"/>
  <c r="CS32" i="4"/>
  <c r="CS33" i="4"/>
  <c r="CS34" i="4"/>
  <c r="CS35" i="4"/>
  <c r="CS36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3" i="4"/>
  <c r="CS54" i="4"/>
  <c r="CS55" i="4"/>
  <c r="CS56" i="4"/>
  <c r="CS57" i="4"/>
  <c r="CS58" i="4"/>
  <c r="CS59" i="4"/>
  <c r="CS60" i="4"/>
  <c r="CS61" i="4"/>
  <c r="CS62" i="4"/>
  <c r="CS63" i="4"/>
  <c r="CS64" i="4"/>
  <c r="CS65" i="4"/>
  <c r="CS66" i="4"/>
  <c r="CS67" i="4"/>
  <c r="CS68" i="4"/>
  <c r="CS69" i="4"/>
  <c r="CS70" i="4"/>
  <c r="CS71" i="4"/>
  <c r="CS72" i="4"/>
  <c r="CS73" i="4"/>
  <c r="CS74" i="4"/>
  <c r="CS75" i="4"/>
  <c r="CS76" i="4"/>
  <c r="CS77" i="4"/>
  <c r="CS78" i="4"/>
  <c r="CS79" i="4"/>
  <c r="CS80" i="4"/>
  <c r="CS81" i="4"/>
  <c r="CS82" i="4"/>
  <c r="CS83" i="4"/>
  <c r="CS84" i="4"/>
  <c r="CS85" i="4"/>
  <c r="CS86" i="4"/>
  <c r="CS87" i="4"/>
  <c r="CS88" i="4"/>
  <c r="CS89" i="4"/>
  <c r="CS90" i="4"/>
  <c r="CS91" i="4"/>
  <c r="CS92" i="4"/>
  <c r="CS93" i="4"/>
  <c r="CS94" i="4"/>
  <c r="CP5" i="4"/>
  <c r="CP6" i="4"/>
  <c r="CP7" i="4"/>
  <c r="CP8" i="4"/>
  <c r="CP9" i="4"/>
  <c r="CP10" i="4"/>
  <c r="CP11" i="4"/>
  <c r="CP12" i="4"/>
  <c r="CP15" i="4"/>
  <c r="CP16" i="4"/>
  <c r="CP17" i="4"/>
  <c r="CP18" i="4"/>
  <c r="CP19" i="4"/>
  <c r="CP20" i="4"/>
  <c r="CP22" i="4"/>
  <c r="CP23" i="4"/>
  <c r="CP24" i="4"/>
  <c r="CP25" i="4"/>
  <c r="CP26" i="4"/>
  <c r="CP27" i="4"/>
  <c r="CP29" i="4"/>
  <c r="CP30" i="4"/>
  <c r="CP31" i="4"/>
  <c r="CP32" i="4"/>
  <c r="CP33" i="4"/>
  <c r="CP34" i="4"/>
  <c r="CP35" i="4"/>
  <c r="CP36" i="4"/>
  <c r="CP38" i="4"/>
  <c r="CP39" i="4"/>
  <c r="CP40" i="4"/>
  <c r="CP41" i="4"/>
  <c r="CP42" i="4"/>
  <c r="CP43" i="4"/>
  <c r="CP44" i="4"/>
  <c r="CP45" i="4"/>
  <c r="CP46" i="4"/>
  <c r="CP47" i="4"/>
  <c r="CP48" i="4"/>
  <c r="CP49" i="4"/>
  <c r="CP50" i="4"/>
  <c r="CP53" i="4"/>
  <c r="CP54" i="4"/>
  <c r="CP55" i="4"/>
  <c r="CP56" i="4"/>
  <c r="CP57" i="4"/>
  <c r="CP58" i="4"/>
  <c r="CP59" i="4"/>
  <c r="CP60" i="4"/>
  <c r="CP61" i="4"/>
  <c r="CP62" i="4"/>
  <c r="CP63" i="4"/>
  <c r="CP64" i="4"/>
  <c r="CP65" i="4"/>
  <c r="CP66" i="4"/>
  <c r="CP67" i="4"/>
  <c r="CP68" i="4"/>
  <c r="CP69" i="4"/>
  <c r="CP70" i="4"/>
  <c r="CP71" i="4"/>
  <c r="CP72" i="4"/>
  <c r="CP73" i="4"/>
  <c r="CP74" i="4"/>
  <c r="CP75" i="4"/>
  <c r="CP76" i="4"/>
  <c r="CP77" i="4"/>
  <c r="CP78" i="4"/>
  <c r="CP79" i="4"/>
  <c r="CP80" i="4"/>
  <c r="CP81" i="4"/>
  <c r="CP82" i="4"/>
  <c r="CP83" i="4"/>
  <c r="CP84" i="4"/>
  <c r="CP85" i="4"/>
  <c r="CP86" i="4"/>
  <c r="CP87" i="4"/>
  <c r="CP88" i="4"/>
  <c r="CP89" i="4"/>
  <c r="CP90" i="4"/>
  <c r="CP91" i="4"/>
  <c r="CP92" i="4"/>
  <c r="CP93" i="4"/>
  <c r="CP94" i="4"/>
  <c r="CN5" i="4"/>
  <c r="CN6" i="4"/>
  <c r="CN7" i="4"/>
  <c r="CN8" i="4"/>
  <c r="CN9" i="4"/>
  <c r="CN10" i="4"/>
  <c r="CN11" i="4"/>
  <c r="CN12" i="4"/>
  <c r="CN15" i="4"/>
  <c r="CN16" i="4"/>
  <c r="CN17" i="4"/>
  <c r="CN18" i="4"/>
  <c r="CN19" i="4"/>
  <c r="CN20" i="4"/>
  <c r="CN22" i="4"/>
  <c r="CN23" i="4"/>
  <c r="CN24" i="4"/>
  <c r="CN25" i="4"/>
  <c r="CN26" i="4"/>
  <c r="CN27" i="4"/>
  <c r="CN29" i="4"/>
  <c r="CN30" i="4"/>
  <c r="CN31" i="4"/>
  <c r="CN32" i="4"/>
  <c r="CN33" i="4"/>
  <c r="CN34" i="4"/>
  <c r="CN35" i="4"/>
  <c r="CN36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3" i="4"/>
  <c r="CN54" i="4"/>
  <c r="CN55" i="4"/>
  <c r="CN56" i="4"/>
  <c r="CN57" i="4"/>
  <c r="CN58" i="4"/>
  <c r="CN59" i="4"/>
  <c r="CN60" i="4"/>
  <c r="CN61" i="4"/>
  <c r="CN62" i="4"/>
  <c r="CN63" i="4"/>
  <c r="CN64" i="4"/>
  <c r="CN65" i="4"/>
  <c r="CN66" i="4"/>
  <c r="CN67" i="4"/>
  <c r="CN68" i="4"/>
  <c r="CN69" i="4"/>
  <c r="CN70" i="4"/>
  <c r="CN71" i="4"/>
  <c r="CN72" i="4"/>
  <c r="CN73" i="4"/>
  <c r="CN74" i="4"/>
  <c r="CN75" i="4"/>
  <c r="CN76" i="4"/>
  <c r="CN77" i="4"/>
  <c r="CN78" i="4"/>
  <c r="CN79" i="4"/>
  <c r="CN80" i="4"/>
  <c r="CN81" i="4"/>
  <c r="CN82" i="4"/>
  <c r="CN83" i="4"/>
  <c r="CN84" i="4"/>
  <c r="CN85" i="4"/>
  <c r="CN86" i="4"/>
  <c r="CN87" i="4"/>
  <c r="CN88" i="4"/>
  <c r="CN89" i="4"/>
  <c r="CN90" i="4"/>
  <c r="CN91" i="4"/>
  <c r="CN92" i="4"/>
  <c r="CN93" i="4"/>
  <c r="CN94" i="4"/>
  <c r="CK5" i="4"/>
  <c r="CK6" i="4"/>
  <c r="CK7" i="4"/>
  <c r="CK8" i="4"/>
  <c r="CK9" i="4"/>
  <c r="CK10" i="4"/>
  <c r="CK11" i="4"/>
  <c r="CK12" i="4"/>
  <c r="CK15" i="4"/>
  <c r="CK16" i="4"/>
  <c r="CK17" i="4"/>
  <c r="CK18" i="4"/>
  <c r="CK19" i="4"/>
  <c r="CK20" i="4"/>
  <c r="CK22" i="4"/>
  <c r="CK23" i="4"/>
  <c r="CK24" i="4"/>
  <c r="CK25" i="4"/>
  <c r="CK26" i="4"/>
  <c r="CK27" i="4"/>
  <c r="CK29" i="4"/>
  <c r="CK30" i="4"/>
  <c r="CK31" i="4"/>
  <c r="CK32" i="4"/>
  <c r="CK33" i="4"/>
  <c r="CK34" i="4"/>
  <c r="CK35" i="4"/>
  <c r="CK36" i="4"/>
  <c r="CK38" i="4"/>
  <c r="CK39" i="4"/>
  <c r="CK40" i="4"/>
  <c r="CK41" i="4"/>
  <c r="CK42" i="4"/>
  <c r="CK43" i="4"/>
  <c r="CK44" i="4"/>
  <c r="CK45" i="4"/>
  <c r="CK46" i="4"/>
  <c r="CK47" i="4"/>
  <c r="CK48" i="4"/>
  <c r="CK49" i="4"/>
  <c r="CK50" i="4"/>
  <c r="CK53" i="4"/>
  <c r="CK54" i="4"/>
  <c r="CK55" i="4"/>
  <c r="CK56" i="4"/>
  <c r="CK57" i="4"/>
  <c r="CK58" i="4"/>
  <c r="CK59" i="4"/>
  <c r="CK60" i="4"/>
  <c r="CK61" i="4"/>
  <c r="CK62" i="4"/>
  <c r="CK63" i="4"/>
  <c r="CK64" i="4"/>
  <c r="CK65" i="4"/>
  <c r="CK66" i="4"/>
  <c r="CK67" i="4"/>
  <c r="CK68" i="4"/>
  <c r="CK69" i="4"/>
  <c r="CK70" i="4"/>
  <c r="CK71" i="4"/>
  <c r="CK72" i="4"/>
  <c r="CK73" i="4"/>
  <c r="CK74" i="4"/>
  <c r="CK75" i="4"/>
  <c r="CK76" i="4"/>
  <c r="CK77" i="4"/>
  <c r="CK78" i="4"/>
  <c r="CK79" i="4"/>
  <c r="CK80" i="4"/>
  <c r="CK81" i="4"/>
  <c r="CK82" i="4"/>
  <c r="CK83" i="4"/>
  <c r="CK84" i="4"/>
  <c r="CK85" i="4"/>
  <c r="CK86" i="4"/>
  <c r="CK87" i="4"/>
  <c r="CK88" i="4"/>
  <c r="CK89" i="4"/>
  <c r="CK90" i="4"/>
  <c r="CK91" i="4"/>
  <c r="CK92" i="4"/>
  <c r="CK93" i="4"/>
  <c r="CK94" i="4"/>
  <c r="CI5" i="4"/>
  <c r="CI6" i="4"/>
  <c r="CI7" i="4"/>
  <c r="CI8" i="4"/>
  <c r="CI9" i="4"/>
  <c r="CI10" i="4"/>
  <c r="CI11" i="4"/>
  <c r="CI12" i="4"/>
  <c r="CI15" i="4"/>
  <c r="CI16" i="4"/>
  <c r="CI17" i="4"/>
  <c r="CI18" i="4"/>
  <c r="CI19" i="4"/>
  <c r="CI20" i="4"/>
  <c r="CI22" i="4"/>
  <c r="CI23" i="4"/>
  <c r="CI24" i="4"/>
  <c r="CI25" i="4"/>
  <c r="CI26" i="4"/>
  <c r="CI27" i="4"/>
  <c r="CI29" i="4"/>
  <c r="CI30" i="4"/>
  <c r="CI31" i="4"/>
  <c r="CI32" i="4"/>
  <c r="CI33" i="4"/>
  <c r="CI34" i="4"/>
  <c r="CI35" i="4"/>
  <c r="CI36" i="4"/>
  <c r="CI38" i="4"/>
  <c r="CI39" i="4"/>
  <c r="CI40" i="4"/>
  <c r="CI41" i="4"/>
  <c r="CI42" i="4"/>
  <c r="CI43" i="4"/>
  <c r="CI44" i="4"/>
  <c r="CI45" i="4"/>
  <c r="CI46" i="4"/>
  <c r="CI47" i="4"/>
  <c r="CI48" i="4"/>
  <c r="CI49" i="4"/>
  <c r="CI50" i="4"/>
  <c r="CI53" i="4"/>
  <c r="CI54" i="4"/>
  <c r="CI55" i="4"/>
  <c r="CI56" i="4"/>
  <c r="CI57" i="4"/>
  <c r="CI58" i="4"/>
  <c r="CI59" i="4"/>
  <c r="CI60" i="4"/>
  <c r="CI61" i="4"/>
  <c r="CI62" i="4"/>
  <c r="CI63" i="4"/>
  <c r="CI64" i="4"/>
  <c r="CI65" i="4"/>
  <c r="CI66" i="4"/>
  <c r="CI67" i="4"/>
  <c r="CI68" i="4"/>
  <c r="CI69" i="4"/>
  <c r="CI70" i="4"/>
  <c r="CI71" i="4"/>
  <c r="CI72" i="4"/>
  <c r="CI73" i="4"/>
  <c r="CI74" i="4"/>
  <c r="CI75" i="4"/>
  <c r="CI76" i="4"/>
  <c r="CI77" i="4"/>
  <c r="CI78" i="4"/>
  <c r="CI79" i="4"/>
  <c r="CI80" i="4"/>
  <c r="CI81" i="4"/>
  <c r="CI82" i="4"/>
  <c r="CI83" i="4"/>
  <c r="CI84" i="4"/>
  <c r="CI85" i="4"/>
  <c r="CI86" i="4"/>
  <c r="CI87" i="4"/>
  <c r="CI88" i="4"/>
  <c r="CI89" i="4"/>
  <c r="CI90" i="4"/>
  <c r="CI91" i="4"/>
  <c r="CI92" i="4"/>
  <c r="CI93" i="4"/>
  <c r="CI94" i="4"/>
  <c r="CF5" i="4"/>
  <c r="CF6" i="4"/>
  <c r="CF7" i="4"/>
  <c r="CF8" i="4"/>
  <c r="CF9" i="4"/>
  <c r="CF10" i="4"/>
  <c r="CF11" i="4"/>
  <c r="CF12" i="4"/>
  <c r="CF15" i="4"/>
  <c r="CF16" i="4"/>
  <c r="CF17" i="4"/>
  <c r="CF18" i="4"/>
  <c r="CF19" i="4"/>
  <c r="CF20" i="4"/>
  <c r="CF22" i="4"/>
  <c r="CF23" i="4"/>
  <c r="CF24" i="4"/>
  <c r="CF25" i="4"/>
  <c r="CF26" i="4"/>
  <c r="CF27" i="4"/>
  <c r="CF29" i="4"/>
  <c r="CF30" i="4"/>
  <c r="CF31" i="4"/>
  <c r="CF32" i="4"/>
  <c r="CF33" i="4"/>
  <c r="CF34" i="4"/>
  <c r="CF35" i="4"/>
  <c r="CF36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F92" i="4"/>
  <c r="CF93" i="4"/>
  <c r="CF94" i="4"/>
  <c r="CD5" i="4"/>
  <c r="CD6" i="4"/>
  <c r="CD7" i="4"/>
  <c r="CD8" i="4"/>
  <c r="CD9" i="4"/>
  <c r="CD10" i="4"/>
  <c r="CD11" i="4"/>
  <c r="CD12" i="4"/>
  <c r="CD15" i="4"/>
  <c r="CD16" i="4"/>
  <c r="CD17" i="4"/>
  <c r="CD18" i="4"/>
  <c r="CD19" i="4"/>
  <c r="CD20" i="4"/>
  <c r="CD22" i="4"/>
  <c r="CD23" i="4"/>
  <c r="CD24" i="4"/>
  <c r="CD25" i="4"/>
  <c r="CD26" i="4"/>
  <c r="CD27" i="4"/>
  <c r="CD29" i="4"/>
  <c r="CD30" i="4"/>
  <c r="CD31" i="4"/>
  <c r="CD32" i="4"/>
  <c r="CD33" i="4"/>
  <c r="CD34" i="4"/>
  <c r="CD35" i="4"/>
  <c r="CD36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BZ5" i="4"/>
  <c r="BZ6" i="4"/>
  <c r="BZ7" i="4"/>
  <c r="BZ8" i="4"/>
  <c r="BZ9" i="4"/>
  <c r="BZ10" i="4"/>
  <c r="BZ11" i="4"/>
  <c r="BZ12" i="4"/>
  <c r="BZ15" i="4"/>
  <c r="BZ16" i="4"/>
  <c r="BZ17" i="4"/>
  <c r="BZ18" i="4"/>
  <c r="BZ19" i="4"/>
  <c r="BZ20" i="4"/>
  <c r="BZ22" i="4"/>
  <c r="BZ23" i="4"/>
  <c r="BZ24" i="4"/>
  <c r="BZ25" i="4"/>
  <c r="BZ26" i="4"/>
  <c r="BZ27" i="4"/>
  <c r="BZ29" i="4"/>
  <c r="BZ30" i="4"/>
  <c r="BZ31" i="4"/>
  <c r="BZ32" i="4"/>
  <c r="BZ33" i="4"/>
  <c r="BZ34" i="4"/>
  <c r="BZ35" i="4"/>
  <c r="BZ36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X5" i="4"/>
  <c r="BX6" i="4"/>
  <c r="BX7" i="4"/>
  <c r="BX8" i="4"/>
  <c r="BX9" i="4"/>
  <c r="BX10" i="4"/>
  <c r="BX11" i="4"/>
  <c r="BX12" i="4"/>
  <c r="BX15" i="4"/>
  <c r="BX16" i="4"/>
  <c r="BX17" i="4"/>
  <c r="BX18" i="4"/>
  <c r="BX19" i="4"/>
  <c r="BX20" i="4"/>
  <c r="BX22" i="4"/>
  <c r="BX23" i="4"/>
  <c r="BX24" i="4"/>
  <c r="BX25" i="4"/>
  <c r="BX26" i="4"/>
  <c r="BX27" i="4"/>
  <c r="BX29" i="4"/>
  <c r="BX30" i="4"/>
  <c r="BX31" i="4"/>
  <c r="BX32" i="4"/>
  <c r="BX33" i="4"/>
  <c r="BX34" i="4"/>
  <c r="BX35" i="4"/>
  <c r="BX36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U5" i="4"/>
  <c r="BU6" i="4"/>
  <c r="BU7" i="4"/>
  <c r="BU8" i="4"/>
  <c r="BU9" i="4"/>
  <c r="BU10" i="4"/>
  <c r="BU11" i="4"/>
  <c r="BU12" i="4"/>
  <c r="BU15" i="4"/>
  <c r="BU16" i="4"/>
  <c r="BU17" i="4"/>
  <c r="BU18" i="4"/>
  <c r="BU19" i="4"/>
  <c r="BU20" i="4"/>
  <c r="BU22" i="4"/>
  <c r="BU23" i="4"/>
  <c r="BU24" i="4"/>
  <c r="BU25" i="4"/>
  <c r="BU26" i="4"/>
  <c r="BU27" i="4"/>
  <c r="BU29" i="4"/>
  <c r="BU30" i="4"/>
  <c r="BU31" i="4"/>
  <c r="BU32" i="4"/>
  <c r="BU33" i="4"/>
  <c r="BU34" i="4"/>
  <c r="BU35" i="4"/>
  <c r="BU36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S5" i="4"/>
  <c r="BS6" i="4"/>
  <c r="BS7" i="4"/>
  <c r="BS8" i="4"/>
  <c r="BS9" i="4"/>
  <c r="BS10" i="4"/>
  <c r="BS11" i="4"/>
  <c r="BS12" i="4"/>
  <c r="BS15" i="4"/>
  <c r="BS16" i="4"/>
  <c r="BS17" i="4"/>
  <c r="BS18" i="4"/>
  <c r="BS19" i="4"/>
  <c r="BS20" i="4"/>
  <c r="BS22" i="4"/>
  <c r="BS23" i="4"/>
  <c r="BS24" i="4"/>
  <c r="BS25" i="4"/>
  <c r="BS26" i="4"/>
  <c r="BS27" i="4"/>
  <c r="BS29" i="4"/>
  <c r="BS30" i="4"/>
  <c r="BS31" i="4"/>
  <c r="BS32" i="4"/>
  <c r="BS33" i="4"/>
  <c r="BS34" i="4"/>
  <c r="BS35" i="4"/>
  <c r="BS36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S92" i="4"/>
  <c r="BS93" i="4"/>
  <c r="BS94" i="4"/>
  <c r="BP5" i="4"/>
  <c r="BP6" i="4"/>
  <c r="BP7" i="4"/>
  <c r="BP8" i="4"/>
  <c r="BP9" i="4"/>
  <c r="BP10" i="4"/>
  <c r="BP11" i="4"/>
  <c r="BP12" i="4"/>
  <c r="BP15" i="4"/>
  <c r="BP16" i="4"/>
  <c r="BP17" i="4"/>
  <c r="BP18" i="4"/>
  <c r="BP19" i="4"/>
  <c r="BP20" i="4"/>
  <c r="BP22" i="4"/>
  <c r="BP23" i="4"/>
  <c r="BP24" i="4"/>
  <c r="BP25" i="4"/>
  <c r="BP26" i="4"/>
  <c r="BP27" i="4"/>
  <c r="BP29" i="4"/>
  <c r="BP30" i="4"/>
  <c r="BP31" i="4"/>
  <c r="BP32" i="4"/>
  <c r="BP33" i="4"/>
  <c r="BP34" i="4"/>
  <c r="BP35" i="4"/>
  <c r="BP36" i="4"/>
  <c r="BP38" i="4"/>
  <c r="BP39" i="4"/>
  <c r="BP40" i="4"/>
  <c r="BP41" i="4"/>
  <c r="BP42" i="4"/>
  <c r="BP43" i="4"/>
  <c r="BP44" i="4"/>
  <c r="BP45" i="4"/>
  <c r="BP46" i="4"/>
  <c r="BP47" i="4"/>
  <c r="BP48" i="4"/>
  <c r="BP49" i="4"/>
  <c r="BP50" i="4"/>
  <c r="BP53" i="4"/>
  <c r="BP54" i="4"/>
  <c r="BP55" i="4"/>
  <c r="BP56" i="4"/>
  <c r="BP57" i="4"/>
  <c r="BP58" i="4"/>
  <c r="BP59" i="4"/>
  <c r="BP60" i="4"/>
  <c r="BP61" i="4"/>
  <c r="BP62" i="4"/>
  <c r="BP63" i="4"/>
  <c r="BP64" i="4"/>
  <c r="BP65" i="4"/>
  <c r="BP66" i="4"/>
  <c r="BP67" i="4"/>
  <c r="BP68" i="4"/>
  <c r="BP69" i="4"/>
  <c r="BP70" i="4"/>
  <c r="BP71" i="4"/>
  <c r="BP72" i="4"/>
  <c r="BP73" i="4"/>
  <c r="BP74" i="4"/>
  <c r="BP75" i="4"/>
  <c r="BP76" i="4"/>
  <c r="BP77" i="4"/>
  <c r="BP78" i="4"/>
  <c r="BP79" i="4"/>
  <c r="BP80" i="4"/>
  <c r="BP81" i="4"/>
  <c r="BP82" i="4"/>
  <c r="BP83" i="4"/>
  <c r="BP84" i="4"/>
  <c r="BP85" i="4"/>
  <c r="BP86" i="4"/>
  <c r="BP87" i="4"/>
  <c r="BP88" i="4"/>
  <c r="BP89" i="4"/>
  <c r="BP90" i="4"/>
  <c r="BP91" i="4"/>
  <c r="BP92" i="4"/>
  <c r="BP93" i="4"/>
  <c r="BP94" i="4"/>
  <c r="BN5" i="4"/>
  <c r="BN6" i="4"/>
  <c r="BN7" i="4"/>
  <c r="BN8" i="4"/>
  <c r="BN9" i="4"/>
  <c r="BN10" i="4"/>
  <c r="BN11" i="4"/>
  <c r="BN12" i="4"/>
  <c r="BN15" i="4"/>
  <c r="BN16" i="4"/>
  <c r="BN17" i="4"/>
  <c r="BN18" i="4"/>
  <c r="BN19" i="4"/>
  <c r="BN20" i="4"/>
  <c r="BN22" i="4"/>
  <c r="BN23" i="4"/>
  <c r="BN24" i="4"/>
  <c r="BN25" i="4"/>
  <c r="BN26" i="4"/>
  <c r="BN27" i="4"/>
  <c r="BN29" i="4"/>
  <c r="BN30" i="4"/>
  <c r="BN31" i="4"/>
  <c r="BN32" i="4"/>
  <c r="BN33" i="4"/>
  <c r="BN34" i="4"/>
  <c r="BN35" i="4"/>
  <c r="BN36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K5" i="4"/>
  <c r="BK6" i="4"/>
  <c r="BK7" i="4"/>
  <c r="BK8" i="4"/>
  <c r="BK9" i="4"/>
  <c r="BK10" i="4"/>
  <c r="BK11" i="4"/>
  <c r="BK12" i="4"/>
  <c r="BK15" i="4"/>
  <c r="BK16" i="4"/>
  <c r="BK17" i="4"/>
  <c r="BK18" i="4"/>
  <c r="BK19" i="4"/>
  <c r="BK20" i="4"/>
  <c r="BK22" i="4"/>
  <c r="BK23" i="4"/>
  <c r="BK24" i="4"/>
  <c r="BK25" i="4"/>
  <c r="BK26" i="4"/>
  <c r="BK27" i="4"/>
  <c r="BK29" i="4"/>
  <c r="BK30" i="4"/>
  <c r="BK31" i="4"/>
  <c r="BK32" i="4"/>
  <c r="BK33" i="4"/>
  <c r="BK34" i="4"/>
  <c r="BK35" i="4"/>
  <c r="BK36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I5" i="4"/>
  <c r="BI6" i="4"/>
  <c r="BI7" i="4"/>
  <c r="BI8" i="4"/>
  <c r="BI9" i="4"/>
  <c r="BI10" i="4"/>
  <c r="BI11" i="4"/>
  <c r="BI12" i="4"/>
  <c r="BI15" i="4"/>
  <c r="BI16" i="4"/>
  <c r="BI17" i="4"/>
  <c r="BI18" i="4"/>
  <c r="BI19" i="4"/>
  <c r="BI20" i="4"/>
  <c r="BI22" i="4"/>
  <c r="BI23" i="4"/>
  <c r="BI24" i="4"/>
  <c r="BI25" i="4"/>
  <c r="BI26" i="4"/>
  <c r="BI27" i="4"/>
  <c r="BI29" i="4"/>
  <c r="BI30" i="4"/>
  <c r="BI31" i="4"/>
  <c r="BI32" i="4"/>
  <c r="BI33" i="4"/>
  <c r="BI34" i="4"/>
  <c r="BI35" i="4"/>
  <c r="BI36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I71" i="4"/>
  <c r="BI72" i="4"/>
  <c r="BI73" i="4"/>
  <c r="BI74" i="4"/>
  <c r="BI75" i="4"/>
  <c r="BI76" i="4"/>
  <c r="BI77" i="4"/>
  <c r="BI78" i="4"/>
  <c r="BI79" i="4"/>
  <c r="BI80" i="4"/>
  <c r="BI81" i="4"/>
  <c r="BI82" i="4"/>
  <c r="BI83" i="4"/>
  <c r="BI84" i="4"/>
  <c r="BI85" i="4"/>
  <c r="BI86" i="4"/>
  <c r="BI87" i="4"/>
  <c r="BI88" i="4"/>
  <c r="BI89" i="4"/>
  <c r="BI90" i="4"/>
  <c r="BI91" i="4"/>
  <c r="BI92" i="4"/>
  <c r="BI93" i="4"/>
  <c r="BI94" i="4"/>
  <c r="BF5" i="4"/>
  <c r="BF6" i="4"/>
  <c r="BF7" i="4"/>
  <c r="BF8" i="4"/>
  <c r="BF9" i="4"/>
  <c r="BF10" i="4"/>
  <c r="BF11" i="4"/>
  <c r="BF12" i="4"/>
  <c r="BF15" i="4"/>
  <c r="BF16" i="4"/>
  <c r="BF17" i="4"/>
  <c r="BF18" i="4"/>
  <c r="BF19" i="4"/>
  <c r="BF20" i="4"/>
  <c r="BF22" i="4"/>
  <c r="BF23" i="4"/>
  <c r="BF24" i="4"/>
  <c r="BF25" i="4"/>
  <c r="BF26" i="4"/>
  <c r="BF27" i="4"/>
  <c r="BF29" i="4"/>
  <c r="BF30" i="4"/>
  <c r="BF31" i="4"/>
  <c r="BF32" i="4"/>
  <c r="BF33" i="4"/>
  <c r="BF34" i="4"/>
  <c r="BF35" i="4"/>
  <c r="BF36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D5" i="4"/>
  <c r="BD6" i="4"/>
  <c r="BD7" i="4"/>
  <c r="BD8" i="4"/>
  <c r="BD9" i="4"/>
  <c r="BD10" i="4"/>
  <c r="BD11" i="4"/>
  <c r="BD12" i="4"/>
  <c r="BD15" i="4"/>
  <c r="BD16" i="4"/>
  <c r="BD17" i="4"/>
  <c r="BD18" i="4"/>
  <c r="BD19" i="4"/>
  <c r="BD20" i="4"/>
  <c r="BD22" i="4"/>
  <c r="BD23" i="4"/>
  <c r="BD24" i="4"/>
  <c r="BD25" i="4"/>
  <c r="BD26" i="4"/>
  <c r="BD27" i="4"/>
  <c r="BD29" i="4"/>
  <c r="BD30" i="4"/>
  <c r="BD31" i="4"/>
  <c r="BD32" i="4"/>
  <c r="BD33" i="4"/>
  <c r="BD34" i="4"/>
  <c r="BD35" i="4"/>
  <c r="BD36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A5" i="4"/>
  <c r="BA6" i="4"/>
  <c r="BA7" i="4"/>
  <c r="BA8" i="4"/>
  <c r="BA9" i="4"/>
  <c r="BA10" i="4"/>
  <c r="BA11" i="4"/>
  <c r="BA12" i="4"/>
  <c r="BA15" i="4"/>
  <c r="BA16" i="4"/>
  <c r="BA17" i="4"/>
  <c r="BA18" i="4"/>
  <c r="BA19" i="4"/>
  <c r="BA20" i="4"/>
  <c r="BA22" i="4"/>
  <c r="BA23" i="4"/>
  <c r="BA24" i="4"/>
  <c r="BA25" i="4"/>
  <c r="BA26" i="4"/>
  <c r="BA27" i="4"/>
  <c r="BA29" i="4"/>
  <c r="BA30" i="4"/>
  <c r="BA31" i="4"/>
  <c r="BA32" i="4"/>
  <c r="BA33" i="4"/>
  <c r="BA34" i="4"/>
  <c r="BA35" i="4"/>
  <c r="BA36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AY5" i="4"/>
  <c r="AY6" i="4"/>
  <c r="AY7" i="4"/>
  <c r="AY8" i="4"/>
  <c r="AY9" i="4"/>
  <c r="AY10" i="4"/>
  <c r="AY11" i="4"/>
  <c r="AY12" i="4"/>
  <c r="AY15" i="4"/>
  <c r="AY16" i="4"/>
  <c r="AY17" i="4"/>
  <c r="AY18" i="4"/>
  <c r="AY19" i="4"/>
  <c r="AY20" i="4"/>
  <c r="AY22" i="4"/>
  <c r="AY23" i="4"/>
  <c r="AY24" i="4"/>
  <c r="AY25" i="4"/>
  <c r="AY26" i="4"/>
  <c r="AY27" i="4"/>
  <c r="AY29" i="4"/>
  <c r="AY30" i="4"/>
  <c r="AY31" i="4"/>
  <c r="AY32" i="4"/>
  <c r="AY33" i="4"/>
  <c r="AY34" i="4"/>
  <c r="AY35" i="4"/>
  <c r="AY36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V5" i="4"/>
  <c r="AV6" i="4"/>
  <c r="AV7" i="4"/>
  <c r="AV8" i="4"/>
  <c r="AV9" i="4"/>
  <c r="AV10" i="4"/>
  <c r="AV11" i="4"/>
  <c r="AV12" i="4"/>
  <c r="AV15" i="4"/>
  <c r="AV16" i="4"/>
  <c r="AV17" i="4"/>
  <c r="AV18" i="4"/>
  <c r="AV19" i="4"/>
  <c r="AV20" i="4"/>
  <c r="AV22" i="4"/>
  <c r="AV23" i="4"/>
  <c r="AV24" i="4"/>
  <c r="AV25" i="4"/>
  <c r="AV26" i="4"/>
  <c r="AV27" i="4"/>
  <c r="AV29" i="4"/>
  <c r="AV30" i="4"/>
  <c r="AV31" i="4"/>
  <c r="AV32" i="4"/>
  <c r="AV33" i="4"/>
  <c r="AV34" i="4"/>
  <c r="AV35" i="4"/>
  <c r="AV36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T5" i="4"/>
  <c r="AT6" i="4"/>
  <c r="AT7" i="4"/>
  <c r="AT8" i="4"/>
  <c r="AT9" i="4"/>
  <c r="AT10" i="4"/>
  <c r="AT11" i="4"/>
  <c r="AT12" i="4"/>
  <c r="AT15" i="4"/>
  <c r="AT16" i="4"/>
  <c r="AT17" i="4"/>
  <c r="AT18" i="4"/>
  <c r="AT19" i="4"/>
  <c r="AT20" i="4"/>
  <c r="AT22" i="4"/>
  <c r="AT23" i="4"/>
  <c r="AT24" i="4"/>
  <c r="AT25" i="4"/>
  <c r="AT26" i="4"/>
  <c r="AT27" i="4"/>
  <c r="AT29" i="4"/>
  <c r="AT30" i="4"/>
  <c r="AT31" i="4"/>
  <c r="AT32" i="4"/>
  <c r="AT33" i="4"/>
  <c r="AT34" i="4"/>
  <c r="AT35" i="4"/>
  <c r="AT36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Q5" i="4"/>
  <c r="AQ6" i="4"/>
  <c r="AQ7" i="4"/>
  <c r="AQ8" i="4"/>
  <c r="AQ9" i="4"/>
  <c r="AQ10" i="4"/>
  <c r="AQ11" i="4"/>
  <c r="AQ12" i="4"/>
  <c r="AQ15" i="4"/>
  <c r="AQ16" i="4"/>
  <c r="AQ17" i="4"/>
  <c r="AQ18" i="4"/>
  <c r="AQ19" i="4"/>
  <c r="AQ20" i="4"/>
  <c r="AQ22" i="4"/>
  <c r="AQ23" i="4"/>
  <c r="AQ24" i="4"/>
  <c r="AQ25" i="4"/>
  <c r="AQ26" i="4"/>
  <c r="AQ27" i="4"/>
  <c r="AQ29" i="4"/>
  <c r="AQ30" i="4"/>
  <c r="AQ31" i="4"/>
  <c r="AQ32" i="4"/>
  <c r="AQ33" i="4"/>
  <c r="AQ34" i="4"/>
  <c r="AQ35" i="4"/>
  <c r="AQ36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O5" i="4"/>
  <c r="AO6" i="4"/>
  <c r="AO7" i="4"/>
  <c r="AO8" i="4"/>
  <c r="AO9" i="4"/>
  <c r="AO10" i="4"/>
  <c r="AO11" i="4"/>
  <c r="AO12" i="4"/>
  <c r="AO15" i="4"/>
  <c r="AO16" i="4"/>
  <c r="AO17" i="4"/>
  <c r="AO18" i="4"/>
  <c r="AO19" i="4"/>
  <c r="AO20" i="4"/>
  <c r="AO22" i="4"/>
  <c r="AO23" i="4"/>
  <c r="AO24" i="4"/>
  <c r="AO25" i="4"/>
  <c r="AO26" i="4"/>
  <c r="AO27" i="4"/>
  <c r="AO29" i="4"/>
  <c r="AO30" i="4"/>
  <c r="AO31" i="4"/>
  <c r="AO32" i="4"/>
  <c r="AO33" i="4"/>
  <c r="AO34" i="4"/>
  <c r="AO35" i="4"/>
  <c r="AO36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K5" i="4"/>
  <c r="AK6" i="4"/>
  <c r="AK7" i="4"/>
  <c r="AK8" i="4"/>
  <c r="AK9" i="4"/>
  <c r="AK10" i="4"/>
  <c r="AK11" i="4"/>
  <c r="AK12" i="4"/>
  <c r="AK15" i="4"/>
  <c r="AK16" i="4"/>
  <c r="AK17" i="4"/>
  <c r="AK18" i="4"/>
  <c r="AK19" i="4"/>
  <c r="AK20" i="4"/>
  <c r="AK22" i="4"/>
  <c r="AK23" i="4"/>
  <c r="AK24" i="4"/>
  <c r="AK25" i="4"/>
  <c r="AK26" i="4"/>
  <c r="AK27" i="4"/>
  <c r="AK29" i="4"/>
  <c r="AK30" i="4"/>
  <c r="AK31" i="4"/>
  <c r="AK32" i="4"/>
  <c r="AK33" i="4"/>
  <c r="AK34" i="4"/>
  <c r="AK35" i="4"/>
  <c r="AK36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I5" i="4"/>
  <c r="AI6" i="4"/>
  <c r="AI7" i="4"/>
  <c r="AI8" i="4"/>
  <c r="AI9" i="4"/>
  <c r="AI10" i="4"/>
  <c r="AI11" i="4"/>
  <c r="AI12" i="4"/>
  <c r="AI15" i="4"/>
  <c r="AI16" i="4"/>
  <c r="AI17" i="4"/>
  <c r="AI18" i="4"/>
  <c r="AI19" i="4"/>
  <c r="AI20" i="4"/>
  <c r="AI22" i="4"/>
  <c r="AI23" i="4"/>
  <c r="AI24" i="4"/>
  <c r="AI25" i="4"/>
  <c r="AI26" i="4"/>
  <c r="AI27" i="4"/>
  <c r="AI29" i="4"/>
  <c r="AI30" i="4"/>
  <c r="AI31" i="4"/>
  <c r="AI32" i="4"/>
  <c r="AI33" i="4"/>
  <c r="AI34" i="4"/>
  <c r="AI35" i="4"/>
  <c r="AI36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F5" i="4"/>
  <c r="AF6" i="4"/>
  <c r="AF7" i="4"/>
  <c r="AF8" i="4"/>
  <c r="AF9" i="4"/>
  <c r="AF10" i="4"/>
  <c r="AF11" i="4"/>
  <c r="AF12" i="4"/>
  <c r="AF15" i="4"/>
  <c r="AF16" i="4"/>
  <c r="AF17" i="4"/>
  <c r="AF18" i="4"/>
  <c r="AF19" i="4"/>
  <c r="AF20" i="4"/>
  <c r="AF22" i="4"/>
  <c r="AF23" i="4"/>
  <c r="AF24" i="4"/>
  <c r="AF25" i="4"/>
  <c r="AF26" i="4"/>
  <c r="AF27" i="4"/>
  <c r="AF29" i="4"/>
  <c r="AF30" i="4"/>
  <c r="AF31" i="4"/>
  <c r="AF32" i="4"/>
  <c r="AF33" i="4"/>
  <c r="AF34" i="4"/>
  <c r="AF35" i="4"/>
  <c r="AF36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D5" i="4"/>
  <c r="AD6" i="4"/>
  <c r="AD7" i="4"/>
  <c r="AD8" i="4"/>
  <c r="AD9" i="4"/>
  <c r="AD10" i="4"/>
  <c r="AD11" i="4"/>
  <c r="AD12" i="4"/>
  <c r="AD15" i="4"/>
  <c r="AD16" i="4"/>
  <c r="AD17" i="4"/>
  <c r="AD18" i="4"/>
  <c r="AD19" i="4"/>
  <c r="AD20" i="4"/>
  <c r="AD22" i="4"/>
  <c r="AD23" i="4"/>
  <c r="AD24" i="4"/>
  <c r="AD25" i="4"/>
  <c r="AD26" i="4"/>
  <c r="AD27" i="4"/>
  <c r="AD29" i="4"/>
  <c r="AD30" i="4"/>
  <c r="AD31" i="4"/>
  <c r="AD32" i="4"/>
  <c r="AD33" i="4"/>
  <c r="AD34" i="4"/>
  <c r="AD35" i="4"/>
  <c r="AD36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A5" i="4"/>
  <c r="AA6" i="4"/>
  <c r="AA7" i="4"/>
  <c r="AA8" i="4"/>
  <c r="AA9" i="4"/>
  <c r="AA10" i="4"/>
  <c r="AA11" i="4"/>
  <c r="AA12" i="4"/>
  <c r="AA15" i="4"/>
  <c r="AA16" i="4"/>
  <c r="AA17" i="4"/>
  <c r="AA18" i="4"/>
  <c r="AA19" i="4"/>
  <c r="AA20" i="4"/>
  <c r="AA22" i="4"/>
  <c r="AA23" i="4"/>
  <c r="AA24" i="4"/>
  <c r="AA25" i="4"/>
  <c r="AA26" i="4"/>
  <c r="AA27" i="4"/>
  <c r="AA29" i="4"/>
  <c r="AA30" i="4"/>
  <c r="AA31" i="4"/>
  <c r="AA32" i="4"/>
  <c r="AA33" i="4"/>
  <c r="AA34" i="4"/>
  <c r="AA35" i="4"/>
  <c r="AA36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Y5" i="4"/>
  <c r="Y6" i="4"/>
  <c r="Y7" i="4"/>
  <c r="Y8" i="4"/>
  <c r="Y9" i="4"/>
  <c r="Y10" i="4"/>
  <c r="Y11" i="4"/>
  <c r="Y12" i="4"/>
  <c r="Y15" i="4"/>
  <c r="Y16" i="4"/>
  <c r="Y17" i="4"/>
  <c r="Y18" i="4"/>
  <c r="Y19" i="4"/>
  <c r="Y20" i="4"/>
  <c r="Y22" i="4"/>
  <c r="Y23" i="4"/>
  <c r="Y24" i="4"/>
  <c r="Y25" i="4"/>
  <c r="Y26" i="4"/>
  <c r="Y27" i="4"/>
  <c r="Y29" i="4"/>
  <c r="Y30" i="4"/>
  <c r="Y31" i="4"/>
  <c r="Y32" i="4"/>
  <c r="Y33" i="4"/>
  <c r="Y34" i="4"/>
  <c r="Y35" i="4"/>
  <c r="Y36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Z94" i="4" s="1"/>
  <c r="V5" i="4"/>
  <c r="V6" i="4"/>
  <c r="V7" i="4"/>
  <c r="V8" i="4"/>
  <c r="V9" i="4"/>
  <c r="V10" i="4"/>
  <c r="V11" i="4"/>
  <c r="V12" i="4"/>
  <c r="V15" i="4"/>
  <c r="V16" i="4"/>
  <c r="V17" i="4"/>
  <c r="V18" i="4"/>
  <c r="V19" i="4"/>
  <c r="V20" i="4"/>
  <c r="V22" i="4"/>
  <c r="V23" i="4"/>
  <c r="V24" i="4"/>
  <c r="V25" i="4"/>
  <c r="V26" i="4"/>
  <c r="V27" i="4"/>
  <c r="V29" i="4"/>
  <c r="V30" i="4"/>
  <c r="V31" i="4"/>
  <c r="V32" i="4"/>
  <c r="V33" i="4"/>
  <c r="V34" i="4"/>
  <c r="V35" i="4"/>
  <c r="V36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W94" i="4" s="1"/>
  <c r="T5" i="4"/>
  <c r="T6" i="4"/>
  <c r="T7" i="4"/>
  <c r="T8" i="4"/>
  <c r="T9" i="4"/>
  <c r="T10" i="4"/>
  <c r="T11" i="4"/>
  <c r="T12" i="4"/>
  <c r="T15" i="4"/>
  <c r="T16" i="4"/>
  <c r="T17" i="4"/>
  <c r="T18" i="4"/>
  <c r="T19" i="4"/>
  <c r="T20" i="4"/>
  <c r="T22" i="4"/>
  <c r="T23" i="4"/>
  <c r="T24" i="4"/>
  <c r="T25" i="4"/>
  <c r="T26" i="4"/>
  <c r="T27" i="4"/>
  <c r="T29" i="4"/>
  <c r="T30" i="4"/>
  <c r="T31" i="4"/>
  <c r="T32" i="4"/>
  <c r="T33" i="4"/>
  <c r="T34" i="4"/>
  <c r="T35" i="4"/>
  <c r="T36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U92" i="4" s="1"/>
  <c r="T93" i="4"/>
  <c r="T94" i="4"/>
  <c r="U94" i="4" s="1"/>
  <c r="IF94" i="4"/>
  <c r="ID94" i="4"/>
  <c r="IA94" i="4"/>
  <c r="HY94" i="4"/>
  <c r="HV94" i="4"/>
  <c r="HT94" i="4"/>
  <c r="HQ94" i="4"/>
  <c r="HO94" i="4"/>
  <c r="HL94" i="4"/>
  <c r="HJ94" i="4"/>
  <c r="HG94" i="4"/>
  <c r="HE94" i="4"/>
  <c r="HB94" i="4"/>
  <c r="GZ94" i="4"/>
  <c r="GW94" i="4"/>
  <c r="GU94" i="4"/>
  <c r="GR94" i="4"/>
  <c r="GP94" i="4"/>
  <c r="GM94" i="4"/>
  <c r="GK94" i="4"/>
  <c r="GH94" i="4"/>
  <c r="GF94" i="4"/>
  <c r="GC94" i="4"/>
  <c r="GA94" i="4"/>
  <c r="FX94" i="4"/>
  <c r="FV94" i="4"/>
  <c r="FS94" i="4"/>
  <c r="FQ94" i="4"/>
  <c r="FN94" i="4"/>
  <c r="FL94" i="4"/>
  <c r="FI94" i="4"/>
  <c r="FG94" i="4"/>
  <c r="FD94" i="4"/>
  <c r="FB94" i="4"/>
  <c r="EY94" i="4"/>
  <c r="EW94" i="4"/>
  <c r="ET94" i="4"/>
  <c r="ER94" i="4"/>
  <c r="EO94" i="4"/>
  <c r="EM94" i="4"/>
  <c r="EJ94" i="4"/>
  <c r="EH94" i="4"/>
  <c r="EE94" i="4"/>
  <c r="EC94" i="4"/>
  <c r="DZ94" i="4"/>
  <c r="DX94" i="4"/>
  <c r="DU94" i="4"/>
  <c r="DS94" i="4"/>
  <c r="DP94" i="4"/>
  <c r="DN94" i="4"/>
  <c r="DK94" i="4"/>
  <c r="DI94" i="4"/>
  <c r="DF94" i="4"/>
  <c r="DD94" i="4"/>
  <c r="DA94" i="4"/>
  <c r="CY94" i="4"/>
  <c r="CV94" i="4"/>
  <c r="CT94" i="4"/>
  <c r="CQ94" i="4"/>
  <c r="CO94" i="4"/>
  <c r="CL94" i="4"/>
  <c r="CJ94" i="4"/>
  <c r="CG94" i="4"/>
  <c r="CE94" i="4"/>
  <c r="CA94" i="4"/>
  <c r="BY94" i="4"/>
  <c r="BV94" i="4"/>
  <c r="BT94" i="4"/>
  <c r="BQ94" i="4"/>
  <c r="BO94" i="4"/>
  <c r="BL94" i="4"/>
  <c r="BJ94" i="4"/>
  <c r="BG94" i="4"/>
  <c r="BE94" i="4"/>
  <c r="BB94" i="4"/>
  <c r="AZ94" i="4"/>
  <c r="AW94" i="4"/>
  <c r="AU94" i="4"/>
  <c r="AR94" i="4"/>
  <c r="AP94" i="4"/>
  <c r="AL94" i="4"/>
  <c r="AJ94" i="4"/>
  <c r="AG94" i="4"/>
  <c r="AE94" i="4"/>
  <c r="AB94" i="4"/>
  <c r="H94" i="4"/>
  <c r="IF93" i="4"/>
  <c r="ID93" i="4"/>
  <c r="IA93" i="4"/>
  <c r="HY93" i="4"/>
  <c r="HV93" i="4"/>
  <c r="HT93" i="4"/>
  <c r="HQ93" i="4"/>
  <c r="HO93" i="4"/>
  <c r="HL93" i="4"/>
  <c r="HJ93" i="4"/>
  <c r="HG93" i="4"/>
  <c r="HE93" i="4"/>
  <c r="HB93" i="4"/>
  <c r="GZ93" i="4"/>
  <c r="GW93" i="4"/>
  <c r="GU93" i="4"/>
  <c r="GR93" i="4"/>
  <c r="GP93" i="4"/>
  <c r="GM93" i="4"/>
  <c r="GK93" i="4"/>
  <c r="GH93" i="4"/>
  <c r="GF93" i="4"/>
  <c r="GC93" i="4"/>
  <c r="GA93" i="4"/>
  <c r="FX93" i="4"/>
  <c r="FV93" i="4"/>
  <c r="FS93" i="4"/>
  <c r="FQ93" i="4"/>
  <c r="FN93" i="4"/>
  <c r="FL93" i="4"/>
  <c r="FI93" i="4"/>
  <c r="FG93" i="4"/>
  <c r="FD93" i="4"/>
  <c r="FB93" i="4"/>
  <c r="EY93" i="4"/>
  <c r="EW93" i="4"/>
  <c r="ET93" i="4"/>
  <c r="ER93" i="4"/>
  <c r="EO93" i="4"/>
  <c r="EM93" i="4"/>
  <c r="EJ93" i="4"/>
  <c r="EH93" i="4"/>
  <c r="EE93" i="4"/>
  <c r="EC93" i="4"/>
  <c r="DZ93" i="4"/>
  <c r="DX93" i="4"/>
  <c r="DU93" i="4"/>
  <c r="DS93" i="4"/>
  <c r="DP93" i="4"/>
  <c r="DN93" i="4"/>
  <c r="DK93" i="4"/>
  <c r="DI93" i="4"/>
  <c r="DF93" i="4"/>
  <c r="DD93" i="4"/>
  <c r="DA93" i="4"/>
  <c r="CY93" i="4"/>
  <c r="CV93" i="4"/>
  <c r="CT93" i="4"/>
  <c r="CQ93" i="4"/>
  <c r="CO93" i="4"/>
  <c r="CL93" i="4"/>
  <c r="CJ93" i="4"/>
  <c r="CG93" i="4"/>
  <c r="CE93" i="4"/>
  <c r="CA93" i="4"/>
  <c r="BY93" i="4"/>
  <c r="BV93" i="4"/>
  <c r="BT93" i="4"/>
  <c r="BQ93" i="4"/>
  <c r="BO93" i="4"/>
  <c r="BL93" i="4"/>
  <c r="BJ93" i="4"/>
  <c r="BG93" i="4"/>
  <c r="BE93" i="4"/>
  <c r="BB93" i="4"/>
  <c r="AZ93" i="4"/>
  <c r="AW93" i="4"/>
  <c r="AU93" i="4"/>
  <c r="AR93" i="4"/>
  <c r="AP93" i="4"/>
  <c r="AL93" i="4"/>
  <c r="AJ93" i="4"/>
  <c r="AG93" i="4"/>
  <c r="AE93" i="4"/>
  <c r="AB93" i="4"/>
  <c r="Z93" i="4"/>
  <c r="W93" i="4"/>
  <c r="U93" i="4"/>
  <c r="H93" i="4"/>
  <c r="IF92" i="4"/>
  <c r="ID92" i="4"/>
  <c r="IA92" i="4"/>
  <c r="HY92" i="4"/>
  <c r="HV92" i="4"/>
  <c r="HT92" i="4"/>
  <c r="HQ92" i="4"/>
  <c r="HO92" i="4"/>
  <c r="HL92" i="4"/>
  <c r="HJ92" i="4"/>
  <c r="HG92" i="4"/>
  <c r="HE92" i="4"/>
  <c r="HB92" i="4"/>
  <c r="GZ92" i="4"/>
  <c r="GW92" i="4"/>
  <c r="GU92" i="4"/>
  <c r="GR92" i="4"/>
  <c r="GP92" i="4"/>
  <c r="GM92" i="4"/>
  <c r="GK92" i="4"/>
  <c r="GH92" i="4"/>
  <c r="GF92" i="4"/>
  <c r="GC92" i="4"/>
  <c r="GA92" i="4"/>
  <c r="FX92" i="4"/>
  <c r="FV92" i="4"/>
  <c r="FS92" i="4"/>
  <c r="FQ92" i="4"/>
  <c r="FN92" i="4"/>
  <c r="FL92" i="4"/>
  <c r="FI92" i="4"/>
  <c r="FG92" i="4"/>
  <c r="FD92" i="4"/>
  <c r="FB92" i="4"/>
  <c r="EY92" i="4"/>
  <c r="EW92" i="4"/>
  <c r="ET92" i="4"/>
  <c r="ER92" i="4"/>
  <c r="EO92" i="4"/>
  <c r="EM92" i="4"/>
  <c r="EJ92" i="4"/>
  <c r="EH92" i="4"/>
  <c r="EE92" i="4"/>
  <c r="EC92" i="4"/>
  <c r="DZ92" i="4"/>
  <c r="DX92" i="4"/>
  <c r="DU92" i="4"/>
  <c r="DS92" i="4"/>
  <c r="DP92" i="4"/>
  <c r="DN92" i="4"/>
  <c r="DK92" i="4"/>
  <c r="DI92" i="4"/>
  <c r="DF92" i="4"/>
  <c r="DD92" i="4"/>
  <c r="DA92" i="4"/>
  <c r="CY92" i="4"/>
  <c r="CV92" i="4"/>
  <c r="CT92" i="4"/>
  <c r="CQ92" i="4"/>
  <c r="CO92" i="4"/>
  <c r="CL92" i="4"/>
  <c r="CJ92" i="4"/>
  <c r="CG92" i="4"/>
  <c r="CE92" i="4"/>
  <c r="CA92" i="4"/>
  <c r="BY92" i="4"/>
  <c r="BV92" i="4"/>
  <c r="BT92" i="4"/>
  <c r="BQ92" i="4"/>
  <c r="BO92" i="4"/>
  <c r="BL92" i="4"/>
  <c r="BJ92" i="4"/>
  <c r="BG92" i="4"/>
  <c r="BE92" i="4"/>
  <c r="BB92" i="4"/>
  <c r="AZ92" i="4"/>
  <c r="AW92" i="4"/>
  <c r="AU92" i="4"/>
  <c r="AR92" i="4"/>
  <c r="AP92" i="4"/>
  <c r="AL92" i="4"/>
  <c r="AJ92" i="4"/>
  <c r="AG92" i="4"/>
  <c r="AE92" i="4"/>
  <c r="AB92" i="4"/>
  <c r="Z92" i="4"/>
  <c r="W92" i="4"/>
  <c r="H92" i="4"/>
  <c r="IF91" i="4"/>
  <c r="ID91" i="4"/>
  <c r="IA91" i="4"/>
  <c r="HY91" i="4"/>
  <c r="HV91" i="4"/>
  <c r="HT91" i="4"/>
  <c r="HQ91" i="4"/>
  <c r="HO91" i="4"/>
  <c r="HL91" i="4"/>
  <c r="HJ91" i="4"/>
  <c r="HG91" i="4"/>
  <c r="HE91" i="4"/>
  <c r="HB91" i="4"/>
  <c r="GZ91" i="4"/>
  <c r="GW91" i="4"/>
  <c r="GU91" i="4"/>
  <c r="GR91" i="4"/>
  <c r="GP91" i="4"/>
  <c r="GM91" i="4"/>
  <c r="GK91" i="4"/>
  <c r="GH91" i="4"/>
  <c r="GF91" i="4"/>
  <c r="GC91" i="4"/>
  <c r="GA91" i="4"/>
  <c r="FX91" i="4"/>
  <c r="FV91" i="4"/>
  <c r="FS91" i="4"/>
  <c r="FQ91" i="4"/>
  <c r="FN91" i="4"/>
  <c r="FL91" i="4"/>
  <c r="FI91" i="4"/>
  <c r="FG91" i="4"/>
  <c r="FD91" i="4"/>
  <c r="FB91" i="4"/>
  <c r="EY91" i="4"/>
  <c r="EW91" i="4"/>
  <c r="ET91" i="4"/>
  <c r="ER91" i="4"/>
  <c r="EO91" i="4"/>
  <c r="EM91" i="4"/>
  <c r="EJ91" i="4"/>
  <c r="EH91" i="4"/>
  <c r="EE91" i="4"/>
  <c r="EC91" i="4"/>
  <c r="DZ91" i="4"/>
  <c r="DX91" i="4"/>
  <c r="DU91" i="4"/>
  <c r="DS91" i="4"/>
  <c r="DP91" i="4"/>
  <c r="DN91" i="4"/>
  <c r="DK91" i="4"/>
  <c r="DI91" i="4"/>
  <c r="DF91" i="4"/>
  <c r="DD91" i="4"/>
  <c r="DA91" i="4"/>
  <c r="CY91" i="4"/>
  <c r="CV91" i="4"/>
  <c r="CT91" i="4"/>
  <c r="CQ91" i="4"/>
  <c r="CO91" i="4"/>
  <c r="CL91" i="4"/>
  <c r="CJ91" i="4"/>
  <c r="CG91" i="4"/>
  <c r="CE91" i="4"/>
  <c r="CA91" i="4"/>
  <c r="BY91" i="4"/>
  <c r="BV91" i="4"/>
  <c r="BT91" i="4"/>
  <c r="BQ91" i="4"/>
  <c r="BO91" i="4"/>
  <c r="BL91" i="4"/>
  <c r="BJ91" i="4"/>
  <c r="BG91" i="4"/>
  <c r="BE91" i="4"/>
  <c r="BB91" i="4"/>
  <c r="AZ91" i="4"/>
  <c r="AW91" i="4"/>
  <c r="AU91" i="4"/>
  <c r="AR91" i="4"/>
  <c r="AP91" i="4"/>
  <c r="AL91" i="4"/>
  <c r="AJ91" i="4"/>
  <c r="AG91" i="4"/>
  <c r="AE91" i="4"/>
  <c r="AB91" i="4"/>
  <c r="Z91" i="4"/>
  <c r="W91" i="4"/>
  <c r="U91" i="4"/>
  <c r="H91" i="4"/>
  <c r="IF90" i="4"/>
  <c r="ID90" i="4"/>
  <c r="IA90" i="4"/>
  <c r="HY90" i="4"/>
  <c r="HV90" i="4"/>
  <c r="HT90" i="4"/>
  <c r="HQ90" i="4"/>
  <c r="HO90" i="4"/>
  <c r="HL90" i="4"/>
  <c r="HJ90" i="4"/>
  <c r="HG90" i="4"/>
  <c r="HE90" i="4"/>
  <c r="HB90" i="4"/>
  <c r="GZ90" i="4"/>
  <c r="GW90" i="4"/>
  <c r="GU90" i="4"/>
  <c r="GR90" i="4"/>
  <c r="GP90" i="4"/>
  <c r="GM90" i="4"/>
  <c r="GK90" i="4"/>
  <c r="GH90" i="4"/>
  <c r="GF90" i="4"/>
  <c r="GC90" i="4"/>
  <c r="GA90" i="4"/>
  <c r="FX90" i="4"/>
  <c r="FV90" i="4"/>
  <c r="FS90" i="4"/>
  <c r="FQ90" i="4"/>
  <c r="FN90" i="4"/>
  <c r="FL90" i="4"/>
  <c r="FI90" i="4"/>
  <c r="FG90" i="4"/>
  <c r="FD90" i="4"/>
  <c r="FB90" i="4"/>
  <c r="EY90" i="4"/>
  <c r="EW90" i="4"/>
  <c r="ET90" i="4"/>
  <c r="ER90" i="4"/>
  <c r="EO90" i="4"/>
  <c r="EM90" i="4"/>
  <c r="EJ90" i="4"/>
  <c r="EH90" i="4"/>
  <c r="EE90" i="4"/>
  <c r="EC90" i="4"/>
  <c r="DZ90" i="4"/>
  <c r="DX90" i="4"/>
  <c r="DU90" i="4"/>
  <c r="DS90" i="4"/>
  <c r="DP90" i="4"/>
  <c r="DN90" i="4"/>
  <c r="DK90" i="4"/>
  <c r="DI90" i="4"/>
  <c r="DF90" i="4"/>
  <c r="DD90" i="4"/>
  <c r="DA90" i="4"/>
  <c r="CY90" i="4"/>
  <c r="CV90" i="4"/>
  <c r="CT90" i="4"/>
  <c r="CQ90" i="4"/>
  <c r="CO90" i="4"/>
  <c r="CL90" i="4"/>
  <c r="CJ90" i="4"/>
  <c r="CG90" i="4"/>
  <c r="CE90" i="4"/>
  <c r="CA90" i="4"/>
  <c r="BY90" i="4"/>
  <c r="BV90" i="4"/>
  <c r="BT90" i="4"/>
  <c r="BQ90" i="4"/>
  <c r="BO90" i="4"/>
  <c r="BL90" i="4"/>
  <c r="BJ90" i="4"/>
  <c r="BG90" i="4"/>
  <c r="BE90" i="4"/>
  <c r="BB90" i="4"/>
  <c r="AZ90" i="4"/>
  <c r="AW90" i="4"/>
  <c r="AU90" i="4"/>
  <c r="AR90" i="4"/>
  <c r="AP90" i="4"/>
  <c r="AL90" i="4"/>
  <c r="AJ90" i="4"/>
  <c r="AG90" i="4"/>
  <c r="AE90" i="4"/>
  <c r="AB90" i="4"/>
  <c r="Z90" i="4"/>
  <c r="W90" i="4"/>
  <c r="U90" i="4"/>
  <c r="H90" i="4"/>
  <c r="IF89" i="4"/>
  <c r="ID89" i="4"/>
  <c r="IA89" i="4"/>
  <c r="HY89" i="4"/>
  <c r="HV89" i="4"/>
  <c r="HT89" i="4"/>
  <c r="HQ89" i="4"/>
  <c r="HO89" i="4"/>
  <c r="HL89" i="4"/>
  <c r="HJ89" i="4"/>
  <c r="HG89" i="4"/>
  <c r="HE89" i="4"/>
  <c r="HB89" i="4"/>
  <c r="GZ89" i="4"/>
  <c r="GW89" i="4"/>
  <c r="GU89" i="4"/>
  <c r="GR89" i="4"/>
  <c r="GP89" i="4"/>
  <c r="GM89" i="4"/>
  <c r="GK89" i="4"/>
  <c r="GH89" i="4"/>
  <c r="GF89" i="4"/>
  <c r="GC89" i="4"/>
  <c r="GA89" i="4"/>
  <c r="FX89" i="4"/>
  <c r="FV89" i="4"/>
  <c r="FS89" i="4"/>
  <c r="FQ89" i="4"/>
  <c r="FN89" i="4"/>
  <c r="FL89" i="4"/>
  <c r="FI89" i="4"/>
  <c r="FG89" i="4"/>
  <c r="FD89" i="4"/>
  <c r="FB89" i="4"/>
  <c r="EY89" i="4"/>
  <c r="EW89" i="4"/>
  <c r="ET89" i="4"/>
  <c r="ER89" i="4"/>
  <c r="EO89" i="4"/>
  <c r="EM89" i="4"/>
  <c r="EJ89" i="4"/>
  <c r="EH89" i="4"/>
  <c r="EE89" i="4"/>
  <c r="EC89" i="4"/>
  <c r="DZ89" i="4"/>
  <c r="DX89" i="4"/>
  <c r="DU89" i="4"/>
  <c r="DS89" i="4"/>
  <c r="DP89" i="4"/>
  <c r="DN89" i="4"/>
  <c r="DK89" i="4"/>
  <c r="DI89" i="4"/>
  <c r="DF89" i="4"/>
  <c r="DD89" i="4"/>
  <c r="DA89" i="4"/>
  <c r="CY89" i="4"/>
  <c r="CV89" i="4"/>
  <c r="CT89" i="4"/>
  <c r="CQ89" i="4"/>
  <c r="CO89" i="4"/>
  <c r="CL89" i="4"/>
  <c r="CJ89" i="4"/>
  <c r="CG89" i="4"/>
  <c r="CE89" i="4"/>
  <c r="CA89" i="4"/>
  <c r="BY89" i="4"/>
  <c r="BV89" i="4"/>
  <c r="BT89" i="4"/>
  <c r="BQ89" i="4"/>
  <c r="BO89" i="4"/>
  <c r="BL89" i="4"/>
  <c r="BJ89" i="4"/>
  <c r="BG89" i="4"/>
  <c r="BE89" i="4"/>
  <c r="BB89" i="4"/>
  <c r="AZ89" i="4"/>
  <c r="AW89" i="4"/>
  <c r="AU89" i="4"/>
  <c r="AR89" i="4"/>
  <c r="AP89" i="4"/>
  <c r="AL89" i="4"/>
  <c r="AJ89" i="4"/>
  <c r="AG89" i="4"/>
  <c r="AE89" i="4"/>
  <c r="AB89" i="4"/>
  <c r="Z89" i="4"/>
  <c r="W89" i="4"/>
  <c r="U89" i="4"/>
  <c r="H89" i="4"/>
  <c r="IF88" i="4"/>
  <c r="ID88" i="4"/>
  <c r="IA88" i="4"/>
  <c r="HY88" i="4"/>
  <c r="HV88" i="4"/>
  <c r="HT88" i="4"/>
  <c r="HQ88" i="4"/>
  <c r="HO88" i="4"/>
  <c r="HL88" i="4"/>
  <c r="HJ88" i="4"/>
  <c r="HG88" i="4"/>
  <c r="HE88" i="4"/>
  <c r="HB88" i="4"/>
  <c r="GZ88" i="4"/>
  <c r="GW88" i="4"/>
  <c r="GU88" i="4"/>
  <c r="GR88" i="4"/>
  <c r="GP88" i="4"/>
  <c r="GM88" i="4"/>
  <c r="GK88" i="4"/>
  <c r="GH88" i="4"/>
  <c r="GF88" i="4"/>
  <c r="GC88" i="4"/>
  <c r="GA88" i="4"/>
  <c r="FX88" i="4"/>
  <c r="FV88" i="4"/>
  <c r="FS88" i="4"/>
  <c r="FQ88" i="4"/>
  <c r="FN88" i="4"/>
  <c r="FL88" i="4"/>
  <c r="FI88" i="4"/>
  <c r="FG88" i="4"/>
  <c r="FD88" i="4"/>
  <c r="FB88" i="4"/>
  <c r="EY88" i="4"/>
  <c r="EW88" i="4"/>
  <c r="ET88" i="4"/>
  <c r="ER88" i="4"/>
  <c r="EO88" i="4"/>
  <c r="EM88" i="4"/>
  <c r="EJ88" i="4"/>
  <c r="EH88" i="4"/>
  <c r="EE88" i="4"/>
  <c r="EC88" i="4"/>
  <c r="DZ88" i="4"/>
  <c r="DX88" i="4"/>
  <c r="DU88" i="4"/>
  <c r="DS88" i="4"/>
  <c r="DP88" i="4"/>
  <c r="DN88" i="4"/>
  <c r="DK88" i="4"/>
  <c r="DI88" i="4"/>
  <c r="DF88" i="4"/>
  <c r="DD88" i="4"/>
  <c r="DA88" i="4"/>
  <c r="CY88" i="4"/>
  <c r="CV88" i="4"/>
  <c r="CT88" i="4"/>
  <c r="CQ88" i="4"/>
  <c r="CO88" i="4"/>
  <c r="CL88" i="4"/>
  <c r="CJ88" i="4"/>
  <c r="CG88" i="4"/>
  <c r="CE88" i="4"/>
  <c r="CA88" i="4"/>
  <c r="BY88" i="4"/>
  <c r="BV88" i="4"/>
  <c r="BT88" i="4"/>
  <c r="BQ88" i="4"/>
  <c r="BO88" i="4"/>
  <c r="BL88" i="4"/>
  <c r="BJ88" i="4"/>
  <c r="BG88" i="4"/>
  <c r="BE88" i="4"/>
  <c r="BB88" i="4"/>
  <c r="AZ88" i="4"/>
  <c r="AW88" i="4"/>
  <c r="AU88" i="4"/>
  <c r="AR88" i="4"/>
  <c r="AP88" i="4"/>
  <c r="AL88" i="4"/>
  <c r="AJ88" i="4"/>
  <c r="AG88" i="4"/>
  <c r="AE88" i="4"/>
  <c r="AB88" i="4"/>
  <c r="Z88" i="4"/>
  <c r="W88" i="4"/>
  <c r="U88" i="4"/>
  <c r="H88" i="4"/>
  <c r="IF87" i="4"/>
  <c r="ID87" i="4"/>
  <c r="IA87" i="4"/>
  <c r="HY87" i="4"/>
  <c r="HV87" i="4"/>
  <c r="HT87" i="4"/>
  <c r="HQ87" i="4"/>
  <c r="HO87" i="4"/>
  <c r="HL87" i="4"/>
  <c r="HJ87" i="4"/>
  <c r="HG87" i="4"/>
  <c r="HE87" i="4"/>
  <c r="HB87" i="4"/>
  <c r="GZ87" i="4"/>
  <c r="GW87" i="4"/>
  <c r="GU87" i="4"/>
  <c r="GR87" i="4"/>
  <c r="GP87" i="4"/>
  <c r="GM87" i="4"/>
  <c r="GK87" i="4"/>
  <c r="GH87" i="4"/>
  <c r="GF87" i="4"/>
  <c r="GC87" i="4"/>
  <c r="GA87" i="4"/>
  <c r="FX87" i="4"/>
  <c r="FV87" i="4"/>
  <c r="FS87" i="4"/>
  <c r="FQ87" i="4"/>
  <c r="FN87" i="4"/>
  <c r="FL87" i="4"/>
  <c r="FI87" i="4"/>
  <c r="FG87" i="4"/>
  <c r="FD87" i="4"/>
  <c r="FB87" i="4"/>
  <c r="EY87" i="4"/>
  <c r="EW87" i="4"/>
  <c r="ET87" i="4"/>
  <c r="ER87" i="4"/>
  <c r="EO87" i="4"/>
  <c r="EM87" i="4"/>
  <c r="EJ87" i="4"/>
  <c r="EH87" i="4"/>
  <c r="EE87" i="4"/>
  <c r="EC87" i="4"/>
  <c r="DZ87" i="4"/>
  <c r="DX87" i="4"/>
  <c r="DU87" i="4"/>
  <c r="DS87" i="4"/>
  <c r="DP87" i="4"/>
  <c r="DN87" i="4"/>
  <c r="DK87" i="4"/>
  <c r="DI87" i="4"/>
  <c r="DF87" i="4"/>
  <c r="DD87" i="4"/>
  <c r="DA87" i="4"/>
  <c r="CY87" i="4"/>
  <c r="CV87" i="4"/>
  <c r="CT87" i="4"/>
  <c r="CQ87" i="4"/>
  <c r="CO87" i="4"/>
  <c r="CL87" i="4"/>
  <c r="CJ87" i="4"/>
  <c r="CG87" i="4"/>
  <c r="CE87" i="4"/>
  <c r="CA87" i="4"/>
  <c r="BY87" i="4"/>
  <c r="BV87" i="4"/>
  <c r="BT87" i="4"/>
  <c r="BQ87" i="4"/>
  <c r="BO87" i="4"/>
  <c r="BL87" i="4"/>
  <c r="BJ87" i="4"/>
  <c r="BG87" i="4"/>
  <c r="BE87" i="4"/>
  <c r="BB87" i="4"/>
  <c r="AZ87" i="4"/>
  <c r="AW87" i="4"/>
  <c r="AU87" i="4"/>
  <c r="AR87" i="4"/>
  <c r="AP87" i="4"/>
  <c r="AL87" i="4"/>
  <c r="AJ87" i="4"/>
  <c r="AG87" i="4"/>
  <c r="AE87" i="4"/>
  <c r="AB87" i="4"/>
  <c r="Z87" i="4"/>
  <c r="W87" i="4"/>
  <c r="U87" i="4"/>
  <c r="H87" i="4"/>
  <c r="IF86" i="4"/>
  <c r="ID86" i="4"/>
  <c r="IA86" i="4"/>
  <c r="HY86" i="4"/>
  <c r="HV86" i="4"/>
  <c r="HT86" i="4"/>
  <c r="HQ86" i="4"/>
  <c r="HO86" i="4"/>
  <c r="HL86" i="4"/>
  <c r="HJ86" i="4"/>
  <c r="HG86" i="4"/>
  <c r="HE86" i="4"/>
  <c r="HB86" i="4"/>
  <c r="GZ86" i="4"/>
  <c r="GW86" i="4"/>
  <c r="GU86" i="4"/>
  <c r="GR86" i="4"/>
  <c r="GP86" i="4"/>
  <c r="GM86" i="4"/>
  <c r="GK86" i="4"/>
  <c r="GH86" i="4"/>
  <c r="GF86" i="4"/>
  <c r="GC86" i="4"/>
  <c r="GA86" i="4"/>
  <c r="FX86" i="4"/>
  <c r="FV86" i="4"/>
  <c r="FS86" i="4"/>
  <c r="FQ86" i="4"/>
  <c r="FN86" i="4"/>
  <c r="FL86" i="4"/>
  <c r="FI86" i="4"/>
  <c r="FG86" i="4"/>
  <c r="FD86" i="4"/>
  <c r="FB86" i="4"/>
  <c r="EY86" i="4"/>
  <c r="EW86" i="4"/>
  <c r="ET86" i="4"/>
  <c r="ER86" i="4"/>
  <c r="EO86" i="4"/>
  <c r="EM86" i="4"/>
  <c r="EJ86" i="4"/>
  <c r="EH86" i="4"/>
  <c r="EE86" i="4"/>
  <c r="EC86" i="4"/>
  <c r="DZ86" i="4"/>
  <c r="DX86" i="4"/>
  <c r="DU86" i="4"/>
  <c r="DS86" i="4"/>
  <c r="DP86" i="4"/>
  <c r="DN86" i="4"/>
  <c r="DK86" i="4"/>
  <c r="DI86" i="4"/>
  <c r="DF86" i="4"/>
  <c r="DD86" i="4"/>
  <c r="DA86" i="4"/>
  <c r="CY86" i="4"/>
  <c r="CV86" i="4"/>
  <c r="CT86" i="4"/>
  <c r="CQ86" i="4"/>
  <c r="CO86" i="4"/>
  <c r="CL86" i="4"/>
  <c r="CJ86" i="4"/>
  <c r="CG86" i="4"/>
  <c r="CE86" i="4"/>
  <c r="CA86" i="4"/>
  <c r="BY86" i="4"/>
  <c r="BV86" i="4"/>
  <c r="BT86" i="4"/>
  <c r="BQ86" i="4"/>
  <c r="BO86" i="4"/>
  <c r="BL86" i="4"/>
  <c r="BJ86" i="4"/>
  <c r="BG86" i="4"/>
  <c r="BE86" i="4"/>
  <c r="BB86" i="4"/>
  <c r="AZ86" i="4"/>
  <c r="AW86" i="4"/>
  <c r="AU86" i="4"/>
  <c r="AR86" i="4"/>
  <c r="AP86" i="4"/>
  <c r="AL86" i="4"/>
  <c r="AJ86" i="4"/>
  <c r="AG86" i="4"/>
  <c r="AE86" i="4"/>
  <c r="AB86" i="4"/>
  <c r="Z86" i="4"/>
  <c r="W86" i="4"/>
  <c r="U86" i="4"/>
  <c r="H86" i="4"/>
  <c r="IF85" i="4"/>
  <c r="ID85" i="4"/>
  <c r="IA85" i="4"/>
  <c r="HY85" i="4"/>
  <c r="HV85" i="4"/>
  <c r="HT85" i="4"/>
  <c r="HQ85" i="4"/>
  <c r="HO85" i="4"/>
  <c r="HL85" i="4"/>
  <c r="HJ85" i="4"/>
  <c r="HG85" i="4"/>
  <c r="HE85" i="4"/>
  <c r="HB85" i="4"/>
  <c r="GZ85" i="4"/>
  <c r="GW85" i="4"/>
  <c r="GU85" i="4"/>
  <c r="GR85" i="4"/>
  <c r="GP85" i="4"/>
  <c r="GM85" i="4"/>
  <c r="GK85" i="4"/>
  <c r="GH85" i="4"/>
  <c r="GF85" i="4"/>
  <c r="GC85" i="4"/>
  <c r="GA85" i="4"/>
  <c r="FX85" i="4"/>
  <c r="FV85" i="4"/>
  <c r="FS85" i="4"/>
  <c r="FQ85" i="4"/>
  <c r="FN85" i="4"/>
  <c r="FL85" i="4"/>
  <c r="FI85" i="4"/>
  <c r="FG85" i="4"/>
  <c r="FD85" i="4"/>
  <c r="FB85" i="4"/>
  <c r="EY85" i="4"/>
  <c r="EW85" i="4"/>
  <c r="ET85" i="4"/>
  <c r="ER85" i="4"/>
  <c r="EO85" i="4"/>
  <c r="EM85" i="4"/>
  <c r="EJ85" i="4"/>
  <c r="EH85" i="4"/>
  <c r="EE85" i="4"/>
  <c r="EC85" i="4"/>
  <c r="DZ85" i="4"/>
  <c r="DX85" i="4"/>
  <c r="DU85" i="4"/>
  <c r="DS85" i="4"/>
  <c r="DP85" i="4"/>
  <c r="DN85" i="4"/>
  <c r="DK85" i="4"/>
  <c r="DI85" i="4"/>
  <c r="DF85" i="4"/>
  <c r="DD85" i="4"/>
  <c r="DA85" i="4"/>
  <c r="CY85" i="4"/>
  <c r="CV85" i="4"/>
  <c r="CT85" i="4"/>
  <c r="CQ85" i="4"/>
  <c r="CO85" i="4"/>
  <c r="CL85" i="4"/>
  <c r="CJ85" i="4"/>
  <c r="CG85" i="4"/>
  <c r="CE85" i="4"/>
  <c r="CA85" i="4"/>
  <c r="BY85" i="4"/>
  <c r="BV85" i="4"/>
  <c r="BT85" i="4"/>
  <c r="BQ85" i="4"/>
  <c r="BO85" i="4"/>
  <c r="BL85" i="4"/>
  <c r="BJ85" i="4"/>
  <c r="BG85" i="4"/>
  <c r="BE85" i="4"/>
  <c r="BB85" i="4"/>
  <c r="AZ85" i="4"/>
  <c r="AW85" i="4"/>
  <c r="AU85" i="4"/>
  <c r="AR85" i="4"/>
  <c r="AP85" i="4"/>
  <c r="AL85" i="4"/>
  <c r="AJ85" i="4"/>
  <c r="AG85" i="4"/>
  <c r="AE85" i="4"/>
  <c r="AB85" i="4"/>
  <c r="Z85" i="4"/>
  <c r="W85" i="4"/>
  <c r="U85" i="4"/>
  <c r="H85" i="4"/>
  <c r="IF84" i="4"/>
  <c r="ID84" i="4"/>
  <c r="IA84" i="4"/>
  <c r="HY84" i="4"/>
  <c r="HV84" i="4"/>
  <c r="HT84" i="4"/>
  <c r="HQ84" i="4"/>
  <c r="HO84" i="4"/>
  <c r="HL84" i="4"/>
  <c r="HJ84" i="4"/>
  <c r="HG84" i="4"/>
  <c r="HE84" i="4"/>
  <c r="HB84" i="4"/>
  <c r="GZ84" i="4"/>
  <c r="GW84" i="4"/>
  <c r="GU84" i="4"/>
  <c r="GR84" i="4"/>
  <c r="GP84" i="4"/>
  <c r="GM84" i="4"/>
  <c r="GK84" i="4"/>
  <c r="GH84" i="4"/>
  <c r="GF84" i="4"/>
  <c r="GC84" i="4"/>
  <c r="GA84" i="4"/>
  <c r="FX84" i="4"/>
  <c r="FV84" i="4"/>
  <c r="FS84" i="4"/>
  <c r="FQ84" i="4"/>
  <c r="FN84" i="4"/>
  <c r="FL84" i="4"/>
  <c r="FI84" i="4"/>
  <c r="FG84" i="4"/>
  <c r="FD84" i="4"/>
  <c r="FB84" i="4"/>
  <c r="EY84" i="4"/>
  <c r="EW84" i="4"/>
  <c r="ET84" i="4"/>
  <c r="ER84" i="4"/>
  <c r="EO84" i="4"/>
  <c r="EM84" i="4"/>
  <c r="EJ84" i="4"/>
  <c r="EH84" i="4"/>
  <c r="EE84" i="4"/>
  <c r="EC84" i="4"/>
  <c r="DZ84" i="4"/>
  <c r="DX84" i="4"/>
  <c r="DU84" i="4"/>
  <c r="DS84" i="4"/>
  <c r="DP84" i="4"/>
  <c r="DN84" i="4"/>
  <c r="DK84" i="4"/>
  <c r="DI84" i="4"/>
  <c r="DF84" i="4"/>
  <c r="DD84" i="4"/>
  <c r="DA84" i="4"/>
  <c r="CY84" i="4"/>
  <c r="CV84" i="4"/>
  <c r="CT84" i="4"/>
  <c r="CQ84" i="4"/>
  <c r="CO84" i="4"/>
  <c r="CL84" i="4"/>
  <c r="CJ84" i="4"/>
  <c r="CG84" i="4"/>
  <c r="CE84" i="4"/>
  <c r="CA84" i="4"/>
  <c r="BY84" i="4"/>
  <c r="BV84" i="4"/>
  <c r="BT84" i="4"/>
  <c r="BQ84" i="4"/>
  <c r="BO84" i="4"/>
  <c r="BL84" i="4"/>
  <c r="BJ84" i="4"/>
  <c r="BG84" i="4"/>
  <c r="BE84" i="4"/>
  <c r="BB84" i="4"/>
  <c r="AZ84" i="4"/>
  <c r="AW84" i="4"/>
  <c r="AU84" i="4"/>
  <c r="AR84" i="4"/>
  <c r="AP84" i="4"/>
  <c r="AL84" i="4"/>
  <c r="AJ84" i="4"/>
  <c r="AG84" i="4"/>
  <c r="AE84" i="4"/>
  <c r="AB84" i="4"/>
  <c r="Z84" i="4"/>
  <c r="W84" i="4"/>
  <c r="U84" i="4"/>
  <c r="H84" i="4"/>
  <c r="IF83" i="4"/>
  <c r="ID83" i="4"/>
  <c r="IA83" i="4"/>
  <c r="HY83" i="4"/>
  <c r="HV83" i="4"/>
  <c r="HT83" i="4"/>
  <c r="HQ83" i="4"/>
  <c r="HO83" i="4"/>
  <c r="HL83" i="4"/>
  <c r="HJ83" i="4"/>
  <c r="HG83" i="4"/>
  <c r="HE83" i="4"/>
  <c r="HB83" i="4"/>
  <c r="GZ83" i="4"/>
  <c r="GW83" i="4"/>
  <c r="GU83" i="4"/>
  <c r="GR83" i="4"/>
  <c r="GP83" i="4"/>
  <c r="GM83" i="4"/>
  <c r="GK83" i="4"/>
  <c r="GH83" i="4"/>
  <c r="GF83" i="4"/>
  <c r="GC83" i="4"/>
  <c r="GA83" i="4"/>
  <c r="FX83" i="4"/>
  <c r="FV83" i="4"/>
  <c r="FS83" i="4"/>
  <c r="FQ83" i="4"/>
  <c r="FN83" i="4"/>
  <c r="FL83" i="4"/>
  <c r="FI83" i="4"/>
  <c r="FG83" i="4"/>
  <c r="FD83" i="4"/>
  <c r="FB83" i="4"/>
  <c r="EY83" i="4"/>
  <c r="EW83" i="4"/>
  <c r="ET83" i="4"/>
  <c r="ER83" i="4"/>
  <c r="EO83" i="4"/>
  <c r="EM83" i="4"/>
  <c r="EJ83" i="4"/>
  <c r="EH83" i="4"/>
  <c r="EE83" i="4"/>
  <c r="EC83" i="4"/>
  <c r="DZ83" i="4"/>
  <c r="DX83" i="4"/>
  <c r="DU83" i="4"/>
  <c r="DS83" i="4"/>
  <c r="DP83" i="4"/>
  <c r="DN83" i="4"/>
  <c r="DK83" i="4"/>
  <c r="DI83" i="4"/>
  <c r="DF83" i="4"/>
  <c r="DD83" i="4"/>
  <c r="DA83" i="4"/>
  <c r="CY83" i="4"/>
  <c r="CV83" i="4"/>
  <c r="CT83" i="4"/>
  <c r="CQ83" i="4"/>
  <c r="CO83" i="4"/>
  <c r="CL83" i="4"/>
  <c r="CJ83" i="4"/>
  <c r="CG83" i="4"/>
  <c r="CE83" i="4"/>
  <c r="CA83" i="4"/>
  <c r="BY83" i="4"/>
  <c r="BV83" i="4"/>
  <c r="BT83" i="4"/>
  <c r="BQ83" i="4"/>
  <c r="BO83" i="4"/>
  <c r="BL83" i="4"/>
  <c r="BJ83" i="4"/>
  <c r="BG83" i="4"/>
  <c r="BE83" i="4"/>
  <c r="BB83" i="4"/>
  <c r="AZ83" i="4"/>
  <c r="AW83" i="4"/>
  <c r="AU83" i="4"/>
  <c r="AR83" i="4"/>
  <c r="AP83" i="4"/>
  <c r="AL83" i="4"/>
  <c r="AJ83" i="4"/>
  <c r="AG83" i="4"/>
  <c r="AE83" i="4"/>
  <c r="AB83" i="4"/>
  <c r="Z83" i="4"/>
  <c r="W83" i="4"/>
  <c r="U83" i="4"/>
  <c r="H83" i="4"/>
  <c r="IF82" i="4"/>
  <c r="ID82" i="4"/>
  <c r="IA82" i="4"/>
  <c r="HY82" i="4"/>
  <c r="HV82" i="4"/>
  <c r="HT82" i="4"/>
  <c r="HQ82" i="4"/>
  <c r="HO82" i="4"/>
  <c r="HL82" i="4"/>
  <c r="HJ82" i="4"/>
  <c r="HG82" i="4"/>
  <c r="HE82" i="4"/>
  <c r="HB82" i="4"/>
  <c r="GZ82" i="4"/>
  <c r="GW82" i="4"/>
  <c r="GU82" i="4"/>
  <c r="GR82" i="4"/>
  <c r="GP82" i="4"/>
  <c r="GM82" i="4"/>
  <c r="GK82" i="4"/>
  <c r="GH82" i="4"/>
  <c r="GF82" i="4"/>
  <c r="GC82" i="4"/>
  <c r="GA82" i="4"/>
  <c r="FX82" i="4"/>
  <c r="FV82" i="4"/>
  <c r="FS82" i="4"/>
  <c r="FQ82" i="4"/>
  <c r="FN82" i="4"/>
  <c r="FL82" i="4"/>
  <c r="FI82" i="4"/>
  <c r="FG82" i="4"/>
  <c r="FD82" i="4"/>
  <c r="FB82" i="4"/>
  <c r="EY82" i="4"/>
  <c r="EW82" i="4"/>
  <c r="ET82" i="4"/>
  <c r="ER82" i="4"/>
  <c r="EO82" i="4"/>
  <c r="EM82" i="4"/>
  <c r="EJ82" i="4"/>
  <c r="EH82" i="4"/>
  <c r="EE82" i="4"/>
  <c r="EC82" i="4"/>
  <c r="DZ82" i="4"/>
  <c r="DX82" i="4"/>
  <c r="DU82" i="4"/>
  <c r="DS82" i="4"/>
  <c r="DP82" i="4"/>
  <c r="DN82" i="4"/>
  <c r="DK82" i="4"/>
  <c r="DI82" i="4"/>
  <c r="DF82" i="4"/>
  <c r="DD82" i="4"/>
  <c r="DA82" i="4"/>
  <c r="CY82" i="4"/>
  <c r="CV82" i="4"/>
  <c r="CT82" i="4"/>
  <c r="CQ82" i="4"/>
  <c r="CO82" i="4"/>
  <c r="CL82" i="4"/>
  <c r="CJ82" i="4"/>
  <c r="CG82" i="4"/>
  <c r="CE82" i="4"/>
  <c r="CA82" i="4"/>
  <c r="BY82" i="4"/>
  <c r="BV82" i="4"/>
  <c r="BT82" i="4"/>
  <c r="BQ82" i="4"/>
  <c r="BO82" i="4"/>
  <c r="BL82" i="4"/>
  <c r="BJ82" i="4"/>
  <c r="BG82" i="4"/>
  <c r="BE82" i="4"/>
  <c r="BB82" i="4"/>
  <c r="AZ82" i="4"/>
  <c r="AW82" i="4"/>
  <c r="AU82" i="4"/>
  <c r="AR82" i="4"/>
  <c r="AP82" i="4"/>
  <c r="AL82" i="4"/>
  <c r="AJ82" i="4"/>
  <c r="AG82" i="4"/>
  <c r="AE82" i="4"/>
  <c r="AB82" i="4"/>
  <c r="Z82" i="4"/>
  <c r="W82" i="4"/>
  <c r="U82" i="4"/>
  <c r="H82" i="4"/>
  <c r="IF81" i="4"/>
  <c r="ID81" i="4"/>
  <c r="IA81" i="4"/>
  <c r="HY81" i="4"/>
  <c r="HV81" i="4"/>
  <c r="HT81" i="4"/>
  <c r="HQ81" i="4"/>
  <c r="HO81" i="4"/>
  <c r="HL81" i="4"/>
  <c r="HJ81" i="4"/>
  <c r="HG81" i="4"/>
  <c r="HE81" i="4"/>
  <c r="HB81" i="4"/>
  <c r="GZ81" i="4"/>
  <c r="GW81" i="4"/>
  <c r="GU81" i="4"/>
  <c r="GR81" i="4"/>
  <c r="GP81" i="4"/>
  <c r="GM81" i="4"/>
  <c r="GK81" i="4"/>
  <c r="GH81" i="4"/>
  <c r="GF81" i="4"/>
  <c r="GC81" i="4"/>
  <c r="GA81" i="4"/>
  <c r="FX81" i="4"/>
  <c r="FV81" i="4"/>
  <c r="FS81" i="4"/>
  <c r="FQ81" i="4"/>
  <c r="FN81" i="4"/>
  <c r="FL81" i="4"/>
  <c r="FI81" i="4"/>
  <c r="FG81" i="4"/>
  <c r="FD81" i="4"/>
  <c r="FB81" i="4"/>
  <c r="EY81" i="4"/>
  <c r="EW81" i="4"/>
  <c r="ET81" i="4"/>
  <c r="ER81" i="4"/>
  <c r="EO81" i="4"/>
  <c r="EM81" i="4"/>
  <c r="EJ81" i="4"/>
  <c r="EH81" i="4"/>
  <c r="EE81" i="4"/>
  <c r="EC81" i="4"/>
  <c r="DZ81" i="4"/>
  <c r="DX81" i="4"/>
  <c r="DU81" i="4"/>
  <c r="DS81" i="4"/>
  <c r="DP81" i="4"/>
  <c r="DN81" i="4"/>
  <c r="DK81" i="4"/>
  <c r="DI81" i="4"/>
  <c r="DF81" i="4"/>
  <c r="DD81" i="4"/>
  <c r="DA81" i="4"/>
  <c r="CY81" i="4"/>
  <c r="CV81" i="4"/>
  <c r="CT81" i="4"/>
  <c r="CQ81" i="4"/>
  <c r="CO81" i="4"/>
  <c r="CL81" i="4"/>
  <c r="CJ81" i="4"/>
  <c r="CG81" i="4"/>
  <c r="CE81" i="4"/>
  <c r="CA81" i="4"/>
  <c r="BY81" i="4"/>
  <c r="BV81" i="4"/>
  <c r="BT81" i="4"/>
  <c r="BQ81" i="4"/>
  <c r="BO81" i="4"/>
  <c r="BL81" i="4"/>
  <c r="BJ81" i="4"/>
  <c r="BG81" i="4"/>
  <c r="BE81" i="4"/>
  <c r="BB81" i="4"/>
  <c r="AZ81" i="4"/>
  <c r="AW81" i="4"/>
  <c r="AU81" i="4"/>
  <c r="AR81" i="4"/>
  <c r="AP81" i="4"/>
  <c r="AL81" i="4"/>
  <c r="AJ81" i="4"/>
  <c r="AG81" i="4"/>
  <c r="AE81" i="4"/>
  <c r="AB81" i="4"/>
  <c r="Z81" i="4"/>
  <c r="W81" i="4"/>
  <c r="U81" i="4"/>
  <c r="H81" i="4"/>
  <c r="IF80" i="4"/>
  <c r="ID80" i="4"/>
  <c r="IA80" i="4"/>
  <c r="HY80" i="4"/>
  <c r="HV80" i="4"/>
  <c r="HT80" i="4"/>
  <c r="HQ80" i="4"/>
  <c r="HO80" i="4"/>
  <c r="HL80" i="4"/>
  <c r="HJ80" i="4"/>
  <c r="HG80" i="4"/>
  <c r="HE80" i="4"/>
  <c r="HB80" i="4"/>
  <c r="GZ80" i="4"/>
  <c r="GW80" i="4"/>
  <c r="GU80" i="4"/>
  <c r="GR80" i="4"/>
  <c r="GP80" i="4"/>
  <c r="GM80" i="4"/>
  <c r="GK80" i="4"/>
  <c r="GH80" i="4"/>
  <c r="GF80" i="4"/>
  <c r="GC80" i="4"/>
  <c r="GA80" i="4"/>
  <c r="FX80" i="4"/>
  <c r="FV80" i="4"/>
  <c r="FS80" i="4"/>
  <c r="FQ80" i="4"/>
  <c r="FN80" i="4"/>
  <c r="FL80" i="4"/>
  <c r="FI80" i="4"/>
  <c r="FG80" i="4"/>
  <c r="FD80" i="4"/>
  <c r="FB80" i="4"/>
  <c r="EY80" i="4"/>
  <c r="EW80" i="4"/>
  <c r="ET80" i="4"/>
  <c r="ER80" i="4"/>
  <c r="EO80" i="4"/>
  <c r="EM80" i="4"/>
  <c r="EJ80" i="4"/>
  <c r="EH80" i="4"/>
  <c r="EE80" i="4"/>
  <c r="EC80" i="4"/>
  <c r="DZ80" i="4"/>
  <c r="DX80" i="4"/>
  <c r="DU80" i="4"/>
  <c r="DS80" i="4"/>
  <c r="DP80" i="4"/>
  <c r="DN80" i="4"/>
  <c r="DK80" i="4"/>
  <c r="DI80" i="4"/>
  <c r="DF80" i="4"/>
  <c r="DD80" i="4"/>
  <c r="DA80" i="4"/>
  <c r="CY80" i="4"/>
  <c r="CV80" i="4"/>
  <c r="CT80" i="4"/>
  <c r="CQ80" i="4"/>
  <c r="CO80" i="4"/>
  <c r="CL80" i="4"/>
  <c r="CJ80" i="4"/>
  <c r="CG80" i="4"/>
  <c r="CE80" i="4"/>
  <c r="CA80" i="4"/>
  <c r="BY80" i="4"/>
  <c r="BV80" i="4"/>
  <c r="BT80" i="4"/>
  <c r="BQ80" i="4"/>
  <c r="BO80" i="4"/>
  <c r="BL80" i="4"/>
  <c r="BJ80" i="4"/>
  <c r="BG80" i="4"/>
  <c r="BE80" i="4"/>
  <c r="BB80" i="4"/>
  <c r="AZ80" i="4"/>
  <c r="AW80" i="4"/>
  <c r="AU80" i="4"/>
  <c r="AR80" i="4"/>
  <c r="AP80" i="4"/>
  <c r="AL80" i="4"/>
  <c r="AJ80" i="4"/>
  <c r="AG80" i="4"/>
  <c r="AE80" i="4"/>
  <c r="AB80" i="4"/>
  <c r="Z80" i="4"/>
  <c r="W80" i="4"/>
  <c r="U80" i="4"/>
  <c r="H80" i="4"/>
  <c r="IF79" i="4"/>
  <c r="ID79" i="4"/>
  <c r="IA79" i="4"/>
  <c r="HY79" i="4"/>
  <c r="HV79" i="4"/>
  <c r="HT79" i="4"/>
  <c r="HQ79" i="4"/>
  <c r="HO79" i="4"/>
  <c r="HL79" i="4"/>
  <c r="HJ79" i="4"/>
  <c r="HG79" i="4"/>
  <c r="HE79" i="4"/>
  <c r="HB79" i="4"/>
  <c r="GZ79" i="4"/>
  <c r="GW79" i="4"/>
  <c r="GU79" i="4"/>
  <c r="GR79" i="4"/>
  <c r="GP79" i="4"/>
  <c r="GM79" i="4"/>
  <c r="GK79" i="4"/>
  <c r="GH79" i="4"/>
  <c r="GF79" i="4"/>
  <c r="GC79" i="4"/>
  <c r="GA79" i="4"/>
  <c r="FX79" i="4"/>
  <c r="FV79" i="4"/>
  <c r="FS79" i="4"/>
  <c r="FQ79" i="4"/>
  <c r="FN79" i="4"/>
  <c r="FL79" i="4"/>
  <c r="FI79" i="4"/>
  <c r="FG79" i="4"/>
  <c r="FD79" i="4"/>
  <c r="FB79" i="4"/>
  <c r="EY79" i="4"/>
  <c r="EW79" i="4"/>
  <c r="ET79" i="4"/>
  <c r="ER79" i="4"/>
  <c r="EO79" i="4"/>
  <c r="EM79" i="4"/>
  <c r="EJ79" i="4"/>
  <c r="EH79" i="4"/>
  <c r="EE79" i="4"/>
  <c r="EC79" i="4"/>
  <c r="DZ79" i="4"/>
  <c r="DX79" i="4"/>
  <c r="DU79" i="4"/>
  <c r="DS79" i="4"/>
  <c r="DP79" i="4"/>
  <c r="DN79" i="4"/>
  <c r="DK79" i="4"/>
  <c r="DI79" i="4"/>
  <c r="DF79" i="4"/>
  <c r="DD79" i="4"/>
  <c r="DA79" i="4"/>
  <c r="CY79" i="4"/>
  <c r="CV79" i="4"/>
  <c r="CT79" i="4"/>
  <c r="CQ79" i="4"/>
  <c r="CO79" i="4"/>
  <c r="CL79" i="4"/>
  <c r="CJ79" i="4"/>
  <c r="CG79" i="4"/>
  <c r="CE79" i="4"/>
  <c r="CA79" i="4"/>
  <c r="BY79" i="4"/>
  <c r="BV79" i="4"/>
  <c r="BT79" i="4"/>
  <c r="BQ79" i="4"/>
  <c r="BO79" i="4"/>
  <c r="BL79" i="4"/>
  <c r="BJ79" i="4"/>
  <c r="BG79" i="4"/>
  <c r="BE79" i="4"/>
  <c r="BB79" i="4"/>
  <c r="AZ79" i="4"/>
  <c r="AW79" i="4"/>
  <c r="AU79" i="4"/>
  <c r="AR79" i="4"/>
  <c r="AP79" i="4"/>
  <c r="AL79" i="4"/>
  <c r="AJ79" i="4"/>
  <c r="AG79" i="4"/>
  <c r="AE79" i="4"/>
  <c r="AB79" i="4"/>
  <c r="Z79" i="4"/>
  <c r="W79" i="4"/>
  <c r="U79" i="4"/>
  <c r="H79" i="4"/>
  <c r="IF78" i="4"/>
  <c r="ID78" i="4"/>
  <c r="IA78" i="4"/>
  <c r="HY78" i="4"/>
  <c r="HV78" i="4"/>
  <c r="HT78" i="4"/>
  <c r="HQ78" i="4"/>
  <c r="HO78" i="4"/>
  <c r="HL78" i="4"/>
  <c r="HJ78" i="4"/>
  <c r="HG78" i="4"/>
  <c r="HE78" i="4"/>
  <c r="HB78" i="4"/>
  <c r="GZ78" i="4"/>
  <c r="GW78" i="4"/>
  <c r="GU78" i="4"/>
  <c r="GR78" i="4"/>
  <c r="GP78" i="4"/>
  <c r="GM78" i="4"/>
  <c r="GK78" i="4"/>
  <c r="GH78" i="4"/>
  <c r="GF78" i="4"/>
  <c r="GC78" i="4"/>
  <c r="GA78" i="4"/>
  <c r="FX78" i="4"/>
  <c r="FV78" i="4"/>
  <c r="FS78" i="4"/>
  <c r="FQ78" i="4"/>
  <c r="FN78" i="4"/>
  <c r="FL78" i="4"/>
  <c r="FI78" i="4"/>
  <c r="FG78" i="4"/>
  <c r="FD78" i="4"/>
  <c r="FB78" i="4"/>
  <c r="EY78" i="4"/>
  <c r="EW78" i="4"/>
  <c r="ET78" i="4"/>
  <c r="ER78" i="4"/>
  <c r="EO78" i="4"/>
  <c r="EM78" i="4"/>
  <c r="EJ78" i="4"/>
  <c r="EH78" i="4"/>
  <c r="EE78" i="4"/>
  <c r="EC78" i="4"/>
  <c r="DZ78" i="4"/>
  <c r="DX78" i="4"/>
  <c r="DU78" i="4"/>
  <c r="DS78" i="4"/>
  <c r="DP78" i="4"/>
  <c r="DN78" i="4"/>
  <c r="DK78" i="4"/>
  <c r="DI78" i="4"/>
  <c r="DF78" i="4"/>
  <c r="DD78" i="4"/>
  <c r="DA78" i="4"/>
  <c r="CY78" i="4"/>
  <c r="CV78" i="4"/>
  <c r="CT78" i="4"/>
  <c r="CQ78" i="4"/>
  <c r="CO78" i="4"/>
  <c r="CL78" i="4"/>
  <c r="CJ78" i="4"/>
  <c r="CG78" i="4"/>
  <c r="CE78" i="4"/>
  <c r="CA78" i="4"/>
  <c r="BY78" i="4"/>
  <c r="BV78" i="4"/>
  <c r="BT78" i="4"/>
  <c r="BQ78" i="4"/>
  <c r="BO78" i="4"/>
  <c r="BL78" i="4"/>
  <c r="BJ78" i="4"/>
  <c r="BG78" i="4"/>
  <c r="BE78" i="4"/>
  <c r="BB78" i="4"/>
  <c r="AZ78" i="4"/>
  <c r="AW78" i="4"/>
  <c r="AU78" i="4"/>
  <c r="AR78" i="4"/>
  <c r="AP78" i="4"/>
  <c r="AL78" i="4"/>
  <c r="AJ78" i="4"/>
  <c r="AG78" i="4"/>
  <c r="AE78" i="4"/>
  <c r="AB78" i="4"/>
  <c r="Z78" i="4"/>
  <c r="W78" i="4"/>
  <c r="U78" i="4"/>
  <c r="H78" i="4"/>
  <c r="IF77" i="4"/>
  <c r="ID77" i="4"/>
  <c r="IA77" i="4"/>
  <c r="HY77" i="4"/>
  <c r="HV77" i="4"/>
  <c r="HT77" i="4"/>
  <c r="HQ77" i="4"/>
  <c r="HO77" i="4"/>
  <c r="HL77" i="4"/>
  <c r="HJ77" i="4"/>
  <c r="HG77" i="4"/>
  <c r="HE77" i="4"/>
  <c r="HB77" i="4"/>
  <c r="GZ77" i="4"/>
  <c r="GW77" i="4"/>
  <c r="GU77" i="4"/>
  <c r="GR77" i="4"/>
  <c r="GP77" i="4"/>
  <c r="GM77" i="4"/>
  <c r="GK77" i="4"/>
  <c r="GH77" i="4"/>
  <c r="GF77" i="4"/>
  <c r="GC77" i="4"/>
  <c r="GA77" i="4"/>
  <c r="FX77" i="4"/>
  <c r="FV77" i="4"/>
  <c r="FS77" i="4"/>
  <c r="FQ77" i="4"/>
  <c r="FN77" i="4"/>
  <c r="FL77" i="4"/>
  <c r="FI77" i="4"/>
  <c r="FG77" i="4"/>
  <c r="FD77" i="4"/>
  <c r="FB77" i="4"/>
  <c r="EY77" i="4"/>
  <c r="EW77" i="4"/>
  <c r="ET77" i="4"/>
  <c r="ER77" i="4"/>
  <c r="EO77" i="4"/>
  <c r="EM77" i="4"/>
  <c r="EJ77" i="4"/>
  <c r="EH77" i="4"/>
  <c r="EE77" i="4"/>
  <c r="EC77" i="4"/>
  <c r="DZ77" i="4"/>
  <c r="DX77" i="4"/>
  <c r="DU77" i="4"/>
  <c r="DS77" i="4"/>
  <c r="DP77" i="4"/>
  <c r="DN77" i="4"/>
  <c r="DK77" i="4"/>
  <c r="DI77" i="4"/>
  <c r="DF77" i="4"/>
  <c r="DD77" i="4"/>
  <c r="DA77" i="4"/>
  <c r="CY77" i="4"/>
  <c r="CV77" i="4"/>
  <c r="CT77" i="4"/>
  <c r="CQ77" i="4"/>
  <c r="CO77" i="4"/>
  <c r="CL77" i="4"/>
  <c r="CJ77" i="4"/>
  <c r="CG77" i="4"/>
  <c r="CE77" i="4"/>
  <c r="CA77" i="4"/>
  <c r="BY77" i="4"/>
  <c r="BV77" i="4"/>
  <c r="BT77" i="4"/>
  <c r="BQ77" i="4"/>
  <c r="BO77" i="4"/>
  <c r="BL77" i="4"/>
  <c r="BJ77" i="4"/>
  <c r="BG77" i="4"/>
  <c r="BE77" i="4"/>
  <c r="BB77" i="4"/>
  <c r="AZ77" i="4"/>
  <c r="AW77" i="4"/>
  <c r="AU77" i="4"/>
  <c r="AR77" i="4"/>
  <c r="AP77" i="4"/>
  <c r="AL77" i="4"/>
  <c r="AJ77" i="4"/>
  <c r="AG77" i="4"/>
  <c r="AE77" i="4"/>
  <c r="AB77" i="4"/>
  <c r="Z77" i="4"/>
  <c r="W77" i="4"/>
  <c r="U77" i="4"/>
  <c r="H77" i="4"/>
  <c r="IF76" i="4"/>
  <c r="ID76" i="4"/>
  <c r="IA76" i="4"/>
  <c r="HY76" i="4"/>
  <c r="HV76" i="4"/>
  <c r="HT76" i="4"/>
  <c r="HQ76" i="4"/>
  <c r="HO76" i="4"/>
  <c r="HL76" i="4"/>
  <c r="HJ76" i="4"/>
  <c r="HG76" i="4"/>
  <c r="HE76" i="4"/>
  <c r="HB76" i="4"/>
  <c r="GZ76" i="4"/>
  <c r="GW76" i="4"/>
  <c r="GU76" i="4"/>
  <c r="GR76" i="4"/>
  <c r="GP76" i="4"/>
  <c r="GM76" i="4"/>
  <c r="GK76" i="4"/>
  <c r="GH76" i="4"/>
  <c r="GF76" i="4"/>
  <c r="GC76" i="4"/>
  <c r="GA76" i="4"/>
  <c r="FX76" i="4"/>
  <c r="FV76" i="4"/>
  <c r="FS76" i="4"/>
  <c r="FQ76" i="4"/>
  <c r="FN76" i="4"/>
  <c r="FL76" i="4"/>
  <c r="FI76" i="4"/>
  <c r="FG76" i="4"/>
  <c r="FD76" i="4"/>
  <c r="FB76" i="4"/>
  <c r="EY76" i="4"/>
  <c r="EW76" i="4"/>
  <c r="ET76" i="4"/>
  <c r="ER76" i="4"/>
  <c r="EO76" i="4"/>
  <c r="EM76" i="4"/>
  <c r="EJ76" i="4"/>
  <c r="EH76" i="4"/>
  <c r="EE76" i="4"/>
  <c r="EC76" i="4"/>
  <c r="DZ76" i="4"/>
  <c r="DX76" i="4"/>
  <c r="DU76" i="4"/>
  <c r="DS76" i="4"/>
  <c r="DP76" i="4"/>
  <c r="DN76" i="4"/>
  <c r="DK76" i="4"/>
  <c r="DI76" i="4"/>
  <c r="DF76" i="4"/>
  <c r="DD76" i="4"/>
  <c r="DA76" i="4"/>
  <c r="CY76" i="4"/>
  <c r="CV76" i="4"/>
  <c r="CT76" i="4"/>
  <c r="CQ76" i="4"/>
  <c r="CO76" i="4"/>
  <c r="CL76" i="4"/>
  <c r="CJ76" i="4"/>
  <c r="CG76" i="4"/>
  <c r="CE76" i="4"/>
  <c r="CA76" i="4"/>
  <c r="BY76" i="4"/>
  <c r="BV76" i="4"/>
  <c r="BT76" i="4"/>
  <c r="BQ76" i="4"/>
  <c r="BO76" i="4"/>
  <c r="BL76" i="4"/>
  <c r="BJ76" i="4"/>
  <c r="BG76" i="4"/>
  <c r="BE76" i="4"/>
  <c r="BB76" i="4"/>
  <c r="AZ76" i="4"/>
  <c r="AW76" i="4"/>
  <c r="AU76" i="4"/>
  <c r="AR76" i="4"/>
  <c r="AP76" i="4"/>
  <c r="AL76" i="4"/>
  <c r="AJ76" i="4"/>
  <c r="AG76" i="4"/>
  <c r="AE76" i="4"/>
  <c r="AB76" i="4"/>
  <c r="Z76" i="4"/>
  <c r="W76" i="4"/>
  <c r="U76" i="4"/>
  <c r="H76" i="4"/>
  <c r="IF75" i="4"/>
  <c r="ID75" i="4"/>
  <c r="IA75" i="4"/>
  <c r="HY75" i="4"/>
  <c r="HV75" i="4"/>
  <c r="HT75" i="4"/>
  <c r="HQ75" i="4"/>
  <c r="HO75" i="4"/>
  <c r="HL75" i="4"/>
  <c r="HJ75" i="4"/>
  <c r="HG75" i="4"/>
  <c r="HE75" i="4"/>
  <c r="HB75" i="4"/>
  <c r="GZ75" i="4"/>
  <c r="GW75" i="4"/>
  <c r="GU75" i="4"/>
  <c r="GR75" i="4"/>
  <c r="GP75" i="4"/>
  <c r="GM75" i="4"/>
  <c r="GK75" i="4"/>
  <c r="GH75" i="4"/>
  <c r="GF75" i="4"/>
  <c r="GC75" i="4"/>
  <c r="GA75" i="4"/>
  <c r="FX75" i="4"/>
  <c r="FV75" i="4"/>
  <c r="FS75" i="4"/>
  <c r="FQ75" i="4"/>
  <c r="FN75" i="4"/>
  <c r="FL75" i="4"/>
  <c r="FI75" i="4"/>
  <c r="FG75" i="4"/>
  <c r="FD75" i="4"/>
  <c r="FB75" i="4"/>
  <c r="EY75" i="4"/>
  <c r="EW75" i="4"/>
  <c r="ET75" i="4"/>
  <c r="ER75" i="4"/>
  <c r="EO75" i="4"/>
  <c r="EM75" i="4"/>
  <c r="EJ75" i="4"/>
  <c r="EH75" i="4"/>
  <c r="EE75" i="4"/>
  <c r="EC75" i="4"/>
  <c r="DZ75" i="4"/>
  <c r="DX75" i="4"/>
  <c r="DU75" i="4"/>
  <c r="DS75" i="4"/>
  <c r="DP75" i="4"/>
  <c r="DN75" i="4"/>
  <c r="DK75" i="4"/>
  <c r="DI75" i="4"/>
  <c r="DF75" i="4"/>
  <c r="DD75" i="4"/>
  <c r="DA75" i="4"/>
  <c r="CY75" i="4"/>
  <c r="CV75" i="4"/>
  <c r="CT75" i="4"/>
  <c r="CQ75" i="4"/>
  <c r="CO75" i="4"/>
  <c r="CL75" i="4"/>
  <c r="CJ75" i="4"/>
  <c r="CG75" i="4"/>
  <c r="CE75" i="4"/>
  <c r="CA75" i="4"/>
  <c r="BY75" i="4"/>
  <c r="BV75" i="4"/>
  <c r="BT75" i="4"/>
  <c r="BQ75" i="4"/>
  <c r="BO75" i="4"/>
  <c r="BL75" i="4"/>
  <c r="BJ75" i="4"/>
  <c r="BG75" i="4"/>
  <c r="BE75" i="4"/>
  <c r="BB75" i="4"/>
  <c r="AZ75" i="4"/>
  <c r="AW75" i="4"/>
  <c r="AU75" i="4"/>
  <c r="AR75" i="4"/>
  <c r="AP75" i="4"/>
  <c r="AL75" i="4"/>
  <c r="AJ75" i="4"/>
  <c r="AG75" i="4"/>
  <c r="AE75" i="4"/>
  <c r="AB75" i="4"/>
  <c r="Z75" i="4"/>
  <c r="W75" i="4"/>
  <c r="U75" i="4"/>
  <c r="H75" i="4"/>
  <c r="IF74" i="4"/>
  <c r="ID74" i="4"/>
  <c r="IA74" i="4"/>
  <c r="HY74" i="4"/>
  <c r="HV74" i="4"/>
  <c r="HT74" i="4"/>
  <c r="HQ74" i="4"/>
  <c r="HO74" i="4"/>
  <c r="HL74" i="4"/>
  <c r="HJ74" i="4"/>
  <c r="HG74" i="4"/>
  <c r="HE74" i="4"/>
  <c r="HB74" i="4"/>
  <c r="GZ74" i="4"/>
  <c r="GW74" i="4"/>
  <c r="GU74" i="4"/>
  <c r="GR74" i="4"/>
  <c r="GP74" i="4"/>
  <c r="GM74" i="4"/>
  <c r="GK74" i="4"/>
  <c r="GH74" i="4"/>
  <c r="GF74" i="4"/>
  <c r="GC74" i="4"/>
  <c r="GA74" i="4"/>
  <c r="FX74" i="4"/>
  <c r="FV74" i="4"/>
  <c r="FS74" i="4"/>
  <c r="FQ74" i="4"/>
  <c r="FN74" i="4"/>
  <c r="FL74" i="4"/>
  <c r="FI74" i="4"/>
  <c r="FG74" i="4"/>
  <c r="FD74" i="4"/>
  <c r="FB74" i="4"/>
  <c r="EY74" i="4"/>
  <c r="EW74" i="4"/>
  <c r="ET74" i="4"/>
  <c r="ER74" i="4"/>
  <c r="EO74" i="4"/>
  <c r="EM74" i="4"/>
  <c r="EJ74" i="4"/>
  <c r="EH74" i="4"/>
  <c r="EE74" i="4"/>
  <c r="EC74" i="4"/>
  <c r="DZ74" i="4"/>
  <c r="DX74" i="4"/>
  <c r="DU74" i="4"/>
  <c r="DS74" i="4"/>
  <c r="DP74" i="4"/>
  <c r="DN74" i="4"/>
  <c r="DK74" i="4"/>
  <c r="DI74" i="4"/>
  <c r="DF74" i="4"/>
  <c r="DD74" i="4"/>
  <c r="DA74" i="4"/>
  <c r="CY74" i="4"/>
  <c r="CV74" i="4"/>
  <c r="CT74" i="4"/>
  <c r="CQ74" i="4"/>
  <c r="CO74" i="4"/>
  <c r="CL74" i="4"/>
  <c r="CJ74" i="4"/>
  <c r="CG74" i="4"/>
  <c r="CE74" i="4"/>
  <c r="CA74" i="4"/>
  <c r="BY74" i="4"/>
  <c r="BV74" i="4"/>
  <c r="BT74" i="4"/>
  <c r="BQ74" i="4"/>
  <c r="BO74" i="4"/>
  <c r="BL74" i="4"/>
  <c r="BJ74" i="4"/>
  <c r="BG74" i="4"/>
  <c r="BE74" i="4"/>
  <c r="BB74" i="4"/>
  <c r="AZ74" i="4"/>
  <c r="AW74" i="4"/>
  <c r="AU74" i="4"/>
  <c r="AR74" i="4"/>
  <c r="AP74" i="4"/>
  <c r="AL74" i="4"/>
  <c r="AJ74" i="4"/>
  <c r="AG74" i="4"/>
  <c r="AE74" i="4"/>
  <c r="AB74" i="4"/>
  <c r="Z74" i="4"/>
  <c r="W74" i="4"/>
  <c r="U74" i="4"/>
  <c r="H74" i="4"/>
  <c r="IF73" i="4"/>
  <c r="ID73" i="4"/>
  <c r="IA73" i="4"/>
  <c r="HY73" i="4"/>
  <c r="HV73" i="4"/>
  <c r="HT73" i="4"/>
  <c r="HQ73" i="4"/>
  <c r="HO73" i="4"/>
  <c r="HL73" i="4"/>
  <c r="HJ73" i="4"/>
  <c r="HG73" i="4"/>
  <c r="HE73" i="4"/>
  <c r="HB73" i="4"/>
  <c r="GZ73" i="4"/>
  <c r="GW73" i="4"/>
  <c r="GU73" i="4"/>
  <c r="GR73" i="4"/>
  <c r="GP73" i="4"/>
  <c r="GM73" i="4"/>
  <c r="GK73" i="4"/>
  <c r="GH73" i="4"/>
  <c r="GF73" i="4"/>
  <c r="GC73" i="4"/>
  <c r="GA73" i="4"/>
  <c r="FX73" i="4"/>
  <c r="FV73" i="4"/>
  <c r="FS73" i="4"/>
  <c r="FQ73" i="4"/>
  <c r="FN73" i="4"/>
  <c r="FL73" i="4"/>
  <c r="FI73" i="4"/>
  <c r="FG73" i="4"/>
  <c r="FD73" i="4"/>
  <c r="FB73" i="4"/>
  <c r="EY73" i="4"/>
  <c r="EW73" i="4"/>
  <c r="ET73" i="4"/>
  <c r="ER73" i="4"/>
  <c r="EO73" i="4"/>
  <c r="EM73" i="4"/>
  <c r="EJ73" i="4"/>
  <c r="EH73" i="4"/>
  <c r="EE73" i="4"/>
  <c r="EC73" i="4"/>
  <c r="DZ73" i="4"/>
  <c r="DX73" i="4"/>
  <c r="DU73" i="4"/>
  <c r="DS73" i="4"/>
  <c r="DP73" i="4"/>
  <c r="DN73" i="4"/>
  <c r="DK73" i="4"/>
  <c r="DI73" i="4"/>
  <c r="DF73" i="4"/>
  <c r="DD73" i="4"/>
  <c r="DA73" i="4"/>
  <c r="CY73" i="4"/>
  <c r="CV73" i="4"/>
  <c r="CT73" i="4"/>
  <c r="CQ73" i="4"/>
  <c r="CO73" i="4"/>
  <c r="CL73" i="4"/>
  <c r="CJ73" i="4"/>
  <c r="CG73" i="4"/>
  <c r="CE73" i="4"/>
  <c r="CA73" i="4"/>
  <c r="BY73" i="4"/>
  <c r="BV73" i="4"/>
  <c r="BT73" i="4"/>
  <c r="BQ73" i="4"/>
  <c r="BO73" i="4"/>
  <c r="BL73" i="4"/>
  <c r="BJ73" i="4"/>
  <c r="BG73" i="4"/>
  <c r="BE73" i="4"/>
  <c r="BB73" i="4"/>
  <c r="AZ73" i="4"/>
  <c r="AW73" i="4"/>
  <c r="AU73" i="4"/>
  <c r="AR73" i="4"/>
  <c r="AP73" i="4"/>
  <c r="AL73" i="4"/>
  <c r="AJ73" i="4"/>
  <c r="AG73" i="4"/>
  <c r="AE73" i="4"/>
  <c r="AB73" i="4"/>
  <c r="Z73" i="4"/>
  <c r="W73" i="4"/>
  <c r="U73" i="4"/>
  <c r="H73" i="4"/>
  <c r="IF72" i="4"/>
  <c r="ID72" i="4"/>
  <c r="IA72" i="4"/>
  <c r="HY72" i="4"/>
  <c r="HV72" i="4"/>
  <c r="HT72" i="4"/>
  <c r="HQ72" i="4"/>
  <c r="HO72" i="4"/>
  <c r="HL72" i="4"/>
  <c r="HJ72" i="4"/>
  <c r="HG72" i="4"/>
  <c r="HE72" i="4"/>
  <c r="HB72" i="4"/>
  <c r="GZ72" i="4"/>
  <c r="GW72" i="4"/>
  <c r="GU72" i="4"/>
  <c r="GR72" i="4"/>
  <c r="GP72" i="4"/>
  <c r="GM72" i="4"/>
  <c r="GK72" i="4"/>
  <c r="GH72" i="4"/>
  <c r="GF72" i="4"/>
  <c r="GC72" i="4"/>
  <c r="GA72" i="4"/>
  <c r="FX72" i="4"/>
  <c r="FV72" i="4"/>
  <c r="FS72" i="4"/>
  <c r="FQ72" i="4"/>
  <c r="FN72" i="4"/>
  <c r="FL72" i="4"/>
  <c r="FI72" i="4"/>
  <c r="FG72" i="4"/>
  <c r="FD72" i="4"/>
  <c r="FB72" i="4"/>
  <c r="EY72" i="4"/>
  <c r="EW72" i="4"/>
  <c r="ET72" i="4"/>
  <c r="ER72" i="4"/>
  <c r="EO72" i="4"/>
  <c r="EM72" i="4"/>
  <c r="EJ72" i="4"/>
  <c r="EH72" i="4"/>
  <c r="EE72" i="4"/>
  <c r="EC72" i="4"/>
  <c r="DZ72" i="4"/>
  <c r="DX72" i="4"/>
  <c r="DU72" i="4"/>
  <c r="DS72" i="4"/>
  <c r="DP72" i="4"/>
  <c r="DN72" i="4"/>
  <c r="DK72" i="4"/>
  <c r="DI72" i="4"/>
  <c r="DF72" i="4"/>
  <c r="DD72" i="4"/>
  <c r="DA72" i="4"/>
  <c r="CY72" i="4"/>
  <c r="CV72" i="4"/>
  <c r="CT72" i="4"/>
  <c r="CQ72" i="4"/>
  <c r="CO72" i="4"/>
  <c r="CL72" i="4"/>
  <c r="CJ72" i="4"/>
  <c r="CG72" i="4"/>
  <c r="CE72" i="4"/>
  <c r="CA72" i="4"/>
  <c r="BY72" i="4"/>
  <c r="BV72" i="4"/>
  <c r="BT72" i="4"/>
  <c r="BQ72" i="4"/>
  <c r="BO72" i="4"/>
  <c r="BL72" i="4"/>
  <c r="BJ72" i="4"/>
  <c r="BG72" i="4"/>
  <c r="BE72" i="4"/>
  <c r="BB72" i="4"/>
  <c r="AZ72" i="4"/>
  <c r="AW72" i="4"/>
  <c r="AU72" i="4"/>
  <c r="AR72" i="4"/>
  <c r="AP72" i="4"/>
  <c r="AL72" i="4"/>
  <c r="AJ72" i="4"/>
  <c r="AG72" i="4"/>
  <c r="AE72" i="4"/>
  <c r="AB72" i="4"/>
  <c r="Z72" i="4"/>
  <c r="W72" i="4"/>
  <c r="U72" i="4"/>
  <c r="H72" i="4"/>
  <c r="IF71" i="4"/>
  <c r="ID71" i="4"/>
  <c r="IA71" i="4"/>
  <c r="HY71" i="4"/>
  <c r="HV71" i="4"/>
  <c r="HT71" i="4"/>
  <c r="HQ71" i="4"/>
  <c r="HO71" i="4"/>
  <c r="HL71" i="4"/>
  <c r="HJ71" i="4"/>
  <c r="HG71" i="4"/>
  <c r="HE71" i="4"/>
  <c r="HB71" i="4"/>
  <c r="GZ71" i="4"/>
  <c r="GW71" i="4"/>
  <c r="GU71" i="4"/>
  <c r="GR71" i="4"/>
  <c r="GP71" i="4"/>
  <c r="GM71" i="4"/>
  <c r="GK71" i="4"/>
  <c r="GH71" i="4"/>
  <c r="GF71" i="4"/>
  <c r="GC71" i="4"/>
  <c r="GA71" i="4"/>
  <c r="FX71" i="4"/>
  <c r="FV71" i="4"/>
  <c r="FS71" i="4"/>
  <c r="FQ71" i="4"/>
  <c r="FN71" i="4"/>
  <c r="FL71" i="4"/>
  <c r="FI71" i="4"/>
  <c r="FG71" i="4"/>
  <c r="FD71" i="4"/>
  <c r="FB71" i="4"/>
  <c r="EY71" i="4"/>
  <c r="EW71" i="4"/>
  <c r="ET71" i="4"/>
  <c r="ER71" i="4"/>
  <c r="EO71" i="4"/>
  <c r="EM71" i="4"/>
  <c r="EJ71" i="4"/>
  <c r="EH71" i="4"/>
  <c r="EE71" i="4"/>
  <c r="EC71" i="4"/>
  <c r="DZ71" i="4"/>
  <c r="DX71" i="4"/>
  <c r="DU71" i="4"/>
  <c r="DS71" i="4"/>
  <c r="DP71" i="4"/>
  <c r="DN71" i="4"/>
  <c r="DK71" i="4"/>
  <c r="DI71" i="4"/>
  <c r="DF71" i="4"/>
  <c r="DD71" i="4"/>
  <c r="DA71" i="4"/>
  <c r="CY71" i="4"/>
  <c r="CV71" i="4"/>
  <c r="CT71" i="4"/>
  <c r="CQ71" i="4"/>
  <c r="CO71" i="4"/>
  <c r="CL71" i="4"/>
  <c r="CJ71" i="4"/>
  <c r="CG71" i="4"/>
  <c r="CE71" i="4"/>
  <c r="CA71" i="4"/>
  <c r="BY71" i="4"/>
  <c r="BV71" i="4"/>
  <c r="BT71" i="4"/>
  <c r="BQ71" i="4"/>
  <c r="BO71" i="4"/>
  <c r="BL71" i="4"/>
  <c r="BJ71" i="4"/>
  <c r="BG71" i="4"/>
  <c r="BE71" i="4"/>
  <c r="BB71" i="4"/>
  <c r="AZ71" i="4"/>
  <c r="AW71" i="4"/>
  <c r="AU71" i="4"/>
  <c r="AR71" i="4"/>
  <c r="AP71" i="4"/>
  <c r="AL71" i="4"/>
  <c r="AJ71" i="4"/>
  <c r="AG71" i="4"/>
  <c r="AE71" i="4"/>
  <c r="AB71" i="4"/>
  <c r="Z71" i="4"/>
  <c r="W71" i="4"/>
  <c r="U71" i="4"/>
  <c r="H71" i="4"/>
  <c r="IF70" i="4"/>
  <c r="ID70" i="4"/>
  <c r="IA70" i="4"/>
  <c r="HY70" i="4"/>
  <c r="HV70" i="4"/>
  <c r="HT70" i="4"/>
  <c r="HQ70" i="4"/>
  <c r="HO70" i="4"/>
  <c r="HL70" i="4"/>
  <c r="HJ70" i="4"/>
  <c r="HG70" i="4"/>
  <c r="HE70" i="4"/>
  <c r="HB70" i="4"/>
  <c r="GZ70" i="4"/>
  <c r="GW70" i="4"/>
  <c r="GU70" i="4"/>
  <c r="GR70" i="4"/>
  <c r="GP70" i="4"/>
  <c r="GM70" i="4"/>
  <c r="GK70" i="4"/>
  <c r="GH70" i="4"/>
  <c r="GF70" i="4"/>
  <c r="GC70" i="4"/>
  <c r="GA70" i="4"/>
  <c r="FX70" i="4"/>
  <c r="FV70" i="4"/>
  <c r="FS70" i="4"/>
  <c r="FQ70" i="4"/>
  <c r="FN70" i="4"/>
  <c r="FL70" i="4"/>
  <c r="FI70" i="4"/>
  <c r="FG70" i="4"/>
  <c r="FD70" i="4"/>
  <c r="FB70" i="4"/>
  <c r="EY70" i="4"/>
  <c r="EW70" i="4"/>
  <c r="ET70" i="4"/>
  <c r="ER70" i="4"/>
  <c r="EO70" i="4"/>
  <c r="EM70" i="4"/>
  <c r="EJ70" i="4"/>
  <c r="EH70" i="4"/>
  <c r="EE70" i="4"/>
  <c r="EC70" i="4"/>
  <c r="DZ70" i="4"/>
  <c r="DX70" i="4"/>
  <c r="DU70" i="4"/>
  <c r="DS70" i="4"/>
  <c r="DP70" i="4"/>
  <c r="DN70" i="4"/>
  <c r="DK70" i="4"/>
  <c r="DI70" i="4"/>
  <c r="DF70" i="4"/>
  <c r="DD70" i="4"/>
  <c r="DA70" i="4"/>
  <c r="CY70" i="4"/>
  <c r="CV70" i="4"/>
  <c r="CT70" i="4"/>
  <c r="CQ70" i="4"/>
  <c r="CO70" i="4"/>
  <c r="CL70" i="4"/>
  <c r="CJ70" i="4"/>
  <c r="CG70" i="4"/>
  <c r="CE70" i="4"/>
  <c r="CA70" i="4"/>
  <c r="BY70" i="4"/>
  <c r="BV70" i="4"/>
  <c r="BT70" i="4"/>
  <c r="BQ70" i="4"/>
  <c r="BO70" i="4"/>
  <c r="BL70" i="4"/>
  <c r="BJ70" i="4"/>
  <c r="BG70" i="4"/>
  <c r="BE70" i="4"/>
  <c r="BB70" i="4"/>
  <c r="AZ70" i="4"/>
  <c r="AW70" i="4"/>
  <c r="AU70" i="4"/>
  <c r="AR70" i="4"/>
  <c r="AP70" i="4"/>
  <c r="AL70" i="4"/>
  <c r="AJ70" i="4"/>
  <c r="AG70" i="4"/>
  <c r="AE70" i="4"/>
  <c r="AB70" i="4"/>
  <c r="Z70" i="4"/>
  <c r="W70" i="4"/>
  <c r="U70" i="4"/>
  <c r="H70" i="4"/>
  <c r="IF69" i="4"/>
  <c r="ID69" i="4"/>
  <c r="IA69" i="4"/>
  <c r="HY69" i="4"/>
  <c r="HV69" i="4"/>
  <c r="HT69" i="4"/>
  <c r="HQ69" i="4"/>
  <c r="HO69" i="4"/>
  <c r="HL69" i="4"/>
  <c r="HJ69" i="4"/>
  <c r="HG69" i="4"/>
  <c r="HE69" i="4"/>
  <c r="HB69" i="4"/>
  <c r="GZ69" i="4"/>
  <c r="GW69" i="4"/>
  <c r="GU69" i="4"/>
  <c r="GR69" i="4"/>
  <c r="GP69" i="4"/>
  <c r="GM69" i="4"/>
  <c r="GK69" i="4"/>
  <c r="GH69" i="4"/>
  <c r="GF69" i="4"/>
  <c r="GC69" i="4"/>
  <c r="GA69" i="4"/>
  <c r="FX69" i="4"/>
  <c r="FV69" i="4"/>
  <c r="FS69" i="4"/>
  <c r="FQ69" i="4"/>
  <c r="FN69" i="4"/>
  <c r="FL69" i="4"/>
  <c r="FI69" i="4"/>
  <c r="FG69" i="4"/>
  <c r="FD69" i="4"/>
  <c r="FB69" i="4"/>
  <c r="EY69" i="4"/>
  <c r="EW69" i="4"/>
  <c r="ET69" i="4"/>
  <c r="ER69" i="4"/>
  <c r="EO69" i="4"/>
  <c r="EM69" i="4"/>
  <c r="EJ69" i="4"/>
  <c r="EH69" i="4"/>
  <c r="EE69" i="4"/>
  <c r="EC69" i="4"/>
  <c r="DZ69" i="4"/>
  <c r="DX69" i="4"/>
  <c r="DU69" i="4"/>
  <c r="DS69" i="4"/>
  <c r="DP69" i="4"/>
  <c r="DN69" i="4"/>
  <c r="DK69" i="4"/>
  <c r="DI69" i="4"/>
  <c r="DF69" i="4"/>
  <c r="DD69" i="4"/>
  <c r="DA69" i="4"/>
  <c r="CY69" i="4"/>
  <c r="CV69" i="4"/>
  <c r="CT69" i="4"/>
  <c r="CQ69" i="4"/>
  <c r="CO69" i="4"/>
  <c r="CL69" i="4"/>
  <c r="CJ69" i="4"/>
  <c r="CG69" i="4"/>
  <c r="CE69" i="4"/>
  <c r="CA69" i="4"/>
  <c r="BY69" i="4"/>
  <c r="BV69" i="4"/>
  <c r="BT69" i="4"/>
  <c r="BQ69" i="4"/>
  <c r="BO69" i="4"/>
  <c r="BL69" i="4"/>
  <c r="BJ69" i="4"/>
  <c r="BG69" i="4"/>
  <c r="BE69" i="4"/>
  <c r="BB69" i="4"/>
  <c r="AZ69" i="4"/>
  <c r="AW69" i="4"/>
  <c r="AU69" i="4"/>
  <c r="AR69" i="4"/>
  <c r="AP69" i="4"/>
  <c r="AL69" i="4"/>
  <c r="AJ69" i="4"/>
  <c r="AG69" i="4"/>
  <c r="AE69" i="4"/>
  <c r="AB69" i="4"/>
  <c r="Z69" i="4"/>
  <c r="W69" i="4"/>
  <c r="U69" i="4"/>
  <c r="H69" i="4"/>
  <c r="IF68" i="4"/>
  <c r="ID68" i="4"/>
  <c r="IA68" i="4"/>
  <c r="HY68" i="4"/>
  <c r="HV68" i="4"/>
  <c r="HT68" i="4"/>
  <c r="HQ68" i="4"/>
  <c r="HO68" i="4"/>
  <c r="HL68" i="4"/>
  <c r="HJ68" i="4"/>
  <c r="HG68" i="4"/>
  <c r="HE68" i="4"/>
  <c r="HB68" i="4"/>
  <c r="GZ68" i="4"/>
  <c r="GW68" i="4"/>
  <c r="GU68" i="4"/>
  <c r="GR68" i="4"/>
  <c r="GP68" i="4"/>
  <c r="GM68" i="4"/>
  <c r="GK68" i="4"/>
  <c r="GH68" i="4"/>
  <c r="GF68" i="4"/>
  <c r="GC68" i="4"/>
  <c r="GA68" i="4"/>
  <c r="FX68" i="4"/>
  <c r="FV68" i="4"/>
  <c r="FS68" i="4"/>
  <c r="FQ68" i="4"/>
  <c r="FN68" i="4"/>
  <c r="FL68" i="4"/>
  <c r="FI68" i="4"/>
  <c r="FG68" i="4"/>
  <c r="FD68" i="4"/>
  <c r="FB68" i="4"/>
  <c r="EY68" i="4"/>
  <c r="EW68" i="4"/>
  <c r="ET68" i="4"/>
  <c r="ER68" i="4"/>
  <c r="EO68" i="4"/>
  <c r="EM68" i="4"/>
  <c r="EJ68" i="4"/>
  <c r="EH68" i="4"/>
  <c r="EE68" i="4"/>
  <c r="EC68" i="4"/>
  <c r="DZ68" i="4"/>
  <c r="DX68" i="4"/>
  <c r="DU68" i="4"/>
  <c r="DS68" i="4"/>
  <c r="DP68" i="4"/>
  <c r="DN68" i="4"/>
  <c r="DK68" i="4"/>
  <c r="DI68" i="4"/>
  <c r="DF68" i="4"/>
  <c r="DD68" i="4"/>
  <c r="DA68" i="4"/>
  <c r="CY68" i="4"/>
  <c r="CV68" i="4"/>
  <c r="CT68" i="4"/>
  <c r="CQ68" i="4"/>
  <c r="CO68" i="4"/>
  <c r="CL68" i="4"/>
  <c r="CJ68" i="4"/>
  <c r="CG68" i="4"/>
  <c r="CE68" i="4"/>
  <c r="CA68" i="4"/>
  <c r="BY68" i="4"/>
  <c r="BV68" i="4"/>
  <c r="BT68" i="4"/>
  <c r="BQ68" i="4"/>
  <c r="BO68" i="4"/>
  <c r="BL68" i="4"/>
  <c r="BJ68" i="4"/>
  <c r="BG68" i="4"/>
  <c r="BE68" i="4"/>
  <c r="BB68" i="4"/>
  <c r="AZ68" i="4"/>
  <c r="AW68" i="4"/>
  <c r="AU68" i="4"/>
  <c r="AR68" i="4"/>
  <c r="AP68" i="4"/>
  <c r="AL68" i="4"/>
  <c r="AJ68" i="4"/>
  <c r="AG68" i="4"/>
  <c r="AE68" i="4"/>
  <c r="AB68" i="4"/>
  <c r="Z68" i="4"/>
  <c r="W68" i="4"/>
  <c r="U68" i="4"/>
  <c r="H68" i="4"/>
  <c r="IF67" i="4"/>
  <c r="ID67" i="4"/>
  <c r="IA67" i="4"/>
  <c r="HY67" i="4"/>
  <c r="HV67" i="4"/>
  <c r="HT67" i="4"/>
  <c r="HQ67" i="4"/>
  <c r="HO67" i="4"/>
  <c r="HL67" i="4"/>
  <c r="HJ67" i="4"/>
  <c r="HG67" i="4"/>
  <c r="HE67" i="4"/>
  <c r="HB67" i="4"/>
  <c r="GZ67" i="4"/>
  <c r="GW67" i="4"/>
  <c r="GU67" i="4"/>
  <c r="GR67" i="4"/>
  <c r="GP67" i="4"/>
  <c r="GM67" i="4"/>
  <c r="GK67" i="4"/>
  <c r="GH67" i="4"/>
  <c r="GF67" i="4"/>
  <c r="GC67" i="4"/>
  <c r="GA67" i="4"/>
  <c r="FX67" i="4"/>
  <c r="FV67" i="4"/>
  <c r="FS67" i="4"/>
  <c r="FQ67" i="4"/>
  <c r="FN67" i="4"/>
  <c r="FL67" i="4"/>
  <c r="FI67" i="4"/>
  <c r="FG67" i="4"/>
  <c r="FD67" i="4"/>
  <c r="FB67" i="4"/>
  <c r="EY67" i="4"/>
  <c r="EW67" i="4"/>
  <c r="ET67" i="4"/>
  <c r="ER67" i="4"/>
  <c r="EO67" i="4"/>
  <c r="EM67" i="4"/>
  <c r="EJ67" i="4"/>
  <c r="EH67" i="4"/>
  <c r="EE67" i="4"/>
  <c r="EC67" i="4"/>
  <c r="DZ67" i="4"/>
  <c r="DX67" i="4"/>
  <c r="DU67" i="4"/>
  <c r="DS67" i="4"/>
  <c r="DP67" i="4"/>
  <c r="DN67" i="4"/>
  <c r="DK67" i="4"/>
  <c r="DI67" i="4"/>
  <c r="DF67" i="4"/>
  <c r="DD67" i="4"/>
  <c r="DA67" i="4"/>
  <c r="CY67" i="4"/>
  <c r="CV67" i="4"/>
  <c r="CT67" i="4"/>
  <c r="CQ67" i="4"/>
  <c r="CO67" i="4"/>
  <c r="CL67" i="4"/>
  <c r="CJ67" i="4"/>
  <c r="CG67" i="4"/>
  <c r="CE67" i="4"/>
  <c r="CA67" i="4"/>
  <c r="BY67" i="4"/>
  <c r="BV67" i="4"/>
  <c r="BT67" i="4"/>
  <c r="BQ67" i="4"/>
  <c r="BO67" i="4"/>
  <c r="BL67" i="4"/>
  <c r="BJ67" i="4"/>
  <c r="BG67" i="4"/>
  <c r="BE67" i="4"/>
  <c r="BB67" i="4"/>
  <c r="AZ67" i="4"/>
  <c r="AW67" i="4"/>
  <c r="AU67" i="4"/>
  <c r="AR67" i="4"/>
  <c r="AP67" i="4"/>
  <c r="AL67" i="4"/>
  <c r="AJ67" i="4"/>
  <c r="AG67" i="4"/>
  <c r="AE67" i="4"/>
  <c r="AB67" i="4"/>
  <c r="Z67" i="4"/>
  <c r="W67" i="4"/>
  <c r="U67" i="4"/>
  <c r="H67" i="4"/>
  <c r="IF66" i="4"/>
  <c r="ID66" i="4"/>
  <c r="IA66" i="4"/>
  <c r="HY66" i="4"/>
  <c r="HV66" i="4"/>
  <c r="HT66" i="4"/>
  <c r="HQ66" i="4"/>
  <c r="HO66" i="4"/>
  <c r="HL66" i="4"/>
  <c r="HJ66" i="4"/>
  <c r="HG66" i="4"/>
  <c r="HE66" i="4"/>
  <c r="HB66" i="4"/>
  <c r="GZ66" i="4"/>
  <c r="GW66" i="4"/>
  <c r="GU66" i="4"/>
  <c r="GR66" i="4"/>
  <c r="GP66" i="4"/>
  <c r="GM66" i="4"/>
  <c r="GK66" i="4"/>
  <c r="GH66" i="4"/>
  <c r="GF66" i="4"/>
  <c r="GC66" i="4"/>
  <c r="GA66" i="4"/>
  <c r="FX66" i="4"/>
  <c r="FV66" i="4"/>
  <c r="FS66" i="4"/>
  <c r="FQ66" i="4"/>
  <c r="FN66" i="4"/>
  <c r="FL66" i="4"/>
  <c r="FI66" i="4"/>
  <c r="FG66" i="4"/>
  <c r="FD66" i="4"/>
  <c r="FB66" i="4"/>
  <c r="EY66" i="4"/>
  <c r="EW66" i="4"/>
  <c r="ET66" i="4"/>
  <c r="ER66" i="4"/>
  <c r="EO66" i="4"/>
  <c r="EM66" i="4"/>
  <c r="EJ66" i="4"/>
  <c r="EH66" i="4"/>
  <c r="EE66" i="4"/>
  <c r="EC66" i="4"/>
  <c r="DZ66" i="4"/>
  <c r="DX66" i="4"/>
  <c r="DU66" i="4"/>
  <c r="DS66" i="4"/>
  <c r="DP66" i="4"/>
  <c r="DN66" i="4"/>
  <c r="DK66" i="4"/>
  <c r="DI66" i="4"/>
  <c r="DF66" i="4"/>
  <c r="DD66" i="4"/>
  <c r="DA66" i="4"/>
  <c r="CY66" i="4"/>
  <c r="CV66" i="4"/>
  <c r="CT66" i="4"/>
  <c r="CQ66" i="4"/>
  <c r="CO66" i="4"/>
  <c r="CL66" i="4"/>
  <c r="CJ66" i="4"/>
  <c r="CG66" i="4"/>
  <c r="CE66" i="4"/>
  <c r="CA66" i="4"/>
  <c r="BY66" i="4"/>
  <c r="BV66" i="4"/>
  <c r="BT66" i="4"/>
  <c r="BQ66" i="4"/>
  <c r="BO66" i="4"/>
  <c r="BL66" i="4"/>
  <c r="BJ66" i="4"/>
  <c r="BG66" i="4"/>
  <c r="BE66" i="4"/>
  <c r="BB66" i="4"/>
  <c r="AZ66" i="4"/>
  <c r="AW66" i="4"/>
  <c r="AU66" i="4"/>
  <c r="AR66" i="4"/>
  <c r="AP66" i="4"/>
  <c r="AL66" i="4"/>
  <c r="AJ66" i="4"/>
  <c r="AG66" i="4"/>
  <c r="AE66" i="4"/>
  <c r="AB66" i="4"/>
  <c r="Z66" i="4"/>
  <c r="W66" i="4"/>
  <c r="U66" i="4"/>
  <c r="H66" i="4"/>
  <c r="IF65" i="4"/>
  <c r="ID65" i="4"/>
  <c r="IA65" i="4"/>
  <c r="HY65" i="4"/>
  <c r="HV65" i="4"/>
  <c r="HT65" i="4"/>
  <c r="HQ65" i="4"/>
  <c r="HO65" i="4"/>
  <c r="HL65" i="4"/>
  <c r="HJ65" i="4"/>
  <c r="HG65" i="4"/>
  <c r="HE65" i="4"/>
  <c r="HB65" i="4"/>
  <c r="GZ65" i="4"/>
  <c r="GW65" i="4"/>
  <c r="GU65" i="4"/>
  <c r="GR65" i="4"/>
  <c r="GP65" i="4"/>
  <c r="GM65" i="4"/>
  <c r="GK65" i="4"/>
  <c r="GH65" i="4"/>
  <c r="GF65" i="4"/>
  <c r="GC65" i="4"/>
  <c r="GA65" i="4"/>
  <c r="FX65" i="4"/>
  <c r="FV65" i="4"/>
  <c r="FS65" i="4"/>
  <c r="FQ65" i="4"/>
  <c r="FN65" i="4"/>
  <c r="FL65" i="4"/>
  <c r="FI65" i="4"/>
  <c r="FG65" i="4"/>
  <c r="FD65" i="4"/>
  <c r="FB65" i="4"/>
  <c r="EY65" i="4"/>
  <c r="EW65" i="4"/>
  <c r="ET65" i="4"/>
  <c r="ER65" i="4"/>
  <c r="EO65" i="4"/>
  <c r="EM65" i="4"/>
  <c r="EJ65" i="4"/>
  <c r="EH65" i="4"/>
  <c r="EE65" i="4"/>
  <c r="EC65" i="4"/>
  <c r="DZ65" i="4"/>
  <c r="DX65" i="4"/>
  <c r="DU65" i="4"/>
  <c r="DS65" i="4"/>
  <c r="DP65" i="4"/>
  <c r="DN65" i="4"/>
  <c r="DK65" i="4"/>
  <c r="DI65" i="4"/>
  <c r="DF65" i="4"/>
  <c r="DD65" i="4"/>
  <c r="DA65" i="4"/>
  <c r="CY65" i="4"/>
  <c r="CV65" i="4"/>
  <c r="CT65" i="4"/>
  <c r="CQ65" i="4"/>
  <c r="CO65" i="4"/>
  <c r="CL65" i="4"/>
  <c r="CJ65" i="4"/>
  <c r="CG65" i="4"/>
  <c r="CE65" i="4"/>
  <c r="CA65" i="4"/>
  <c r="BY65" i="4"/>
  <c r="BV65" i="4"/>
  <c r="BT65" i="4"/>
  <c r="BQ65" i="4"/>
  <c r="BO65" i="4"/>
  <c r="BL65" i="4"/>
  <c r="BJ65" i="4"/>
  <c r="BG65" i="4"/>
  <c r="BE65" i="4"/>
  <c r="BB65" i="4"/>
  <c r="AZ65" i="4"/>
  <c r="AW65" i="4"/>
  <c r="AU65" i="4"/>
  <c r="AR65" i="4"/>
  <c r="AP65" i="4"/>
  <c r="AL65" i="4"/>
  <c r="AJ65" i="4"/>
  <c r="AG65" i="4"/>
  <c r="AE65" i="4"/>
  <c r="AB65" i="4"/>
  <c r="Z65" i="4"/>
  <c r="W65" i="4"/>
  <c r="U65" i="4"/>
  <c r="H65" i="4"/>
  <c r="IF64" i="4"/>
  <c r="ID64" i="4"/>
  <c r="IA64" i="4"/>
  <c r="HY64" i="4"/>
  <c r="HV64" i="4"/>
  <c r="HT64" i="4"/>
  <c r="HQ64" i="4"/>
  <c r="HO64" i="4"/>
  <c r="HL64" i="4"/>
  <c r="HJ64" i="4"/>
  <c r="HG64" i="4"/>
  <c r="HE64" i="4"/>
  <c r="HB64" i="4"/>
  <c r="GZ64" i="4"/>
  <c r="GW64" i="4"/>
  <c r="GU64" i="4"/>
  <c r="GR64" i="4"/>
  <c r="GP64" i="4"/>
  <c r="GM64" i="4"/>
  <c r="GK64" i="4"/>
  <c r="GH64" i="4"/>
  <c r="GF64" i="4"/>
  <c r="GC64" i="4"/>
  <c r="GA64" i="4"/>
  <c r="FX64" i="4"/>
  <c r="FV64" i="4"/>
  <c r="FS64" i="4"/>
  <c r="FQ64" i="4"/>
  <c r="FN64" i="4"/>
  <c r="FL64" i="4"/>
  <c r="FI64" i="4"/>
  <c r="FG64" i="4"/>
  <c r="FD64" i="4"/>
  <c r="FB64" i="4"/>
  <c r="EY64" i="4"/>
  <c r="EW64" i="4"/>
  <c r="ET64" i="4"/>
  <c r="ER64" i="4"/>
  <c r="EO64" i="4"/>
  <c r="EM64" i="4"/>
  <c r="EJ64" i="4"/>
  <c r="EH64" i="4"/>
  <c r="EE64" i="4"/>
  <c r="EC64" i="4"/>
  <c r="DZ64" i="4"/>
  <c r="DX64" i="4"/>
  <c r="DU64" i="4"/>
  <c r="DS64" i="4"/>
  <c r="DP64" i="4"/>
  <c r="DN64" i="4"/>
  <c r="DK64" i="4"/>
  <c r="DI64" i="4"/>
  <c r="DF64" i="4"/>
  <c r="DD64" i="4"/>
  <c r="DA64" i="4"/>
  <c r="CY64" i="4"/>
  <c r="CV64" i="4"/>
  <c r="CT64" i="4"/>
  <c r="CQ64" i="4"/>
  <c r="CO64" i="4"/>
  <c r="CL64" i="4"/>
  <c r="CJ64" i="4"/>
  <c r="CG64" i="4"/>
  <c r="CE64" i="4"/>
  <c r="CA64" i="4"/>
  <c r="BY64" i="4"/>
  <c r="BV64" i="4"/>
  <c r="BT64" i="4"/>
  <c r="BQ64" i="4"/>
  <c r="BO64" i="4"/>
  <c r="BL64" i="4"/>
  <c r="BJ64" i="4"/>
  <c r="BG64" i="4"/>
  <c r="BE64" i="4"/>
  <c r="BB64" i="4"/>
  <c r="AZ64" i="4"/>
  <c r="AW64" i="4"/>
  <c r="AU64" i="4"/>
  <c r="AR64" i="4"/>
  <c r="AP64" i="4"/>
  <c r="AL64" i="4"/>
  <c r="AJ64" i="4"/>
  <c r="AG64" i="4"/>
  <c r="AE64" i="4"/>
  <c r="AB64" i="4"/>
  <c r="Z64" i="4"/>
  <c r="W64" i="4"/>
  <c r="U64" i="4"/>
  <c r="Q64" i="4"/>
  <c r="P64" i="4"/>
  <c r="H64" i="4"/>
  <c r="IF63" i="4"/>
  <c r="ID63" i="4"/>
  <c r="IA63" i="4"/>
  <c r="HY63" i="4"/>
  <c r="HV63" i="4"/>
  <c r="HT63" i="4"/>
  <c r="HQ63" i="4"/>
  <c r="HO63" i="4"/>
  <c r="HL63" i="4"/>
  <c r="HJ63" i="4"/>
  <c r="HG63" i="4"/>
  <c r="HE63" i="4"/>
  <c r="HB63" i="4"/>
  <c r="GZ63" i="4"/>
  <c r="GW63" i="4"/>
  <c r="GU63" i="4"/>
  <c r="GR63" i="4"/>
  <c r="GP63" i="4"/>
  <c r="GM63" i="4"/>
  <c r="GK63" i="4"/>
  <c r="GH63" i="4"/>
  <c r="GF63" i="4"/>
  <c r="GC63" i="4"/>
  <c r="GA63" i="4"/>
  <c r="FX63" i="4"/>
  <c r="FV63" i="4"/>
  <c r="FS63" i="4"/>
  <c r="FQ63" i="4"/>
  <c r="FN63" i="4"/>
  <c r="FL63" i="4"/>
  <c r="FI63" i="4"/>
  <c r="FG63" i="4"/>
  <c r="FD63" i="4"/>
  <c r="FB63" i="4"/>
  <c r="EY63" i="4"/>
  <c r="EW63" i="4"/>
  <c r="ET63" i="4"/>
  <c r="ER63" i="4"/>
  <c r="EO63" i="4"/>
  <c r="EM63" i="4"/>
  <c r="EJ63" i="4"/>
  <c r="EH63" i="4"/>
  <c r="EE63" i="4"/>
  <c r="EC63" i="4"/>
  <c r="DZ63" i="4"/>
  <c r="DX63" i="4"/>
  <c r="DU63" i="4"/>
  <c r="DS63" i="4"/>
  <c r="DP63" i="4"/>
  <c r="DN63" i="4"/>
  <c r="DK63" i="4"/>
  <c r="DI63" i="4"/>
  <c r="DF63" i="4"/>
  <c r="DD63" i="4"/>
  <c r="DA63" i="4"/>
  <c r="CY63" i="4"/>
  <c r="CV63" i="4"/>
  <c r="CT63" i="4"/>
  <c r="CQ63" i="4"/>
  <c r="CO63" i="4"/>
  <c r="CL63" i="4"/>
  <c r="CJ63" i="4"/>
  <c r="CG63" i="4"/>
  <c r="CE63" i="4"/>
  <c r="CA63" i="4"/>
  <c r="BY63" i="4"/>
  <c r="BV63" i="4"/>
  <c r="BT63" i="4"/>
  <c r="BQ63" i="4"/>
  <c r="BO63" i="4"/>
  <c r="BL63" i="4"/>
  <c r="BJ63" i="4"/>
  <c r="BG63" i="4"/>
  <c r="BE63" i="4"/>
  <c r="BB63" i="4"/>
  <c r="AZ63" i="4"/>
  <c r="AW63" i="4"/>
  <c r="AU63" i="4"/>
  <c r="AR63" i="4"/>
  <c r="AP63" i="4"/>
  <c r="AL63" i="4"/>
  <c r="AJ63" i="4"/>
  <c r="AG63" i="4"/>
  <c r="AE63" i="4"/>
  <c r="AB63" i="4"/>
  <c r="Z63" i="4"/>
  <c r="W63" i="4"/>
  <c r="U63" i="4"/>
  <c r="H63" i="4"/>
  <c r="IF62" i="4"/>
  <c r="ID62" i="4"/>
  <c r="IA62" i="4"/>
  <c r="HY62" i="4"/>
  <c r="HV62" i="4"/>
  <c r="HT62" i="4"/>
  <c r="HQ62" i="4"/>
  <c r="HO62" i="4"/>
  <c r="HL62" i="4"/>
  <c r="HJ62" i="4"/>
  <c r="HG62" i="4"/>
  <c r="HE62" i="4"/>
  <c r="HB62" i="4"/>
  <c r="GZ62" i="4"/>
  <c r="GW62" i="4"/>
  <c r="GU62" i="4"/>
  <c r="GR62" i="4"/>
  <c r="GP62" i="4"/>
  <c r="GM62" i="4"/>
  <c r="GK62" i="4"/>
  <c r="GH62" i="4"/>
  <c r="GF62" i="4"/>
  <c r="GC62" i="4"/>
  <c r="GA62" i="4"/>
  <c r="FX62" i="4"/>
  <c r="FV62" i="4"/>
  <c r="FS62" i="4"/>
  <c r="FQ62" i="4"/>
  <c r="FN62" i="4"/>
  <c r="FL62" i="4"/>
  <c r="FI62" i="4"/>
  <c r="FG62" i="4"/>
  <c r="FD62" i="4"/>
  <c r="FB62" i="4"/>
  <c r="EY62" i="4"/>
  <c r="EW62" i="4"/>
  <c r="ET62" i="4"/>
  <c r="ER62" i="4"/>
  <c r="EO62" i="4"/>
  <c r="EM62" i="4"/>
  <c r="EJ62" i="4"/>
  <c r="EH62" i="4"/>
  <c r="EE62" i="4"/>
  <c r="EC62" i="4"/>
  <c r="DZ62" i="4"/>
  <c r="DX62" i="4"/>
  <c r="DU62" i="4"/>
  <c r="DS62" i="4"/>
  <c r="DP62" i="4"/>
  <c r="DN62" i="4"/>
  <c r="DK62" i="4"/>
  <c r="DI62" i="4"/>
  <c r="DF62" i="4"/>
  <c r="DD62" i="4"/>
  <c r="DA62" i="4"/>
  <c r="CY62" i="4"/>
  <c r="CV62" i="4"/>
  <c r="CT62" i="4"/>
  <c r="CQ62" i="4"/>
  <c r="CO62" i="4"/>
  <c r="CL62" i="4"/>
  <c r="CJ62" i="4"/>
  <c r="CG62" i="4"/>
  <c r="CE62" i="4"/>
  <c r="CA62" i="4"/>
  <c r="BY62" i="4"/>
  <c r="BV62" i="4"/>
  <c r="BT62" i="4"/>
  <c r="BQ62" i="4"/>
  <c r="BO62" i="4"/>
  <c r="BL62" i="4"/>
  <c r="BJ62" i="4"/>
  <c r="BG62" i="4"/>
  <c r="BE62" i="4"/>
  <c r="BB62" i="4"/>
  <c r="AZ62" i="4"/>
  <c r="AW62" i="4"/>
  <c r="AU62" i="4"/>
  <c r="AR62" i="4"/>
  <c r="AP62" i="4"/>
  <c r="AL62" i="4"/>
  <c r="AJ62" i="4"/>
  <c r="AG62" i="4"/>
  <c r="AE62" i="4"/>
  <c r="AB62" i="4"/>
  <c r="Z62" i="4"/>
  <c r="W62" i="4"/>
  <c r="U62" i="4"/>
  <c r="H62" i="4"/>
  <c r="IF61" i="4"/>
  <c r="ID61" i="4"/>
  <c r="IA61" i="4"/>
  <c r="HY61" i="4"/>
  <c r="HV61" i="4"/>
  <c r="HT61" i="4"/>
  <c r="HQ61" i="4"/>
  <c r="HO61" i="4"/>
  <c r="HL61" i="4"/>
  <c r="HJ61" i="4"/>
  <c r="HG61" i="4"/>
  <c r="HE61" i="4"/>
  <c r="HB61" i="4"/>
  <c r="GZ61" i="4"/>
  <c r="GW61" i="4"/>
  <c r="GU61" i="4"/>
  <c r="GR61" i="4"/>
  <c r="GP61" i="4"/>
  <c r="GM61" i="4"/>
  <c r="GK61" i="4"/>
  <c r="GH61" i="4"/>
  <c r="GF61" i="4"/>
  <c r="GC61" i="4"/>
  <c r="GA61" i="4"/>
  <c r="FX61" i="4"/>
  <c r="FV61" i="4"/>
  <c r="FS61" i="4"/>
  <c r="FQ61" i="4"/>
  <c r="FN61" i="4"/>
  <c r="FL61" i="4"/>
  <c r="FI61" i="4"/>
  <c r="FG61" i="4"/>
  <c r="FD61" i="4"/>
  <c r="FB61" i="4"/>
  <c r="EY61" i="4"/>
  <c r="EW61" i="4"/>
  <c r="ET61" i="4"/>
  <c r="ER61" i="4"/>
  <c r="EO61" i="4"/>
  <c r="EM61" i="4"/>
  <c r="EJ61" i="4"/>
  <c r="EH61" i="4"/>
  <c r="EE61" i="4"/>
  <c r="EC61" i="4"/>
  <c r="DZ61" i="4"/>
  <c r="DX61" i="4"/>
  <c r="DU61" i="4"/>
  <c r="DS61" i="4"/>
  <c r="DP61" i="4"/>
  <c r="DN61" i="4"/>
  <c r="DK61" i="4"/>
  <c r="DI61" i="4"/>
  <c r="DF61" i="4"/>
  <c r="DD61" i="4"/>
  <c r="DA61" i="4"/>
  <c r="CY61" i="4"/>
  <c r="CV61" i="4"/>
  <c r="CT61" i="4"/>
  <c r="CQ61" i="4"/>
  <c r="CO61" i="4"/>
  <c r="CL61" i="4"/>
  <c r="CJ61" i="4"/>
  <c r="CG61" i="4"/>
  <c r="CE61" i="4"/>
  <c r="CA61" i="4"/>
  <c r="BY61" i="4"/>
  <c r="BV61" i="4"/>
  <c r="BT61" i="4"/>
  <c r="BQ61" i="4"/>
  <c r="BO61" i="4"/>
  <c r="BL61" i="4"/>
  <c r="BJ61" i="4"/>
  <c r="BG61" i="4"/>
  <c r="BE61" i="4"/>
  <c r="BB61" i="4"/>
  <c r="AZ61" i="4"/>
  <c r="AW61" i="4"/>
  <c r="AU61" i="4"/>
  <c r="AR61" i="4"/>
  <c r="AP61" i="4"/>
  <c r="AL61" i="4"/>
  <c r="AJ61" i="4"/>
  <c r="AG61" i="4"/>
  <c r="AE61" i="4"/>
  <c r="AB61" i="4"/>
  <c r="Z61" i="4"/>
  <c r="W61" i="4"/>
  <c r="U61" i="4"/>
  <c r="H61" i="4"/>
  <c r="IF60" i="4"/>
  <c r="ID60" i="4"/>
  <c r="IA60" i="4"/>
  <c r="HY60" i="4"/>
  <c r="HV60" i="4"/>
  <c r="HT60" i="4"/>
  <c r="HQ60" i="4"/>
  <c r="HO60" i="4"/>
  <c r="HL60" i="4"/>
  <c r="HJ60" i="4"/>
  <c r="HG60" i="4"/>
  <c r="HE60" i="4"/>
  <c r="HB60" i="4"/>
  <c r="GZ60" i="4"/>
  <c r="GW60" i="4"/>
  <c r="GU60" i="4"/>
  <c r="GR60" i="4"/>
  <c r="GP60" i="4"/>
  <c r="GM60" i="4"/>
  <c r="GK60" i="4"/>
  <c r="GH60" i="4"/>
  <c r="GF60" i="4"/>
  <c r="GC60" i="4"/>
  <c r="GA60" i="4"/>
  <c r="FX60" i="4"/>
  <c r="FV60" i="4"/>
  <c r="FS60" i="4"/>
  <c r="FQ60" i="4"/>
  <c r="FN60" i="4"/>
  <c r="FL60" i="4"/>
  <c r="FI60" i="4"/>
  <c r="FG60" i="4"/>
  <c r="FD60" i="4"/>
  <c r="FB60" i="4"/>
  <c r="EY60" i="4"/>
  <c r="EW60" i="4"/>
  <c r="ET60" i="4"/>
  <c r="ER60" i="4"/>
  <c r="EO60" i="4"/>
  <c r="EM60" i="4"/>
  <c r="EJ60" i="4"/>
  <c r="EH60" i="4"/>
  <c r="EE60" i="4"/>
  <c r="EC60" i="4"/>
  <c r="DZ60" i="4"/>
  <c r="DX60" i="4"/>
  <c r="DU60" i="4"/>
  <c r="DS60" i="4"/>
  <c r="DP60" i="4"/>
  <c r="DN60" i="4"/>
  <c r="DK60" i="4"/>
  <c r="DI60" i="4"/>
  <c r="DF60" i="4"/>
  <c r="DD60" i="4"/>
  <c r="DA60" i="4"/>
  <c r="CY60" i="4"/>
  <c r="CV60" i="4"/>
  <c r="CT60" i="4"/>
  <c r="CQ60" i="4"/>
  <c r="CO60" i="4"/>
  <c r="CL60" i="4"/>
  <c r="CJ60" i="4"/>
  <c r="CG60" i="4"/>
  <c r="CE60" i="4"/>
  <c r="CA60" i="4"/>
  <c r="BY60" i="4"/>
  <c r="BV60" i="4"/>
  <c r="BT60" i="4"/>
  <c r="BQ60" i="4"/>
  <c r="BO60" i="4"/>
  <c r="BL60" i="4"/>
  <c r="BJ60" i="4"/>
  <c r="BG60" i="4"/>
  <c r="BE60" i="4"/>
  <c r="BB60" i="4"/>
  <c r="AZ60" i="4"/>
  <c r="AW60" i="4"/>
  <c r="AU60" i="4"/>
  <c r="AR60" i="4"/>
  <c r="AP60" i="4"/>
  <c r="AL60" i="4"/>
  <c r="AJ60" i="4"/>
  <c r="AG60" i="4"/>
  <c r="AE60" i="4"/>
  <c r="AB60" i="4"/>
  <c r="Z60" i="4"/>
  <c r="W60" i="4"/>
  <c r="U60" i="4"/>
  <c r="H60" i="4"/>
  <c r="IF59" i="4"/>
  <c r="ID59" i="4"/>
  <c r="IA59" i="4"/>
  <c r="HY59" i="4"/>
  <c r="HV59" i="4"/>
  <c r="HT59" i="4"/>
  <c r="HQ59" i="4"/>
  <c r="HO59" i="4"/>
  <c r="HL59" i="4"/>
  <c r="HJ59" i="4"/>
  <c r="HG59" i="4"/>
  <c r="HE59" i="4"/>
  <c r="HB59" i="4"/>
  <c r="GZ59" i="4"/>
  <c r="GW59" i="4"/>
  <c r="GU59" i="4"/>
  <c r="GR59" i="4"/>
  <c r="GP59" i="4"/>
  <c r="GM59" i="4"/>
  <c r="GK59" i="4"/>
  <c r="GH59" i="4"/>
  <c r="GF59" i="4"/>
  <c r="GC59" i="4"/>
  <c r="GA59" i="4"/>
  <c r="FX59" i="4"/>
  <c r="FV59" i="4"/>
  <c r="FS59" i="4"/>
  <c r="FQ59" i="4"/>
  <c r="FN59" i="4"/>
  <c r="FL59" i="4"/>
  <c r="FI59" i="4"/>
  <c r="FG59" i="4"/>
  <c r="FD59" i="4"/>
  <c r="FB59" i="4"/>
  <c r="EY59" i="4"/>
  <c r="EW59" i="4"/>
  <c r="ET59" i="4"/>
  <c r="ER59" i="4"/>
  <c r="EO59" i="4"/>
  <c r="EM59" i="4"/>
  <c r="EJ59" i="4"/>
  <c r="EH59" i="4"/>
  <c r="EE59" i="4"/>
  <c r="EC59" i="4"/>
  <c r="DZ59" i="4"/>
  <c r="DX59" i="4"/>
  <c r="DU59" i="4"/>
  <c r="DS59" i="4"/>
  <c r="DP59" i="4"/>
  <c r="DN59" i="4"/>
  <c r="DK59" i="4"/>
  <c r="DI59" i="4"/>
  <c r="DF59" i="4"/>
  <c r="DD59" i="4"/>
  <c r="DA59" i="4"/>
  <c r="CY59" i="4"/>
  <c r="CV59" i="4"/>
  <c r="CT59" i="4"/>
  <c r="CQ59" i="4"/>
  <c r="CO59" i="4"/>
  <c r="CL59" i="4"/>
  <c r="CJ59" i="4"/>
  <c r="CG59" i="4"/>
  <c r="CE59" i="4"/>
  <c r="CA59" i="4"/>
  <c r="BY59" i="4"/>
  <c r="BV59" i="4"/>
  <c r="BT59" i="4"/>
  <c r="BQ59" i="4"/>
  <c r="BO59" i="4"/>
  <c r="BL59" i="4"/>
  <c r="BJ59" i="4"/>
  <c r="BG59" i="4"/>
  <c r="BE59" i="4"/>
  <c r="BB59" i="4"/>
  <c r="AZ59" i="4"/>
  <c r="AW59" i="4"/>
  <c r="AU59" i="4"/>
  <c r="AR59" i="4"/>
  <c r="AP59" i="4"/>
  <c r="AL59" i="4"/>
  <c r="AJ59" i="4"/>
  <c r="AG59" i="4"/>
  <c r="AE59" i="4"/>
  <c r="AB59" i="4"/>
  <c r="Z59" i="4"/>
  <c r="W59" i="4"/>
  <c r="U59" i="4"/>
  <c r="H59" i="4"/>
  <c r="IF58" i="4"/>
  <c r="ID58" i="4"/>
  <c r="IA58" i="4"/>
  <c r="HY58" i="4"/>
  <c r="HV58" i="4"/>
  <c r="HT58" i="4"/>
  <c r="HQ58" i="4"/>
  <c r="HO58" i="4"/>
  <c r="HL58" i="4"/>
  <c r="HJ58" i="4"/>
  <c r="HG58" i="4"/>
  <c r="HE58" i="4"/>
  <c r="HB58" i="4"/>
  <c r="GZ58" i="4"/>
  <c r="GW58" i="4"/>
  <c r="GU58" i="4"/>
  <c r="GR58" i="4"/>
  <c r="GP58" i="4"/>
  <c r="GM58" i="4"/>
  <c r="GK58" i="4"/>
  <c r="GH58" i="4"/>
  <c r="GF58" i="4"/>
  <c r="GC58" i="4"/>
  <c r="GA58" i="4"/>
  <c r="FX58" i="4"/>
  <c r="FV58" i="4"/>
  <c r="FS58" i="4"/>
  <c r="FQ58" i="4"/>
  <c r="FN58" i="4"/>
  <c r="FL58" i="4"/>
  <c r="FI58" i="4"/>
  <c r="FG58" i="4"/>
  <c r="FD58" i="4"/>
  <c r="FB58" i="4"/>
  <c r="EY58" i="4"/>
  <c r="EW58" i="4"/>
  <c r="ET58" i="4"/>
  <c r="ER58" i="4"/>
  <c r="EO58" i="4"/>
  <c r="EM58" i="4"/>
  <c r="EJ58" i="4"/>
  <c r="EH58" i="4"/>
  <c r="EE58" i="4"/>
  <c r="EC58" i="4"/>
  <c r="DZ58" i="4"/>
  <c r="DX58" i="4"/>
  <c r="DU58" i="4"/>
  <c r="DS58" i="4"/>
  <c r="DP58" i="4"/>
  <c r="DN58" i="4"/>
  <c r="DK58" i="4"/>
  <c r="DI58" i="4"/>
  <c r="DF58" i="4"/>
  <c r="DD58" i="4"/>
  <c r="DA58" i="4"/>
  <c r="CY58" i="4"/>
  <c r="CV58" i="4"/>
  <c r="CT58" i="4"/>
  <c r="CQ58" i="4"/>
  <c r="CO58" i="4"/>
  <c r="CL58" i="4"/>
  <c r="CJ58" i="4"/>
  <c r="CG58" i="4"/>
  <c r="CE58" i="4"/>
  <c r="CA58" i="4"/>
  <c r="BY58" i="4"/>
  <c r="BV58" i="4"/>
  <c r="BT58" i="4"/>
  <c r="BQ58" i="4"/>
  <c r="BO58" i="4"/>
  <c r="BL58" i="4"/>
  <c r="BJ58" i="4"/>
  <c r="BG58" i="4"/>
  <c r="BE58" i="4"/>
  <c r="BB58" i="4"/>
  <c r="AZ58" i="4"/>
  <c r="AW58" i="4"/>
  <c r="AU58" i="4"/>
  <c r="AR58" i="4"/>
  <c r="AP58" i="4"/>
  <c r="AL58" i="4"/>
  <c r="AJ58" i="4"/>
  <c r="AG58" i="4"/>
  <c r="AE58" i="4"/>
  <c r="AB58" i="4"/>
  <c r="Z58" i="4"/>
  <c r="W58" i="4"/>
  <c r="U58" i="4"/>
  <c r="H58" i="4"/>
  <c r="IF57" i="4"/>
  <c r="ID57" i="4"/>
  <c r="IA57" i="4"/>
  <c r="HY57" i="4"/>
  <c r="HV57" i="4"/>
  <c r="HT57" i="4"/>
  <c r="HQ57" i="4"/>
  <c r="HO57" i="4"/>
  <c r="HL57" i="4"/>
  <c r="HJ57" i="4"/>
  <c r="HG57" i="4"/>
  <c r="HE57" i="4"/>
  <c r="HB57" i="4"/>
  <c r="GZ57" i="4"/>
  <c r="GW57" i="4"/>
  <c r="GU57" i="4"/>
  <c r="GR57" i="4"/>
  <c r="GP57" i="4"/>
  <c r="GM57" i="4"/>
  <c r="GK57" i="4"/>
  <c r="GH57" i="4"/>
  <c r="GF57" i="4"/>
  <c r="GC57" i="4"/>
  <c r="GA57" i="4"/>
  <c r="FX57" i="4"/>
  <c r="FV57" i="4"/>
  <c r="FS57" i="4"/>
  <c r="FQ57" i="4"/>
  <c r="FN57" i="4"/>
  <c r="FL57" i="4"/>
  <c r="FI57" i="4"/>
  <c r="FG57" i="4"/>
  <c r="FD57" i="4"/>
  <c r="FB57" i="4"/>
  <c r="EY57" i="4"/>
  <c r="EW57" i="4"/>
  <c r="ET57" i="4"/>
  <c r="ER57" i="4"/>
  <c r="EO57" i="4"/>
  <c r="EM57" i="4"/>
  <c r="EJ57" i="4"/>
  <c r="EH57" i="4"/>
  <c r="EE57" i="4"/>
  <c r="EC57" i="4"/>
  <c r="DZ57" i="4"/>
  <c r="DX57" i="4"/>
  <c r="DU57" i="4"/>
  <c r="DS57" i="4"/>
  <c r="DP57" i="4"/>
  <c r="DN57" i="4"/>
  <c r="DK57" i="4"/>
  <c r="DI57" i="4"/>
  <c r="DF57" i="4"/>
  <c r="DD57" i="4"/>
  <c r="DA57" i="4"/>
  <c r="CY57" i="4"/>
  <c r="CV57" i="4"/>
  <c r="CT57" i="4"/>
  <c r="CQ57" i="4"/>
  <c r="CO57" i="4"/>
  <c r="CL57" i="4"/>
  <c r="CJ57" i="4"/>
  <c r="CG57" i="4"/>
  <c r="CE57" i="4"/>
  <c r="CA57" i="4"/>
  <c r="BY57" i="4"/>
  <c r="BV57" i="4"/>
  <c r="BT57" i="4"/>
  <c r="BQ57" i="4"/>
  <c r="BO57" i="4"/>
  <c r="BL57" i="4"/>
  <c r="BJ57" i="4"/>
  <c r="BG57" i="4"/>
  <c r="BE57" i="4"/>
  <c r="BB57" i="4"/>
  <c r="AZ57" i="4"/>
  <c r="AW57" i="4"/>
  <c r="AU57" i="4"/>
  <c r="AR57" i="4"/>
  <c r="AP57" i="4"/>
  <c r="AL57" i="4"/>
  <c r="AJ57" i="4"/>
  <c r="AG57" i="4"/>
  <c r="AE57" i="4"/>
  <c r="AB57" i="4"/>
  <c r="Z57" i="4"/>
  <c r="W57" i="4"/>
  <c r="U57" i="4"/>
  <c r="H57" i="4"/>
  <c r="IF56" i="4"/>
  <c r="ID56" i="4"/>
  <c r="IA56" i="4"/>
  <c r="HY56" i="4"/>
  <c r="HV56" i="4"/>
  <c r="HT56" i="4"/>
  <c r="HQ56" i="4"/>
  <c r="HO56" i="4"/>
  <c r="HL56" i="4"/>
  <c r="HJ56" i="4"/>
  <c r="HG56" i="4"/>
  <c r="HE56" i="4"/>
  <c r="HB56" i="4"/>
  <c r="GZ56" i="4"/>
  <c r="GW56" i="4"/>
  <c r="GU56" i="4"/>
  <c r="GR56" i="4"/>
  <c r="GP56" i="4"/>
  <c r="GM56" i="4"/>
  <c r="GK56" i="4"/>
  <c r="GH56" i="4"/>
  <c r="GF56" i="4"/>
  <c r="GC56" i="4"/>
  <c r="GA56" i="4"/>
  <c r="FX56" i="4"/>
  <c r="FV56" i="4"/>
  <c r="FS56" i="4"/>
  <c r="FQ56" i="4"/>
  <c r="FN56" i="4"/>
  <c r="FL56" i="4"/>
  <c r="FI56" i="4"/>
  <c r="FG56" i="4"/>
  <c r="FD56" i="4"/>
  <c r="FB56" i="4"/>
  <c r="EY56" i="4"/>
  <c r="EW56" i="4"/>
  <c r="ET56" i="4"/>
  <c r="ER56" i="4"/>
  <c r="EO56" i="4"/>
  <c r="EM56" i="4"/>
  <c r="EJ56" i="4"/>
  <c r="EH56" i="4"/>
  <c r="EE56" i="4"/>
  <c r="EC56" i="4"/>
  <c r="DZ56" i="4"/>
  <c r="DX56" i="4"/>
  <c r="DU56" i="4"/>
  <c r="DS56" i="4"/>
  <c r="DP56" i="4"/>
  <c r="DN56" i="4"/>
  <c r="DK56" i="4"/>
  <c r="DI56" i="4"/>
  <c r="DF56" i="4"/>
  <c r="DD56" i="4"/>
  <c r="DA56" i="4"/>
  <c r="CY56" i="4"/>
  <c r="CV56" i="4"/>
  <c r="CT56" i="4"/>
  <c r="CQ56" i="4"/>
  <c r="CO56" i="4"/>
  <c r="CL56" i="4"/>
  <c r="CJ56" i="4"/>
  <c r="CG56" i="4"/>
  <c r="CE56" i="4"/>
  <c r="CA56" i="4"/>
  <c r="BY56" i="4"/>
  <c r="BV56" i="4"/>
  <c r="BT56" i="4"/>
  <c r="BQ56" i="4"/>
  <c r="BO56" i="4"/>
  <c r="BL56" i="4"/>
  <c r="BJ56" i="4"/>
  <c r="BG56" i="4"/>
  <c r="BE56" i="4"/>
  <c r="BB56" i="4"/>
  <c r="AZ56" i="4"/>
  <c r="AW56" i="4"/>
  <c r="AU56" i="4"/>
  <c r="AR56" i="4"/>
  <c r="AP56" i="4"/>
  <c r="AL56" i="4"/>
  <c r="AJ56" i="4"/>
  <c r="AG56" i="4"/>
  <c r="AE56" i="4"/>
  <c r="AB56" i="4"/>
  <c r="Z56" i="4"/>
  <c r="W56" i="4"/>
  <c r="U56" i="4"/>
  <c r="H56" i="4"/>
  <c r="IF55" i="4"/>
  <c r="ID55" i="4"/>
  <c r="IA55" i="4"/>
  <c r="HY55" i="4"/>
  <c r="HV55" i="4"/>
  <c r="HT55" i="4"/>
  <c r="HQ55" i="4"/>
  <c r="HO55" i="4"/>
  <c r="HL55" i="4"/>
  <c r="HJ55" i="4"/>
  <c r="HG55" i="4"/>
  <c r="HE55" i="4"/>
  <c r="HB55" i="4"/>
  <c r="GZ55" i="4"/>
  <c r="GW55" i="4"/>
  <c r="GU55" i="4"/>
  <c r="GR55" i="4"/>
  <c r="GP55" i="4"/>
  <c r="GM55" i="4"/>
  <c r="GK55" i="4"/>
  <c r="GH55" i="4"/>
  <c r="GF55" i="4"/>
  <c r="GC55" i="4"/>
  <c r="GA55" i="4"/>
  <c r="FX55" i="4"/>
  <c r="FV55" i="4"/>
  <c r="FS55" i="4"/>
  <c r="FQ55" i="4"/>
  <c r="FN55" i="4"/>
  <c r="FL55" i="4"/>
  <c r="FI55" i="4"/>
  <c r="FG55" i="4"/>
  <c r="FD55" i="4"/>
  <c r="FB55" i="4"/>
  <c r="EY55" i="4"/>
  <c r="EW55" i="4"/>
  <c r="ET55" i="4"/>
  <c r="ER55" i="4"/>
  <c r="EO55" i="4"/>
  <c r="EM55" i="4"/>
  <c r="EJ55" i="4"/>
  <c r="EH55" i="4"/>
  <c r="EE55" i="4"/>
  <c r="EC55" i="4"/>
  <c r="DZ55" i="4"/>
  <c r="DX55" i="4"/>
  <c r="DU55" i="4"/>
  <c r="DS55" i="4"/>
  <c r="DP55" i="4"/>
  <c r="DN55" i="4"/>
  <c r="DK55" i="4"/>
  <c r="DI55" i="4"/>
  <c r="DF55" i="4"/>
  <c r="DD55" i="4"/>
  <c r="DA55" i="4"/>
  <c r="CY55" i="4"/>
  <c r="CV55" i="4"/>
  <c r="CT55" i="4"/>
  <c r="CQ55" i="4"/>
  <c r="CO55" i="4"/>
  <c r="CL55" i="4"/>
  <c r="CJ55" i="4"/>
  <c r="CG55" i="4"/>
  <c r="CE55" i="4"/>
  <c r="CA55" i="4"/>
  <c r="BY55" i="4"/>
  <c r="BV55" i="4"/>
  <c r="BT55" i="4"/>
  <c r="BQ55" i="4"/>
  <c r="BO55" i="4"/>
  <c r="BL55" i="4"/>
  <c r="BJ55" i="4"/>
  <c r="BG55" i="4"/>
  <c r="BE55" i="4"/>
  <c r="BB55" i="4"/>
  <c r="AZ55" i="4"/>
  <c r="AW55" i="4"/>
  <c r="AU55" i="4"/>
  <c r="AR55" i="4"/>
  <c r="AP55" i="4"/>
  <c r="AL55" i="4"/>
  <c r="AJ55" i="4"/>
  <c r="AG55" i="4"/>
  <c r="AE55" i="4"/>
  <c r="AB55" i="4"/>
  <c r="Z55" i="4"/>
  <c r="W55" i="4"/>
  <c r="U55" i="4"/>
  <c r="H55" i="4"/>
  <c r="IF54" i="4"/>
  <c r="ID54" i="4"/>
  <c r="IA54" i="4"/>
  <c r="HY54" i="4"/>
  <c r="HV54" i="4"/>
  <c r="HT54" i="4"/>
  <c r="HQ54" i="4"/>
  <c r="HO54" i="4"/>
  <c r="HL54" i="4"/>
  <c r="HJ54" i="4"/>
  <c r="HG54" i="4"/>
  <c r="HE54" i="4"/>
  <c r="HB54" i="4"/>
  <c r="GZ54" i="4"/>
  <c r="GW54" i="4"/>
  <c r="GU54" i="4"/>
  <c r="GR54" i="4"/>
  <c r="GP54" i="4"/>
  <c r="GM54" i="4"/>
  <c r="GK54" i="4"/>
  <c r="GH54" i="4"/>
  <c r="GF54" i="4"/>
  <c r="GC54" i="4"/>
  <c r="GA54" i="4"/>
  <c r="FX54" i="4"/>
  <c r="FV54" i="4"/>
  <c r="FS54" i="4"/>
  <c r="FQ54" i="4"/>
  <c r="FN54" i="4"/>
  <c r="FL54" i="4"/>
  <c r="FI54" i="4"/>
  <c r="FG54" i="4"/>
  <c r="FD54" i="4"/>
  <c r="FB54" i="4"/>
  <c r="EY54" i="4"/>
  <c r="EW54" i="4"/>
  <c r="ET54" i="4"/>
  <c r="ER54" i="4"/>
  <c r="EO54" i="4"/>
  <c r="EM54" i="4"/>
  <c r="EJ54" i="4"/>
  <c r="EH54" i="4"/>
  <c r="EE54" i="4"/>
  <c r="EC54" i="4"/>
  <c r="DZ54" i="4"/>
  <c r="DX54" i="4"/>
  <c r="DU54" i="4"/>
  <c r="DS54" i="4"/>
  <c r="DP54" i="4"/>
  <c r="DN54" i="4"/>
  <c r="DK54" i="4"/>
  <c r="DI54" i="4"/>
  <c r="DF54" i="4"/>
  <c r="DD54" i="4"/>
  <c r="DA54" i="4"/>
  <c r="CY54" i="4"/>
  <c r="CV54" i="4"/>
  <c r="CT54" i="4"/>
  <c r="CQ54" i="4"/>
  <c r="CO54" i="4"/>
  <c r="CL54" i="4"/>
  <c r="CJ54" i="4"/>
  <c r="CG54" i="4"/>
  <c r="CE54" i="4"/>
  <c r="CA54" i="4"/>
  <c r="BY54" i="4"/>
  <c r="BV54" i="4"/>
  <c r="BT54" i="4"/>
  <c r="BQ54" i="4"/>
  <c r="BO54" i="4"/>
  <c r="BL54" i="4"/>
  <c r="BJ54" i="4"/>
  <c r="BG54" i="4"/>
  <c r="BE54" i="4"/>
  <c r="BB54" i="4"/>
  <c r="AZ54" i="4"/>
  <c r="AW54" i="4"/>
  <c r="AU54" i="4"/>
  <c r="AR54" i="4"/>
  <c r="AP54" i="4"/>
  <c r="AL54" i="4"/>
  <c r="AJ54" i="4"/>
  <c r="AG54" i="4"/>
  <c r="AE54" i="4"/>
  <c r="AB54" i="4"/>
  <c r="Z54" i="4"/>
  <c r="W54" i="4"/>
  <c r="U54" i="4"/>
  <c r="H54" i="4"/>
  <c r="IF53" i="4"/>
  <c r="ID53" i="4"/>
  <c r="IA53" i="4"/>
  <c r="HY53" i="4"/>
  <c r="HV53" i="4"/>
  <c r="HT53" i="4"/>
  <c r="HQ53" i="4"/>
  <c r="HO53" i="4"/>
  <c r="HL53" i="4"/>
  <c r="HJ53" i="4"/>
  <c r="HG53" i="4"/>
  <c r="HE53" i="4"/>
  <c r="HB53" i="4"/>
  <c r="GZ53" i="4"/>
  <c r="GW53" i="4"/>
  <c r="GU53" i="4"/>
  <c r="GR53" i="4"/>
  <c r="GP53" i="4"/>
  <c r="GM53" i="4"/>
  <c r="GK53" i="4"/>
  <c r="GH53" i="4"/>
  <c r="GF53" i="4"/>
  <c r="GC53" i="4"/>
  <c r="GA53" i="4"/>
  <c r="FX53" i="4"/>
  <c r="FV53" i="4"/>
  <c r="FS53" i="4"/>
  <c r="FQ53" i="4"/>
  <c r="FN53" i="4"/>
  <c r="FL53" i="4"/>
  <c r="FI53" i="4"/>
  <c r="FG53" i="4"/>
  <c r="FD53" i="4"/>
  <c r="FB53" i="4"/>
  <c r="EY53" i="4"/>
  <c r="EW53" i="4"/>
  <c r="ET53" i="4"/>
  <c r="ER53" i="4"/>
  <c r="EO53" i="4"/>
  <c r="EM53" i="4"/>
  <c r="EJ53" i="4"/>
  <c r="EH53" i="4"/>
  <c r="EE53" i="4"/>
  <c r="EC53" i="4"/>
  <c r="DZ53" i="4"/>
  <c r="DX53" i="4"/>
  <c r="DU53" i="4"/>
  <c r="DS53" i="4"/>
  <c r="DP53" i="4"/>
  <c r="DN53" i="4"/>
  <c r="DK53" i="4"/>
  <c r="DI53" i="4"/>
  <c r="DF53" i="4"/>
  <c r="DD53" i="4"/>
  <c r="DA53" i="4"/>
  <c r="CY53" i="4"/>
  <c r="CV53" i="4"/>
  <c r="CT53" i="4"/>
  <c r="CQ53" i="4"/>
  <c r="CO53" i="4"/>
  <c r="CL53" i="4"/>
  <c r="CJ53" i="4"/>
  <c r="CG53" i="4"/>
  <c r="CE53" i="4"/>
  <c r="CA53" i="4"/>
  <c r="BY53" i="4"/>
  <c r="BV53" i="4"/>
  <c r="BT53" i="4"/>
  <c r="BQ53" i="4"/>
  <c r="BO53" i="4"/>
  <c r="BL53" i="4"/>
  <c r="BJ53" i="4"/>
  <c r="BG53" i="4"/>
  <c r="BE53" i="4"/>
  <c r="BB53" i="4"/>
  <c r="AZ53" i="4"/>
  <c r="AW53" i="4"/>
  <c r="AU53" i="4"/>
  <c r="AR53" i="4"/>
  <c r="AP53" i="4"/>
  <c r="AL53" i="4"/>
  <c r="AJ53" i="4"/>
  <c r="AG53" i="4"/>
  <c r="AE53" i="4"/>
  <c r="AB53" i="4"/>
  <c r="Z53" i="4"/>
  <c r="W53" i="4"/>
  <c r="U53" i="4"/>
  <c r="H53" i="4"/>
  <c r="IF50" i="4"/>
  <c r="ID50" i="4"/>
  <c r="IA50" i="4"/>
  <c r="HY50" i="4"/>
  <c r="HV50" i="4"/>
  <c r="HT50" i="4"/>
  <c r="HQ50" i="4"/>
  <c r="HO50" i="4"/>
  <c r="HL50" i="4"/>
  <c r="HJ50" i="4"/>
  <c r="HG50" i="4"/>
  <c r="HE50" i="4"/>
  <c r="HB50" i="4"/>
  <c r="GZ50" i="4"/>
  <c r="GW50" i="4"/>
  <c r="GU50" i="4"/>
  <c r="GR50" i="4"/>
  <c r="GP50" i="4"/>
  <c r="GM50" i="4"/>
  <c r="GK50" i="4"/>
  <c r="GH50" i="4"/>
  <c r="GF50" i="4"/>
  <c r="GC50" i="4"/>
  <c r="GA50" i="4"/>
  <c r="FX50" i="4"/>
  <c r="FV50" i="4"/>
  <c r="FS50" i="4"/>
  <c r="FQ50" i="4"/>
  <c r="FN50" i="4"/>
  <c r="FL50" i="4"/>
  <c r="FI50" i="4"/>
  <c r="FG50" i="4"/>
  <c r="FD50" i="4"/>
  <c r="FB50" i="4"/>
  <c r="EY50" i="4"/>
  <c r="EW50" i="4"/>
  <c r="ET50" i="4"/>
  <c r="ER50" i="4"/>
  <c r="EO50" i="4"/>
  <c r="EM50" i="4"/>
  <c r="EJ50" i="4"/>
  <c r="EH50" i="4"/>
  <c r="EE50" i="4"/>
  <c r="EC50" i="4"/>
  <c r="DZ50" i="4"/>
  <c r="DX50" i="4"/>
  <c r="DU50" i="4"/>
  <c r="DS50" i="4"/>
  <c r="DP50" i="4"/>
  <c r="DN50" i="4"/>
  <c r="DK50" i="4"/>
  <c r="DI50" i="4"/>
  <c r="DF50" i="4"/>
  <c r="DD50" i="4"/>
  <c r="DA50" i="4"/>
  <c r="CY50" i="4"/>
  <c r="CV50" i="4"/>
  <c r="CT50" i="4"/>
  <c r="CQ50" i="4"/>
  <c r="CO50" i="4"/>
  <c r="CL50" i="4"/>
  <c r="CJ50" i="4"/>
  <c r="CG50" i="4"/>
  <c r="CE50" i="4"/>
  <c r="CA50" i="4"/>
  <c r="BY50" i="4"/>
  <c r="BV50" i="4"/>
  <c r="BT50" i="4"/>
  <c r="BQ50" i="4"/>
  <c r="BO50" i="4"/>
  <c r="BL50" i="4"/>
  <c r="BJ50" i="4"/>
  <c r="BG50" i="4"/>
  <c r="BE50" i="4"/>
  <c r="BB50" i="4"/>
  <c r="AZ50" i="4"/>
  <c r="AW50" i="4"/>
  <c r="AU50" i="4"/>
  <c r="AR50" i="4"/>
  <c r="AP50" i="4"/>
  <c r="AL50" i="4"/>
  <c r="AJ50" i="4"/>
  <c r="AG50" i="4"/>
  <c r="AE50" i="4"/>
  <c r="AB50" i="4"/>
  <c r="Z50" i="4"/>
  <c r="W50" i="4"/>
  <c r="U50" i="4"/>
  <c r="H50" i="4"/>
  <c r="IF49" i="4"/>
  <c r="ID49" i="4"/>
  <c r="IA49" i="4"/>
  <c r="HY49" i="4"/>
  <c r="HV49" i="4"/>
  <c r="HT49" i="4"/>
  <c r="HQ49" i="4"/>
  <c r="HO49" i="4"/>
  <c r="HL49" i="4"/>
  <c r="HJ49" i="4"/>
  <c r="HG49" i="4"/>
  <c r="HE49" i="4"/>
  <c r="HB49" i="4"/>
  <c r="GZ49" i="4"/>
  <c r="GW49" i="4"/>
  <c r="GU49" i="4"/>
  <c r="GR49" i="4"/>
  <c r="GP49" i="4"/>
  <c r="GM49" i="4"/>
  <c r="GK49" i="4"/>
  <c r="GH49" i="4"/>
  <c r="GF49" i="4"/>
  <c r="GC49" i="4"/>
  <c r="GA49" i="4"/>
  <c r="FX49" i="4"/>
  <c r="FV49" i="4"/>
  <c r="FS49" i="4"/>
  <c r="FQ49" i="4"/>
  <c r="FN49" i="4"/>
  <c r="FL49" i="4"/>
  <c r="FI49" i="4"/>
  <c r="FG49" i="4"/>
  <c r="FD49" i="4"/>
  <c r="FB49" i="4"/>
  <c r="EY49" i="4"/>
  <c r="EW49" i="4"/>
  <c r="ET49" i="4"/>
  <c r="ER49" i="4"/>
  <c r="EO49" i="4"/>
  <c r="EM49" i="4"/>
  <c r="EJ49" i="4"/>
  <c r="EH49" i="4"/>
  <c r="EE49" i="4"/>
  <c r="EC49" i="4"/>
  <c r="DZ49" i="4"/>
  <c r="DX49" i="4"/>
  <c r="DU49" i="4"/>
  <c r="DS49" i="4"/>
  <c r="DP49" i="4"/>
  <c r="DN49" i="4"/>
  <c r="DK49" i="4"/>
  <c r="DI49" i="4"/>
  <c r="DF49" i="4"/>
  <c r="DD49" i="4"/>
  <c r="DA49" i="4"/>
  <c r="CY49" i="4"/>
  <c r="CV49" i="4"/>
  <c r="CT49" i="4"/>
  <c r="CQ49" i="4"/>
  <c r="CO49" i="4"/>
  <c r="CL49" i="4"/>
  <c r="CJ49" i="4"/>
  <c r="CG49" i="4"/>
  <c r="CE49" i="4"/>
  <c r="CA49" i="4"/>
  <c r="BY49" i="4"/>
  <c r="BV49" i="4"/>
  <c r="BT49" i="4"/>
  <c r="BQ49" i="4"/>
  <c r="BO49" i="4"/>
  <c r="BL49" i="4"/>
  <c r="BJ49" i="4"/>
  <c r="BG49" i="4"/>
  <c r="BE49" i="4"/>
  <c r="BB49" i="4"/>
  <c r="AZ49" i="4"/>
  <c r="AW49" i="4"/>
  <c r="AU49" i="4"/>
  <c r="AR49" i="4"/>
  <c r="AP49" i="4"/>
  <c r="AL49" i="4"/>
  <c r="AJ49" i="4"/>
  <c r="AG49" i="4"/>
  <c r="AE49" i="4"/>
  <c r="AB49" i="4"/>
  <c r="Z49" i="4"/>
  <c r="W49" i="4"/>
  <c r="U49" i="4"/>
  <c r="H49" i="4"/>
  <c r="IF48" i="4"/>
  <c r="ID48" i="4"/>
  <c r="IA48" i="4"/>
  <c r="HY48" i="4"/>
  <c r="HV48" i="4"/>
  <c r="HT48" i="4"/>
  <c r="HQ48" i="4"/>
  <c r="HO48" i="4"/>
  <c r="HL48" i="4"/>
  <c r="HJ48" i="4"/>
  <c r="HG48" i="4"/>
  <c r="HE48" i="4"/>
  <c r="HB48" i="4"/>
  <c r="GZ48" i="4"/>
  <c r="GW48" i="4"/>
  <c r="GU48" i="4"/>
  <c r="GR48" i="4"/>
  <c r="GP48" i="4"/>
  <c r="GM48" i="4"/>
  <c r="GK48" i="4"/>
  <c r="GH48" i="4"/>
  <c r="GF48" i="4"/>
  <c r="GC48" i="4"/>
  <c r="GA48" i="4"/>
  <c r="FX48" i="4"/>
  <c r="FV48" i="4"/>
  <c r="FS48" i="4"/>
  <c r="FQ48" i="4"/>
  <c r="FN48" i="4"/>
  <c r="FL48" i="4"/>
  <c r="FI48" i="4"/>
  <c r="FG48" i="4"/>
  <c r="FD48" i="4"/>
  <c r="FB48" i="4"/>
  <c r="EY48" i="4"/>
  <c r="EW48" i="4"/>
  <c r="ET48" i="4"/>
  <c r="ER48" i="4"/>
  <c r="EO48" i="4"/>
  <c r="EM48" i="4"/>
  <c r="EJ48" i="4"/>
  <c r="EH48" i="4"/>
  <c r="EE48" i="4"/>
  <c r="EC48" i="4"/>
  <c r="DZ48" i="4"/>
  <c r="DX48" i="4"/>
  <c r="DU48" i="4"/>
  <c r="DS48" i="4"/>
  <c r="DP48" i="4"/>
  <c r="DN48" i="4"/>
  <c r="DK48" i="4"/>
  <c r="DI48" i="4"/>
  <c r="DF48" i="4"/>
  <c r="DD48" i="4"/>
  <c r="DA48" i="4"/>
  <c r="CY48" i="4"/>
  <c r="CV48" i="4"/>
  <c r="CT48" i="4"/>
  <c r="CQ48" i="4"/>
  <c r="CO48" i="4"/>
  <c r="CL48" i="4"/>
  <c r="CJ48" i="4"/>
  <c r="CG48" i="4"/>
  <c r="CE48" i="4"/>
  <c r="CA48" i="4"/>
  <c r="BY48" i="4"/>
  <c r="BV48" i="4"/>
  <c r="BT48" i="4"/>
  <c r="BQ48" i="4"/>
  <c r="BO48" i="4"/>
  <c r="BL48" i="4"/>
  <c r="BJ48" i="4"/>
  <c r="BG48" i="4"/>
  <c r="BE48" i="4"/>
  <c r="BB48" i="4"/>
  <c r="AZ48" i="4"/>
  <c r="AW48" i="4"/>
  <c r="AU48" i="4"/>
  <c r="AR48" i="4"/>
  <c r="AP48" i="4"/>
  <c r="AL48" i="4"/>
  <c r="AJ48" i="4"/>
  <c r="AG48" i="4"/>
  <c r="AE48" i="4"/>
  <c r="AB48" i="4"/>
  <c r="Z48" i="4"/>
  <c r="W48" i="4"/>
  <c r="U48" i="4"/>
  <c r="H48" i="4"/>
  <c r="IF47" i="4"/>
  <c r="ID47" i="4"/>
  <c r="IA47" i="4"/>
  <c r="HY47" i="4"/>
  <c r="HV47" i="4"/>
  <c r="HT47" i="4"/>
  <c r="HQ47" i="4"/>
  <c r="HO47" i="4"/>
  <c r="HL47" i="4"/>
  <c r="HJ47" i="4"/>
  <c r="HG47" i="4"/>
  <c r="HE47" i="4"/>
  <c r="HB47" i="4"/>
  <c r="GZ47" i="4"/>
  <c r="GW47" i="4"/>
  <c r="GU47" i="4"/>
  <c r="GR47" i="4"/>
  <c r="GP47" i="4"/>
  <c r="GM47" i="4"/>
  <c r="GK47" i="4"/>
  <c r="GH47" i="4"/>
  <c r="GF47" i="4"/>
  <c r="GC47" i="4"/>
  <c r="GA47" i="4"/>
  <c r="FX47" i="4"/>
  <c r="FV47" i="4"/>
  <c r="FS47" i="4"/>
  <c r="FQ47" i="4"/>
  <c r="FN47" i="4"/>
  <c r="FL47" i="4"/>
  <c r="FI47" i="4"/>
  <c r="FG47" i="4"/>
  <c r="FD47" i="4"/>
  <c r="FB47" i="4"/>
  <c r="EY47" i="4"/>
  <c r="EW47" i="4"/>
  <c r="ET47" i="4"/>
  <c r="ER47" i="4"/>
  <c r="EO47" i="4"/>
  <c r="EM47" i="4"/>
  <c r="EJ47" i="4"/>
  <c r="EH47" i="4"/>
  <c r="EE47" i="4"/>
  <c r="EC47" i="4"/>
  <c r="DZ47" i="4"/>
  <c r="DX47" i="4"/>
  <c r="DU47" i="4"/>
  <c r="DS47" i="4"/>
  <c r="DP47" i="4"/>
  <c r="DN47" i="4"/>
  <c r="DK47" i="4"/>
  <c r="DI47" i="4"/>
  <c r="DF47" i="4"/>
  <c r="DD47" i="4"/>
  <c r="DA47" i="4"/>
  <c r="CY47" i="4"/>
  <c r="CV47" i="4"/>
  <c r="CT47" i="4"/>
  <c r="CQ47" i="4"/>
  <c r="CO47" i="4"/>
  <c r="CL47" i="4"/>
  <c r="CJ47" i="4"/>
  <c r="CG47" i="4"/>
  <c r="CE47" i="4"/>
  <c r="CA47" i="4"/>
  <c r="BY47" i="4"/>
  <c r="BV47" i="4"/>
  <c r="BT47" i="4"/>
  <c r="BQ47" i="4"/>
  <c r="BO47" i="4"/>
  <c r="BL47" i="4"/>
  <c r="BJ47" i="4"/>
  <c r="BG47" i="4"/>
  <c r="BE47" i="4"/>
  <c r="BB47" i="4"/>
  <c r="AZ47" i="4"/>
  <c r="AW47" i="4"/>
  <c r="AU47" i="4"/>
  <c r="AR47" i="4"/>
  <c r="AP47" i="4"/>
  <c r="AL47" i="4"/>
  <c r="AJ47" i="4"/>
  <c r="AG47" i="4"/>
  <c r="AE47" i="4"/>
  <c r="AB47" i="4"/>
  <c r="Z47" i="4"/>
  <c r="W47" i="4"/>
  <c r="U47" i="4"/>
  <c r="H47" i="4"/>
  <c r="IF46" i="4"/>
  <c r="ID46" i="4"/>
  <c r="IA46" i="4"/>
  <c r="HY46" i="4"/>
  <c r="HV46" i="4"/>
  <c r="HT46" i="4"/>
  <c r="HQ46" i="4"/>
  <c r="HO46" i="4"/>
  <c r="HL46" i="4"/>
  <c r="HJ46" i="4"/>
  <c r="HG46" i="4"/>
  <c r="HE46" i="4"/>
  <c r="HB46" i="4"/>
  <c r="GZ46" i="4"/>
  <c r="GW46" i="4"/>
  <c r="GU46" i="4"/>
  <c r="GR46" i="4"/>
  <c r="GP46" i="4"/>
  <c r="GM46" i="4"/>
  <c r="GK46" i="4"/>
  <c r="GH46" i="4"/>
  <c r="GF46" i="4"/>
  <c r="GC46" i="4"/>
  <c r="GA46" i="4"/>
  <c r="FX46" i="4"/>
  <c r="FV46" i="4"/>
  <c r="FS46" i="4"/>
  <c r="FQ46" i="4"/>
  <c r="FN46" i="4"/>
  <c r="FL46" i="4"/>
  <c r="FI46" i="4"/>
  <c r="FG46" i="4"/>
  <c r="FD46" i="4"/>
  <c r="FB46" i="4"/>
  <c r="EY46" i="4"/>
  <c r="EW46" i="4"/>
  <c r="ET46" i="4"/>
  <c r="ER46" i="4"/>
  <c r="EO46" i="4"/>
  <c r="EM46" i="4"/>
  <c r="EJ46" i="4"/>
  <c r="EH46" i="4"/>
  <c r="EE46" i="4"/>
  <c r="EC46" i="4"/>
  <c r="DZ46" i="4"/>
  <c r="DX46" i="4"/>
  <c r="DU46" i="4"/>
  <c r="DS46" i="4"/>
  <c r="DP46" i="4"/>
  <c r="DN46" i="4"/>
  <c r="DK46" i="4"/>
  <c r="DI46" i="4"/>
  <c r="DF46" i="4"/>
  <c r="DD46" i="4"/>
  <c r="DA46" i="4"/>
  <c r="CY46" i="4"/>
  <c r="CV46" i="4"/>
  <c r="CT46" i="4"/>
  <c r="CQ46" i="4"/>
  <c r="CO46" i="4"/>
  <c r="CL46" i="4"/>
  <c r="CJ46" i="4"/>
  <c r="CG46" i="4"/>
  <c r="CE46" i="4"/>
  <c r="CA46" i="4"/>
  <c r="BY46" i="4"/>
  <c r="BV46" i="4"/>
  <c r="BT46" i="4"/>
  <c r="BQ46" i="4"/>
  <c r="BO46" i="4"/>
  <c r="BL46" i="4"/>
  <c r="BJ46" i="4"/>
  <c r="BG46" i="4"/>
  <c r="BE46" i="4"/>
  <c r="BB46" i="4"/>
  <c r="AZ46" i="4"/>
  <c r="AW46" i="4"/>
  <c r="AU46" i="4"/>
  <c r="AR46" i="4"/>
  <c r="AP46" i="4"/>
  <c r="AL46" i="4"/>
  <c r="AJ46" i="4"/>
  <c r="AG46" i="4"/>
  <c r="AE46" i="4"/>
  <c r="AB46" i="4"/>
  <c r="Z46" i="4"/>
  <c r="W46" i="4"/>
  <c r="U46" i="4"/>
  <c r="H46" i="4"/>
  <c r="IF45" i="4"/>
  <c r="ID45" i="4"/>
  <c r="IA45" i="4"/>
  <c r="HY45" i="4"/>
  <c r="HV45" i="4"/>
  <c r="HT45" i="4"/>
  <c r="HQ45" i="4"/>
  <c r="HO45" i="4"/>
  <c r="HL45" i="4"/>
  <c r="HJ45" i="4"/>
  <c r="HG45" i="4"/>
  <c r="HE45" i="4"/>
  <c r="HB45" i="4"/>
  <c r="GZ45" i="4"/>
  <c r="GW45" i="4"/>
  <c r="GU45" i="4"/>
  <c r="GR45" i="4"/>
  <c r="GP45" i="4"/>
  <c r="GM45" i="4"/>
  <c r="GK45" i="4"/>
  <c r="GH45" i="4"/>
  <c r="GF45" i="4"/>
  <c r="GC45" i="4"/>
  <c r="GA45" i="4"/>
  <c r="FX45" i="4"/>
  <c r="FV45" i="4"/>
  <c r="FS45" i="4"/>
  <c r="FQ45" i="4"/>
  <c r="FN45" i="4"/>
  <c r="FL45" i="4"/>
  <c r="FI45" i="4"/>
  <c r="FG45" i="4"/>
  <c r="FD45" i="4"/>
  <c r="FB45" i="4"/>
  <c r="EY45" i="4"/>
  <c r="EW45" i="4"/>
  <c r="ET45" i="4"/>
  <c r="ER45" i="4"/>
  <c r="EO45" i="4"/>
  <c r="EM45" i="4"/>
  <c r="EJ45" i="4"/>
  <c r="EH45" i="4"/>
  <c r="EE45" i="4"/>
  <c r="EC45" i="4"/>
  <c r="DZ45" i="4"/>
  <c r="DX45" i="4"/>
  <c r="DU45" i="4"/>
  <c r="DS45" i="4"/>
  <c r="DP45" i="4"/>
  <c r="DN45" i="4"/>
  <c r="DK45" i="4"/>
  <c r="DI45" i="4"/>
  <c r="DF45" i="4"/>
  <c r="DD45" i="4"/>
  <c r="DA45" i="4"/>
  <c r="CY45" i="4"/>
  <c r="CV45" i="4"/>
  <c r="CT45" i="4"/>
  <c r="CQ45" i="4"/>
  <c r="CO45" i="4"/>
  <c r="CL45" i="4"/>
  <c r="CJ45" i="4"/>
  <c r="CG45" i="4"/>
  <c r="CE45" i="4"/>
  <c r="CA45" i="4"/>
  <c r="BY45" i="4"/>
  <c r="BV45" i="4"/>
  <c r="BT45" i="4"/>
  <c r="BQ45" i="4"/>
  <c r="BO45" i="4"/>
  <c r="BL45" i="4"/>
  <c r="BJ45" i="4"/>
  <c r="BG45" i="4"/>
  <c r="BE45" i="4"/>
  <c r="BB45" i="4"/>
  <c r="AZ45" i="4"/>
  <c r="AW45" i="4"/>
  <c r="AU45" i="4"/>
  <c r="AR45" i="4"/>
  <c r="AP45" i="4"/>
  <c r="AL45" i="4"/>
  <c r="AJ45" i="4"/>
  <c r="AG45" i="4"/>
  <c r="AE45" i="4"/>
  <c r="AB45" i="4"/>
  <c r="Z45" i="4"/>
  <c r="W45" i="4"/>
  <c r="U45" i="4"/>
  <c r="H45" i="4"/>
  <c r="IF44" i="4"/>
  <c r="ID44" i="4"/>
  <c r="IA44" i="4"/>
  <c r="HY44" i="4"/>
  <c r="HV44" i="4"/>
  <c r="HT44" i="4"/>
  <c r="HQ44" i="4"/>
  <c r="HO44" i="4"/>
  <c r="HL44" i="4"/>
  <c r="HJ44" i="4"/>
  <c r="HG44" i="4"/>
  <c r="HE44" i="4"/>
  <c r="HB44" i="4"/>
  <c r="GZ44" i="4"/>
  <c r="GW44" i="4"/>
  <c r="GU44" i="4"/>
  <c r="GR44" i="4"/>
  <c r="GP44" i="4"/>
  <c r="GM44" i="4"/>
  <c r="GK44" i="4"/>
  <c r="GH44" i="4"/>
  <c r="GF44" i="4"/>
  <c r="GC44" i="4"/>
  <c r="GA44" i="4"/>
  <c r="FX44" i="4"/>
  <c r="FV44" i="4"/>
  <c r="FS44" i="4"/>
  <c r="FQ44" i="4"/>
  <c r="FN44" i="4"/>
  <c r="FL44" i="4"/>
  <c r="FI44" i="4"/>
  <c r="FG44" i="4"/>
  <c r="FD44" i="4"/>
  <c r="FB44" i="4"/>
  <c r="EY44" i="4"/>
  <c r="EW44" i="4"/>
  <c r="ET44" i="4"/>
  <c r="ER44" i="4"/>
  <c r="EO44" i="4"/>
  <c r="EM44" i="4"/>
  <c r="EJ44" i="4"/>
  <c r="EH44" i="4"/>
  <c r="EE44" i="4"/>
  <c r="EC44" i="4"/>
  <c r="DZ44" i="4"/>
  <c r="DX44" i="4"/>
  <c r="DU44" i="4"/>
  <c r="DS44" i="4"/>
  <c r="DP44" i="4"/>
  <c r="DN44" i="4"/>
  <c r="DK44" i="4"/>
  <c r="DI44" i="4"/>
  <c r="DF44" i="4"/>
  <c r="DD44" i="4"/>
  <c r="DA44" i="4"/>
  <c r="CY44" i="4"/>
  <c r="CV44" i="4"/>
  <c r="CT44" i="4"/>
  <c r="CQ44" i="4"/>
  <c r="CO44" i="4"/>
  <c r="CL44" i="4"/>
  <c r="CJ44" i="4"/>
  <c r="CG44" i="4"/>
  <c r="CE44" i="4"/>
  <c r="CA44" i="4"/>
  <c r="BY44" i="4"/>
  <c r="BV44" i="4"/>
  <c r="BT44" i="4"/>
  <c r="BQ44" i="4"/>
  <c r="BO44" i="4"/>
  <c r="BL44" i="4"/>
  <c r="BJ44" i="4"/>
  <c r="BG44" i="4"/>
  <c r="BE44" i="4"/>
  <c r="BB44" i="4"/>
  <c r="AZ44" i="4"/>
  <c r="AW44" i="4"/>
  <c r="AU44" i="4"/>
  <c r="AR44" i="4"/>
  <c r="AP44" i="4"/>
  <c r="AL44" i="4"/>
  <c r="AJ44" i="4"/>
  <c r="AG44" i="4"/>
  <c r="AE44" i="4"/>
  <c r="AB44" i="4"/>
  <c r="Z44" i="4"/>
  <c r="W44" i="4"/>
  <c r="U44" i="4"/>
  <c r="H44" i="4"/>
  <c r="IF43" i="4"/>
  <c r="ID43" i="4"/>
  <c r="IA43" i="4"/>
  <c r="HY43" i="4"/>
  <c r="HV43" i="4"/>
  <c r="HT43" i="4"/>
  <c r="HQ43" i="4"/>
  <c r="HO43" i="4"/>
  <c r="HL43" i="4"/>
  <c r="HJ43" i="4"/>
  <c r="HG43" i="4"/>
  <c r="HE43" i="4"/>
  <c r="HB43" i="4"/>
  <c r="GZ43" i="4"/>
  <c r="GW43" i="4"/>
  <c r="GU43" i="4"/>
  <c r="GR43" i="4"/>
  <c r="GP43" i="4"/>
  <c r="GM43" i="4"/>
  <c r="GK43" i="4"/>
  <c r="GH43" i="4"/>
  <c r="GF43" i="4"/>
  <c r="GC43" i="4"/>
  <c r="GA43" i="4"/>
  <c r="FX43" i="4"/>
  <c r="FV43" i="4"/>
  <c r="FS43" i="4"/>
  <c r="FQ43" i="4"/>
  <c r="FN43" i="4"/>
  <c r="FL43" i="4"/>
  <c r="FI43" i="4"/>
  <c r="FG43" i="4"/>
  <c r="FD43" i="4"/>
  <c r="FB43" i="4"/>
  <c r="EY43" i="4"/>
  <c r="EW43" i="4"/>
  <c r="ET43" i="4"/>
  <c r="ER43" i="4"/>
  <c r="EO43" i="4"/>
  <c r="EM43" i="4"/>
  <c r="EJ43" i="4"/>
  <c r="EH43" i="4"/>
  <c r="EE43" i="4"/>
  <c r="EC43" i="4"/>
  <c r="DZ43" i="4"/>
  <c r="DX43" i="4"/>
  <c r="DU43" i="4"/>
  <c r="DS43" i="4"/>
  <c r="DP43" i="4"/>
  <c r="DN43" i="4"/>
  <c r="DK43" i="4"/>
  <c r="DI43" i="4"/>
  <c r="DF43" i="4"/>
  <c r="DD43" i="4"/>
  <c r="DA43" i="4"/>
  <c r="CY43" i="4"/>
  <c r="CV43" i="4"/>
  <c r="CT43" i="4"/>
  <c r="CQ43" i="4"/>
  <c r="CO43" i="4"/>
  <c r="CL43" i="4"/>
  <c r="CJ43" i="4"/>
  <c r="CG43" i="4"/>
  <c r="CE43" i="4"/>
  <c r="CA43" i="4"/>
  <c r="BY43" i="4"/>
  <c r="BV43" i="4"/>
  <c r="BT43" i="4"/>
  <c r="BQ43" i="4"/>
  <c r="BO43" i="4"/>
  <c r="BL43" i="4"/>
  <c r="BJ43" i="4"/>
  <c r="BG43" i="4"/>
  <c r="BE43" i="4"/>
  <c r="BB43" i="4"/>
  <c r="AZ43" i="4"/>
  <c r="AW43" i="4"/>
  <c r="AU43" i="4"/>
  <c r="AR43" i="4"/>
  <c r="AP43" i="4"/>
  <c r="AL43" i="4"/>
  <c r="AJ43" i="4"/>
  <c r="AG43" i="4"/>
  <c r="AE43" i="4"/>
  <c r="AB43" i="4"/>
  <c r="Z43" i="4"/>
  <c r="W43" i="4"/>
  <c r="U43" i="4"/>
  <c r="H43" i="4"/>
  <c r="IF42" i="4"/>
  <c r="ID42" i="4"/>
  <c r="IA42" i="4"/>
  <c r="HY42" i="4"/>
  <c r="HV42" i="4"/>
  <c r="HT42" i="4"/>
  <c r="HQ42" i="4"/>
  <c r="HO42" i="4"/>
  <c r="HL42" i="4"/>
  <c r="HJ42" i="4"/>
  <c r="HG42" i="4"/>
  <c r="HE42" i="4"/>
  <c r="HB42" i="4"/>
  <c r="GZ42" i="4"/>
  <c r="GW42" i="4"/>
  <c r="GU42" i="4"/>
  <c r="GR42" i="4"/>
  <c r="GP42" i="4"/>
  <c r="GM42" i="4"/>
  <c r="GK42" i="4"/>
  <c r="GH42" i="4"/>
  <c r="GF42" i="4"/>
  <c r="GC42" i="4"/>
  <c r="GA42" i="4"/>
  <c r="FX42" i="4"/>
  <c r="FV42" i="4"/>
  <c r="FS42" i="4"/>
  <c r="FQ42" i="4"/>
  <c r="FN42" i="4"/>
  <c r="FL42" i="4"/>
  <c r="FI42" i="4"/>
  <c r="FG42" i="4"/>
  <c r="FD42" i="4"/>
  <c r="FB42" i="4"/>
  <c r="EY42" i="4"/>
  <c r="EW42" i="4"/>
  <c r="ET42" i="4"/>
  <c r="ER42" i="4"/>
  <c r="EO42" i="4"/>
  <c r="EM42" i="4"/>
  <c r="EJ42" i="4"/>
  <c r="EH42" i="4"/>
  <c r="EE42" i="4"/>
  <c r="EC42" i="4"/>
  <c r="DZ42" i="4"/>
  <c r="DX42" i="4"/>
  <c r="DU42" i="4"/>
  <c r="DS42" i="4"/>
  <c r="DP42" i="4"/>
  <c r="DN42" i="4"/>
  <c r="DK42" i="4"/>
  <c r="DI42" i="4"/>
  <c r="DF42" i="4"/>
  <c r="DD42" i="4"/>
  <c r="DA42" i="4"/>
  <c r="CY42" i="4"/>
  <c r="CV42" i="4"/>
  <c r="CT42" i="4"/>
  <c r="CQ42" i="4"/>
  <c r="CO42" i="4"/>
  <c r="CL42" i="4"/>
  <c r="CJ42" i="4"/>
  <c r="CG42" i="4"/>
  <c r="CE42" i="4"/>
  <c r="CA42" i="4"/>
  <c r="BY42" i="4"/>
  <c r="BV42" i="4"/>
  <c r="BT42" i="4"/>
  <c r="BQ42" i="4"/>
  <c r="BO42" i="4"/>
  <c r="BL42" i="4"/>
  <c r="BJ42" i="4"/>
  <c r="BG42" i="4"/>
  <c r="BE42" i="4"/>
  <c r="BB42" i="4"/>
  <c r="AZ42" i="4"/>
  <c r="AW42" i="4"/>
  <c r="AU42" i="4"/>
  <c r="AR42" i="4"/>
  <c r="AP42" i="4"/>
  <c r="AL42" i="4"/>
  <c r="AJ42" i="4"/>
  <c r="AG42" i="4"/>
  <c r="AE42" i="4"/>
  <c r="AB42" i="4"/>
  <c r="Z42" i="4"/>
  <c r="W42" i="4"/>
  <c r="U42" i="4"/>
  <c r="H42" i="4"/>
  <c r="IF41" i="4"/>
  <c r="ID41" i="4"/>
  <c r="IA41" i="4"/>
  <c r="HY41" i="4"/>
  <c r="HV41" i="4"/>
  <c r="HT41" i="4"/>
  <c r="HQ41" i="4"/>
  <c r="HO41" i="4"/>
  <c r="HL41" i="4"/>
  <c r="HJ41" i="4"/>
  <c r="HG41" i="4"/>
  <c r="HE41" i="4"/>
  <c r="HB41" i="4"/>
  <c r="GZ41" i="4"/>
  <c r="GW41" i="4"/>
  <c r="GU41" i="4"/>
  <c r="GR41" i="4"/>
  <c r="GP41" i="4"/>
  <c r="GM41" i="4"/>
  <c r="GK41" i="4"/>
  <c r="GH41" i="4"/>
  <c r="GF41" i="4"/>
  <c r="GC41" i="4"/>
  <c r="GA41" i="4"/>
  <c r="FX41" i="4"/>
  <c r="FV41" i="4"/>
  <c r="FS41" i="4"/>
  <c r="FQ41" i="4"/>
  <c r="FN41" i="4"/>
  <c r="FL41" i="4"/>
  <c r="FI41" i="4"/>
  <c r="FG41" i="4"/>
  <c r="FD41" i="4"/>
  <c r="FB41" i="4"/>
  <c r="EY41" i="4"/>
  <c r="EW41" i="4"/>
  <c r="ET41" i="4"/>
  <c r="ER41" i="4"/>
  <c r="EO41" i="4"/>
  <c r="EM41" i="4"/>
  <c r="EJ41" i="4"/>
  <c r="EH41" i="4"/>
  <c r="EE41" i="4"/>
  <c r="EC41" i="4"/>
  <c r="DZ41" i="4"/>
  <c r="DX41" i="4"/>
  <c r="DU41" i="4"/>
  <c r="DS41" i="4"/>
  <c r="DP41" i="4"/>
  <c r="DN41" i="4"/>
  <c r="DK41" i="4"/>
  <c r="DI41" i="4"/>
  <c r="DF41" i="4"/>
  <c r="DD41" i="4"/>
  <c r="DA41" i="4"/>
  <c r="CY41" i="4"/>
  <c r="CV41" i="4"/>
  <c r="CT41" i="4"/>
  <c r="CQ41" i="4"/>
  <c r="CO41" i="4"/>
  <c r="CL41" i="4"/>
  <c r="CJ41" i="4"/>
  <c r="CG41" i="4"/>
  <c r="CE41" i="4"/>
  <c r="CA41" i="4"/>
  <c r="BY41" i="4"/>
  <c r="BV41" i="4"/>
  <c r="BT41" i="4"/>
  <c r="BQ41" i="4"/>
  <c r="BO41" i="4"/>
  <c r="BL41" i="4"/>
  <c r="BJ41" i="4"/>
  <c r="BG41" i="4"/>
  <c r="BE41" i="4"/>
  <c r="BB41" i="4"/>
  <c r="AZ41" i="4"/>
  <c r="AW41" i="4"/>
  <c r="AU41" i="4"/>
  <c r="AR41" i="4"/>
  <c r="AP41" i="4"/>
  <c r="AL41" i="4"/>
  <c r="AJ41" i="4"/>
  <c r="AG41" i="4"/>
  <c r="AE41" i="4"/>
  <c r="AB41" i="4"/>
  <c r="Z41" i="4"/>
  <c r="W41" i="4"/>
  <c r="U41" i="4"/>
  <c r="H41" i="4"/>
  <c r="IF40" i="4"/>
  <c r="ID40" i="4"/>
  <c r="IA40" i="4"/>
  <c r="HY40" i="4"/>
  <c r="HV40" i="4"/>
  <c r="HT40" i="4"/>
  <c r="HQ40" i="4"/>
  <c r="HO40" i="4"/>
  <c r="HL40" i="4"/>
  <c r="HJ40" i="4"/>
  <c r="HG40" i="4"/>
  <c r="HE40" i="4"/>
  <c r="HB40" i="4"/>
  <c r="GZ40" i="4"/>
  <c r="GW40" i="4"/>
  <c r="GU40" i="4"/>
  <c r="GR40" i="4"/>
  <c r="GP40" i="4"/>
  <c r="GM40" i="4"/>
  <c r="GK40" i="4"/>
  <c r="GH40" i="4"/>
  <c r="GF40" i="4"/>
  <c r="GC40" i="4"/>
  <c r="GA40" i="4"/>
  <c r="FX40" i="4"/>
  <c r="FV40" i="4"/>
  <c r="FS40" i="4"/>
  <c r="FQ40" i="4"/>
  <c r="FN40" i="4"/>
  <c r="FL40" i="4"/>
  <c r="FI40" i="4"/>
  <c r="FG40" i="4"/>
  <c r="FD40" i="4"/>
  <c r="FB40" i="4"/>
  <c r="EY40" i="4"/>
  <c r="EW40" i="4"/>
  <c r="ET40" i="4"/>
  <c r="ER40" i="4"/>
  <c r="EO40" i="4"/>
  <c r="EM40" i="4"/>
  <c r="EJ40" i="4"/>
  <c r="EH40" i="4"/>
  <c r="EE40" i="4"/>
  <c r="EC40" i="4"/>
  <c r="DZ40" i="4"/>
  <c r="DX40" i="4"/>
  <c r="DU40" i="4"/>
  <c r="DS40" i="4"/>
  <c r="DP40" i="4"/>
  <c r="DN40" i="4"/>
  <c r="DK40" i="4"/>
  <c r="DI40" i="4"/>
  <c r="DF40" i="4"/>
  <c r="DD40" i="4"/>
  <c r="DA40" i="4"/>
  <c r="CY40" i="4"/>
  <c r="CV40" i="4"/>
  <c r="CT40" i="4"/>
  <c r="CQ40" i="4"/>
  <c r="CO40" i="4"/>
  <c r="CL40" i="4"/>
  <c r="CJ40" i="4"/>
  <c r="CG40" i="4"/>
  <c r="CE40" i="4"/>
  <c r="CA40" i="4"/>
  <c r="BY40" i="4"/>
  <c r="BV40" i="4"/>
  <c r="BT40" i="4"/>
  <c r="BQ40" i="4"/>
  <c r="BO40" i="4"/>
  <c r="BL40" i="4"/>
  <c r="BJ40" i="4"/>
  <c r="BG40" i="4"/>
  <c r="BE40" i="4"/>
  <c r="BB40" i="4"/>
  <c r="AZ40" i="4"/>
  <c r="AW40" i="4"/>
  <c r="AU40" i="4"/>
  <c r="AR40" i="4"/>
  <c r="AP40" i="4"/>
  <c r="AL40" i="4"/>
  <c r="AJ40" i="4"/>
  <c r="AG40" i="4"/>
  <c r="AE40" i="4"/>
  <c r="AB40" i="4"/>
  <c r="Z40" i="4"/>
  <c r="W40" i="4"/>
  <c r="U40" i="4"/>
  <c r="H40" i="4"/>
  <c r="IF39" i="4"/>
  <c r="ID39" i="4"/>
  <c r="IA39" i="4"/>
  <c r="HY39" i="4"/>
  <c r="HV39" i="4"/>
  <c r="HT39" i="4"/>
  <c r="HQ39" i="4"/>
  <c r="HO39" i="4"/>
  <c r="HL39" i="4"/>
  <c r="HJ39" i="4"/>
  <c r="HG39" i="4"/>
  <c r="HE39" i="4"/>
  <c r="HB39" i="4"/>
  <c r="GZ39" i="4"/>
  <c r="GW39" i="4"/>
  <c r="GU39" i="4"/>
  <c r="GR39" i="4"/>
  <c r="GP39" i="4"/>
  <c r="GM39" i="4"/>
  <c r="GK39" i="4"/>
  <c r="GH39" i="4"/>
  <c r="GF39" i="4"/>
  <c r="GC39" i="4"/>
  <c r="GA39" i="4"/>
  <c r="FX39" i="4"/>
  <c r="FV39" i="4"/>
  <c r="FS39" i="4"/>
  <c r="FQ39" i="4"/>
  <c r="FN39" i="4"/>
  <c r="FL39" i="4"/>
  <c r="FI39" i="4"/>
  <c r="FG39" i="4"/>
  <c r="FD39" i="4"/>
  <c r="FB39" i="4"/>
  <c r="EY39" i="4"/>
  <c r="EW39" i="4"/>
  <c r="ET39" i="4"/>
  <c r="ER39" i="4"/>
  <c r="EO39" i="4"/>
  <c r="EM39" i="4"/>
  <c r="EJ39" i="4"/>
  <c r="EH39" i="4"/>
  <c r="EE39" i="4"/>
  <c r="EC39" i="4"/>
  <c r="DZ39" i="4"/>
  <c r="DX39" i="4"/>
  <c r="DU39" i="4"/>
  <c r="DS39" i="4"/>
  <c r="DP39" i="4"/>
  <c r="DN39" i="4"/>
  <c r="DK39" i="4"/>
  <c r="DI39" i="4"/>
  <c r="DF39" i="4"/>
  <c r="DD39" i="4"/>
  <c r="DA39" i="4"/>
  <c r="CY39" i="4"/>
  <c r="CV39" i="4"/>
  <c r="CT39" i="4"/>
  <c r="CQ39" i="4"/>
  <c r="CO39" i="4"/>
  <c r="CL39" i="4"/>
  <c r="CJ39" i="4"/>
  <c r="CG39" i="4"/>
  <c r="CE39" i="4"/>
  <c r="CA39" i="4"/>
  <c r="BY39" i="4"/>
  <c r="BV39" i="4"/>
  <c r="BT39" i="4"/>
  <c r="BQ39" i="4"/>
  <c r="BO39" i="4"/>
  <c r="BL39" i="4"/>
  <c r="BJ39" i="4"/>
  <c r="BG39" i="4"/>
  <c r="BE39" i="4"/>
  <c r="BB39" i="4"/>
  <c r="AZ39" i="4"/>
  <c r="AW39" i="4"/>
  <c r="AU39" i="4"/>
  <c r="AR39" i="4"/>
  <c r="AP39" i="4"/>
  <c r="AL39" i="4"/>
  <c r="AJ39" i="4"/>
  <c r="AG39" i="4"/>
  <c r="AE39" i="4"/>
  <c r="AB39" i="4"/>
  <c r="Z39" i="4"/>
  <c r="W39" i="4"/>
  <c r="U39" i="4"/>
  <c r="H39" i="4"/>
  <c r="IF38" i="4"/>
  <c r="ID38" i="4"/>
  <c r="IA38" i="4"/>
  <c r="HY38" i="4"/>
  <c r="HV38" i="4"/>
  <c r="HT38" i="4"/>
  <c r="HQ38" i="4"/>
  <c r="HO38" i="4"/>
  <c r="HL38" i="4"/>
  <c r="HJ38" i="4"/>
  <c r="HG38" i="4"/>
  <c r="HE38" i="4"/>
  <c r="HB38" i="4"/>
  <c r="GZ38" i="4"/>
  <c r="GW38" i="4"/>
  <c r="GU38" i="4"/>
  <c r="GR38" i="4"/>
  <c r="GP38" i="4"/>
  <c r="GM38" i="4"/>
  <c r="GK38" i="4"/>
  <c r="GH38" i="4"/>
  <c r="GF38" i="4"/>
  <c r="GC38" i="4"/>
  <c r="GA38" i="4"/>
  <c r="FX38" i="4"/>
  <c r="FV38" i="4"/>
  <c r="FS38" i="4"/>
  <c r="FQ38" i="4"/>
  <c r="FN38" i="4"/>
  <c r="FL38" i="4"/>
  <c r="FI38" i="4"/>
  <c r="FG38" i="4"/>
  <c r="FD38" i="4"/>
  <c r="FB38" i="4"/>
  <c r="EY38" i="4"/>
  <c r="EW38" i="4"/>
  <c r="ET38" i="4"/>
  <c r="ER38" i="4"/>
  <c r="EO38" i="4"/>
  <c r="EM38" i="4"/>
  <c r="EJ38" i="4"/>
  <c r="EH38" i="4"/>
  <c r="EE38" i="4"/>
  <c r="EC38" i="4"/>
  <c r="DZ38" i="4"/>
  <c r="DX38" i="4"/>
  <c r="DU38" i="4"/>
  <c r="DS38" i="4"/>
  <c r="DP38" i="4"/>
  <c r="DN38" i="4"/>
  <c r="DK38" i="4"/>
  <c r="DI38" i="4"/>
  <c r="DF38" i="4"/>
  <c r="DD38" i="4"/>
  <c r="DA38" i="4"/>
  <c r="CY38" i="4"/>
  <c r="CV38" i="4"/>
  <c r="CT38" i="4"/>
  <c r="CQ38" i="4"/>
  <c r="CO38" i="4"/>
  <c r="CL38" i="4"/>
  <c r="CJ38" i="4"/>
  <c r="CG38" i="4"/>
  <c r="CE38" i="4"/>
  <c r="CA38" i="4"/>
  <c r="BY38" i="4"/>
  <c r="BV38" i="4"/>
  <c r="BT38" i="4"/>
  <c r="BQ38" i="4"/>
  <c r="BO38" i="4"/>
  <c r="BL38" i="4"/>
  <c r="BJ38" i="4"/>
  <c r="BG38" i="4"/>
  <c r="BE38" i="4"/>
  <c r="BB38" i="4"/>
  <c r="AZ38" i="4"/>
  <c r="AW38" i="4"/>
  <c r="AU38" i="4"/>
  <c r="AR38" i="4"/>
  <c r="AP38" i="4"/>
  <c r="AL38" i="4"/>
  <c r="AJ38" i="4"/>
  <c r="AG38" i="4"/>
  <c r="AE38" i="4"/>
  <c r="AB38" i="4"/>
  <c r="Z38" i="4"/>
  <c r="W38" i="4"/>
  <c r="U38" i="4"/>
  <c r="H38" i="4"/>
  <c r="IF36" i="4"/>
  <c r="ID36" i="4"/>
  <c r="IA36" i="4"/>
  <c r="HY36" i="4"/>
  <c r="HV36" i="4"/>
  <c r="HT36" i="4"/>
  <c r="HQ36" i="4"/>
  <c r="HO36" i="4"/>
  <c r="HL36" i="4"/>
  <c r="HJ36" i="4"/>
  <c r="HG36" i="4"/>
  <c r="HE36" i="4"/>
  <c r="HB36" i="4"/>
  <c r="GZ36" i="4"/>
  <c r="GW36" i="4"/>
  <c r="GU36" i="4"/>
  <c r="GR36" i="4"/>
  <c r="GP36" i="4"/>
  <c r="GM36" i="4"/>
  <c r="GK36" i="4"/>
  <c r="GH36" i="4"/>
  <c r="GF36" i="4"/>
  <c r="GC36" i="4"/>
  <c r="GA36" i="4"/>
  <c r="FX36" i="4"/>
  <c r="FV36" i="4"/>
  <c r="FS36" i="4"/>
  <c r="FQ36" i="4"/>
  <c r="FN36" i="4"/>
  <c r="FL36" i="4"/>
  <c r="FI36" i="4"/>
  <c r="FG36" i="4"/>
  <c r="FD36" i="4"/>
  <c r="FB36" i="4"/>
  <c r="EY36" i="4"/>
  <c r="EW36" i="4"/>
  <c r="ET36" i="4"/>
  <c r="ER36" i="4"/>
  <c r="EO36" i="4"/>
  <c r="EM36" i="4"/>
  <c r="EJ36" i="4"/>
  <c r="EH36" i="4"/>
  <c r="EE36" i="4"/>
  <c r="EC36" i="4"/>
  <c r="DZ36" i="4"/>
  <c r="DX36" i="4"/>
  <c r="DU36" i="4"/>
  <c r="DS36" i="4"/>
  <c r="DP36" i="4"/>
  <c r="DN36" i="4"/>
  <c r="DK36" i="4"/>
  <c r="DI36" i="4"/>
  <c r="DF36" i="4"/>
  <c r="DD36" i="4"/>
  <c r="DA36" i="4"/>
  <c r="CY36" i="4"/>
  <c r="CV36" i="4"/>
  <c r="CT36" i="4"/>
  <c r="CQ36" i="4"/>
  <c r="CO36" i="4"/>
  <c r="CL36" i="4"/>
  <c r="CJ36" i="4"/>
  <c r="CG36" i="4"/>
  <c r="CE36" i="4"/>
  <c r="CA36" i="4"/>
  <c r="BY36" i="4"/>
  <c r="BV36" i="4"/>
  <c r="BT36" i="4"/>
  <c r="BQ36" i="4"/>
  <c r="BO36" i="4"/>
  <c r="BL36" i="4"/>
  <c r="BJ36" i="4"/>
  <c r="BG36" i="4"/>
  <c r="BE36" i="4"/>
  <c r="BB36" i="4"/>
  <c r="AZ36" i="4"/>
  <c r="AW36" i="4"/>
  <c r="AU36" i="4"/>
  <c r="AR36" i="4"/>
  <c r="AP36" i="4"/>
  <c r="AL36" i="4"/>
  <c r="AJ36" i="4"/>
  <c r="AG36" i="4"/>
  <c r="AE36" i="4"/>
  <c r="AB36" i="4"/>
  <c r="Z36" i="4"/>
  <c r="W36" i="4"/>
  <c r="U36" i="4"/>
  <c r="H36" i="4"/>
  <c r="IF35" i="4"/>
  <c r="ID35" i="4"/>
  <c r="IA35" i="4"/>
  <c r="HY35" i="4"/>
  <c r="HV35" i="4"/>
  <c r="HT35" i="4"/>
  <c r="HQ35" i="4"/>
  <c r="HO35" i="4"/>
  <c r="HL35" i="4"/>
  <c r="HJ35" i="4"/>
  <c r="HG35" i="4"/>
  <c r="HE35" i="4"/>
  <c r="HB35" i="4"/>
  <c r="GZ35" i="4"/>
  <c r="GW35" i="4"/>
  <c r="GU35" i="4"/>
  <c r="GR35" i="4"/>
  <c r="GP35" i="4"/>
  <c r="GM35" i="4"/>
  <c r="GK35" i="4"/>
  <c r="GH35" i="4"/>
  <c r="GF35" i="4"/>
  <c r="GC35" i="4"/>
  <c r="GA35" i="4"/>
  <c r="FX35" i="4"/>
  <c r="FV35" i="4"/>
  <c r="FS35" i="4"/>
  <c r="FQ35" i="4"/>
  <c r="FN35" i="4"/>
  <c r="FL35" i="4"/>
  <c r="FI35" i="4"/>
  <c r="FG35" i="4"/>
  <c r="FD35" i="4"/>
  <c r="FB35" i="4"/>
  <c r="EY35" i="4"/>
  <c r="EW35" i="4"/>
  <c r="ET35" i="4"/>
  <c r="ER35" i="4"/>
  <c r="EO35" i="4"/>
  <c r="EM35" i="4"/>
  <c r="EJ35" i="4"/>
  <c r="EH35" i="4"/>
  <c r="EE35" i="4"/>
  <c r="EC35" i="4"/>
  <c r="DZ35" i="4"/>
  <c r="DX35" i="4"/>
  <c r="DU35" i="4"/>
  <c r="DS35" i="4"/>
  <c r="DP35" i="4"/>
  <c r="DN35" i="4"/>
  <c r="DK35" i="4"/>
  <c r="DI35" i="4"/>
  <c r="DF35" i="4"/>
  <c r="DD35" i="4"/>
  <c r="DA35" i="4"/>
  <c r="CY35" i="4"/>
  <c r="CV35" i="4"/>
  <c r="CT35" i="4"/>
  <c r="CQ35" i="4"/>
  <c r="CO35" i="4"/>
  <c r="CL35" i="4"/>
  <c r="CJ35" i="4"/>
  <c r="CG35" i="4"/>
  <c r="CE35" i="4"/>
  <c r="CA35" i="4"/>
  <c r="BY35" i="4"/>
  <c r="BV35" i="4"/>
  <c r="BT35" i="4"/>
  <c r="BQ35" i="4"/>
  <c r="BO35" i="4"/>
  <c r="BL35" i="4"/>
  <c r="BJ35" i="4"/>
  <c r="BG35" i="4"/>
  <c r="BE35" i="4"/>
  <c r="BB35" i="4"/>
  <c r="AZ35" i="4"/>
  <c r="AW35" i="4"/>
  <c r="AU35" i="4"/>
  <c r="AR35" i="4"/>
  <c r="AP35" i="4"/>
  <c r="AL35" i="4"/>
  <c r="AJ35" i="4"/>
  <c r="AG35" i="4"/>
  <c r="AE35" i="4"/>
  <c r="AB35" i="4"/>
  <c r="Z35" i="4"/>
  <c r="W35" i="4"/>
  <c r="U35" i="4"/>
  <c r="H35" i="4"/>
  <c r="IF34" i="4"/>
  <c r="ID34" i="4"/>
  <c r="IA34" i="4"/>
  <c r="HY34" i="4"/>
  <c r="HV34" i="4"/>
  <c r="HT34" i="4"/>
  <c r="HQ34" i="4"/>
  <c r="HO34" i="4"/>
  <c r="HL34" i="4"/>
  <c r="HJ34" i="4"/>
  <c r="HG34" i="4"/>
  <c r="HE34" i="4"/>
  <c r="HB34" i="4"/>
  <c r="GZ34" i="4"/>
  <c r="GW34" i="4"/>
  <c r="GU34" i="4"/>
  <c r="GR34" i="4"/>
  <c r="GP34" i="4"/>
  <c r="GM34" i="4"/>
  <c r="GK34" i="4"/>
  <c r="GH34" i="4"/>
  <c r="GF34" i="4"/>
  <c r="GC34" i="4"/>
  <c r="GA34" i="4"/>
  <c r="FX34" i="4"/>
  <c r="FV34" i="4"/>
  <c r="FS34" i="4"/>
  <c r="FQ34" i="4"/>
  <c r="FN34" i="4"/>
  <c r="FL34" i="4"/>
  <c r="FI34" i="4"/>
  <c r="FG34" i="4"/>
  <c r="FD34" i="4"/>
  <c r="FB34" i="4"/>
  <c r="EY34" i="4"/>
  <c r="EW34" i="4"/>
  <c r="ET34" i="4"/>
  <c r="ER34" i="4"/>
  <c r="EO34" i="4"/>
  <c r="EM34" i="4"/>
  <c r="EJ34" i="4"/>
  <c r="EH34" i="4"/>
  <c r="EE34" i="4"/>
  <c r="EC34" i="4"/>
  <c r="DZ34" i="4"/>
  <c r="DX34" i="4"/>
  <c r="DU34" i="4"/>
  <c r="DS34" i="4"/>
  <c r="DP34" i="4"/>
  <c r="DN34" i="4"/>
  <c r="DK34" i="4"/>
  <c r="DI34" i="4"/>
  <c r="DF34" i="4"/>
  <c r="DD34" i="4"/>
  <c r="DA34" i="4"/>
  <c r="CY34" i="4"/>
  <c r="CV34" i="4"/>
  <c r="CT34" i="4"/>
  <c r="CQ34" i="4"/>
  <c r="CO34" i="4"/>
  <c r="CL34" i="4"/>
  <c r="CJ34" i="4"/>
  <c r="CG34" i="4"/>
  <c r="CE34" i="4"/>
  <c r="CA34" i="4"/>
  <c r="BY34" i="4"/>
  <c r="BV34" i="4"/>
  <c r="BT34" i="4"/>
  <c r="BQ34" i="4"/>
  <c r="BO34" i="4"/>
  <c r="BL34" i="4"/>
  <c r="BJ34" i="4"/>
  <c r="BG34" i="4"/>
  <c r="BE34" i="4"/>
  <c r="BB34" i="4"/>
  <c r="AZ34" i="4"/>
  <c r="AW34" i="4"/>
  <c r="AU34" i="4"/>
  <c r="AR34" i="4"/>
  <c r="AP34" i="4"/>
  <c r="AL34" i="4"/>
  <c r="AJ34" i="4"/>
  <c r="AG34" i="4"/>
  <c r="AE34" i="4"/>
  <c r="AB34" i="4"/>
  <c r="Z34" i="4"/>
  <c r="W34" i="4"/>
  <c r="U34" i="4"/>
  <c r="H34" i="4"/>
  <c r="IF33" i="4"/>
  <c r="ID33" i="4"/>
  <c r="IA33" i="4"/>
  <c r="HY33" i="4"/>
  <c r="HV33" i="4"/>
  <c r="HT33" i="4"/>
  <c r="HQ33" i="4"/>
  <c r="HO33" i="4"/>
  <c r="HL33" i="4"/>
  <c r="HJ33" i="4"/>
  <c r="HG33" i="4"/>
  <c r="HE33" i="4"/>
  <c r="HB33" i="4"/>
  <c r="GZ33" i="4"/>
  <c r="GW33" i="4"/>
  <c r="GU33" i="4"/>
  <c r="GR33" i="4"/>
  <c r="GP33" i="4"/>
  <c r="GM33" i="4"/>
  <c r="GK33" i="4"/>
  <c r="GH33" i="4"/>
  <c r="GF33" i="4"/>
  <c r="GC33" i="4"/>
  <c r="GA33" i="4"/>
  <c r="FX33" i="4"/>
  <c r="FV33" i="4"/>
  <c r="FS33" i="4"/>
  <c r="FQ33" i="4"/>
  <c r="FN33" i="4"/>
  <c r="FL33" i="4"/>
  <c r="FI33" i="4"/>
  <c r="FG33" i="4"/>
  <c r="FD33" i="4"/>
  <c r="FB33" i="4"/>
  <c r="EY33" i="4"/>
  <c r="EW33" i="4"/>
  <c r="ET33" i="4"/>
  <c r="ER33" i="4"/>
  <c r="EO33" i="4"/>
  <c r="EM33" i="4"/>
  <c r="EJ33" i="4"/>
  <c r="EH33" i="4"/>
  <c r="EE33" i="4"/>
  <c r="EC33" i="4"/>
  <c r="DZ33" i="4"/>
  <c r="DX33" i="4"/>
  <c r="DU33" i="4"/>
  <c r="DS33" i="4"/>
  <c r="DP33" i="4"/>
  <c r="DN33" i="4"/>
  <c r="DK33" i="4"/>
  <c r="DI33" i="4"/>
  <c r="DF33" i="4"/>
  <c r="DD33" i="4"/>
  <c r="DA33" i="4"/>
  <c r="CY33" i="4"/>
  <c r="CV33" i="4"/>
  <c r="CT33" i="4"/>
  <c r="CQ33" i="4"/>
  <c r="CO33" i="4"/>
  <c r="CL33" i="4"/>
  <c r="CJ33" i="4"/>
  <c r="CG33" i="4"/>
  <c r="CE33" i="4"/>
  <c r="CA33" i="4"/>
  <c r="BY33" i="4"/>
  <c r="BV33" i="4"/>
  <c r="BT33" i="4"/>
  <c r="BQ33" i="4"/>
  <c r="BO33" i="4"/>
  <c r="BL33" i="4"/>
  <c r="BJ33" i="4"/>
  <c r="BG33" i="4"/>
  <c r="BE33" i="4"/>
  <c r="BB33" i="4"/>
  <c r="AZ33" i="4"/>
  <c r="AW33" i="4"/>
  <c r="AU33" i="4"/>
  <c r="AR33" i="4"/>
  <c r="AP33" i="4"/>
  <c r="AL33" i="4"/>
  <c r="AJ33" i="4"/>
  <c r="AG33" i="4"/>
  <c r="AE33" i="4"/>
  <c r="AB33" i="4"/>
  <c r="Z33" i="4"/>
  <c r="W33" i="4"/>
  <c r="U33" i="4"/>
  <c r="H33" i="4"/>
  <c r="IF32" i="4"/>
  <c r="ID32" i="4"/>
  <c r="IA32" i="4"/>
  <c r="HY32" i="4"/>
  <c r="HV32" i="4"/>
  <c r="HT32" i="4"/>
  <c r="HQ32" i="4"/>
  <c r="HO32" i="4"/>
  <c r="HL32" i="4"/>
  <c r="HJ32" i="4"/>
  <c r="HG32" i="4"/>
  <c r="HE32" i="4"/>
  <c r="HB32" i="4"/>
  <c r="GZ32" i="4"/>
  <c r="GW32" i="4"/>
  <c r="GU32" i="4"/>
  <c r="GR32" i="4"/>
  <c r="GP32" i="4"/>
  <c r="GM32" i="4"/>
  <c r="GK32" i="4"/>
  <c r="GH32" i="4"/>
  <c r="GF32" i="4"/>
  <c r="GC32" i="4"/>
  <c r="GA32" i="4"/>
  <c r="FX32" i="4"/>
  <c r="FV32" i="4"/>
  <c r="FS32" i="4"/>
  <c r="FQ32" i="4"/>
  <c r="FN32" i="4"/>
  <c r="FL32" i="4"/>
  <c r="FI32" i="4"/>
  <c r="FG32" i="4"/>
  <c r="FD32" i="4"/>
  <c r="FB32" i="4"/>
  <c r="EY32" i="4"/>
  <c r="EW32" i="4"/>
  <c r="ET32" i="4"/>
  <c r="ER32" i="4"/>
  <c r="EO32" i="4"/>
  <c r="EM32" i="4"/>
  <c r="EJ32" i="4"/>
  <c r="EH32" i="4"/>
  <c r="EE32" i="4"/>
  <c r="EC32" i="4"/>
  <c r="DZ32" i="4"/>
  <c r="DX32" i="4"/>
  <c r="DU32" i="4"/>
  <c r="DS32" i="4"/>
  <c r="DP32" i="4"/>
  <c r="DN32" i="4"/>
  <c r="DK32" i="4"/>
  <c r="DI32" i="4"/>
  <c r="DF32" i="4"/>
  <c r="DD32" i="4"/>
  <c r="DA32" i="4"/>
  <c r="CY32" i="4"/>
  <c r="CV32" i="4"/>
  <c r="CT32" i="4"/>
  <c r="CQ32" i="4"/>
  <c r="CO32" i="4"/>
  <c r="CL32" i="4"/>
  <c r="CJ32" i="4"/>
  <c r="CG32" i="4"/>
  <c r="CE32" i="4"/>
  <c r="CA32" i="4"/>
  <c r="BY32" i="4"/>
  <c r="BV32" i="4"/>
  <c r="BT32" i="4"/>
  <c r="BQ32" i="4"/>
  <c r="BO32" i="4"/>
  <c r="BL32" i="4"/>
  <c r="BJ32" i="4"/>
  <c r="BG32" i="4"/>
  <c r="BE32" i="4"/>
  <c r="BB32" i="4"/>
  <c r="AZ32" i="4"/>
  <c r="AW32" i="4"/>
  <c r="AU32" i="4"/>
  <c r="AR32" i="4"/>
  <c r="AP32" i="4"/>
  <c r="AL32" i="4"/>
  <c r="AJ32" i="4"/>
  <c r="AG32" i="4"/>
  <c r="AE32" i="4"/>
  <c r="AB32" i="4"/>
  <c r="Z32" i="4"/>
  <c r="W32" i="4"/>
  <c r="U32" i="4"/>
  <c r="H32" i="4"/>
  <c r="IF31" i="4"/>
  <c r="ID31" i="4"/>
  <c r="IA31" i="4"/>
  <c r="HY31" i="4"/>
  <c r="HV31" i="4"/>
  <c r="HT31" i="4"/>
  <c r="HQ31" i="4"/>
  <c r="HO31" i="4"/>
  <c r="HL31" i="4"/>
  <c r="HJ31" i="4"/>
  <c r="HG31" i="4"/>
  <c r="HE31" i="4"/>
  <c r="HB31" i="4"/>
  <c r="GZ31" i="4"/>
  <c r="GW31" i="4"/>
  <c r="GU31" i="4"/>
  <c r="GR31" i="4"/>
  <c r="GP31" i="4"/>
  <c r="GM31" i="4"/>
  <c r="GK31" i="4"/>
  <c r="GH31" i="4"/>
  <c r="GF31" i="4"/>
  <c r="GC31" i="4"/>
  <c r="GA31" i="4"/>
  <c r="FX31" i="4"/>
  <c r="FV31" i="4"/>
  <c r="FS31" i="4"/>
  <c r="FQ31" i="4"/>
  <c r="FN31" i="4"/>
  <c r="FL31" i="4"/>
  <c r="FI31" i="4"/>
  <c r="FG31" i="4"/>
  <c r="FD31" i="4"/>
  <c r="FB31" i="4"/>
  <c r="EY31" i="4"/>
  <c r="EW31" i="4"/>
  <c r="ET31" i="4"/>
  <c r="ER31" i="4"/>
  <c r="EO31" i="4"/>
  <c r="EM31" i="4"/>
  <c r="EJ31" i="4"/>
  <c r="EH31" i="4"/>
  <c r="EE31" i="4"/>
  <c r="EC31" i="4"/>
  <c r="DZ31" i="4"/>
  <c r="DX31" i="4"/>
  <c r="DU31" i="4"/>
  <c r="DS31" i="4"/>
  <c r="DP31" i="4"/>
  <c r="DN31" i="4"/>
  <c r="DK31" i="4"/>
  <c r="DI31" i="4"/>
  <c r="DF31" i="4"/>
  <c r="DD31" i="4"/>
  <c r="DA31" i="4"/>
  <c r="CY31" i="4"/>
  <c r="CV31" i="4"/>
  <c r="CT31" i="4"/>
  <c r="CQ31" i="4"/>
  <c r="CO31" i="4"/>
  <c r="CL31" i="4"/>
  <c r="CJ31" i="4"/>
  <c r="CG31" i="4"/>
  <c r="CE31" i="4"/>
  <c r="CA31" i="4"/>
  <c r="BY31" i="4"/>
  <c r="BV31" i="4"/>
  <c r="BT31" i="4"/>
  <c r="BQ31" i="4"/>
  <c r="BO31" i="4"/>
  <c r="BL31" i="4"/>
  <c r="BJ31" i="4"/>
  <c r="BG31" i="4"/>
  <c r="BE31" i="4"/>
  <c r="BB31" i="4"/>
  <c r="AZ31" i="4"/>
  <c r="AW31" i="4"/>
  <c r="AU31" i="4"/>
  <c r="AR31" i="4"/>
  <c r="AP31" i="4"/>
  <c r="AL31" i="4"/>
  <c r="AJ31" i="4"/>
  <c r="AG31" i="4"/>
  <c r="AE31" i="4"/>
  <c r="AB31" i="4"/>
  <c r="Z31" i="4"/>
  <c r="W31" i="4"/>
  <c r="U31" i="4"/>
  <c r="H31" i="4"/>
  <c r="IF30" i="4"/>
  <c r="ID30" i="4"/>
  <c r="IA30" i="4"/>
  <c r="HY30" i="4"/>
  <c r="HV30" i="4"/>
  <c r="HT30" i="4"/>
  <c r="HQ30" i="4"/>
  <c r="HO30" i="4"/>
  <c r="HL30" i="4"/>
  <c r="HJ30" i="4"/>
  <c r="HG30" i="4"/>
  <c r="HE30" i="4"/>
  <c r="HB30" i="4"/>
  <c r="GZ30" i="4"/>
  <c r="GW30" i="4"/>
  <c r="GU30" i="4"/>
  <c r="GR30" i="4"/>
  <c r="GP30" i="4"/>
  <c r="GM30" i="4"/>
  <c r="GK30" i="4"/>
  <c r="GH30" i="4"/>
  <c r="GF30" i="4"/>
  <c r="GC30" i="4"/>
  <c r="GA30" i="4"/>
  <c r="FX30" i="4"/>
  <c r="FV30" i="4"/>
  <c r="FS30" i="4"/>
  <c r="FQ30" i="4"/>
  <c r="FN30" i="4"/>
  <c r="FL30" i="4"/>
  <c r="FI30" i="4"/>
  <c r="FG30" i="4"/>
  <c r="FD30" i="4"/>
  <c r="FB30" i="4"/>
  <c r="EY30" i="4"/>
  <c r="EW30" i="4"/>
  <c r="ET30" i="4"/>
  <c r="ER30" i="4"/>
  <c r="EO30" i="4"/>
  <c r="EM30" i="4"/>
  <c r="EJ30" i="4"/>
  <c r="EH30" i="4"/>
  <c r="EE30" i="4"/>
  <c r="EC30" i="4"/>
  <c r="DZ30" i="4"/>
  <c r="DX30" i="4"/>
  <c r="DU30" i="4"/>
  <c r="DS30" i="4"/>
  <c r="DP30" i="4"/>
  <c r="DN30" i="4"/>
  <c r="DK30" i="4"/>
  <c r="DI30" i="4"/>
  <c r="DF30" i="4"/>
  <c r="DD30" i="4"/>
  <c r="DA30" i="4"/>
  <c r="CY30" i="4"/>
  <c r="CV30" i="4"/>
  <c r="CT30" i="4"/>
  <c r="CQ30" i="4"/>
  <c r="CO30" i="4"/>
  <c r="CL30" i="4"/>
  <c r="CJ30" i="4"/>
  <c r="CG30" i="4"/>
  <c r="CE30" i="4"/>
  <c r="CA30" i="4"/>
  <c r="BY30" i="4"/>
  <c r="BV30" i="4"/>
  <c r="BT30" i="4"/>
  <c r="BQ30" i="4"/>
  <c r="BO30" i="4"/>
  <c r="BL30" i="4"/>
  <c r="BJ30" i="4"/>
  <c r="BG30" i="4"/>
  <c r="BE30" i="4"/>
  <c r="BB30" i="4"/>
  <c r="AZ30" i="4"/>
  <c r="AW30" i="4"/>
  <c r="AU30" i="4"/>
  <c r="AR30" i="4"/>
  <c r="AP30" i="4"/>
  <c r="AL30" i="4"/>
  <c r="AJ30" i="4"/>
  <c r="AG30" i="4"/>
  <c r="AE30" i="4"/>
  <c r="AB30" i="4"/>
  <c r="Z30" i="4"/>
  <c r="W30" i="4"/>
  <c r="U30" i="4"/>
  <c r="H30" i="4"/>
  <c r="IF29" i="4"/>
  <c r="ID29" i="4"/>
  <c r="IA29" i="4"/>
  <c r="HY29" i="4"/>
  <c r="HV29" i="4"/>
  <c r="HT29" i="4"/>
  <c r="HQ29" i="4"/>
  <c r="HO29" i="4"/>
  <c r="HL29" i="4"/>
  <c r="HJ29" i="4"/>
  <c r="HG29" i="4"/>
  <c r="HE29" i="4"/>
  <c r="HB29" i="4"/>
  <c r="GZ29" i="4"/>
  <c r="GW29" i="4"/>
  <c r="GU29" i="4"/>
  <c r="GR29" i="4"/>
  <c r="GP29" i="4"/>
  <c r="GM29" i="4"/>
  <c r="GK29" i="4"/>
  <c r="GH29" i="4"/>
  <c r="GF29" i="4"/>
  <c r="GC29" i="4"/>
  <c r="GA29" i="4"/>
  <c r="FX29" i="4"/>
  <c r="FV29" i="4"/>
  <c r="FS29" i="4"/>
  <c r="FQ29" i="4"/>
  <c r="FN29" i="4"/>
  <c r="FL29" i="4"/>
  <c r="FI29" i="4"/>
  <c r="FG29" i="4"/>
  <c r="FD29" i="4"/>
  <c r="FB29" i="4"/>
  <c r="EY29" i="4"/>
  <c r="EW29" i="4"/>
  <c r="ET29" i="4"/>
  <c r="ER29" i="4"/>
  <c r="EO29" i="4"/>
  <c r="EM29" i="4"/>
  <c r="EJ29" i="4"/>
  <c r="EH29" i="4"/>
  <c r="EE29" i="4"/>
  <c r="EC29" i="4"/>
  <c r="DZ29" i="4"/>
  <c r="DX29" i="4"/>
  <c r="DU29" i="4"/>
  <c r="DS29" i="4"/>
  <c r="DP29" i="4"/>
  <c r="DN29" i="4"/>
  <c r="DK29" i="4"/>
  <c r="DI29" i="4"/>
  <c r="DF29" i="4"/>
  <c r="DD29" i="4"/>
  <c r="DA29" i="4"/>
  <c r="CY29" i="4"/>
  <c r="CV29" i="4"/>
  <c r="CT29" i="4"/>
  <c r="CQ29" i="4"/>
  <c r="CO29" i="4"/>
  <c r="CL29" i="4"/>
  <c r="CJ29" i="4"/>
  <c r="CG29" i="4"/>
  <c r="CE29" i="4"/>
  <c r="CA29" i="4"/>
  <c r="BY29" i="4"/>
  <c r="BV29" i="4"/>
  <c r="BT29" i="4"/>
  <c r="BQ29" i="4"/>
  <c r="BO29" i="4"/>
  <c r="BL29" i="4"/>
  <c r="BJ29" i="4"/>
  <c r="BG29" i="4"/>
  <c r="BE29" i="4"/>
  <c r="BB29" i="4"/>
  <c r="AZ29" i="4"/>
  <c r="AW29" i="4"/>
  <c r="AU29" i="4"/>
  <c r="AR29" i="4"/>
  <c r="AP29" i="4"/>
  <c r="AL29" i="4"/>
  <c r="AJ29" i="4"/>
  <c r="AG29" i="4"/>
  <c r="AE29" i="4"/>
  <c r="AB29" i="4"/>
  <c r="Z29" i="4"/>
  <c r="W29" i="4"/>
  <c r="U29" i="4"/>
  <c r="H29" i="4"/>
  <c r="IF27" i="4"/>
  <c r="ID27" i="4"/>
  <c r="IA27" i="4"/>
  <c r="HY27" i="4"/>
  <c r="HV27" i="4"/>
  <c r="HT27" i="4"/>
  <c r="HQ27" i="4"/>
  <c r="HO27" i="4"/>
  <c r="HL27" i="4"/>
  <c r="HJ27" i="4"/>
  <c r="HG27" i="4"/>
  <c r="HE27" i="4"/>
  <c r="HB27" i="4"/>
  <c r="GZ27" i="4"/>
  <c r="GW27" i="4"/>
  <c r="GU27" i="4"/>
  <c r="GR27" i="4"/>
  <c r="GP27" i="4"/>
  <c r="GM27" i="4"/>
  <c r="GK27" i="4"/>
  <c r="GH27" i="4"/>
  <c r="GF27" i="4"/>
  <c r="GC27" i="4"/>
  <c r="GA27" i="4"/>
  <c r="FX27" i="4"/>
  <c r="FV27" i="4"/>
  <c r="FS27" i="4"/>
  <c r="FQ27" i="4"/>
  <c r="FN27" i="4"/>
  <c r="FL27" i="4"/>
  <c r="FI27" i="4"/>
  <c r="FG27" i="4"/>
  <c r="FD27" i="4"/>
  <c r="FB27" i="4"/>
  <c r="EY27" i="4"/>
  <c r="EW27" i="4"/>
  <c r="ET27" i="4"/>
  <c r="ER27" i="4"/>
  <c r="EO27" i="4"/>
  <c r="EM27" i="4"/>
  <c r="EJ27" i="4"/>
  <c r="EH27" i="4"/>
  <c r="EE27" i="4"/>
  <c r="EC27" i="4"/>
  <c r="DZ27" i="4"/>
  <c r="DX27" i="4"/>
  <c r="DU27" i="4"/>
  <c r="DS27" i="4"/>
  <c r="DP27" i="4"/>
  <c r="DN27" i="4"/>
  <c r="DK27" i="4"/>
  <c r="DI27" i="4"/>
  <c r="DF27" i="4"/>
  <c r="DD27" i="4"/>
  <c r="DA27" i="4"/>
  <c r="CY27" i="4"/>
  <c r="CV27" i="4"/>
  <c r="CT27" i="4"/>
  <c r="CQ27" i="4"/>
  <c r="CO27" i="4"/>
  <c r="CL27" i="4"/>
  <c r="CJ27" i="4"/>
  <c r="CG27" i="4"/>
  <c r="CE27" i="4"/>
  <c r="CA27" i="4"/>
  <c r="BY27" i="4"/>
  <c r="BV27" i="4"/>
  <c r="BT27" i="4"/>
  <c r="BQ27" i="4"/>
  <c r="BO27" i="4"/>
  <c r="BL27" i="4"/>
  <c r="BJ27" i="4"/>
  <c r="BG27" i="4"/>
  <c r="BE27" i="4"/>
  <c r="BB27" i="4"/>
  <c r="AZ27" i="4"/>
  <c r="AW27" i="4"/>
  <c r="AU27" i="4"/>
  <c r="AR27" i="4"/>
  <c r="AP27" i="4"/>
  <c r="AL27" i="4"/>
  <c r="AJ27" i="4"/>
  <c r="AG27" i="4"/>
  <c r="AE27" i="4"/>
  <c r="AB27" i="4"/>
  <c r="Z27" i="4"/>
  <c r="W27" i="4"/>
  <c r="U27" i="4"/>
  <c r="H27" i="4"/>
  <c r="IF26" i="4"/>
  <c r="ID26" i="4"/>
  <c r="IA26" i="4"/>
  <c r="HY26" i="4"/>
  <c r="HV26" i="4"/>
  <c r="HT26" i="4"/>
  <c r="HQ26" i="4"/>
  <c r="HO26" i="4"/>
  <c r="HL26" i="4"/>
  <c r="HJ26" i="4"/>
  <c r="HG26" i="4"/>
  <c r="HE26" i="4"/>
  <c r="HB26" i="4"/>
  <c r="GZ26" i="4"/>
  <c r="GW26" i="4"/>
  <c r="GU26" i="4"/>
  <c r="GR26" i="4"/>
  <c r="GP26" i="4"/>
  <c r="GM26" i="4"/>
  <c r="GK26" i="4"/>
  <c r="GH26" i="4"/>
  <c r="GF26" i="4"/>
  <c r="GC26" i="4"/>
  <c r="GA26" i="4"/>
  <c r="FX26" i="4"/>
  <c r="FV26" i="4"/>
  <c r="FS26" i="4"/>
  <c r="FQ26" i="4"/>
  <c r="FN26" i="4"/>
  <c r="FL26" i="4"/>
  <c r="FI26" i="4"/>
  <c r="FG26" i="4"/>
  <c r="FD26" i="4"/>
  <c r="FB26" i="4"/>
  <c r="EY26" i="4"/>
  <c r="EW26" i="4"/>
  <c r="ET26" i="4"/>
  <c r="ER26" i="4"/>
  <c r="EO26" i="4"/>
  <c r="EM26" i="4"/>
  <c r="EJ26" i="4"/>
  <c r="EH26" i="4"/>
  <c r="EE26" i="4"/>
  <c r="EC26" i="4"/>
  <c r="DZ26" i="4"/>
  <c r="DX26" i="4"/>
  <c r="DU26" i="4"/>
  <c r="DS26" i="4"/>
  <c r="DP26" i="4"/>
  <c r="DN26" i="4"/>
  <c r="DK26" i="4"/>
  <c r="DI26" i="4"/>
  <c r="DF26" i="4"/>
  <c r="DD26" i="4"/>
  <c r="DA26" i="4"/>
  <c r="CY26" i="4"/>
  <c r="CV26" i="4"/>
  <c r="CT26" i="4"/>
  <c r="CQ26" i="4"/>
  <c r="CO26" i="4"/>
  <c r="CL26" i="4"/>
  <c r="CJ26" i="4"/>
  <c r="CG26" i="4"/>
  <c r="CE26" i="4"/>
  <c r="CA26" i="4"/>
  <c r="BY26" i="4"/>
  <c r="BV26" i="4"/>
  <c r="BT26" i="4"/>
  <c r="BQ26" i="4"/>
  <c r="BO26" i="4"/>
  <c r="BL26" i="4"/>
  <c r="BJ26" i="4"/>
  <c r="BG26" i="4"/>
  <c r="BE26" i="4"/>
  <c r="BB26" i="4"/>
  <c r="AZ26" i="4"/>
  <c r="AW26" i="4"/>
  <c r="AU26" i="4"/>
  <c r="AR26" i="4"/>
  <c r="AP26" i="4"/>
  <c r="AL26" i="4"/>
  <c r="AJ26" i="4"/>
  <c r="AG26" i="4"/>
  <c r="AE26" i="4"/>
  <c r="AB26" i="4"/>
  <c r="Z26" i="4"/>
  <c r="W26" i="4"/>
  <c r="U26" i="4"/>
  <c r="H26" i="4"/>
  <c r="IF25" i="4"/>
  <c r="ID25" i="4"/>
  <c r="IA25" i="4"/>
  <c r="HY25" i="4"/>
  <c r="HV25" i="4"/>
  <c r="HT25" i="4"/>
  <c r="HQ25" i="4"/>
  <c r="HO25" i="4"/>
  <c r="HL25" i="4"/>
  <c r="HJ25" i="4"/>
  <c r="HG25" i="4"/>
  <c r="HE25" i="4"/>
  <c r="HB25" i="4"/>
  <c r="GZ25" i="4"/>
  <c r="GW25" i="4"/>
  <c r="GU25" i="4"/>
  <c r="GR25" i="4"/>
  <c r="GP25" i="4"/>
  <c r="GM25" i="4"/>
  <c r="GK25" i="4"/>
  <c r="GH25" i="4"/>
  <c r="GF25" i="4"/>
  <c r="GC25" i="4"/>
  <c r="GA25" i="4"/>
  <c r="FX25" i="4"/>
  <c r="FV25" i="4"/>
  <c r="FS25" i="4"/>
  <c r="FQ25" i="4"/>
  <c r="FN25" i="4"/>
  <c r="FL25" i="4"/>
  <c r="FI25" i="4"/>
  <c r="FG25" i="4"/>
  <c r="FD25" i="4"/>
  <c r="FB25" i="4"/>
  <c r="EY25" i="4"/>
  <c r="EW25" i="4"/>
  <c r="ET25" i="4"/>
  <c r="ER25" i="4"/>
  <c r="EO25" i="4"/>
  <c r="EM25" i="4"/>
  <c r="EJ25" i="4"/>
  <c r="EH25" i="4"/>
  <c r="EE25" i="4"/>
  <c r="EC25" i="4"/>
  <c r="DZ25" i="4"/>
  <c r="DX25" i="4"/>
  <c r="DU25" i="4"/>
  <c r="DS25" i="4"/>
  <c r="DP25" i="4"/>
  <c r="DN25" i="4"/>
  <c r="DK25" i="4"/>
  <c r="DI25" i="4"/>
  <c r="DF25" i="4"/>
  <c r="DD25" i="4"/>
  <c r="DA25" i="4"/>
  <c r="CY25" i="4"/>
  <c r="CV25" i="4"/>
  <c r="CT25" i="4"/>
  <c r="CQ25" i="4"/>
  <c r="CO25" i="4"/>
  <c r="CL25" i="4"/>
  <c r="CJ25" i="4"/>
  <c r="CG25" i="4"/>
  <c r="CE25" i="4"/>
  <c r="CA25" i="4"/>
  <c r="BY25" i="4"/>
  <c r="BV25" i="4"/>
  <c r="BT25" i="4"/>
  <c r="BQ25" i="4"/>
  <c r="BO25" i="4"/>
  <c r="BL25" i="4"/>
  <c r="BJ25" i="4"/>
  <c r="BG25" i="4"/>
  <c r="BE25" i="4"/>
  <c r="BB25" i="4"/>
  <c r="AZ25" i="4"/>
  <c r="AW25" i="4"/>
  <c r="AU25" i="4"/>
  <c r="AR25" i="4"/>
  <c r="AP25" i="4"/>
  <c r="AL25" i="4"/>
  <c r="AJ25" i="4"/>
  <c r="AG25" i="4"/>
  <c r="AE25" i="4"/>
  <c r="AB25" i="4"/>
  <c r="Z25" i="4"/>
  <c r="W25" i="4"/>
  <c r="U25" i="4"/>
  <c r="H25" i="4"/>
  <c r="IF24" i="4"/>
  <c r="ID24" i="4"/>
  <c r="IA24" i="4"/>
  <c r="HY24" i="4"/>
  <c r="HV24" i="4"/>
  <c r="HT24" i="4"/>
  <c r="HQ24" i="4"/>
  <c r="HO24" i="4"/>
  <c r="HL24" i="4"/>
  <c r="HJ24" i="4"/>
  <c r="HG24" i="4"/>
  <c r="HE24" i="4"/>
  <c r="HB24" i="4"/>
  <c r="GZ24" i="4"/>
  <c r="GW24" i="4"/>
  <c r="GU24" i="4"/>
  <c r="GR24" i="4"/>
  <c r="GP24" i="4"/>
  <c r="GM24" i="4"/>
  <c r="GK24" i="4"/>
  <c r="GH24" i="4"/>
  <c r="GF24" i="4"/>
  <c r="GC24" i="4"/>
  <c r="GA24" i="4"/>
  <c r="FX24" i="4"/>
  <c r="FV24" i="4"/>
  <c r="FS24" i="4"/>
  <c r="FQ24" i="4"/>
  <c r="FN24" i="4"/>
  <c r="FL24" i="4"/>
  <c r="FI24" i="4"/>
  <c r="FG24" i="4"/>
  <c r="FD24" i="4"/>
  <c r="FB24" i="4"/>
  <c r="EY24" i="4"/>
  <c r="EW24" i="4"/>
  <c r="ET24" i="4"/>
  <c r="ER24" i="4"/>
  <c r="EO24" i="4"/>
  <c r="EM24" i="4"/>
  <c r="EJ24" i="4"/>
  <c r="EH24" i="4"/>
  <c r="EE24" i="4"/>
  <c r="EC24" i="4"/>
  <c r="DZ24" i="4"/>
  <c r="DX24" i="4"/>
  <c r="DU24" i="4"/>
  <c r="DS24" i="4"/>
  <c r="DP24" i="4"/>
  <c r="DN24" i="4"/>
  <c r="DK24" i="4"/>
  <c r="DI24" i="4"/>
  <c r="DF24" i="4"/>
  <c r="DD24" i="4"/>
  <c r="DA24" i="4"/>
  <c r="CY24" i="4"/>
  <c r="CV24" i="4"/>
  <c r="CT24" i="4"/>
  <c r="CQ24" i="4"/>
  <c r="CO24" i="4"/>
  <c r="CL24" i="4"/>
  <c r="CJ24" i="4"/>
  <c r="CG24" i="4"/>
  <c r="CE24" i="4"/>
  <c r="CA24" i="4"/>
  <c r="BY24" i="4"/>
  <c r="BV24" i="4"/>
  <c r="BT24" i="4"/>
  <c r="BQ24" i="4"/>
  <c r="BO24" i="4"/>
  <c r="BL24" i="4"/>
  <c r="BJ24" i="4"/>
  <c r="BG24" i="4"/>
  <c r="BE24" i="4"/>
  <c r="BB24" i="4"/>
  <c r="AZ24" i="4"/>
  <c r="AW24" i="4"/>
  <c r="AU24" i="4"/>
  <c r="AR24" i="4"/>
  <c r="AP24" i="4"/>
  <c r="AL24" i="4"/>
  <c r="AJ24" i="4"/>
  <c r="AG24" i="4"/>
  <c r="AE24" i="4"/>
  <c r="AB24" i="4"/>
  <c r="Z24" i="4"/>
  <c r="W24" i="4"/>
  <c r="U24" i="4"/>
  <c r="H24" i="4"/>
  <c r="IF23" i="4"/>
  <c r="ID23" i="4"/>
  <c r="IA23" i="4"/>
  <c r="HY23" i="4"/>
  <c r="HV23" i="4"/>
  <c r="HT23" i="4"/>
  <c r="HQ23" i="4"/>
  <c r="HO23" i="4"/>
  <c r="HL23" i="4"/>
  <c r="HJ23" i="4"/>
  <c r="HG23" i="4"/>
  <c r="HE23" i="4"/>
  <c r="HB23" i="4"/>
  <c r="GZ23" i="4"/>
  <c r="GW23" i="4"/>
  <c r="GU23" i="4"/>
  <c r="GR23" i="4"/>
  <c r="GP23" i="4"/>
  <c r="GM23" i="4"/>
  <c r="GK23" i="4"/>
  <c r="GH23" i="4"/>
  <c r="GF23" i="4"/>
  <c r="GC23" i="4"/>
  <c r="GA23" i="4"/>
  <c r="FX23" i="4"/>
  <c r="FV23" i="4"/>
  <c r="FS23" i="4"/>
  <c r="FQ23" i="4"/>
  <c r="FN23" i="4"/>
  <c r="FL23" i="4"/>
  <c r="FI23" i="4"/>
  <c r="FG23" i="4"/>
  <c r="FD23" i="4"/>
  <c r="FB23" i="4"/>
  <c r="EY23" i="4"/>
  <c r="EW23" i="4"/>
  <c r="ET23" i="4"/>
  <c r="ER23" i="4"/>
  <c r="EO23" i="4"/>
  <c r="EM23" i="4"/>
  <c r="EJ23" i="4"/>
  <c r="EH23" i="4"/>
  <c r="EE23" i="4"/>
  <c r="EC23" i="4"/>
  <c r="DZ23" i="4"/>
  <c r="DX23" i="4"/>
  <c r="DU23" i="4"/>
  <c r="DS23" i="4"/>
  <c r="DP23" i="4"/>
  <c r="DN23" i="4"/>
  <c r="DK23" i="4"/>
  <c r="DI23" i="4"/>
  <c r="DF23" i="4"/>
  <c r="DD23" i="4"/>
  <c r="DA23" i="4"/>
  <c r="CY23" i="4"/>
  <c r="CV23" i="4"/>
  <c r="CT23" i="4"/>
  <c r="CQ23" i="4"/>
  <c r="CO23" i="4"/>
  <c r="CL23" i="4"/>
  <c r="CJ23" i="4"/>
  <c r="CG23" i="4"/>
  <c r="CE23" i="4"/>
  <c r="CA23" i="4"/>
  <c r="BY23" i="4"/>
  <c r="BV23" i="4"/>
  <c r="BT23" i="4"/>
  <c r="BQ23" i="4"/>
  <c r="BO23" i="4"/>
  <c r="BL23" i="4"/>
  <c r="BJ23" i="4"/>
  <c r="BG23" i="4"/>
  <c r="BE23" i="4"/>
  <c r="BB23" i="4"/>
  <c r="AZ23" i="4"/>
  <c r="AW23" i="4"/>
  <c r="AU23" i="4"/>
  <c r="AR23" i="4"/>
  <c r="AP23" i="4"/>
  <c r="AL23" i="4"/>
  <c r="AJ23" i="4"/>
  <c r="AG23" i="4"/>
  <c r="AE23" i="4"/>
  <c r="AB23" i="4"/>
  <c r="Z23" i="4"/>
  <c r="W23" i="4"/>
  <c r="U23" i="4"/>
  <c r="H23" i="4"/>
  <c r="IF22" i="4"/>
  <c r="ID22" i="4"/>
  <c r="IA22" i="4"/>
  <c r="HY22" i="4"/>
  <c r="HV22" i="4"/>
  <c r="HT22" i="4"/>
  <c r="HQ22" i="4"/>
  <c r="HO22" i="4"/>
  <c r="HL22" i="4"/>
  <c r="HJ22" i="4"/>
  <c r="HG22" i="4"/>
  <c r="HE22" i="4"/>
  <c r="HB22" i="4"/>
  <c r="GZ22" i="4"/>
  <c r="GW22" i="4"/>
  <c r="GU22" i="4"/>
  <c r="GR22" i="4"/>
  <c r="GP22" i="4"/>
  <c r="GM22" i="4"/>
  <c r="GK22" i="4"/>
  <c r="GH22" i="4"/>
  <c r="GF22" i="4"/>
  <c r="GC22" i="4"/>
  <c r="GA22" i="4"/>
  <c r="FX22" i="4"/>
  <c r="FV22" i="4"/>
  <c r="FS22" i="4"/>
  <c r="FQ22" i="4"/>
  <c r="FN22" i="4"/>
  <c r="FL22" i="4"/>
  <c r="FI22" i="4"/>
  <c r="FG22" i="4"/>
  <c r="FD22" i="4"/>
  <c r="FB22" i="4"/>
  <c r="EY22" i="4"/>
  <c r="EW22" i="4"/>
  <c r="ET22" i="4"/>
  <c r="ER22" i="4"/>
  <c r="EO22" i="4"/>
  <c r="EM22" i="4"/>
  <c r="EJ22" i="4"/>
  <c r="EH22" i="4"/>
  <c r="EE22" i="4"/>
  <c r="EC22" i="4"/>
  <c r="DZ22" i="4"/>
  <c r="DX22" i="4"/>
  <c r="DU22" i="4"/>
  <c r="DS22" i="4"/>
  <c r="DP22" i="4"/>
  <c r="DN22" i="4"/>
  <c r="DK22" i="4"/>
  <c r="DI22" i="4"/>
  <c r="DF22" i="4"/>
  <c r="DD22" i="4"/>
  <c r="DA22" i="4"/>
  <c r="CY22" i="4"/>
  <c r="CV22" i="4"/>
  <c r="CT22" i="4"/>
  <c r="CQ22" i="4"/>
  <c r="CO22" i="4"/>
  <c r="CL22" i="4"/>
  <c r="CJ22" i="4"/>
  <c r="CG22" i="4"/>
  <c r="CE22" i="4"/>
  <c r="CA22" i="4"/>
  <c r="BY22" i="4"/>
  <c r="BV22" i="4"/>
  <c r="BT22" i="4"/>
  <c r="BQ22" i="4"/>
  <c r="BO22" i="4"/>
  <c r="BL22" i="4"/>
  <c r="BJ22" i="4"/>
  <c r="BG22" i="4"/>
  <c r="BE22" i="4"/>
  <c r="BB22" i="4"/>
  <c r="AZ22" i="4"/>
  <c r="AW22" i="4"/>
  <c r="AU22" i="4"/>
  <c r="AR22" i="4"/>
  <c r="AP22" i="4"/>
  <c r="AL22" i="4"/>
  <c r="AJ22" i="4"/>
  <c r="AG22" i="4"/>
  <c r="AE22" i="4"/>
  <c r="AB22" i="4"/>
  <c r="Z22" i="4"/>
  <c r="W22" i="4"/>
  <c r="U22" i="4"/>
  <c r="Q22" i="4"/>
  <c r="P22" i="4"/>
  <c r="H22" i="4"/>
  <c r="IF20" i="4"/>
  <c r="ID20" i="4"/>
  <c r="IA20" i="4"/>
  <c r="HY20" i="4"/>
  <c r="HV20" i="4"/>
  <c r="HT20" i="4"/>
  <c r="HQ20" i="4"/>
  <c r="HO20" i="4"/>
  <c r="HL20" i="4"/>
  <c r="HJ20" i="4"/>
  <c r="HG20" i="4"/>
  <c r="HE20" i="4"/>
  <c r="HB20" i="4"/>
  <c r="GZ20" i="4"/>
  <c r="GW20" i="4"/>
  <c r="GU20" i="4"/>
  <c r="GR20" i="4"/>
  <c r="GP20" i="4"/>
  <c r="GM20" i="4"/>
  <c r="GK20" i="4"/>
  <c r="GH20" i="4"/>
  <c r="GF20" i="4"/>
  <c r="GC20" i="4"/>
  <c r="GA20" i="4"/>
  <c r="FX20" i="4"/>
  <c r="FV20" i="4"/>
  <c r="FS20" i="4"/>
  <c r="FQ20" i="4"/>
  <c r="FN20" i="4"/>
  <c r="FL20" i="4"/>
  <c r="FI20" i="4"/>
  <c r="FG20" i="4"/>
  <c r="FD20" i="4"/>
  <c r="FB20" i="4"/>
  <c r="EY20" i="4"/>
  <c r="EW20" i="4"/>
  <c r="ET20" i="4"/>
  <c r="ER20" i="4"/>
  <c r="EO20" i="4"/>
  <c r="EM20" i="4"/>
  <c r="EJ20" i="4"/>
  <c r="EH20" i="4"/>
  <c r="EE20" i="4"/>
  <c r="EC20" i="4"/>
  <c r="DZ20" i="4"/>
  <c r="DX20" i="4"/>
  <c r="DU20" i="4"/>
  <c r="DS20" i="4"/>
  <c r="DP20" i="4"/>
  <c r="DN20" i="4"/>
  <c r="DK20" i="4"/>
  <c r="DI20" i="4"/>
  <c r="DF20" i="4"/>
  <c r="DD20" i="4"/>
  <c r="DA20" i="4"/>
  <c r="CY20" i="4"/>
  <c r="CV20" i="4"/>
  <c r="CT20" i="4"/>
  <c r="CQ20" i="4"/>
  <c r="CO20" i="4"/>
  <c r="CL20" i="4"/>
  <c r="CJ20" i="4"/>
  <c r="CG20" i="4"/>
  <c r="CE20" i="4"/>
  <c r="CA20" i="4"/>
  <c r="BY20" i="4"/>
  <c r="BV20" i="4"/>
  <c r="BT20" i="4"/>
  <c r="BQ20" i="4"/>
  <c r="BO20" i="4"/>
  <c r="BL20" i="4"/>
  <c r="BJ20" i="4"/>
  <c r="BG20" i="4"/>
  <c r="BE20" i="4"/>
  <c r="BB20" i="4"/>
  <c r="AZ20" i="4"/>
  <c r="AW20" i="4"/>
  <c r="AU20" i="4"/>
  <c r="AR20" i="4"/>
  <c r="AP20" i="4"/>
  <c r="AL20" i="4"/>
  <c r="AJ20" i="4"/>
  <c r="AG20" i="4"/>
  <c r="AE20" i="4"/>
  <c r="AB20" i="4"/>
  <c r="Z20" i="4"/>
  <c r="W20" i="4"/>
  <c r="U20" i="4"/>
  <c r="H20" i="4"/>
  <c r="IF19" i="4"/>
  <c r="ID19" i="4"/>
  <c r="IA19" i="4"/>
  <c r="HY19" i="4"/>
  <c r="HV19" i="4"/>
  <c r="HT19" i="4"/>
  <c r="HQ19" i="4"/>
  <c r="HO19" i="4"/>
  <c r="HL19" i="4"/>
  <c r="HJ19" i="4"/>
  <c r="HG19" i="4"/>
  <c r="HE19" i="4"/>
  <c r="HB19" i="4"/>
  <c r="GZ19" i="4"/>
  <c r="GW19" i="4"/>
  <c r="GU19" i="4"/>
  <c r="GR19" i="4"/>
  <c r="GP19" i="4"/>
  <c r="GM19" i="4"/>
  <c r="GK19" i="4"/>
  <c r="GH19" i="4"/>
  <c r="GF19" i="4"/>
  <c r="GC19" i="4"/>
  <c r="GA19" i="4"/>
  <c r="FX19" i="4"/>
  <c r="FV19" i="4"/>
  <c r="FS19" i="4"/>
  <c r="FQ19" i="4"/>
  <c r="FN19" i="4"/>
  <c r="FL19" i="4"/>
  <c r="FI19" i="4"/>
  <c r="FG19" i="4"/>
  <c r="FD19" i="4"/>
  <c r="FB19" i="4"/>
  <c r="EY19" i="4"/>
  <c r="EW19" i="4"/>
  <c r="ET19" i="4"/>
  <c r="ER19" i="4"/>
  <c r="EO19" i="4"/>
  <c r="EM19" i="4"/>
  <c r="EJ19" i="4"/>
  <c r="EH19" i="4"/>
  <c r="EE19" i="4"/>
  <c r="EC19" i="4"/>
  <c r="DZ19" i="4"/>
  <c r="DX19" i="4"/>
  <c r="DU19" i="4"/>
  <c r="DS19" i="4"/>
  <c r="DP19" i="4"/>
  <c r="DN19" i="4"/>
  <c r="DK19" i="4"/>
  <c r="DI19" i="4"/>
  <c r="DF19" i="4"/>
  <c r="DD19" i="4"/>
  <c r="DA19" i="4"/>
  <c r="CY19" i="4"/>
  <c r="CV19" i="4"/>
  <c r="CT19" i="4"/>
  <c r="CQ19" i="4"/>
  <c r="CO19" i="4"/>
  <c r="CL19" i="4"/>
  <c r="CJ19" i="4"/>
  <c r="CG19" i="4"/>
  <c r="CE19" i="4"/>
  <c r="CA19" i="4"/>
  <c r="BY19" i="4"/>
  <c r="BV19" i="4"/>
  <c r="BT19" i="4"/>
  <c r="BQ19" i="4"/>
  <c r="BO19" i="4"/>
  <c r="BL19" i="4"/>
  <c r="BJ19" i="4"/>
  <c r="BG19" i="4"/>
  <c r="BE19" i="4"/>
  <c r="BB19" i="4"/>
  <c r="AZ19" i="4"/>
  <c r="AW19" i="4"/>
  <c r="AU19" i="4"/>
  <c r="AR19" i="4"/>
  <c r="AP19" i="4"/>
  <c r="AL19" i="4"/>
  <c r="AJ19" i="4"/>
  <c r="AG19" i="4"/>
  <c r="AE19" i="4"/>
  <c r="AB19" i="4"/>
  <c r="Z19" i="4"/>
  <c r="W19" i="4"/>
  <c r="U19" i="4"/>
  <c r="Q19" i="4"/>
  <c r="P19" i="4"/>
  <c r="H19" i="4"/>
  <c r="IF18" i="4"/>
  <c r="ID18" i="4"/>
  <c r="IA18" i="4"/>
  <c r="HY18" i="4"/>
  <c r="HV18" i="4"/>
  <c r="HT18" i="4"/>
  <c r="HQ18" i="4"/>
  <c r="HO18" i="4"/>
  <c r="HL18" i="4"/>
  <c r="HJ18" i="4"/>
  <c r="HG18" i="4"/>
  <c r="HE18" i="4"/>
  <c r="HB18" i="4"/>
  <c r="GZ18" i="4"/>
  <c r="GW18" i="4"/>
  <c r="GU18" i="4"/>
  <c r="GR18" i="4"/>
  <c r="GP18" i="4"/>
  <c r="GM18" i="4"/>
  <c r="GK18" i="4"/>
  <c r="GH18" i="4"/>
  <c r="GF18" i="4"/>
  <c r="GC18" i="4"/>
  <c r="GA18" i="4"/>
  <c r="FX18" i="4"/>
  <c r="FV18" i="4"/>
  <c r="FS18" i="4"/>
  <c r="FQ18" i="4"/>
  <c r="FN18" i="4"/>
  <c r="FL18" i="4"/>
  <c r="FI18" i="4"/>
  <c r="FG18" i="4"/>
  <c r="FD18" i="4"/>
  <c r="FB18" i="4"/>
  <c r="EY18" i="4"/>
  <c r="EW18" i="4"/>
  <c r="ET18" i="4"/>
  <c r="ER18" i="4"/>
  <c r="EO18" i="4"/>
  <c r="EM18" i="4"/>
  <c r="EJ18" i="4"/>
  <c r="EH18" i="4"/>
  <c r="EE18" i="4"/>
  <c r="EC18" i="4"/>
  <c r="DZ18" i="4"/>
  <c r="DX18" i="4"/>
  <c r="DU18" i="4"/>
  <c r="DS18" i="4"/>
  <c r="DP18" i="4"/>
  <c r="DN18" i="4"/>
  <c r="DK18" i="4"/>
  <c r="DI18" i="4"/>
  <c r="DF18" i="4"/>
  <c r="DD18" i="4"/>
  <c r="DA18" i="4"/>
  <c r="CY18" i="4"/>
  <c r="CV18" i="4"/>
  <c r="CT18" i="4"/>
  <c r="CQ18" i="4"/>
  <c r="CO18" i="4"/>
  <c r="CL18" i="4"/>
  <c r="CJ18" i="4"/>
  <c r="CG18" i="4"/>
  <c r="CE18" i="4"/>
  <c r="CA18" i="4"/>
  <c r="BY18" i="4"/>
  <c r="BV18" i="4"/>
  <c r="BT18" i="4"/>
  <c r="BQ18" i="4"/>
  <c r="BO18" i="4"/>
  <c r="BL18" i="4"/>
  <c r="BJ18" i="4"/>
  <c r="BG18" i="4"/>
  <c r="BE18" i="4"/>
  <c r="BB18" i="4"/>
  <c r="AZ18" i="4"/>
  <c r="AW18" i="4"/>
  <c r="AU18" i="4"/>
  <c r="AR18" i="4"/>
  <c r="AP18" i="4"/>
  <c r="AL18" i="4"/>
  <c r="AJ18" i="4"/>
  <c r="AG18" i="4"/>
  <c r="AE18" i="4"/>
  <c r="AB18" i="4"/>
  <c r="Z18" i="4"/>
  <c r="W18" i="4"/>
  <c r="U18" i="4"/>
  <c r="H18" i="4"/>
  <c r="IF17" i="4"/>
  <c r="ID17" i="4"/>
  <c r="IA17" i="4"/>
  <c r="HY17" i="4"/>
  <c r="HV17" i="4"/>
  <c r="HT17" i="4"/>
  <c r="HQ17" i="4"/>
  <c r="HO17" i="4"/>
  <c r="HL17" i="4"/>
  <c r="HJ17" i="4"/>
  <c r="HG17" i="4"/>
  <c r="HE17" i="4"/>
  <c r="HB17" i="4"/>
  <c r="GZ17" i="4"/>
  <c r="GW17" i="4"/>
  <c r="GU17" i="4"/>
  <c r="GR17" i="4"/>
  <c r="GP17" i="4"/>
  <c r="GM17" i="4"/>
  <c r="GK17" i="4"/>
  <c r="GH17" i="4"/>
  <c r="GF17" i="4"/>
  <c r="GC17" i="4"/>
  <c r="GA17" i="4"/>
  <c r="FX17" i="4"/>
  <c r="FV17" i="4"/>
  <c r="FS17" i="4"/>
  <c r="FQ17" i="4"/>
  <c r="FN17" i="4"/>
  <c r="FL17" i="4"/>
  <c r="FI17" i="4"/>
  <c r="FG17" i="4"/>
  <c r="FD17" i="4"/>
  <c r="FB17" i="4"/>
  <c r="EY17" i="4"/>
  <c r="EW17" i="4"/>
  <c r="ET17" i="4"/>
  <c r="ER17" i="4"/>
  <c r="EO17" i="4"/>
  <c r="EM17" i="4"/>
  <c r="EJ17" i="4"/>
  <c r="EH17" i="4"/>
  <c r="EE17" i="4"/>
  <c r="EC17" i="4"/>
  <c r="DZ17" i="4"/>
  <c r="DX17" i="4"/>
  <c r="DU17" i="4"/>
  <c r="DS17" i="4"/>
  <c r="DP17" i="4"/>
  <c r="DN17" i="4"/>
  <c r="DK17" i="4"/>
  <c r="DI17" i="4"/>
  <c r="DF17" i="4"/>
  <c r="DD17" i="4"/>
  <c r="DA17" i="4"/>
  <c r="CY17" i="4"/>
  <c r="CV17" i="4"/>
  <c r="CT17" i="4"/>
  <c r="CQ17" i="4"/>
  <c r="CO17" i="4"/>
  <c r="CL17" i="4"/>
  <c r="CJ17" i="4"/>
  <c r="CG17" i="4"/>
  <c r="CE17" i="4"/>
  <c r="CA17" i="4"/>
  <c r="BY17" i="4"/>
  <c r="BV17" i="4"/>
  <c r="BT17" i="4"/>
  <c r="BQ17" i="4"/>
  <c r="BO17" i="4"/>
  <c r="BL17" i="4"/>
  <c r="BJ17" i="4"/>
  <c r="BG17" i="4"/>
  <c r="BE17" i="4"/>
  <c r="BB17" i="4"/>
  <c r="AZ17" i="4"/>
  <c r="AW17" i="4"/>
  <c r="AU17" i="4"/>
  <c r="AR17" i="4"/>
  <c r="AP17" i="4"/>
  <c r="AL17" i="4"/>
  <c r="AJ17" i="4"/>
  <c r="AG17" i="4"/>
  <c r="AE17" i="4"/>
  <c r="AB17" i="4"/>
  <c r="Z17" i="4"/>
  <c r="W17" i="4"/>
  <c r="U17" i="4"/>
  <c r="H17" i="4"/>
  <c r="IF16" i="4"/>
  <c r="ID16" i="4"/>
  <c r="IA16" i="4"/>
  <c r="HY16" i="4"/>
  <c r="HV16" i="4"/>
  <c r="HT16" i="4"/>
  <c r="HQ16" i="4"/>
  <c r="HO16" i="4"/>
  <c r="HL16" i="4"/>
  <c r="HJ16" i="4"/>
  <c r="HG16" i="4"/>
  <c r="HE16" i="4"/>
  <c r="HB16" i="4"/>
  <c r="GZ16" i="4"/>
  <c r="GW16" i="4"/>
  <c r="GU16" i="4"/>
  <c r="GR16" i="4"/>
  <c r="GP16" i="4"/>
  <c r="GM16" i="4"/>
  <c r="GK16" i="4"/>
  <c r="GH16" i="4"/>
  <c r="GF16" i="4"/>
  <c r="GC16" i="4"/>
  <c r="GA16" i="4"/>
  <c r="FX16" i="4"/>
  <c r="FV16" i="4"/>
  <c r="FS16" i="4"/>
  <c r="FQ16" i="4"/>
  <c r="FN16" i="4"/>
  <c r="FL16" i="4"/>
  <c r="FI16" i="4"/>
  <c r="FG16" i="4"/>
  <c r="FD16" i="4"/>
  <c r="FB16" i="4"/>
  <c r="EY16" i="4"/>
  <c r="EW16" i="4"/>
  <c r="ET16" i="4"/>
  <c r="ER16" i="4"/>
  <c r="EO16" i="4"/>
  <c r="EM16" i="4"/>
  <c r="EJ16" i="4"/>
  <c r="EH16" i="4"/>
  <c r="EE16" i="4"/>
  <c r="EC16" i="4"/>
  <c r="DZ16" i="4"/>
  <c r="DX16" i="4"/>
  <c r="DU16" i="4"/>
  <c r="DS16" i="4"/>
  <c r="DP16" i="4"/>
  <c r="DN16" i="4"/>
  <c r="DK16" i="4"/>
  <c r="DI16" i="4"/>
  <c r="DF16" i="4"/>
  <c r="DD16" i="4"/>
  <c r="DA16" i="4"/>
  <c r="CY16" i="4"/>
  <c r="CV16" i="4"/>
  <c r="CT16" i="4"/>
  <c r="CQ16" i="4"/>
  <c r="CO16" i="4"/>
  <c r="CL16" i="4"/>
  <c r="CJ16" i="4"/>
  <c r="CG16" i="4"/>
  <c r="CE16" i="4"/>
  <c r="CA16" i="4"/>
  <c r="BY16" i="4"/>
  <c r="BV16" i="4"/>
  <c r="BT16" i="4"/>
  <c r="BQ16" i="4"/>
  <c r="BO16" i="4"/>
  <c r="BL16" i="4"/>
  <c r="BJ16" i="4"/>
  <c r="BG16" i="4"/>
  <c r="BE16" i="4"/>
  <c r="BB16" i="4"/>
  <c r="AZ16" i="4"/>
  <c r="AW16" i="4"/>
  <c r="AU16" i="4"/>
  <c r="AR16" i="4"/>
  <c r="AP16" i="4"/>
  <c r="AL16" i="4"/>
  <c r="AJ16" i="4"/>
  <c r="AG16" i="4"/>
  <c r="AE16" i="4"/>
  <c r="AB16" i="4"/>
  <c r="Z16" i="4"/>
  <c r="W16" i="4"/>
  <c r="U16" i="4"/>
  <c r="H16" i="4"/>
  <c r="IF15" i="4"/>
  <c r="ID15" i="4"/>
  <c r="IA15" i="4"/>
  <c r="HY15" i="4"/>
  <c r="HV15" i="4"/>
  <c r="HT15" i="4"/>
  <c r="HQ15" i="4"/>
  <c r="HO15" i="4"/>
  <c r="HL15" i="4"/>
  <c r="HJ15" i="4"/>
  <c r="HG15" i="4"/>
  <c r="HE15" i="4"/>
  <c r="HB15" i="4"/>
  <c r="GZ15" i="4"/>
  <c r="GW15" i="4"/>
  <c r="GU15" i="4"/>
  <c r="GR15" i="4"/>
  <c r="GP15" i="4"/>
  <c r="GM15" i="4"/>
  <c r="GK15" i="4"/>
  <c r="GH15" i="4"/>
  <c r="GF15" i="4"/>
  <c r="GC15" i="4"/>
  <c r="GA15" i="4"/>
  <c r="FX15" i="4"/>
  <c r="FV15" i="4"/>
  <c r="FS15" i="4"/>
  <c r="FQ15" i="4"/>
  <c r="FN15" i="4"/>
  <c r="FL15" i="4"/>
  <c r="FI15" i="4"/>
  <c r="FG15" i="4"/>
  <c r="FD15" i="4"/>
  <c r="FB15" i="4"/>
  <c r="EY15" i="4"/>
  <c r="EW15" i="4"/>
  <c r="ET15" i="4"/>
  <c r="ER15" i="4"/>
  <c r="EO15" i="4"/>
  <c r="EM15" i="4"/>
  <c r="EJ15" i="4"/>
  <c r="EH15" i="4"/>
  <c r="EE15" i="4"/>
  <c r="EC15" i="4"/>
  <c r="DZ15" i="4"/>
  <c r="DX15" i="4"/>
  <c r="DU15" i="4"/>
  <c r="DS15" i="4"/>
  <c r="DP15" i="4"/>
  <c r="DN15" i="4"/>
  <c r="DK15" i="4"/>
  <c r="DI15" i="4"/>
  <c r="DF15" i="4"/>
  <c r="DD15" i="4"/>
  <c r="DA15" i="4"/>
  <c r="CY15" i="4"/>
  <c r="CV15" i="4"/>
  <c r="CT15" i="4"/>
  <c r="CQ15" i="4"/>
  <c r="CO15" i="4"/>
  <c r="CL15" i="4"/>
  <c r="CJ15" i="4"/>
  <c r="CG15" i="4"/>
  <c r="CE15" i="4"/>
  <c r="CA15" i="4"/>
  <c r="BY15" i="4"/>
  <c r="BV15" i="4"/>
  <c r="BT15" i="4"/>
  <c r="BQ15" i="4"/>
  <c r="BO15" i="4"/>
  <c r="BL15" i="4"/>
  <c r="BJ15" i="4"/>
  <c r="BG15" i="4"/>
  <c r="BE15" i="4"/>
  <c r="BB15" i="4"/>
  <c r="AZ15" i="4"/>
  <c r="AW15" i="4"/>
  <c r="AU15" i="4"/>
  <c r="AR15" i="4"/>
  <c r="AP15" i="4"/>
  <c r="AL15" i="4"/>
  <c r="AJ15" i="4"/>
  <c r="AG15" i="4"/>
  <c r="AE15" i="4"/>
  <c r="AB15" i="4"/>
  <c r="Z15" i="4"/>
  <c r="W15" i="4"/>
  <c r="U15" i="4"/>
  <c r="H15" i="4"/>
  <c r="IF12" i="4"/>
  <c r="ID12" i="4"/>
  <c r="IA12" i="4"/>
  <c r="HY12" i="4"/>
  <c r="HV12" i="4"/>
  <c r="HT12" i="4"/>
  <c r="HQ12" i="4"/>
  <c r="HO12" i="4"/>
  <c r="HL12" i="4"/>
  <c r="HJ12" i="4"/>
  <c r="HG12" i="4"/>
  <c r="HE12" i="4"/>
  <c r="HB12" i="4"/>
  <c r="GZ12" i="4"/>
  <c r="GW12" i="4"/>
  <c r="GU12" i="4"/>
  <c r="GR12" i="4"/>
  <c r="GP12" i="4"/>
  <c r="GM12" i="4"/>
  <c r="GK12" i="4"/>
  <c r="GH12" i="4"/>
  <c r="GF12" i="4"/>
  <c r="GC12" i="4"/>
  <c r="GA12" i="4"/>
  <c r="FX12" i="4"/>
  <c r="FV12" i="4"/>
  <c r="FS12" i="4"/>
  <c r="FQ12" i="4"/>
  <c r="FN12" i="4"/>
  <c r="FL12" i="4"/>
  <c r="FI12" i="4"/>
  <c r="FG12" i="4"/>
  <c r="FD12" i="4"/>
  <c r="FB12" i="4"/>
  <c r="EY12" i="4"/>
  <c r="EW12" i="4"/>
  <c r="ET12" i="4"/>
  <c r="ER12" i="4"/>
  <c r="EO12" i="4"/>
  <c r="EM12" i="4"/>
  <c r="EJ12" i="4"/>
  <c r="EH12" i="4"/>
  <c r="EE12" i="4"/>
  <c r="EC12" i="4"/>
  <c r="DZ12" i="4"/>
  <c r="DX12" i="4"/>
  <c r="DU12" i="4"/>
  <c r="DS12" i="4"/>
  <c r="DP12" i="4"/>
  <c r="DN12" i="4"/>
  <c r="DK12" i="4"/>
  <c r="DI12" i="4"/>
  <c r="DF12" i="4"/>
  <c r="DD12" i="4"/>
  <c r="DA12" i="4"/>
  <c r="CY12" i="4"/>
  <c r="CV12" i="4"/>
  <c r="CT12" i="4"/>
  <c r="CQ12" i="4"/>
  <c r="CO12" i="4"/>
  <c r="CL12" i="4"/>
  <c r="CJ12" i="4"/>
  <c r="CG12" i="4"/>
  <c r="CE12" i="4"/>
  <c r="CA12" i="4"/>
  <c r="BY12" i="4"/>
  <c r="BV12" i="4"/>
  <c r="BT12" i="4"/>
  <c r="BQ12" i="4"/>
  <c r="BO12" i="4"/>
  <c r="BL12" i="4"/>
  <c r="BJ12" i="4"/>
  <c r="BG12" i="4"/>
  <c r="BE12" i="4"/>
  <c r="BB12" i="4"/>
  <c r="AZ12" i="4"/>
  <c r="AW12" i="4"/>
  <c r="AU12" i="4"/>
  <c r="AR12" i="4"/>
  <c r="AP12" i="4"/>
  <c r="AL12" i="4"/>
  <c r="AJ12" i="4"/>
  <c r="AG12" i="4"/>
  <c r="AE12" i="4"/>
  <c r="AB12" i="4"/>
  <c r="Z12" i="4"/>
  <c r="W12" i="4"/>
  <c r="U12" i="4"/>
  <c r="H12" i="4"/>
  <c r="IF11" i="4"/>
  <c r="ID11" i="4"/>
  <c r="IA11" i="4"/>
  <c r="HY11" i="4"/>
  <c r="HV11" i="4"/>
  <c r="HT11" i="4"/>
  <c r="HQ11" i="4"/>
  <c r="HO11" i="4"/>
  <c r="HL11" i="4"/>
  <c r="HJ11" i="4"/>
  <c r="HG11" i="4"/>
  <c r="HE11" i="4"/>
  <c r="HB11" i="4"/>
  <c r="GZ11" i="4"/>
  <c r="GW11" i="4"/>
  <c r="GU11" i="4"/>
  <c r="GR11" i="4"/>
  <c r="GP11" i="4"/>
  <c r="GM11" i="4"/>
  <c r="GK11" i="4"/>
  <c r="GH11" i="4"/>
  <c r="GF11" i="4"/>
  <c r="GC11" i="4"/>
  <c r="GA11" i="4"/>
  <c r="FX11" i="4"/>
  <c r="FV11" i="4"/>
  <c r="FS11" i="4"/>
  <c r="FQ11" i="4"/>
  <c r="FN11" i="4"/>
  <c r="FL11" i="4"/>
  <c r="FI11" i="4"/>
  <c r="FG11" i="4"/>
  <c r="FD11" i="4"/>
  <c r="FB11" i="4"/>
  <c r="EY11" i="4"/>
  <c r="EW11" i="4"/>
  <c r="ET11" i="4"/>
  <c r="ER11" i="4"/>
  <c r="EO11" i="4"/>
  <c r="EM11" i="4"/>
  <c r="EJ11" i="4"/>
  <c r="EH11" i="4"/>
  <c r="EE11" i="4"/>
  <c r="EC11" i="4"/>
  <c r="DZ11" i="4"/>
  <c r="DX11" i="4"/>
  <c r="DU11" i="4"/>
  <c r="DS11" i="4"/>
  <c r="DP11" i="4"/>
  <c r="DN11" i="4"/>
  <c r="DK11" i="4"/>
  <c r="DI11" i="4"/>
  <c r="DF11" i="4"/>
  <c r="DD11" i="4"/>
  <c r="DA11" i="4"/>
  <c r="CY11" i="4"/>
  <c r="CV11" i="4"/>
  <c r="CT11" i="4"/>
  <c r="CQ11" i="4"/>
  <c r="CO11" i="4"/>
  <c r="CL11" i="4"/>
  <c r="CJ11" i="4"/>
  <c r="CG11" i="4"/>
  <c r="CE11" i="4"/>
  <c r="CA11" i="4"/>
  <c r="BY11" i="4"/>
  <c r="BV11" i="4"/>
  <c r="BT11" i="4"/>
  <c r="BQ11" i="4"/>
  <c r="BO11" i="4"/>
  <c r="BL11" i="4"/>
  <c r="BJ11" i="4"/>
  <c r="BG11" i="4"/>
  <c r="BE11" i="4"/>
  <c r="BB11" i="4"/>
  <c r="AZ11" i="4"/>
  <c r="AW11" i="4"/>
  <c r="AU11" i="4"/>
  <c r="AR11" i="4"/>
  <c r="AP11" i="4"/>
  <c r="AL11" i="4"/>
  <c r="AJ11" i="4"/>
  <c r="AG11" i="4"/>
  <c r="AE11" i="4"/>
  <c r="AB11" i="4"/>
  <c r="Z11" i="4"/>
  <c r="W11" i="4"/>
  <c r="U11" i="4"/>
  <c r="H11" i="4"/>
  <c r="IF10" i="4"/>
  <c r="ID10" i="4"/>
  <c r="IA10" i="4"/>
  <c r="HY10" i="4"/>
  <c r="HV10" i="4"/>
  <c r="HT10" i="4"/>
  <c r="HQ10" i="4"/>
  <c r="HO10" i="4"/>
  <c r="HL10" i="4"/>
  <c r="HJ10" i="4"/>
  <c r="HG10" i="4"/>
  <c r="HE10" i="4"/>
  <c r="HB10" i="4"/>
  <c r="GZ10" i="4"/>
  <c r="GW10" i="4"/>
  <c r="GU10" i="4"/>
  <c r="GR10" i="4"/>
  <c r="GP10" i="4"/>
  <c r="GM10" i="4"/>
  <c r="GK10" i="4"/>
  <c r="GH10" i="4"/>
  <c r="GF10" i="4"/>
  <c r="GC10" i="4"/>
  <c r="GA10" i="4"/>
  <c r="FX10" i="4"/>
  <c r="FV10" i="4"/>
  <c r="FS10" i="4"/>
  <c r="FQ10" i="4"/>
  <c r="FN10" i="4"/>
  <c r="FL10" i="4"/>
  <c r="FI10" i="4"/>
  <c r="FG10" i="4"/>
  <c r="FD10" i="4"/>
  <c r="FB10" i="4"/>
  <c r="EY10" i="4"/>
  <c r="EW10" i="4"/>
  <c r="ET10" i="4"/>
  <c r="ER10" i="4"/>
  <c r="EO10" i="4"/>
  <c r="EM10" i="4"/>
  <c r="EJ10" i="4"/>
  <c r="EH10" i="4"/>
  <c r="EE10" i="4"/>
  <c r="EC10" i="4"/>
  <c r="DZ10" i="4"/>
  <c r="DX10" i="4"/>
  <c r="DU10" i="4"/>
  <c r="DS10" i="4"/>
  <c r="DP10" i="4"/>
  <c r="DN10" i="4"/>
  <c r="DK10" i="4"/>
  <c r="DI10" i="4"/>
  <c r="DF10" i="4"/>
  <c r="DD10" i="4"/>
  <c r="DA10" i="4"/>
  <c r="CY10" i="4"/>
  <c r="CV10" i="4"/>
  <c r="CT10" i="4"/>
  <c r="CQ10" i="4"/>
  <c r="CO10" i="4"/>
  <c r="CL10" i="4"/>
  <c r="CJ10" i="4"/>
  <c r="CG10" i="4"/>
  <c r="CE10" i="4"/>
  <c r="CA10" i="4"/>
  <c r="BY10" i="4"/>
  <c r="BV10" i="4"/>
  <c r="BT10" i="4"/>
  <c r="BQ10" i="4"/>
  <c r="BO10" i="4"/>
  <c r="BL10" i="4"/>
  <c r="BJ10" i="4"/>
  <c r="BG10" i="4"/>
  <c r="BE10" i="4"/>
  <c r="BB10" i="4"/>
  <c r="AZ10" i="4"/>
  <c r="AW10" i="4"/>
  <c r="AU10" i="4"/>
  <c r="AR10" i="4"/>
  <c r="AP10" i="4"/>
  <c r="AL10" i="4"/>
  <c r="AJ10" i="4"/>
  <c r="AG10" i="4"/>
  <c r="AE10" i="4"/>
  <c r="AB10" i="4"/>
  <c r="Z10" i="4"/>
  <c r="W10" i="4"/>
  <c r="U10" i="4"/>
  <c r="H10" i="4"/>
  <c r="IF9" i="4"/>
  <c r="ID9" i="4"/>
  <c r="IA9" i="4"/>
  <c r="HY9" i="4"/>
  <c r="HV9" i="4"/>
  <c r="HT9" i="4"/>
  <c r="HQ9" i="4"/>
  <c r="HO9" i="4"/>
  <c r="HL9" i="4"/>
  <c r="HJ9" i="4"/>
  <c r="HG9" i="4"/>
  <c r="HE9" i="4"/>
  <c r="HB9" i="4"/>
  <c r="GZ9" i="4"/>
  <c r="GW9" i="4"/>
  <c r="GU9" i="4"/>
  <c r="GR9" i="4"/>
  <c r="GP9" i="4"/>
  <c r="GM9" i="4"/>
  <c r="GK9" i="4"/>
  <c r="GH9" i="4"/>
  <c r="GF9" i="4"/>
  <c r="GC9" i="4"/>
  <c r="GA9" i="4"/>
  <c r="FX9" i="4"/>
  <c r="FV9" i="4"/>
  <c r="FS9" i="4"/>
  <c r="FQ9" i="4"/>
  <c r="FN9" i="4"/>
  <c r="FL9" i="4"/>
  <c r="FI9" i="4"/>
  <c r="FG9" i="4"/>
  <c r="FD9" i="4"/>
  <c r="FB9" i="4"/>
  <c r="EY9" i="4"/>
  <c r="EW9" i="4"/>
  <c r="ET9" i="4"/>
  <c r="ER9" i="4"/>
  <c r="EO9" i="4"/>
  <c r="EM9" i="4"/>
  <c r="EJ9" i="4"/>
  <c r="EH9" i="4"/>
  <c r="EE9" i="4"/>
  <c r="EC9" i="4"/>
  <c r="DZ9" i="4"/>
  <c r="DX9" i="4"/>
  <c r="DU9" i="4"/>
  <c r="DS9" i="4"/>
  <c r="DP9" i="4"/>
  <c r="DN9" i="4"/>
  <c r="DK9" i="4"/>
  <c r="DI9" i="4"/>
  <c r="DF9" i="4"/>
  <c r="DD9" i="4"/>
  <c r="DA9" i="4"/>
  <c r="CY9" i="4"/>
  <c r="CV9" i="4"/>
  <c r="CT9" i="4"/>
  <c r="CQ9" i="4"/>
  <c r="CO9" i="4"/>
  <c r="CL9" i="4"/>
  <c r="CJ9" i="4"/>
  <c r="CG9" i="4"/>
  <c r="CE9" i="4"/>
  <c r="CA9" i="4"/>
  <c r="BY9" i="4"/>
  <c r="BV9" i="4"/>
  <c r="BT9" i="4"/>
  <c r="BQ9" i="4"/>
  <c r="BO9" i="4"/>
  <c r="BL9" i="4"/>
  <c r="BJ9" i="4"/>
  <c r="BG9" i="4"/>
  <c r="BE9" i="4"/>
  <c r="BB9" i="4"/>
  <c r="AZ9" i="4"/>
  <c r="AW9" i="4"/>
  <c r="AU9" i="4"/>
  <c r="AR9" i="4"/>
  <c r="AP9" i="4"/>
  <c r="AL9" i="4"/>
  <c r="AJ9" i="4"/>
  <c r="AG9" i="4"/>
  <c r="AE9" i="4"/>
  <c r="AB9" i="4"/>
  <c r="Z9" i="4"/>
  <c r="W9" i="4"/>
  <c r="U9" i="4"/>
  <c r="H9" i="4"/>
  <c r="IF8" i="4"/>
  <c r="ID8" i="4"/>
  <c r="IA8" i="4"/>
  <c r="HY8" i="4"/>
  <c r="HV8" i="4"/>
  <c r="HT8" i="4"/>
  <c r="HQ8" i="4"/>
  <c r="HO8" i="4"/>
  <c r="HL8" i="4"/>
  <c r="HJ8" i="4"/>
  <c r="HG8" i="4"/>
  <c r="HE8" i="4"/>
  <c r="HB8" i="4"/>
  <c r="GZ8" i="4"/>
  <c r="GW8" i="4"/>
  <c r="GU8" i="4"/>
  <c r="GR8" i="4"/>
  <c r="GP8" i="4"/>
  <c r="GM8" i="4"/>
  <c r="GK8" i="4"/>
  <c r="GH8" i="4"/>
  <c r="GF8" i="4"/>
  <c r="GC8" i="4"/>
  <c r="GA8" i="4"/>
  <c r="FX8" i="4"/>
  <c r="FV8" i="4"/>
  <c r="FS8" i="4"/>
  <c r="FQ8" i="4"/>
  <c r="FN8" i="4"/>
  <c r="FL8" i="4"/>
  <c r="FI8" i="4"/>
  <c r="FG8" i="4"/>
  <c r="FD8" i="4"/>
  <c r="FB8" i="4"/>
  <c r="EY8" i="4"/>
  <c r="EW8" i="4"/>
  <c r="ET8" i="4"/>
  <c r="ER8" i="4"/>
  <c r="EO8" i="4"/>
  <c r="EM8" i="4"/>
  <c r="EJ8" i="4"/>
  <c r="EH8" i="4"/>
  <c r="EE8" i="4"/>
  <c r="EC8" i="4"/>
  <c r="DZ8" i="4"/>
  <c r="DX8" i="4"/>
  <c r="DU8" i="4"/>
  <c r="DS8" i="4"/>
  <c r="DP8" i="4"/>
  <c r="DN8" i="4"/>
  <c r="DK8" i="4"/>
  <c r="DI8" i="4"/>
  <c r="DF8" i="4"/>
  <c r="DD8" i="4"/>
  <c r="DA8" i="4"/>
  <c r="CY8" i="4"/>
  <c r="CV8" i="4"/>
  <c r="CT8" i="4"/>
  <c r="CQ8" i="4"/>
  <c r="CO8" i="4"/>
  <c r="CL8" i="4"/>
  <c r="CJ8" i="4"/>
  <c r="CG8" i="4"/>
  <c r="CE8" i="4"/>
  <c r="CA8" i="4"/>
  <c r="BY8" i="4"/>
  <c r="BV8" i="4"/>
  <c r="BT8" i="4"/>
  <c r="BQ8" i="4"/>
  <c r="BO8" i="4"/>
  <c r="BL8" i="4"/>
  <c r="BJ8" i="4"/>
  <c r="BG8" i="4"/>
  <c r="BE8" i="4"/>
  <c r="BB8" i="4"/>
  <c r="AZ8" i="4"/>
  <c r="AW8" i="4"/>
  <c r="AU8" i="4"/>
  <c r="AR8" i="4"/>
  <c r="AP8" i="4"/>
  <c r="AL8" i="4"/>
  <c r="AJ8" i="4"/>
  <c r="AG8" i="4"/>
  <c r="AE8" i="4"/>
  <c r="AB8" i="4"/>
  <c r="Z8" i="4"/>
  <c r="W8" i="4"/>
  <c r="U8" i="4"/>
  <c r="H8" i="4"/>
  <c r="IF7" i="4"/>
  <c r="ID7" i="4"/>
  <c r="IA7" i="4"/>
  <c r="HY7" i="4"/>
  <c r="HV7" i="4"/>
  <c r="HT7" i="4"/>
  <c r="HQ7" i="4"/>
  <c r="HO7" i="4"/>
  <c r="HL7" i="4"/>
  <c r="HJ7" i="4"/>
  <c r="HG7" i="4"/>
  <c r="HE7" i="4"/>
  <c r="HB7" i="4"/>
  <c r="GZ7" i="4"/>
  <c r="GW7" i="4"/>
  <c r="GU7" i="4"/>
  <c r="GR7" i="4"/>
  <c r="GP7" i="4"/>
  <c r="GM7" i="4"/>
  <c r="GK7" i="4"/>
  <c r="GH7" i="4"/>
  <c r="GF7" i="4"/>
  <c r="GC7" i="4"/>
  <c r="GA7" i="4"/>
  <c r="FX7" i="4"/>
  <c r="FV7" i="4"/>
  <c r="FS7" i="4"/>
  <c r="FQ7" i="4"/>
  <c r="FN7" i="4"/>
  <c r="FL7" i="4"/>
  <c r="FI7" i="4"/>
  <c r="FG7" i="4"/>
  <c r="FD7" i="4"/>
  <c r="FB7" i="4"/>
  <c r="EY7" i="4"/>
  <c r="EW7" i="4"/>
  <c r="ET7" i="4"/>
  <c r="ER7" i="4"/>
  <c r="EO7" i="4"/>
  <c r="EM7" i="4"/>
  <c r="EJ7" i="4"/>
  <c r="EH7" i="4"/>
  <c r="EE7" i="4"/>
  <c r="EC7" i="4"/>
  <c r="DZ7" i="4"/>
  <c r="DX7" i="4"/>
  <c r="DU7" i="4"/>
  <c r="DS7" i="4"/>
  <c r="DP7" i="4"/>
  <c r="DN7" i="4"/>
  <c r="DK7" i="4"/>
  <c r="DI7" i="4"/>
  <c r="DF7" i="4"/>
  <c r="DD7" i="4"/>
  <c r="DA7" i="4"/>
  <c r="CY7" i="4"/>
  <c r="CV7" i="4"/>
  <c r="CT7" i="4"/>
  <c r="CQ7" i="4"/>
  <c r="CO7" i="4"/>
  <c r="CL7" i="4"/>
  <c r="CJ7" i="4"/>
  <c r="CG7" i="4"/>
  <c r="CE7" i="4"/>
  <c r="CA7" i="4"/>
  <c r="BY7" i="4"/>
  <c r="BV7" i="4"/>
  <c r="BT7" i="4"/>
  <c r="BQ7" i="4"/>
  <c r="BO7" i="4"/>
  <c r="BL7" i="4"/>
  <c r="BJ7" i="4"/>
  <c r="BG7" i="4"/>
  <c r="BE7" i="4"/>
  <c r="BB7" i="4"/>
  <c r="AZ7" i="4"/>
  <c r="AW7" i="4"/>
  <c r="AU7" i="4"/>
  <c r="AR7" i="4"/>
  <c r="AP7" i="4"/>
  <c r="AL7" i="4"/>
  <c r="AJ7" i="4"/>
  <c r="AG7" i="4"/>
  <c r="AE7" i="4"/>
  <c r="AB7" i="4"/>
  <c r="Z7" i="4"/>
  <c r="W7" i="4"/>
  <c r="U7" i="4"/>
  <c r="H7" i="4"/>
  <c r="IF6" i="4"/>
  <c r="ID6" i="4"/>
  <c r="IA6" i="4"/>
  <c r="HY6" i="4"/>
  <c r="HV6" i="4"/>
  <c r="HT6" i="4"/>
  <c r="HQ6" i="4"/>
  <c r="HO6" i="4"/>
  <c r="HL6" i="4"/>
  <c r="HJ6" i="4"/>
  <c r="HG6" i="4"/>
  <c r="HE6" i="4"/>
  <c r="HB6" i="4"/>
  <c r="GZ6" i="4"/>
  <c r="GW6" i="4"/>
  <c r="GU6" i="4"/>
  <c r="GR6" i="4"/>
  <c r="GP6" i="4"/>
  <c r="GM6" i="4"/>
  <c r="GK6" i="4"/>
  <c r="GH6" i="4"/>
  <c r="GF6" i="4"/>
  <c r="GC6" i="4"/>
  <c r="GA6" i="4"/>
  <c r="FX6" i="4"/>
  <c r="FV6" i="4"/>
  <c r="FS6" i="4"/>
  <c r="FQ6" i="4"/>
  <c r="FN6" i="4"/>
  <c r="FL6" i="4"/>
  <c r="FI6" i="4"/>
  <c r="FG6" i="4"/>
  <c r="FD6" i="4"/>
  <c r="FB6" i="4"/>
  <c r="EY6" i="4"/>
  <c r="EW6" i="4"/>
  <c r="ET6" i="4"/>
  <c r="ER6" i="4"/>
  <c r="EO6" i="4"/>
  <c r="EM6" i="4"/>
  <c r="EJ6" i="4"/>
  <c r="EH6" i="4"/>
  <c r="EE6" i="4"/>
  <c r="EC6" i="4"/>
  <c r="DZ6" i="4"/>
  <c r="DX6" i="4"/>
  <c r="DU6" i="4"/>
  <c r="DS6" i="4"/>
  <c r="DP6" i="4"/>
  <c r="DN6" i="4"/>
  <c r="DK6" i="4"/>
  <c r="DI6" i="4"/>
  <c r="DF6" i="4"/>
  <c r="DD6" i="4"/>
  <c r="DA6" i="4"/>
  <c r="CY6" i="4"/>
  <c r="CV6" i="4"/>
  <c r="CT6" i="4"/>
  <c r="CQ6" i="4"/>
  <c r="CO6" i="4"/>
  <c r="CL6" i="4"/>
  <c r="CJ6" i="4"/>
  <c r="CG6" i="4"/>
  <c r="CE6" i="4"/>
  <c r="CA6" i="4"/>
  <c r="BY6" i="4"/>
  <c r="BV6" i="4"/>
  <c r="BT6" i="4"/>
  <c r="BQ6" i="4"/>
  <c r="BO6" i="4"/>
  <c r="BL6" i="4"/>
  <c r="BJ6" i="4"/>
  <c r="BG6" i="4"/>
  <c r="BE6" i="4"/>
  <c r="BB6" i="4"/>
  <c r="AZ6" i="4"/>
  <c r="AW6" i="4"/>
  <c r="AU6" i="4"/>
  <c r="AR6" i="4"/>
  <c r="AP6" i="4"/>
  <c r="AL6" i="4"/>
  <c r="AJ6" i="4"/>
  <c r="AG6" i="4"/>
  <c r="AE6" i="4"/>
  <c r="AB6" i="4"/>
  <c r="Z6" i="4"/>
  <c r="W6" i="4"/>
  <c r="U6" i="4"/>
  <c r="Q6" i="4"/>
  <c r="H6" i="4"/>
  <c r="IF5" i="4"/>
  <c r="ID5" i="4"/>
  <c r="IA5" i="4"/>
  <c r="HY5" i="4"/>
  <c r="HV5" i="4"/>
  <c r="HT5" i="4"/>
  <c r="HQ5" i="4"/>
  <c r="HO5" i="4"/>
  <c r="HL5" i="4"/>
  <c r="HJ5" i="4"/>
  <c r="HG5" i="4"/>
  <c r="HE5" i="4"/>
  <c r="HB5" i="4"/>
  <c r="GZ5" i="4"/>
  <c r="GW5" i="4"/>
  <c r="GU5" i="4"/>
  <c r="GR5" i="4"/>
  <c r="GP5" i="4"/>
  <c r="GM5" i="4"/>
  <c r="GK5" i="4"/>
  <c r="GH5" i="4"/>
  <c r="GF5" i="4"/>
  <c r="GC5" i="4"/>
  <c r="GA5" i="4"/>
  <c r="FX5" i="4"/>
  <c r="FV5" i="4"/>
  <c r="FS5" i="4"/>
  <c r="FQ5" i="4"/>
  <c r="FN5" i="4"/>
  <c r="FL5" i="4"/>
  <c r="FI5" i="4"/>
  <c r="FG5" i="4"/>
  <c r="FD5" i="4"/>
  <c r="FB5" i="4"/>
  <c r="EY5" i="4"/>
  <c r="EW5" i="4"/>
  <c r="ET5" i="4"/>
  <c r="ER5" i="4"/>
  <c r="EO5" i="4"/>
  <c r="EM5" i="4"/>
  <c r="EJ5" i="4"/>
  <c r="EH5" i="4"/>
  <c r="EE5" i="4"/>
  <c r="EC5" i="4"/>
  <c r="DZ5" i="4"/>
  <c r="DX5" i="4"/>
  <c r="DU5" i="4"/>
  <c r="DS5" i="4"/>
  <c r="DP5" i="4"/>
  <c r="DN5" i="4"/>
  <c r="DK5" i="4"/>
  <c r="DI5" i="4"/>
  <c r="DF5" i="4"/>
  <c r="DD5" i="4"/>
  <c r="DA5" i="4"/>
  <c r="CY5" i="4"/>
  <c r="CV5" i="4"/>
  <c r="CT5" i="4"/>
  <c r="CQ5" i="4"/>
  <c r="CO5" i="4"/>
  <c r="CL5" i="4"/>
  <c r="CJ5" i="4"/>
  <c r="CG5" i="4"/>
  <c r="CE5" i="4"/>
  <c r="CA5" i="4"/>
  <c r="BY5" i="4"/>
  <c r="BV5" i="4"/>
  <c r="BT5" i="4"/>
  <c r="BQ5" i="4"/>
  <c r="BO5" i="4"/>
  <c r="BL5" i="4"/>
  <c r="BJ5" i="4"/>
  <c r="BG5" i="4"/>
  <c r="BE5" i="4"/>
  <c r="BB5" i="4"/>
  <c r="AZ5" i="4"/>
  <c r="AW5" i="4"/>
  <c r="AU5" i="4"/>
  <c r="AR5" i="4"/>
  <c r="AP5" i="4"/>
  <c r="AL5" i="4"/>
  <c r="AJ5" i="4"/>
  <c r="AG5" i="4"/>
  <c r="AE5" i="4"/>
  <c r="AB5" i="4"/>
  <c r="Z5" i="4"/>
  <c r="W5" i="4"/>
  <c r="U5" i="4"/>
  <c r="H5" i="4"/>
  <c r="CC5" i="3"/>
  <c r="CC6" i="3"/>
  <c r="CG6" i="3" s="1"/>
  <c r="CC7" i="3"/>
  <c r="CC8" i="3"/>
  <c r="CE8" i="3" s="1"/>
  <c r="CC9" i="3"/>
  <c r="CC10" i="3"/>
  <c r="CG10" i="3" s="1"/>
  <c r="CC11" i="3"/>
  <c r="CC12" i="3"/>
  <c r="CG12" i="3" s="1"/>
  <c r="CC13" i="3"/>
  <c r="CC14" i="3"/>
  <c r="CE14" i="3" s="1"/>
  <c r="CC15" i="3"/>
  <c r="CH5" i="3"/>
  <c r="CJ5" i="3" s="1"/>
  <c r="CH6" i="3"/>
  <c r="CH7" i="3"/>
  <c r="CL7" i="3" s="1"/>
  <c r="CH8" i="3"/>
  <c r="CH9" i="3"/>
  <c r="CL9" i="3" s="1"/>
  <c r="CH10" i="3"/>
  <c r="CH11" i="3"/>
  <c r="CL11" i="3" s="1"/>
  <c r="CH12" i="3"/>
  <c r="CH13" i="3"/>
  <c r="CJ13" i="3" s="1"/>
  <c r="CH14" i="3"/>
  <c r="CH15" i="3"/>
  <c r="CL15" i="3" s="1"/>
  <c r="CM5" i="3"/>
  <c r="CM6" i="3"/>
  <c r="CO6" i="3" s="1"/>
  <c r="CM7" i="3"/>
  <c r="CM8" i="3"/>
  <c r="CQ8" i="3" s="1"/>
  <c r="CM9" i="3"/>
  <c r="CM10" i="3"/>
  <c r="CQ10" i="3" s="1"/>
  <c r="CM11" i="3"/>
  <c r="CM12" i="3"/>
  <c r="CO12" i="3" s="1"/>
  <c r="CM13" i="3"/>
  <c r="CM14" i="3"/>
  <c r="CQ14" i="3" s="1"/>
  <c r="CM15" i="3"/>
  <c r="CR5" i="3"/>
  <c r="CT5" i="3" s="1"/>
  <c r="CR6" i="3"/>
  <c r="CR7" i="3"/>
  <c r="CV7" i="3" s="1"/>
  <c r="CR8" i="3"/>
  <c r="CR9" i="3"/>
  <c r="CV9" i="3" s="1"/>
  <c r="CR10" i="3"/>
  <c r="CR11" i="3"/>
  <c r="CV11" i="3" s="1"/>
  <c r="CR12" i="3"/>
  <c r="CR13" i="3"/>
  <c r="CV13" i="3" s="1"/>
  <c r="CR14" i="3"/>
  <c r="CR15" i="3"/>
  <c r="CV15" i="3" s="1"/>
  <c r="CW5" i="3"/>
  <c r="CW6" i="3"/>
  <c r="CY6" i="3" s="1"/>
  <c r="CW7" i="3"/>
  <c r="CW8" i="3"/>
  <c r="DA8" i="3" s="1"/>
  <c r="CW9" i="3"/>
  <c r="CW10" i="3"/>
  <c r="DA10" i="3" s="1"/>
  <c r="CW11" i="3"/>
  <c r="CW12" i="3"/>
  <c r="CY12" i="3" s="1"/>
  <c r="CW13" i="3"/>
  <c r="CW14" i="3"/>
  <c r="CY14" i="3" s="1"/>
  <c r="CW15" i="3"/>
  <c r="DB5" i="3"/>
  <c r="DB16" i="3" s="1"/>
  <c r="DB17" i="3" s="1"/>
  <c r="DB6" i="3"/>
  <c r="DB7" i="3"/>
  <c r="DD7" i="3" s="1"/>
  <c r="DB8" i="3"/>
  <c r="DB9" i="3"/>
  <c r="DD9" i="3" s="1"/>
  <c r="DB10" i="3"/>
  <c r="DB11" i="3"/>
  <c r="DD11" i="3" s="1"/>
  <c r="DB12" i="3"/>
  <c r="DB13" i="3"/>
  <c r="DD13" i="3" s="1"/>
  <c r="DB14" i="3"/>
  <c r="DB15" i="3"/>
  <c r="DD15" i="3" s="1"/>
  <c r="DG5" i="3"/>
  <c r="DG6" i="3"/>
  <c r="DK6" i="3" s="1"/>
  <c r="DG7" i="3"/>
  <c r="DG8" i="3"/>
  <c r="DI8" i="3" s="1"/>
  <c r="DG9" i="3"/>
  <c r="DG10" i="3"/>
  <c r="DI10" i="3" s="1"/>
  <c r="DG11" i="3"/>
  <c r="DG12" i="3"/>
  <c r="DK12" i="3" s="1"/>
  <c r="DG13" i="3"/>
  <c r="DG14" i="3"/>
  <c r="DK14" i="3" s="1"/>
  <c r="DG15" i="3"/>
  <c r="DL5" i="3"/>
  <c r="DP5" i="3" s="1"/>
  <c r="DL6" i="3"/>
  <c r="DL7" i="3"/>
  <c r="DN7" i="3" s="1"/>
  <c r="DL8" i="3"/>
  <c r="DL9" i="3"/>
  <c r="DN9" i="3" s="1"/>
  <c r="DL10" i="3"/>
  <c r="DL11" i="3"/>
  <c r="DN11" i="3" s="1"/>
  <c r="DL12" i="3"/>
  <c r="DL13" i="3"/>
  <c r="DN13" i="3" s="1"/>
  <c r="DL14" i="3"/>
  <c r="DL15" i="3"/>
  <c r="DN15" i="3" s="1"/>
  <c r="DQ5" i="3"/>
  <c r="DQ6" i="3"/>
  <c r="DU6" i="3" s="1"/>
  <c r="DQ7" i="3"/>
  <c r="DQ8" i="3"/>
  <c r="DU8" i="3" s="1"/>
  <c r="DQ9" i="3"/>
  <c r="DQ10" i="3"/>
  <c r="DS10" i="3" s="1"/>
  <c r="DQ11" i="3"/>
  <c r="DQ12" i="3"/>
  <c r="DU12" i="3" s="1"/>
  <c r="DQ13" i="3"/>
  <c r="DQ14" i="3"/>
  <c r="DU14" i="3" s="1"/>
  <c r="DQ15" i="3"/>
  <c r="DV5" i="3"/>
  <c r="DZ5" i="3" s="1"/>
  <c r="DV6" i="3"/>
  <c r="DV7" i="3"/>
  <c r="DX7" i="3" s="1"/>
  <c r="DV8" i="3"/>
  <c r="DV9" i="3"/>
  <c r="DX9" i="3" s="1"/>
  <c r="DV10" i="3"/>
  <c r="DV11" i="3"/>
  <c r="DZ11" i="3" s="1"/>
  <c r="DV12" i="3"/>
  <c r="DV13" i="3"/>
  <c r="DX13" i="3" s="1"/>
  <c r="DV14" i="3"/>
  <c r="DV15" i="3"/>
  <c r="DX15" i="3" s="1"/>
  <c r="EA5" i="3"/>
  <c r="EA6" i="3"/>
  <c r="EA7" i="3"/>
  <c r="EA8" i="3"/>
  <c r="EA9" i="3"/>
  <c r="EA10" i="3"/>
  <c r="EA11" i="3"/>
  <c r="EA12" i="3"/>
  <c r="EA13" i="3"/>
  <c r="EA14" i="3"/>
  <c r="EA15" i="3"/>
  <c r="EF5" i="3"/>
  <c r="EJ5" i="3" s="1"/>
  <c r="EF6" i="3"/>
  <c r="EF7" i="3"/>
  <c r="EH7" i="3" s="1"/>
  <c r="EF8" i="3"/>
  <c r="EF9" i="3"/>
  <c r="EH9" i="3" s="1"/>
  <c r="EF10" i="3"/>
  <c r="EF11" i="3"/>
  <c r="EJ11" i="3" s="1"/>
  <c r="EF12" i="3"/>
  <c r="EF13" i="3"/>
  <c r="EH13" i="3" s="1"/>
  <c r="EF14" i="3"/>
  <c r="EF15" i="3"/>
  <c r="EH15" i="3" s="1"/>
  <c r="EK5" i="3"/>
  <c r="EK6" i="3"/>
  <c r="EK7" i="3"/>
  <c r="EK8" i="3"/>
  <c r="EK9" i="3"/>
  <c r="EK10" i="3"/>
  <c r="EK11" i="3"/>
  <c r="EK12" i="3"/>
  <c r="EK13" i="3"/>
  <c r="EK14" i="3"/>
  <c r="EK15" i="3"/>
  <c r="EP5" i="3"/>
  <c r="EP6" i="3"/>
  <c r="EP7" i="3"/>
  <c r="EP8" i="3"/>
  <c r="EP9" i="3"/>
  <c r="EP10" i="3"/>
  <c r="EP11" i="3"/>
  <c r="EP12" i="3"/>
  <c r="EP13" i="3"/>
  <c r="EP14" i="3"/>
  <c r="EP15" i="3"/>
  <c r="EU5" i="3"/>
  <c r="EU6" i="3"/>
  <c r="EU7" i="3"/>
  <c r="EU8" i="3"/>
  <c r="EU9" i="3"/>
  <c r="EU10" i="3"/>
  <c r="EU11" i="3"/>
  <c r="EU12" i="3"/>
  <c r="EU13" i="3"/>
  <c r="EU14" i="3"/>
  <c r="EU15" i="3"/>
  <c r="EZ5" i="3"/>
  <c r="EZ6" i="3"/>
  <c r="EZ7" i="3"/>
  <c r="EZ8" i="3"/>
  <c r="EZ9" i="3"/>
  <c r="EZ10" i="3"/>
  <c r="EZ11" i="3"/>
  <c r="EZ12" i="3"/>
  <c r="EZ13" i="3"/>
  <c r="EZ14" i="3"/>
  <c r="EZ15" i="3"/>
  <c r="FE5" i="3"/>
  <c r="FE6" i="3"/>
  <c r="FE7" i="3"/>
  <c r="FE8" i="3"/>
  <c r="FE9" i="3"/>
  <c r="FE10" i="3"/>
  <c r="FE11" i="3"/>
  <c r="FE12" i="3"/>
  <c r="FE13" i="3"/>
  <c r="FE14" i="3"/>
  <c r="FE15" i="3"/>
  <c r="FJ5" i="3"/>
  <c r="FJ16" i="3" s="1"/>
  <c r="FJ17" i="3" s="1"/>
  <c r="FJ6" i="3"/>
  <c r="FJ7" i="3"/>
  <c r="FL7" i="3" s="1"/>
  <c r="FJ8" i="3"/>
  <c r="FJ9" i="3"/>
  <c r="FL9" i="3" s="1"/>
  <c r="FJ10" i="3"/>
  <c r="FJ11" i="3"/>
  <c r="FL11" i="3" s="1"/>
  <c r="FJ12" i="3"/>
  <c r="FJ13" i="3"/>
  <c r="FL13" i="3" s="1"/>
  <c r="FJ14" i="3"/>
  <c r="FJ15" i="3"/>
  <c r="FL15" i="3" s="1"/>
  <c r="FO5" i="3"/>
  <c r="FO6" i="3"/>
  <c r="FO7" i="3"/>
  <c r="FO8" i="3"/>
  <c r="FO9" i="3"/>
  <c r="FO10" i="3"/>
  <c r="FO11" i="3"/>
  <c r="FO12" i="3"/>
  <c r="FO13" i="3"/>
  <c r="FO14" i="3"/>
  <c r="FO15" i="3"/>
  <c r="FT5" i="3"/>
  <c r="FX5" i="3" s="1"/>
  <c r="FT6" i="3"/>
  <c r="FT7" i="3"/>
  <c r="FV7" i="3" s="1"/>
  <c r="FT8" i="3"/>
  <c r="FT9" i="3"/>
  <c r="FV9" i="3" s="1"/>
  <c r="FT10" i="3"/>
  <c r="FT11" i="3"/>
  <c r="FV11" i="3" s="1"/>
  <c r="FT12" i="3"/>
  <c r="FT13" i="3"/>
  <c r="FV13" i="3" s="1"/>
  <c r="FT14" i="3"/>
  <c r="FT15" i="3"/>
  <c r="FV15" i="3" s="1"/>
  <c r="FY5" i="3"/>
  <c r="FY6" i="3"/>
  <c r="FY7" i="3"/>
  <c r="FY8" i="3"/>
  <c r="FY9" i="3"/>
  <c r="FY10" i="3"/>
  <c r="FY11" i="3"/>
  <c r="FY12" i="3"/>
  <c r="FY13" i="3"/>
  <c r="FY14" i="3"/>
  <c r="FY15" i="3"/>
  <c r="GD5" i="3"/>
  <c r="GH5" i="3" s="1"/>
  <c r="GD6" i="3"/>
  <c r="GD7" i="3"/>
  <c r="GF7" i="3" s="1"/>
  <c r="GD8" i="3"/>
  <c r="GD9" i="3"/>
  <c r="GF9" i="3" s="1"/>
  <c r="GD10" i="3"/>
  <c r="GD11" i="3"/>
  <c r="GF11" i="3" s="1"/>
  <c r="GD12" i="3"/>
  <c r="GD13" i="3"/>
  <c r="GF13" i="3" s="1"/>
  <c r="GD14" i="3"/>
  <c r="GD15" i="3"/>
  <c r="GF15" i="3" s="1"/>
  <c r="GI5" i="3"/>
  <c r="GI6" i="3"/>
  <c r="GI7" i="3"/>
  <c r="GI8" i="3"/>
  <c r="GI9" i="3"/>
  <c r="GI10" i="3"/>
  <c r="GI11" i="3"/>
  <c r="GI12" i="3"/>
  <c r="GI13" i="3"/>
  <c r="GI14" i="3"/>
  <c r="GI15" i="3"/>
  <c r="GN5" i="3"/>
  <c r="GR5" i="3" s="1"/>
  <c r="GN6" i="3"/>
  <c r="GN7" i="3"/>
  <c r="GP7" i="3" s="1"/>
  <c r="GN8" i="3"/>
  <c r="GN9" i="3"/>
  <c r="GP9" i="3" s="1"/>
  <c r="GN10" i="3"/>
  <c r="GN11" i="3"/>
  <c r="GP11" i="3" s="1"/>
  <c r="GN12" i="3"/>
  <c r="GN13" i="3"/>
  <c r="GP13" i="3" s="1"/>
  <c r="GN14" i="3"/>
  <c r="GN15" i="3"/>
  <c r="GP15" i="3" s="1"/>
  <c r="GS5" i="3"/>
  <c r="GS6" i="3"/>
  <c r="GS7" i="3"/>
  <c r="GS8" i="3"/>
  <c r="GS9" i="3"/>
  <c r="GS10" i="3"/>
  <c r="GS11" i="3"/>
  <c r="GS12" i="3"/>
  <c r="GS13" i="3"/>
  <c r="GS14" i="3"/>
  <c r="GS15" i="3"/>
  <c r="GX5" i="3"/>
  <c r="GX16" i="3" s="1"/>
  <c r="GX6" i="3"/>
  <c r="GX7" i="3"/>
  <c r="GZ7" i="3" s="1"/>
  <c r="GX8" i="3"/>
  <c r="GX9" i="3"/>
  <c r="GZ9" i="3" s="1"/>
  <c r="GX10" i="3"/>
  <c r="GX11" i="3"/>
  <c r="GZ11" i="3" s="1"/>
  <c r="GX12" i="3"/>
  <c r="GX13" i="3"/>
  <c r="GZ13" i="3" s="1"/>
  <c r="GX14" i="3"/>
  <c r="GX15" i="3"/>
  <c r="GZ15" i="3" s="1"/>
  <c r="HC5" i="3"/>
  <c r="HC6" i="3"/>
  <c r="HC7" i="3"/>
  <c r="HC8" i="3"/>
  <c r="HC9" i="3"/>
  <c r="HC10" i="3"/>
  <c r="HC11" i="3"/>
  <c r="HC12" i="3"/>
  <c r="HC13" i="3"/>
  <c r="HC14" i="3"/>
  <c r="HC15" i="3"/>
  <c r="HH5" i="3"/>
  <c r="HL5" i="3" s="1"/>
  <c r="HH6" i="3"/>
  <c r="HH7" i="3"/>
  <c r="HJ7" i="3" s="1"/>
  <c r="HH8" i="3"/>
  <c r="HH9" i="3"/>
  <c r="HJ9" i="3" s="1"/>
  <c r="HH10" i="3"/>
  <c r="HH11" i="3"/>
  <c r="HJ11" i="3" s="1"/>
  <c r="HH12" i="3"/>
  <c r="HH13" i="3"/>
  <c r="HJ13" i="3" s="1"/>
  <c r="HH14" i="3"/>
  <c r="HH15" i="3"/>
  <c r="HJ15" i="3" s="1"/>
  <c r="HM5" i="3"/>
  <c r="HM6" i="3"/>
  <c r="HM7" i="3"/>
  <c r="HM8" i="3"/>
  <c r="HM9" i="3"/>
  <c r="HM10" i="3"/>
  <c r="HM11" i="3"/>
  <c r="HM12" i="3"/>
  <c r="HM13" i="3"/>
  <c r="HM14" i="3"/>
  <c r="HM15" i="3"/>
  <c r="HR5" i="3"/>
  <c r="HV5" i="3" s="1"/>
  <c r="HR6" i="3"/>
  <c r="HR7" i="3"/>
  <c r="HT7" i="3" s="1"/>
  <c r="HR8" i="3"/>
  <c r="HR9" i="3"/>
  <c r="HT9" i="3" s="1"/>
  <c r="HR10" i="3"/>
  <c r="HR11" i="3"/>
  <c r="HT11" i="3" s="1"/>
  <c r="HR12" i="3"/>
  <c r="HR13" i="3"/>
  <c r="HT13" i="3" s="1"/>
  <c r="HR14" i="3"/>
  <c r="HR15" i="3"/>
  <c r="HT15" i="3" s="1"/>
  <c r="HW5" i="3"/>
  <c r="HW6" i="3"/>
  <c r="HW7" i="3"/>
  <c r="HW8" i="3"/>
  <c r="HW9" i="3"/>
  <c r="HW10" i="3"/>
  <c r="HW11" i="3"/>
  <c r="HW12" i="3"/>
  <c r="HW13" i="3"/>
  <c r="HW14" i="3"/>
  <c r="HW15" i="3"/>
  <c r="IB5" i="3"/>
  <c r="IF5" i="3" s="1"/>
  <c r="IB6" i="3"/>
  <c r="IB7" i="3"/>
  <c r="ID7" i="3" s="1"/>
  <c r="IB8" i="3"/>
  <c r="IB9" i="3"/>
  <c r="ID9" i="3" s="1"/>
  <c r="IB10" i="3"/>
  <c r="IB11" i="3"/>
  <c r="ID11" i="3" s="1"/>
  <c r="IB12" i="3"/>
  <c r="IB13" i="3"/>
  <c r="ID13" i="3" s="1"/>
  <c r="IB14" i="3"/>
  <c r="IB15" i="3"/>
  <c r="ID15" i="3" s="1"/>
  <c r="AX5" i="3"/>
  <c r="AX6" i="3"/>
  <c r="AX7" i="3"/>
  <c r="AX8" i="3"/>
  <c r="AX9" i="3"/>
  <c r="AX10" i="3"/>
  <c r="AX11" i="3"/>
  <c r="AX12" i="3"/>
  <c r="AX13" i="3"/>
  <c r="AX14" i="3"/>
  <c r="AX15" i="3"/>
  <c r="BC5" i="3"/>
  <c r="BC16" i="3" s="1"/>
  <c r="BC17" i="3" s="1"/>
  <c r="BC6" i="3"/>
  <c r="BC7" i="3"/>
  <c r="BG7" i="3" s="1"/>
  <c r="BC8" i="3"/>
  <c r="BC9" i="3"/>
  <c r="BC10" i="3"/>
  <c r="BC11" i="3"/>
  <c r="BE11" i="3" s="1"/>
  <c r="BC12" i="3"/>
  <c r="BC13" i="3"/>
  <c r="BE13" i="3" s="1"/>
  <c r="BC14" i="3"/>
  <c r="BC15" i="3"/>
  <c r="BG15" i="3" s="1"/>
  <c r="BH5" i="3"/>
  <c r="BH6" i="3"/>
  <c r="BH7" i="3"/>
  <c r="BH8" i="3"/>
  <c r="BH9" i="3"/>
  <c r="BH10" i="3"/>
  <c r="BH11" i="3"/>
  <c r="BH12" i="3"/>
  <c r="BH13" i="3"/>
  <c r="BH14" i="3"/>
  <c r="BH15" i="3"/>
  <c r="BM5" i="3"/>
  <c r="BO5" i="3" s="1"/>
  <c r="BM6" i="3"/>
  <c r="BM7" i="3"/>
  <c r="BQ7" i="3" s="1"/>
  <c r="BM8" i="3"/>
  <c r="BM9" i="3"/>
  <c r="BO9" i="3" s="1"/>
  <c r="BM10" i="3"/>
  <c r="BM11" i="3"/>
  <c r="BO11" i="3" s="1"/>
  <c r="BM12" i="3"/>
  <c r="BM13" i="3"/>
  <c r="BQ13" i="3" s="1"/>
  <c r="BM14" i="3"/>
  <c r="BM15" i="3"/>
  <c r="BO15" i="3" s="1"/>
  <c r="BR5" i="3"/>
  <c r="BR6" i="3"/>
  <c r="BR7" i="3"/>
  <c r="BR8" i="3"/>
  <c r="BR9" i="3"/>
  <c r="BR10" i="3"/>
  <c r="BR11" i="3"/>
  <c r="BR12" i="3"/>
  <c r="BR13" i="3"/>
  <c r="BR14" i="3"/>
  <c r="BR15" i="3"/>
  <c r="BW5" i="3"/>
  <c r="BY5" i="3" s="1"/>
  <c r="BW6" i="3"/>
  <c r="BW7" i="3"/>
  <c r="CA7" i="3" s="1"/>
  <c r="BW8" i="3"/>
  <c r="BW9" i="3"/>
  <c r="BY9" i="3" s="1"/>
  <c r="BW10" i="3"/>
  <c r="BW11" i="3"/>
  <c r="BY11" i="3" s="1"/>
  <c r="BW12" i="3"/>
  <c r="BW13" i="3"/>
  <c r="CA13" i="3" s="1"/>
  <c r="BW14" i="3"/>
  <c r="BW15" i="3"/>
  <c r="BY15" i="3" s="1"/>
  <c r="HM16" i="3"/>
  <c r="HR16" i="3"/>
  <c r="HR17" i="3" s="1"/>
  <c r="GD16" i="3"/>
  <c r="EP16" i="3"/>
  <c r="EP17" i="3" s="1"/>
  <c r="EZ16" i="3"/>
  <c r="DV16" i="3"/>
  <c r="DV17" i="3" s="1"/>
  <c r="CH16" i="3"/>
  <c r="CH17" i="3" s="1"/>
  <c r="AN5" i="3"/>
  <c r="AN6" i="3"/>
  <c r="AN7" i="3"/>
  <c r="AN8" i="3"/>
  <c r="AN9" i="3"/>
  <c r="AN10" i="3"/>
  <c r="AN11" i="3"/>
  <c r="AN12" i="3"/>
  <c r="AN13" i="3"/>
  <c r="AN14" i="3"/>
  <c r="AN15" i="3"/>
  <c r="AN16" i="3"/>
  <c r="AN17" i="3" s="1"/>
  <c r="AS5" i="3"/>
  <c r="AS6" i="3"/>
  <c r="AS7" i="3"/>
  <c r="AS8" i="3"/>
  <c r="AS9" i="3"/>
  <c r="AS10" i="3"/>
  <c r="AS11" i="3"/>
  <c r="AS12" i="3"/>
  <c r="AS13" i="3"/>
  <c r="AS14" i="3"/>
  <c r="AS15" i="3"/>
  <c r="AS16" i="3"/>
  <c r="AS17" i="3" s="1"/>
  <c r="BW16" i="3"/>
  <c r="BW17" i="3" s="1"/>
  <c r="S5" i="3"/>
  <c r="S6" i="3"/>
  <c r="U6" i="3" s="1"/>
  <c r="S7" i="3"/>
  <c r="S8" i="3"/>
  <c r="S9" i="3"/>
  <c r="S10" i="3"/>
  <c r="W10" i="3" s="1"/>
  <c r="S11" i="3"/>
  <c r="S12" i="3"/>
  <c r="S13" i="3"/>
  <c r="S14" i="3"/>
  <c r="S15" i="3"/>
  <c r="S16" i="3"/>
  <c r="S17" i="3" s="1"/>
  <c r="X5" i="3"/>
  <c r="X6" i="3"/>
  <c r="Z6" i="3" s="1"/>
  <c r="X7" i="3"/>
  <c r="X8" i="3"/>
  <c r="X9" i="3"/>
  <c r="X10" i="3"/>
  <c r="X11" i="3"/>
  <c r="X12" i="3"/>
  <c r="X13" i="3"/>
  <c r="X14" i="3"/>
  <c r="X15" i="3"/>
  <c r="X16" i="3"/>
  <c r="X17" i="3" s="1"/>
  <c r="AC5" i="3"/>
  <c r="AC6" i="3"/>
  <c r="AG6" i="3" s="1"/>
  <c r="AC7" i="3"/>
  <c r="AC8" i="3"/>
  <c r="AE8" i="3" s="1"/>
  <c r="AC9" i="3"/>
  <c r="AC10" i="3"/>
  <c r="AE10" i="3" s="1"/>
  <c r="AC11" i="3"/>
  <c r="AC12" i="3"/>
  <c r="AE12" i="3" s="1"/>
  <c r="AC13" i="3"/>
  <c r="AC14" i="3"/>
  <c r="AE14" i="3" s="1"/>
  <c r="AC15" i="3"/>
  <c r="AC16" i="3"/>
  <c r="AC17" i="3" s="1"/>
  <c r="AH5" i="3"/>
  <c r="AH6" i="3"/>
  <c r="AL6" i="3" s="1"/>
  <c r="AH7" i="3"/>
  <c r="AH8" i="3"/>
  <c r="AJ8" i="3" s="1"/>
  <c r="AH9" i="3"/>
  <c r="AH10" i="3"/>
  <c r="AJ10" i="3" s="1"/>
  <c r="AH11" i="3"/>
  <c r="AH12" i="3"/>
  <c r="AJ12" i="3" s="1"/>
  <c r="AH13" i="3"/>
  <c r="AH14" i="3"/>
  <c r="AJ14" i="3" s="1"/>
  <c r="AH15" i="3"/>
  <c r="AH16" i="3"/>
  <c r="AH17" i="3" s="1"/>
  <c r="K5" i="3"/>
  <c r="K6" i="3"/>
  <c r="L6" i="3" s="1"/>
  <c r="K7" i="3"/>
  <c r="K8" i="3"/>
  <c r="L8" i="3" s="1"/>
  <c r="K9" i="3"/>
  <c r="K10" i="3"/>
  <c r="L10" i="3" s="1"/>
  <c r="K11" i="3"/>
  <c r="K12" i="3"/>
  <c r="L12" i="3" s="1"/>
  <c r="K13" i="3"/>
  <c r="K14" i="3"/>
  <c r="L14" i="3" s="1"/>
  <c r="K15" i="3"/>
  <c r="K16" i="3"/>
  <c r="K17" i="3" s="1"/>
  <c r="M5" i="3"/>
  <c r="M6" i="3"/>
  <c r="M7" i="3"/>
  <c r="M8" i="3"/>
  <c r="M9" i="3"/>
  <c r="M10" i="3"/>
  <c r="M11" i="3"/>
  <c r="M12" i="3"/>
  <c r="M13" i="3"/>
  <c r="M14" i="3"/>
  <c r="M15" i="3"/>
  <c r="L5" i="3"/>
  <c r="L7" i="3"/>
  <c r="L9" i="3"/>
  <c r="L11" i="3"/>
  <c r="L13" i="3"/>
  <c r="L15" i="3"/>
  <c r="J5" i="3"/>
  <c r="J6" i="3"/>
  <c r="J7" i="3"/>
  <c r="J8" i="3"/>
  <c r="J9" i="3"/>
  <c r="J10" i="3"/>
  <c r="J11" i="3"/>
  <c r="J12" i="3"/>
  <c r="J13" i="3"/>
  <c r="J14" i="3"/>
  <c r="J15" i="3"/>
  <c r="I5" i="3"/>
  <c r="I6" i="3"/>
  <c r="I7" i="3"/>
  <c r="I8" i="3"/>
  <c r="I9" i="3"/>
  <c r="I10" i="3"/>
  <c r="I11" i="3"/>
  <c r="I12" i="3"/>
  <c r="I13" i="3"/>
  <c r="I14" i="3"/>
  <c r="I15" i="3"/>
  <c r="I16" i="3"/>
  <c r="I17" i="3" s="1"/>
  <c r="IE5" i="3"/>
  <c r="IE6" i="3"/>
  <c r="IE7" i="3"/>
  <c r="IE8" i="3"/>
  <c r="IF8" i="3" s="1"/>
  <c r="IE9" i="3"/>
  <c r="IE10" i="3"/>
  <c r="IE11" i="3"/>
  <c r="IE12" i="3"/>
  <c r="IE13" i="3"/>
  <c r="IE14" i="3"/>
  <c r="IE15" i="3"/>
  <c r="IE16" i="3"/>
  <c r="IC5" i="3"/>
  <c r="IC6" i="3"/>
  <c r="IC7" i="3"/>
  <c r="IC8" i="3"/>
  <c r="IC9" i="3"/>
  <c r="IC10" i="3"/>
  <c r="IC11" i="3"/>
  <c r="IC12" i="3"/>
  <c r="IC13" i="3"/>
  <c r="IC14" i="3"/>
  <c r="IC15" i="3"/>
  <c r="HZ5" i="3"/>
  <c r="HZ6" i="3"/>
  <c r="HZ7" i="3"/>
  <c r="HZ8" i="3"/>
  <c r="HZ9" i="3"/>
  <c r="HZ10" i="3"/>
  <c r="HZ11" i="3"/>
  <c r="HZ12" i="3"/>
  <c r="HZ13" i="3"/>
  <c r="HZ14" i="3"/>
  <c r="HZ15" i="3"/>
  <c r="HX5" i="3"/>
  <c r="HX6" i="3"/>
  <c r="HX7" i="3"/>
  <c r="HX8" i="3"/>
  <c r="HX9" i="3"/>
  <c r="HX10" i="3"/>
  <c r="HX11" i="3"/>
  <c r="HX12" i="3"/>
  <c r="HX13" i="3"/>
  <c r="HX14" i="3"/>
  <c r="HX15" i="3"/>
  <c r="HX16" i="3"/>
  <c r="HU5" i="3"/>
  <c r="HU6" i="3"/>
  <c r="HU7" i="3"/>
  <c r="HU8" i="3"/>
  <c r="HU9" i="3"/>
  <c r="HU10" i="3"/>
  <c r="HU11" i="3"/>
  <c r="HU12" i="3"/>
  <c r="HU13" i="3"/>
  <c r="HU14" i="3"/>
  <c r="HU15" i="3"/>
  <c r="HU16" i="3"/>
  <c r="HS5" i="3"/>
  <c r="HS6" i="3"/>
  <c r="HS7" i="3"/>
  <c r="HS8" i="3"/>
  <c r="HS9" i="3"/>
  <c r="HS10" i="3"/>
  <c r="HS11" i="3"/>
  <c r="HS12" i="3"/>
  <c r="HS13" i="3"/>
  <c r="HS14" i="3"/>
  <c r="HS15" i="3"/>
  <c r="HQ16" i="3"/>
  <c r="HP5" i="3"/>
  <c r="HP6" i="3"/>
  <c r="HP7" i="3"/>
  <c r="HP8" i="3"/>
  <c r="HP9" i="3"/>
  <c r="HP10" i="3"/>
  <c r="HP11" i="3"/>
  <c r="HP12" i="3"/>
  <c r="HP13" i="3"/>
  <c r="HP14" i="3"/>
  <c r="HP15" i="3"/>
  <c r="HP16" i="3"/>
  <c r="HN5" i="3"/>
  <c r="HN6" i="3"/>
  <c r="HN7" i="3"/>
  <c r="HN8" i="3"/>
  <c r="HN9" i="3"/>
  <c r="HN10" i="3"/>
  <c r="HN11" i="3"/>
  <c r="HN12" i="3"/>
  <c r="HN13" i="3"/>
  <c r="HN14" i="3"/>
  <c r="HN15" i="3"/>
  <c r="HN16" i="3" s="1"/>
  <c r="HK5" i="3"/>
  <c r="HK6" i="3"/>
  <c r="HK7" i="3"/>
  <c r="HK8" i="3"/>
  <c r="HK9" i="3"/>
  <c r="HK10" i="3"/>
  <c r="HK11" i="3"/>
  <c r="HK12" i="3"/>
  <c r="HK13" i="3"/>
  <c r="HK14" i="3"/>
  <c r="HK15" i="3"/>
  <c r="HI5" i="3"/>
  <c r="HI6" i="3"/>
  <c r="HI7" i="3"/>
  <c r="HI8" i="3"/>
  <c r="HI9" i="3"/>
  <c r="HI10" i="3"/>
  <c r="HI11" i="3"/>
  <c r="HI12" i="3"/>
  <c r="HI13" i="3"/>
  <c r="HI14" i="3"/>
  <c r="HI15" i="3"/>
  <c r="HF5" i="3"/>
  <c r="HF6" i="3"/>
  <c r="HF7" i="3"/>
  <c r="HF8" i="3"/>
  <c r="HF9" i="3"/>
  <c r="HF10" i="3"/>
  <c r="HF11" i="3"/>
  <c r="HF12" i="3"/>
  <c r="HF13" i="3"/>
  <c r="HF14" i="3"/>
  <c r="HF15" i="3"/>
  <c r="HD5" i="3"/>
  <c r="HD6" i="3"/>
  <c r="HD7" i="3"/>
  <c r="HD8" i="3"/>
  <c r="HD9" i="3"/>
  <c r="HD10" i="3"/>
  <c r="HD11" i="3"/>
  <c r="HD12" i="3"/>
  <c r="HD13" i="3"/>
  <c r="HD14" i="3"/>
  <c r="HD15" i="3"/>
  <c r="HA5" i="3"/>
  <c r="HA6" i="3"/>
  <c r="HA7" i="3"/>
  <c r="HA8" i="3"/>
  <c r="HA9" i="3"/>
  <c r="HA10" i="3"/>
  <c r="HA11" i="3"/>
  <c r="HA12" i="3"/>
  <c r="HA13" i="3"/>
  <c r="HA14" i="3"/>
  <c r="HA15" i="3"/>
  <c r="GY5" i="3"/>
  <c r="GY6" i="3"/>
  <c r="GY7" i="3"/>
  <c r="GY8" i="3"/>
  <c r="GY9" i="3"/>
  <c r="GY10" i="3"/>
  <c r="GY11" i="3"/>
  <c r="GY12" i="3"/>
  <c r="GY13" i="3"/>
  <c r="GY14" i="3"/>
  <c r="GY15" i="3"/>
  <c r="GV5" i="3"/>
  <c r="GV6" i="3"/>
  <c r="GV7" i="3"/>
  <c r="GV8" i="3"/>
  <c r="GV9" i="3"/>
  <c r="GV10" i="3"/>
  <c r="GV11" i="3"/>
  <c r="GV12" i="3"/>
  <c r="GV13" i="3"/>
  <c r="GV14" i="3"/>
  <c r="GV15" i="3"/>
  <c r="GT5" i="3"/>
  <c r="GT6" i="3"/>
  <c r="GT7" i="3"/>
  <c r="GT8" i="3"/>
  <c r="GT9" i="3"/>
  <c r="GT10" i="3"/>
  <c r="GT11" i="3"/>
  <c r="GT12" i="3"/>
  <c r="GT13" i="3"/>
  <c r="GT14" i="3"/>
  <c r="GT15" i="3"/>
  <c r="GQ5" i="3"/>
  <c r="GQ6" i="3"/>
  <c r="GQ7" i="3"/>
  <c r="GQ8" i="3"/>
  <c r="GQ9" i="3"/>
  <c r="GQ10" i="3"/>
  <c r="GQ11" i="3"/>
  <c r="GQ12" i="3"/>
  <c r="GQ13" i="3"/>
  <c r="GQ14" i="3"/>
  <c r="GQ15" i="3"/>
  <c r="GO5" i="3"/>
  <c r="GO6" i="3"/>
  <c r="GO7" i="3"/>
  <c r="GO8" i="3"/>
  <c r="GO9" i="3"/>
  <c r="GO10" i="3"/>
  <c r="GO11" i="3"/>
  <c r="GO12" i="3"/>
  <c r="GO13" i="3"/>
  <c r="GO14" i="3"/>
  <c r="GO15" i="3"/>
  <c r="GL5" i="3"/>
  <c r="GL6" i="3"/>
  <c r="GL7" i="3"/>
  <c r="GL8" i="3"/>
  <c r="GL9" i="3"/>
  <c r="GL10" i="3"/>
  <c r="GL11" i="3"/>
  <c r="GL12" i="3"/>
  <c r="GL13" i="3"/>
  <c r="GL14" i="3"/>
  <c r="GL15" i="3"/>
  <c r="GJ5" i="3"/>
  <c r="GJ6" i="3"/>
  <c r="GJ7" i="3"/>
  <c r="GJ8" i="3"/>
  <c r="GJ9" i="3"/>
  <c r="GJ10" i="3"/>
  <c r="GJ11" i="3"/>
  <c r="GJ12" i="3"/>
  <c r="GJ13" i="3"/>
  <c r="GJ14" i="3"/>
  <c r="GJ15" i="3"/>
  <c r="GG5" i="3"/>
  <c r="GG6" i="3"/>
  <c r="GG7" i="3"/>
  <c r="GG8" i="3"/>
  <c r="GG9" i="3"/>
  <c r="GG10" i="3"/>
  <c r="GG11" i="3"/>
  <c r="GG12" i="3"/>
  <c r="GG13" i="3"/>
  <c r="GG14" i="3"/>
  <c r="GG15" i="3"/>
  <c r="GE5" i="3"/>
  <c r="GE6" i="3"/>
  <c r="GE7" i="3"/>
  <c r="GE8" i="3"/>
  <c r="GE9" i="3"/>
  <c r="GE10" i="3"/>
  <c r="GE11" i="3"/>
  <c r="GE12" i="3"/>
  <c r="GE13" i="3"/>
  <c r="GE14" i="3"/>
  <c r="GE15" i="3"/>
  <c r="GB5" i="3"/>
  <c r="GB6" i="3"/>
  <c r="GB7" i="3"/>
  <c r="GB8" i="3"/>
  <c r="GB9" i="3"/>
  <c r="GB10" i="3"/>
  <c r="GB11" i="3"/>
  <c r="GB12" i="3"/>
  <c r="GB13" i="3"/>
  <c r="GB14" i="3"/>
  <c r="GB15" i="3"/>
  <c r="FZ5" i="3"/>
  <c r="FZ6" i="3"/>
  <c r="FZ7" i="3"/>
  <c r="FZ8" i="3"/>
  <c r="FZ9" i="3"/>
  <c r="FZ10" i="3"/>
  <c r="FZ11" i="3"/>
  <c r="FZ12" i="3"/>
  <c r="FZ13" i="3"/>
  <c r="FZ14" i="3"/>
  <c r="FZ15" i="3"/>
  <c r="FW5" i="3"/>
  <c r="FW6" i="3"/>
  <c r="FW7" i="3"/>
  <c r="FW8" i="3"/>
  <c r="FW9" i="3"/>
  <c r="FW10" i="3"/>
  <c r="FW11" i="3"/>
  <c r="FW12" i="3"/>
  <c r="FW13" i="3"/>
  <c r="FW14" i="3"/>
  <c r="FW15" i="3"/>
  <c r="FU5" i="3"/>
  <c r="FU6" i="3"/>
  <c r="FU7" i="3"/>
  <c r="FU8" i="3"/>
  <c r="FU9" i="3"/>
  <c r="FU10" i="3"/>
  <c r="FU11" i="3"/>
  <c r="FU12" i="3"/>
  <c r="FU13" i="3"/>
  <c r="FU14" i="3"/>
  <c r="FU15" i="3"/>
  <c r="FR5" i="3"/>
  <c r="FR6" i="3"/>
  <c r="FR7" i="3"/>
  <c r="FR8" i="3"/>
  <c r="FR9" i="3"/>
  <c r="FR10" i="3"/>
  <c r="FR11" i="3"/>
  <c r="FR12" i="3"/>
  <c r="FR13" i="3"/>
  <c r="FR14" i="3"/>
  <c r="FR15" i="3"/>
  <c r="FP5" i="3"/>
  <c r="FP6" i="3"/>
  <c r="FP7" i="3"/>
  <c r="FP8" i="3"/>
  <c r="FP9" i="3"/>
  <c r="FP10" i="3"/>
  <c r="FP11" i="3"/>
  <c r="FP12" i="3"/>
  <c r="FP13" i="3"/>
  <c r="FP14" i="3"/>
  <c r="FP15" i="3"/>
  <c r="FM5" i="3"/>
  <c r="FM6" i="3"/>
  <c r="FM7" i="3"/>
  <c r="FM8" i="3"/>
  <c r="FM9" i="3"/>
  <c r="FM10" i="3"/>
  <c r="FM11" i="3"/>
  <c r="FM12" i="3"/>
  <c r="FM13" i="3"/>
  <c r="FM14" i="3"/>
  <c r="FM15" i="3"/>
  <c r="FK5" i="3"/>
  <c r="FK6" i="3"/>
  <c r="FK7" i="3"/>
  <c r="FK8" i="3"/>
  <c r="FK9" i="3"/>
  <c r="FK10" i="3"/>
  <c r="FK11" i="3"/>
  <c r="FK12" i="3"/>
  <c r="FK13" i="3"/>
  <c r="FK14" i="3"/>
  <c r="FK15" i="3"/>
  <c r="FH5" i="3"/>
  <c r="FH6" i="3"/>
  <c r="FH7" i="3"/>
  <c r="FH8" i="3"/>
  <c r="FH9" i="3"/>
  <c r="FH10" i="3"/>
  <c r="FH11" i="3"/>
  <c r="FH12" i="3"/>
  <c r="FH13" i="3"/>
  <c r="FH14" i="3"/>
  <c r="FH15" i="3"/>
  <c r="FF5" i="3"/>
  <c r="FF6" i="3"/>
  <c r="FF7" i="3"/>
  <c r="FF8" i="3"/>
  <c r="FF9" i="3"/>
  <c r="FF10" i="3"/>
  <c r="FF11" i="3"/>
  <c r="FF12" i="3"/>
  <c r="FF13" i="3"/>
  <c r="FF14" i="3"/>
  <c r="FF15" i="3"/>
  <c r="FC5" i="3"/>
  <c r="FC6" i="3"/>
  <c r="FC7" i="3"/>
  <c r="FC8" i="3"/>
  <c r="FC9" i="3"/>
  <c r="FC10" i="3"/>
  <c r="FC11" i="3"/>
  <c r="FC12" i="3"/>
  <c r="FC13" i="3"/>
  <c r="FC14" i="3"/>
  <c r="FC15" i="3"/>
  <c r="FA5" i="3"/>
  <c r="FA6" i="3"/>
  <c r="FA7" i="3"/>
  <c r="FA8" i="3"/>
  <c r="FA9" i="3"/>
  <c r="FA10" i="3"/>
  <c r="FA11" i="3"/>
  <c r="FA12" i="3"/>
  <c r="FA13" i="3"/>
  <c r="FA14" i="3"/>
  <c r="FA15" i="3"/>
  <c r="EX5" i="3"/>
  <c r="EX6" i="3"/>
  <c r="EX7" i="3"/>
  <c r="EX8" i="3"/>
  <c r="EX9" i="3"/>
  <c r="EX10" i="3"/>
  <c r="EX11" i="3"/>
  <c r="EX12" i="3"/>
  <c r="EX13" i="3"/>
  <c r="EX14" i="3"/>
  <c r="EX15" i="3"/>
  <c r="EV5" i="3"/>
  <c r="EV6" i="3"/>
  <c r="EV7" i="3"/>
  <c r="EV8" i="3"/>
  <c r="EV9" i="3"/>
  <c r="EV10" i="3"/>
  <c r="EV11" i="3"/>
  <c r="EV12" i="3"/>
  <c r="EV13" i="3"/>
  <c r="EV14" i="3"/>
  <c r="EV15" i="3"/>
  <c r="ES5" i="3"/>
  <c r="ES6" i="3"/>
  <c r="ES7" i="3"/>
  <c r="ES8" i="3"/>
  <c r="ES9" i="3"/>
  <c r="ES10" i="3"/>
  <c r="ES11" i="3"/>
  <c r="ES12" i="3"/>
  <c r="ES13" i="3"/>
  <c r="ES14" i="3"/>
  <c r="ES15" i="3"/>
  <c r="EQ5" i="3"/>
  <c r="EQ6" i="3"/>
  <c r="EQ7" i="3"/>
  <c r="EQ8" i="3"/>
  <c r="EQ9" i="3"/>
  <c r="EQ10" i="3"/>
  <c r="EQ11" i="3"/>
  <c r="EQ12" i="3"/>
  <c r="EQ13" i="3"/>
  <c r="EQ14" i="3"/>
  <c r="EQ15" i="3"/>
  <c r="EN5" i="3"/>
  <c r="EN6" i="3"/>
  <c r="EN7" i="3"/>
  <c r="EN8" i="3"/>
  <c r="EN9" i="3"/>
  <c r="EN10" i="3"/>
  <c r="EN11" i="3"/>
  <c r="EN12" i="3"/>
  <c r="EN13" i="3"/>
  <c r="EN14" i="3"/>
  <c r="EN15" i="3"/>
  <c r="EL5" i="3"/>
  <c r="EL6" i="3"/>
  <c r="EL7" i="3"/>
  <c r="EL8" i="3"/>
  <c r="EL9" i="3"/>
  <c r="EL10" i="3"/>
  <c r="EL11" i="3"/>
  <c r="EM11" i="3" s="1"/>
  <c r="EL12" i="3"/>
  <c r="EL13" i="3"/>
  <c r="EL14" i="3"/>
  <c r="EL15" i="3"/>
  <c r="EI5" i="3"/>
  <c r="EI6" i="3"/>
  <c r="EI7" i="3"/>
  <c r="EI8" i="3"/>
  <c r="EI9" i="3"/>
  <c r="EI10" i="3"/>
  <c r="EI11" i="3"/>
  <c r="EI12" i="3"/>
  <c r="EI13" i="3"/>
  <c r="EI14" i="3"/>
  <c r="EI15" i="3"/>
  <c r="EG5" i="3"/>
  <c r="EG6" i="3"/>
  <c r="EG7" i="3"/>
  <c r="EG8" i="3"/>
  <c r="EG9" i="3"/>
  <c r="EG10" i="3"/>
  <c r="EG11" i="3"/>
  <c r="EG12" i="3"/>
  <c r="EG13" i="3"/>
  <c r="EG14" i="3"/>
  <c r="EG15" i="3"/>
  <c r="ED5" i="3"/>
  <c r="ED6" i="3"/>
  <c r="ED7" i="3"/>
  <c r="ED8" i="3"/>
  <c r="ED9" i="3"/>
  <c r="ED10" i="3"/>
  <c r="ED11" i="3"/>
  <c r="ED12" i="3"/>
  <c r="ED13" i="3"/>
  <c r="ED14" i="3"/>
  <c r="ED15" i="3"/>
  <c r="EB5" i="3"/>
  <c r="EB6" i="3"/>
  <c r="EB7" i="3"/>
  <c r="EB8" i="3"/>
  <c r="EB9" i="3"/>
  <c r="EB10" i="3"/>
  <c r="EB11" i="3"/>
  <c r="EB12" i="3"/>
  <c r="EB13" i="3"/>
  <c r="EB14" i="3"/>
  <c r="EB15" i="3"/>
  <c r="DY5" i="3"/>
  <c r="DY6" i="3"/>
  <c r="DY7" i="3"/>
  <c r="DY8" i="3"/>
  <c r="DY9" i="3"/>
  <c r="DY10" i="3"/>
  <c r="DY11" i="3"/>
  <c r="DY12" i="3"/>
  <c r="DY13" i="3"/>
  <c r="DY14" i="3"/>
  <c r="DY15" i="3"/>
  <c r="DW5" i="3"/>
  <c r="DW6" i="3"/>
  <c r="DW7" i="3"/>
  <c r="DW8" i="3"/>
  <c r="DW9" i="3"/>
  <c r="DW10" i="3"/>
  <c r="DW11" i="3"/>
  <c r="DW12" i="3"/>
  <c r="DW13" i="3"/>
  <c r="DW14" i="3"/>
  <c r="DW15" i="3"/>
  <c r="DT5" i="3"/>
  <c r="DT6" i="3"/>
  <c r="DT7" i="3"/>
  <c r="DT8" i="3"/>
  <c r="DT9" i="3"/>
  <c r="DT10" i="3"/>
  <c r="DT11" i="3"/>
  <c r="DT12" i="3"/>
  <c r="DT13" i="3"/>
  <c r="DT14" i="3"/>
  <c r="DT15" i="3"/>
  <c r="DR5" i="3"/>
  <c r="DR6" i="3"/>
  <c r="DR7" i="3"/>
  <c r="DR8" i="3"/>
  <c r="DR9" i="3"/>
  <c r="DR10" i="3"/>
  <c r="DR11" i="3"/>
  <c r="DS11" i="3" s="1"/>
  <c r="DR12" i="3"/>
  <c r="DR13" i="3"/>
  <c r="DR14" i="3"/>
  <c r="DR15" i="3"/>
  <c r="DO5" i="3"/>
  <c r="DO6" i="3"/>
  <c r="DO7" i="3"/>
  <c r="DO8" i="3"/>
  <c r="DP8" i="3" s="1"/>
  <c r="DO9" i="3"/>
  <c r="DO10" i="3"/>
  <c r="DO11" i="3"/>
  <c r="DO12" i="3"/>
  <c r="DO13" i="3"/>
  <c r="DO14" i="3"/>
  <c r="DO15" i="3"/>
  <c r="DM5" i="3"/>
  <c r="DM6" i="3"/>
  <c r="DM7" i="3"/>
  <c r="DM8" i="3"/>
  <c r="DM9" i="3"/>
  <c r="DM10" i="3"/>
  <c r="DM11" i="3"/>
  <c r="DM12" i="3"/>
  <c r="DM13" i="3"/>
  <c r="DM14" i="3"/>
  <c r="DM15" i="3"/>
  <c r="DJ5" i="3"/>
  <c r="DJ6" i="3"/>
  <c r="DJ7" i="3"/>
  <c r="DJ8" i="3"/>
  <c r="DJ9" i="3"/>
  <c r="DJ10" i="3"/>
  <c r="DJ11" i="3"/>
  <c r="DJ12" i="3"/>
  <c r="DJ13" i="3"/>
  <c r="DJ14" i="3"/>
  <c r="DJ15" i="3"/>
  <c r="DH5" i="3"/>
  <c r="DH6" i="3"/>
  <c r="DH7" i="3"/>
  <c r="DH8" i="3"/>
  <c r="DH9" i="3"/>
  <c r="DH10" i="3"/>
  <c r="DH11" i="3"/>
  <c r="DH12" i="3"/>
  <c r="DH13" i="3"/>
  <c r="DH14" i="3"/>
  <c r="DH15" i="3"/>
  <c r="DE5" i="3"/>
  <c r="DE6" i="3"/>
  <c r="DF6" i="3" s="1"/>
  <c r="DE7" i="3"/>
  <c r="DE8" i="3"/>
  <c r="DF8" i="3" s="1"/>
  <c r="DE9" i="3"/>
  <c r="DE10" i="3"/>
  <c r="DF10" i="3" s="1"/>
  <c r="DE11" i="3"/>
  <c r="DE12" i="3"/>
  <c r="DF12" i="3" s="1"/>
  <c r="DE13" i="3"/>
  <c r="DE14" i="3"/>
  <c r="DF14" i="3" s="1"/>
  <c r="DE15" i="3"/>
  <c r="DE16" i="3"/>
  <c r="DC5" i="3"/>
  <c r="DC6" i="3"/>
  <c r="DC7" i="3"/>
  <c r="DC8" i="3"/>
  <c r="DC9" i="3"/>
  <c r="DC10" i="3"/>
  <c r="DC11" i="3"/>
  <c r="DC12" i="3"/>
  <c r="DD12" i="3" s="1"/>
  <c r="DC13" i="3"/>
  <c r="DC14" i="3"/>
  <c r="DD14" i="3" s="1"/>
  <c r="DC15" i="3"/>
  <c r="CZ5" i="3"/>
  <c r="CZ6" i="3"/>
  <c r="CZ7" i="3"/>
  <c r="CZ8" i="3"/>
  <c r="CZ9" i="3"/>
  <c r="CZ10" i="3"/>
  <c r="CZ11" i="3"/>
  <c r="CZ12" i="3"/>
  <c r="CZ13" i="3"/>
  <c r="CZ14" i="3"/>
  <c r="CZ15" i="3"/>
  <c r="CX5" i="3"/>
  <c r="CX6" i="3"/>
  <c r="CX7" i="3"/>
  <c r="CY7" i="3" s="1"/>
  <c r="CX8" i="3"/>
  <c r="CX9" i="3"/>
  <c r="CY9" i="3" s="1"/>
  <c r="CX10" i="3"/>
  <c r="CX11" i="3"/>
  <c r="CY11" i="3" s="1"/>
  <c r="CX12" i="3"/>
  <c r="CX13" i="3"/>
  <c r="CY13" i="3" s="1"/>
  <c r="CX14" i="3"/>
  <c r="CX15" i="3"/>
  <c r="CY15" i="3" s="1"/>
  <c r="CU5" i="3"/>
  <c r="CU6" i="3"/>
  <c r="CU7" i="3"/>
  <c r="CU8" i="3"/>
  <c r="CU9" i="3"/>
  <c r="CU10" i="3"/>
  <c r="CU11" i="3"/>
  <c r="CU12" i="3"/>
  <c r="CU13" i="3"/>
  <c r="CU14" i="3"/>
  <c r="CV14" i="3" s="1"/>
  <c r="CU15" i="3"/>
  <c r="CS5" i="3"/>
  <c r="CS6" i="3"/>
  <c r="CS7" i="3"/>
  <c r="CS8" i="3"/>
  <c r="CS9" i="3"/>
  <c r="CS10" i="3"/>
  <c r="CS11" i="3"/>
  <c r="CS12" i="3"/>
  <c r="CS13" i="3"/>
  <c r="CS14" i="3"/>
  <c r="CS15" i="3"/>
  <c r="CP5" i="3"/>
  <c r="CP6" i="3"/>
  <c r="CP7" i="3"/>
  <c r="CP8" i="3"/>
  <c r="CP9" i="3"/>
  <c r="CP10" i="3"/>
  <c r="CP11" i="3"/>
  <c r="CP12" i="3"/>
  <c r="CP13" i="3"/>
  <c r="CQ13" i="3" s="1"/>
  <c r="CP14" i="3"/>
  <c r="CP15" i="3"/>
  <c r="CN5" i="3"/>
  <c r="CN6" i="3"/>
  <c r="CN7" i="3"/>
  <c r="CN8" i="3"/>
  <c r="CN9" i="3"/>
  <c r="CN10" i="3"/>
  <c r="CN11" i="3"/>
  <c r="CN12" i="3"/>
  <c r="CN13" i="3"/>
  <c r="CO13" i="3" s="1"/>
  <c r="CN14" i="3"/>
  <c r="CN15" i="3"/>
  <c r="CK5" i="3"/>
  <c r="CK6" i="3"/>
  <c r="CL6" i="3" s="1"/>
  <c r="CK7" i="3"/>
  <c r="CK8" i="3"/>
  <c r="CL8" i="3" s="1"/>
  <c r="CK9" i="3"/>
  <c r="CK10" i="3"/>
  <c r="CK11" i="3"/>
  <c r="CK12" i="3"/>
  <c r="CL12" i="3" s="1"/>
  <c r="CK13" i="3"/>
  <c r="CK14" i="3"/>
  <c r="CL14" i="3" s="1"/>
  <c r="CK15" i="3"/>
  <c r="CI5" i="3"/>
  <c r="CI6" i="3"/>
  <c r="CI7" i="3"/>
  <c r="CI8" i="3"/>
  <c r="CI9" i="3"/>
  <c r="CI10" i="3"/>
  <c r="CI11" i="3"/>
  <c r="CI12" i="3"/>
  <c r="CI13" i="3"/>
  <c r="CI14" i="3"/>
  <c r="CJ14" i="3" s="1"/>
  <c r="CI15" i="3"/>
  <c r="CF5" i="3"/>
  <c r="CF6" i="3"/>
  <c r="CF7" i="3"/>
  <c r="CF8" i="3"/>
  <c r="CF9" i="3"/>
  <c r="CF10" i="3"/>
  <c r="CF11" i="3"/>
  <c r="CF12" i="3"/>
  <c r="CF13" i="3"/>
  <c r="CF14" i="3"/>
  <c r="CF15" i="3"/>
  <c r="CG15" i="3" s="1"/>
  <c r="CD5" i="3"/>
  <c r="CD6" i="3"/>
  <c r="CD7" i="3"/>
  <c r="CD8" i="3"/>
  <c r="CD9" i="3"/>
  <c r="CE9" i="3" s="1"/>
  <c r="CD10" i="3"/>
  <c r="CD11" i="3"/>
  <c r="CE11" i="3" s="1"/>
  <c r="CD12" i="3"/>
  <c r="CD13" i="3"/>
  <c r="CE13" i="3" s="1"/>
  <c r="CD14" i="3"/>
  <c r="CD15" i="3"/>
  <c r="CE15" i="3" s="1"/>
  <c r="BZ5" i="3"/>
  <c r="BZ6" i="3"/>
  <c r="BZ7" i="3"/>
  <c r="BZ8" i="3"/>
  <c r="CA8" i="3" s="1"/>
  <c r="BZ9" i="3"/>
  <c r="BZ10" i="3"/>
  <c r="BZ11" i="3"/>
  <c r="BZ12" i="3"/>
  <c r="BZ13" i="3"/>
  <c r="BZ14" i="3"/>
  <c r="BZ15" i="3"/>
  <c r="BX5" i="3"/>
  <c r="BX6" i="3"/>
  <c r="BX7" i="3"/>
  <c r="BX8" i="3"/>
  <c r="BX9" i="3"/>
  <c r="BX10" i="3"/>
  <c r="BX11" i="3"/>
  <c r="BX12" i="3"/>
  <c r="BX13" i="3"/>
  <c r="BX14" i="3"/>
  <c r="BX15" i="3"/>
  <c r="BU5" i="3"/>
  <c r="BU6" i="3"/>
  <c r="BU7" i="3"/>
  <c r="BU8" i="3"/>
  <c r="BU9" i="3"/>
  <c r="BU10" i="3"/>
  <c r="BU11" i="3"/>
  <c r="BU12" i="3"/>
  <c r="BU13" i="3"/>
  <c r="BU14" i="3"/>
  <c r="BU15" i="3"/>
  <c r="BS5" i="3"/>
  <c r="BS6" i="3"/>
  <c r="BS7" i="3"/>
  <c r="BS8" i="3"/>
  <c r="BS9" i="3"/>
  <c r="BS10" i="3"/>
  <c r="BS11" i="3"/>
  <c r="BS12" i="3"/>
  <c r="BS13" i="3"/>
  <c r="BS14" i="3"/>
  <c r="BS15" i="3"/>
  <c r="BP5" i="3"/>
  <c r="BP6" i="3"/>
  <c r="BP7" i="3"/>
  <c r="BP8" i="3"/>
  <c r="BP9" i="3"/>
  <c r="BP10" i="3"/>
  <c r="BP11" i="3"/>
  <c r="BP12" i="3"/>
  <c r="BP13" i="3"/>
  <c r="BP14" i="3"/>
  <c r="BP15" i="3"/>
  <c r="BN5" i="3"/>
  <c r="BN6" i="3"/>
  <c r="BN7" i="3"/>
  <c r="BN8" i="3"/>
  <c r="BN9" i="3"/>
  <c r="BN10" i="3"/>
  <c r="BN11" i="3"/>
  <c r="BN12" i="3"/>
  <c r="BN13" i="3"/>
  <c r="BN14" i="3"/>
  <c r="BN15" i="3"/>
  <c r="BK5" i="3"/>
  <c r="BK6" i="3"/>
  <c r="BK7" i="3"/>
  <c r="BK8" i="3"/>
  <c r="BK9" i="3"/>
  <c r="BK10" i="3"/>
  <c r="BK11" i="3"/>
  <c r="BK12" i="3"/>
  <c r="BK13" i="3"/>
  <c r="BL13" i="3" s="1"/>
  <c r="BK14" i="3"/>
  <c r="BK15" i="3"/>
  <c r="BI5" i="3"/>
  <c r="BI6" i="3"/>
  <c r="BI7" i="3"/>
  <c r="BI8" i="3"/>
  <c r="BI9" i="3"/>
  <c r="BI10" i="3"/>
  <c r="BI11" i="3"/>
  <c r="BI12" i="3"/>
  <c r="BI13" i="3"/>
  <c r="BJ13" i="3" s="1"/>
  <c r="BI14" i="3"/>
  <c r="BI15" i="3"/>
  <c r="BJ15" i="3" s="1"/>
  <c r="BF5" i="3"/>
  <c r="BF6" i="3"/>
  <c r="BG6" i="3" s="1"/>
  <c r="BF7" i="3"/>
  <c r="BF8" i="3"/>
  <c r="BF9" i="3"/>
  <c r="BF10" i="3"/>
  <c r="BG10" i="3" s="1"/>
  <c r="BF11" i="3"/>
  <c r="BF12" i="3"/>
  <c r="BF13" i="3"/>
  <c r="BF14" i="3"/>
  <c r="BF15" i="3"/>
  <c r="BD5" i="3"/>
  <c r="BD6" i="3"/>
  <c r="BD7" i="3"/>
  <c r="BD8" i="3"/>
  <c r="BD9" i="3"/>
  <c r="BD10" i="3"/>
  <c r="BD11" i="3"/>
  <c r="BD12" i="3"/>
  <c r="BD13" i="3"/>
  <c r="BD14" i="3"/>
  <c r="BD15" i="3"/>
  <c r="BA5" i="3"/>
  <c r="BA6" i="3"/>
  <c r="BA7" i="3"/>
  <c r="BA8" i="3"/>
  <c r="BB8" i="3" s="1"/>
  <c r="BA9" i="3"/>
  <c r="BA10" i="3"/>
  <c r="BA11" i="3"/>
  <c r="BA12" i="3"/>
  <c r="BA13" i="3"/>
  <c r="BA14" i="3"/>
  <c r="BA15" i="3"/>
  <c r="AY5" i="3"/>
  <c r="AY6" i="3"/>
  <c r="AY7" i="3"/>
  <c r="AY8" i="3"/>
  <c r="AY9" i="3"/>
  <c r="AY10" i="3"/>
  <c r="AY11" i="3"/>
  <c r="AZ11" i="3" s="1"/>
  <c r="AY12" i="3"/>
  <c r="AY13" i="3"/>
  <c r="AY14" i="3"/>
  <c r="AY15" i="3"/>
  <c r="AV5" i="3"/>
  <c r="AV6" i="3"/>
  <c r="AW6" i="3" s="1"/>
  <c r="AV7" i="3"/>
  <c r="AV8" i="3"/>
  <c r="AW8" i="3" s="1"/>
  <c r="AV9" i="3"/>
  <c r="AV10" i="3"/>
  <c r="AW10" i="3" s="1"/>
  <c r="AV11" i="3"/>
  <c r="AV12" i="3"/>
  <c r="AW12" i="3" s="1"/>
  <c r="AV13" i="3"/>
  <c r="AV14" i="3"/>
  <c r="AW14" i="3" s="1"/>
  <c r="AV15" i="3"/>
  <c r="AW15" i="3" s="1"/>
  <c r="AT5" i="3"/>
  <c r="AT6" i="3"/>
  <c r="AU6" i="3" s="1"/>
  <c r="AT7" i="3"/>
  <c r="AT8" i="3"/>
  <c r="AU8" i="3" s="1"/>
  <c r="AT9" i="3"/>
  <c r="AT10" i="3"/>
  <c r="AU10" i="3" s="1"/>
  <c r="AT11" i="3"/>
  <c r="AT12" i="3"/>
  <c r="AU12" i="3" s="1"/>
  <c r="AT13" i="3"/>
  <c r="AT14" i="3"/>
  <c r="AU14" i="3" s="1"/>
  <c r="AT15" i="3"/>
  <c r="AQ5" i="3"/>
  <c r="AQ6" i="3"/>
  <c r="AQ7" i="3"/>
  <c r="AQ8" i="3"/>
  <c r="AQ9" i="3"/>
  <c r="AQ10" i="3"/>
  <c r="AQ11" i="3"/>
  <c r="AQ12" i="3"/>
  <c r="AQ13" i="3"/>
  <c r="AR13" i="3" s="1"/>
  <c r="AQ14" i="3"/>
  <c r="AQ15" i="3"/>
  <c r="AR15" i="3" s="1"/>
  <c r="AO5" i="3"/>
  <c r="AO6" i="3"/>
  <c r="AP6" i="3" s="1"/>
  <c r="AO7" i="3"/>
  <c r="AO8" i="3"/>
  <c r="AP8" i="3" s="1"/>
  <c r="AO9" i="3"/>
  <c r="AP9" i="3" s="1"/>
  <c r="AO10" i="3"/>
  <c r="AO11" i="3"/>
  <c r="AP11" i="3" s="1"/>
  <c r="AO12" i="3"/>
  <c r="AP12" i="3" s="1"/>
  <c r="AO13" i="3"/>
  <c r="AP13" i="3" s="1"/>
  <c r="AO14" i="3"/>
  <c r="AP14" i="3" s="1"/>
  <c r="AO15" i="3"/>
  <c r="AP15" i="3" s="1"/>
  <c r="AK5" i="3"/>
  <c r="AK6" i="3"/>
  <c r="AK7" i="3"/>
  <c r="AK8" i="3"/>
  <c r="AK9" i="3"/>
  <c r="AL9" i="3" s="1"/>
  <c r="AK10" i="3"/>
  <c r="AK11" i="3"/>
  <c r="AK12" i="3"/>
  <c r="AK13" i="3"/>
  <c r="AK14" i="3"/>
  <c r="AK15" i="3"/>
  <c r="AL15" i="3" s="1"/>
  <c r="AI5" i="3"/>
  <c r="AI6" i="3"/>
  <c r="AI7" i="3"/>
  <c r="AI8" i="3"/>
  <c r="AI9" i="3"/>
  <c r="AI10" i="3"/>
  <c r="AI11" i="3"/>
  <c r="AI12" i="3"/>
  <c r="AI13" i="3"/>
  <c r="AI14" i="3"/>
  <c r="AI15" i="3"/>
  <c r="AF5" i="3"/>
  <c r="AF6" i="3"/>
  <c r="AF7" i="3"/>
  <c r="AF8" i="3"/>
  <c r="AF9" i="3"/>
  <c r="AF10" i="3"/>
  <c r="AF11" i="3"/>
  <c r="AF12" i="3"/>
  <c r="AF13" i="3"/>
  <c r="AF14" i="3"/>
  <c r="AF15" i="3"/>
  <c r="AD5" i="3"/>
  <c r="AD6" i="3"/>
  <c r="AD7" i="3"/>
  <c r="AD8" i="3"/>
  <c r="AD9" i="3"/>
  <c r="AD10" i="3"/>
  <c r="AD11" i="3"/>
  <c r="AD12" i="3"/>
  <c r="AD13" i="3"/>
  <c r="AE13" i="3" s="1"/>
  <c r="AD14" i="3"/>
  <c r="AD15" i="3"/>
  <c r="AA5" i="3"/>
  <c r="AB5" i="3" s="1"/>
  <c r="AA6" i="3"/>
  <c r="AA7" i="3"/>
  <c r="AA8" i="3"/>
  <c r="AA9" i="3"/>
  <c r="AB9" i="3" s="1"/>
  <c r="AA10" i="3"/>
  <c r="AA11" i="3"/>
  <c r="AB11" i="3" s="1"/>
  <c r="AA12" i="3"/>
  <c r="AA13" i="3"/>
  <c r="AB13" i="3" s="1"/>
  <c r="AA14" i="3"/>
  <c r="AA15" i="3"/>
  <c r="AB15" i="3" s="1"/>
  <c r="Y5" i="3"/>
  <c r="Y6" i="3"/>
  <c r="Y7" i="3"/>
  <c r="Y8" i="3"/>
  <c r="Y9" i="3"/>
  <c r="Y10" i="3"/>
  <c r="Y11" i="3"/>
  <c r="Y12" i="3"/>
  <c r="Y13" i="3"/>
  <c r="Y14" i="3"/>
  <c r="Y15" i="3"/>
  <c r="V5" i="3"/>
  <c r="W5" i="3" s="1"/>
  <c r="V6" i="3"/>
  <c r="V7" i="3"/>
  <c r="V8" i="3"/>
  <c r="V9" i="3"/>
  <c r="W9" i="3" s="1"/>
  <c r="V10" i="3"/>
  <c r="V11" i="3"/>
  <c r="W11" i="3" s="1"/>
  <c r="V12" i="3"/>
  <c r="V13" i="3"/>
  <c r="W13" i="3" s="1"/>
  <c r="V14" i="3"/>
  <c r="V15" i="3"/>
  <c r="W15" i="3" s="1"/>
  <c r="T5" i="3"/>
  <c r="T6" i="3"/>
  <c r="T7" i="3"/>
  <c r="U7" i="3" s="1"/>
  <c r="T8" i="3"/>
  <c r="T9" i="3"/>
  <c r="U9" i="3" s="1"/>
  <c r="T10" i="3"/>
  <c r="T11" i="3"/>
  <c r="U11" i="3" s="1"/>
  <c r="T12" i="3"/>
  <c r="T13" i="3"/>
  <c r="U13" i="3" s="1"/>
  <c r="T14" i="3"/>
  <c r="T15" i="3"/>
  <c r="U15" i="3" s="1"/>
  <c r="IA15" i="3"/>
  <c r="HY15" i="3"/>
  <c r="HV15" i="3"/>
  <c r="HQ15" i="3"/>
  <c r="HO15" i="3"/>
  <c r="HG15" i="3"/>
  <c r="HE15" i="3"/>
  <c r="HB15" i="3"/>
  <c r="GW15" i="3"/>
  <c r="GU15" i="3"/>
  <c r="GM15" i="3"/>
  <c r="GK15" i="3"/>
  <c r="GH15" i="3"/>
  <c r="GC15" i="3"/>
  <c r="GA15" i="3"/>
  <c r="FS15" i="3"/>
  <c r="FQ15" i="3"/>
  <c r="FN15" i="3"/>
  <c r="FI15" i="3"/>
  <c r="FG15" i="3"/>
  <c r="FD15" i="3"/>
  <c r="FB15" i="3"/>
  <c r="EY15" i="3"/>
  <c r="EW15" i="3"/>
  <c r="ET15" i="3"/>
  <c r="ER15" i="3"/>
  <c r="EO15" i="3"/>
  <c r="EM15" i="3"/>
  <c r="EE15" i="3"/>
  <c r="EC15" i="3"/>
  <c r="DZ15" i="3"/>
  <c r="DU15" i="3"/>
  <c r="DS15" i="3"/>
  <c r="DK15" i="3"/>
  <c r="DI15" i="3"/>
  <c r="DF15" i="3"/>
  <c r="DA15" i="3"/>
  <c r="CT15" i="3"/>
  <c r="CQ15" i="3"/>
  <c r="CO15" i="3"/>
  <c r="CA15" i="3"/>
  <c r="BV15" i="3"/>
  <c r="BT15" i="3"/>
  <c r="BL15" i="3"/>
  <c r="BB15" i="3"/>
  <c r="AZ15" i="3"/>
  <c r="AU15" i="3"/>
  <c r="AJ15" i="3"/>
  <c r="AG15" i="3"/>
  <c r="AE15" i="3"/>
  <c r="Z15" i="3"/>
  <c r="H15" i="3"/>
  <c r="IF14" i="3"/>
  <c r="ID14" i="3"/>
  <c r="IA14" i="3"/>
  <c r="HY14" i="3"/>
  <c r="HV14" i="3"/>
  <c r="HT14" i="3"/>
  <c r="HQ14" i="3"/>
  <c r="HO14" i="3"/>
  <c r="HL14" i="3"/>
  <c r="HJ14" i="3"/>
  <c r="HG14" i="3"/>
  <c r="HE14" i="3"/>
  <c r="HB14" i="3"/>
  <c r="GZ14" i="3"/>
  <c r="GW14" i="3"/>
  <c r="GU14" i="3"/>
  <c r="GR14" i="3"/>
  <c r="GP14" i="3"/>
  <c r="GM14" i="3"/>
  <c r="GK14" i="3"/>
  <c r="GH14" i="3"/>
  <c r="GF14" i="3"/>
  <c r="GC14" i="3"/>
  <c r="GA14" i="3"/>
  <c r="FX14" i="3"/>
  <c r="FV14" i="3"/>
  <c r="FS14" i="3"/>
  <c r="FQ14" i="3"/>
  <c r="FN14" i="3"/>
  <c r="FL14" i="3"/>
  <c r="FI14" i="3"/>
  <c r="FG14" i="3"/>
  <c r="FD14" i="3"/>
  <c r="FB14" i="3"/>
  <c r="EY14" i="3"/>
  <c r="EW14" i="3"/>
  <c r="ET14" i="3"/>
  <c r="ER14" i="3"/>
  <c r="EO14" i="3"/>
  <c r="EM14" i="3"/>
  <c r="EJ14" i="3"/>
  <c r="EH14" i="3"/>
  <c r="EE14" i="3"/>
  <c r="EC14" i="3"/>
  <c r="DZ14" i="3"/>
  <c r="DX14" i="3"/>
  <c r="DS14" i="3"/>
  <c r="DP14" i="3"/>
  <c r="DN14" i="3"/>
  <c r="DA14" i="3"/>
  <c r="CT14" i="3"/>
  <c r="CO14" i="3"/>
  <c r="CA14" i="3"/>
  <c r="BY14" i="3"/>
  <c r="BV14" i="3"/>
  <c r="BT14" i="3"/>
  <c r="BQ14" i="3"/>
  <c r="BO14" i="3"/>
  <c r="BL14" i="3"/>
  <c r="BJ14" i="3"/>
  <c r="BG14" i="3"/>
  <c r="BE14" i="3"/>
  <c r="BB14" i="3"/>
  <c r="AZ14" i="3"/>
  <c r="AR14" i="3"/>
  <c r="W14" i="3"/>
  <c r="H14" i="3"/>
  <c r="IF13" i="3"/>
  <c r="IA13" i="3"/>
  <c r="HY13" i="3"/>
  <c r="HQ13" i="3"/>
  <c r="HO13" i="3"/>
  <c r="HL13" i="3"/>
  <c r="HG13" i="3"/>
  <c r="HE13" i="3"/>
  <c r="GW13" i="3"/>
  <c r="GU13" i="3"/>
  <c r="GR13" i="3"/>
  <c r="GM13" i="3"/>
  <c r="GK13" i="3"/>
  <c r="GC13" i="3"/>
  <c r="GA13" i="3"/>
  <c r="FX13" i="3"/>
  <c r="FS13" i="3"/>
  <c r="FQ13" i="3"/>
  <c r="FI13" i="3"/>
  <c r="FG13" i="3"/>
  <c r="FD13" i="3"/>
  <c r="FB13" i="3"/>
  <c r="EY13" i="3"/>
  <c r="EW13" i="3"/>
  <c r="ET13" i="3"/>
  <c r="ER13" i="3"/>
  <c r="EO13" i="3"/>
  <c r="EM13" i="3"/>
  <c r="EJ13" i="3"/>
  <c r="EE13" i="3"/>
  <c r="EC13" i="3"/>
  <c r="DU13" i="3"/>
  <c r="DS13" i="3"/>
  <c r="DP13" i="3"/>
  <c r="DK13" i="3"/>
  <c r="DI13" i="3"/>
  <c r="DA13" i="3"/>
  <c r="CL13" i="3"/>
  <c r="CG13" i="3"/>
  <c r="BY13" i="3"/>
  <c r="BV13" i="3"/>
  <c r="BT13" i="3"/>
  <c r="BG13" i="3"/>
  <c r="BB13" i="3"/>
  <c r="AZ13" i="3"/>
  <c r="AW13" i="3"/>
  <c r="AU13" i="3"/>
  <c r="AL13" i="3"/>
  <c r="AJ13" i="3"/>
  <c r="AG13" i="3"/>
  <c r="Z13" i="3"/>
  <c r="H13" i="3"/>
  <c r="IF12" i="3"/>
  <c r="ID12" i="3"/>
  <c r="IA12" i="3"/>
  <c r="HY12" i="3"/>
  <c r="HV12" i="3"/>
  <c r="HT12" i="3"/>
  <c r="HQ12" i="3"/>
  <c r="HO12" i="3"/>
  <c r="HL12" i="3"/>
  <c r="HJ12" i="3"/>
  <c r="HG12" i="3"/>
  <c r="HE12" i="3"/>
  <c r="HB12" i="3"/>
  <c r="GZ12" i="3"/>
  <c r="GW12" i="3"/>
  <c r="GU12" i="3"/>
  <c r="GR12" i="3"/>
  <c r="GP12" i="3"/>
  <c r="GM12" i="3"/>
  <c r="GK12" i="3"/>
  <c r="GH12" i="3"/>
  <c r="GF12" i="3"/>
  <c r="GC12" i="3"/>
  <c r="GA12" i="3"/>
  <c r="FX12" i="3"/>
  <c r="FV12" i="3"/>
  <c r="FS12" i="3"/>
  <c r="FQ12" i="3"/>
  <c r="FN12" i="3"/>
  <c r="FL12" i="3"/>
  <c r="FI12" i="3"/>
  <c r="FG12" i="3"/>
  <c r="FD12" i="3"/>
  <c r="FB12" i="3"/>
  <c r="EY12" i="3"/>
  <c r="EW12" i="3"/>
  <c r="ET12" i="3"/>
  <c r="ER12" i="3"/>
  <c r="EO12" i="3"/>
  <c r="EM12" i="3"/>
  <c r="EJ12" i="3"/>
  <c r="EH12" i="3"/>
  <c r="EE12" i="3"/>
  <c r="EC12" i="3"/>
  <c r="DZ12" i="3"/>
  <c r="DX12" i="3"/>
  <c r="DS12" i="3"/>
  <c r="DP12" i="3"/>
  <c r="DN12" i="3"/>
  <c r="DA12" i="3"/>
  <c r="CV12" i="3"/>
  <c r="CT12" i="3"/>
  <c r="CJ12" i="3"/>
  <c r="CA12" i="3"/>
  <c r="BY12" i="3"/>
  <c r="BV12" i="3"/>
  <c r="BT12" i="3"/>
  <c r="BQ12" i="3"/>
  <c r="BO12" i="3"/>
  <c r="BL12" i="3"/>
  <c r="BJ12" i="3"/>
  <c r="BG12" i="3"/>
  <c r="BE12" i="3"/>
  <c r="BB12" i="3"/>
  <c r="AZ12" i="3"/>
  <c r="AR12" i="3"/>
  <c r="AG12" i="3"/>
  <c r="W12" i="3"/>
  <c r="H12" i="3"/>
  <c r="IF11" i="3"/>
  <c r="IA11" i="3"/>
  <c r="HY11" i="3"/>
  <c r="HV11" i="3"/>
  <c r="HQ11" i="3"/>
  <c r="HO11" i="3"/>
  <c r="HL11" i="3"/>
  <c r="HG11" i="3"/>
  <c r="HE11" i="3"/>
  <c r="HB11" i="3"/>
  <c r="GW11" i="3"/>
  <c r="GU11" i="3"/>
  <c r="GR11" i="3"/>
  <c r="GM11" i="3"/>
  <c r="GK11" i="3"/>
  <c r="GH11" i="3"/>
  <c r="GC11" i="3"/>
  <c r="GA11" i="3"/>
  <c r="FX11" i="3"/>
  <c r="FS11" i="3"/>
  <c r="FQ11" i="3"/>
  <c r="FN11" i="3"/>
  <c r="FI11" i="3"/>
  <c r="FG11" i="3"/>
  <c r="FD11" i="3"/>
  <c r="FB11" i="3"/>
  <c r="EY11" i="3"/>
  <c r="EW11" i="3"/>
  <c r="ET11" i="3"/>
  <c r="ER11" i="3"/>
  <c r="EO11" i="3"/>
  <c r="EH11" i="3"/>
  <c r="EE11" i="3"/>
  <c r="EC11" i="3"/>
  <c r="DX11" i="3"/>
  <c r="DU11" i="3"/>
  <c r="DP11" i="3"/>
  <c r="DK11" i="3"/>
  <c r="DI11" i="3"/>
  <c r="DF11" i="3"/>
  <c r="DA11" i="3"/>
  <c r="CT11" i="3"/>
  <c r="CQ11" i="3"/>
  <c r="CO11" i="3"/>
  <c r="CJ11" i="3"/>
  <c r="CG11" i="3"/>
  <c r="CA11" i="3"/>
  <c r="BV11" i="3"/>
  <c r="BT11" i="3"/>
  <c r="BQ11" i="3"/>
  <c r="BL11" i="3"/>
  <c r="BJ11" i="3"/>
  <c r="BG11" i="3"/>
  <c r="BB11" i="3"/>
  <c r="AW11" i="3"/>
  <c r="AU11" i="3"/>
  <c r="AR11" i="3"/>
  <c r="AL11" i="3"/>
  <c r="AJ11" i="3"/>
  <c r="AG11" i="3"/>
  <c r="AE11" i="3"/>
  <c r="Z11" i="3"/>
  <c r="H11" i="3"/>
  <c r="IF10" i="3"/>
  <c r="ID10" i="3"/>
  <c r="IA10" i="3"/>
  <c r="HY10" i="3"/>
  <c r="HV10" i="3"/>
  <c r="HT10" i="3"/>
  <c r="HQ10" i="3"/>
  <c r="HO10" i="3"/>
  <c r="HL10" i="3"/>
  <c r="HJ10" i="3"/>
  <c r="HG10" i="3"/>
  <c r="HE10" i="3"/>
  <c r="HB10" i="3"/>
  <c r="GZ10" i="3"/>
  <c r="GW10" i="3"/>
  <c r="GU10" i="3"/>
  <c r="GR10" i="3"/>
  <c r="GP10" i="3"/>
  <c r="GM10" i="3"/>
  <c r="GK10" i="3"/>
  <c r="GH10" i="3"/>
  <c r="GF10" i="3"/>
  <c r="GC10" i="3"/>
  <c r="GA10" i="3"/>
  <c r="FX10" i="3"/>
  <c r="FV10" i="3"/>
  <c r="FS10" i="3"/>
  <c r="FQ10" i="3"/>
  <c r="FN10" i="3"/>
  <c r="FL10" i="3"/>
  <c r="FI10" i="3"/>
  <c r="FG10" i="3"/>
  <c r="FD10" i="3"/>
  <c r="FB10" i="3"/>
  <c r="EY10" i="3"/>
  <c r="EW10" i="3"/>
  <c r="ET10" i="3"/>
  <c r="ER10" i="3"/>
  <c r="EO10" i="3"/>
  <c r="EM10" i="3"/>
  <c r="EJ10" i="3"/>
  <c r="EH10" i="3"/>
  <c r="EE10" i="3"/>
  <c r="EC10" i="3"/>
  <c r="DZ10" i="3"/>
  <c r="DX10" i="3"/>
  <c r="DU10" i="3"/>
  <c r="DP10" i="3"/>
  <c r="DN10" i="3"/>
  <c r="DK10" i="3"/>
  <c r="DD10" i="3"/>
  <c r="CY10" i="3"/>
  <c r="CV10" i="3"/>
  <c r="CT10" i="3"/>
  <c r="CO10" i="3"/>
  <c r="CL10" i="3"/>
  <c r="CJ10" i="3"/>
  <c r="CE10" i="3"/>
  <c r="CA10" i="3"/>
  <c r="BY10" i="3"/>
  <c r="BV10" i="3"/>
  <c r="BT10" i="3"/>
  <c r="BQ10" i="3"/>
  <c r="BO10" i="3"/>
  <c r="BL10" i="3"/>
  <c r="BJ10" i="3"/>
  <c r="BE10" i="3"/>
  <c r="BB10" i="3"/>
  <c r="AZ10" i="3"/>
  <c r="AR10" i="3"/>
  <c r="AP10" i="3"/>
  <c r="AL10" i="3"/>
  <c r="AG10" i="3"/>
  <c r="Z10" i="3"/>
  <c r="U10" i="3"/>
  <c r="H10" i="3"/>
  <c r="IF9" i="3"/>
  <c r="IA9" i="3"/>
  <c r="HY9" i="3"/>
  <c r="HV9" i="3"/>
  <c r="HQ9" i="3"/>
  <c r="HO9" i="3"/>
  <c r="HL9" i="3"/>
  <c r="HG9" i="3"/>
  <c r="HE9" i="3"/>
  <c r="HB9" i="3"/>
  <c r="GW9" i="3"/>
  <c r="GU9" i="3"/>
  <c r="GR9" i="3"/>
  <c r="GM9" i="3"/>
  <c r="GK9" i="3"/>
  <c r="GH9" i="3"/>
  <c r="GC9" i="3"/>
  <c r="GA9" i="3"/>
  <c r="FX9" i="3"/>
  <c r="FS9" i="3"/>
  <c r="FQ9" i="3"/>
  <c r="FN9" i="3"/>
  <c r="FI9" i="3"/>
  <c r="FG9" i="3"/>
  <c r="FD9" i="3"/>
  <c r="FB9" i="3"/>
  <c r="EY9" i="3"/>
  <c r="EW9" i="3"/>
  <c r="ET9" i="3"/>
  <c r="ER9" i="3"/>
  <c r="EO9" i="3"/>
  <c r="EM9" i="3"/>
  <c r="EJ9" i="3"/>
  <c r="EE9" i="3"/>
  <c r="EC9" i="3"/>
  <c r="DZ9" i="3"/>
  <c r="DU9" i="3"/>
  <c r="DS9" i="3"/>
  <c r="DP9" i="3"/>
  <c r="DK9" i="3"/>
  <c r="DI9" i="3"/>
  <c r="DF9" i="3"/>
  <c r="DA9" i="3"/>
  <c r="CT9" i="3"/>
  <c r="CQ9" i="3"/>
  <c r="CO9" i="3"/>
  <c r="CJ9" i="3"/>
  <c r="CG9" i="3"/>
  <c r="CA9" i="3"/>
  <c r="BV9" i="3"/>
  <c r="BT9" i="3"/>
  <c r="BQ9" i="3"/>
  <c r="BL9" i="3"/>
  <c r="BJ9" i="3"/>
  <c r="BG9" i="3"/>
  <c r="BB9" i="3"/>
  <c r="AZ9" i="3"/>
  <c r="AW9" i="3"/>
  <c r="AU9" i="3"/>
  <c r="AR9" i="3"/>
  <c r="AJ9" i="3"/>
  <c r="AG9" i="3"/>
  <c r="AE9" i="3"/>
  <c r="Z9" i="3"/>
  <c r="H9" i="3"/>
  <c r="ID8" i="3"/>
  <c r="IA8" i="3"/>
  <c r="HY8" i="3"/>
  <c r="HV8" i="3"/>
  <c r="HT8" i="3"/>
  <c r="HQ8" i="3"/>
  <c r="HO8" i="3"/>
  <c r="HL8" i="3"/>
  <c r="HJ8" i="3"/>
  <c r="HG8" i="3"/>
  <c r="HE8" i="3"/>
  <c r="HB8" i="3"/>
  <c r="GZ8" i="3"/>
  <c r="GW8" i="3"/>
  <c r="GU8" i="3"/>
  <c r="GR8" i="3"/>
  <c r="GP8" i="3"/>
  <c r="GM8" i="3"/>
  <c r="GK8" i="3"/>
  <c r="GH8" i="3"/>
  <c r="GF8" i="3"/>
  <c r="GC8" i="3"/>
  <c r="GA8" i="3"/>
  <c r="FX8" i="3"/>
  <c r="FV8" i="3"/>
  <c r="FS8" i="3"/>
  <c r="FQ8" i="3"/>
  <c r="FN8" i="3"/>
  <c r="FL8" i="3"/>
  <c r="FI8" i="3"/>
  <c r="FG8" i="3"/>
  <c r="FD8" i="3"/>
  <c r="FB8" i="3"/>
  <c r="EY8" i="3"/>
  <c r="EW8" i="3"/>
  <c r="ET8" i="3"/>
  <c r="ER8" i="3"/>
  <c r="EO8" i="3"/>
  <c r="EM8" i="3"/>
  <c r="EJ8" i="3"/>
  <c r="EH8" i="3"/>
  <c r="EE8" i="3"/>
  <c r="EC8" i="3"/>
  <c r="DZ8" i="3"/>
  <c r="DX8" i="3"/>
  <c r="DS8" i="3"/>
  <c r="DN8" i="3"/>
  <c r="DK8" i="3"/>
  <c r="DD8" i="3"/>
  <c r="CY8" i="3"/>
  <c r="CV8" i="3"/>
  <c r="CT8" i="3"/>
  <c r="CO8" i="3"/>
  <c r="CJ8" i="3"/>
  <c r="CG8" i="3"/>
  <c r="BY8" i="3"/>
  <c r="BV8" i="3"/>
  <c r="BT8" i="3"/>
  <c r="BQ8" i="3"/>
  <c r="BO8" i="3"/>
  <c r="BL8" i="3"/>
  <c r="BJ8" i="3"/>
  <c r="BG8" i="3"/>
  <c r="BE8" i="3"/>
  <c r="AZ8" i="3"/>
  <c r="AR8" i="3"/>
  <c r="AG8" i="3"/>
  <c r="W8" i="3"/>
  <c r="H8" i="3"/>
  <c r="IF7" i="3"/>
  <c r="IA7" i="3"/>
  <c r="HY7" i="3"/>
  <c r="HV7" i="3"/>
  <c r="HQ7" i="3"/>
  <c r="HO7" i="3"/>
  <c r="HL7" i="3"/>
  <c r="HG7" i="3"/>
  <c r="HE7" i="3"/>
  <c r="HB7" i="3"/>
  <c r="GW7" i="3"/>
  <c r="GU7" i="3"/>
  <c r="GR7" i="3"/>
  <c r="GM7" i="3"/>
  <c r="GK7" i="3"/>
  <c r="GH7" i="3"/>
  <c r="GC7" i="3"/>
  <c r="GA7" i="3"/>
  <c r="FX7" i="3"/>
  <c r="FS7" i="3"/>
  <c r="FQ7" i="3"/>
  <c r="FN7" i="3"/>
  <c r="FI7" i="3"/>
  <c r="FG7" i="3"/>
  <c r="FD7" i="3"/>
  <c r="FB7" i="3"/>
  <c r="EY7" i="3"/>
  <c r="EW7" i="3"/>
  <c r="ET7" i="3"/>
  <c r="ER7" i="3"/>
  <c r="EO7" i="3"/>
  <c r="EM7" i="3"/>
  <c r="EJ7" i="3"/>
  <c r="EE7" i="3"/>
  <c r="EC7" i="3"/>
  <c r="DZ7" i="3"/>
  <c r="DU7" i="3"/>
  <c r="DS7" i="3"/>
  <c r="DP7" i="3"/>
  <c r="DK7" i="3"/>
  <c r="DI7" i="3"/>
  <c r="DF7" i="3"/>
  <c r="DA7" i="3"/>
  <c r="CT7" i="3"/>
  <c r="CQ7" i="3"/>
  <c r="CO7" i="3"/>
  <c r="CJ7" i="3"/>
  <c r="CG7" i="3"/>
  <c r="CE7" i="3"/>
  <c r="BY7" i="3"/>
  <c r="BV7" i="3"/>
  <c r="BT7" i="3"/>
  <c r="BO7" i="3"/>
  <c r="BL7" i="3"/>
  <c r="BJ7" i="3"/>
  <c r="BE7" i="3"/>
  <c r="BB7" i="3"/>
  <c r="AZ7" i="3"/>
  <c r="AW7" i="3"/>
  <c r="AU7" i="3"/>
  <c r="AR7" i="3"/>
  <c r="AP7" i="3"/>
  <c r="AL7" i="3"/>
  <c r="AJ7" i="3"/>
  <c r="AG7" i="3"/>
  <c r="AE7" i="3"/>
  <c r="AB7" i="3"/>
  <c r="Z7" i="3"/>
  <c r="W7" i="3"/>
  <c r="H7" i="3"/>
  <c r="IF6" i="3"/>
  <c r="ID6" i="3"/>
  <c r="IA6" i="3"/>
  <c r="HY6" i="3"/>
  <c r="HV6" i="3"/>
  <c r="HT6" i="3"/>
  <c r="HQ6" i="3"/>
  <c r="HO6" i="3"/>
  <c r="HL6" i="3"/>
  <c r="HJ6" i="3"/>
  <c r="HG6" i="3"/>
  <c r="HE6" i="3"/>
  <c r="HB6" i="3"/>
  <c r="GZ6" i="3"/>
  <c r="GW6" i="3"/>
  <c r="GU6" i="3"/>
  <c r="GR6" i="3"/>
  <c r="GP6" i="3"/>
  <c r="GM6" i="3"/>
  <c r="GK6" i="3"/>
  <c r="GH6" i="3"/>
  <c r="GF6" i="3"/>
  <c r="GC6" i="3"/>
  <c r="GA6" i="3"/>
  <c r="FX6" i="3"/>
  <c r="FV6" i="3"/>
  <c r="FS6" i="3"/>
  <c r="FQ6" i="3"/>
  <c r="FN6" i="3"/>
  <c r="FL6" i="3"/>
  <c r="FI6" i="3"/>
  <c r="FG6" i="3"/>
  <c r="FD6" i="3"/>
  <c r="FB6" i="3"/>
  <c r="EY6" i="3"/>
  <c r="EW6" i="3"/>
  <c r="ET6" i="3"/>
  <c r="ER6" i="3"/>
  <c r="EO6" i="3"/>
  <c r="EM6" i="3"/>
  <c r="EJ6" i="3"/>
  <c r="EH6" i="3"/>
  <c r="EE6" i="3"/>
  <c r="EC6" i="3"/>
  <c r="DZ6" i="3"/>
  <c r="DX6" i="3"/>
  <c r="DS6" i="3"/>
  <c r="DP6" i="3"/>
  <c r="DN6" i="3"/>
  <c r="DI6" i="3"/>
  <c r="DD6" i="3"/>
  <c r="DA6" i="3"/>
  <c r="CV6" i="3"/>
  <c r="CT6" i="3"/>
  <c r="CQ6" i="3"/>
  <c r="CJ6" i="3"/>
  <c r="CE6" i="3"/>
  <c r="CA6" i="3"/>
  <c r="BY6" i="3"/>
  <c r="BV6" i="3"/>
  <c r="BT6" i="3"/>
  <c r="BQ6" i="3"/>
  <c r="BO6" i="3"/>
  <c r="BL6" i="3"/>
  <c r="BJ6" i="3"/>
  <c r="BE6" i="3"/>
  <c r="BB6" i="3"/>
  <c r="AZ6" i="3"/>
  <c r="AR6" i="3"/>
  <c r="AJ6" i="3"/>
  <c r="AE6" i="3"/>
  <c r="W6" i="3"/>
  <c r="H6" i="3"/>
  <c r="ID5" i="3"/>
  <c r="IA5" i="3"/>
  <c r="HY5" i="3"/>
  <c r="HT5" i="3"/>
  <c r="HQ5" i="3"/>
  <c r="HO5" i="3"/>
  <c r="HJ5" i="3"/>
  <c r="HG5" i="3"/>
  <c r="HE5" i="3"/>
  <c r="GZ5" i="3"/>
  <c r="GW5" i="3"/>
  <c r="GU5" i="3"/>
  <c r="GP5" i="3"/>
  <c r="GM5" i="3"/>
  <c r="GK5" i="3"/>
  <c r="GF5" i="3"/>
  <c r="GC5" i="3"/>
  <c r="GA5" i="3"/>
  <c r="FV5" i="3"/>
  <c r="FS5" i="3"/>
  <c r="FQ5" i="3"/>
  <c r="FL5" i="3"/>
  <c r="FI5" i="3"/>
  <c r="FG5" i="3"/>
  <c r="FD5" i="3"/>
  <c r="FB5" i="3"/>
  <c r="EY5" i="3"/>
  <c r="EW5" i="3"/>
  <c r="ET5" i="3"/>
  <c r="ER5" i="3"/>
  <c r="EO5" i="3"/>
  <c r="EM5" i="3"/>
  <c r="EH5" i="3"/>
  <c r="EE5" i="3"/>
  <c r="EC5" i="3"/>
  <c r="DX5" i="3"/>
  <c r="DU5" i="3"/>
  <c r="DS5" i="3"/>
  <c r="DN5" i="3"/>
  <c r="DK5" i="3"/>
  <c r="DI5" i="3"/>
  <c r="DD5" i="3"/>
  <c r="DA5" i="3"/>
  <c r="CV5" i="3"/>
  <c r="CQ5" i="3"/>
  <c r="CO5" i="3"/>
  <c r="CL5" i="3"/>
  <c r="CG5" i="3"/>
  <c r="CE5" i="3"/>
  <c r="CA5" i="3"/>
  <c r="BV5" i="3"/>
  <c r="BT5" i="3"/>
  <c r="BQ5" i="3"/>
  <c r="BL5" i="3"/>
  <c r="BJ5" i="3"/>
  <c r="BG5" i="3"/>
  <c r="BB5" i="3"/>
  <c r="AZ5" i="3"/>
  <c r="AW5" i="3"/>
  <c r="AU5" i="3"/>
  <c r="AR5" i="3"/>
  <c r="AP5" i="3"/>
  <c r="AL5" i="3"/>
  <c r="AJ5" i="3"/>
  <c r="AG5" i="3"/>
  <c r="AE5" i="3"/>
  <c r="Z5" i="3"/>
  <c r="H5" i="3"/>
  <c r="CC5" i="2"/>
  <c r="CC6" i="2"/>
  <c r="CC8" i="2"/>
  <c r="CC11" i="2"/>
  <c r="CC13" i="2"/>
  <c r="CC15" i="2"/>
  <c r="CC16" i="2"/>
  <c r="CC17" i="2"/>
  <c r="CC18" i="2"/>
  <c r="CC20" i="2"/>
  <c r="CC21" i="2"/>
  <c r="CC22" i="2"/>
  <c r="CC23" i="2"/>
  <c r="CC25" i="2"/>
  <c r="CC26" i="2"/>
  <c r="CC27" i="2"/>
  <c r="CC28" i="2"/>
  <c r="CC29" i="2"/>
  <c r="CC31" i="2"/>
  <c r="CC32" i="2"/>
  <c r="CC33" i="2"/>
  <c r="CC36" i="2"/>
  <c r="CC37" i="2"/>
  <c r="CC38" i="2"/>
  <c r="CC39" i="2"/>
  <c r="CC42" i="2"/>
  <c r="CC43" i="2"/>
  <c r="CC44" i="2"/>
  <c r="CC45" i="2"/>
  <c r="CC48" i="2"/>
  <c r="CC51" i="2"/>
  <c r="CC52" i="2"/>
  <c r="CC53" i="2"/>
  <c r="CC54" i="2"/>
  <c r="CC56" i="2"/>
  <c r="CC57" i="2"/>
  <c r="CC59" i="2"/>
  <c r="CC60" i="2"/>
  <c r="CC61" i="2"/>
  <c r="CC62" i="2"/>
  <c r="CC64" i="2"/>
  <c r="CC65" i="2"/>
  <c r="CC67" i="2"/>
  <c r="CC69" i="2"/>
  <c r="CC70" i="2"/>
  <c r="CC71" i="2"/>
  <c r="CC72" i="2"/>
  <c r="CC73" i="2"/>
  <c r="CC74" i="2"/>
  <c r="CC75" i="2"/>
  <c r="CC76" i="2"/>
  <c r="CC78" i="2"/>
  <c r="CC79" i="2"/>
  <c r="CC80" i="2"/>
  <c r="CC83" i="2"/>
  <c r="CC84" i="2"/>
  <c r="CC85" i="2"/>
  <c r="CC86" i="2"/>
  <c r="CC87" i="2"/>
  <c r="CC88" i="2"/>
  <c r="CC89" i="2"/>
  <c r="CC90" i="2"/>
  <c r="CC91" i="2"/>
  <c r="CC95" i="2"/>
  <c r="CC98" i="2"/>
  <c r="CC100" i="2"/>
  <c r="CC102" i="2"/>
  <c r="CC103" i="2"/>
  <c r="CC104" i="2"/>
  <c r="CC105" i="2"/>
  <c r="CC106" i="2"/>
  <c r="CC108" i="2"/>
  <c r="CC109" i="2"/>
  <c r="CC110" i="2"/>
  <c r="CC111" i="2"/>
  <c r="CC114" i="2"/>
  <c r="CC115" i="2"/>
  <c r="CC116" i="2"/>
  <c r="CC117" i="2"/>
  <c r="CC118" i="2"/>
  <c r="CC119" i="2"/>
  <c r="CC120" i="2"/>
  <c r="CC121" i="2"/>
  <c r="CC122" i="2"/>
  <c r="CH5" i="2"/>
  <c r="CH6" i="2"/>
  <c r="CH7" i="2"/>
  <c r="CH8" i="2"/>
  <c r="CH9" i="2"/>
  <c r="CH10" i="2"/>
  <c r="CH11" i="2"/>
  <c r="CH12" i="2"/>
  <c r="CH13" i="2"/>
  <c r="CH14" i="2"/>
  <c r="CH15" i="2"/>
  <c r="CH16" i="2"/>
  <c r="CH17" i="2"/>
  <c r="CH18" i="2"/>
  <c r="CH19" i="2"/>
  <c r="CH20" i="2"/>
  <c r="CH21" i="2"/>
  <c r="CH22" i="2"/>
  <c r="CH23" i="2"/>
  <c r="CH24" i="2"/>
  <c r="CH25" i="2"/>
  <c r="CH26" i="2"/>
  <c r="CH27" i="2"/>
  <c r="CH28" i="2"/>
  <c r="CH29" i="2"/>
  <c r="CH30" i="2"/>
  <c r="CH31" i="2"/>
  <c r="CH32" i="2"/>
  <c r="CH33" i="2"/>
  <c r="CH34" i="2"/>
  <c r="CH35" i="2"/>
  <c r="CH36" i="2"/>
  <c r="CH37" i="2"/>
  <c r="CH38" i="2"/>
  <c r="CH39" i="2"/>
  <c r="CH42" i="2"/>
  <c r="CH43" i="2"/>
  <c r="CH44" i="2"/>
  <c r="CH45" i="2"/>
  <c r="CH46" i="2"/>
  <c r="CH47" i="2"/>
  <c r="CH48" i="2"/>
  <c r="CH50" i="2"/>
  <c r="CH51" i="2"/>
  <c r="CH52" i="2"/>
  <c r="CH53" i="2"/>
  <c r="CH54" i="2"/>
  <c r="CH55" i="2"/>
  <c r="CH56" i="2"/>
  <c r="CH57" i="2"/>
  <c r="CH59" i="2"/>
  <c r="CH60" i="2"/>
  <c r="CH61" i="2"/>
  <c r="CH62" i="2"/>
  <c r="CH63" i="2"/>
  <c r="CH64" i="2"/>
  <c r="CH65" i="2"/>
  <c r="CH66" i="2"/>
  <c r="CH67" i="2"/>
  <c r="CH69" i="2"/>
  <c r="CH70" i="2"/>
  <c r="CH71" i="2"/>
  <c r="CH72" i="2"/>
  <c r="CH73" i="2"/>
  <c r="CH74" i="2"/>
  <c r="CH75" i="2"/>
  <c r="CH76" i="2"/>
  <c r="CH77" i="2"/>
  <c r="CH78" i="2"/>
  <c r="CH79" i="2"/>
  <c r="CH80" i="2"/>
  <c r="CH83" i="2"/>
  <c r="CH84" i="2"/>
  <c r="CH85" i="2"/>
  <c r="CH86" i="2"/>
  <c r="CH87" i="2"/>
  <c r="CH88" i="2"/>
  <c r="CH89" i="2"/>
  <c r="CH90" i="2"/>
  <c r="CH91" i="2"/>
  <c r="CH92" i="2"/>
  <c r="CH93" i="2"/>
  <c r="CH94" i="2"/>
  <c r="CH95" i="2"/>
  <c r="CH96" i="2"/>
  <c r="CH97" i="2"/>
  <c r="CH98" i="2"/>
  <c r="CH99" i="2"/>
  <c r="CH100" i="2"/>
  <c r="CH101" i="2"/>
  <c r="CH102" i="2"/>
  <c r="CH103" i="2"/>
  <c r="CH104" i="2"/>
  <c r="CH105" i="2"/>
  <c r="CH106" i="2"/>
  <c r="CH107" i="2"/>
  <c r="CH108" i="2"/>
  <c r="CH109" i="2"/>
  <c r="CH110" i="2"/>
  <c r="CH111" i="2"/>
  <c r="CH112" i="2"/>
  <c r="CH113" i="2"/>
  <c r="CH114" i="2"/>
  <c r="CH115" i="2"/>
  <c r="CH116" i="2"/>
  <c r="CH117" i="2"/>
  <c r="CH118" i="2"/>
  <c r="CH119" i="2"/>
  <c r="CH120" i="2"/>
  <c r="CH121" i="2"/>
  <c r="CH122" i="2"/>
  <c r="CM5" i="2"/>
  <c r="CM6" i="2"/>
  <c r="CM7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2" i="2"/>
  <c r="CM43" i="2"/>
  <c r="CM44" i="2"/>
  <c r="CM45" i="2"/>
  <c r="CM46" i="2"/>
  <c r="CM47" i="2"/>
  <c r="CM48" i="2"/>
  <c r="CM50" i="2"/>
  <c r="CM51" i="2"/>
  <c r="CM52" i="2"/>
  <c r="CM53" i="2"/>
  <c r="CM54" i="2"/>
  <c r="CM55" i="2"/>
  <c r="CM56" i="2"/>
  <c r="CM57" i="2"/>
  <c r="CM59" i="2"/>
  <c r="CM60" i="2"/>
  <c r="CM61" i="2"/>
  <c r="CM62" i="2"/>
  <c r="CM63" i="2"/>
  <c r="CM64" i="2"/>
  <c r="CM65" i="2"/>
  <c r="CM66" i="2"/>
  <c r="CM67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3" i="2"/>
  <c r="CM84" i="2"/>
  <c r="CM85" i="2"/>
  <c r="CM86" i="2"/>
  <c r="CM87" i="2"/>
  <c r="CM88" i="2"/>
  <c r="CM89" i="2"/>
  <c r="CM90" i="2"/>
  <c r="CM91" i="2"/>
  <c r="CM92" i="2"/>
  <c r="CM93" i="2"/>
  <c r="CM94" i="2"/>
  <c r="CM95" i="2"/>
  <c r="CM96" i="2"/>
  <c r="CM97" i="2"/>
  <c r="CM98" i="2"/>
  <c r="CM99" i="2"/>
  <c r="CM100" i="2"/>
  <c r="CM101" i="2"/>
  <c r="CM102" i="2"/>
  <c r="CM103" i="2"/>
  <c r="CM104" i="2"/>
  <c r="CM105" i="2"/>
  <c r="CM106" i="2"/>
  <c r="CM107" i="2"/>
  <c r="CM108" i="2"/>
  <c r="CM109" i="2"/>
  <c r="CM110" i="2"/>
  <c r="CM111" i="2"/>
  <c r="CM112" i="2"/>
  <c r="CM113" i="2"/>
  <c r="CM114" i="2"/>
  <c r="CM115" i="2"/>
  <c r="CM116" i="2"/>
  <c r="CM117" i="2"/>
  <c r="CM118" i="2"/>
  <c r="CM119" i="2"/>
  <c r="CM120" i="2"/>
  <c r="CM121" i="2"/>
  <c r="CM122" i="2"/>
  <c r="CR5" i="2"/>
  <c r="CR6" i="2"/>
  <c r="CR7" i="2"/>
  <c r="CR8" i="2"/>
  <c r="CR9" i="2"/>
  <c r="CR10" i="2"/>
  <c r="CR11" i="2"/>
  <c r="CR12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2" i="2"/>
  <c r="CR43" i="2"/>
  <c r="CR44" i="2"/>
  <c r="CR45" i="2"/>
  <c r="CR46" i="2"/>
  <c r="CR47" i="2"/>
  <c r="CR48" i="2"/>
  <c r="CR50" i="2"/>
  <c r="CR51" i="2"/>
  <c r="CR52" i="2"/>
  <c r="CR53" i="2"/>
  <c r="CR54" i="2"/>
  <c r="CR55" i="2"/>
  <c r="CR56" i="2"/>
  <c r="CR57" i="2"/>
  <c r="CR59" i="2"/>
  <c r="CR60" i="2"/>
  <c r="CR61" i="2"/>
  <c r="CR62" i="2"/>
  <c r="CR63" i="2"/>
  <c r="CR64" i="2"/>
  <c r="CR65" i="2"/>
  <c r="CR66" i="2"/>
  <c r="CR67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3" i="2"/>
  <c r="CR84" i="2"/>
  <c r="CR85" i="2"/>
  <c r="CR86" i="2"/>
  <c r="CR87" i="2"/>
  <c r="CR88" i="2"/>
  <c r="CR89" i="2"/>
  <c r="CR90" i="2"/>
  <c r="CR91" i="2"/>
  <c r="CR92" i="2"/>
  <c r="CR93" i="2"/>
  <c r="CR94" i="2"/>
  <c r="CR95" i="2"/>
  <c r="CR96" i="2"/>
  <c r="CR97" i="2"/>
  <c r="CR98" i="2"/>
  <c r="CR99" i="2"/>
  <c r="CR100" i="2"/>
  <c r="CR101" i="2"/>
  <c r="CR102" i="2"/>
  <c r="CR103" i="2"/>
  <c r="CR104" i="2"/>
  <c r="CR105" i="2"/>
  <c r="CR106" i="2"/>
  <c r="CR107" i="2"/>
  <c r="CR108" i="2"/>
  <c r="CR109" i="2"/>
  <c r="CR110" i="2"/>
  <c r="CR111" i="2"/>
  <c r="CR112" i="2"/>
  <c r="CR113" i="2"/>
  <c r="CR114" i="2"/>
  <c r="CR115" i="2"/>
  <c r="CR116" i="2"/>
  <c r="CR117" i="2"/>
  <c r="CR118" i="2"/>
  <c r="CR119" i="2"/>
  <c r="CR120" i="2"/>
  <c r="CR121" i="2"/>
  <c r="CR122" i="2"/>
  <c r="CW5" i="2"/>
  <c r="CW6" i="2"/>
  <c r="CW7" i="2"/>
  <c r="CW8" i="2"/>
  <c r="CW9" i="2"/>
  <c r="CW10" i="2"/>
  <c r="CW11" i="2"/>
  <c r="CW12" i="2"/>
  <c r="CW13" i="2"/>
  <c r="CW14" i="2"/>
  <c r="CW15" i="2"/>
  <c r="CW16" i="2"/>
  <c r="CW17" i="2"/>
  <c r="CW18" i="2"/>
  <c r="CW19" i="2"/>
  <c r="CW20" i="2"/>
  <c r="CW21" i="2"/>
  <c r="CW22" i="2"/>
  <c r="CW23" i="2"/>
  <c r="CW24" i="2"/>
  <c r="CW25" i="2"/>
  <c r="CW26" i="2"/>
  <c r="CW27" i="2"/>
  <c r="CW28" i="2"/>
  <c r="CW29" i="2"/>
  <c r="CW30" i="2"/>
  <c r="CW31" i="2"/>
  <c r="CW32" i="2"/>
  <c r="CW33" i="2"/>
  <c r="CW34" i="2"/>
  <c r="CW35" i="2"/>
  <c r="CW36" i="2"/>
  <c r="CW37" i="2"/>
  <c r="CW38" i="2"/>
  <c r="CW39" i="2"/>
  <c r="CW42" i="2"/>
  <c r="CW43" i="2"/>
  <c r="CW44" i="2"/>
  <c r="CW45" i="2"/>
  <c r="CW46" i="2"/>
  <c r="CW47" i="2"/>
  <c r="CW48" i="2"/>
  <c r="CW50" i="2"/>
  <c r="CW51" i="2"/>
  <c r="CW52" i="2"/>
  <c r="CW53" i="2"/>
  <c r="CW54" i="2"/>
  <c r="CW55" i="2"/>
  <c r="CW56" i="2"/>
  <c r="CW57" i="2"/>
  <c r="CW59" i="2"/>
  <c r="CW60" i="2"/>
  <c r="CW61" i="2"/>
  <c r="CW62" i="2"/>
  <c r="CW63" i="2"/>
  <c r="CW64" i="2"/>
  <c r="CW65" i="2"/>
  <c r="CW66" i="2"/>
  <c r="CW67" i="2"/>
  <c r="CW69" i="2"/>
  <c r="CW70" i="2"/>
  <c r="CW71" i="2"/>
  <c r="CW72" i="2"/>
  <c r="CW73" i="2"/>
  <c r="CW74" i="2"/>
  <c r="CW75" i="2"/>
  <c r="CW76" i="2"/>
  <c r="CW77" i="2"/>
  <c r="CW78" i="2"/>
  <c r="CW79" i="2"/>
  <c r="CW80" i="2"/>
  <c r="CW83" i="2"/>
  <c r="CW84" i="2"/>
  <c r="CW85" i="2"/>
  <c r="CW86" i="2"/>
  <c r="CW87" i="2"/>
  <c r="CW88" i="2"/>
  <c r="CW89" i="2"/>
  <c r="CW90" i="2"/>
  <c r="CW91" i="2"/>
  <c r="CW92" i="2"/>
  <c r="CW93" i="2"/>
  <c r="CW94" i="2"/>
  <c r="CW95" i="2"/>
  <c r="CW96" i="2"/>
  <c r="CW97" i="2"/>
  <c r="CW98" i="2"/>
  <c r="CW99" i="2"/>
  <c r="CW100" i="2"/>
  <c r="CW101" i="2"/>
  <c r="CW102" i="2"/>
  <c r="CW103" i="2"/>
  <c r="CW104" i="2"/>
  <c r="CW105" i="2"/>
  <c r="CW106" i="2"/>
  <c r="CW107" i="2"/>
  <c r="CW108" i="2"/>
  <c r="CW109" i="2"/>
  <c r="CW110" i="2"/>
  <c r="CW111" i="2"/>
  <c r="CW112" i="2"/>
  <c r="CW113" i="2"/>
  <c r="CW114" i="2"/>
  <c r="CW115" i="2"/>
  <c r="CW116" i="2"/>
  <c r="CW117" i="2"/>
  <c r="CW118" i="2"/>
  <c r="CW119" i="2"/>
  <c r="CW120" i="2"/>
  <c r="CW121" i="2"/>
  <c r="CW122" i="2"/>
  <c r="DB5" i="2"/>
  <c r="DB6" i="2"/>
  <c r="DB7" i="2"/>
  <c r="DB8" i="2"/>
  <c r="DB9" i="2"/>
  <c r="DB10" i="2"/>
  <c r="DB11" i="2"/>
  <c r="DB12" i="2"/>
  <c r="DB13" i="2"/>
  <c r="DB14" i="2"/>
  <c r="DB15" i="2"/>
  <c r="DB16" i="2"/>
  <c r="DB17" i="2"/>
  <c r="DB18" i="2"/>
  <c r="DB19" i="2"/>
  <c r="DB20" i="2"/>
  <c r="DB21" i="2"/>
  <c r="DB22" i="2"/>
  <c r="DB23" i="2"/>
  <c r="DB24" i="2"/>
  <c r="DB25" i="2"/>
  <c r="DB26" i="2"/>
  <c r="DB27" i="2"/>
  <c r="DB28" i="2"/>
  <c r="DB29" i="2"/>
  <c r="DB30" i="2"/>
  <c r="DB31" i="2"/>
  <c r="DB32" i="2"/>
  <c r="DB33" i="2"/>
  <c r="DB34" i="2"/>
  <c r="DB35" i="2"/>
  <c r="DB36" i="2"/>
  <c r="DB37" i="2"/>
  <c r="DB38" i="2"/>
  <c r="DB39" i="2"/>
  <c r="DB42" i="2"/>
  <c r="DB43" i="2"/>
  <c r="DB44" i="2"/>
  <c r="DB45" i="2"/>
  <c r="DB46" i="2"/>
  <c r="DB47" i="2"/>
  <c r="DB48" i="2"/>
  <c r="DB50" i="2"/>
  <c r="DB51" i="2"/>
  <c r="DB52" i="2"/>
  <c r="DB53" i="2"/>
  <c r="DB54" i="2"/>
  <c r="DB55" i="2"/>
  <c r="DB56" i="2"/>
  <c r="DB57" i="2"/>
  <c r="DB59" i="2"/>
  <c r="DB60" i="2"/>
  <c r="DB61" i="2"/>
  <c r="DB62" i="2"/>
  <c r="DB63" i="2"/>
  <c r="DB64" i="2"/>
  <c r="DB65" i="2"/>
  <c r="DB66" i="2"/>
  <c r="DB67" i="2"/>
  <c r="DB69" i="2"/>
  <c r="DB70" i="2"/>
  <c r="DB71" i="2"/>
  <c r="DB72" i="2"/>
  <c r="DB73" i="2"/>
  <c r="DB74" i="2"/>
  <c r="DB75" i="2"/>
  <c r="DB76" i="2"/>
  <c r="DB77" i="2"/>
  <c r="DB78" i="2"/>
  <c r="DB79" i="2"/>
  <c r="DB80" i="2"/>
  <c r="DB83" i="2"/>
  <c r="DB84" i="2"/>
  <c r="DB85" i="2"/>
  <c r="DB86" i="2"/>
  <c r="DB87" i="2"/>
  <c r="DB88" i="2"/>
  <c r="DB89" i="2"/>
  <c r="DB90" i="2"/>
  <c r="DB91" i="2"/>
  <c r="DB92" i="2"/>
  <c r="DB93" i="2"/>
  <c r="DB94" i="2"/>
  <c r="DB95" i="2"/>
  <c r="DB96" i="2"/>
  <c r="DB97" i="2"/>
  <c r="DB98" i="2"/>
  <c r="DB99" i="2"/>
  <c r="DB100" i="2"/>
  <c r="DB101" i="2"/>
  <c r="DB102" i="2"/>
  <c r="DB103" i="2"/>
  <c r="DB104" i="2"/>
  <c r="DB105" i="2"/>
  <c r="DB106" i="2"/>
  <c r="DB107" i="2"/>
  <c r="DB108" i="2"/>
  <c r="DB109" i="2"/>
  <c r="DB110" i="2"/>
  <c r="DB111" i="2"/>
  <c r="DB112" i="2"/>
  <c r="DB113" i="2"/>
  <c r="DB114" i="2"/>
  <c r="DB115" i="2"/>
  <c r="DB116" i="2"/>
  <c r="DB117" i="2"/>
  <c r="DB118" i="2"/>
  <c r="DB119" i="2"/>
  <c r="DB120" i="2"/>
  <c r="DB121" i="2"/>
  <c r="DB122" i="2"/>
  <c r="DG5" i="2"/>
  <c r="DG6" i="2"/>
  <c r="DG7" i="2"/>
  <c r="DG8" i="2"/>
  <c r="DG9" i="2"/>
  <c r="DG10" i="2"/>
  <c r="DG11" i="2"/>
  <c r="DG12" i="2"/>
  <c r="DG13" i="2"/>
  <c r="DG14" i="2"/>
  <c r="DG15" i="2"/>
  <c r="DG16" i="2"/>
  <c r="DG17" i="2"/>
  <c r="DG18" i="2"/>
  <c r="DG19" i="2"/>
  <c r="DG20" i="2"/>
  <c r="DG21" i="2"/>
  <c r="DG22" i="2"/>
  <c r="DG23" i="2"/>
  <c r="DG24" i="2"/>
  <c r="DG25" i="2"/>
  <c r="DG26" i="2"/>
  <c r="DG27" i="2"/>
  <c r="DG28" i="2"/>
  <c r="DG29" i="2"/>
  <c r="DG30" i="2"/>
  <c r="DG31" i="2"/>
  <c r="DG32" i="2"/>
  <c r="DG33" i="2"/>
  <c r="DG34" i="2"/>
  <c r="DG35" i="2"/>
  <c r="DG36" i="2"/>
  <c r="DG37" i="2"/>
  <c r="DG38" i="2"/>
  <c r="DG39" i="2"/>
  <c r="DG42" i="2"/>
  <c r="DG43" i="2"/>
  <c r="DG44" i="2"/>
  <c r="DG45" i="2"/>
  <c r="DG46" i="2"/>
  <c r="DG47" i="2"/>
  <c r="DG48" i="2"/>
  <c r="DG50" i="2"/>
  <c r="DG51" i="2"/>
  <c r="DG52" i="2"/>
  <c r="DG53" i="2"/>
  <c r="DG54" i="2"/>
  <c r="DG55" i="2"/>
  <c r="DG56" i="2"/>
  <c r="DG57" i="2"/>
  <c r="DG59" i="2"/>
  <c r="DG60" i="2"/>
  <c r="DG61" i="2"/>
  <c r="DG62" i="2"/>
  <c r="DG63" i="2"/>
  <c r="DG64" i="2"/>
  <c r="DG65" i="2"/>
  <c r="DG66" i="2"/>
  <c r="DG67" i="2"/>
  <c r="DG69" i="2"/>
  <c r="DG70" i="2"/>
  <c r="DG71" i="2"/>
  <c r="DG72" i="2"/>
  <c r="DG73" i="2"/>
  <c r="DG74" i="2"/>
  <c r="DG75" i="2"/>
  <c r="DG76" i="2"/>
  <c r="DG77" i="2"/>
  <c r="DG78" i="2"/>
  <c r="DG79" i="2"/>
  <c r="DG80" i="2"/>
  <c r="DG83" i="2"/>
  <c r="DG84" i="2"/>
  <c r="DG85" i="2"/>
  <c r="DG86" i="2"/>
  <c r="DG87" i="2"/>
  <c r="DG88" i="2"/>
  <c r="DG89" i="2"/>
  <c r="DG90" i="2"/>
  <c r="DG91" i="2"/>
  <c r="DG92" i="2"/>
  <c r="DG93" i="2"/>
  <c r="DG94" i="2"/>
  <c r="DG95" i="2"/>
  <c r="DG96" i="2"/>
  <c r="DG97" i="2"/>
  <c r="DG98" i="2"/>
  <c r="DG99" i="2"/>
  <c r="DG100" i="2"/>
  <c r="DG101" i="2"/>
  <c r="DG102" i="2"/>
  <c r="DG103" i="2"/>
  <c r="DG104" i="2"/>
  <c r="DG105" i="2"/>
  <c r="DG106" i="2"/>
  <c r="DG107" i="2"/>
  <c r="DG108" i="2"/>
  <c r="DG109" i="2"/>
  <c r="DG110" i="2"/>
  <c r="DG111" i="2"/>
  <c r="DG112" i="2"/>
  <c r="DG113" i="2"/>
  <c r="DG114" i="2"/>
  <c r="DG115" i="2"/>
  <c r="DG116" i="2"/>
  <c r="DG117" i="2"/>
  <c r="DG118" i="2"/>
  <c r="DG119" i="2"/>
  <c r="DG120" i="2"/>
  <c r="DG121" i="2"/>
  <c r="DG122" i="2"/>
  <c r="DL5" i="2"/>
  <c r="DL6" i="2"/>
  <c r="DL7" i="2"/>
  <c r="DL8" i="2"/>
  <c r="DL9" i="2"/>
  <c r="DL10" i="2"/>
  <c r="DL11" i="2"/>
  <c r="DL12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2" i="2"/>
  <c r="DL43" i="2"/>
  <c r="DL44" i="2"/>
  <c r="DL45" i="2"/>
  <c r="DL46" i="2"/>
  <c r="DL47" i="2"/>
  <c r="DL48" i="2"/>
  <c r="DL50" i="2"/>
  <c r="DL51" i="2"/>
  <c r="DL52" i="2"/>
  <c r="DL53" i="2"/>
  <c r="DL54" i="2"/>
  <c r="DL55" i="2"/>
  <c r="DL56" i="2"/>
  <c r="DL57" i="2"/>
  <c r="DL59" i="2"/>
  <c r="DL60" i="2"/>
  <c r="DL61" i="2"/>
  <c r="DL62" i="2"/>
  <c r="DL63" i="2"/>
  <c r="DL64" i="2"/>
  <c r="DL65" i="2"/>
  <c r="DL66" i="2"/>
  <c r="DL67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3" i="2"/>
  <c r="DL84" i="2"/>
  <c r="DL85" i="2"/>
  <c r="DL86" i="2"/>
  <c r="DL87" i="2"/>
  <c r="DL88" i="2"/>
  <c r="DL89" i="2"/>
  <c r="DL90" i="2"/>
  <c r="DL91" i="2"/>
  <c r="DL92" i="2"/>
  <c r="DL93" i="2"/>
  <c r="DL94" i="2"/>
  <c r="DL95" i="2"/>
  <c r="DL96" i="2"/>
  <c r="DL97" i="2"/>
  <c r="DL98" i="2"/>
  <c r="DL99" i="2"/>
  <c r="DL100" i="2"/>
  <c r="DL101" i="2"/>
  <c r="DL102" i="2"/>
  <c r="DL103" i="2"/>
  <c r="DL104" i="2"/>
  <c r="DL105" i="2"/>
  <c r="DL106" i="2"/>
  <c r="DL107" i="2"/>
  <c r="DL108" i="2"/>
  <c r="DL109" i="2"/>
  <c r="DL110" i="2"/>
  <c r="DL111" i="2"/>
  <c r="DL112" i="2"/>
  <c r="DL113" i="2"/>
  <c r="DL114" i="2"/>
  <c r="DL115" i="2"/>
  <c r="DL116" i="2"/>
  <c r="DL117" i="2"/>
  <c r="DL118" i="2"/>
  <c r="DL119" i="2"/>
  <c r="DL120" i="2"/>
  <c r="DL121" i="2"/>
  <c r="DL122" i="2"/>
  <c r="DQ5" i="2"/>
  <c r="DQ6" i="2"/>
  <c r="DQ7" i="2"/>
  <c r="DQ8" i="2"/>
  <c r="DQ9" i="2"/>
  <c r="DQ10" i="2"/>
  <c r="DQ11" i="2"/>
  <c r="DQ12" i="2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29" i="2"/>
  <c r="DQ30" i="2"/>
  <c r="DQ31" i="2"/>
  <c r="DQ32" i="2"/>
  <c r="DQ33" i="2"/>
  <c r="DQ34" i="2"/>
  <c r="DQ35" i="2"/>
  <c r="DQ36" i="2"/>
  <c r="DQ37" i="2"/>
  <c r="DQ38" i="2"/>
  <c r="DQ39" i="2"/>
  <c r="DQ42" i="2"/>
  <c r="DQ43" i="2"/>
  <c r="DQ44" i="2"/>
  <c r="DQ45" i="2"/>
  <c r="DQ46" i="2"/>
  <c r="DQ47" i="2"/>
  <c r="DQ48" i="2"/>
  <c r="DQ50" i="2"/>
  <c r="DQ51" i="2"/>
  <c r="DQ52" i="2"/>
  <c r="DQ53" i="2"/>
  <c r="DQ54" i="2"/>
  <c r="DQ55" i="2"/>
  <c r="DQ56" i="2"/>
  <c r="DQ57" i="2"/>
  <c r="DQ59" i="2"/>
  <c r="DQ60" i="2"/>
  <c r="DQ61" i="2"/>
  <c r="DQ62" i="2"/>
  <c r="DQ63" i="2"/>
  <c r="DQ64" i="2"/>
  <c r="DQ65" i="2"/>
  <c r="DQ66" i="2"/>
  <c r="DQ67" i="2"/>
  <c r="DQ69" i="2"/>
  <c r="DQ70" i="2"/>
  <c r="DQ71" i="2"/>
  <c r="DQ72" i="2"/>
  <c r="DQ73" i="2"/>
  <c r="DQ74" i="2"/>
  <c r="DQ75" i="2"/>
  <c r="DQ76" i="2"/>
  <c r="DQ77" i="2"/>
  <c r="DQ78" i="2"/>
  <c r="DQ79" i="2"/>
  <c r="DQ80" i="2"/>
  <c r="DQ83" i="2"/>
  <c r="DQ84" i="2"/>
  <c r="DQ85" i="2"/>
  <c r="DQ86" i="2"/>
  <c r="DQ87" i="2"/>
  <c r="DQ88" i="2"/>
  <c r="DQ89" i="2"/>
  <c r="DQ90" i="2"/>
  <c r="DQ91" i="2"/>
  <c r="DQ92" i="2"/>
  <c r="DQ93" i="2"/>
  <c r="DQ94" i="2"/>
  <c r="DQ95" i="2"/>
  <c r="DQ96" i="2"/>
  <c r="DQ97" i="2"/>
  <c r="DQ98" i="2"/>
  <c r="DQ99" i="2"/>
  <c r="DQ100" i="2"/>
  <c r="DQ101" i="2"/>
  <c r="DQ102" i="2"/>
  <c r="DQ103" i="2"/>
  <c r="DQ104" i="2"/>
  <c r="DQ105" i="2"/>
  <c r="DQ106" i="2"/>
  <c r="DQ107" i="2"/>
  <c r="DQ108" i="2"/>
  <c r="DQ109" i="2"/>
  <c r="DQ110" i="2"/>
  <c r="DQ111" i="2"/>
  <c r="DQ112" i="2"/>
  <c r="DQ113" i="2"/>
  <c r="DQ114" i="2"/>
  <c r="DQ115" i="2"/>
  <c r="DQ116" i="2"/>
  <c r="DQ117" i="2"/>
  <c r="DQ118" i="2"/>
  <c r="DQ119" i="2"/>
  <c r="DQ120" i="2"/>
  <c r="DQ121" i="2"/>
  <c r="DQ122" i="2"/>
  <c r="DV5" i="2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2" i="2"/>
  <c r="DV43" i="2"/>
  <c r="DV44" i="2"/>
  <c r="DV45" i="2"/>
  <c r="DV46" i="2"/>
  <c r="DV47" i="2"/>
  <c r="DV48" i="2"/>
  <c r="DV50" i="2"/>
  <c r="DV51" i="2"/>
  <c r="DV52" i="2"/>
  <c r="DV53" i="2"/>
  <c r="DV54" i="2"/>
  <c r="DV55" i="2"/>
  <c r="DV56" i="2"/>
  <c r="DV57" i="2"/>
  <c r="DV59" i="2"/>
  <c r="DV60" i="2"/>
  <c r="DV61" i="2"/>
  <c r="DV62" i="2"/>
  <c r="DV63" i="2"/>
  <c r="DV64" i="2"/>
  <c r="DV65" i="2"/>
  <c r="DV66" i="2"/>
  <c r="DV67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96" i="2"/>
  <c r="DV97" i="2"/>
  <c r="DV98" i="2"/>
  <c r="DV99" i="2"/>
  <c r="DV100" i="2"/>
  <c r="DV101" i="2"/>
  <c r="DV102" i="2"/>
  <c r="DV103" i="2"/>
  <c r="DV104" i="2"/>
  <c r="DV105" i="2"/>
  <c r="DV106" i="2"/>
  <c r="DV107" i="2"/>
  <c r="DV108" i="2"/>
  <c r="DV109" i="2"/>
  <c r="DV110" i="2"/>
  <c r="DV111" i="2"/>
  <c r="DV112" i="2"/>
  <c r="DV113" i="2"/>
  <c r="DV114" i="2"/>
  <c r="DV115" i="2"/>
  <c r="DV116" i="2"/>
  <c r="DV117" i="2"/>
  <c r="DV118" i="2"/>
  <c r="DV119" i="2"/>
  <c r="DV120" i="2"/>
  <c r="DV121" i="2"/>
  <c r="DV122" i="2"/>
  <c r="EA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2" i="2"/>
  <c r="EA43" i="2"/>
  <c r="EA44" i="2"/>
  <c r="EA45" i="2"/>
  <c r="EA46" i="2"/>
  <c r="EA47" i="2"/>
  <c r="EA48" i="2"/>
  <c r="EA50" i="2"/>
  <c r="EA51" i="2"/>
  <c r="EA52" i="2"/>
  <c r="EA53" i="2"/>
  <c r="EA54" i="2"/>
  <c r="EA55" i="2"/>
  <c r="EA56" i="2"/>
  <c r="EA57" i="2"/>
  <c r="EA59" i="2"/>
  <c r="EA60" i="2"/>
  <c r="EA61" i="2"/>
  <c r="EA62" i="2"/>
  <c r="EA63" i="2"/>
  <c r="EA64" i="2"/>
  <c r="EA65" i="2"/>
  <c r="EA66" i="2"/>
  <c r="EA67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3" i="2"/>
  <c r="EA84" i="2"/>
  <c r="EA85" i="2"/>
  <c r="EA86" i="2"/>
  <c r="EA87" i="2"/>
  <c r="EA88" i="2"/>
  <c r="EA89" i="2"/>
  <c r="EA90" i="2"/>
  <c r="EA91" i="2"/>
  <c r="EA92" i="2"/>
  <c r="EA93" i="2"/>
  <c r="EA94" i="2"/>
  <c r="EA95" i="2"/>
  <c r="EA96" i="2"/>
  <c r="EA97" i="2"/>
  <c r="EA98" i="2"/>
  <c r="EA99" i="2"/>
  <c r="EA100" i="2"/>
  <c r="EA101" i="2"/>
  <c r="EA102" i="2"/>
  <c r="EA103" i="2"/>
  <c r="EA104" i="2"/>
  <c r="EA105" i="2"/>
  <c r="EA106" i="2"/>
  <c r="EA107" i="2"/>
  <c r="EA108" i="2"/>
  <c r="EA109" i="2"/>
  <c r="EA110" i="2"/>
  <c r="EA111" i="2"/>
  <c r="EA112" i="2"/>
  <c r="EA113" i="2"/>
  <c r="EA114" i="2"/>
  <c r="EA115" i="2"/>
  <c r="EA116" i="2"/>
  <c r="EA117" i="2"/>
  <c r="EA118" i="2"/>
  <c r="EA119" i="2"/>
  <c r="EA120" i="2"/>
  <c r="EA121" i="2"/>
  <c r="EA122" i="2"/>
  <c r="EF5" i="2"/>
  <c r="EF6" i="2"/>
  <c r="EF7" i="2"/>
  <c r="EF8" i="2"/>
  <c r="EF9" i="2"/>
  <c r="EF10" i="2"/>
  <c r="EF11" i="2"/>
  <c r="EF12" i="2"/>
  <c r="EF13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29" i="2"/>
  <c r="EF30" i="2"/>
  <c r="EF31" i="2"/>
  <c r="EF32" i="2"/>
  <c r="EF33" i="2"/>
  <c r="EF34" i="2"/>
  <c r="EF35" i="2"/>
  <c r="EF36" i="2"/>
  <c r="EF37" i="2"/>
  <c r="EF38" i="2"/>
  <c r="EF39" i="2"/>
  <c r="EF42" i="2"/>
  <c r="EF43" i="2"/>
  <c r="EF44" i="2"/>
  <c r="EF45" i="2"/>
  <c r="EF46" i="2"/>
  <c r="EF47" i="2"/>
  <c r="EF48" i="2"/>
  <c r="EF50" i="2"/>
  <c r="EF51" i="2"/>
  <c r="EF52" i="2"/>
  <c r="EF53" i="2"/>
  <c r="EF54" i="2"/>
  <c r="EF55" i="2"/>
  <c r="EF56" i="2"/>
  <c r="EF57" i="2"/>
  <c r="EF59" i="2"/>
  <c r="EF60" i="2"/>
  <c r="EF61" i="2"/>
  <c r="EF62" i="2"/>
  <c r="EF63" i="2"/>
  <c r="EF64" i="2"/>
  <c r="EF65" i="2"/>
  <c r="EF66" i="2"/>
  <c r="EF67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96" i="2"/>
  <c r="EF97" i="2"/>
  <c r="EF98" i="2"/>
  <c r="EF99" i="2"/>
  <c r="EF100" i="2"/>
  <c r="EF101" i="2"/>
  <c r="EF102" i="2"/>
  <c r="EF103" i="2"/>
  <c r="EF104" i="2"/>
  <c r="EF105" i="2"/>
  <c r="EF106" i="2"/>
  <c r="EF107" i="2"/>
  <c r="EF108" i="2"/>
  <c r="EF109" i="2"/>
  <c r="EF110" i="2"/>
  <c r="EF111" i="2"/>
  <c r="EF112" i="2"/>
  <c r="EF113" i="2"/>
  <c r="EF114" i="2"/>
  <c r="EF115" i="2"/>
  <c r="EF116" i="2"/>
  <c r="EF117" i="2"/>
  <c r="EF118" i="2"/>
  <c r="EF119" i="2"/>
  <c r="EF120" i="2"/>
  <c r="EF121" i="2"/>
  <c r="EF122" i="2"/>
  <c r="EK5" i="2"/>
  <c r="EK6" i="2"/>
  <c r="EK7" i="2"/>
  <c r="EK8" i="2"/>
  <c r="EK9" i="2"/>
  <c r="EK10" i="2"/>
  <c r="EK11" i="2"/>
  <c r="EK12" i="2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2" i="2"/>
  <c r="EK43" i="2"/>
  <c r="EK44" i="2"/>
  <c r="EK45" i="2"/>
  <c r="EK46" i="2"/>
  <c r="EK47" i="2"/>
  <c r="EK48" i="2"/>
  <c r="EK50" i="2"/>
  <c r="EK51" i="2"/>
  <c r="EK52" i="2"/>
  <c r="EK53" i="2"/>
  <c r="EK54" i="2"/>
  <c r="EK55" i="2"/>
  <c r="EK56" i="2"/>
  <c r="EK57" i="2"/>
  <c r="EK59" i="2"/>
  <c r="EK60" i="2"/>
  <c r="EK61" i="2"/>
  <c r="EK62" i="2"/>
  <c r="EK63" i="2"/>
  <c r="EK64" i="2"/>
  <c r="EK65" i="2"/>
  <c r="EK66" i="2"/>
  <c r="EK67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3" i="2"/>
  <c r="EK84" i="2"/>
  <c r="EK85" i="2"/>
  <c r="EK86" i="2"/>
  <c r="EK87" i="2"/>
  <c r="EK88" i="2"/>
  <c r="EK89" i="2"/>
  <c r="EK90" i="2"/>
  <c r="EK91" i="2"/>
  <c r="EK92" i="2"/>
  <c r="EK93" i="2"/>
  <c r="EK94" i="2"/>
  <c r="EK95" i="2"/>
  <c r="EK96" i="2"/>
  <c r="EK97" i="2"/>
  <c r="EK98" i="2"/>
  <c r="EK99" i="2"/>
  <c r="EK100" i="2"/>
  <c r="EK101" i="2"/>
  <c r="EK102" i="2"/>
  <c r="EK103" i="2"/>
  <c r="EK104" i="2"/>
  <c r="EK105" i="2"/>
  <c r="EK106" i="2"/>
  <c r="EK107" i="2"/>
  <c r="EK108" i="2"/>
  <c r="EK109" i="2"/>
  <c r="EK110" i="2"/>
  <c r="EK111" i="2"/>
  <c r="EK112" i="2"/>
  <c r="EK113" i="2"/>
  <c r="EK114" i="2"/>
  <c r="EK115" i="2"/>
  <c r="EK116" i="2"/>
  <c r="EK117" i="2"/>
  <c r="EK118" i="2"/>
  <c r="EK119" i="2"/>
  <c r="EK120" i="2"/>
  <c r="EK121" i="2"/>
  <c r="EK122" i="2"/>
  <c r="EP5" i="2"/>
  <c r="EP6" i="2"/>
  <c r="EP7" i="2"/>
  <c r="EP8" i="2"/>
  <c r="EP9" i="2"/>
  <c r="EP10" i="2"/>
  <c r="EP11" i="2"/>
  <c r="EP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2" i="2"/>
  <c r="EP43" i="2"/>
  <c r="EP44" i="2"/>
  <c r="EP45" i="2"/>
  <c r="EP46" i="2"/>
  <c r="EP47" i="2"/>
  <c r="EP48" i="2"/>
  <c r="EP50" i="2"/>
  <c r="EP51" i="2"/>
  <c r="EP52" i="2"/>
  <c r="EP53" i="2"/>
  <c r="EP54" i="2"/>
  <c r="EP55" i="2"/>
  <c r="EP56" i="2"/>
  <c r="EP57" i="2"/>
  <c r="EP59" i="2"/>
  <c r="EP60" i="2"/>
  <c r="EP61" i="2"/>
  <c r="EP62" i="2"/>
  <c r="EP63" i="2"/>
  <c r="EP64" i="2"/>
  <c r="EP65" i="2"/>
  <c r="EP66" i="2"/>
  <c r="EP67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3" i="2"/>
  <c r="EP84" i="2"/>
  <c r="EP85" i="2"/>
  <c r="EP86" i="2"/>
  <c r="EP87" i="2"/>
  <c r="EP88" i="2"/>
  <c r="EP89" i="2"/>
  <c r="EP90" i="2"/>
  <c r="EP91" i="2"/>
  <c r="EP92" i="2"/>
  <c r="EP93" i="2"/>
  <c r="EP94" i="2"/>
  <c r="EP95" i="2"/>
  <c r="EP96" i="2"/>
  <c r="EP97" i="2"/>
  <c r="EP98" i="2"/>
  <c r="EP99" i="2"/>
  <c r="EP100" i="2"/>
  <c r="EP101" i="2"/>
  <c r="EP102" i="2"/>
  <c r="EP103" i="2"/>
  <c r="EP104" i="2"/>
  <c r="EP105" i="2"/>
  <c r="EP106" i="2"/>
  <c r="EP107" i="2"/>
  <c r="EP108" i="2"/>
  <c r="EP109" i="2"/>
  <c r="EP110" i="2"/>
  <c r="EP111" i="2"/>
  <c r="EP112" i="2"/>
  <c r="EP113" i="2"/>
  <c r="EP114" i="2"/>
  <c r="EP115" i="2"/>
  <c r="EP116" i="2"/>
  <c r="EP117" i="2"/>
  <c r="EP118" i="2"/>
  <c r="EP119" i="2"/>
  <c r="EP120" i="2"/>
  <c r="EP121" i="2"/>
  <c r="EP122" i="2"/>
  <c r="EU5" i="2"/>
  <c r="EU6" i="2"/>
  <c r="EU7" i="2"/>
  <c r="EU8" i="2"/>
  <c r="EU9" i="2"/>
  <c r="EU10" i="2"/>
  <c r="EU11" i="2"/>
  <c r="EU12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2" i="2"/>
  <c r="EU43" i="2"/>
  <c r="EU44" i="2"/>
  <c r="EU45" i="2"/>
  <c r="EU46" i="2"/>
  <c r="EU47" i="2"/>
  <c r="EU48" i="2"/>
  <c r="EU50" i="2"/>
  <c r="EU51" i="2"/>
  <c r="EU52" i="2"/>
  <c r="EU53" i="2"/>
  <c r="EU54" i="2"/>
  <c r="EU55" i="2"/>
  <c r="EU56" i="2"/>
  <c r="EU57" i="2"/>
  <c r="EU59" i="2"/>
  <c r="EU60" i="2"/>
  <c r="EU61" i="2"/>
  <c r="EU62" i="2"/>
  <c r="EU63" i="2"/>
  <c r="EU64" i="2"/>
  <c r="EU65" i="2"/>
  <c r="EU66" i="2"/>
  <c r="EU67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3" i="2"/>
  <c r="EU84" i="2"/>
  <c r="EU85" i="2"/>
  <c r="EU86" i="2"/>
  <c r="EU87" i="2"/>
  <c r="EU88" i="2"/>
  <c r="EU89" i="2"/>
  <c r="EU90" i="2"/>
  <c r="EU91" i="2"/>
  <c r="EU92" i="2"/>
  <c r="EU93" i="2"/>
  <c r="EU94" i="2"/>
  <c r="EU95" i="2"/>
  <c r="EU96" i="2"/>
  <c r="EU97" i="2"/>
  <c r="EU98" i="2"/>
  <c r="EU99" i="2"/>
  <c r="EU100" i="2"/>
  <c r="EU101" i="2"/>
  <c r="EU102" i="2"/>
  <c r="EU103" i="2"/>
  <c r="EU104" i="2"/>
  <c r="EU105" i="2"/>
  <c r="EU106" i="2"/>
  <c r="EU107" i="2"/>
  <c r="EU108" i="2"/>
  <c r="EU109" i="2"/>
  <c r="EU110" i="2"/>
  <c r="EU111" i="2"/>
  <c r="EU112" i="2"/>
  <c r="EU113" i="2"/>
  <c r="EU114" i="2"/>
  <c r="EU115" i="2"/>
  <c r="EU116" i="2"/>
  <c r="EU117" i="2"/>
  <c r="EU118" i="2"/>
  <c r="EU119" i="2"/>
  <c r="EU120" i="2"/>
  <c r="EU121" i="2"/>
  <c r="EU122" i="2"/>
  <c r="EZ5" i="2"/>
  <c r="EZ6" i="2"/>
  <c r="EZ7" i="2"/>
  <c r="EZ8" i="2"/>
  <c r="EZ9" i="2"/>
  <c r="EZ10" i="2"/>
  <c r="EZ11" i="2"/>
  <c r="EZ12" i="2"/>
  <c r="EZ13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29" i="2"/>
  <c r="EZ30" i="2"/>
  <c r="EZ31" i="2"/>
  <c r="EZ32" i="2"/>
  <c r="EZ33" i="2"/>
  <c r="EZ34" i="2"/>
  <c r="EZ35" i="2"/>
  <c r="EZ36" i="2"/>
  <c r="EZ37" i="2"/>
  <c r="EZ38" i="2"/>
  <c r="EZ39" i="2"/>
  <c r="EZ42" i="2"/>
  <c r="EZ43" i="2"/>
  <c r="EZ44" i="2"/>
  <c r="EZ45" i="2"/>
  <c r="EZ46" i="2"/>
  <c r="EZ47" i="2"/>
  <c r="EZ48" i="2"/>
  <c r="EZ50" i="2"/>
  <c r="EZ51" i="2"/>
  <c r="EZ52" i="2"/>
  <c r="EZ53" i="2"/>
  <c r="EZ54" i="2"/>
  <c r="EZ55" i="2"/>
  <c r="EZ56" i="2"/>
  <c r="EZ57" i="2"/>
  <c r="EZ59" i="2"/>
  <c r="EZ60" i="2"/>
  <c r="EZ61" i="2"/>
  <c r="EZ62" i="2"/>
  <c r="EZ63" i="2"/>
  <c r="EZ64" i="2"/>
  <c r="EZ65" i="2"/>
  <c r="EZ66" i="2"/>
  <c r="EZ67" i="2"/>
  <c r="EZ69" i="2"/>
  <c r="EZ70" i="2"/>
  <c r="EZ71" i="2"/>
  <c r="EZ72" i="2"/>
  <c r="EZ73" i="2"/>
  <c r="EZ74" i="2"/>
  <c r="EZ75" i="2"/>
  <c r="EZ76" i="2"/>
  <c r="EZ77" i="2"/>
  <c r="EZ78" i="2"/>
  <c r="EZ79" i="2"/>
  <c r="EZ80" i="2"/>
  <c r="EZ83" i="2"/>
  <c r="EZ84" i="2"/>
  <c r="EZ85" i="2"/>
  <c r="EZ86" i="2"/>
  <c r="EZ87" i="2"/>
  <c r="EZ88" i="2"/>
  <c r="EZ89" i="2"/>
  <c r="EZ90" i="2"/>
  <c r="EZ91" i="2"/>
  <c r="EZ92" i="2"/>
  <c r="EZ93" i="2"/>
  <c r="EZ94" i="2"/>
  <c r="EZ95" i="2"/>
  <c r="EZ96" i="2"/>
  <c r="EZ97" i="2"/>
  <c r="EZ98" i="2"/>
  <c r="EZ99" i="2"/>
  <c r="EZ100" i="2"/>
  <c r="EZ101" i="2"/>
  <c r="EZ102" i="2"/>
  <c r="EZ103" i="2"/>
  <c r="EZ104" i="2"/>
  <c r="EZ105" i="2"/>
  <c r="EZ106" i="2"/>
  <c r="EZ107" i="2"/>
  <c r="EZ108" i="2"/>
  <c r="EZ109" i="2"/>
  <c r="EZ110" i="2"/>
  <c r="EZ111" i="2"/>
  <c r="EZ112" i="2"/>
  <c r="EZ113" i="2"/>
  <c r="EZ114" i="2"/>
  <c r="EZ115" i="2"/>
  <c r="EZ116" i="2"/>
  <c r="EZ117" i="2"/>
  <c r="EZ118" i="2"/>
  <c r="EZ119" i="2"/>
  <c r="EZ120" i="2"/>
  <c r="EZ121" i="2"/>
  <c r="EZ122" i="2"/>
  <c r="FE5" i="2"/>
  <c r="FE6" i="2"/>
  <c r="FE7" i="2"/>
  <c r="FE8" i="2"/>
  <c r="FE9" i="2"/>
  <c r="FE10" i="2"/>
  <c r="FE11" i="2"/>
  <c r="FE12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2" i="2"/>
  <c r="FE43" i="2"/>
  <c r="FE44" i="2"/>
  <c r="FE45" i="2"/>
  <c r="FE46" i="2"/>
  <c r="FE47" i="2"/>
  <c r="FE48" i="2"/>
  <c r="FE50" i="2"/>
  <c r="FE51" i="2"/>
  <c r="FE52" i="2"/>
  <c r="FE53" i="2"/>
  <c r="FE54" i="2"/>
  <c r="FE55" i="2"/>
  <c r="FE56" i="2"/>
  <c r="FE57" i="2"/>
  <c r="FE59" i="2"/>
  <c r="FE60" i="2"/>
  <c r="FE61" i="2"/>
  <c r="FE62" i="2"/>
  <c r="FE63" i="2"/>
  <c r="FE64" i="2"/>
  <c r="FE65" i="2"/>
  <c r="FE66" i="2"/>
  <c r="FE67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3" i="2"/>
  <c r="FE84" i="2"/>
  <c r="FE85" i="2"/>
  <c r="FE86" i="2"/>
  <c r="FE87" i="2"/>
  <c r="FE88" i="2"/>
  <c r="FE89" i="2"/>
  <c r="FE90" i="2"/>
  <c r="FE91" i="2"/>
  <c r="FE92" i="2"/>
  <c r="FE93" i="2"/>
  <c r="FE94" i="2"/>
  <c r="FE95" i="2"/>
  <c r="FE96" i="2"/>
  <c r="FE97" i="2"/>
  <c r="FE98" i="2"/>
  <c r="FE99" i="2"/>
  <c r="FE100" i="2"/>
  <c r="FE101" i="2"/>
  <c r="FE102" i="2"/>
  <c r="FE103" i="2"/>
  <c r="FE104" i="2"/>
  <c r="FE105" i="2"/>
  <c r="FE106" i="2"/>
  <c r="FE107" i="2"/>
  <c r="FE108" i="2"/>
  <c r="FE109" i="2"/>
  <c r="FE110" i="2"/>
  <c r="FE111" i="2"/>
  <c r="FE112" i="2"/>
  <c r="FE113" i="2"/>
  <c r="FE114" i="2"/>
  <c r="FE115" i="2"/>
  <c r="FE116" i="2"/>
  <c r="FE117" i="2"/>
  <c r="FE118" i="2"/>
  <c r="FE119" i="2"/>
  <c r="FE120" i="2"/>
  <c r="FE121" i="2"/>
  <c r="FE122" i="2"/>
  <c r="FJ5" i="2"/>
  <c r="FJ6" i="2"/>
  <c r="FJ7" i="2"/>
  <c r="FJ8" i="2"/>
  <c r="FJ9" i="2"/>
  <c r="FJ10" i="2"/>
  <c r="FJ11" i="2"/>
  <c r="FJ12" i="2"/>
  <c r="FJ13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29" i="2"/>
  <c r="FJ30" i="2"/>
  <c r="FJ31" i="2"/>
  <c r="FJ32" i="2"/>
  <c r="FJ33" i="2"/>
  <c r="FJ34" i="2"/>
  <c r="FJ35" i="2"/>
  <c r="FJ36" i="2"/>
  <c r="FJ37" i="2"/>
  <c r="FJ38" i="2"/>
  <c r="FJ39" i="2"/>
  <c r="FJ42" i="2"/>
  <c r="FJ43" i="2"/>
  <c r="FJ44" i="2"/>
  <c r="FJ45" i="2"/>
  <c r="FJ46" i="2"/>
  <c r="FJ47" i="2"/>
  <c r="FJ48" i="2"/>
  <c r="FJ50" i="2"/>
  <c r="FJ51" i="2"/>
  <c r="FJ52" i="2"/>
  <c r="FJ53" i="2"/>
  <c r="FJ54" i="2"/>
  <c r="FJ55" i="2"/>
  <c r="FJ56" i="2"/>
  <c r="FJ57" i="2"/>
  <c r="FJ59" i="2"/>
  <c r="FJ60" i="2"/>
  <c r="FJ61" i="2"/>
  <c r="FJ62" i="2"/>
  <c r="FJ63" i="2"/>
  <c r="FJ64" i="2"/>
  <c r="FJ65" i="2"/>
  <c r="FJ66" i="2"/>
  <c r="FJ67" i="2"/>
  <c r="FJ69" i="2"/>
  <c r="FJ70" i="2"/>
  <c r="FJ71" i="2"/>
  <c r="FJ72" i="2"/>
  <c r="FJ73" i="2"/>
  <c r="FJ74" i="2"/>
  <c r="FJ75" i="2"/>
  <c r="FJ76" i="2"/>
  <c r="FJ77" i="2"/>
  <c r="FJ78" i="2"/>
  <c r="FJ79" i="2"/>
  <c r="FJ80" i="2"/>
  <c r="FJ83" i="2"/>
  <c r="FJ84" i="2"/>
  <c r="FJ85" i="2"/>
  <c r="FJ86" i="2"/>
  <c r="FJ87" i="2"/>
  <c r="FJ88" i="2"/>
  <c r="FJ89" i="2"/>
  <c r="FJ90" i="2"/>
  <c r="FJ91" i="2"/>
  <c r="FJ92" i="2"/>
  <c r="FJ93" i="2"/>
  <c r="FJ94" i="2"/>
  <c r="FJ95" i="2"/>
  <c r="FJ96" i="2"/>
  <c r="FJ97" i="2"/>
  <c r="FJ98" i="2"/>
  <c r="FJ99" i="2"/>
  <c r="FJ100" i="2"/>
  <c r="FJ101" i="2"/>
  <c r="FJ102" i="2"/>
  <c r="FJ103" i="2"/>
  <c r="FJ104" i="2"/>
  <c r="FJ105" i="2"/>
  <c r="FJ106" i="2"/>
  <c r="FJ107" i="2"/>
  <c r="FJ108" i="2"/>
  <c r="FJ109" i="2"/>
  <c r="FJ110" i="2"/>
  <c r="FJ111" i="2"/>
  <c r="FJ112" i="2"/>
  <c r="FJ113" i="2"/>
  <c r="FJ114" i="2"/>
  <c r="FJ115" i="2"/>
  <c r="FJ116" i="2"/>
  <c r="FJ117" i="2"/>
  <c r="FJ118" i="2"/>
  <c r="FJ119" i="2"/>
  <c r="FJ120" i="2"/>
  <c r="FJ121" i="2"/>
  <c r="FJ122" i="2"/>
  <c r="FO5" i="2"/>
  <c r="FO6" i="2"/>
  <c r="FO7" i="2"/>
  <c r="FO8" i="2"/>
  <c r="FO9" i="2"/>
  <c r="FO10" i="2"/>
  <c r="FO11" i="2"/>
  <c r="FO12" i="2"/>
  <c r="FO13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29" i="2"/>
  <c r="FO30" i="2"/>
  <c r="FO31" i="2"/>
  <c r="FO32" i="2"/>
  <c r="FO33" i="2"/>
  <c r="FO34" i="2"/>
  <c r="FO35" i="2"/>
  <c r="FO36" i="2"/>
  <c r="FO37" i="2"/>
  <c r="FO38" i="2"/>
  <c r="FO39" i="2"/>
  <c r="FO42" i="2"/>
  <c r="FO43" i="2"/>
  <c r="FO44" i="2"/>
  <c r="FO45" i="2"/>
  <c r="FO46" i="2"/>
  <c r="FO47" i="2"/>
  <c r="FO48" i="2"/>
  <c r="FO50" i="2"/>
  <c r="FO51" i="2"/>
  <c r="FO52" i="2"/>
  <c r="FO53" i="2"/>
  <c r="FO54" i="2"/>
  <c r="FO55" i="2"/>
  <c r="FO56" i="2"/>
  <c r="FO57" i="2"/>
  <c r="FO59" i="2"/>
  <c r="FO60" i="2"/>
  <c r="FO61" i="2"/>
  <c r="FO62" i="2"/>
  <c r="FO63" i="2"/>
  <c r="FO64" i="2"/>
  <c r="FO65" i="2"/>
  <c r="FO66" i="2"/>
  <c r="FO67" i="2"/>
  <c r="FO69" i="2"/>
  <c r="FO70" i="2"/>
  <c r="FO71" i="2"/>
  <c r="FO72" i="2"/>
  <c r="FO73" i="2"/>
  <c r="FO74" i="2"/>
  <c r="FO75" i="2"/>
  <c r="FO76" i="2"/>
  <c r="FO77" i="2"/>
  <c r="FO78" i="2"/>
  <c r="FO79" i="2"/>
  <c r="FO80" i="2"/>
  <c r="FO83" i="2"/>
  <c r="FO84" i="2"/>
  <c r="FO85" i="2"/>
  <c r="FO86" i="2"/>
  <c r="FO87" i="2"/>
  <c r="FO88" i="2"/>
  <c r="FO89" i="2"/>
  <c r="FO90" i="2"/>
  <c r="FO91" i="2"/>
  <c r="FO92" i="2"/>
  <c r="FO93" i="2"/>
  <c r="FO94" i="2"/>
  <c r="FO95" i="2"/>
  <c r="FO96" i="2"/>
  <c r="FO97" i="2"/>
  <c r="FO98" i="2"/>
  <c r="FO99" i="2"/>
  <c r="FO100" i="2"/>
  <c r="FO101" i="2"/>
  <c r="FO102" i="2"/>
  <c r="FO103" i="2"/>
  <c r="FO104" i="2"/>
  <c r="FO105" i="2"/>
  <c r="FO106" i="2"/>
  <c r="FO107" i="2"/>
  <c r="FO108" i="2"/>
  <c r="FO109" i="2"/>
  <c r="FO110" i="2"/>
  <c r="FO111" i="2"/>
  <c r="FO112" i="2"/>
  <c r="FO113" i="2"/>
  <c r="FO114" i="2"/>
  <c r="FO115" i="2"/>
  <c r="FO116" i="2"/>
  <c r="FO117" i="2"/>
  <c r="FO118" i="2"/>
  <c r="FO119" i="2"/>
  <c r="FO120" i="2"/>
  <c r="FO121" i="2"/>
  <c r="FO122" i="2"/>
  <c r="FT5" i="2"/>
  <c r="FT6" i="2"/>
  <c r="FT7" i="2"/>
  <c r="FT8" i="2"/>
  <c r="FT9" i="2"/>
  <c r="FT10" i="2"/>
  <c r="FT11" i="2"/>
  <c r="FT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2" i="2"/>
  <c r="FT43" i="2"/>
  <c r="FT44" i="2"/>
  <c r="FT45" i="2"/>
  <c r="FT46" i="2"/>
  <c r="FT47" i="2"/>
  <c r="FT48" i="2"/>
  <c r="FT50" i="2"/>
  <c r="FT51" i="2"/>
  <c r="FT52" i="2"/>
  <c r="FT53" i="2"/>
  <c r="FT54" i="2"/>
  <c r="FT55" i="2"/>
  <c r="FT56" i="2"/>
  <c r="FT57" i="2"/>
  <c r="FT59" i="2"/>
  <c r="FT60" i="2"/>
  <c r="FT61" i="2"/>
  <c r="FT62" i="2"/>
  <c r="FT63" i="2"/>
  <c r="FT64" i="2"/>
  <c r="FT65" i="2"/>
  <c r="FT66" i="2"/>
  <c r="FT67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3" i="2"/>
  <c r="FT84" i="2"/>
  <c r="FT85" i="2"/>
  <c r="FT86" i="2"/>
  <c r="FT87" i="2"/>
  <c r="FT88" i="2"/>
  <c r="FT89" i="2"/>
  <c r="FT90" i="2"/>
  <c r="FT91" i="2"/>
  <c r="FT92" i="2"/>
  <c r="FT93" i="2"/>
  <c r="FT94" i="2"/>
  <c r="FT95" i="2"/>
  <c r="FT96" i="2"/>
  <c r="FT97" i="2"/>
  <c r="FT98" i="2"/>
  <c r="FT99" i="2"/>
  <c r="FT100" i="2"/>
  <c r="FT101" i="2"/>
  <c r="FT102" i="2"/>
  <c r="FT103" i="2"/>
  <c r="FT104" i="2"/>
  <c r="FT105" i="2"/>
  <c r="FT106" i="2"/>
  <c r="FT107" i="2"/>
  <c r="FT108" i="2"/>
  <c r="FT109" i="2"/>
  <c r="FT110" i="2"/>
  <c r="FT111" i="2"/>
  <c r="FT112" i="2"/>
  <c r="FT113" i="2"/>
  <c r="FT114" i="2"/>
  <c r="FT115" i="2"/>
  <c r="FT116" i="2"/>
  <c r="FT117" i="2"/>
  <c r="FT118" i="2"/>
  <c r="FT119" i="2"/>
  <c r="FT120" i="2"/>
  <c r="FT121" i="2"/>
  <c r="FT122" i="2"/>
  <c r="FY5" i="2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2" i="2"/>
  <c r="FY43" i="2"/>
  <c r="FY44" i="2"/>
  <c r="FY45" i="2"/>
  <c r="FY46" i="2"/>
  <c r="FY47" i="2"/>
  <c r="FY48" i="2"/>
  <c r="FY50" i="2"/>
  <c r="FY51" i="2"/>
  <c r="FY52" i="2"/>
  <c r="FY53" i="2"/>
  <c r="FY54" i="2"/>
  <c r="FY55" i="2"/>
  <c r="FY56" i="2"/>
  <c r="FY57" i="2"/>
  <c r="FY59" i="2"/>
  <c r="FY60" i="2"/>
  <c r="FY61" i="2"/>
  <c r="FY62" i="2"/>
  <c r="FY63" i="2"/>
  <c r="FY64" i="2"/>
  <c r="FY65" i="2"/>
  <c r="FY66" i="2"/>
  <c r="FY67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97" i="2"/>
  <c r="FY98" i="2"/>
  <c r="FY99" i="2"/>
  <c r="FY100" i="2"/>
  <c r="FY101" i="2"/>
  <c r="FY102" i="2"/>
  <c r="FY103" i="2"/>
  <c r="FY104" i="2"/>
  <c r="FY105" i="2"/>
  <c r="FY106" i="2"/>
  <c r="FY107" i="2"/>
  <c r="FY108" i="2"/>
  <c r="FY109" i="2"/>
  <c r="FY110" i="2"/>
  <c r="FY111" i="2"/>
  <c r="FY112" i="2"/>
  <c r="FY113" i="2"/>
  <c r="FY114" i="2"/>
  <c r="FY115" i="2"/>
  <c r="FY116" i="2"/>
  <c r="FY117" i="2"/>
  <c r="FY118" i="2"/>
  <c r="FY119" i="2"/>
  <c r="FY120" i="2"/>
  <c r="FY121" i="2"/>
  <c r="FY122" i="2"/>
  <c r="GD5" i="2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2" i="2"/>
  <c r="GD43" i="2"/>
  <c r="GD44" i="2"/>
  <c r="GD45" i="2"/>
  <c r="GD46" i="2"/>
  <c r="GD47" i="2"/>
  <c r="GD48" i="2"/>
  <c r="GD50" i="2"/>
  <c r="GD51" i="2"/>
  <c r="GD52" i="2"/>
  <c r="GD53" i="2"/>
  <c r="GD54" i="2"/>
  <c r="GD55" i="2"/>
  <c r="GD56" i="2"/>
  <c r="GD57" i="2"/>
  <c r="GD59" i="2"/>
  <c r="GD60" i="2"/>
  <c r="GD61" i="2"/>
  <c r="GD62" i="2"/>
  <c r="GD63" i="2"/>
  <c r="GD64" i="2"/>
  <c r="GD65" i="2"/>
  <c r="GD66" i="2"/>
  <c r="GD67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97" i="2"/>
  <c r="GD98" i="2"/>
  <c r="GD99" i="2"/>
  <c r="GD100" i="2"/>
  <c r="GD101" i="2"/>
  <c r="GD102" i="2"/>
  <c r="GD103" i="2"/>
  <c r="GD104" i="2"/>
  <c r="GD105" i="2"/>
  <c r="GD106" i="2"/>
  <c r="GD107" i="2"/>
  <c r="GD108" i="2"/>
  <c r="GD109" i="2"/>
  <c r="GD110" i="2"/>
  <c r="GD111" i="2"/>
  <c r="GD112" i="2"/>
  <c r="GD113" i="2"/>
  <c r="GD114" i="2"/>
  <c r="GD115" i="2"/>
  <c r="GD116" i="2"/>
  <c r="GD117" i="2"/>
  <c r="GD118" i="2"/>
  <c r="GD119" i="2"/>
  <c r="GD120" i="2"/>
  <c r="GD121" i="2"/>
  <c r="GD122" i="2"/>
  <c r="GI5" i="2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2" i="2"/>
  <c r="GI43" i="2"/>
  <c r="GI44" i="2"/>
  <c r="GI45" i="2"/>
  <c r="GI46" i="2"/>
  <c r="GI47" i="2"/>
  <c r="GI48" i="2"/>
  <c r="GI50" i="2"/>
  <c r="GI51" i="2"/>
  <c r="GI52" i="2"/>
  <c r="GI53" i="2"/>
  <c r="GI54" i="2"/>
  <c r="GI55" i="2"/>
  <c r="GI56" i="2"/>
  <c r="GI57" i="2"/>
  <c r="GI59" i="2"/>
  <c r="GI60" i="2"/>
  <c r="GI61" i="2"/>
  <c r="GI62" i="2"/>
  <c r="GI63" i="2"/>
  <c r="GI64" i="2"/>
  <c r="GI65" i="2"/>
  <c r="GI66" i="2"/>
  <c r="GI67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97" i="2"/>
  <c r="GI98" i="2"/>
  <c r="GI99" i="2"/>
  <c r="GI100" i="2"/>
  <c r="GI101" i="2"/>
  <c r="GI102" i="2"/>
  <c r="GI103" i="2"/>
  <c r="GI104" i="2"/>
  <c r="GI105" i="2"/>
  <c r="GI106" i="2"/>
  <c r="GI107" i="2"/>
  <c r="GI108" i="2"/>
  <c r="GI109" i="2"/>
  <c r="GI110" i="2"/>
  <c r="GI111" i="2"/>
  <c r="GI112" i="2"/>
  <c r="GI113" i="2"/>
  <c r="GI114" i="2"/>
  <c r="GI115" i="2"/>
  <c r="GI116" i="2"/>
  <c r="GI117" i="2"/>
  <c r="GI118" i="2"/>
  <c r="GI119" i="2"/>
  <c r="GI120" i="2"/>
  <c r="GI121" i="2"/>
  <c r="GI122" i="2"/>
  <c r="GN5" i="2"/>
  <c r="GN6" i="2"/>
  <c r="GN7" i="2"/>
  <c r="GN8" i="2"/>
  <c r="GN9" i="2"/>
  <c r="GN10" i="2"/>
  <c r="GN11" i="2"/>
  <c r="GN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2" i="2"/>
  <c r="GN43" i="2"/>
  <c r="GN44" i="2"/>
  <c r="GN45" i="2"/>
  <c r="GN46" i="2"/>
  <c r="GN47" i="2"/>
  <c r="GN48" i="2"/>
  <c r="GN50" i="2"/>
  <c r="GN51" i="2"/>
  <c r="GN52" i="2"/>
  <c r="GN53" i="2"/>
  <c r="GN54" i="2"/>
  <c r="GN55" i="2"/>
  <c r="GN56" i="2"/>
  <c r="GN57" i="2"/>
  <c r="GN59" i="2"/>
  <c r="GN60" i="2"/>
  <c r="GN61" i="2"/>
  <c r="GN62" i="2"/>
  <c r="GN63" i="2"/>
  <c r="GN64" i="2"/>
  <c r="GN65" i="2"/>
  <c r="GN66" i="2"/>
  <c r="GN67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3" i="2"/>
  <c r="GN84" i="2"/>
  <c r="GN85" i="2"/>
  <c r="GN86" i="2"/>
  <c r="GN87" i="2"/>
  <c r="GN88" i="2"/>
  <c r="GN89" i="2"/>
  <c r="GN90" i="2"/>
  <c r="GN91" i="2"/>
  <c r="GN92" i="2"/>
  <c r="GN93" i="2"/>
  <c r="GN94" i="2"/>
  <c r="GN95" i="2"/>
  <c r="GN96" i="2"/>
  <c r="GN97" i="2"/>
  <c r="GN98" i="2"/>
  <c r="GN99" i="2"/>
  <c r="GN100" i="2"/>
  <c r="GN101" i="2"/>
  <c r="GN102" i="2"/>
  <c r="GN103" i="2"/>
  <c r="GN104" i="2"/>
  <c r="GN105" i="2"/>
  <c r="GN106" i="2"/>
  <c r="GN107" i="2"/>
  <c r="GN108" i="2"/>
  <c r="GN109" i="2"/>
  <c r="GN110" i="2"/>
  <c r="GN111" i="2"/>
  <c r="GN112" i="2"/>
  <c r="GN113" i="2"/>
  <c r="GN114" i="2"/>
  <c r="GN115" i="2"/>
  <c r="GN116" i="2"/>
  <c r="GN117" i="2"/>
  <c r="GN118" i="2"/>
  <c r="GN119" i="2"/>
  <c r="GN120" i="2"/>
  <c r="GN121" i="2"/>
  <c r="GN122" i="2"/>
  <c r="GS5" i="2"/>
  <c r="GS6" i="2"/>
  <c r="GS7" i="2"/>
  <c r="GS8" i="2"/>
  <c r="GS9" i="2"/>
  <c r="GS10" i="2"/>
  <c r="GS11" i="2"/>
  <c r="GS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2" i="2"/>
  <c r="GS43" i="2"/>
  <c r="GS44" i="2"/>
  <c r="GS45" i="2"/>
  <c r="GS46" i="2"/>
  <c r="GS47" i="2"/>
  <c r="GS48" i="2"/>
  <c r="GS50" i="2"/>
  <c r="GS51" i="2"/>
  <c r="GS52" i="2"/>
  <c r="GS53" i="2"/>
  <c r="GS54" i="2"/>
  <c r="GS55" i="2"/>
  <c r="GS56" i="2"/>
  <c r="GS57" i="2"/>
  <c r="GS59" i="2"/>
  <c r="GS60" i="2"/>
  <c r="GS61" i="2"/>
  <c r="GS62" i="2"/>
  <c r="GS63" i="2"/>
  <c r="GS64" i="2"/>
  <c r="GS65" i="2"/>
  <c r="GS66" i="2"/>
  <c r="GS67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3" i="2"/>
  <c r="GS84" i="2"/>
  <c r="GS85" i="2"/>
  <c r="GS86" i="2"/>
  <c r="GS87" i="2"/>
  <c r="GS88" i="2"/>
  <c r="GS89" i="2"/>
  <c r="GS90" i="2"/>
  <c r="GS91" i="2"/>
  <c r="GS92" i="2"/>
  <c r="GS93" i="2"/>
  <c r="GS94" i="2"/>
  <c r="GS95" i="2"/>
  <c r="GS96" i="2"/>
  <c r="GS97" i="2"/>
  <c r="GS98" i="2"/>
  <c r="GS99" i="2"/>
  <c r="GS100" i="2"/>
  <c r="GS101" i="2"/>
  <c r="GS102" i="2"/>
  <c r="GS103" i="2"/>
  <c r="GS104" i="2"/>
  <c r="GS105" i="2"/>
  <c r="GS106" i="2"/>
  <c r="GS107" i="2"/>
  <c r="GS108" i="2"/>
  <c r="GS109" i="2"/>
  <c r="GS110" i="2"/>
  <c r="GS111" i="2"/>
  <c r="GS112" i="2"/>
  <c r="GS113" i="2"/>
  <c r="GS114" i="2"/>
  <c r="GS115" i="2"/>
  <c r="GS116" i="2"/>
  <c r="GS117" i="2"/>
  <c r="GS118" i="2"/>
  <c r="GS119" i="2"/>
  <c r="GS120" i="2"/>
  <c r="GS121" i="2"/>
  <c r="GS122" i="2"/>
  <c r="GX5" i="2"/>
  <c r="GX6" i="2"/>
  <c r="GX7" i="2"/>
  <c r="GX8" i="2"/>
  <c r="GX9" i="2"/>
  <c r="GX10" i="2"/>
  <c r="GX11" i="2"/>
  <c r="GX12" i="2"/>
  <c r="GX13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29" i="2"/>
  <c r="GX30" i="2"/>
  <c r="GX31" i="2"/>
  <c r="GX32" i="2"/>
  <c r="GX33" i="2"/>
  <c r="GX34" i="2"/>
  <c r="GX35" i="2"/>
  <c r="GX36" i="2"/>
  <c r="GX37" i="2"/>
  <c r="GX38" i="2"/>
  <c r="GX39" i="2"/>
  <c r="GX42" i="2"/>
  <c r="GX43" i="2"/>
  <c r="GX44" i="2"/>
  <c r="GX45" i="2"/>
  <c r="GX46" i="2"/>
  <c r="GX47" i="2"/>
  <c r="GX48" i="2"/>
  <c r="GX50" i="2"/>
  <c r="GX51" i="2"/>
  <c r="GX52" i="2"/>
  <c r="GX53" i="2"/>
  <c r="GX54" i="2"/>
  <c r="GX55" i="2"/>
  <c r="GX56" i="2"/>
  <c r="GX57" i="2"/>
  <c r="GX59" i="2"/>
  <c r="GX60" i="2"/>
  <c r="GX61" i="2"/>
  <c r="GX62" i="2"/>
  <c r="GX63" i="2"/>
  <c r="GX64" i="2"/>
  <c r="GX65" i="2"/>
  <c r="GX66" i="2"/>
  <c r="GX67" i="2"/>
  <c r="GX69" i="2"/>
  <c r="GX70" i="2"/>
  <c r="GX71" i="2"/>
  <c r="GX72" i="2"/>
  <c r="GX73" i="2"/>
  <c r="GX74" i="2"/>
  <c r="GX75" i="2"/>
  <c r="GX76" i="2"/>
  <c r="GX77" i="2"/>
  <c r="GX78" i="2"/>
  <c r="GX79" i="2"/>
  <c r="GX80" i="2"/>
  <c r="GX83" i="2"/>
  <c r="GX84" i="2"/>
  <c r="GX85" i="2"/>
  <c r="GX86" i="2"/>
  <c r="GX87" i="2"/>
  <c r="GX88" i="2"/>
  <c r="GX89" i="2"/>
  <c r="GX90" i="2"/>
  <c r="GX91" i="2"/>
  <c r="GX92" i="2"/>
  <c r="GX93" i="2"/>
  <c r="GX94" i="2"/>
  <c r="GX95" i="2"/>
  <c r="GX96" i="2"/>
  <c r="GX97" i="2"/>
  <c r="GX98" i="2"/>
  <c r="GX99" i="2"/>
  <c r="GX100" i="2"/>
  <c r="GX101" i="2"/>
  <c r="GX102" i="2"/>
  <c r="GX103" i="2"/>
  <c r="GX104" i="2"/>
  <c r="GX105" i="2"/>
  <c r="GX106" i="2"/>
  <c r="GX107" i="2"/>
  <c r="GX108" i="2"/>
  <c r="GX109" i="2"/>
  <c r="GX110" i="2"/>
  <c r="GX111" i="2"/>
  <c r="GX112" i="2"/>
  <c r="GX113" i="2"/>
  <c r="GX114" i="2"/>
  <c r="GX115" i="2"/>
  <c r="GX116" i="2"/>
  <c r="GX117" i="2"/>
  <c r="GX118" i="2"/>
  <c r="GX119" i="2"/>
  <c r="GX120" i="2"/>
  <c r="GX121" i="2"/>
  <c r="GX122" i="2"/>
  <c r="HC5" i="2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2" i="2"/>
  <c r="HC43" i="2"/>
  <c r="HC44" i="2"/>
  <c r="HC45" i="2"/>
  <c r="HC46" i="2"/>
  <c r="HC47" i="2"/>
  <c r="HC48" i="2"/>
  <c r="HC50" i="2"/>
  <c r="HC51" i="2"/>
  <c r="HC52" i="2"/>
  <c r="HC53" i="2"/>
  <c r="HC54" i="2"/>
  <c r="HC55" i="2"/>
  <c r="HC56" i="2"/>
  <c r="HC57" i="2"/>
  <c r="HC59" i="2"/>
  <c r="HC60" i="2"/>
  <c r="HC61" i="2"/>
  <c r="HC62" i="2"/>
  <c r="HC63" i="2"/>
  <c r="HC64" i="2"/>
  <c r="HC65" i="2"/>
  <c r="HC66" i="2"/>
  <c r="HC67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3" i="2"/>
  <c r="HC84" i="2"/>
  <c r="HC85" i="2"/>
  <c r="HC86" i="2"/>
  <c r="HC87" i="2"/>
  <c r="HC88" i="2"/>
  <c r="HC89" i="2"/>
  <c r="HC90" i="2"/>
  <c r="HC91" i="2"/>
  <c r="HC92" i="2"/>
  <c r="HC93" i="2"/>
  <c r="HC94" i="2"/>
  <c r="HC95" i="2"/>
  <c r="HC96" i="2"/>
  <c r="HC97" i="2"/>
  <c r="HC98" i="2"/>
  <c r="HC99" i="2"/>
  <c r="HC100" i="2"/>
  <c r="HC101" i="2"/>
  <c r="HC102" i="2"/>
  <c r="HC103" i="2"/>
  <c r="HC104" i="2"/>
  <c r="HC105" i="2"/>
  <c r="HC106" i="2"/>
  <c r="HC107" i="2"/>
  <c r="HC108" i="2"/>
  <c r="HC109" i="2"/>
  <c r="HC110" i="2"/>
  <c r="HC111" i="2"/>
  <c r="HC112" i="2"/>
  <c r="HC113" i="2"/>
  <c r="HC114" i="2"/>
  <c r="HC115" i="2"/>
  <c r="HC116" i="2"/>
  <c r="HC117" i="2"/>
  <c r="HC118" i="2"/>
  <c r="HC119" i="2"/>
  <c r="HC120" i="2"/>
  <c r="HC121" i="2"/>
  <c r="HC122" i="2"/>
  <c r="HH5" i="2"/>
  <c r="HH6" i="2"/>
  <c r="HH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2" i="2"/>
  <c r="HH43" i="2"/>
  <c r="HH44" i="2"/>
  <c r="HH45" i="2"/>
  <c r="HH46" i="2"/>
  <c r="HH47" i="2"/>
  <c r="HH48" i="2"/>
  <c r="HH50" i="2"/>
  <c r="HH51" i="2"/>
  <c r="HH52" i="2"/>
  <c r="HH53" i="2"/>
  <c r="HH54" i="2"/>
  <c r="HH55" i="2"/>
  <c r="HH56" i="2"/>
  <c r="HH57" i="2"/>
  <c r="HH59" i="2"/>
  <c r="HH60" i="2"/>
  <c r="HH61" i="2"/>
  <c r="HH62" i="2"/>
  <c r="HH63" i="2"/>
  <c r="HH64" i="2"/>
  <c r="HH65" i="2"/>
  <c r="HH66" i="2"/>
  <c r="HH67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3" i="2"/>
  <c r="HH84" i="2"/>
  <c r="HH85" i="2"/>
  <c r="HH86" i="2"/>
  <c r="HH87" i="2"/>
  <c r="HH88" i="2"/>
  <c r="HH89" i="2"/>
  <c r="HH90" i="2"/>
  <c r="HH91" i="2"/>
  <c r="HH92" i="2"/>
  <c r="HH93" i="2"/>
  <c r="HH94" i="2"/>
  <c r="HH95" i="2"/>
  <c r="HH96" i="2"/>
  <c r="HH97" i="2"/>
  <c r="HH98" i="2"/>
  <c r="HH99" i="2"/>
  <c r="HH100" i="2"/>
  <c r="HH101" i="2"/>
  <c r="HH102" i="2"/>
  <c r="HH103" i="2"/>
  <c r="HH104" i="2"/>
  <c r="HH105" i="2"/>
  <c r="HH106" i="2"/>
  <c r="HH107" i="2"/>
  <c r="HH108" i="2"/>
  <c r="HH109" i="2"/>
  <c r="HH110" i="2"/>
  <c r="HH111" i="2"/>
  <c r="HH112" i="2"/>
  <c r="HH113" i="2"/>
  <c r="HH114" i="2"/>
  <c r="HH115" i="2"/>
  <c r="HH116" i="2"/>
  <c r="HH117" i="2"/>
  <c r="HH118" i="2"/>
  <c r="HH119" i="2"/>
  <c r="HH120" i="2"/>
  <c r="HH121" i="2"/>
  <c r="HH122" i="2"/>
  <c r="HM5" i="2"/>
  <c r="HM6" i="2"/>
  <c r="HM7" i="2"/>
  <c r="HM8" i="2"/>
  <c r="HM9" i="2"/>
  <c r="HM10" i="2"/>
  <c r="HM11" i="2"/>
  <c r="HM12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2" i="2"/>
  <c r="HM43" i="2"/>
  <c r="HM44" i="2"/>
  <c r="HM45" i="2"/>
  <c r="HM46" i="2"/>
  <c r="HM47" i="2"/>
  <c r="HM48" i="2"/>
  <c r="HM50" i="2"/>
  <c r="HM51" i="2"/>
  <c r="HM52" i="2"/>
  <c r="HM53" i="2"/>
  <c r="HM54" i="2"/>
  <c r="HM55" i="2"/>
  <c r="HM56" i="2"/>
  <c r="HM57" i="2"/>
  <c r="HM59" i="2"/>
  <c r="HM60" i="2"/>
  <c r="HM61" i="2"/>
  <c r="HM62" i="2"/>
  <c r="HM63" i="2"/>
  <c r="HM64" i="2"/>
  <c r="HM65" i="2"/>
  <c r="HM66" i="2"/>
  <c r="HM67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3" i="2"/>
  <c r="HM84" i="2"/>
  <c r="HM85" i="2"/>
  <c r="HM86" i="2"/>
  <c r="HM87" i="2"/>
  <c r="HM88" i="2"/>
  <c r="HM89" i="2"/>
  <c r="HM90" i="2"/>
  <c r="HM91" i="2"/>
  <c r="HM92" i="2"/>
  <c r="HM93" i="2"/>
  <c r="HM94" i="2"/>
  <c r="HM95" i="2"/>
  <c r="HM96" i="2"/>
  <c r="HM97" i="2"/>
  <c r="HM98" i="2"/>
  <c r="HM99" i="2"/>
  <c r="HM100" i="2"/>
  <c r="HM101" i="2"/>
  <c r="HM102" i="2"/>
  <c r="HM103" i="2"/>
  <c r="HM104" i="2"/>
  <c r="HM105" i="2"/>
  <c r="HM106" i="2"/>
  <c r="HM107" i="2"/>
  <c r="HM108" i="2"/>
  <c r="HM109" i="2"/>
  <c r="HM110" i="2"/>
  <c r="HM111" i="2"/>
  <c r="HM112" i="2"/>
  <c r="HM113" i="2"/>
  <c r="HM114" i="2"/>
  <c r="HM115" i="2"/>
  <c r="HM116" i="2"/>
  <c r="HM117" i="2"/>
  <c r="HM118" i="2"/>
  <c r="HM119" i="2"/>
  <c r="HM120" i="2"/>
  <c r="HM121" i="2"/>
  <c r="HM122" i="2"/>
  <c r="HR5" i="2"/>
  <c r="HR6" i="2"/>
  <c r="HR7" i="2"/>
  <c r="HR8" i="2"/>
  <c r="HR9" i="2"/>
  <c r="HR10" i="2"/>
  <c r="HR11" i="2"/>
  <c r="HR12" i="2"/>
  <c r="HR13" i="2"/>
  <c r="HR14" i="2"/>
  <c r="HR15" i="2"/>
  <c r="HR16" i="2"/>
  <c r="HR17" i="2"/>
  <c r="HR18" i="2"/>
  <c r="HR19" i="2"/>
  <c r="HR20" i="2"/>
  <c r="HR21" i="2"/>
  <c r="HR22" i="2"/>
  <c r="HR23" i="2"/>
  <c r="HR24" i="2"/>
  <c r="HR25" i="2"/>
  <c r="HR26" i="2"/>
  <c r="HR27" i="2"/>
  <c r="HR28" i="2"/>
  <c r="HR29" i="2"/>
  <c r="HR30" i="2"/>
  <c r="HR31" i="2"/>
  <c r="HR32" i="2"/>
  <c r="HR33" i="2"/>
  <c r="HR34" i="2"/>
  <c r="HR35" i="2"/>
  <c r="HR36" i="2"/>
  <c r="HR37" i="2"/>
  <c r="HR38" i="2"/>
  <c r="HR39" i="2"/>
  <c r="HR42" i="2"/>
  <c r="HR43" i="2"/>
  <c r="HR44" i="2"/>
  <c r="HR45" i="2"/>
  <c r="HR46" i="2"/>
  <c r="HR47" i="2"/>
  <c r="HR48" i="2"/>
  <c r="HR50" i="2"/>
  <c r="HR51" i="2"/>
  <c r="HR52" i="2"/>
  <c r="HR53" i="2"/>
  <c r="HR54" i="2"/>
  <c r="HR55" i="2"/>
  <c r="HR56" i="2"/>
  <c r="HR57" i="2"/>
  <c r="HR59" i="2"/>
  <c r="HR60" i="2"/>
  <c r="HR61" i="2"/>
  <c r="HR62" i="2"/>
  <c r="HR63" i="2"/>
  <c r="HR64" i="2"/>
  <c r="HR65" i="2"/>
  <c r="HR66" i="2"/>
  <c r="HR67" i="2"/>
  <c r="HR69" i="2"/>
  <c r="HR70" i="2"/>
  <c r="HR71" i="2"/>
  <c r="HR72" i="2"/>
  <c r="HR73" i="2"/>
  <c r="HR74" i="2"/>
  <c r="HR75" i="2"/>
  <c r="HR76" i="2"/>
  <c r="HR77" i="2"/>
  <c r="HR78" i="2"/>
  <c r="HR79" i="2"/>
  <c r="HR80" i="2"/>
  <c r="HR83" i="2"/>
  <c r="HR84" i="2"/>
  <c r="HR85" i="2"/>
  <c r="HR86" i="2"/>
  <c r="HR87" i="2"/>
  <c r="HR88" i="2"/>
  <c r="HR89" i="2"/>
  <c r="HR90" i="2"/>
  <c r="HR91" i="2"/>
  <c r="HR92" i="2"/>
  <c r="HR93" i="2"/>
  <c r="HR94" i="2"/>
  <c r="HR95" i="2"/>
  <c r="HR96" i="2"/>
  <c r="HR97" i="2"/>
  <c r="HR98" i="2"/>
  <c r="HR99" i="2"/>
  <c r="HR100" i="2"/>
  <c r="HR101" i="2"/>
  <c r="HR102" i="2"/>
  <c r="HR103" i="2"/>
  <c r="HR104" i="2"/>
  <c r="HR105" i="2"/>
  <c r="HR106" i="2"/>
  <c r="HR107" i="2"/>
  <c r="HR108" i="2"/>
  <c r="HR109" i="2"/>
  <c r="HR110" i="2"/>
  <c r="HR111" i="2"/>
  <c r="HR112" i="2"/>
  <c r="HR113" i="2"/>
  <c r="HR114" i="2"/>
  <c r="HR115" i="2"/>
  <c r="HR116" i="2"/>
  <c r="HR117" i="2"/>
  <c r="HR118" i="2"/>
  <c r="HR119" i="2"/>
  <c r="HR120" i="2"/>
  <c r="HR121" i="2"/>
  <c r="HR122" i="2"/>
  <c r="HW5" i="2"/>
  <c r="HW6" i="2"/>
  <c r="HW7" i="2"/>
  <c r="HW8" i="2"/>
  <c r="HW9" i="2"/>
  <c r="HW10" i="2"/>
  <c r="HW11" i="2"/>
  <c r="HW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2" i="2"/>
  <c r="HW43" i="2"/>
  <c r="HW44" i="2"/>
  <c r="HW45" i="2"/>
  <c r="HW46" i="2"/>
  <c r="HW47" i="2"/>
  <c r="HW48" i="2"/>
  <c r="HW50" i="2"/>
  <c r="HW51" i="2"/>
  <c r="HW52" i="2"/>
  <c r="HW53" i="2"/>
  <c r="HW54" i="2"/>
  <c r="HW55" i="2"/>
  <c r="HW56" i="2"/>
  <c r="HW57" i="2"/>
  <c r="HW59" i="2"/>
  <c r="HW60" i="2"/>
  <c r="HW61" i="2"/>
  <c r="HW62" i="2"/>
  <c r="HW63" i="2"/>
  <c r="HW64" i="2"/>
  <c r="HW65" i="2"/>
  <c r="HW66" i="2"/>
  <c r="HW67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3" i="2"/>
  <c r="HW84" i="2"/>
  <c r="HW85" i="2"/>
  <c r="HW86" i="2"/>
  <c r="HW87" i="2"/>
  <c r="HW88" i="2"/>
  <c r="HW89" i="2"/>
  <c r="HW90" i="2"/>
  <c r="HW91" i="2"/>
  <c r="HW92" i="2"/>
  <c r="HW93" i="2"/>
  <c r="HW94" i="2"/>
  <c r="HW95" i="2"/>
  <c r="HW96" i="2"/>
  <c r="HW97" i="2"/>
  <c r="HW98" i="2"/>
  <c r="HW99" i="2"/>
  <c r="HW100" i="2"/>
  <c r="HW101" i="2"/>
  <c r="HW102" i="2"/>
  <c r="HW103" i="2"/>
  <c r="HW104" i="2"/>
  <c r="HW105" i="2"/>
  <c r="HW106" i="2"/>
  <c r="HW107" i="2"/>
  <c r="HW108" i="2"/>
  <c r="HW109" i="2"/>
  <c r="HW110" i="2"/>
  <c r="HW111" i="2"/>
  <c r="HW112" i="2"/>
  <c r="HW113" i="2"/>
  <c r="HW114" i="2"/>
  <c r="HW115" i="2"/>
  <c r="HW116" i="2"/>
  <c r="HW117" i="2"/>
  <c r="HW118" i="2"/>
  <c r="HW119" i="2"/>
  <c r="HW120" i="2"/>
  <c r="HW121" i="2"/>
  <c r="HW122" i="2"/>
  <c r="IB5" i="2"/>
  <c r="IB6" i="2"/>
  <c r="IB7" i="2"/>
  <c r="IB8" i="2"/>
  <c r="IB9" i="2"/>
  <c r="IB10" i="2"/>
  <c r="IB11" i="2"/>
  <c r="IB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2" i="2"/>
  <c r="IB43" i="2"/>
  <c r="IB44" i="2"/>
  <c r="IB45" i="2"/>
  <c r="IB46" i="2"/>
  <c r="IB47" i="2"/>
  <c r="IB48" i="2"/>
  <c r="IB50" i="2"/>
  <c r="IB51" i="2"/>
  <c r="IB52" i="2"/>
  <c r="IB53" i="2"/>
  <c r="IB54" i="2"/>
  <c r="IB55" i="2"/>
  <c r="IB56" i="2"/>
  <c r="IB57" i="2"/>
  <c r="IB59" i="2"/>
  <c r="IB60" i="2"/>
  <c r="IB61" i="2"/>
  <c r="IB62" i="2"/>
  <c r="IB63" i="2"/>
  <c r="IB64" i="2"/>
  <c r="IB65" i="2"/>
  <c r="IB66" i="2"/>
  <c r="IB67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3" i="2"/>
  <c r="IB84" i="2"/>
  <c r="IB85" i="2"/>
  <c r="IB86" i="2"/>
  <c r="IB87" i="2"/>
  <c r="IB88" i="2"/>
  <c r="IB89" i="2"/>
  <c r="IB90" i="2"/>
  <c r="IB91" i="2"/>
  <c r="IB92" i="2"/>
  <c r="IB93" i="2"/>
  <c r="IB94" i="2"/>
  <c r="IB95" i="2"/>
  <c r="IB96" i="2"/>
  <c r="IB97" i="2"/>
  <c r="IB98" i="2"/>
  <c r="IB99" i="2"/>
  <c r="IB100" i="2"/>
  <c r="IB101" i="2"/>
  <c r="IB102" i="2"/>
  <c r="IB103" i="2"/>
  <c r="IB104" i="2"/>
  <c r="IB105" i="2"/>
  <c r="IB106" i="2"/>
  <c r="IB107" i="2"/>
  <c r="IB108" i="2"/>
  <c r="IB109" i="2"/>
  <c r="IB110" i="2"/>
  <c r="IB111" i="2"/>
  <c r="IB112" i="2"/>
  <c r="IB113" i="2"/>
  <c r="IB114" i="2"/>
  <c r="IB115" i="2"/>
  <c r="IB116" i="2"/>
  <c r="IB117" i="2"/>
  <c r="IB118" i="2"/>
  <c r="IB119" i="2"/>
  <c r="IB120" i="2"/>
  <c r="IB121" i="2"/>
  <c r="IB122" i="2"/>
  <c r="AX5" i="2"/>
  <c r="AX6" i="2"/>
  <c r="AX7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2" i="2"/>
  <c r="AX43" i="2"/>
  <c r="AX44" i="2"/>
  <c r="AX45" i="2"/>
  <c r="AX46" i="2"/>
  <c r="AX47" i="2"/>
  <c r="AX48" i="2"/>
  <c r="AX50" i="2"/>
  <c r="AX51" i="2"/>
  <c r="AX52" i="2"/>
  <c r="AX53" i="2"/>
  <c r="AX54" i="2"/>
  <c r="AX55" i="2"/>
  <c r="AX56" i="2"/>
  <c r="AX57" i="2"/>
  <c r="AX59" i="2"/>
  <c r="AX60" i="2"/>
  <c r="AX61" i="2"/>
  <c r="AX62" i="2"/>
  <c r="AX63" i="2"/>
  <c r="AX64" i="2"/>
  <c r="AX65" i="2"/>
  <c r="AX66" i="2"/>
  <c r="AX67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BC5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2" i="2"/>
  <c r="BC43" i="2"/>
  <c r="BC44" i="2"/>
  <c r="BC45" i="2"/>
  <c r="BC46" i="2"/>
  <c r="BC47" i="2"/>
  <c r="BC48" i="2"/>
  <c r="BC50" i="2"/>
  <c r="BC51" i="2"/>
  <c r="BC52" i="2"/>
  <c r="BC53" i="2"/>
  <c r="BC54" i="2"/>
  <c r="BC55" i="2"/>
  <c r="BC56" i="2"/>
  <c r="BC57" i="2"/>
  <c r="BC59" i="2"/>
  <c r="BC60" i="2"/>
  <c r="BC61" i="2"/>
  <c r="BC62" i="2"/>
  <c r="BC63" i="2"/>
  <c r="BC64" i="2"/>
  <c r="BC65" i="2"/>
  <c r="BC66" i="2"/>
  <c r="BC67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H5" i="2"/>
  <c r="BH6" i="2"/>
  <c r="BH7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2" i="2"/>
  <c r="BH43" i="2"/>
  <c r="BH44" i="2"/>
  <c r="BH45" i="2"/>
  <c r="BH46" i="2"/>
  <c r="BH47" i="2"/>
  <c r="BH48" i="2"/>
  <c r="BH50" i="2"/>
  <c r="BH51" i="2"/>
  <c r="BH52" i="2"/>
  <c r="BH53" i="2"/>
  <c r="BH54" i="2"/>
  <c r="BH55" i="2"/>
  <c r="BH56" i="2"/>
  <c r="BH57" i="2"/>
  <c r="BH59" i="2"/>
  <c r="BH60" i="2"/>
  <c r="BH61" i="2"/>
  <c r="BH62" i="2"/>
  <c r="BH63" i="2"/>
  <c r="BH64" i="2"/>
  <c r="BH65" i="2"/>
  <c r="BH66" i="2"/>
  <c r="BH67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3" i="2"/>
  <c r="BH84" i="2"/>
  <c r="BH85" i="2"/>
  <c r="BH86" i="2"/>
  <c r="BH87" i="2"/>
  <c r="BH88" i="2"/>
  <c r="BH89" i="2"/>
  <c r="BH90" i="2"/>
  <c r="BH91" i="2"/>
  <c r="BH92" i="2"/>
  <c r="BH93" i="2"/>
  <c r="BH94" i="2"/>
  <c r="BH95" i="2"/>
  <c r="BH96" i="2"/>
  <c r="BH97" i="2"/>
  <c r="BH98" i="2"/>
  <c r="BH99" i="2"/>
  <c r="BH100" i="2"/>
  <c r="BH101" i="2"/>
  <c r="BH102" i="2"/>
  <c r="BH103" i="2"/>
  <c r="BH104" i="2"/>
  <c r="BH105" i="2"/>
  <c r="BH106" i="2"/>
  <c r="BH107" i="2"/>
  <c r="BH108" i="2"/>
  <c r="BH109" i="2"/>
  <c r="BH110" i="2"/>
  <c r="BH111" i="2"/>
  <c r="BH112" i="2"/>
  <c r="BH113" i="2"/>
  <c r="BH114" i="2"/>
  <c r="BH115" i="2"/>
  <c r="BH116" i="2"/>
  <c r="BH117" i="2"/>
  <c r="BH118" i="2"/>
  <c r="BH119" i="2"/>
  <c r="BH120" i="2"/>
  <c r="BH121" i="2"/>
  <c r="BH122" i="2"/>
  <c r="BM5" i="2"/>
  <c r="BM6" i="2"/>
  <c r="BM7" i="2"/>
  <c r="BM8" i="2"/>
  <c r="BM9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2" i="2"/>
  <c r="BM43" i="2"/>
  <c r="BM44" i="2"/>
  <c r="BM45" i="2"/>
  <c r="BM46" i="2"/>
  <c r="BM47" i="2"/>
  <c r="BM48" i="2"/>
  <c r="BM50" i="2"/>
  <c r="BM51" i="2"/>
  <c r="BM52" i="2"/>
  <c r="BM53" i="2"/>
  <c r="BM54" i="2"/>
  <c r="BM55" i="2"/>
  <c r="BM56" i="2"/>
  <c r="BM57" i="2"/>
  <c r="BM59" i="2"/>
  <c r="BM60" i="2"/>
  <c r="BM61" i="2"/>
  <c r="BM62" i="2"/>
  <c r="BM63" i="2"/>
  <c r="BM64" i="2"/>
  <c r="BM65" i="2"/>
  <c r="BM66" i="2"/>
  <c r="BM67" i="2"/>
  <c r="BM69" i="2"/>
  <c r="BM70" i="2"/>
  <c r="BM71" i="2"/>
  <c r="BM72" i="2"/>
  <c r="BM73" i="2"/>
  <c r="BM74" i="2"/>
  <c r="BM75" i="2"/>
  <c r="BM76" i="2"/>
  <c r="BM77" i="2"/>
  <c r="BM78" i="2"/>
  <c r="BM79" i="2"/>
  <c r="BM80" i="2"/>
  <c r="BM83" i="2"/>
  <c r="BM84" i="2"/>
  <c r="BM85" i="2"/>
  <c r="BM86" i="2"/>
  <c r="BM87" i="2"/>
  <c r="BM88" i="2"/>
  <c r="BM89" i="2"/>
  <c r="BM90" i="2"/>
  <c r="BM91" i="2"/>
  <c r="BM92" i="2"/>
  <c r="BM93" i="2"/>
  <c r="BM94" i="2"/>
  <c r="BM95" i="2"/>
  <c r="BM96" i="2"/>
  <c r="BM97" i="2"/>
  <c r="BM98" i="2"/>
  <c r="BM99" i="2"/>
  <c r="BM100" i="2"/>
  <c r="BM101" i="2"/>
  <c r="BM102" i="2"/>
  <c r="BM103" i="2"/>
  <c r="BM104" i="2"/>
  <c r="BM105" i="2"/>
  <c r="BM106" i="2"/>
  <c r="BM107" i="2"/>
  <c r="BM108" i="2"/>
  <c r="BM109" i="2"/>
  <c r="BM110" i="2"/>
  <c r="BM111" i="2"/>
  <c r="BM112" i="2"/>
  <c r="BM113" i="2"/>
  <c r="BM114" i="2"/>
  <c r="BM115" i="2"/>
  <c r="BM116" i="2"/>
  <c r="BM117" i="2"/>
  <c r="BM118" i="2"/>
  <c r="BM119" i="2"/>
  <c r="BM120" i="2"/>
  <c r="BM121" i="2"/>
  <c r="BM122" i="2"/>
  <c r="BR5" i="2"/>
  <c r="BR6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2" i="2"/>
  <c r="BR43" i="2"/>
  <c r="BR44" i="2"/>
  <c r="BR45" i="2"/>
  <c r="BR46" i="2"/>
  <c r="BR47" i="2"/>
  <c r="BR48" i="2"/>
  <c r="BR50" i="2"/>
  <c r="BR51" i="2"/>
  <c r="BR52" i="2"/>
  <c r="BR53" i="2"/>
  <c r="BR54" i="2"/>
  <c r="BR55" i="2"/>
  <c r="BR56" i="2"/>
  <c r="BR57" i="2"/>
  <c r="BR59" i="2"/>
  <c r="BR60" i="2"/>
  <c r="BR61" i="2"/>
  <c r="BR62" i="2"/>
  <c r="BR63" i="2"/>
  <c r="BR64" i="2"/>
  <c r="BR65" i="2"/>
  <c r="BR66" i="2"/>
  <c r="BR67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W5" i="2"/>
  <c r="BW6" i="2"/>
  <c r="BW7" i="2"/>
  <c r="BW8" i="2"/>
  <c r="BW9" i="2"/>
  <c r="BW10" i="2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2" i="2"/>
  <c r="BW43" i="2"/>
  <c r="BW44" i="2"/>
  <c r="BW45" i="2"/>
  <c r="BW46" i="2"/>
  <c r="BW47" i="2"/>
  <c r="BW48" i="2"/>
  <c r="BW50" i="2"/>
  <c r="BW51" i="2"/>
  <c r="BW52" i="2"/>
  <c r="BW53" i="2"/>
  <c r="BW54" i="2"/>
  <c r="BW55" i="2"/>
  <c r="BW56" i="2"/>
  <c r="BW57" i="2"/>
  <c r="BW59" i="2"/>
  <c r="BW60" i="2"/>
  <c r="BW61" i="2"/>
  <c r="BW62" i="2"/>
  <c r="BW63" i="2"/>
  <c r="BW64" i="2"/>
  <c r="BW65" i="2"/>
  <c r="BW66" i="2"/>
  <c r="BW67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3" i="2"/>
  <c r="BW84" i="2"/>
  <c r="BW85" i="2"/>
  <c r="BW86" i="2"/>
  <c r="BW87" i="2"/>
  <c r="BW88" i="2"/>
  <c r="BW89" i="2"/>
  <c r="BW90" i="2"/>
  <c r="BW91" i="2"/>
  <c r="BW92" i="2"/>
  <c r="BW93" i="2"/>
  <c r="BW94" i="2"/>
  <c r="BW95" i="2"/>
  <c r="BW96" i="2"/>
  <c r="BW97" i="2"/>
  <c r="BW98" i="2"/>
  <c r="BW99" i="2"/>
  <c r="BW100" i="2"/>
  <c r="BW101" i="2"/>
  <c r="BW102" i="2"/>
  <c r="BW103" i="2"/>
  <c r="BW104" i="2"/>
  <c r="BW105" i="2"/>
  <c r="BW106" i="2"/>
  <c r="BW107" i="2"/>
  <c r="BW108" i="2"/>
  <c r="BW109" i="2"/>
  <c r="BW110" i="2"/>
  <c r="BW111" i="2"/>
  <c r="BW112" i="2"/>
  <c r="BW113" i="2"/>
  <c r="BW114" i="2"/>
  <c r="BW115" i="2"/>
  <c r="BW116" i="2"/>
  <c r="BW117" i="2"/>
  <c r="BW118" i="2"/>
  <c r="BW119" i="2"/>
  <c r="BW120" i="2"/>
  <c r="BW121" i="2"/>
  <c r="BW122" i="2"/>
  <c r="HW123" i="2"/>
  <c r="HW124" i="2" s="1"/>
  <c r="GX123" i="2"/>
  <c r="GX124" i="2" s="1"/>
  <c r="FY123" i="2"/>
  <c r="FY124" i="2" s="1"/>
  <c r="GI123" i="2"/>
  <c r="GI124" i="2" s="1"/>
  <c r="FJ123" i="2"/>
  <c r="FJ124" i="2" s="1"/>
  <c r="EK123" i="2"/>
  <c r="EK124" i="2" s="1"/>
  <c r="EU123" i="2"/>
  <c r="EU124" i="2" s="1"/>
  <c r="DQ123" i="2"/>
  <c r="DQ124" i="2" s="1"/>
  <c r="DV123" i="2"/>
  <c r="DV124" i="2" s="1"/>
  <c r="EA123" i="2"/>
  <c r="EA124" i="2" s="1"/>
  <c r="EF123" i="2"/>
  <c r="EF124" i="2" s="1"/>
  <c r="CW123" i="2"/>
  <c r="CW124" i="2" s="1"/>
  <c r="DB123" i="2"/>
  <c r="DB124" i="2" s="1"/>
  <c r="DG123" i="2"/>
  <c r="DG124" i="2" s="1"/>
  <c r="DL123" i="2"/>
  <c r="DL124" i="2" s="1"/>
  <c r="CC123" i="2"/>
  <c r="CC124" i="2" s="1"/>
  <c r="CH123" i="2"/>
  <c r="CH124" i="2" s="1"/>
  <c r="CM123" i="2"/>
  <c r="CM124" i="2" s="1"/>
  <c r="CR123" i="2"/>
  <c r="CR124" i="2" s="1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2" i="2"/>
  <c r="AN43" i="2"/>
  <c r="AN44" i="2"/>
  <c r="AN45" i="2"/>
  <c r="AN46" i="2"/>
  <c r="AN47" i="2"/>
  <c r="AN48" i="2"/>
  <c r="AN50" i="2"/>
  <c r="AN51" i="2"/>
  <c r="AN52" i="2"/>
  <c r="AN53" i="2"/>
  <c r="AN54" i="2"/>
  <c r="AN55" i="2"/>
  <c r="AN56" i="2"/>
  <c r="AN57" i="2"/>
  <c r="AN59" i="2"/>
  <c r="AN60" i="2"/>
  <c r="AN61" i="2"/>
  <c r="AN62" i="2"/>
  <c r="AN63" i="2"/>
  <c r="AN64" i="2"/>
  <c r="AN65" i="2"/>
  <c r="AN66" i="2"/>
  <c r="AN67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2" i="2"/>
  <c r="AS43" i="2"/>
  <c r="AS44" i="2"/>
  <c r="AS45" i="2"/>
  <c r="AS46" i="2"/>
  <c r="AS47" i="2"/>
  <c r="AS48" i="2"/>
  <c r="AS50" i="2"/>
  <c r="AS51" i="2"/>
  <c r="AS52" i="2"/>
  <c r="AS53" i="2"/>
  <c r="AS54" i="2"/>
  <c r="AS55" i="2"/>
  <c r="AS56" i="2"/>
  <c r="AS57" i="2"/>
  <c r="AS59" i="2"/>
  <c r="AS60" i="2"/>
  <c r="AS61" i="2"/>
  <c r="AS62" i="2"/>
  <c r="AS63" i="2"/>
  <c r="AS64" i="2"/>
  <c r="AS65" i="2"/>
  <c r="AS66" i="2"/>
  <c r="AS67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BC123" i="2"/>
  <c r="BC124" i="2" s="1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2" i="2"/>
  <c r="S43" i="2"/>
  <c r="S44" i="2"/>
  <c r="S45" i="2"/>
  <c r="S46" i="2"/>
  <c r="S47" i="2"/>
  <c r="S48" i="2"/>
  <c r="S50" i="2"/>
  <c r="S51" i="2"/>
  <c r="S52" i="2"/>
  <c r="S53" i="2"/>
  <c r="S54" i="2"/>
  <c r="S55" i="2"/>
  <c r="S56" i="2"/>
  <c r="S57" i="2"/>
  <c r="S59" i="2"/>
  <c r="S60" i="2"/>
  <c r="S61" i="2"/>
  <c r="S62" i="2"/>
  <c r="S63" i="2"/>
  <c r="S64" i="2"/>
  <c r="S65" i="2"/>
  <c r="S66" i="2"/>
  <c r="S67" i="2"/>
  <c r="S69" i="2"/>
  <c r="S70" i="2"/>
  <c r="S71" i="2"/>
  <c r="S72" i="2"/>
  <c r="S73" i="2"/>
  <c r="S74" i="2"/>
  <c r="S75" i="2"/>
  <c r="S76" i="2"/>
  <c r="S77" i="2"/>
  <c r="S78" i="2"/>
  <c r="S79" i="2"/>
  <c r="S80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2" i="2"/>
  <c r="X43" i="2"/>
  <c r="X44" i="2"/>
  <c r="X45" i="2"/>
  <c r="X46" i="2"/>
  <c r="X47" i="2"/>
  <c r="X48" i="2"/>
  <c r="X50" i="2"/>
  <c r="X51" i="2"/>
  <c r="X52" i="2"/>
  <c r="X53" i="2"/>
  <c r="X54" i="2"/>
  <c r="X55" i="2"/>
  <c r="X56" i="2"/>
  <c r="X57" i="2"/>
  <c r="X59" i="2"/>
  <c r="X60" i="2"/>
  <c r="X61" i="2"/>
  <c r="X62" i="2"/>
  <c r="X63" i="2"/>
  <c r="X64" i="2"/>
  <c r="X65" i="2"/>
  <c r="X66" i="2"/>
  <c r="X67" i="2"/>
  <c r="X69" i="2"/>
  <c r="X70" i="2"/>
  <c r="X71" i="2"/>
  <c r="X72" i="2"/>
  <c r="X73" i="2"/>
  <c r="X74" i="2"/>
  <c r="X75" i="2"/>
  <c r="X76" i="2"/>
  <c r="X77" i="2"/>
  <c r="X78" i="2"/>
  <c r="X79" i="2"/>
  <c r="X80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2" i="2"/>
  <c r="AC43" i="2"/>
  <c r="AC44" i="2"/>
  <c r="AC45" i="2"/>
  <c r="AC46" i="2"/>
  <c r="AC47" i="2"/>
  <c r="AC48" i="2"/>
  <c r="AC50" i="2"/>
  <c r="AC51" i="2"/>
  <c r="AC52" i="2"/>
  <c r="AC53" i="2"/>
  <c r="AC54" i="2"/>
  <c r="AC55" i="2"/>
  <c r="AC56" i="2"/>
  <c r="AC57" i="2"/>
  <c r="AC59" i="2"/>
  <c r="AC60" i="2"/>
  <c r="AC61" i="2"/>
  <c r="AC62" i="2"/>
  <c r="AC63" i="2"/>
  <c r="AC64" i="2"/>
  <c r="AC65" i="2"/>
  <c r="AC66" i="2"/>
  <c r="AC67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H5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2" i="2"/>
  <c r="AH43" i="2"/>
  <c r="AH44" i="2"/>
  <c r="AH45" i="2"/>
  <c r="AH46" i="2"/>
  <c r="AH47" i="2"/>
  <c r="AH48" i="2"/>
  <c r="AH50" i="2"/>
  <c r="AH51" i="2"/>
  <c r="AH52" i="2"/>
  <c r="AH53" i="2"/>
  <c r="AH54" i="2"/>
  <c r="AH55" i="2"/>
  <c r="AH56" i="2"/>
  <c r="AH57" i="2"/>
  <c r="AH59" i="2"/>
  <c r="AH60" i="2"/>
  <c r="AH61" i="2"/>
  <c r="AH62" i="2"/>
  <c r="AH63" i="2"/>
  <c r="AH64" i="2"/>
  <c r="AH65" i="2"/>
  <c r="AH66" i="2"/>
  <c r="AH67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L119" i="2" s="1"/>
  <c r="AH120" i="2"/>
  <c r="AH121" i="2"/>
  <c r="AH122" i="2"/>
  <c r="O26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2" i="2"/>
  <c r="K43" i="2"/>
  <c r="K44" i="2"/>
  <c r="K45" i="2"/>
  <c r="K46" i="2"/>
  <c r="K47" i="2"/>
  <c r="K48" i="2"/>
  <c r="K50" i="2"/>
  <c r="K51" i="2"/>
  <c r="K52" i="2"/>
  <c r="K53" i="2"/>
  <c r="K54" i="2"/>
  <c r="K55" i="2"/>
  <c r="K56" i="2"/>
  <c r="K57" i="2"/>
  <c r="K59" i="2"/>
  <c r="K60" i="2"/>
  <c r="K61" i="2"/>
  <c r="K62" i="2"/>
  <c r="K63" i="2"/>
  <c r="K64" i="2"/>
  <c r="K65" i="2"/>
  <c r="K66" i="2"/>
  <c r="K67" i="2"/>
  <c r="K69" i="2"/>
  <c r="K70" i="2"/>
  <c r="K71" i="2"/>
  <c r="K72" i="2"/>
  <c r="K73" i="2"/>
  <c r="K74" i="2"/>
  <c r="K75" i="2"/>
  <c r="K76" i="2"/>
  <c r="K77" i="2"/>
  <c r="K78" i="2"/>
  <c r="K79" i="2"/>
  <c r="K80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N112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2" i="2"/>
  <c r="M43" i="2"/>
  <c r="M44" i="2"/>
  <c r="M45" i="2"/>
  <c r="M46" i="2"/>
  <c r="M47" i="2"/>
  <c r="M48" i="2"/>
  <c r="M50" i="2"/>
  <c r="M51" i="2"/>
  <c r="M52" i="2"/>
  <c r="M53" i="2"/>
  <c r="M54" i="2"/>
  <c r="M55" i="2"/>
  <c r="M56" i="2"/>
  <c r="M57" i="2"/>
  <c r="M59" i="2"/>
  <c r="M60" i="2"/>
  <c r="M61" i="2"/>
  <c r="M62" i="2"/>
  <c r="M63" i="2"/>
  <c r="M64" i="2"/>
  <c r="M65" i="2"/>
  <c r="M66" i="2"/>
  <c r="M67" i="2"/>
  <c r="M69" i="2"/>
  <c r="M70" i="2"/>
  <c r="M71" i="2"/>
  <c r="M73" i="2"/>
  <c r="M74" i="2"/>
  <c r="M75" i="2"/>
  <c r="M76" i="2"/>
  <c r="M77" i="2"/>
  <c r="M78" i="2"/>
  <c r="M79" i="2"/>
  <c r="M80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2" i="2"/>
  <c r="L43" i="2"/>
  <c r="L44" i="2"/>
  <c r="L45" i="2"/>
  <c r="L46" i="2"/>
  <c r="L47" i="2"/>
  <c r="L48" i="2"/>
  <c r="L50" i="2"/>
  <c r="L51" i="2"/>
  <c r="L52" i="2"/>
  <c r="L53" i="2"/>
  <c r="L54" i="2"/>
  <c r="L55" i="2"/>
  <c r="L56" i="2"/>
  <c r="L57" i="2"/>
  <c r="L59" i="2"/>
  <c r="L60" i="2"/>
  <c r="L61" i="2"/>
  <c r="L62" i="2"/>
  <c r="L63" i="2"/>
  <c r="L64" i="2"/>
  <c r="L65" i="2"/>
  <c r="L66" i="2"/>
  <c r="L67" i="2"/>
  <c r="L69" i="2"/>
  <c r="L70" i="2"/>
  <c r="L71" i="2"/>
  <c r="L72" i="2"/>
  <c r="L73" i="2"/>
  <c r="L74" i="2"/>
  <c r="L75" i="2"/>
  <c r="L76" i="2"/>
  <c r="L77" i="2"/>
  <c r="L78" i="2"/>
  <c r="L79" i="2"/>
  <c r="L80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2" i="2"/>
  <c r="J43" i="2"/>
  <c r="J44" i="2"/>
  <c r="J45" i="2"/>
  <c r="J46" i="2"/>
  <c r="J47" i="2"/>
  <c r="J48" i="2"/>
  <c r="J50" i="2"/>
  <c r="J51" i="2"/>
  <c r="J52" i="2"/>
  <c r="J53" i="2"/>
  <c r="J54" i="2"/>
  <c r="J55" i="2"/>
  <c r="J56" i="2"/>
  <c r="J57" i="2"/>
  <c r="J59" i="2"/>
  <c r="J60" i="2"/>
  <c r="J61" i="2"/>
  <c r="J62" i="2"/>
  <c r="J63" i="2"/>
  <c r="J64" i="2"/>
  <c r="J65" i="2"/>
  <c r="J66" i="2"/>
  <c r="J67" i="2"/>
  <c r="J69" i="2"/>
  <c r="J70" i="2"/>
  <c r="J71" i="2"/>
  <c r="J72" i="2"/>
  <c r="J73" i="2"/>
  <c r="J74" i="2"/>
  <c r="J75" i="2"/>
  <c r="J76" i="2"/>
  <c r="J77" i="2"/>
  <c r="J78" i="2"/>
  <c r="J79" i="2"/>
  <c r="J80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2" i="2"/>
  <c r="I43" i="2"/>
  <c r="I44" i="2"/>
  <c r="I45" i="2"/>
  <c r="I46" i="2"/>
  <c r="I47" i="2"/>
  <c r="I48" i="2"/>
  <c r="I50" i="2"/>
  <c r="I51" i="2"/>
  <c r="I52" i="2"/>
  <c r="I53" i="2"/>
  <c r="I54" i="2"/>
  <c r="I55" i="2"/>
  <c r="I56" i="2"/>
  <c r="I57" i="2"/>
  <c r="I59" i="2"/>
  <c r="I60" i="2"/>
  <c r="I61" i="2"/>
  <c r="I62" i="2"/>
  <c r="I63" i="2"/>
  <c r="I64" i="2"/>
  <c r="I65" i="2"/>
  <c r="I66" i="2"/>
  <c r="I67" i="2"/>
  <c r="I69" i="2"/>
  <c r="I70" i="2"/>
  <c r="I71" i="2"/>
  <c r="I72" i="2"/>
  <c r="I73" i="2"/>
  <c r="I74" i="2"/>
  <c r="I75" i="2"/>
  <c r="I76" i="2"/>
  <c r="I77" i="2"/>
  <c r="I78" i="2"/>
  <c r="I79" i="2"/>
  <c r="I80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E5" i="2"/>
  <c r="IE6" i="2"/>
  <c r="IE7" i="2"/>
  <c r="IE8" i="2"/>
  <c r="IE9" i="2"/>
  <c r="IE10" i="2"/>
  <c r="IE11" i="2"/>
  <c r="IE12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2" i="2"/>
  <c r="IE43" i="2"/>
  <c r="IE44" i="2"/>
  <c r="IE45" i="2"/>
  <c r="IE46" i="2"/>
  <c r="IE47" i="2"/>
  <c r="IE48" i="2"/>
  <c r="IE50" i="2"/>
  <c r="IE51" i="2"/>
  <c r="IE52" i="2"/>
  <c r="IE53" i="2"/>
  <c r="IE54" i="2"/>
  <c r="IE55" i="2"/>
  <c r="IE56" i="2"/>
  <c r="IE57" i="2"/>
  <c r="IE59" i="2"/>
  <c r="IE60" i="2"/>
  <c r="IE61" i="2"/>
  <c r="IE62" i="2"/>
  <c r="IE63" i="2"/>
  <c r="IE64" i="2"/>
  <c r="IE65" i="2"/>
  <c r="IE66" i="2"/>
  <c r="IE67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3" i="2"/>
  <c r="IE84" i="2"/>
  <c r="IE85" i="2"/>
  <c r="IE86" i="2"/>
  <c r="IE87" i="2"/>
  <c r="IE88" i="2"/>
  <c r="IE89" i="2"/>
  <c r="IE90" i="2"/>
  <c r="IE91" i="2"/>
  <c r="IE92" i="2"/>
  <c r="IE93" i="2"/>
  <c r="IE94" i="2"/>
  <c r="IE95" i="2"/>
  <c r="IE96" i="2"/>
  <c r="IE97" i="2"/>
  <c r="IE98" i="2"/>
  <c r="IE99" i="2"/>
  <c r="IE100" i="2"/>
  <c r="IE101" i="2"/>
  <c r="IE102" i="2"/>
  <c r="IE103" i="2"/>
  <c r="IE104" i="2"/>
  <c r="IE105" i="2"/>
  <c r="IE106" i="2"/>
  <c r="IE107" i="2"/>
  <c r="IE108" i="2"/>
  <c r="IE109" i="2"/>
  <c r="IE110" i="2"/>
  <c r="IE111" i="2"/>
  <c r="IE112" i="2"/>
  <c r="IE113" i="2"/>
  <c r="IE114" i="2"/>
  <c r="IE115" i="2"/>
  <c r="IE116" i="2"/>
  <c r="IE117" i="2"/>
  <c r="IE118" i="2"/>
  <c r="IE119" i="2"/>
  <c r="IE120" i="2"/>
  <c r="IE121" i="2"/>
  <c r="IE122" i="2"/>
  <c r="IC5" i="2"/>
  <c r="IC6" i="2"/>
  <c r="IC7" i="2"/>
  <c r="IC8" i="2"/>
  <c r="IC9" i="2"/>
  <c r="IC10" i="2"/>
  <c r="IC11" i="2"/>
  <c r="IC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2" i="2"/>
  <c r="IC43" i="2"/>
  <c r="IC44" i="2"/>
  <c r="IC45" i="2"/>
  <c r="IC46" i="2"/>
  <c r="IC47" i="2"/>
  <c r="IC48" i="2"/>
  <c r="IC50" i="2"/>
  <c r="IC51" i="2"/>
  <c r="IC52" i="2"/>
  <c r="IC53" i="2"/>
  <c r="IC54" i="2"/>
  <c r="IC55" i="2"/>
  <c r="IC56" i="2"/>
  <c r="IC57" i="2"/>
  <c r="IC59" i="2"/>
  <c r="IC60" i="2"/>
  <c r="IC61" i="2"/>
  <c r="IC62" i="2"/>
  <c r="IC63" i="2"/>
  <c r="IC64" i="2"/>
  <c r="IC65" i="2"/>
  <c r="IC66" i="2"/>
  <c r="IC67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3" i="2"/>
  <c r="IC84" i="2"/>
  <c r="IC85" i="2"/>
  <c r="IC86" i="2"/>
  <c r="IC87" i="2"/>
  <c r="IC88" i="2"/>
  <c r="IC89" i="2"/>
  <c r="IC90" i="2"/>
  <c r="IC91" i="2"/>
  <c r="IC92" i="2"/>
  <c r="IC93" i="2"/>
  <c r="IC94" i="2"/>
  <c r="IC95" i="2"/>
  <c r="IC96" i="2"/>
  <c r="IC97" i="2"/>
  <c r="IC98" i="2"/>
  <c r="IC99" i="2"/>
  <c r="IC100" i="2"/>
  <c r="IC101" i="2"/>
  <c r="IC102" i="2"/>
  <c r="IC103" i="2"/>
  <c r="IC104" i="2"/>
  <c r="IC105" i="2"/>
  <c r="IC106" i="2"/>
  <c r="IC107" i="2"/>
  <c r="IC108" i="2"/>
  <c r="IC109" i="2"/>
  <c r="IC110" i="2"/>
  <c r="IC111" i="2"/>
  <c r="IC112" i="2"/>
  <c r="IC113" i="2"/>
  <c r="IC114" i="2"/>
  <c r="IC115" i="2"/>
  <c r="IC116" i="2"/>
  <c r="IC117" i="2"/>
  <c r="IC118" i="2"/>
  <c r="IC119" i="2"/>
  <c r="IC120" i="2"/>
  <c r="IC121" i="2"/>
  <c r="IC122" i="2"/>
  <c r="HZ5" i="2"/>
  <c r="HZ6" i="2"/>
  <c r="HZ7" i="2"/>
  <c r="HZ8" i="2"/>
  <c r="HZ9" i="2"/>
  <c r="HZ10" i="2"/>
  <c r="HZ11" i="2"/>
  <c r="HZ12" i="2"/>
  <c r="HZ13" i="2"/>
  <c r="HZ14" i="2"/>
  <c r="HZ15" i="2"/>
  <c r="HZ16" i="2"/>
  <c r="HZ17" i="2"/>
  <c r="HZ18" i="2"/>
  <c r="HZ19" i="2"/>
  <c r="HZ20" i="2"/>
  <c r="HZ21" i="2"/>
  <c r="HZ22" i="2"/>
  <c r="HZ23" i="2"/>
  <c r="HZ24" i="2"/>
  <c r="HZ25" i="2"/>
  <c r="HZ26" i="2"/>
  <c r="HZ27" i="2"/>
  <c r="HZ28" i="2"/>
  <c r="HZ29" i="2"/>
  <c r="HZ30" i="2"/>
  <c r="HZ31" i="2"/>
  <c r="HZ32" i="2"/>
  <c r="HZ33" i="2"/>
  <c r="HZ34" i="2"/>
  <c r="HZ35" i="2"/>
  <c r="HZ36" i="2"/>
  <c r="HZ37" i="2"/>
  <c r="HZ38" i="2"/>
  <c r="HZ39" i="2"/>
  <c r="HZ42" i="2"/>
  <c r="HZ43" i="2"/>
  <c r="HZ44" i="2"/>
  <c r="HZ45" i="2"/>
  <c r="HZ46" i="2"/>
  <c r="HZ47" i="2"/>
  <c r="HZ48" i="2"/>
  <c r="HZ50" i="2"/>
  <c r="HZ51" i="2"/>
  <c r="HZ52" i="2"/>
  <c r="HZ53" i="2"/>
  <c r="HZ54" i="2"/>
  <c r="HZ55" i="2"/>
  <c r="HZ56" i="2"/>
  <c r="HZ57" i="2"/>
  <c r="HZ59" i="2"/>
  <c r="HZ60" i="2"/>
  <c r="HZ61" i="2"/>
  <c r="HZ62" i="2"/>
  <c r="HZ63" i="2"/>
  <c r="HZ64" i="2"/>
  <c r="HZ65" i="2"/>
  <c r="HZ66" i="2"/>
  <c r="HZ67" i="2"/>
  <c r="HZ69" i="2"/>
  <c r="HZ70" i="2"/>
  <c r="HZ71" i="2"/>
  <c r="HZ72" i="2"/>
  <c r="HZ73" i="2"/>
  <c r="HZ74" i="2"/>
  <c r="HZ75" i="2"/>
  <c r="HZ76" i="2"/>
  <c r="HZ77" i="2"/>
  <c r="HZ78" i="2"/>
  <c r="HZ79" i="2"/>
  <c r="HZ80" i="2"/>
  <c r="HZ83" i="2"/>
  <c r="HZ84" i="2"/>
  <c r="HZ85" i="2"/>
  <c r="HZ86" i="2"/>
  <c r="HZ87" i="2"/>
  <c r="HZ88" i="2"/>
  <c r="HZ89" i="2"/>
  <c r="HZ90" i="2"/>
  <c r="HZ91" i="2"/>
  <c r="HZ92" i="2"/>
  <c r="HZ93" i="2"/>
  <c r="HZ94" i="2"/>
  <c r="HZ95" i="2"/>
  <c r="HZ96" i="2"/>
  <c r="HZ97" i="2"/>
  <c r="HZ98" i="2"/>
  <c r="HZ99" i="2"/>
  <c r="HZ100" i="2"/>
  <c r="HZ101" i="2"/>
  <c r="HZ102" i="2"/>
  <c r="HZ103" i="2"/>
  <c r="HZ104" i="2"/>
  <c r="HZ105" i="2"/>
  <c r="HZ106" i="2"/>
  <c r="HZ107" i="2"/>
  <c r="HZ108" i="2"/>
  <c r="HZ109" i="2"/>
  <c r="HZ110" i="2"/>
  <c r="HZ111" i="2"/>
  <c r="HZ112" i="2"/>
  <c r="IA112" i="2" s="1"/>
  <c r="HZ113" i="2"/>
  <c r="HZ114" i="2"/>
  <c r="HZ115" i="2"/>
  <c r="HZ116" i="2"/>
  <c r="HZ117" i="2"/>
  <c r="HZ118" i="2"/>
  <c r="HZ119" i="2"/>
  <c r="HZ120" i="2"/>
  <c r="HZ121" i="2"/>
  <c r="HZ122" i="2"/>
  <c r="HX5" i="2"/>
  <c r="HX6" i="2"/>
  <c r="HX7" i="2"/>
  <c r="HX8" i="2"/>
  <c r="HX9" i="2"/>
  <c r="HX10" i="2"/>
  <c r="HX11" i="2"/>
  <c r="HX12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2" i="2"/>
  <c r="HX43" i="2"/>
  <c r="HX44" i="2"/>
  <c r="HX45" i="2"/>
  <c r="HX46" i="2"/>
  <c r="HX47" i="2"/>
  <c r="HX48" i="2"/>
  <c r="HX50" i="2"/>
  <c r="HX51" i="2"/>
  <c r="HX52" i="2"/>
  <c r="HX53" i="2"/>
  <c r="HX54" i="2"/>
  <c r="HX55" i="2"/>
  <c r="HX56" i="2"/>
  <c r="HX57" i="2"/>
  <c r="HX59" i="2"/>
  <c r="HX60" i="2"/>
  <c r="HX61" i="2"/>
  <c r="HX62" i="2"/>
  <c r="HX63" i="2"/>
  <c r="HX64" i="2"/>
  <c r="HX65" i="2"/>
  <c r="HX66" i="2"/>
  <c r="HX67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3" i="2"/>
  <c r="HX84" i="2"/>
  <c r="HX85" i="2"/>
  <c r="HX86" i="2"/>
  <c r="HX87" i="2"/>
  <c r="HX88" i="2"/>
  <c r="HX89" i="2"/>
  <c r="HX90" i="2"/>
  <c r="HX91" i="2"/>
  <c r="HX92" i="2"/>
  <c r="HX93" i="2"/>
  <c r="HX94" i="2"/>
  <c r="HX95" i="2"/>
  <c r="HX96" i="2"/>
  <c r="HX97" i="2"/>
  <c r="HX98" i="2"/>
  <c r="HX99" i="2"/>
  <c r="HX100" i="2"/>
  <c r="HX101" i="2"/>
  <c r="HX102" i="2"/>
  <c r="HX103" i="2"/>
  <c r="HX104" i="2"/>
  <c r="HX105" i="2"/>
  <c r="HX106" i="2"/>
  <c r="HX107" i="2"/>
  <c r="HX108" i="2"/>
  <c r="HX109" i="2"/>
  <c r="HX110" i="2"/>
  <c r="HX111" i="2"/>
  <c r="HX112" i="2"/>
  <c r="HX113" i="2"/>
  <c r="HX114" i="2"/>
  <c r="HX115" i="2"/>
  <c r="HX116" i="2"/>
  <c r="HX117" i="2"/>
  <c r="HX118" i="2"/>
  <c r="HX119" i="2"/>
  <c r="HX120" i="2"/>
  <c r="HX121" i="2"/>
  <c r="HX122" i="2"/>
  <c r="HU5" i="2"/>
  <c r="HU6" i="2"/>
  <c r="HU7" i="2"/>
  <c r="HU8" i="2"/>
  <c r="HU9" i="2"/>
  <c r="HU10" i="2"/>
  <c r="HU11" i="2"/>
  <c r="HU12" i="2"/>
  <c r="HU13" i="2"/>
  <c r="HU14" i="2"/>
  <c r="HU15" i="2"/>
  <c r="HU16" i="2"/>
  <c r="HU17" i="2"/>
  <c r="HU18" i="2"/>
  <c r="HU19" i="2"/>
  <c r="HU20" i="2"/>
  <c r="HU21" i="2"/>
  <c r="HU22" i="2"/>
  <c r="HU23" i="2"/>
  <c r="HU24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2" i="2"/>
  <c r="HU43" i="2"/>
  <c r="HU44" i="2"/>
  <c r="HU45" i="2"/>
  <c r="HU46" i="2"/>
  <c r="HU47" i="2"/>
  <c r="HU48" i="2"/>
  <c r="HU50" i="2"/>
  <c r="HU51" i="2"/>
  <c r="HU52" i="2"/>
  <c r="HU53" i="2"/>
  <c r="HU54" i="2"/>
  <c r="HU55" i="2"/>
  <c r="HU56" i="2"/>
  <c r="HU57" i="2"/>
  <c r="HU59" i="2"/>
  <c r="HU60" i="2"/>
  <c r="HU61" i="2"/>
  <c r="HU62" i="2"/>
  <c r="HU63" i="2"/>
  <c r="HU64" i="2"/>
  <c r="HU65" i="2"/>
  <c r="HU66" i="2"/>
  <c r="HU67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3" i="2"/>
  <c r="HU84" i="2"/>
  <c r="HU85" i="2"/>
  <c r="HU86" i="2"/>
  <c r="HU87" i="2"/>
  <c r="HU88" i="2"/>
  <c r="HU89" i="2"/>
  <c r="HU90" i="2"/>
  <c r="HU91" i="2"/>
  <c r="HU92" i="2"/>
  <c r="HU93" i="2"/>
  <c r="HU94" i="2"/>
  <c r="HU95" i="2"/>
  <c r="HU96" i="2"/>
  <c r="HU97" i="2"/>
  <c r="HU98" i="2"/>
  <c r="HU99" i="2"/>
  <c r="HU100" i="2"/>
  <c r="HU101" i="2"/>
  <c r="HU102" i="2"/>
  <c r="HU103" i="2"/>
  <c r="HU104" i="2"/>
  <c r="HU105" i="2"/>
  <c r="HU106" i="2"/>
  <c r="HU107" i="2"/>
  <c r="HU108" i="2"/>
  <c r="HU109" i="2"/>
  <c r="HU110" i="2"/>
  <c r="HU111" i="2"/>
  <c r="HU112" i="2"/>
  <c r="HU113" i="2"/>
  <c r="HU114" i="2"/>
  <c r="HU115" i="2"/>
  <c r="HU116" i="2"/>
  <c r="HU117" i="2"/>
  <c r="HU118" i="2"/>
  <c r="HU119" i="2"/>
  <c r="HU120" i="2"/>
  <c r="HU121" i="2"/>
  <c r="HU122" i="2"/>
  <c r="HS5" i="2"/>
  <c r="HS6" i="2"/>
  <c r="HS7" i="2"/>
  <c r="HS8" i="2"/>
  <c r="HS9" i="2"/>
  <c r="HS10" i="2"/>
  <c r="HS11" i="2"/>
  <c r="HS12" i="2"/>
  <c r="HS13" i="2"/>
  <c r="HS14" i="2"/>
  <c r="HS15" i="2"/>
  <c r="HS16" i="2"/>
  <c r="HS17" i="2"/>
  <c r="HS18" i="2"/>
  <c r="HS19" i="2"/>
  <c r="HS20" i="2"/>
  <c r="HS21" i="2"/>
  <c r="HS22" i="2"/>
  <c r="HS23" i="2"/>
  <c r="HS24" i="2"/>
  <c r="HS25" i="2"/>
  <c r="HS26" i="2"/>
  <c r="HS27" i="2"/>
  <c r="HS28" i="2"/>
  <c r="HS29" i="2"/>
  <c r="HS30" i="2"/>
  <c r="HS31" i="2"/>
  <c r="HS32" i="2"/>
  <c r="HS33" i="2"/>
  <c r="HS34" i="2"/>
  <c r="HS35" i="2"/>
  <c r="HS36" i="2"/>
  <c r="HS37" i="2"/>
  <c r="HS38" i="2"/>
  <c r="HS39" i="2"/>
  <c r="HS42" i="2"/>
  <c r="HS43" i="2"/>
  <c r="HS44" i="2"/>
  <c r="HS45" i="2"/>
  <c r="HS46" i="2"/>
  <c r="HS47" i="2"/>
  <c r="HS48" i="2"/>
  <c r="HS50" i="2"/>
  <c r="HS51" i="2"/>
  <c r="HS52" i="2"/>
  <c r="HS53" i="2"/>
  <c r="HS54" i="2"/>
  <c r="HS55" i="2"/>
  <c r="HS56" i="2"/>
  <c r="HS57" i="2"/>
  <c r="HS59" i="2"/>
  <c r="HS60" i="2"/>
  <c r="HS61" i="2"/>
  <c r="HS62" i="2"/>
  <c r="HS63" i="2"/>
  <c r="HS64" i="2"/>
  <c r="HS65" i="2"/>
  <c r="HS66" i="2"/>
  <c r="HS67" i="2"/>
  <c r="HS69" i="2"/>
  <c r="HS70" i="2"/>
  <c r="HS71" i="2"/>
  <c r="HS72" i="2"/>
  <c r="HS73" i="2"/>
  <c r="HS74" i="2"/>
  <c r="HS75" i="2"/>
  <c r="HS76" i="2"/>
  <c r="HS77" i="2"/>
  <c r="HS78" i="2"/>
  <c r="HS79" i="2"/>
  <c r="HS80" i="2"/>
  <c r="HS83" i="2"/>
  <c r="HS84" i="2"/>
  <c r="HS85" i="2"/>
  <c r="HS86" i="2"/>
  <c r="HS87" i="2"/>
  <c r="HS88" i="2"/>
  <c r="HS89" i="2"/>
  <c r="HS90" i="2"/>
  <c r="HS91" i="2"/>
  <c r="HS92" i="2"/>
  <c r="HS93" i="2"/>
  <c r="HS94" i="2"/>
  <c r="HS95" i="2"/>
  <c r="HS96" i="2"/>
  <c r="HS97" i="2"/>
  <c r="HS98" i="2"/>
  <c r="HS99" i="2"/>
  <c r="HS100" i="2"/>
  <c r="HS101" i="2"/>
  <c r="HS102" i="2"/>
  <c r="HS103" i="2"/>
  <c r="HS104" i="2"/>
  <c r="HS105" i="2"/>
  <c r="HS106" i="2"/>
  <c r="HS107" i="2"/>
  <c r="HS108" i="2"/>
  <c r="HS109" i="2"/>
  <c r="HS110" i="2"/>
  <c r="HS111" i="2"/>
  <c r="HS112" i="2"/>
  <c r="HS113" i="2"/>
  <c r="HS114" i="2"/>
  <c r="HS115" i="2"/>
  <c r="HS116" i="2"/>
  <c r="HS117" i="2"/>
  <c r="HS118" i="2"/>
  <c r="HS119" i="2"/>
  <c r="HS120" i="2"/>
  <c r="HS121" i="2"/>
  <c r="HS122" i="2"/>
  <c r="HP5" i="2"/>
  <c r="HP6" i="2"/>
  <c r="HP7" i="2"/>
  <c r="HP8" i="2"/>
  <c r="HP9" i="2"/>
  <c r="HP10" i="2"/>
  <c r="HP11" i="2"/>
  <c r="HP12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2" i="2"/>
  <c r="HP43" i="2"/>
  <c r="HP44" i="2"/>
  <c r="HP45" i="2"/>
  <c r="HP46" i="2"/>
  <c r="HP47" i="2"/>
  <c r="HP48" i="2"/>
  <c r="HP50" i="2"/>
  <c r="HP51" i="2"/>
  <c r="HP52" i="2"/>
  <c r="HP53" i="2"/>
  <c r="HP54" i="2"/>
  <c r="HP55" i="2"/>
  <c r="HP56" i="2"/>
  <c r="HP57" i="2"/>
  <c r="HP59" i="2"/>
  <c r="HP60" i="2"/>
  <c r="HP61" i="2"/>
  <c r="HP62" i="2"/>
  <c r="HP63" i="2"/>
  <c r="HP64" i="2"/>
  <c r="HP65" i="2"/>
  <c r="HP66" i="2"/>
  <c r="HP67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3" i="2"/>
  <c r="HP84" i="2"/>
  <c r="HP85" i="2"/>
  <c r="HP86" i="2"/>
  <c r="HP87" i="2"/>
  <c r="HP88" i="2"/>
  <c r="HP89" i="2"/>
  <c r="HP90" i="2"/>
  <c r="HP91" i="2"/>
  <c r="HP92" i="2"/>
  <c r="HP93" i="2"/>
  <c r="HP94" i="2"/>
  <c r="HP95" i="2"/>
  <c r="HP96" i="2"/>
  <c r="HP97" i="2"/>
  <c r="HP98" i="2"/>
  <c r="HP99" i="2"/>
  <c r="HP100" i="2"/>
  <c r="HP101" i="2"/>
  <c r="HP102" i="2"/>
  <c r="HP103" i="2"/>
  <c r="HP104" i="2"/>
  <c r="HP105" i="2"/>
  <c r="HP106" i="2"/>
  <c r="HP107" i="2"/>
  <c r="HP108" i="2"/>
  <c r="HP109" i="2"/>
  <c r="HP110" i="2"/>
  <c r="HP111" i="2"/>
  <c r="HP112" i="2"/>
  <c r="HP113" i="2"/>
  <c r="HP114" i="2"/>
  <c r="HP115" i="2"/>
  <c r="HP116" i="2"/>
  <c r="HP117" i="2"/>
  <c r="HP118" i="2"/>
  <c r="HP119" i="2"/>
  <c r="HP120" i="2"/>
  <c r="HP121" i="2"/>
  <c r="HP122" i="2"/>
  <c r="HN5" i="2"/>
  <c r="HN6" i="2"/>
  <c r="HN7" i="2"/>
  <c r="HN8" i="2"/>
  <c r="HN9" i="2"/>
  <c r="HN10" i="2"/>
  <c r="HN11" i="2"/>
  <c r="HN12" i="2"/>
  <c r="HN13" i="2"/>
  <c r="HN14" i="2"/>
  <c r="HN15" i="2"/>
  <c r="HN16" i="2"/>
  <c r="HN17" i="2"/>
  <c r="HN18" i="2"/>
  <c r="HN19" i="2"/>
  <c r="HN20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2" i="2"/>
  <c r="HN43" i="2"/>
  <c r="HN44" i="2"/>
  <c r="HN45" i="2"/>
  <c r="HN46" i="2"/>
  <c r="HN47" i="2"/>
  <c r="HN48" i="2"/>
  <c r="HN50" i="2"/>
  <c r="HN51" i="2"/>
  <c r="HN52" i="2"/>
  <c r="HN53" i="2"/>
  <c r="HN54" i="2"/>
  <c r="HN55" i="2"/>
  <c r="HN56" i="2"/>
  <c r="HN57" i="2"/>
  <c r="HN59" i="2"/>
  <c r="HN60" i="2"/>
  <c r="HN61" i="2"/>
  <c r="HN62" i="2"/>
  <c r="HN63" i="2"/>
  <c r="HN64" i="2"/>
  <c r="HN65" i="2"/>
  <c r="HN66" i="2"/>
  <c r="HN67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3" i="2"/>
  <c r="HN84" i="2"/>
  <c r="HN85" i="2"/>
  <c r="HN86" i="2"/>
  <c r="HN87" i="2"/>
  <c r="HN88" i="2"/>
  <c r="HN89" i="2"/>
  <c r="HN90" i="2"/>
  <c r="HN91" i="2"/>
  <c r="HN92" i="2"/>
  <c r="HN93" i="2"/>
  <c r="HN94" i="2"/>
  <c r="HN95" i="2"/>
  <c r="HN96" i="2"/>
  <c r="HN97" i="2"/>
  <c r="HN98" i="2"/>
  <c r="HN99" i="2"/>
  <c r="HN100" i="2"/>
  <c r="HN101" i="2"/>
  <c r="HN102" i="2"/>
  <c r="HN103" i="2"/>
  <c r="HN104" i="2"/>
  <c r="HN105" i="2"/>
  <c r="HN106" i="2"/>
  <c r="HN107" i="2"/>
  <c r="HN108" i="2"/>
  <c r="HN109" i="2"/>
  <c r="HN110" i="2"/>
  <c r="HN111" i="2"/>
  <c r="HN112" i="2"/>
  <c r="HN113" i="2"/>
  <c r="HN114" i="2"/>
  <c r="HN115" i="2"/>
  <c r="HN116" i="2"/>
  <c r="HN117" i="2"/>
  <c r="HN118" i="2"/>
  <c r="HN119" i="2"/>
  <c r="HN120" i="2"/>
  <c r="HN121" i="2"/>
  <c r="HN122" i="2"/>
  <c r="HK5" i="2"/>
  <c r="HK6" i="2"/>
  <c r="HK7" i="2"/>
  <c r="HK8" i="2"/>
  <c r="HK9" i="2"/>
  <c r="HK10" i="2"/>
  <c r="HK11" i="2"/>
  <c r="HK12" i="2"/>
  <c r="HK13" i="2"/>
  <c r="HK14" i="2"/>
  <c r="HK15" i="2"/>
  <c r="HK16" i="2"/>
  <c r="HK17" i="2"/>
  <c r="HK18" i="2"/>
  <c r="HK19" i="2"/>
  <c r="HK20" i="2"/>
  <c r="HK21" i="2"/>
  <c r="HK22" i="2"/>
  <c r="HK23" i="2"/>
  <c r="HK24" i="2"/>
  <c r="HK25" i="2"/>
  <c r="HK26" i="2"/>
  <c r="HK27" i="2"/>
  <c r="HK28" i="2"/>
  <c r="HK29" i="2"/>
  <c r="HK30" i="2"/>
  <c r="HK31" i="2"/>
  <c r="HK32" i="2"/>
  <c r="HK33" i="2"/>
  <c r="HK34" i="2"/>
  <c r="HK35" i="2"/>
  <c r="HK36" i="2"/>
  <c r="HK37" i="2"/>
  <c r="HK38" i="2"/>
  <c r="HK39" i="2"/>
  <c r="HK42" i="2"/>
  <c r="HK43" i="2"/>
  <c r="HK44" i="2"/>
  <c r="HK45" i="2"/>
  <c r="HK46" i="2"/>
  <c r="HK47" i="2"/>
  <c r="HK48" i="2"/>
  <c r="HK50" i="2"/>
  <c r="HK51" i="2"/>
  <c r="HK52" i="2"/>
  <c r="HK53" i="2"/>
  <c r="HK54" i="2"/>
  <c r="HK55" i="2"/>
  <c r="HK56" i="2"/>
  <c r="HK57" i="2"/>
  <c r="HK59" i="2"/>
  <c r="HK60" i="2"/>
  <c r="HK61" i="2"/>
  <c r="HK62" i="2"/>
  <c r="HK63" i="2"/>
  <c r="HK64" i="2"/>
  <c r="HK65" i="2"/>
  <c r="HK66" i="2"/>
  <c r="HK67" i="2"/>
  <c r="HK69" i="2"/>
  <c r="HK70" i="2"/>
  <c r="HK71" i="2"/>
  <c r="HK72" i="2"/>
  <c r="HK73" i="2"/>
  <c r="HK74" i="2"/>
  <c r="HK75" i="2"/>
  <c r="HK76" i="2"/>
  <c r="HK77" i="2"/>
  <c r="HK78" i="2"/>
  <c r="HK79" i="2"/>
  <c r="HK80" i="2"/>
  <c r="HK83" i="2"/>
  <c r="HK84" i="2"/>
  <c r="HK85" i="2"/>
  <c r="HK86" i="2"/>
  <c r="HK87" i="2"/>
  <c r="HK88" i="2"/>
  <c r="HK89" i="2"/>
  <c r="HK90" i="2"/>
  <c r="HK91" i="2"/>
  <c r="HK92" i="2"/>
  <c r="HK93" i="2"/>
  <c r="HK94" i="2"/>
  <c r="HK95" i="2"/>
  <c r="HK96" i="2"/>
  <c r="HK97" i="2"/>
  <c r="HK98" i="2"/>
  <c r="HK99" i="2"/>
  <c r="HK100" i="2"/>
  <c r="HK101" i="2"/>
  <c r="HK102" i="2"/>
  <c r="HK103" i="2"/>
  <c r="HK104" i="2"/>
  <c r="HK105" i="2"/>
  <c r="HK106" i="2"/>
  <c r="HK107" i="2"/>
  <c r="HK108" i="2"/>
  <c r="HK109" i="2"/>
  <c r="HK110" i="2"/>
  <c r="HK111" i="2"/>
  <c r="HK112" i="2"/>
  <c r="HK113" i="2"/>
  <c r="HK114" i="2"/>
  <c r="HK115" i="2"/>
  <c r="HK116" i="2"/>
  <c r="HK117" i="2"/>
  <c r="HK118" i="2"/>
  <c r="HK119" i="2"/>
  <c r="HK120" i="2"/>
  <c r="HK121" i="2"/>
  <c r="HK122" i="2"/>
  <c r="HI5" i="2"/>
  <c r="HI6" i="2"/>
  <c r="HI7" i="2"/>
  <c r="HI8" i="2"/>
  <c r="HI9" i="2"/>
  <c r="HI10" i="2"/>
  <c r="HI11" i="2"/>
  <c r="HI12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2" i="2"/>
  <c r="HI43" i="2"/>
  <c r="HI44" i="2"/>
  <c r="HI45" i="2"/>
  <c r="HI46" i="2"/>
  <c r="HI47" i="2"/>
  <c r="HI48" i="2"/>
  <c r="HI50" i="2"/>
  <c r="HI51" i="2"/>
  <c r="HI52" i="2"/>
  <c r="HI53" i="2"/>
  <c r="HI54" i="2"/>
  <c r="HI55" i="2"/>
  <c r="HI56" i="2"/>
  <c r="HI57" i="2"/>
  <c r="HI59" i="2"/>
  <c r="HI60" i="2"/>
  <c r="HI61" i="2"/>
  <c r="HI62" i="2"/>
  <c r="HI63" i="2"/>
  <c r="HI64" i="2"/>
  <c r="HI65" i="2"/>
  <c r="HI66" i="2"/>
  <c r="HI67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3" i="2"/>
  <c r="HI84" i="2"/>
  <c r="HI85" i="2"/>
  <c r="HI86" i="2"/>
  <c r="HI87" i="2"/>
  <c r="HI88" i="2"/>
  <c r="HI89" i="2"/>
  <c r="HI90" i="2"/>
  <c r="HI91" i="2"/>
  <c r="HI92" i="2"/>
  <c r="HI93" i="2"/>
  <c r="HI94" i="2"/>
  <c r="HI95" i="2"/>
  <c r="HI96" i="2"/>
  <c r="HI97" i="2"/>
  <c r="HI98" i="2"/>
  <c r="HI99" i="2"/>
  <c r="HI100" i="2"/>
  <c r="HI101" i="2"/>
  <c r="HI102" i="2"/>
  <c r="HI103" i="2"/>
  <c r="HI104" i="2"/>
  <c r="HI105" i="2"/>
  <c r="HI106" i="2"/>
  <c r="HI107" i="2"/>
  <c r="HI108" i="2"/>
  <c r="HI109" i="2"/>
  <c r="HI110" i="2"/>
  <c r="HI111" i="2"/>
  <c r="HI112" i="2"/>
  <c r="HI113" i="2"/>
  <c r="HI114" i="2"/>
  <c r="HI115" i="2"/>
  <c r="HI116" i="2"/>
  <c r="HI117" i="2"/>
  <c r="HI118" i="2"/>
  <c r="HI119" i="2"/>
  <c r="HI120" i="2"/>
  <c r="HI121" i="2"/>
  <c r="HI122" i="2"/>
  <c r="HF5" i="2"/>
  <c r="HF6" i="2"/>
  <c r="HF7" i="2"/>
  <c r="HF8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2" i="2"/>
  <c r="HF43" i="2"/>
  <c r="HF44" i="2"/>
  <c r="HF45" i="2"/>
  <c r="HF46" i="2"/>
  <c r="HF47" i="2"/>
  <c r="HF48" i="2"/>
  <c r="HF50" i="2"/>
  <c r="HF51" i="2"/>
  <c r="HF52" i="2"/>
  <c r="HF53" i="2"/>
  <c r="HF54" i="2"/>
  <c r="HF55" i="2"/>
  <c r="HF56" i="2"/>
  <c r="HF57" i="2"/>
  <c r="HF59" i="2"/>
  <c r="HF60" i="2"/>
  <c r="HF61" i="2"/>
  <c r="HF62" i="2"/>
  <c r="HF63" i="2"/>
  <c r="HF64" i="2"/>
  <c r="HF65" i="2"/>
  <c r="HF66" i="2"/>
  <c r="HF67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3" i="2"/>
  <c r="HF84" i="2"/>
  <c r="HF85" i="2"/>
  <c r="HF86" i="2"/>
  <c r="HF87" i="2"/>
  <c r="HF88" i="2"/>
  <c r="HF89" i="2"/>
  <c r="HF90" i="2"/>
  <c r="HF91" i="2"/>
  <c r="HF92" i="2"/>
  <c r="HF93" i="2"/>
  <c r="HF94" i="2"/>
  <c r="HF95" i="2"/>
  <c r="HF96" i="2"/>
  <c r="HF97" i="2"/>
  <c r="HF98" i="2"/>
  <c r="HF99" i="2"/>
  <c r="HF100" i="2"/>
  <c r="HF101" i="2"/>
  <c r="HF102" i="2"/>
  <c r="HF103" i="2"/>
  <c r="HF104" i="2"/>
  <c r="HF105" i="2"/>
  <c r="HF106" i="2"/>
  <c r="HF107" i="2"/>
  <c r="HF108" i="2"/>
  <c r="HF109" i="2"/>
  <c r="HF110" i="2"/>
  <c r="HF111" i="2"/>
  <c r="HF112" i="2"/>
  <c r="HF113" i="2"/>
  <c r="HF114" i="2"/>
  <c r="HF115" i="2"/>
  <c r="HF116" i="2"/>
  <c r="HF117" i="2"/>
  <c r="HF118" i="2"/>
  <c r="HF119" i="2"/>
  <c r="HF120" i="2"/>
  <c r="HF121" i="2"/>
  <c r="HF122" i="2"/>
  <c r="HD5" i="2"/>
  <c r="HD6" i="2"/>
  <c r="HD7" i="2"/>
  <c r="HD8" i="2"/>
  <c r="HD9" i="2"/>
  <c r="HD10" i="2"/>
  <c r="HD11" i="2"/>
  <c r="HD12" i="2"/>
  <c r="HD13" i="2"/>
  <c r="HD14" i="2"/>
  <c r="HD15" i="2"/>
  <c r="HD16" i="2"/>
  <c r="HD17" i="2"/>
  <c r="HD18" i="2"/>
  <c r="HD19" i="2"/>
  <c r="HD20" i="2"/>
  <c r="HD21" i="2"/>
  <c r="HD22" i="2"/>
  <c r="HD23" i="2"/>
  <c r="HD24" i="2"/>
  <c r="HD25" i="2"/>
  <c r="HD26" i="2"/>
  <c r="HD27" i="2"/>
  <c r="HD28" i="2"/>
  <c r="HD29" i="2"/>
  <c r="HD30" i="2"/>
  <c r="HD31" i="2"/>
  <c r="HD32" i="2"/>
  <c r="HD33" i="2"/>
  <c r="HD34" i="2"/>
  <c r="HD35" i="2"/>
  <c r="HD36" i="2"/>
  <c r="HD37" i="2"/>
  <c r="HD38" i="2"/>
  <c r="HD39" i="2"/>
  <c r="HD42" i="2"/>
  <c r="HD43" i="2"/>
  <c r="HD44" i="2"/>
  <c r="HD45" i="2"/>
  <c r="HD46" i="2"/>
  <c r="HD47" i="2"/>
  <c r="HD48" i="2"/>
  <c r="HD50" i="2"/>
  <c r="HD51" i="2"/>
  <c r="HD52" i="2"/>
  <c r="HD53" i="2"/>
  <c r="HD54" i="2"/>
  <c r="HD55" i="2"/>
  <c r="HD56" i="2"/>
  <c r="HD57" i="2"/>
  <c r="HD59" i="2"/>
  <c r="HD60" i="2"/>
  <c r="HD61" i="2"/>
  <c r="HD62" i="2"/>
  <c r="HD63" i="2"/>
  <c r="HD64" i="2"/>
  <c r="HD65" i="2"/>
  <c r="HD66" i="2"/>
  <c r="HD67" i="2"/>
  <c r="HD69" i="2"/>
  <c r="HD70" i="2"/>
  <c r="HD71" i="2"/>
  <c r="HD72" i="2"/>
  <c r="HD73" i="2"/>
  <c r="HD74" i="2"/>
  <c r="HD75" i="2"/>
  <c r="HD76" i="2"/>
  <c r="HD77" i="2"/>
  <c r="HD78" i="2"/>
  <c r="HD79" i="2"/>
  <c r="HD80" i="2"/>
  <c r="HD83" i="2"/>
  <c r="HD84" i="2"/>
  <c r="HD85" i="2"/>
  <c r="HD86" i="2"/>
  <c r="HD87" i="2"/>
  <c r="HD88" i="2"/>
  <c r="HD89" i="2"/>
  <c r="HD90" i="2"/>
  <c r="HD91" i="2"/>
  <c r="HD92" i="2"/>
  <c r="HD93" i="2"/>
  <c r="HD94" i="2"/>
  <c r="HD95" i="2"/>
  <c r="HD96" i="2"/>
  <c r="HD97" i="2"/>
  <c r="HD98" i="2"/>
  <c r="HD99" i="2"/>
  <c r="HD100" i="2"/>
  <c r="HD101" i="2"/>
  <c r="HD102" i="2"/>
  <c r="HD103" i="2"/>
  <c r="HD104" i="2"/>
  <c r="HD105" i="2"/>
  <c r="HD106" i="2"/>
  <c r="HD107" i="2"/>
  <c r="HD108" i="2"/>
  <c r="HD109" i="2"/>
  <c r="HD110" i="2"/>
  <c r="HD111" i="2"/>
  <c r="HD112" i="2"/>
  <c r="HD113" i="2"/>
  <c r="HD114" i="2"/>
  <c r="HD115" i="2"/>
  <c r="HD116" i="2"/>
  <c r="HD117" i="2"/>
  <c r="HD118" i="2"/>
  <c r="HD119" i="2"/>
  <c r="HD120" i="2"/>
  <c r="HD121" i="2"/>
  <c r="HD122" i="2"/>
  <c r="HB123" i="2"/>
  <c r="HA5" i="2"/>
  <c r="HA6" i="2"/>
  <c r="HA7" i="2"/>
  <c r="HA8" i="2"/>
  <c r="HA9" i="2"/>
  <c r="HA10" i="2"/>
  <c r="HA11" i="2"/>
  <c r="HA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2" i="2"/>
  <c r="HA43" i="2"/>
  <c r="HA44" i="2"/>
  <c r="HA45" i="2"/>
  <c r="HA46" i="2"/>
  <c r="HA47" i="2"/>
  <c r="HA48" i="2"/>
  <c r="HA50" i="2"/>
  <c r="HA51" i="2"/>
  <c r="HA52" i="2"/>
  <c r="HA53" i="2"/>
  <c r="HA54" i="2"/>
  <c r="HA55" i="2"/>
  <c r="HA56" i="2"/>
  <c r="HA57" i="2"/>
  <c r="HA59" i="2"/>
  <c r="HA60" i="2"/>
  <c r="HA61" i="2"/>
  <c r="HA62" i="2"/>
  <c r="HA63" i="2"/>
  <c r="HA64" i="2"/>
  <c r="HA65" i="2"/>
  <c r="HA66" i="2"/>
  <c r="HA67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3" i="2"/>
  <c r="HA84" i="2"/>
  <c r="HA85" i="2"/>
  <c r="HA86" i="2"/>
  <c r="HA87" i="2"/>
  <c r="HA88" i="2"/>
  <c r="HA89" i="2"/>
  <c r="HA90" i="2"/>
  <c r="HA91" i="2"/>
  <c r="HA92" i="2"/>
  <c r="HA93" i="2"/>
  <c r="HA94" i="2"/>
  <c r="HA95" i="2"/>
  <c r="HA96" i="2"/>
  <c r="HA97" i="2"/>
  <c r="HA98" i="2"/>
  <c r="HA99" i="2"/>
  <c r="HA100" i="2"/>
  <c r="HA101" i="2"/>
  <c r="HA102" i="2"/>
  <c r="HA103" i="2"/>
  <c r="HA104" i="2"/>
  <c r="HA105" i="2"/>
  <c r="HA106" i="2"/>
  <c r="HA107" i="2"/>
  <c r="HA108" i="2"/>
  <c r="HA109" i="2"/>
  <c r="HA110" i="2"/>
  <c r="HA111" i="2"/>
  <c r="HA112" i="2"/>
  <c r="HA113" i="2"/>
  <c r="HA114" i="2"/>
  <c r="HA115" i="2"/>
  <c r="HA116" i="2"/>
  <c r="HA117" i="2"/>
  <c r="HA118" i="2"/>
  <c r="HA119" i="2"/>
  <c r="HA120" i="2"/>
  <c r="HA121" i="2"/>
  <c r="HA122" i="2"/>
  <c r="GZ123" i="2"/>
  <c r="GY5" i="2"/>
  <c r="GY6" i="2"/>
  <c r="GY7" i="2"/>
  <c r="GY8" i="2"/>
  <c r="GY9" i="2"/>
  <c r="GY10" i="2"/>
  <c r="GY11" i="2"/>
  <c r="GY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2" i="2"/>
  <c r="GY43" i="2"/>
  <c r="GY44" i="2"/>
  <c r="GY45" i="2"/>
  <c r="GY46" i="2"/>
  <c r="GY47" i="2"/>
  <c r="GY48" i="2"/>
  <c r="GY50" i="2"/>
  <c r="GY51" i="2"/>
  <c r="GY52" i="2"/>
  <c r="GY53" i="2"/>
  <c r="GY54" i="2"/>
  <c r="GY55" i="2"/>
  <c r="GY56" i="2"/>
  <c r="GY57" i="2"/>
  <c r="GY59" i="2"/>
  <c r="GY60" i="2"/>
  <c r="GY61" i="2"/>
  <c r="GY62" i="2"/>
  <c r="GY63" i="2"/>
  <c r="GY64" i="2"/>
  <c r="GY65" i="2"/>
  <c r="GY66" i="2"/>
  <c r="GY67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3" i="2"/>
  <c r="GY84" i="2"/>
  <c r="GY85" i="2"/>
  <c r="GY86" i="2"/>
  <c r="GY87" i="2"/>
  <c r="GY88" i="2"/>
  <c r="GY89" i="2"/>
  <c r="GY90" i="2"/>
  <c r="GY91" i="2"/>
  <c r="GY92" i="2"/>
  <c r="GY93" i="2"/>
  <c r="GY94" i="2"/>
  <c r="GY95" i="2"/>
  <c r="GY96" i="2"/>
  <c r="GY97" i="2"/>
  <c r="GY98" i="2"/>
  <c r="GY99" i="2"/>
  <c r="GY100" i="2"/>
  <c r="GY101" i="2"/>
  <c r="GY102" i="2"/>
  <c r="GY103" i="2"/>
  <c r="GY104" i="2"/>
  <c r="GY105" i="2"/>
  <c r="GY106" i="2"/>
  <c r="GY107" i="2"/>
  <c r="GY108" i="2"/>
  <c r="GY109" i="2"/>
  <c r="GY110" i="2"/>
  <c r="GY111" i="2"/>
  <c r="GY112" i="2"/>
  <c r="GY113" i="2"/>
  <c r="GY114" i="2"/>
  <c r="GY115" i="2"/>
  <c r="GY116" i="2"/>
  <c r="GY117" i="2"/>
  <c r="GY118" i="2"/>
  <c r="GY119" i="2"/>
  <c r="GY120" i="2"/>
  <c r="GY121" i="2"/>
  <c r="GY122" i="2"/>
  <c r="GV5" i="2"/>
  <c r="GV6" i="2"/>
  <c r="GV7" i="2"/>
  <c r="GV8" i="2"/>
  <c r="GV9" i="2"/>
  <c r="GV10" i="2"/>
  <c r="GV11" i="2"/>
  <c r="GV12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2" i="2"/>
  <c r="GV43" i="2"/>
  <c r="GV44" i="2"/>
  <c r="GV45" i="2"/>
  <c r="GV46" i="2"/>
  <c r="GV47" i="2"/>
  <c r="GV48" i="2"/>
  <c r="GV50" i="2"/>
  <c r="GV51" i="2"/>
  <c r="GV52" i="2"/>
  <c r="GV53" i="2"/>
  <c r="GV54" i="2"/>
  <c r="GV55" i="2"/>
  <c r="GV56" i="2"/>
  <c r="GV57" i="2"/>
  <c r="GV59" i="2"/>
  <c r="GV60" i="2"/>
  <c r="GV61" i="2"/>
  <c r="GV62" i="2"/>
  <c r="GV63" i="2"/>
  <c r="GV64" i="2"/>
  <c r="GV65" i="2"/>
  <c r="GV66" i="2"/>
  <c r="GV67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3" i="2"/>
  <c r="GV84" i="2"/>
  <c r="GV85" i="2"/>
  <c r="GV86" i="2"/>
  <c r="GV87" i="2"/>
  <c r="GV88" i="2"/>
  <c r="GV89" i="2"/>
  <c r="GV90" i="2"/>
  <c r="GV91" i="2"/>
  <c r="GV92" i="2"/>
  <c r="GV93" i="2"/>
  <c r="GV94" i="2"/>
  <c r="GV95" i="2"/>
  <c r="GV96" i="2"/>
  <c r="GV97" i="2"/>
  <c r="GV98" i="2"/>
  <c r="GV99" i="2"/>
  <c r="GV100" i="2"/>
  <c r="GV101" i="2"/>
  <c r="GV102" i="2"/>
  <c r="GV103" i="2"/>
  <c r="GV104" i="2"/>
  <c r="GV105" i="2"/>
  <c r="GV106" i="2"/>
  <c r="GV107" i="2"/>
  <c r="GV108" i="2"/>
  <c r="GV109" i="2"/>
  <c r="GV110" i="2"/>
  <c r="GV111" i="2"/>
  <c r="GV112" i="2"/>
  <c r="GV113" i="2"/>
  <c r="GV114" i="2"/>
  <c r="GV115" i="2"/>
  <c r="GV116" i="2"/>
  <c r="GV117" i="2"/>
  <c r="GV118" i="2"/>
  <c r="GV119" i="2"/>
  <c r="GV120" i="2"/>
  <c r="GV121" i="2"/>
  <c r="GV122" i="2"/>
  <c r="GT5" i="2"/>
  <c r="GT6" i="2"/>
  <c r="GT7" i="2"/>
  <c r="GT8" i="2"/>
  <c r="GT9" i="2"/>
  <c r="GT10" i="2"/>
  <c r="GT11" i="2"/>
  <c r="GT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2" i="2"/>
  <c r="GT43" i="2"/>
  <c r="GT44" i="2"/>
  <c r="GT45" i="2"/>
  <c r="GT46" i="2"/>
  <c r="GT47" i="2"/>
  <c r="GT48" i="2"/>
  <c r="GT50" i="2"/>
  <c r="GT51" i="2"/>
  <c r="GT52" i="2"/>
  <c r="GT53" i="2"/>
  <c r="GT54" i="2"/>
  <c r="GT55" i="2"/>
  <c r="GT56" i="2"/>
  <c r="GT57" i="2"/>
  <c r="GT59" i="2"/>
  <c r="GT60" i="2"/>
  <c r="GT61" i="2"/>
  <c r="GT62" i="2"/>
  <c r="GT63" i="2"/>
  <c r="GT64" i="2"/>
  <c r="GT65" i="2"/>
  <c r="GT66" i="2"/>
  <c r="GT67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3" i="2"/>
  <c r="GT84" i="2"/>
  <c r="GT85" i="2"/>
  <c r="GT86" i="2"/>
  <c r="GT87" i="2"/>
  <c r="GT88" i="2"/>
  <c r="GT89" i="2"/>
  <c r="GT90" i="2"/>
  <c r="GT91" i="2"/>
  <c r="GT92" i="2"/>
  <c r="GT93" i="2"/>
  <c r="GT94" i="2"/>
  <c r="GT95" i="2"/>
  <c r="GT96" i="2"/>
  <c r="GT97" i="2"/>
  <c r="GT98" i="2"/>
  <c r="GT99" i="2"/>
  <c r="GT100" i="2"/>
  <c r="GT101" i="2"/>
  <c r="GT102" i="2"/>
  <c r="GT103" i="2"/>
  <c r="GT104" i="2"/>
  <c r="GT105" i="2"/>
  <c r="GT106" i="2"/>
  <c r="GT107" i="2"/>
  <c r="GT108" i="2"/>
  <c r="GT109" i="2"/>
  <c r="GT110" i="2"/>
  <c r="GT111" i="2"/>
  <c r="GT112" i="2"/>
  <c r="GT113" i="2"/>
  <c r="GT114" i="2"/>
  <c r="GT115" i="2"/>
  <c r="GT116" i="2"/>
  <c r="GT117" i="2"/>
  <c r="GT118" i="2"/>
  <c r="GT119" i="2"/>
  <c r="GT120" i="2"/>
  <c r="GT121" i="2"/>
  <c r="GT122" i="2"/>
  <c r="GQ5" i="2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29" i="2"/>
  <c r="GQ30" i="2"/>
  <c r="GQ31" i="2"/>
  <c r="GQ32" i="2"/>
  <c r="GQ33" i="2"/>
  <c r="GQ34" i="2"/>
  <c r="GQ35" i="2"/>
  <c r="GQ36" i="2"/>
  <c r="GQ37" i="2"/>
  <c r="GQ38" i="2"/>
  <c r="GQ39" i="2"/>
  <c r="GQ42" i="2"/>
  <c r="GQ43" i="2"/>
  <c r="GQ44" i="2"/>
  <c r="GQ45" i="2"/>
  <c r="GQ46" i="2"/>
  <c r="GQ47" i="2"/>
  <c r="GQ48" i="2"/>
  <c r="GQ50" i="2"/>
  <c r="GQ51" i="2"/>
  <c r="GQ52" i="2"/>
  <c r="GQ53" i="2"/>
  <c r="GQ54" i="2"/>
  <c r="GQ55" i="2"/>
  <c r="GQ56" i="2"/>
  <c r="GQ57" i="2"/>
  <c r="GQ59" i="2"/>
  <c r="GQ60" i="2"/>
  <c r="GQ61" i="2"/>
  <c r="GQ62" i="2"/>
  <c r="GQ63" i="2"/>
  <c r="GQ64" i="2"/>
  <c r="GQ65" i="2"/>
  <c r="GQ66" i="2"/>
  <c r="GQ67" i="2"/>
  <c r="GQ69" i="2"/>
  <c r="GQ70" i="2"/>
  <c r="GQ71" i="2"/>
  <c r="GQ72" i="2"/>
  <c r="GQ73" i="2"/>
  <c r="GQ74" i="2"/>
  <c r="GQ75" i="2"/>
  <c r="GQ76" i="2"/>
  <c r="GQ77" i="2"/>
  <c r="GQ78" i="2"/>
  <c r="GQ79" i="2"/>
  <c r="GQ80" i="2"/>
  <c r="GQ83" i="2"/>
  <c r="GQ84" i="2"/>
  <c r="GQ85" i="2"/>
  <c r="GQ86" i="2"/>
  <c r="GQ87" i="2"/>
  <c r="GQ88" i="2"/>
  <c r="GQ89" i="2"/>
  <c r="GQ90" i="2"/>
  <c r="GQ91" i="2"/>
  <c r="GQ92" i="2"/>
  <c r="GQ93" i="2"/>
  <c r="GQ94" i="2"/>
  <c r="GQ95" i="2"/>
  <c r="GQ96" i="2"/>
  <c r="GQ97" i="2"/>
  <c r="GQ98" i="2"/>
  <c r="GQ99" i="2"/>
  <c r="GQ100" i="2"/>
  <c r="GQ101" i="2"/>
  <c r="GQ102" i="2"/>
  <c r="GQ103" i="2"/>
  <c r="GQ104" i="2"/>
  <c r="GQ105" i="2"/>
  <c r="GQ106" i="2"/>
  <c r="GQ107" i="2"/>
  <c r="GQ108" i="2"/>
  <c r="GQ109" i="2"/>
  <c r="GQ110" i="2"/>
  <c r="GQ111" i="2"/>
  <c r="GQ112" i="2"/>
  <c r="GQ113" i="2"/>
  <c r="GQ114" i="2"/>
  <c r="GQ115" i="2"/>
  <c r="GQ116" i="2"/>
  <c r="GQ117" i="2"/>
  <c r="GQ118" i="2"/>
  <c r="GQ119" i="2"/>
  <c r="GQ120" i="2"/>
  <c r="GQ121" i="2"/>
  <c r="GQ122" i="2"/>
  <c r="GO5" i="2"/>
  <c r="GO6" i="2"/>
  <c r="GO7" i="2"/>
  <c r="GO8" i="2"/>
  <c r="GO9" i="2"/>
  <c r="GO10" i="2"/>
  <c r="GO11" i="2"/>
  <c r="GO12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2" i="2"/>
  <c r="GO43" i="2"/>
  <c r="GO44" i="2"/>
  <c r="GO45" i="2"/>
  <c r="GO46" i="2"/>
  <c r="GO47" i="2"/>
  <c r="GO48" i="2"/>
  <c r="GO50" i="2"/>
  <c r="GO51" i="2"/>
  <c r="GO52" i="2"/>
  <c r="GO53" i="2"/>
  <c r="GO54" i="2"/>
  <c r="GO55" i="2"/>
  <c r="GO56" i="2"/>
  <c r="GO57" i="2"/>
  <c r="GO59" i="2"/>
  <c r="GO60" i="2"/>
  <c r="GO61" i="2"/>
  <c r="GO62" i="2"/>
  <c r="GO63" i="2"/>
  <c r="GO64" i="2"/>
  <c r="GO65" i="2"/>
  <c r="GO66" i="2"/>
  <c r="GO67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3" i="2"/>
  <c r="GO84" i="2"/>
  <c r="GO85" i="2"/>
  <c r="GO86" i="2"/>
  <c r="GO87" i="2"/>
  <c r="GO88" i="2"/>
  <c r="GO89" i="2"/>
  <c r="GO90" i="2"/>
  <c r="GO91" i="2"/>
  <c r="GO92" i="2"/>
  <c r="GO93" i="2"/>
  <c r="GO94" i="2"/>
  <c r="GO95" i="2"/>
  <c r="GO96" i="2"/>
  <c r="GO97" i="2"/>
  <c r="GO98" i="2"/>
  <c r="GO99" i="2"/>
  <c r="GO100" i="2"/>
  <c r="GO101" i="2"/>
  <c r="GO102" i="2"/>
  <c r="GO103" i="2"/>
  <c r="GO104" i="2"/>
  <c r="GO105" i="2"/>
  <c r="GO106" i="2"/>
  <c r="GO107" i="2"/>
  <c r="GO108" i="2"/>
  <c r="GO109" i="2"/>
  <c r="GO110" i="2"/>
  <c r="GO111" i="2"/>
  <c r="GO112" i="2"/>
  <c r="GO113" i="2"/>
  <c r="GO114" i="2"/>
  <c r="GO115" i="2"/>
  <c r="GO116" i="2"/>
  <c r="GO117" i="2"/>
  <c r="GO118" i="2"/>
  <c r="GO119" i="2"/>
  <c r="GO120" i="2"/>
  <c r="GO121" i="2"/>
  <c r="GO122" i="2"/>
  <c r="GL5" i="2"/>
  <c r="GL6" i="2"/>
  <c r="GL7" i="2"/>
  <c r="GL8" i="2"/>
  <c r="GL9" i="2"/>
  <c r="GL10" i="2"/>
  <c r="GL11" i="2"/>
  <c r="GL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2" i="2"/>
  <c r="GL43" i="2"/>
  <c r="GL44" i="2"/>
  <c r="GL45" i="2"/>
  <c r="GL46" i="2"/>
  <c r="GL47" i="2"/>
  <c r="GL48" i="2"/>
  <c r="GL50" i="2"/>
  <c r="GL51" i="2"/>
  <c r="GL52" i="2"/>
  <c r="GL53" i="2"/>
  <c r="GL54" i="2"/>
  <c r="GL55" i="2"/>
  <c r="GL56" i="2"/>
  <c r="GL57" i="2"/>
  <c r="GL59" i="2"/>
  <c r="GL60" i="2"/>
  <c r="GL61" i="2"/>
  <c r="GL62" i="2"/>
  <c r="GL63" i="2"/>
  <c r="GL64" i="2"/>
  <c r="GL65" i="2"/>
  <c r="GL66" i="2"/>
  <c r="GL67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3" i="2"/>
  <c r="GL84" i="2"/>
  <c r="GL85" i="2"/>
  <c r="GL86" i="2"/>
  <c r="GL87" i="2"/>
  <c r="GL88" i="2"/>
  <c r="GL89" i="2"/>
  <c r="GL90" i="2"/>
  <c r="GL91" i="2"/>
  <c r="GL92" i="2"/>
  <c r="GL93" i="2"/>
  <c r="GL94" i="2"/>
  <c r="GL95" i="2"/>
  <c r="GL96" i="2"/>
  <c r="GL97" i="2"/>
  <c r="GL98" i="2"/>
  <c r="GL99" i="2"/>
  <c r="GL100" i="2"/>
  <c r="GL101" i="2"/>
  <c r="GL102" i="2"/>
  <c r="GL103" i="2"/>
  <c r="GL104" i="2"/>
  <c r="GL105" i="2"/>
  <c r="GL106" i="2"/>
  <c r="GL107" i="2"/>
  <c r="GL108" i="2"/>
  <c r="GL109" i="2"/>
  <c r="GL110" i="2"/>
  <c r="GL111" i="2"/>
  <c r="GL112" i="2"/>
  <c r="GL113" i="2"/>
  <c r="GL114" i="2"/>
  <c r="GL115" i="2"/>
  <c r="GL116" i="2"/>
  <c r="GL117" i="2"/>
  <c r="GL118" i="2"/>
  <c r="GL119" i="2"/>
  <c r="GL120" i="2"/>
  <c r="GL121" i="2"/>
  <c r="GL122" i="2"/>
  <c r="GJ5" i="2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29" i="2"/>
  <c r="GJ30" i="2"/>
  <c r="GJ31" i="2"/>
  <c r="GJ32" i="2"/>
  <c r="GJ33" i="2"/>
  <c r="GJ34" i="2"/>
  <c r="GJ35" i="2"/>
  <c r="GJ36" i="2"/>
  <c r="GJ37" i="2"/>
  <c r="GJ38" i="2"/>
  <c r="GJ39" i="2"/>
  <c r="GJ42" i="2"/>
  <c r="GJ43" i="2"/>
  <c r="GJ44" i="2"/>
  <c r="GJ45" i="2"/>
  <c r="GJ46" i="2"/>
  <c r="GJ47" i="2"/>
  <c r="GJ48" i="2"/>
  <c r="GJ50" i="2"/>
  <c r="GJ51" i="2"/>
  <c r="GJ52" i="2"/>
  <c r="GJ53" i="2"/>
  <c r="GJ54" i="2"/>
  <c r="GJ55" i="2"/>
  <c r="GJ56" i="2"/>
  <c r="GJ57" i="2"/>
  <c r="GJ59" i="2"/>
  <c r="GJ60" i="2"/>
  <c r="GJ61" i="2"/>
  <c r="GJ62" i="2"/>
  <c r="GJ63" i="2"/>
  <c r="GJ64" i="2"/>
  <c r="GJ65" i="2"/>
  <c r="GJ66" i="2"/>
  <c r="GJ67" i="2"/>
  <c r="GJ69" i="2"/>
  <c r="GJ70" i="2"/>
  <c r="GJ71" i="2"/>
  <c r="GJ72" i="2"/>
  <c r="GJ73" i="2"/>
  <c r="GJ74" i="2"/>
  <c r="GJ75" i="2"/>
  <c r="GJ76" i="2"/>
  <c r="GJ77" i="2"/>
  <c r="GJ78" i="2"/>
  <c r="GJ79" i="2"/>
  <c r="GJ80" i="2"/>
  <c r="GJ83" i="2"/>
  <c r="GJ84" i="2"/>
  <c r="GJ85" i="2"/>
  <c r="GJ86" i="2"/>
  <c r="GJ87" i="2"/>
  <c r="GJ88" i="2"/>
  <c r="GJ89" i="2"/>
  <c r="GJ90" i="2"/>
  <c r="GJ91" i="2"/>
  <c r="GJ92" i="2"/>
  <c r="GJ93" i="2"/>
  <c r="GJ94" i="2"/>
  <c r="GJ95" i="2"/>
  <c r="GJ96" i="2"/>
  <c r="GJ97" i="2"/>
  <c r="GJ98" i="2"/>
  <c r="GJ99" i="2"/>
  <c r="GJ100" i="2"/>
  <c r="GJ101" i="2"/>
  <c r="GJ102" i="2"/>
  <c r="GJ103" i="2"/>
  <c r="GJ104" i="2"/>
  <c r="GJ105" i="2"/>
  <c r="GJ106" i="2"/>
  <c r="GJ107" i="2"/>
  <c r="GJ108" i="2"/>
  <c r="GJ109" i="2"/>
  <c r="GJ110" i="2"/>
  <c r="GJ111" i="2"/>
  <c r="GJ112" i="2"/>
  <c r="GJ113" i="2"/>
  <c r="GJ114" i="2"/>
  <c r="GJ115" i="2"/>
  <c r="GJ116" i="2"/>
  <c r="GJ117" i="2"/>
  <c r="GJ118" i="2"/>
  <c r="GJ119" i="2"/>
  <c r="GJ120" i="2"/>
  <c r="GJ121" i="2"/>
  <c r="GJ122" i="2"/>
  <c r="GG5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2" i="2"/>
  <c r="GG43" i="2"/>
  <c r="GG44" i="2"/>
  <c r="GG45" i="2"/>
  <c r="GG46" i="2"/>
  <c r="GG47" i="2"/>
  <c r="GG48" i="2"/>
  <c r="GG50" i="2"/>
  <c r="GG51" i="2"/>
  <c r="GG52" i="2"/>
  <c r="GG53" i="2"/>
  <c r="GG54" i="2"/>
  <c r="GG55" i="2"/>
  <c r="GG56" i="2"/>
  <c r="GG57" i="2"/>
  <c r="GG59" i="2"/>
  <c r="GG60" i="2"/>
  <c r="GG61" i="2"/>
  <c r="GG62" i="2"/>
  <c r="GG63" i="2"/>
  <c r="GG64" i="2"/>
  <c r="GG65" i="2"/>
  <c r="GG66" i="2"/>
  <c r="GG67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96" i="2"/>
  <c r="GG97" i="2"/>
  <c r="GG98" i="2"/>
  <c r="GG99" i="2"/>
  <c r="GG100" i="2"/>
  <c r="GG101" i="2"/>
  <c r="GG102" i="2"/>
  <c r="GG103" i="2"/>
  <c r="GG104" i="2"/>
  <c r="GG105" i="2"/>
  <c r="GG106" i="2"/>
  <c r="GG107" i="2"/>
  <c r="GG108" i="2"/>
  <c r="GG109" i="2"/>
  <c r="GG110" i="2"/>
  <c r="GG111" i="2"/>
  <c r="GG112" i="2"/>
  <c r="GG113" i="2"/>
  <c r="GG114" i="2"/>
  <c r="GG115" i="2"/>
  <c r="GG116" i="2"/>
  <c r="GG117" i="2"/>
  <c r="GG118" i="2"/>
  <c r="GG119" i="2"/>
  <c r="GG120" i="2"/>
  <c r="GG121" i="2"/>
  <c r="GG122" i="2"/>
  <c r="GE5" i="2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2" i="2"/>
  <c r="GE43" i="2"/>
  <c r="GE44" i="2"/>
  <c r="GE45" i="2"/>
  <c r="GE46" i="2"/>
  <c r="GE47" i="2"/>
  <c r="GE48" i="2"/>
  <c r="GE50" i="2"/>
  <c r="GE51" i="2"/>
  <c r="GE52" i="2"/>
  <c r="GE53" i="2"/>
  <c r="GE54" i="2"/>
  <c r="GE55" i="2"/>
  <c r="GE56" i="2"/>
  <c r="GE57" i="2"/>
  <c r="GE59" i="2"/>
  <c r="GE60" i="2"/>
  <c r="GE61" i="2"/>
  <c r="GE62" i="2"/>
  <c r="GE63" i="2"/>
  <c r="GE64" i="2"/>
  <c r="GE65" i="2"/>
  <c r="GE66" i="2"/>
  <c r="GE67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97" i="2"/>
  <c r="GE98" i="2"/>
  <c r="GE99" i="2"/>
  <c r="GE100" i="2"/>
  <c r="GE101" i="2"/>
  <c r="GE102" i="2"/>
  <c r="GE103" i="2"/>
  <c r="GE104" i="2"/>
  <c r="GE105" i="2"/>
  <c r="GE106" i="2"/>
  <c r="GE107" i="2"/>
  <c r="GE108" i="2"/>
  <c r="GE109" i="2"/>
  <c r="GE110" i="2"/>
  <c r="GE111" i="2"/>
  <c r="GE112" i="2"/>
  <c r="GE113" i="2"/>
  <c r="GE114" i="2"/>
  <c r="GE115" i="2"/>
  <c r="GE116" i="2"/>
  <c r="GE117" i="2"/>
  <c r="GE118" i="2"/>
  <c r="GE119" i="2"/>
  <c r="GE120" i="2"/>
  <c r="GE121" i="2"/>
  <c r="GE122" i="2"/>
  <c r="GB5" i="2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2" i="2"/>
  <c r="GB43" i="2"/>
  <c r="GB44" i="2"/>
  <c r="GB45" i="2"/>
  <c r="GB46" i="2"/>
  <c r="GB47" i="2"/>
  <c r="GB48" i="2"/>
  <c r="GB50" i="2"/>
  <c r="GB51" i="2"/>
  <c r="GB52" i="2"/>
  <c r="GB53" i="2"/>
  <c r="GB54" i="2"/>
  <c r="GB55" i="2"/>
  <c r="GB56" i="2"/>
  <c r="GB57" i="2"/>
  <c r="GB59" i="2"/>
  <c r="GB60" i="2"/>
  <c r="GB61" i="2"/>
  <c r="GB62" i="2"/>
  <c r="GB63" i="2"/>
  <c r="GB64" i="2"/>
  <c r="GB65" i="2"/>
  <c r="GB66" i="2"/>
  <c r="GB67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97" i="2"/>
  <c r="GB98" i="2"/>
  <c r="GB99" i="2"/>
  <c r="GB100" i="2"/>
  <c r="GB101" i="2"/>
  <c r="GB102" i="2"/>
  <c r="GB103" i="2"/>
  <c r="GB104" i="2"/>
  <c r="GB105" i="2"/>
  <c r="GB106" i="2"/>
  <c r="GB107" i="2"/>
  <c r="GB108" i="2"/>
  <c r="GB109" i="2"/>
  <c r="GB110" i="2"/>
  <c r="GB111" i="2"/>
  <c r="GB112" i="2"/>
  <c r="GB113" i="2"/>
  <c r="GB114" i="2"/>
  <c r="GB115" i="2"/>
  <c r="GB116" i="2"/>
  <c r="GB117" i="2"/>
  <c r="GB118" i="2"/>
  <c r="GB119" i="2"/>
  <c r="GB120" i="2"/>
  <c r="GB121" i="2"/>
  <c r="GB122" i="2"/>
  <c r="FZ5" i="2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2" i="2"/>
  <c r="FZ43" i="2"/>
  <c r="FZ44" i="2"/>
  <c r="FZ45" i="2"/>
  <c r="FZ46" i="2"/>
  <c r="FZ47" i="2"/>
  <c r="FZ48" i="2"/>
  <c r="FZ50" i="2"/>
  <c r="FZ51" i="2"/>
  <c r="FZ52" i="2"/>
  <c r="FZ53" i="2"/>
  <c r="FZ54" i="2"/>
  <c r="FZ55" i="2"/>
  <c r="FZ56" i="2"/>
  <c r="FZ57" i="2"/>
  <c r="FZ59" i="2"/>
  <c r="FZ60" i="2"/>
  <c r="FZ61" i="2"/>
  <c r="FZ62" i="2"/>
  <c r="FZ63" i="2"/>
  <c r="FZ64" i="2"/>
  <c r="FZ65" i="2"/>
  <c r="FZ66" i="2"/>
  <c r="FZ67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97" i="2"/>
  <c r="FZ98" i="2"/>
  <c r="FZ99" i="2"/>
  <c r="FZ100" i="2"/>
  <c r="FZ101" i="2"/>
  <c r="FZ102" i="2"/>
  <c r="FZ103" i="2"/>
  <c r="FZ104" i="2"/>
  <c r="FZ105" i="2"/>
  <c r="FZ106" i="2"/>
  <c r="FZ107" i="2"/>
  <c r="FZ108" i="2"/>
  <c r="FZ109" i="2"/>
  <c r="FZ110" i="2"/>
  <c r="FZ111" i="2"/>
  <c r="FZ112" i="2"/>
  <c r="FZ113" i="2"/>
  <c r="FZ114" i="2"/>
  <c r="FZ115" i="2"/>
  <c r="FZ116" i="2"/>
  <c r="FZ117" i="2"/>
  <c r="FZ118" i="2"/>
  <c r="FZ119" i="2"/>
  <c r="FZ120" i="2"/>
  <c r="FZ121" i="2"/>
  <c r="FZ122" i="2"/>
  <c r="FW5" i="2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2" i="2"/>
  <c r="FW43" i="2"/>
  <c r="FW44" i="2"/>
  <c r="FW45" i="2"/>
  <c r="FW46" i="2"/>
  <c r="FW47" i="2"/>
  <c r="FW48" i="2"/>
  <c r="FW50" i="2"/>
  <c r="FW51" i="2"/>
  <c r="FW52" i="2"/>
  <c r="FW53" i="2"/>
  <c r="FW54" i="2"/>
  <c r="FW55" i="2"/>
  <c r="FW56" i="2"/>
  <c r="FW57" i="2"/>
  <c r="FW59" i="2"/>
  <c r="FW60" i="2"/>
  <c r="FW61" i="2"/>
  <c r="FW62" i="2"/>
  <c r="FW63" i="2"/>
  <c r="FW64" i="2"/>
  <c r="FW65" i="2"/>
  <c r="FW66" i="2"/>
  <c r="FW67" i="2"/>
  <c r="FW69" i="2"/>
  <c r="FW70" i="2"/>
  <c r="FW71" i="2"/>
  <c r="FW72" i="2"/>
  <c r="FW73" i="2"/>
  <c r="FW74" i="2"/>
  <c r="FW75" i="2"/>
  <c r="FW76" i="2"/>
  <c r="FW77" i="2"/>
  <c r="FW78" i="2"/>
  <c r="FW79" i="2"/>
  <c r="FW80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96" i="2"/>
  <c r="FW97" i="2"/>
  <c r="FW98" i="2"/>
  <c r="FW99" i="2"/>
  <c r="FW100" i="2"/>
  <c r="FW101" i="2"/>
  <c r="FW102" i="2"/>
  <c r="FW103" i="2"/>
  <c r="FW104" i="2"/>
  <c r="FW105" i="2"/>
  <c r="FW106" i="2"/>
  <c r="FW107" i="2"/>
  <c r="FW108" i="2"/>
  <c r="FW109" i="2"/>
  <c r="FW110" i="2"/>
  <c r="FW111" i="2"/>
  <c r="FW112" i="2"/>
  <c r="FW113" i="2"/>
  <c r="FW114" i="2"/>
  <c r="FW115" i="2"/>
  <c r="FW116" i="2"/>
  <c r="FW117" i="2"/>
  <c r="FW118" i="2"/>
  <c r="FW119" i="2"/>
  <c r="FW120" i="2"/>
  <c r="FW121" i="2"/>
  <c r="FW122" i="2"/>
  <c r="FU5" i="2"/>
  <c r="FU6" i="2"/>
  <c r="FU7" i="2"/>
  <c r="FU8" i="2"/>
  <c r="FU9" i="2"/>
  <c r="FU10" i="2"/>
  <c r="FU11" i="2"/>
  <c r="FU12" i="2"/>
  <c r="FU13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29" i="2"/>
  <c r="FU30" i="2"/>
  <c r="FU31" i="2"/>
  <c r="FU32" i="2"/>
  <c r="FU33" i="2"/>
  <c r="FU34" i="2"/>
  <c r="FU35" i="2"/>
  <c r="FU36" i="2"/>
  <c r="FU37" i="2"/>
  <c r="FU38" i="2"/>
  <c r="FU39" i="2"/>
  <c r="FU42" i="2"/>
  <c r="FU43" i="2"/>
  <c r="FU44" i="2"/>
  <c r="FU45" i="2"/>
  <c r="FU46" i="2"/>
  <c r="FU47" i="2"/>
  <c r="FU48" i="2"/>
  <c r="FU50" i="2"/>
  <c r="FU51" i="2"/>
  <c r="FU52" i="2"/>
  <c r="FU53" i="2"/>
  <c r="FU54" i="2"/>
  <c r="FU55" i="2"/>
  <c r="FU56" i="2"/>
  <c r="FU57" i="2"/>
  <c r="FU59" i="2"/>
  <c r="FU60" i="2"/>
  <c r="FU61" i="2"/>
  <c r="FU62" i="2"/>
  <c r="FU63" i="2"/>
  <c r="FU64" i="2"/>
  <c r="FU65" i="2"/>
  <c r="FU66" i="2"/>
  <c r="FU67" i="2"/>
  <c r="FU69" i="2"/>
  <c r="FU70" i="2"/>
  <c r="FU71" i="2"/>
  <c r="FU72" i="2"/>
  <c r="FU73" i="2"/>
  <c r="FU74" i="2"/>
  <c r="FU75" i="2"/>
  <c r="FU76" i="2"/>
  <c r="FU77" i="2"/>
  <c r="FU78" i="2"/>
  <c r="FU79" i="2"/>
  <c r="FU80" i="2"/>
  <c r="FU83" i="2"/>
  <c r="FU84" i="2"/>
  <c r="FU85" i="2"/>
  <c r="FU86" i="2"/>
  <c r="FU87" i="2"/>
  <c r="FU88" i="2"/>
  <c r="FU89" i="2"/>
  <c r="FU90" i="2"/>
  <c r="FU91" i="2"/>
  <c r="FU92" i="2"/>
  <c r="FU93" i="2"/>
  <c r="FU94" i="2"/>
  <c r="FU95" i="2"/>
  <c r="FU96" i="2"/>
  <c r="FU97" i="2"/>
  <c r="FU98" i="2"/>
  <c r="FU99" i="2"/>
  <c r="FU100" i="2"/>
  <c r="FU101" i="2"/>
  <c r="FU102" i="2"/>
  <c r="FU103" i="2"/>
  <c r="FU104" i="2"/>
  <c r="FU105" i="2"/>
  <c r="FU106" i="2"/>
  <c r="FU107" i="2"/>
  <c r="FU108" i="2"/>
  <c r="FU109" i="2"/>
  <c r="FU110" i="2"/>
  <c r="FU111" i="2"/>
  <c r="FU112" i="2"/>
  <c r="FU113" i="2"/>
  <c r="FU114" i="2"/>
  <c r="FU115" i="2"/>
  <c r="FU116" i="2"/>
  <c r="FU117" i="2"/>
  <c r="FU118" i="2"/>
  <c r="FU119" i="2"/>
  <c r="FU120" i="2"/>
  <c r="FU121" i="2"/>
  <c r="FU122" i="2"/>
  <c r="FR5" i="2"/>
  <c r="FR6" i="2"/>
  <c r="FR7" i="2"/>
  <c r="FR8" i="2"/>
  <c r="FR9" i="2"/>
  <c r="FR10" i="2"/>
  <c r="FR11" i="2"/>
  <c r="FR12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2" i="2"/>
  <c r="FR43" i="2"/>
  <c r="FR44" i="2"/>
  <c r="FR45" i="2"/>
  <c r="FR46" i="2"/>
  <c r="FR47" i="2"/>
  <c r="FR48" i="2"/>
  <c r="FR50" i="2"/>
  <c r="FR51" i="2"/>
  <c r="FR52" i="2"/>
  <c r="FR53" i="2"/>
  <c r="FR54" i="2"/>
  <c r="FR55" i="2"/>
  <c r="FR56" i="2"/>
  <c r="FR57" i="2"/>
  <c r="FR59" i="2"/>
  <c r="FR60" i="2"/>
  <c r="FR61" i="2"/>
  <c r="FR62" i="2"/>
  <c r="FR63" i="2"/>
  <c r="FR64" i="2"/>
  <c r="FR65" i="2"/>
  <c r="FR66" i="2"/>
  <c r="FR67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3" i="2"/>
  <c r="FR84" i="2"/>
  <c r="FR85" i="2"/>
  <c r="FR86" i="2"/>
  <c r="FR87" i="2"/>
  <c r="FR88" i="2"/>
  <c r="FR89" i="2"/>
  <c r="FR90" i="2"/>
  <c r="FR91" i="2"/>
  <c r="FR92" i="2"/>
  <c r="FR93" i="2"/>
  <c r="FR94" i="2"/>
  <c r="FR95" i="2"/>
  <c r="FR96" i="2"/>
  <c r="FR97" i="2"/>
  <c r="FR98" i="2"/>
  <c r="FR99" i="2"/>
  <c r="FR100" i="2"/>
  <c r="FR101" i="2"/>
  <c r="FR102" i="2"/>
  <c r="FR103" i="2"/>
  <c r="FR104" i="2"/>
  <c r="FR105" i="2"/>
  <c r="FR106" i="2"/>
  <c r="FR107" i="2"/>
  <c r="FR108" i="2"/>
  <c r="FR109" i="2"/>
  <c r="FR110" i="2"/>
  <c r="FR111" i="2"/>
  <c r="FR112" i="2"/>
  <c r="FR113" i="2"/>
  <c r="FR114" i="2"/>
  <c r="FR115" i="2"/>
  <c r="FR116" i="2"/>
  <c r="FR117" i="2"/>
  <c r="FR118" i="2"/>
  <c r="FR119" i="2"/>
  <c r="FR120" i="2"/>
  <c r="FR121" i="2"/>
  <c r="FR122" i="2"/>
  <c r="FP5" i="2"/>
  <c r="FP6" i="2"/>
  <c r="FP7" i="2"/>
  <c r="FP8" i="2"/>
  <c r="FP9" i="2"/>
  <c r="FP10" i="2"/>
  <c r="FP11" i="2"/>
  <c r="FP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2" i="2"/>
  <c r="FP43" i="2"/>
  <c r="FP44" i="2"/>
  <c r="FP45" i="2"/>
  <c r="FP46" i="2"/>
  <c r="FP47" i="2"/>
  <c r="FP48" i="2"/>
  <c r="FP50" i="2"/>
  <c r="FP51" i="2"/>
  <c r="FP52" i="2"/>
  <c r="FP53" i="2"/>
  <c r="FP54" i="2"/>
  <c r="FP55" i="2"/>
  <c r="FP56" i="2"/>
  <c r="FP57" i="2"/>
  <c r="FP59" i="2"/>
  <c r="FP60" i="2"/>
  <c r="FP61" i="2"/>
  <c r="FP62" i="2"/>
  <c r="FP63" i="2"/>
  <c r="FP64" i="2"/>
  <c r="FP65" i="2"/>
  <c r="FP66" i="2"/>
  <c r="FP67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3" i="2"/>
  <c r="FP84" i="2"/>
  <c r="FP85" i="2"/>
  <c r="FP86" i="2"/>
  <c r="FP87" i="2"/>
  <c r="FP88" i="2"/>
  <c r="FP89" i="2"/>
  <c r="FP90" i="2"/>
  <c r="FP91" i="2"/>
  <c r="FP92" i="2"/>
  <c r="FP93" i="2"/>
  <c r="FP94" i="2"/>
  <c r="FP95" i="2"/>
  <c r="FP96" i="2"/>
  <c r="FP97" i="2"/>
  <c r="FP98" i="2"/>
  <c r="FP99" i="2"/>
  <c r="FP100" i="2"/>
  <c r="FP101" i="2"/>
  <c r="FP102" i="2"/>
  <c r="FP103" i="2"/>
  <c r="FP104" i="2"/>
  <c r="FP105" i="2"/>
  <c r="FP106" i="2"/>
  <c r="FP107" i="2"/>
  <c r="FP108" i="2"/>
  <c r="FP109" i="2"/>
  <c r="FP110" i="2"/>
  <c r="FP111" i="2"/>
  <c r="FP112" i="2"/>
  <c r="FP113" i="2"/>
  <c r="FP114" i="2"/>
  <c r="FP115" i="2"/>
  <c r="FP116" i="2"/>
  <c r="FP117" i="2"/>
  <c r="FP118" i="2"/>
  <c r="FP119" i="2"/>
  <c r="FP120" i="2"/>
  <c r="FP121" i="2"/>
  <c r="FP122" i="2"/>
  <c r="FM5" i="2"/>
  <c r="FM6" i="2"/>
  <c r="FM7" i="2"/>
  <c r="FM8" i="2"/>
  <c r="FM9" i="2"/>
  <c r="FM10" i="2"/>
  <c r="FM11" i="2"/>
  <c r="FM12" i="2"/>
  <c r="FM13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29" i="2"/>
  <c r="FM30" i="2"/>
  <c r="FM31" i="2"/>
  <c r="FM32" i="2"/>
  <c r="FM33" i="2"/>
  <c r="FM34" i="2"/>
  <c r="FM35" i="2"/>
  <c r="FM36" i="2"/>
  <c r="FM37" i="2"/>
  <c r="FM38" i="2"/>
  <c r="FM39" i="2"/>
  <c r="FM42" i="2"/>
  <c r="FM43" i="2"/>
  <c r="FM44" i="2"/>
  <c r="FM45" i="2"/>
  <c r="FM46" i="2"/>
  <c r="FM47" i="2"/>
  <c r="FM48" i="2"/>
  <c r="FM50" i="2"/>
  <c r="FM51" i="2"/>
  <c r="FM52" i="2"/>
  <c r="FM53" i="2"/>
  <c r="FM54" i="2"/>
  <c r="FM55" i="2"/>
  <c r="FM56" i="2"/>
  <c r="FM57" i="2"/>
  <c r="FM59" i="2"/>
  <c r="FM60" i="2"/>
  <c r="FM61" i="2"/>
  <c r="FM62" i="2"/>
  <c r="FM63" i="2"/>
  <c r="FM64" i="2"/>
  <c r="FM65" i="2"/>
  <c r="FM66" i="2"/>
  <c r="FM67" i="2"/>
  <c r="FM69" i="2"/>
  <c r="FM70" i="2"/>
  <c r="FM71" i="2"/>
  <c r="FM72" i="2"/>
  <c r="FM73" i="2"/>
  <c r="FM74" i="2"/>
  <c r="FM75" i="2"/>
  <c r="FM76" i="2"/>
  <c r="FM77" i="2"/>
  <c r="FM78" i="2"/>
  <c r="FM79" i="2"/>
  <c r="FM80" i="2"/>
  <c r="FM83" i="2"/>
  <c r="FM84" i="2"/>
  <c r="FM85" i="2"/>
  <c r="FM86" i="2"/>
  <c r="FM87" i="2"/>
  <c r="FM88" i="2"/>
  <c r="FM89" i="2"/>
  <c r="FM90" i="2"/>
  <c r="FM91" i="2"/>
  <c r="FM92" i="2"/>
  <c r="FM93" i="2"/>
  <c r="FN93" i="2" s="1"/>
  <c r="FM94" i="2"/>
  <c r="FM95" i="2"/>
  <c r="FM96" i="2"/>
  <c r="FM97" i="2"/>
  <c r="FM98" i="2"/>
  <c r="FM99" i="2"/>
  <c r="FM100" i="2"/>
  <c r="FM101" i="2"/>
  <c r="FM102" i="2"/>
  <c r="FM103" i="2"/>
  <c r="FN103" i="2" s="1"/>
  <c r="FM104" i="2"/>
  <c r="FM105" i="2"/>
  <c r="FM106" i="2"/>
  <c r="FM107" i="2"/>
  <c r="FM108" i="2"/>
  <c r="FM109" i="2"/>
  <c r="FM110" i="2"/>
  <c r="FM111" i="2"/>
  <c r="FM112" i="2"/>
  <c r="FM113" i="2"/>
  <c r="FM114" i="2"/>
  <c r="FM115" i="2"/>
  <c r="FM116" i="2"/>
  <c r="FM117" i="2"/>
  <c r="FM118" i="2"/>
  <c r="FM119" i="2"/>
  <c r="FM120" i="2"/>
  <c r="FM121" i="2"/>
  <c r="FM122" i="2"/>
  <c r="FK5" i="2"/>
  <c r="FK6" i="2"/>
  <c r="FK7" i="2"/>
  <c r="FK8" i="2"/>
  <c r="FK9" i="2"/>
  <c r="FK10" i="2"/>
  <c r="FK11" i="2"/>
  <c r="FK12" i="2"/>
  <c r="FK13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29" i="2"/>
  <c r="FK30" i="2"/>
  <c r="FK31" i="2"/>
  <c r="FK32" i="2"/>
  <c r="FK33" i="2"/>
  <c r="FK34" i="2"/>
  <c r="FK35" i="2"/>
  <c r="FK36" i="2"/>
  <c r="FK37" i="2"/>
  <c r="FK38" i="2"/>
  <c r="FK39" i="2"/>
  <c r="FK42" i="2"/>
  <c r="FK43" i="2"/>
  <c r="FK44" i="2"/>
  <c r="FK45" i="2"/>
  <c r="FK46" i="2"/>
  <c r="FK47" i="2"/>
  <c r="FK48" i="2"/>
  <c r="FK50" i="2"/>
  <c r="FK51" i="2"/>
  <c r="FK52" i="2"/>
  <c r="FK53" i="2"/>
  <c r="FK54" i="2"/>
  <c r="FK55" i="2"/>
  <c r="FK56" i="2"/>
  <c r="FK57" i="2"/>
  <c r="FK59" i="2"/>
  <c r="FK60" i="2"/>
  <c r="FK61" i="2"/>
  <c r="FK62" i="2"/>
  <c r="FK63" i="2"/>
  <c r="FK64" i="2"/>
  <c r="FK65" i="2"/>
  <c r="FK66" i="2"/>
  <c r="FK67" i="2"/>
  <c r="FK69" i="2"/>
  <c r="FK70" i="2"/>
  <c r="FK71" i="2"/>
  <c r="FK72" i="2"/>
  <c r="FK73" i="2"/>
  <c r="FK74" i="2"/>
  <c r="FK75" i="2"/>
  <c r="FK76" i="2"/>
  <c r="FK77" i="2"/>
  <c r="FK78" i="2"/>
  <c r="FK79" i="2"/>
  <c r="FK80" i="2"/>
  <c r="FK83" i="2"/>
  <c r="FK84" i="2"/>
  <c r="FK85" i="2"/>
  <c r="FK86" i="2"/>
  <c r="FK87" i="2"/>
  <c r="FK88" i="2"/>
  <c r="FK89" i="2"/>
  <c r="FK90" i="2"/>
  <c r="FK91" i="2"/>
  <c r="FK92" i="2"/>
  <c r="FK93" i="2"/>
  <c r="FK94" i="2"/>
  <c r="FK95" i="2"/>
  <c r="FK96" i="2"/>
  <c r="FK97" i="2"/>
  <c r="FK98" i="2"/>
  <c r="FK99" i="2"/>
  <c r="FK100" i="2"/>
  <c r="FK101" i="2"/>
  <c r="FK102" i="2"/>
  <c r="FK103" i="2"/>
  <c r="FK104" i="2"/>
  <c r="FK105" i="2"/>
  <c r="FK106" i="2"/>
  <c r="FK107" i="2"/>
  <c r="FK108" i="2"/>
  <c r="FK109" i="2"/>
  <c r="FK110" i="2"/>
  <c r="FL110" i="2" s="1"/>
  <c r="FK111" i="2"/>
  <c r="FK112" i="2"/>
  <c r="FK113" i="2"/>
  <c r="FK114" i="2"/>
  <c r="FK115" i="2"/>
  <c r="FK116" i="2"/>
  <c r="FL116" i="2" s="1"/>
  <c r="FK117" i="2"/>
  <c r="FK118" i="2"/>
  <c r="FK119" i="2"/>
  <c r="FK120" i="2"/>
  <c r="FK121" i="2"/>
  <c r="FK122" i="2"/>
  <c r="FH5" i="2"/>
  <c r="FH6" i="2"/>
  <c r="FH7" i="2"/>
  <c r="FH8" i="2"/>
  <c r="FH9" i="2"/>
  <c r="FH10" i="2"/>
  <c r="FH11" i="2"/>
  <c r="FH12" i="2"/>
  <c r="FH13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29" i="2"/>
  <c r="FH30" i="2"/>
  <c r="FH31" i="2"/>
  <c r="FH32" i="2"/>
  <c r="FH33" i="2"/>
  <c r="FH34" i="2"/>
  <c r="FH35" i="2"/>
  <c r="FH36" i="2"/>
  <c r="FH37" i="2"/>
  <c r="FH38" i="2"/>
  <c r="FH39" i="2"/>
  <c r="FH42" i="2"/>
  <c r="FH43" i="2"/>
  <c r="FH44" i="2"/>
  <c r="FH45" i="2"/>
  <c r="FH46" i="2"/>
  <c r="FH47" i="2"/>
  <c r="FH48" i="2"/>
  <c r="FH50" i="2"/>
  <c r="FH51" i="2"/>
  <c r="FH52" i="2"/>
  <c r="FH53" i="2"/>
  <c r="FH54" i="2"/>
  <c r="FH55" i="2"/>
  <c r="FH56" i="2"/>
  <c r="FH57" i="2"/>
  <c r="FH59" i="2"/>
  <c r="FH60" i="2"/>
  <c r="FH61" i="2"/>
  <c r="FH62" i="2"/>
  <c r="FH63" i="2"/>
  <c r="FH64" i="2"/>
  <c r="FH65" i="2"/>
  <c r="FH66" i="2"/>
  <c r="FH67" i="2"/>
  <c r="FH69" i="2"/>
  <c r="FH70" i="2"/>
  <c r="FH71" i="2"/>
  <c r="FH72" i="2"/>
  <c r="FH73" i="2"/>
  <c r="FH74" i="2"/>
  <c r="FH75" i="2"/>
  <c r="FH76" i="2"/>
  <c r="FH77" i="2"/>
  <c r="FH78" i="2"/>
  <c r="FH79" i="2"/>
  <c r="FH80" i="2"/>
  <c r="FH83" i="2"/>
  <c r="FH84" i="2"/>
  <c r="FH85" i="2"/>
  <c r="FH86" i="2"/>
  <c r="FH87" i="2"/>
  <c r="FH88" i="2"/>
  <c r="FH89" i="2"/>
  <c r="FH90" i="2"/>
  <c r="FH91" i="2"/>
  <c r="FH92" i="2"/>
  <c r="FH93" i="2"/>
  <c r="FI93" i="2" s="1"/>
  <c r="FH94" i="2"/>
  <c r="FH95" i="2"/>
  <c r="FH96" i="2"/>
  <c r="FH97" i="2"/>
  <c r="FH98" i="2"/>
  <c r="FH99" i="2"/>
  <c r="FH100" i="2"/>
  <c r="FH101" i="2"/>
  <c r="FH102" i="2"/>
  <c r="FH103" i="2"/>
  <c r="FI103" i="2" s="1"/>
  <c r="FH104" i="2"/>
  <c r="FH105" i="2"/>
  <c r="FH106" i="2"/>
  <c r="FH107" i="2"/>
  <c r="FH108" i="2"/>
  <c r="FH109" i="2"/>
  <c r="FI109" i="2" s="1"/>
  <c r="FH110" i="2"/>
  <c r="FH111" i="2"/>
  <c r="FH112" i="2"/>
  <c r="FH113" i="2"/>
  <c r="FH114" i="2"/>
  <c r="FH115" i="2"/>
  <c r="FH116" i="2"/>
  <c r="FH117" i="2"/>
  <c r="FH118" i="2"/>
  <c r="FH119" i="2"/>
  <c r="FH120" i="2"/>
  <c r="FH121" i="2"/>
  <c r="FH122" i="2"/>
  <c r="FF5" i="2"/>
  <c r="FF6" i="2"/>
  <c r="FF7" i="2"/>
  <c r="FF8" i="2"/>
  <c r="FF9" i="2"/>
  <c r="FF10" i="2"/>
  <c r="FF11" i="2"/>
  <c r="FF12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2" i="2"/>
  <c r="FF43" i="2"/>
  <c r="FF44" i="2"/>
  <c r="FF45" i="2"/>
  <c r="FF46" i="2"/>
  <c r="FF47" i="2"/>
  <c r="FF48" i="2"/>
  <c r="FF50" i="2"/>
  <c r="FF51" i="2"/>
  <c r="FF52" i="2"/>
  <c r="FF53" i="2"/>
  <c r="FF54" i="2"/>
  <c r="FF55" i="2"/>
  <c r="FF56" i="2"/>
  <c r="FF57" i="2"/>
  <c r="FF59" i="2"/>
  <c r="FF60" i="2"/>
  <c r="FF61" i="2"/>
  <c r="FF62" i="2"/>
  <c r="FF63" i="2"/>
  <c r="FF64" i="2"/>
  <c r="FF65" i="2"/>
  <c r="FF66" i="2"/>
  <c r="FF67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3" i="2"/>
  <c r="FF84" i="2"/>
  <c r="FF85" i="2"/>
  <c r="FF86" i="2"/>
  <c r="FF87" i="2"/>
  <c r="FF88" i="2"/>
  <c r="FF89" i="2"/>
  <c r="FF90" i="2"/>
  <c r="FF91" i="2"/>
  <c r="FF92" i="2"/>
  <c r="FF93" i="2"/>
  <c r="FF94" i="2"/>
  <c r="FF95" i="2"/>
  <c r="FF96" i="2"/>
  <c r="FF97" i="2"/>
  <c r="FF98" i="2"/>
  <c r="FF99" i="2"/>
  <c r="FF100" i="2"/>
  <c r="FF101" i="2"/>
  <c r="FF102" i="2"/>
  <c r="FF103" i="2"/>
  <c r="FF104" i="2"/>
  <c r="FF105" i="2"/>
  <c r="FF106" i="2"/>
  <c r="FF107" i="2"/>
  <c r="FF108" i="2"/>
  <c r="FF109" i="2"/>
  <c r="FF110" i="2"/>
  <c r="FF111" i="2"/>
  <c r="FF112" i="2"/>
  <c r="FF113" i="2"/>
  <c r="FF114" i="2"/>
  <c r="FF115" i="2"/>
  <c r="FF116" i="2"/>
  <c r="FG116" i="2" s="1"/>
  <c r="FF117" i="2"/>
  <c r="FF118" i="2"/>
  <c r="FF119" i="2"/>
  <c r="FF120" i="2"/>
  <c r="FF121" i="2"/>
  <c r="FF122" i="2"/>
  <c r="FC5" i="2"/>
  <c r="FC6" i="2"/>
  <c r="FC7" i="2"/>
  <c r="FC8" i="2"/>
  <c r="FC9" i="2"/>
  <c r="FC10" i="2"/>
  <c r="FC11" i="2"/>
  <c r="FC12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2" i="2"/>
  <c r="FC43" i="2"/>
  <c r="FC44" i="2"/>
  <c r="FC45" i="2"/>
  <c r="FC46" i="2"/>
  <c r="FC47" i="2"/>
  <c r="FC48" i="2"/>
  <c r="FC50" i="2"/>
  <c r="FC51" i="2"/>
  <c r="FC52" i="2"/>
  <c r="FC53" i="2"/>
  <c r="FC54" i="2"/>
  <c r="FC55" i="2"/>
  <c r="FC56" i="2"/>
  <c r="FC57" i="2"/>
  <c r="FC59" i="2"/>
  <c r="FC60" i="2"/>
  <c r="FC61" i="2"/>
  <c r="FC62" i="2"/>
  <c r="FC63" i="2"/>
  <c r="FC64" i="2"/>
  <c r="FC65" i="2"/>
  <c r="FC66" i="2"/>
  <c r="FC67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3" i="2"/>
  <c r="FC84" i="2"/>
  <c r="FC85" i="2"/>
  <c r="FC86" i="2"/>
  <c r="FC87" i="2"/>
  <c r="FC88" i="2"/>
  <c r="FC89" i="2"/>
  <c r="FC90" i="2"/>
  <c r="FC91" i="2"/>
  <c r="FC92" i="2"/>
  <c r="FC93" i="2"/>
  <c r="FC94" i="2"/>
  <c r="FC95" i="2"/>
  <c r="FC96" i="2"/>
  <c r="FC97" i="2"/>
  <c r="FC98" i="2"/>
  <c r="FC99" i="2"/>
  <c r="FC100" i="2"/>
  <c r="FC101" i="2"/>
  <c r="FC102" i="2"/>
  <c r="FC103" i="2"/>
  <c r="FC104" i="2"/>
  <c r="FC105" i="2"/>
  <c r="FC106" i="2"/>
  <c r="FC107" i="2"/>
  <c r="FC108" i="2"/>
  <c r="FC109" i="2"/>
  <c r="FC110" i="2"/>
  <c r="FC111" i="2"/>
  <c r="FC112" i="2"/>
  <c r="FC113" i="2"/>
  <c r="FC114" i="2"/>
  <c r="FC115" i="2"/>
  <c r="FC116" i="2"/>
  <c r="FC117" i="2"/>
  <c r="FC118" i="2"/>
  <c r="FC119" i="2"/>
  <c r="FC120" i="2"/>
  <c r="FC121" i="2"/>
  <c r="FC122" i="2"/>
  <c r="FA5" i="2"/>
  <c r="FA6" i="2"/>
  <c r="FA7" i="2"/>
  <c r="FA8" i="2"/>
  <c r="FA9" i="2"/>
  <c r="FA10" i="2"/>
  <c r="FA11" i="2"/>
  <c r="FA12" i="2"/>
  <c r="FA13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29" i="2"/>
  <c r="FA30" i="2"/>
  <c r="FA31" i="2"/>
  <c r="FA32" i="2"/>
  <c r="FA33" i="2"/>
  <c r="FA34" i="2"/>
  <c r="FA35" i="2"/>
  <c r="FA36" i="2"/>
  <c r="FA37" i="2"/>
  <c r="FA38" i="2"/>
  <c r="FA39" i="2"/>
  <c r="FA42" i="2"/>
  <c r="FA43" i="2"/>
  <c r="FA44" i="2"/>
  <c r="FA45" i="2"/>
  <c r="FA46" i="2"/>
  <c r="FA47" i="2"/>
  <c r="FA48" i="2"/>
  <c r="FA50" i="2"/>
  <c r="FA51" i="2"/>
  <c r="FA52" i="2"/>
  <c r="FA53" i="2"/>
  <c r="FA54" i="2"/>
  <c r="FA55" i="2"/>
  <c r="FA56" i="2"/>
  <c r="FA57" i="2"/>
  <c r="FA59" i="2"/>
  <c r="FA60" i="2"/>
  <c r="FA61" i="2"/>
  <c r="FA62" i="2"/>
  <c r="FA63" i="2"/>
  <c r="FA64" i="2"/>
  <c r="FA65" i="2"/>
  <c r="FA66" i="2"/>
  <c r="FA67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3" i="2"/>
  <c r="FA84" i="2"/>
  <c r="FA85" i="2"/>
  <c r="FA86" i="2"/>
  <c r="FA87" i="2"/>
  <c r="FA88" i="2"/>
  <c r="FA89" i="2"/>
  <c r="FA90" i="2"/>
  <c r="FA91" i="2"/>
  <c r="FA92" i="2"/>
  <c r="FA93" i="2"/>
  <c r="FA94" i="2"/>
  <c r="FA95" i="2"/>
  <c r="FA96" i="2"/>
  <c r="FA97" i="2"/>
  <c r="FA98" i="2"/>
  <c r="FA99" i="2"/>
  <c r="FA100" i="2"/>
  <c r="FA101" i="2"/>
  <c r="FA102" i="2"/>
  <c r="FA103" i="2"/>
  <c r="FA104" i="2"/>
  <c r="FA105" i="2"/>
  <c r="FA106" i="2"/>
  <c r="FA107" i="2"/>
  <c r="FA108" i="2"/>
  <c r="FA109" i="2"/>
  <c r="FA110" i="2"/>
  <c r="FA111" i="2"/>
  <c r="FA112" i="2"/>
  <c r="FA113" i="2"/>
  <c r="FA114" i="2"/>
  <c r="FA115" i="2"/>
  <c r="FA116" i="2"/>
  <c r="FA117" i="2"/>
  <c r="FA118" i="2"/>
  <c r="FA119" i="2"/>
  <c r="FA120" i="2"/>
  <c r="FA121" i="2"/>
  <c r="FA122" i="2"/>
  <c r="EX5" i="2"/>
  <c r="EX6" i="2"/>
  <c r="EX7" i="2"/>
  <c r="EX8" i="2"/>
  <c r="EX9" i="2"/>
  <c r="EX10" i="2"/>
  <c r="EX11" i="2"/>
  <c r="EX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2" i="2"/>
  <c r="EX43" i="2"/>
  <c r="EX44" i="2"/>
  <c r="EX45" i="2"/>
  <c r="EX46" i="2"/>
  <c r="EX47" i="2"/>
  <c r="EX48" i="2"/>
  <c r="EX50" i="2"/>
  <c r="EX51" i="2"/>
  <c r="EX52" i="2"/>
  <c r="EX53" i="2"/>
  <c r="EX54" i="2"/>
  <c r="EX55" i="2"/>
  <c r="EX56" i="2"/>
  <c r="EX57" i="2"/>
  <c r="EX59" i="2"/>
  <c r="EX60" i="2"/>
  <c r="EX61" i="2"/>
  <c r="EX62" i="2"/>
  <c r="EX63" i="2"/>
  <c r="EX64" i="2"/>
  <c r="EX65" i="2"/>
  <c r="EX66" i="2"/>
  <c r="EX67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3" i="2"/>
  <c r="EX84" i="2"/>
  <c r="EX85" i="2"/>
  <c r="EX86" i="2"/>
  <c r="EX87" i="2"/>
  <c r="EX88" i="2"/>
  <c r="EX89" i="2"/>
  <c r="EX90" i="2"/>
  <c r="EX91" i="2"/>
  <c r="EX92" i="2"/>
  <c r="EX93" i="2"/>
  <c r="EX94" i="2"/>
  <c r="EX95" i="2"/>
  <c r="EX96" i="2"/>
  <c r="EX97" i="2"/>
  <c r="EX98" i="2"/>
  <c r="EX99" i="2"/>
  <c r="EX100" i="2"/>
  <c r="EX101" i="2"/>
  <c r="EX102" i="2"/>
  <c r="EX103" i="2"/>
  <c r="EX104" i="2"/>
  <c r="EX105" i="2"/>
  <c r="EX106" i="2"/>
  <c r="EX107" i="2"/>
  <c r="EX108" i="2"/>
  <c r="EX109" i="2"/>
  <c r="EX110" i="2"/>
  <c r="EX111" i="2"/>
  <c r="EX112" i="2"/>
  <c r="EX113" i="2"/>
  <c r="EX114" i="2"/>
  <c r="EX115" i="2"/>
  <c r="EX116" i="2"/>
  <c r="EX117" i="2"/>
  <c r="EX118" i="2"/>
  <c r="EX119" i="2"/>
  <c r="EX120" i="2"/>
  <c r="EX121" i="2"/>
  <c r="EX122" i="2"/>
  <c r="EV5" i="2"/>
  <c r="EV6" i="2"/>
  <c r="EV7" i="2"/>
  <c r="EV8" i="2"/>
  <c r="EV9" i="2"/>
  <c r="EV10" i="2"/>
  <c r="EV11" i="2"/>
  <c r="EV12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2" i="2"/>
  <c r="EV43" i="2"/>
  <c r="EV44" i="2"/>
  <c r="EV45" i="2"/>
  <c r="EV46" i="2"/>
  <c r="EV47" i="2"/>
  <c r="EV48" i="2"/>
  <c r="EV50" i="2"/>
  <c r="EV51" i="2"/>
  <c r="EV52" i="2"/>
  <c r="EV53" i="2"/>
  <c r="EV54" i="2"/>
  <c r="EV55" i="2"/>
  <c r="EV56" i="2"/>
  <c r="EV57" i="2"/>
  <c r="EV59" i="2"/>
  <c r="EV60" i="2"/>
  <c r="EV61" i="2"/>
  <c r="EV62" i="2"/>
  <c r="EV63" i="2"/>
  <c r="EV64" i="2"/>
  <c r="EV65" i="2"/>
  <c r="EV66" i="2"/>
  <c r="EV67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3" i="2"/>
  <c r="EV84" i="2"/>
  <c r="EV85" i="2"/>
  <c r="EV86" i="2"/>
  <c r="EV87" i="2"/>
  <c r="EV88" i="2"/>
  <c r="EV89" i="2"/>
  <c r="EV90" i="2"/>
  <c r="EV91" i="2"/>
  <c r="EV92" i="2"/>
  <c r="EV93" i="2"/>
  <c r="EV94" i="2"/>
  <c r="EV95" i="2"/>
  <c r="EV96" i="2"/>
  <c r="EV97" i="2"/>
  <c r="EV98" i="2"/>
  <c r="EV99" i="2"/>
  <c r="EV100" i="2"/>
  <c r="EV101" i="2"/>
  <c r="EV102" i="2"/>
  <c r="EV103" i="2"/>
  <c r="EV104" i="2"/>
  <c r="EV105" i="2"/>
  <c r="EV106" i="2"/>
  <c r="EV107" i="2"/>
  <c r="EV108" i="2"/>
  <c r="EV109" i="2"/>
  <c r="EV110" i="2"/>
  <c r="EV111" i="2"/>
  <c r="EV112" i="2"/>
  <c r="EV113" i="2"/>
  <c r="EV114" i="2"/>
  <c r="EV115" i="2"/>
  <c r="EV116" i="2"/>
  <c r="EV117" i="2"/>
  <c r="EV118" i="2"/>
  <c r="EV119" i="2"/>
  <c r="EV120" i="2"/>
  <c r="EV121" i="2"/>
  <c r="EV122" i="2"/>
  <c r="ES5" i="2"/>
  <c r="ES6" i="2"/>
  <c r="ES7" i="2"/>
  <c r="ES8" i="2"/>
  <c r="ES9" i="2"/>
  <c r="ES10" i="2"/>
  <c r="ES11" i="2"/>
  <c r="ES12" i="2"/>
  <c r="ES13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29" i="2"/>
  <c r="ES30" i="2"/>
  <c r="ES31" i="2"/>
  <c r="ES32" i="2"/>
  <c r="ES33" i="2"/>
  <c r="ES34" i="2"/>
  <c r="ES35" i="2"/>
  <c r="ES36" i="2"/>
  <c r="ES37" i="2"/>
  <c r="ES38" i="2"/>
  <c r="ES39" i="2"/>
  <c r="ES42" i="2"/>
  <c r="ES43" i="2"/>
  <c r="ES44" i="2"/>
  <c r="ES45" i="2"/>
  <c r="ES46" i="2"/>
  <c r="ES47" i="2"/>
  <c r="ES48" i="2"/>
  <c r="ES50" i="2"/>
  <c r="ES51" i="2"/>
  <c r="ES52" i="2"/>
  <c r="ES53" i="2"/>
  <c r="ES54" i="2"/>
  <c r="ES55" i="2"/>
  <c r="ES56" i="2"/>
  <c r="ES57" i="2"/>
  <c r="ES59" i="2"/>
  <c r="ES60" i="2"/>
  <c r="ES61" i="2"/>
  <c r="ES62" i="2"/>
  <c r="ES63" i="2"/>
  <c r="ES64" i="2"/>
  <c r="ES65" i="2"/>
  <c r="ES66" i="2"/>
  <c r="ES67" i="2"/>
  <c r="ES69" i="2"/>
  <c r="ES70" i="2"/>
  <c r="ES71" i="2"/>
  <c r="ES72" i="2"/>
  <c r="ES73" i="2"/>
  <c r="ES74" i="2"/>
  <c r="ES75" i="2"/>
  <c r="ES76" i="2"/>
  <c r="ES77" i="2"/>
  <c r="ES78" i="2"/>
  <c r="ES79" i="2"/>
  <c r="ES80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96" i="2"/>
  <c r="ES97" i="2"/>
  <c r="ES98" i="2"/>
  <c r="ES99" i="2"/>
  <c r="ES100" i="2"/>
  <c r="ES101" i="2"/>
  <c r="ES102" i="2"/>
  <c r="ES103" i="2"/>
  <c r="ES104" i="2"/>
  <c r="ES105" i="2"/>
  <c r="ES106" i="2"/>
  <c r="ET106" i="2" s="1"/>
  <c r="ES107" i="2"/>
  <c r="ES108" i="2"/>
  <c r="ES109" i="2"/>
  <c r="ES110" i="2"/>
  <c r="ES111" i="2"/>
  <c r="ES112" i="2"/>
  <c r="ES113" i="2"/>
  <c r="ES114" i="2"/>
  <c r="ES115" i="2"/>
  <c r="ES116" i="2"/>
  <c r="ES117" i="2"/>
  <c r="ES118" i="2"/>
  <c r="ES119" i="2"/>
  <c r="ES120" i="2"/>
  <c r="ES121" i="2"/>
  <c r="ES122" i="2"/>
  <c r="EQ5" i="2"/>
  <c r="EQ6" i="2"/>
  <c r="EQ7" i="2"/>
  <c r="EQ8" i="2"/>
  <c r="EQ9" i="2"/>
  <c r="EQ10" i="2"/>
  <c r="EQ11" i="2"/>
  <c r="EQ12" i="2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2" i="2"/>
  <c r="EQ43" i="2"/>
  <c r="EQ44" i="2"/>
  <c r="EQ45" i="2"/>
  <c r="EQ46" i="2"/>
  <c r="EQ47" i="2"/>
  <c r="EQ48" i="2"/>
  <c r="EQ50" i="2"/>
  <c r="EQ51" i="2"/>
  <c r="EQ52" i="2"/>
  <c r="EQ53" i="2"/>
  <c r="EQ54" i="2"/>
  <c r="EQ55" i="2"/>
  <c r="EQ56" i="2"/>
  <c r="EQ57" i="2"/>
  <c r="EQ59" i="2"/>
  <c r="EQ60" i="2"/>
  <c r="EQ61" i="2"/>
  <c r="EQ62" i="2"/>
  <c r="EQ63" i="2"/>
  <c r="EQ64" i="2"/>
  <c r="EQ65" i="2"/>
  <c r="EQ66" i="2"/>
  <c r="EQ67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3" i="2"/>
  <c r="EQ84" i="2"/>
  <c r="EQ85" i="2"/>
  <c r="EQ86" i="2"/>
  <c r="EQ87" i="2"/>
  <c r="EQ88" i="2"/>
  <c r="EQ89" i="2"/>
  <c r="EQ90" i="2"/>
  <c r="EQ91" i="2"/>
  <c r="EQ92" i="2"/>
  <c r="EQ93" i="2"/>
  <c r="EQ94" i="2"/>
  <c r="EQ95" i="2"/>
  <c r="ER95" i="2" s="1"/>
  <c r="EQ96" i="2"/>
  <c r="EQ97" i="2"/>
  <c r="EQ98" i="2"/>
  <c r="EQ99" i="2"/>
  <c r="EQ100" i="2"/>
  <c r="EQ101" i="2"/>
  <c r="EQ102" i="2"/>
  <c r="EQ103" i="2"/>
  <c r="EQ104" i="2"/>
  <c r="EQ105" i="2"/>
  <c r="EQ106" i="2"/>
  <c r="EQ107" i="2"/>
  <c r="EQ108" i="2"/>
  <c r="EQ109" i="2"/>
  <c r="EQ110" i="2"/>
  <c r="EQ111" i="2"/>
  <c r="EQ112" i="2"/>
  <c r="EQ113" i="2"/>
  <c r="EQ114" i="2"/>
  <c r="EQ115" i="2"/>
  <c r="EQ116" i="2"/>
  <c r="EQ117" i="2"/>
  <c r="EQ118" i="2"/>
  <c r="EQ119" i="2"/>
  <c r="EQ120" i="2"/>
  <c r="EQ121" i="2"/>
  <c r="EQ122" i="2"/>
  <c r="EN5" i="2"/>
  <c r="EN6" i="2"/>
  <c r="EN7" i="2"/>
  <c r="EN8" i="2"/>
  <c r="EN9" i="2"/>
  <c r="EN10" i="2"/>
  <c r="EN11" i="2"/>
  <c r="EN12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2" i="2"/>
  <c r="EN43" i="2"/>
  <c r="EN44" i="2"/>
  <c r="EN45" i="2"/>
  <c r="EN46" i="2"/>
  <c r="EN47" i="2"/>
  <c r="EN48" i="2"/>
  <c r="EN50" i="2"/>
  <c r="EN51" i="2"/>
  <c r="EN52" i="2"/>
  <c r="EN53" i="2"/>
  <c r="EN54" i="2"/>
  <c r="EN55" i="2"/>
  <c r="EN56" i="2"/>
  <c r="EN57" i="2"/>
  <c r="EN59" i="2"/>
  <c r="EN60" i="2"/>
  <c r="EN61" i="2"/>
  <c r="EN62" i="2"/>
  <c r="EN63" i="2"/>
  <c r="EN64" i="2"/>
  <c r="EN65" i="2"/>
  <c r="EN66" i="2"/>
  <c r="EN67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3" i="2"/>
  <c r="EN84" i="2"/>
  <c r="EN85" i="2"/>
  <c r="EN86" i="2"/>
  <c r="EN87" i="2"/>
  <c r="EN88" i="2"/>
  <c r="EN89" i="2"/>
  <c r="EN90" i="2"/>
  <c r="EN91" i="2"/>
  <c r="EN92" i="2"/>
  <c r="EN93" i="2"/>
  <c r="EN94" i="2"/>
  <c r="EN95" i="2"/>
  <c r="EN96" i="2"/>
  <c r="EN97" i="2"/>
  <c r="EN98" i="2"/>
  <c r="EN99" i="2"/>
  <c r="EN100" i="2"/>
  <c r="EN101" i="2"/>
  <c r="EN102" i="2"/>
  <c r="EN103" i="2"/>
  <c r="EN104" i="2"/>
  <c r="EN105" i="2"/>
  <c r="EN106" i="2"/>
  <c r="EN107" i="2"/>
  <c r="EN108" i="2"/>
  <c r="EN109" i="2"/>
  <c r="EN110" i="2"/>
  <c r="EN111" i="2"/>
  <c r="EN112" i="2"/>
  <c r="EN113" i="2"/>
  <c r="EN114" i="2"/>
  <c r="EN115" i="2"/>
  <c r="EN116" i="2"/>
  <c r="EN117" i="2"/>
  <c r="EN118" i="2"/>
  <c r="EN119" i="2"/>
  <c r="EN120" i="2"/>
  <c r="EN121" i="2"/>
  <c r="EN122" i="2"/>
  <c r="EL5" i="2"/>
  <c r="EL6" i="2"/>
  <c r="EL7" i="2"/>
  <c r="EL8" i="2"/>
  <c r="EL9" i="2"/>
  <c r="EL10" i="2"/>
  <c r="EL11" i="2"/>
  <c r="EL12" i="2"/>
  <c r="EL13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29" i="2"/>
  <c r="EL30" i="2"/>
  <c r="EL31" i="2"/>
  <c r="EL32" i="2"/>
  <c r="EL33" i="2"/>
  <c r="EL34" i="2"/>
  <c r="EL35" i="2"/>
  <c r="EL36" i="2"/>
  <c r="EL37" i="2"/>
  <c r="EL38" i="2"/>
  <c r="EL39" i="2"/>
  <c r="EL42" i="2"/>
  <c r="EL43" i="2"/>
  <c r="EL44" i="2"/>
  <c r="EL45" i="2"/>
  <c r="EL46" i="2"/>
  <c r="EL47" i="2"/>
  <c r="EL48" i="2"/>
  <c r="EL50" i="2"/>
  <c r="EL51" i="2"/>
  <c r="EL52" i="2"/>
  <c r="EL53" i="2"/>
  <c r="EL54" i="2"/>
  <c r="EL55" i="2"/>
  <c r="EL56" i="2"/>
  <c r="EL57" i="2"/>
  <c r="EL59" i="2"/>
  <c r="EL60" i="2"/>
  <c r="EL61" i="2"/>
  <c r="EL62" i="2"/>
  <c r="EL63" i="2"/>
  <c r="EL64" i="2"/>
  <c r="EL65" i="2"/>
  <c r="EL66" i="2"/>
  <c r="EL67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3" i="2"/>
  <c r="EL84" i="2"/>
  <c r="EL85" i="2"/>
  <c r="EL86" i="2"/>
  <c r="EL87" i="2"/>
  <c r="EL88" i="2"/>
  <c r="EL89" i="2"/>
  <c r="EL90" i="2"/>
  <c r="EL91" i="2"/>
  <c r="EL92" i="2"/>
  <c r="EL93" i="2"/>
  <c r="EL94" i="2"/>
  <c r="EL95" i="2"/>
  <c r="EL96" i="2"/>
  <c r="EL97" i="2"/>
  <c r="EL98" i="2"/>
  <c r="EL99" i="2"/>
  <c r="EL100" i="2"/>
  <c r="EL101" i="2"/>
  <c r="EL102" i="2"/>
  <c r="EL103" i="2"/>
  <c r="EL104" i="2"/>
  <c r="EL105" i="2"/>
  <c r="EL106" i="2"/>
  <c r="EL107" i="2"/>
  <c r="EL108" i="2"/>
  <c r="EL109" i="2"/>
  <c r="EL110" i="2"/>
  <c r="EL111" i="2"/>
  <c r="EL112" i="2"/>
  <c r="EL113" i="2"/>
  <c r="EL114" i="2"/>
  <c r="EL115" i="2"/>
  <c r="EL116" i="2"/>
  <c r="EL117" i="2"/>
  <c r="EL118" i="2"/>
  <c r="EL119" i="2"/>
  <c r="EL120" i="2"/>
  <c r="EL121" i="2"/>
  <c r="EL122" i="2"/>
  <c r="EJ123" i="2"/>
  <c r="EI5" i="2"/>
  <c r="EI6" i="2"/>
  <c r="EI7" i="2"/>
  <c r="EI8" i="2"/>
  <c r="EI9" i="2"/>
  <c r="EI10" i="2"/>
  <c r="EI11" i="2"/>
  <c r="EI12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2" i="2"/>
  <c r="EI43" i="2"/>
  <c r="EI44" i="2"/>
  <c r="EI45" i="2"/>
  <c r="EI46" i="2"/>
  <c r="EI47" i="2"/>
  <c r="EI48" i="2"/>
  <c r="EI50" i="2"/>
  <c r="EI51" i="2"/>
  <c r="EI52" i="2"/>
  <c r="EI53" i="2"/>
  <c r="EI54" i="2"/>
  <c r="EI55" i="2"/>
  <c r="EI56" i="2"/>
  <c r="EI57" i="2"/>
  <c r="EI59" i="2"/>
  <c r="EI60" i="2"/>
  <c r="EI61" i="2"/>
  <c r="EI62" i="2"/>
  <c r="EI63" i="2"/>
  <c r="EI64" i="2"/>
  <c r="EI65" i="2"/>
  <c r="EI66" i="2"/>
  <c r="EI67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3" i="2"/>
  <c r="EI84" i="2"/>
  <c r="EI85" i="2"/>
  <c r="EI86" i="2"/>
  <c r="EI87" i="2"/>
  <c r="EI88" i="2"/>
  <c r="EI89" i="2"/>
  <c r="EI90" i="2"/>
  <c r="EI91" i="2"/>
  <c r="EI92" i="2"/>
  <c r="EI93" i="2"/>
  <c r="EI94" i="2"/>
  <c r="EI95" i="2"/>
  <c r="EI96" i="2"/>
  <c r="EI97" i="2"/>
  <c r="EI98" i="2"/>
  <c r="EI99" i="2"/>
  <c r="EI100" i="2"/>
  <c r="EI101" i="2"/>
  <c r="EI102" i="2"/>
  <c r="EI103" i="2"/>
  <c r="EI104" i="2"/>
  <c r="EI105" i="2"/>
  <c r="EI106" i="2"/>
  <c r="EI107" i="2"/>
  <c r="EI108" i="2"/>
  <c r="EI109" i="2"/>
  <c r="EI110" i="2"/>
  <c r="EI111" i="2"/>
  <c r="EI112" i="2"/>
  <c r="EI113" i="2"/>
  <c r="EI114" i="2"/>
  <c r="EI115" i="2"/>
  <c r="EI116" i="2"/>
  <c r="EI117" i="2"/>
  <c r="EI118" i="2"/>
  <c r="EI119" i="2"/>
  <c r="EI120" i="2"/>
  <c r="EI121" i="2"/>
  <c r="EI122" i="2"/>
  <c r="EH123" i="2"/>
  <c r="EG5" i="2"/>
  <c r="EG6" i="2"/>
  <c r="EG7" i="2"/>
  <c r="EG8" i="2"/>
  <c r="EG9" i="2"/>
  <c r="EG10" i="2"/>
  <c r="EG11" i="2"/>
  <c r="EG12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2" i="2"/>
  <c r="EG43" i="2"/>
  <c r="EG44" i="2"/>
  <c r="EG45" i="2"/>
  <c r="EG46" i="2"/>
  <c r="EG47" i="2"/>
  <c r="EG48" i="2"/>
  <c r="EG50" i="2"/>
  <c r="EG51" i="2"/>
  <c r="EG52" i="2"/>
  <c r="EG53" i="2"/>
  <c r="EG54" i="2"/>
  <c r="EG55" i="2"/>
  <c r="EG56" i="2"/>
  <c r="EG57" i="2"/>
  <c r="EG59" i="2"/>
  <c r="EG60" i="2"/>
  <c r="EG61" i="2"/>
  <c r="EG62" i="2"/>
  <c r="EG63" i="2"/>
  <c r="EG64" i="2"/>
  <c r="EG65" i="2"/>
  <c r="EG66" i="2"/>
  <c r="EG67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96" i="2"/>
  <c r="EG97" i="2"/>
  <c r="EG98" i="2"/>
  <c r="EG99" i="2"/>
  <c r="EG100" i="2"/>
  <c r="EG101" i="2"/>
  <c r="EG102" i="2"/>
  <c r="EG103" i="2"/>
  <c r="EG104" i="2"/>
  <c r="EG105" i="2"/>
  <c r="EG106" i="2"/>
  <c r="EG107" i="2"/>
  <c r="EG108" i="2"/>
  <c r="EG109" i="2"/>
  <c r="EG110" i="2"/>
  <c r="EG111" i="2"/>
  <c r="EG112" i="2"/>
  <c r="EG113" i="2"/>
  <c r="EG114" i="2"/>
  <c r="EG115" i="2"/>
  <c r="EG116" i="2"/>
  <c r="EG117" i="2"/>
  <c r="EG118" i="2"/>
  <c r="EG119" i="2"/>
  <c r="EG120" i="2"/>
  <c r="EG121" i="2"/>
  <c r="EG122" i="2"/>
  <c r="EE123" i="2"/>
  <c r="ED5" i="2"/>
  <c r="ED6" i="2"/>
  <c r="ED7" i="2"/>
  <c r="ED8" i="2"/>
  <c r="ED9" i="2"/>
  <c r="ED10" i="2"/>
  <c r="ED11" i="2"/>
  <c r="ED12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2" i="2"/>
  <c r="ED43" i="2"/>
  <c r="ED44" i="2"/>
  <c r="ED45" i="2"/>
  <c r="ED46" i="2"/>
  <c r="ED47" i="2"/>
  <c r="ED48" i="2"/>
  <c r="ED50" i="2"/>
  <c r="ED51" i="2"/>
  <c r="ED52" i="2"/>
  <c r="ED53" i="2"/>
  <c r="ED54" i="2"/>
  <c r="ED55" i="2"/>
  <c r="ED56" i="2"/>
  <c r="ED57" i="2"/>
  <c r="ED59" i="2"/>
  <c r="ED60" i="2"/>
  <c r="ED61" i="2"/>
  <c r="ED62" i="2"/>
  <c r="ED63" i="2"/>
  <c r="ED64" i="2"/>
  <c r="ED65" i="2"/>
  <c r="ED66" i="2"/>
  <c r="ED67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3" i="2"/>
  <c r="ED84" i="2"/>
  <c r="ED85" i="2"/>
  <c r="ED86" i="2"/>
  <c r="ED87" i="2"/>
  <c r="ED88" i="2"/>
  <c r="ED89" i="2"/>
  <c r="ED90" i="2"/>
  <c r="ED91" i="2"/>
  <c r="ED92" i="2"/>
  <c r="ED93" i="2"/>
  <c r="ED94" i="2"/>
  <c r="ED95" i="2"/>
  <c r="ED96" i="2"/>
  <c r="ED97" i="2"/>
  <c r="ED98" i="2"/>
  <c r="ED99" i="2"/>
  <c r="ED100" i="2"/>
  <c r="ED101" i="2"/>
  <c r="ED102" i="2"/>
  <c r="ED103" i="2"/>
  <c r="ED104" i="2"/>
  <c r="ED105" i="2"/>
  <c r="ED106" i="2"/>
  <c r="ED107" i="2"/>
  <c r="ED108" i="2"/>
  <c r="ED109" i="2"/>
  <c r="ED110" i="2"/>
  <c r="ED111" i="2"/>
  <c r="ED112" i="2"/>
  <c r="ED113" i="2"/>
  <c r="ED114" i="2"/>
  <c r="ED115" i="2"/>
  <c r="ED116" i="2"/>
  <c r="ED117" i="2"/>
  <c r="ED118" i="2"/>
  <c r="ED119" i="2"/>
  <c r="ED120" i="2"/>
  <c r="ED121" i="2"/>
  <c r="ED122" i="2"/>
  <c r="EC123" i="2"/>
  <c r="EB5" i="2"/>
  <c r="EB6" i="2"/>
  <c r="EB7" i="2"/>
  <c r="EB8" i="2"/>
  <c r="EB9" i="2"/>
  <c r="EB10" i="2"/>
  <c r="EB11" i="2"/>
  <c r="EB12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2" i="2"/>
  <c r="EB43" i="2"/>
  <c r="EB44" i="2"/>
  <c r="EB45" i="2"/>
  <c r="EB46" i="2"/>
  <c r="EB47" i="2"/>
  <c r="EB48" i="2"/>
  <c r="EB50" i="2"/>
  <c r="EB51" i="2"/>
  <c r="EB52" i="2"/>
  <c r="EB53" i="2"/>
  <c r="EB54" i="2"/>
  <c r="EB55" i="2"/>
  <c r="EB56" i="2"/>
  <c r="EB57" i="2"/>
  <c r="EB59" i="2"/>
  <c r="EB60" i="2"/>
  <c r="EB61" i="2"/>
  <c r="EB62" i="2"/>
  <c r="EB63" i="2"/>
  <c r="EB64" i="2"/>
  <c r="EB65" i="2"/>
  <c r="EB66" i="2"/>
  <c r="EB67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3" i="2"/>
  <c r="EB84" i="2"/>
  <c r="EB85" i="2"/>
  <c r="EB86" i="2"/>
  <c r="EB87" i="2"/>
  <c r="EB88" i="2"/>
  <c r="EB89" i="2"/>
  <c r="EB90" i="2"/>
  <c r="EB91" i="2"/>
  <c r="EB92" i="2"/>
  <c r="EB93" i="2"/>
  <c r="EB94" i="2"/>
  <c r="EB95" i="2"/>
  <c r="EB96" i="2"/>
  <c r="EB97" i="2"/>
  <c r="EB98" i="2"/>
  <c r="EB99" i="2"/>
  <c r="EB100" i="2"/>
  <c r="EB101" i="2"/>
  <c r="EB102" i="2"/>
  <c r="EB103" i="2"/>
  <c r="EB104" i="2"/>
  <c r="EB105" i="2"/>
  <c r="EB106" i="2"/>
  <c r="EB107" i="2"/>
  <c r="EB108" i="2"/>
  <c r="EB109" i="2"/>
  <c r="EB110" i="2"/>
  <c r="EB111" i="2"/>
  <c r="EB112" i="2"/>
  <c r="EB113" i="2"/>
  <c r="EB114" i="2"/>
  <c r="EB115" i="2"/>
  <c r="EB116" i="2"/>
  <c r="EB117" i="2"/>
  <c r="EB118" i="2"/>
  <c r="EB119" i="2"/>
  <c r="EB120" i="2"/>
  <c r="EB121" i="2"/>
  <c r="EB122" i="2"/>
  <c r="DY5" i="2"/>
  <c r="DY6" i="2"/>
  <c r="DY7" i="2"/>
  <c r="DY8" i="2"/>
  <c r="DY9" i="2"/>
  <c r="DY10" i="2"/>
  <c r="DY11" i="2"/>
  <c r="DY12" i="2"/>
  <c r="DY13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29" i="2"/>
  <c r="DY30" i="2"/>
  <c r="DY31" i="2"/>
  <c r="DY32" i="2"/>
  <c r="DY33" i="2"/>
  <c r="DY34" i="2"/>
  <c r="DY35" i="2"/>
  <c r="DY36" i="2"/>
  <c r="DY37" i="2"/>
  <c r="DY38" i="2"/>
  <c r="DY39" i="2"/>
  <c r="DY42" i="2"/>
  <c r="DY43" i="2"/>
  <c r="DY44" i="2"/>
  <c r="DY45" i="2"/>
  <c r="DY46" i="2"/>
  <c r="DY47" i="2"/>
  <c r="DY48" i="2"/>
  <c r="DY50" i="2"/>
  <c r="DY51" i="2"/>
  <c r="DY52" i="2"/>
  <c r="DY53" i="2"/>
  <c r="DY54" i="2"/>
  <c r="DY55" i="2"/>
  <c r="DY56" i="2"/>
  <c r="DY57" i="2"/>
  <c r="DY59" i="2"/>
  <c r="DY60" i="2"/>
  <c r="DY61" i="2"/>
  <c r="DY62" i="2"/>
  <c r="DY63" i="2"/>
  <c r="DY64" i="2"/>
  <c r="DY65" i="2"/>
  <c r="DY66" i="2"/>
  <c r="DY67" i="2"/>
  <c r="DY69" i="2"/>
  <c r="DY70" i="2"/>
  <c r="DY71" i="2"/>
  <c r="DY72" i="2"/>
  <c r="DY73" i="2"/>
  <c r="DY74" i="2"/>
  <c r="DY75" i="2"/>
  <c r="DY76" i="2"/>
  <c r="DY77" i="2"/>
  <c r="DY78" i="2"/>
  <c r="DY79" i="2"/>
  <c r="DY80" i="2"/>
  <c r="DY83" i="2"/>
  <c r="DY84" i="2"/>
  <c r="DY85" i="2"/>
  <c r="DY86" i="2"/>
  <c r="DY87" i="2"/>
  <c r="DY88" i="2"/>
  <c r="DY89" i="2"/>
  <c r="DY90" i="2"/>
  <c r="DY91" i="2"/>
  <c r="DY92" i="2"/>
  <c r="DY93" i="2"/>
  <c r="DY94" i="2"/>
  <c r="DY95" i="2"/>
  <c r="DY96" i="2"/>
  <c r="DY97" i="2"/>
  <c r="DY98" i="2"/>
  <c r="DY99" i="2"/>
  <c r="DY100" i="2"/>
  <c r="DY101" i="2"/>
  <c r="DY102" i="2"/>
  <c r="DY103" i="2"/>
  <c r="DY104" i="2"/>
  <c r="DY105" i="2"/>
  <c r="DY106" i="2"/>
  <c r="DY107" i="2"/>
  <c r="DY108" i="2"/>
  <c r="DY109" i="2"/>
  <c r="DY110" i="2"/>
  <c r="DY111" i="2"/>
  <c r="DY112" i="2"/>
  <c r="DY113" i="2"/>
  <c r="DY114" i="2"/>
  <c r="DY115" i="2"/>
  <c r="DY116" i="2"/>
  <c r="DY117" i="2"/>
  <c r="DY118" i="2"/>
  <c r="DY119" i="2"/>
  <c r="DY120" i="2"/>
  <c r="DZ120" i="2" s="1"/>
  <c r="DY121" i="2"/>
  <c r="DY122" i="2"/>
  <c r="DW5" i="2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2" i="2"/>
  <c r="DW43" i="2"/>
  <c r="DW44" i="2"/>
  <c r="DW45" i="2"/>
  <c r="DW46" i="2"/>
  <c r="DW47" i="2"/>
  <c r="DW48" i="2"/>
  <c r="DW50" i="2"/>
  <c r="DW51" i="2"/>
  <c r="DW52" i="2"/>
  <c r="DW53" i="2"/>
  <c r="DW54" i="2"/>
  <c r="DW55" i="2"/>
  <c r="DW56" i="2"/>
  <c r="DW57" i="2"/>
  <c r="DW59" i="2"/>
  <c r="DW60" i="2"/>
  <c r="DW61" i="2"/>
  <c r="DW62" i="2"/>
  <c r="DW63" i="2"/>
  <c r="DW64" i="2"/>
  <c r="DW65" i="2"/>
  <c r="DW66" i="2"/>
  <c r="DW67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96" i="2"/>
  <c r="DW97" i="2"/>
  <c r="DW98" i="2"/>
  <c r="DW99" i="2"/>
  <c r="DW100" i="2"/>
  <c r="DW101" i="2"/>
  <c r="DW102" i="2"/>
  <c r="DW103" i="2"/>
  <c r="DW104" i="2"/>
  <c r="DW105" i="2"/>
  <c r="DW106" i="2"/>
  <c r="DW107" i="2"/>
  <c r="DW108" i="2"/>
  <c r="DW109" i="2"/>
  <c r="DW110" i="2"/>
  <c r="DW111" i="2"/>
  <c r="DW112" i="2"/>
  <c r="DW113" i="2"/>
  <c r="DW114" i="2"/>
  <c r="DW115" i="2"/>
  <c r="DW116" i="2"/>
  <c r="DW117" i="2"/>
  <c r="DW118" i="2"/>
  <c r="DW119" i="2"/>
  <c r="DW120" i="2"/>
  <c r="DW121" i="2"/>
  <c r="DW122" i="2"/>
  <c r="DT5" i="2"/>
  <c r="DT6" i="2"/>
  <c r="DT7" i="2"/>
  <c r="DT8" i="2"/>
  <c r="DT9" i="2"/>
  <c r="DT10" i="2"/>
  <c r="DT11" i="2"/>
  <c r="DT12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2" i="2"/>
  <c r="DT43" i="2"/>
  <c r="DT44" i="2"/>
  <c r="DT45" i="2"/>
  <c r="DT46" i="2"/>
  <c r="DT47" i="2"/>
  <c r="DT48" i="2"/>
  <c r="DT50" i="2"/>
  <c r="DT51" i="2"/>
  <c r="DT52" i="2"/>
  <c r="DT53" i="2"/>
  <c r="DT54" i="2"/>
  <c r="DT55" i="2"/>
  <c r="DT56" i="2"/>
  <c r="DT57" i="2"/>
  <c r="DT59" i="2"/>
  <c r="DT60" i="2"/>
  <c r="DT61" i="2"/>
  <c r="DT62" i="2"/>
  <c r="DT63" i="2"/>
  <c r="DT64" i="2"/>
  <c r="DT65" i="2"/>
  <c r="DT66" i="2"/>
  <c r="DT67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3" i="2"/>
  <c r="DT84" i="2"/>
  <c r="DT85" i="2"/>
  <c r="DT86" i="2"/>
  <c r="DT87" i="2"/>
  <c r="DT88" i="2"/>
  <c r="DT89" i="2"/>
  <c r="DT90" i="2"/>
  <c r="DT91" i="2"/>
  <c r="DT92" i="2"/>
  <c r="DT93" i="2"/>
  <c r="DT94" i="2"/>
  <c r="DT95" i="2"/>
  <c r="DT96" i="2"/>
  <c r="DT97" i="2"/>
  <c r="DT98" i="2"/>
  <c r="DU98" i="2" s="1"/>
  <c r="DT99" i="2"/>
  <c r="DT100" i="2"/>
  <c r="DT101" i="2"/>
  <c r="DT102" i="2"/>
  <c r="DT103" i="2"/>
  <c r="DT104" i="2"/>
  <c r="DT105" i="2"/>
  <c r="DT106" i="2"/>
  <c r="DT107" i="2"/>
  <c r="DT108" i="2"/>
  <c r="DT109" i="2"/>
  <c r="DT110" i="2"/>
  <c r="DT111" i="2"/>
  <c r="DT112" i="2"/>
  <c r="DT113" i="2"/>
  <c r="DT114" i="2"/>
  <c r="DT115" i="2"/>
  <c r="DT116" i="2"/>
  <c r="DT117" i="2"/>
  <c r="DT118" i="2"/>
  <c r="DT119" i="2"/>
  <c r="DT120" i="2"/>
  <c r="DU120" i="2" s="1"/>
  <c r="DT121" i="2"/>
  <c r="DT122" i="2"/>
  <c r="DR5" i="2"/>
  <c r="DR6" i="2"/>
  <c r="DR7" i="2"/>
  <c r="DR8" i="2"/>
  <c r="DR9" i="2"/>
  <c r="DR10" i="2"/>
  <c r="DR11" i="2"/>
  <c r="DR12" i="2"/>
  <c r="DR13" i="2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DR29" i="2"/>
  <c r="DR30" i="2"/>
  <c r="DR31" i="2"/>
  <c r="DR32" i="2"/>
  <c r="DR33" i="2"/>
  <c r="DR34" i="2"/>
  <c r="DR35" i="2"/>
  <c r="DR36" i="2"/>
  <c r="DR37" i="2"/>
  <c r="DR38" i="2"/>
  <c r="DR39" i="2"/>
  <c r="DR42" i="2"/>
  <c r="DR43" i="2"/>
  <c r="DR44" i="2"/>
  <c r="DR45" i="2"/>
  <c r="DR46" i="2"/>
  <c r="DR47" i="2"/>
  <c r="DR48" i="2"/>
  <c r="DR50" i="2"/>
  <c r="DR51" i="2"/>
  <c r="DR52" i="2"/>
  <c r="DR53" i="2"/>
  <c r="DR54" i="2"/>
  <c r="DR55" i="2"/>
  <c r="DR56" i="2"/>
  <c r="DR57" i="2"/>
  <c r="DR59" i="2"/>
  <c r="DR60" i="2"/>
  <c r="DR61" i="2"/>
  <c r="DR62" i="2"/>
  <c r="DR63" i="2"/>
  <c r="DR64" i="2"/>
  <c r="DR65" i="2"/>
  <c r="DR66" i="2"/>
  <c r="DR67" i="2"/>
  <c r="DR69" i="2"/>
  <c r="DR70" i="2"/>
  <c r="DR71" i="2"/>
  <c r="DR72" i="2"/>
  <c r="DR73" i="2"/>
  <c r="DR74" i="2"/>
  <c r="DR75" i="2"/>
  <c r="DR76" i="2"/>
  <c r="DR77" i="2"/>
  <c r="DR78" i="2"/>
  <c r="DR79" i="2"/>
  <c r="DR80" i="2"/>
  <c r="DR83" i="2"/>
  <c r="DR84" i="2"/>
  <c r="DR85" i="2"/>
  <c r="DR86" i="2"/>
  <c r="DR87" i="2"/>
  <c r="DR88" i="2"/>
  <c r="DR89" i="2"/>
  <c r="DR90" i="2"/>
  <c r="DR91" i="2"/>
  <c r="DR92" i="2"/>
  <c r="DR93" i="2"/>
  <c r="DR94" i="2"/>
  <c r="DR95" i="2"/>
  <c r="DR96" i="2"/>
  <c r="DR97" i="2"/>
  <c r="DR98" i="2"/>
  <c r="DR99" i="2"/>
  <c r="DS99" i="2" s="1"/>
  <c r="DR100" i="2"/>
  <c r="DR101" i="2"/>
  <c r="DR102" i="2"/>
  <c r="DR103" i="2"/>
  <c r="DR104" i="2"/>
  <c r="DR105" i="2"/>
  <c r="DR106" i="2"/>
  <c r="DR107" i="2"/>
  <c r="DR108" i="2"/>
  <c r="DR109" i="2"/>
  <c r="DR110" i="2"/>
  <c r="DR111" i="2"/>
  <c r="DR112" i="2"/>
  <c r="DR113" i="2"/>
  <c r="DR114" i="2"/>
  <c r="DR115" i="2"/>
  <c r="DR116" i="2"/>
  <c r="DR117" i="2"/>
  <c r="DR118" i="2"/>
  <c r="DR119" i="2"/>
  <c r="DR120" i="2"/>
  <c r="DR121" i="2"/>
  <c r="DS121" i="2" s="1"/>
  <c r="DR122" i="2"/>
  <c r="DO5" i="2"/>
  <c r="DO6" i="2"/>
  <c r="DO7" i="2"/>
  <c r="DO8" i="2"/>
  <c r="DO9" i="2"/>
  <c r="DO10" i="2"/>
  <c r="DO11" i="2"/>
  <c r="DO12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2" i="2"/>
  <c r="DO43" i="2"/>
  <c r="DO44" i="2"/>
  <c r="DO45" i="2"/>
  <c r="DO46" i="2"/>
  <c r="DO47" i="2"/>
  <c r="DO48" i="2"/>
  <c r="DO50" i="2"/>
  <c r="DO51" i="2"/>
  <c r="DO52" i="2"/>
  <c r="DO53" i="2"/>
  <c r="DO54" i="2"/>
  <c r="DO55" i="2"/>
  <c r="DO56" i="2"/>
  <c r="DO57" i="2"/>
  <c r="DO59" i="2"/>
  <c r="DO60" i="2"/>
  <c r="DO61" i="2"/>
  <c r="DO62" i="2"/>
  <c r="DO63" i="2"/>
  <c r="DO64" i="2"/>
  <c r="DO65" i="2"/>
  <c r="DO66" i="2"/>
  <c r="DO67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3" i="2"/>
  <c r="DO84" i="2"/>
  <c r="DO85" i="2"/>
  <c r="DO86" i="2"/>
  <c r="DO87" i="2"/>
  <c r="DO88" i="2"/>
  <c r="DO89" i="2"/>
  <c r="DO90" i="2"/>
  <c r="DO91" i="2"/>
  <c r="DO92" i="2"/>
  <c r="DO93" i="2"/>
  <c r="DO94" i="2"/>
  <c r="DO95" i="2"/>
  <c r="DO96" i="2"/>
  <c r="DO97" i="2"/>
  <c r="DO98" i="2"/>
  <c r="DO99" i="2"/>
  <c r="DO100" i="2"/>
  <c r="DO101" i="2"/>
  <c r="DO102" i="2"/>
  <c r="DO103" i="2"/>
  <c r="DO104" i="2"/>
  <c r="DO105" i="2"/>
  <c r="DO106" i="2"/>
  <c r="DO107" i="2"/>
  <c r="DO108" i="2"/>
  <c r="DO109" i="2"/>
  <c r="DO110" i="2"/>
  <c r="DO111" i="2"/>
  <c r="DO112" i="2"/>
  <c r="DO113" i="2"/>
  <c r="DO114" i="2"/>
  <c r="DO115" i="2"/>
  <c r="DO116" i="2"/>
  <c r="DO117" i="2"/>
  <c r="DO118" i="2"/>
  <c r="DO119" i="2"/>
  <c r="DO120" i="2"/>
  <c r="DP120" i="2" s="1"/>
  <c r="DO121" i="2"/>
  <c r="DO122" i="2"/>
  <c r="DM5" i="2"/>
  <c r="DM6" i="2"/>
  <c r="DM7" i="2"/>
  <c r="DM8" i="2"/>
  <c r="DM9" i="2"/>
  <c r="DM10" i="2"/>
  <c r="DM11" i="2"/>
  <c r="DM12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2" i="2"/>
  <c r="DM43" i="2"/>
  <c r="DM44" i="2"/>
  <c r="DM45" i="2"/>
  <c r="DM46" i="2"/>
  <c r="DM47" i="2"/>
  <c r="DM48" i="2"/>
  <c r="DM50" i="2"/>
  <c r="DM51" i="2"/>
  <c r="DM52" i="2"/>
  <c r="DM53" i="2"/>
  <c r="DM54" i="2"/>
  <c r="DM55" i="2"/>
  <c r="DM56" i="2"/>
  <c r="DM57" i="2"/>
  <c r="DM59" i="2"/>
  <c r="DM60" i="2"/>
  <c r="DM61" i="2"/>
  <c r="DM62" i="2"/>
  <c r="DM63" i="2"/>
  <c r="DM64" i="2"/>
  <c r="DM65" i="2"/>
  <c r="DM66" i="2"/>
  <c r="DM67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3" i="2"/>
  <c r="DM84" i="2"/>
  <c r="DM85" i="2"/>
  <c r="DM86" i="2"/>
  <c r="DM87" i="2"/>
  <c r="DM88" i="2"/>
  <c r="DM89" i="2"/>
  <c r="DM90" i="2"/>
  <c r="DM91" i="2"/>
  <c r="DM92" i="2"/>
  <c r="DM93" i="2"/>
  <c r="DM94" i="2"/>
  <c r="DM95" i="2"/>
  <c r="DM96" i="2"/>
  <c r="DM97" i="2"/>
  <c r="DM98" i="2"/>
  <c r="DM99" i="2"/>
  <c r="DM100" i="2"/>
  <c r="DM101" i="2"/>
  <c r="DM102" i="2"/>
  <c r="DM103" i="2"/>
  <c r="DM104" i="2"/>
  <c r="DM105" i="2"/>
  <c r="DM106" i="2"/>
  <c r="DM107" i="2"/>
  <c r="DM108" i="2"/>
  <c r="DM109" i="2"/>
  <c r="DM110" i="2"/>
  <c r="DM111" i="2"/>
  <c r="DM112" i="2"/>
  <c r="DM113" i="2"/>
  <c r="DM114" i="2"/>
  <c r="DM115" i="2"/>
  <c r="DM116" i="2"/>
  <c r="DM117" i="2"/>
  <c r="DM118" i="2"/>
  <c r="DM119" i="2"/>
  <c r="DM120" i="2"/>
  <c r="DM121" i="2"/>
  <c r="DM122" i="2"/>
  <c r="DJ5" i="2"/>
  <c r="DJ6" i="2"/>
  <c r="DJ7" i="2"/>
  <c r="DJ8" i="2"/>
  <c r="DJ9" i="2"/>
  <c r="DJ10" i="2"/>
  <c r="DJ11" i="2"/>
  <c r="DJ12" i="2"/>
  <c r="DJ13" i="2"/>
  <c r="DJ14" i="2"/>
  <c r="DJ15" i="2"/>
  <c r="DJ16" i="2"/>
  <c r="DJ17" i="2"/>
  <c r="DJ18" i="2"/>
  <c r="DJ19" i="2"/>
  <c r="DJ20" i="2"/>
  <c r="DJ21" i="2"/>
  <c r="DJ22" i="2"/>
  <c r="DJ23" i="2"/>
  <c r="DJ24" i="2"/>
  <c r="DJ25" i="2"/>
  <c r="DJ26" i="2"/>
  <c r="DJ27" i="2"/>
  <c r="DJ28" i="2"/>
  <c r="DJ29" i="2"/>
  <c r="DJ30" i="2"/>
  <c r="DJ31" i="2"/>
  <c r="DJ32" i="2"/>
  <c r="DJ33" i="2"/>
  <c r="DJ34" i="2"/>
  <c r="DJ35" i="2"/>
  <c r="DJ36" i="2"/>
  <c r="DJ37" i="2"/>
  <c r="DJ38" i="2"/>
  <c r="DJ39" i="2"/>
  <c r="DJ42" i="2"/>
  <c r="DJ43" i="2"/>
  <c r="DJ44" i="2"/>
  <c r="DJ45" i="2"/>
  <c r="DJ46" i="2"/>
  <c r="DJ47" i="2"/>
  <c r="DJ48" i="2"/>
  <c r="DJ50" i="2"/>
  <c r="DJ51" i="2"/>
  <c r="DJ52" i="2"/>
  <c r="DJ53" i="2"/>
  <c r="DJ54" i="2"/>
  <c r="DJ55" i="2"/>
  <c r="DJ56" i="2"/>
  <c r="DJ57" i="2"/>
  <c r="DJ59" i="2"/>
  <c r="DJ60" i="2"/>
  <c r="DJ61" i="2"/>
  <c r="DJ62" i="2"/>
  <c r="DJ63" i="2"/>
  <c r="DJ64" i="2"/>
  <c r="DJ65" i="2"/>
  <c r="DJ66" i="2"/>
  <c r="DJ67" i="2"/>
  <c r="DJ69" i="2"/>
  <c r="DJ70" i="2"/>
  <c r="DJ71" i="2"/>
  <c r="DJ72" i="2"/>
  <c r="DJ73" i="2"/>
  <c r="DJ74" i="2"/>
  <c r="DJ75" i="2"/>
  <c r="DJ76" i="2"/>
  <c r="DJ77" i="2"/>
  <c r="DJ78" i="2"/>
  <c r="DJ79" i="2"/>
  <c r="DJ80" i="2"/>
  <c r="DJ83" i="2"/>
  <c r="DJ84" i="2"/>
  <c r="DJ85" i="2"/>
  <c r="DJ86" i="2"/>
  <c r="DJ87" i="2"/>
  <c r="DJ88" i="2"/>
  <c r="DJ89" i="2"/>
  <c r="DJ90" i="2"/>
  <c r="DJ91" i="2"/>
  <c r="DJ92" i="2"/>
  <c r="DJ93" i="2"/>
  <c r="DJ94" i="2"/>
  <c r="DJ95" i="2"/>
  <c r="DJ96" i="2"/>
  <c r="DJ97" i="2"/>
  <c r="DJ98" i="2"/>
  <c r="DK98" i="2" s="1"/>
  <c r="DJ99" i="2"/>
  <c r="DJ100" i="2"/>
  <c r="DJ101" i="2"/>
  <c r="DJ102" i="2"/>
  <c r="DJ103" i="2"/>
  <c r="DJ104" i="2"/>
  <c r="DJ105" i="2"/>
  <c r="DJ106" i="2"/>
  <c r="DJ107" i="2"/>
  <c r="DJ108" i="2"/>
  <c r="DJ109" i="2"/>
  <c r="DJ110" i="2"/>
  <c r="DJ111" i="2"/>
  <c r="DJ112" i="2"/>
  <c r="DJ113" i="2"/>
  <c r="DJ114" i="2"/>
  <c r="DJ115" i="2"/>
  <c r="DJ116" i="2"/>
  <c r="DJ117" i="2"/>
  <c r="DJ118" i="2"/>
  <c r="DJ119" i="2"/>
  <c r="DJ120" i="2"/>
  <c r="DJ121" i="2"/>
  <c r="DJ122" i="2"/>
  <c r="DH5" i="2"/>
  <c r="DH6" i="2"/>
  <c r="DH7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H23" i="2"/>
  <c r="DH24" i="2"/>
  <c r="DH25" i="2"/>
  <c r="DH26" i="2"/>
  <c r="DH27" i="2"/>
  <c r="DH28" i="2"/>
  <c r="DH29" i="2"/>
  <c r="DH30" i="2"/>
  <c r="DH31" i="2"/>
  <c r="DH32" i="2"/>
  <c r="DH33" i="2"/>
  <c r="DH34" i="2"/>
  <c r="DH35" i="2"/>
  <c r="DH36" i="2"/>
  <c r="DH37" i="2"/>
  <c r="DH38" i="2"/>
  <c r="DH39" i="2"/>
  <c r="DH42" i="2"/>
  <c r="DH43" i="2"/>
  <c r="DH44" i="2"/>
  <c r="DH45" i="2"/>
  <c r="DH46" i="2"/>
  <c r="DH47" i="2"/>
  <c r="DH48" i="2"/>
  <c r="DH50" i="2"/>
  <c r="DH51" i="2"/>
  <c r="DH52" i="2"/>
  <c r="DH53" i="2"/>
  <c r="DH54" i="2"/>
  <c r="DH55" i="2"/>
  <c r="DH56" i="2"/>
  <c r="DH57" i="2"/>
  <c r="DH59" i="2"/>
  <c r="DH60" i="2"/>
  <c r="DH61" i="2"/>
  <c r="DH62" i="2"/>
  <c r="DH63" i="2"/>
  <c r="DH64" i="2"/>
  <c r="DH65" i="2"/>
  <c r="DH66" i="2"/>
  <c r="DH67" i="2"/>
  <c r="DH69" i="2"/>
  <c r="DH70" i="2"/>
  <c r="DH71" i="2"/>
  <c r="DH72" i="2"/>
  <c r="DH73" i="2"/>
  <c r="DH74" i="2"/>
  <c r="DH75" i="2"/>
  <c r="DH76" i="2"/>
  <c r="DH77" i="2"/>
  <c r="DH78" i="2"/>
  <c r="DH79" i="2"/>
  <c r="DH80" i="2"/>
  <c r="DH83" i="2"/>
  <c r="DH84" i="2"/>
  <c r="DH85" i="2"/>
  <c r="DH86" i="2"/>
  <c r="DH87" i="2"/>
  <c r="DH88" i="2"/>
  <c r="DH89" i="2"/>
  <c r="DH90" i="2"/>
  <c r="DH91" i="2"/>
  <c r="DH92" i="2"/>
  <c r="DH93" i="2"/>
  <c r="DH94" i="2"/>
  <c r="DH95" i="2"/>
  <c r="DH96" i="2"/>
  <c r="DH97" i="2"/>
  <c r="DH98" i="2"/>
  <c r="DH99" i="2"/>
  <c r="DH100" i="2"/>
  <c r="DH101" i="2"/>
  <c r="DH102" i="2"/>
  <c r="DH103" i="2"/>
  <c r="DH104" i="2"/>
  <c r="DH105" i="2"/>
  <c r="DH106" i="2"/>
  <c r="DH107" i="2"/>
  <c r="DH108" i="2"/>
  <c r="DH109" i="2"/>
  <c r="DH110" i="2"/>
  <c r="DH111" i="2"/>
  <c r="DH112" i="2"/>
  <c r="DH113" i="2"/>
  <c r="DH114" i="2"/>
  <c r="DH115" i="2"/>
  <c r="DH116" i="2"/>
  <c r="DH117" i="2"/>
  <c r="DH118" i="2"/>
  <c r="DH119" i="2"/>
  <c r="DH120" i="2"/>
  <c r="DH121" i="2"/>
  <c r="DH122" i="2"/>
  <c r="DE5" i="2"/>
  <c r="DE6" i="2"/>
  <c r="DE7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E24" i="2"/>
  <c r="DE25" i="2"/>
  <c r="DE26" i="2"/>
  <c r="DE27" i="2"/>
  <c r="DE28" i="2"/>
  <c r="DE29" i="2"/>
  <c r="DE30" i="2"/>
  <c r="DE31" i="2"/>
  <c r="DE32" i="2"/>
  <c r="DE33" i="2"/>
  <c r="DE34" i="2"/>
  <c r="DE35" i="2"/>
  <c r="DE36" i="2"/>
  <c r="DE37" i="2"/>
  <c r="DE38" i="2"/>
  <c r="DE39" i="2"/>
  <c r="DE42" i="2"/>
  <c r="DE43" i="2"/>
  <c r="DE44" i="2"/>
  <c r="DE45" i="2"/>
  <c r="DE46" i="2"/>
  <c r="DE47" i="2"/>
  <c r="DE48" i="2"/>
  <c r="DE50" i="2"/>
  <c r="DE51" i="2"/>
  <c r="DE52" i="2"/>
  <c r="DE53" i="2"/>
  <c r="DE54" i="2"/>
  <c r="DE55" i="2"/>
  <c r="DE56" i="2"/>
  <c r="DE57" i="2"/>
  <c r="DE59" i="2"/>
  <c r="DE60" i="2"/>
  <c r="DE61" i="2"/>
  <c r="DE62" i="2"/>
  <c r="DE63" i="2"/>
  <c r="DE64" i="2"/>
  <c r="DE65" i="2"/>
  <c r="DE66" i="2"/>
  <c r="DE67" i="2"/>
  <c r="DE69" i="2"/>
  <c r="DE70" i="2"/>
  <c r="DE71" i="2"/>
  <c r="DE72" i="2"/>
  <c r="DE73" i="2"/>
  <c r="DE74" i="2"/>
  <c r="DE75" i="2"/>
  <c r="DE76" i="2"/>
  <c r="DE77" i="2"/>
  <c r="DE78" i="2"/>
  <c r="DE79" i="2"/>
  <c r="DE80" i="2"/>
  <c r="DE83" i="2"/>
  <c r="DE84" i="2"/>
  <c r="DE85" i="2"/>
  <c r="DE86" i="2"/>
  <c r="DE87" i="2"/>
  <c r="DE88" i="2"/>
  <c r="DE89" i="2"/>
  <c r="DE90" i="2"/>
  <c r="DE91" i="2"/>
  <c r="DE92" i="2"/>
  <c r="DE93" i="2"/>
  <c r="DF93" i="2" s="1"/>
  <c r="DE94" i="2"/>
  <c r="DE95" i="2"/>
  <c r="DE96" i="2"/>
  <c r="DE97" i="2"/>
  <c r="DE98" i="2"/>
  <c r="DE99" i="2"/>
  <c r="DE100" i="2"/>
  <c r="DE101" i="2"/>
  <c r="DF101" i="2" s="1"/>
  <c r="DE102" i="2"/>
  <c r="DE103" i="2"/>
  <c r="DF103" i="2" s="1"/>
  <c r="DE104" i="2"/>
  <c r="DE105" i="2"/>
  <c r="DE106" i="2"/>
  <c r="DE107" i="2"/>
  <c r="DE108" i="2"/>
  <c r="DE109" i="2"/>
  <c r="DF109" i="2" s="1"/>
  <c r="DE110" i="2"/>
  <c r="DE111" i="2"/>
  <c r="DF111" i="2" s="1"/>
  <c r="DE112" i="2"/>
  <c r="DE113" i="2"/>
  <c r="DE114" i="2"/>
  <c r="DE115" i="2"/>
  <c r="DE116" i="2"/>
  <c r="DE117" i="2"/>
  <c r="DF117" i="2" s="1"/>
  <c r="DE118" i="2"/>
  <c r="DE119" i="2"/>
  <c r="DF119" i="2" s="1"/>
  <c r="DE120" i="2"/>
  <c r="DE121" i="2"/>
  <c r="DE122" i="2"/>
  <c r="DC5" i="2"/>
  <c r="DC6" i="2"/>
  <c r="DC7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C24" i="2"/>
  <c r="DC25" i="2"/>
  <c r="DC26" i="2"/>
  <c r="DC27" i="2"/>
  <c r="DC28" i="2"/>
  <c r="DC29" i="2"/>
  <c r="DC30" i="2"/>
  <c r="DC31" i="2"/>
  <c r="DC32" i="2"/>
  <c r="DC33" i="2"/>
  <c r="DC34" i="2"/>
  <c r="DC35" i="2"/>
  <c r="DC36" i="2"/>
  <c r="DC37" i="2"/>
  <c r="DC38" i="2"/>
  <c r="DC39" i="2"/>
  <c r="DC42" i="2"/>
  <c r="DC43" i="2"/>
  <c r="DC44" i="2"/>
  <c r="DC45" i="2"/>
  <c r="DC46" i="2"/>
  <c r="DC47" i="2"/>
  <c r="DC48" i="2"/>
  <c r="DC50" i="2"/>
  <c r="DC51" i="2"/>
  <c r="DC52" i="2"/>
  <c r="DC53" i="2"/>
  <c r="DC54" i="2"/>
  <c r="DC55" i="2"/>
  <c r="DC56" i="2"/>
  <c r="DC57" i="2"/>
  <c r="DC59" i="2"/>
  <c r="DC60" i="2"/>
  <c r="DC61" i="2"/>
  <c r="DC62" i="2"/>
  <c r="DC63" i="2"/>
  <c r="DC64" i="2"/>
  <c r="DC65" i="2"/>
  <c r="DC66" i="2"/>
  <c r="DC67" i="2"/>
  <c r="DC69" i="2"/>
  <c r="DC70" i="2"/>
  <c r="DC71" i="2"/>
  <c r="DC72" i="2"/>
  <c r="DC73" i="2"/>
  <c r="DC74" i="2"/>
  <c r="DC75" i="2"/>
  <c r="DC76" i="2"/>
  <c r="DC77" i="2"/>
  <c r="DC78" i="2"/>
  <c r="DC79" i="2"/>
  <c r="DC80" i="2"/>
  <c r="DC83" i="2"/>
  <c r="DC84" i="2"/>
  <c r="DC85" i="2"/>
  <c r="DC86" i="2"/>
  <c r="DC87" i="2"/>
  <c r="DC88" i="2"/>
  <c r="DC89" i="2"/>
  <c r="DC90" i="2"/>
  <c r="DC91" i="2"/>
  <c r="DC92" i="2"/>
  <c r="DD92" i="2" s="1"/>
  <c r="DC93" i="2"/>
  <c r="DC94" i="2"/>
  <c r="DC95" i="2"/>
  <c r="DC96" i="2"/>
  <c r="DC97" i="2"/>
  <c r="DC98" i="2"/>
  <c r="DC99" i="2"/>
  <c r="DC100" i="2"/>
  <c r="DD100" i="2" s="1"/>
  <c r="DC101" i="2"/>
  <c r="DC102" i="2"/>
  <c r="DD102" i="2" s="1"/>
  <c r="DC103" i="2"/>
  <c r="DC104" i="2"/>
  <c r="DC105" i="2"/>
  <c r="DC106" i="2"/>
  <c r="DC107" i="2"/>
  <c r="DC108" i="2"/>
  <c r="DC109" i="2"/>
  <c r="DC110" i="2"/>
  <c r="DD110" i="2" s="1"/>
  <c r="DC111" i="2"/>
  <c r="DC112" i="2"/>
  <c r="DC113" i="2"/>
  <c r="DC114" i="2"/>
  <c r="DC115" i="2"/>
  <c r="DC116" i="2"/>
  <c r="DC117" i="2"/>
  <c r="DC118" i="2"/>
  <c r="DD118" i="2" s="1"/>
  <c r="DC119" i="2"/>
  <c r="DC120" i="2"/>
  <c r="DC121" i="2"/>
  <c r="DC122" i="2"/>
  <c r="CZ5" i="2"/>
  <c r="CZ6" i="2"/>
  <c r="CZ7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2" i="2"/>
  <c r="CZ43" i="2"/>
  <c r="CZ44" i="2"/>
  <c r="CZ45" i="2"/>
  <c r="CZ46" i="2"/>
  <c r="CZ47" i="2"/>
  <c r="CZ48" i="2"/>
  <c r="CZ50" i="2"/>
  <c r="CZ51" i="2"/>
  <c r="CZ52" i="2"/>
  <c r="CZ53" i="2"/>
  <c r="CZ54" i="2"/>
  <c r="CZ55" i="2"/>
  <c r="CZ56" i="2"/>
  <c r="CZ57" i="2"/>
  <c r="CZ59" i="2"/>
  <c r="CZ60" i="2"/>
  <c r="CZ61" i="2"/>
  <c r="CZ62" i="2"/>
  <c r="CZ63" i="2"/>
  <c r="CZ64" i="2"/>
  <c r="CZ65" i="2"/>
  <c r="CZ66" i="2"/>
  <c r="CZ67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3" i="2"/>
  <c r="CZ84" i="2"/>
  <c r="CZ85" i="2"/>
  <c r="CZ86" i="2"/>
  <c r="CZ87" i="2"/>
  <c r="CZ88" i="2"/>
  <c r="CZ89" i="2"/>
  <c r="CZ90" i="2"/>
  <c r="CZ91" i="2"/>
  <c r="CZ92" i="2"/>
  <c r="CZ93" i="2"/>
  <c r="DA93" i="2" s="1"/>
  <c r="CZ94" i="2"/>
  <c r="CZ95" i="2"/>
  <c r="CZ96" i="2"/>
  <c r="CZ97" i="2"/>
  <c r="CZ98" i="2"/>
  <c r="CZ99" i="2"/>
  <c r="CZ100" i="2"/>
  <c r="CZ101" i="2"/>
  <c r="DA101" i="2" s="1"/>
  <c r="CZ102" i="2"/>
  <c r="CZ103" i="2"/>
  <c r="DA103" i="2" s="1"/>
  <c r="CZ104" i="2"/>
  <c r="CZ105" i="2"/>
  <c r="CZ106" i="2"/>
  <c r="CZ107" i="2"/>
  <c r="CZ108" i="2"/>
  <c r="CZ109" i="2"/>
  <c r="DA109" i="2" s="1"/>
  <c r="CZ110" i="2"/>
  <c r="CZ111" i="2"/>
  <c r="DA111" i="2" s="1"/>
  <c r="CZ112" i="2"/>
  <c r="CZ113" i="2"/>
  <c r="CZ114" i="2"/>
  <c r="CZ115" i="2"/>
  <c r="CZ116" i="2"/>
  <c r="CZ117" i="2"/>
  <c r="DA117" i="2" s="1"/>
  <c r="CZ118" i="2"/>
  <c r="CZ119" i="2"/>
  <c r="DA119" i="2" s="1"/>
  <c r="CZ120" i="2"/>
  <c r="CZ121" i="2"/>
  <c r="CZ122" i="2"/>
  <c r="CX5" i="2"/>
  <c r="CX6" i="2"/>
  <c r="CX7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2" i="2"/>
  <c r="CX43" i="2"/>
  <c r="CX44" i="2"/>
  <c r="CX45" i="2"/>
  <c r="CX46" i="2"/>
  <c r="CX47" i="2"/>
  <c r="CX48" i="2"/>
  <c r="CX50" i="2"/>
  <c r="CX51" i="2"/>
  <c r="CX52" i="2"/>
  <c r="CX53" i="2"/>
  <c r="CX54" i="2"/>
  <c r="CX55" i="2"/>
  <c r="CX56" i="2"/>
  <c r="CX57" i="2"/>
  <c r="CX59" i="2"/>
  <c r="CX60" i="2"/>
  <c r="CX61" i="2"/>
  <c r="CX62" i="2"/>
  <c r="CX63" i="2"/>
  <c r="CX64" i="2"/>
  <c r="CX65" i="2"/>
  <c r="CX66" i="2"/>
  <c r="CX67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3" i="2"/>
  <c r="CX84" i="2"/>
  <c r="CX85" i="2"/>
  <c r="CX86" i="2"/>
  <c r="CX87" i="2"/>
  <c r="CX88" i="2"/>
  <c r="CX89" i="2"/>
  <c r="CX90" i="2"/>
  <c r="CX91" i="2"/>
  <c r="CX92" i="2"/>
  <c r="CY92" i="2" s="1"/>
  <c r="CX93" i="2"/>
  <c r="CX94" i="2"/>
  <c r="CX95" i="2"/>
  <c r="CX96" i="2"/>
  <c r="CX97" i="2"/>
  <c r="CX98" i="2"/>
  <c r="CX99" i="2"/>
  <c r="CX100" i="2"/>
  <c r="CY100" i="2" s="1"/>
  <c r="CX101" i="2"/>
  <c r="CX102" i="2"/>
  <c r="CY102" i="2" s="1"/>
  <c r="CX103" i="2"/>
  <c r="CX104" i="2"/>
  <c r="CX105" i="2"/>
  <c r="CX106" i="2"/>
  <c r="CX107" i="2"/>
  <c r="CX108" i="2"/>
  <c r="CY108" i="2" s="1"/>
  <c r="CX109" i="2"/>
  <c r="CX110" i="2"/>
  <c r="CX111" i="2"/>
  <c r="CX112" i="2"/>
  <c r="CX113" i="2"/>
  <c r="CX114" i="2"/>
  <c r="CX115" i="2"/>
  <c r="CX116" i="2"/>
  <c r="CY116" i="2" s="1"/>
  <c r="CX117" i="2"/>
  <c r="CX118" i="2"/>
  <c r="CY118" i="2" s="1"/>
  <c r="CX119" i="2"/>
  <c r="CX120" i="2"/>
  <c r="CX121" i="2"/>
  <c r="CX122" i="2"/>
  <c r="CU5" i="2"/>
  <c r="CU6" i="2"/>
  <c r="CU7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2" i="2"/>
  <c r="CU43" i="2"/>
  <c r="CU44" i="2"/>
  <c r="CU45" i="2"/>
  <c r="CU46" i="2"/>
  <c r="CU47" i="2"/>
  <c r="CU48" i="2"/>
  <c r="CU50" i="2"/>
  <c r="CU51" i="2"/>
  <c r="CU52" i="2"/>
  <c r="CU53" i="2"/>
  <c r="CU54" i="2"/>
  <c r="CU55" i="2"/>
  <c r="CU56" i="2"/>
  <c r="CU57" i="2"/>
  <c r="CU59" i="2"/>
  <c r="CU60" i="2"/>
  <c r="CU61" i="2"/>
  <c r="CU62" i="2"/>
  <c r="CU63" i="2"/>
  <c r="CU64" i="2"/>
  <c r="CU65" i="2"/>
  <c r="CU66" i="2"/>
  <c r="CU67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3" i="2"/>
  <c r="CU84" i="2"/>
  <c r="CU85" i="2"/>
  <c r="CU86" i="2"/>
  <c r="CU87" i="2"/>
  <c r="CU88" i="2"/>
  <c r="CU89" i="2"/>
  <c r="CU90" i="2"/>
  <c r="CU91" i="2"/>
  <c r="CU92" i="2"/>
  <c r="CU93" i="2"/>
  <c r="CU94" i="2"/>
  <c r="CU95" i="2"/>
  <c r="CU96" i="2"/>
  <c r="CU97" i="2"/>
  <c r="CU98" i="2"/>
  <c r="CU99" i="2"/>
  <c r="CU100" i="2"/>
  <c r="CU101" i="2"/>
  <c r="CU102" i="2"/>
  <c r="CU103" i="2"/>
  <c r="CU104" i="2"/>
  <c r="CU105" i="2"/>
  <c r="CU106" i="2"/>
  <c r="CU107" i="2"/>
  <c r="CU108" i="2"/>
  <c r="CU109" i="2"/>
  <c r="CU110" i="2"/>
  <c r="CU111" i="2"/>
  <c r="CU112" i="2"/>
  <c r="CU113" i="2"/>
  <c r="CU114" i="2"/>
  <c r="CU115" i="2"/>
  <c r="CU116" i="2"/>
  <c r="CU117" i="2"/>
  <c r="CU118" i="2"/>
  <c r="CU119" i="2"/>
  <c r="CU120" i="2"/>
  <c r="CU121" i="2"/>
  <c r="CU122" i="2"/>
  <c r="CS5" i="2"/>
  <c r="CS6" i="2"/>
  <c r="CS7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2" i="2"/>
  <c r="CS43" i="2"/>
  <c r="CS44" i="2"/>
  <c r="CS45" i="2"/>
  <c r="CS46" i="2"/>
  <c r="CS47" i="2"/>
  <c r="CS48" i="2"/>
  <c r="CS50" i="2"/>
  <c r="CS51" i="2"/>
  <c r="CS52" i="2"/>
  <c r="CS53" i="2"/>
  <c r="CS54" i="2"/>
  <c r="CS55" i="2"/>
  <c r="CS56" i="2"/>
  <c r="CS57" i="2"/>
  <c r="CS59" i="2"/>
  <c r="CS60" i="2"/>
  <c r="CS61" i="2"/>
  <c r="CS62" i="2"/>
  <c r="CS63" i="2"/>
  <c r="CS64" i="2"/>
  <c r="CS65" i="2"/>
  <c r="CS66" i="2"/>
  <c r="CS67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3" i="2"/>
  <c r="CS84" i="2"/>
  <c r="CS85" i="2"/>
  <c r="CS86" i="2"/>
  <c r="CS87" i="2"/>
  <c r="CS88" i="2"/>
  <c r="CS89" i="2"/>
  <c r="CS90" i="2"/>
  <c r="CS91" i="2"/>
  <c r="CS92" i="2"/>
  <c r="CT92" i="2" s="1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105" i="2"/>
  <c r="CS106" i="2"/>
  <c r="CS107" i="2"/>
  <c r="CS108" i="2"/>
  <c r="CT108" i="2" s="1"/>
  <c r="CS109" i="2"/>
  <c r="CS110" i="2"/>
  <c r="CT110" i="2" s="1"/>
  <c r="CS111" i="2"/>
  <c r="CS112" i="2"/>
  <c r="CS113" i="2"/>
  <c r="CS114" i="2"/>
  <c r="CS115" i="2"/>
  <c r="CS116" i="2"/>
  <c r="CS117" i="2"/>
  <c r="CS118" i="2"/>
  <c r="CS119" i="2"/>
  <c r="CS120" i="2"/>
  <c r="CS121" i="2"/>
  <c r="CS122" i="2"/>
  <c r="CP5" i="2"/>
  <c r="CP6" i="2"/>
  <c r="CP7" i="2"/>
  <c r="CP8" i="2"/>
  <c r="CP9" i="2"/>
  <c r="CP10" i="2"/>
  <c r="CP11" i="2"/>
  <c r="CP12" i="2"/>
  <c r="CP13" i="2"/>
  <c r="CP14" i="2"/>
  <c r="CP15" i="2"/>
  <c r="CP16" i="2"/>
  <c r="CP17" i="2"/>
  <c r="CP18" i="2"/>
  <c r="CP19" i="2"/>
  <c r="CP20" i="2"/>
  <c r="CP21" i="2"/>
  <c r="CP22" i="2"/>
  <c r="CP23" i="2"/>
  <c r="CP24" i="2"/>
  <c r="CP25" i="2"/>
  <c r="CP26" i="2"/>
  <c r="CP27" i="2"/>
  <c r="CP28" i="2"/>
  <c r="CP29" i="2"/>
  <c r="CP30" i="2"/>
  <c r="CP31" i="2"/>
  <c r="CP32" i="2"/>
  <c r="CP33" i="2"/>
  <c r="CP34" i="2"/>
  <c r="CP35" i="2"/>
  <c r="CP36" i="2"/>
  <c r="CP37" i="2"/>
  <c r="CP38" i="2"/>
  <c r="CP39" i="2"/>
  <c r="CP42" i="2"/>
  <c r="CP43" i="2"/>
  <c r="CP44" i="2"/>
  <c r="CP45" i="2"/>
  <c r="CP46" i="2"/>
  <c r="CP47" i="2"/>
  <c r="CP48" i="2"/>
  <c r="CP50" i="2"/>
  <c r="CP51" i="2"/>
  <c r="CP52" i="2"/>
  <c r="CP53" i="2"/>
  <c r="CP54" i="2"/>
  <c r="CP55" i="2"/>
  <c r="CP56" i="2"/>
  <c r="CP57" i="2"/>
  <c r="CP59" i="2"/>
  <c r="CP60" i="2"/>
  <c r="CP61" i="2"/>
  <c r="CP62" i="2"/>
  <c r="CP63" i="2"/>
  <c r="CP64" i="2"/>
  <c r="CP65" i="2"/>
  <c r="CP66" i="2"/>
  <c r="CP67" i="2"/>
  <c r="CP69" i="2"/>
  <c r="CP70" i="2"/>
  <c r="CP71" i="2"/>
  <c r="CP72" i="2"/>
  <c r="CP73" i="2"/>
  <c r="CP74" i="2"/>
  <c r="CP75" i="2"/>
  <c r="CP76" i="2"/>
  <c r="CP77" i="2"/>
  <c r="CP78" i="2"/>
  <c r="CP79" i="2"/>
  <c r="CP80" i="2"/>
  <c r="CP83" i="2"/>
  <c r="CP84" i="2"/>
  <c r="CP85" i="2"/>
  <c r="CP86" i="2"/>
  <c r="CP87" i="2"/>
  <c r="CP88" i="2"/>
  <c r="CP89" i="2"/>
  <c r="CP90" i="2"/>
  <c r="CP91" i="2"/>
  <c r="CP92" i="2"/>
  <c r="CP93" i="2"/>
  <c r="CP94" i="2"/>
  <c r="CP95" i="2"/>
  <c r="CP96" i="2"/>
  <c r="CP97" i="2"/>
  <c r="CP98" i="2"/>
  <c r="CP99" i="2"/>
  <c r="CP100" i="2"/>
  <c r="CP101" i="2"/>
  <c r="CP102" i="2"/>
  <c r="CP103" i="2"/>
  <c r="CP104" i="2"/>
  <c r="CP105" i="2"/>
  <c r="CP106" i="2"/>
  <c r="CP107" i="2"/>
  <c r="CP108" i="2"/>
  <c r="CP109" i="2"/>
  <c r="CQ109" i="2" s="1"/>
  <c r="CP110" i="2"/>
  <c r="CP111" i="2"/>
  <c r="CP112" i="2"/>
  <c r="CP113" i="2"/>
  <c r="CP114" i="2"/>
  <c r="CP115" i="2"/>
  <c r="CP116" i="2"/>
  <c r="CP117" i="2"/>
  <c r="CP118" i="2"/>
  <c r="CP119" i="2"/>
  <c r="CP120" i="2"/>
  <c r="CP121" i="2"/>
  <c r="CP122" i="2"/>
  <c r="CP123" i="2"/>
  <c r="CN5" i="2"/>
  <c r="CN6" i="2"/>
  <c r="CN7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2" i="2"/>
  <c r="CN43" i="2"/>
  <c r="CN44" i="2"/>
  <c r="CN45" i="2"/>
  <c r="CN46" i="2"/>
  <c r="CN47" i="2"/>
  <c r="CN48" i="2"/>
  <c r="CN50" i="2"/>
  <c r="CN51" i="2"/>
  <c r="CN52" i="2"/>
  <c r="CN53" i="2"/>
  <c r="CN54" i="2"/>
  <c r="CN55" i="2"/>
  <c r="CN56" i="2"/>
  <c r="CN57" i="2"/>
  <c r="CN59" i="2"/>
  <c r="CN60" i="2"/>
  <c r="CN61" i="2"/>
  <c r="CN62" i="2"/>
  <c r="CN63" i="2"/>
  <c r="CN64" i="2"/>
  <c r="CN65" i="2"/>
  <c r="CN66" i="2"/>
  <c r="CN67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3" i="2"/>
  <c r="CN84" i="2"/>
  <c r="CN85" i="2"/>
  <c r="CN86" i="2"/>
  <c r="CN87" i="2"/>
  <c r="CN88" i="2"/>
  <c r="CN89" i="2"/>
  <c r="CN90" i="2"/>
  <c r="CN91" i="2"/>
  <c r="CN92" i="2"/>
  <c r="CN93" i="2"/>
  <c r="CN94" i="2"/>
  <c r="CN95" i="2"/>
  <c r="CN96" i="2"/>
  <c r="CN97" i="2"/>
  <c r="CN98" i="2"/>
  <c r="CN99" i="2"/>
  <c r="CN100" i="2"/>
  <c r="CN101" i="2"/>
  <c r="CN102" i="2"/>
  <c r="CN103" i="2"/>
  <c r="CN104" i="2"/>
  <c r="CN105" i="2"/>
  <c r="CN106" i="2"/>
  <c r="CN107" i="2"/>
  <c r="CN108" i="2"/>
  <c r="CN109" i="2"/>
  <c r="CN110" i="2"/>
  <c r="CN111" i="2"/>
  <c r="CN112" i="2"/>
  <c r="CN113" i="2"/>
  <c r="CN114" i="2"/>
  <c r="CN115" i="2"/>
  <c r="CN116" i="2"/>
  <c r="CN117" i="2"/>
  <c r="CN118" i="2"/>
  <c r="CN119" i="2"/>
  <c r="CN120" i="2"/>
  <c r="CN121" i="2"/>
  <c r="CO121" i="2" s="1"/>
  <c r="CN122" i="2"/>
  <c r="CK5" i="2"/>
  <c r="CK6" i="2"/>
  <c r="CK7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2" i="2"/>
  <c r="CK43" i="2"/>
  <c r="CK44" i="2"/>
  <c r="CK45" i="2"/>
  <c r="CK46" i="2"/>
  <c r="CK47" i="2"/>
  <c r="CK48" i="2"/>
  <c r="CK50" i="2"/>
  <c r="CK51" i="2"/>
  <c r="CK52" i="2"/>
  <c r="CK53" i="2"/>
  <c r="CK54" i="2"/>
  <c r="CK55" i="2"/>
  <c r="CK56" i="2"/>
  <c r="CK57" i="2"/>
  <c r="CK59" i="2"/>
  <c r="CK60" i="2"/>
  <c r="CK61" i="2"/>
  <c r="CK62" i="2"/>
  <c r="CK63" i="2"/>
  <c r="CK64" i="2"/>
  <c r="CK65" i="2"/>
  <c r="CK66" i="2"/>
  <c r="CK67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3" i="2"/>
  <c r="CK84" i="2"/>
  <c r="CK85" i="2"/>
  <c r="CK86" i="2"/>
  <c r="CK87" i="2"/>
  <c r="CK88" i="2"/>
  <c r="CK89" i="2"/>
  <c r="CK90" i="2"/>
  <c r="CK91" i="2"/>
  <c r="CK92" i="2"/>
  <c r="CK93" i="2"/>
  <c r="CK94" i="2"/>
  <c r="CK95" i="2"/>
  <c r="CK96" i="2"/>
  <c r="CK97" i="2"/>
  <c r="CK98" i="2"/>
  <c r="CL98" i="2" s="1"/>
  <c r="CK99" i="2"/>
  <c r="CK100" i="2"/>
  <c r="CK101" i="2"/>
  <c r="CK102" i="2"/>
  <c r="CK103" i="2"/>
  <c r="CK104" i="2"/>
  <c r="CL104" i="2" s="1"/>
  <c r="CK105" i="2"/>
  <c r="CK106" i="2"/>
  <c r="CL106" i="2" s="1"/>
  <c r="CK107" i="2"/>
  <c r="CK108" i="2"/>
  <c r="CK109" i="2"/>
  <c r="CK110" i="2"/>
  <c r="CK111" i="2"/>
  <c r="CK112" i="2"/>
  <c r="CK113" i="2"/>
  <c r="CK114" i="2"/>
  <c r="CL114" i="2" s="1"/>
  <c r="CK115" i="2"/>
  <c r="CK116" i="2"/>
  <c r="CK117" i="2"/>
  <c r="CK118" i="2"/>
  <c r="CK119" i="2"/>
  <c r="CK120" i="2"/>
  <c r="CL120" i="2" s="1"/>
  <c r="CK121" i="2"/>
  <c r="CK122" i="2"/>
  <c r="CL122" i="2" s="1"/>
  <c r="CI5" i="2"/>
  <c r="CI6" i="2"/>
  <c r="CI7" i="2"/>
  <c r="CI8" i="2"/>
  <c r="CI9" i="2"/>
  <c r="CI10" i="2"/>
  <c r="CI11" i="2"/>
  <c r="CI12" i="2"/>
  <c r="CI13" i="2"/>
  <c r="CI14" i="2"/>
  <c r="CI15" i="2"/>
  <c r="CI16" i="2"/>
  <c r="CI17" i="2"/>
  <c r="CI18" i="2"/>
  <c r="CI19" i="2"/>
  <c r="CI20" i="2"/>
  <c r="CI21" i="2"/>
  <c r="CI22" i="2"/>
  <c r="CI23" i="2"/>
  <c r="CI24" i="2"/>
  <c r="CI25" i="2"/>
  <c r="CI26" i="2"/>
  <c r="CI27" i="2"/>
  <c r="CI28" i="2"/>
  <c r="CI29" i="2"/>
  <c r="CI30" i="2"/>
  <c r="CI31" i="2"/>
  <c r="CI32" i="2"/>
  <c r="CI33" i="2"/>
  <c r="CI34" i="2"/>
  <c r="CI35" i="2"/>
  <c r="CI36" i="2"/>
  <c r="CI37" i="2"/>
  <c r="CI38" i="2"/>
  <c r="CI39" i="2"/>
  <c r="CI42" i="2"/>
  <c r="CI43" i="2"/>
  <c r="CI44" i="2"/>
  <c r="CI45" i="2"/>
  <c r="CI46" i="2"/>
  <c r="CI47" i="2"/>
  <c r="CI48" i="2"/>
  <c r="CI50" i="2"/>
  <c r="CI51" i="2"/>
  <c r="CI52" i="2"/>
  <c r="CI53" i="2"/>
  <c r="CI54" i="2"/>
  <c r="CI55" i="2"/>
  <c r="CI56" i="2"/>
  <c r="CI57" i="2"/>
  <c r="CI59" i="2"/>
  <c r="CI60" i="2"/>
  <c r="CI61" i="2"/>
  <c r="CI62" i="2"/>
  <c r="CI63" i="2"/>
  <c r="CI64" i="2"/>
  <c r="CI65" i="2"/>
  <c r="CI66" i="2"/>
  <c r="CI67" i="2"/>
  <c r="CI69" i="2"/>
  <c r="CI70" i="2"/>
  <c r="CI71" i="2"/>
  <c r="CI72" i="2"/>
  <c r="CI73" i="2"/>
  <c r="CI74" i="2"/>
  <c r="CI75" i="2"/>
  <c r="CI76" i="2"/>
  <c r="CI77" i="2"/>
  <c r="CI78" i="2"/>
  <c r="CI79" i="2"/>
  <c r="CI80" i="2"/>
  <c r="CI83" i="2"/>
  <c r="CI84" i="2"/>
  <c r="CI85" i="2"/>
  <c r="CI86" i="2"/>
  <c r="CI87" i="2"/>
  <c r="CI88" i="2"/>
  <c r="CI89" i="2"/>
  <c r="CI90" i="2"/>
  <c r="CI91" i="2"/>
  <c r="CI92" i="2"/>
  <c r="CI93" i="2"/>
  <c r="CI94" i="2"/>
  <c r="CI95" i="2"/>
  <c r="CJ95" i="2" s="1"/>
  <c r="CI96" i="2"/>
  <c r="CI97" i="2"/>
  <c r="CI98" i="2"/>
  <c r="CI99" i="2"/>
  <c r="CI100" i="2"/>
  <c r="CI101" i="2"/>
  <c r="CI102" i="2"/>
  <c r="CI103" i="2"/>
  <c r="CI104" i="2"/>
  <c r="CI105" i="2"/>
  <c r="CJ105" i="2" s="1"/>
  <c r="CI106" i="2"/>
  <c r="CI107" i="2"/>
  <c r="CI108" i="2"/>
  <c r="CI109" i="2"/>
  <c r="CI110" i="2"/>
  <c r="CI111" i="2"/>
  <c r="CI112" i="2"/>
  <c r="CI113" i="2"/>
  <c r="CI114" i="2"/>
  <c r="CI115" i="2"/>
  <c r="CI116" i="2"/>
  <c r="CI117" i="2"/>
  <c r="CI118" i="2"/>
  <c r="CI119" i="2"/>
  <c r="CI120" i="2"/>
  <c r="CI121" i="2"/>
  <c r="CJ121" i="2" s="1"/>
  <c r="CI122" i="2"/>
  <c r="CF5" i="2"/>
  <c r="CF6" i="2"/>
  <c r="CF7" i="2"/>
  <c r="CF8" i="2"/>
  <c r="CF9" i="2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2" i="2"/>
  <c r="CF43" i="2"/>
  <c r="CF44" i="2"/>
  <c r="CF45" i="2"/>
  <c r="CF46" i="2"/>
  <c r="CF47" i="2"/>
  <c r="CF48" i="2"/>
  <c r="CF50" i="2"/>
  <c r="CF51" i="2"/>
  <c r="CF52" i="2"/>
  <c r="CF53" i="2"/>
  <c r="CF54" i="2"/>
  <c r="CF55" i="2"/>
  <c r="CF56" i="2"/>
  <c r="CF57" i="2"/>
  <c r="CF59" i="2"/>
  <c r="CF60" i="2"/>
  <c r="CF61" i="2"/>
  <c r="CF62" i="2"/>
  <c r="CF63" i="2"/>
  <c r="CF64" i="2"/>
  <c r="CF65" i="2"/>
  <c r="CF66" i="2"/>
  <c r="CF67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3" i="2"/>
  <c r="CF84" i="2"/>
  <c r="CF85" i="2"/>
  <c r="CF86" i="2"/>
  <c r="CF87" i="2"/>
  <c r="CF88" i="2"/>
  <c r="CF89" i="2"/>
  <c r="CF90" i="2"/>
  <c r="CF91" i="2"/>
  <c r="CF92" i="2"/>
  <c r="CF93" i="2"/>
  <c r="CF94" i="2"/>
  <c r="CF95" i="2"/>
  <c r="CF96" i="2"/>
  <c r="CF97" i="2"/>
  <c r="CF98" i="2"/>
  <c r="CG98" i="2" s="1"/>
  <c r="CF99" i="2"/>
  <c r="CF100" i="2"/>
  <c r="CF101" i="2"/>
  <c r="CF102" i="2"/>
  <c r="CF103" i="2"/>
  <c r="CF104" i="2"/>
  <c r="CG104" i="2" s="1"/>
  <c r="CF105" i="2"/>
  <c r="CF106" i="2"/>
  <c r="CG106" i="2" s="1"/>
  <c r="CF107" i="2"/>
  <c r="CF108" i="2"/>
  <c r="CF109" i="2"/>
  <c r="CF110" i="2"/>
  <c r="CF111" i="2"/>
  <c r="CF112" i="2"/>
  <c r="CF113" i="2"/>
  <c r="CF114" i="2"/>
  <c r="CG114" i="2" s="1"/>
  <c r="CF115" i="2"/>
  <c r="CF116" i="2"/>
  <c r="CF117" i="2"/>
  <c r="CF118" i="2"/>
  <c r="CG118" i="2" s="1"/>
  <c r="CF119" i="2"/>
  <c r="CF120" i="2"/>
  <c r="CG120" i="2" s="1"/>
  <c r="CF121" i="2"/>
  <c r="CF122" i="2"/>
  <c r="CG122" i="2" s="1"/>
  <c r="CD5" i="2"/>
  <c r="CD6" i="2"/>
  <c r="CD7" i="2"/>
  <c r="CD8" i="2"/>
  <c r="CD9" i="2"/>
  <c r="CD10" i="2"/>
  <c r="CD11" i="2"/>
  <c r="CD12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2" i="2"/>
  <c r="CD43" i="2"/>
  <c r="CD44" i="2"/>
  <c r="CD45" i="2"/>
  <c r="CD46" i="2"/>
  <c r="CD47" i="2"/>
  <c r="CD48" i="2"/>
  <c r="CD50" i="2"/>
  <c r="CD51" i="2"/>
  <c r="CD52" i="2"/>
  <c r="CD53" i="2"/>
  <c r="CD54" i="2"/>
  <c r="CD55" i="2"/>
  <c r="CD56" i="2"/>
  <c r="CD57" i="2"/>
  <c r="CD59" i="2"/>
  <c r="CD60" i="2"/>
  <c r="CD61" i="2"/>
  <c r="CD62" i="2"/>
  <c r="CD63" i="2"/>
  <c r="CD64" i="2"/>
  <c r="CD65" i="2"/>
  <c r="CD66" i="2"/>
  <c r="CD67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3" i="2"/>
  <c r="CD84" i="2"/>
  <c r="CD85" i="2"/>
  <c r="CD86" i="2"/>
  <c r="CD87" i="2"/>
  <c r="CD88" i="2"/>
  <c r="CD89" i="2"/>
  <c r="CD90" i="2"/>
  <c r="CD91" i="2"/>
  <c r="CD92" i="2"/>
  <c r="CD93" i="2"/>
  <c r="CD94" i="2"/>
  <c r="CD95" i="2"/>
  <c r="CE95" i="2" s="1"/>
  <c r="CD96" i="2"/>
  <c r="CD97" i="2"/>
  <c r="CD98" i="2"/>
  <c r="CD99" i="2"/>
  <c r="CD100" i="2"/>
  <c r="CD101" i="2"/>
  <c r="CD102" i="2"/>
  <c r="CD103" i="2"/>
  <c r="CD104" i="2"/>
  <c r="CD105" i="2"/>
  <c r="CE105" i="2" s="1"/>
  <c r="CD106" i="2"/>
  <c r="CD107" i="2"/>
  <c r="CD108" i="2"/>
  <c r="CD109" i="2"/>
  <c r="CD110" i="2"/>
  <c r="CD111" i="2"/>
  <c r="CD112" i="2"/>
  <c r="CD113" i="2"/>
  <c r="CD114" i="2"/>
  <c r="CD115" i="2"/>
  <c r="CE115" i="2" s="1"/>
  <c r="CD116" i="2"/>
  <c r="CD117" i="2"/>
  <c r="CD118" i="2"/>
  <c r="CD119" i="2"/>
  <c r="CD120" i="2"/>
  <c r="CD121" i="2"/>
  <c r="CE121" i="2" s="1"/>
  <c r="CD122" i="2"/>
  <c r="BZ5" i="2"/>
  <c r="BZ6" i="2"/>
  <c r="BZ7" i="2"/>
  <c r="BZ8" i="2"/>
  <c r="BZ9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2" i="2"/>
  <c r="BZ43" i="2"/>
  <c r="BZ44" i="2"/>
  <c r="BZ45" i="2"/>
  <c r="BZ46" i="2"/>
  <c r="BZ47" i="2"/>
  <c r="BZ48" i="2"/>
  <c r="BZ50" i="2"/>
  <c r="BZ51" i="2"/>
  <c r="BZ52" i="2"/>
  <c r="BZ53" i="2"/>
  <c r="BZ54" i="2"/>
  <c r="BZ55" i="2"/>
  <c r="BZ56" i="2"/>
  <c r="BZ57" i="2"/>
  <c r="BZ59" i="2"/>
  <c r="BZ60" i="2"/>
  <c r="BZ61" i="2"/>
  <c r="BZ62" i="2"/>
  <c r="BZ63" i="2"/>
  <c r="BZ64" i="2"/>
  <c r="BZ65" i="2"/>
  <c r="BZ66" i="2"/>
  <c r="BZ67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3" i="2"/>
  <c r="BZ84" i="2"/>
  <c r="BZ85" i="2"/>
  <c r="BZ86" i="2"/>
  <c r="BZ87" i="2"/>
  <c r="BZ88" i="2"/>
  <c r="BZ89" i="2"/>
  <c r="BZ90" i="2"/>
  <c r="BZ91" i="2"/>
  <c r="BZ92" i="2"/>
  <c r="BZ93" i="2"/>
  <c r="BZ94" i="2"/>
  <c r="BZ95" i="2"/>
  <c r="BZ96" i="2"/>
  <c r="BZ97" i="2"/>
  <c r="BZ98" i="2"/>
  <c r="BZ99" i="2"/>
  <c r="BZ100" i="2"/>
  <c r="BZ101" i="2"/>
  <c r="BZ102" i="2"/>
  <c r="BZ103" i="2"/>
  <c r="BZ104" i="2"/>
  <c r="BZ105" i="2"/>
  <c r="BZ106" i="2"/>
  <c r="CA106" i="2" s="1"/>
  <c r="BZ107" i="2"/>
  <c r="BZ108" i="2"/>
  <c r="BZ109" i="2"/>
  <c r="BZ110" i="2"/>
  <c r="BZ111" i="2"/>
  <c r="BZ112" i="2"/>
  <c r="CA112" i="2" s="1"/>
  <c r="BZ113" i="2"/>
  <c r="BZ114" i="2"/>
  <c r="CA114" i="2" s="1"/>
  <c r="BZ115" i="2"/>
  <c r="BZ116" i="2"/>
  <c r="BZ117" i="2"/>
  <c r="BZ118" i="2"/>
  <c r="BZ119" i="2"/>
  <c r="BZ120" i="2"/>
  <c r="BZ121" i="2"/>
  <c r="BZ122" i="2"/>
  <c r="BX5" i="2"/>
  <c r="BX6" i="2"/>
  <c r="BX7" i="2"/>
  <c r="BX8" i="2"/>
  <c r="BX9" i="2"/>
  <c r="BX10" i="2"/>
  <c r="BX11" i="2"/>
  <c r="BX12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2" i="2"/>
  <c r="BX43" i="2"/>
  <c r="BX44" i="2"/>
  <c r="BX45" i="2"/>
  <c r="BX46" i="2"/>
  <c r="BX47" i="2"/>
  <c r="BX48" i="2"/>
  <c r="BX50" i="2"/>
  <c r="BX51" i="2"/>
  <c r="BX52" i="2"/>
  <c r="BX53" i="2"/>
  <c r="BX54" i="2"/>
  <c r="BX55" i="2"/>
  <c r="BX56" i="2"/>
  <c r="BX57" i="2"/>
  <c r="BX59" i="2"/>
  <c r="BX60" i="2"/>
  <c r="BX61" i="2"/>
  <c r="BX62" i="2"/>
  <c r="BX63" i="2"/>
  <c r="BX64" i="2"/>
  <c r="BX65" i="2"/>
  <c r="BX66" i="2"/>
  <c r="BX67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3" i="2"/>
  <c r="BX84" i="2"/>
  <c r="BX85" i="2"/>
  <c r="BX86" i="2"/>
  <c r="BX87" i="2"/>
  <c r="BX88" i="2"/>
  <c r="BX89" i="2"/>
  <c r="BX90" i="2"/>
  <c r="BX91" i="2"/>
  <c r="BX92" i="2"/>
  <c r="BX93" i="2"/>
  <c r="BX94" i="2"/>
  <c r="BX95" i="2"/>
  <c r="BX96" i="2"/>
  <c r="BX97" i="2"/>
  <c r="BX98" i="2"/>
  <c r="BX99" i="2"/>
  <c r="BX100" i="2"/>
  <c r="BX101" i="2"/>
  <c r="BX102" i="2"/>
  <c r="BX103" i="2"/>
  <c r="BX104" i="2"/>
  <c r="BX105" i="2"/>
  <c r="BX106" i="2"/>
  <c r="BX107" i="2"/>
  <c r="BX108" i="2"/>
  <c r="BX109" i="2"/>
  <c r="BX110" i="2"/>
  <c r="BX111" i="2"/>
  <c r="BX112" i="2"/>
  <c r="BX113" i="2"/>
  <c r="BX114" i="2"/>
  <c r="BX115" i="2"/>
  <c r="BX116" i="2"/>
  <c r="BX117" i="2"/>
  <c r="BX118" i="2"/>
  <c r="BX119" i="2"/>
  <c r="BX120" i="2"/>
  <c r="BX121" i="2"/>
  <c r="BX122" i="2"/>
  <c r="BU5" i="2"/>
  <c r="BU6" i="2"/>
  <c r="BU7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2" i="2"/>
  <c r="BU43" i="2"/>
  <c r="BU44" i="2"/>
  <c r="BU45" i="2"/>
  <c r="BU46" i="2"/>
  <c r="BU47" i="2"/>
  <c r="BU48" i="2"/>
  <c r="BU50" i="2"/>
  <c r="BU51" i="2"/>
  <c r="BU52" i="2"/>
  <c r="BU53" i="2"/>
  <c r="BU54" i="2"/>
  <c r="BU55" i="2"/>
  <c r="BU56" i="2"/>
  <c r="BU57" i="2"/>
  <c r="BU59" i="2"/>
  <c r="BU60" i="2"/>
  <c r="BU61" i="2"/>
  <c r="BU62" i="2"/>
  <c r="BU63" i="2"/>
  <c r="BU64" i="2"/>
  <c r="BU65" i="2"/>
  <c r="BU66" i="2"/>
  <c r="BU67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83" i="2"/>
  <c r="BU84" i="2"/>
  <c r="BU85" i="2"/>
  <c r="BU86" i="2"/>
  <c r="BU87" i="2"/>
  <c r="BU88" i="2"/>
  <c r="BU89" i="2"/>
  <c r="BU90" i="2"/>
  <c r="BU91" i="2"/>
  <c r="BU92" i="2"/>
  <c r="BU93" i="2"/>
  <c r="BU94" i="2"/>
  <c r="BU95" i="2"/>
  <c r="BU96" i="2"/>
  <c r="BU97" i="2"/>
  <c r="BU98" i="2"/>
  <c r="BU99" i="2"/>
  <c r="BU100" i="2"/>
  <c r="BU101" i="2"/>
  <c r="BU102" i="2"/>
  <c r="BU103" i="2"/>
  <c r="BU104" i="2"/>
  <c r="BU105" i="2"/>
  <c r="BU106" i="2"/>
  <c r="BU107" i="2"/>
  <c r="BU108" i="2"/>
  <c r="BU109" i="2"/>
  <c r="BU110" i="2"/>
  <c r="BU111" i="2"/>
  <c r="BU112" i="2"/>
  <c r="BU113" i="2"/>
  <c r="BU114" i="2"/>
  <c r="BU115" i="2"/>
  <c r="BU116" i="2"/>
  <c r="BU117" i="2"/>
  <c r="BU118" i="2"/>
  <c r="BU119" i="2"/>
  <c r="BU120" i="2"/>
  <c r="BU121" i="2"/>
  <c r="BU122" i="2"/>
  <c r="BS5" i="2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2" i="2"/>
  <c r="BS43" i="2"/>
  <c r="BS44" i="2"/>
  <c r="BS45" i="2"/>
  <c r="BS46" i="2"/>
  <c r="BS47" i="2"/>
  <c r="BS48" i="2"/>
  <c r="BS50" i="2"/>
  <c r="BS51" i="2"/>
  <c r="BS52" i="2"/>
  <c r="BS53" i="2"/>
  <c r="BS54" i="2"/>
  <c r="BS55" i="2"/>
  <c r="BS56" i="2"/>
  <c r="BS57" i="2"/>
  <c r="BS59" i="2"/>
  <c r="BS60" i="2"/>
  <c r="BS61" i="2"/>
  <c r="BS62" i="2"/>
  <c r="BS63" i="2"/>
  <c r="BS64" i="2"/>
  <c r="BS65" i="2"/>
  <c r="BS66" i="2"/>
  <c r="BS67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3" i="2"/>
  <c r="BS84" i="2"/>
  <c r="BS85" i="2"/>
  <c r="BS86" i="2"/>
  <c r="BS87" i="2"/>
  <c r="BS88" i="2"/>
  <c r="BS89" i="2"/>
  <c r="BS90" i="2"/>
  <c r="BS91" i="2"/>
  <c r="BS92" i="2"/>
  <c r="BS93" i="2"/>
  <c r="BS94" i="2"/>
  <c r="BS95" i="2"/>
  <c r="BS96" i="2"/>
  <c r="BS97" i="2"/>
  <c r="BS98" i="2"/>
  <c r="BS99" i="2"/>
  <c r="BS100" i="2"/>
  <c r="BS101" i="2"/>
  <c r="BS102" i="2"/>
  <c r="BS103" i="2"/>
  <c r="BS104" i="2"/>
  <c r="BS105" i="2"/>
  <c r="BS106" i="2"/>
  <c r="BS107" i="2"/>
  <c r="BS108" i="2"/>
  <c r="BS109" i="2"/>
  <c r="BS110" i="2"/>
  <c r="BS111" i="2"/>
  <c r="BS112" i="2"/>
  <c r="BS113" i="2"/>
  <c r="BS114" i="2"/>
  <c r="BS115" i="2"/>
  <c r="BS116" i="2"/>
  <c r="BS117" i="2"/>
  <c r="BS118" i="2"/>
  <c r="BS119" i="2"/>
  <c r="BS120" i="2"/>
  <c r="BS121" i="2"/>
  <c r="BS122" i="2"/>
  <c r="BP5" i="2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2" i="2"/>
  <c r="BP43" i="2"/>
  <c r="BP44" i="2"/>
  <c r="BP45" i="2"/>
  <c r="BP46" i="2"/>
  <c r="BP47" i="2"/>
  <c r="BP48" i="2"/>
  <c r="BP50" i="2"/>
  <c r="BP51" i="2"/>
  <c r="BP52" i="2"/>
  <c r="BP53" i="2"/>
  <c r="BP54" i="2"/>
  <c r="BP55" i="2"/>
  <c r="BP56" i="2"/>
  <c r="BP57" i="2"/>
  <c r="BP59" i="2"/>
  <c r="BP60" i="2"/>
  <c r="BP61" i="2"/>
  <c r="BP62" i="2"/>
  <c r="BP63" i="2"/>
  <c r="BP64" i="2"/>
  <c r="BP65" i="2"/>
  <c r="BP66" i="2"/>
  <c r="BP67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3" i="2"/>
  <c r="BP84" i="2"/>
  <c r="BP85" i="2"/>
  <c r="BP86" i="2"/>
  <c r="BP87" i="2"/>
  <c r="BP88" i="2"/>
  <c r="BP89" i="2"/>
  <c r="BP90" i="2"/>
  <c r="BP91" i="2"/>
  <c r="BP92" i="2"/>
  <c r="BP93" i="2"/>
  <c r="BP94" i="2"/>
  <c r="BP95" i="2"/>
  <c r="BP96" i="2"/>
  <c r="BP97" i="2"/>
  <c r="BP98" i="2"/>
  <c r="BP99" i="2"/>
  <c r="BP100" i="2"/>
  <c r="BP101" i="2"/>
  <c r="BP102" i="2"/>
  <c r="BP103" i="2"/>
  <c r="BP104" i="2"/>
  <c r="BP105" i="2"/>
  <c r="BP106" i="2"/>
  <c r="BP107" i="2"/>
  <c r="BP108" i="2"/>
  <c r="BP109" i="2"/>
  <c r="BP110" i="2"/>
  <c r="BP111" i="2"/>
  <c r="BP112" i="2"/>
  <c r="BP113" i="2"/>
  <c r="BP114" i="2"/>
  <c r="BP115" i="2"/>
  <c r="BP116" i="2"/>
  <c r="BP117" i="2"/>
  <c r="BP118" i="2"/>
  <c r="BP119" i="2"/>
  <c r="BP120" i="2"/>
  <c r="BP121" i="2"/>
  <c r="BP122" i="2"/>
  <c r="BN5" i="2"/>
  <c r="BN6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2" i="2"/>
  <c r="BN43" i="2"/>
  <c r="BN44" i="2"/>
  <c r="BN45" i="2"/>
  <c r="BN46" i="2"/>
  <c r="BN47" i="2"/>
  <c r="BN48" i="2"/>
  <c r="BN50" i="2"/>
  <c r="BN51" i="2"/>
  <c r="BN52" i="2"/>
  <c r="BN53" i="2"/>
  <c r="BN54" i="2"/>
  <c r="BN55" i="2"/>
  <c r="BN56" i="2"/>
  <c r="BN57" i="2"/>
  <c r="BN59" i="2"/>
  <c r="BN60" i="2"/>
  <c r="BN61" i="2"/>
  <c r="BN62" i="2"/>
  <c r="BN63" i="2"/>
  <c r="BN64" i="2"/>
  <c r="BN65" i="2"/>
  <c r="BN66" i="2"/>
  <c r="BN67" i="2"/>
  <c r="BN69" i="2"/>
  <c r="BN70" i="2"/>
  <c r="BN71" i="2"/>
  <c r="BN72" i="2"/>
  <c r="BN73" i="2"/>
  <c r="BN74" i="2"/>
  <c r="BN75" i="2"/>
  <c r="BN76" i="2"/>
  <c r="BN77" i="2"/>
  <c r="BN78" i="2"/>
  <c r="BN79" i="2"/>
  <c r="BN80" i="2"/>
  <c r="BN83" i="2"/>
  <c r="BN84" i="2"/>
  <c r="BN85" i="2"/>
  <c r="BN86" i="2"/>
  <c r="BN87" i="2"/>
  <c r="BN88" i="2"/>
  <c r="BN89" i="2"/>
  <c r="BN90" i="2"/>
  <c r="BN91" i="2"/>
  <c r="BN92" i="2"/>
  <c r="BN93" i="2"/>
  <c r="BN94" i="2"/>
  <c r="BN95" i="2"/>
  <c r="BN96" i="2"/>
  <c r="BN97" i="2"/>
  <c r="BN98" i="2"/>
  <c r="BN99" i="2"/>
  <c r="BN100" i="2"/>
  <c r="BN101" i="2"/>
  <c r="BN102" i="2"/>
  <c r="BN103" i="2"/>
  <c r="BN104" i="2"/>
  <c r="BN105" i="2"/>
  <c r="BN106" i="2"/>
  <c r="BN107" i="2"/>
  <c r="BN108" i="2"/>
  <c r="BN109" i="2"/>
  <c r="BN110" i="2"/>
  <c r="BN111" i="2"/>
  <c r="BN112" i="2"/>
  <c r="BN113" i="2"/>
  <c r="BN114" i="2"/>
  <c r="BN115" i="2"/>
  <c r="BN116" i="2"/>
  <c r="BN117" i="2"/>
  <c r="BN118" i="2"/>
  <c r="BN119" i="2"/>
  <c r="BN120" i="2"/>
  <c r="BN121" i="2"/>
  <c r="BN122" i="2"/>
  <c r="BK5" i="2"/>
  <c r="BK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2" i="2"/>
  <c r="BK43" i="2"/>
  <c r="BK44" i="2"/>
  <c r="BK45" i="2"/>
  <c r="BK46" i="2"/>
  <c r="BK47" i="2"/>
  <c r="BK48" i="2"/>
  <c r="BK50" i="2"/>
  <c r="BK51" i="2"/>
  <c r="BK52" i="2"/>
  <c r="BK53" i="2"/>
  <c r="BK54" i="2"/>
  <c r="BK55" i="2"/>
  <c r="BK56" i="2"/>
  <c r="BK57" i="2"/>
  <c r="BK59" i="2"/>
  <c r="BK60" i="2"/>
  <c r="BK61" i="2"/>
  <c r="BK62" i="2"/>
  <c r="BK63" i="2"/>
  <c r="BK64" i="2"/>
  <c r="BK65" i="2"/>
  <c r="BK66" i="2"/>
  <c r="BK67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3" i="2"/>
  <c r="BK84" i="2"/>
  <c r="BK85" i="2"/>
  <c r="BK86" i="2"/>
  <c r="BK87" i="2"/>
  <c r="BK88" i="2"/>
  <c r="BK89" i="2"/>
  <c r="BK90" i="2"/>
  <c r="BK91" i="2"/>
  <c r="BK92" i="2"/>
  <c r="BK93" i="2"/>
  <c r="BK94" i="2"/>
  <c r="BK95" i="2"/>
  <c r="BK96" i="2"/>
  <c r="BK97" i="2"/>
  <c r="BK98" i="2"/>
  <c r="BL98" i="2" s="1"/>
  <c r="BK99" i="2"/>
  <c r="BK100" i="2"/>
  <c r="BK101" i="2"/>
  <c r="BK102" i="2"/>
  <c r="BK103" i="2"/>
  <c r="BK104" i="2"/>
  <c r="BL104" i="2" s="1"/>
  <c r="BK105" i="2"/>
  <c r="BK106" i="2"/>
  <c r="BL106" i="2" s="1"/>
  <c r="BK107" i="2"/>
  <c r="BK108" i="2"/>
  <c r="BK109" i="2"/>
  <c r="BK110" i="2"/>
  <c r="BL110" i="2" s="1"/>
  <c r="BK111" i="2"/>
  <c r="BK112" i="2"/>
  <c r="BK113" i="2"/>
  <c r="BK114" i="2"/>
  <c r="BL114" i="2" s="1"/>
  <c r="BK115" i="2"/>
  <c r="BK116" i="2"/>
  <c r="BL116" i="2" s="1"/>
  <c r="BK117" i="2"/>
  <c r="BK118" i="2"/>
  <c r="BK119" i="2"/>
  <c r="BK120" i="2"/>
  <c r="BK121" i="2"/>
  <c r="BK122" i="2"/>
  <c r="BL122" i="2" s="1"/>
  <c r="BI5" i="2"/>
  <c r="BI6" i="2"/>
  <c r="BI7" i="2"/>
  <c r="BI8" i="2"/>
  <c r="BI9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2" i="2"/>
  <c r="BI43" i="2"/>
  <c r="BI44" i="2"/>
  <c r="BI45" i="2"/>
  <c r="BI46" i="2"/>
  <c r="BI47" i="2"/>
  <c r="BI48" i="2"/>
  <c r="BI50" i="2"/>
  <c r="BI51" i="2"/>
  <c r="BI52" i="2"/>
  <c r="BI53" i="2"/>
  <c r="BI54" i="2"/>
  <c r="BI55" i="2"/>
  <c r="BI56" i="2"/>
  <c r="BI57" i="2"/>
  <c r="BI59" i="2"/>
  <c r="BI60" i="2"/>
  <c r="BI61" i="2"/>
  <c r="BI62" i="2"/>
  <c r="BI63" i="2"/>
  <c r="BI64" i="2"/>
  <c r="BI65" i="2"/>
  <c r="BI66" i="2"/>
  <c r="BI67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3" i="2"/>
  <c r="BI84" i="2"/>
  <c r="BI85" i="2"/>
  <c r="BI86" i="2"/>
  <c r="BI87" i="2"/>
  <c r="BI88" i="2"/>
  <c r="BI89" i="2"/>
  <c r="BI90" i="2"/>
  <c r="BI91" i="2"/>
  <c r="BJ91" i="2" s="1"/>
  <c r="BI92" i="2"/>
  <c r="BI93" i="2"/>
  <c r="BI94" i="2"/>
  <c r="BI95" i="2"/>
  <c r="BI96" i="2"/>
  <c r="BI97" i="2"/>
  <c r="BI98" i="2"/>
  <c r="BI99" i="2"/>
  <c r="BI100" i="2"/>
  <c r="BI101" i="2"/>
  <c r="BI102" i="2"/>
  <c r="BI103" i="2"/>
  <c r="BI104" i="2"/>
  <c r="BI105" i="2"/>
  <c r="BI106" i="2"/>
  <c r="BI107" i="2"/>
  <c r="BI108" i="2"/>
  <c r="BI109" i="2"/>
  <c r="BI110" i="2"/>
  <c r="BI111" i="2"/>
  <c r="BI112" i="2"/>
  <c r="BI113" i="2"/>
  <c r="BI114" i="2"/>
  <c r="BI115" i="2"/>
  <c r="BI116" i="2"/>
  <c r="BI117" i="2"/>
  <c r="BI118" i="2"/>
  <c r="BI119" i="2"/>
  <c r="BI120" i="2"/>
  <c r="BI121" i="2"/>
  <c r="BI122" i="2"/>
  <c r="BF5" i="2"/>
  <c r="BF6" i="2"/>
  <c r="BF7" i="2"/>
  <c r="BF8" i="2"/>
  <c r="BF9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2" i="2"/>
  <c r="BF43" i="2"/>
  <c r="BF44" i="2"/>
  <c r="BF45" i="2"/>
  <c r="BF46" i="2"/>
  <c r="BF47" i="2"/>
  <c r="BF48" i="2"/>
  <c r="BF50" i="2"/>
  <c r="BF51" i="2"/>
  <c r="BF52" i="2"/>
  <c r="BF53" i="2"/>
  <c r="BF54" i="2"/>
  <c r="BF55" i="2"/>
  <c r="BF56" i="2"/>
  <c r="BF57" i="2"/>
  <c r="BF59" i="2"/>
  <c r="BF60" i="2"/>
  <c r="BF61" i="2"/>
  <c r="BF62" i="2"/>
  <c r="BF63" i="2"/>
  <c r="BF64" i="2"/>
  <c r="BF65" i="2"/>
  <c r="BF66" i="2"/>
  <c r="BF67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BF103" i="2"/>
  <c r="BF104" i="2"/>
  <c r="BF105" i="2"/>
  <c r="BF106" i="2"/>
  <c r="BG106" i="2" s="1"/>
  <c r="BF107" i="2"/>
  <c r="BF108" i="2"/>
  <c r="BF109" i="2"/>
  <c r="BF110" i="2"/>
  <c r="BF111" i="2"/>
  <c r="BF112" i="2"/>
  <c r="BF113" i="2"/>
  <c r="BF114" i="2"/>
  <c r="BF115" i="2"/>
  <c r="BF116" i="2"/>
  <c r="BF117" i="2"/>
  <c r="BF118" i="2"/>
  <c r="BF119" i="2"/>
  <c r="BF120" i="2"/>
  <c r="BF121" i="2"/>
  <c r="BF122" i="2"/>
  <c r="BD5" i="2"/>
  <c r="BD6" i="2"/>
  <c r="BD7" i="2"/>
  <c r="BD8" i="2"/>
  <c r="BD9" i="2"/>
  <c r="BD10" i="2"/>
  <c r="BD11" i="2"/>
  <c r="BD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2" i="2"/>
  <c r="BD43" i="2"/>
  <c r="BD44" i="2"/>
  <c r="BD45" i="2"/>
  <c r="BD46" i="2"/>
  <c r="BD47" i="2"/>
  <c r="BD48" i="2"/>
  <c r="BD50" i="2"/>
  <c r="BD51" i="2"/>
  <c r="BD52" i="2"/>
  <c r="BD53" i="2"/>
  <c r="BD54" i="2"/>
  <c r="BD55" i="2"/>
  <c r="BD56" i="2"/>
  <c r="BD57" i="2"/>
  <c r="BD59" i="2"/>
  <c r="BD60" i="2"/>
  <c r="BD61" i="2"/>
  <c r="BD62" i="2"/>
  <c r="BD63" i="2"/>
  <c r="BD64" i="2"/>
  <c r="BD65" i="2"/>
  <c r="BD66" i="2"/>
  <c r="BD67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3" i="2"/>
  <c r="BD84" i="2"/>
  <c r="BD85" i="2"/>
  <c r="BD86" i="2"/>
  <c r="BD87" i="2"/>
  <c r="BD88" i="2"/>
  <c r="BD89" i="2"/>
  <c r="BD90" i="2"/>
  <c r="BD91" i="2"/>
  <c r="BD92" i="2"/>
  <c r="BD93" i="2"/>
  <c r="BD94" i="2"/>
  <c r="BD95" i="2"/>
  <c r="BE95" i="2" s="1"/>
  <c r="BD96" i="2"/>
  <c r="BD97" i="2"/>
  <c r="BD98" i="2"/>
  <c r="BD99" i="2"/>
  <c r="BD100" i="2"/>
  <c r="BD101" i="2"/>
  <c r="BD102" i="2"/>
  <c r="BD103" i="2"/>
  <c r="BD104" i="2"/>
  <c r="BD105" i="2"/>
  <c r="BD106" i="2"/>
  <c r="BD107" i="2"/>
  <c r="BD108" i="2"/>
  <c r="BD109" i="2"/>
  <c r="BD110" i="2"/>
  <c r="BD111" i="2"/>
  <c r="BD112" i="2"/>
  <c r="BD113" i="2"/>
  <c r="BD114" i="2"/>
  <c r="BD115" i="2"/>
  <c r="BD116" i="2"/>
  <c r="BD117" i="2"/>
  <c r="BD118" i="2"/>
  <c r="BD119" i="2"/>
  <c r="BD120" i="2"/>
  <c r="BD121" i="2"/>
  <c r="BD122" i="2"/>
  <c r="BA5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2" i="2"/>
  <c r="BA43" i="2"/>
  <c r="BA44" i="2"/>
  <c r="BA45" i="2"/>
  <c r="BA46" i="2"/>
  <c r="BA47" i="2"/>
  <c r="BA48" i="2"/>
  <c r="BA50" i="2"/>
  <c r="BA51" i="2"/>
  <c r="BA52" i="2"/>
  <c r="BA53" i="2"/>
  <c r="BA54" i="2"/>
  <c r="BA55" i="2"/>
  <c r="BA56" i="2"/>
  <c r="BA57" i="2"/>
  <c r="BA59" i="2"/>
  <c r="BA60" i="2"/>
  <c r="BA61" i="2"/>
  <c r="BA62" i="2"/>
  <c r="BA63" i="2"/>
  <c r="BA64" i="2"/>
  <c r="BA65" i="2"/>
  <c r="BA66" i="2"/>
  <c r="BA67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3" i="2"/>
  <c r="BA84" i="2"/>
  <c r="BA85" i="2"/>
  <c r="BA86" i="2"/>
  <c r="BA87" i="2"/>
  <c r="BA88" i="2"/>
  <c r="BA89" i="2"/>
  <c r="BA90" i="2"/>
  <c r="BA91" i="2"/>
  <c r="BA92" i="2"/>
  <c r="BB92" i="2" s="1"/>
  <c r="BA93" i="2"/>
  <c r="BA94" i="2"/>
  <c r="BA95" i="2"/>
  <c r="BA96" i="2"/>
  <c r="BA97" i="2"/>
  <c r="BA98" i="2"/>
  <c r="BB98" i="2" s="1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B118" i="2" s="1"/>
  <c r="BA119" i="2"/>
  <c r="BA120" i="2"/>
  <c r="BB120" i="2" s="1"/>
  <c r="BA121" i="2"/>
  <c r="BA122" i="2"/>
  <c r="AY5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2" i="2"/>
  <c r="AY43" i="2"/>
  <c r="AY44" i="2"/>
  <c r="AY45" i="2"/>
  <c r="AY46" i="2"/>
  <c r="AY47" i="2"/>
  <c r="AY48" i="2"/>
  <c r="AY50" i="2"/>
  <c r="AY51" i="2"/>
  <c r="AY52" i="2"/>
  <c r="AY53" i="2"/>
  <c r="AY54" i="2"/>
  <c r="AY55" i="2"/>
  <c r="AY56" i="2"/>
  <c r="AY57" i="2"/>
  <c r="AY59" i="2"/>
  <c r="AY60" i="2"/>
  <c r="AY61" i="2"/>
  <c r="AY62" i="2"/>
  <c r="AY63" i="2"/>
  <c r="AY64" i="2"/>
  <c r="AY65" i="2"/>
  <c r="AY66" i="2"/>
  <c r="AY67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Z99" i="2" s="1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Z121" i="2" s="1"/>
  <c r="AY122" i="2"/>
  <c r="AV5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2" i="2"/>
  <c r="AV43" i="2"/>
  <c r="AV44" i="2"/>
  <c r="AV45" i="2"/>
  <c r="AV46" i="2"/>
  <c r="AV47" i="2"/>
  <c r="AV48" i="2"/>
  <c r="AV50" i="2"/>
  <c r="AV51" i="2"/>
  <c r="AV52" i="2"/>
  <c r="AV53" i="2"/>
  <c r="AV54" i="2"/>
  <c r="AV55" i="2"/>
  <c r="AV56" i="2"/>
  <c r="AV57" i="2"/>
  <c r="AV59" i="2"/>
  <c r="AV60" i="2"/>
  <c r="AV61" i="2"/>
  <c r="AV62" i="2"/>
  <c r="AV63" i="2"/>
  <c r="AV64" i="2"/>
  <c r="AV65" i="2"/>
  <c r="AV66" i="2"/>
  <c r="AV67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W80" i="2" s="1"/>
  <c r="AV83" i="2"/>
  <c r="AV84" i="2"/>
  <c r="AV85" i="2"/>
  <c r="AV86" i="2"/>
  <c r="AV87" i="2"/>
  <c r="AV88" i="2"/>
  <c r="AW88" i="2" s="1"/>
  <c r="AV89" i="2"/>
  <c r="AV90" i="2"/>
  <c r="AW90" i="2" s="1"/>
  <c r="AV91" i="2"/>
  <c r="AV92" i="2"/>
  <c r="AW92" i="2" s="1"/>
  <c r="AV93" i="2"/>
  <c r="AV94" i="2"/>
  <c r="AW94" i="2" s="1"/>
  <c r="AV95" i="2"/>
  <c r="AV96" i="2"/>
  <c r="AV97" i="2"/>
  <c r="AV98" i="2"/>
  <c r="AW98" i="2" s="1"/>
  <c r="AV99" i="2"/>
  <c r="AV100" i="2"/>
  <c r="AV101" i="2"/>
  <c r="AV102" i="2"/>
  <c r="AV103" i="2"/>
  <c r="AV104" i="2"/>
  <c r="AW104" i="2" s="1"/>
  <c r="AV105" i="2"/>
  <c r="AV106" i="2"/>
  <c r="AW106" i="2" s="1"/>
  <c r="AV107" i="2"/>
  <c r="AV108" i="2"/>
  <c r="AW108" i="2" s="1"/>
  <c r="AV109" i="2"/>
  <c r="AV110" i="2"/>
  <c r="AW110" i="2" s="1"/>
  <c r="AV111" i="2"/>
  <c r="AV112" i="2"/>
  <c r="AW112" i="2" s="1"/>
  <c r="AV113" i="2"/>
  <c r="AV114" i="2"/>
  <c r="AW114" i="2" s="1"/>
  <c r="AV115" i="2"/>
  <c r="AV116" i="2"/>
  <c r="AW116" i="2" s="1"/>
  <c r="AV117" i="2"/>
  <c r="AV118" i="2"/>
  <c r="AW118" i="2" s="1"/>
  <c r="AV119" i="2"/>
  <c r="AV120" i="2"/>
  <c r="AW120" i="2" s="1"/>
  <c r="AV121" i="2"/>
  <c r="AV122" i="2"/>
  <c r="AW122" i="2" s="1"/>
  <c r="AT5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2" i="2"/>
  <c r="AT43" i="2"/>
  <c r="AT44" i="2"/>
  <c r="AT45" i="2"/>
  <c r="AT46" i="2"/>
  <c r="AT47" i="2"/>
  <c r="AT48" i="2"/>
  <c r="AT50" i="2"/>
  <c r="AT51" i="2"/>
  <c r="AT52" i="2"/>
  <c r="AT53" i="2"/>
  <c r="AT54" i="2"/>
  <c r="AT55" i="2"/>
  <c r="AT56" i="2"/>
  <c r="AT57" i="2"/>
  <c r="AT59" i="2"/>
  <c r="AT60" i="2"/>
  <c r="AT61" i="2"/>
  <c r="AT62" i="2"/>
  <c r="AT63" i="2"/>
  <c r="AT64" i="2"/>
  <c r="AT65" i="2"/>
  <c r="AT66" i="2"/>
  <c r="AT67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3" i="2"/>
  <c r="AU83" i="2" s="1"/>
  <c r="AT84" i="2"/>
  <c r="AT85" i="2"/>
  <c r="AT86" i="2"/>
  <c r="AT87" i="2"/>
  <c r="AT88" i="2"/>
  <c r="AT89" i="2"/>
  <c r="AU89" i="2" s="1"/>
  <c r="AT90" i="2"/>
  <c r="AT91" i="2"/>
  <c r="AU91" i="2" s="1"/>
  <c r="AT92" i="2"/>
  <c r="AT93" i="2"/>
  <c r="AT94" i="2"/>
  <c r="AT95" i="2"/>
  <c r="AU95" i="2" s="1"/>
  <c r="AT96" i="2"/>
  <c r="AT97" i="2"/>
  <c r="AU97" i="2" s="1"/>
  <c r="AT98" i="2"/>
  <c r="AT99" i="2"/>
  <c r="AU99" i="2" s="1"/>
  <c r="AT100" i="2"/>
  <c r="AT101" i="2"/>
  <c r="AT102" i="2"/>
  <c r="AT103" i="2"/>
  <c r="AT104" i="2"/>
  <c r="AT105" i="2"/>
  <c r="AT106" i="2"/>
  <c r="AT107" i="2"/>
  <c r="AU107" i="2" s="1"/>
  <c r="AT108" i="2"/>
  <c r="AT109" i="2"/>
  <c r="AT110" i="2"/>
  <c r="AT111" i="2"/>
  <c r="AT112" i="2"/>
  <c r="AT113" i="2"/>
  <c r="AU113" i="2" s="1"/>
  <c r="AT114" i="2"/>
  <c r="AT115" i="2"/>
  <c r="AU115" i="2" s="1"/>
  <c r="AT116" i="2"/>
  <c r="AT117" i="2"/>
  <c r="AT118" i="2"/>
  <c r="AT119" i="2"/>
  <c r="AT120" i="2"/>
  <c r="AT121" i="2"/>
  <c r="AU121" i="2" s="1"/>
  <c r="AT122" i="2"/>
  <c r="AQ5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2" i="2"/>
  <c r="AQ43" i="2"/>
  <c r="AQ44" i="2"/>
  <c r="AQ45" i="2"/>
  <c r="AQ46" i="2"/>
  <c r="AQ47" i="2"/>
  <c r="AQ48" i="2"/>
  <c r="AQ50" i="2"/>
  <c r="AQ51" i="2"/>
  <c r="AQ52" i="2"/>
  <c r="AQ53" i="2"/>
  <c r="AQ54" i="2"/>
  <c r="AQ55" i="2"/>
  <c r="AQ56" i="2"/>
  <c r="AQ57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R80" i="2" s="1"/>
  <c r="AQ83" i="2"/>
  <c r="AQ84" i="2"/>
  <c r="AQ85" i="2"/>
  <c r="AQ86" i="2"/>
  <c r="AQ87" i="2"/>
  <c r="AQ88" i="2"/>
  <c r="AR88" i="2" s="1"/>
  <c r="AQ89" i="2"/>
  <c r="AQ90" i="2"/>
  <c r="AR90" i="2" s="1"/>
  <c r="AQ91" i="2"/>
  <c r="AQ92" i="2"/>
  <c r="AR92" i="2" s="1"/>
  <c r="AQ93" i="2"/>
  <c r="AQ94" i="2"/>
  <c r="AQ95" i="2"/>
  <c r="AQ96" i="2"/>
  <c r="AQ97" i="2"/>
  <c r="AQ98" i="2"/>
  <c r="AR98" i="2" s="1"/>
  <c r="AQ99" i="2"/>
  <c r="AQ100" i="2"/>
  <c r="AQ101" i="2"/>
  <c r="AQ102" i="2"/>
  <c r="AQ103" i="2"/>
  <c r="AQ104" i="2"/>
  <c r="AR104" i="2" s="1"/>
  <c r="AQ105" i="2"/>
  <c r="AQ106" i="2"/>
  <c r="AR106" i="2" s="1"/>
  <c r="AQ107" i="2"/>
  <c r="AQ108" i="2"/>
  <c r="AR108" i="2" s="1"/>
  <c r="AQ109" i="2"/>
  <c r="AQ110" i="2"/>
  <c r="AR110" i="2" s="1"/>
  <c r="AQ111" i="2"/>
  <c r="AQ112" i="2"/>
  <c r="AQ113" i="2"/>
  <c r="AQ114" i="2"/>
  <c r="AR114" i="2" s="1"/>
  <c r="AQ115" i="2"/>
  <c r="AQ116" i="2"/>
  <c r="AR116" i="2" s="1"/>
  <c r="AQ117" i="2"/>
  <c r="AQ118" i="2"/>
  <c r="AR118" i="2" s="1"/>
  <c r="AQ119" i="2"/>
  <c r="AQ120" i="2"/>
  <c r="AR120" i="2" s="1"/>
  <c r="AQ121" i="2"/>
  <c r="AQ122" i="2"/>
  <c r="AR122" i="2" s="1"/>
  <c r="AO5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2" i="2"/>
  <c r="AO43" i="2"/>
  <c r="AO44" i="2"/>
  <c r="AO45" i="2"/>
  <c r="AO46" i="2"/>
  <c r="AO47" i="2"/>
  <c r="AO48" i="2"/>
  <c r="AO50" i="2"/>
  <c r="AO51" i="2"/>
  <c r="AO52" i="2"/>
  <c r="AO53" i="2"/>
  <c r="AO54" i="2"/>
  <c r="AO55" i="2"/>
  <c r="AO56" i="2"/>
  <c r="AO57" i="2"/>
  <c r="AO59" i="2"/>
  <c r="AO60" i="2"/>
  <c r="AO61" i="2"/>
  <c r="AO62" i="2"/>
  <c r="AO63" i="2"/>
  <c r="AO64" i="2"/>
  <c r="AO65" i="2"/>
  <c r="AO66" i="2"/>
  <c r="AO67" i="2"/>
  <c r="AO69" i="2"/>
  <c r="AO70" i="2"/>
  <c r="AO71" i="2"/>
  <c r="AO72" i="2"/>
  <c r="AO73" i="2"/>
  <c r="AO74" i="2"/>
  <c r="AO75" i="2"/>
  <c r="AP75" i="2" s="1"/>
  <c r="AO76" i="2"/>
  <c r="AO77" i="2"/>
  <c r="AO78" i="2"/>
  <c r="AO79" i="2"/>
  <c r="AO80" i="2"/>
  <c r="AO83" i="2"/>
  <c r="AP83" i="2" s="1"/>
  <c r="AO84" i="2"/>
  <c r="AO85" i="2"/>
  <c r="AO86" i="2"/>
  <c r="AO87" i="2"/>
  <c r="AO88" i="2"/>
  <c r="AO89" i="2"/>
  <c r="AP89" i="2" s="1"/>
  <c r="AO90" i="2"/>
  <c r="AO91" i="2"/>
  <c r="AP91" i="2" s="1"/>
  <c r="AO92" i="2"/>
  <c r="AO93" i="2"/>
  <c r="AO94" i="2"/>
  <c r="AO95" i="2"/>
  <c r="AP95" i="2" s="1"/>
  <c r="AO96" i="2"/>
  <c r="AO97" i="2"/>
  <c r="AP97" i="2" s="1"/>
  <c r="AO98" i="2"/>
  <c r="AO99" i="2"/>
  <c r="AO100" i="2"/>
  <c r="AO101" i="2"/>
  <c r="AO102" i="2"/>
  <c r="AO103" i="2"/>
  <c r="AO104" i="2"/>
  <c r="AO105" i="2"/>
  <c r="AP105" i="2" s="1"/>
  <c r="AO106" i="2"/>
  <c r="AO107" i="2"/>
  <c r="AO108" i="2"/>
  <c r="AO109" i="2"/>
  <c r="AO110" i="2"/>
  <c r="AO111" i="2"/>
  <c r="AO112" i="2"/>
  <c r="AO113" i="2"/>
  <c r="AP113" i="2" s="1"/>
  <c r="AO114" i="2"/>
  <c r="AO115" i="2"/>
  <c r="AP115" i="2" s="1"/>
  <c r="AO116" i="2"/>
  <c r="AO117" i="2"/>
  <c r="AO118" i="2"/>
  <c r="AO119" i="2"/>
  <c r="AO120" i="2"/>
  <c r="AO121" i="2"/>
  <c r="AP121" i="2" s="1"/>
  <c r="AO122" i="2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2" i="2"/>
  <c r="AK43" i="2"/>
  <c r="AK44" i="2"/>
  <c r="AK45" i="2"/>
  <c r="AK46" i="2"/>
  <c r="AK47" i="2"/>
  <c r="AK48" i="2"/>
  <c r="AK50" i="2"/>
  <c r="AK51" i="2"/>
  <c r="AK52" i="2"/>
  <c r="AK53" i="2"/>
  <c r="AK54" i="2"/>
  <c r="AK55" i="2"/>
  <c r="AK56" i="2"/>
  <c r="AK57" i="2"/>
  <c r="AK59" i="2"/>
  <c r="AK60" i="2"/>
  <c r="AK61" i="2"/>
  <c r="AK62" i="2"/>
  <c r="AK63" i="2"/>
  <c r="AK64" i="2"/>
  <c r="AK65" i="2"/>
  <c r="AK66" i="2"/>
  <c r="AK67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3" i="2"/>
  <c r="AK84" i="2"/>
  <c r="AK85" i="2"/>
  <c r="AK86" i="2"/>
  <c r="AK87" i="2"/>
  <c r="AK88" i="2"/>
  <c r="AK89" i="2"/>
  <c r="AK90" i="2"/>
  <c r="AL90" i="2" s="1"/>
  <c r="AK91" i="2"/>
  <c r="AK92" i="2"/>
  <c r="AL92" i="2" s="1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L106" i="2" s="1"/>
  <c r="AK107" i="2"/>
  <c r="AK108" i="2"/>
  <c r="AL108" i="2" s="1"/>
  <c r="AK109" i="2"/>
  <c r="AK110" i="2"/>
  <c r="AL110" i="2" s="1"/>
  <c r="AK111" i="2"/>
  <c r="AK112" i="2"/>
  <c r="AK113" i="2"/>
  <c r="AK114" i="2"/>
  <c r="AL114" i="2" s="1"/>
  <c r="AK115" i="2"/>
  <c r="AK116" i="2"/>
  <c r="AK117" i="2"/>
  <c r="AK118" i="2"/>
  <c r="AK119" i="2"/>
  <c r="AK120" i="2"/>
  <c r="AL120" i="2" s="1"/>
  <c r="AK121" i="2"/>
  <c r="AK122" i="2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2" i="2"/>
  <c r="AI43" i="2"/>
  <c r="AI44" i="2"/>
  <c r="AI45" i="2"/>
  <c r="AI46" i="2"/>
  <c r="AI47" i="2"/>
  <c r="AI48" i="2"/>
  <c r="AI50" i="2"/>
  <c r="AI51" i="2"/>
  <c r="AI52" i="2"/>
  <c r="AI53" i="2"/>
  <c r="AI54" i="2"/>
  <c r="AI55" i="2"/>
  <c r="AI56" i="2"/>
  <c r="AI57" i="2"/>
  <c r="AI59" i="2"/>
  <c r="AI60" i="2"/>
  <c r="AI61" i="2"/>
  <c r="AI62" i="2"/>
  <c r="AI63" i="2"/>
  <c r="AI64" i="2"/>
  <c r="AI65" i="2"/>
  <c r="AI66" i="2"/>
  <c r="AI67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J97" i="2" s="1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J113" i="2" s="1"/>
  <c r="AI114" i="2"/>
  <c r="AI115" i="2"/>
  <c r="AJ115" i="2" s="1"/>
  <c r="AI116" i="2"/>
  <c r="AI117" i="2"/>
  <c r="AI118" i="2"/>
  <c r="AI119" i="2"/>
  <c r="AI120" i="2"/>
  <c r="AI121" i="2"/>
  <c r="AI122" i="2"/>
  <c r="AI123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2" i="2"/>
  <c r="AF43" i="2"/>
  <c r="AF44" i="2"/>
  <c r="AF45" i="2"/>
  <c r="AF46" i="2"/>
  <c r="AF47" i="2"/>
  <c r="AF48" i="2"/>
  <c r="AF50" i="2"/>
  <c r="AF51" i="2"/>
  <c r="AF52" i="2"/>
  <c r="AF53" i="2"/>
  <c r="AF54" i="2"/>
  <c r="AF55" i="2"/>
  <c r="AF56" i="2"/>
  <c r="AF57" i="2"/>
  <c r="AF59" i="2"/>
  <c r="AF60" i="2"/>
  <c r="AF61" i="2"/>
  <c r="AF62" i="2"/>
  <c r="AF63" i="2"/>
  <c r="AF64" i="2"/>
  <c r="AF65" i="2"/>
  <c r="AF66" i="2"/>
  <c r="AF67" i="2"/>
  <c r="AF69" i="2"/>
  <c r="AF70" i="2"/>
  <c r="AF71" i="2"/>
  <c r="AG71" i="2" s="1"/>
  <c r="AF72" i="2"/>
  <c r="AF73" i="2"/>
  <c r="AF74" i="2"/>
  <c r="AF75" i="2"/>
  <c r="AF76" i="2"/>
  <c r="AF77" i="2"/>
  <c r="AF78" i="2"/>
  <c r="AF79" i="2"/>
  <c r="AG79" i="2" s="1"/>
  <c r="AF80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G109" i="2" s="1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2" i="2"/>
  <c r="AD43" i="2"/>
  <c r="AD44" i="2"/>
  <c r="AD45" i="2"/>
  <c r="AD46" i="2"/>
  <c r="AD47" i="2"/>
  <c r="AD48" i="2"/>
  <c r="AD50" i="2"/>
  <c r="AD51" i="2"/>
  <c r="AD52" i="2"/>
  <c r="AD53" i="2"/>
  <c r="AD54" i="2"/>
  <c r="AD55" i="2"/>
  <c r="AD56" i="2"/>
  <c r="AD57" i="2"/>
  <c r="AD59" i="2"/>
  <c r="AD60" i="2"/>
  <c r="AD61" i="2"/>
  <c r="AD62" i="2"/>
  <c r="AD63" i="2"/>
  <c r="AD64" i="2"/>
  <c r="AD65" i="2"/>
  <c r="AD66" i="2"/>
  <c r="AD67" i="2"/>
  <c r="AD69" i="2"/>
  <c r="AD70" i="2"/>
  <c r="AE70" i="2" s="1"/>
  <c r="AD71" i="2"/>
  <c r="AD72" i="2"/>
  <c r="AD73" i="2"/>
  <c r="AD74" i="2"/>
  <c r="AD75" i="2"/>
  <c r="AD76" i="2"/>
  <c r="AD77" i="2"/>
  <c r="AD78" i="2"/>
  <c r="AD79" i="2"/>
  <c r="AD80" i="2"/>
  <c r="AD83" i="2"/>
  <c r="AD84" i="2"/>
  <c r="AE84" i="2" s="1"/>
  <c r="AD85" i="2"/>
  <c r="AD86" i="2"/>
  <c r="AD87" i="2"/>
  <c r="AD88" i="2"/>
  <c r="AD89" i="2"/>
  <c r="AD90" i="2"/>
  <c r="AD91" i="2"/>
  <c r="AD92" i="2"/>
  <c r="AE92" i="2" s="1"/>
  <c r="AD93" i="2"/>
  <c r="AD94" i="2"/>
  <c r="AD95" i="2"/>
  <c r="AD96" i="2"/>
  <c r="AD97" i="2"/>
  <c r="AD98" i="2"/>
  <c r="AD99" i="2"/>
  <c r="AD100" i="2"/>
  <c r="AE100" i="2" s="1"/>
  <c r="AD101" i="2"/>
  <c r="AD102" i="2"/>
  <c r="AD103" i="2"/>
  <c r="AD104" i="2"/>
  <c r="AD105" i="2"/>
  <c r="AD106" i="2"/>
  <c r="AD107" i="2"/>
  <c r="AD108" i="2"/>
  <c r="AE108" i="2" s="1"/>
  <c r="AD109" i="2"/>
  <c r="AD110" i="2"/>
  <c r="AE110" i="2" s="1"/>
  <c r="AD111" i="2"/>
  <c r="AD112" i="2"/>
  <c r="AE112" i="2" s="1"/>
  <c r="AD113" i="2"/>
  <c r="AD114" i="2"/>
  <c r="AD115" i="2"/>
  <c r="AD116" i="2"/>
  <c r="AD117" i="2"/>
  <c r="AD118" i="2"/>
  <c r="AE118" i="2" s="1"/>
  <c r="AD119" i="2"/>
  <c r="AD120" i="2"/>
  <c r="AE120" i="2" s="1"/>
  <c r="AD121" i="2"/>
  <c r="AD122" i="2"/>
  <c r="AE122" i="2" s="1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2" i="2"/>
  <c r="AA43" i="2"/>
  <c r="AA44" i="2"/>
  <c r="AA45" i="2"/>
  <c r="AA46" i="2"/>
  <c r="AA47" i="2"/>
  <c r="AA48" i="2"/>
  <c r="AA50" i="2"/>
  <c r="AA51" i="2"/>
  <c r="AA52" i="2"/>
  <c r="AA53" i="2"/>
  <c r="AA54" i="2"/>
  <c r="AA55" i="2"/>
  <c r="AA56" i="2"/>
  <c r="AA57" i="2"/>
  <c r="AA59" i="2"/>
  <c r="AA60" i="2"/>
  <c r="AA61" i="2"/>
  <c r="AA62" i="2"/>
  <c r="AA63" i="2"/>
  <c r="AA64" i="2"/>
  <c r="AA65" i="2"/>
  <c r="AA66" i="2"/>
  <c r="AB66" i="2" s="1"/>
  <c r="AA67" i="2"/>
  <c r="AA69" i="2"/>
  <c r="AA70" i="2"/>
  <c r="AA71" i="2"/>
  <c r="AB71" i="2" s="1"/>
  <c r="AA72" i="2"/>
  <c r="AA73" i="2"/>
  <c r="AA74" i="2"/>
  <c r="AA75" i="2"/>
  <c r="AA76" i="2"/>
  <c r="AA77" i="2"/>
  <c r="AB77" i="2" s="1"/>
  <c r="AA78" i="2"/>
  <c r="AA79" i="2"/>
  <c r="AB79" i="2" s="1"/>
  <c r="AA80" i="2"/>
  <c r="AA83" i="2"/>
  <c r="AA84" i="2"/>
  <c r="AA85" i="2"/>
  <c r="AB85" i="2" s="1"/>
  <c r="AA86" i="2"/>
  <c r="AA87" i="2"/>
  <c r="AB87" i="2" s="1"/>
  <c r="AA88" i="2"/>
  <c r="AA89" i="2"/>
  <c r="AA90" i="2"/>
  <c r="AA91" i="2"/>
  <c r="AA92" i="2"/>
  <c r="AA93" i="2"/>
  <c r="AB93" i="2" s="1"/>
  <c r="AA94" i="2"/>
  <c r="AA95" i="2"/>
  <c r="AB95" i="2" s="1"/>
  <c r="AA96" i="2"/>
  <c r="AA97" i="2"/>
  <c r="AB97" i="2" s="1"/>
  <c r="AA98" i="2"/>
  <c r="AA99" i="2"/>
  <c r="AA100" i="2"/>
  <c r="AA101" i="2"/>
  <c r="AB101" i="2" s="1"/>
  <c r="AA102" i="2"/>
  <c r="AA103" i="2"/>
  <c r="AB103" i="2" s="1"/>
  <c r="AA104" i="2"/>
  <c r="AA105" i="2"/>
  <c r="AB105" i="2" s="1"/>
  <c r="AA106" i="2"/>
  <c r="AA107" i="2"/>
  <c r="AB107" i="2" s="1"/>
  <c r="AA108" i="2"/>
  <c r="AA109" i="2"/>
  <c r="AB109" i="2" s="1"/>
  <c r="AA110" i="2"/>
  <c r="AA111" i="2"/>
  <c r="AB111" i="2" s="1"/>
  <c r="AA112" i="2"/>
  <c r="AA113" i="2"/>
  <c r="AB113" i="2" s="1"/>
  <c r="AA114" i="2"/>
  <c r="AA115" i="2"/>
  <c r="AB115" i="2" s="1"/>
  <c r="AA116" i="2"/>
  <c r="AA117" i="2"/>
  <c r="AB117" i="2" s="1"/>
  <c r="AA118" i="2"/>
  <c r="AA119" i="2"/>
  <c r="AB119" i="2" s="1"/>
  <c r="AA120" i="2"/>
  <c r="AA121" i="2"/>
  <c r="AB121" i="2" s="1"/>
  <c r="AA122" i="2"/>
  <c r="AB122" i="2" s="1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2" i="2"/>
  <c r="Y43" i="2"/>
  <c r="Y44" i="2"/>
  <c r="Y45" i="2"/>
  <c r="Y46" i="2"/>
  <c r="Y47" i="2"/>
  <c r="Y48" i="2"/>
  <c r="Y50" i="2"/>
  <c r="Y51" i="2"/>
  <c r="Y52" i="2"/>
  <c r="Y53" i="2"/>
  <c r="Y54" i="2"/>
  <c r="Y55" i="2"/>
  <c r="Y56" i="2"/>
  <c r="Y57" i="2"/>
  <c r="Y59" i="2"/>
  <c r="Y60" i="2"/>
  <c r="Y61" i="2"/>
  <c r="Y62" i="2"/>
  <c r="Y63" i="2"/>
  <c r="Z63" i="2" s="1"/>
  <c r="Y64" i="2"/>
  <c r="Y65" i="2"/>
  <c r="Y66" i="2"/>
  <c r="Y67" i="2"/>
  <c r="Y69" i="2"/>
  <c r="Y70" i="2"/>
  <c r="Z70" i="2" s="1"/>
  <c r="Y71" i="2"/>
  <c r="Y72" i="2"/>
  <c r="Z72" i="2" s="1"/>
  <c r="Y73" i="2"/>
  <c r="Y74" i="2"/>
  <c r="Y75" i="2"/>
  <c r="Y76" i="2"/>
  <c r="Z76" i="2" s="1"/>
  <c r="Y77" i="2"/>
  <c r="Y78" i="2"/>
  <c r="Z78" i="2" s="1"/>
  <c r="Y79" i="2"/>
  <c r="Y80" i="2"/>
  <c r="Y83" i="2"/>
  <c r="Y84" i="2"/>
  <c r="Z84" i="2" s="1"/>
  <c r="Y85" i="2"/>
  <c r="Y86" i="2"/>
  <c r="Z86" i="2" s="1"/>
  <c r="Y87" i="2"/>
  <c r="Y88" i="2"/>
  <c r="Y89" i="2"/>
  <c r="Y90" i="2"/>
  <c r="Y91" i="2"/>
  <c r="Y92" i="2"/>
  <c r="Z92" i="2" s="1"/>
  <c r="Y93" i="2"/>
  <c r="Y94" i="2"/>
  <c r="Y95" i="2"/>
  <c r="Y96" i="2"/>
  <c r="Y97" i="2"/>
  <c r="Y98" i="2"/>
  <c r="Y99" i="2"/>
  <c r="Y100" i="2"/>
  <c r="Z100" i="2" s="1"/>
  <c r="Y101" i="2"/>
  <c r="Y102" i="2"/>
  <c r="Z102" i="2" s="1"/>
  <c r="Y103" i="2"/>
  <c r="Y104" i="2"/>
  <c r="Y105" i="2"/>
  <c r="Y106" i="2"/>
  <c r="Z106" i="2" s="1"/>
  <c r="Y107" i="2"/>
  <c r="Y108" i="2"/>
  <c r="Z108" i="2" s="1"/>
  <c r="Y109" i="2"/>
  <c r="Y110" i="2"/>
  <c r="Z110" i="2" s="1"/>
  <c r="Y111" i="2"/>
  <c r="Y112" i="2"/>
  <c r="Z112" i="2" s="1"/>
  <c r="Y113" i="2"/>
  <c r="Y114" i="2"/>
  <c r="Y115" i="2"/>
  <c r="Y116" i="2"/>
  <c r="Z116" i="2" s="1"/>
  <c r="Y117" i="2"/>
  <c r="Y118" i="2"/>
  <c r="Z118" i="2" s="1"/>
  <c r="Y119" i="2"/>
  <c r="Y120" i="2"/>
  <c r="Z120" i="2" s="1"/>
  <c r="Y121" i="2"/>
  <c r="Y122" i="2"/>
  <c r="Z122" i="2" s="1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2" i="2"/>
  <c r="V43" i="2"/>
  <c r="V44" i="2"/>
  <c r="V45" i="2"/>
  <c r="V46" i="2"/>
  <c r="V47" i="2"/>
  <c r="V48" i="2"/>
  <c r="V50" i="2"/>
  <c r="V51" i="2"/>
  <c r="V52" i="2"/>
  <c r="V53" i="2"/>
  <c r="V54" i="2"/>
  <c r="V55" i="2"/>
  <c r="V56" i="2"/>
  <c r="V57" i="2"/>
  <c r="V59" i="2"/>
  <c r="V60" i="2"/>
  <c r="V61" i="2"/>
  <c r="V62" i="2"/>
  <c r="V63" i="2"/>
  <c r="V64" i="2"/>
  <c r="V65" i="2"/>
  <c r="V66" i="2"/>
  <c r="W66" i="2" s="1"/>
  <c r="V67" i="2"/>
  <c r="V69" i="2"/>
  <c r="V70" i="2"/>
  <c r="V71" i="2"/>
  <c r="W71" i="2" s="1"/>
  <c r="V72" i="2"/>
  <c r="V73" i="2"/>
  <c r="V74" i="2"/>
  <c r="V75" i="2"/>
  <c r="V76" i="2"/>
  <c r="V77" i="2"/>
  <c r="W77" i="2" s="1"/>
  <c r="V78" i="2"/>
  <c r="V79" i="2"/>
  <c r="W79" i="2" s="1"/>
  <c r="V80" i="2"/>
  <c r="V83" i="2"/>
  <c r="V84" i="2"/>
  <c r="V85" i="2"/>
  <c r="W85" i="2" s="1"/>
  <c r="V86" i="2"/>
  <c r="V87" i="2"/>
  <c r="W87" i="2" s="1"/>
  <c r="V88" i="2"/>
  <c r="V89" i="2"/>
  <c r="V90" i="2"/>
  <c r="V91" i="2"/>
  <c r="V92" i="2"/>
  <c r="V93" i="2"/>
  <c r="W93" i="2" s="1"/>
  <c r="V94" i="2"/>
  <c r="V95" i="2"/>
  <c r="W95" i="2" s="1"/>
  <c r="V96" i="2"/>
  <c r="V97" i="2"/>
  <c r="W97" i="2" s="1"/>
  <c r="V98" i="2"/>
  <c r="V99" i="2"/>
  <c r="V100" i="2"/>
  <c r="V101" i="2"/>
  <c r="W101" i="2" s="1"/>
  <c r="V102" i="2"/>
  <c r="V103" i="2"/>
  <c r="W103" i="2" s="1"/>
  <c r="V104" i="2"/>
  <c r="V105" i="2"/>
  <c r="W105" i="2" s="1"/>
  <c r="V106" i="2"/>
  <c r="V107" i="2"/>
  <c r="V108" i="2"/>
  <c r="V109" i="2"/>
  <c r="W109" i="2" s="1"/>
  <c r="V110" i="2"/>
  <c r="V111" i="2"/>
  <c r="W111" i="2" s="1"/>
  <c r="V112" i="2"/>
  <c r="V113" i="2"/>
  <c r="W113" i="2" s="1"/>
  <c r="V114" i="2"/>
  <c r="V115" i="2"/>
  <c r="W115" i="2" s="1"/>
  <c r="V116" i="2"/>
  <c r="V117" i="2"/>
  <c r="W117" i="2" s="1"/>
  <c r="V118" i="2"/>
  <c r="V119" i="2"/>
  <c r="W119" i="2" s="1"/>
  <c r="V120" i="2"/>
  <c r="W120" i="2" s="1"/>
  <c r="V121" i="2"/>
  <c r="W121" i="2" s="1"/>
  <c r="V122" i="2"/>
  <c r="W122" i="2" s="1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2" i="2"/>
  <c r="T43" i="2"/>
  <c r="T44" i="2"/>
  <c r="T45" i="2"/>
  <c r="T46" i="2"/>
  <c r="T47" i="2"/>
  <c r="T48" i="2"/>
  <c r="T50" i="2"/>
  <c r="T51" i="2"/>
  <c r="T52" i="2"/>
  <c r="T53" i="2"/>
  <c r="T54" i="2"/>
  <c r="T55" i="2"/>
  <c r="T56" i="2"/>
  <c r="T57" i="2"/>
  <c r="T59" i="2"/>
  <c r="T60" i="2"/>
  <c r="T61" i="2"/>
  <c r="T62" i="2"/>
  <c r="T63" i="2"/>
  <c r="U63" i="2" s="1"/>
  <c r="T64" i="2"/>
  <c r="T65" i="2"/>
  <c r="T66" i="2"/>
  <c r="T67" i="2"/>
  <c r="T69" i="2"/>
  <c r="T70" i="2"/>
  <c r="U70" i="2" s="1"/>
  <c r="T71" i="2"/>
  <c r="T72" i="2"/>
  <c r="U72" i="2" s="1"/>
  <c r="T73" i="2"/>
  <c r="T74" i="2"/>
  <c r="T75" i="2"/>
  <c r="T76" i="2"/>
  <c r="U76" i="2" s="1"/>
  <c r="T77" i="2"/>
  <c r="T78" i="2"/>
  <c r="U78" i="2" s="1"/>
  <c r="T79" i="2"/>
  <c r="T80" i="2"/>
  <c r="T83" i="2"/>
  <c r="T84" i="2"/>
  <c r="U84" i="2" s="1"/>
  <c r="T85" i="2"/>
  <c r="T86" i="2"/>
  <c r="U86" i="2" s="1"/>
  <c r="T87" i="2"/>
  <c r="T88" i="2"/>
  <c r="T89" i="2"/>
  <c r="T90" i="2"/>
  <c r="T91" i="2"/>
  <c r="T92" i="2"/>
  <c r="U92" i="2" s="1"/>
  <c r="T93" i="2"/>
  <c r="T94" i="2"/>
  <c r="T95" i="2"/>
  <c r="T96" i="2"/>
  <c r="T97" i="2"/>
  <c r="T98" i="2"/>
  <c r="T99" i="2"/>
  <c r="T100" i="2"/>
  <c r="U100" i="2" s="1"/>
  <c r="T101" i="2"/>
  <c r="T102" i="2"/>
  <c r="U102" i="2" s="1"/>
  <c r="T103" i="2"/>
  <c r="T104" i="2"/>
  <c r="U104" i="2" s="1"/>
  <c r="T105" i="2"/>
  <c r="T106" i="2"/>
  <c r="U106" i="2" s="1"/>
  <c r="T107" i="2"/>
  <c r="T108" i="2"/>
  <c r="U108" i="2" s="1"/>
  <c r="T109" i="2"/>
  <c r="T110" i="2"/>
  <c r="U110" i="2" s="1"/>
  <c r="T111" i="2"/>
  <c r="T112" i="2"/>
  <c r="U112" i="2" s="1"/>
  <c r="T113" i="2"/>
  <c r="T114" i="2"/>
  <c r="U114" i="2" s="1"/>
  <c r="T115" i="2"/>
  <c r="T116" i="2"/>
  <c r="U116" i="2" s="1"/>
  <c r="T117" i="2"/>
  <c r="T118" i="2"/>
  <c r="U118" i="2" s="1"/>
  <c r="T119" i="2"/>
  <c r="T120" i="2"/>
  <c r="U120" i="2" s="1"/>
  <c r="T121" i="2"/>
  <c r="T122" i="2"/>
  <c r="U122" i="2" s="1"/>
  <c r="IF122" i="2"/>
  <c r="ID122" i="2"/>
  <c r="IA122" i="2"/>
  <c r="HY122" i="2"/>
  <c r="HV122" i="2"/>
  <c r="HT122" i="2"/>
  <c r="HQ122" i="2"/>
  <c r="HO122" i="2"/>
  <c r="HL122" i="2"/>
  <c r="HJ122" i="2"/>
  <c r="HG122" i="2"/>
  <c r="HE122" i="2"/>
  <c r="HB122" i="2"/>
  <c r="GZ122" i="2"/>
  <c r="GW122" i="2"/>
  <c r="GU122" i="2"/>
  <c r="GR122" i="2"/>
  <c r="GP122" i="2"/>
  <c r="GM122" i="2"/>
  <c r="GK122" i="2"/>
  <c r="GH122" i="2"/>
  <c r="GF122" i="2"/>
  <c r="GC122" i="2"/>
  <c r="GA122" i="2"/>
  <c r="FX122" i="2"/>
  <c r="FV122" i="2"/>
  <c r="FS122" i="2"/>
  <c r="FQ122" i="2"/>
  <c r="FN122" i="2"/>
  <c r="FL122" i="2"/>
  <c r="FI122" i="2"/>
  <c r="FG122" i="2"/>
  <c r="FD122" i="2"/>
  <c r="FB122" i="2"/>
  <c r="EY122" i="2"/>
  <c r="EW122" i="2"/>
  <c r="ET122" i="2"/>
  <c r="ER122" i="2"/>
  <c r="EO122" i="2"/>
  <c r="EM122" i="2"/>
  <c r="EJ122" i="2"/>
  <c r="EH122" i="2"/>
  <c r="EE122" i="2"/>
  <c r="EC122" i="2"/>
  <c r="DZ122" i="2"/>
  <c r="DX122" i="2"/>
  <c r="DU122" i="2"/>
  <c r="DS122" i="2"/>
  <c r="DP122" i="2"/>
  <c r="DN122" i="2"/>
  <c r="DK122" i="2"/>
  <c r="DI122" i="2"/>
  <c r="DF122" i="2"/>
  <c r="DD122" i="2"/>
  <c r="DA122" i="2"/>
  <c r="CY122" i="2"/>
  <c r="CV122" i="2"/>
  <c r="CT122" i="2"/>
  <c r="CQ122" i="2"/>
  <c r="CO122" i="2"/>
  <c r="CJ122" i="2"/>
  <c r="CE122" i="2"/>
  <c r="CA122" i="2"/>
  <c r="BY122" i="2"/>
  <c r="BV122" i="2"/>
  <c r="BT122" i="2"/>
  <c r="BQ122" i="2"/>
  <c r="BO122" i="2"/>
  <c r="BJ122" i="2"/>
  <c r="BG122" i="2"/>
  <c r="BE122" i="2"/>
  <c r="BB122" i="2"/>
  <c r="AZ122" i="2"/>
  <c r="AU122" i="2"/>
  <c r="AP122" i="2"/>
  <c r="AL122" i="2"/>
  <c r="AJ122" i="2"/>
  <c r="AG122" i="2"/>
  <c r="H122" i="2"/>
  <c r="IF121" i="2"/>
  <c r="ID121" i="2"/>
  <c r="IA121" i="2"/>
  <c r="HY121" i="2"/>
  <c r="HV121" i="2"/>
  <c r="HT121" i="2"/>
  <c r="HQ121" i="2"/>
  <c r="HO121" i="2"/>
  <c r="HL121" i="2"/>
  <c r="HJ121" i="2"/>
  <c r="HG121" i="2"/>
  <c r="HE121" i="2"/>
  <c r="HB121" i="2"/>
  <c r="GZ121" i="2"/>
  <c r="GW121" i="2"/>
  <c r="GU121" i="2"/>
  <c r="GR121" i="2"/>
  <c r="GP121" i="2"/>
  <c r="GM121" i="2"/>
  <c r="GK121" i="2"/>
  <c r="GH121" i="2"/>
  <c r="GF121" i="2"/>
  <c r="GC121" i="2"/>
  <c r="GA121" i="2"/>
  <c r="FX121" i="2"/>
  <c r="FV121" i="2"/>
  <c r="FS121" i="2"/>
  <c r="FQ121" i="2"/>
  <c r="FN121" i="2"/>
  <c r="FL121" i="2"/>
  <c r="FI121" i="2"/>
  <c r="FG121" i="2"/>
  <c r="FD121" i="2"/>
  <c r="FB121" i="2"/>
  <c r="EY121" i="2"/>
  <c r="EW121" i="2"/>
  <c r="ET121" i="2"/>
  <c r="ER121" i="2"/>
  <c r="EO121" i="2"/>
  <c r="EM121" i="2"/>
  <c r="EJ121" i="2"/>
  <c r="EH121" i="2"/>
  <c r="EE121" i="2"/>
  <c r="EC121" i="2"/>
  <c r="DZ121" i="2"/>
  <c r="DX121" i="2"/>
  <c r="DU121" i="2"/>
  <c r="DP121" i="2"/>
  <c r="DN121" i="2"/>
  <c r="DK121" i="2"/>
  <c r="DI121" i="2"/>
  <c r="DF121" i="2"/>
  <c r="DD121" i="2"/>
  <c r="DA121" i="2"/>
  <c r="CY121" i="2"/>
  <c r="CV121" i="2"/>
  <c r="CT121" i="2"/>
  <c r="CQ121" i="2"/>
  <c r="CL121" i="2"/>
  <c r="CG121" i="2"/>
  <c r="CA121" i="2"/>
  <c r="BY121" i="2"/>
  <c r="BV121" i="2"/>
  <c r="BT121" i="2"/>
  <c r="BQ121" i="2"/>
  <c r="BO121" i="2"/>
  <c r="BL121" i="2"/>
  <c r="BJ121" i="2"/>
  <c r="BG121" i="2"/>
  <c r="BE121" i="2"/>
  <c r="BB121" i="2"/>
  <c r="AW121" i="2"/>
  <c r="AR121" i="2"/>
  <c r="AL121" i="2"/>
  <c r="AG121" i="2"/>
  <c r="AE121" i="2"/>
  <c r="Z121" i="2"/>
  <c r="U121" i="2"/>
  <c r="H121" i="2"/>
  <c r="IF120" i="2"/>
  <c r="ID120" i="2"/>
  <c r="IA120" i="2"/>
  <c r="HY120" i="2"/>
  <c r="HV120" i="2"/>
  <c r="HT120" i="2"/>
  <c r="HQ120" i="2"/>
  <c r="HO120" i="2"/>
  <c r="HL120" i="2"/>
  <c r="HJ120" i="2"/>
  <c r="HG120" i="2"/>
  <c r="HE120" i="2"/>
  <c r="HB120" i="2"/>
  <c r="GZ120" i="2"/>
  <c r="GW120" i="2"/>
  <c r="GU120" i="2"/>
  <c r="GR120" i="2"/>
  <c r="GP120" i="2"/>
  <c r="GM120" i="2"/>
  <c r="GK120" i="2"/>
  <c r="GH120" i="2"/>
  <c r="GF120" i="2"/>
  <c r="GC120" i="2"/>
  <c r="GA120" i="2"/>
  <c r="FX120" i="2"/>
  <c r="FV120" i="2"/>
  <c r="FS120" i="2"/>
  <c r="FQ120" i="2"/>
  <c r="FN120" i="2"/>
  <c r="FL120" i="2"/>
  <c r="FI120" i="2"/>
  <c r="FG120" i="2"/>
  <c r="FD120" i="2"/>
  <c r="FB120" i="2"/>
  <c r="EY120" i="2"/>
  <c r="EW120" i="2"/>
  <c r="ET120" i="2"/>
  <c r="ER120" i="2"/>
  <c r="EO120" i="2"/>
  <c r="EM120" i="2"/>
  <c r="EJ120" i="2"/>
  <c r="EH120" i="2"/>
  <c r="EE120" i="2"/>
  <c r="EC120" i="2"/>
  <c r="DX120" i="2"/>
  <c r="DS120" i="2"/>
  <c r="DN120" i="2"/>
  <c r="DK120" i="2"/>
  <c r="DI120" i="2"/>
  <c r="DF120" i="2"/>
  <c r="DD120" i="2"/>
  <c r="DA120" i="2"/>
  <c r="CY120" i="2"/>
  <c r="CV120" i="2"/>
  <c r="CT120" i="2"/>
  <c r="CQ120" i="2"/>
  <c r="CO120" i="2"/>
  <c r="CJ120" i="2"/>
  <c r="CE120" i="2"/>
  <c r="CA120" i="2"/>
  <c r="BY120" i="2"/>
  <c r="BV120" i="2"/>
  <c r="BT120" i="2"/>
  <c r="BQ120" i="2"/>
  <c r="BO120" i="2"/>
  <c r="BL120" i="2"/>
  <c r="BJ120" i="2"/>
  <c r="BG120" i="2"/>
  <c r="BE120" i="2"/>
  <c r="AZ120" i="2"/>
  <c r="AU120" i="2"/>
  <c r="AP120" i="2"/>
  <c r="AJ120" i="2"/>
  <c r="AG120" i="2"/>
  <c r="AB120" i="2"/>
  <c r="H120" i="2"/>
  <c r="IF119" i="2"/>
  <c r="ID119" i="2"/>
  <c r="IA119" i="2"/>
  <c r="HY119" i="2"/>
  <c r="HV119" i="2"/>
  <c r="HT119" i="2"/>
  <c r="HQ119" i="2"/>
  <c r="HO119" i="2"/>
  <c r="HL119" i="2"/>
  <c r="HJ119" i="2"/>
  <c r="HG119" i="2"/>
  <c r="HE119" i="2"/>
  <c r="HB119" i="2"/>
  <c r="GZ119" i="2"/>
  <c r="GW119" i="2"/>
  <c r="GU119" i="2"/>
  <c r="GR119" i="2"/>
  <c r="GP119" i="2"/>
  <c r="GM119" i="2"/>
  <c r="GK119" i="2"/>
  <c r="GH119" i="2"/>
  <c r="GF119" i="2"/>
  <c r="GC119" i="2"/>
  <c r="GA119" i="2"/>
  <c r="FX119" i="2"/>
  <c r="FV119" i="2"/>
  <c r="FS119" i="2"/>
  <c r="FQ119" i="2"/>
  <c r="FN119" i="2"/>
  <c r="FL119" i="2"/>
  <c r="FI119" i="2"/>
  <c r="FG119" i="2"/>
  <c r="FD119" i="2"/>
  <c r="FB119" i="2"/>
  <c r="EY119" i="2"/>
  <c r="EW119" i="2"/>
  <c r="ET119" i="2"/>
  <c r="ER119" i="2"/>
  <c r="EO119" i="2"/>
  <c r="EM119" i="2"/>
  <c r="EJ119" i="2"/>
  <c r="EH119" i="2"/>
  <c r="EE119" i="2"/>
  <c r="EC119" i="2"/>
  <c r="DZ119" i="2"/>
  <c r="DX119" i="2"/>
  <c r="DU119" i="2"/>
  <c r="DS119" i="2"/>
  <c r="DP119" i="2"/>
  <c r="DN119" i="2"/>
  <c r="DK119" i="2"/>
  <c r="DI119" i="2"/>
  <c r="DD119" i="2"/>
  <c r="CY119" i="2"/>
  <c r="CV119" i="2"/>
  <c r="CT119" i="2"/>
  <c r="CQ119" i="2"/>
  <c r="CO119" i="2"/>
  <c r="CL119" i="2"/>
  <c r="CJ119" i="2"/>
  <c r="CG119" i="2"/>
  <c r="CE119" i="2"/>
  <c r="CA119" i="2"/>
  <c r="BY119" i="2"/>
  <c r="BV119" i="2"/>
  <c r="BT119" i="2"/>
  <c r="BQ119" i="2"/>
  <c r="BO119" i="2"/>
  <c r="BL119" i="2"/>
  <c r="BJ119" i="2"/>
  <c r="BG119" i="2"/>
  <c r="BE119" i="2"/>
  <c r="BB119" i="2"/>
  <c r="AZ119" i="2"/>
  <c r="AW119" i="2"/>
  <c r="AU119" i="2"/>
  <c r="AR119" i="2"/>
  <c r="AP119" i="2"/>
  <c r="AJ119" i="2"/>
  <c r="AG119" i="2"/>
  <c r="AE119" i="2"/>
  <c r="Z119" i="2"/>
  <c r="U119" i="2"/>
  <c r="H119" i="2"/>
  <c r="IF118" i="2"/>
  <c r="ID118" i="2"/>
  <c r="IA118" i="2"/>
  <c r="HY118" i="2"/>
  <c r="HV118" i="2"/>
  <c r="HT118" i="2"/>
  <c r="HQ118" i="2"/>
  <c r="HO118" i="2"/>
  <c r="HL118" i="2"/>
  <c r="HJ118" i="2"/>
  <c r="HG118" i="2"/>
  <c r="HE118" i="2"/>
  <c r="HB118" i="2"/>
  <c r="GZ118" i="2"/>
  <c r="GW118" i="2"/>
  <c r="GU118" i="2"/>
  <c r="GR118" i="2"/>
  <c r="GP118" i="2"/>
  <c r="GM118" i="2"/>
  <c r="GK118" i="2"/>
  <c r="GH118" i="2"/>
  <c r="GF118" i="2"/>
  <c r="GC118" i="2"/>
  <c r="GA118" i="2"/>
  <c r="FX118" i="2"/>
  <c r="FV118" i="2"/>
  <c r="FS118" i="2"/>
  <c r="FQ118" i="2"/>
  <c r="FN118" i="2"/>
  <c r="FL118" i="2"/>
  <c r="FI118" i="2"/>
  <c r="FG118" i="2"/>
  <c r="FD118" i="2"/>
  <c r="FB118" i="2"/>
  <c r="EY118" i="2"/>
  <c r="EW118" i="2"/>
  <c r="ET118" i="2"/>
  <c r="ER118" i="2"/>
  <c r="EO118" i="2"/>
  <c r="EM118" i="2"/>
  <c r="EJ118" i="2"/>
  <c r="EH118" i="2"/>
  <c r="EE118" i="2"/>
  <c r="EC118" i="2"/>
  <c r="DZ118" i="2"/>
  <c r="DX118" i="2"/>
  <c r="DU118" i="2"/>
  <c r="DS118" i="2"/>
  <c r="DP118" i="2"/>
  <c r="DN118" i="2"/>
  <c r="DK118" i="2"/>
  <c r="DI118" i="2"/>
  <c r="DF118" i="2"/>
  <c r="DA118" i="2"/>
  <c r="CV118" i="2"/>
  <c r="CT118" i="2"/>
  <c r="CQ118" i="2"/>
  <c r="CO118" i="2"/>
  <c r="CL118" i="2"/>
  <c r="CJ118" i="2"/>
  <c r="CE118" i="2"/>
  <c r="CA118" i="2"/>
  <c r="BY118" i="2"/>
  <c r="BV118" i="2"/>
  <c r="BT118" i="2"/>
  <c r="BQ118" i="2"/>
  <c r="BO118" i="2"/>
  <c r="BL118" i="2"/>
  <c r="BJ118" i="2"/>
  <c r="BG118" i="2"/>
  <c r="BE118" i="2"/>
  <c r="AZ118" i="2"/>
  <c r="AU118" i="2"/>
  <c r="AP118" i="2"/>
  <c r="AL118" i="2"/>
  <c r="AJ118" i="2"/>
  <c r="AG118" i="2"/>
  <c r="AB118" i="2"/>
  <c r="W118" i="2"/>
  <c r="H118" i="2"/>
  <c r="IF117" i="2"/>
  <c r="ID117" i="2"/>
  <c r="IA117" i="2"/>
  <c r="HY117" i="2"/>
  <c r="HV117" i="2"/>
  <c r="HT117" i="2"/>
  <c r="HQ117" i="2"/>
  <c r="HO117" i="2"/>
  <c r="HL117" i="2"/>
  <c r="HJ117" i="2"/>
  <c r="HG117" i="2"/>
  <c r="HE117" i="2"/>
  <c r="HB117" i="2"/>
  <c r="GZ117" i="2"/>
  <c r="GW117" i="2"/>
  <c r="GU117" i="2"/>
  <c r="GR117" i="2"/>
  <c r="GP117" i="2"/>
  <c r="GM117" i="2"/>
  <c r="GK117" i="2"/>
  <c r="GH117" i="2"/>
  <c r="GF117" i="2"/>
  <c r="GC117" i="2"/>
  <c r="GA117" i="2"/>
  <c r="FX117" i="2"/>
  <c r="FV117" i="2"/>
  <c r="FS117" i="2"/>
  <c r="FQ117" i="2"/>
  <c r="FN117" i="2"/>
  <c r="FL117" i="2"/>
  <c r="FI117" i="2"/>
  <c r="FG117" i="2"/>
  <c r="FD117" i="2"/>
  <c r="FB117" i="2"/>
  <c r="EY117" i="2"/>
  <c r="EW117" i="2"/>
  <c r="ET117" i="2"/>
  <c r="ER117" i="2"/>
  <c r="EO117" i="2"/>
  <c r="EM117" i="2"/>
  <c r="EJ117" i="2"/>
  <c r="EH117" i="2"/>
  <c r="EE117" i="2"/>
  <c r="EC117" i="2"/>
  <c r="DZ117" i="2"/>
  <c r="DX117" i="2"/>
  <c r="DU117" i="2"/>
  <c r="DS117" i="2"/>
  <c r="DP117" i="2"/>
  <c r="DN117" i="2"/>
  <c r="DK117" i="2"/>
  <c r="DI117" i="2"/>
  <c r="DD117" i="2"/>
  <c r="CY117" i="2"/>
  <c r="CV117" i="2"/>
  <c r="CT117" i="2"/>
  <c r="CQ117" i="2"/>
  <c r="CO117" i="2"/>
  <c r="CL117" i="2"/>
  <c r="CJ117" i="2"/>
  <c r="CG117" i="2"/>
  <c r="CE117" i="2"/>
  <c r="CA117" i="2"/>
  <c r="BY117" i="2"/>
  <c r="BV117" i="2"/>
  <c r="BT117" i="2"/>
  <c r="BQ117" i="2"/>
  <c r="BO117" i="2"/>
  <c r="BL117" i="2"/>
  <c r="BJ117" i="2"/>
  <c r="BG117" i="2"/>
  <c r="BE117" i="2"/>
  <c r="BB117" i="2"/>
  <c r="AZ117" i="2"/>
  <c r="AW117" i="2"/>
  <c r="AU117" i="2"/>
  <c r="AR117" i="2"/>
  <c r="AP117" i="2"/>
  <c r="AL117" i="2"/>
  <c r="AJ117" i="2"/>
  <c r="AG117" i="2"/>
  <c r="AE117" i="2"/>
  <c r="Z117" i="2"/>
  <c r="U117" i="2"/>
  <c r="H117" i="2"/>
  <c r="IF116" i="2"/>
  <c r="ID116" i="2"/>
  <c r="IA116" i="2"/>
  <c r="HY116" i="2"/>
  <c r="HV116" i="2"/>
  <c r="HT116" i="2"/>
  <c r="HQ116" i="2"/>
  <c r="HO116" i="2"/>
  <c r="HL116" i="2"/>
  <c r="HJ116" i="2"/>
  <c r="HG116" i="2"/>
  <c r="HE116" i="2"/>
  <c r="HB116" i="2"/>
  <c r="GZ116" i="2"/>
  <c r="GW116" i="2"/>
  <c r="GU116" i="2"/>
  <c r="GR116" i="2"/>
  <c r="GP116" i="2"/>
  <c r="GM116" i="2"/>
  <c r="GK116" i="2"/>
  <c r="GH116" i="2"/>
  <c r="GF116" i="2"/>
  <c r="GC116" i="2"/>
  <c r="GA116" i="2"/>
  <c r="FX116" i="2"/>
  <c r="FV116" i="2"/>
  <c r="FS116" i="2"/>
  <c r="FQ116" i="2"/>
  <c r="FN116" i="2"/>
  <c r="FI116" i="2"/>
  <c r="FD116" i="2"/>
  <c r="FB116" i="2"/>
  <c r="EY116" i="2"/>
  <c r="EW116" i="2"/>
  <c r="ET116" i="2"/>
  <c r="ER116" i="2"/>
  <c r="EO116" i="2"/>
  <c r="EM116" i="2"/>
  <c r="EJ116" i="2"/>
  <c r="EH116" i="2"/>
  <c r="EE116" i="2"/>
  <c r="EC116" i="2"/>
  <c r="DZ116" i="2"/>
  <c r="DX116" i="2"/>
  <c r="DU116" i="2"/>
  <c r="DS116" i="2"/>
  <c r="DP116" i="2"/>
  <c r="DN116" i="2"/>
  <c r="DK116" i="2"/>
  <c r="DI116" i="2"/>
  <c r="DF116" i="2"/>
  <c r="DD116" i="2"/>
  <c r="DA116" i="2"/>
  <c r="CV116" i="2"/>
  <c r="CT116" i="2"/>
  <c r="CQ116" i="2"/>
  <c r="CO116" i="2"/>
  <c r="CL116" i="2"/>
  <c r="CJ116" i="2"/>
  <c r="CG116" i="2"/>
  <c r="CE116" i="2"/>
  <c r="CA116" i="2"/>
  <c r="BY116" i="2"/>
  <c r="BV116" i="2"/>
  <c r="BT116" i="2"/>
  <c r="BQ116" i="2"/>
  <c r="BO116" i="2"/>
  <c r="BJ116" i="2"/>
  <c r="BG116" i="2"/>
  <c r="BE116" i="2"/>
  <c r="BB116" i="2"/>
  <c r="AZ116" i="2"/>
  <c r="AU116" i="2"/>
  <c r="AP116" i="2"/>
  <c r="AL116" i="2"/>
  <c r="AJ116" i="2"/>
  <c r="AG116" i="2"/>
  <c r="AE116" i="2"/>
  <c r="AB116" i="2"/>
  <c r="W116" i="2"/>
  <c r="H116" i="2"/>
  <c r="IF115" i="2"/>
  <c r="ID115" i="2"/>
  <c r="IA115" i="2"/>
  <c r="HY115" i="2"/>
  <c r="HV115" i="2"/>
  <c r="HT115" i="2"/>
  <c r="HQ115" i="2"/>
  <c r="HO115" i="2"/>
  <c r="HL115" i="2"/>
  <c r="HJ115" i="2"/>
  <c r="HG115" i="2"/>
  <c r="HE115" i="2"/>
  <c r="HB115" i="2"/>
  <c r="GZ115" i="2"/>
  <c r="GW115" i="2"/>
  <c r="GU115" i="2"/>
  <c r="GR115" i="2"/>
  <c r="GP115" i="2"/>
  <c r="GM115" i="2"/>
  <c r="GK115" i="2"/>
  <c r="GH115" i="2"/>
  <c r="GF115" i="2"/>
  <c r="GC115" i="2"/>
  <c r="GA115" i="2"/>
  <c r="FX115" i="2"/>
  <c r="FV115" i="2"/>
  <c r="FS115" i="2"/>
  <c r="FQ115" i="2"/>
  <c r="FN115" i="2"/>
  <c r="FL115" i="2"/>
  <c r="FI115" i="2"/>
  <c r="FG115" i="2"/>
  <c r="FD115" i="2"/>
  <c r="FB115" i="2"/>
  <c r="EY115" i="2"/>
  <c r="EW115" i="2"/>
  <c r="ET115" i="2"/>
  <c r="ER115" i="2"/>
  <c r="EO115" i="2"/>
  <c r="EM115" i="2"/>
  <c r="EJ115" i="2"/>
  <c r="EH115" i="2"/>
  <c r="EE115" i="2"/>
  <c r="EC115" i="2"/>
  <c r="DZ115" i="2"/>
  <c r="DX115" i="2"/>
  <c r="DU115" i="2"/>
  <c r="DS115" i="2"/>
  <c r="DP115" i="2"/>
  <c r="DN115" i="2"/>
  <c r="DK115" i="2"/>
  <c r="DI115" i="2"/>
  <c r="DF115" i="2"/>
  <c r="DD115" i="2"/>
  <c r="DA115" i="2"/>
  <c r="CY115" i="2"/>
  <c r="CV115" i="2"/>
  <c r="CT115" i="2"/>
  <c r="CQ115" i="2"/>
  <c r="CO115" i="2"/>
  <c r="CL115" i="2"/>
  <c r="CJ115" i="2"/>
  <c r="CG115" i="2"/>
  <c r="CA115" i="2"/>
  <c r="BY115" i="2"/>
  <c r="BV115" i="2"/>
  <c r="BT115" i="2"/>
  <c r="BQ115" i="2"/>
  <c r="BO115" i="2"/>
  <c r="BL115" i="2"/>
  <c r="BJ115" i="2"/>
  <c r="BG115" i="2"/>
  <c r="BE115" i="2"/>
  <c r="BB115" i="2"/>
  <c r="AZ115" i="2"/>
  <c r="AW115" i="2"/>
  <c r="AR115" i="2"/>
  <c r="AL115" i="2"/>
  <c r="AG115" i="2"/>
  <c r="AE115" i="2"/>
  <c r="Z115" i="2"/>
  <c r="U115" i="2"/>
  <c r="H115" i="2"/>
  <c r="IF114" i="2"/>
  <c r="ID114" i="2"/>
  <c r="IA114" i="2"/>
  <c r="HY114" i="2"/>
  <c r="HV114" i="2"/>
  <c r="HT114" i="2"/>
  <c r="HQ114" i="2"/>
  <c r="HO114" i="2"/>
  <c r="HL114" i="2"/>
  <c r="HJ114" i="2"/>
  <c r="HG114" i="2"/>
  <c r="HE114" i="2"/>
  <c r="HB114" i="2"/>
  <c r="GZ114" i="2"/>
  <c r="GW114" i="2"/>
  <c r="GU114" i="2"/>
  <c r="GR114" i="2"/>
  <c r="GP114" i="2"/>
  <c r="GM114" i="2"/>
  <c r="GK114" i="2"/>
  <c r="GH114" i="2"/>
  <c r="GF114" i="2"/>
  <c r="GC114" i="2"/>
  <c r="GA114" i="2"/>
  <c r="FX114" i="2"/>
  <c r="FV114" i="2"/>
  <c r="FS114" i="2"/>
  <c r="FQ114" i="2"/>
  <c r="FN114" i="2"/>
  <c r="FL114" i="2"/>
  <c r="FI114" i="2"/>
  <c r="FG114" i="2"/>
  <c r="FD114" i="2"/>
  <c r="FB114" i="2"/>
  <c r="EY114" i="2"/>
  <c r="EW114" i="2"/>
  <c r="ET114" i="2"/>
  <c r="ER114" i="2"/>
  <c r="EO114" i="2"/>
  <c r="EM114" i="2"/>
  <c r="EJ114" i="2"/>
  <c r="EH114" i="2"/>
  <c r="EE114" i="2"/>
  <c r="EC114" i="2"/>
  <c r="DZ114" i="2"/>
  <c r="DX114" i="2"/>
  <c r="DU114" i="2"/>
  <c r="DS114" i="2"/>
  <c r="DP114" i="2"/>
  <c r="DN114" i="2"/>
  <c r="DK114" i="2"/>
  <c r="DI114" i="2"/>
  <c r="DF114" i="2"/>
  <c r="DD114" i="2"/>
  <c r="DA114" i="2"/>
  <c r="CY114" i="2"/>
  <c r="CV114" i="2"/>
  <c r="CT114" i="2"/>
  <c r="CQ114" i="2"/>
  <c r="CO114" i="2"/>
  <c r="CJ114" i="2"/>
  <c r="CE114" i="2"/>
  <c r="BY114" i="2"/>
  <c r="BV114" i="2"/>
  <c r="BT114" i="2"/>
  <c r="BQ114" i="2"/>
  <c r="BO114" i="2"/>
  <c r="BJ114" i="2"/>
  <c r="BG114" i="2"/>
  <c r="BE114" i="2"/>
  <c r="BB114" i="2"/>
  <c r="AZ114" i="2"/>
  <c r="AU114" i="2"/>
  <c r="AP114" i="2"/>
  <c r="AJ114" i="2"/>
  <c r="AG114" i="2"/>
  <c r="AE114" i="2"/>
  <c r="AB114" i="2"/>
  <c r="Z114" i="2"/>
  <c r="W114" i="2"/>
  <c r="H114" i="2"/>
  <c r="IF113" i="2"/>
  <c r="ID113" i="2"/>
  <c r="IA113" i="2"/>
  <c r="HY113" i="2"/>
  <c r="HV113" i="2"/>
  <c r="HT113" i="2"/>
  <c r="HQ113" i="2"/>
  <c r="HO113" i="2"/>
  <c r="HL113" i="2"/>
  <c r="HJ113" i="2"/>
  <c r="HG113" i="2"/>
  <c r="HE113" i="2"/>
  <c r="HB113" i="2"/>
  <c r="GZ113" i="2"/>
  <c r="GW113" i="2"/>
  <c r="GU113" i="2"/>
  <c r="GR113" i="2"/>
  <c r="GP113" i="2"/>
  <c r="GM113" i="2"/>
  <c r="GK113" i="2"/>
  <c r="GH113" i="2"/>
  <c r="GF113" i="2"/>
  <c r="GC113" i="2"/>
  <c r="GA113" i="2"/>
  <c r="FX113" i="2"/>
  <c r="FV113" i="2"/>
  <c r="FS113" i="2"/>
  <c r="FQ113" i="2"/>
  <c r="FN113" i="2"/>
  <c r="FL113" i="2"/>
  <c r="FI113" i="2"/>
  <c r="FG113" i="2"/>
  <c r="FD113" i="2"/>
  <c r="FB113" i="2"/>
  <c r="EY113" i="2"/>
  <c r="EW113" i="2"/>
  <c r="ET113" i="2"/>
  <c r="ER113" i="2"/>
  <c r="EO113" i="2"/>
  <c r="EM113" i="2"/>
  <c r="EJ113" i="2"/>
  <c r="EH113" i="2"/>
  <c r="EE113" i="2"/>
  <c r="EC113" i="2"/>
  <c r="DZ113" i="2"/>
  <c r="DX113" i="2"/>
  <c r="DU113" i="2"/>
  <c r="DS113" i="2"/>
  <c r="DP113" i="2"/>
  <c r="DN113" i="2"/>
  <c r="DK113" i="2"/>
  <c r="DI113" i="2"/>
  <c r="DF113" i="2"/>
  <c r="DD113" i="2"/>
  <c r="DA113" i="2"/>
  <c r="CY113" i="2"/>
  <c r="CV113" i="2"/>
  <c r="CT113" i="2"/>
  <c r="CQ113" i="2"/>
  <c r="CO113" i="2"/>
  <c r="CL113" i="2"/>
  <c r="CJ113" i="2"/>
  <c r="CG113" i="2"/>
  <c r="CE113" i="2"/>
  <c r="CA113" i="2"/>
  <c r="BY113" i="2"/>
  <c r="BV113" i="2"/>
  <c r="BT113" i="2"/>
  <c r="BQ113" i="2"/>
  <c r="BO113" i="2"/>
  <c r="BL113" i="2"/>
  <c r="BJ113" i="2"/>
  <c r="BG113" i="2"/>
  <c r="BE113" i="2"/>
  <c r="BB113" i="2"/>
  <c r="AZ113" i="2"/>
  <c r="AW113" i="2"/>
  <c r="AR113" i="2"/>
  <c r="AL113" i="2"/>
  <c r="AG113" i="2"/>
  <c r="AE113" i="2"/>
  <c r="Z113" i="2"/>
  <c r="U113" i="2"/>
  <c r="H113" i="2"/>
  <c r="IF112" i="2"/>
  <c r="ID112" i="2"/>
  <c r="HY112" i="2"/>
  <c r="HV112" i="2"/>
  <c r="HT112" i="2"/>
  <c r="HQ112" i="2"/>
  <c r="HO112" i="2"/>
  <c r="HL112" i="2"/>
  <c r="HJ112" i="2"/>
  <c r="HG112" i="2"/>
  <c r="HE112" i="2"/>
  <c r="HB112" i="2"/>
  <c r="GZ112" i="2"/>
  <c r="GW112" i="2"/>
  <c r="GU112" i="2"/>
  <c r="GR112" i="2"/>
  <c r="GP112" i="2"/>
  <c r="GM112" i="2"/>
  <c r="GK112" i="2"/>
  <c r="GH112" i="2"/>
  <c r="GF112" i="2"/>
  <c r="GC112" i="2"/>
  <c r="GA112" i="2"/>
  <c r="FX112" i="2"/>
  <c r="FV112" i="2"/>
  <c r="FS112" i="2"/>
  <c r="FQ112" i="2"/>
  <c r="FN112" i="2"/>
  <c r="FL112" i="2"/>
  <c r="FI112" i="2"/>
  <c r="FG112" i="2"/>
  <c r="FD112" i="2"/>
  <c r="FB112" i="2"/>
  <c r="EY112" i="2"/>
  <c r="EW112" i="2"/>
  <c r="ET112" i="2"/>
  <c r="ER112" i="2"/>
  <c r="EO112" i="2"/>
  <c r="EM112" i="2"/>
  <c r="EJ112" i="2"/>
  <c r="EH112" i="2"/>
  <c r="EE112" i="2"/>
  <c r="EC112" i="2"/>
  <c r="DZ112" i="2"/>
  <c r="DX112" i="2"/>
  <c r="DU112" i="2"/>
  <c r="DS112" i="2"/>
  <c r="DP112" i="2"/>
  <c r="DN112" i="2"/>
  <c r="DK112" i="2"/>
  <c r="DI112" i="2"/>
  <c r="DF112" i="2"/>
  <c r="DD112" i="2"/>
  <c r="DA112" i="2"/>
  <c r="CY112" i="2"/>
  <c r="CV112" i="2"/>
  <c r="CT112" i="2"/>
  <c r="CQ112" i="2"/>
  <c r="CO112" i="2"/>
  <c r="CL112" i="2"/>
  <c r="CJ112" i="2"/>
  <c r="CG112" i="2"/>
  <c r="CE112" i="2"/>
  <c r="BY112" i="2"/>
  <c r="BV112" i="2"/>
  <c r="BT112" i="2"/>
  <c r="BQ112" i="2"/>
  <c r="BO112" i="2"/>
  <c r="BL112" i="2"/>
  <c r="BJ112" i="2"/>
  <c r="BG112" i="2"/>
  <c r="BE112" i="2"/>
  <c r="BB112" i="2"/>
  <c r="AZ112" i="2"/>
  <c r="AU112" i="2"/>
  <c r="AR112" i="2"/>
  <c r="AP112" i="2"/>
  <c r="AL112" i="2"/>
  <c r="AJ112" i="2"/>
  <c r="AG112" i="2"/>
  <c r="AB112" i="2"/>
  <c r="W112" i="2"/>
  <c r="P112" i="2"/>
  <c r="H112" i="2"/>
  <c r="IF111" i="2"/>
  <c r="ID111" i="2"/>
  <c r="IA111" i="2"/>
  <c r="HY111" i="2"/>
  <c r="HV111" i="2"/>
  <c r="HT111" i="2"/>
  <c r="HQ111" i="2"/>
  <c r="HO111" i="2"/>
  <c r="HL111" i="2"/>
  <c r="HJ111" i="2"/>
  <c r="HG111" i="2"/>
  <c r="HE111" i="2"/>
  <c r="HB111" i="2"/>
  <c r="GZ111" i="2"/>
  <c r="GW111" i="2"/>
  <c r="GU111" i="2"/>
  <c r="GR111" i="2"/>
  <c r="GP111" i="2"/>
  <c r="GM111" i="2"/>
  <c r="GK111" i="2"/>
  <c r="GH111" i="2"/>
  <c r="GF111" i="2"/>
  <c r="GC111" i="2"/>
  <c r="GA111" i="2"/>
  <c r="FX111" i="2"/>
  <c r="FV111" i="2"/>
  <c r="FS111" i="2"/>
  <c r="FQ111" i="2"/>
  <c r="FN111" i="2"/>
  <c r="FL111" i="2"/>
  <c r="FI111" i="2"/>
  <c r="FG111" i="2"/>
  <c r="FD111" i="2"/>
  <c r="FB111" i="2"/>
  <c r="EY111" i="2"/>
  <c r="EW111" i="2"/>
  <c r="ET111" i="2"/>
  <c r="ER111" i="2"/>
  <c r="EO111" i="2"/>
  <c r="EM111" i="2"/>
  <c r="EJ111" i="2"/>
  <c r="EH111" i="2"/>
  <c r="EE111" i="2"/>
  <c r="EC111" i="2"/>
  <c r="DZ111" i="2"/>
  <c r="DX111" i="2"/>
  <c r="DU111" i="2"/>
  <c r="DS111" i="2"/>
  <c r="DP111" i="2"/>
  <c r="DN111" i="2"/>
  <c r="DK111" i="2"/>
  <c r="DI111" i="2"/>
  <c r="DD111" i="2"/>
  <c r="CY111" i="2"/>
  <c r="CV111" i="2"/>
  <c r="CT111" i="2"/>
  <c r="CQ111" i="2"/>
  <c r="CO111" i="2"/>
  <c r="CL111" i="2"/>
  <c r="CJ111" i="2"/>
  <c r="CG111" i="2"/>
  <c r="CE111" i="2"/>
  <c r="CA111" i="2"/>
  <c r="BY111" i="2"/>
  <c r="BV111" i="2"/>
  <c r="BT111" i="2"/>
  <c r="BQ111" i="2"/>
  <c r="BO111" i="2"/>
  <c r="BL111" i="2"/>
  <c r="BJ111" i="2"/>
  <c r="BG111" i="2"/>
  <c r="BE111" i="2"/>
  <c r="BB111" i="2"/>
  <c r="AZ111" i="2"/>
  <c r="AW111" i="2"/>
  <c r="AU111" i="2"/>
  <c r="AR111" i="2"/>
  <c r="AP111" i="2"/>
  <c r="AL111" i="2"/>
  <c r="AJ111" i="2"/>
  <c r="AG111" i="2"/>
  <c r="AE111" i="2"/>
  <c r="Z111" i="2"/>
  <c r="U111" i="2"/>
  <c r="H111" i="2"/>
  <c r="IF110" i="2"/>
  <c r="ID110" i="2"/>
  <c r="IA110" i="2"/>
  <c r="HY110" i="2"/>
  <c r="HV110" i="2"/>
  <c r="HT110" i="2"/>
  <c r="HQ110" i="2"/>
  <c r="HO110" i="2"/>
  <c r="HL110" i="2"/>
  <c r="HJ110" i="2"/>
  <c r="HG110" i="2"/>
  <c r="HE110" i="2"/>
  <c r="HB110" i="2"/>
  <c r="GZ110" i="2"/>
  <c r="GW110" i="2"/>
  <c r="GU110" i="2"/>
  <c r="GR110" i="2"/>
  <c r="GP110" i="2"/>
  <c r="GM110" i="2"/>
  <c r="GK110" i="2"/>
  <c r="GH110" i="2"/>
  <c r="GF110" i="2"/>
  <c r="GC110" i="2"/>
  <c r="GA110" i="2"/>
  <c r="FX110" i="2"/>
  <c r="FV110" i="2"/>
  <c r="FS110" i="2"/>
  <c r="FQ110" i="2"/>
  <c r="FN110" i="2"/>
  <c r="FI110" i="2"/>
  <c r="FG110" i="2"/>
  <c r="FD110" i="2"/>
  <c r="FB110" i="2"/>
  <c r="EY110" i="2"/>
  <c r="EW110" i="2"/>
  <c r="ET110" i="2"/>
  <c r="ER110" i="2"/>
  <c r="EO110" i="2"/>
  <c r="EM110" i="2"/>
  <c r="EJ110" i="2"/>
  <c r="EH110" i="2"/>
  <c r="EE110" i="2"/>
  <c r="EC110" i="2"/>
  <c r="DZ110" i="2"/>
  <c r="DX110" i="2"/>
  <c r="DU110" i="2"/>
  <c r="DS110" i="2"/>
  <c r="DP110" i="2"/>
  <c r="DN110" i="2"/>
  <c r="DK110" i="2"/>
  <c r="DI110" i="2"/>
  <c r="DF110" i="2"/>
  <c r="DA110" i="2"/>
  <c r="CY110" i="2"/>
  <c r="CV110" i="2"/>
  <c r="CQ110" i="2"/>
  <c r="CO110" i="2"/>
  <c r="CL110" i="2"/>
  <c r="CJ110" i="2"/>
  <c r="CG110" i="2"/>
  <c r="CE110" i="2"/>
  <c r="CA110" i="2"/>
  <c r="BY110" i="2"/>
  <c r="BV110" i="2"/>
  <c r="BT110" i="2"/>
  <c r="BQ110" i="2"/>
  <c r="BO110" i="2"/>
  <c r="BJ110" i="2"/>
  <c r="BG110" i="2"/>
  <c r="BE110" i="2"/>
  <c r="BB110" i="2"/>
  <c r="AZ110" i="2"/>
  <c r="AU110" i="2"/>
  <c r="AP110" i="2"/>
  <c r="AJ110" i="2"/>
  <c r="AG110" i="2"/>
  <c r="AB110" i="2"/>
  <c r="W110" i="2"/>
  <c r="H110" i="2"/>
  <c r="IF109" i="2"/>
  <c r="ID109" i="2"/>
  <c r="IA109" i="2"/>
  <c r="HY109" i="2"/>
  <c r="HV109" i="2"/>
  <c r="HT109" i="2"/>
  <c r="HQ109" i="2"/>
  <c r="HO109" i="2"/>
  <c r="HL109" i="2"/>
  <c r="HJ109" i="2"/>
  <c r="HG109" i="2"/>
  <c r="HE109" i="2"/>
  <c r="HB109" i="2"/>
  <c r="GZ109" i="2"/>
  <c r="GW109" i="2"/>
  <c r="GU109" i="2"/>
  <c r="GR109" i="2"/>
  <c r="GP109" i="2"/>
  <c r="GM109" i="2"/>
  <c r="GK109" i="2"/>
  <c r="GH109" i="2"/>
  <c r="GF109" i="2"/>
  <c r="GC109" i="2"/>
  <c r="GA109" i="2"/>
  <c r="FX109" i="2"/>
  <c r="FV109" i="2"/>
  <c r="FS109" i="2"/>
  <c r="FQ109" i="2"/>
  <c r="FN109" i="2"/>
  <c r="FL109" i="2"/>
  <c r="FG109" i="2"/>
  <c r="FD109" i="2"/>
  <c r="FB109" i="2"/>
  <c r="EY109" i="2"/>
  <c r="EW109" i="2"/>
  <c r="ET109" i="2"/>
  <c r="ER109" i="2"/>
  <c r="EO109" i="2"/>
  <c r="EM109" i="2"/>
  <c r="EJ109" i="2"/>
  <c r="EH109" i="2"/>
  <c r="EE109" i="2"/>
  <c r="EC109" i="2"/>
  <c r="DZ109" i="2"/>
  <c r="DX109" i="2"/>
  <c r="DU109" i="2"/>
  <c r="DS109" i="2"/>
  <c r="DP109" i="2"/>
  <c r="DN109" i="2"/>
  <c r="DK109" i="2"/>
  <c r="DI109" i="2"/>
  <c r="DD109" i="2"/>
  <c r="CY109" i="2"/>
  <c r="CV109" i="2"/>
  <c r="CT109" i="2"/>
  <c r="CO109" i="2"/>
  <c r="CL109" i="2"/>
  <c r="CJ109" i="2"/>
  <c r="CG109" i="2"/>
  <c r="CE109" i="2"/>
  <c r="CA109" i="2"/>
  <c r="BY109" i="2"/>
  <c r="BV109" i="2"/>
  <c r="BT109" i="2"/>
  <c r="BQ109" i="2"/>
  <c r="BO109" i="2"/>
  <c r="BL109" i="2"/>
  <c r="BJ109" i="2"/>
  <c r="BG109" i="2"/>
  <c r="BE109" i="2"/>
  <c r="BB109" i="2"/>
  <c r="AZ109" i="2"/>
  <c r="AW109" i="2"/>
  <c r="AU109" i="2"/>
  <c r="AR109" i="2"/>
  <c r="AP109" i="2"/>
  <c r="AL109" i="2"/>
  <c r="AJ109" i="2"/>
  <c r="AE109" i="2"/>
  <c r="Z109" i="2"/>
  <c r="U109" i="2"/>
  <c r="H109" i="2"/>
  <c r="IF108" i="2"/>
  <c r="ID108" i="2"/>
  <c r="IA108" i="2"/>
  <c r="HY108" i="2"/>
  <c r="HV108" i="2"/>
  <c r="HT108" i="2"/>
  <c r="HQ108" i="2"/>
  <c r="HO108" i="2"/>
  <c r="HL108" i="2"/>
  <c r="HJ108" i="2"/>
  <c r="HG108" i="2"/>
  <c r="HE108" i="2"/>
  <c r="HB108" i="2"/>
  <c r="GZ108" i="2"/>
  <c r="GW108" i="2"/>
  <c r="GU108" i="2"/>
  <c r="GR108" i="2"/>
  <c r="GP108" i="2"/>
  <c r="GM108" i="2"/>
  <c r="GK108" i="2"/>
  <c r="GH108" i="2"/>
  <c r="GF108" i="2"/>
  <c r="GC108" i="2"/>
  <c r="GA108" i="2"/>
  <c r="FX108" i="2"/>
  <c r="FV108" i="2"/>
  <c r="FS108" i="2"/>
  <c r="FQ108" i="2"/>
  <c r="FN108" i="2"/>
  <c r="FL108" i="2"/>
  <c r="FI108" i="2"/>
  <c r="FG108" i="2"/>
  <c r="FD108" i="2"/>
  <c r="FB108" i="2"/>
  <c r="EY108" i="2"/>
  <c r="EW108" i="2"/>
  <c r="ET108" i="2"/>
  <c r="ER108" i="2"/>
  <c r="EO108" i="2"/>
  <c r="EM108" i="2"/>
  <c r="EJ108" i="2"/>
  <c r="EH108" i="2"/>
  <c r="EE108" i="2"/>
  <c r="EC108" i="2"/>
  <c r="DZ108" i="2"/>
  <c r="DX108" i="2"/>
  <c r="DU108" i="2"/>
  <c r="DS108" i="2"/>
  <c r="DP108" i="2"/>
  <c r="DN108" i="2"/>
  <c r="DK108" i="2"/>
  <c r="DI108" i="2"/>
  <c r="DF108" i="2"/>
  <c r="DD108" i="2"/>
  <c r="DA108" i="2"/>
  <c r="CV108" i="2"/>
  <c r="CQ108" i="2"/>
  <c r="CO108" i="2"/>
  <c r="CL108" i="2"/>
  <c r="CJ108" i="2"/>
  <c r="CG108" i="2"/>
  <c r="CE108" i="2"/>
  <c r="CA108" i="2"/>
  <c r="BY108" i="2"/>
  <c r="BV108" i="2"/>
  <c r="BT108" i="2"/>
  <c r="BQ108" i="2"/>
  <c r="BO108" i="2"/>
  <c r="BL108" i="2"/>
  <c r="BJ108" i="2"/>
  <c r="BG108" i="2"/>
  <c r="BE108" i="2"/>
  <c r="BB108" i="2"/>
  <c r="AZ108" i="2"/>
  <c r="AU108" i="2"/>
  <c r="AP108" i="2"/>
  <c r="AJ108" i="2"/>
  <c r="AG108" i="2"/>
  <c r="AB108" i="2"/>
  <c r="W108" i="2"/>
  <c r="H108" i="2"/>
  <c r="IF107" i="2"/>
  <c r="ID107" i="2"/>
  <c r="IA107" i="2"/>
  <c r="HY107" i="2"/>
  <c r="HV107" i="2"/>
  <c r="HT107" i="2"/>
  <c r="HQ107" i="2"/>
  <c r="HO107" i="2"/>
  <c r="HL107" i="2"/>
  <c r="HJ107" i="2"/>
  <c r="HG107" i="2"/>
  <c r="HE107" i="2"/>
  <c r="HB107" i="2"/>
  <c r="GZ107" i="2"/>
  <c r="GW107" i="2"/>
  <c r="GU107" i="2"/>
  <c r="GR107" i="2"/>
  <c r="GP107" i="2"/>
  <c r="GM107" i="2"/>
  <c r="GK107" i="2"/>
  <c r="GH107" i="2"/>
  <c r="GF107" i="2"/>
  <c r="GC107" i="2"/>
  <c r="GA107" i="2"/>
  <c r="FX107" i="2"/>
  <c r="FV107" i="2"/>
  <c r="FS107" i="2"/>
  <c r="FQ107" i="2"/>
  <c r="FN107" i="2"/>
  <c r="FL107" i="2"/>
  <c r="FI107" i="2"/>
  <c r="FG107" i="2"/>
  <c r="FD107" i="2"/>
  <c r="FB107" i="2"/>
  <c r="EY107" i="2"/>
  <c r="EW107" i="2"/>
  <c r="ET107" i="2"/>
  <c r="ER107" i="2"/>
  <c r="EO107" i="2"/>
  <c r="EM107" i="2"/>
  <c r="EJ107" i="2"/>
  <c r="EH107" i="2"/>
  <c r="EE107" i="2"/>
  <c r="EC107" i="2"/>
  <c r="DZ107" i="2"/>
  <c r="DX107" i="2"/>
  <c r="DU107" i="2"/>
  <c r="DS107" i="2"/>
  <c r="DP107" i="2"/>
  <c r="DN107" i="2"/>
  <c r="DK107" i="2"/>
  <c r="DI107" i="2"/>
  <c r="DF107" i="2"/>
  <c r="DD107" i="2"/>
  <c r="DA107" i="2"/>
  <c r="CY107" i="2"/>
  <c r="CV107" i="2"/>
  <c r="CT107" i="2"/>
  <c r="CQ107" i="2"/>
  <c r="CO107" i="2"/>
  <c r="CL107" i="2"/>
  <c r="CJ107" i="2"/>
  <c r="CG107" i="2"/>
  <c r="CE107" i="2"/>
  <c r="CA107" i="2"/>
  <c r="BY107" i="2"/>
  <c r="BV107" i="2"/>
  <c r="BT107" i="2"/>
  <c r="BQ107" i="2"/>
  <c r="BO107" i="2"/>
  <c r="BL107" i="2"/>
  <c r="BJ107" i="2"/>
  <c r="BG107" i="2"/>
  <c r="BE107" i="2"/>
  <c r="BB107" i="2"/>
  <c r="AZ107" i="2"/>
  <c r="AW107" i="2"/>
  <c r="AR107" i="2"/>
  <c r="AP107" i="2"/>
  <c r="AL107" i="2"/>
  <c r="AJ107" i="2"/>
  <c r="AG107" i="2"/>
  <c r="AE107" i="2"/>
  <c r="Z107" i="2"/>
  <c r="W107" i="2"/>
  <c r="U107" i="2"/>
  <c r="H107" i="2"/>
  <c r="IF106" i="2"/>
  <c r="ID106" i="2"/>
  <c r="IA106" i="2"/>
  <c r="HY106" i="2"/>
  <c r="HV106" i="2"/>
  <c r="HT106" i="2"/>
  <c r="HQ106" i="2"/>
  <c r="HO106" i="2"/>
  <c r="HL106" i="2"/>
  <c r="HJ106" i="2"/>
  <c r="HG106" i="2"/>
  <c r="HE106" i="2"/>
  <c r="HB106" i="2"/>
  <c r="GZ106" i="2"/>
  <c r="GW106" i="2"/>
  <c r="GU106" i="2"/>
  <c r="GR106" i="2"/>
  <c r="GP106" i="2"/>
  <c r="GM106" i="2"/>
  <c r="GK106" i="2"/>
  <c r="GH106" i="2"/>
  <c r="GF106" i="2"/>
  <c r="GC106" i="2"/>
  <c r="GA106" i="2"/>
  <c r="FX106" i="2"/>
  <c r="FV106" i="2"/>
  <c r="FS106" i="2"/>
  <c r="FQ106" i="2"/>
  <c r="FN106" i="2"/>
  <c r="FL106" i="2"/>
  <c r="FI106" i="2"/>
  <c r="FG106" i="2"/>
  <c r="FD106" i="2"/>
  <c r="FB106" i="2"/>
  <c r="EY106" i="2"/>
  <c r="EW106" i="2"/>
  <c r="ER106" i="2"/>
  <c r="EO106" i="2"/>
  <c r="EM106" i="2"/>
  <c r="EJ106" i="2"/>
  <c r="EH106" i="2"/>
  <c r="EE106" i="2"/>
  <c r="EC106" i="2"/>
  <c r="DZ106" i="2"/>
  <c r="DX106" i="2"/>
  <c r="DU106" i="2"/>
  <c r="DS106" i="2"/>
  <c r="DP106" i="2"/>
  <c r="DN106" i="2"/>
  <c r="DK106" i="2"/>
  <c r="DI106" i="2"/>
  <c r="DF106" i="2"/>
  <c r="DD106" i="2"/>
  <c r="DA106" i="2"/>
  <c r="CY106" i="2"/>
  <c r="CV106" i="2"/>
  <c r="CT106" i="2"/>
  <c r="CQ106" i="2"/>
  <c r="CO106" i="2"/>
  <c r="CJ106" i="2"/>
  <c r="CE106" i="2"/>
  <c r="BY106" i="2"/>
  <c r="BV106" i="2"/>
  <c r="BT106" i="2"/>
  <c r="BQ106" i="2"/>
  <c r="BO106" i="2"/>
  <c r="BJ106" i="2"/>
  <c r="BE106" i="2"/>
  <c r="BB106" i="2"/>
  <c r="AZ106" i="2"/>
  <c r="AU106" i="2"/>
  <c r="AP106" i="2"/>
  <c r="AJ106" i="2"/>
  <c r="AG106" i="2"/>
  <c r="AE106" i="2"/>
  <c r="AB106" i="2"/>
  <c r="W106" i="2"/>
  <c r="H106" i="2"/>
  <c r="IF105" i="2"/>
  <c r="ID105" i="2"/>
  <c r="IA105" i="2"/>
  <c r="HY105" i="2"/>
  <c r="HV105" i="2"/>
  <c r="HT105" i="2"/>
  <c r="HQ105" i="2"/>
  <c r="HO105" i="2"/>
  <c r="HL105" i="2"/>
  <c r="HJ105" i="2"/>
  <c r="HG105" i="2"/>
  <c r="HE105" i="2"/>
  <c r="HB105" i="2"/>
  <c r="GZ105" i="2"/>
  <c r="GW105" i="2"/>
  <c r="GU105" i="2"/>
  <c r="GR105" i="2"/>
  <c r="GP105" i="2"/>
  <c r="GM105" i="2"/>
  <c r="GK105" i="2"/>
  <c r="GH105" i="2"/>
  <c r="GF105" i="2"/>
  <c r="GC105" i="2"/>
  <c r="GA105" i="2"/>
  <c r="FX105" i="2"/>
  <c r="FV105" i="2"/>
  <c r="FS105" i="2"/>
  <c r="FQ105" i="2"/>
  <c r="FN105" i="2"/>
  <c r="FL105" i="2"/>
  <c r="FI105" i="2"/>
  <c r="FG105" i="2"/>
  <c r="FD105" i="2"/>
  <c r="FB105" i="2"/>
  <c r="EY105" i="2"/>
  <c r="EW105" i="2"/>
  <c r="ET105" i="2"/>
  <c r="ER105" i="2"/>
  <c r="EO105" i="2"/>
  <c r="EM105" i="2"/>
  <c r="EJ105" i="2"/>
  <c r="EH105" i="2"/>
  <c r="EE105" i="2"/>
  <c r="EC105" i="2"/>
  <c r="DZ105" i="2"/>
  <c r="DX105" i="2"/>
  <c r="DU105" i="2"/>
  <c r="DS105" i="2"/>
  <c r="DP105" i="2"/>
  <c r="DN105" i="2"/>
  <c r="DK105" i="2"/>
  <c r="DI105" i="2"/>
  <c r="DF105" i="2"/>
  <c r="DD105" i="2"/>
  <c r="DA105" i="2"/>
  <c r="CY105" i="2"/>
  <c r="CV105" i="2"/>
  <c r="CT105" i="2"/>
  <c r="CQ105" i="2"/>
  <c r="CO105" i="2"/>
  <c r="CL105" i="2"/>
  <c r="CG105" i="2"/>
  <c r="CA105" i="2"/>
  <c r="BY105" i="2"/>
  <c r="BV105" i="2"/>
  <c r="BT105" i="2"/>
  <c r="BQ105" i="2"/>
  <c r="BO105" i="2"/>
  <c r="BL105" i="2"/>
  <c r="BJ105" i="2"/>
  <c r="BG105" i="2"/>
  <c r="BE105" i="2"/>
  <c r="BB105" i="2"/>
  <c r="AZ105" i="2"/>
  <c r="AW105" i="2"/>
  <c r="AU105" i="2"/>
  <c r="AR105" i="2"/>
  <c r="AL105" i="2"/>
  <c r="AJ105" i="2"/>
  <c r="AG105" i="2"/>
  <c r="AE105" i="2"/>
  <c r="Z105" i="2"/>
  <c r="U105" i="2"/>
  <c r="H105" i="2"/>
  <c r="IF104" i="2"/>
  <c r="ID104" i="2"/>
  <c r="IA104" i="2"/>
  <c r="HY104" i="2"/>
  <c r="HV104" i="2"/>
  <c r="HT104" i="2"/>
  <c r="HQ104" i="2"/>
  <c r="HO104" i="2"/>
  <c r="HL104" i="2"/>
  <c r="HJ104" i="2"/>
  <c r="HG104" i="2"/>
  <c r="HE104" i="2"/>
  <c r="HB104" i="2"/>
  <c r="GZ104" i="2"/>
  <c r="GW104" i="2"/>
  <c r="GU104" i="2"/>
  <c r="GR104" i="2"/>
  <c r="GP104" i="2"/>
  <c r="GM104" i="2"/>
  <c r="GK104" i="2"/>
  <c r="GH104" i="2"/>
  <c r="GF104" i="2"/>
  <c r="GC104" i="2"/>
  <c r="GA104" i="2"/>
  <c r="FX104" i="2"/>
  <c r="FV104" i="2"/>
  <c r="FS104" i="2"/>
  <c r="FQ104" i="2"/>
  <c r="FN104" i="2"/>
  <c r="FL104" i="2"/>
  <c r="FI104" i="2"/>
  <c r="FG104" i="2"/>
  <c r="FD104" i="2"/>
  <c r="FB104" i="2"/>
  <c r="EY104" i="2"/>
  <c r="EW104" i="2"/>
  <c r="ET104" i="2"/>
  <c r="ER104" i="2"/>
  <c r="EO104" i="2"/>
  <c r="EM104" i="2"/>
  <c r="EJ104" i="2"/>
  <c r="EH104" i="2"/>
  <c r="EE104" i="2"/>
  <c r="EC104" i="2"/>
  <c r="DZ104" i="2"/>
  <c r="DX104" i="2"/>
  <c r="DU104" i="2"/>
  <c r="DS104" i="2"/>
  <c r="DP104" i="2"/>
  <c r="DN104" i="2"/>
  <c r="DK104" i="2"/>
  <c r="DI104" i="2"/>
  <c r="DF104" i="2"/>
  <c r="DD104" i="2"/>
  <c r="DA104" i="2"/>
  <c r="CY104" i="2"/>
  <c r="CV104" i="2"/>
  <c r="CT104" i="2"/>
  <c r="CQ104" i="2"/>
  <c r="CO104" i="2"/>
  <c r="CJ104" i="2"/>
  <c r="CE104" i="2"/>
  <c r="CA104" i="2"/>
  <c r="BY104" i="2"/>
  <c r="BV104" i="2"/>
  <c r="BT104" i="2"/>
  <c r="BQ104" i="2"/>
  <c r="BO104" i="2"/>
  <c r="BJ104" i="2"/>
  <c r="BG104" i="2"/>
  <c r="BE104" i="2"/>
  <c r="BB104" i="2"/>
  <c r="AZ104" i="2"/>
  <c r="AU104" i="2"/>
  <c r="AP104" i="2"/>
  <c r="AL104" i="2"/>
  <c r="AJ104" i="2"/>
  <c r="AG104" i="2"/>
  <c r="AE104" i="2"/>
  <c r="AB104" i="2"/>
  <c r="Z104" i="2"/>
  <c r="W104" i="2"/>
  <c r="H104" i="2"/>
  <c r="IF103" i="2"/>
  <c r="ID103" i="2"/>
  <c r="IA103" i="2"/>
  <c r="HY103" i="2"/>
  <c r="HV103" i="2"/>
  <c r="HT103" i="2"/>
  <c r="HQ103" i="2"/>
  <c r="HO103" i="2"/>
  <c r="HL103" i="2"/>
  <c r="HJ103" i="2"/>
  <c r="HG103" i="2"/>
  <c r="HE103" i="2"/>
  <c r="HB103" i="2"/>
  <c r="GZ103" i="2"/>
  <c r="GW103" i="2"/>
  <c r="GU103" i="2"/>
  <c r="GR103" i="2"/>
  <c r="GP103" i="2"/>
  <c r="GM103" i="2"/>
  <c r="GK103" i="2"/>
  <c r="GH103" i="2"/>
  <c r="GF103" i="2"/>
  <c r="GC103" i="2"/>
  <c r="GA103" i="2"/>
  <c r="FX103" i="2"/>
  <c r="FV103" i="2"/>
  <c r="FS103" i="2"/>
  <c r="FQ103" i="2"/>
  <c r="FL103" i="2"/>
  <c r="FG103" i="2"/>
  <c r="FD103" i="2"/>
  <c r="FB103" i="2"/>
  <c r="EY103" i="2"/>
  <c r="EW103" i="2"/>
  <c r="ET103" i="2"/>
  <c r="ER103" i="2"/>
  <c r="EO103" i="2"/>
  <c r="EM103" i="2"/>
  <c r="EJ103" i="2"/>
  <c r="EH103" i="2"/>
  <c r="EE103" i="2"/>
  <c r="EC103" i="2"/>
  <c r="DZ103" i="2"/>
  <c r="DX103" i="2"/>
  <c r="DU103" i="2"/>
  <c r="DS103" i="2"/>
  <c r="DP103" i="2"/>
  <c r="DN103" i="2"/>
  <c r="DK103" i="2"/>
  <c r="DI103" i="2"/>
  <c r="DD103" i="2"/>
  <c r="CY103" i="2"/>
  <c r="CV103" i="2"/>
  <c r="CT103" i="2"/>
  <c r="CQ103" i="2"/>
  <c r="CO103" i="2"/>
  <c r="CL103" i="2"/>
  <c r="CJ103" i="2"/>
  <c r="CG103" i="2"/>
  <c r="CE103" i="2"/>
  <c r="CA103" i="2"/>
  <c r="BY103" i="2"/>
  <c r="BV103" i="2"/>
  <c r="BT103" i="2"/>
  <c r="BQ103" i="2"/>
  <c r="BO103" i="2"/>
  <c r="BL103" i="2"/>
  <c r="BJ103" i="2"/>
  <c r="BG103" i="2"/>
  <c r="BE103" i="2"/>
  <c r="BB103" i="2"/>
  <c r="AZ103" i="2"/>
  <c r="AW103" i="2"/>
  <c r="AU103" i="2"/>
  <c r="AR103" i="2"/>
  <c r="AP103" i="2"/>
  <c r="AL103" i="2"/>
  <c r="AJ103" i="2"/>
  <c r="AG103" i="2"/>
  <c r="AE103" i="2"/>
  <c r="Z103" i="2"/>
  <c r="U103" i="2"/>
  <c r="H103" i="2"/>
  <c r="IF102" i="2"/>
  <c r="ID102" i="2"/>
  <c r="IA102" i="2"/>
  <c r="HY102" i="2"/>
  <c r="HV102" i="2"/>
  <c r="HT102" i="2"/>
  <c r="HQ102" i="2"/>
  <c r="HO102" i="2"/>
  <c r="HL102" i="2"/>
  <c r="HJ102" i="2"/>
  <c r="HG102" i="2"/>
  <c r="HE102" i="2"/>
  <c r="HB102" i="2"/>
  <c r="GZ102" i="2"/>
  <c r="GW102" i="2"/>
  <c r="GU102" i="2"/>
  <c r="GR102" i="2"/>
  <c r="GP102" i="2"/>
  <c r="GM102" i="2"/>
  <c r="GK102" i="2"/>
  <c r="GH102" i="2"/>
  <c r="GF102" i="2"/>
  <c r="GC102" i="2"/>
  <c r="GA102" i="2"/>
  <c r="FX102" i="2"/>
  <c r="FV102" i="2"/>
  <c r="FS102" i="2"/>
  <c r="FQ102" i="2"/>
  <c r="FN102" i="2"/>
  <c r="FL102" i="2"/>
  <c r="FI102" i="2"/>
  <c r="FG102" i="2"/>
  <c r="FD102" i="2"/>
  <c r="FB102" i="2"/>
  <c r="EY102" i="2"/>
  <c r="EW102" i="2"/>
  <c r="ET102" i="2"/>
  <c r="ER102" i="2"/>
  <c r="EO102" i="2"/>
  <c r="EM102" i="2"/>
  <c r="EJ102" i="2"/>
  <c r="EH102" i="2"/>
  <c r="EE102" i="2"/>
  <c r="EC102" i="2"/>
  <c r="DZ102" i="2"/>
  <c r="DX102" i="2"/>
  <c r="DU102" i="2"/>
  <c r="DS102" i="2"/>
  <c r="DP102" i="2"/>
  <c r="DN102" i="2"/>
  <c r="DK102" i="2"/>
  <c r="DI102" i="2"/>
  <c r="DF102" i="2"/>
  <c r="DA102" i="2"/>
  <c r="CV102" i="2"/>
  <c r="CT102" i="2"/>
  <c r="CQ102" i="2"/>
  <c r="CO102" i="2"/>
  <c r="CL102" i="2"/>
  <c r="CJ102" i="2"/>
  <c r="CG102" i="2"/>
  <c r="CE102" i="2"/>
  <c r="CA102" i="2"/>
  <c r="BY102" i="2"/>
  <c r="BV102" i="2"/>
  <c r="BT102" i="2"/>
  <c r="BQ102" i="2"/>
  <c r="BO102" i="2"/>
  <c r="BL102" i="2"/>
  <c r="BJ102" i="2"/>
  <c r="BG102" i="2"/>
  <c r="BE102" i="2"/>
  <c r="BB102" i="2"/>
  <c r="AZ102" i="2"/>
  <c r="AW102" i="2"/>
  <c r="AU102" i="2"/>
  <c r="AR102" i="2"/>
  <c r="AP102" i="2"/>
  <c r="AL102" i="2"/>
  <c r="AJ102" i="2"/>
  <c r="AG102" i="2"/>
  <c r="AE102" i="2"/>
  <c r="AB102" i="2"/>
  <c r="W102" i="2"/>
  <c r="H102" i="2"/>
  <c r="IF101" i="2"/>
  <c r="ID101" i="2"/>
  <c r="IA101" i="2"/>
  <c r="HY101" i="2"/>
  <c r="HV101" i="2"/>
  <c r="HT101" i="2"/>
  <c r="HQ101" i="2"/>
  <c r="HO101" i="2"/>
  <c r="HL101" i="2"/>
  <c r="HJ101" i="2"/>
  <c r="HG101" i="2"/>
  <c r="HE101" i="2"/>
  <c r="HB101" i="2"/>
  <c r="GZ101" i="2"/>
  <c r="GW101" i="2"/>
  <c r="GU101" i="2"/>
  <c r="GR101" i="2"/>
  <c r="GP101" i="2"/>
  <c r="GM101" i="2"/>
  <c r="GK101" i="2"/>
  <c r="GH101" i="2"/>
  <c r="GF101" i="2"/>
  <c r="GC101" i="2"/>
  <c r="GA101" i="2"/>
  <c r="FX101" i="2"/>
  <c r="FV101" i="2"/>
  <c r="FS101" i="2"/>
  <c r="FQ101" i="2"/>
  <c r="FN101" i="2"/>
  <c r="FL101" i="2"/>
  <c r="FI101" i="2"/>
  <c r="FG101" i="2"/>
  <c r="FD101" i="2"/>
  <c r="FB101" i="2"/>
  <c r="EY101" i="2"/>
  <c r="EW101" i="2"/>
  <c r="ET101" i="2"/>
  <c r="ER101" i="2"/>
  <c r="EO101" i="2"/>
  <c r="EM101" i="2"/>
  <c r="EJ101" i="2"/>
  <c r="EH101" i="2"/>
  <c r="EE101" i="2"/>
  <c r="EC101" i="2"/>
  <c r="DZ101" i="2"/>
  <c r="DX101" i="2"/>
  <c r="DU101" i="2"/>
  <c r="DS101" i="2"/>
  <c r="DP101" i="2"/>
  <c r="DN101" i="2"/>
  <c r="DK101" i="2"/>
  <c r="DI101" i="2"/>
  <c r="DD101" i="2"/>
  <c r="CY101" i="2"/>
  <c r="CV101" i="2"/>
  <c r="CT101" i="2"/>
  <c r="CQ101" i="2"/>
  <c r="CO101" i="2"/>
  <c r="CL101" i="2"/>
  <c r="CJ101" i="2"/>
  <c r="CG101" i="2"/>
  <c r="CE101" i="2"/>
  <c r="CA101" i="2"/>
  <c r="BY101" i="2"/>
  <c r="BV101" i="2"/>
  <c r="BT101" i="2"/>
  <c r="BQ101" i="2"/>
  <c r="BO101" i="2"/>
  <c r="BL101" i="2"/>
  <c r="BJ101" i="2"/>
  <c r="BG101" i="2"/>
  <c r="BE101" i="2"/>
  <c r="BB101" i="2"/>
  <c r="AZ101" i="2"/>
  <c r="AW101" i="2"/>
  <c r="AU101" i="2"/>
  <c r="AR101" i="2"/>
  <c r="AP101" i="2"/>
  <c r="AL101" i="2"/>
  <c r="AJ101" i="2"/>
  <c r="AG101" i="2"/>
  <c r="AE101" i="2"/>
  <c r="Z101" i="2"/>
  <c r="U101" i="2"/>
  <c r="H101" i="2"/>
  <c r="IF100" i="2"/>
  <c r="ID100" i="2"/>
  <c r="IA100" i="2"/>
  <c r="HY100" i="2"/>
  <c r="HV100" i="2"/>
  <c r="HT100" i="2"/>
  <c r="HQ100" i="2"/>
  <c r="HO100" i="2"/>
  <c r="HL100" i="2"/>
  <c r="HJ100" i="2"/>
  <c r="HG100" i="2"/>
  <c r="HE100" i="2"/>
  <c r="HB100" i="2"/>
  <c r="GZ100" i="2"/>
  <c r="GW100" i="2"/>
  <c r="GU100" i="2"/>
  <c r="GR100" i="2"/>
  <c r="GP100" i="2"/>
  <c r="GM100" i="2"/>
  <c r="GK100" i="2"/>
  <c r="GH100" i="2"/>
  <c r="GF100" i="2"/>
  <c r="GC100" i="2"/>
  <c r="GA100" i="2"/>
  <c r="FX100" i="2"/>
  <c r="FV100" i="2"/>
  <c r="FS100" i="2"/>
  <c r="FQ100" i="2"/>
  <c r="FN100" i="2"/>
  <c r="FL100" i="2"/>
  <c r="FI100" i="2"/>
  <c r="FG100" i="2"/>
  <c r="FD100" i="2"/>
  <c r="FB100" i="2"/>
  <c r="EY100" i="2"/>
  <c r="EW100" i="2"/>
  <c r="ET100" i="2"/>
  <c r="ER100" i="2"/>
  <c r="EO100" i="2"/>
  <c r="EM100" i="2"/>
  <c r="EJ100" i="2"/>
  <c r="EH100" i="2"/>
  <c r="EE100" i="2"/>
  <c r="EC100" i="2"/>
  <c r="DZ100" i="2"/>
  <c r="DX100" i="2"/>
  <c r="DU100" i="2"/>
  <c r="DS100" i="2"/>
  <c r="DP100" i="2"/>
  <c r="DN100" i="2"/>
  <c r="DK100" i="2"/>
  <c r="DI100" i="2"/>
  <c r="DF100" i="2"/>
  <c r="DA100" i="2"/>
  <c r="CV100" i="2"/>
  <c r="CT100" i="2"/>
  <c r="CQ100" i="2"/>
  <c r="CO100" i="2"/>
  <c r="CL100" i="2"/>
  <c r="CJ100" i="2"/>
  <c r="CG100" i="2"/>
  <c r="CE100" i="2"/>
  <c r="CA100" i="2"/>
  <c r="BY100" i="2"/>
  <c r="BV100" i="2"/>
  <c r="BT100" i="2"/>
  <c r="BQ100" i="2"/>
  <c r="BO100" i="2"/>
  <c r="BL100" i="2"/>
  <c r="BJ100" i="2"/>
  <c r="BG100" i="2"/>
  <c r="BE100" i="2"/>
  <c r="BB100" i="2"/>
  <c r="AZ100" i="2"/>
  <c r="AW100" i="2"/>
  <c r="AU100" i="2"/>
  <c r="AR100" i="2"/>
  <c r="AP100" i="2"/>
  <c r="AL100" i="2"/>
  <c r="AJ100" i="2"/>
  <c r="AG100" i="2"/>
  <c r="AB100" i="2"/>
  <c r="W100" i="2"/>
  <c r="H100" i="2"/>
  <c r="IF99" i="2"/>
  <c r="ID99" i="2"/>
  <c r="IA99" i="2"/>
  <c r="HY99" i="2"/>
  <c r="HV99" i="2"/>
  <c r="HT99" i="2"/>
  <c r="HQ99" i="2"/>
  <c r="HO99" i="2"/>
  <c r="HL99" i="2"/>
  <c r="HJ99" i="2"/>
  <c r="HG99" i="2"/>
  <c r="HE99" i="2"/>
  <c r="HB99" i="2"/>
  <c r="GZ99" i="2"/>
  <c r="GW99" i="2"/>
  <c r="GU99" i="2"/>
  <c r="GR99" i="2"/>
  <c r="GP99" i="2"/>
  <c r="GM99" i="2"/>
  <c r="GK99" i="2"/>
  <c r="GH99" i="2"/>
  <c r="GF99" i="2"/>
  <c r="GC99" i="2"/>
  <c r="GA99" i="2"/>
  <c r="FX99" i="2"/>
  <c r="FV99" i="2"/>
  <c r="FS99" i="2"/>
  <c r="FQ99" i="2"/>
  <c r="FN99" i="2"/>
  <c r="FL99" i="2"/>
  <c r="FI99" i="2"/>
  <c r="FG99" i="2"/>
  <c r="FD99" i="2"/>
  <c r="FB99" i="2"/>
  <c r="EY99" i="2"/>
  <c r="EW99" i="2"/>
  <c r="ET99" i="2"/>
  <c r="ER99" i="2"/>
  <c r="EO99" i="2"/>
  <c r="EM99" i="2"/>
  <c r="EJ99" i="2"/>
  <c r="EH99" i="2"/>
  <c r="EE99" i="2"/>
  <c r="EC99" i="2"/>
  <c r="DZ99" i="2"/>
  <c r="DX99" i="2"/>
  <c r="DU99" i="2"/>
  <c r="DP99" i="2"/>
  <c r="DN99" i="2"/>
  <c r="DK99" i="2"/>
  <c r="DI99" i="2"/>
  <c r="DF99" i="2"/>
  <c r="DD99" i="2"/>
  <c r="DA99" i="2"/>
  <c r="CY99" i="2"/>
  <c r="CV99" i="2"/>
  <c r="CT99" i="2"/>
  <c r="CQ99" i="2"/>
  <c r="CO99" i="2"/>
  <c r="CL99" i="2"/>
  <c r="CJ99" i="2"/>
  <c r="CG99" i="2"/>
  <c r="CE99" i="2"/>
  <c r="CA99" i="2"/>
  <c r="BY99" i="2"/>
  <c r="BV99" i="2"/>
  <c r="BT99" i="2"/>
  <c r="BQ99" i="2"/>
  <c r="BO99" i="2"/>
  <c r="BL99" i="2"/>
  <c r="BJ99" i="2"/>
  <c r="BG99" i="2"/>
  <c r="BE99" i="2"/>
  <c r="BB99" i="2"/>
  <c r="AW99" i="2"/>
  <c r="AR99" i="2"/>
  <c r="AP99" i="2"/>
  <c r="AL99" i="2"/>
  <c r="AJ99" i="2"/>
  <c r="AG99" i="2"/>
  <c r="AE99" i="2"/>
  <c r="AB99" i="2"/>
  <c r="Z99" i="2"/>
  <c r="W99" i="2"/>
  <c r="U99" i="2"/>
  <c r="H99" i="2"/>
  <c r="IF98" i="2"/>
  <c r="ID98" i="2"/>
  <c r="IA98" i="2"/>
  <c r="HY98" i="2"/>
  <c r="HV98" i="2"/>
  <c r="HT98" i="2"/>
  <c r="HQ98" i="2"/>
  <c r="HO98" i="2"/>
  <c r="HL98" i="2"/>
  <c r="HJ98" i="2"/>
  <c r="HG98" i="2"/>
  <c r="HE98" i="2"/>
  <c r="HB98" i="2"/>
  <c r="GZ98" i="2"/>
  <c r="GW98" i="2"/>
  <c r="GU98" i="2"/>
  <c r="GR98" i="2"/>
  <c r="GP98" i="2"/>
  <c r="GM98" i="2"/>
  <c r="GK98" i="2"/>
  <c r="GH98" i="2"/>
  <c r="GF98" i="2"/>
  <c r="GC98" i="2"/>
  <c r="GA98" i="2"/>
  <c r="FX98" i="2"/>
  <c r="FV98" i="2"/>
  <c r="FS98" i="2"/>
  <c r="FQ98" i="2"/>
  <c r="FN98" i="2"/>
  <c r="FL98" i="2"/>
  <c r="FI98" i="2"/>
  <c r="FG98" i="2"/>
  <c r="FD98" i="2"/>
  <c r="FB98" i="2"/>
  <c r="EY98" i="2"/>
  <c r="EW98" i="2"/>
  <c r="ET98" i="2"/>
  <c r="ER98" i="2"/>
  <c r="EO98" i="2"/>
  <c r="EM98" i="2"/>
  <c r="EJ98" i="2"/>
  <c r="EH98" i="2"/>
  <c r="EE98" i="2"/>
  <c r="EC98" i="2"/>
  <c r="DZ98" i="2"/>
  <c r="DX98" i="2"/>
  <c r="DS98" i="2"/>
  <c r="DP98" i="2"/>
  <c r="DN98" i="2"/>
  <c r="DI98" i="2"/>
  <c r="DF98" i="2"/>
  <c r="DD98" i="2"/>
  <c r="DA98" i="2"/>
  <c r="CY98" i="2"/>
  <c r="CV98" i="2"/>
  <c r="CT98" i="2"/>
  <c r="CQ98" i="2"/>
  <c r="CO98" i="2"/>
  <c r="CJ98" i="2"/>
  <c r="CE98" i="2"/>
  <c r="CA98" i="2"/>
  <c r="BY98" i="2"/>
  <c r="BV98" i="2"/>
  <c r="BT98" i="2"/>
  <c r="BQ98" i="2"/>
  <c r="BO98" i="2"/>
  <c r="BJ98" i="2"/>
  <c r="BG98" i="2"/>
  <c r="BE98" i="2"/>
  <c r="AZ98" i="2"/>
  <c r="AU98" i="2"/>
  <c r="AP98" i="2"/>
  <c r="AL98" i="2"/>
  <c r="AJ98" i="2"/>
  <c r="AG98" i="2"/>
  <c r="AE98" i="2"/>
  <c r="AB98" i="2"/>
  <c r="Z98" i="2"/>
  <c r="W98" i="2"/>
  <c r="U98" i="2"/>
  <c r="H98" i="2"/>
  <c r="IF97" i="2"/>
  <c r="ID97" i="2"/>
  <c r="IA97" i="2"/>
  <c r="HY97" i="2"/>
  <c r="HV97" i="2"/>
  <c r="HT97" i="2"/>
  <c r="HQ97" i="2"/>
  <c r="HO97" i="2"/>
  <c r="HL97" i="2"/>
  <c r="HJ97" i="2"/>
  <c r="HG97" i="2"/>
  <c r="HE97" i="2"/>
  <c r="HB97" i="2"/>
  <c r="GZ97" i="2"/>
  <c r="GW97" i="2"/>
  <c r="GU97" i="2"/>
  <c r="GR97" i="2"/>
  <c r="GP97" i="2"/>
  <c r="GM97" i="2"/>
  <c r="GK97" i="2"/>
  <c r="GH97" i="2"/>
  <c r="GF97" i="2"/>
  <c r="GC97" i="2"/>
  <c r="GA97" i="2"/>
  <c r="FX97" i="2"/>
  <c r="FV97" i="2"/>
  <c r="FS97" i="2"/>
  <c r="FQ97" i="2"/>
  <c r="FN97" i="2"/>
  <c r="FL97" i="2"/>
  <c r="FI97" i="2"/>
  <c r="FG97" i="2"/>
  <c r="FD97" i="2"/>
  <c r="FB97" i="2"/>
  <c r="EY97" i="2"/>
  <c r="EW97" i="2"/>
  <c r="ET97" i="2"/>
  <c r="ER97" i="2"/>
  <c r="EO97" i="2"/>
  <c r="EM97" i="2"/>
  <c r="EJ97" i="2"/>
  <c r="EH97" i="2"/>
  <c r="EE97" i="2"/>
  <c r="EC97" i="2"/>
  <c r="DZ97" i="2"/>
  <c r="DX97" i="2"/>
  <c r="DU97" i="2"/>
  <c r="DS97" i="2"/>
  <c r="DP97" i="2"/>
  <c r="DN97" i="2"/>
  <c r="DK97" i="2"/>
  <c r="DI97" i="2"/>
  <c r="DF97" i="2"/>
  <c r="DD97" i="2"/>
  <c r="DA97" i="2"/>
  <c r="CY97" i="2"/>
  <c r="CV97" i="2"/>
  <c r="CT97" i="2"/>
  <c r="CQ97" i="2"/>
  <c r="CO97" i="2"/>
  <c r="CL97" i="2"/>
  <c r="CJ97" i="2"/>
  <c r="CG97" i="2"/>
  <c r="CE97" i="2"/>
  <c r="CA97" i="2"/>
  <c r="BY97" i="2"/>
  <c r="BV97" i="2"/>
  <c r="BT97" i="2"/>
  <c r="BQ97" i="2"/>
  <c r="BO97" i="2"/>
  <c r="BL97" i="2"/>
  <c r="BJ97" i="2"/>
  <c r="BG97" i="2"/>
  <c r="BE97" i="2"/>
  <c r="BB97" i="2"/>
  <c r="AZ97" i="2"/>
  <c r="AW97" i="2"/>
  <c r="AR97" i="2"/>
  <c r="AL97" i="2"/>
  <c r="AG97" i="2"/>
  <c r="AE97" i="2"/>
  <c r="Z97" i="2"/>
  <c r="U97" i="2"/>
  <c r="H97" i="2"/>
  <c r="IF96" i="2"/>
  <c r="ID96" i="2"/>
  <c r="IA96" i="2"/>
  <c r="HY96" i="2"/>
  <c r="HV96" i="2"/>
  <c r="HT96" i="2"/>
  <c r="HQ96" i="2"/>
  <c r="HO96" i="2"/>
  <c r="HL96" i="2"/>
  <c r="HJ96" i="2"/>
  <c r="HG96" i="2"/>
  <c r="HE96" i="2"/>
  <c r="HB96" i="2"/>
  <c r="GZ96" i="2"/>
  <c r="GW96" i="2"/>
  <c r="GU96" i="2"/>
  <c r="GR96" i="2"/>
  <c r="GP96" i="2"/>
  <c r="GM96" i="2"/>
  <c r="GK96" i="2"/>
  <c r="GH96" i="2"/>
  <c r="GF96" i="2"/>
  <c r="GC96" i="2"/>
  <c r="GA96" i="2"/>
  <c r="FX96" i="2"/>
  <c r="FV96" i="2"/>
  <c r="FS96" i="2"/>
  <c r="FQ96" i="2"/>
  <c r="FN96" i="2"/>
  <c r="FL96" i="2"/>
  <c r="FI96" i="2"/>
  <c r="FG96" i="2"/>
  <c r="FD96" i="2"/>
  <c r="FB96" i="2"/>
  <c r="EY96" i="2"/>
  <c r="EW96" i="2"/>
  <c r="ET96" i="2"/>
  <c r="ER96" i="2"/>
  <c r="EO96" i="2"/>
  <c r="EM96" i="2"/>
  <c r="EJ96" i="2"/>
  <c r="EH96" i="2"/>
  <c r="EE96" i="2"/>
  <c r="EC96" i="2"/>
  <c r="DZ96" i="2"/>
  <c r="DX96" i="2"/>
  <c r="DU96" i="2"/>
  <c r="DS96" i="2"/>
  <c r="DP96" i="2"/>
  <c r="DN96" i="2"/>
  <c r="DK96" i="2"/>
  <c r="DI96" i="2"/>
  <c r="DF96" i="2"/>
  <c r="DD96" i="2"/>
  <c r="DA96" i="2"/>
  <c r="CY96" i="2"/>
  <c r="CV96" i="2"/>
  <c r="CT96" i="2"/>
  <c r="CQ96" i="2"/>
  <c r="CO96" i="2"/>
  <c r="CL96" i="2"/>
  <c r="CJ96" i="2"/>
  <c r="CG96" i="2"/>
  <c r="CE96" i="2"/>
  <c r="CA96" i="2"/>
  <c r="BY96" i="2"/>
  <c r="BV96" i="2"/>
  <c r="BT96" i="2"/>
  <c r="BQ96" i="2"/>
  <c r="BO96" i="2"/>
  <c r="BL96" i="2"/>
  <c r="BJ96" i="2"/>
  <c r="BG96" i="2"/>
  <c r="BE96" i="2"/>
  <c r="BB96" i="2"/>
  <c r="AZ96" i="2"/>
  <c r="AW96" i="2"/>
  <c r="AU96" i="2"/>
  <c r="AR96" i="2"/>
  <c r="AP96" i="2"/>
  <c r="AL96" i="2"/>
  <c r="AJ96" i="2"/>
  <c r="AG96" i="2"/>
  <c r="AE96" i="2"/>
  <c r="AB96" i="2"/>
  <c r="Z96" i="2"/>
  <c r="W96" i="2"/>
  <c r="U96" i="2"/>
  <c r="Q96" i="2"/>
  <c r="P96" i="2"/>
  <c r="H96" i="2"/>
  <c r="IF95" i="2"/>
  <c r="ID95" i="2"/>
  <c r="IA95" i="2"/>
  <c r="HY95" i="2"/>
  <c r="HV95" i="2"/>
  <c r="HT95" i="2"/>
  <c r="HQ95" i="2"/>
  <c r="HO95" i="2"/>
  <c r="HL95" i="2"/>
  <c r="HJ95" i="2"/>
  <c r="HG95" i="2"/>
  <c r="HE95" i="2"/>
  <c r="HB95" i="2"/>
  <c r="GZ95" i="2"/>
  <c r="GW95" i="2"/>
  <c r="GU95" i="2"/>
  <c r="GR95" i="2"/>
  <c r="GP95" i="2"/>
  <c r="GM95" i="2"/>
  <c r="GK95" i="2"/>
  <c r="GH95" i="2"/>
  <c r="GF95" i="2"/>
  <c r="GC95" i="2"/>
  <c r="GA95" i="2"/>
  <c r="FX95" i="2"/>
  <c r="FV95" i="2"/>
  <c r="FS95" i="2"/>
  <c r="FQ95" i="2"/>
  <c r="FN95" i="2"/>
  <c r="FL95" i="2"/>
  <c r="FI95" i="2"/>
  <c r="FG95" i="2"/>
  <c r="FD95" i="2"/>
  <c r="FB95" i="2"/>
  <c r="EY95" i="2"/>
  <c r="EW95" i="2"/>
  <c r="ET95" i="2"/>
  <c r="EO95" i="2"/>
  <c r="EM95" i="2"/>
  <c r="EJ95" i="2"/>
  <c r="EH95" i="2"/>
  <c r="EE95" i="2"/>
  <c r="EC95" i="2"/>
  <c r="DZ95" i="2"/>
  <c r="DX95" i="2"/>
  <c r="DU95" i="2"/>
  <c r="DS95" i="2"/>
  <c r="DP95" i="2"/>
  <c r="DN95" i="2"/>
  <c r="DK95" i="2"/>
  <c r="DI95" i="2"/>
  <c r="DF95" i="2"/>
  <c r="DD95" i="2"/>
  <c r="DA95" i="2"/>
  <c r="CY95" i="2"/>
  <c r="CV95" i="2"/>
  <c r="CT95" i="2"/>
  <c r="CQ95" i="2"/>
  <c r="CO95" i="2"/>
  <c r="CL95" i="2"/>
  <c r="CG95" i="2"/>
  <c r="CA95" i="2"/>
  <c r="BY95" i="2"/>
  <c r="BV95" i="2"/>
  <c r="BT95" i="2"/>
  <c r="BQ95" i="2"/>
  <c r="BO95" i="2"/>
  <c r="BL95" i="2"/>
  <c r="BJ95" i="2"/>
  <c r="BG95" i="2"/>
  <c r="BB95" i="2"/>
  <c r="AZ95" i="2"/>
  <c r="AW95" i="2"/>
  <c r="AR95" i="2"/>
  <c r="AL95" i="2"/>
  <c r="AJ95" i="2"/>
  <c r="AG95" i="2"/>
  <c r="AE95" i="2"/>
  <c r="Z95" i="2"/>
  <c r="U95" i="2"/>
  <c r="H95" i="2"/>
  <c r="IF94" i="2"/>
  <c r="ID94" i="2"/>
  <c r="IA94" i="2"/>
  <c r="HY94" i="2"/>
  <c r="HV94" i="2"/>
  <c r="HT94" i="2"/>
  <c r="HQ94" i="2"/>
  <c r="HO94" i="2"/>
  <c r="HL94" i="2"/>
  <c r="HJ94" i="2"/>
  <c r="HG94" i="2"/>
  <c r="HE94" i="2"/>
  <c r="HB94" i="2"/>
  <c r="GZ94" i="2"/>
  <c r="GW94" i="2"/>
  <c r="GU94" i="2"/>
  <c r="GR94" i="2"/>
  <c r="GP94" i="2"/>
  <c r="GM94" i="2"/>
  <c r="GK94" i="2"/>
  <c r="GH94" i="2"/>
  <c r="GF94" i="2"/>
  <c r="GC94" i="2"/>
  <c r="GA94" i="2"/>
  <c r="FX94" i="2"/>
  <c r="FV94" i="2"/>
  <c r="FS94" i="2"/>
  <c r="FQ94" i="2"/>
  <c r="FN94" i="2"/>
  <c r="FL94" i="2"/>
  <c r="FI94" i="2"/>
  <c r="FG94" i="2"/>
  <c r="FD94" i="2"/>
  <c r="FB94" i="2"/>
  <c r="EY94" i="2"/>
  <c r="EW94" i="2"/>
  <c r="ET94" i="2"/>
  <c r="ER94" i="2"/>
  <c r="EO94" i="2"/>
  <c r="EM94" i="2"/>
  <c r="EJ94" i="2"/>
  <c r="EH94" i="2"/>
  <c r="EE94" i="2"/>
  <c r="EC94" i="2"/>
  <c r="DZ94" i="2"/>
  <c r="DX94" i="2"/>
  <c r="DU94" i="2"/>
  <c r="DS94" i="2"/>
  <c r="DP94" i="2"/>
  <c r="DN94" i="2"/>
  <c r="DK94" i="2"/>
  <c r="DI94" i="2"/>
  <c r="DF94" i="2"/>
  <c r="DD94" i="2"/>
  <c r="DA94" i="2"/>
  <c r="CY94" i="2"/>
  <c r="CV94" i="2"/>
  <c r="CT94" i="2"/>
  <c r="CQ94" i="2"/>
  <c r="CO94" i="2"/>
  <c r="CL94" i="2"/>
  <c r="CJ94" i="2"/>
  <c r="CG94" i="2"/>
  <c r="CE94" i="2"/>
  <c r="CA94" i="2"/>
  <c r="BY94" i="2"/>
  <c r="BV94" i="2"/>
  <c r="BT94" i="2"/>
  <c r="BQ94" i="2"/>
  <c r="BO94" i="2"/>
  <c r="BL94" i="2"/>
  <c r="BJ94" i="2"/>
  <c r="BG94" i="2"/>
  <c r="BE94" i="2"/>
  <c r="BB94" i="2"/>
  <c r="AZ94" i="2"/>
  <c r="AU94" i="2"/>
  <c r="AR94" i="2"/>
  <c r="AP94" i="2"/>
  <c r="AL94" i="2"/>
  <c r="AJ94" i="2"/>
  <c r="AG94" i="2"/>
  <c r="AE94" i="2"/>
  <c r="AB94" i="2"/>
  <c r="Z94" i="2"/>
  <c r="W94" i="2"/>
  <c r="U94" i="2"/>
  <c r="H94" i="2"/>
  <c r="IF93" i="2"/>
  <c r="ID93" i="2"/>
  <c r="IA93" i="2"/>
  <c r="HY93" i="2"/>
  <c r="HV93" i="2"/>
  <c r="HT93" i="2"/>
  <c r="HQ93" i="2"/>
  <c r="HO93" i="2"/>
  <c r="HL93" i="2"/>
  <c r="HJ93" i="2"/>
  <c r="HG93" i="2"/>
  <c r="HE93" i="2"/>
  <c r="HB93" i="2"/>
  <c r="GZ93" i="2"/>
  <c r="GW93" i="2"/>
  <c r="GU93" i="2"/>
  <c r="GR93" i="2"/>
  <c r="GP93" i="2"/>
  <c r="GM93" i="2"/>
  <c r="GK93" i="2"/>
  <c r="GH93" i="2"/>
  <c r="GF93" i="2"/>
  <c r="GC93" i="2"/>
  <c r="GA93" i="2"/>
  <c r="FX93" i="2"/>
  <c r="FV93" i="2"/>
  <c r="FS93" i="2"/>
  <c r="FQ93" i="2"/>
  <c r="FL93" i="2"/>
  <c r="FG93" i="2"/>
  <c r="FD93" i="2"/>
  <c r="FB93" i="2"/>
  <c r="EY93" i="2"/>
  <c r="EW93" i="2"/>
  <c r="ET93" i="2"/>
  <c r="ER93" i="2"/>
  <c r="EO93" i="2"/>
  <c r="EM93" i="2"/>
  <c r="EJ93" i="2"/>
  <c r="EH93" i="2"/>
  <c r="EE93" i="2"/>
  <c r="EC93" i="2"/>
  <c r="DZ93" i="2"/>
  <c r="DX93" i="2"/>
  <c r="DU93" i="2"/>
  <c r="DS93" i="2"/>
  <c r="DP93" i="2"/>
  <c r="DN93" i="2"/>
  <c r="DK93" i="2"/>
  <c r="DI93" i="2"/>
  <c r="DD93" i="2"/>
  <c r="CY93" i="2"/>
  <c r="CV93" i="2"/>
  <c r="CT93" i="2"/>
  <c r="CQ93" i="2"/>
  <c r="CO93" i="2"/>
  <c r="CL93" i="2"/>
  <c r="CJ93" i="2"/>
  <c r="CG93" i="2"/>
  <c r="CE93" i="2"/>
  <c r="CA93" i="2"/>
  <c r="BY93" i="2"/>
  <c r="BV93" i="2"/>
  <c r="BT93" i="2"/>
  <c r="BQ93" i="2"/>
  <c r="BO93" i="2"/>
  <c r="BL93" i="2"/>
  <c r="BJ93" i="2"/>
  <c r="BG93" i="2"/>
  <c r="BE93" i="2"/>
  <c r="BB93" i="2"/>
  <c r="AZ93" i="2"/>
  <c r="AW93" i="2"/>
  <c r="AU93" i="2"/>
  <c r="AR93" i="2"/>
  <c r="AP93" i="2"/>
  <c r="AL93" i="2"/>
  <c r="AJ93" i="2"/>
  <c r="AG93" i="2"/>
  <c r="AE93" i="2"/>
  <c r="Z93" i="2"/>
  <c r="U93" i="2"/>
  <c r="H93" i="2"/>
  <c r="IF92" i="2"/>
  <c r="ID92" i="2"/>
  <c r="IA92" i="2"/>
  <c r="HY92" i="2"/>
  <c r="HV92" i="2"/>
  <c r="HT92" i="2"/>
  <c r="HQ92" i="2"/>
  <c r="HO92" i="2"/>
  <c r="HL92" i="2"/>
  <c r="HJ92" i="2"/>
  <c r="HG92" i="2"/>
  <c r="HE92" i="2"/>
  <c r="HB92" i="2"/>
  <c r="GZ92" i="2"/>
  <c r="GW92" i="2"/>
  <c r="GU92" i="2"/>
  <c r="GR92" i="2"/>
  <c r="GP92" i="2"/>
  <c r="GM92" i="2"/>
  <c r="GK92" i="2"/>
  <c r="GH92" i="2"/>
  <c r="GF92" i="2"/>
  <c r="GC92" i="2"/>
  <c r="GA92" i="2"/>
  <c r="FX92" i="2"/>
  <c r="FV92" i="2"/>
  <c r="FS92" i="2"/>
  <c r="FQ92" i="2"/>
  <c r="FN92" i="2"/>
  <c r="FL92" i="2"/>
  <c r="FI92" i="2"/>
  <c r="FG92" i="2"/>
  <c r="FD92" i="2"/>
  <c r="FB92" i="2"/>
  <c r="EY92" i="2"/>
  <c r="EW92" i="2"/>
  <c r="ET92" i="2"/>
  <c r="ER92" i="2"/>
  <c r="EO92" i="2"/>
  <c r="EM92" i="2"/>
  <c r="EJ92" i="2"/>
  <c r="EH92" i="2"/>
  <c r="EE92" i="2"/>
  <c r="EC92" i="2"/>
  <c r="DZ92" i="2"/>
  <c r="DX92" i="2"/>
  <c r="DU92" i="2"/>
  <c r="DS92" i="2"/>
  <c r="DP92" i="2"/>
  <c r="DN92" i="2"/>
  <c r="DK92" i="2"/>
  <c r="DI92" i="2"/>
  <c r="DF92" i="2"/>
  <c r="DA92" i="2"/>
  <c r="CV92" i="2"/>
  <c r="CQ92" i="2"/>
  <c r="CO92" i="2"/>
  <c r="CL92" i="2"/>
  <c r="CJ92" i="2"/>
  <c r="CG92" i="2"/>
  <c r="CE92" i="2"/>
  <c r="CA92" i="2"/>
  <c r="BY92" i="2"/>
  <c r="BV92" i="2"/>
  <c r="BT92" i="2"/>
  <c r="BQ92" i="2"/>
  <c r="BO92" i="2"/>
  <c r="BL92" i="2"/>
  <c r="BJ92" i="2"/>
  <c r="BG92" i="2"/>
  <c r="BE92" i="2"/>
  <c r="AZ92" i="2"/>
  <c r="AU92" i="2"/>
  <c r="AP92" i="2"/>
  <c r="AJ92" i="2"/>
  <c r="AG92" i="2"/>
  <c r="AB92" i="2"/>
  <c r="W92" i="2"/>
  <c r="H92" i="2"/>
  <c r="IF91" i="2"/>
  <c r="ID91" i="2"/>
  <c r="IA91" i="2"/>
  <c r="HY91" i="2"/>
  <c r="HV91" i="2"/>
  <c r="HT91" i="2"/>
  <c r="HQ91" i="2"/>
  <c r="HO91" i="2"/>
  <c r="HL91" i="2"/>
  <c r="HJ91" i="2"/>
  <c r="HG91" i="2"/>
  <c r="HE91" i="2"/>
  <c r="HB91" i="2"/>
  <c r="GZ91" i="2"/>
  <c r="GW91" i="2"/>
  <c r="GU91" i="2"/>
  <c r="GR91" i="2"/>
  <c r="GP91" i="2"/>
  <c r="GM91" i="2"/>
  <c r="GK91" i="2"/>
  <c r="GH91" i="2"/>
  <c r="GF91" i="2"/>
  <c r="GC91" i="2"/>
  <c r="GA91" i="2"/>
  <c r="FX91" i="2"/>
  <c r="FV91" i="2"/>
  <c r="FS91" i="2"/>
  <c r="FQ91" i="2"/>
  <c r="FN91" i="2"/>
  <c r="FL91" i="2"/>
  <c r="FI91" i="2"/>
  <c r="FG91" i="2"/>
  <c r="FD91" i="2"/>
  <c r="FB91" i="2"/>
  <c r="EY91" i="2"/>
  <c r="EW91" i="2"/>
  <c r="ET91" i="2"/>
  <c r="ER91" i="2"/>
  <c r="EO91" i="2"/>
  <c r="EM91" i="2"/>
  <c r="EJ91" i="2"/>
  <c r="EH91" i="2"/>
  <c r="EE91" i="2"/>
  <c r="EC91" i="2"/>
  <c r="DZ91" i="2"/>
  <c r="DX91" i="2"/>
  <c r="DU91" i="2"/>
  <c r="DS91" i="2"/>
  <c r="DP91" i="2"/>
  <c r="DN91" i="2"/>
  <c r="DK91" i="2"/>
  <c r="DI91" i="2"/>
  <c r="DF91" i="2"/>
  <c r="DD91" i="2"/>
  <c r="DA91" i="2"/>
  <c r="CY91" i="2"/>
  <c r="CV91" i="2"/>
  <c r="CT91" i="2"/>
  <c r="CQ91" i="2"/>
  <c r="CO91" i="2"/>
  <c r="CL91" i="2"/>
  <c r="CJ91" i="2"/>
  <c r="CG91" i="2"/>
  <c r="CE91" i="2"/>
  <c r="CA91" i="2"/>
  <c r="BY91" i="2"/>
  <c r="BV91" i="2"/>
  <c r="BT91" i="2"/>
  <c r="BQ91" i="2"/>
  <c r="BO91" i="2"/>
  <c r="BL91" i="2"/>
  <c r="BG91" i="2"/>
  <c r="BE91" i="2"/>
  <c r="BB91" i="2"/>
  <c r="AZ91" i="2"/>
  <c r="AW91" i="2"/>
  <c r="AR91" i="2"/>
  <c r="AL91" i="2"/>
  <c r="AJ91" i="2"/>
  <c r="AG91" i="2"/>
  <c r="AE91" i="2"/>
  <c r="AB91" i="2"/>
  <c r="Z91" i="2"/>
  <c r="W91" i="2"/>
  <c r="U91" i="2"/>
  <c r="H91" i="2"/>
  <c r="IF90" i="2"/>
  <c r="ID90" i="2"/>
  <c r="IA90" i="2"/>
  <c r="HY90" i="2"/>
  <c r="HV90" i="2"/>
  <c r="HT90" i="2"/>
  <c r="HQ90" i="2"/>
  <c r="HO90" i="2"/>
  <c r="HL90" i="2"/>
  <c r="HJ90" i="2"/>
  <c r="HG90" i="2"/>
  <c r="HE90" i="2"/>
  <c r="HB90" i="2"/>
  <c r="GZ90" i="2"/>
  <c r="GW90" i="2"/>
  <c r="GU90" i="2"/>
  <c r="GR90" i="2"/>
  <c r="GP90" i="2"/>
  <c r="GM90" i="2"/>
  <c r="GK90" i="2"/>
  <c r="GH90" i="2"/>
  <c r="GF90" i="2"/>
  <c r="GC90" i="2"/>
  <c r="GA90" i="2"/>
  <c r="FX90" i="2"/>
  <c r="FV90" i="2"/>
  <c r="FS90" i="2"/>
  <c r="FQ90" i="2"/>
  <c r="FN90" i="2"/>
  <c r="FL90" i="2"/>
  <c r="FI90" i="2"/>
  <c r="FG90" i="2"/>
  <c r="FD90" i="2"/>
  <c r="FB90" i="2"/>
  <c r="EY90" i="2"/>
  <c r="EW90" i="2"/>
  <c r="ET90" i="2"/>
  <c r="ER90" i="2"/>
  <c r="EO90" i="2"/>
  <c r="EM90" i="2"/>
  <c r="EJ90" i="2"/>
  <c r="EH90" i="2"/>
  <c r="EE90" i="2"/>
  <c r="EC90" i="2"/>
  <c r="DZ90" i="2"/>
  <c r="DX90" i="2"/>
  <c r="DU90" i="2"/>
  <c r="DS90" i="2"/>
  <c r="DP90" i="2"/>
  <c r="DN90" i="2"/>
  <c r="DK90" i="2"/>
  <c r="DI90" i="2"/>
  <c r="DF90" i="2"/>
  <c r="DD90" i="2"/>
  <c r="DA90" i="2"/>
  <c r="CY90" i="2"/>
  <c r="CV90" i="2"/>
  <c r="CT90" i="2"/>
  <c r="CQ90" i="2"/>
  <c r="CO90" i="2"/>
  <c r="CL90" i="2"/>
  <c r="CJ90" i="2"/>
  <c r="CG90" i="2"/>
  <c r="CE90" i="2"/>
  <c r="CA90" i="2"/>
  <c r="BY90" i="2"/>
  <c r="BV90" i="2"/>
  <c r="BT90" i="2"/>
  <c r="BQ90" i="2"/>
  <c r="BO90" i="2"/>
  <c r="BL90" i="2"/>
  <c r="BJ90" i="2"/>
  <c r="BG90" i="2"/>
  <c r="BE90" i="2"/>
  <c r="BB90" i="2"/>
  <c r="AZ90" i="2"/>
  <c r="AU90" i="2"/>
  <c r="AP90" i="2"/>
  <c r="AJ90" i="2"/>
  <c r="AG90" i="2"/>
  <c r="AE90" i="2"/>
  <c r="AB90" i="2"/>
  <c r="Z90" i="2"/>
  <c r="W90" i="2"/>
  <c r="U90" i="2"/>
  <c r="H90" i="2"/>
  <c r="IF89" i="2"/>
  <c r="ID89" i="2"/>
  <c r="IA89" i="2"/>
  <c r="HY89" i="2"/>
  <c r="HV89" i="2"/>
  <c r="HT89" i="2"/>
  <c r="HQ89" i="2"/>
  <c r="HO89" i="2"/>
  <c r="HL89" i="2"/>
  <c r="HJ89" i="2"/>
  <c r="HG89" i="2"/>
  <c r="HE89" i="2"/>
  <c r="HB89" i="2"/>
  <c r="GZ89" i="2"/>
  <c r="GW89" i="2"/>
  <c r="GU89" i="2"/>
  <c r="GR89" i="2"/>
  <c r="GP89" i="2"/>
  <c r="GM89" i="2"/>
  <c r="GK89" i="2"/>
  <c r="GH89" i="2"/>
  <c r="GF89" i="2"/>
  <c r="GC89" i="2"/>
  <c r="GA89" i="2"/>
  <c r="FX89" i="2"/>
  <c r="FV89" i="2"/>
  <c r="FS89" i="2"/>
  <c r="FQ89" i="2"/>
  <c r="FN89" i="2"/>
  <c r="FL89" i="2"/>
  <c r="FI89" i="2"/>
  <c r="FG89" i="2"/>
  <c r="FD89" i="2"/>
  <c r="FB89" i="2"/>
  <c r="EY89" i="2"/>
  <c r="EW89" i="2"/>
  <c r="ET89" i="2"/>
  <c r="ER89" i="2"/>
  <c r="EO89" i="2"/>
  <c r="EM89" i="2"/>
  <c r="EJ89" i="2"/>
  <c r="EH89" i="2"/>
  <c r="EE89" i="2"/>
  <c r="EC89" i="2"/>
  <c r="DZ89" i="2"/>
  <c r="DX89" i="2"/>
  <c r="DU89" i="2"/>
  <c r="DS89" i="2"/>
  <c r="DP89" i="2"/>
  <c r="DN89" i="2"/>
  <c r="DK89" i="2"/>
  <c r="DI89" i="2"/>
  <c r="DF89" i="2"/>
  <c r="DD89" i="2"/>
  <c r="DA89" i="2"/>
  <c r="CY89" i="2"/>
  <c r="CV89" i="2"/>
  <c r="CT89" i="2"/>
  <c r="CQ89" i="2"/>
  <c r="CO89" i="2"/>
  <c r="CL89" i="2"/>
  <c r="CJ89" i="2"/>
  <c r="CG89" i="2"/>
  <c r="CE89" i="2"/>
  <c r="CA89" i="2"/>
  <c r="BY89" i="2"/>
  <c r="BV89" i="2"/>
  <c r="BT89" i="2"/>
  <c r="BQ89" i="2"/>
  <c r="BO89" i="2"/>
  <c r="BL89" i="2"/>
  <c r="BJ89" i="2"/>
  <c r="BG89" i="2"/>
  <c r="BE89" i="2"/>
  <c r="BB89" i="2"/>
  <c r="AZ89" i="2"/>
  <c r="AW89" i="2"/>
  <c r="AR89" i="2"/>
  <c r="AL89" i="2"/>
  <c r="AJ89" i="2"/>
  <c r="AG89" i="2"/>
  <c r="AE89" i="2"/>
  <c r="AB89" i="2"/>
  <c r="Z89" i="2"/>
  <c r="W89" i="2"/>
  <c r="U89" i="2"/>
  <c r="H89" i="2"/>
  <c r="IF88" i="2"/>
  <c r="ID88" i="2"/>
  <c r="IA88" i="2"/>
  <c r="HY88" i="2"/>
  <c r="HV88" i="2"/>
  <c r="HT88" i="2"/>
  <c r="HQ88" i="2"/>
  <c r="HO88" i="2"/>
  <c r="HL88" i="2"/>
  <c r="HJ88" i="2"/>
  <c r="HG88" i="2"/>
  <c r="HE88" i="2"/>
  <c r="HB88" i="2"/>
  <c r="GZ88" i="2"/>
  <c r="GW88" i="2"/>
  <c r="GU88" i="2"/>
  <c r="GR88" i="2"/>
  <c r="GP88" i="2"/>
  <c r="GM88" i="2"/>
  <c r="GK88" i="2"/>
  <c r="GH88" i="2"/>
  <c r="GF88" i="2"/>
  <c r="GC88" i="2"/>
  <c r="GA88" i="2"/>
  <c r="FX88" i="2"/>
  <c r="FV88" i="2"/>
  <c r="FS88" i="2"/>
  <c r="FQ88" i="2"/>
  <c r="FN88" i="2"/>
  <c r="FL88" i="2"/>
  <c r="FI88" i="2"/>
  <c r="FG88" i="2"/>
  <c r="FD88" i="2"/>
  <c r="FB88" i="2"/>
  <c r="EY88" i="2"/>
  <c r="EW88" i="2"/>
  <c r="ET88" i="2"/>
  <c r="ER88" i="2"/>
  <c r="EO88" i="2"/>
  <c r="EM88" i="2"/>
  <c r="EJ88" i="2"/>
  <c r="EH88" i="2"/>
  <c r="EE88" i="2"/>
  <c r="EC88" i="2"/>
  <c r="DZ88" i="2"/>
  <c r="DX88" i="2"/>
  <c r="DU88" i="2"/>
  <c r="DS88" i="2"/>
  <c r="DP88" i="2"/>
  <c r="DN88" i="2"/>
  <c r="DK88" i="2"/>
  <c r="DI88" i="2"/>
  <c r="DF88" i="2"/>
  <c r="DD88" i="2"/>
  <c r="DA88" i="2"/>
  <c r="CY88" i="2"/>
  <c r="CV88" i="2"/>
  <c r="CT88" i="2"/>
  <c r="CQ88" i="2"/>
  <c r="CO88" i="2"/>
  <c r="CL88" i="2"/>
  <c r="CJ88" i="2"/>
  <c r="CG88" i="2"/>
  <c r="CE88" i="2"/>
  <c r="CA88" i="2"/>
  <c r="BY88" i="2"/>
  <c r="BV88" i="2"/>
  <c r="BT88" i="2"/>
  <c r="BQ88" i="2"/>
  <c r="BO88" i="2"/>
  <c r="BL88" i="2"/>
  <c r="BJ88" i="2"/>
  <c r="BG88" i="2"/>
  <c r="BE88" i="2"/>
  <c r="BB88" i="2"/>
  <c r="AZ88" i="2"/>
  <c r="AU88" i="2"/>
  <c r="AP88" i="2"/>
  <c r="AL88" i="2"/>
  <c r="AJ88" i="2"/>
  <c r="AG88" i="2"/>
  <c r="AE88" i="2"/>
  <c r="AB88" i="2"/>
  <c r="Z88" i="2"/>
  <c r="W88" i="2"/>
  <c r="U88" i="2"/>
  <c r="H88" i="2"/>
  <c r="IF87" i="2"/>
  <c r="ID87" i="2"/>
  <c r="IA87" i="2"/>
  <c r="HY87" i="2"/>
  <c r="HV87" i="2"/>
  <c r="HT87" i="2"/>
  <c r="HQ87" i="2"/>
  <c r="HO87" i="2"/>
  <c r="HL87" i="2"/>
  <c r="HJ87" i="2"/>
  <c r="HG87" i="2"/>
  <c r="HE87" i="2"/>
  <c r="HB87" i="2"/>
  <c r="GZ87" i="2"/>
  <c r="GW87" i="2"/>
  <c r="GU87" i="2"/>
  <c r="GR87" i="2"/>
  <c r="GP87" i="2"/>
  <c r="GM87" i="2"/>
  <c r="GK87" i="2"/>
  <c r="GH87" i="2"/>
  <c r="GF87" i="2"/>
  <c r="GC87" i="2"/>
  <c r="GA87" i="2"/>
  <c r="FX87" i="2"/>
  <c r="FV87" i="2"/>
  <c r="FS87" i="2"/>
  <c r="FQ87" i="2"/>
  <c r="FN87" i="2"/>
  <c r="FL87" i="2"/>
  <c r="FI87" i="2"/>
  <c r="FG87" i="2"/>
  <c r="FD87" i="2"/>
  <c r="FB87" i="2"/>
  <c r="EY87" i="2"/>
  <c r="EW87" i="2"/>
  <c r="ET87" i="2"/>
  <c r="ER87" i="2"/>
  <c r="EO87" i="2"/>
  <c r="EM87" i="2"/>
  <c r="EJ87" i="2"/>
  <c r="EH87" i="2"/>
  <c r="EE87" i="2"/>
  <c r="EC87" i="2"/>
  <c r="DZ87" i="2"/>
  <c r="DX87" i="2"/>
  <c r="DU87" i="2"/>
  <c r="DS87" i="2"/>
  <c r="DP87" i="2"/>
  <c r="DN87" i="2"/>
  <c r="DK87" i="2"/>
  <c r="DI87" i="2"/>
  <c r="DF87" i="2"/>
  <c r="DD87" i="2"/>
  <c r="DA87" i="2"/>
  <c r="CY87" i="2"/>
  <c r="CV87" i="2"/>
  <c r="CT87" i="2"/>
  <c r="CQ87" i="2"/>
  <c r="CO87" i="2"/>
  <c r="CL87" i="2"/>
  <c r="CJ87" i="2"/>
  <c r="CG87" i="2"/>
  <c r="CE87" i="2"/>
  <c r="CA87" i="2"/>
  <c r="BY87" i="2"/>
  <c r="BV87" i="2"/>
  <c r="BT87" i="2"/>
  <c r="BQ87" i="2"/>
  <c r="BO87" i="2"/>
  <c r="BL87" i="2"/>
  <c r="BJ87" i="2"/>
  <c r="BG87" i="2"/>
  <c r="BE87" i="2"/>
  <c r="BB87" i="2"/>
  <c r="AZ87" i="2"/>
  <c r="AW87" i="2"/>
  <c r="AU87" i="2"/>
  <c r="AR87" i="2"/>
  <c r="AP87" i="2"/>
  <c r="AL87" i="2"/>
  <c r="AJ87" i="2"/>
  <c r="AG87" i="2"/>
  <c r="AE87" i="2"/>
  <c r="Z87" i="2"/>
  <c r="U87" i="2"/>
  <c r="H87" i="2"/>
  <c r="IF86" i="2"/>
  <c r="ID86" i="2"/>
  <c r="IA86" i="2"/>
  <c r="HY86" i="2"/>
  <c r="HV86" i="2"/>
  <c r="HT86" i="2"/>
  <c r="HQ86" i="2"/>
  <c r="HO86" i="2"/>
  <c r="HL86" i="2"/>
  <c r="HJ86" i="2"/>
  <c r="HG86" i="2"/>
  <c r="HE86" i="2"/>
  <c r="HB86" i="2"/>
  <c r="GZ86" i="2"/>
  <c r="GW86" i="2"/>
  <c r="GU86" i="2"/>
  <c r="GR86" i="2"/>
  <c r="GP86" i="2"/>
  <c r="GM86" i="2"/>
  <c r="GK86" i="2"/>
  <c r="GH86" i="2"/>
  <c r="GF86" i="2"/>
  <c r="GC86" i="2"/>
  <c r="GA86" i="2"/>
  <c r="FX86" i="2"/>
  <c r="FV86" i="2"/>
  <c r="FS86" i="2"/>
  <c r="FQ86" i="2"/>
  <c r="FN86" i="2"/>
  <c r="FL86" i="2"/>
  <c r="FI86" i="2"/>
  <c r="FG86" i="2"/>
  <c r="FD86" i="2"/>
  <c r="FB86" i="2"/>
  <c r="EY86" i="2"/>
  <c r="EW86" i="2"/>
  <c r="ET86" i="2"/>
  <c r="ER86" i="2"/>
  <c r="EO86" i="2"/>
  <c r="EM86" i="2"/>
  <c r="EJ86" i="2"/>
  <c r="EH86" i="2"/>
  <c r="EE86" i="2"/>
  <c r="EC86" i="2"/>
  <c r="DZ86" i="2"/>
  <c r="DX86" i="2"/>
  <c r="DU86" i="2"/>
  <c r="DS86" i="2"/>
  <c r="DP86" i="2"/>
  <c r="DN86" i="2"/>
  <c r="DK86" i="2"/>
  <c r="DI86" i="2"/>
  <c r="DF86" i="2"/>
  <c r="DD86" i="2"/>
  <c r="DA86" i="2"/>
  <c r="CY86" i="2"/>
  <c r="CV86" i="2"/>
  <c r="CT86" i="2"/>
  <c r="CQ86" i="2"/>
  <c r="CO86" i="2"/>
  <c r="CL86" i="2"/>
  <c r="CJ86" i="2"/>
  <c r="CG86" i="2"/>
  <c r="CE86" i="2"/>
  <c r="CA86" i="2"/>
  <c r="BY86" i="2"/>
  <c r="BV86" i="2"/>
  <c r="BT86" i="2"/>
  <c r="BQ86" i="2"/>
  <c r="BO86" i="2"/>
  <c r="BL86" i="2"/>
  <c r="BJ86" i="2"/>
  <c r="BG86" i="2"/>
  <c r="BE86" i="2"/>
  <c r="BB86" i="2"/>
  <c r="AZ86" i="2"/>
  <c r="AW86" i="2"/>
  <c r="AU86" i="2"/>
  <c r="AR86" i="2"/>
  <c r="AP86" i="2"/>
  <c r="AL86" i="2"/>
  <c r="AJ86" i="2"/>
  <c r="AG86" i="2"/>
  <c r="AE86" i="2"/>
  <c r="AB86" i="2"/>
  <c r="W86" i="2"/>
  <c r="H86" i="2"/>
  <c r="IF85" i="2"/>
  <c r="ID85" i="2"/>
  <c r="IA85" i="2"/>
  <c r="HY85" i="2"/>
  <c r="HV85" i="2"/>
  <c r="HT85" i="2"/>
  <c r="HQ85" i="2"/>
  <c r="HO85" i="2"/>
  <c r="HL85" i="2"/>
  <c r="HJ85" i="2"/>
  <c r="HG85" i="2"/>
  <c r="HE85" i="2"/>
  <c r="HB85" i="2"/>
  <c r="GZ85" i="2"/>
  <c r="GW85" i="2"/>
  <c r="GU85" i="2"/>
  <c r="GR85" i="2"/>
  <c r="GP85" i="2"/>
  <c r="GM85" i="2"/>
  <c r="GK85" i="2"/>
  <c r="GH85" i="2"/>
  <c r="GF85" i="2"/>
  <c r="GC85" i="2"/>
  <c r="GA85" i="2"/>
  <c r="FX85" i="2"/>
  <c r="FV85" i="2"/>
  <c r="FS85" i="2"/>
  <c r="FQ85" i="2"/>
  <c r="FN85" i="2"/>
  <c r="FL85" i="2"/>
  <c r="FI85" i="2"/>
  <c r="FG85" i="2"/>
  <c r="FD85" i="2"/>
  <c r="FB85" i="2"/>
  <c r="EY85" i="2"/>
  <c r="EW85" i="2"/>
  <c r="ET85" i="2"/>
  <c r="ER85" i="2"/>
  <c r="EO85" i="2"/>
  <c r="EM85" i="2"/>
  <c r="EJ85" i="2"/>
  <c r="EH85" i="2"/>
  <c r="EE85" i="2"/>
  <c r="EC85" i="2"/>
  <c r="DZ85" i="2"/>
  <c r="DX85" i="2"/>
  <c r="DU85" i="2"/>
  <c r="DS85" i="2"/>
  <c r="DP85" i="2"/>
  <c r="DN85" i="2"/>
  <c r="DK85" i="2"/>
  <c r="DI85" i="2"/>
  <c r="DF85" i="2"/>
  <c r="DD85" i="2"/>
  <c r="DA85" i="2"/>
  <c r="CY85" i="2"/>
  <c r="CV85" i="2"/>
  <c r="CT85" i="2"/>
  <c r="CQ85" i="2"/>
  <c r="CO85" i="2"/>
  <c r="CL85" i="2"/>
  <c r="CJ85" i="2"/>
  <c r="CG85" i="2"/>
  <c r="CE85" i="2"/>
  <c r="CA85" i="2"/>
  <c r="BY85" i="2"/>
  <c r="BV85" i="2"/>
  <c r="BT85" i="2"/>
  <c r="BQ85" i="2"/>
  <c r="BO85" i="2"/>
  <c r="BL85" i="2"/>
  <c r="BJ85" i="2"/>
  <c r="BG85" i="2"/>
  <c r="BE85" i="2"/>
  <c r="BB85" i="2"/>
  <c r="AZ85" i="2"/>
  <c r="AW85" i="2"/>
  <c r="AU85" i="2"/>
  <c r="AR85" i="2"/>
  <c r="AP85" i="2"/>
  <c r="AL85" i="2"/>
  <c r="AJ85" i="2"/>
  <c r="AG85" i="2"/>
  <c r="AE85" i="2"/>
  <c r="Z85" i="2"/>
  <c r="U85" i="2"/>
  <c r="H85" i="2"/>
  <c r="IF84" i="2"/>
  <c r="ID84" i="2"/>
  <c r="IA84" i="2"/>
  <c r="HY84" i="2"/>
  <c r="HV84" i="2"/>
  <c r="HT84" i="2"/>
  <c r="HQ84" i="2"/>
  <c r="HO84" i="2"/>
  <c r="HL84" i="2"/>
  <c r="HJ84" i="2"/>
  <c r="HG84" i="2"/>
  <c r="HE84" i="2"/>
  <c r="HB84" i="2"/>
  <c r="GZ84" i="2"/>
  <c r="GW84" i="2"/>
  <c r="GU84" i="2"/>
  <c r="GR84" i="2"/>
  <c r="GP84" i="2"/>
  <c r="GM84" i="2"/>
  <c r="GK84" i="2"/>
  <c r="GH84" i="2"/>
  <c r="GF84" i="2"/>
  <c r="GC84" i="2"/>
  <c r="GA84" i="2"/>
  <c r="FX84" i="2"/>
  <c r="FV84" i="2"/>
  <c r="FS84" i="2"/>
  <c r="FQ84" i="2"/>
  <c r="FN84" i="2"/>
  <c r="FL84" i="2"/>
  <c r="FI84" i="2"/>
  <c r="FG84" i="2"/>
  <c r="FD84" i="2"/>
  <c r="FB84" i="2"/>
  <c r="EY84" i="2"/>
  <c r="EW84" i="2"/>
  <c r="ET84" i="2"/>
  <c r="ER84" i="2"/>
  <c r="EO84" i="2"/>
  <c r="EM84" i="2"/>
  <c r="EJ84" i="2"/>
  <c r="EH84" i="2"/>
  <c r="EE84" i="2"/>
  <c r="EC84" i="2"/>
  <c r="DZ84" i="2"/>
  <c r="DX84" i="2"/>
  <c r="DU84" i="2"/>
  <c r="DS84" i="2"/>
  <c r="DP84" i="2"/>
  <c r="DN84" i="2"/>
  <c r="DK84" i="2"/>
  <c r="DI84" i="2"/>
  <c r="DF84" i="2"/>
  <c r="DD84" i="2"/>
  <c r="DA84" i="2"/>
  <c r="CY84" i="2"/>
  <c r="CV84" i="2"/>
  <c r="CT84" i="2"/>
  <c r="CQ84" i="2"/>
  <c r="CO84" i="2"/>
  <c r="CL84" i="2"/>
  <c r="CJ84" i="2"/>
  <c r="CG84" i="2"/>
  <c r="CE84" i="2"/>
  <c r="CA84" i="2"/>
  <c r="BY84" i="2"/>
  <c r="BV84" i="2"/>
  <c r="BT84" i="2"/>
  <c r="BQ84" i="2"/>
  <c r="BO84" i="2"/>
  <c r="BL84" i="2"/>
  <c r="BJ84" i="2"/>
  <c r="BG84" i="2"/>
  <c r="BE84" i="2"/>
  <c r="BB84" i="2"/>
  <c r="AZ84" i="2"/>
  <c r="AW84" i="2"/>
  <c r="AU84" i="2"/>
  <c r="AR84" i="2"/>
  <c r="AP84" i="2"/>
  <c r="AL84" i="2"/>
  <c r="AJ84" i="2"/>
  <c r="AG84" i="2"/>
  <c r="AB84" i="2"/>
  <c r="W84" i="2"/>
  <c r="H84" i="2"/>
  <c r="IF83" i="2"/>
  <c r="ID83" i="2"/>
  <c r="IA83" i="2"/>
  <c r="HY83" i="2"/>
  <c r="HV83" i="2"/>
  <c r="HT83" i="2"/>
  <c r="HQ83" i="2"/>
  <c r="HO83" i="2"/>
  <c r="HL83" i="2"/>
  <c r="HJ83" i="2"/>
  <c r="HG83" i="2"/>
  <c r="HE83" i="2"/>
  <c r="HB83" i="2"/>
  <c r="GZ83" i="2"/>
  <c r="GW83" i="2"/>
  <c r="GU83" i="2"/>
  <c r="GR83" i="2"/>
  <c r="GP83" i="2"/>
  <c r="GM83" i="2"/>
  <c r="GK83" i="2"/>
  <c r="GH83" i="2"/>
  <c r="GF83" i="2"/>
  <c r="GC83" i="2"/>
  <c r="GA83" i="2"/>
  <c r="FX83" i="2"/>
  <c r="FV83" i="2"/>
  <c r="FS83" i="2"/>
  <c r="FQ83" i="2"/>
  <c r="FN83" i="2"/>
  <c r="FL83" i="2"/>
  <c r="FI83" i="2"/>
  <c r="FG83" i="2"/>
  <c r="FD83" i="2"/>
  <c r="FB83" i="2"/>
  <c r="EY83" i="2"/>
  <c r="EW83" i="2"/>
  <c r="ET83" i="2"/>
  <c r="ER83" i="2"/>
  <c r="EO83" i="2"/>
  <c r="EM83" i="2"/>
  <c r="EJ83" i="2"/>
  <c r="EH83" i="2"/>
  <c r="EE83" i="2"/>
  <c r="EC83" i="2"/>
  <c r="DZ83" i="2"/>
  <c r="DX83" i="2"/>
  <c r="DU83" i="2"/>
  <c r="DS83" i="2"/>
  <c r="DP83" i="2"/>
  <c r="DN83" i="2"/>
  <c r="DK83" i="2"/>
  <c r="DI83" i="2"/>
  <c r="DF83" i="2"/>
  <c r="DD83" i="2"/>
  <c r="DA83" i="2"/>
  <c r="CY83" i="2"/>
  <c r="CV83" i="2"/>
  <c r="CT83" i="2"/>
  <c r="CQ83" i="2"/>
  <c r="CO83" i="2"/>
  <c r="CL83" i="2"/>
  <c r="CJ83" i="2"/>
  <c r="CG83" i="2"/>
  <c r="CE83" i="2"/>
  <c r="CA83" i="2"/>
  <c r="BY83" i="2"/>
  <c r="BV83" i="2"/>
  <c r="BT83" i="2"/>
  <c r="BQ83" i="2"/>
  <c r="BO83" i="2"/>
  <c r="BL83" i="2"/>
  <c r="BJ83" i="2"/>
  <c r="BG83" i="2"/>
  <c r="BE83" i="2"/>
  <c r="BB83" i="2"/>
  <c r="AZ83" i="2"/>
  <c r="AW83" i="2"/>
  <c r="AR83" i="2"/>
  <c r="AL83" i="2"/>
  <c r="AJ83" i="2"/>
  <c r="AG83" i="2"/>
  <c r="AE83" i="2"/>
  <c r="AB83" i="2"/>
  <c r="Z83" i="2"/>
  <c r="W83" i="2"/>
  <c r="U83" i="2"/>
  <c r="H83" i="2"/>
  <c r="IF80" i="2"/>
  <c r="ID80" i="2"/>
  <c r="IA80" i="2"/>
  <c r="HY80" i="2"/>
  <c r="HV80" i="2"/>
  <c r="HT80" i="2"/>
  <c r="HQ80" i="2"/>
  <c r="HO80" i="2"/>
  <c r="HL80" i="2"/>
  <c r="HJ80" i="2"/>
  <c r="HG80" i="2"/>
  <c r="HE80" i="2"/>
  <c r="HB80" i="2"/>
  <c r="GZ80" i="2"/>
  <c r="GW80" i="2"/>
  <c r="GU80" i="2"/>
  <c r="GR80" i="2"/>
  <c r="GP80" i="2"/>
  <c r="GM80" i="2"/>
  <c r="GK80" i="2"/>
  <c r="GH80" i="2"/>
  <c r="GF80" i="2"/>
  <c r="GC80" i="2"/>
  <c r="GA80" i="2"/>
  <c r="FX80" i="2"/>
  <c r="FV80" i="2"/>
  <c r="FS80" i="2"/>
  <c r="FQ80" i="2"/>
  <c r="FN80" i="2"/>
  <c r="FL80" i="2"/>
  <c r="FI80" i="2"/>
  <c r="FG80" i="2"/>
  <c r="FD80" i="2"/>
  <c r="FB80" i="2"/>
  <c r="EY80" i="2"/>
  <c r="EW80" i="2"/>
  <c r="ET80" i="2"/>
  <c r="ER80" i="2"/>
  <c r="EO80" i="2"/>
  <c r="EM80" i="2"/>
  <c r="EJ80" i="2"/>
  <c r="EH80" i="2"/>
  <c r="EE80" i="2"/>
  <c r="EC80" i="2"/>
  <c r="DZ80" i="2"/>
  <c r="DX80" i="2"/>
  <c r="DU80" i="2"/>
  <c r="DS80" i="2"/>
  <c r="DP80" i="2"/>
  <c r="DN80" i="2"/>
  <c r="DK80" i="2"/>
  <c r="DI80" i="2"/>
  <c r="DF80" i="2"/>
  <c r="DD80" i="2"/>
  <c r="DA80" i="2"/>
  <c r="CY80" i="2"/>
  <c r="CV80" i="2"/>
  <c r="CT80" i="2"/>
  <c r="CQ80" i="2"/>
  <c r="CO80" i="2"/>
  <c r="CL80" i="2"/>
  <c r="CJ80" i="2"/>
  <c r="CG80" i="2"/>
  <c r="CE80" i="2"/>
  <c r="CA80" i="2"/>
  <c r="BY80" i="2"/>
  <c r="BV80" i="2"/>
  <c r="BT80" i="2"/>
  <c r="BQ80" i="2"/>
  <c r="BO80" i="2"/>
  <c r="BL80" i="2"/>
  <c r="BJ80" i="2"/>
  <c r="BG80" i="2"/>
  <c r="BE80" i="2"/>
  <c r="BB80" i="2"/>
  <c r="AZ80" i="2"/>
  <c r="AU80" i="2"/>
  <c r="AP80" i="2"/>
  <c r="AL80" i="2"/>
  <c r="AJ80" i="2"/>
  <c r="AG80" i="2"/>
  <c r="AE80" i="2"/>
  <c r="AB80" i="2"/>
  <c r="Z80" i="2"/>
  <c r="W80" i="2"/>
  <c r="U80" i="2"/>
  <c r="H80" i="2"/>
  <c r="IF79" i="2"/>
  <c r="ID79" i="2"/>
  <c r="IA79" i="2"/>
  <c r="HY79" i="2"/>
  <c r="HV79" i="2"/>
  <c r="HT79" i="2"/>
  <c r="HQ79" i="2"/>
  <c r="HO79" i="2"/>
  <c r="HL79" i="2"/>
  <c r="HJ79" i="2"/>
  <c r="HG79" i="2"/>
  <c r="HE79" i="2"/>
  <c r="HB79" i="2"/>
  <c r="GZ79" i="2"/>
  <c r="GW79" i="2"/>
  <c r="GU79" i="2"/>
  <c r="GR79" i="2"/>
  <c r="GP79" i="2"/>
  <c r="GM79" i="2"/>
  <c r="GK79" i="2"/>
  <c r="GH79" i="2"/>
  <c r="GF79" i="2"/>
  <c r="GC79" i="2"/>
  <c r="GA79" i="2"/>
  <c r="FX79" i="2"/>
  <c r="FV79" i="2"/>
  <c r="FS79" i="2"/>
  <c r="FQ79" i="2"/>
  <c r="FN79" i="2"/>
  <c r="FL79" i="2"/>
  <c r="FI79" i="2"/>
  <c r="FG79" i="2"/>
  <c r="FD79" i="2"/>
  <c r="FB79" i="2"/>
  <c r="EY79" i="2"/>
  <c r="EW79" i="2"/>
  <c r="ET79" i="2"/>
  <c r="ER79" i="2"/>
  <c r="EO79" i="2"/>
  <c r="EM79" i="2"/>
  <c r="EJ79" i="2"/>
  <c r="EH79" i="2"/>
  <c r="EE79" i="2"/>
  <c r="EC79" i="2"/>
  <c r="DZ79" i="2"/>
  <c r="DX79" i="2"/>
  <c r="DU79" i="2"/>
  <c r="DS79" i="2"/>
  <c r="DP79" i="2"/>
  <c r="DN79" i="2"/>
  <c r="DK79" i="2"/>
  <c r="DI79" i="2"/>
  <c r="DF79" i="2"/>
  <c r="DD79" i="2"/>
  <c r="DA79" i="2"/>
  <c r="CY79" i="2"/>
  <c r="CV79" i="2"/>
  <c r="CT79" i="2"/>
  <c r="CQ79" i="2"/>
  <c r="CO79" i="2"/>
  <c r="CL79" i="2"/>
  <c r="CJ79" i="2"/>
  <c r="CG79" i="2"/>
  <c r="CE79" i="2"/>
  <c r="CA79" i="2"/>
  <c r="BY79" i="2"/>
  <c r="BV79" i="2"/>
  <c r="BT79" i="2"/>
  <c r="BQ79" i="2"/>
  <c r="BO79" i="2"/>
  <c r="BL79" i="2"/>
  <c r="BJ79" i="2"/>
  <c r="BG79" i="2"/>
  <c r="BE79" i="2"/>
  <c r="BB79" i="2"/>
  <c r="AZ79" i="2"/>
  <c r="AW79" i="2"/>
  <c r="AU79" i="2"/>
  <c r="AR79" i="2"/>
  <c r="AP79" i="2"/>
  <c r="AL79" i="2"/>
  <c r="AJ79" i="2"/>
  <c r="AE79" i="2"/>
  <c r="Z79" i="2"/>
  <c r="U79" i="2"/>
  <c r="H79" i="2"/>
  <c r="IF78" i="2"/>
  <c r="ID78" i="2"/>
  <c r="IA78" i="2"/>
  <c r="HY78" i="2"/>
  <c r="HV78" i="2"/>
  <c r="HT78" i="2"/>
  <c r="HQ78" i="2"/>
  <c r="HO78" i="2"/>
  <c r="HL78" i="2"/>
  <c r="HJ78" i="2"/>
  <c r="HG78" i="2"/>
  <c r="HE78" i="2"/>
  <c r="HB78" i="2"/>
  <c r="GZ78" i="2"/>
  <c r="GW78" i="2"/>
  <c r="GU78" i="2"/>
  <c r="GR78" i="2"/>
  <c r="GP78" i="2"/>
  <c r="GM78" i="2"/>
  <c r="GK78" i="2"/>
  <c r="GH78" i="2"/>
  <c r="GF78" i="2"/>
  <c r="GC78" i="2"/>
  <c r="GA78" i="2"/>
  <c r="FX78" i="2"/>
  <c r="FV78" i="2"/>
  <c r="FS78" i="2"/>
  <c r="FQ78" i="2"/>
  <c r="FN78" i="2"/>
  <c r="FL78" i="2"/>
  <c r="FI78" i="2"/>
  <c r="FG78" i="2"/>
  <c r="FD78" i="2"/>
  <c r="FB78" i="2"/>
  <c r="EY78" i="2"/>
  <c r="EW78" i="2"/>
  <c r="ET78" i="2"/>
  <c r="ER78" i="2"/>
  <c r="EO78" i="2"/>
  <c r="EM78" i="2"/>
  <c r="EJ78" i="2"/>
  <c r="EH78" i="2"/>
  <c r="EE78" i="2"/>
  <c r="EC78" i="2"/>
  <c r="DZ78" i="2"/>
  <c r="DX78" i="2"/>
  <c r="DU78" i="2"/>
  <c r="DS78" i="2"/>
  <c r="DP78" i="2"/>
  <c r="DN78" i="2"/>
  <c r="DK78" i="2"/>
  <c r="DI78" i="2"/>
  <c r="DF78" i="2"/>
  <c r="DD78" i="2"/>
  <c r="DA78" i="2"/>
  <c r="CY78" i="2"/>
  <c r="CV78" i="2"/>
  <c r="CT78" i="2"/>
  <c r="CQ78" i="2"/>
  <c r="CO78" i="2"/>
  <c r="CL78" i="2"/>
  <c r="CJ78" i="2"/>
  <c r="CG78" i="2"/>
  <c r="CE78" i="2"/>
  <c r="CA78" i="2"/>
  <c r="BY78" i="2"/>
  <c r="BV78" i="2"/>
  <c r="BT78" i="2"/>
  <c r="BQ78" i="2"/>
  <c r="BO78" i="2"/>
  <c r="BL78" i="2"/>
  <c r="BJ78" i="2"/>
  <c r="BG78" i="2"/>
  <c r="BE78" i="2"/>
  <c r="BB78" i="2"/>
  <c r="AZ78" i="2"/>
  <c r="AW78" i="2"/>
  <c r="AU78" i="2"/>
  <c r="AR78" i="2"/>
  <c r="AP78" i="2"/>
  <c r="AL78" i="2"/>
  <c r="AJ78" i="2"/>
  <c r="AG78" i="2"/>
  <c r="AE78" i="2"/>
  <c r="AB78" i="2"/>
  <c r="W78" i="2"/>
  <c r="H78" i="2"/>
  <c r="IF77" i="2"/>
  <c r="ID77" i="2"/>
  <c r="IA77" i="2"/>
  <c r="HY77" i="2"/>
  <c r="HV77" i="2"/>
  <c r="HT77" i="2"/>
  <c r="HQ77" i="2"/>
  <c r="HO77" i="2"/>
  <c r="HL77" i="2"/>
  <c r="HJ77" i="2"/>
  <c r="HG77" i="2"/>
  <c r="HE77" i="2"/>
  <c r="HB77" i="2"/>
  <c r="GZ77" i="2"/>
  <c r="GW77" i="2"/>
  <c r="GU77" i="2"/>
  <c r="GR77" i="2"/>
  <c r="GP77" i="2"/>
  <c r="GM77" i="2"/>
  <c r="GK77" i="2"/>
  <c r="GH77" i="2"/>
  <c r="GF77" i="2"/>
  <c r="GC77" i="2"/>
  <c r="GA77" i="2"/>
  <c r="FX77" i="2"/>
  <c r="FV77" i="2"/>
  <c r="FS77" i="2"/>
  <c r="FQ77" i="2"/>
  <c r="FN77" i="2"/>
  <c r="FL77" i="2"/>
  <c r="FI77" i="2"/>
  <c r="FG77" i="2"/>
  <c r="FD77" i="2"/>
  <c r="FB77" i="2"/>
  <c r="EY77" i="2"/>
  <c r="EW77" i="2"/>
  <c r="ET77" i="2"/>
  <c r="ER77" i="2"/>
  <c r="EO77" i="2"/>
  <c r="EM77" i="2"/>
  <c r="EJ77" i="2"/>
  <c r="EH77" i="2"/>
  <c r="EE77" i="2"/>
  <c r="EC77" i="2"/>
  <c r="DZ77" i="2"/>
  <c r="DX77" i="2"/>
  <c r="DU77" i="2"/>
  <c r="DS77" i="2"/>
  <c r="DP77" i="2"/>
  <c r="DN77" i="2"/>
  <c r="DK77" i="2"/>
  <c r="DI77" i="2"/>
  <c r="DF77" i="2"/>
  <c r="DD77" i="2"/>
  <c r="DA77" i="2"/>
  <c r="CY77" i="2"/>
  <c r="CV77" i="2"/>
  <c r="CT77" i="2"/>
  <c r="CQ77" i="2"/>
  <c r="CO77" i="2"/>
  <c r="CL77" i="2"/>
  <c r="CJ77" i="2"/>
  <c r="CG77" i="2"/>
  <c r="CE77" i="2"/>
  <c r="CA77" i="2"/>
  <c r="BY77" i="2"/>
  <c r="BV77" i="2"/>
  <c r="BT77" i="2"/>
  <c r="BQ77" i="2"/>
  <c r="BO77" i="2"/>
  <c r="BL77" i="2"/>
  <c r="BJ77" i="2"/>
  <c r="BG77" i="2"/>
  <c r="BE77" i="2"/>
  <c r="BB77" i="2"/>
  <c r="AZ77" i="2"/>
  <c r="AW77" i="2"/>
  <c r="AU77" i="2"/>
  <c r="AR77" i="2"/>
  <c r="AP77" i="2"/>
  <c r="AL77" i="2"/>
  <c r="AJ77" i="2"/>
  <c r="AG77" i="2"/>
  <c r="AE77" i="2"/>
  <c r="Z77" i="2"/>
  <c r="U77" i="2"/>
  <c r="H77" i="2"/>
  <c r="IF76" i="2"/>
  <c r="ID76" i="2"/>
  <c r="IA76" i="2"/>
  <c r="HY76" i="2"/>
  <c r="HV76" i="2"/>
  <c r="HT76" i="2"/>
  <c r="HQ76" i="2"/>
  <c r="HO76" i="2"/>
  <c r="HL76" i="2"/>
  <c r="HJ76" i="2"/>
  <c r="HG76" i="2"/>
  <c r="HE76" i="2"/>
  <c r="HB76" i="2"/>
  <c r="GZ76" i="2"/>
  <c r="GW76" i="2"/>
  <c r="GU76" i="2"/>
  <c r="GR76" i="2"/>
  <c r="GP76" i="2"/>
  <c r="GM76" i="2"/>
  <c r="GK76" i="2"/>
  <c r="GH76" i="2"/>
  <c r="GF76" i="2"/>
  <c r="GC76" i="2"/>
  <c r="GA76" i="2"/>
  <c r="FX76" i="2"/>
  <c r="FV76" i="2"/>
  <c r="FS76" i="2"/>
  <c r="FQ76" i="2"/>
  <c r="FN76" i="2"/>
  <c r="FL76" i="2"/>
  <c r="FI76" i="2"/>
  <c r="FG76" i="2"/>
  <c r="FD76" i="2"/>
  <c r="FB76" i="2"/>
  <c r="EY76" i="2"/>
  <c r="EW76" i="2"/>
  <c r="ET76" i="2"/>
  <c r="ER76" i="2"/>
  <c r="EO76" i="2"/>
  <c r="EM76" i="2"/>
  <c r="EJ76" i="2"/>
  <c r="EH76" i="2"/>
  <c r="EE76" i="2"/>
  <c r="EC76" i="2"/>
  <c r="DZ76" i="2"/>
  <c r="DX76" i="2"/>
  <c r="DU76" i="2"/>
  <c r="DS76" i="2"/>
  <c r="DP76" i="2"/>
  <c r="DN76" i="2"/>
  <c r="DK76" i="2"/>
  <c r="DI76" i="2"/>
  <c r="DF76" i="2"/>
  <c r="DD76" i="2"/>
  <c r="DA76" i="2"/>
  <c r="CY76" i="2"/>
  <c r="CV76" i="2"/>
  <c r="CT76" i="2"/>
  <c r="CQ76" i="2"/>
  <c r="CO76" i="2"/>
  <c r="CL76" i="2"/>
  <c r="CJ76" i="2"/>
  <c r="CG76" i="2"/>
  <c r="CE76" i="2"/>
  <c r="CA76" i="2"/>
  <c r="BY76" i="2"/>
  <c r="BV76" i="2"/>
  <c r="BT76" i="2"/>
  <c r="BQ76" i="2"/>
  <c r="BO76" i="2"/>
  <c r="BL76" i="2"/>
  <c r="BJ76" i="2"/>
  <c r="BG76" i="2"/>
  <c r="BE76" i="2"/>
  <c r="BB76" i="2"/>
  <c r="AZ76" i="2"/>
  <c r="AW76" i="2"/>
  <c r="AU76" i="2"/>
  <c r="AR76" i="2"/>
  <c r="AP76" i="2"/>
  <c r="AL76" i="2"/>
  <c r="AJ76" i="2"/>
  <c r="AG76" i="2"/>
  <c r="AE76" i="2"/>
  <c r="AB76" i="2"/>
  <c r="W76" i="2"/>
  <c r="H76" i="2"/>
  <c r="IF75" i="2"/>
  <c r="ID75" i="2"/>
  <c r="IA75" i="2"/>
  <c r="HY75" i="2"/>
  <c r="HV75" i="2"/>
  <c r="HT75" i="2"/>
  <c r="HQ75" i="2"/>
  <c r="HO75" i="2"/>
  <c r="HL75" i="2"/>
  <c r="HJ75" i="2"/>
  <c r="HG75" i="2"/>
  <c r="HE75" i="2"/>
  <c r="HB75" i="2"/>
  <c r="GZ75" i="2"/>
  <c r="GW75" i="2"/>
  <c r="GU75" i="2"/>
  <c r="GR75" i="2"/>
  <c r="GP75" i="2"/>
  <c r="GM75" i="2"/>
  <c r="GK75" i="2"/>
  <c r="GH75" i="2"/>
  <c r="GF75" i="2"/>
  <c r="GC75" i="2"/>
  <c r="GA75" i="2"/>
  <c r="FX75" i="2"/>
  <c r="FV75" i="2"/>
  <c r="FS75" i="2"/>
  <c r="FQ75" i="2"/>
  <c r="FN75" i="2"/>
  <c r="FL75" i="2"/>
  <c r="FI75" i="2"/>
  <c r="FG75" i="2"/>
  <c r="FD75" i="2"/>
  <c r="FB75" i="2"/>
  <c r="EY75" i="2"/>
  <c r="EW75" i="2"/>
  <c r="ET75" i="2"/>
  <c r="ER75" i="2"/>
  <c r="EO75" i="2"/>
  <c r="EM75" i="2"/>
  <c r="EJ75" i="2"/>
  <c r="EH75" i="2"/>
  <c r="EE75" i="2"/>
  <c r="EC75" i="2"/>
  <c r="DZ75" i="2"/>
  <c r="DX75" i="2"/>
  <c r="DU75" i="2"/>
  <c r="DS75" i="2"/>
  <c r="DP75" i="2"/>
  <c r="DN75" i="2"/>
  <c r="DK75" i="2"/>
  <c r="DI75" i="2"/>
  <c r="DF75" i="2"/>
  <c r="DD75" i="2"/>
  <c r="DA75" i="2"/>
  <c r="CY75" i="2"/>
  <c r="CV75" i="2"/>
  <c r="CT75" i="2"/>
  <c r="CQ75" i="2"/>
  <c r="CO75" i="2"/>
  <c r="CL75" i="2"/>
  <c r="CJ75" i="2"/>
  <c r="CG75" i="2"/>
  <c r="CE75" i="2"/>
  <c r="CA75" i="2"/>
  <c r="BY75" i="2"/>
  <c r="BV75" i="2"/>
  <c r="BT75" i="2"/>
  <c r="BQ75" i="2"/>
  <c r="BO75" i="2"/>
  <c r="BL75" i="2"/>
  <c r="BJ75" i="2"/>
  <c r="BG75" i="2"/>
  <c r="BE75" i="2"/>
  <c r="BB75" i="2"/>
  <c r="AZ75" i="2"/>
  <c r="AW75" i="2"/>
  <c r="AU75" i="2"/>
  <c r="AR75" i="2"/>
  <c r="AL75" i="2"/>
  <c r="AJ75" i="2"/>
  <c r="AG75" i="2"/>
  <c r="AE75" i="2"/>
  <c r="AB75" i="2"/>
  <c r="Z75" i="2"/>
  <c r="W75" i="2"/>
  <c r="U75" i="2"/>
  <c r="H75" i="2"/>
  <c r="IF74" i="2"/>
  <c r="ID74" i="2"/>
  <c r="IA74" i="2"/>
  <c r="HY74" i="2"/>
  <c r="HV74" i="2"/>
  <c r="HT74" i="2"/>
  <c r="HQ74" i="2"/>
  <c r="HO74" i="2"/>
  <c r="HL74" i="2"/>
  <c r="HJ74" i="2"/>
  <c r="HG74" i="2"/>
  <c r="HE74" i="2"/>
  <c r="HB74" i="2"/>
  <c r="GZ74" i="2"/>
  <c r="GW74" i="2"/>
  <c r="GU74" i="2"/>
  <c r="GR74" i="2"/>
  <c r="GP74" i="2"/>
  <c r="GM74" i="2"/>
  <c r="GK74" i="2"/>
  <c r="GH74" i="2"/>
  <c r="GF74" i="2"/>
  <c r="GC74" i="2"/>
  <c r="GA74" i="2"/>
  <c r="FX74" i="2"/>
  <c r="FV74" i="2"/>
  <c r="FS74" i="2"/>
  <c r="FQ74" i="2"/>
  <c r="FN74" i="2"/>
  <c r="FL74" i="2"/>
  <c r="FI74" i="2"/>
  <c r="FG74" i="2"/>
  <c r="FD74" i="2"/>
  <c r="FB74" i="2"/>
  <c r="EY74" i="2"/>
  <c r="EW74" i="2"/>
  <c r="ET74" i="2"/>
  <c r="ER74" i="2"/>
  <c r="EO74" i="2"/>
  <c r="EM74" i="2"/>
  <c r="EJ74" i="2"/>
  <c r="EH74" i="2"/>
  <c r="EE74" i="2"/>
  <c r="EC74" i="2"/>
  <c r="DZ74" i="2"/>
  <c r="DX74" i="2"/>
  <c r="DU74" i="2"/>
  <c r="DS74" i="2"/>
  <c r="DP74" i="2"/>
  <c r="DN74" i="2"/>
  <c r="DK74" i="2"/>
  <c r="DI74" i="2"/>
  <c r="DF74" i="2"/>
  <c r="DD74" i="2"/>
  <c r="DA74" i="2"/>
  <c r="CY74" i="2"/>
  <c r="CV74" i="2"/>
  <c r="CT74" i="2"/>
  <c r="CQ74" i="2"/>
  <c r="CO74" i="2"/>
  <c r="CL74" i="2"/>
  <c r="CJ74" i="2"/>
  <c r="CG74" i="2"/>
  <c r="CE74" i="2"/>
  <c r="CA74" i="2"/>
  <c r="BY74" i="2"/>
  <c r="BV74" i="2"/>
  <c r="BT74" i="2"/>
  <c r="BQ74" i="2"/>
  <c r="BO74" i="2"/>
  <c r="BL74" i="2"/>
  <c r="BJ74" i="2"/>
  <c r="BG74" i="2"/>
  <c r="BE74" i="2"/>
  <c r="BB74" i="2"/>
  <c r="AZ74" i="2"/>
  <c r="AW74" i="2"/>
  <c r="AU74" i="2"/>
  <c r="AR74" i="2"/>
  <c r="AP74" i="2"/>
  <c r="AL74" i="2"/>
  <c r="AJ74" i="2"/>
  <c r="AG74" i="2"/>
  <c r="AE74" i="2"/>
  <c r="AB74" i="2"/>
  <c r="Z74" i="2"/>
  <c r="W74" i="2"/>
  <c r="U74" i="2"/>
  <c r="H74" i="2"/>
  <c r="IF73" i="2"/>
  <c r="ID73" i="2"/>
  <c r="IA73" i="2"/>
  <c r="HY73" i="2"/>
  <c r="HV73" i="2"/>
  <c r="HT73" i="2"/>
  <c r="HQ73" i="2"/>
  <c r="HO73" i="2"/>
  <c r="HL73" i="2"/>
  <c r="HJ73" i="2"/>
  <c r="HG73" i="2"/>
  <c r="HE73" i="2"/>
  <c r="HB73" i="2"/>
  <c r="GZ73" i="2"/>
  <c r="GW73" i="2"/>
  <c r="GU73" i="2"/>
  <c r="GR73" i="2"/>
  <c r="GP73" i="2"/>
  <c r="GM73" i="2"/>
  <c r="GK73" i="2"/>
  <c r="GH73" i="2"/>
  <c r="GF73" i="2"/>
  <c r="GC73" i="2"/>
  <c r="GA73" i="2"/>
  <c r="FX73" i="2"/>
  <c r="FV73" i="2"/>
  <c r="FS73" i="2"/>
  <c r="FQ73" i="2"/>
  <c r="FN73" i="2"/>
  <c r="FL73" i="2"/>
  <c r="FI73" i="2"/>
  <c r="FG73" i="2"/>
  <c r="FD73" i="2"/>
  <c r="FB73" i="2"/>
  <c r="EY73" i="2"/>
  <c r="EW73" i="2"/>
  <c r="ET73" i="2"/>
  <c r="ER73" i="2"/>
  <c r="EO73" i="2"/>
  <c r="EM73" i="2"/>
  <c r="EJ73" i="2"/>
  <c r="EH73" i="2"/>
  <c r="EE73" i="2"/>
  <c r="EC73" i="2"/>
  <c r="DZ73" i="2"/>
  <c r="DX73" i="2"/>
  <c r="DU73" i="2"/>
  <c r="DS73" i="2"/>
  <c r="DP73" i="2"/>
  <c r="DN73" i="2"/>
  <c r="DK73" i="2"/>
  <c r="DI73" i="2"/>
  <c r="DF73" i="2"/>
  <c r="DD73" i="2"/>
  <c r="DA73" i="2"/>
  <c r="CY73" i="2"/>
  <c r="CV73" i="2"/>
  <c r="CT73" i="2"/>
  <c r="CQ73" i="2"/>
  <c r="CO73" i="2"/>
  <c r="CL73" i="2"/>
  <c r="CJ73" i="2"/>
  <c r="CG73" i="2"/>
  <c r="CE73" i="2"/>
  <c r="CA73" i="2"/>
  <c r="BY73" i="2"/>
  <c r="BV73" i="2"/>
  <c r="BT73" i="2"/>
  <c r="BQ73" i="2"/>
  <c r="BO73" i="2"/>
  <c r="BL73" i="2"/>
  <c r="BJ73" i="2"/>
  <c r="BG73" i="2"/>
  <c r="BE73" i="2"/>
  <c r="BB73" i="2"/>
  <c r="AZ73" i="2"/>
  <c r="AW73" i="2"/>
  <c r="AU73" i="2"/>
  <c r="AR73" i="2"/>
  <c r="AP73" i="2"/>
  <c r="AL73" i="2"/>
  <c r="AJ73" i="2"/>
  <c r="AG73" i="2"/>
  <c r="AE73" i="2"/>
  <c r="AB73" i="2"/>
  <c r="Z73" i="2"/>
  <c r="W73" i="2"/>
  <c r="U73" i="2"/>
  <c r="H73" i="2"/>
  <c r="IF72" i="2"/>
  <c r="ID72" i="2"/>
  <c r="IA72" i="2"/>
  <c r="HY72" i="2"/>
  <c r="HV72" i="2"/>
  <c r="HT72" i="2"/>
  <c r="HQ72" i="2"/>
  <c r="HO72" i="2"/>
  <c r="HL72" i="2"/>
  <c r="HJ72" i="2"/>
  <c r="HG72" i="2"/>
  <c r="HE72" i="2"/>
  <c r="HB72" i="2"/>
  <c r="GZ72" i="2"/>
  <c r="GW72" i="2"/>
  <c r="GU72" i="2"/>
  <c r="GR72" i="2"/>
  <c r="GP72" i="2"/>
  <c r="GM72" i="2"/>
  <c r="GK72" i="2"/>
  <c r="GH72" i="2"/>
  <c r="GF72" i="2"/>
  <c r="GC72" i="2"/>
  <c r="GA72" i="2"/>
  <c r="FX72" i="2"/>
  <c r="FV72" i="2"/>
  <c r="FS72" i="2"/>
  <c r="FQ72" i="2"/>
  <c r="FN72" i="2"/>
  <c r="FL72" i="2"/>
  <c r="FI72" i="2"/>
  <c r="FG72" i="2"/>
  <c r="FD72" i="2"/>
  <c r="FB72" i="2"/>
  <c r="EY72" i="2"/>
  <c r="EW72" i="2"/>
  <c r="ET72" i="2"/>
  <c r="ER72" i="2"/>
  <c r="EO72" i="2"/>
  <c r="EM72" i="2"/>
  <c r="EJ72" i="2"/>
  <c r="EH72" i="2"/>
  <c r="EE72" i="2"/>
  <c r="EC72" i="2"/>
  <c r="DZ72" i="2"/>
  <c r="DX72" i="2"/>
  <c r="DU72" i="2"/>
  <c r="DS72" i="2"/>
  <c r="DP72" i="2"/>
  <c r="DN72" i="2"/>
  <c r="DK72" i="2"/>
  <c r="DI72" i="2"/>
  <c r="DF72" i="2"/>
  <c r="DD72" i="2"/>
  <c r="DA72" i="2"/>
  <c r="CY72" i="2"/>
  <c r="CV72" i="2"/>
  <c r="CT72" i="2"/>
  <c r="CQ72" i="2"/>
  <c r="CO72" i="2"/>
  <c r="CL72" i="2"/>
  <c r="CJ72" i="2"/>
  <c r="CG72" i="2"/>
  <c r="CE72" i="2"/>
  <c r="CA72" i="2"/>
  <c r="BY72" i="2"/>
  <c r="BV72" i="2"/>
  <c r="BT72" i="2"/>
  <c r="BQ72" i="2"/>
  <c r="BO72" i="2"/>
  <c r="BL72" i="2"/>
  <c r="BJ72" i="2"/>
  <c r="BG72" i="2"/>
  <c r="BE72" i="2"/>
  <c r="BB72" i="2"/>
  <c r="AZ72" i="2"/>
  <c r="AW72" i="2"/>
  <c r="AU72" i="2"/>
  <c r="AR72" i="2"/>
  <c r="AP72" i="2"/>
  <c r="AL72" i="2"/>
  <c r="AJ72" i="2"/>
  <c r="AG72" i="2"/>
  <c r="AE72" i="2"/>
  <c r="AB72" i="2"/>
  <c r="W72" i="2"/>
  <c r="H72" i="2"/>
  <c r="IF71" i="2"/>
  <c r="ID71" i="2"/>
  <c r="IA71" i="2"/>
  <c r="HY71" i="2"/>
  <c r="HV71" i="2"/>
  <c r="HT71" i="2"/>
  <c r="HQ71" i="2"/>
  <c r="HO71" i="2"/>
  <c r="HL71" i="2"/>
  <c r="HJ71" i="2"/>
  <c r="HG71" i="2"/>
  <c r="HE71" i="2"/>
  <c r="HB71" i="2"/>
  <c r="GZ71" i="2"/>
  <c r="GW71" i="2"/>
  <c r="GU71" i="2"/>
  <c r="GR71" i="2"/>
  <c r="GP71" i="2"/>
  <c r="GM71" i="2"/>
  <c r="GK71" i="2"/>
  <c r="GH71" i="2"/>
  <c r="GF71" i="2"/>
  <c r="GC71" i="2"/>
  <c r="GA71" i="2"/>
  <c r="FX71" i="2"/>
  <c r="FV71" i="2"/>
  <c r="FS71" i="2"/>
  <c r="FQ71" i="2"/>
  <c r="FN71" i="2"/>
  <c r="FL71" i="2"/>
  <c r="FI71" i="2"/>
  <c r="FG71" i="2"/>
  <c r="FD71" i="2"/>
  <c r="FB71" i="2"/>
  <c r="EY71" i="2"/>
  <c r="EW71" i="2"/>
  <c r="ET71" i="2"/>
  <c r="ER71" i="2"/>
  <c r="EO71" i="2"/>
  <c r="EM71" i="2"/>
  <c r="EJ71" i="2"/>
  <c r="EH71" i="2"/>
  <c r="EE71" i="2"/>
  <c r="EC71" i="2"/>
  <c r="DZ71" i="2"/>
  <c r="DX71" i="2"/>
  <c r="DU71" i="2"/>
  <c r="DS71" i="2"/>
  <c r="DP71" i="2"/>
  <c r="DN71" i="2"/>
  <c r="DK71" i="2"/>
  <c r="DI71" i="2"/>
  <c r="DF71" i="2"/>
  <c r="DD71" i="2"/>
  <c r="DA71" i="2"/>
  <c r="CY71" i="2"/>
  <c r="CV71" i="2"/>
  <c r="CT71" i="2"/>
  <c r="CQ71" i="2"/>
  <c r="CO71" i="2"/>
  <c r="CL71" i="2"/>
  <c r="CJ71" i="2"/>
  <c r="CG71" i="2"/>
  <c r="CE71" i="2"/>
  <c r="CA71" i="2"/>
  <c r="BY71" i="2"/>
  <c r="BV71" i="2"/>
  <c r="BT71" i="2"/>
  <c r="BQ71" i="2"/>
  <c r="BO71" i="2"/>
  <c r="BL71" i="2"/>
  <c r="BJ71" i="2"/>
  <c r="BG71" i="2"/>
  <c r="BE71" i="2"/>
  <c r="BB71" i="2"/>
  <c r="AZ71" i="2"/>
  <c r="AW71" i="2"/>
  <c r="AU71" i="2"/>
  <c r="AR71" i="2"/>
  <c r="AP71" i="2"/>
  <c r="AL71" i="2"/>
  <c r="AJ71" i="2"/>
  <c r="AE71" i="2"/>
  <c r="Z71" i="2"/>
  <c r="U71" i="2"/>
  <c r="H71" i="2"/>
  <c r="IF70" i="2"/>
  <c r="ID70" i="2"/>
  <c r="IA70" i="2"/>
  <c r="HY70" i="2"/>
  <c r="HV70" i="2"/>
  <c r="HT70" i="2"/>
  <c r="HQ70" i="2"/>
  <c r="HO70" i="2"/>
  <c r="HL70" i="2"/>
  <c r="HJ70" i="2"/>
  <c r="HG70" i="2"/>
  <c r="HE70" i="2"/>
  <c r="HB70" i="2"/>
  <c r="GZ70" i="2"/>
  <c r="GW70" i="2"/>
  <c r="GU70" i="2"/>
  <c r="GR70" i="2"/>
  <c r="GP70" i="2"/>
  <c r="GM70" i="2"/>
  <c r="GK70" i="2"/>
  <c r="GH70" i="2"/>
  <c r="GF70" i="2"/>
  <c r="GC70" i="2"/>
  <c r="GA70" i="2"/>
  <c r="FX70" i="2"/>
  <c r="FV70" i="2"/>
  <c r="FS70" i="2"/>
  <c r="FQ70" i="2"/>
  <c r="FN70" i="2"/>
  <c r="FL70" i="2"/>
  <c r="FI70" i="2"/>
  <c r="FG70" i="2"/>
  <c r="FD70" i="2"/>
  <c r="FB70" i="2"/>
  <c r="EY70" i="2"/>
  <c r="EW70" i="2"/>
  <c r="ET70" i="2"/>
  <c r="ER70" i="2"/>
  <c r="EO70" i="2"/>
  <c r="EM70" i="2"/>
  <c r="EJ70" i="2"/>
  <c r="EH70" i="2"/>
  <c r="EE70" i="2"/>
  <c r="EC70" i="2"/>
  <c r="DZ70" i="2"/>
  <c r="DX70" i="2"/>
  <c r="DU70" i="2"/>
  <c r="DS70" i="2"/>
  <c r="DP70" i="2"/>
  <c r="DN70" i="2"/>
  <c r="DK70" i="2"/>
  <c r="DI70" i="2"/>
  <c r="DF70" i="2"/>
  <c r="DD70" i="2"/>
  <c r="DA70" i="2"/>
  <c r="CY70" i="2"/>
  <c r="CV70" i="2"/>
  <c r="CT70" i="2"/>
  <c r="CQ70" i="2"/>
  <c r="CO70" i="2"/>
  <c r="CL70" i="2"/>
  <c r="CJ70" i="2"/>
  <c r="CG70" i="2"/>
  <c r="CE70" i="2"/>
  <c r="CA70" i="2"/>
  <c r="BY70" i="2"/>
  <c r="BV70" i="2"/>
  <c r="BT70" i="2"/>
  <c r="BQ70" i="2"/>
  <c r="BO70" i="2"/>
  <c r="BL70" i="2"/>
  <c r="BJ70" i="2"/>
  <c r="BG70" i="2"/>
  <c r="BE70" i="2"/>
  <c r="BB70" i="2"/>
  <c r="AZ70" i="2"/>
  <c r="AW70" i="2"/>
  <c r="AU70" i="2"/>
  <c r="AR70" i="2"/>
  <c r="AP70" i="2"/>
  <c r="AL70" i="2"/>
  <c r="AJ70" i="2"/>
  <c r="AG70" i="2"/>
  <c r="AB70" i="2"/>
  <c r="W70" i="2"/>
  <c r="H70" i="2"/>
  <c r="IF69" i="2"/>
  <c r="ID69" i="2"/>
  <c r="IA69" i="2"/>
  <c r="HY69" i="2"/>
  <c r="HV69" i="2"/>
  <c r="HT69" i="2"/>
  <c r="HQ69" i="2"/>
  <c r="HO69" i="2"/>
  <c r="HL69" i="2"/>
  <c r="HJ69" i="2"/>
  <c r="HG69" i="2"/>
  <c r="HE69" i="2"/>
  <c r="HB69" i="2"/>
  <c r="GZ69" i="2"/>
  <c r="GW69" i="2"/>
  <c r="GU69" i="2"/>
  <c r="GR69" i="2"/>
  <c r="GP69" i="2"/>
  <c r="GM69" i="2"/>
  <c r="GK69" i="2"/>
  <c r="GH69" i="2"/>
  <c r="GF69" i="2"/>
  <c r="GC69" i="2"/>
  <c r="GA69" i="2"/>
  <c r="FX69" i="2"/>
  <c r="FV69" i="2"/>
  <c r="FS69" i="2"/>
  <c r="FQ69" i="2"/>
  <c r="FN69" i="2"/>
  <c r="FL69" i="2"/>
  <c r="FI69" i="2"/>
  <c r="FG69" i="2"/>
  <c r="FD69" i="2"/>
  <c r="FB69" i="2"/>
  <c r="EY69" i="2"/>
  <c r="EW69" i="2"/>
  <c r="ET69" i="2"/>
  <c r="ER69" i="2"/>
  <c r="EO69" i="2"/>
  <c r="EM69" i="2"/>
  <c r="EJ69" i="2"/>
  <c r="EH69" i="2"/>
  <c r="EE69" i="2"/>
  <c r="EC69" i="2"/>
  <c r="DZ69" i="2"/>
  <c r="DX69" i="2"/>
  <c r="DU69" i="2"/>
  <c r="DS69" i="2"/>
  <c r="DP69" i="2"/>
  <c r="DN69" i="2"/>
  <c r="DK69" i="2"/>
  <c r="DI69" i="2"/>
  <c r="DF69" i="2"/>
  <c r="DD69" i="2"/>
  <c r="DA69" i="2"/>
  <c r="CY69" i="2"/>
  <c r="CV69" i="2"/>
  <c r="CT69" i="2"/>
  <c r="CQ69" i="2"/>
  <c r="CO69" i="2"/>
  <c r="CL69" i="2"/>
  <c r="CJ69" i="2"/>
  <c r="CG69" i="2"/>
  <c r="CE69" i="2"/>
  <c r="CA69" i="2"/>
  <c r="BY69" i="2"/>
  <c r="BV69" i="2"/>
  <c r="BT69" i="2"/>
  <c r="BQ69" i="2"/>
  <c r="BO69" i="2"/>
  <c r="BL69" i="2"/>
  <c r="BJ69" i="2"/>
  <c r="BG69" i="2"/>
  <c r="BE69" i="2"/>
  <c r="BB69" i="2"/>
  <c r="AZ69" i="2"/>
  <c r="AW69" i="2"/>
  <c r="AU69" i="2"/>
  <c r="AR69" i="2"/>
  <c r="AP69" i="2"/>
  <c r="AL69" i="2"/>
  <c r="AJ69" i="2"/>
  <c r="AG69" i="2"/>
  <c r="AE69" i="2"/>
  <c r="AB69" i="2"/>
  <c r="Z69" i="2"/>
  <c r="W69" i="2"/>
  <c r="U69" i="2"/>
  <c r="H69" i="2"/>
  <c r="IF67" i="2"/>
  <c r="ID67" i="2"/>
  <c r="IA67" i="2"/>
  <c r="HY67" i="2"/>
  <c r="HV67" i="2"/>
  <c r="HT67" i="2"/>
  <c r="HQ67" i="2"/>
  <c r="HO67" i="2"/>
  <c r="HL67" i="2"/>
  <c r="HJ67" i="2"/>
  <c r="HG67" i="2"/>
  <c r="HE67" i="2"/>
  <c r="HB67" i="2"/>
  <c r="GZ67" i="2"/>
  <c r="GW67" i="2"/>
  <c r="GU67" i="2"/>
  <c r="GR67" i="2"/>
  <c r="GP67" i="2"/>
  <c r="GM67" i="2"/>
  <c r="GK67" i="2"/>
  <c r="GH67" i="2"/>
  <c r="GF67" i="2"/>
  <c r="GC67" i="2"/>
  <c r="GA67" i="2"/>
  <c r="FX67" i="2"/>
  <c r="FV67" i="2"/>
  <c r="FS67" i="2"/>
  <c r="FQ67" i="2"/>
  <c r="FN67" i="2"/>
  <c r="FL67" i="2"/>
  <c r="FI67" i="2"/>
  <c r="FG67" i="2"/>
  <c r="FD67" i="2"/>
  <c r="FB67" i="2"/>
  <c r="EY67" i="2"/>
  <c r="EW67" i="2"/>
  <c r="ET67" i="2"/>
  <c r="ER67" i="2"/>
  <c r="EO67" i="2"/>
  <c r="EM67" i="2"/>
  <c r="EJ67" i="2"/>
  <c r="EH67" i="2"/>
  <c r="EE67" i="2"/>
  <c r="EC67" i="2"/>
  <c r="DZ67" i="2"/>
  <c r="DX67" i="2"/>
  <c r="DU67" i="2"/>
  <c r="DS67" i="2"/>
  <c r="DP67" i="2"/>
  <c r="DN67" i="2"/>
  <c r="DK67" i="2"/>
  <c r="DI67" i="2"/>
  <c r="DF67" i="2"/>
  <c r="DD67" i="2"/>
  <c r="DA67" i="2"/>
  <c r="CY67" i="2"/>
  <c r="CV67" i="2"/>
  <c r="CT67" i="2"/>
  <c r="CQ67" i="2"/>
  <c r="CO67" i="2"/>
  <c r="CL67" i="2"/>
  <c r="CJ67" i="2"/>
  <c r="CG67" i="2"/>
  <c r="CE67" i="2"/>
  <c r="CA67" i="2"/>
  <c r="BY67" i="2"/>
  <c r="BV67" i="2"/>
  <c r="BT67" i="2"/>
  <c r="BQ67" i="2"/>
  <c r="BO67" i="2"/>
  <c r="BL67" i="2"/>
  <c r="BJ67" i="2"/>
  <c r="BG67" i="2"/>
  <c r="BE67" i="2"/>
  <c r="BB67" i="2"/>
  <c r="AZ67" i="2"/>
  <c r="AW67" i="2"/>
  <c r="AU67" i="2"/>
  <c r="AR67" i="2"/>
  <c r="AP67" i="2"/>
  <c r="AL67" i="2"/>
  <c r="AJ67" i="2"/>
  <c r="AG67" i="2"/>
  <c r="AE67" i="2"/>
  <c r="AB67" i="2"/>
  <c r="Z67" i="2"/>
  <c r="W67" i="2"/>
  <c r="U67" i="2"/>
  <c r="H67" i="2"/>
  <c r="IF66" i="2"/>
  <c r="ID66" i="2"/>
  <c r="IA66" i="2"/>
  <c r="HY66" i="2"/>
  <c r="HV66" i="2"/>
  <c r="HT66" i="2"/>
  <c r="HQ66" i="2"/>
  <c r="HO66" i="2"/>
  <c r="HL66" i="2"/>
  <c r="HJ66" i="2"/>
  <c r="HG66" i="2"/>
  <c r="HE66" i="2"/>
  <c r="HB66" i="2"/>
  <c r="GZ66" i="2"/>
  <c r="GW66" i="2"/>
  <c r="GU66" i="2"/>
  <c r="GR66" i="2"/>
  <c r="GP66" i="2"/>
  <c r="GM66" i="2"/>
  <c r="GK66" i="2"/>
  <c r="GH66" i="2"/>
  <c r="GF66" i="2"/>
  <c r="GC66" i="2"/>
  <c r="GA66" i="2"/>
  <c r="FX66" i="2"/>
  <c r="FV66" i="2"/>
  <c r="FS66" i="2"/>
  <c r="FQ66" i="2"/>
  <c r="FN66" i="2"/>
  <c r="FL66" i="2"/>
  <c r="FI66" i="2"/>
  <c r="FG66" i="2"/>
  <c r="FD66" i="2"/>
  <c r="FB66" i="2"/>
  <c r="EY66" i="2"/>
  <c r="EW66" i="2"/>
  <c r="ET66" i="2"/>
  <c r="ER66" i="2"/>
  <c r="EO66" i="2"/>
  <c r="EM66" i="2"/>
  <c r="EJ66" i="2"/>
  <c r="EH66" i="2"/>
  <c r="EE66" i="2"/>
  <c r="EC66" i="2"/>
  <c r="DZ66" i="2"/>
  <c r="DX66" i="2"/>
  <c r="DU66" i="2"/>
  <c r="DS66" i="2"/>
  <c r="DP66" i="2"/>
  <c r="DN66" i="2"/>
  <c r="DK66" i="2"/>
  <c r="DI66" i="2"/>
  <c r="DF66" i="2"/>
  <c r="DD66" i="2"/>
  <c r="DA66" i="2"/>
  <c r="CY66" i="2"/>
  <c r="CV66" i="2"/>
  <c r="CT66" i="2"/>
  <c r="CQ66" i="2"/>
  <c r="CO66" i="2"/>
  <c r="CL66" i="2"/>
  <c r="CJ66" i="2"/>
  <c r="CG66" i="2"/>
  <c r="CE66" i="2"/>
  <c r="CA66" i="2"/>
  <c r="BY66" i="2"/>
  <c r="BV66" i="2"/>
  <c r="BT66" i="2"/>
  <c r="BQ66" i="2"/>
  <c r="BO66" i="2"/>
  <c r="BL66" i="2"/>
  <c r="BJ66" i="2"/>
  <c r="BG66" i="2"/>
  <c r="BE66" i="2"/>
  <c r="BB66" i="2"/>
  <c r="AZ66" i="2"/>
  <c r="AW66" i="2"/>
  <c r="AU66" i="2"/>
  <c r="AR66" i="2"/>
  <c r="AP66" i="2"/>
  <c r="AL66" i="2"/>
  <c r="AJ66" i="2"/>
  <c r="AG66" i="2"/>
  <c r="AE66" i="2"/>
  <c r="Z66" i="2"/>
  <c r="U66" i="2"/>
  <c r="H66" i="2"/>
  <c r="IF65" i="2"/>
  <c r="ID65" i="2"/>
  <c r="IA65" i="2"/>
  <c r="HY65" i="2"/>
  <c r="HV65" i="2"/>
  <c r="HT65" i="2"/>
  <c r="HQ65" i="2"/>
  <c r="HO65" i="2"/>
  <c r="HL65" i="2"/>
  <c r="HJ65" i="2"/>
  <c r="HG65" i="2"/>
  <c r="HE65" i="2"/>
  <c r="HB65" i="2"/>
  <c r="GZ65" i="2"/>
  <c r="GW65" i="2"/>
  <c r="GU65" i="2"/>
  <c r="GR65" i="2"/>
  <c r="GP65" i="2"/>
  <c r="GM65" i="2"/>
  <c r="GK65" i="2"/>
  <c r="GH65" i="2"/>
  <c r="GF65" i="2"/>
  <c r="GC65" i="2"/>
  <c r="GA65" i="2"/>
  <c r="FX65" i="2"/>
  <c r="FV65" i="2"/>
  <c r="FS65" i="2"/>
  <c r="FQ65" i="2"/>
  <c r="FN65" i="2"/>
  <c r="FL65" i="2"/>
  <c r="FI65" i="2"/>
  <c r="FG65" i="2"/>
  <c r="FD65" i="2"/>
  <c r="FB65" i="2"/>
  <c r="EY65" i="2"/>
  <c r="EW65" i="2"/>
  <c r="ET65" i="2"/>
  <c r="ER65" i="2"/>
  <c r="EO65" i="2"/>
  <c r="EM65" i="2"/>
  <c r="EJ65" i="2"/>
  <c r="EH65" i="2"/>
  <c r="EE65" i="2"/>
  <c r="EC65" i="2"/>
  <c r="DZ65" i="2"/>
  <c r="DX65" i="2"/>
  <c r="DU65" i="2"/>
  <c r="DS65" i="2"/>
  <c r="DP65" i="2"/>
  <c r="DN65" i="2"/>
  <c r="DK65" i="2"/>
  <c r="DI65" i="2"/>
  <c r="DF65" i="2"/>
  <c r="DD65" i="2"/>
  <c r="DA65" i="2"/>
  <c r="CY65" i="2"/>
  <c r="CV65" i="2"/>
  <c r="CT65" i="2"/>
  <c r="CQ65" i="2"/>
  <c r="CO65" i="2"/>
  <c r="CL65" i="2"/>
  <c r="CJ65" i="2"/>
  <c r="CG65" i="2"/>
  <c r="CE65" i="2"/>
  <c r="CA65" i="2"/>
  <c r="BY65" i="2"/>
  <c r="BV65" i="2"/>
  <c r="BT65" i="2"/>
  <c r="BQ65" i="2"/>
  <c r="BO65" i="2"/>
  <c r="BL65" i="2"/>
  <c r="BJ65" i="2"/>
  <c r="BG65" i="2"/>
  <c r="BE65" i="2"/>
  <c r="BB65" i="2"/>
  <c r="AZ65" i="2"/>
  <c r="AW65" i="2"/>
  <c r="AU65" i="2"/>
  <c r="AR65" i="2"/>
  <c r="AP65" i="2"/>
  <c r="AL65" i="2"/>
  <c r="AJ65" i="2"/>
  <c r="AG65" i="2"/>
  <c r="AE65" i="2"/>
  <c r="AB65" i="2"/>
  <c r="Z65" i="2"/>
  <c r="W65" i="2"/>
  <c r="U65" i="2"/>
  <c r="H65" i="2"/>
  <c r="IF64" i="2"/>
  <c r="ID64" i="2"/>
  <c r="IA64" i="2"/>
  <c r="HY64" i="2"/>
  <c r="HV64" i="2"/>
  <c r="HT64" i="2"/>
  <c r="HQ64" i="2"/>
  <c r="HO64" i="2"/>
  <c r="HL64" i="2"/>
  <c r="HJ64" i="2"/>
  <c r="HG64" i="2"/>
  <c r="HE64" i="2"/>
  <c r="HB64" i="2"/>
  <c r="GZ64" i="2"/>
  <c r="GW64" i="2"/>
  <c r="GU64" i="2"/>
  <c r="GR64" i="2"/>
  <c r="GP64" i="2"/>
  <c r="GM64" i="2"/>
  <c r="GK64" i="2"/>
  <c r="GH64" i="2"/>
  <c r="GF64" i="2"/>
  <c r="GC64" i="2"/>
  <c r="GA64" i="2"/>
  <c r="FX64" i="2"/>
  <c r="FV64" i="2"/>
  <c r="FS64" i="2"/>
  <c r="FQ64" i="2"/>
  <c r="FN64" i="2"/>
  <c r="FL64" i="2"/>
  <c r="FI64" i="2"/>
  <c r="FG64" i="2"/>
  <c r="FD64" i="2"/>
  <c r="FB64" i="2"/>
  <c r="EY64" i="2"/>
  <c r="EW64" i="2"/>
  <c r="ET64" i="2"/>
  <c r="ER64" i="2"/>
  <c r="EO64" i="2"/>
  <c r="EM64" i="2"/>
  <c r="EJ64" i="2"/>
  <c r="EH64" i="2"/>
  <c r="EE64" i="2"/>
  <c r="EC64" i="2"/>
  <c r="DZ64" i="2"/>
  <c r="DX64" i="2"/>
  <c r="DU64" i="2"/>
  <c r="DS64" i="2"/>
  <c r="DP64" i="2"/>
  <c r="DN64" i="2"/>
  <c r="DK64" i="2"/>
  <c r="DI64" i="2"/>
  <c r="DF64" i="2"/>
  <c r="DD64" i="2"/>
  <c r="DA64" i="2"/>
  <c r="CY64" i="2"/>
  <c r="CV64" i="2"/>
  <c r="CT64" i="2"/>
  <c r="CQ64" i="2"/>
  <c r="CO64" i="2"/>
  <c r="CL64" i="2"/>
  <c r="CJ64" i="2"/>
  <c r="CG64" i="2"/>
  <c r="CE64" i="2"/>
  <c r="CA64" i="2"/>
  <c r="BY64" i="2"/>
  <c r="BV64" i="2"/>
  <c r="BT64" i="2"/>
  <c r="BQ64" i="2"/>
  <c r="BO64" i="2"/>
  <c r="BL64" i="2"/>
  <c r="BJ64" i="2"/>
  <c r="BG64" i="2"/>
  <c r="BE64" i="2"/>
  <c r="BB64" i="2"/>
  <c r="AZ64" i="2"/>
  <c r="AW64" i="2"/>
  <c r="AU64" i="2"/>
  <c r="AR64" i="2"/>
  <c r="AP64" i="2"/>
  <c r="AL64" i="2"/>
  <c r="AJ64" i="2"/>
  <c r="AG64" i="2"/>
  <c r="AE64" i="2"/>
  <c r="AB64" i="2"/>
  <c r="Z64" i="2"/>
  <c r="W64" i="2"/>
  <c r="U64" i="2"/>
  <c r="H64" i="2"/>
  <c r="IF63" i="2"/>
  <c r="ID63" i="2"/>
  <c r="IA63" i="2"/>
  <c r="HY63" i="2"/>
  <c r="HV63" i="2"/>
  <c r="HT63" i="2"/>
  <c r="HQ63" i="2"/>
  <c r="HO63" i="2"/>
  <c r="HL63" i="2"/>
  <c r="HJ63" i="2"/>
  <c r="HG63" i="2"/>
  <c r="HE63" i="2"/>
  <c r="HB63" i="2"/>
  <c r="GZ63" i="2"/>
  <c r="GW63" i="2"/>
  <c r="GU63" i="2"/>
  <c r="GR63" i="2"/>
  <c r="GP63" i="2"/>
  <c r="GM63" i="2"/>
  <c r="GK63" i="2"/>
  <c r="GH63" i="2"/>
  <c r="GF63" i="2"/>
  <c r="GC63" i="2"/>
  <c r="GA63" i="2"/>
  <c r="FX63" i="2"/>
  <c r="FV63" i="2"/>
  <c r="FS63" i="2"/>
  <c r="FQ63" i="2"/>
  <c r="FN63" i="2"/>
  <c r="FL63" i="2"/>
  <c r="FI63" i="2"/>
  <c r="FG63" i="2"/>
  <c r="FD63" i="2"/>
  <c r="FB63" i="2"/>
  <c r="EY63" i="2"/>
  <c r="EW63" i="2"/>
  <c r="ET63" i="2"/>
  <c r="ER63" i="2"/>
  <c r="EO63" i="2"/>
  <c r="EM63" i="2"/>
  <c r="EJ63" i="2"/>
  <c r="EH63" i="2"/>
  <c r="EE63" i="2"/>
  <c r="EC63" i="2"/>
  <c r="DZ63" i="2"/>
  <c r="DX63" i="2"/>
  <c r="DU63" i="2"/>
  <c r="DS63" i="2"/>
  <c r="DP63" i="2"/>
  <c r="DN63" i="2"/>
  <c r="DK63" i="2"/>
  <c r="DI63" i="2"/>
  <c r="DF63" i="2"/>
  <c r="DD63" i="2"/>
  <c r="DA63" i="2"/>
  <c r="CY63" i="2"/>
  <c r="CV63" i="2"/>
  <c r="CT63" i="2"/>
  <c r="CQ63" i="2"/>
  <c r="CO63" i="2"/>
  <c r="CL63" i="2"/>
  <c r="CJ63" i="2"/>
  <c r="CG63" i="2"/>
  <c r="CE63" i="2"/>
  <c r="CA63" i="2"/>
  <c r="BY63" i="2"/>
  <c r="BV63" i="2"/>
  <c r="BT63" i="2"/>
  <c r="BQ63" i="2"/>
  <c r="BO63" i="2"/>
  <c r="BL63" i="2"/>
  <c r="BJ63" i="2"/>
  <c r="BG63" i="2"/>
  <c r="BE63" i="2"/>
  <c r="BB63" i="2"/>
  <c r="AZ63" i="2"/>
  <c r="AW63" i="2"/>
  <c r="AU63" i="2"/>
  <c r="AR63" i="2"/>
  <c r="AP63" i="2"/>
  <c r="AL63" i="2"/>
  <c r="AJ63" i="2"/>
  <c r="AG63" i="2"/>
  <c r="AE63" i="2"/>
  <c r="AB63" i="2"/>
  <c r="W63" i="2"/>
  <c r="H63" i="2"/>
  <c r="IF62" i="2"/>
  <c r="ID62" i="2"/>
  <c r="IA62" i="2"/>
  <c r="HY62" i="2"/>
  <c r="HV62" i="2"/>
  <c r="HT62" i="2"/>
  <c r="HQ62" i="2"/>
  <c r="HO62" i="2"/>
  <c r="HL62" i="2"/>
  <c r="HJ62" i="2"/>
  <c r="HG62" i="2"/>
  <c r="HE62" i="2"/>
  <c r="HB62" i="2"/>
  <c r="GZ62" i="2"/>
  <c r="GW62" i="2"/>
  <c r="GU62" i="2"/>
  <c r="GR62" i="2"/>
  <c r="GP62" i="2"/>
  <c r="GM62" i="2"/>
  <c r="GK62" i="2"/>
  <c r="GH62" i="2"/>
  <c r="GF62" i="2"/>
  <c r="GC62" i="2"/>
  <c r="GA62" i="2"/>
  <c r="FX62" i="2"/>
  <c r="FV62" i="2"/>
  <c r="FS62" i="2"/>
  <c r="FQ62" i="2"/>
  <c r="FN62" i="2"/>
  <c r="FL62" i="2"/>
  <c r="FI62" i="2"/>
  <c r="FG62" i="2"/>
  <c r="FD62" i="2"/>
  <c r="FB62" i="2"/>
  <c r="EY62" i="2"/>
  <c r="EW62" i="2"/>
  <c r="ET62" i="2"/>
  <c r="ER62" i="2"/>
  <c r="EO62" i="2"/>
  <c r="EM62" i="2"/>
  <c r="EJ62" i="2"/>
  <c r="EH62" i="2"/>
  <c r="EE62" i="2"/>
  <c r="EC62" i="2"/>
  <c r="DZ62" i="2"/>
  <c r="DX62" i="2"/>
  <c r="DU62" i="2"/>
  <c r="DS62" i="2"/>
  <c r="DP62" i="2"/>
  <c r="DN62" i="2"/>
  <c r="DK62" i="2"/>
  <c r="DI62" i="2"/>
  <c r="DF62" i="2"/>
  <c r="DD62" i="2"/>
  <c r="DA62" i="2"/>
  <c r="CY62" i="2"/>
  <c r="CV62" i="2"/>
  <c r="CT62" i="2"/>
  <c r="CQ62" i="2"/>
  <c r="CO62" i="2"/>
  <c r="CL62" i="2"/>
  <c r="CJ62" i="2"/>
  <c r="CG62" i="2"/>
  <c r="CE62" i="2"/>
  <c r="CA62" i="2"/>
  <c r="BY62" i="2"/>
  <c r="BV62" i="2"/>
  <c r="BT62" i="2"/>
  <c r="BQ62" i="2"/>
  <c r="BO62" i="2"/>
  <c r="BL62" i="2"/>
  <c r="BJ62" i="2"/>
  <c r="BG62" i="2"/>
  <c r="BE62" i="2"/>
  <c r="BB62" i="2"/>
  <c r="AZ62" i="2"/>
  <c r="AW62" i="2"/>
  <c r="AU62" i="2"/>
  <c r="AR62" i="2"/>
  <c r="AP62" i="2"/>
  <c r="AL62" i="2"/>
  <c r="AJ62" i="2"/>
  <c r="AG62" i="2"/>
  <c r="AE62" i="2"/>
  <c r="AB62" i="2"/>
  <c r="Z62" i="2"/>
  <c r="W62" i="2"/>
  <c r="U62" i="2"/>
  <c r="H62" i="2"/>
  <c r="IF61" i="2"/>
  <c r="ID61" i="2"/>
  <c r="IA61" i="2"/>
  <c r="HY61" i="2"/>
  <c r="HV61" i="2"/>
  <c r="HT61" i="2"/>
  <c r="HQ61" i="2"/>
  <c r="HO61" i="2"/>
  <c r="HL61" i="2"/>
  <c r="HJ61" i="2"/>
  <c r="HG61" i="2"/>
  <c r="HE61" i="2"/>
  <c r="HB61" i="2"/>
  <c r="GZ61" i="2"/>
  <c r="GW61" i="2"/>
  <c r="GU61" i="2"/>
  <c r="GR61" i="2"/>
  <c r="GP61" i="2"/>
  <c r="GM61" i="2"/>
  <c r="GK61" i="2"/>
  <c r="GH61" i="2"/>
  <c r="GF61" i="2"/>
  <c r="GC61" i="2"/>
  <c r="GA61" i="2"/>
  <c r="FX61" i="2"/>
  <c r="FV61" i="2"/>
  <c r="FS61" i="2"/>
  <c r="FQ61" i="2"/>
  <c r="FN61" i="2"/>
  <c r="FL61" i="2"/>
  <c r="FI61" i="2"/>
  <c r="FG61" i="2"/>
  <c r="FD61" i="2"/>
  <c r="FB61" i="2"/>
  <c r="EY61" i="2"/>
  <c r="EW61" i="2"/>
  <c r="ET61" i="2"/>
  <c r="ER61" i="2"/>
  <c r="EO61" i="2"/>
  <c r="EM61" i="2"/>
  <c r="EJ61" i="2"/>
  <c r="EH61" i="2"/>
  <c r="EE61" i="2"/>
  <c r="EC61" i="2"/>
  <c r="DZ61" i="2"/>
  <c r="DX61" i="2"/>
  <c r="DU61" i="2"/>
  <c r="DS61" i="2"/>
  <c r="DP61" i="2"/>
  <c r="DN61" i="2"/>
  <c r="DK61" i="2"/>
  <c r="DI61" i="2"/>
  <c r="DF61" i="2"/>
  <c r="DD61" i="2"/>
  <c r="DA61" i="2"/>
  <c r="CY61" i="2"/>
  <c r="CV61" i="2"/>
  <c r="CT61" i="2"/>
  <c r="CQ61" i="2"/>
  <c r="CO61" i="2"/>
  <c r="CL61" i="2"/>
  <c r="CJ61" i="2"/>
  <c r="CG61" i="2"/>
  <c r="CE61" i="2"/>
  <c r="CA61" i="2"/>
  <c r="BY61" i="2"/>
  <c r="BV61" i="2"/>
  <c r="BT61" i="2"/>
  <c r="BQ61" i="2"/>
  <c r="BO61" i="2"/>
  <c r="BL61" i="2"/>
  <c r="BJ61" i="2"/>
  <c r="BG61" i="2"/>
  <c r="BE61" i="2"/>
  <c r="BB61" i="2"/>
  <c r="AZ61" i="2"/>
  <c r="AW61" i="2"/>
  <c r="AU61" i="2"/>
  <c r="AR61" i="2"/>
  <c r="AP61" i="2"/>
  <c r="AL61" i="2"/>
  <c r="AJ61" i="2"/>
  <c r="AG61" i="2"/>
  <c r="AE61" i="2"/>
  <c r="AB61" i="2"/>
  <c r="Z61" i="2"/>
  <c r="W61" i="2"/>
  <c r="U61" i="2"/>
  <c r="H61" i="2"/>
  <c r="IF60" i="2"/>
  <c r="ID60" i="2"/>
  <c r="IA60" i="2"/>
  <c r="HY60" i="2"/>
  <c r="HV60" i="2"/>
  <c r="HT60" i="2"/>
  <c r="HQ60" i="2"/>
  <c r="HO60" i="2"/>
  <c r="HL60" i="2"/>
  <c r="HJ60" i="2"/>
  <c r="HG60" i="2"/>
  <c r="HE60" i="2"/>
  <c r="HB60" i="2"/>
  <c r="GZ60" i="2"/>
  <c r="GW60" i="2"/>
  <c r="GU60" i="2"/>
  <c r="GR60" i="2"/>
  <c r="GP60" i="2"/>
  <c r="GM60" i="2"/>
  <c r="GK60" i="2"/>
  <c r="GH60" i="2"/>
  <c r="GF60" i="2"/>
  <c r="GC60" i="2"/>
  <c r="GA60" i="2"/>
  <c r="FX60" i="2"/>
  <c r="FV60" i="2"/>
  <c r="FS60" i="2"/>
  <c r="FQ60" i="2"/>
  <c r="FN60" i="2"/>
  <c r="FL60" i="2"/>
  <c r="FI60" i="2"/>
  <c r="FG60" i="2"/>
  <c r="FD60" i="2"/>
  <c r="FB60" i="2"/>
  <c r="EY60" i="2"/>
  <c r="EW60" i="2"/>
  <c r="ET60" i="2"/>
  <c r="ER60" i="2"/>
  <c r="EO60" i="2"/>
  <c r="EM60" i="2"/>
  <c r="EJ60" i="2"/>
  <c r="EH60" i="2"/>
  <c r="EE60" i="2"/>
  <c r="EC60" i="2"/>
  <c r="DZ60" i="2"/>
  <c r="DX60" i="2"/>
  <c r="DU60" i="2"/>
  <c r="DS60" i="2"/>
  <c r="DP60" i="2"/>
  <c r="DN60" i="2"/>
  <c r="DK60" i="2"/>
  <c r="DI60" i="2"/>
  <c r="DF60" i="2"/>
  <c r="DD60" i="2"/>
  <c r="DA60" i="2"/>
  <c r="CY60" i="2"/>
  <c r="CV60" i="2"/>
  <c r="CT60" i="2"/>
  <c r="CQ60" i="2"/>
  <c r="CO60" i="2"/>
  <c r="CL60" i="2"/>
  <c r="CJ60" i="2"/>
  <c r="CG60" i="2"/>
  <c r="CE60" i="2"/>
  <c r="CA60" i="2"/>
  <c r="BY60" i="2"/>
  <c r="BV60" i="2"/>
  <c r="BT60" i="2"/>
  <c r="BQ60" i="2"/>
  <c r="BO60" i="2"/>
  <c r="BL60" i="2"/>
  <c r="BJ60" i="2"/>
  <c r="BG60" i="2"/>
  <c r="BE60" i="2"/>
  <c r="BB60" i="2"/>
  <c r="AZ60" i="2"/>
  <c r="AW60" i="2"/>
  <c r="AU60" i="2"/>
  <c r="AR60" i="2"/>
  <c r="AP60" i="2"/>
  <c r="AL60" i="2"/>
  <c r="AJ60" i="2"/>
  <c r="AG60" i="2"/>
  <c r="AE60" i="2"/>
  <c r="AB60" i="2"/>
  <c r="Z60" i="2"/>
  <c r="W60" i="2"/>
  <c r="U60" i="2"/>
  <c r="H60" i="2"/>
  <c r="IF59" i="2"/>
  <c r="ID59" i="2"/>
  <c r="IA59" i="2"/>
  <c r="HY59" i="2"/>
  <c r="HV59" i="2"/>
  <c r="HT59" i="2"/>
  <c r="HQ59" i="2"/>
  <c r="HO59" i="2"/>
  <c r="HL59" i="2"/>
  <c r="HJ59" i="2"/>
  <c r="HG59" i="2"/>
  <c r="HE59" i="2"/>
  <c r="HB59" i="2"/>
  <c r="GZ59" i="2"/>
  <c r="GW59" i="2"/>
  <c r="GU59" i="2"/>
  <c r="GR59" i="2"/>
  <c r="GP59" i="2"/>
  <c r="GM59" i="2"/>
  <c r="GK59" i="2"/>
  <c r="GH59" i="2"/>
  <c r="GF59" i="2"/>
  <c r="GC59" i="2"/>
  <c r="GA59" i="2"/>
  <c r="FX59" i="2"/>
  <c r="FV59" i="2"/>
  <c r="FS59" i="2"/>
  <c r="FQ59" i="2"/>
  <c r="FN59" i="2"/>
  <c r="FL59" i="2"/>
  <c r="FI59" i="2"/>
  <c r="FG59" i="2"/>
  <c r="FD59" i="2"/>
  <c r="FB59" i="2"/>
  <c r="EY59" i="2"/>
  <c r="EW59" i="2"/>
  <c r="ET59" i="2"/>
  <c r="ER59" i="2"/>
  <c r="EO59" i="2"/>
  <c r="EM59" i="2"/>
  <c r="EJ59" i="2"/>
  <c r="EH59" i="2"/>
  <c r="EE59" i="2"/>
  <c r="EC59" i="2"/>
  <c r="DZ59" i="2"/>
  <c r="DX59" i="2"/>
  <c r="DU59" i="2"/>
  <c r="DS59" i="2"/>
  <c r="DP59" i="2"/>
  <c r="DN59" i="2"/>
  <c r="DK59" i="2"/>
  <c r="DI59" i="2"/>
  <c r="DF59" i="2"/>
  <c r="DD59" i="2"/>
  <c r="DA59" i="2"/>
  <c r="CY59" i="2"/>
  <c r="CV59" i="2"/>
  <c r="CT59" i="2"/>
  <c r="CQ59" i="2"/>
  <c r="CO59" i="2"/>
  <c r="CL59" i="2"/>
  <c r="CJ59" i="2"/>
  <c r="CG59" i="2"/>
  <c r="CE59" i="2"/>
  <c r="CA59" i="2"/>
  <c r="BY59" i="2"/>
  <c r="BV59" i="2"/>
  <c r="BT59" i="2"/>
  <c r="BQ59" i="2"/>
  <c r="BO59" i="2"/>
  <c r="BL59" i="2"/>
  <c r="BJ59" i="2"/>
  <c r="BG59" i="2"/>
  <c r="BE59" i="2"/>
  <c r="BB59" i="2"/>
  <c r="AZ59" i="2"/>
  <c r="AW59" i="2"/>
  <c r="AU59" i="2"/>
  <c r="AR59" i="2"/>
  <c r="AP59" i="2"/>
  <c r="AL59" i="2"/>
  <c r="AJ59" i="2"/>
  <c r="AG59" i="2"/>
  <c r="AE59" i="2"/>
  <c r="AB59" i="2"/>
  <c r="Z59" i="2"/>
  <c r="W59" i="2"/>
  <c r="U59" i="2"/>
  <c r="H59" i="2"/>
  <c r="IF57" i="2"/>
  <c r="ID57" i="2"/>
  <c r="IA57" i="2"/>
  <c r="HY57" i="2"/>
  <c r="HV57" i="2"/>
  <c r="HT57" i="2"/>
  <c r="HQ57" i="2"/>
  <c r="HO57" i="2"/>
  <c r="HL57" i="2"/>
  <c r="HJ57" i="2"/>
  <c r="HG57" i="2"/>
  <c r="HE57" i="2"/>
  <c r="HB57" i="2"/>
  <c r="GZ57" i="2"/>
  <c r="GW57" i="2"/>
  <c r="GU57" i="2"/>
  <c r="GR57" i="2"/>
  <c r="GP57" i="2"/>
  <c r="GM57" i="2"/>
  <c r="GK57" i="2"/>
  <c r="GH57" i="2"/>
  <c r="GF57" i="2"/>
  <c r="GC57" i="2"/>
  <c r="GA57" i="2"/>
  <c r="FX57" i="2"/>
  <c r="FV57" i="2"/>
  <c r="FS57" i="2"/>
  <c r="FQ57" i="2"/>
  <c r="FN57" i="2"/>
  <c r="FL57" i="2"/>
  <c r="FI57" i="2"/>
  <c r="FG57" i="2"/>
  <c r="FD57" i="2"/>
  <c r="FB57" i="2"/>
  <c r="EY57" i="2"/>
  <c r="EW57" i="2"/>
  <c r="ET57" i="2"/>
  <c r="ER57" i="2"/>
  <c r="EO57" i="2"/>
  <c r="EM57" i="2"/>
  <c r="EJ57" i="2"/>
  <c r="EH57" i="2"/>
  <c r="EE57" i="2"/>
  <c r="EC57" i="2"/>
  <c r="DZ57" i="2"/>
  <c r="DX57" i="2"/>
  <c r="DU57" i="2"/>
  <c r="DS57" i="2"/>
  <c r="DP57" i="2"/>
  <c r="DN57" i="2"/>
  <c r="DK57" i="2"/>
  <c r="DI57" i="2"/>
  <c r="DF57" i="2"/>
  <c r="DD57" i="2"/>
  <c r="DA57" i="2"/>
  <c r="CY57" i="2"/>
  <c r="CV57" i="2"/>
  <c r="CT57" i="2"/>
  <c r="CQ57" i="2"/>
  <c r="CO57" i="2"/>
  <c r="CL57" i="2"/>
  <c r="CJ57" i="2"/>
  <c r="CG57" i="2"/>
  <c r="CE57" i="2"/>
  <c r="CA57" i="2"/>
  <c r="BY57" i="2"/>
  <c r="BV57" i="2"/>
  <c r="BT57" i="2"/>
  <c r="BQ57" i="2"/>
  <c r="BO57" i="2"/>
  <c r="BL57" i="2"/>
  <c r="BJ57" i="2"/>
  <c r="BG57" i="2"/>
  <c r="BE57" i="2"/>
  <c r="BB57" i="2"/>
  <c r="AZ57" i="2"/>
  <c r="AW57" i="2"/>
  <c r="AU57" i="2"/>
  <c r="AR57" i="2"/>
  <c r="AP57" i="2"/>
  <c r="AL57" i="2"/>
  <c r="AJ57" i="2"/>
  <c r="AG57" i="2"/>
  <c r="AE57" i="2"/>
  <c r="AB57" i="2"/>
  <c r="Z57" i="2"/>
  <c r="W57" i="2"/>
  <c r="U57" i="2"/>
  <c r="H57" i="2"/>
  <c r="IF56" i="2"/>
  <c r="ID56" i="2"/>
  <c r="IA56" i="2"/>
  <c r="HY56" i="2"/>
  <c r="HV56" i="2"/>
  <c r="HT56" i="2"/>
  <c r="HQ56" i="2"/>
  <c r="HO56" i="2"/>
  <c r="HL56" i="2"/>
  <c r="HJ56" i="2"/>
  <c r="HG56" i="2"/>
  <c r="HE56" i="2"/>
  <c r="HB56" i="2"/>
  <c r="GZ56" i="2"/>
  <c r="GW56" i="2"/>
  <c r="GU56" i="2"/>
  <c r="GR56" i="2"/>
  <c r="GP56" i="2"/>
  <c r="GM56" i="2"/>
  <c r="GK56" i="2"/>
  <c r="GH56" i="2"/>
  <c r="GF56" i="2"/>
  <c r="GC56" i="2"/>
  <c r="GA56" i="2"/>
  <c r="FX56" i="2"/>
  <c r="FV56" i="2"/>
  <c r="FS56" i="2"/>
  <c r="FQ56" i="2"/>
  <c r="FN56" i="2"/>
  <c r="FL56" i="2"/>
  <c r="FI56" i="2"/>
  <c r="FG56" i="2"/>
  <c r="FD56" i="2"/>
  <c r="FB56" i="2"/>
  <c r="EY56" i="2"/>
  <c r="EW56" i="2"/>
  <c r="ET56" i="2"/>
  <c r="ER56" i="2"/>
  <c r="EO56" i="2"/>
  <c r="EM56" i="2"/>
  <c r="EJ56" i="2"/>
  <c r="EH56" i="2"/>
  <c r="EE56" i="2"/>
  <c r="EC56" i="2"/>
  <c r="DZ56" i="2"/>
  <c r="DX56" i="2"/>
  <c r="DU56" i="2"/>
  <c r="DS56" i="2"/>
  <c r="DP56" i="2"/>
  <c r="DN56" i="2"/>
  <c r="DK56" i="2"/>
  <c r="DI56" i="2"/>
  <c r="DF56" i="2"/>
  <c r="DD56" i="2"/>
  <c r="DA56" i="2"/>
  <c r="CY56" i="2"/>
  <c r="CV56" i="2"/>
  <c r="CT56" i="2"/>
  <c r="CQ56" i="2"/>
  <c r="CO56" i="2"/>
  <c r="CL56" i="2"/>
  <c r="CJ56" i="2"/>
  <c r="CG56" i="2"/>
  <c r="CE56" i="2"/>
  <c r="CA56" i="2"/>
  <c r="BY56" i="2"/>
  <c r="BV56" i="2"/>
  <c r="BT56" i="2"/>
  <c r="BQ56" i="2"/>
  <c r="BO56" i="2"/>
  <c r="BL56" i="2"/>
  <c r="BJ56" i="2"/>
  <c r="BG56" i="2"/>
  <c r="BE56" i="2"/>
  <c r="BB56" i="2"/>
  <c r="AZ56" i="2"/>
  <c r="AW56" i="2"/>
  <c r="AU56" i="2"/>
  <c r="AR56" i="2"/>
  <c r="AP56" i="2"/>
  <c r="AL56" i="2"/>
  <c r="AJ56" i="2"/>
  <c r="AG56" i="2"/>
  <c r="AE56" i="2"/>
  <c r="AB56" i="2"/>
  <c r="Z56" i="2"/>
  <c r="W56" i="2"/>
  <c r="U56" i="2"/>
  <c r="H56" i="2"/>
  <c r="IF55" i="2"/>
  <c r="ID55" i="2"/>
  <c r="IA55" i="2"/>
  <c r="HY55" i="2"/>
  <c r="HV55" i="2"/>
  <c r="HT55" i="2"/>
  <c r="HQ55" i="2"/>
  <c r="HO55" i="2"/>
  <c r="HL55" i="2"/>
  <c r="HJ55" i="2"/>
  <c r="HG55" i="2"/>
  <c r="HE55" i="2"/>
  <c r="HB55" i="2"/>
  <c r="GZ55" i="2"/>
  <c r="GW55" i="2"/>
  <c r="GU55" i="2"/>
  <c r="GR55" i="2"/>
  <c r="GP55" i="2"/>
  <c r="GM55" i="2"/>
  <c r="GK55" i="2"/>
  <c r="GH55" i="2"/>
  <c r="GF55" i="2"/>
  <c r="GC55" i="2"/>
  <c r="GA55" i="2"/>
  <c r="FX55" i="2"/>
  <c r="FV55" i="2"/>
  <c r="FS55" i="2"/>
  <c r="FQ55" i="2"/>
  <c r="FN55" i="2"/>
  <c r="FL55" i="2"/>
  <c r="FI55" i="2"/>
  <c r="FG55" i="2"/>
  <c r="FD55" i="2"/>
  <c r="FB55" i="2"/>
  <c r="EY55" i="2"/>
  <c r="EW55" i="2"/>
  <c r="ET55" i="2"/>
  <c r="ER55" i="2"/>
  <c r="EO55" i="2"/>
  <c r="EM55" i="2"/>
  <c r="EJ55" i="2"/>
  <c r="EH55" i="2"/>
  <c r="EE55" i="2"/>
  <c r="EC55" i="2"/>
  <c r="DZ55" i="2"/>
  <c r="DX55" i="2"/>
  <c r="DU55" i="2"/>
  <c r="DS55" i="2"/>
  <c r="DP55" i="2"/>
  <c r="DN55" i="2"/>
  <c r="DK55" i="2"/>
  <c r="DI55" i="2"/>
  <c r="DF55" i="2"/>
  <c r="DD55" i="2"/>
  <c r="DA55" i="2"/>
  <c r="CY55" i="2"/>
  <c r="CV55" i="2"/>
  <c r="CT55" i="2"/>
  <c r="CQ55" i="2"/>
  <c r="CO55" i="2"/>
  <c r="CL55" i="2"/>
  <c r="CJ55" i="2"/>
  <c r="CG55" i="2"/>
  <c r="CE55" i="2"/>
  <c r="CA55" i="2"/>
  <c r="BY55" i="2"/>
  <c r="BV55" i="2"/>
  <c r="BT55" i="2"/>
  <c r="BQ55" i="2"/>
  <c r="BO55" i="2"/>
  <c r="BL55" i="2"/>
  <c r="BJ55" i="2"/>
  <c r="BG55" i="2"/>
  <c r="BE55" i="2"/>
  <c r="BB55" i="2"/>
  <c r="AZ55" i="2"/>
  <c r="AW55" i="2"/>
  <c r="AU55" i="2"/>
  <c r="AR55" i="2"/>
  <c r="AP55" i="2"/>
  <c r="AL55" i="2"/>
  <c r="AJ55" i="2"/>
  <c r="AG55" i="2"/>
  <c r="AE55" i="2"/>
  <c r="AB55" i="2"/>
  <c r="Z55" i="2"/>
  <c r="W55" i="2"/>
  <c r="U55" i="2"/>
  <c r="H55" i="2"/>
  <c r="IF54" i="2"/>
  <c r="ID54" i="2"/>
  <c r="IA54" i="2"/>
  <c r="HY54" i="2"/>
  <c r="HV54" i="2"/>
  <c r="HT54" i="2"/>
  <c r="HQ54" i="2"/>
  <c r="HO54" i="2"/>
  <c r="HL54" i="2"/>
  <c r="HJ54" i="2"/>
  <c r="HG54" i="2"/>
  <c r="HE54" i="2"/>
  <c r="HB54" i="2"/>
  <c r="GZ54" i="2"/>
  <c r="GW54" i="2"/>
  <c r="GU54" i="2"/>
  <c r="GR54" i="2"/>
  <c r="GP54" i="2"/>
  <c r="GM54" i="2"/>
  <c r="GK54" i="2"/>
  <c r="GH54" i="2"/>
  <c r="GF54" i="2"/>
  <c r="GC54" i="2"/>
  <c r="GA54" i="2"/>
  <c r="FX54" i="2"/>
  <c r="FV54" i="2"/>
  <c r="FS54" i="2"/>
  <c r="FQ54" i="2"/>
  <c r="FN54" i="2"/>
  <c r="FL54" i="2"/>
  <c r="FI54" i="2"/>
  <c r="FG54" i="2"/>
  <c r="FD54" i="2"/>
  <c r="FB54" i="2"/>
  <c r="EY54" i="2"/>
  <c r="EW54" i="2"/>
  <c r="ET54" i="2"/>
  <c r="ER54" i="2"/>
  <c r="EO54" i="2"/>
  <c r="EM54" i="2"/>
  <c r="EJ54" i="2"/>
  <c r="EH54" i="2"/>
  <c r="EE54" i="2"/>
  <c r="EC54" i="2"/>
  <c r="DZ54" i="2"/>
  <c r="DX54" i="2"/>
  <c r="DU54" i="2"/>
  <c r="DS54" i="2"/>
  <c r="DP54" i="2"/>
  <c r="DN54" i="2"/>
  <c r="DK54" i="2"/>
  <c r="DI54" i="2"/>
  <c r="DF54" i="2"/>
  <c r="DD54" i="2"/>
  <c r="DA54" i="2"/>
  <c r="CY54" i="2"/>
  <c r="CV54" i="2"/>
  <c r="CT54" i="2"/>
  <c r="CQ54" i="2"/>
  <c r="CO54" i="2"/>
  <c r="CL54" i="2"/>
  <c r="CJ54" i="2"/>
  <c r="CG54" i="2"/>
  <c r="CE54" i="2"/>
  <c r="CA54" i="2"/>
  <c r="BY54" i="2"/>
  <c r="BV54" i="2"/>
  <c r="BT54" i="2"/>
  <c r="BQ54" i="2"/>
  <c r="BO54" i="2"/>
  <c r="BL54" i="2"/>
  <c r="BJ54" i="2"/>
  <c r="BG54" i="2"/>
  <c r="BE54" i="2"/>
  <c r="BB54" i="2"/>
  <c r="AZ54" i="2"/>
  <c r="AW54" i="2"/>
  <c r="AU54" i="2"/>
  <c r="AR54" i="2"/>
  <c r="AP54" i="2"/>
  <c r="AL54" i="2"/>
  <c r="AJ54" i="2"/>
  <c r="AG54" i="2"/>
  <c r="AE54" i="2"/>
  <c r="AB54" i="2"/>
  <c r="Z54" i="2"/>
  <c r="W54" i="2"/>
  <c r="U54" i="2"/>
  <c r="H54" i="2"/>
  <c r="IF53" i="2"/>
  <c r="ID53" i="2"/>
  <c r="IA53" i="2"/>
  <c r="HY53" i="2"/>
  <c r="HV53" i="2"/>
  <c r="HT53" i="2"/>
  <c r="HQ53" i="2"/>
  <c r="HO53" i="2"/>
  <c r="HL53" i="2"/>
  <c r="HJ53" i="2"/>
  <c r="HG53" i="2"/>
  <c r="HE53" i="2"/>
  <c r="HB53" i="2"/>
  <c r="GZ53" i="2"/>
  <c r="GW53" i="2"/>
  <c r="GU53" i="2"/>
  <c r="GR53" i="2"/>
  <c r="GP53" i="2"/>
  <c r="GM53" i="2"/>
  <c r="GK53" i="2"/>
  <c r="GH53" i="2"/>
  <c r="GF53" i="2"/>
  <c r="GC53" i="2"/>
  <c r="GA53" i="2"/>
  <c r="FX53" i="2"/>
  <c r="FV53" i="2"/>
  <c r="FS53" i="2"/>
  <c r="FQ53" i="2"/>
  <c r="FN53" i="2"/>
  <c r="FL53" i="2"/>
  <c r="FI53" i="2"/>
  <c r="FG53" i="2"/>
  <c r="FD53" i="2"/>
  <c r="FB53" i="2"/>
  <c r="EY53" i="2"/>
  <c r="EW53" i="2"/>
  <c r="ET53" i="2"/>
  <c r="ER53" i="2"/>
  <c r="EO53" i="2"/>
  <c r="EM53" i="2"/>
  <c r="EJ53" i="2"/>
  <c r="EH53" i="2"/>
  <c r="EE53" i="2"/>
  <c r="EC53" i="2"/>
  <c r="DZ53" i="2"/>
  <c r="DX53" i="2"/>
  <c r="DU53" i="2"/>
  <c r="DS53" i="2"/>
  <c r="DP53" i="2"/>
  <c r="DN53" i="2"/>
  <c r="DK53" i="2"/>
  <c r="DI53" i="2"/>
  <c r="DF53" i="2"/>
  <c r="DD53" i="2"/>
  <c r="DA53" i="2"/>
  <c r="CY53" i="2"/>
  <c r="CV53" i="2"/>
  <c r="CT53" i="2"/>
  <c r="CQ53" i="2"/>
  <c r="CO53" i="2"/>
  <c r="CL53" i="2"/>
  <c r="CJ53" i="2"/>
  <c r="CG53" i="2"/>
  <c r="CE53" i="2"/>
  <c r="CA53" i="2"/>
  <c r="BY53" i="2"/>
  <c r="BV53" i="2"/>
  <c r="BT53" i="2"/>
  <c r="BQ53" i="2"/>
  <c r="BO53" i="2"/>
  <c r="BL53" i="2"/>
  <c r="BJ53" i="2"/>
  <c r="BG53" i="2"/>
  <c r="BE53" i="2"/>
  <c r="BB53" i="2"/>
  <c r="AZ53" i="2"/>
  <c r="AW53" i="2"/>
  <c r="AU53" i="2"/>
  <c r="AR53" i="2"/>
  <c r="AP53" i="2"/>
  <c r="AL53" i="2"/>
  <c r="AJ53" i="2"/>
  <c r="AG53" i="2"/>
  <c r="AE53" i="2"/>
  <c r="AB53" i="2"/>
  <c r="Z53" i="2"/>
  <c r="W53" i="2"/>
  <c r="U53" i="2"/>
  <c r="H53" i="2"/>
  <c r="IF52" i="2"/>
  <c r="ID52" i="2"/>
  <c r="IA52" i="2"/>
  <c r="HY52" i="2"/>
  <c r="HV52" i="2"/>
  <c r="HT52" i="2"/>
  <c r="HQ52" i="2"/>
  <c r="HO52" i="2"/>
  <c r="HL52" i="2"/>
  <c r="HJ52" i="2"/>
  <c r="HG52" i="2"/>
  <c r="HE52" i="2"/>
  <c r="HB52" i="2"/>
  <c r="GZ52" i="2"/>
  <c r="GW52" i="2"/>
  <c r="GU52" i="2"/>
  <c r="GR52" i="2"/>
  <c r="GP52" i="2"/>
  <c r="GM52" i="2"/>
  <c r="GK52" i="2"/>
  <c r="GH52" i="2"/>
  <c r="GF52" i="2"/>
  <c r="GC52" i="2"/>
  <c r="GA52" i="2"/>
  <c r="FX52" i="2"/>
  <c r="FV52" i="2"/>
  <c r="FS52" i="2"/>
  <c r="FQ52" i="2"/>
  <c r="FN52" i="2"/>
  <c r="FL52" i="2"/>
  <c r="FI52" i="2"/>
  <c r="FG52" i="2"/>
  <c r="FD52" i="2"/>
  <c r="FB52" i="2"/>
  <c r="EY52" i="2"/>
  <c r="EW52" i="2"/>
  <c r="ET52" i="2"/>
  <c r="ER52" i="2"/>
  <c r="EO52" i="2"/>
  <c r="EM52" i="2"/>
  <c r="EJ52" i="2"/>
  <c r="EH52" i="2"/>
  <c r="EE52" i="2"/>
  <c r="EC52" i="2"/>
  <c r="DZ52" i="2"/>
  <c r="DX52" i="2"/>
  <c r="DU52" i="2"/>
  <c r="DS52" i="2"/>
  <c r="DP52" i="2"/>
  <c r="DN52" i="2"/>
  <c r="DK52" i="2"/>
  <c r="DI52" i="2"/>
  <c r="DF52" i="2"/>
  <c r="DD52" i="2"/>
  <c r="DA52" i="2"/>
  <c r="CY52" i="2"/>
  <c r="CV52" i="2"/>
  <c r="CT52" i="2"/>
  <c r="CQ52" i="2"/>
  <c r="CO52" i="2"/>
  <c r="CL52" i="2"/>
  <c r="CJ52" i="2"/>
  <c r="CG52" i="2"/>
  <c r="CE52" i="2"/>
  <c r="CA52" i="2"/>
  <c r="BY52" i="2"/>
  <c r="BV52" i="2"/>
  <c r="BT52" i="2"/>
  <c r="BQ52" i="2"/>
  <c r="BO52" i="2"/>
  <c r="BL52" i="2"/>
  <c r="BJ52" i="2"/>
  <c r="BG52" i="2"/>
  <c r="BE52" i="2"/>
  <c r="BB52" i="2"/>
  <c r="AZ52" i="2"/>
  <c r="AW52" i="2"/>
  <c r="AU52" i="2"/>
  <c r="AR52" i="2"/>
  <c r="AP52" i="2"/>
  <c r="AL52" i="2"/>
  <c r="AJ52" i="2"/>
  <c r="AG52" i="2"/>
  <c r="AE52" i="2"/>
  <c r="AB52" i="2"/>
  <c r="Z52" i="2"/>
  <c r="W52" i="2"/>
  <c r="U52" i="2"/>
  <c r="H52" i="2"/>
  <c r="IF51" i="2"/>
  <c r="ID51" i="2"/>
  <c r="IA51" i="2"/>
  <c r="HY51" i="2"/>
  <c r="HV51" i="2"/>
  <c r="HT51" i="2"/>
  <c r="HQ51" i="2"/>
  <c r="HO51" i="2"/>
  <c r="HL51" i="2"/>
  <c r="HJ51" i="2"/>
  <c r="HG51" i="2"/>
  <c r="HE51" i="2"/>
  <c r="HB51" i="2"/>
  <c r="GZ51" i="2"/>
  <c r="GW51" i="2"/>
  <c r="GU51" i="2"/>
  <c r="GR51" i="2"/>
  <c r="GP51" i="2"/>
  <c r="GM51" i="2"/>
  <c r="GK51" i="2"/>
  <c r="GH51" i="2"/>
  <c r="GF51" i="2"/>
  <c r="GC51" i="2"/>
  <c r="GA51" i="2"/>
  <c r="FX51" i="2"/>
  <c r="FV51" i="2"/>
  <c r="FS51" i="2"/>
  <c r="FQ51" i="2"/>
  <c r="FN51" i="2"/>
  <c r="FL51" i="2"/>
  <c r="FI51" i="2"/>
  <c r="FG51" i="2"/>
  <c r="FD51" i="2"/>
  <c r="FB51" i="2"/>
  <c r="EY51" i="2"/>
  <c r="EW51" i="2"/>
  <c r="ET51" i="2"/>
  <c r="ER51" i="2"/>
  <c r="EO51" i="2"/>
  <c r="EM51" i="2"/>
  <c r="EJ51" i="2"/>
  <c r="EH51" i="2"/>
  <c r="EE51" i="2"/>
  <c r="EC51" i="2"/>
  <c r="DZ51" i="2"/>
  <c r="DX51" i="2"/>
  <c r="DU51" i="2"/>
  <c r="DS51" i="2"/>
  <c r="DP51" i="2"/>
  <c r="DN51" i="2"/>
  <c r="DK51" i="2"/>
  <c r="DI51" i="2"/>
  <c r="DF51" i="2"/>
  <c r="DD51" i="2"/>
  <c r="DA51" i="2"/>
  <c r="CY51" i="2"/>
  <c r="CV51" i="2"/>
  <c r="CT51" i="2"/>
  <c r="CQ51" i="2"/>
  <c r="CO51" i="2"/>
  <c r="CL51" i="2"/>
  <c r="CJ51" i="2"/>
  <c r="CG51" i="2"/>
  <c r="CE51" i="2"/>
  <c r="CA51" i="2"/>
  <c r="BY51" i="2"/>
  <c r="BV51" i="2"/>
  <c r="BT51" i="2"/>
  <c r="BQ51" i="2"/>
  <c r="BO51" i="2"/>
  <c r="BL51" i="2"/>
  <c r="BJ51" i="2"/>
  <c r="BG51" i="2"/>
  <c r="BE51" i="2"/>
  <c r="BB51" i="2"/>
  <c r="AZ51" i="2"/>
  <c r="AW51" i="2"/>
  <c r="AU51" i="2"/>
  <c r="AR51" i="2"/>
  <c r="AP51" i="2"/>
  <c r="AL51" i="2"/>
  <c r="AJ51" i="2"/>
  <c r="AG51" i="2"/>
  <c r="AE51" i="2"/>
  <c r="AB51" i="2"/>
  <c r="Z51" i="2"/>
  <c r="W51" i="2"/>
  <c r="U51" i="2"/>
  <c r="H51" i="2"/>
  <c r="IF50" i="2"/>
  <c r="ID50" i="2"/>
  <c r="IA50" i="2"/>
  <c r="HY50" i="2"/>
  <c r="HV50" i="2"/>
  <c r="HT50" i="2"/>
  <c r="HQ50" i="2"/>
  <c r="HO50" i="2"/>
  <c r="HL50" i="2"/>
  <c r="HJ50" i="2"/>
  <c r="HG50" i="2"/>
  <c r="HE50" i="2"/>
  <c r="HB50" i="2"/>
  <c r="GZ50" i="2"/>
  <c r="GW50" i="2"/>
  <c r="GU50" i="2"/>
  <c r="GR50" i="2"/>
  <c r="GP50" i="2"/>
  <c r="GM50" i="2"/>
  <c r="GK50" i="2"/>
  <c r="GH50" i="2"/>
  <c r="GF50" i="2"/>
  <c r="GC50" i="2"/>
  <c r="GA50" i="2"/>
  <c r="FX50" i="2"/>
  <c r="FV50" i="2"/>
  <c r="FS50" i="2"/>
  <c r="FQ50" i="2"/>
  <c r="FN50" i="2"/>
  <c r="FL50" i="2"/>
  <c r="FI50" i="2"/>
  <c r="FG50" i="2"/>
  <c r="FD50" i="2"/>
  <c r="FB50" i="2"/>
  <c r="EY50" i="2"/>
  <c r="EW50" i="2"/>
  <c r="ET50" i="2"/>
  <c r="ER50" i="2"/>
  <c r="EO50" i="2"/>
  <c r="EM50" i="2"/>
  <c r="EJ50" i="2"/>
  <c r="EH50" i="2"/>
  <c r="EE50" i="2"/>
  <c r="EC50" i="2"/>
  <c r="DZ50" i="2"/>
  <c r="DX50" i="2"/>
  <c r="DU50" i="2"/>
  <c r="DS50" i="2"/>
  <c r="DP50" i="2"/>
  <c r="DN50" i="2"/>
  <c r="DK50" i="2"/>
  <c r="DI50" i="2"/>
  <c r="DF50" i="2"/>
  <c r="DD50" i="2"/>
  <c r="DA50" i="2"/>
  <c r="CY50" i="2"/>
  <c r="CV50" i="2"/>
  <c r="CT50" i="2"/>
  <c r="CQ50" i="2"/>
  <c r="CO50" i="2"/>
  <c r="CL50" i="2"/>
  <c r="CJ50" i="2"/>
  <c r="CG50" i="2"/>
  <c r="CE50" i="2"/>
  <c r="CA50" i="2"/>
  <c r="BY50" i="2"/>
  <c r="BV50" i="2"/>
  <c r="BT50" i="2"/>
  <c r="BQ50" i="2"/>
  <c r="BO50" i="2"/>
  <c r="BL50" i="2"/>
  <c r="BJ50" i="2"/>
  <c r="BG50" i="2"/>
  <c r="BE50" i="2"/>
  <c r="BB50" i="2"/>
  <c r="AZ50" i="2"/>
  <c r="AW50" i="2"/>
  <c r="AU50" i="2"/>
  <c r="AR50" i="2"/>
  <c r="AP50" i="2"/>
  <c r="AL50" i="2"/>
  <c r="AJ50" i="2"/>
  <c r="AG50" i="2"/>
  <c r="AE50" i="2"/>
  <c r="AB50" i="2"/>
  <c r="Z50" i="2"/>
  <c r="W50" i="2"/>
  <c r="U50" i="2"/>
  <c r="Q50" i="2"/>
  <c r="P50" i="2"/>
  <c r="H50" i="2"/>
  <c r="IF48" i="2"/>
  <c r="ID48" i="2"/>
  <c r="IA48" i="2"/>
  <c r="HY48" i="2"/>
  <c r="HV48" i="2"/>
  <c r="HT48" i="2"/>
  <c r="HQ48" i="2"/>
  <c r="HO48" i="2"/>
  <c r="HL48" i="2"/>
  <c r="HJ48" i="2"/>
  <c r="HG48" i="2"/>
  <c r="HE48" i="2"/>
  <c r="HB48" i="2"/>
  <c r="GZ48" i="2"/>
  <c r="GW48" i="2"/>
  <c r="GU48" i="2"/>
  <c r="GR48" i="2"/>
  <c r="GP48" i="2"/>
  <c r="GM48" i="2"/>
  <c r="GK48" i="2"/>
  <c r="GH48" i="2"/>
  <c r="GF48" i="2"/>
  <c r="GC48" i="2"/>
  <c r="GA48" i="2"/>
  <c r="FX48" i="2"/>
  <c r="FV48" i="2"/>
  <c r="FS48" i="2"/>
  <c r="FQ48" i="2"/>
  <c r="FN48" i="2"/>
  <c r="FL48" i="2"/>
  <c r="FI48" i="2"/>
  <c r="FG48" i="2"/>
  <c r="FD48" i="2"/>
  <c r="FB48" i="2"/>
  <c r="EY48" i="2"/>
  <c r="EW48" i="2"/>
  <c r="ET48" i="2"/>
  <c r="ER48" i="2"/>
  <c r="EO48" i="2"/>
  <c r="EM48" i="2"/>
  <c r="EJ48" i="2"/>
  <c r="EH48" i="2"/>
  <c r="EE48" i="2"/>
  <c r="EC48" i="2"/>
  <c r="DZ48" i="2"/>
  <c r="DX48" i="2"/>
  <c r="DU48" i="2"/>
  <c r="DS48" i="2"/>
  <c r="DP48" i="2"/>
  <c r="DN48" i="2"/>
  <c r="DK48" i="2"/>
  <c r="DI48" i="2"/>
  <c r="DF48" i="2"/>
  <c r="DD48" i="2"/>
  <c r="DA48" i="2"/>
  <c r="CY48" i="2"/>
  <c r="CV48" i="2"/>
  <c r="CT48" i="2"/>
  <c r="CQ48" i="2"/>
  <c r="CO48" i="2"/>
  <c r="CL48" i="2"/>
  <c r="CJ48" i="2"/>
  <c r="CG48" i="2"/>
  <c r="CE48" i="2"/>
  <c r="CA48" i="2"/>
  <c r="BY48" i="2"/>
  <c r="BV48" i="2"/>
  <c r="BT48" i="2"/>
  <c r="BQ48" i="2"/>
  <c r="BO48" i="2"/>
  <c r="BL48" i="2"/>
  <c r="BJ48" i="2"/>
  <c r="BG48" i="2"/>
  <c r="BE48" i="2"/>
  <c r="BB48" i="2"/>
  <c r="AZ48" i="2"/>
  <c r="AW48" i="2"/>
  <c r="AU48" i="2"/>
  <c r="AR48" i="2"/>
  <c r="AP48" i="2"/>
  <c r="AL48" i="2"/>
  <c r="AJ48" i="2"/>
  <c r="AG48" i="2"/>
  <c r="AE48" i="2"/>
  <c r="AB48" i="2"/>
  <c r="Z48" i="2"/>
  <c r="W48" i="2"/>
  <c r="U48" i="2"/>
  <c r="H48" i="2"/>
  <c r="IF47" i="2"/>
  <c r="ID47" i="2"/>
  <c r="IA47" i="2"/>
  <c r="HY47" i="2"/>
  <c r="HV47" i="2"/>
  <c r="HT47" i="2"/>
  <c r="HQ47" i="2"/>
  <c r="HO47" i="2"/>
  <c r="HL47" i="2"/>
  <c r="HJ47" i="2"/>
  <c r="HG47" i="2"/>
  <c r="HE47" i="2"/>
  <c r="HB47" i="2"/>
  <c r="GZ47" i="2"/>
  <c r="GW47" i="2"/>
  <c r="GU47" i="2"/>
  <c r="GR47" i="2"/>
  <c r="GP47" i="2"/>
  <c r="GM47" i="2"/>
  <c r="GK47" i="2"/>
  <c r="GH47" i="2"/>
  <c r="GF47" i="2"/>
  <c r="GC47" i="2"/>
  <c r="GA47" i="2"/>
  <c r="FX47" i="2"/>
  <c r="FV47" i="2"/>
  <c r="FS47" i="2"/>
  <c r="FQ47" i="2"/>
  <c r="FN47" i="2"/>
  <c r="FL47" i="2"/>
  <c r="FI47" i="2"/>
  <c r="FG47" i="2"/>
  <c r="FD47" i="2"/>
  <c r="FB47" i="2"/>
  <c r="EY47" i="2"/>
  <c r="EW47" i="2"/>
  <c r="ET47" i="2"/>
  <c r="ER47" i="2"/>
  <c r="EO47" i="2"/>
  <c r="EM47" i="2"/>
  <c r="EJ47" i="2"/>
  <c r="EH47" i="2"/>
  <c r="EE47" i="2"/>
  <c r="EC47" i="2"/>
  <c r="DZ47" i="2"/>
  <c r="DX47" i="2"/>
  <c r="DU47" i="2"/>
  <c r="DS47" i="2"/>
  <c r="DP47" i="2"/>
  <c r="DN47" i="2"/>
  <c r="DK47" i="2"/>
  <c r="DI47" i="2"/>
  <c r="DF47" i="2"/>
  <c r="DD47" i="2"/>
  <c r="DA47" i="2"/>
  <c r="CY47" i="2"/>
  <c r="CV47" i="2"/>
  <c r="CT47" i="2"/>
  <c r="CQ47" i="2"/>
  <c r="CO47" i="2"/>
  <c r="CL47" i="2"/>
  <c r="CJ47" i="2"/>
  <c r="CG47" i="2"/>
  <c r="CE47" i="2"/>
  <c r="CA47" i="2"/>
  <c r="BY47" i="2"/>
  <c r="BV47" i="2"/>
  <c r="BT47" i="2"/>
  <c r="BQ47" i="2"/>
  <c r="BO47" i="2"/>
  <c r="BL47" i="2"/>
  <c r="BJ47" i="2"/>
  <c r="BG47" i="2"/>
  <c r="BE47" i="2"/>
  <c r="BB47" i="2"/>
  <c r="AZ47" i="2"/>
  <c r="AW47" i="2"/>
  <c r="AU47" i="2"/>
  <c r="AR47" i="2"/>
  <c r="AP47" i="2"/>
  <c r="AL47" i="2"/>
  <c r="AJ47" i="2"/>
  <c r="AG47" i="2"/>
  <c r="AE47" i="2"/>
  <c r="AB47" i="2"/>
  <c r="Z47" i="2"/>
  <c r="W47" i="2"/>
  <c r="U47" i="2"/>
  <c r="Q47" i="2"/>
  <c r="P47" i="2"/>
  <c r="H47" i="2"/>
  <c r="IF46" i="2"/>
  <c r="ID46" i="2"/>
  <c r="IA46" i="2"/>
  <c r="HY46" i="2"/>
  <c r="HV46" i="2"/>
  <c r="HT46" i="2"/>
  <c r="HQ46" i="2"/>
  <c r="HO46" i="2"/>
  <c r="HL46" i="2"/>
  <c r="HJ46" i="2"/>
  <c r="HG46" i="2"/>
  <c r="HE46" i="2"/>
  <c r="HB46" i="2"/>
  <c r="GZ46" i="2"/>
  <c r="GW46" i="2"/>
  <c r="GU46" i="2"/>
  <c r="GR46" i="2"/>
  <c r="GP46" i="2"/>
  <c r="GM46" i="2"/>
  <c r="GK46" i="2"/>
  <c r="GH46" i="2"/>
  <c r="GF46" i="2"/>
  <c r="GC46" i="2"/>
  <c r="GA46" i="2"/>
  <c r="FX46" i="2"/>
  <c r="FV46" i="2"/>
  <c r="FS46" i="2"/>
  <c r="FQ46" i="2"/>
  <c r="FN46" i="2"/>
  <c r="FL46" i="2"/>
  <c r="FI46" i="2"/>
  <c r="FG46" i="2"/>
  <c r="FD46" i="2"/>
  <c r="FB46" i="2"/>
  <c r="EY46" i="2"/>
  <c r="EW46" i="2"/>
  <c r="ET46" i="2"/>
  <c r="ER46" i="2"/>
  <c r="EO46" i="2"/>
  <c r="EM46" i="2"/>
  <c r="EJ46" i="2"/>
  <c r="EH46" i="2"/>
  <c r="EE46" i="2"/>
  <c r="EC46" i="2"/>
  <c r="DZ46" i="2"/>
  <c r="DX46" i="2"/>
  <c r="DU46" i="2"/>
  <c r="DS46" i="2"/>
  <c r="DP46" i="2"/>
  <c r="DN46" i="2"/>
  <c r="DK46" i="2"/>
  <c r="DI46" i="2"/>
  <c r="DF46" i="2"/>
  <c r="DD46" i="2"/>
  <c r="DA46" i="2"/>
  <c r="CY46" i="2"/>
  <c r="CV46" i="2"/>
  <c r="CT46" i="2"/>
  <c r="CQ46" i="2"/>
  <c r="CO46" i="2"/>
  <c r="CL46" i="2"/>
  <c r="CJ46" i="2"/>
  <c r="CG46" i="2"/>
  <c r="CE46" i="2"/>
  <c r="CA46" i="2"/>
  <c r="BY46" i="2"/>
  <c r="BV46" i="2"/>
  <c r="BT46" i="2"/>
  <c r="BQ46" i="2"/>
  <c r="BO46" i="2"/>
  <c r="BL46" i="2"/>
  <c r="BJ46" i="2"/>
  <c r="BG46" i="2"/>
  <c r="BE46" i="2"/>
  <c r="BB46" i="2"/>
  <c r="AZ46" i="2"/>
  <c r="AW46" i="2"/>
  <c r="AU46" i="2"/>
  <c r="AR46" i="2"/>
  <c r="AP46" i="2"/>
  <c r="AL46" i="2"/>
  <c r="AJ46" i="2"/>
  <c r="AG46" i="2"/>
  <c r="AE46" i="2"/>
  <c r="AB46" i="2"/>
  <c r="Z46" i="2"/>
  <c r="W46" i="2"/>
  <c r="U46" i="2"/>
  <c r="H46" i="2"/>
  <c r="IF45" i="2"/>
  <c r="ID45" i="2"/>
  <c r="IA45" i="2"/>
  <c r="HY45" i="2"/>
  <c r="HV45" i="2"/>
  <c r="HT45" i="2"/>
  <c r="HQ45" i="2"/>
  <c r="HO45" i="2"/>
  <c r="HL45" i="2"/>
  <c r="HJ45" i="2"/>
  <c r="HG45" i="2"/>
  <c r="HE45" i="2"/>
  <c r="HB45" i="2"/>
  <c r="GZ45" i="2"/>
  <c r="GW45" i="2"/>
  <c r="GU45" i="2"/>
  <c r="GR45" i="2"/>
  <c r="GP45" i="2"/>
  <c r="GM45" i="2"/>
  <c r="GK45" i="2"/>
  <c r="GH45" i="2"/>
  <c r="GF45" i="2"/>
  <c r="GC45" i="2"/>
  <c r="GA45" i="2"/>
  <c r="FX45" i="2"/>
  <c r="FV45" i="2"/>
  <c r="FS45" i="2"/>
  <c r="FQ45" i="2"/>
  <c r="FN45" i="2"/>
  <c r="FL45" i="2"/>
  <c r="FI45" i="2"/>
  <c r="FG45" i="2"/>
  <c r="FD45" i="2"/>
  <c r="FB45" i="2"/>
  <c r="EY45" i="2"/>
  <c r="EW45" i="2"/>
  <c r="ET45" i="2"/>
  <c r="ER45" i="2"/>
  <c r="EO45" i="2"/>
  <c r="EM45" i="2"/>
  <c r="EJ45" i="2"/>
  <c r="EH45" i="2"/>
  <c r="EE45" i="2"/>
  <c r="EC45" i="2"/>
  <c r="DZ45" i="2"/>
  <c r="DX45" i="2"/>
  <c r="DU45" i="2"/>
  <c r="DS45" i="2"/>
  <c r="DP45" i="2"/>
  <c r="DN45" i="2"/>
  <c r="DK45" i="2"/>
  <c r="DI45" i="2"/>
  <c r="DF45" i="2"/>
  <c r="DD45" i="2"/>
  <c r="DA45" i="2"/>
  <c r="CY45" i="2"/>
  <c r="CV45" i="2"/>
  <c r="CT45" i="2"/>
  <c r="CQ45" i="2"/>
  <c r="CO45" i="2"/>
  <c r="CL45" i="2"/>
  <c r="CJ45" i="2"/>
  <c r="CG45" i="2"/>
  <c r="CE45" i="2"/>
  <c r="CA45" i="2"/>
  <c r="BY45" i="2"/>
  <c r="BV45" i="2"/>
  <c r="BT45" i="2"/>
  <c r="BQ45" i="2"/>
  <c r="BO45" i="2"/>
  <c r="BL45" i="2"/>
  <c r="BJ45" i="2"/>
  <c r="BG45" i="2"/>
  <c r="BE45" i="2"/>
  <c r="BB45" i="2"/>
  <c r="AZ45" i="2"/>
  <c r="AW45" i="2"/>
  <c r="AU45" i="2"/>
  <c r="AR45" i="2"/>
  <c r="AP45" i="2"/>
  <c r="AL45" i="2"/>
  <c r="AJ45" i="2"/>
  <c r="AG45" i="2"/>
  <c r="AE45" i="2"/>
  <c r="AB45" i="2"/>
  <c r="Z45" i="2"/>
  <c r="W45" i="2"/>
  <c r="U45" i="2"/>
  <c r="H45" i="2"/>
  <c r="IF44" i="2"/>
  <c r="ID44" i="2"/>
  <c r="IA44" i="2"/>
  <c r="HY44" i="2"/>
  <c r="HV44" i="2"/>
  <c r="HT44" i="2"/>
  <c r="HQ44" i="2"/>
  <c r="HO44" i="2"/>
  <c r="HL44" i="2"/>
  <c r="HJ44" i="2"/>
  <c r="HG44" i="2"/>
  <c r="HE44" i="2"/>
  <c r="HB44" i="2"/>
  <c r="GZ44" i="2"/>
  <c r="GW44" i="2"/>
  <c r="GU44" i="2"/>
  <c r="GR44" i="2"/>
  <c r="GP44" i="2"/>
  <c r="GM44" i="2"/>
  <c r="GK44" i="2"/>
  <c r="GH44" i="2"/>
  <c r="GF44" i="2"/>
  <c r="GC44" i="2"/>
  <c r="GA44" i="2"/>
  <c r="FX44" i="2"/>
  <c r="FV44" i="2"/>
  <c r="FS44" i="2"/>
  <c r="FQ44" i="2"/>
  <c r="FN44" i="2"/>
  <c r="FL44" i="2"/>
  <c r="FI44" i="2"/>
  <c r="FG44" i="2"/>
  <c r="FD44" i="2"/>
  <c r="FB44" i="2"/>
  <c r="EY44" i="2"/>
  <c r="EW44" i="2"/>
  <c r="ET44" i="2"/>
  <c r="ER44" i="2"/>
  <c r="EO44" i="2"/>
  <c r="EM44" i="2"/>
  <c r="EJ44" i="2"/>
  <c r="EH44" i="2"/>
  <c r="EE44" i="2"/>
  <c r="EC44" i="2"/>
  <c r="DZ44" i="2"/>
  <c r="DX44" i="2"/>
  <c r="DU44" i="2"/>
  <c r="DS44" i="2"/>
  <c r="DP44" i="2"/>
  <c r="DN44" i="2"/>
  <c r="DK44" i="2"/>
  <c r="DI44" i="2"/>
  <c r="DF44" i="2"/>
  <c r="DD44" i="2"/>
  <c r="DA44" i="2"/>
  <c r="CY44" i="2"/>
  <c r="CV44" i="2"/>
  <c r="CT44" i="2"/>
  <c r="CQ44" i="2"/>
  <c r="CO44" i="2"/>
  <c r="CL44" i="2"/>
  <c r="CJ44" i="2"/>
  <c r="CG44" i="2"/>
  <c r="CE44" i="2"/>
  <c r="CA44" i="2"/>
  <c r="BY44" i="2"/>
  <c r="BV44" i="2"/>
  <c r="BT44" i="2"/>
  <c r="BQ44" i="2"/>
  <c r="BO44" i="2"/>
  <c r="BL44" i="2"/>
  <c r="BJ44" i="2"/>
  <c r="BG44" i="2"/>
  <c r="BE44" i="2"/>
  <c r="BB44" i="2"/>
  <c r="AZ44" i="2"/>
  <c r="AW44" i="2"/>
  <c r="AU44" i="2"/>
  <c r="AR44" i="2"/>
  <c r="AP44" i="2"/>
  <c r="AL44" i="2"/>
  <c r="AJ44" i="2"/>
  <c r="AG44" i="2"/>
  <c r="AE44" i="2"/>
  <c r="AB44" i="2"/>
  <c r="Z44" i="2"/>
  <c r="W44" i="2"/>
  <c r="U44" i="2"/>
  <c r="H44" i="2"/>
  <c r="IF43" i="2"/>
  <c r="ID43" i="2"/>
  <c r="IA43" i="2"/>
  <c r="HY43" i="2"/>
  <c r="HV43" i="2"/>
  <c r="HT43" i="2"/>
  <c r="HQ43" i="2"/>
  <c r="HO43" i="2"/>
  <c r="HL43" i="2"/>
  <c r="HJ43" i="2"/>
  <c r="HG43" i="2"/>
  <c r="HE43" i="2"/>
  <c r="HB43" i="2"/>
  <c r="GZ43" i="2"/>
  <c r="GW43" i="2"/>
  <c r="GU43" i="2"/>
  <c r="GR43" i="2"/>
  <c r="GP43" i="2"/>
  <c r="GM43" i="2"/>
  <c r="GK43" i="2"/>
  <c r="GH43" i="2"/>
  <c r="GF43" i="2"/>
  <c r="GC43" i="2"/>
  <c r="GA43" i="2"/>
  <c r="FX43" i="2"/>
  <c r="FV43" i="2"/>
  <c r="FS43" i="2"/>
  <c r="FQ43" i="2"/>
  <c r="FN43" i="2"/>
  <c r="FL43" i="2"/>
  <c r="FI43" i="2"/>
  <c r="FG43" i="2"/>
  <c r="FD43" i="2"/>
  <c r="FB43" i="2"/>
  <c r="EY43" i="2"/>
  <c r="EW43" i="2"/>
  <c r="ET43" i="2"/>
  <c r="ER43" i="2"/>
  <c r="EO43" i="2"/>
  <c r="EM43" i="2"/>
  <c r="EJ43" i="2"/>
  <c r="EH43" i="2"/>
  <c r="EE43" i="2"/>
  <c r="EC43" i="2"/>
  <c r="DZ43" i="2"/>
  <c r="DX43" i="2"/>
  <c r="DU43" i="2"/>
  <c r="DS43" i="2"/>
  <c r="DP43" i="2"/>
  <c r="DN43" i="2"/>
  <c r="DK43" i="2"/>
  <c r="DI43" i="2"/>
  <c r="DF43" i="2"/>
  <c r="DD43" i="2"/>
  <c r="DA43" i="2"/>
  <c r="CY43" i="2"/>
  <c r="CV43" i="2"/>
  <c r="CT43" i="2"/>
  <c r="CQ43" i="2"/>
  <c r="CO43" i="2"/>
  <c r="CL43" i="2"/>
  <c r="CJ43" i="2"/>
  <c r="CG43" i="2"/>
  <c r="CE43" i="2"/>
  <c r="CA43" i="2"/>
  <c r="BY43" i="2"/>
  <c r="BV43" i="2"/>
  <c r="BT43" i="2"/>
  <c r="BQ43" i="2"/>
  <c r="BO43" i="2"/>
  <c r="BL43" i="2"/>
  <c r="BJ43" i="2"/>
  <c r="BG43" i="2"/>
  <c r="BE43" i="2"/>
  <c r="BB43" i="2"/>
  <c r="AZ43" i="2"/>
  <c r="AW43" i="2"/>
  <c r="AU43" i="2"/>
  <c r="AR43" i="2"/>
  <c r="AP43" i="2"/>
  <c r="AL43" i="2"/>
  <c r="AJ43" i="2"/>
  <c r="AG43" i="2"/>
  <c r="AE43" i="2"/>
  <c r="AB43" i="2"/>
  <c r="Z43" i="2"/>
  <c r="W43" i="2"/>
  <c r="U43" i="2"/>
  <c r="H43" i="2"/>
  <c r="IF42" i="2"/>
  <c r="ID42" i="2"/>
  <c r="IA42" i="2"/>
  <c r="HY42" i="2"/>
  <c r="HV42" i="2"/>
  <c r="HT42" i="2"/>
  <c r="HQ42" i="2"/>
  <c r="HO42" i="2"/>
  <c r="HL42" i="2"/>
  <c r="HJ42" i="2"/>
  <c r="HG42" i="2"/>
  <c r="HE42" i="2"/>
  <c r="HB42" i="2"/>
  <c r="GZ42" i="2"/>
  <c r="GW42" i="2"/>
  <c r="GU42" i="2"/>
  <c r="GR42" i="2"/>
  <c r="GP42" i="2"/>
  <c r="GM42" i="2"/>
  <c r="GK42" i="2"/>
  <c r="GH42" i="2"/>
  <c r="GF42" i="2"/>
  <c r="GC42" i="2"/>
  <c r="GA42" i="2"/>
  <c r="FX42" i="2"/>
  <c r="FV42" i="2"/>
  <c r="FS42" i="2"/>
  <c r="FQ42" i="2"/>
  <c r="FN42" i="2"/>
  <c r="FL42" i="2"/>
  <c r="FI42" i="2"/>
  <c r="FG42" i="2"/>
  <c r="FD42" i="2"/>
  <c r="FB42" i="2"/>
  <c r="EY42" i="2"/>
  <c r="EW42" i="2"/>
  <c r="ET42" i="2"/>
  <c r="ER42" i="2"/>
  <c r="EO42" i="2"/>
  <c r="EM42" i="2"/>
  <c r="EJ42" i="2"/>
  <c r="EH42" i="2"/>
  <c r="EE42" i="2"/>
  <c r="EC42" i="2"/>
  <c r="DZ42" i="2"/>
  <c r="DX42" i="2"/>
  <c r="DU42" i="2"/>
  <c r="DS42" i="2"/>
  <c r="DP42" i="2"/>
  <c r="DN42" i="2"/>
  <c r="DK42" i="2"/>
  <c r="DI42" i="2"/>
  <c r="DF42" i="2"/>
  <c r="DD42" i="2"/>
  <c r="DA42" i="2"/>
  <c r="CY42" i="2"/>
  <c r="CV42" i="2"/>
  <c r="CT42" i="2"/>
  <c r="CQ42" i="2"/>
  <c r="CO42" i="2"/>
  <c r="CL42" i="2"/>
  <c r="CJ42" i="2"/>
  <c r="CG42" i="2"/>
  <c r="CE42" i="2"/>
  <c r="CA42" i="2"/>
  <c r="BY42" i="2"/>
  <c r="BV42" i="2"/>
  <c r="BT42" i="2"/>
  <c r="BQ42" i="2"/>
  <c r="BO42" i="2"/>
  <c r="BL42" i="2"/>
  <c r="BJ42" i="2"/>
  <c r="BG42" i="2"/>
  <c r="BE42" i="2"/>
  <c r="BB42" i="2"/>
  <c r="AZ42" i="2"/>
  <c r="AW42" i="2"/>
  <c r="AU42" i="2"/>
  <c r="AR42" i="2"/>
  <c r="AP42" i="2"/>
  <c r="AL42" i="2"/>
  <c r="AJ42" i="2"/>
  <c r="AG42" i="2"/>
  <c r="AE42" i="2"/>
  <c r="AB42" i="2"/>
  <c r="Z42" i="2"/>
  <c r="W42" i="2"/>
  <c r="U42" i="2"/>
  <c r="H42" i="2"/>
  <c r="IF39" i="2"/>
  <c r="ID39" i="2"/>
  <c r="IA39" i="2"/>
  <c r="HY39" i="2"/>
  <c r="HV39" i="2"/>
  <c r="HT39" i="2"/>
  <c r="HQ39" i="2"/>
  <c r="HO39" i="2"/>
  <c r="HL39" i="2"/>
  <c r="HJ39" i="2"/>
  <c r="HG39" i="2"/>
  <c r="HE39" i="2"/>
  <c r="HB39" i="2"/>
  <c r="GZ39" i="2"/>
  <c r="GW39" i="2"/>
  <c r="GU39" i="2"/>
  <c r="GR39" i="2"/>
  <c r="GP39" i="2"/>
  <c r="GM39" i="2"/>
  <c r="GK39" i="2"/>
  <c r="GH39" i="2"/>
  <c r="GF39" i="2"/>
  <c r="GC39" i="2"/>
  <c r="GA39" i="2"/>
  <c r="FX39" i="2"/>
  <c r="FV39" i="2"/>
  <c r="FS39" i="2"/>
  <c r="FQ39" i="2"/>
  <c r="FN39" i="2"/>
  <c r="FL39" i="2"/>
  <c r="FI39" i="2"/>
  <c r="FG39" i="2"/>
  <c r="FD39" i="2"/>
  <c r="FB39" i="2"/>
  <c r="EY39" i="2"/>
  <c r="EW39" i="2"/>
  <c r="ET39" i="2"/>
  <c r="ER39" i="2"/>
  <c r="EO39" i="2"/>
  <c r="EM39" i="2"/>
  <c r="EJ39" i="2"/>
  <c r="EH39" i="2"/>
  <c r="EE39" i="2"/>
  <c r="EC39" i="2"/>
  <c r="DZ39" i="2"/>
  <c r="DX39" i="2"/>
  <c r="DU39" i="2"/>
  <c r="DS39" i="2"/>
  <c r="DP39" i="2"/>
  <c r="DN39" i="2"/>
  <c r="DK39" i="2"/>
  <c r="DI39" i="2"/>
  <c r="DF39" i="2"/>
  <c r="DD39" i="2"/>
  <c r="DA39" i="2"/>
  <c r="CY39" i="2"/>
  <c r="CV39" i="2"/>
  <c r="CT39" i="2"/>
  <c r="CQ39" i="2"/>
  <c r="CO39" i="2"/>
  <c r="CL39" i="2"/>
  <c r="CJ39" i="2"/>
  <c r="CG39" i="2"/>
  <c r="CE39" i="2"/>
  <c r="CA39" i="2"/>
  <c r="BY39" i="2"/>
  <c r="BV39" i="2"/>
  <c r="BT39" i="2"/>
  <c r="BQ39" i="2"/>
  <c r="BO39" i="2"/>
  <c r="BL39" i="2"/>
  <c r="BJ39" i="2"/>
  <c r="BG39" i="2"/>
  <c r="BE39" i="2"/>
  <c r="BB39" i="2"/>
  <c r="AZ39" i="2"/>
  <c r="AW39" i="2"/>
  <c r="AU39" i="2"/>
  <c r="AR39" i="2"/>
  <c r="AP39" i="2"/>
  <c r="AL39" i="2"/>
  <c r="AJ39" i="2"/>
  <c r="AG39" i="2"/>
  <c r="AE39" i="2"/>
  <c r="AB39" i="2"/>
  <c r="Z39" i="2"/>
  <c r="W39" i="2"/>
  <c r="U39" i="2"/>
  <c r="H39" i="2"/>
  <c r="IF38" i="2"/>
  <c r="ID38" i="2"/>
  <c r="IA38" i="2"/>
  <c r="HY38" i="2"/>
  <c r="HV38" i="2"/>
  <c r="HT38" i="2"/>
  <c r="HQ38" i="2"/>
  <c r="HO38" i="2"/>
  <c r="HL38" i="2"/>
  <c r="HJ38" i="2"/>
  <c r="HG38" i="2"/>
  <c r="HE38" i="2"/>
  <c r="HB38" i="2"/>
  <c r="GZ38" i="2"/>
  <c r="GW38" i="2"/>
  <c r="GU38" i="2"/>
  <c r="GR38" i="2"/>
  <c r="GP38" i="2"/>
  <c r="GM38" i="2"/>
  <c r="GK38" i="2"/>
  <c r="GH38" i="2"/>
  <c r="GF38" i="2"/>
  <c r="GC38" i="2"/>
  <c r="GA38" i="2"/>
  <c r="FX38" i="2"/>
  <c r="FV38" i="2"/>
  <c r="FS38" i="2"/>
  <c r="FQ38" i="2"/>
  <c r="FN38" i="2"/>
  <c r="FL38" i="2"/>
  <c r="FI38" i="2"/>
  <c r="FG38" i="2"/>
  <c r="FD38" i="2"/>
  <c r="FB38" i="2"/>
  <c r="EY38" i="2"/>
  <c r="EW38" i="2"/>
  <c r="ET38" i="2"/>
  <c r="ER38" i="2"/>
  <c r="EO38" i="2"/>
  <c r="EM38" i="2"/>
  <c r="EJ38" i="2"/>
  <c r="EH38" i="2"/>
  <c r="EE38" i="2"/>
  <c r="EC38" i="2"/>
  <c r="DZ38" i="2"/>
  <c r="DX38" i="2"/>
  <c r="DU38" i="2"/>
  <c r="DS38" i="2"/>
  <c r="DP38" i="2"/>
  <c r="DN38" i="2"/>
  <c r="DK38" i="2"/>
  <c r="DI38" i="2"/>
  <c r="DF38" i="2"/>
  <c r="DD38" i="2"/>
  <c r="DA38" i="2"/>
  <c r="CY38" i="2"/>
  <c r="CV38" i="2"/>
  <c r="CT38" i="2"/>
  <c r="CQ38" i="2"/>
  <c r="CO38" i="2"/>
  <c r="CL38" i="2"/>
  <c r="CJ38" i="2"/>
  <c r="CG38" i="2"/>
  <c r="CE38" i="2"/>
  <c r="CA38" i="2"/>
  <c r="BY38" i="2"/>
  <c r="BV38" i="2"/>
  <c r="BT38" i="2"/>
  <c r="BQ38" i="2"/>
  <c r="BO38" i="2"/>
  <c r="BL38" i="2"/>
  <c r="BJ38" i="2"/>
  <c r="BG38" i="2"/>
  <c r="BE38" i="2"/>
  <c r="BB38" i="2"/>
  <c r="AZ38" i="2"/>
  <c r="AW38" i="2"/>
  <c r="AU38" i="2"/>
  <c r="AR38" i="2"/>
  <c r="AP38" i="2"/>
  <c r="AL38" i="2"/>
  <c r="AJ38" i="2"/>
  <c r="AG38" i="2"/>
  <c r="AE38" i="2"/>
  <c r="AB38" i="2"/>
  <c r="Z38" i="2"/>
  <c r="W38" i="2"/>
  <c r="U38" i="2"/>
  <c r="H38" i="2"/>
  <c r="IF37" i="2"/>
  <c r="ID37" i="2"/>
  <c r="IA37" i="2"/>
  <c r="HY37" i="2"/>
  <c r="HV37" i="2"/>
  <c r="HT37" i="2"/>
  <c r="HQ37" i="2"/>
  <c r="HO37" i="2"/>
  <c r="HL37" i="2"/>
  <c r="HJ37" i="2"/>
  <c r="HG37" i="2"/>
  <c r="HE37" i="2"/>
  <c r="HB37" i="2"/>
  <c r="GZ37" i="2"/>
  <c r="GW37" i="2"/>
  <c r="GU37" i="2"/>
  <c r="GR37" i="2"/>
  <c r="GP37" i="2"/>
  <c r="GM37" i="2"/>
  <c r="GK37" i="2"/>
  <c r="GH37" i="2"/>
  <c r="GF37" i="2"/>
  <c r="GC37" i="2"/>
  <c r="GA37" i="2"/>
  <c r="FX37" i="2"/>
  <c r="FV37" i="2"/>
  <c r="FS37" i="2"/>
  <c r="FQ37" i="2"/>
  <c r="FN37" i="2"/>
  <c r="FL37" i="2"/>
  <c r="FI37" i="2"/>
  <c r="FG37" i="2"/>
  <c r="FD37" i="2"/>
  <c r="FB37" i="2"/>
  <c r="EY37" i="2"/>
  <c r="EW37" i="2"/>
  <c r="ET37" i="2"/>
  <c r="ER37" i="2"/>
  <c r="EO37" i="2"/>
  <c r="EM37" i="2"/>
  <c r="EJ37" i="2"/>
  <c r="EH37" i="2"/>
  <c r="EE37" i="2"/>
  <c r="EC37" i="2"/>
  <c r="DZ37" i="2"/>
  <c r="DX37" i="2"/>
  <c r="DU37" i="2"/>
  <c r="DS37" i="2"/>
  <c r="DP37" i="2"/>
  <c r="DN37" i="2"/>
  <c r="DK37" i="2"/>
  <c r="DI37" i="2"/>
  <c r="DF37" i="2"/>
  <c r="DD37" i="2"/>
  <c r="DA37" i="2"/>
  <c r="CY37" i="2"/>
  <c r="CV37" i="2"/>
  <c r="CT37" i="2"/>
  <c r="CQ37" i="2"/>
  <c r="CO37" i="2"/>
  <c r="CL37" i="2"/>
  <c r="CJ37" i="2"/>
  <c r="CG37" i="2"/>
  <c r="CE37" i="2"/>
  <c r="CA37" i="2"/>
  <c r="BY37" i="2"/>
  <c r="BV37" i="2"/>
  <c r="BT37" i="2"/>
  <c r="BQ37" i="2"/>
  <c r="BO37" i="2"/>
  <c r="BL37" i="2"/>
  <c r="BJ37" i="2"/>
  <c r="BG37" i="2"/>
  <c r="BE37" i="2"/>
  <c r="BB37" i="2"/>
  <c r="AZ37" i="2"/>
  <c r="AW37" i="2"/>
  <c r="AU37" i="2"/>
  <c r="AR37" i="2"/>
  <c r="AP37" i="2"/>
  <c r="AL37" i="2"/>
  <c r="AJ37" i="2"/>
  <c r="AG37" i="2"/>
  <c r="AE37" i="2"/>
  <c r="AB37" i="2"/>
  <c r="Z37" i="2"/>
  <c r="W37" i="2"/>
  <c r="U37" i="2"/>
  <c r="H37" i="2"/>
  <c r="IF36" i="2"/>
  <c r="ID36" i="2"/>
  <c r="IA36" i="2"/>
  <c r="HY36" i="2"/>
  <c r="HV36" i="2"/>
  <c r="HT36" i="2"/>
  <c r="HQ36" i="2"/>
  <c r="HO36" i="2"/>
  <c r="HL36" i="2"/>
  <c r="HJ36" i="2"/>
  <c r="HG36" i="2"/>
  <c r="HE36" i="2"/>
  <c r="HB36" i="2"/>
  <c r="GZ36" i="2"/>
  <c r="GW36" i="2"/>
  <c r="GU36" i="2"/>
  <c r="GR36" i="2"/>
  <c r="GP36" i="2"/>
  <c r="GM36" i="2"/>
  <c r="GK36" i="2"/>
  <c r="GH36" i="2"/>
  <c r="GF36" i="2"/>
  <c r="GC36" i="2"/>
  <c r="GA36" i="2"/>
  <c r="FX36" i="2"/>
  <c r="FV36" i="2"/>
  <c r="FS36" i="2"/>
  <c r="FQ36" i="2"/>
  <c r="FN36" i="2"/>
  <c r="FL36" i="2"/>
  <c r="FI36" i="2"/>
  <c r="FG36" i="2"/>
  <c r="FD36" i="2"/>
  <c r="FB36" i="2"/>
  <c r="EY36" i="2"/>
  <c r="EW36" i="2"/>
  <c r="ET36" i="2"/>
  <c r="ER36" i="2"/>
  <c r="EO36" i="2"/>
  <c r="EM36" i="2"/>
  <c r="EJ36" i="2"/>
  <c r="EH36" i="2"/>
  <c r="EE36" i="2"/>
  <c r="EC36" i="2"/>
  <c r="DZ36" i="2"/>
  <c r="DX36" i="2"/>
  <c r="DU36" i="2"/>
  <c r="DS36" i="2"/>
  <c r="DP36" i="2"/>
  <c r="DN36" i="2"/>
  <c r="DK36" i="2"/>
  <c r="DI36" i="2"/>
  <c r="DF36" i="2"/>
  <c r="DD36" i="2"/>
  <c r="DA36" i="2"/>
  <c r="CY36" i="2"/>
  <c r="CV36" i="2"/>
  <c r="CT36" i="2"/>
  <c r="CQ36" i="2"/>
  <c r="CO36" i="2"/>
  <c r="CL36" i="2"/>
  <c r="CJ36" i="2"/>
  <c r="CG36" i="2"/>
  <c r="CE36" i="2"/>
  <c r="CA36" i="2"/>
  <c r="BY36" i="2"/>
  <c r="BV36" i="2"/>
  <c r="BT36" i="2"/>
  <c r="BQ36" i="2"/>
  <c r="BO36" i="2"/>
  <c r="BL36" i="2"/>
  <c r="BJ36" i="2"/>
  <c r="BG36" i="2"/>
  <c r="BE36" i="2"/>
  <c r="BB36" i="2"/>
  <c r="AZ36" i="2"/>
  <c r="AW36" i="2"/>
  <c r="AU36" i="2"/>
  <c r="AR36" i="2"/>
  <c r="AP36" i="2"/>
  <c r="AL36" i="2"/>
  <c r="AJ36" i="2"/>
  <c r="AG36" i="2"/>
  <c r="AE36" i="2"/>
  <c r="AB36" i="2"/>
  <c r="Z36" i="2"/>
  <c r="W36" i="2"/>
  <c r="U36" i="2"/>
  <c r="H36" i="2"/>
  <c r="IF35" i="2"/>
  <c r="ID35" i="2"/>
  <c r="IA35" i="2"/>
  <c r="HY35" i="2"/>
  <c r="HV35" i="2"/>
  <c r="HT35" i="2"/>
  <c r="HQ35" i="2"/>
  <c r="HO35" i="2"/>
  <c r="HL35" i="2"/>
  <c r="HJ35" i="2"/>
  <c r="HG35" i="2"/>
  <c r="HE35" i="2"/>
  <c r="HB35" i="2"/>
  <c r="GZ35" i="2"/>
  <c r="GW35" i="2"/>
  <c r="GU35" i="2"/>
  <c r="GR35" i="2"/>
  <c r="GP35" i="2"/>
  <c r="GM35" i="2"/>
  <c r="GK35" i="2"/>
  <c r="GH35" i="2"/>
  <c r="GF35" i="2"/>
  <c r="GC35" i="2"/>
  <c r="GA35" i="2"/>
  <c r="FX35" i="2"/>
  <c r="FV35" i="2"/>
  <c r="FS35" i="2"/>
  <c r="FQ35" i="2"/>
  <c r="FN35" i="2"/>
  <c r="FL35" i="2"/>
  <c r="FI35" i="2"/>
  <c r="FG35" i="2"/>
  <c r="FD35" i="2"/>
  <c r="FB35" i="2"/>
  <c r="EY35" i="2"/>
  <c r="EW35" i="2"/>
  <c r="ET35" i="2"/>
  <c r="ER35" i="2"/>
  <c r="EO35" i="2"/>
  <c r="EM35" i="2"/>
  <c r="EJ35" i="2"/>
  <c r="EH35" i="2"/>
  <c r="EE35" i="2"/>
  <c r="EC35" i="2"/>
  <c r="DZ35" i="2"/>
  <c r="DX35" i="2"/>
  <c r="DU35" i="2"/>
  <c r="DS35" i="2"/>
  <c r="DP35" i="2"/>
  <c r="DN35" i="2"/>
  <c r="DK35" i="2"/>
  <c r="DI35" i="2"/>
  <c r="DF35" i="2"/>
  <c r="DD35" i="2"/>
  <c r="DA35" i="2"/>
  <c r="CY35" i="2"/>
  <c r="CV35" i="2"/>
  <c r="CT35" i="2"/>
  <c r="CQ35" i="2"/>
  <c r="CO35" i="2"/>
  <c r="CL35" i="2"/>
  <c r="CJ35" i="2"/>
  <c r="CG35" i="2"/>
  <c r="CE35" i="2"/>
  <c r="CA35" i="2"/>
  <c r="BY35" i="2"/>
  <c r="BV35" i="2"/>
  <c r="BT35" i="2"/>
  <c r="BQ35" i="2"/>
  <c r="BO35" i="2"/>
  <c r="BL35" i="2"/>
  <c r="BJ35" i="2"/>
  <c r="BG35" i="2"/>
  <c r="BE35" i="2"/>
  <c r="BB35" i="2"/>
  <c r="AZ35" i="2"/>
  <c r="AW35" i="2"/>
  <c r="AU35" i="2"/>
  <c r="AR35" i="2"/>
  <c r="AP35" i="2"/>
  <c r="AL35" i="2"/>
  <c r="AJ35" i="2"/>
  <c r="AG35" i="2"/>
  <c r="AE35" i="2"/>
  <c r="AB35" i="2"/>
  <c r="Z35" i="2"/>
  <c r="W35" i="2"/>
  <c r="U35" i="2"/>
  <c r="H35" i="2"/>
  <c r="IF34" i="2"/>
  <c r="ID34" i="2"/>
  <c r="IA34" i="2"/>
  <c r="HY34" i="2"/>
  <c r="HV34" i="2"/>
  <c r="HT34" i="2"/>
  <c r="HQ34" i="2"/>
  <c r="HO34" i="2"/>
  <c r="HL34" i="2"/>
  <c r="HJ34" i="2"/>
  <c r="HG34" i="2"/>
  <c r="HE34" i="2"/>
  <c r="HB34" i="2"/>
  <c r="GZ34" i="2"/>
  <c r="GW34" i="2"/>
  <c r="GU34" i="2"/>
  <c r="GR34" i="2"/>
  <c r="GP34" i="2"/>
  <c r="GM34" i="2"/>
  <c r="GK34" i="2"/>
  <c r="GH34" i="2"/>
  <c r="GF34" i="2"/>
  <c r="GC34" i="2"/>
  <c r="GA34" i="2"/>
  <c r="FX34" i="2"/>
  <c r="FV34" i="2"/>
  <c r="FS34" i="2"/>
  <c r="FQ34" i="2"/>
  <c r="FN34" i="2"/>
  <c r="FL34" i="2"/>
  <c r="FI34" i="2"/>
  <c r="FG34" i="2"/>
  <c r="FD34" i="2"/>
  <c r="FB34" i="2"/>
  <c r="EY34" i="2"/>
  <c r="EW34" i="2"/>
  <c r="ET34" i="2"/>
  <c r="ER34" i="2"/>
  <c r="EO34" i="2"/>
  <c r="EM34" i="2"/>
  <c r="EJ34" i="2"/>
  <c r="EH34" i="2"/>
  <c r="EE34" i="2"/>
  <c r="EC34" i="2"/>
  <c r="DZ34" i="2"/>
  <c r="DX34" i="2"/>
  <c r="DU34" i="2"/>
  <c r="DS34" i="2"/>
  <c r="DP34" i="2"/>
  <c r="DN34" i="2"/>
  <c r="DK34" i="2"/>
  <c r="DI34" i="2"/>
  <c r="DF34" i="2"/>
  <c r="DD34" i="2"/>
  <c r="DA34" i="2"/>
  <c r="CY34" i="2"/>
  <c r="CV34" i="2"/>
  <c r="CT34" i="2"/>
  <c r="CQ34" i="2"/>
  <c r="CO34" i="2"/>
  <c r="CL34" i="2"/>
  <c r="CJ34" i="2"/>
  <c r="CG34" i="2"/>
  <c r="CE34" i="2"/>
  <c r="CA34" i="2"/>
  <c r="BY34" i="2"/>
  <c r="BV34" i="2"/>
  <c r="BT34" i="2"/>
  <c r="BQ34" i="2"/>
  <c r="BO34" i="2"/>
  <c r="BL34" i="2"/>
  <c r="BJ34" i="2"/>
  <c r="BG34" i="2"/>
  <c r="BE34" i="2"/>
  <c r="BB34" i="2"/>
  <c r="AZ34" i="2"/>
  <c r="AW34" i="2"/>
  <c r="AU34" i="2"/>
  <c r="AR34" i="2"/>
  <c r="AP34" i="2"/>
  <c r="AL34" i="2"/>
  <c r="AJ34" i="2"/>
  <c r="AG34" i="2"/>
  <c r="AE34" i="2"/>
  <c r="AB34" i="2"/>
  <c r="Z34" i="2"/>
  <c r="W34" i="2"/>
  <c r="U34" i="2"/>
  <c r="H34" i="2"/>
  <c r="IF33" i="2"/>
  <c r="ID33" i="2"/>
  <c r="IA33" i="2"/>
  <c r="HY33" i="2"/>
  <c r="HV33" i="2"/>
  <c r="HT33" i="2"/>
  <c r="HQ33" i="2"/>
  <c r="HO33" i="2"/>
  <c r="HL33" i="2"/>
  <c r="HJ33" i="2"/>
  <c r="HG33" i="2"/>
  <c r="HE33" i="2"/>
  <c r="HB33" i="2"/>
  <c r="GZ33" i="2"/>
  <c r="GW33" i="2"/>
  <c r="GU33" i="2"/>
  <c r="GR33" i="2"/>
  <c r="GP33" i="2"/>
  <c r="GM33" i="2"/>
  <c r="GK33" i="2"/>
  <c r="GH33" i="2"/>
  <c r="GF33" i="2"/>
  <c r="GC33" i="2"/>
  <c r="GA33" i="2"/>
  <c r="FX33" i="2"/>
  <c r="FV33" i="2"/>
  <c r="FS33" i="2"/>
  <c r="FQ33" i="2"/>
  <c r="FN33" i="2"/>
  <c r="FL33" i="2"/>
  <c r="FI33" i="2"/>
  <c r="FG33" i="2"/>
  <c r="FD33" i="2"/>
  <c r="FB33" i="2"/>
  <c r="EY33" i="2"/>
  <c r="EW33" i="2"/>
  <c r="ET33" i="2"/>
  <c r="ER33" i="2"/>
  <c r="EO33" i="2"/>
  <c r="EM33" i="2"/>
  <c r="EJ33" i="2"/>
  <c r="EH33" i="2"/>
  <c r="EE33" i="2"/>
  <c r="EC33" i="2"/>
  <c r="DZ33" i="2"/>
  <c r="DX33" i="2"/>
  <c r="DU33" i="2"/>
  <c r="DS33" i="2"/>
  <c r="DP33" i="2"/>
  <c r="DN33" i="2"/>
  <c r="DK33" i="2"/>
  <c r="DI33" i="2"/>
  <c r="DF33" i="2"/>
  <c r="DD33" i="2"/>
  <c r="DA33" i="2"/>
  <c r="CY33" i="2"/>
  <c r="CV33" i="2"/>
  <c r="CT33" i="2"/>
  <c r="CQ33" i="2"/>
  <c r="CO33" i="2"/>
  <c r="CL33" i="2"/>
  <c r="CJ33" i="2"/>
  <c r="CG33" i="2"/>
  <c r="CE33" i="2"/>
  <c r="CA33" i="2"/>
  <c r="BY33" i="2"/>
  <c r="BV33" i="2"/>
  <c r="BT33" i="2"/>
  <c r="BQ33" i="2"/>
  <c r="BO33" i="2"/>
  <c r="BL33" i="2"/>
  <c r="BJ33" i="2"/>
  <c r="BG33" i="2"/>
  <c r="BE33" i="2"/>
  <c r="BB33" i="2"/>
  <c r="AZ33" i="2"/>
  <c r="AW33" i="2"/>
  <c r="AU33" i="2"/>
  <c r="AR33" i="2"/>
  <c r="AP33" i="2"/>
  <c r="AL33" i="2"/>
  <c r="AJ33" i="2"/>
  <c r="AG33" i="2"/>
  <c r="AE33" i="2"/>
  <c r="AB33" i="2"/>
  <c r="Z33" i="2"/>
  <c r="W33" i="2"/>
  <c r="U33" i="2"/>
  <c r="H33" i="2"/>
  <c r="IF32" i="2"/>
  <c r="ID32" i="2"/>
  <c r="IA32" i="2"/>
  <c r="HY32" i="2"/>
  <c r="HV32" i="2"/>
  <c r="HT32" i="2"/>
  <c r="HQ32" i="2"/>
  <c r="HO32" i="2"/>
  <c r="HL32" i="2"/>
  <c r="HJ32" i="2"/>
  <c r="HG32" i="2"/>
  <c r="HE32" i="2"/>
  <c r="HB32" i="2"/>
  <c r="GZ32" i="2"/>
  <c r="GW32" i="2"/>
  <c r="GU32" i="2"/>
  <c r="GR32" i="2"/>
  <c r="GP32" i="2"/>
  <c r="GM32" i="2"/>
  <c r="GK32" i="2"/>
  <c r="GH32" i="2"/>
  <c r="GF32" i="2"/>
  <c r="GC32" i="2"/>
  <c r="GA32" i="2"/>
  <c r="FX32" i="2"/>
  <c r="FV32" i="2"/>
  <c r="FS32" i="2"/>
  <c r="FQ32" i="2"/>
  <c r="FN32" i="2"/>
  <c r="FL32" i="2"/>
  <c r="FI32" i="2"/>
  <c r="FG32" i="2"/>
  <c r="FD32" i="2"/>
  <c r="FB32" i="2"/>
  <c r="EY32" i="2"/>
  <c r="EW32" i="2"/>
  <c r="ET32" i="2"/>
  <c r="ER32" i="2"/>
  <c r="EO32" i="2"/>
  <c r="EM32" i="2"/>
  <c r="EJ32" i="2"/>
  <c r="EH32" i="2"/>
  <c r="EE32" i="2"/>
  <c r="EC32" i="2"/>
  <c r="DZ32" i="2"/>
  <c r="DX32" i="2"/>
  <c r="DU32" i="2"/>
  <c r="DS32" i="2"/>
  <c r="DP32" i="2"/>
  <c r="DN32" i="2"/>
  <c r="DK32" i="2"/>
  <c r="DI32" i="2"/>
  <c r="DF32" i="2"/>
  <c r="DD32" i="2"/>
  <c r="DA32" i="2"/>
  <c r="CY32" i="2"/>
  <c r="CV32" i="2"/>
  <c r="CT32" i="2"/>
  <c r="CQ32" i="2"/>
  <c r="CO32" i="2"/>
  <c r="CL32" i="2"/>
  <c r="CJ32" i="2"/>
  <c r="CG32" i="2"/>
  <c r="CE32" i="2"/>
  <c r="CA32" i="2"/>
  <c r="BY32" i="2"/>
  <c r="BV32" i="2"/>
  <c r="BT32" i="2"/>
  <c r="BQ32" i="2"/>
  <c r="BO32" i="2"/>
  <c r="BL32" i="2"/>
  <c r="BJ32" i="2"/>
  <c r="BG32" i="2"/>
  <c r="BE32" i="2"/>
  <c r="BB32" i="2"/>
  <c r="AZ32" i="2"/>
  <c r="AW32" i="2"/>
  <c r="AU32" i="2"/>
  <c r="AR32" i="2"/>
  <c r="AP32" i="2"/>
  <c r="AL32" i="2"/>
  <c r="AJ32" i="2"/>
  <c r="AG32" i="2"/>
  <c r="AE32" i="2"/>
  <c r="AB32" i="2"/>
  <c r="Z32" i="2"/>
  <c r="W32" i="2"/>
  <c r="U32" i="2"/>
  <c r="H32" i="2"/>
  <c r="IF31" i="2"/>
  <c r="ID31" i="2"/>
  <c r="IA31" i="2"/>
  <c r="HY31" i="2"/>
  <c r="HV31" i="2"/>
  <c r="HT31" i="2"/>
  <c r="HQ31" i="2"/>
  <c r="HO31" i="2"/>
  <c r="HL31" i="2"/>
  <c r="HJ31" i="2"/>
  <c r="HG31" i="2"/>
  <c r="HE31" i="2"/>
  <c r="HB31" i="2"/>
  <c r="GZ31" i="2"/>
  <c r="GW31" i="2"/>
  <c r="GU31" i="2"/>
  <c r="GR31" i="2"/>
  <c r="GP31" i="2"/>
  <c r="GM31" i="2"/>
  <c r="GK31" i="2"/>
  <c r="GH31" i="2"/>
  <c r="GF31" i="2"/>
  <c r="GC31" i="2"/>
  <c r="GA31" i="2"/>
  <c r="FX31" i="2"/>
  <c r="FV31" i="2"/>
  <c r="FS31" i="2"/>
  <c r="FQ31" i="2"/>
  <c r="FN31" i="2"/>
  <c r="FL31" i="2"/>
  <c r="FI31" i="2"/>
  <c r="FG31" i="2"/>
  <c r="FD31" i="2"/>
  <c r="FB31" i="2"/>
  <c r="EY31" i="2"/>
  <c r="EW31" i="2"/>
  <c r="ET31" i="2"/>
  <c r="ER31" i="2"/>
  <c r="EO31" i="2"/>
  <c r="EM31" i="2"/>
  <c r="EJ31" i="2"/>
  <c r="EH31" i="2"/>
  <c r="EE31" i="2"/>
  <c r="EC31" i="2"/>
  <c r="DZ31" i="2"/>
  <c r="DX31" i="2"/>
  <c r="DU31" i="2"/>
  <c r="DS31" i="2"/>
  <c r="DP31" i="2"/>
  <c r="DN31" i="2"/>
  <c r="DK31" i="2"/>
  <c r="DI31" i="2"/>
  <c r="DF31" i="2"/>
  <c r="DD31" i="2"/>
  <c r="DA31" i="2"/>
  <c r="CY31" i="2"/>
  <c r="CV31" i="2"/>
  <c r="CT31" i="2"/>
  <c r="CQ31" i="2"/>
  <c r="CO31" i="2"/>
  <c r="CL31" i="2"/>
  <c r="CJ31" i="2"/>
  <c r="CG31" i="2"/>
  <c r="CE31" i="2"/>
  <c r="CA31" i="2"/>
  <c r="BY31" i="2"/>
  <c r="BV31" i="2"/>
  <c r="BT31" i="2"/>
  <c r="BQ31" i="2"/>
  <c r="BO31" i="2"/>
  <c r="BL31" i="2"/>
  <c r="BJ31" i="2"/>
  <c r="BG31" i="2"/>
  <c r="BE31" i="2"/>
  <c r="BB31" i="2"/>
  <c r="AZ31" i="2"/>
  <c r="AW31" i="2"/>
  <c r="AU31" i="2"/>
  <c r="AR31" i="2"/>
  <c r="AP31" i="2"/>
  <c r="AL31" i="2"/>
  <c r="AJ31" i="2"/>
  <c r="AG31" i="2"/>
  <c r="AE31" i="2"/>
  <c r="AB31" i="2"/>
  <c r="Z31" i="2"/>
  <c r="W31" i="2"/>
  <c r="U31" i="2"/>
  <c r="H31" i="2"/>
  <c r="IF30" i="2"/>
  <c r="ID30" i="2"/>
  <c r="IA30" i="2"/>
  <c r="HY30" i="2"/>
  <c r="HV30" i="2"/>
  <c r="HT30" i="2"/>
  <c r="HQ30" i="2"/>
  <c r="HO30" i="2"/>
  <c r="HL30" i="2"/>
  <c r="HJ30" i="2"/>
  <c r="HG30" i="2"/>
  <c r="HE30" i="2"/>
  <c r="HB30" i="2"/>
  <c r="GZ30" i="2"/>
  <c r="GW30" i="2"/>
  <c r="GU30" i="2"/>
  <c r="GR30" i="2"/>
  <c r="GP30" i="2"/>
  <c r="GM30" i="2"/>
  <c r="GK30" i="2"/>
  <c r="GH30" i="2"/>
  <c r="GF30" i="2"/>
  <c r="GC30" i="2"/>
  <c r="GA30" i="2"/>
  <c r="FX30" i="2"/>
  <c r="FV30" i="2"/>
  <c r="FS30" i="2"/>
  <c r="FQ30" i="2"/>
  <c r="FN30" i="2"/>
  <c r="FL30" i="2"/>
  <c r="FI30" i="2"/>
  <c r="FG30" i="2"/>
  <c r="FD30" i="2"/>
  <c r="FB30" i="2"/>
  <c r="EY30" i="2"/>
  <c r="EW30" i="2"/>
  <c r="ET30" i="2"/>
  <c r="ER30" i="2"/>
  <c r="EO30" i="2"/>
  <c r="EM30" i="2"/>
  <c r="EJ30" i="2"/>
  <c r="EH30" i="2"/>
  <c r="EE30" i="2"/>
  <c r="EC30" i="2"/>
  <c r="DZ30" i="2"/>
  <c r="DX30" i="2"/>
  <c r="DU30" i="2"/>
  <c r="DS30" i="2"/>
  <c r="DP30" i="2"/>
  <c r="DN30" i="2"/>
  <c r="DK30" i="2"/>
  <c r="DI30" i="2"/>
  <c r="DF30" i="2"/>
  <c r="DD30" i="2"/>
  <c r="DA30" i="2"/>
  <c r="CY30" i="2"/>
  <c r="CV30" i="2"/>
  <c r="CT30" i="2"/>
  <c r="CQ30" i="2"/>
  <c r="CO30" i="2"/>
  <c r="CL30" i="2"/>
  <c r="CJ30" i="2"/>
  <c r="CG30" i="2"/>
  <c r="CE30" i="2"/>
  <c r="CA30" i="2"/>
  <c r="BY30" i="2"/>
  <c r="BV30" i="2"/>
  <c r="BT30" i="2"/>
  <c r="BQ30" i="2"/>
  <c r="BO30" i="2"/>
  <c r="BL30" i="2"/>
  <c r="BJ30" i="2"/>
  <c r="BG30" i="2"/>
  <c r="BE30" i="2"/>
  <c r="BB30" i="2"/>
  <c r="AZ30" i="2"/>
  <c r="AW30" i="2"/>
  <c r="AU30" i="2"/>
  <c r="AR30" i="2"/>
  <c r="AP30" i="2"/>
  <c r="AL30" i="2"/>
  <c r="AJ30" i="2"/>
  <c r="AG30" i="2"/>
  <c r="AE30" i="2"/>
  <c r="AB30" i="2"/>
  <c r="Z30" i="2"/>
  <c r="W30" i="2"/>
  <c r="U30" i="2"/>
  <c r="H30" i="2"/>
  <c r="IF29" i="2"/>
  <c r="ID29" i="2"/>
  <c r="IA29" i="2"/>
  <c r="HY29" i="2"/>
  <c r="HV29" i="2"/>
  <c r="HT29" i="2"/>
  <c r="HQ29" i="2"/>
  <c r="HO29" i="2"/>
  <c r="HL29" i="2"/>
  <c r="HJ29" i="2"/>
  <c r="HG29" i="2"/>
  <c r="HE29" i="2"/>
  <c r="HB29" i="2"/>
  <c r="GZ29" i="2"/>
  <c r="GW29" i="2"/>
  <c r="GU29" i="2"/>
  <c r="GR29" i="2"/>
  <c r="GP29" i="2"/>
  <c r="GM29" i="2"/>
  <c r="GK29" i="2"/>
  <c r="GH29" i="2"/>
  <c r="GF29" i="2"/>
  <c r="GC29" i="2"/>
  <c r="GA29" i="2"/>
  <c r="FX29" i="2"/>
  <c r="FV29" i="2"/>
  <c r="FS29" i="2"/>
  <c r="FQ29" i="2"/>
  <c r="FN29" i="2"/>
  <c r="FL29" i="2"/>
  <c r="FI29" i="2"/>
  <c r="FG29" i="2"/>
  <c r="FD29" i="2"/>
  <c r="FB29" i="2"/>
  <c r="EY29" i="2"/>
  <c r="EW29" i="2"/>
  <c r="ET29" i="2"/>
  <c r="ER29" i="2"/>
  <c r="EO29" i="2"/>
  <c r="EM29" i="2"/>
  <c r="EJ29" i="2"/>
  <c r="EH29" i="2"/>
  <c r="EE29" i="2"/>
  <c r="EC29" i="2"/>
  <c r="DZ29" i="2"/>
  <c r="DX29" i="2"/>
  <c r="DU29" i="2"/>
  <c r="DS29" i="2"/>
  <c r="DP29" i="2"/>
  <c r="DN29" i="2"/>
  <c r="DK29" i="2"/>
  <c r="DI29" i="2"/>
  <c r="DF29" i="2"/>
  <c r="DD29" i="2"/>
  <c r="DA29" i="2"/>
  <c r="CY29" i="2"/>
  <c r="CV29" i="2"/>
  <c r="CT29" i="2"/>
  <c r="CQ29" i="2"/>
  <c r="CO29" i="2"/>
  <c r="CL29" i="2"/>
  <c r="CJ29" i="2"/>
  <c r="CG29" i="2"/>
  <c r="CE29" i="2"/>
  <c r="CA29" i="2"/>
  <c r="BY29" i="2"/>
  <c r="BV29" i="2"/>
  <c r="BT29" i="2"/>
  <c r="BQ29" i="2"/>
  <c r="BO29" i="2"/>
  <c r="BL29" i="2"/>
  <c r="BJ29" i="2"/>
  <c r="BG29" i="2"/>
  <c r="BE29" i="2"/>
  <c r="BB29" i="2"/>
  <c r="AZ29" i="2"/>
  <c r="AW29" i="2"/>
  <c r="AU29" i="2"/>
  <c r="AR29" i="2"/>
  <c r="AP29" i="2"/>
  <c r="AL29" i="2"/>
  <c r="AJ29" i="2"/>
  <c r="AG29" i="2"/>
  <c r="AE29" i="2"/>
  <c r="AB29" i="2"/>
  <c r="Z29" i="2"/>
  <c r="W29" i="2"/>
  <c r="U29" i="2"/>
  <c r="H29" i="2"/>
  <c r="IF28" i="2"/>
  <c r="ID28" i="2"/>
  <c r="IA28" i="2"/>
  <c r="HY28" i="2"/>
  <c r="HV28" i="2"/>
  <c r="HT28" i="2"/>
  <c r="HQ28" i="2"/>
  <c r="HO28" i="2"/>
  <c r="HL28" i="2"/>
  <c r="HJ28" i="2"/>
  <c r="HG28" i="2"/>
  <c r="HE28" i="2"/>
  <c r="HB28" i="2"/>
  <c r="GZ28" i="2"/>
  <c r="GW28" i="2"/>
  <c r="GU28" i="2"/>
  <c r="GR28" i="2"/>
  <c r="GP28" i="2"/>
  <c r="GM28" i="2"/>
  <c r="GK28" i="2"/>
  <c r="GH28" i="2"/>
  <c r="GF28" i="2"/>
  <c r="GC28" i="2"/>
  <c r="GA28" i="2"/>
  <c r="FX28" i="2"/>
  <c r="FV28" i="2"/>
  <c r="FS28" i="2"/>
  <c r="FQ28" i="2"/>
  <c r="FN28" i="2"/>
  <c r="FL28" i="2"/>
  <c r="FI28" i="2"/>
  <c r="FG28" i="2"/>
  <c r="FD28" i="2"/>
  <c r="FB28" i="2"/>
  <c r="EY28" i="2"/>
  <c r="EW28" i="2"/>
  <c r="ET28" i="2"/>
  <c r="ER28" i="2"/>
  <c r="EO28" i="2"/>
  <c r="EM28" i="2"/>
  <c r="EJ28" i="2"/>
  <c r="EH28" i="2"/>
  <c r="EE28" i="2"/>
  <c r="EC28" i="2"/>
  <c r="DZ28" i="2"/>
  <c r="DX28" i="2"/>
  <c r="DU28" i="2"/>
  <c r="DS28" i="2"/>
  <c r="DP28" i="2"/>
  <c r="DN28" i="2"/>
  <c r="DK28" i="2"/>
  <c r="DI28" i="2"/>
  <c r="DF28" i="2"/>
  <c r="DD28" i="2"/>
  <c r="DA28" i="2"/>
  <c r="CY28" i="2"/>
  <c r="CV28" i="2"/>
  <c r="CT28" i="2"/>
  <c r="CQ28" i="2"/>
  <c r="CO28" i="2"/>
  <c r="CL28" i="2"/>
  <c r="CJ28" i="2"/>
  <c r="CG28" i="2"/>
  <c r="CE28" i="2"/>
  <c r="CA28" i="2"/>
  <c r="BY28" i="2"/>
  <c r="BV28" i="2"/>
  <c r="BT28" i="2"/>
  <c r="BQ28" i="2"/>
  <c r="BO28" i="2"/>
  <c r="BL28" i="2"/>
  <c r="BJ28" i="2"/>
  <c r="BG28" i="2"/>
  <c r="BE28" i="2"/>
  <c r="BB28" i="2"/>
  <c r="AZ28" i="2"/>
  <c r="AW28" i="2"/>
  <c r="AU28" i="2"/>
  <c r="AR28" i="2"/>
  <c r="AP28" i="2"/>
  <c r="AL28" i="2"/>
  <c r="AJ28" i="2"/>
  <c r="AG28" i="2"/>
  <c r="AE28" i="2"/>
  <c r="AB28" i="2"/>
  <c r="Z28" i="2"/>
  <c r="W28" i="2"/>
  <c r="U28" i="2"/>
  <c r="H28" i="2"/>
  <c r="IF27" i="2"/>
  <c r="ID27" i="2"/>
  <c r="IA27" i="2"/>
  <c r="HY27" i="2"/>
  <c r="HV27" i="2"/>
  <c r="HT27" i="2"/>
  <c r="HQ27" i="2"/>
  <c r="HO27" i="2"/>
  <c r="HL27" i="2"/>
  <c r="HJ27" i="2"/>
  <c r="HG27" i="2"/>
  <c r="HE27" i="2"/>
  <c r="HB27" i="2"/>
  <c r="GZ27" i="2"/>
  <c r="GW27" i="2"/>
  <c r="GU27" i="2"/>
  <c r="GR27" i="2"/>
  <c r="GP27" i="2"/>
  <c r="GM27" i="2"/>
  <c r="GK27" i="2"/>
  <c r="GH27" i="2"/>
  <c r="GF27" i="2"/>
  <c r="GC27" i="2"/>
  <c r="GA27" i="2"/>
  <c r="FX27" i="2"/>
  <c r="FV27" i="2"/>
  <c r="FS27" i="2"/>
  <c r="FQ27" i="2"/>
  <c r="FN27" i="2"/>
  <c r="FL27" i="2"/>
  <c r="FI27" i="2"/>
  <c r="FG27" i="2"/>
  <c r="FD27" i="2"/>
  <c r="FB27" i="2"/>
  <c r="EY27" i="2"/>
  <c r="EW27" i="2"/>
  <c r="ET27" i="2"/>
  <c r="ER27" i="2"/>
  <c r="EO27" i="2"/>
  <c r="EM27" i="2"/>
  <c r="EJ27" i="2"/>
  <c r="EH27" i="2"/>
  <c r="EE27" i="2"/>
  <c r="EC27" i="2"/>
  <c r="DZ27" i="2"/>
  <c r="DX27" i="2"/>
  <c r="DU27" i="2"/>
  <c r="DS27" i="2"/>
  <c r="DP27" i="2"/>
  <c r="DN27" i="2"/>
  <c r="DK27" i="2"/>
  <c r="DI27" i="2"/>
  <c r="DF27" i="2"/>
  <c r="DD27" i="2"/>
  <c r="DA27" i="2"/>
  <c r="CY27" i="2"/>
  <c r="CV27" i="2"/>
  <c r="CT27" i="2"/>
  <c r="CQ27" i="2"/>
  <c r="CO27" i="2"/>
  <c r="CL27" i="2"/>
  <c r="CJ27" i="2"/>
  <c r="CG27" i="2"/>
  <c r="CE27" i="2"/>
  <c r="CA27" i="2"/>
  <c r="BY27" i="2"/>
  <c r="BV27" i="2"/>
  <c r="BT27" i="2"/>
  <c r="BQ27" i="2"/>
  <c r="BO27" i="2"/>
  <c r="BL27" i="2"/>
  <c r="BJ27" i="2"/>
  <c r="BG27" i="2"/>
  <c r="BE27" i="2"/>
  <c r="BB27" i="2"/>
  <c r="AZ27" i="2"/>
  <c r="AW27" i="2"/>
  <c r="AU27" i="2"/>
  <c r="AR27" i="2"/>
  <c r="AP27" i="2"/>
  <c r="AL27" i="2"/>
  <c r="AJ27" i="2"/>
  <c r="AG27" i="2"/>
  <c r="AE27" i="2"/>
  <c r="AB27" i="2"/>
  <c r="Z27" i="2"/>
  <c r="W27" i="2"/>
  <c r="U27" i="2"/>
  <c r="H27" i="2"/>
  <c r="IF26" i="2"/>
  <c r="ID26" i="2"/>
  <c r="IA26" i="2"/>
  <c r="HY26" i="2"/>
  <c r="HV26" i="2"/>
  <c r="HT26" i="2"/>
  <c r="HQ26" i="2"/>
  <c r="HO26" i="2"/>
  <c r="HL26" i="2"/>
  <c r="HJ26" i="2"/>
  <c r="HG26" i="2"/>
  <c r="HE26" i="2"/>
  <c r="HB26" i="2"/>
  <c r="GZ26" i="2"/>
  <c r="GW26" i="2"/>
  <c r="GU26" i="2"/>
  <c r="GR26" i="2"/>
  <c r="GP26" i="2"/>
  <c r="GM26" i="2"/>
  <c r="GK26" i="2"/>
  <c r="GH26" i="2"/>
  <c r="GF26" i="2"/>
  <c r="GC26" i="2"/>
  <c r="GA26" i="2"/>
  <c r="FX26" i="2"/>
  <c r="FV26" i="2"/>
  <c r="FS26" i="2"/>
  <c r="FQ26" i="2"/>
  <c r="FN26" i="2"/>
  <c r="FL26" i="2"/>
  <c r="FI26" i="2"/>
  <c r="FG26" i="2"/>
  <c r="FD26" i="2"/>
  <c r="FB26" i="2"/>
  <c r="EY26" i="2"/>
  <c r="EW26" i="2"/>
  <c r="ET26" i="2"/>
  <c r="ER26" i="2"/>
  <c r="EO26" i="2"/>
  <c r="EM26" i="2"/>
  <c r="EJ26" i="2"/>
  <c r="EH26" i="2"/>
  <c r="EE26" i="2"/>
  <c r="EC26" i="2"/>
  <c r="DZ26" i="2"/>
  <c r="DX26" i="2"/>
  <c r="DU26" i="2"/>
  <c r="DS26" i="2"/>
  <c r="DP26" i="2"/>
  <c r="DN26" i="2"/>
  <c r="DK26" i="2"/>
  <c r="DI26" i="2"/>
  <c r="DF26" i="2"/>
  <c r="DD26" i="2"/>
  <c r="DA26" i="2"/>
  <c r="CY26" i="2"/>
  <c r="CV26" i="2"/>
  <c r="CT26" i="2"/>
  <c r="CQ26" i="2"/>
  <c r="CO26" i="2"/>
  <c r="CL26" i="2"/>
  <c r="CJ26" i="2"/>
  <c r="CG26" i="2"/>
  <c r="CE26" i="2"/>
  <c r="CA26" i="2"/>
  <c r="BY26" i="2"/>
  <c r="BV26" i="2"/>
  <c r="BT26" i="2"/>
  <c r="BQ26" i="2"/>
  <c r="BO26" i="2"/>
  <c r="BL26" i="2"/>
  <c r="BJ26" i="2"/>
  <c r="BG26" i="2"/>
  <c r="BE26" i="2"/>
  <c r="BB26" i="2"/>
  <c r="AZ26" i="2"/>
  <c r="AW26" i="2"/>
  <c r="AU26" i="2"/>
  <c r="AR26" i="2"/>
  <c r="AP26" i="2"/>
  <c r="AL26" i="2"/>
  <c r="AJ26" i="2"/>
  <c r="AG26" i="2"/>
  <c r="AE26" i="2"/>
  <c r="AB26" i="2"/>
  <c r="Z26" i="2"/>
  <c r="W26" i="2"/>
  <c r="U26" i="2"/>
  <c r="Q26" i="2"/>
  <c r="H26" i="2"/>
  <c r="IF25" i="2"/>
  <c r="ID25" i="2"/>
  <c r="IA25" i="2"/>
  <c r="HY25" i="2"/>
  <c r="HV25" i="2"/>
  <c r="HT25" i="2"/>
  <c r="HQ25" i="2"/>
  <c r="HO25" i="2"/>
  <c r="HL25" i="2"/>
  <c r="HJ25" i="2"/>
  <c r="HG25" i="2"/>
  <c r="HE25" i="2"/>
  <c r="HB25" i="2"/>
  <c r="GZ25" i="2"/>
  <c r="GW25" i="2"/>
  <c r="GU25" i="2"/>
  <c r="GR25" i="2"/>
  <c r="GP25" i="2"/>
  <c r="GM25" i="2"/>
  <c r="GK25" i="2"/>
  <c r="GH25" i="2"/>
  <c r="GF25" i="2"/>
  <c r="GC25" i="2"/>
  <c r="GA25" i="2"/>
  <c r="FX25" i="2"/>
  <c r="FV25" i="2"/>
  <c r="FS25" i="2"/>
  <c r="FQ25" i="2"/>
  <c r="FN25" i="2"/>
  <c r="FL25" i="2"/>
  <c r="FI25" i="2"/>
  <c r="FG25" i="2"/>
  <c r="FD25" i="2"/>
  <c r="FB25" i="2"/>
  <c r="EY25" i="2"/>
  <c r="EW25" i="2"/>
  <c r="ET25" i="2"/>
  <c r="ER25" i="2"/>
  <c r="EO25" i="2"/>
  <c r="EM25" i="2"/>
  <c r="EJ25" i="2"/>
  <c r="EH25" i="2"/>
  <c r="EE25" i="2"/>
  <c r="EC25" i="2"/>
  <c r="DZ25" i="2"/>
  <c r="DX25" i="2"/>
  <c r="DU25" i="2"/>
  <c r="DS25" i="2"/>
  <c r="DP25" i="2"/>
  <c r="DN25" i="2"/>
  <c r="DK25" i="2"/>
  <c r="DI25" i="2"/>
  <c r="DF25" i="2"/>
  <c r="DD25" i="2"/>
  <c r="DA25" i="2"/>
  <c r="CY25" i="2"/>
  <c r="CV25" i="2"/>
  <c r="CT25" i="2"/>
  <c r="CQ25" i="2"/>
  <c r="CO25" i="2"/>
  <c r="CL25" i="2"/>
  <c r="CJ25" i="2"/>
  <c r="CG25" i="2"/>
  <c r="CE25" i="2"/>
  <c r="CA25" i="2"/>
  <c r="BY25" i="2"/>
  <c r="BV25" i="2"/>
  <c r="BT25" i="2"/>
  <c r="BQ25" i="2"/>
  <c r="BO25" i="2"/>
  <c r="BL25" i="2"/>
  <c r="BJ25" i="2"/>
  <c r="BG25" i="2"/>
  <c r="BE25" i="2"/>
  <c r="BB25" i="2"/>
  <c r="AZ25" i="2"/>
  <c r="AW25" i="2"/>
  <c r="AU25" i="2"/>
  <c r="AR25" i="2"/>
  <c r="AP25" i="2"/>
  <c r="AL25" i="2"/>
  <c r="AJ25" i="2"/>
  <c r="AG25" i="2"/>
  <c r="AE25" i="2"/>
  <c r="AB25" i="2"/>
  <c r="Z25" i="2"/>
  <c r="W25" i="2"/>
  <c r="U25" i="2"/>
  <c r="H25" i="2"/>
  <c r="IF24" i="2"/>
  <c r="ID24" i="2"/>
  <c r="IA24" i="2"/>
  <c r="HY24" i="2"/>
  <c r="HV24" i="2"/>
  <c r="HT24" i="2"/>
  <c r="HQ24" i="2"/>
  <c r="HO24" i="2"/>
  <c r="HL24" i="2"/>
  <c r="HJ24" i="2"/>
  <c r="HG24" i="2"/>
  <c r="HE24" i="2"/>
  <c r="HB24" i="2"/>
  <c r="GZ24" i="2"/>
  <c r="GW24" i="2"/>
  <c r="GU24" i="2"/>
  <c r="GR24" i="2"/>
  <c r="GP24" i="2"/>
  <c r="GM24" i="2"/>
  <c r="GK24" i="2"/>
  <c r="GH24" i="2"/>
  <c r="GF24" i="2"/>
  <c r="GC24" i="2"/>
  <c r="GA24" i="2"/>
  <c r="FX24" i="2"/>
  <c r="FV24" i="2"/>
  <c r="FS24" i="2"/>
  <c r="FQ24" i="2"/>
  <c r="FN24" i="2"/>
  <c r="FL24" i="2"/>
  <c r="FI24" i="2"/>
  <c r="FG24" i="2"/>
  <c r="FD24" i="2"/>
  <c r="FB24" i="2"/>
  <c r="EY24" i="2"/>
  <c r="EW24" i="2"/>
  <c r="ET24" i="2"/>
  <c r="ER24" i="2"/>
  <c r="EO24" i="2"/>
  <c r="EM24" i="2"/>
  <c r="EJ24" i="2"/>
  <c r="EH24" i="2"/>
  <c r="EE24" i="2"/>
  <c r="EC24" i="2"/>
  <c r="DZ24" i="2"/>
  <c r="DX24" i="2"/>
  <c r="DU24" i="2"/>
  <c r="DS24" i="2"/>
  <c r="DP24" i="2"/>
  <c r="DN24" i="2"/>
  <c r="DK24" i="2"/>
  <c r="DI24" i="2"/>
  <c r="DF24" i="2"/>
  <c r="DD24" i="2"/>
  <c r="DA24" i="2"/>
  <c r="CY24" i="2"/>
  <c r="CV24" i="2"/>
  <c r="CT24" i="2"/>
  <c r="CQ24" i="2"/>
  <c r="CO24" i="2"/>
  <c r="CL24" i="2"/>
  <c r="CJ24" i="2"/>
  <c r="CG24" i="2"/>
  <c r="CE24" i="2"/>
  <c r="CA24" i="2"/>
  <c r="BY24" i="2"/>
  <c r="BV24" i="2"/>
  <c r="BT24" i="2"/>
  <c r="BQ24" i="2"/>
  <c r="BO24" i="2"/>
  <c r="BL24" i="2"/>
  <c r="BJ24" i="2"/>
  <c r="BG24" i="2"/>
  <c r="BE24" i="2"/>
  <c r="BB24" i="2"/>
  <c r="AZ24" i="2"/>
  <c r="AW24" i="2"/>
  <c r="AU24" i="2"/>
  <c r="AR24" i="2"/>
  <c r="AP24" i="2"/>
  <c r="AL24" i="2"/>
  <c r="AJ24" i="2"/>
  <c r="AG24" i="2"/>
  <c r="AE24" i="2"/>
  <c r="AB24" i="2"/>
  <c r="Z24" i="2"/>
  <c r="W24" i="2"/>
  <c r="U24" i="2"/>
  <c r="H24" i="2"/>
  <c r="IF23" i="2"/>
  <c r="ID23" i="2"/>
  <c r="IA23" i="2"/>
  <c r="HY23" i="2"/>
  <c r="HV23" i="2"/>
  <c r="HT23" i="2"/>
  <c r="HQ23" i="2"/>
  <c r="HO23" i="2"/>
  <c r="HL23" i="2"/>
  <c r="HJ23" i="2"/>
  <c r="HG23" i="2"/>
  <c r="HE23" i="2"/>
  <c r="HB23" i="2"/>
  <c r="GZ23" i="2"/>
  <c r="GW23" i="2"/>
  <c r="GU23" i="2"/>
  <c r="GR23" i="2"/>
  <c r="GP23" i="2"/>
  <c r="GM23" i="2"/>
  <c r="GK23" i="2"/>
  <c r="GH23" i="2"/>
  <c r="GF23" i="2"/>
  <c r="GC23" i="2"/>
  <c r="GA23" i="2"/>
  <c r="FX23" i="2"/>
  <c r="FV23" i="2"/>
  <c r="FS23" i="2"/>
  <c r="FQ23" i="2"/>
  <c r="FN23" i="2"/>
  <c r="FL23" i="2"/>
  <c r="FI23" i="2"/>
  <c r="FG23" i="2"/>
  <c r="FD23" i="2"/>
  <c r="FB23" i="2"/>
  <c r="EY23" i="2"/>
  <c r="EW23" i="2"/>
  <c r="ET23" i="2"/>
  <c r="ER23" i="2"/>
  <c r="EO23" i="2"/>
  <c r="EM23" i="2"/>
  <c r="EJ23" i="2"/>
  <c r="EH23" i="2"/>
  <c r="EE23" i="2"/>
  <c r="EC23" i="2"/>
  <c r="DZ23" i="2"/>
  <c r="DX23" i="2"/>
  <c r="DU23" i="2"/>
  <c r="DS23" i="2"/>
  <c r="DP23" i="2"/>
  <c r="DN23" i="2"/>
  <c r="DK23" i="2"/>
  <c r="DI23" i="2"/>
  <c r="DF23" i="2"/>
  <c r="DD23" i="2"/>
  <c r="DA23" i="2"/>
  <c r="CY23" i="2"/>
  <c r="CV23" i="2"/>
  <c r="CT23" i="2"/>
  <c r="CQ23" i="2"/>
  <c r="CO23" i="2"/>
  <c r="CL23" i="2"/>
  <c r="CJ23" i="2"/>
  <c r="CG23" i="2"/>
  <c r="CE23" i="2"/>
  <c r="CA23" i="2"/>
  <c r="BY23" i="2"/>
  <c r="BV23" i="2"/>
  <c r="BT23" i="2"/>
  <c r="BQ23" i="2"/>
  <c r="BO23" i="2"/>
  <c r="BL23" i="2"/>
  <c r="BJ23" i="2"/>
  <c r="BG23" i="2"/>
  <c r="BE23" i="2"/>
  <c r="BB23" i="2"/>
  <c r="AZ23" i="2"/>
  <c r="AW23" i="2"/>
  <c r="AU23" i="2"/>
  <c r="AR23" i="2"/>
  <c r="AP23" i="2"/>
  <c r="AL23" i="2"/>
  <c r="AJ23" i="2"/>
  <c r="AG23" i="2"/>
  <c r="AE23" i="2"/>
  <c r="AB23" i="2"/>
  <c r="Z23" i="2"/>
  <c r="W23" i="2"/>
  <c r="U23" i="2"/>
  <c r="H23" i="2"/>
  <c r="IF22" i="2"/>
  <c r="ID22" i="2"/>
  <c r="IA22" i="2"/>
  <c r="HY22" i="2"/>
  <c r="HV22" i="2"/>
  <c r="HT22" i="2"/>
  <c r="HQ22" i="2"/>
  <c r="HO22" i="2"/>
  <c r="HL22" i="2"/>
  <c r="HJ22" i="2"/>
  <c r="HG22" i="2"/>
  <c r="HE22" i="2"/>
  <c r="HB22" i="2"/>
  <c r="GZ22" i="2"/>
  <c r="GW22" i="2"/>
  <c r="GU22" i="2"/>
  <c r="GR22" i="2"/>
  <c r="GP22" i="2"/>
  <c r="GM22" i="2"/>
  <c r="GK22" i="2"/>
  <c r="GH22" i="2"/>
  <c r="GF22" i="2"/>
  <c r="GC22" i="2"/>
  <c r="GA22" i="2"/>
  <c r="FX22" i="2"/>
  <c r="FV22" i="2"/>
  <c r="FS22" i="2"/>
  <c r="FQ22" i="2"/>
  <c r="FN22" i="2"/>
  <c r="FL22" i="2"/>
  <c r="FI22" i="2"/>
  <c r="FG22" i="2"/>
  <c r="FD22" i="2"/>
  <c r="FB22" i="2"/>
  <c r="EY22" i="2"/>
  <c r="EW22" i="2"/>
  <c r="ET22" i="2"/>
  <c r="ER22" i="2"/>
  <c r="EO22" i="2"/>
  <c r="EM22" i="2"/>
  <c r="EJ22" i="2"/>
  <c r="EH22" i="2"/>
  <c r="EE22" i="2"/>
  <c r="EC22" i="2"/>
  <c r="DZ22" i="2"/>
  <c r="DX22" i="2"/>
  <c r="DU22" i="2"/>
  <c r="DS22" i="2"/>
  <c r="DP22" i="2"/>
  <c r="DN22" i="2"/>
  <c r="DK22" i="2"/>
  <c r="DI22" i="2"/>
  <c r="DF22" i="2"/>
  <c r="DD22" i="2"/>
  <c r="DA22" i="2"/>
  <c r="CY22" i="2"/>
  <c r="CV22" i="2"/>
  <c r="CT22" i="2"/>
  <c r="CQ22" i="2"/>
  <c r="CO22" i="2"/>
  <c r="CL22" i="2"/>
  <c r="CJ22" i="2"/>
  <c r="CG22" i="2"/>
  <c r="CE22" i="2"/>
  <c r="CA22" i="2"/>
  <c r="BY22" i="2"/>
  <c r="BV22" i="2"/>
  <c r="BT22" i="2"/>
  <c r="BQ22" i="2"/>
  <c r="BO22" i="2"/>
  <c r="BL22" i="2"/>
  <c r="BJ22" i="2"/>
  <c r="BG22" i="2"/>
  <c r="BE22" i="2"/>
  <c r="BB22" i="2"/>
  <c r="AZ22" i="2"/>
  <c r="AW22" i="2"/>
  <c r="AU22" i="2"/>
  <c r="AR22" i="2"/>
  <c r="AP22" i="2"/>
  <c r="AL22" i="2"/>
  <c r="AJ22" i="2"/>
  <c r="AG22" i="2"/>
  <c r="AE22" i="2"/>
  <c r="AB22" i="2"/>
  <c r="Z22" i="2"/>
  <c r="W22" i="2"/>
  <c r="U22" i="2"/>
  <c r="H22" i="2"/>
  <c r="IF21" i="2"/>
  <c r="ID21" i="2"/>
  <c r="IA21" i="2"/>
  <c r="HY21" i="2"/>
  <c r="HV21" i="2"/>
  <c r="HT21" i="2"/>
  <c r="HQ21" i="2"/>
  <c r="HO21" i="2"/>
  <c r="HL21" i="2"/>
  <c r="HJ21" i="2"/>
  <c r="HG21" i="2"/>
  <c r="HE21" i="2"/>
  <c r="HB21" i="2"/>
  <c r="GZ21" i="2"/>
  <c r="GW21" i="2"/>
  <c r="GU21" i="2"/>
  <c r="GR21" i="2"/>
  <c r="GP21" i="2"/>
  <c r="GM21" i="2"/>
  <c r="GK21" i="2"/>
  <c r="GH21" i="2"/>
  <c r="GF21" i="2"/>
  <c r="GC21" i="2"/>
  <c r="GA21" i="2"/>
  <c r="FX21" i="2"/>
  <c r="FV21" i="2"/>
  <c r="FS21" i="2"/>
  <c r="FQ21" i="2"/>
  <c r="FN21" i="2"/>
  <c r="FL21" i="2"/>
  <c r="FI21" i="2"/>
  <c r="FG21" i="2"/>
  <c r="FD21" i="2"/>
  <c r="FB21" i="2"/>
  <c r="EY21" i="2"/>
  <c r="EW21" i="2"/>
  <c r="ET21" i="2"/>
  <c r="ER21" i="2"/>
  <c r="EO21" i="2"/>
  <c r="EM21" i="2"/>
  <c r="EJ21" i="2"/>
  <c r="EH21" i="2"/>
  <c r="EE21" i="2"/>
  <c r="EC21" i="2"/>
  <c r="DZ21" i="2"/>
  <c r="DX21" i="2"/>
  <c r="DU21" i="2"/>
  <c r="DS21" i="2"/>
  <c r="DP21" i="2"/>
  <c r="DN21" i="2"/>
  <c r="DK21" i="2"/>
  <c r="DI21" i="2"/>
  <c r="DF21" i="2"/>
  <c r="DD21" i="2"/>
  <c r="DA21" i="2"/>
  <c r="CY21" i="2"/>
  <c r="CV21" i="2"/>
  <c r="CT21" i="2"/>
  <c r="CQ21" i="2"/>
  <c r="CO21" i="2"/>
  <c r="CL21" i="2"/>
  <c r="CJ21" i="2"/>
  <c r="CG21" i="2"/>
  <c r="CE21" i="2"/>
  <c r="CA21" i="2"/>
  <c r="BY21" i="2"/>
  <c r="BV21" i="2"/>
  <c r="BT21" i="2"/>
  <c r="BQ21" i="2"/>
  <c r="BO21" i="2"/>
  <c r="BL21" i="2"/>
  <c r="BJ21" i="2"/>
  <c r="BG21" i="2"/>
  <c r="BE21" i="2"/>
  <c r="BB21" i="2"/>
  <c r="AZ21" i="2"/>
  <c r="AW21" i="2"/>
  <c r="AU21" i="2"/>
  <c r="AR21" i="2"/>
  <c r="AP21" i="2"/>
  <c r="AL21" i="2"/>
  <c r="AJ21" i="2"/>
  <c r="AG21" i="2"/>
  <c r="AE21" i="2"/>
  <c r="AB21" i="2"/>
  <c r="Z21" i="2"/>
  <c r="W21" i="2"/>
  <c r="U21" i="2"/>
  <c r="H21" i="2"/>
  <c r="IF20" i="2"/>
  <c r="ID20" i="2"/>
  <c r="IA20" i="2"/>
  <c r="HY20" i="2"/>
  <c r="HV20" i="2"/>
  <c r="HT20" i="2"/>
  <c r="HQ20" i="2"/>
  <c r="HO20" i="2"/>
  <c r="HL20" i="2"/>
  <c r="HJ20" i="2"/>
  <c r="HG20" i="2"/>
  <c r="HE20" i="2"/>
  <c r="HB20" i="2"/>
  <c r="GZ20" i="2"/>
  <c r="GW20" i="2"/>
  <c r="GU20" i="2"/>
  <c r="GR20" i="2"/>
  <c r="GP20" i="2"/>
  <c r="GM20" i="2"/>
  <c r="GK20" i="2"/>
  <c r="GH20" i="2"/>
  <c r="GF20" i="2"/>
  <c r="GC20" i="2"/>
  <c r="GA20" i="2"/>
  <c r="FX20" i="2"/>
  <c r="FV20" i="2"/>
  <c r="FS20" i="2"/>
  <c r="FQ20" i="2"/>
  <c r="FN20" i="2"/>
  <c r="FL20" i="2"/>
  <c r="FI20" i="2"/>
  <c r="FG20" i="2"/>
  <c r="FD20" i="2"/>
  <c r="FB20" i="2"/>
  <c r="EY20" i="2"/>
  <c r="EW20" i="2"/>
  <c r="ET20" i="2"/>
  <c r="ER20" i="2"/>
  <c r="EO20" i="2"/>
  <c r="EM20" i="2"/>
  <c r="EJ20" i="2"/>
  <c r="EH20" i="2"/>
  <c r="EE20" i="2"/>
  <c r="EC20" i="2"/>
  <c r="DZ20" i="2"/>
  <c r="DX20" i="2"/>
  <c r="DU20" i="2"/>
  <c r="DS20" i="2"/>
  <c r="DP20" i="2"/>
  <c r="DN20" i="2"/>
  <c r="DK20" i="2"/>
  <c r="DI20" i="2"/>
  <c r="DF20" i="2"/>
  <c r="DD20" i="2"/>
  <c r="DA20" i="2"/>
  <c r="CY20" i="2"/>
  <c r="CV20" i="2"/>
  <c r="CT20" i="2"/>
  <c r="CQ20" i="2"/>
  <c r="CO20" i="2"/>
  <c r="CL20" i="2"/>
  <c r="CJ20" i="2"/>
  <c r="CG20" i="2"/>
  <c r="CE20" i="2"/>
  <c r="CA20" i="2"/>
  <c r="BY20" i="2"/>
  <c r="BV20" i="2"/>
  <c r="BT20" i="2"/>
  <c r="BQ20" i="2"/>
  <c r="BO20" i="2"/>
  <c r="BL20" i="2"/>
  <c r="BJ20" i="2"/>
  <c r="BG20" i="2"/>
  <c r="BE20" i="2"/>
  <c r="BB20" i="2"/>
  <c r="AZ20" i="2"/>
  <c r="AW20" i="2"/>
  <c r="AU20" i="2"/>
  <c r="AR20" i="2"/>
  <c r="AP20" i="2"/>
  <c r="AL20" i="2"/>
  <c r="AJ20" i="2"/>
  <c r="AG20" i="2"/>
  <c r="AE20" i="2"/>
  <c r="AB20" i="2"/>
  <c r="Z20" i="2"/>
  <c r="W20" i="2"/>
  <c r="U20" i="2"/>
  <c r="H20" i="2"/>
  <c r="IF19" i="2"/>
  <c r="ID19" i="2"/>
  <c r="IA19" i="2"/>
  <c r="HY19" i="2"/>
  <c r="HV19" i="2"/>
  <c r="HT19" i="2"/>
  <c r="HQ19" i="2"/>
  <c r="HO19" i="2"/>
  <c r="HL19" i="2"/>
  <c r="HJ19" i="2"/>
  <c r="HG19" i="2"/>
  <c r="HE19" i="2"/>
  <c r="HB19" i="2"/>
  <c r="GZ19" i="2"/>
  <c r="GW19" i="2"/>
  <c r="GU19" i="2"/>
  <c r="GR19" i="2"/>
  <c r="GP19" i="2"/>
  <c r="GM19" i="2"/>
  <c r="GK19" i="2"/>
  <c r="GH19" i="2"/>
  <c r="GF19" i="2"/>
  <c r="GC19" i="2"/>
  <c r="GA19" i="2"/>
  <c r="FX19" i="2"/>
  <c r="FV19" i="2"/>
  <c r="FS19" i="2"/>
  <c r="FQ19" i="2"/>
  <c r="FN19" i="2"/>
  <c r="FL19" i="2"/>
  <c r="FI19" i="2"/>
  <c r="FG19" i="2"/>
  <c r="FD19" i="2"/>
  <c r="FB19" i="2"/>
  <c r="EY19" i="2"/>
  <c r="EW19" i="2"/>
  <c r="ET19" i="2"/>
  <c r="ER19" i="2"/>
  <c r="EO19" i="2"/>
  <c r="EM19" i="2"/>
  <c r="EJ19" i="2"/>
  <c r="EH19" i="2"/>
  <c r="EE19" i="2"/>
  <c r="EC19" i="2"/>
  <c r="DZ19" i="2"/>
  <c r="DX19" i="2"/>
  <c r="DU19" i="2"/>
  <c r="DS19" i="2"/>
  <c r="DP19" i="2"/>
  <c r="DN19" i="2"/>
  <c r="DK19" i="2"/>
  <c r="DI19" i="2"/>
  <c r="DF19" i="2"/>
  <c r="DD19" i="2"/>
  <c r="DA19" i="2"/>
  <c r="CY19" i="2"/>
  <c r="CV19" i="2"/>
  <c r="CT19" i="2"/>
  <c r="CQ19" i="2"/>
  <c r="CO19" i="2"/>
  <c r="CL19" i="2"/>
  <c r="CJ19" i="2"/>
  <c r="CG19" i="2"/>
  <c r="CE19" i="2"/>
  <c r="CA19" i="2"/>
  <c r="BY19" i="2"/>
  <c r="BV19" i="2"/>
  <c r="BT19" i="2"/>
  <c r="BQ19" i="2"/>
  <c r="BO19" i="2"/>
  <c r="BL19" i="2"/>
  <c r="BJ19" i="2"/>
  <c r="BG19" i="2"/>
  <c r="BE19" i="2"/>
  <c r="BB19" i="2"/>
  <c r="AZ19" i="2"/>
  <c r="AW19" i="2"/>
  <c r="AU19" i="2"/>
  <c r="AR19" i="2"/>
  <c r="AP19" i="2"/>
  <c r="AL19" i="2"/>
  <c r="AJ19" i="2"/>
  <c r="AG19" i="2"/>
  <c r="AE19" i="2"/>
  <c r="AB19" i="2"/>
  <c r="Z19" i="2"/>
  <c r="W19" i="2"/>
  <c r="U19" i="2"/>
  <c r="H19" i="2"/>
  <c r="IF18" i="2"/>
  <c r="ID18" i="2"/>
  <c r="IA18" i="2"/>
  <c r="HY18" i="2"/>
  <c r="HV18" i="2"/>
  <c r="HT18" i="2"/>
  <c r="HQ18" i="2"/>
  <c r="HO18" i="2"/>
  <c r="HL18" i="2"/>
  <c r="HJ18" i="2"/>
  <c r="HG18" i="2"/>
  <c r="HE18" i="2"/>
  <c r="HB18" i="2"/>
  <c r="GZ18" i="2"/>
  <c r="GW18" i="2"/>
  <c r="GU18" i="2"/>
  <c r="GR18" i="2"/>
  <c r="GP18" i="2"/>
  <c r="GM18" i="2"/>
  <c r="GK18" i="2"/>
  <c r="GH18" i="2"/>
  <c r="GF18" i="2"/>
  <c r="GC18" i="2"/>
  <c r="GA18" i="2"/>
  <c r="FX18" i="2"/>
  <c r="FV18" i="2"/>
  <c r="FS18" i="2"/>
  <c r="FQ18" i="2"/>
  <c r="FN18" i="2"/>
  <c r="FL18" i="2"/>
  <c r="FI18" i="2"/>
  <c r="FG18" i="2"/>
  <c r="FD18" i="2"/>
  <c r="FB18" i="2"/>
  <c r="EY18" i="2"/>
  <c r="EW18" i="2"/>
  <c r="ET18" i="2"/>
  <c r="ER18" i="2"/>
  <c r="EO18" i="2"/>
  <c r="EM18" i="2"/>
  <c r="EJ18" i="2"/>
  <c r="EH18" i="2"/>
  <c r="EE18" i="2"/>
  <c r="EC18" i="2"/>
  <c r="DZ18" i="2"/>
  <c r="DX18" i="2"/>
  <c r="DU18" i="2"/>
  <c r="DS18" i="2"/>
  <c r="DP18" i="2"/>
  <c r="DN18" i="2"/>
  <c r="DK18" i="2"/>
  <c r="DI18" i="2"/>
  <c r="DF18" i="2"/>
  <c r="DD18" i="2"/>
  <c r="DA18" i="2"/>
  <c r="CY18" i="2"/>
  <c r="CV18" i="2"/>
  <c r="CT18" i="2"/>
  <c r="CQ18" i="2"/>
  <c r="CO18" i="2"/>
  <c r="CL18" i="2"/>
  <c r="CJ18" i="2"/>
  <c r="CG18" i="2"/>
  <c r="CE18" i="2"/>
  <c r="CA18" i="2"/>
  <c r="BY18" i="2"/>
  <c r="BV18" i="2"/>
  <c r="BT18" i="2"/>
  <c r="BQ18" i="2"/>
  <c r="BO18" i="2"/>
  <c r="BL18" i="2"/>
  <c r="BJ18" i="2"/>
  <c r="BG18" i="2"/>
  <c r="BE18" i="2"/>
  <c r="BB18" i="2"/>
  <c r="AZ18" i="2"/>
  <c r="AW18" i="2"/>
  <c r="AU18" i="2"/>
  <c r="AR18" i="2"/>
  <c r="AP18" i="2"/>
  <c r="AL18" i="2"/>
  <c r="AJ18" i="2"/>
  <c r="AG18" i="2"/>
  <c r="AE18" i="2"/>
  <c r="AB18" i="2"/>
  <c r="Z18" i="2"/>
  <c r="W18" i="2"/>
  <c r="U18" i="2"/>
  <c r="H18" i="2"/>
  <c r="IF17" i="2"/>
  <c r="ID17" i="2"/>
  <c r="IA17" i="2"/>
  <c r="HY17" i="2"/>
  <c r="HV17" i="2"/>
  <c r="HT17" i="2"/>
  <c r="HQ17" i="2"/>
  <c r="HO17" i="2"/>
  <c r="HL17" i="2"/>
  <c r="HJ17" i="2"/>
  <c r="HG17" i="2"/>
  <c r="HE17" i="2"/>
  <c r="HB17" i="2"/>
  <c r="GZ17" i="2"/>
  <c r="GW17" i="2"/>
  <c r="GU17" i="2"/>
  <c r="GR17" i="2"/>
  <c r="GP17" i="2"/>
  <c r="GM17" i="2"/>
  <c r="GK17" i="2"/>
  <c r="GH17" i="2"/>
  <c r="GF17" i="2"/>
  <c r="GC17" i="2"/>
  <c r="GA17" i="2"/>
  <c r="FX17" i="2"/>
  <c r="FV17" i="2"/>
  <c r="FS17" i="2"/>
  <c r="FQ17" i="2"/>
  <c r="FN17" i="2"/>
  <c r="FL17" i="2"/>
  <c r="FI17" i="2"/>
  <c r="FG17" i="2"/>
  <c r="FD17" i="2"/>
  <c r="FB17" i="2"/>
  <c r="EY17" i="2"/>
  <c r="EW17" i="2"/>
  <c r="ET17" i="2"/>
  <c r="ER17" i="2"/>
  <c r="EO17" i="2"/>
  <c r="EM17" i="2"/>
  <c r="EJ17" i="2"/>
  <c r="EH17" i="2"/>
  <c r="EE17" i="2"/>
  <c r="EC17" i="2"/>
  <c r="DZ17" i="2"/>
  <c r="DX17" i="2"/>
  <c r="DU17" i="2"/>
  <c r="DS17" i="2"/>
  <c r="DP17" i="2"/>
  <c r="DN17" i="2"/>
  <c r="DK17" i="2"/>
  <c r="DI17" i="2"/>
  <c r="DF17" i="2"/>
  <c r="DD17" i="2"/>
  <c r="DA17" i="2"/>
  <c r="CY17" i="2"/>
  <c r="CV17" i="2"/>
  <c r="CT17" i="2"/>
  <c r="CQ17" i="2"/>
  <c r="CO17" i="2"/>
  <c r="CL17" i="2"/>
  <c r="CJ17" i="2"/>
  <c r="CG17" i="2"/>
  <c r="CE17" i="2"/>
  <c r="CA17" i="2"/>
  <c r="BY17" i="2"/>
  <c r="BV17" i="2"/>
  <c r="BT17" i="2"/>
  <c r="BQ17" i="2"/>
  <c r="BO17" i="2"/>
  <c r="BL17" i="2"/>
  <c r="BJ17" i="2"/>
  <c r="BG17" i="2"/>
  <c r="BE17" i="2"/>
  <c r="BB17" i="2"/>
  <c r="AZ17" i="2"/>
  <c r="AW17" i="2"/>
  <c r="AU17" i="2"/>
  <c r="AR17" i="2"/>
  <c r="AP17" i="2"/>
  <c r="AL17" i="2"/>
  <c r="AJ17" i="2"/>
  <c r="AG17" i="2"/>
  <c r="AE17" i="2"/>
  <c r="AB17" i="2"/>
  <c r="Z17" i="2"/>
  <c r="W17" i="2"/>
  <c r="U17" i="2"/>
  <c r="H17" i="2"/>
  <c r="IF16" i="2"/>
  <c r="ID16" i="2"/>
  <c r="IA16" i="2"/>
  <c r="HY16" i="2"/>
  <c r="HV16" i="2"/>
  <c r="HT16" i="2"/>
  <c r="HQ16" i="2"/>
  <c r="HO16" i="2"/>
  <c r="HL16" i="2"/>
  <c r="HJ16" i="2"/>
  <c r="HG16" i="2"/>
  <c r="HE16" i="2"/>
  <c r="HB16" i="2"/>
  <c r="GZ16" i="2"/>
  <c r="GW16" i="2"/>
  <c r="GU16" i="2"/>
  <c r="GR16" i="2"/>
  <c r="GP16" i="2"/>
  <c r="GM16" i="2"/>
  <c r="GK16" i="2"/>
  <c r="GH16" i="2"/>
  <c r="GF16" i="2"/>
  <c r="GC16" i="2"/>
  <c r="GA16" i="2"/>
  <c r="FX16" i="2"/>
  <c r="FV16" i="2"/>
  <c r="FS16" i="2"/>
  <c r="FQ16" i="2"/>
  <c r="FN16" i="2"/>
  <c r="FL16" i="2"/>
  <c r="FI16" i="2"/>
  <c r="FG16" i="2"/>
  <c r="FD16" i="2"/>
  <c r="FB16" i="2"/>
  <c r="EY16" i="2"/>
  <c r="EW16" i="2"/>
  <c r="ET16" i="2"/>
  <c r="ER16" i="2"/>
  <c r="EO16" i="2"/>
  <c r="EM16" i="2"/>
  <c r="EJ16" i="2"/>
  <c r="EH16" i="2"/>
  <c r="EE16" i="2"/>
  <c r="EC16" i="2"/>
  <c r="DZ16" i="2"/>
  <c r="DX16" i="2"/>
  <c r="DU16" i="2"/>
  <c r="DS16" i="2"/>
  <c r="DP16" i="2"/>
  <c r="DN16" i="2"/>
  <c r="DK16" i="2"/>
  <c r="DI16" i="2"/>
  <c r="DF16" i="2"/>
  <c r="DD16" i="2"/>
  <c r="DA16" i="2"/>
  <c r="CY16" i="2"/>
  <c r="CV16" i="2"/>
  <c r="CT16" i="2"/>
  <c r="CQ16" i="2"/>
  <c r="CO16" i="2"/>
  <c r="CL16" i="2"/>
  <c r="CJ16" i="2"/>
  <c r="CG16" i="2"/>
  <c r="CE16" i="2"/>
  <c r="CA16" i="2"/>
  <c r="BY16" i="2"/>
  <c r="BV16" i="2"/>
  <c r="BT16" i="2"/>
  <c r="BQ16" i="2"/>
  <c r="BO16" i="2"/>
  <c r="BL16" i="2"/>
  <c r="BJ16" i="2"/>
  <c r="BG16" i="2"/>
  <c r="BE16" i="2"/>
  <c r="BB16" i="2"/>
  <c r="AZ16" i="2"/>
  <c r="AW16" i="2"/>
  <c r="AU16" i="2"/>
  <c r="AR16" i="2"/>
  <c r="AP16" i="2"/>
  <c r="AL16" i="2"/>
  <c r="AJ16" i="2"/>
  <c r="AG16" i="2"/>
  <c r="AE16" i="2"/>
  <c r="AB16" i="2"/>
  <c r="Z16" i="2"/>
  <c r="W16" i="2"/>
  <c r="U16" i="2"/>
  <c r="H16" i="2"/>
  <c r="IF15" i="2"/>
  <c r="ID15" i="2"/>
  <c r="IA15" i="2"/>
  <c r="HY15" i="2"/>
  <c r="HV15" i="2"/>
  <c r="HT15" i="2"/>
  <c r="HQ15" i="2"/>
  <c r="HO15" i="2"/>
  <c r="HL15" i="2"/>
  <c r="HJ15" i="2"/>
  <c r="HG15" i="2"/>
  <c r="HE15" i="2"/>
  <c r="HB15" i="2"/>
  <c r="GZ15" i="2"/>
  <c r="GW15" i="2"/>
  <c r="GU15" i="2"/>
  <c r="GR15" i="2"/>
  <c r="GP15" i="2"/>
  <c r="GM15" i="2"/>
  <c r="GK15" i="2"/>
  <c r="GH15" i="2"/>
  <c r="GF15" i="2"/>
  <c r="GC15" i="2"/>
  <c r="GA15" i="2"/>
  <c r="FX15" i="2"/>
  <c r="FV15" i="2"/>
  <c r="FS15" i="2"/>
  <c r="FQ15" i="2"/>
  <c r="FN15" i="2"/>
  <c r="FL15" i="2"/>
  <c r="FI15" i="2"/>
  <c r="FG15" i="2"/>
  <c r="FD15" i="2"/>
  <c r="FB15" i="2"/>
  <c r="EY15" i="2"/>
  <c r="EW15" i="2"/>
  <c r="ET15" i="2"/>
  <c r="ER15" i="2"/>
  <c r="EO15" i="2"/>
  <c r="EM15" i="2"/>
  <c r="EJ15" i="2"/>
  <c r="EH15" i="2"/>
  <c r="EE15" i="2"/>
  <c r="EC15" i="2"/>
  <c r="DZ15" i="2"/>
  <c r="DX15" i="2"/>
  <c r="DU15" i="2"/>
  <c r="DS15" i="2"/>
  <c r="DP15" i="2"/>
  <c r="DN15" i="2"/>
  <c r="DK15" i="2"/>
  <c r="DI15" i="2"/>
  <c r="DF15" i="2"/>
  <c r="DD15" i="2"/>
  <c r="DA15" i="2"/>
  <c r="CY15" i="2"/>
  <c r="CV15" i="2"/>
  <c r="CT15" i="2"/>
  <c r="CQ15" i="2"/>
  <c r="CO15" i="2"/>
  <c r="CL15" i="2"/>
  <c r="CJ15" i="2"/>
  <c r="CG15" i="2"/>
  <c r="CE15" i="2"/>
  <c r="CA15" i="2"/>
  <c r="BY15" i="2"/>
  <c r="BV15" i="2"/>
  <c r="BT15" i="2"/>
  <c r="BQ15" i="2"/>
  <c r="BO15" i="2"/>
  <c r="BL15" i="2"/>
  <c r="BJ15" i="2"/>
  <c r="BG15" i="2"/>
  <c r="BE15" i="2"/>
  <c r="BB15" i="2"/>
  <c r="AZ15" i="2"/>
  <c r="AW15" i="2"/>
  <c r="AU15" i="2"/>
  <c r="AR15" i="2"/>
  <c r="AP15" i="2"/>
  <c r="AL15" i="2"/>
  <c r="AJ15" i="2"/>
  <c r="AG15" i="2"/>
  <c r="AE15" i="2"/>
  <c r="AB15" i="2"/>
  <c r="Z15" i="2"/>
  <c r="W15" i="2"/>
  <c r="U15" i="2"/>
  <c r="H15" i="2"/>
  <c r="IF14" i="2"/>
  <c r="ID14" i="2"/>
  <c r="IA14" i="2"/>
  <c r="HY14" i="2"/>
  <c r="HV14" i="2"/>
  <c r="HT14" i="2"/>
  <c r="HQ14" i="2"/>
  <c r="HO14" i="2"/>
  <c r="HL14" i="2"/>
  <c r="HJ14" i="2"/>
  <c r="HG14" i="2"/>
  <c r="HE14" i="2"/>
  <c r="HB14" i="2"/>
  <c r="GZ14" i="2"/>
  <c r="GW14" i="2"/>
  <c r="GU14" i="2"/>
  <c r="GR14" i="2"/>
  <c r="GP14" i="2"/>
  <c r="GM14" i="2"/>
  <c r="GK14" i="2"/>
  <c r="GH14" i="2"/>
  <c r="GF14" i="2"/>
  <c r="GC14" i="2"/>
  <c r="GA14" i="2"/>
  <c r="FX14" i="2"/>
  <c r="FV14" i="2"/>
  <c r="FS14" i="2"/>
  <c r="FQ14" i="2"/>
  <c r="FN14" i="2"/>
  <c r="FL14" i="2"/>
  <c r="FI14" i="2"/>
  <c r="FG14" i="2"/>
  <c r="FD14" i="2"/>
  <c r="FB14" i="2"/>
  <c r="EY14" i="2"/>
  <c r="EW14" i="2"/>
  <c r="ET14" i="2"/>
  <c r="ER14" i="2"/>
  <c r="EO14" i="2"/>
  <c r="EM14" i="2"/>
  <c r="EJ14" i="2"/>
  <c r="EH14" i="2"/>
  <c r="EE14" i="2"/>
  <c r="EC14" i="2"/>
  <c r="DZ14" i="2"/>
  <c r="DX14" i="2"/>
  <c r="DU14" i="2"/>
  <c r="DS14" i="2"/>
  <c r="DP14" i="2"/>
  <c r="DN14" i="2"/>
  <c r="DK14" i="2"/>
  <c r="DI14" i="2"/>
  <c r="DF14" i="2"/>
  <c r="DD14" i="2"/>
  <c r="DA14" i="2"/>
  <c r="CY14" i="2"/>
  <c r="CV14" i="2"/>
  <c r="CT14" i="2"/>
  <c r="CQ14" i="2"/>
  <c r="CO14" i="2"/>
  <c r="CL14" i="2"/>
  <c r="CJ14" i="2"/>
  <c r="CG14" i="2"/>
  <c r="CE14" i="2"/>
  <c r="CA14" i="2"/>
  <c r="BY14" i="2"/>
  <c r="BV14" i="2"/>
  <c r="BT14" i="2"/>
  <c r="BQ14" i="2"/>
  <c r="BO14" i="2"/>
  <c r="BL14" i="2"/>
  <c r="BJ14" i="2"/>
  <c r="BG14" i="2"/>
  <c r="BE14" i="2"/>
  <c r="BB14" i="2"/>
  <c r="AZ14" i="2"/>
  <c r="AW14" i="2"/>
  <c r="AU14" i="2"/>
  <c r="AR14" i="2"/>
  <c r="AP14" i="2"/>
  <c r="AL14" i="2"/>
  <c r="AJ14" i="2"/>
  <c r="AG14" i="2"/>
  <c r="AE14" i="2"/>
  <c r="AB14" i="2"/>
  <c r="Z14" i="2"/>
  <c r="W14" i="2"/>
  <c r="U14" i="2"/>
  <c r="H14" i="2"/>
  <c r="IF13" i="2"/>
  <c r="ID13" i="2"/>
  <c r="IA13" i="2"/>
  <c r="HY13" i="2"/>
  <c r="HV13" i="2"/>
  <c r="HT13" i="2"/>
  <c r="HQ13" i="2"/>
  <c r="HO13" i="2"/>
  <c r="HL13" i="2"/>
  <c r="HJ13" i="2"/>
  <c r="HG13" i="2"/>
  <c r="HE13" i="2"/>
  <c r="HB13" i="2"/>
  <c r="GZ13" i="2"/>
  <c r="GW13" i="2"/>
  <c r="GU13" i="2"/>
  <c r="GR13" i="2"/>
  <c r="GP13" i="2"/>
  <c r="GM13" i="2"/>
  <c r="GK13" i="2"/>
  <c r="GH13" i="2"/>
  <c r="GF13" i="2"/>
  <c r="GC13" i="2"/>
  <c r="GA13" i="2"/>
  <c r="FX13" i="2"/>
  <c r="FV13" i="2"/>
  <c r="FS13" i="2"/>
  <c r="FQ13" i="2"/>
  <c r="FN13" i="2"/>
  <c r="FL13" i="2"/>
  <c r="FI13" i="2"/>
  <c r="FG13" i="2"/>
  <c r="FD13" i="2"/>
  <c r="FB13" i="2"/>
  <c r="EY13" i="2"/>
  <c r="EW13" i="2"/>
  <c r="ET13" i="2"/>
  <c r="ER13" i="2"/>
  <c r="EO13" i="2"/>
  <c r="EM13" i="2"/>
  <c r="EJ13" i="2"/>
  <c r="EH13" i="2"/>
  <c r="EE13" i="2"/>
  <c r="EC13" i="2"/>
  <c r="DZ13" i="2"/>
  <c r="DX13" i="2"/>
  <c r="DU13" i="2"/>
  <c r="DS13" i="2"/>
  <c r="DP13" i="2"/>
  <c r="DN13" i="2"/>
  <c r="DK13" i="2"/>
  <c r="DI13" i="2"/>
  <c r="DF13" i="2"/>
  <c r="DD13" i="2"/>
  <c r="DA13" i="2"/>
  <c r="CY13" i="2"/>
  <c r="CV13" i="2"/>
  <c r="CT13" i="2"/>
  <c r="CQ13" i="2"/>
  <c r="CO13" i="2"/>
  <c r="CL13" i="2"/>
  <c r="CJ13" i="2"/>
  <c r="CG13" i="2"/>
  <c r="CE13" i="2"/>
  <c r="CA13" i="2"/>
  <c r="BY13" i="2"/>
  <c r="BV13" i="2"/>
  <c r="BT13" i="2"/>
  <c r="BQ13" i="2"/>
  <c r="BO13" i="2"/>
  <c r="BL13" i="2"/>
  <c r="BJ13" i="2"/>
  <c r="BG13" i="2"/>
  <c r="BE13" i="2"/>
  <c r="BB13" i="2"/>
  <c r="AZ13" i="2"/>
  <c r="AW13" i="2"/>
  <c r="AU13" i="2"/>
  <c r="AR13" i="2"/>
  <c r="AP13" i="2"/>
  <c r="AL13" i="2"/>
  <c r="AJ13" i="2"/>
  <c r="AG13" i="2"/>
  <c r="AE13" i="2"/>
  <c r="AB13" i="2"/>
  <c r="Z13" i="2"/>
  <c r="W13" i="2"/>
  <c r="U13" i="2"/>
  <c r="H13" i="2"/>
  <c r="IF12" i="2"/>
  <c r="ID12" i="2"/>
  <c r="IA12" i="2"/>
  <c r="HY12" i="2"/>
  <c r="HV12" i="2"/>
  <c r="HT12" i="2"/>
  <c r="HQ12" i="2"/>
  <c r="HO12" i="2"/>
  <c r="HL12" i="2"/>
  <c r="HJ12" i="2"/>
  <c r="HG12" i="2"/>
  <c r="HE12" i="2"/>
  <c r="HB12" i="2"/>
  <c r="GZ12" i="2"/>
  <c r="GW12" i="2"/>
  <c r="GU12" i="2"/>
  <c r="GR12" i="2"/>
  <c r="GP12" i="2"/>
  <c r="GM12" i="2"/>
  <c r="GK12" i="2"/>
  <c r="GH12" i="2"/>
  <c r="GF12" i="2"/>
  <c r="GC12" i="2"/>
  <c r="GA12" i="2"/>
  <c r="FX12" i="2"/>
  <c r="FV12" i="2"/>
  <c r="FS12" i="2"/>
  <c r="FQ12" i="2"/>
  <c r="FN12" i="2"/>
  <c r="FL12" i="2"/>
  <c r="FI12" i="2"/>
  <c r="FG12" i="2"/>
  <c r="FD12" i="2"/>
  <c r="FB12" i="2"/>
  <c r="EY12" i="2"/>
  <c r="EW12" i="2"/>
  <c r="ET12" i="2"/>
  <c r="ER12" i="2"/>
  <c r="EO12" i="2"/>
  <c r="EM12" i="2"/>
  <c r="EJ12" i="2"/>
  <c r="EH12" i="2"/>
  <c r="EE12" i="2"/>
  <c r="EC12" i="2"/>
  <c r="DZ12" i="2"/>
  <c r="DX12" i="2"/>
  <c r="DU12" i="2"/>
  <c r="DS12" i="2"/>
  <c r="DP12" i="2"/>
  <c r="DN12" i="2"/>
  <c r="DK12" i="2"/>
  <c r="DI12" i="2"/>
  <c r="DF12" i="2"/>
  <c r="DD12" i="2"/>
  <c r="DA12" i="2"/>
  <c r="CY12" i="2"/>
  <c r="CV12" i="2"/>
  <c r="CT12" i="2"/>
  <c r="CQ12" i="2"/>
  <c r="CO12" i="2"/>
  <c r="CL12" i="2"/>
  <c r="CJ12" i="2"/>
  <c r="CG12" i="2"/>
  <c r="CE12" i="2"/>
  <c r="CA12" i="2"/>
  <c r="BY12" i="2"/>
  <c r="BV12" i="2"/>
  <c r="BT12" i="2"/>
  <c r="BQ12" i="2"/>
  <c r="BO12" i="2"/>
  <c r="BL12" i="2"/>
  <c r="BJ12" i="2"/>
  <c r="BG12" i="2"/>
  <c r="BE12" i="2"/>
  <c r="BB12" i="2"/>
  <c r="AZ12" i="2"/>
  <c r="AW12" i="2"/>
  <c r="AU12" i="2"/>
  <c r="AR12" i="2"/>
  <c r="AP12" i="2"/>
  <c r="AL12" i="2"/>
  <c r="AJ12" i="2"/>
  <c r="AG12" i="2"/>
  <c r="AE12" i="2"/>
  <c r="AB12" i="2"/>
  <c r="Z12" i="2"/>
  <c r="W12" i="2"/>
  <c r="U12" i="2"/>
  <c r="Q12" i="2"/>
  <c r="P12" i="2"/>
  <c r="H12" i="2"/>
  <c r="IF11" i="2"/>
  <c r="ID11" i="2"/>
  <c r="IA11" i="2"/>
  <c r="HY11" i="2"/>
  <c r="HV11" i="2"/>
  <c r="HT11" i="2"/>
  <c r="HQ11" i="2"/>
  <c r="HO11" i="2"/>
  <c r="HL11" i="2"/>
  <c r="HJ11" i="2"/>
  <c r="HG11" i="2"/>
  <c r="HE11" i="2"/>
  <c r="HB11" i="2"/>
  <c r="GZ11" i="2"/>
  <c r="GW11" i="2"/>
  <c r="GU11" i="2"/>
  <c r="GR11" i="2"/>
  <c r="GP11" i="2"/>
  <c r="GM11" i="2"/>
  <c r="GK11" i="2"/>
  <c r="GH11" i="2"/>
  <c r="GF11" i="2"/>
  <c r="GC11" i="2"/>
  <c r="GA11" i="2"/>
  <c r="FX11" i="2"/>
  <c r="FV11" i="2"/>
  <c r="FS11" i="2"/>
  <c r="FQ11" i="2"/>
  <c r="FN11" i="2"/>
  <c r="FL11" i="2"/>
  <c r="FI11" i="2"/>
  <c r="FG11" i="2"/>
  <c r="FD11" i="2"/>
  <c r="FB11" i="2"/>
  <c r="EY11" i="2"/>
  <c r="EW11" i="2"/>
  <c r="ET11" i="2"/>
  <c r="ER11" i="2"/>
  <c r="EO11" i="2"/>
  <c r="EM11" i="2"/>
  <c r="EJ11" i="2"/>
  <c r="EH11" i="2"/>
  <c r="EE11" i="2"/>
  <c r="EC11" i="2"/>
  <c r="DZ11" i="2"/>
  <c r="DX11" i="2"/>
  <c r="DU11" i="2"/>
  <c r="DS11" i="2"/>
  <c r="DP11" i="2"/>
  <c r="DN11" i="2"/>
  <c r="DK11" i="2"/>
  <c r="DI11" i="2"/>
  <c r="DF11" i="2"/>
  <c r="DD11" i="2"/>
  <c r="DA11" i="2"/>
  <c r="CY11" i="2"/>
  <c r="CV11" i="2"/>
  <c r="CT11" i="2"/>
  <c r="CQ11" i="2"/>
  <c r="CO11" i="2"/>
  <c r="CL11" i="2"/>
  <c r="CJ11" i="2"/>
  <c r="CG11" i="2"/>
  <c r="CE11" i="2"/>
  <c r="CA11" i="2"/>
  <c r="BY11" i="2"/>
  <c r="BV11" i="2"/>
  <c r="BT11" i="2"/>
  <c r="BQ11" i="2"/>
  <c r="BO11" i="2"/>
  <c r="BL11" i="2"/>
  <c r="BJ11" i="2"/>
  <c r="BG11" i="2"/>
  <c r="BE11" i="2"/>
  <c r="BB11" i="2"/>
  <c r="AZ11" i="2"/>
  <c r="AW11" i="2"/>
  <c r="AU11" i="2"/>
  <c r="AR11" i="2"/>
  <c r="AP11" i="2"/>
  <c r="AL11" i="2"/>
  <c r="AJ11" i="2"/>
  <c r="AG11" i="2"/>
  <c r="AE11" i="2"/>
  <c r="AB11" i="2"/>
  <c r="Z11" i="2"/>
  <c r="W11" i="2"/>
  <c r="U11" i="2"/>
  <c r="H11" i="2"/>
  <c r="IF10" i="2"/>
  <c r="ID10" i="2"/>
  <c r="IA10" i="2"/>
  <c r="HY10" i="2"/>
  <c r="HV10" i="2"/>
  <c r="HT10" i="2"/>
  <c r="HQ10" i="2"/>
  <c r="HO10" i="2"/>
  <c r="HL10" i="2"/>
  <c r="HJ10" i="2"/>
  <c r="HG10" i="2"/>
  <c r="HE10" i="2"/>
  <c r="HB10" i="2"/>
  <c r="GZ10" i="2"/>
  <c r="GW10" i="2"/>
  <c r="GU10" i="2"/>
  <c r="GR10" i="2"/>
  <c r="GP10" i="2"/>
  <c r="GM10" i="2"/>
  <c r="GK10" i="2"/>
  <c r="GH10" i="2"/>
  <c r="GF10" i="2"/>
  <c r="GC10" i="2"/>
  <c r="GA10" i="2"/>
  <c r="FX10" i="2"/>
  <c r="FV10" i="2"/>
  <c r="FS10" i="2"/>
  <c r="FQ10" i="2"/>
  <c r="FN10" i="2"/>
  <c r="FL10" i="2"/>
  <c r="FI10" i="2"/>
  <c r="FG10" i="2"/>
  <c r="FD10" i="2"/>
  <c r="FB10" i="2"/>
  <c r="EY10" i="2"/>
  <c r="EW10" i="2"/>
  <c r="ET10" i="2"/>
  <c r="ER10" i="2"/>
  <c r="EO10" i="2"/>
  <c r="EM10" i="2"/>
  <c r="EJ10" i="2"/>
  <c r="EH10" i="2"/>
  <c r="EE10" i="2"/>
  <c r="EC10" i="2"/>
  <c r="DZ10" i="2"/>
  <c r="DX10" i="2"/>
  <c r="DU10" i="2"/>
  <c r="DS10" i="2"/>
  <c r="DP10" i="2"/>
  <c r="DN10" i="2"/>
  <c r="DK10" i="2"/>
  <c r="DI10" i="2"/>
  <c r="DF10" i="2"/>
  <c r="DD10" i="2"/>
  <c r="DA10" i="2"/>
  <c r="CY10" i="2"/>
  <c r="CV10" i="2"/>
  <c r="CT10" i="2"/>
  <c r="CQ10" i="2"/>
  <c r="CO10" i="2"/>
  <c r="CL10" i="2"/>
  <c r="CJ10" i="2"/>
  <c r="CG10" i="2"/>
  <c r="CE10" i="2"/>
  <c r="CA10" i="2"/>
  <c r="BY10" i="2"/>
  <c r="BV10" i="2"/>
  <c r="BT10" i="2"/>
  <c r="BQ10" i="2"/>
  <c r="BO10" i="2"/>
  <c r="BL10" i="2"/>
  <c r="BJ10" i="2"/>
  <c r="BG10" i="2"/>
  <c r="BE10" i="2"/>
  <c r="BB10" i="2"/>
  <c r="AZ10" i="2"/>
  <c r="AW10" i="2"/>
  <c r="AU10" i="2"/>
  <c r="AR10" i="2"/>
  <c r="AP10" i="2"/>
  <c r="AL10" i="2"/>
  <c r="AJ10" i="2"/>
  <c r="AG10" i="2"/>
  <c r="AE10" i="2"/>
  <c r="AB10" i="2"/>
  <c r="Z10" i="2"/>
  <c r="W10" i="2"/>
  <c r="U10" i="2"/>
  <c r="H10" i="2"/>
  <c r="IF9" i="2"/>
  <c r="ID9" i="2"/>
  <c r="IA9" i="2"/>
  <c r="HY9" i="2"/>
  <c r="HV9" i="2"/>
  <c r="HT9" i="2"/>
  <c r="HQ9" i="2"/>
  <c r="HO9" i="2"/>
  <c r="HL9" i="2"/>
  <c r="HJ9" i="2"/>
  <c r="HG9" i="2"/>
  <c r="HE9" i="2"/>
  <c r="HB9" i="2"/>
  <c r="GZ9" i="2"/>
  <c r="GW9" i="2"/>
  <c r="GU9" i="2"/>
  <c r="GR9" i="2"/>
  <c r="GP9" i="2"/>
  <c r="GM9" i="2"/>
  <c r="GK9" i="2"/>
  <c r="GH9" i="2"/>
  <c r="GF9" i="2"/>
  <c r="GC9" i="2"/>
  <c r="GA9" i="2"/>
  <c r="FX9" i="2"/>
  <c r="FV9" i="2"/>
  <c r="FS9" i="2"/>
  <c r="FQ9" i="2"/>
  <c r="FN9" i="2"/>
  <c r="FL9" i="2"/>
  <c r="FI9" i="2"/>
  <c r="FG9" i="2"/>
  <c r="FD9" i="2"/>
  <c r="FB9" i="2"/>
  <c r="EY9" i="2"/>
  <c r="EW9" i="2"/>
  <c r="ET9" i="2"/>
  <c r="ER9" i="2"/>
  <c r="EO9" i="2"/>
  <c r="EM9" i="2"/>
  <c r="EJ9" i="2"/>
  <c r="EH9" i="2"/>
  <c r="EE9" i="2"/>
  <c r="EC9" i="2"/>
  <c r="DZ9" i="2"/>
  <c r="DX9" i="2"/>
  <c r="DU9" i="2"/>
  <c r="DS9" i="2"/>
  <c r="DP9" i="2"/>
  <c r="DN9" i="2"/>
  <c r="DK9" i="2"/>
  <c r="DI9" i="2"/>
  <c r="DF9" i="2"/>
  <c r="DD9" i="2"/>
  <c r="DA9" i="2"/>
  <c r="CY9" i="2"/>
  <c r="CV9" i="2"/>
  <c r="CT9" i="2"/>
  <c r="CQ9" i="2"/>
  <c r="CO9" i="2"/>
  <c r="CL9" i="2"/>
  <c r="CJ9" i="2"/>
  <c r="CG9" i="2"/>
  <c r="CE9" i="2"/>
  <c r="CA9" i="2"/>
  <c r="BY9" i="2"/>
  <c r="BV9" i="2"/>
  <c r="BT9" i="2"/>
  <c r="BQ9" i="2"/>
  <c r="BO9" i="2"/>
  <c r="BL9" i="2"/>
  <c r="BJ9" i="2"/>
  <c r="BG9" i="2"/>
  <c r="BE9" i="2"/>
  <c r="BB9" i="2"/>
  <c r="AZ9" i="2"/>
  <c r="AW9" i="2"/>
  <c r="AU9" i="2"/>
  <c r="AR9" i="2"/>
  <c r="AP9" i="2"/>
  <c r="AL9" i="2"/>
  <c r="AJ9" i="2"/>
  <c r="AG9" i="2"/>
  <c r="AE9" i="2"/>
  <c r="AB9" i="2"/>
  <c r="Z9" i="2"/>
  <c r="W9" i="2"/>
  <c r="U9" i="2"/>
  <c r="Q9" i="2"/>
  <c r="P9" i="2"/>
  <c r="H9" i="2"/>
  <c r="IF8" i="2"/>
  <c r="ID8" i="2"/>
  <c r="IA8" i="2"/>
  <c r="HY8" i="2"/>
  <c r="HV8" i="2"/>
  <c r="HT8" i="2"/>
  <c r="HQ8" i="2"/>
  <c r="HO8" i="2"/>
  <c r="HL8" i="2"/>
  <c r="HJ8" i="2"/>
  <c r="HG8" i="2"/>
  <c r="HE8" i="2"/>
  <c r="HB8" i="2"/>
  <c r="GZ8" i="2"/>
  <c r="GW8" i="2"/>
  <c r="GU8" i="2"/>
  <c r="GR8" i="2"/>
  <c r="GP8" i="2"/>
  <c r="GM8" i="2"/>
  <c r="GK8" i="2"/>
  <c r="GH8" i="2"/>
  <c r="GF8" i="2"/>
  <c r="GC8" i="2"/>
  <c r="GA8" i="2"/>
  <c r="FX8" i="2"/>
  <c r="FV8" i="2"/>
  <c r="FS8" i="2"/>
  <c r="FQ8" i="2"/>
  <c r="FN8" i="2"/>
  <c r="FL8" i="2"/>
  <c r="FI8" i="2"/>
  <c r="FG8" i="2"/>
  <c r="FD8" i="2"/>
  <c r="FB8" i="2"/>
  <c r="EY8" i="2"/>
  <c r="EW8" i="2"/>
  <c r="ET8" i="2"/>
  <c r="ER8" i="2"/>
  <c r="EO8" i="2"/>
  <c r="EM8" i="2"/>
  <c r="EJ8" i="2"/>
  <c r="EH8" i="2"/>
  <c r="EE8" i="2"/>
  <c r="EC8" i="2"/>
  <c r="DZ8" i="2"/>
  <c r="DX8" i="2"/>
  <c r="DU8" i="2"/>
  <c r="DS8" i="2"/>
  <c r="DP8" i="2"/>
  <c r="DN8" i="2"/>
  <c r="DK8" i="2"/>
  <c r="DI8" i="2"/>
  <c r="DF8" i="2"/>
  <c r="DD8" i="2"/>
  <c r="DA8" i="2"/>
  <c r="CY8" i="2"/>
  <c r="CV8" i="2"/>
  <c r="CT8" i="2"/>
  <c r="CQ8" i="2"/>
  <c r="CO8" i="2"/>
  <c r="CL8" i="2"/>
  <c r="CJ8" i="2"/>
  <c r="CG8" i="2"/>
  <c r="CE8" i="2"/>
  <c r="CA8" i="2"/>
  <c r="BY8" i="2"/>
  <c r="BV8" i="2"/>
  <c r="BT8" i="2"/>
  <c r="BQ8" i="2"/>
  <c r="BO8" i="2"/>
  <c r="BL8" i="2"/>
  <c r="BJ8" i="2"/>
  <c r="BG8" i="2"/>
  <c r="BE8" i="2"/>
  <c r="BB8" i="2"/>
  <c r="AZ8" i="2"/>
  <c r="AW8" i="2"/>
  <c r="AU8" i="2"/>
  <c r="AR8" i="2"/>
  <c r="AP8" i="2"/>
  <c r="AL8" i="2"/>
  <c r="AJ8" i="2"/>
  <c r="AG8" i="2"/>
  <c r="AE8" i="2"/>
  <c r="AB8" i="2"/>
  <c r="Z8" i="2"/>
  <c r="W8" i="2"/>
  <c r="U8" i="2"/>
  <c r="H8" i="2"/>
  <c r="IF7" i="2"/>
  <c r="ID7" i="2"/>
  <c r="IA7" i="2"/>
  <c r="HY7" i="2"/>
  <c r="HV7" i="2"/>
  <c r="HT7" i="2"/>
  <c r="HQ7" i="2"/>
  <c r="HO7" i="2"/>
  <c r="HL7" i="2"/>
  <c r="HJ7" i="2"/>
  <c r="HG7" i="2"/>
  <c r="HE7" i="2"/>
  <c r="HB7" i="2"/>
  <c r="GZ7" i="2"/>
  <c r="GW7" i="2"/>
  <c r="GU7" i="2"/>
  <c r="GR7" i="2"/>
  <c r="GP7" i="2"/>
  <c r="GM7" i="2"/>
  <c r="GK7" i="2"/>
  <c r="GH7" i="2"/>
  <c r="GF7" i="2"/>
  <c r="GC7" i="2"/>
  <c r="GA7" i="2"/>
  <c r="FX7" i="2"/>
  <c r="FV7" i="2"/>
  <c r="FS7" i="2"/>
  <c r="FQ7" i="2"/>
  <c r="FN7" i="2"/>
  <c r="FL7" i="2"/>
  <c r="FI7" i="2"/>
  <c r="FG7" i="2"/>
  <c r="FD7" i="2"/>
  <c r="FB7" i="2"/>
  <c r="EY7" i="2"/>
  <c r="EW7" i="2"/>
  <c r="ET7" i="2"/>
  <c r="ER7" i="2"/>
  <c r="EO7" i="2"/>
  <c r="EM7" i="2"/>
  <c r="EJ7" i="2"/>
  <c r="EH7" i="2"/>
  <c r="EE7" i="2"/>
  <c r="EC7" i="2"/>
  <c r="DZ7" i="2"/>
  <c r="DX7" i="2"/>
  <c r="DU7" i="2"/>
  <c r="DS7" i="2"/>
  <c r="DP7" i="2"/>
  <c r="DN7" i="2"/>
  <c r="DK7" i="2"/>
  <c r="DI7" i="2"/>
  <c r="DF7" i="2"/>
  <c r="DD7" i="2"/>
  <c r="DA7" i="2"/>
  <c r="CY7" i="2"/>
  <c r="CV7" i="2"/>
  <c r="CT7" i="2"/>
  <c r="CQ7" i="2"/>
  <c r="CO7" i="2"/>
  <c r="CL7" i="2"/>
  <c r="CJ7" i="2"/>
  <c r="CG7" i="2"/>
  <c r="CE7" i="2"/>
  <c r="CA7" i="2"/>
  <c r="BY7" i="2"/>
  <c r="BV7" i="2"/>
  <c r="BT7" i="2"/>
  <c r="BQ7" i="2"/>
  <c r="BO7" i="2"/>
  <c r="BL7" i="2"/>
  <c r="BJ7" i="2"/>
  <c r="BG7" i="2"/>
  <c r="BE7" i="2"/>
  <c r="BB7" i="2"/>
  <c r="AZ7" i="2"/>
  <c r="AW7" i="2"/>
  <c r="AU7" i="2"/>
  <c r="AR7" i="2"/>
  <c r="AP7" i="2"/>
  <c r="AL7" i="2"/>
  <c r="AJ7" i="2"/>
  <c r="AG7" i="2"/>
  <c r="AE7" i="2"/>
  <c r="AB7" i="2"/>
  <c r="Z7" i="2"/>
  <c r="W7" i="2"/>
  <c r="U7" i="2"/>
  <c r="H7" i="2"/>
  <c r="IF6" i="2"/>
  <c r="ID6" i="2"/>
  <c r="IA6" i="2"/>
  <c r="HY6" i="2"/>
  <c r="HV6" i="2"/>
  <c r="HT6" i="2"/>
  <c r="HQ6" i="2"/>
  <c r="HO6" i="2"/>
  <c r="HL6" i="2"/>
  <c r="HJ6" i="2"/>
  <c r="HG6" i="2"/>
  <c r="HE6" i="2"/>
  <c r="HB6" i="2"/>
  <c r="GZ6" i="2"/>
  <c r="GW6" i="2"/>
  <c r="GU6" i="2"/>
  <c r="GR6" i="2"/>
  <c r="GP6" i="2"/>
  <c r="GM6" i="2"/>
  <c r="GK6" i="2"/>
  <c r="GH6" i="2"/>
  <c r="GF6" i="2"/>
  <c r="GC6" i="2"/>
  <c r="GA6" i="2"/>
  <c r="FX6" i="2"/>
  <c r="FV6" i="2"/>
  <c r="FS6" i="2"/>
  <c r="FQ6" i="2"/>
  <c r="FN6" i="2"/>
  <c r="FL6" i="2"/>
  <c r="FI6" i="2"/>
  <c r="FG6" i="2"/>
  <c r="FD6" i="2"/>
  <c r="FB6" i="2"/>
  <c r="EY6" i="2"/>
  <c r="EW6" i="2"/>
  <c r="ET6" i="2"/>
  <c r="ER6" i="2"/>
  <c r="EO6" i="2"/>
  <c r="EM6" i="2"/>
  <c r="EJ6" i="2"/>
  <c r="EH6" i="2"/>
  <c r="EE6" i="2"/>
  <c r="EC6" i="2"/>
  <c r="DZ6" i="2"/>
  <c r="DX6" i="2"/>
  <c r="DU6" i="2"/>
  <c r="DS6" i="2"/>
  <c r="DP6" i="2"/>
  <c r="DN6" i="2"/>
  <c r="DK6" i="2"/>
  <c r="DI6" i="2"/>
  <c r="DF6" i="2"/>
  <c r="DD6" i="2"/>
  <c r="DA6" i="2"/>
  <c r="CY6" i="2"/>
  <c r="CV6" i="2"/>
  <c r="CT6" i="2"/>
  <c r="CQ6" i="2"/>
  <c r="CO6" i="2"/>
  <c r="CL6" i="2"/>
  <c r="CJ6" i="2"/>
  <c r="CG6" i="2"/>
  <c r="CE6" i="2"/>
  <c r="CA6" i="2"/>
  <c r="BY6" i="2"/>
  <c r="BV6" i="2"/>
  <c r="BT6" i="2"/>
  <c r="BQ6" i="2"/>
  <c r="BO6" i="2"/>
  <c r="BL6" i="2"/>
  <c r="BJ6" i="2"/>
  <c r="BG6" i="2"/>
  <c r="BE6" i="2"/>
  <c r="BB6" i="2"/>
  <c r="AZ6" i="2"/>
  <c r="AW6" i="2"/>
  <c r="AU6" i="2"/>
  <c r="AR6" i="2"/>
  <c r="AP6" i="2"/>
  <c r="AL6" i="2"/>
  <c r="AJ6" i="2"/>
  <c r="AG6" i="2"/>
  <c r="AE6" i="2"/>
  <c r="AB6" i="2"/>
  <c r="Z6" i="2"/>
  <c r="W6" i="2"/>
  <c r="U6" i="2"/>
  <c r="H6" i="2"/>
  <c r="IF5" i="2"/>
  <c r="ID5" i="2"/>
  <c r="IA5" i="2"/>
  <c r="HY5" i="2"/>
  <c r="HV5" i="2"/>
  <c r="HT5" i="2"/>
  <c r="HQ5" i="2"/>
  <c r="HO5" i="2"/>
  <c r="HL5" i="2"/>
  <c r="HJ5" i="2"/>
  <c r="HG5" i="2"/>
  <c r="HE5" i="2"/>
  <c r="HB5" i="2"/>
  <c r="GZ5" i="2"/>
  <c r="GW5" i="2"/>
  <c r="GU5" i="2"/>
  <c r="GR5" i="2"/>
  <c r="GP5" i="2"/>
  <c r="GM5" i="2"/>
  <c r="GK5" i="2"/>
  <c r="GH5" i="2"/>
  <c r="GF5" i="2"/>
  <c r="GC5" i="2"/>
  <c r="GA5" i="2"/>
  <c r="FX5" i="2"/>
  <c r="FV5" i="2"/>
  <c r="FS5" i="2"/>
  <c r="FQ5" i="2"/>
  <c r="FN5" i="2"/>
  <c r="FL5" i="2"/>
  <c r="FI5" i="2"/>
  <c r="FG5" i="2"/>
  <c r="FD5" i="2"/>
  <c r="FB5" i="2"/>
  <c r="EY5" i="2"/>
  <c r="EW5" i="2"/>
  <c r="ET5" i="2"/>
  <c r="ER5" i="2"/>
  <c r="EO5" i="2"/>
  <c r="EM5" i="2"/>
  <c r="EJ5" i="2"/>
  <c r="EH5" i="2"/>
  <c r="EE5" i="2"/>
  <c r="EC5" i="2"/>
  <c r="DZ5" i="2"/>
  <c r="DX5" i="2"/>
  <c r="DU5" i="2"/>
  <c r="DS5" i="2"/>
  <c r="DP5" i="2"/>
  <c r="DN5" i="2"/>
  <c r="DK5" i="2"/>
  <c r="DI5" i="2"/>
  <c r="DF5" i="2"/>
  <c r="DD5" i="2"/>
  <c r="DA5" i="2"/>
  <c r="CY5" i="2"/>
  <c r="CV5" i="2"/>
  <c r="CT5" i="2"/>
  <c r="CQ5" i="2"/>
  <c r="CO5" i="2"/>
  <c r="CL5" i="2"/>
  <c r="CJ5" i="2"/>
  <c r="CG5" i="2"/>
  <c r="CE5" i="2"/>
  <c r="CA5" i="2"/>
  <c r="BY5" i="2"/>
  <c r="BV5" i="2"/>
  <c r="BT5" i="2"/>
  <c r="BQ5" i="2"/>
  <c r="BO5" i="2"/>
  <c r="BL5" i="2"/>
  <c r="BJ5" i="2"/>
  <c r="BG5" i="2"/>
  <c r="BE5" i="2"/>
  <c r="BB5" i="2"/>
  <c r="AZ5" i="2"/>
  <c r="AW5" i="2"/>
  <c r="AU5" i="2"/>
  <c r="AR5" i="2"/>
  <c r="AP5" i="2"/>
  <c r="AL5" i="2"/>
  <c r="AJ5" i="2"/>
  <c r="AG5" i="2"/>
  <c r="AE5" i="2"/>
  <c r="AB5" i="2"/>
  <c r="Z5" i="2"/>
  <c r="W5" i="2"/>
  <c r="U5" i="2"/>
  <c r="H5" i="2"/>
  <c r="CB137" i="1"/>
  <c r="CG137" i="1"/>
  <c r="CL137" i="1"/>
  <c r="CQ137" i="1"/>
  <c r="CV137" i="1"/>
  <c r="DA137" i="1"/>
  <c r="DF137" i="1"/>
  <c r="DK137" i="1"/>
  <c r="DP137" i="1"/>
  <c r="DU137" i="1"/>
  <c r="DZ137" i="1"/>
  <c r="EE137" i="1"/>
  <c r="EJ137" i="1"/>
  <c r="EO137" i="1"/>
  <c r="ET137" i="1"/>
  <c r="EY137" i="1"/>
  <c r="FD137" i="1"/>
  <c r="FI137" i="1"/>
  <c r="FN137" i="1"/>
  <c r="FS137" i="1"/>
  <c r="FX137" i="1"/>
  <c r="GC137" i="1"/>
  <c r="GH137" i="1"/>
  <c r="GM137" i="1"/>
  <c r="GR137" i="1"/>
  <c r="GW137" i="1"/>
  <c r="HB137" i="1"/>
  <c r="HG137" i="1"/>
  <c r="HL137" i="1"/>
  <c r="HQ137" i="1"/>
  <c r="HV137" i="1"/>
  <c r="IA137" i="1"/>
  <c r="AM137" i="1"/>
  <c r="AR137" i="1"/>
  <c r="AW137" i="1"/>
  <c r="BB137" i="1"/>
  <c r="BG137" i="1"/>
  <c r="BL137" i="1"/>
  <c r="BQ137" i="1"/>
  <c r="BV137" i="1"/>
  <c r="R137" i="1"/>
  <c r="W137" i="1"/>
  <c r="AB137" i="1"/>
  <c r="AG137" i="1"/>
  <c r="HL134" i="1"/>
  <c r="HL135" i="1" s="1"/>
  <c r="HQ134" i="1"/>
  <c r="HQ135" i="1" s="1"/>
  <c r="HV134" i="1"/>
  <c r="HV135" i="1" s="1"/>
  <c r="IA134" i="1"/>
  <c r="IA135" i="1" s="1"/>
  <c r="GR134" i="1"/>
  <c r="GR135" i="1" s="1"/>
  <c r="GW134" i="1"/>
  <c r="GW135" i="1" s="1"/>
  <c r="HB134" i="1"/>
  <c r="HB135" i="1" s="1"/>
  <c r="HG134" i="1"/>
  <c r="HG135" i="1" s="1"/>
  <c r="FX134" i="1"/>
  <c r="FX135" i="1" s="1"/>
  <c r="GC134" i="1"/>
  <c r="GC135" i="1" s="1"/>
  <c r="GH134" i="1"/>
  <c r="GH135" i="1" s="1"/>
  <c r="GM134" i="1"/>
  <c r="GM135" i="1" s="1"/>
  <c r="FD134" i="1"/>
  <c r="FD135" i="1" s="1"/>
  <c r="FI134" i="1"/>
  <c r="FI135" i="1" s="1"/>
  <c r="FN134" i="1"/>
  <c r="FN135" i="1" s="1"/>
  <c r="FS134" i="1"/>
  <c r="FS135" i="1" s="1"/>
  <c r="EJ134" i="1"/>
  <c r="EJ135" i="1" s="1"/>
  <c r="EO134" i="1"/>
  <c r="EO135" i="1" s="1"/>
  <c r="ET134" i="1"/>
  <c r="ET135" i="1" s="1"/>
  <c r="EY134" i="1"/>
  <c r="EY135" i="1" s="1"/>
  <c r="DP134" i="1"/>
  <c r="DP135" i="1" s="1"/>
  <c r="DU134" i="1"/>
  <c r="DU135" i="1" s="1"/>
  <c r="DZ134" i="1"/>
  <c r="DZ135" i="1" s="1"/>
  <c r="EE134" i="1"/>
  <c r="EE135" i="1" s="1"/>
  <c r="CV134" i="1"/>
  <c r="CV135" i="1" s="1"/>
  <c r="DA134" i="1"/>
  <c r="DA135" i="1" s="1"/>
  <c r="DF134" i="1"/>
  <c r="DF135" i="1" s="1"/>
  <c r="DK134" i="1"/>
  <c r="DK135" i="1" s="1"/>
  <c r="CB134" i="1"/>
  <c r="CB135" i="1" s="1"/>
  <c r="CG134" i="1"/>
  <c r="CG135" i="1" s="1"/>
  <c r="CL134" i="1"/>
  <c r="CL135" i="1" s="1"/>
  <c r="CQ134" i="1"/>
  <c r="CQ135" i="1" s="1"/>
  <c r="AM134" i="1"/>
  <c r="AM135" i="1" s="1"/>
  <c r="AR134" i="1"/>
  <c r="AR135" i="1" s="1"/>
  <c r="AW134" i="1"/>
  <c r="AW135" i="1" s="1"/>
  <c r="BB134" i="1"/>
  <c r="BB135" i="1" s="1"/>
  <c r="BG134" i="1"/>
  <c r="BG135" i="1" s="1"/>
  <c r="BL134" i="1"/>
  <c r="BL135" i="1" s="1"/>
  <c r="BQ134" i="1"/>
  <c r="BQ135" i="1" s="1"/>
  <c r="BV134" i="1"/>
  <c r="BV135" i="1" s="1"/>
  <c r="R134" i="1"/>
  <c r="R135" i="1" s="1"/>
  <c r="S134" i="1"/>
  <c r="U134" i="1"/>
  <c r="U135" i="1" s="1"/>
  <c r="AB134" i="1"/>
  <c r="AB135" i="1" s="1"/>
  <c r="AG134" i="1"/>
  <c r="AG135" i="1" s="1"/>
  <c r="J13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2" i="1"/>
  <c r="K43" i="1"/>
  <c r="K44" i="1"/>
  <c r="K45" i="1"/>
  <c r="K46" i="1"/>
  <c r="K47" i="1"/>
  <c r="K48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J135" i="1"/>
  <c r="I134" i="1"/>
  <c r="I135" i="1" s="1"/>
  <c r="H134" i="1"/>
  <c r="H135" i="1" s="1"/>
  <c r="ID134" i="1"/>
  <c r="IE134" i="1" s="1"/>
  <c r="IB134" i="1"/>
  <c r="IC134" i="1" s="1"/>
  <c r="HY134" i="1"/>
  <c r="HZ134" i="1" s="1"/>
  <c r="HW134" i="1"/>
  <c r="HX134" i="1" s="1"/>
  <c r="HT134" i="1"/>
  <c r="HU134" i="1" s="1"/>
  <c r="HR134" i="1"/>
  <c r="HS134" i="1" s="1"/>
  <c r="HO134" i="1"/>
  <c r="HP134" i="1" s="1"/>
  <c r="HM134" i="1"/>
  <c r="HN134" i="1" s="1"/>
  <c r="HK134" i="1"/>
  <c r="HJ134" i="1"/>
  <c r="HI134" i="1"/>
  <c r="HH134" i="1"/>
  <c r="HF134" i="1"/>
  <c r="HE134" i="1"/>
  <c r="HD134" i="1"/>
  <c r="HC134" i="1"/>
  <c r="HA134" i="1"/>
  <c r="GZ134" i="1"/>
  <c r="GY134" i="1"/>
  <c r="GX134" i="1"/>
  <c r="GU134" i="1"/>
  <c r="GV134" i="1" s="1"/>
  <c r="GS134" i="1"/>
  <c r="GT134" i="1" s="1"/>
  <c r="GQ134" i="1"/>
  <c r="GP134" i="1"/>
  <c r="GO134" i="1"/>
  <c r="GN134" i="1"/>
  <c r="GK134" i="1"/>
  <c r="GL134" i="1" s="1"/>
  <c r="GI134" i="1"/>
  <c r="GJ134" i="1" s="1"/>
  <c r="GF134" i="1"/>
  <c r="GG134" i="1" s="1"/>
  <c r="GD134" i="1"/>
  <c r="GE134" i="1" s="1"/>
  <c r="GA134" i="1"/>
  <c r="GB134" i="1" s="1"/>
  <c r="FY134" i="1"/>
  <c r="FZ134" i="1" s="1"/>
  <c r="FW134" i="1"/>
  <c r="FV134" i="1"/>
  <c r="FU134" i="1"/>
  <c r="FT134" i="1"/>
  <c r="FQ134" i="1"/>
  <c r="FR134" i="1" s="1"/>
  <c r="FO134" i="1"/>
  <c r="FP134" i="1" s="1"/>
  <c r="FL134" i="1"/>
  <c r="FM134" i="1" s="1"/>
  <c r="FJ134" i="1"/>
  <c r="FK134" i="1" s="1"/>
  <c r="FG134" i="1"/>
  <c r="FH134" i="1" s="1"/>
  <c r="FE134" i="1"/>
  <c r="FF134" i="1" s="1"/>
  <c r="FC134" i="1"/>
  <c r="FB134" i="1"/>
  <c r="FA134" i="1"/>
  <c r="EZ134" i="1"/>
  <c r="EW134" i="1"/>
  <c r="EX134" i="1" s="1"/>
  <c r="EU134" i="1"/>
  <c r="EV134" i="1" s="1"/>
  <c r="ER134" i="1"/>
  <c r="ES134" i="1" s="1"/>
  <c r="EP134" i="1"/>
  <c r="EQ134" i="1" s="1"/>
  <c r="EM134" i="1"/>
  <c r="EN134" i="1" s="1"/>
  <c r="EK134" i="1"/>
  <c r="EL134" i="1" s="1"/>
  <c r="EI134" i="1"/>
  <c r="EH134" i="1"/>
  <c r="EG134" i="1"/>
  <c r="EF134" i="1"/>
  <c r="ED134" i="1"/>
  <c r="EC134" i="1"/>
  <c r="EB134" i="1"/>
  <c r="EA134" i="1"/>
  <c r="DX134" i="1"/>
  <c r="DY134" i="1" s="1"/>
  <c r="DV134" i="1"/>
  <c r="DW134" i="1" s="1"/>
  <c r="DS134" i="1"/>
  <c r="DT134" i="1" s="1"/>
  <c r="DQ134" i="1"/>
  <c r="DR134" i="1" s="1"/>
  <c r="DN134" i="1"/>
  <c r="DO134" i="1" s="1"/>
  <c r="DL134" i="1"/>
  <c r="DM134" i="1" s="1"/>
  <c r="DI134" i="1"/>
  <c r="DJ134" i="1" s="1"/>
  <c r="DG134" i="1"/>
  <c r="DH134" i="1" s="1"/>
  <c r="DD134" i="1"/>
  <c r="DE134" i="1" s="1"/>
  <c r="DB134" i="1"/>
  <c r="DC134" i="1" s="1"/>
  <c r="CY134" i="1"/>
  <c r="CZ134" i="1" s="1"/>
  <c r="CW134" i="1"/>
  <c r="CX134" i="1" s="1"/>
  <c r="CT134" i="1"/>
  <c r="CU134" i="1" s="1"/>
  <c r="CR134" i="1"/>
  <c r="CS134" i="1" s="1"/>
  <c r="CO134" i="1"/>
  <c r="CP134" i="1" s="1"/>
  <c r="CM134" i="1"/>
  <c r="CN134" i="1" s="1"/>
  <c r="CJ134" i="1"/>
  <c r="CK134" i="1" s="1"/>
  <c r="CH134" i="1"/>
  <c r="CI134" i="1" s="1"/>
  <c r="CE134" i="1"/>
  <c r="CF134" i="1" s="1"/>
  <c r="CC134" i="1"/>
  <c r="CD134" i="1" s="1"/>
  <c r="BY134" i="1"/>
  <c r="BZ134" i="1" s="1"/>
  <c r="BW134" i="1"/>
  <c r="BX134" i="1" s="1"/>
  <c r="BT134" i="1"/>
  <c r="BU134" i="1" s="1"/>
  <c r="BR134" i="1"/>
  <c r="BS134" i="1" s="1"/>
  <c r="BO134" i="1"/>
  <c r="BP134" i="1" s="1"/>
  <c r="BM134" i="1"/>
  <c r="BN134" i="1" s="1"/>
  <c r="BJ134" i="1"/>
  <c r="BK134" i="1" s="1"/>
  <c r="BH134" i="1"/>
  <c r="BI134" i="1" s="1"/>
  <c r="BE134" i="1"/>
  <c r="BC134" i="1"/>
  <c r="BD134" i="1" s="1"/>
  <c r="AZ134" i="1"/>
  <c r="BA134" i="1" s="1"/>
  <c r="AX134" i="1"/>
  <c r="AY134" i="1" s="1"/>
  <c r="AU134" i="1"/>
  <c r="AV134" i="1" s="1"/>
  <c r="AS134" i="1"/>
  <c r="AT134" i="1" s="1"/>
  <c r="AP134" i="1"/>
  <c r="AQ134" i="1" s="1"/>
  <c r="AN134" i="1"/>
  <c r="AO134" i="1" s="1"/>
  <c r="AJ134" i="1"/>
  <c r="AK134" i="1" s="1"/>
  <c r="AH134" i="1"/>
  <c r="AI134" i="1" s="1"/>
  <c r="AE134" i="1"/>
  <c r="AC134" i="1"/>
  <c r="AD134" i="1" s="1"/>
  <c r="Z134" i="1"/>
  <c r="AA134" i="1" s="1"/>
  <c r="X134" i="1"/>
  <c r="Y134" i="1" s="1"/>
  <c r="V134" i="1"/>
  <c r="T134" i="1"/>
  <c r="IE133" i="1"/>
  <c r="IC133" i="1"/>
  <c r="HZ133" i="1"/>
  <c r="HX133" i="1"/>
  <c r="HU133" i="1"/>
  <c r="HS133" i="1"/>
  <c r="HP133" i="1"/>
  <c r="HN133" i="1"/>
  <c r="HK133" i="1"/>
  <c r="HI133" i="1"/>
  <c r="HF133" i="1"/>
  <c r="HD133" i="1"/>
  <c r="HA133" i="1"/>
  <c r="GY133" i="1"/>
  <c r="GV133" i="1"/>
  <c r="GT133" i="1"/>
  <c r="GQ133" i="1"/>
  <c r="GO133" i="1"/>
  <c r="GL133" i="1"/>
  <c r="GJ133" i="1"/>
  <c r="GG133" i="1"/>
  <c r="GE133" i="1"/>
  <c r="GB133" i="1"/>
  <c r="FZ133" i="1"/>
  <c r="FW133" i="1"/>
  <c r="FU133" i="1"/>
  <c r="FR133" i="1"/>
  <c r="FP133" i="1"/>
  <c r="FM133" i="1"/>
  <c r="FK133" i="1"/>
  <c r="FH133" i="1"/>
  <c r="FF133" i="1"/>
  <c r="FC133" i="1"/>
  <c r="FA133" i="1"/>
  <c r="EX133" i="1"/>
  <c r="EV133" i="1"/>
  <c r="ES133" i="1"/>
  <c r="EQ133" i="1"/>
  <c r="EN133" i="1"/>
  <c r="EL133" i="1"/>
  <c r="EI133" i="1"/>
  <c r="EG133" i="1"/>
  <c r="ED133" i="1"/>
  <c r="EB133" i="1"/>
  <c r="DY133" i="1"/>
  <c r="DW133" i="1"/>
  <c r="DT133" i="1"/>
  <c r="DR133" i="1"/>
  <c r="DO133" i="1"/>
  <c r="DM133" i="1"/>
  <c r="DJ133" i="1"/>
  <c r="DH133" i="1"/>
  <c r="DE133" i="1"/>
  <c r="DC133" i="1"/>
  <c r="CZ133" i="1"/>
  <c r="CX133" i="1"/>
  <c r="CU133" i="1"/>
  <c r="CS133" i="1"/>
  <c r="CP133" i="1"/>
  <c r="CN133" i="1"/>
  <c r="CK133" i="1"/>
  <c r="CI133" i="1"/>
  <c r="CF133" i="1"/>
  <c r="CD133" i="1"/>
  <c r="BZ133" i="1"/>
  <c r="BX133" i="1"/>
  <c r="BU133" i="1"/>
  <c r="BS133" i="1"/>
  <c r="BP133" i="1"/>
  <c r="BN133" i="1"/>
  <c r="BK133" i="1"/>
  <c r="BI133" i="1"/>
  <c r="BF133" i="1"/>
  <c r="BD133" i="1"/>
  <c r="BA133" i="1"/>
  <c r="AY133" i="1"/>
  <c r="AV133" i="1"/>
  <c r="AT133" i="1"/>
  <c r="AQ133" i="1"/>
  <c r="AO133" i="1"/>
  <c r="AK133" i="1"/>
  <c r="AI133" i="1"/>
  <c r="AF133" i="1"/>
  <c r="AD133" i="1"/>
  <c r="AA133" i="1"/>
  <c r="Y133" i="1"/>
  <c r="V133" i="1"/>
  <c r="T133" i="1"/>
  <c r="IE132" i="1"/>
  <c r="IC132" i="1"/>
  <c r="HZ132" i="1"/>
  <c r="HX132" i="1"/>
  <c r="HU132" i="1"/>
  <c r="HS132" i="1"/>
  <c r="HP132" i="1"/>
  <c r="HN132" i="1"/>
  <c r="HK132" i="1"/>
  <c r="HI132" i="1"/>
  <c r="HF132" i="1"/>
  <c r="HD132" i="1"/>
  <c r="HA132" i="1"/>
  <c r="GY132" i="1"/>
  <c r="GV132" i="1"/>
  <c r="GT132" i="1"/>
  <c r="GQ132" i="1"/>
  <c r="GO132" i="1"/>
  <c r="GL132" i="1"/>
  <c r="GJ132" i="1"/>
  <c r="GG132" i="1"/>
  <c r="GE132" i="1"/>
  <c r="GB132" i="1"/>
  <c r="FZ132" i="1"/>
  <c r="FW132" i="1"/>
  <c r="FU132" i="1"/>
  <c r="FR132" i="1"/>
  <c r="FP132" i="1"/>
  <c r="FM132" i="1"/>
  <c r="FK132" i="1"/>
  <c r="FH132" i="1"/>
  <c r="FF132" i="1"/>
  <c r="FC132" i="1"/>
  <c r="FA132" i="1"/>
  <c r="EX132" i="1"/>
  <c r="EV132" i="1"/>
  <c r="ES132" i="1"/>
  <c r="EQ132" i="1"/>
  <c r="EN132" i="1"/>
  <c r="EL132" i="1"/>
  <c r="EI132" i="1"/>
  <c r="EG132" i="1"/>
  <c r="ED132" i="1"/>
  <c r="EB132" i="1"/>
  <c r="DY132" i="1"/>
  <c r="DW132" i="1"/>
  <c r="DT132" i="1"/>
  <c r="DR132" i="1"/>
  <c r="DO132" i="1"/>
  <c r="DM132" i="1"/>
  <c r="DJ132" i="1"/>
  <c r="DH132" i="1"/>
  <c r="DE132" i="1"/>
  <c r="DC132" i="1"/>
  <c r="CZ132" i="1"/>
  <c r="CX132" i="1"/>
  <c r="CU132" i="1"/>
  <c r="CS132" i="1"/>
  <c r="CP132" i="1"/>
  <c r="CN132" i="1"/>
  <c r="CK132" i="1"/>
  <c r="CI132" i="1"/>
  <c r="CF132" i="1"/>
  <c r="CD132" i="1"/>
  <c r="BZ132" i="1"/>
  <c r="BX132" i="1"/>
  <c r="BU132" i="1"/>
  <c r="BS132" i="1"/>
  <c r="BP132" i="1"/>
  <c r="BN132" i="1"/>
  <c r="BK132" i="1"/>
  <c r="BI132" i="1"/>
  <c r="BF132" i="1"/>
  <c r="BD132" i="1"/>
  <c r="BA132" i="1"/>
  <c r="AY132" i="1"/>
  <c r="AV132" i="1"/>
  <c r="AT132" i="1"/>
  <c r="AQ132" i="1"/>
  <c r="AO132" i="1"/>
  <c r="AK132" i="1"/>
  <c r="AI132" i="1"/>
  <c r="AF132" i="1"/>
  <c r="AD132" i="1"/>
  <c r="AA132" i="1"/>
  <c r="Y132" i="1"/>
  <c r="V132" i="1"/>
  <c r="T132" i="1"/>
  <c r="IE131" i="1"/>
  <c r="IC131" i="1"/>
  <c r="HZ131" i="1"/>
  <c r="HX131" i="1"/>
  <c r="HU131" i="1"/>
  <c r="HS131" i="1"/>
  <c r="HP131" i="1"/>
  <c r="HN131" i="1"/>
  <c r="HK131" i="1"/>
  <c r="HI131" i="1"/>
  <c r="HF131" i="1"/>
  <c r="HD131" i="1"/>
  <c r="HA131" i="1"/>
  <c r="GY131" i="1"/>
  <c r="GV131" i="1"/>
  <c r="GT131" i="1"/>
  <c r="GQ131" i="1"/>
  <c r="GO131" i="1"/>
  <c r="GL131" i="1"/>
  <c r="GJ131" i="1"/>
  <c r="GG131" i="1"/>
  <c r="GE131" i="1"/>
  <c r="GB131" i="1"/>
  <c r="FZ131" i="1"/>
  <c r="FW131" i="1"/>
  <c r="FU131" i="1"/>
  <c r="FR131" i="1"/>
  <c r="FP131" i="1"/>
  <c r="FM131" i="1"/>
  <c r="FK131" i="1"/>
  <c r="FH131" i="1"/>
  <c r="FF131" i="1"/>
  <c r="FC131" i="1"/>
  <c r="FA131" i="1"/>
  <c r="EX131" i="1"/>
  <c r="EV131" i="1"/>
  <c r="ES131" i="1"/>
  <c r="EQ131" i="1"/>
  <c r="EN131" i="1"/>
  <c r="EL131" i="1"/>
  <c r="EI131" i="1"/>
  <c r="EG131" i="1"/>
  <c r="ED131" i="1"/>
  <c r="EB131" i="1"/>
  <c r="DY131" i="1"/>
  <c r="DW131" i="1"/>
  <c r="DT131" i="1"/>
  <c r="DR131" i="1"/>
  <c r="DO131" i="1"/>
  <c r="DM131" i="1"/>
  <c r="DJ131" i="1"/>
  <c r="DH131" i="1"/>
  <c r="DE131" i="1"/>
  <c r="DC131" i="1"/>
  <c r="CZ131" i="1"/>
  <c r="CX131" i="1"/>
  <c r="CU131" i="1"/>
  <c r="CS131" i="1"/>
  <c r="CP131" i="1"/>
  <c r="CN131" i="1"/>
  <c r="CK131" i="1"/>
  <c r="CI131" i="1"/>
  <c r="CF131" i="1"/>
  <c r="CD131" i="1"/>
  <c r="BZ131" i="1"/>
  <c r="BX131" i="1"/>
  <c r="BU131" i="1"/>
  <c r="BS131" i="1"/>
  <c r="BP131" i="1"/>
  <c r="BN131" i="1"/>
  <c r="BK131" i="1"/>
  <c r="BI131" i="1"/>
  <c r="BF131" i="1"/>
  <c r="BD131" i="1"/>
  <c r="BA131" i="1"/>
  <c r="AY131" i="1"/>
  <c r="AV131" i="1"/>
  <c r="AT131" i="1"/>
  <c r="AQ131" i="1"/>
  <c r="AO131" i="1"/>
  <c r="AK131" i="1"/>
  <c r="AI131" i="1"/>
  <c r="AF131" i="1"/>
  <c r="AD131" i="1"/>
  <c r="AA131" i="1"/>
  <c r="Y131" i="1"/>
  <c r="V131" i="1"/>
  <c r="T131" i="1"/>
  <c r="IE130" i="1"/>
  <c r="IC130" i="1"/>
  <c r="HZ130" i="1"/>
  <c r="HX130" i="1"/>
  <c r="HU130" i="1"/>
  <c r="HS130" i="1"/>
  <c r="HP130" i="1"/>
  <c r="HN130" i="1"/>
  <c r="HK130" i="1"/>
  <c r="HI130" i="1"/>
  <c r="HF130" i="1"/>
  <c r="HD130" i="1"/>
  <c r="HA130" i="1"/>
  <c r="GY130" i="1"/>
  <c r="GV130" i="1"/>
  <c r="GT130" i="1"/>
  <c r="GQ130" i="1"/>
  <c r="GO130" i="1"/>
  <c r="GL130" i="1"/>
  <c r="GJ130" i="1"/>
  <c r="GG130" i="1"/>
  <c r="GE130" i="1"/>
  <c r="GB130" i="1"/>
  <c r="FZ130" i="1"/>
  <c r="FW130" i="1"/>
  <c r="FU130" i="1"/>
  <c r="FR130" i="1"/>
  <c r="FP130" i="1"/>
  <c r="FM130" i="1"/>
  <c r="FK130" i="1"/>
  <c r="FH130" i="1"/>
  <c r="FF130" i="1"/>
  <c r="FC130" i="1"/>
  <c r="FA130" i="1"/>
  <c r="EX130" i="1"/>
  <c r="EV130" i="1"/>
  <c r="ES130" i="1"/>
  <c r="EQ130" i="1"/>
  <c r="EN130" i="1"/>
  <c r="EL130" i="1"/>
  <c r="EI130" i="1"/>
  <c r="EG130" i="1"/>
  <c r="ED130" i="1"/>
  <c r="EB130" i="1"/>
  <c r="DY130" i="1"/>
  <c r="DW130" i="1"/>
  <c r="DT130" i="1"/>
  <c r="DR130" i="1"/>
  <c r="DO130" i="1"/>
  <c r="DM130" i="1"/>
  <c r="DJ130" i="1"/>
  <c r="DH130" i="1"/>
  <c r="DE130" i="1"/>
  <c r="DC130" i="1"/>
  <c r="CZ130" i="1"/>
  <c r="CX130" i="1"/>
  <c r="CU130" i="1"/>
  <c r="CS130" i="1"/>
  <c r="CP130" i="1"/>
  <c r="CN130" i="1"/>
  <c r="CK130" i="1"/>
  <c r="CI130" i="1"/>
  <c r="CF130" i="1"/>
  <c r="CD130" i="1"/>
  <c r="BZ130" i="1"/>
  <c r="BX130" i="1"/>
  <c r="BU130" i="1"/>
  <c r="BS130" i="1"/>
  <c r="BP130" i="1"/>
  <c r="BN130" i="1"/>
  <c r="BK130" i="1"/>
  <c r="BI130" i="1"/>
  <c r="BF130" i="1"/>
  <c r="BD130" i="1"/>
  <c r="BA130" i="1"/>
  <c r="AY130" i="1"/>
  <c r="AV130" i="1"/>
  <c r="AT130" i="1"/>
  <c r="AQ130" i="1"/>
  <c r="AO130" i="1"/>
  <c r="AK130" i="1"/>
  <c r="AI130" i="1"/>
  <c r="AF130" i="1"/>
  <c r="AD130" i="1"/>
  <c r="AA130" i="1"/>
  <c r="Y130" i="1"/>
  <c r="V130" i="1"/>
  <c r="T130" i="1"/>
  <c r="IE129" i="1"/>
  <c r="IC129" i="1"/>
  <c r="HZ129" i="1"/>
  <c r="HX129" i="1"/>
  <c r="HU129" i="1"/>
  <c r="HS129" i="1"/>
  <c r="HP129" i="1"/>
  <c r="HN129" i="1"/>
  <c r="HK129" i="1"/>
  <c r="HI129" i="1"/>
  <c r="HF129" i="1"/>
  <c r="HD129" i="1"/>
  <c r="HA129" i="1"/>
  <c r="GY129" i="1"/>
  <c r="GV129" i="1"/>
  <c r="GT129" i="1"/>
  <c r="GQ129" i="1"/>
  <c r="GO129" i="1"/>
  <c r="GL129" i="1"/>
  <c r="GJ129" i="1"/>
  <c r="GG129" i="1"/>
  <c r="GE129" i="1"/>
  <c r="GB129" i="1"/>
  <c r="FZ129" i="1"/>
  <c r="FW129" i="1"/>
  <c r="FU129" i="1"/>
  <c r="FR129" i="1"/>
  <c r="FP129" i="1"/>
  <c r="FM129" i="1"/>
  <c r="FK129" i="1"/>
  <c r="FH129" i="1"/>
  <c r="FF129" i="1"/>
  <c r="FC129" i="1"/>
  <c r="FA129" i="1"/>
  <c r="EX129" i="1"/>
  <c r="EV129" i="1"/>
  <c r="ES129" i="1"/>
  <c r="EQ129" i="1"/>
  <c r="EN129" i="1"/>
  <c r="EL129" i="1"/>
  <c r="EI129" i="1"/>
  <c r="EG129" i="1"/>
  <c r="ED129" i="1"/>
  <c r="EB129" i="1"/>
  <c r="DY129" i="1"/>
  <c r="DW129" i="1"/>
  <c r="DT129" i="1"/>
  <c r="DR129" i="1"/>
  <c r="DO129" i="1"/>
  <c r="DM129" i="1"/>
  <c r="DJ129" i="1"/>
  <c r="DH129" i="1"/>
  <c r="DE129" i="1"/>
  <c r="DC129" i="1"/>
  <c r="CZ129" i="1"/>
  <c r="CX129" i="1"/>
  <c r="CU129" i="1"/>
  <c r="CS129" i="1"/>
  <c r="CP129" i="1"/>
  <c r="CN129" i="1"/>
  <c r="CK129" i="1"/>
  <c r="CI129" i="1"/>
  <c r="CF129" i="1"/>
  <c r="CD129" i="1"/>
  <c r="BZ129" i="1"/>
  <c r="BX129" i="1"/>
  <c r="BU129" i="1"/>
  <c r="BS129" i="1"/>
  <c r="BP129" i="1"/>
  <c r="BN129" i="1"/>
  <c r="BK129" i="1"/>
  <c r="BI129" i="1"/>
  <c r="BF129" i="1"/>
  <c r="BD129" i="1"/>
  <c r="BA129" i="1"/>
  <c r="AY129" i="1"/>
  <c r="AV129" i="1"/>
  <c r="AT129" i="1"/>
  <c r="AQ129" i="1"/>
  <c r="AO129" i="1"/>
  <c r="AK129" i="1"/>
  <c r="AI129" i="1"/>
  <c r="AF129" i="1"/>
  <c r="AD129" i="1"/>
  <c r="AA129" i="1"/>
  <c r="Y129" i="1"/>
  <c r="V129" i="1"/>
  <c r="T129" i="1"/>
  <c r="IE128" i="1"/>
  <c r="IC128" i="1"/>
  <c r="HZ128" i="1"/>
  <c r="HX128" i="1"/>
  <c r="HU128" i="1"/>
  <c r="HS128" i="1"/>
  <c r="HP128" i="1"/>
  <c r="HN128" i="1"/>
  <c r="HK128" i="1"/>
  <c r="HI128" i="1"/>
  <c r="HF128" i="1"/>
  <c r="HD128" i="1"/>
  <c r="HA128" i="1"/>
  <c r="GY128" i="1"/>
  <c r="GV128" i="1"/>
  <c r="GT128" i="1"/>
  <c r="GQ128" i="1"/>
  <c r="GO128" i="1"/>
  <c r="GL128" i="1"/>
  <c r="GJ128" i="1"/>
  <c r="GG128" i="1"/>
  <c r="GE128" i="1"/>
  <c r="GB128" i="1"/>
  <c r="FZ128" i="1"/>
  <c r="FW128" i="1"/>
  <c r="FU128" i="1"/>
  <c r="FR128" i="1"/>
  <c r="FP128" i="1"/>
  <c r="FM128" i="1"/>
  <c r="FK128" i="1"/>
  <c r="FH128" i="1"/>
  <c r="FF128" i="1"/>
  <c r="FC128" i="1"/>
  <c r="FA128" i="1"/>
  <c r="EX128" i="1"/>
  <c r="EV128" i="1"/>
  <c r="ES128" i="1"/>
  <c r="EQ128" i="1"/>
  <c r="EN128" i="1"/>
  <c r="EL128" i="1"/>
  <c r="EI128" i="1"/>
  <c r="EG128" i="1"/>
  <c r="ED128" i="1"/>
  <c r="EB128" i="1"/>
  <c r="DY128" i="1"/>
  <c r="DW128" i="1"/>
  <c r="DT128" i="1"/>
  <c r="DR128" i="1"/>
  <c r="DO128" i="1"/>
  <c r="DM128" i="1"/>
  <c r="DJ128" i="1"/>
  <c r="DH128" i="1"/>
  <c r="DE128" i="1"/>
  <c r="DC128" i="1"/>
  <c r="CZ128" i="1"/>
  <c r="CX128" i="1"/>
  <c r="CU128" i="1"/>
  <c r="CS128" i="1"/>
  <c r="CP128" i="1"/>
  <c r="CN128" i="1"/>
  <c r="CK128" i="1"/>
  <c r="CI128" i="1"/>
  <c r="CF128" i="1"/>
  <c r="CD128" i="1"/>
  <c r="BZ128" i="1"/>
  <c r="BX128" i="1"/>
  <c r="BU128" i="1"/>
  <c r="BS128" i="1"/>
  <c r="BP128" i="1"/>
  <c r="BN128" i="1"/>
  <c r="BK128" i="1"/>
  <c r="BI128" i="1"/>
  <c r="BF128" i="1"/>
  <c r="BD128" i="1"/>
  <c r="BA128" i="1"/>
  <c r="AY128" i="1"/>
  <c r="AV128" i="1"/>
  <c r="AT128" i="1"/>
  <c r="AQ128" i="1"/>
  <c r="AO128" i="1"/>
  <c r="AK128" i="1"/>
  <c r="AI128" i="1"/>
  <c r="AF128" i="1"/>
  <c r="AD128" i="1"/>
  <c r="AA128" i="1"/>
  <c r="Y128" i="1"/>
  <c r="V128" i="1"/>
  <c r="T128" i="1"/>
  <c r="IE127" i="1"/>
  <c r="IC127" i="1"/>
  <c r="HZ127" i="1"/>
  <c r="HX127" i="1"/>
  <c r="HU127" i="1"/>
  <c r="HS127" i="1"/>
  <c r="HP127" i="1"/>
  <c r="HN127" i="1"/>
  <c r="HK127" i="1"/>
  <c r="HI127" i="1"/>
  <c r="HF127" i="1"/>
  <c r="HD127" i="1"/>
  <c r="HA127" i="1"/>
  <c r="GY127" i="1"/>
  <c r="GV127" i="1"/>
  <c r="GT127" i="1"/>
  <c r="GQ127" i="1"/>
  <c r="GO127" i="1"/>
  <c r="GL127" i="1"/>
  <c r="GJ127" i="1"/>
  <c r="GG127" i="1"/>
  <c r="GE127" i="1"/>
  <c r="GB127" i="1"/>
  <c r="FZ127" i="1"/>
  <c r="FW127" i="1"/>
  <c r="FU127" i="1"/>
  <c r="FR127" i="1"/>
  <c r="FP127" i="1"/>
  <c r="FM127" i="1"/>
  <c r="FK127" i="1"/>
  <c r="FH127" i="1"/>
  <c r="FF127" i="1"/>
  <c r="FC127" i="1"/>
  <c r="FA127" i="1"/>
  <c r="EX127" i="1"/>
  <c r="EV127" i="1"/>
  <c r="ES127" i="1"/>
  <c r="EQ127" i="1"/>
  <c r="EN127" i="1"/>
  <c r="EL127" i="1"/>
  <c r="EI127" i="1"/>
  <c r="EG127" i="1"/>
  <c r="ED127" i="1"/>
  <c r="EB127" i="1"/>
  <c r="DY127" i="1"/>
  <c r="DW127" i="1"/>
  <c r="DT127" i="1"/>
  <c r="DR127" i="1"/>
  <c r="DO127" i="1"/>
  <c r="DM127" i="1"/>
  <c r="DJ127" i="1"/>
  <c r="DH127" i="1"/>
  <c r="DE127" i="1"/>
  <c r="DC127" i="1"/>
  <c r="CZ127" i="1"/>
  <c r="CX127" i="1"/>
  <c r="CU127" i="1"/>
  <c r="CS127" i="1"/>
  <c r="CP127" i="1"/>
  <c r="CN127" i="1"/>
  <c r="CK127" i="1"/>
  <c r="CI127" i="1"/>
  <c r="CF127" i="1"/>
  <c r="CD127" i="1"/>
  <c r="BZ127" i="1"/>
  <c r="BX127" i="1"/>
  <c r="BU127" i="1"/>
  <c r="BS127" i="1"/>
  <c r="BP127" i="1"/>
  <c r="BN127" i="1"/>
  <c r="BK127" i="1"/>
  <c r="BI127" i="1"/>
  <c r="BF127" i="1"/>
  <c r="BD127" i="1"/>
  <c r="BA127" i="1"/>
  <c r="AY127" i="1"/>
  <c r="AV127" i="1"/>
  <c r="AT127" i="1"/>
  <c r="AQ127" i="1"/>
  <c r="AO127" i="1"/>
  <c r="AK127" i="1"/>
  <c r="AI127" i="1"/>
  <c r="AF127" i="1"/>
  <c r="AD127" i="1"/>
  <c r="AA127" i="1"/>
  <c r="Y127" i="1"/>
  <c r="V127" i="1"/>
  <c r="T127" i="1"/>
  <c r="IE126" i="1"/>
  <c r="IC126" i="1"/>
  <c r="HZ126" i="1"/>
  <c r="HX126" i="1"/>
  <c r="HU126" i="1"/>
  <c r="HS126" i="1"/>
  <c r="HP126" i="1"/>
  <c r="HN126" i="1"/>
  <c r="HK126" i="1"/>
  <c r="HI126" i="1"/>
  <c r="HF126" i="1"/>
  <c r="HD126" i="1"/>
  <c r="HA126" i="1"/>
  <c r="GY126" i="1"/>
  <c r="GV126" i="1"/>
  <c r="GT126" i="1"/>
  <c r="GQ126" i="1"/>
  <c r="GO126" i="1"/>
  <c r="GL126" i="1"/>
  <c r="GJ126" i="1"/>
  <c r="GG126" i="1"/>
  <c r="GE126" i="1"/>
  <c r="GB126" i="1"/>
  <c r="FZ126" i="1"/>
  <c r="FW126" i="1"/>
  <c r="FU126" i="1"/>
  <c r="FR126" i="1"/>
  <c r="FP126" i="1"/>
  <c r="FM126" i="1"/>
  <c r="FK126" i="1"/>
  <c r="FH126" i="1"/>
  <c r="FF126" i="1"/>
  <c r="FC126" i="1"/>
  <c r="FA126" i="1"/>
  <c r="EX126" i="1"/>
  <c r="EV126" i="1"/>
  <c r="ES126" i="1"/>
  <c r="EQ126" i="1"/>
  <c r="EN126" i="1"/>
  <c r="EL126" i="1"/>
  <c r="EI126" i="1"/>
  <c r="EG126" i="1"/>
  <c r="ED126" i="1"/>
  <c r="EB126" i="1"/>
  <c r="DY126" i="1"/>
  <c r="DW126" i="1"/>
  <c r="DT126" i="1"/>
  <c r="DR126" i="1"/>
  <c r="DO126" i="1"/>
  <c r="DM126" i="1"/>
  <c r="DJ126" i="1"/>
  <c r="DH126" i="1"/>
  <c r="DE126" i="1"/>
  <c r="DC126" i="1"/>
  <c r="CZ126" i="1"/>
  <c r="CX126" i="1"/>
  <c r="CU126" i="1"/>
  <c r="CS126" i="1"/>
  <c r="CP126" i="1"/>
  <c r="CN126" i="1"/>
  <c r="CK126" i="1"/>
  <c r="CI126" i="1"/>
  <c r="CF126" i="1"/>
  <c r="CD126" i="1"/>
  <c r="BZ126" i="1"/>
  <c r="BX126" i="1"/>
  <c r="BU126" i="1"/>
  <c r="BS126" i="1"/>
  <c r="BP126" i="1"/>
  <c r="BN126" i="1"/>
  <c r="BK126" i="1"/>
  <c r="BI126" i="1"/>
  <c r="BF126" i="1"/>
  <c r="BD126" i="1"/>
  <c r="BA126" i="1"/>
  <c r="AY126" i="1"/>
  <c r="AV126" i="1"/>
  <c r="AT126" i="1"/>
  <c r="AQ126" i="1"/>
  <c r="AO126" i="1"/>
  <c r="AK126" i="1"/>
  <c r="AI126" i="1"/>
  <c r="AF126" i="1"/>
  <c r="AD126" i="1"/>
  <c r="AA126" i="1"/>
  <c r="Y126" i="1"/>
  <c r="V126" i="1"/>
  <c r="T126" i="1"/>
  <c r="IE125" i="1"/>
  <c r="IC125" i="1"/>
  <c r="HZ125" i="1"/>
  <c r="HX125" i="1"/>
  <c r="HU125" i="1"/>
  <c r="HS125" i="1"/>
  <c r="HP125" i="1"/>
  <c r="HN125" i="1"/>
  <c r="HK125" i="1"/>
  <c r="HI125" i="1"/>
  <c r="HF125" i="1"/>
  <c r="HD125" i="1"/>
  <c r="HA125" i="1"/>
  <c r="GY125" i="1"/>
  <c r="GV125" i="1"/>
  <c r="GT125" i="1"/>
  <c r="GQ125" i="1"/>
  <c r="GO125" i="1"/>
  <c r="GL125" i="1"/>
  <c r="GJ125" i="1"/>
  <c r="GG125" i="1"/>
  <c r="GE125" i="1"/>
  <c r="GB125" i="1"/>
  <c r="FZ125" i="1"/>
  <c r="FW125" i="1"/>
  <c r="FU125" i="1"/>
  <c r="FR125" i="1"/>
  <c r="FP125" i="1"/>
  <c r="FM125" i="1"/>
  <c r="FK125" i="1"/>
  <c r="FH125" i="1"/>
  <c r="FF125" i="1"/>
  <c r="FC125" i="1"/>
  <c r="FA125" i="1"/>
  <c r="EX125" i="1"/>
  <c r="EV125" i="1"/>
  <c r="ES125" i="1"/>
  <c r="EQ125" i="1"/>
  <c r="EN125" i="1"/>
  <c r="EL125" i="1"/>
  <c r="EI125" i="1"/>
  <c r="EG125" i="1"/>
  <c r="ED125" i="1"/>
  <c r="EB125" i="1"/>
  <c r="DY125" i="1"/>
  <c r="DW125" i="1"/>
  <c r="DT125" i="1"/>
  <c r="DR125" i="1"/>
  <c r="DO125" i="1"/>
  <c r="DM125" i="1"/>
  <c r="DJ125" i="1"/>
  <c r="DH125" i="1"/>
  <c r="DE125" i="1"/>
  <c r="DC125" i="1"/>
  <c r="CZ125" i="1"/>
  <c r="CX125" i="1"/>
  <c r="CU125" i="1"/>
  <c r="CS125" i="1"/>
  <c r="CP125" i="1"/>
  <c r="CN125" i="1"/>
  <c r="CK125" i="1"/>
  <c r="CI125" i="1"/>
  <c r="CF125" i="1"/>
  <c r="CD125" i="1"/>
  <c r="BZ125" i="1"/>
  <c r="BX125" i="1"/>
  <c r="BU125" i="1"/>
  <c r="BS125" i="1"/>
  <c r="BP125" i="1"/>
  <c r="BN125" i="1"/>
  <c r="BK125" i="1"/>
  <c r="BI125" i="1"/>
  <c r="BF125" i="1"/>
  <c r="BD125" i="1"/>
  <c r="BA125" i="1"/>
  <c r="AY125" i="1"/>
  <c r="AV125" i="1"/>
  <c r="AT125" i="1"/>
  <c r="AQ125" i="1"/>
  <c r="AO125" i="1"/>
  <c r="AK125" i="1"/>
  <c r="AI125" i="1"/>
  <c r="AF125" i="1"/>
  <c r="AD125" i="1"/>
  <c r="AA125" i="1"/>
  <c r="Y125" i="1"/>
  <c r="V125" i="1"/>
  <c r="T125" i="1"/>
  <c r="IE124" i="1"/>
  <c r="IC124" i="1"/>
  <c r="HZ124" i="1"/>
  <c r="HX124" i="1"/>
  <c r="HU124" i="1"/>
  <c r="HS124" i="1"/>
  <c r="HP124" i="1"/>
  <c r="HN124" i="1"/>
  <c r="HK124" i="1"/>
  <c r="HI124" i="1"/>
  <c r="HF124" i="1"/>
  <c r="HD124" i="1"/>
  <c r="HA124" i="1"/>
  <c r="GY124" i="1"/>
  <c r="GV124" i="1"/>
  <c r="GT124" i="1"/>
  <c r="GQ124" i="1"/>
  <c r="GO124" i="1"/>
  <c r="GL124" i="1"/>
  <c r="GJ124" i="1"/>
  <c r="GG124" i="1"/>
  <c r="GE124" i="1"/>
  <c r="GB124" i="1"/>
  <c r="FZ124" i="1"/>
  <c r="FW124" i="1"/>
  <c r="FU124" i="1"/>
  <c r="FR124" i="1"/>
  <c r="FP124" i="1"/>
  <c r="FM124" i="1"/>
  <c r="FK124" i="1"/>
  <c r="FH124" i="1"/>
  <c r="FF124" i="1"/>
  <c r="FC124" i="1"/>
  <c r="FA124" i="1"/>
  <c r="EX124" i="1"/>
  <c r="EV124" i="1"/>
  <c r="ES124" i="1"/>
  <c r="EQ124" i="1"/>
  <c r="EN124" i="1"/>
  <c r="EL124" i="1"/>
  <c r="EI124" i="1"/>
  <c r="EG124" i="1"/>
  <c r="ED124" i="1"/>
  <c r="EB124" i="1"/>
  <c r="DY124" i="1"/>
  <c r="DW124" i="1"/>
  <c r="DT124" i="1"/>
  <c r="DR124" i="1"/>
  <c r="DO124" i="1"/>
  <c r="DM124" i="1"/>
  <c r="DJ124" i="1"/>
  <c r="DH124" i="1"/>
  <c r="DE124" i="1"/>
  <c r="DC124" i="1"/>
  <c r="CZ124" i="1"/>
  <c r="CX124" i="1"/>
  <c r="CU124" i="1"/>
  <c r="CS124" i="1"/>
  <c r="CP124" i="1"/>
  <c r="CN124" i="1"/>
  <c r="CK124" i="1"/>
  <c r="CI124" i="1"/>
  <c r="CF124" i="1"/>
  <c r="CD124" i="1"/>
  <c r="BZ124" i="1"/>
  <c r="BX124" i="1"/>
  <c r="BU124" i="1"/>
  <c r="BS124" i="1"/>
  <c r="BP124" i="1"/>
  <c r="BN124" i="1"/>
  <c r="BK124" i="1"/>
  <c r="BI124" i="1"/>
  <c r="BF124" i="1"/>
  <c r="BD124" i="1"/>
  <c r="BA124" i="1"/>
  <c r="AY124" i="1"/>
  <c r="AV124" i="1"/>
  <c r="AT124" i="1"/>
  <c r="AQ124" i="1"/>
  <c r="AO124" i="1"/>
  <c r="AK124" i="1"/>
  <c r="AI124" i="1"/>
  <c r="AF124" i="1"/>
  <c r="AD124" i="1"/>
  <c r="AA124" i="1"/>
  <c r="Y124" i="1"/>
  <c r="V124" i="1"/>
  <c r="T124" i="1"/>
  <c r="IE123" i="1"/>
  <c r="IC123" i="1"/>
  <c r="HZ123" i="1"/>
  <c r="HX123" i="1"/>
  <c r="HU123" i="1"/>
  <c r="HS123" i="1"/>
  <c r="HP123" i="1"/>
  <c r="HN123" i="1"/>
  <c r="HK123" i="1"/>
  <c r="HI123" i="1"/>
  <c r="HF123" i="1"/>
  <c r="HD123" i="1"/>
  <c r="HA123" i="1"/>
  <c r="GY123" i="1"/>
  <c r="GV123" i="1"/>
  <c r="GT123" i="1"/>
  <c r="GQ123" i="1"/>
  <c r="GO123" i="1"/>
  <c r="GL123" i="1"/>
  <c r="GJ123" i="1"/>
  <c r="GG123" i="1"/>
  <c r="GE123" i="1"/>
  <c r="GB123" i="1"/>
  <c r="FZ123" i="1"/>
  <c r="FW123" i="1"/>
  <c r="FU123" i="1"/>
  <c r="FR123" i="1"/>
  <c r="FP123" i="1"/>
  <c r="FM123" i="1"/>
  <c r="FK123" i="1"/>
  <c r="FH123" i="1"/>
  <c r="FF123" i="1"/>
  <c r="FC123" i="1"/>
  <c r="FA123" i="1"/>
  <c r="EX123" i="1"/>
  <c r="EV123" i="1"/>
  <c r="ES123" i="1"/>
  <c r="EQ123" i="1"/>
  <c r="EN123" i="1"/>
  <c r="EL123" i="1"/>
  <c r="EI123" i="1"/>
  <c r="EG123" i="1"/>
  <c r="ED123" i="1"/>
  <c r="EB123" i="1"/>
  <c r="DY123" i="1"/>
  <c r="DW123" i="1"/>
  <c r="DT123" i="1"/>
  <c r="DR123" i="1"/>
  <c r="DO123" i="1"/>
  <c r="DM123" i="1"/>
  <c r="DJ123" i="1"/>
  <c r="DH123" i="1"/>
  <c r="DE123" i="1"/>
  <c r="DC123" i="1"/>
  <c r="CZ123" i="1"/>
  <c r="CX123" i="1"/>
  <c r="CU123" i="1"/>
  <c r="CS123" i="1"/>
  <c r="CP123" i="1"/>
  <c r="CN123" i="1"/>
  <c r="CK123" i="1"/>
  <c r="CI123" i="1"/>
  <c r="CF123" i="1"/>
  <c r="CD123" i="1"/>
  <c r="BZ123" i="1"/>
  <c r="BX123" i="1"/>
  <c r="BU123" i="1"/>
  <c r="BS123" i="1"/>
  <c r="BP123" i="1"/>
  <c r="BN123" i="1"/>
  <c r="BK123" i="1"/>
  <c r="BI123" i="1"/>
  <c r="BF123" i="1"/>
  <c r="BD123" i="1"/>
  <c r="BA123" i="1"/>
  <c r="AY123" i="1"/>
  <c r="AV123" i="1"/>
  <c r="AT123" i="1"/>
  <c r="AQ123" i="1"/>
  <c r="AO123" i="1"/>
  <c r="AK123" i="1"/>
  <c r="AI123" i="1"/>
  <c r="AF123" i="1"/>
  <c r="AD123" i="1"/>
  <c r="AA123" i="1"/>
  <c r="Y123" i="1"/>
  <c r="V123" i="1"/>
  <c r="T123" i="1"/>
  <c r="IE122" i="1"/>
  <c r="IC122" i="1"/>
  <c r="HZ122" i="1"/>
  <c r="HX122" i="1"/>
  <c r="HU122" i="1"/>
  <c r="HS122" i="1"/>
  <c r="HP122" i="1"/>
  <c r="HN122" i="1"/>
  <c r="HK122" i="1"/>
  <c r="HI122" i="1"/>
  <c r="HF122" i="1"/>
  <c r="HD122" i="1"/>
  <c r="HA122" i="1"/>
  <c r="GY122" i="1"/>
  <c r="GV122" i="1"/>
  <c r="GT122" i="1"/>
  <c r="GQ122" i="1"/>
  <c r="GO122" i="1"/>
  <c r="GL122" i="1"/>
  <c r="GJ122" i="1"/>
  <c r="GG122" i="1"/>
  <c r="GE122" i="1"/>
  <c r="GB122" i="1"/>
  <c r="FZ122" i="1"/>
  <c r="FW122" i="1"/>
  <c r="FU122" i="1"/>
  <c r="FR122" i="1"/>
  <c r="FP122" i="1"/>
  <c r="FM122" i="1"/>
  <c r="FK122" i="1"/>
  <c r="FH122" i="1"/>
  <c r="FF122" i="1"/>
  <c r="FC122" i="1"/>
  <c r="FA122" i="1"/>
  <c r="EX122" i="1"/>
  <c r="EV122" i="1"/>
  <c r="ES122" i="1"/>
  <c r="EQ122" i="1"/>
  <c r="EN122" i="1"/>
  <c r="EL122" i="1"/>
  <c r="EI122" i="1"/>
  <c r="EG122" i="1"/>
  <c r="ED122" i="1"/>
  <c r="EB122" i="1"/>
  <c r="DY122" i="1"/>
  <c r="DW122" i="1"/>
  <c r="DT122" i="1"/>
  <c r="DR122" i="1"/>
  <c r="DO122" i="1"/>
  <c r="DM122" i="1"/>
  <c r="DJ122" i="1"/>
  <c r="DH122" i="1"/>
  <c r="DE122" i="1"/>
  <c r="DC122" i="1"/>
  <c r="CZ122" i="1"/>
  <c r="CX122" i="1"/>
  <c r="CU122" i="1"/>
  <c r="CS122" i="1"/>
  <c r="CP122" i="1"/>
  <c r="CN122" i="1"/>
  <c r="CK122" i="1"/>
  <c r="CI122" i="1"/>
  <c r="CF122" i="1"/>
  <c r="CD122" i="1"/>
  <c r="BZ122" i="1"/>
  <c r="BX122" i="1"/>
  <c r="BU122" i="1"/>
  <c r="BS122" i="1"/>
  <c r="BP122" i="1"/>
  <c r="BN122" i="1"/>
  <c r="BK122" i="1"/>
  <c r="BI122" i="1"/>
  <c r="BF122" i="1"/>
  <c r="BD122" i="1"/>
  <c r="BA122" i="1"/>
  <c r="AY122" i="1"/>
  <c r="AV122" i="1"/>
  <c r="AT122" i="1"/>
  <c r="AQ122" i="1"/>
  <c r="AO122" i="1"/>
  <c r="AK122" i="1"/>
  <c r="AI122" i="1"/>
  <c r="AF122" i="1"/>
  <c r="AD122" i="1"/>
  <c r="AA122" i="1"/>
  <c r="Y122" i="1"/>
  <c r="V122" i="1"/>
  <c r="T122" i="1"/>
  <c r="IE121" i="1"/>
  <c r="IC121" i="1"/>
  <c r="HZ121" i="1"/>
  <c r="HX121" i="1"/>
  <c r="HU121" i="1"/>
  <c r="HS121" i="1"/>
  <c r="HP121" i="1"/>
  <c r="HN121" i="1"/>
  <c r="HK121" i="1"/>
  <c r="HI121" i="1"/>
  <c r="HF121" i="1"/>
  <c r="HD121" i="1"/>
  <c r="HA121" i="1"/>
  <c r="GY121" i="1"/>
  <c r="GV121" i="1"/>
  <c r="GT121" i="1"/>
  <c r="GQ121" i="1"/>
  <c r="GO121" i="1"/>
  <c r="GL121" i="1"/>
  <c r="GJ121" i="1"/>
  <c r="GG121" i="1"/>
  <c r="GE121" i="1"/>
  <c r="GB121" i="1"/>
  <c r="FZ121" i="1"/>
  <c r="FW121" i="1"/>
  <c r="FU121" i="1"/>
  <c r="FR121" i="1"/>
  <c r="FP121" i="1"/>
  <c r="FM121" i="1"/>
  <c r="FK121" i="1"/>
  <c r="FH121" i="1"/>
  <c r="FF121" i="1"/>
  <c r="FC121" i="1"/>
  <c r="FA121" i="1"/>
  <c r="EX121" i="1"/>
  <c r="EV121" i="1"/>
  <c r="ES121" i="1"/>
  <c r="EQ121" i="1"/>
  <c r="EN121" i="1"/>
  <c r="EL121" i="1"/>
  <c r="EI121" i="1"/>
  <c r="EG121" i="1"/>
  <c r="ED121" i="1"/>
  <c r="EB121" i="1"/>
  <c r="DY121" i="1"/>
  <c r="DW121" i="1"/>
  <c r="DT121" i="1"/>
  <c r="DR121" i="1"/>
  <c r="DO121" i="1"/>
  <c r="DM121" i="1"/>
  <c r="DJ121" i="1"/>
  <c r="DH121" i="1"/>
  <c r="DE121" i="1"/>
  <c r="DC121" i="1"/>
  <c r="CZ121" i="1"/>
  <c r="CX121" i="1"/>
  <c r="CU121" i="1"/>
  <c r="CS121" i="1"/>
  <c r="CP121" i="1"/>
  <c r="CN121" i="1"/>
  <c r="CK121" i="1"/>
  <c r="CI121" i="1"/>
  <c r="CF121" i="1"/>
  <c r="CD121" i="1"/>
  <c r="BZ121" i="1"/>
  <c r="BX121" i="1"/>
  <c r="BU121" i="1"/>
  <c r="BS121" i="1"/>
  <c r="BP121" i="1"/>
  <c r="BN121" i="1"/>
  <c r="BK121" i="1"/>
  <c r="BI121" i="1"/>
  <c r="BF121" i="1"/>
  <c r="BD121" i="1"/>
  <c r="BA121" i="1"/>
  <c r="AY121" i="1"/>
  <c r="AV121" i="1"/>
  <c r="AT121" i="1"/>
  <c r="AQ121" i="1"/>
  <c r="AO121" i="1"/>
  <c r="AK121" i="1"/>
  <c r="AI121" i="1"/>
  <c r="AF121" i="1"/>
  <c r="AD121" i="1"/>
  <c r="AA121" i="1"/>
  <c r="Y121" i="1"/>
  <c r="V121" i="1"/>
  <c r="T121" i="1"/>
  <c r="IE120" i="1"/>
  <c r="IC120" i="1"/>
  <c r="HZ120" i="1"/>
  <c r="HX120" i="1"/>
  <c r="HU120" i="1"/>
  <c r="HS120" i="1"/>
  <c r="HP120" i="1"/>
  <c r="HN120" i="1"/>
  <c r="HK120" i="1"/>
  <c r="HI120" i="1"/>
  <c r="HF120" i="1"/>
  <c r="HD120" i="1"/>
  <c r="HA120" i="1"/>
  <c r="GY120" i="1"/>
  <c r="GV120" i="1"/>
  <c r="GT120" i="1"/>
  <c r="GQ120" i="1"/>
  <c r="GO120" i="1"/>
  <c r="GL120" i="1"/>
  <c r="GJ120" i="1"/>
  <c r="GG120" i="1"/>
  <c r="GE120" i="1"/>
  <c r="GB120" i="1"/>
  <c r="FZ120" i="1"/>
  <c r="FW120" i="1"/>
  <c r="FU120" i="1"/>
  <c r="FR120" i="1"/>
  <c r="FP120" i="1"/>
  <c r="FM120" i="1"/>
  <c r="FK120" i="1"/>
  <c r="FH120" i="1"/>
  <c r="FF120" i="1"/>
  <c r="FC120" i="1"/>
  <c r="FA120" i="1"/>
  <c r="EX120" i="1"/>
  <c r="EV120" i="1"/>
  <c r="ES120" i="1"/>
  <c r="EQ120" i="1"/>
  <c r="EN120" i="1"/>
  <c r="EL120" i="1"/>
  <c r="EI120" i="1"/>
  <c r="EG120" i="1"/>
  <c r="ED120" i="1"/>
  <c r="EB120" i="1"/>
  <c r="DY120" i="1"/>
  <c r="DW120" i="1"/>
  <c r="DT120" i="1"/>
  <c r="DR120" i="1"/>
  <c r="DO120" i="1"/>
  <c r="DM120" i="1"/>
  <c r="DJ120" i="1"/>
  <c r="DH120" i="1"/>
  <c r="DE120" i="1"/>
  <c r="DC120" i="1"/>
  <c r="CZ120" i="1"/>
  <c r="CX120" i="1"/>
  <c r="CU120" i="1"/>
  <c r="CS120" i="1"/>
  <c r="CP120" i="1"/>
  <c r="CN120" i="1"/>
  <c r="CK120" i="1"/>
  <c r="CI120" i="1"/>
  <c r="CF120" i="1"/>
  <c r="CD120" i="1"/>
  <c r="BZ120" i="1"/>
  <c r="BX120" i="1"/>
  <c r="BU120" i="1"/>
  <c r="BS120" i="1"/>
  <c r="BP120" i="1"/>
  <c r="BN120" i="1"/>
  <c r="BK120" i="1"/>
  <c r="BI120" i="1"/>
  <c r="BF120" i="1"/>
  <c r="BD120" i="1"/>
  <c r="BA120" i="1"/>
  <c r="AY120" i="1"/>
  <c r="AV120" i="1"/>
  <c r="AT120" i="1"/>
  <c r="AQ120" i="1"/>
  <c r="AO120" i="1"/>
  <c r="AK120" i="1"/>
  <c r="AI120" i="1"/>
  <c r="AF120" i="1"/>
  <c r="AD120" i="1"/>
  <c r="AA120" i="1"/>
  <c r="Y120" i="1"/>
  <c r="V120" i="1"/>
  <c r="T120" i="1"/>
  <c r="IE119" i="1"/>
  <c r="IC119" i="1"/>
  <c r="HZ119" i="1"/>
  <c r="HX119" i="1"/>
  <c r="HU119" i="1"/>
  <c r="HS119" i="1"/>
  <c r="HP119" i="1"/>
  <c r="HN119" i="1"/>
  <c r="HK119" i="1"/>
  <c r="HI119" i="1"/>
  <c r="HF119" i="1"/>
  <c r="HD119" i="1"/>
  <c r="HA119" i="1"/>
  <c r="GY119" i="1"/>
  <c r="GV119" i="1"/>
  <c r="GT119" i="1"/>
  <c r="GQ119" i="1"/>
  <c r="GO119" i="1"/>
  <c r="GL119" i="1"/>
  <c r="GJ119" i="1"/>
  <c r="GG119" i="1"/>
  <c r="GE119" i="1"/>
  <c r="GB119" i="1"/>
  <c r="FZ119" i="1"/>
  <c r="FW119" i="1"/>
  <c r="FU119" i="1"/>
  <c r="FR119" i="1"/>
  <c r="FP119" i="1"/>
  <c r="FM119" i="1"/>
  <c r="FK119" i="1"/>
  <c r="FH119" i="1"/>
  <c r="FF119" i="1"/>
  <c r="FC119" i="1"/>
  <c r="FA119" i="1"/>
  <c r="EX119" i="1"/>
  <c r="EV119" i="1"/>
  <c r="ES119" i="1"/>
  <c r="EQ119" i="1"/>
  <c r="EN119" i="1"/>
  <c r="EL119" i="1"/>
  <c r="EI119" i="1"/>
  <c r="EG119" i="1"/>
  <c r="ED119" i="1"/>
  <c r="EB119" i="1"/>
  <c r="DY119" i="1"/>
  <c r="DW119" i="1"/>
  <c r="DT119" i="1"/>
  <c r="DR119" i="1"/>
  <c r="DO119" i="1"/>
  <c r="DM119" i="1"/>
  <c r="DJ119" i="1"/>
  <c r="DH119" i="1"/>
  <c r="DE119" i="1"/>
  <c r="DC119" i="1"/>
  <c r="CZ119" i="1"/>
  <c r="CX119" i="1"/>
  <c r="CU119" i="1"/>
  <c r="CS119" i="1"/>
  <c r="CP119" i="1"/>
  <c r="CN119" i="1"/>
  <c r="CK119" i="1"/>
  <c r="CI119" i="1"/>
  <c r="CF119" i="1"/>
  <c r="CD119" i="1"/>
  <c r="BZ119" i="1"/>
  <c r="BX119" i="1"/>
  <c r="BU119" i="1"/>
  <c r="BS119" i="1"/>
  <c r="BP119" i="1"/>
  <c r="BN119" i="1"/>
  <c r="BK119" i="1"/>
  <c r="BI119" i="1"/>
  <c r="BF119" i="1"/>
  <c r="BD119" i="1"/>
  <c r="BA119" i="1"/>
  <c r="AY119" i="1"/>
  <c r="AV119" i="1"/>
  <c r="AT119" i="1"/>
  <c r="AQ119" i="1"/>
  <c r="AO119" i="1"/>
  <c r="AK119" i="1"/>
  <c r="AI119" i="1"/>
  <c r="AF119" i="1"/>
  <c r="AD119" i="1"/>
  <c r="AA119" i="1"/>
  <c r="Y119" i="1"/>
  <c r="V119" i="1"/>
  <c r="T119" i="1"/>
  <c r="IE118" i="1"/>
  <c r="IC118" i="1"/>
  <c r="HZ118" i="1"/>
  <c r="HX118" i="1"/>
  <c r="HU118" i="1"/>
  <c r="HS118" i="1"/>
  <c r="HP118" i="1"/>
  <c r="HN118" i="1"/>
  <c r="HK118" i="1"/>
  <c r="HI118" i="1"/>
  <c r="HF118" i="1"/>
  <c r="HD118" i="1"/>
  <c r="HA118" i="1"/>
  <c r="GY118" i="1"/>
  <c r="GV118" i="1"/>
  <c r="GT118" i="1"/>
  <c r="GQ118" i="1"/>
  <c r="GO118" i="1"/>
  <c r="GL118" i="1"/>
  <c r="GJ118" i="1"/>
  <c r="GG118" i="1"/>
  <c r="GE118" i="1"/>
  <c r="GB118" i="1"/>
  <c r="FZ118" i="1"/>
  <c r="FW118" i="1"/>
  <c r="FU118" i="1"/>
  <c r="FR118" i="1"/>
  <c r="FP118" i="1"/>
  <c r="FM118" i="1"/>
  <c r="FK118" i="1"/>
  <c r="FH118" i="1"/>
  <c r="FF118" i="1"/>
  <c r="FC118" i="1"/>
  <c r="FA118" i="1"/>
  <c r="EX118" i="1"/>
  <c r="EV118" i="1"/>
  <c r="ES118" i="1"/>
  <c r="EQ118" i="1"/>
  <c r="EN118" i="1"/>
  <c r="EL118" i="1"/>
  <c r="EI118" i="1"/>
  <c r="EG118" i="1"/>
  <c r="ED118" i="1"/>
  <c r="EB118" i="1"/>
  <c r="DY118" i="1"/>
  <c r="DW118" i="1"/>
  <c r="DT118" i="1"/>
  <c r="DR118" i="1"/>
  <c r="DO118" i="1"/>
  <c r="DM118" i="1"/>
  <c r="DJ118" i="1"/>
  <c r="DH118" i="1"/>
  <c r="DE118" i="1"/>
  <c r="DC118" i="1"/>
  <c r="CZ118" i="1"/>
  <c r="CX118" i="1"/>
  <c r="CU118" i="1"/>
  <c r="CS118" i="1"/>
  <c r="CP118" i="1"/>
  <c r="CN118" i="1"/>
  <c r="CK118" i="1"/>
  <c r="CI118" i="1"/>
  <c r="CF118" i="1"/>
  <c r="CD118" i="1"/>
  <c r="BZ118" i="1"/>
  <c r="BX118" i="1"/>
  <c r="BU118" i="1"/>
  <c r="BS118" i="1"/>
  <c r="BP118" i="1"/>
  <c r="BN118" i="1"/>
  <c r="BK118" i="1"/>
  <c r="BI118" i="1"/>
  <c r="BF118" i="1"/>
  <c r="BD118" i="1"/>
  <c r="BA118" i="1"/>
  <c r="AY118" i="1"/>
  <c r="AV118" i="1"/>
  <c r="AT118" i="1"/>
  <c r="AQ118" i="1"/>
  <c r="AO118" i="1"/>
  <c r="AK118" i="1"/>
  <c r="AI118" i="1"/>
  <c r="AF118" i="1"/>
  <c r="AD118" i="1"/>
  <c r="AA118" i="1"/>
  <c r="Y118" i="1"/>
  <c r="V118" i="1"/>
  <c r="T118" i="1"/>
  <c r="IE117" i="1"/>
  <c r="IC117" i="1"/>
  <c r="HZ117" i="1"/>
  <c r="HX117" i="1"/>
  <c r="HU117" i="1"/>
  <c r="HS117" i="1"/>
  <c r="HP117" i="1"/>
  <c r="HN117" i="1"/>
  <c r="HK117" i="1"/>
  <c r="HI117" i="1"/>
  <c r="HF117" i="1"/>
  <c r="HD117" i="1"/>
  <c r="HA117" i="1"/>
  <c r="GY117" i="1"/>
  <c r="GV117" i="1"/>
  <c r="GT117" i="1"/>
  <c r="GQ117" i="1"/>
  <c r="GO117" i="1"/>
  <c r="GL117" i="1"/>
  <c r="GJ117" i="1"/>
  <c r="GG117" i="1"/>
  <c r="GE117" i="1"/>
  <c r="GB117" i="1"/>
  <c r="FZ117" i="1"/>
  <c r="FW117" i="1"/>
  <c r="FU117" i="1"/>
  <c r="FR117" i="1"/>
  <c r="FP117" i="1"/>
  <c r="FM117" i="1"/>
  <c r="FK117" i="1"/>
  <c r="FH117" i="1"/>
  <c r="FF117" i="1"/>
  <c r="FC117" i="1"/>
  <c r="FA117" i="1"/>
  <c r="EX117" i="1"/>
  <c r="EV117" i="1"/>
  <c r="ES117" i="1"/>
  <c r="EQ117" i="1"/>
  <c r="EN117" i="1"/>
  <c r="EL117" i="1"/>
  <c r="EI117" i="1"/>
  <c r="EG117" i="1"/>
  <c r="ED117" i="1"/>
  <c r="EB117" i="1"/>
  <c r="DY117" i="1"/>
  <c r="DW117" i="1"/>
  <c r="DT117" i="1"/>
  <c r="DR117" i="1"/>
  <c r="DO117" i="1"/>
  <c r="DM117" i="1"/>
  <c r="DJ117" i="1"/>
  <c r="DH117" i="1"/>
  <c r="DE117" i="1"/>
  <c r="DC117" i="1"/>
  <c r="CZ117" i="1"/>
  <c r="CX117" i="1"/>
  <c r="CU117" i="1"/>
  <c r="CS117" i="1"/>
  <c r="CP117" i="1"/>
  <c r="CN117" i="1"/>
  <c r="CK117" i="1"/>
  <c r="CI117" i="1"/>
  <c r="CF117" i="1"/>
  <c r="CD117" i="1"/>
  <c r="BZ117" i="1"/>
  <c r="BX117" i="1"/>
  <c r="BU117" i="1"/>
  <c r="BS117" i="1"/>
  <c r="BP117" i="1"/>
  <c r="BN117" i="1"/>
  <c r="BK117" i="1"/>
  <c r="BI117" i="1"/>
  <c r="BF117" i="1"/>
  <c r="BD117" i="1"/>
  <c r="BA117" i="1"/>
  <c r="AY117" i="1"/>
  <c r="AV117" i="1"/>
  <c r="AT117" i="1"/>
  <c r="AQ117" i="1"/>
  <c r="AO117" i="1"/>
  <c r="AK117" i="1"/>
  <c r="AI117" i="1"/>
  <c r="AF117" i="1"/>
  <c r="AD117" i="1"/>
  <c r="AA117" i="1"/>
  <c r="Y117" i="1"/>
  <c r="V117" i="1"/>
  <c r="T117" i="1"/>
  <c r="IE116" i="1"/>
  <c r="IC116" i="1"/>
  <c r="HZ116" i="1"/>
  <c r="HX116" i="1"/>
  <c r="HU116" i="1"/>
  <c r="HS116" i="1"/>
  <c r="HP116" i="1"/>
  <c r="HN116" i="1"/>
  <c r="HK116" i="1"/>
  <c r="HI116" i="1"/>
  <c r="HF116" i="1"/>
  <c r="HD116" i="1"/>
  <c r="HA116" i="1"/>
  <c r="GY116" i="1"/>
  <c r="GV116" i="1"/>
  <c r="GT116" i="1"/>
  <c r="GQ116" i="1"/>
  <c r="GO116" i="1"/>
  <c r="GL116" i="1"/>
  <c r="GJ116" i="1"/>
  <c r="GG116" i="1"/>
  <c r="GE116" i="1"/>
  <c r="GB116" i="1"/>
  <c r="FZ116" i="1"/>
  <c r="FW116" i="1"/>
  <c r="FU116" i="1"/>
  <c r="FR116" i="1"/>
  <c r="FP116" i="1"/>
  <c r="FM116" i="1"/>
  <c r="FK116" i="1"/>
  <c r="FH116" i="1"/>
  <c r="FF116" i="1"/>
  <c r="FC116" i="1"/>
  <c r="FA116" i="1"/>
  <c r="EX116" i="1"/>
  <c r="EV116" i="1"/>
  <c r="ES116" i="1"/>
  <c r="EQ116" i="1"/>
  <c r="EN116" i="1"/>
  <c r="EL116" i="1"/>
  <c r="EI116" i="1"/>
  <c r="EG116" i="1"/>
  <c r="ED116" i="1"/>
  <c r="EB116" i="1"/>
  <c r="DY116" i="1"/>
  <c r="DW116" i="1"/>
  <c r="DT116" i="1"/>
  <c r="DR116" i="1"/>
  <c r="DO116" i="1"/>
  <c r="DM116" i="1"/>
  <c r="DJ116" i="1"/>
  <c r="DH116" i="1"/>
  <c r="DE116" i="1"/>
  <c r="DC116" i="1"/>
  <c r="CZ116" i="1"/>
  <c r="CX116" i="1"/>
  <c r="CU116" i="1"/>
  <c r="CS116" i="1"/>
  <c r="CP116" i="1"/>
  <c r="CN116" i="1"/>
  <c r="CK116" i="1"/>
  <c r="CI116" i="1"/>
  <c r="CF116" i="1"/>
  <c r="CD116" i="1"/>
  <c r="BZ116" i="1"/>
  <c r="BX116" i="1"/>
  <c r="BU116" i="1"/>
  <c r="BS116" i="1"/>
  <c r="BP116" i="1"/>
  <c r="BN116" i="1"/>
  <c r="BK116" i="1"/>
  <c r="BI116" i="1"/>
  <c r="BF116" i="1"/>
  <c r="BD116" i="1"/>
  <c r="BA116" i="1"/>
  <c r="AY116" i="1"/>
  <c r="AV116" i="1"/>
  <c r="AT116" i="1"/>
  <c r="AQ116" i="1"/>
  <c r="AO116" i="1"/>
  <c r="AK116" i="1"/>
  <c r="AI116" i="1"/>
  <c r="AF116" i="1"/>
  <c r="AD116" i="1"/>
  <c r="AA116" i="1"/>
  <c r="Y116" i="1"/>
  <c r="V116" i="1"/>
  <c r="T116" i="1"/>
  <c r="IE115" i="1"/>
  <c r="IC115" i="1"/>
  <c r="HZ115" i="1"/>
  <c r="HX115" i="1"/>
  <c r="HU115" i="1"/>
  <c r="HS115" i="1"/>
  <c r="HP115" i="1"/>
  <c r="HN115" i="1"/>
  <c r="HK115" i="1"/>
  <c r="HI115" i="1"/>
  <c r="HF115" i="1"/>
  <c r="HD115" i="1"/>
  <c r="HA115" i="1"/>
  <c r="GY115" i="1"/>
  <c r="GV115" i="1"/>
  <c r="GT115" i="1"/>
  <c r="GQ115" i="1"/>
  <c r="GO115" i="1"/>
  <c r="GL115" i="1"/>
  <c r="GJ115" i="1"/>
  <c r="GG115" i="1"/>
  <c r="GE115" i="1"/>
  <c r="GB115" i="1"/>
  <c r="FZ115" i="1"/>
  <c r="FW115" i="1"/>
  <c r="FU115" i="1"/>
  <c r="FR115" i="1"/>
  <c r="FP115" i="1"/>
  <c r="FM115" i="1"/>
  <c r="FK115" i="1"/>
  <c r="FH115" i="1"/>
  <c r="FF115" i="1"/>
  <c r="FC115" i="1"/>
  <c r="FA115" i="1"/>
  <c r="EX115" i="1"/>
  <c r="EV115" i="1"/>
  <c r="ES115" i="1"/>
  <c r="EQ115" i="1"/>
  <c r="EN115" i="1"/>
  <c r="EL115" i="1"/>
  <c r="EI115" i="1"/>
  <c r="EG115" i="1"/>
  <c r="ED115" i="1"/>
  <c r="EB115" i="1"/>
  <c r="DY115" i="1"/>
  <c r="DW115" i="1"/>
  <c r="DT115" i="1"/>
  <c r="DR115" i="1"/>
  <c r="DO115" i="1"/>
  <c r="DM115" i="1"/>
  <c r="DJ115" i="1"/>
  <c r="DH115" i="1"/>
  <c r="DE115" i="1"/>
  <c r="DC115" i="1"/>
  <c r="CZ115" i="1"/>
  <c r="CX115" i="1"/>
  <c r="CU115" i="1"/>
  <c r="CS115" i="1"/>
  <c r="CP115" i="1"/>
  <c r="CN115" i="1"/>
  <c r="CK115" i="1"/>
  <c r="CI115" i="1"/>
  <c r="CF115" i="1"/>
  <c r="CD115" i="1"/>
  <c r="BZ115" i="1"/>
  <c r="BX115" i="1"/>
  <c r="BU115" i="1"/>
  <c r="BS115" i="1"/>
  <c r="BP115" i="1"/>
  <c r="BN115" i="1"/>
  <c r="BK115" i="1"/>
  <c r="BI115" i="1"/>
  <c r="BF115" i="1"/>
  <c r="BD115" i="1"/>
  <c r="BA115" i="1"/>
  <c r="AY115" i="1"/>
  <c r="AV115" i="1"/>
  <c r="AT115" i="1"/>
  <c r="AQ115" i="1"/>
  <c r="AO115" i="1"/>
  <c r="AK115" i="1"/>
  <c r="AI115" i="1"/>
  <c r="AF115" i="1"/>
  <c r="AD115" i="1"/>
  <c r="AA115" i="1"/>
  <c r="Y115" i="1"/>
  <c r="V115" i="1"/>
  <c r="T115" i="1"/>
  <c r="IE114" i="1"/>
  <c r="IC114" i="1"/>
  <c r="HZ114" i="1"/>
  <c r="HX114" i="1"/>
  <c r="HU114" i="1"/>
  <c r="HS114" i="1"/>
  <c r="HP114" i="1"/>
  <c r="HN114" i="1"/>
  <c r="HK114" i="1"/>
  <c r="HI114" i="1"/>
  <c r="HF114" i="1"/>
  <c r="HD114" i="1"/>
  <c r="HA114" i="1"/>
  <c r="GY114" i="1"/>
  <c r="GV114" i="1"/>
  <c r="GT114" i="1"/>
  <c r="GQ114" i="1"/>
  <c r="GO114" i="1"/>
  <c r="GL114" i="1"/>
  <c r="GJ114" i="1"/>
  <c r="GG114" i="1"/>
  <c r="GE114" i="1"/>
  <c r="GB114" i="1"/>
  <c r="FZ114" i="1"/>
  <c r="FW114" i="1"/>
  <c r="FU114" i="1"/>
  <c r="FR114" i="1"/>
  <c r="FP114" i="1"/>
  <c r="FM114" i="1"/>
  <c r="FK114" i="1"/>
  <c r="FH114" i="1"/>
  <c r="FF114" i="1"/>
  <c r="FC114" i="1"/>
  <c r="FA114" i="1"/>
  <c r="EX114" i="1"/>
  <c r="EV114" i="1"/>
  <c r="ES114" i="1"/>
  <c r="EQ114" i="1"/>
  <c r="EN114" i="1"/>
  <c r="EL114" i="1"/>
  <c r="EI114" i="1"/>
  <c r="EG114" i="1"/>
  <c r="ED114" i="1"/>
  <c r="EB114" i="1"/>
  <c r="DY114" i="1"/>
  <c r="DW114" i="1"/>
  <c r="DT114" i="1"/>
  <c r="DR114" i="1"/>
  <c r="DO114" i="1"/>
  <c r="DM114" i="1"/>
  <c r="DJ114" i="1"/>
  <c r="DH114" i="1"/>
  <c r="DE114" i="1"/>
  <c r="DC114" i="1"/>
  <c r="CZ114" i="1"/>
  <c r="CX114" i="1"/>
  <c r="CU114" i="1"/>
  <c r="CS114" i="1"/>
  <c r="CP114" i="1"/>
  <c r="CN114" i="1"/>
  <c r="CK114" i="1"/>
  <c r="CI114" i="1"/>
  <c r="CF114" i="1"/>
  <c r="CD114" i="1"/>
  <c r="BZ114" i="1"/>
  <c r="BX114" i="1"/>
  <c r="BU114" i="1"/>
  <c r="BS114" i="1"/>
  <c r="BP114" i="1"/>
  <c r="BN114" i="1"/>
  <c r="BK114" i="1"/>
  <c r="BI114" i="1"/>
  <c r="BF114" i="1"/>
  <c r="BD114" i="1"/>
  <c r="BA114" i="1"/>
  <c r="AY114" i="1"/>
  <c r="AV114" i="1"/>
  <c r="AT114" i="1"/>
  <c r="AQ114" i="1"/>
  <c r="AO114" i="1"/>
  <c r="AK114" i="1"/>
  <c r="AI114" i="1"/>
  <c r="AF114" i="1"/>
  <c r="AD114" i="1"/>
  <c r="AA114" i="1"/>
  <c r="Y114" i="1"/>
  <c r="V114" i="1"/>
  <c r="T114" i="1"/>
  <c r="IE113" i="1"/>
  <c r="IC113" i="1"/>
  <c r="HZ113" i="1"/>
  <c r="HX113" i="1"/>
  <c r="HU113" i="1"/>
  <c r="HS113" i="1"/>
  <c r="HP113" i="1"/>
  <c r="HN113" i="1"/>
  <c r="HK113" i="1"/>
  <c r="HI113" i="1"/>
  <c r="HF113" i="1"/>
  <c r="HD113" i="1"/>
  <c r="HA113" i="1"/>
  <c r="GY113" i="1"/>
  <c r="GV113" i="1"/>
  <c r="GT113" i="1"/>
  <c r="GQ113" i="1"/>
  <c r="GO113" i="1"/>
  <c r="GL113" i="1"/>
  <c r="GJ113" i="1"/>
  <c r="GG113" i="1"/>
  <c r="GE113" i="1"/>
  <c r="GB113" i="1"/>
  <c r="FZ113" i="1"/>
  <c r="FW113" i="1"/>
  <c r="FU113" i="1"/>
  <c r="FR113" i="1"/>
  <c r="FP113" i="1"/>
  <c r="FM113" i="1"/>
  <c r="FK113" i="1"/>
  <c r="FH113" i="1"/>
  <c r="FF113" i="1"/>
  <c r="FC113" i="1"/>
  <c r="FA113" i="1"/>
  <c r="EX113" i="1"/>
  <c r="EV113" i="1"/>
  <c r="ES113" i="1"/>
  <c r="EQ113" i="1"/>
  <c r="EN113" i="1"/>
  <c r="EL113" i="1"/>
  <c r="EI113" i="1"/>
  <c r="EG113" i="1"/>
  <c r="ED113" i="1"/>
  <c r="EB113" i="1"/>
  <c r="DY113" i="1"/>
  <c r="DW113" i="1"/>
  <c r="DT113" i="1"/>
  <c r="DR113" i="1"/>
  <c r="DO113" i="1"/>
  <c r="DM113" i="1"/>
  <c r="DJ113" i="1"/>
  <c r="DH113" i="1"/>
  <c r="DE113" i="1"/>
  <c r="DC113" i="1"/>
  <c r="CZ113" i="1"/>
  <c r="CX113" i="1"/>
  <c r="CU113" i="1"/>
  <c r="CS113" i="1"/>
  <c r="CP113" i="1"/>
  <c r="CN113" i="1"/>
  <c r="CK113" i="1"/>
  <c r="CI113" i="1"/>
  <c r="CF113" i="1"/>
  <c r="CD113" i="1"/>
  <c r="BZ113" i="1"/>
  <c r="BX113" i="1"/>
  <c r="BU113" i="1"/>
  <c r="BS113" i="1"/>
  <c r="BP113" i="1"/>
  <c r="BN113" i="1"/>
  <c r="BK113" i="1"/>
  <c r="BI113" i="1"/>
  <c r="BF113" i="1"/>
  <c r="BD113" i="1"/>
  <c r="BA113" i="1"/>
  <c r="AY113" i="1"/>
  <c r="AV113" i="1"/>
  <c r="AT113" i="1"/>
  <c r="AQ113" i="1"/>
  <c r="AO113" i="1"/>
  <c r="AK113" i="1"/>
  <c r="AI113" i="1"/>
  <c r="AF113" i="1"/>
  <c r="AD113" i="1"/>
  <c r="AA113" i="1"/>
  <c r="Y113" i="1"/>
  <c r="V113" i="1"/>
  <c r="T113" i="1"/>
  <c r="IE112" i="1"/>
  <c r="IC112" i="1"/>
  <c r="HZ112" i="1"/>
  <c r="HX112" i="1"/>
  <c r="HU112" i="1"/>
  <c r="HS112" i="1"/>
  <c r="HP112" i="1"/>
  <c r="HN112" i="1"/>
  <c r="HK112" i="1"/>
  <c r="HI112" i="1"/>
  <c r="HF112" i="1"/>
  <c r="HD112" i="1"/>
  <c r="HA112" i="1"/>
  <c r="GY112" i="1"/>
  <c r="GV112" i="1"/>
  <c r="GT112" i="1"/>
  <c r="GQ112" i="1"/>
  <c r="GO112" i="1"/>
  <c r="GL112" i="1"/>
  <c r="GJ112" i="1"/>
  <c r="GG112" i="1"/>
  <c r="GE112" i="1"/>
  <c r="GB112" i="1"/>
  <c r="FZ112" i="1"/>
  <c r="FW112" i="1"/>
  <c r="FU112" i="1"/>
  <c r="FR112" i="1"/>
  <c r="FP112" i="1"/>
  <c r="FM112" i="1"/>
  <c r="FK112" i="1"/>
  <c r="FH112" i="1"/>
  <c r="FF112" i="1"/>
  <c r="FC112" i="1"/>
  <c r="FA112" i="1"/>
  <c r="EX112" i="1"/>
  <c r="EV112" i="1"/>
  <c r="ES112" i="1"/>
  <c r="EQ112" i="1"/>
  <c r="EN112" i="1"/>
  <c r="EL112" i="1"/>
  <c r="EI112" i="1"/>
  <c r="EG112" i="1"/>
  <c r="ED112" i="1"/>
  <c r="EB112" i="1"/>
  <c r="DY112" i="1"/>
  <c r="DW112" i="1"/>
  <c r="DT112" i="1"/>
  <c r="DR112" i="1"/>
  <c r="DO112" i="1"/>
  <c r="DM112" i="1"/>
  <c r="DJ112" i="1"/>
  <c r="DH112" i="1"/>
  <c r="DE112" i="1"/>
  <c r="DC112" i="1"/>
  <c r="CZ112" i="1"/>
  <c r="CX112" i="1"/>
  <c r="CU112" i="1"/>
  <c r="CS112" i="1"/>
  <c r="CP112" i="1"/>
  <c r="CN112" i="1"/>
  <c r="CK112" i="1"/>
  <c r="CI112" i="1"/>
  <c r="CF112" i="1"/>
  <c r="CD112" i="1"/>
  <c r="BZ112" i="1"/>
  <c r="BX112" i="1"/>
  <c r="BU112" i="1"/>
  <c r="BS112" i="1"/>
  <c r="BP112" i="1"/>
  <c r="BN112" i="1"/>
  <c r="BK112" i="1"/>
  <c r="BI112" i="1"/>
  <c r="BF112" i="1"/>
  <c r="BD112" i="1"/>
  <c r="BA112" i="1"/>
  <c r="AY112" i="1"/>
  <c r="AV112" i="1"/>
  <c r="AT112" i="1"/>
  <c r="AQ112" i="1"/>
  <c r="AO112" i="1"/>
  <c r="AK112" i="1"/>
  <c r="AI112" i="1"/>
  <c r="AF112" i="1"/>
  <c r="AD112" i="1"/>
  <c r="AA112" i="1"/>
  <c r="Y112" i="1"/>
  <c r="V112" i="1"/>
  <c r="T112" i="1"/>
  <c r="IE111" i="1"/>
  <c r="IC111" i="1"/>
  <c r="HZ111" i="1"/>
  <c r="HX111" i="1"/>
  <c r="HU111" i="1"/>
  <c r="HS111" i="1"/>
  <c r="HP111" i="1"/>
  <c r="HN111" i="1"/>
  <c r="HK111" i="1"/>
  <c r="HI111" i="1"/>
  <c r="HF111" i="1"/>
  <c r="HD111" i="1"/>
  <c r="HA111" i="1"/>
  <c r="GY111" i="1"/>
  <c r="GV111" i="1"/>
  <c r="GT111" i="1"/>
  <c r="GQ111" i="1"/>
  <c r="GO111" i="1"/>
  <c r="GL111" i="1"/>
  <c r="GJ111" i="1"/>
  <c r="GG111" i="1"/>
  <c r="GE111" i="1"/>
  <c r="GB111" i="1"/>
  <c r="FZ111" i="1"/>
  <c r="FW111" i="1"/>
  <c r="FU111" i="1"/>
  <c r="FR111" i="1"/>
  <c r="FP111" i="1"/>
  <c r="FM111" i="1"/>
  <c r="FK111" i="1"/>
  <c r="FH111" i="1"/>
  <c r="FF111" i="1"/>
  <c r="FC111" i="1"/>
  <c r="FA111" i="1"/>
  <c r="EX111" i="1"/>
  <c r="EV111" i="1"/>
  <c r="ES111" i="1"/>
  <c r="EQ111" i="1"/>
  <c r="EN111" i="1"/>
  <c r="EL111" i="1"/>
  <c r="EI111" i="1"/>
  <c r="EG111" i="1"/>
  <c r="ED111" i="1"/>
  <c r="EB111" i="1"/>
  <c r="DY111" i="1"/>
  <c r="DW111" i="1"/>
  <c r="DT111" i="1"/>
  <c r="DR111" i="1"/>
  <c r="DO111" i="1"/>
  <c r="DM111" i="1"/>
  <c r="DJ111" i="1"/>
  <c r="DH111" i="1"/>
  <c r="DE111" i="1"/>
  <c r="DC111" i="1"/>
  <c r="CZ111" i="1"/>
  <c r="CX111" i="1"/>
  <c r="CU111" i="1"/>
  <c r="CS111" i="1"/>
  <c r="CP111" i="1"/>
  <c r="CN111" i="1"/>
  <c r="CK111" i="1"/>
  <c r="CI111" i="1"/>
  <c r="CF111" i="1"/>
  <c r="CD111" i="1"/>
  <c r="BZ111" i="1"/>
  <c r="BX111" i="1"/>
  <c r="BU111" i="1"/>
  <c r="BS111" i="1"/>
  <c r="BP111" i="1"/>
  <c r="BN111" i="1"/>
  <c r="BK111" i="1"/>
  <c r="BI111" i="1"/>
  <c r="BF111" i="1"/>
  <c r="BD111" i="1"/>
  <c r="BA111" i="1"/>
  <c r="AY111" i="1"/>
  <c r="AV111" i="1"/>
  <c r="AT111" i="1"/>
  <c r="AQ111" i="1"/>
  <c r="AO111" i="1"/>
  <c r="AK111" i="1"/>
  <c r="AI111" i="1"/>
  <c r="AF111" i="1"/>
  <c r="AD111" i="1"/>
  <c r="AA111" i="1"/>
  <c r="Y111" i="1"/>
  <c r="V111" i="1"/>
  <c r="T111" i="1"/>
  <c r="IE110" i="1"/>
  <c r="IC110" i="1"/>
  <c r="HZ110" i="1"/>
  <c r="HX110" i="1"/>
  <c r="HU110" i="1"/>
  <c r="HS110" i="1"/>
  <c r="HP110" i="1"/>
  <c r="HN110" i="1"/>
  <c r="HK110" i="1"/>
  <c r="HI110" i="1"/>
  <c r="HF110" i="1"/>
  <c r="HD110" i="1"/>
  <c r="HA110" i="1"/>
  <c r="GY110" i="1"/>
  <c r="GV110" i="1"/>
  <c r="GT110" i="1"/>
  <c r="GQ110" i="1"/>
  <c r="GO110" i="1"/>
  <c r="GL110" i="1"/>
  <c r="GJ110" i="1"/>
  <c r="GG110" i="1"/>
  <c r="GE110" i="1"/>
  <c r="GB110" i="1"/>
  <c r="FZ110" i="1"/>
  <c r="FW110" i="1"/>
  <c r="FU110" i="1"/>
  <c r="FR110" i="1"/>
  <c r="FP110" i="1"/>
  <c r="FM110" i="1"/>
  <c r="FK110" i="1"/>
  <c r="FH110" i="1"/>
  <c r="FF110" i="1"/>
  <c r="FC110" i="1"/>
  <c r="FA110" i="1"/>
  <c r="EX110" i="1"/>
  <c r="EV110" i="1"/>
  <c r="ES110" i="1"/>
  <c r="EQ110" i="1"/>
  <c r="EN110" i="1"/>
  <c r="EL110" i="1"/>
  <c r="EI110" i="1"/>
  <c r="EG110" i="1"/>
  <c r="ED110" i="1"/>
  <c r="EB110" i="1"/>
  <c r="DY110" i="1"/>
  <c r="DW110" i="1"/>
  <c r="DT110" i="1"/>
  <c r="DR110" i="1"/>
  <c r="DO110" i="1"/>
  <c r="DM110" i="1"/>
  <c r="DJ110" i="1"/>
  <c r="DH110" i="1"/>
  <c r="DE110" i="1"/>
  <c r="DC110" i="1"/>
  <c r="CZ110" i="1"/>
  <c r="CX110" i="1"/>
  <c r="CU110" i="1"/>
  <c r="CS110" i="1"/>
  <c r="CP110" i="1"/>
  <c r="CN110" i="1"/>
  <c r="CK110" i="1"/>
  <c r="CI110" i="1"/>
  <c r="CF110" i="1"/>
  <c r="CD110" i="1"/>
  <c r="BZ110" i="1"/>
  <c r="BX110" i="1"/>
  <c r="BU110" i="1"/>
  <c r="BS110" i="1"/>
  <c r="BP110" i="1"/>
  <c r="BN110" i="1"/>
  <c r="BK110" i="1"/>
  <c r="BI110" i="1"/>
  <c r="BF110" i="1"/>
  <c r="BD110" i="1"/>
  <c r="BA110" i="1"/>
  <c r="AY110" i="1"/>
  <c r="AV110" i="1"/>
  <c r="AT110" i="1"/>
  <c r="AQ110" i="1"/>
  <c r="AO110" i="1"/>
  <c r="AK110" i="1"/>
  <c r="AI110" i="1"/>
  <c r="AF110" i="1"/>
  <c r="AD110" i="1"/>
  <c r="AA110" i="1"/>
  <c r="Y110" i="1"/>
  <c r="V110" i="1"/>
  <c r="T110" i="1"/>
  <c r="IE109" i="1"/>
  <c r="IC109" i="1"/>
  <c r="HZ109" i="1"/>
  <c r="HX109" i="1"/>
  <c r="HU109" i="1"/>
  <c r="HS109" i="1"/>
  <c r="HP109" i="1"/>
  <c r="HN109" i="1"/>
  <c r="HK109" i="1"/>
  <c r="HI109" i="1"/>
  <c r="HF109" i="1"/>
  <c r="HD109" i="1"/>
  <c r="HA109" i="1"/>
  <c r="GY109" i="1"/>
  <c r="GV109" i="1"/>
  <c r="GT109" i="1"/>
  <c r="GQ109" i="1"/>
  <c r="GO109" i="1"/>
  <c r="GL109" i="1"/>
  <c r="GJ109" i="1"/>
  <c r="GG109" i="1"/>
  <c r="GE109" i="1"/>
  <c r="GB109" i="1"/>
  <c r="FZ109" i="1"/>
  <c r="FW109" i="1"/>
  <c r="FU109" i="1"/>
  <c r="FR109" i="1"/>
  <c r="FP109" i="1"/>
  <c r="FM109" i="1"/>
  <c r="FK109" i="1"/>
  <c r="FH109" i="1"/>
  <c r="FF109" i="1"/>
  <c r="FC109" i="1"/>
  <c r="FA109" i="1"/>
  <c r="EX109" i="1"/>
  <c r="EV109" i="1"/>
  <c r="ES109" i="1"/>
  <c r="EQ109" i="1"/>
  <c r="EN109" i="1"/>
  <c r="EL109" i="1"/>
  <c r="EI109" i="1"/>
  <c r="EG109" i="1"/>
  <c r="ED109" i="1"/>
  <c r="EB109" i="1"/>
  <c r="DY109" i="1"/>
  <c r="DW109" i="1"/>
  <c r="DT109" i="1"/>
  <c r="DR109" i="1"/>
  <c r="DO109" i="1"/>
  <c r="DM109" i="1"/>
  <c r="DJ109" i="1"/>
  <c r="DH109" i="1"/>
  <c r="DE109" i="1"/>
  <c r="DC109" i="1"/>
  <c r="CZ109" i="1"/>
  <c r="CX109" i="1"/>
  <c r="CU109" i="1"/>
  <c r="CS109" i="1"/>
  <c r="CP109" i="1"/>
  <c r="CN109" i="1"/>
  <c r="CK109" i="1"/>
  <c r="CI109" i="1"/>
  <c r="CF109" i="1"/>
  <c r="CD109" i="1"/>
  <c r="BZ109" i="1"/>
  <c r="BX109" i="1"/>
  <c r="BU109" i="1"/>
  <c r="BS109" i="1"/>
  <c r="BP109" i="1"/>
  <c r="BN109" i="1"/>
  <c r="BK109" i="1"/>
  <c r="BI109" i="1"/>
  <c r="BF109" i="1"/>
  <c r="BD109" i="1"/>
  <c r="BA109" i="1"/>
  <c r="AY109" i="1"/>
  <c r="AV109" i="1"/>
  <c r="AT109" i="1"/>
  <c r="AQ109" i="1"/>
  <c r="AO109" i="1"/>
  <c r="AK109" i="1"/>
  <c r="AI109" i="1"/>
  <c r="AF109" i="1"/>
  <c r="AD109" i="1"/>
  <c r="AA109" i="1"/>
  <c r="Y109" i="1"/>
  <c r="V109" i="1"/>
  <c r="T109" i="1"/>
  <c r="IE108" i="1"/>
  <c r="IC108" i="1"/>
  <c r="HZ108" i="1"/>
  <c r="HX108" i="1"/>
  <c r="HU108" i="1"/>
  <c r="HS108" i="1"/>
  <c r="HP108" i="1"/>
  <c r="HN108" i="1"/>
  <c r="HK108" i="1"/>
  <c r="HI108" i="1"/>
  <c r="HF108" i="1"/>
  <c r="HD108" i="1"/>
  <c r="HA108" i="1"/>
  <c r="GY108" i="1"/>
  <c r="GV108" i="1"/>
  <c r="GT108" i="1"/>
  <c r="GQ108" i="1"/>
  <c r="GO108" i="1"/>
  <c r="GL108" i="1"/>
  <c r="GJ108" i="1"/>
  <c r="GG108" i="1"/>
  <c r="GE108" i="1"/>
  <c r="GB108" i="1"/>
  <c r="FZ108" i="1"/>
  <c r="FW108" i="1"/>
  <c r="FU108" i="1"/>
  <c r="FR108" i="1"/>
  <c r="FP108" i="1"/>
  <c r="FM108" i="1"/>
  <c r="FK108" i="1"/>
  <c r="FH108" i="1"/>
  <c r="FF108" i="1"/>
  <c r="FC108" i="1"/>
  <c r="FA108" i="1"/>
  <c r="EX108" i="1"/>
  <c r="EV108" i="1"/>
  <c r="ES108" i="1"/>
  <c r="EQ108" i="1"/>
  <c r="EN108" i="1"/>
  <c r="EL108" i="1"/>
  <c r="EI108" i="1"/>
  <c r="EG108" i="1"/>
  <c r="ED108" i="1"/>
  <c r="EB108" i="1"/>
  <c r="DY108" i="1"/>
  <c r="DW108" i="1"/>
  <c r="DT108" i="1"/>
  <c r="DR108" i="1"/>
  <c r="DO108" i="1"/>
  <c r="DM108" i="1"/>
  <c r="DJ108" i="1"/>
  <c r="DH108" i="1"/>
  <c r="DE108" i="1"/>
  <c r="DC108" i="1"/>
  <c r="CZ108" i="1"/>
  <c r="CX108" i="1"/>
  <c r="CU108" i="1"/>
  <c r="CS108" i="1"/>
  <c r="CP108" i="1"/>
  <c r="CN108" i="1"/>
  <c r="CK108" i="1"/>
  <c r="CI108" i="1"/>
  <c r="CF108" i="1"/>
  <c r="CD108" i="1"/>
  <c r="BZ108" i="1"/>
  <c r="BX108" i="1"/>
  <c r="BU108" i="1"/>
  <c r="BS108" i="1"/>
  <c r="BP108" i="1"/>
  <c r="BN108" i="1"/>
  <c r="BK108" i="1"/>
  <c r="BI108" i="1"/>
  <c r="BF108" i="1"/>
  <c r="BD108" i="1"/>
  <c r="BA108" i="1"/>
  <c r="AY108" i="1"/>
  <c r="AV108" i="1"/>
  <c r="AT108" i="1"/>
  <c r="AQ108" i="1"/>
  <c r="AO108" i="1"/>
  <c r="AK108" i="1"/>
  <c r="AI108" i="1"/>
  <c r="AF108" i="1"/>
  <c r="AD108" i="1"/>
  <c r="AA108" i="1"/>
  <c r="Y108" i="1"/>
  <c r="V108" i="1"/>
  <c r="T108" i="1"/>
  <c r="IE107" i="1"/>
  <c r="IC107" i="1"/>
  <c r="HZ107" i="1"/>
  <c r="HX107" i="1"/>
  <c r="HU107" i="1"/>
  <c r="HS107" i="1"/>
  <c r="HP107" i="1"/>
  <c r="HN107" i="1"/>
  <c r="HK107" i="1"/>
  <c r="HI107" i="1"/>
  <c r="HF107" i="1"/>
  <c r="HD107" i="1"/>
  <c r="HA107" i="1"/>
  <c r="GY107" i="1"/>
  <c r="GV107" i="1"/>
  <c r="GT107" i="1"/>
  <c r="GQ107" i="1"/>
  <c r="GO107" i="1"/>
  <c r="GL107" i="1"/>
  <c r="GJ107" i="1"/>
  <c r="GG107" i="1"/>
  <c r="GE107" i="1"/>
  <c r="GB107" i="1"/>
  <c r="FZ107" i="1"/>
  <c r="FW107" i="1"/>
  <c r="FU107" i="1"/>
  <c r="FR107" i="1"/>
  <c r="FP107" i="1"/>
  <c r="FM107" i="1"/>
  <c r="FK107" i="1"/>
  <c r="FH107" i="1"/>
  <c r="FF107" i="1"/>
  <c r="FC107" i="1"/>
  <c r="FA107" i="1"/>
  <c r="EX107" i="1"/>
  <c r="EV107" i="1"/>
  <c r="ES107" i="1"/>
  <c r="EQ107" i="1"/>
  <c r="EN107" i="1"/>
  <c r="EL107" i="1"/>
  <c r="EI107" i="1"/>
  <c r="EG107" i="1"/>
  <c r="ED107" i="1"/>
  <c r="EB107" i="1"/>
  <c r="DY107" i="1"/>
  <c r="DW107" i="1"/>
  <c r="DT107" i="1"/>
  <c r="DR107" i="1"/>
  <c r="DO107" i="1"/>
  <c r="DM107" i="1"/>
  <c r="DJ107" i="1"/>
  <c r="DH107" i="1"/>
  <c r="DE107" i="1"/>
  <c r="DC107" i="1"/>
  <c r="CZ107" i="1"/>
  <c r="CX107" i="1"/>
  <c r="CU107" i="1"/>
  <c r="CS107" i="1"/>
  <c r="CP107" i="1"/>
  <c r="CN107" i="1"/>
  <c r="CK107" i="1"/>
  <c r="CI107" i="1"/>
  <c r="CF107" i="1"/>
  <c r="CD107" i="1"/>
  <c r="BZ107" i="1"/>
  <c r="BX107" i="1"/>
  <c r="BU107" i="1"/>
  <c r="BS107" i="1"/>
  <c r="BP107" i="1"/>
  <c r="BN107" i="1"/>
  <c r="BK107" i="1"/>
  <c r="BI107" i="1"/>
  <c r="BF107" i="1"/>
  <c r="BD107" i="1"/>
  <c r="BA107" i="1"/>
  <c r="AY107" i="1"/>
  <c r="AV107" i="1"/>
  <c r="AT107" i="1"/>
  <c r="AQ107" i="1"/>
  <c r="AO107" i="1"/>
  <c r="AK107" i="1"/>
  <c r="AI107" i="1"/>
  <c r="AF107" i="1"/>
  <c r="AD107" i="1"/>
  <c r="AA107" i="1"/>
  <c r="Y107" i="1"/>
  <c r="V107" i="1"/>
  <c r="T107" i="1"/>
  <c r="IE106" i="1"/>
  <c r="IC106" i="1"/>
  <c r="HZ106" i="1"/>
  <c r="HX106" i="1"/>
  <c r="HU106" i="1"/>
  <c r="HS106" i="1"/>
  <c r="HP106" i="1"/>
  <c r="HN106" i="1"/>
  <c r="HK106" i="1"/>
  <c r="HI106" i="1"/>
  <c r="HF106" i="1"/>
  <c r="HD106" i="1"/>
  <c r="HA106" i="1"/>
  <c r="GY106" i="1"/>
  <c r="GV106" i="1"/>
  <c r="GT106" i="1"/>
  <c r="GQ106" i="1"/>
  <c r="GO106" i="1"/>
  <c r="GL106" i="1"/>
  <c r="GJ106" i="1"/>
  <c r="GG106" i="1"/>
  <c r="GE106" i="1"/>
  <c r="GB106" i="1"/>
  <c r="FZ106" i="1"/>
  <c r="FW106" i="1"/>
  <c r="FU106" i="1"/>
  <c r="FR106" i="1"/>
  <c r="FP106" i="1"/>
  <c r="FM106" i="1"/>
  <c r="FK106" i="1"/>
  <c r="FH106" i="1"/>
  <c r="FF106" i="1"/>
  <c r="FC106" i="1"/>
  <c r="FA106" i="1"/>
  <c r="EX106" i="1"/>
  <c r="EV106" i="1"/>
  <c r="ES106" i="1"/>
  <c r="EQ106" i="1"/>
  <c r="EN106" i="1"/>
  <c r="EL106" i="1"/>
  <c r="EI106" i="1"/>
  <c r="EG106" i="1"/>
  <c r="ED106" i="1"/>
  <c r="EB106" i="1"/>
  <c r="DY106" i="1"/>
  <c r="DW106" i="1"/>
  <c r="DT106" i="1"/>
  <c r="DR106" i="1"/>
  <c r="DO106" i="1"/>
  <c r="DM106" i="1"/>
  <c r="DJ106" i="1"/>
  <c r="DH106" i="1"/>
  <c r="DE106" i="1"/>
  <c r="DC106" i="1"/>
  <c r="CZ106" i="1"/>
  <c r="CX106" i="1"/>
  <c r="CU106" i="1"/>
  <c r="CS106" i="1"/>
  <c r="CP106" i="1"/>
  <c r="CN106" i="1"/>
  <c r="CK106" i="1"/>
  <c r="CI106" i="1"/>
  <c r="CF106" i="1"/>
  <c r="CD106" i="1"/>
  <c r="BZ106" i="1"/>
  <c r="BX106" i="1"/>
  <c r="BU106" i="1"/>
  <c r="BS106" i="1"/>
  <c r="BP106" i="1"/>
  <c r="BN106" i="1"/>
  <c r="BK106" i="1"/>
  <c r="BI106" i="1"/>
  <c r="BF106" i="1"/>
  <c r="BD106" i="1"/>
  <c r="BA106" i="1"/>
  <c r="AY106" i="1"/>
  <c r="AV106" i="1"/>
  <c r="AT106" i="1"/>
  <c r="AQ106" i="1"/>
  <c r="AO106" i="1"/>
  <c r="AK106" i="1"/>
  <c r="AI106" i="1"/>
  <c r="AF106" i="1"/>
  <c r="AD106" i="1"/>
  <c r="AA106" i="1"/>
  <c r="Y106" i="1"/>
  <c r="V106" i="1"/>
  <c r="T106" i="1"/>
  <c r="IE105" i="1"/>
  <c r="IC105" i="1"/>
  <c r="HZ105" i="1"/>
  <c r="HX105" i="1"/>
  <c r="HU105" i="1"/>
  <c r="HS105" i="1"/>
  <c r="HP105" i="1"/>
  <c r="HN105" i="1"/>
  <c r="HK105" i="1"/>
  <c r="HI105" i="1"/>
  <c r="HF105" i="1"/>
  <c r="HD105" i="1"/>
  <c r="HA105" i="1"/>
  <c r="GY105" i="1"/>
  <c r="GV105" i="1"/>
  <c r="GT105" i="1"/>
  <c r="GQ105" i="1"/>
  <c r="GO105" i="1"/>
  <c r="GL105" i="1"/>
  <c r="GJ105" i="1"/>
  <c r="GG105" i="1"/>
  <c r="GE105" i="1"/>
  <c r="GB105" i="1"/>
  <c r="FZ105" i="1"/>
  <c r="FW105" i="1"/>
  <c r="FU105" i="1"/>
  <c r="FR105" i="1"/>
  <c r="FP105" i="1"/>
  <c r="FM105" i="1"/>
  <c r="FK105" i="1"/>
  <c r="FH105" i="1"/>
  <c r="FF105" i="1"/>
  <c r="FC105" i="1"/>
  <c r="FA105" i="1"/>
  <c r="EX105" i="1"/>
  <c r="EV105" i="1"/>
  <c r="ES105" i="1"/>
  <c r="EQ105" i="1"/>
  <c r="EN105" i="1"/>
  <c r="EL105" i="1"/>
  <c r="EI105" i="1"/>
  <c r="EG105" i="1"/>
  <c r="ED105" i="1"/>
  <c r="EB105" i="1"/>
  <c r="DY105" i="1"/>
  <c r="DW105" i="1"/>
  <c r="DT105" i="1"/>
  <c r="DR105" i="1"/>
  <c r="DO105" i="1"/>
  <c r="DM105" i="1"/>
  <c r="DJ105" i="1"/>
  <c r="DH105" i="1"/>
  <c r="DE105" i="1"/>
  <c r="DC105" i="1"/>
  <c r="CZ105" i="1"/>
  <c r="CX105" i="1"/>
  <c r="CU105" i="1"/>
  <c r="CS105" i="1"/>
  <c r="CP105" i="1"/>
  <c r="CN105" i="1"/>
  <c r="CK105" i="1"/>
  <c r="CI105" i="1"/>
  <c r="CF105" i="1"/>
  <c r="CD105" i="1"/>
  <c r="BZ105" i="1"/>
  <c r="BX105" i="1"/>
  <c r="BU105" i="1"/>
  <c r="BS105" i="1"/>
  <c r="BP105" i="1"/>
  <c r="BN105" i="1"/>
  <c r="BK105" i="1"/>
  <c r="BI105" i="1"/>
  <c r="BF105" i="1"/>
  <c r="BD105" i="1"/>
  <c r="BA105" i="1"/>
  <c r="AY105" i="1"/>
  <c r="AV105" i="1"/>
  <c r="AT105" i="1"/>
  <c r="AQ105" i="1"/>
  <c r="AO105" i="1"/>
  <c r="AK105" i="1"/>
  <c r="AI105" i="1"/>
  <c r="AF105" i="1"/>
  <c r="AD105" i="1"/>
  <c r="AA105" i="1"/>
  <c r="Y105" i="1"/>
  <c r="V105" i="1"/>
  <c r="T105" i="1"/>
  <c r="IE104" i="1"/>
  <c r="IC104" i="1"/>
  <c r="HZ104" i="1"/>
  <c r="HX104" i="1"/>
  <c r="HU104" i="1"/>
  <c r="HS104" i="1"/>
  <c r="HP104" i="1"/>
  <c r="HN104" i="1"/>
  <c r="HK104" i="1"/>
  <c r="HI104" i="1"/>
  <c r="HF104" i="1"/>
  <c r="HD104" i="1"/>
  <c r="HA104" i="1"/>
  <c r="GY104" i="1"/>
  <c r="GV104" i="1"/>
  <c r="GT104" i="1"/>
  <c r="GQ104" i="1"/>
  <c r="GO104" i="1"/>
  <c r="GL104" i="1"/>
  <c r="GJ104" i="1"/>
  <c r="GG104" i="1"/>
  <c r="GE104" i="1"/>
  <c r="GB104" i="1"/>
  <c r="FZ104" i="1"/>
  <c r="FW104" i="1"/>
  <c r="FU104" i="1"/>
  <c r="FR104" i="1"/>
  <c r="FP104" i="1"/>
  <c r="FM104" i="1"/>
  <c r="FK104" i="1"/>
  <c r="FH104" i="1"/>
  <c r="FF104" i="1"/>
  <c r="FC104" i="1"/>
  <c r="FA104" i="1"/>
  <c r="EX104" i="1"/>
  <c r="EV104" i="1"/>
  <c r="ES104" i="1"/>
  <c r="EQ104" i="1"/>
  <c r="EN104" i="1"/>
  <c r="EL104" i="1"/>
  <c r="EI104" i="1"/>
  <c r="EG104" i="1"/>
  <c r="ED104" i="1"/>
  <c r="EB104" i="1"/>
  <c r="DY104" i="1"/>
  <c r="DW104" i="1"/>
  <c r="DT104" i="1"/>
  <c r="DR104" i="1"/>
  <c r="DO104" i="1"/>
  <c r="DM104" i="1"/>
  <c r="DJ104" i="1"/>
  <c r="DH104" i="1"/>
  <c r="DE104" i="1"/>
  <c r="DC104" i="1"/>
  <c r="CZ104" i="1"/>
  <c r="CX104" i="1"/>
  <c r="CU104" i="1"/>
  <c r="CS104" i="1"/>
  <c r="CP104" i="1"/>
  <c r="CN104" i="1"/>
  <c r="CK104" i="1"/>
  <c r="CI104" i="1"/>
  <c r="CF104" i="1"/>
  <c r="CD104" i="1"/>
  <c r="BZ104" i="1"/>
  <c r="BX104" i="1"/>
  <c r="BU104" i="1"/>
  <c r="BS104" i="1"/>
  <c r="BP104" i="1"/>
  <c r="BN104" i="1"/>
  <c r="BK104" i="1"/>
  <c r="BI104" i="1"/>
  <c r="BF104" i="1"/>
  <c r="BD104" i="1"/>
  <c r="BA104" i="1"/>
  <c r="AY104" i="1"/>
  <c r="AV104" i="1"/>
  <c r="AT104" i="1"/>
  <c r="AQ104" i="1"/>
  <c r="AO104" i="1"/>
  <c r="AK104" i="1"/>
  <c r="AI104" i="1"/>
  <c r="AF104" i="1"/>
  <c r="AD104" i="1"/>
  <c r="AA104" i="1"/>
  <c r="Y104" i="1"/>
  <c r="V104" i="1"/>
  <c r="T104" i="1"/>
  <c r="IE103" i="1"/>
  <c r="IC103" i="1"/>
  <c r="HZ103" i="1"/>
  <c r="HX103" i="1"/>
  <c r="HU103" i="1"/>
  <c r="HS103" i="1"/>
  <c r="HP103" i="1"/>
  <c r="HN103" i="1"/>
  <c r="HK103" i="1"/>
  <c r="HI103" i="1"/>
  <c r="HF103" i="1"/>
  <c r="HD103" i="1"/>
  <c r="HA103" i="1"/>
  <c r="GY103" i="1"/>
  <c r="GV103" i="1"/>
  <c r="GT103" i="1"/>
  <c r="GQ103" i="1"/>
  <c r="GO103" i="1"/>
  <c r="GL103" i="1"/>
  <c r="GJ103" i="1"/>
  <c r="GG103" i="1"/>
  <c r="GE103" i="1"/>
  <c r="GB103" i="1"/>
  <c r="FZ103" i="1"/>
  <c r="FW103" i="1"/>
  <c r="FU103" i="1"/>
  <c r="FR103" i="1"/>
  <c r="FP103" i="1"/>
  <c r="FM103" i="1"/>
  <c r="FK103" i="1"/>
  <c r="FH103" i="1"/>
  <c r="FF103" i="1"/>
  <c r="FC103" i="1"/>
  <c r="FA103" i="1"/>
  <c r="EX103" i="1"/>
  <c r="EV103" i="1"/>
  <c r="ES103" i="1"/>
  <c r="EQ103" i="1"/>
  <c r="EN103" i="1"/>
  <c r="EL103" i="1"/>
  <c r="EI103" i="1"/>
  <c r="EG103" i="1"/>
  <c r="ED103" i="1"/>
  <c r="EB103" i="1"/>
  <c r="DY103" i="1"/>
  <c r="DW103" i="1"/>
  <c r="DT103" i="1"/>
  <c r="DR103" i="1"/>
  <c r="DO103" i="1"/>
  <c r="DM103" i="1"/>
  <c r="DJ103" i="1"/>
  <c r="DH103" i="1"/>
  <c r="DE103" i="1"/>
  <c r="DC103" i="1"/>
  <c r="CZ103" i="1"/>
  <c r="CX103" i="1"/>
  <c r="CU103" i="1"/>
  <c r="CS103" i="1"/>
  <c r="CP103" i="1"/>
  <c r="CN103" i="1"/>
  <c r="CK103" i="1"/>
  <c r="CI103" i="1"/>
  <c r="CF103" i="1"/>
  <c r="CD103" i="1"/>
  <c r="BZ103" i="1"/>
  <c r="BX103" i="1"/>
  <c r="BU103" i="1"/>
  <c r="BS103" i="1"/>
  <c r="BP103" i="1"/>
  <c r="BN103" i="1"/>
  <c r="BK103" i="1"/>
  <c r="BI103" i="1"/>
  <c r="BF103" i="1"/>
  <c r="BD103" i="1"/>
  <c r="BA103" i="1"/>
  <c r="AY103" i="1"/>
  <c r="AV103" i="1"/>
  <c r="AT103" i="1"/>
  <c r="AQ103" i="1"/>
  <c r="AO103" i="1"/>
  <c r="AK103" i="1"/>
  <c r="AI103" i="1"/>
  <c r="AF103" i="1"/>
  <c r="AD103" i="1"/>
  <c r="AA103" i="1"/>
  <c r="Y103" i="1"/>
  <c r="V103" i="1"/>
  <c r="T103" i="1"/>
  <c r="IE102" i="1"/>
  <c r="IC102" i="1"/>
  <c r="HZ102" i="1"/>
  <c r="HX102" i="1"/>
  <c r="HU102" i="1"/>
  <c r="HS102" i="1"/>
  <c r="HP102" i="1"/>
  <c r="HN102" i="1"/>
  <c r="HK102" i="1"/>
  <c r="HI102" i="1"/>
  <c r="HF102" i="1"/>
  <c r="HD102" i="1"/>
  <c r="HA102" i="1"/>
  <c r="GY102" i="1"/>
  <c r="GV102" i="1"/>
  <c r="GT102" i="1"/>
  <c r="GQ102" i="1"/>
  <c r="GO102" i="1"/>
  <c r="GL102" i="1"/>
  <c r="GJ102" i="1"/>
  <c r="GG102" i="1"/>
  <c r="GE102" i="1"/>
  <c r="GB102" i="1"/>
  <c r="FZ102" i="1"/>
  <c r="FW102" i="1"/>
  <c r="FU102" i="1"/>
  <c r="FR102" i="1"/>
  <c r="FP102" i="1"/>
  <c r="FM102" i="1"/>
  <c r="FK102" i="1"/>
  <c r="FH102" i="1"/>
  <c r="FF102" i="1"/>
  <c r="FC102" i="1"/>
  <c r="FA102" i="1"/>
  <c r="EX102" i="1"/>
  <c r="EV102" i="1"/>
  <c r="ES102" i="1"/>
  <c r="EQ102" i="1"/>
  <c r="EN102" i="1"/>
  <c r="EL102" i="1"/>
  <c r="EI102" i="1"/>
  <c r="EG102" i="1"/>
  <c r="ED102" i="1"/>
  <c r="EB102" i="1"/>
  <c r="DY102" i="1"/>
  <c r="DW102" i="1"/>
  <c r="DT102" i="1"/>
  <c r="DR102" i="1"/>
  <c r="DO102" i="1"/>
  <c r="DM102" i="1"/>
  <c r="DJ102" i="1"/>
  <c r="DH102" i="1"/>
  <c r="DE102" i="1"/>
  <c r="DC102" i="1"/>
  <c r="CZ102" i="1"/>
  <c r="CX102" i="1"/>
  <c r="CU102" i="1"/>
  <c r="CS102" i="1"/>
  <c r="CP102" i="1"/>
  <c r="CN102" i="1"/>
  <c r="CK102" i="1"/>
  <c r="CI102" i="1"/>
  <c r="CF102" i="1"/>
  <c r="CD102" i="1"/>
  <c r="BZ102" i="1"/>
  <c r="BX102" i="1"/>
  <c r="BU102" i="1"/>
  <c r="BS102" i="1"/>
  <c r="BP102" i="1"/>
  <c r="BN102" i="1"/>
  <c r="BK102" i="1"/>
  <c r="BI102" i="1"/>
  <c r="BF102" i="1"/>
  <c r="BD102" i="1"/>
  <c r="BA102" i="1"/>
  <c r="AY102" i="1"/>
  <c r="AV102" i="1"/>
  <c r="AT102" i="1"/>
  <c r="AQ102" i="1"/>
  <c r="AO102" i="1"/>
  <c r="AK102" i="1"/>
  <c r="AI102" i="1"/>
  <c r="AF102" i="1"/>
  <c r="AD102" i="1"/>
  <c r="AA102" i="1"/>
  <c r="Y102" i="1"/>
  <c r="V102" i="1"/>
  <c r="T102" i="1"/>
  <c r="IE101" i="1"/>
  <c r="IC101" i="1"/>
  <c r="HZ101" i="1"/>
  <c r="HX101" i="1"/>
  <c r="HU101" i="1"/>
  <c r="HS101" i="1"/>
  <c r="HP101" i="1"/>
  <c r="HN101" i="1"/>
  <c r="HK101" i="1"/>
  <c r="HI101" i="1"/>
  <c r="HF101" i="1"/>
  <c r="HD101" i="1"/>
  <c r="HA101" i="1"/>
  <c r="GY101" i="1"/>
  <c r="GV101" i="1"/>
  <c r="GT101" i="1"/>
  <c r="GQ101" i="1"/>
  <c r="GO101" i="1"/>
  <c r="GL101" i="1"/>
  <c r="GJ101" i="1"/>
  <c r="GG101" i="1"/>
  <c r="GE101" i="1"/>
  <c r="GB101" i="1"/>
  <c r="FZ101" i="1"/>
  <c r="FW101" i="1"/>
  <c r="FU101" i="1"/>
  <c r="FR101" i="1"/>
  <c r="FP101" i="1"/>
  <c r="FM101" i="1"/>
  <c r="FK101" i="1"/>
  <c r="FH101" i="1"/>
  <c r="FF101" i="1"/>
  <c r="FC101" i="1"/>
  <c r="FA101" i="1"/>
  <c r="EX101" i="1"/>
  <c r="EV101" i="1"/>
  <c r="ES101" i="1"/>
  <c r="EQ101" i="1"/>
  <c r="EN101" i="1"/>
  <c r="EL101" i="1"/>
  <c r="EI101" i="1"/>
  <c r="EG101" i="1"/>
  <c r="ED101" i="1"/>
  <c r="EB101" i="1"/>
  <c r="DY101" i="1"/>
  <c r="DW101" i="1"/>
  <c r="DT101" i="1"/>
  <c r="DR101" i="1"/>
  <c r="DO101" i="1"/>
  <c r="DM101" i="1"/>
  <c r="DJ101" i="1"/>
  <c r="DH101" i="1"/>
  <c r="DE101" i="1"/>
  <c r="DC101" i="1"/>
  <c r="CZ101" i="1"/>
  <c r="CX101" i="1"/>
  <c r="CU101" i="1"/>
  <c r="CS101" i="1"/>
  <c r="CP101" i="1"/>
  <c r="CN101" i="1"/>
  <c r="CK101" i="1"/>
  <c r="CI101" i="1"/>
  <c r="CF101" i="1"/>
  <c r="CD101" i="1"/>
  <c r="BZ101" i="1"/>
  <c r="BX101" i="1"/>
  <c r="BU101" i="1"/>
  <c r="BS101" i="1"/>
  <c r="BP101" i="1"/>
  <c r="BN101" i="1"/>
  <c r="BK101" i="1"/>
  <c r="BI101" i="1"/>
  <c r="BF101" i="1"/>
  <c r="BD101" i="1"/>
  <c r="BA101" i="1"/>
  <c r="AY101" i="1"/>
  <c r="AV101" i="1"/>
  <c r="AT101" i="1"/>
  <c r="AQ101" i="1"/>
  <c r="AO101" i="1"/>
  <c r="AK101" i="1"/>
  <c r="AI101" i="1"/>
  <c r="AF101" i="1"/>
  <c r="AD101" i="1"/>
  <c r="AA101" i="1"/>
  <c r="Y101" i="1"/>
  <c r="V101" i="1"/>
  <c r="T101" i="1"/>
  <c r="IE100" i="1"/>
  <c r="IC100" i="1"/>
  <c r="HZ100" i="1"/>
  <c r="HX100" i="1"/>
  <c r="HU100" i="1"/>
  <c r="HS100" i="1"/>
  <c r="HP100" i="1"/>
  <c r="HN100" i="1"/>
  <c r="HK100" i="1"/>
  <c r="HI100" i="1"/>
  <c r="HF100" i="1"/>
  <c r="HD100" i="1"/>
  <c r="HA100" i="1"/>
  <c r="GY100" i="1"/>
  <c r="GV100" i="1"/>
  <c r="GT100" i="1"/>
  <c r="GQ100" i="1"/>
  <c r="GO100" i="1"/>
  <c r="GL100" i="1"/>
  <c r="GJ100" i="1"/>
  <c r="GG100" i="1"/>
  <c r="GE100" i="1"/>
  <c r="GB100" i="1"/>
  <c r="FZ100" i="1"/>
  <c r="FW100" i="1"/>
  <c r="FU100" i="1"/>
  <c r="FR100" i="1"/>
  <c r="FP100" i="1"/>
  <c r="FM100" i="1"/>
  <c r="FK100" i="1"/>
  <c r="FH100" i="1"/>
  <c r="FF100" i="1"/>
  <c r="FC100" i="1"/>
  <c r="FA100" i="1"/>
  <c r="EX100" i="1"/>
  <c r="EV100" i="1"/>
  <c r="ES100" i="1"/>
  <c r="EQ100" i="1"/>
  <c r="EN100" i="1"/>
  <c r="EL100" i="1"/>
  <c r="EI100" i="1"/>
  <c r="EG100" i="1"/>
  <c r="ED100" i="1"/>
  <c r="EB100" i="1"/>
  <c r="DY100" i="1"/>
  <c r="DW100" i="1"/>
  <c r="DT100" i="1"/>
  <c r="DR100" i="1"/>
  <c r="DO100" i="1"/>
  <c r="DM100" i="1"/>
  <c r="DJ100" i="1"/>
  <c r="DH100" i="1"/>
  <c r="DE100" i="1"/>
  <c r="DC100" i="1"/>
  <c r="CZ100" i="1"/>
  <c r="CX100" i="1"/>
  <c r="CU100" i="1"/>
  <c r="CS100" i="1"/>
  <c r="CP100" i="1"/>
  <c r="CN100" i="1"/>
  <c r="CK100" i="1"/>
  <c r="CI100" i="1"/>
  <c r="CF100" i="1"/>
  <c r="CD100" i="1"/>
  <c r="BZ100" i="1"/>
  <c r="BX100" i="1"/>
  <c r="BU100" i="1"/>
  <c r="BS100" i="1"/>
  <c r="BP100" i="1"/>
  <c r="BN100" i="1"/>
  <c r="BK100" i="1"/>
  <c r="BI100" i="1"/>
  <c r="BF100" i="1"/>
  <c r="BD100" i="1"/>
  <c r="BA100" i="1"/>
  <c r="AY100" i="1"/>
  <c r="AV100" i="1"/>
  <c r="AT100" i="1"/>
  <c r="AQ100" i="1"/>
  <c r="AO100" i="1"/>
  <c r="AK100" i="1"/>
  <c r="AI100" i="1"/>
  <c r="AF100" i="1"/>
  <c r="AD100" i="1"/>
  <c r="AA100" i="1"/>
  <c r="Y100" i="1"/>
  <c r="V100" i="1"/>
  <c r="T100" i="1"/>
  <c r="IE99" i="1"/>
  <c r="IC99" i="1"/>
  <c r="HZ99" i="1"/>
  <c r="HX99" i="1"/>
  <c r="HU99" i="1"/>
  <c r="HS99" i="1"/>
  <c r="HP99" i="1"/>
  <c r="HN99" i="1"/>
  <c r="HK99" i="1"/>
  <c r="HI99" i="1"/>
  <c r="HF99" i="1"/>
  <c r="HD99" i="1"/>
  <c r="HA99" i="1"/>
  <c r="GY99" i="1"/>
  <c r="GV99" i="1"/>
  <c r="GT99" i="1"/>
  <c r="GQ99" i="1"/>
  <c r="GO99" i="1"/>
  <c r="GL99" i="1"/>
  <c r="GJ99" i="1"/>
  <c r="GG99" i="1"/>
  <c r="GE99" i="1"/>
  <c r="GB99" i="1"/>
  <c r="FZ99" i="1"/>
  <c r="FW99" i="1"/>
  <c r="FU99" i="1"/>
  <c r="FR99" i="1"/>
  <c r="FP99" i="1"/>
  <c r="FM99" i="1"/>
  <c r="FK99" i="1"/>
  <c r="FH99" i="1"/>
  <c r="FF99" i="1"/>
  <c r="FC99" i="1"/>
  <c r="FA99" i="1"/>
  <c r="EX99" i="1"/>
  <c r="EV99" i="1"/>
  <c r="ES99" i="1"/>
  <c r="EQ99" i="1"/>
  <c r="EN99" i="1"/>
  <c r="EL99" i="1"/>
  <c r="EI99" i="1"/>
  <c r="EG99" i="1"/>
  <c r="ED99" i="1"/>
  <c r="EB99" i="1"/>
  <c r="DY99" i="1"/>
  <c r="DW99" i="1"/>
  <c r="DT99" i="1"/>
  <c r="DR99" i="1"/>
  <c r="DO99" i="1"/>
  <c r="DM99" i="1"/>
  <c r="DJ99" i="1"/>
  <c r="DH99" i="1"/>
  <c r="DE99" i="1"/>
  <c r="DC99" i="1"/>
  <c r="CZ99" i="1"/>
  <c r="CX99" i="1"/>
  <c r="CU99" i="1"/>
  <c r="CS99" i="1"/>
  <c r="CP99" i="1"/>
  <c r="CN99" i="1"/>
  <c r="CK99" i="1"/>
  <c r="CI99" i="1"/>
  <c r="CF99" i="1"/>
  <c r="CD99" i="1"/>
  <c r="BZ99" i="1"/>
  <c r="BX99" i="1"/>
  <c r="BU99" i="1"/>
  <c r="BS99" i="1"/>
  <c r="BP99" i="1"/>
  <c r="BN99" i="1"/>
  <c r="BK99" i="1"/>
  <c r="BI99" i="1"/>
  <c r="BF99" i="1"/>
  <c r="BD99" i="1"/>
  <c r="BA99" i="1"/>
  <c r="AY99" i="1"/>
  <c r="AV99" i="1"/>
  <c r="AT99" i="1"/>
  <c r="AQ99" i="1"/>
  <c r="AO99" i="1"/>
  <c r="AK99" i="1"/>
  <c r="AI99" i="1"/>
  <c r="AF99" i="1"/>
  <c r="AD99" i="1"/>
  <c r="AA99" i="1"/>
  <c r="Y99" i="1"/>
  <c r="V99" i="1"/>
  <c r="T99" i="1"/>
  <c r="IE98" i="1"/>
  <c r="IC98" i="1"/>
  <c r="HZ98" i="1"/>
  <c r="HX98" i="1"/>
  <c r="HU98" i="1"/>
  <c r="HS98" i="1"/>
  <c r="HP98" i="1"/>
  <c r="HN98" i="1"/>
  <c r="HK98" i="1"/>
  <c r="HI98" i="1"/>
  <c r="HF98" i="1"/>
  <c r="HD98" i="1"/>
  <c r="HA98" i="1"/>
  <c r="GY98" i="1"/>
  <c r="GV98" i="1"/>
  <c r="GT98" i="1"/>
  <c r="GQ98" i="1"/>
  <c r="GO98" i="1"/>
  <c r="GL98" i="1"/>
  <c r="GJ98" i="1"/>
  <c r="GG98" i="1"/>
  <c r="GE98" i="1"/>
  <c r="GB98" i="1"/>
  <c r="FZ98" i="1"/>
  <c r="FW98" i="1"/>
  <c r="FU98" i="1"/>
  <c r="FR98" i="1"/>
  <c r="FP98" i="1"/>
  <c r="FM98" i="1"/>
  <c r="FK98" i="1"/>
  <c r="FH98" i="1"/>
  <c r="FF98" i="1"/>
  <c r="FC98" i="1"/>
  <c r="FA98" i="1"/>
  <c r="EX98" i="1"/>
  <c r="EV98" i="1"/>
  <c r="ES98" i="1"/>
  <c r="EQ98" i="1"/>
  <c r="EN98" i="1"/>
  <c r="EL98" i="1"/>
  <c r="EI98" i="1"/>
  <c r="EG98" i="1"/>
  <c r="ED98" i="1"/>
  <c r="EB98" i="1"/>
  <c r="DY98" i="1"/>
  <c r="DW98" i="1"/>
  <c r="DT98" i="1"/>
  <c r="DR98" i="1"/>
  <c r="DO98" i="1"/>
  <c r="DM98" i="1"/>
  <c r="DJ98" i="1"/>
  <c r="DH98" i="1"/>
  <c r="DE98" i="1"/>
  <c r="DC98" i="1"/>
  <c r="CZ98" i="1"/>
  <c r="CX98" i="1"/>
  <c r="CU98" i="1"/>
  <c r="CS98" i="1"/>
  <c r="CP98" i="1"/>
  <c r="CN98" i="1"/>
  <c r="CK98" i="1"/>
  <c r="CI98" i="1"/>
  <c r="CF98" i="1"/>
  <c r="CD98" i="1"/>
  <c r="BZ98" i="1"/>
  <c r="BX98" i="1"/>
  <c r="BU98" i="1"/>
  <c r="BS98" i="1"/>
  <c r="BP98" i="1"/>
  <c r="BN98" i="1"/>
  <c r="BK98" i="1"/>
  <c r="BI98" i="1"/>
  <c r="BF98" i="1"/>
  <c r="BD98" i="1"/>
  <c r="BA98" i="1"/>
  <c r="AY98" i="1"/>
  <c r="AV98" i="1"/>
  <c r="AT98" i="1"/>
  <c r="AQ98" i="1"/>
  <c r="AO98" i="1"/>
  <c r="AK98" i="1"/>
  <c r="AI98" i="1"/>
  <c r="AF98" i="1"/>
  <c r="AD98" i="1"/>
  <c r="AA98" i="1"/>
  <c r="Y98" i="1"/>
  <c r="V98" i="1"/>
  <c r="T98" i="1"/>
  <c r="IE97" i="1"/>
  <c r="IC97" i="1"/>
  <c r="HZ97" i="1"/>
  <c r="HX97" i="1"/>
  <c r="HU97" i="1"/>
  <c r="HS97" i="1"/>
  <c r="HP97" i="1"/>
  <c r="HN97" i="1"/>
  <c r="HK97" i="1"/>
  <c r="HI97" i="1"/>
  <c r="HF97" i="1"/>
  <c r="HD97" i="1"/>
  <c r="HA97" i="1"/>
  <c r="GY97" i="1"/>
  <c r="GV97" i="1"/>
  <c r="GT97" i="1"/>
  <c r="GQ97" i="1"/>
  <c r="GO97" i="1"/>
  <c r="GL97" i="1"/>
  <c r="GJ97" i="1"/>
  <c r="GG97" i="1"/>
  <c r="GE97" i="1"/>
  <c r="GB97" i="1"/>
  <c r="FZ97" i="1"/>
  <c r="FW97" i="1"/>
  <c r="FU97" i="1"/>
  <c r="FR97" i="1"/>
  <c r="FP97" i="1"/>
  <c r="FM97" i="1"/>
  <c r="FK97" i="1"/>
  <c r="FH97" i="1"/>
  <c r="FF97" i="1"/>
  <c r="FC97" i="1"/>
  <c r="FA97" i="1"/>
  <c r="EX97" i="1"/>
  <c r="EV97" i="1"/>
  <c r="ES97" i="1"/>
  <c r="EQ97" i="1"/>
  <c r="EN97" i="1"/>
  <c r="EL97" i="1"/>
  <c r="EI97" i="1"/>
  <c r="EG97" i="1"/>
  <c r="ED97" i="1"/>
  <c r="EB97" i="1"/>
  <c r="DY97" i="1"/>
  <c r="DW97" i="1"/>
  <c r="DT97" i="1"/>
  <c r="DR97" i="1"/>
  <c r="DO97" i="1"/>
  <c r="DM97" i="1"/>
  <c r="DJ97" i="1"/>
  <c r="DH97" i="1"/>
  <c r="DE97" i="1"/>
  <c r="DC97" i="1"/>
  <c r="CZ97" i="1"/>
  <c r="CX97" i="1"/>
  <c r="CU97" i="1"/>
  <c r="CS97" i="1"/>
  <c r="CP97" i="1"/>
  <c r="CN97" i="1"/>
  <c r="CK97" i="1"/>
  <c r="CI97" i="1"/>
  <c r="CF97" i="1"/>
  <c r="CD97" i="1"/>
  <c r="BZ97" i="1"/>
  <c r="BX97" i="1"/>
  <c r="BU97" i="1"/>
  <c r="BS97" i="1"/>
  <c r="BP97" i="1"/>
  <c r="BN97" i="1"/>
  <c r="BK97" i="1"/>
  <c r="BI97" i="1"/>
  <c r="BF97" i="1"/>
  <c r="BD97" i="1"/>
  <c r="BA97" i="1"/>
  <c r="AY97" i="1"/>
  <c r="AV97" i="1"/>
  <c r="AT97" i="1"/>
  <c r="AQ97" i="1"/>
  <c r="AO97" i="1"/>
  <c r="AK97" i="1"/>
  <c r="AI97" i="1"/>
  <c r="AF97" i="1"/>
  <c r="AD97" i="1"/>
  <c r="AA97" i="1"/>
  <c r="Y97" i="1"/>
  <c r="V97" i="1"/>
  <c r="T97" i="1"/>
  <c r="IE96" i="1"/>
  <c r="IC96" i="1"/>
  <c r="HZ96" i="1"/>
  <c r="HX96" i="1"/>
  <c r="HU96" i="1"/>
  <c r="HS96" i="1"/>
  <c r="HP96" i="1"/>
  <c r="HN96" i="1"/>
  <c r="HK96" i="1"/>
  <c r="HI96" i="1"/>
  <c r="HF96" i="1"/>
  <c r="HD96" i="1"/>
  <c r="HA96" i="1"/>
  <c r="GY96" i="1"/>
  <c r="GV96" i="1"/>
  <c r="GT96" i="1"/>
  <c r="GQ96" i="1"/>
  <c r="GO96" i="1"/>
  <c r="GL96" i="1"/>
  <c r="GJ96" i="1"/>
  <c r="GG96" i="1"/>
  <c r="GE96" i="1"/>
  <c r="GB96" i="1"/>
  <c r="FZ96" i="1"/>
  <c r="FW96" i="1"/>
  <c r="FU96" i="1"/>
  <c r="FR96" i="1"/>
  <c r="FP96" i="1"/>
  <c r="FM96" i="1"/>
  <c r="FK96" i="1"/>
  <c r="FH96" i="1"/>
  <c r="FF96" i="1"/>
  <c r="FC96" i="1"/>
  <c r="FA96" i="1"/>
  <c r="EX96" i="1"/>
  <c r="EV96" i="1"/>
  <c r="ES96" i="1"/>
  <c r="EQ96" i="1"/>
  <c r="EN96" i="1"/>
  <c r="EL96" i="1"/>
  <c r="EI96" i="1"/>
  <c r="EG96" i="1"/>
  <c r="ED96" i="1"/>
  <c r="EB96" i="1"/>
  <c r="DY96" i="1"/>
  <c r="DW96" i="1"/>
  <c r="DT96" i="1"/>
  <c r="DR96" i="1"/>
  <c r="DO96" i="1"/>
  <c r="DM96" i="1"/>
  <c r="DJ96" i="1"/>
  <c r="DH96" i="1"/>
  <c r="DE96" i="1"/>
  <c r="DC96" i="1"/>
  <c r="CZ96" i="1"/>
  <c r="CX96" i="1"/>
  <c r="CU96" i="1"/>
  <c r="CS96" i="1"/>
  <c r="CP96" i="1"/>
  <c r="CN96" i="1"/>
  <c r="CK96" i="1"/>
  <c r="CI96" i="1"/>
  <c r="CF96" i="1"/>
  <c r="CD96" i="1"/>
  <c r="BZ96" i="1"/>
  <c r="BX96" i="1"/>
  <c r="BU96" i="1"/>
  <c r="BS96" i="1"/>
  <c r="BP96" i="1"/>
  <c r="BN96" i="1"/>
  <c r="BK96" i="1"/>
  <c r="BI96" i="1"/>
  <c r="BF96" i="1"/>
  <c r="BD96" i="1"/>
  <c r="BA96" i="1"/>
  <c r="AY96" i="1"/>
  <c r="AV96" i="1"/>
  <c r="AT96" i="1"/>
  <c r="AQ96" i="1"/>
  <c r="AO96" i="1"/>
  <c r="AK96" i="1"/>
  <c r="AI96" i="1"/>
  <c r="AF96" i="1"/>
  <c r="AD96" i="1"/>
  <c r="AA96" i="1"/>
  <c r="Y96" i="1"/>
  <c r="V96" i="1"/>
  <c r="T96" i="1"/>
  <c r="IE95" i="1"/>
  <c r="IC95" i="1"/>
  <c r="HZ95" i="1"/>
  <c r="HX95" i="1"/>
  <c r="HU95" i="1"/>
  <c r="HS95" i="1"/>
  <c r="HP95" i="1"/>
  <c r="HN95" i="1"/>
  <c r="HK95" i="1"/>
  <c r="HI95" i="1"/>
  <c r="HF95" i="1"/>
  <c r="HD95" i="1"/>
  <c r="HA95" i="1"/>
  <c r="GY95" i="1"/>
  <c r="GV95" i="1"/>
  <c r="GT95" i="1"/>
  <c r="GQ95" i="1"/>
  <c r="GO95" i="1"/>
  <c r="GL95" i="1"/>
  <c r="GJ95" i="1"/>
  <c r="GG95" i="1"/>
  <c r="GE95" i="1"/>
  <c r="GB95" i="1"/>
  <c r="FZ95" i="1"/>
  <c r="FW95" i="1"/>
  <c r="FU95" i="1"/>
  <c r="FR95" i="1"/>
  <c r="FP95" i="1"/>
  <c r="FM95" i="1"/>
  <c r="FK95" i="1"/>
  <c r="FH95" i="1"/>
  <c r="FF95" i="1"/>
  <c r="FC95" i="1"/>
  <c r="FA95" i="1"/>
  <c r="EX95" i="1"/>
  <c r="EV95" i="1"/>
  <c r="ES95" i="1"/>
  <c r="EQ95" i="1"/>
  <c r="EN95" i="1"/>
  <c r="EL95" i="1"/>
  <c r="EI95" i="1"/>
  <c r="EG95" i="1"/>
  <c r="ED95" i="1"/>
  <c r="EB95" i="1"/>
  <c r="DY95" i="1"/>
  <c r="DW95" i="1"/>
  <c r="DT95" i="1"/>
  <c r="DR95" i="1"/>
  <c r="DO95" i="1"/>
  <c r="DM95" i="1"/>
  <c r="DJ95" i="1"/>
  <c r="DH95" i="1"/>
  <c r="DE95" i="1"/>
  <c r="DC95" i="1"/>
  <c r="CZ95" i="1"/>
  <c r="CX95" i="1"/>
  <c r="CU95" i="1"/>
  <c r="CS95" i="1"/>
  <c r="CP95" i="1"/>
  <c r="CN95" i="1"/>
  <c r="CK95" i="1"/>
  <c r="CI95" i="1"/>
  <c r="CF95" i="1"/>
  <c r="CD95" i="1"/>
  <c r="BZ95" i="1"/>
  <c r="BX95" i="1"/>
  <c r="BU95" i="1"/>
  <c r="BS95" i="1"/>
  <c r="BP95" i="1"/>
  <c r="BN95" i="1"/>
  <c r="BK95" i="1"/>
  <c r="BI95" i="1"/>
  <c r="BF95" i="1"/>
  <c r="BD95" i="1"/>
  <c r="BA95" i="1"/>
  <c r="AY95" i="1"/>
  <c r="AV95" i="1"/>
  <c r="AT95" i="1"/>
  <c r="AQ95" i="1"/>
  <c r="AO95" i="1"/>
  <c r="AK95" i="1"/>
  <c r="AI95" i="1"/>
  <c r="AF95" i="1"/>
  <c r="AD95" i="1"/>
  <c r="AA95" i="1"/>
  <c r="Y95" i="1"/>
  <c r="V95" i="1"/>
  <c r="T95" i="1"/>
  <c r="IE94" i="1"/>
  <c r="IC94" i="1"/>
  <c r="HZ94" i="1"/>
  <c r="HX94" i="1"/>
  <c r="HU94" i="1"/>
  <c r="HS94" i="1"/>
  <c r="HP94" i="1"/>
  <c r="HN94" i="1"/>
  <c r="HK94" i="1"/>
  <c r="HI94" i="1"/>
  <c r="HF94" i="1"/>
  <c r="HD94" i="1"/>
  <c r="HA94" i="1"/>
  <c r="GY94" i="1"/>
  <c r="GV94" i="1"/>
  <c r="GT94" i="1"/>
  <c r="GQ94" i="1"/>
  <c r="GO94" i="1"/>
  <c r="GL94" i="1"/>
  <c r="GJ94" i="1"/>
  <c r="GG94" i="1"/>
  <c r="GE94" i="1"/>
  <c r="GB94" i="1"/>
  <c r="FZ94" i="1"/>
  <c r="FW94" i="1"/>
  <c r="FU94" i="1"/>
  <c r="FR94" i="1"/>
  <c r="FP94" i="1"/>
  <c r="FM94" i="1"/>
  <c r="FK94" i="1"/>
  <c r="FH94" i="1"/>
  <c r="FF94" i="1"/>
  <c r="FC94" i="1"/>
  <c r="FA94" i="1"/>
  <c r="EX94" i="1"/>
  <c r="EV94" i="1"/>
  <c r="ES94" i="1"/>
  <c r="EQ94" i="1"/>
  <c r="EN94" i="1"/>
  <c r="EL94" i="1"/>
  <c r="EI94" i="1"/>
  <c r="EG94" i="1"/>
  <c r="ED94" i="1"/>
  <c r="EB94" i="1"/>
  <c r="DY94" i="1"/>
  <c r="DW94" i="1"/>
  <c r="DT94" i="1"/>
  <c r="DR94" i="1"/>
  <c r="DO94" i="1"/>
  <c r="DM94" i="1"/>
  <c r="DJ94" i="1"/>
  <c r="DH94" i="1"/>
  <c r="DE94" i="1"/>
  <c r="DC94" i="1"/>
  <c r="CZ94" i="1"/>
  <c r="CX94" i="1"/>
  <c r="CU94" i="1"/>
  <c r="CS94" i="1"/>
  <c r="CP94" i="1"/>
  <c r="CN94" i="1"/>
  <c r="CK94" i="1"/>
  <c r="CI94" i="1"/>
  <c r="CF94" i="1"/>
  <c r="CD94" i="1"/>
  <c r="BZ94" i="1"/>
  <c r="BX94" i="1"/>
  <c r="BU94" i="1"/>
  <c r="BS94" i="1"/>
  <c r="BP94" i="1"/>
  <c r="BN94" i="1"/>
  <c r="BK94" i="1"/>
  <c r="BI94" i="1"/>
  <c r="BF94" i="1"/>
  <c r="BD94" i="1"/>
  <c r="BA94" i="1"/>
  <c r="AY94" i="1"/>
  <c r="AV94" i="1"/>
  <c r="AT94" i="1"/>
  <c r="AQ94" i="1"/>
  <c r="AO94" i="1"/>
  <c r="AK94" i="1"/>
  <c r="AI94" i="1"/>
  <c r="AF94" i="1"/>
  <c r="AD94" i="1"/>
  <c r="AA94" i="1"/>
  <c r="Y94" i="1"/>
  <c r="V94" i="1"/>
  <c r="T94" i="1"/>
  <c r="IE93" i="1"/>
  <c r="IC93" i="1"/>
  <c r="HZ93" i="1"/>
  <c r="HX93" i="1"/>
  <c r="HU93" i="1"/>
  <c r="HS93" i="1"/>
  <c r="HP93" i="1"/>
  <c r="HN93" i="1"/>
  <c r="HK93" i="1"/>
  <c r="HI93" i="1"/>
  <c r="HF93" i="1"/>
  <c r="HD93" i="1"/>
  <c r="HA93" i="1"/>
  <c r="GY93" i="1"/>
  <c r="GV93" i="1"/>
  <c r="GT93" i="1"/>
  <c r="GQ93" i="1"/>
  <c r="GO93" i="1"/>
  <c r="GL93" i="1"/>
  <c r="GJ93" i="1"/>
  <c r="GG93" i="1"/>
  <c r="GE93" i="1"/>
  <c r="GB93" i="1"/>
  <c r="FZ93" i="1"/>
  <c r="FW93" i="1"/>
  <c r="FU93" i="1"/>
  <c r="FR93" i="1"/>
  <c r="FP93" i="1"/>
  <c r="FM93" i="1"/>
  <c r="FK93" i="1"/>
  <c r="FH93" i="1"/>
  <c r="FF93" i="1"/>
  <c r="FC93" i="1"/>
  <c r="FA93" i="1"/>
  <c r="EX93" i="1"/>
  <c r="EV93" i="1"/>
  <c r="ES93" i="1"/>
  <c r="EQ93" i="1"/>
  <c r="EN93" i="1"/>
  <c r="EL93" i="1"/>
  <c r="EI93" i="1"/>
  <c r="EG93" i="1"/>
  <c r="ED93" i="1"/>
  <c r="EB93" i="1"/>
  <c r="DY93" i="1"/>
  <c r="DW93" i="1"/>
  <c r="DT93" i="1"/>
  <c r="DR93" i="1"/>
  <c r="DO93" i="1"/>
  <c r="DM93" i="1"/>
  <c r="DJ93" i="1"/>
  <c r="DH93" i="1"/>
  <c r="DE93" i="1"/>
  <c r="DC93" i="1"/>
  <c r="CZ93" i="1"/>
  <c r="CX93" i="1"/>
  <c r="CU93" i="1"/>
  <c r="CS93" i="1"/>
  <c r="CP93" i="1"/>
  <c r="CN93" i="1"/>
  <c r="CK93" i="1"/>
  <c r="CI93" i="1"/>
  <c r="CF93" i="1"/>
  <c r="CD93" i="1"/>
  <c r="BZ93" i="1"/>
  <c r="BX93" i="1"/>
  <c r="BU93" i="1"/>
  <c r="BS93" i="1"/>
  <c r="BP93" i="1"/>
  <c r="BN93" i="1"/>
  <c r="BK93" i="1"/>
  <c r="BI93" i="1"/>
  <c r="BF93" i="1"/>
  <c r="BD93" i="1"/>
  <c r="BA93" i="1"/>
  <c r="AY93" i="1"/>
  <c r="AV93" i="1"/>
  <c r="AT93" i="1"/>
  <c r="AQ93" i="1"/>
  <c r="AO93" i="1"/>
  <c r="AK93" i="1"/>
  <c r="AI93" i="1"/>
  <c r="AF93" i="1"/>
  <c r="AD93" i="1"/>
  <c r="AA93" i="1"/>
  <c r="Y93" i="1"/>
  <c r="V93" i="1"/>
  <c r="T93" i="1"/>
  <c r="IE92" i="1"/>
  <c r="IC92" i="1"/>
  <c r="HZ92" i="1"/>
  <c r="HX92" i="1"/>
  <c r="HU92" i="1"/>
  <c r="HS92" i="1"/>
  <c r="HP92" i="1"/>
  <c r="HN92" i="1"/>
  <c r="HK92" i="1"/>
  <c r="HI92" i="1"/>
  <c r="HF92" i="1"/>
  <c r="HD92" i="1"/>
  <c r="HA92" i="1"/>
  <c r="GY92" i="1"/>
  <c r="GV92" i="1"/>
  <c r="GT92" i="1"/>
  <c r="GQ92" i="1"/>
  <c r="GO92" i="1"/>
  <c r="GL92" i="1"/>
  <c r="GJ92" i="1"/>
  <c r="GG92" i="1"/>
  <c r="GE92" i="1"/>
  <c r="GB92" i="1"/>
  <c r="FZ92" i="1"/>
  <c r="FW92" i="1"/>
  <c r="FU92" i="1"/>
  <c r="FR92" i="1"/>
  <c r="FP92" i="1"/>
  <c r="FM92" i="1"/>
  <c r="FK92" i="1"/>
  <c r="FH92" i="1"/>
  <c r="FF92" i="1"/>
  <c r="FC92" i="1"/>
  <c r="FA92" i="1"/>
  <c r="EX92" i="1"/>
  <c r="EV92" i="1"/>
  <c r="ES92" i="1"/>
  <c r="EQ92" i="1"/>
  <c r="EN92" i="1"/>
  <c r="EL92" i="1"/>
  <c r="EI92" i="1"/>
  <c r="EG92" i="1"/>
  <c r="ED92" i="1"/>
  <c r="EB92" i="1"/>
  <c r="DY92" i="1"/>
  <c r="DW92" i="1"/>
  <c r="DT92" i="1"/>
  <c r="DR92" i="1"/>
  <c r="DO92" i="1"/>
  <c r="DM92" i="1"/>
  <c r="DJ92" i="1"/>
  <c r="DH92" i="1"/>
  <c r="DE92" i="1"/>
  <c r="DC92" i="1"/>
  <c r="CZ92" i="1"/>
  <c r="CX92" i="1"/>
  <c r="CU92" i="1"/>
  <c r="CS92" i="1"/>
  <c r="CP92" i="1"/>
  <c r="CN92" i="1"/>
  <c r="CK92" i="1"/>
  <c r="CI92" i="1"/>
  <c r="CF92" i="1"/>
  <c r="CD92" i="1"/>
  <c r="BZ92" i="1"/>
  <c r="BX92" i="1"/>
  <c r="BU92" i="1"/>
  <c r="BS92" i="1"/>
  <c r="BP92" i="1"/>
  <c r="BN92" i="1"/>
  <c r="BK92" i="1"/>
  <c r="BI92" i="1"/>
  <c r="BF92" i="1"/>
  <c r="BD92" i="1"/>
  <c r="BA92" i="1"/>
  <c r="AY92" i="1"/>
  <c r="AV92" i="1"/>
  <c r="AT92" i="1"/>
  <c r="AQ92" i="1"/>
  <c r="AO92" i="1"/>
  <c r="AK92" i="1"/>
  <c r="AI92" i="1"/>
  <c r="AF92" i="1"/>
  <c r="AD92" i="1"/>
  <c r="AA92" i="1"/>
  <c r="Y92" i="1"/>
  <c r="V92" i="1"/>
  <c r="T92" i="1"/>
  <c r="IE91" i="1"/>
  <c r="IC91" i="1"/>
  <c r="HZ91" i="1"/>
  <c r="HX91" i="1"/>
  <c r="HU91" i="1"/>
  <c r="HS91" i="1"/>
  <c r="HP91" i="1"/>
  <c r="HN91" i="1"/>
  <c r="HK91" i="1"/>
  <c r="HI91" i="1"/>
  <c r="HF91" i="1"/>
  <c r="HD91" i="1"/>
  <c r="HA91" i="1"/>
  <c r="GY91" i="1"/>
  <c r="GV91" i="1"/>
  <c r="GT91" i="1"/>
  <c r="GQ91" i="1"/>
  <c r="GO91" i="1"/>
  <c r="GL91" i="1"/>
  <c r="GJ91" i="1"/>
  <c r="GG91" i="1"/>
  <c r="GE91" i="1"/>
  <c r="GB91" i="1"/>
  <c r="FZ91" i="1"/>
  <c r="FW91" i="1"/>
  <c r="FU91" i="1"/>
  <c r="FR91" i="1"/>
  <c r="FP91" i="1"/>
  <c r="FM91" i="1"/>
  <c r="FK91" i="1"/>
  <c r="FH91" i="1"/>
  <c r="FF91" i="1"/>
  <c r="FC91" i="1"/>
  <c r="FA91" i="1"/>
  <c r="EX91" i="1"/>
  <c r="EV91" i="1"/>
  <c r="ES91" i="1"/>
  <c r="EQ91" i="1"/>
  <c r="EN91" i="1"/>
  <c r="EL91" i="1"/>
  <c r="EI91" i="1"/>
  <c r="EG91" i="1"/>
  <c r="ED91" i="1"/>
  <c r="EB91" i="1"/>
  <c r="DY91" i="1"/>
  <c r="DW91" i="1"/>
  <c r="DT91" i="1"/>
  <c r="DR91" i="1"/>
  <c r="DO91" i="1"/>
  <c r="DM91" i="1"/>
  <c r="DJ91" i="1"/>
  <c r="DH91" i="1"/>
  <c r="DE91" i="1"/>
  <c r="DC91" i="1"/>
  <c r="CZ91" i="1"/>
  <c r="CX91" i="1"/>
  <c r="CU91" i="1"/>
  <c r="CS91" i="1"/>
  <c r="CP91" i="1"/>
  <c r="CN91" i="1"/>
  <c r="CK91" i="1"/>
  <c r="CI91" i="1"/>
  <c r="CF91" i="1"/>
  <c r="CD91" i="1"/>
  <c r="BZ91" i="1"/>
  <c r="BX91" i="1"/>
  <c r="BU91" i="1"/>
  <c r="BS91" i="1"/>
  <c r="BP91" i="1"/>
  <c r="BN91" i="1"/>
  <c r="BK91" i="1"/>
  <c r="BI91" i="1"/>
  <c r="BF91" i="1"/>
  <c r="BD91" i="1"/>
  <c r="BA91" i="1"/>
  <c r="AY91" i="1"/>
  <c r="AV91" i="1"/>
  <c r="AT91" i="1"/>
  <c r="AQ91" i="1"/>
  <c r="AO91" i="1"/>
  <c r="AK91" i="1"/>
  <c r="AI91" i="1"/>
  <c r="AF91" i="1"/>
  <c r="AD91" i="1"/>
  <c r="AA91" i="1"/>
  <c r="Y91" i="1"/>
  <c r="V91" i="1"/>
  <c r="T91" i="1"/>
  <c r="IE90" i="1"/>
  <c r="IC90" i="1"/>
  <c r="HZ90" i="1"/>
  <c r="HX90" i="1"/>
  <c r="HU90" i="1"/>
  <c r="HS90" i="1"/>
  <c r="HP90" i="1"/>
  <c r="HN90" i="1"/>
  <c r="HK90" i="1"/>
  <c r="HI90" i="1"/>
  <c r="HF90" i="1"/>
  <c r="HD90" i="1"/>
  <c r="HA90" i="1"/>
  <c r="GY90" i="1"/>
  <c r="GV90" i="1"/>
  <c r="GT90" i="1"/>
  <c r="GQ90" i="1"/>
  <c r="GO90" i="1"/>
  <c r="GL90" i="1"/>
  <c r="GJ90" i="1"/>
  <c r="GG90" i="1"/>
  <c r="GE90" i="1"/>
  <c r="GB90" i="1"/>
  <c r="FZ90" i="1"/>
  <c r="FW90" i="1"/>
  <c r="FU90" i="1"/>
  <c r="FR90" i="1"/>
  <c r="FP90" i="1"/>
  <c r="FM90" i="1"/>
  <c r="FK90" i="1"/>
  <c r="FH90" i="1"/>
  <c r="FF90" i="1"/>
  <c r="FC90" i="1"/>
  <c r="FA90" i="1"/>
  <c r="EX90" i="1"/>
  <c r="EV90" i="1"/>
  <c r="ES90" i="1"/>
  <c r="EQ90" i="1"/>
  <c r="EN90" i="1"/>
  <c r="EL90" i="1"/>
  <c r="EI90" i="1"/>
  <c r="EG90" i="1"/>
  <c r="ED90" i="1"/>
  <c r="EB90" i="1"/>
  <c r="DY90" i="1"/>
  <c r="DW90" i="1"/>
  <c r="DT90" i="1"/>
  <c r="DR90" i="1"/>
  <c r="DO90" i="1"/>
  <c r="DM90" i="1"/>
  <c r="DJ90" i="1"/>
  <c r="DH90" i="1"/>
  <c r="DE90" i="1"/>
  <c r="DC90" i="1"/>
  <c r="CZ90" i="1"/>
  <c r="CX90" i="1"/>
  <c r="CU90" i="1"/>
  <c r="CS90" i="1"/>
  <c r="CP90" i="1"/>
  <c r="CN90" i="1"/>
  <c r="CK90" i="1"/>
  <c r="CI90" i="1"/>
  <c r="CF90" i="1"/>
  <c r="CD90" i="1"/>
  <c r="BZ90" i="1"/>
  <c r="BX90" i="1"/>
  <c r="BU90" i="1"/>
  <c r="BS90" i="1"/>
  <c r="BP90" i="1"/>
  <c r="BN90" i="1"/>
  <c r="BK90" i="1"/>
  <c r="BI90" i="1"/>
  <c r="BF90" i="1"/>
  <c r="BD90" i="1"/>
  <c r="BA90" i="1"/>
  <c r="AY90" i="1"/>
  <c r="AV90" i="1"/>
  <c r="AT90" i="1"/>
  <c r="AQ90" i="1"/>
  <c r="AO90" i="1"/>
  <c r="AK90" i="1"/>
  <c r="AI90" i="1"/>
  <c r="AF90" i="1"/>
  <c r="AD90" i="1"/>
  <c r="AA90" i="1"/>
  <c r="Y90" i="1"/>
  <c r="V90" i="1"/>
  <c r="T90" i="1"/>
  <c r="IE87" i="1"/>
  <c r="IC87" i="1"/>
  <c r="HZ87" i="1"/>
  <c r="HX87" i="1"/>
  <c r="HU87" i="1"/>
  <c r="HS87" i="1"/>
  <c r="HP87" i="1"/>
  <c r="HN87" i="1"/>
  <c r="HK87" i="1"/>
  <c r="HI87" i="1"/>
  <c r="HF87" i="1"/>
  <c r="HD87" i="1"/>
  <c r="HA87" i="1"/>
  <c r="GY87" i="1"/>
  <c r="GV87" i="1"/>
  <c r="GT87" i="1"/>
  <c r="GQ87" i="1"/>
  <c r="GO87" i="1"/>
  <c r="GL87" i="1"/>
  <c r="GJ87" i="1"/>
  <c r="GG87" i="1"/>
  <c r="GE87" i="1"/>
  <c r="GB87" i="1"/>
  <c r="FZ87" i="1"/>
  <c r="FW87" i="1"/>
  <c r="FU87" i="1"/>
  <c r="FR87" i="1"/>
  <c r="FP87" i="1"/>
  <c r="FM87" i="1"/>
  <c r="FK87" i="1"/>
  <c r="FH87" i="1"/>
  <c r="FF87" i="1"/>
  <c r="FC87" i="1"/>
  <c r="FA87" i="1"/>
  <c r="EX87" i="1"/>
  <c r="EV87" i="1"/>
  <c r="ES87" i="1"/>
  <c r="EQ87" i="1"/>
  <c r="EN87" i="1"/>
  <c r="EL87" i="1"/>
  <c r="EI87" i="1"/>
  <c r="EG87" i="1"/>
  <c r="ED87" i="1"/>
  <c r="EB87" i="1"/>
  <c r="DY87" i="1"/>
  <c r="DW87" i="1"/>
  <c r="DT87" i="1"/>
  <c r="DR87" i="1"/>
  <c r="DO87" i="1"/>
  <c r="DM87" i="1"/>
  <c r="DJ87" i="1"/>
  <c r="DH87" i="1"/>
  <c r="DE87" i="1"/>
  <c r="DC87" i="1"/>
  <c r="CZ87" i="1"/>
  <c r="CX87" i="1"/>
  <c r="CU87" i="1"/>
  <c r="CS87" i="1"/>
  <c r="CP87" i="1"/>
  <c r="CN87" i="1"/>
  <c r="CK87" i="1"/>
  <c r="CI87" i="1"/>
  <c r="CF87" i="1"/>
  <c r="CD87" i="1"/>
  <c r="BZ87" i="1"/>
  <c r="BX87" i="1"/>
  <c r="BU87" i="1"/>
  <c r="BS87" i="1"/>
  <c r="BP87" i="1"/>
  <c r="BN87" i="1"/>
  <c r="BK87" i="1"/>
  <c r="BI87" i="1"/>
  <c r="BF87" i="1"/>
  <c r="BD87" i="1"/>
  <c r="BA87" i="1"/>
  <c r="AY87" i="1"/>
  <c r="AV87" i="1"/>
  <c r="AT87" i="1"/>
  <c r="AQ87" i="1"/>
  <c r="AO87" i="1"/>
  <c r="AK87" i="1"/>
  <c r="AI87" i="1"/>
  <c r="AF87" i="1"/>
  <c r="AD87" i="1"/>
  <c r="AA87" i="1"/>
  <c r="Y87" i="1"/>
  <c r="V87" i="1"/>
  <c r="T87" i="1"/>
  <c r="IE86" i="1"/>
  <c r="IC86" i="1"/>
  <c r="HZ86" i="1"/>
  <c r="HX86" i="1"/>
  <c r="HU86" i="1"/>
  <c r="HS86" i="1"/>
  <c r="HP86" i="1"/>
  <c r="HN86" i="1"/>
  <c r="HK86" i="1"/>
  <c r="HI86" i="1"/>
  <c r="HF86" i="1"/>
  <c r="HD86" i="1"/>
  <c r="HA86" i="1"/>
  <c r="GY86" i="1"/>
  <c r="GV86" i="1"/>
  <c r="GT86" i="1"/>
  <c r="GQ86" i="1"/>
  <c r="GO86" i="1"/>
  <c r="GL86" i="1"/>
  <c r="GJ86" i="1"/>
  <c r="GG86" i="1"/>
  <c r="GE86" i="1"/>
  <c r="GB86" i="1"/>
  <c r="FZ86" i="1"/>
  <c r="FW86" i="1"/>
  <c r="FU86" i="1"/>
  <c r="FR86" i="1"/>
  <c r="FP86" i="1"/>
  <c r="FM86" i="1"/>
  <c r="FK86" i="1"/>
  <c r="FH86" i="1"/>
  <c r="FF86" i="1"/>
  <c r="FC86" i="1"/>
  <c r="FA86" i="1"/>
  <c r="EX86" i="1"/>
  <c r="EV86" i="1"/>
  <c r="ES86" i="1"/>
  <c r="EQ86" i="1"/>
  <c r="EN86" i="1"/>
  <c r="EL86" i="1"/>
  <c r="EI86" i="1"/>
  <c r="EG86" i="1"/>
  <c r="ED86" i="1"/>
  <c r="EB86" i="1"/>
  <c r="DY86" i="1"/>
  <c r="DW86" i="1"/>
  <c r="DT86" i="1"/>
  <c r="DR86" i="1"/>
  <c r="DO86" i="1"/>
  <c r="DM86" i="1"/>
  <c r="DJ86" i="1"/>
  <c r="DH86" i="1"/>
  <c r="DE86" i="1"/>
  <c r="DC86" i="1"/>
  <c r="CZ86" i="1"/>
  <c r="CX86" i="1"/>
  <c r="CU86" i="1"/>
  <c r="CS86" i="1"/>
  <c r="CP86" i="1"/>
  <c r="CN86" i="1"/>
  <c r="CK86" i="1"/>
  <c r="CI86" i="1"/>
  <c r="CF86" i="1"/>
  <c r="CD86" i="1"/>
  <c r="BZ86" i="1"/>
  <c r="BX86" i="1"/>
  <c r="BU86" i="1"/>
  <c r="BS86" i="1"/>
  <c r="BP86" i="1"/>
  <c r="BN86" i="1"/>
  <c r="BK86" i="1"/>
  <c r="BI86" i="1"/>
  <c r="BF86" i="1"/>
  <c r="BD86" i="1"/>
  <c r="BA86" i="1"/>
  <c r="AY86" i="1"/>
  <c r="AV86" i="1"/>
  <c r="AT86" i="1"/>
  <c r="AQ86" i="1"/>
  <c r="AO86" i="1"/>
  <c r="AK86" i="1"/>
  <c r="AI86" i="1"/>
  <c r="AF86" i="1"/>
  <c r="AD86" i="1"/>
  <c r="AA86" i="1"/>
  <c r="Y86" i="1"/>
  <c r="V86" i="1"/>
  <c r="T86" i="1"/>
  <c r="IE85" i="1"/>
  <c r="IC85" i="1"/>
  <c r="HZ85" i="1"/>
  <c r="HX85" i="1"/>
  <c r="HU85" i="1"/>
  <c r="HS85" i="1"/>
  <c r="HP85" i="1"/>
  <c r="HN85" i="1"/>
  <c r="HK85" i="1"/>
  <c r="HI85" i="1"/>
  <c r="HF85" i="1"/>
  <c r="HD85" i="1"/>
  <c r="HA85" i="1"/>
  <c r="GY85" i="1"/>
  <c r="GV85" i="1"/>
  <c r="GT85" i="1"/>
  <c r="GQ85" i="1"/>
  <c r="GO85" i="1"/>
  <c r="GL85" i="1"/>
  <c r="GJ85" i="1"/>
  <c r="GG85" i="1"/>
  <c r="GE85" i="1"/>
  <c r="GB85" i="1"/>
  <c r="FZ85" i="1"/>
  <c r="FW85" i="1"/>
  <c r="FU85" i="1"/>
  <c r="FR85" i="1"/>
  <c r="FP85" i="1"/>
  <c r="FM85" i="1"/>
  <c r="FK85" i="1"/>
  <c r="FH85" i="1"/>
  <c r="FF85" i="1"/>
  <c r="FC85" i="1"/>
  <c r="FA85" i="1"/>
  <c r="EX85" i="1"/>
  <c r="EV85" i="1"/>
  <c r="ES85" i="1"/>
  <c r="EQ85" i="1"/>
  <c r="EN85" i="1"/>
  <c r="EL85" i="1"/>
  <c r="EI85" i="1"/>
  <c r="EG85" i="1"/>
  <c r="ED85" i="1"/>
  <c r="EB85" i="1"/>
  <c r="DY85" i="1"/>
  <c r="DW85" i="1"/>
  <c r="DT85" i="1"/>
  <c r="DR85" i="1"/>
  <c r="DO85" i="1"/>
  <c r="DM85" i="1"/>
  <c r="DJ85" i="1"/>
  <c r="DH85" i="1"/>
  <c r="DE85" i="1"/>
  <c r="DC85" i="1"/>
  <c r="CZ85" i="1"/>
  <c r="CX85" i="1"/>
  <c r="CU85" i="1"/>
  <c r="CS85" i="1"/>
  <c r="CP85" i="1"/>
  <c r="CN85" i="1"/>
  <c r="CK85" i="1"/>
  <c r="CI85" i="1"/>
  <c r="CF85" i="1"/>
  <c r="CD85" i="1"/>
  <c r="BZ85" i="1"/>
  <c r="BX85" i="1"/>
  <c r="BU85" i="1"/>
  <c r="BS85" i="1"/>
  <c r="BP85" i="1"/>
  <c r="BN85" i="1"/>
  <c r="BK85" i="1"/>
  <c r="BI85" i="1"/>
  <c r="BF85" i="1"/>
  <c r="BD85" i="1"/>
  <c r="BA85" i="1"/>
  <c r="AY85" i="1"/>
  <c r="AV85" i="1"/>
  <c r="AT85" i="1"/>
  <c r="AQ85" i="1"/>
  <c r="AO85" i="1"/>
  <c r="AK85" i="1"/>
  <c r="AI85" i="1"/>
  <c r="AF85" i="1"/>
  <c r="AD85" i="1"/>
  <c r="AA85" i="1"/>
  <c r="Y85" i="1"/>
  <c r="V85" i="1"/>
  <c r="T85" i="1"/>
  <c r="IE84" i="1"/>
  <c r="IC84" i="1"/>
  <c r="HZ84" i="1"/>
  <c r="HX84" i="1"/>
  <c r="HU84" i="1"/>
  <c r="HS84" i="1"/>
  <c r="HP84" i="1"/>
  <c r="HN84" i="1"/>
  <c r="HK84" i="1"/>
  <c r="HI84" i="1"/>
  <c r="HF84" i="1"/>
  <c r="HD84" i="1"/>
  <c r="HA84" i="1"/>
  <c r="GY84" i="1"/>
  <c r="GV84" i="1"/>
  <c r="GT84" i="1"/>
  <c r="GQ84" i="1"/>
  <c r="GO84" i="1"/>
  <c r="GL84" i="1"/>
  <c r="GJ84" i="1"/>
  <c r="GG84" i="1"/>
  <c r="GE84" i="1"/>
  <c r="GB84" i="1"/>
  <c r="FZ84" i="1"/>
  <c r="FW84" i="1"/>
  <c r="FU84" i="1"/>
  <c r="FR84" i="1"/>
  <c r="FP84" i="1"/>
  <c r="FM84" i="1"/>
  <c r="FK84" i="1"/>
  <c r="FH84" i="1"/>
  <c r="FF84" i="1"/>
  <c r="FC84" i="1"/>
  <c r="FA84" i="1"/>
  <c r="EX84" i="1"/>
  <c r="EV84" i="1"/>
  <c r="ES84" i="1"/>
  <c r="EQ84" i="1"/>
  <c r="EN84" i="1"/>
  <c r="EL84" i="1"/>
  <c r="EI84" i="1"/>
  <c r="EG84" i="1"/>
  <c r="ED84" i="1"/>
  <c r="EB84" i="1"/>
  <c r="DY84" i="1"/>
  <c r="DW84" i="1"/>
  <c r="DT84" i="1"/>
  <c r="DR84" i="1"/>
  <c r="DO84" i="1"/>
  <c r="DM84" i="1"/>
  <c r="DJ84" i="1"/>
  <c r="DH84" i="1"/>
  <c r="DE84" i="1"/>
  <c r="DC84" i="1"/>
  <c r="CZ84" i="1"/>
  <c r="CX84" i="1"/>
  <c r="CU84" i="1"/>
  <c r="CS84" i="1"/>
  <c r="CP84" i="1"/>
  <c r="CN84" i="1"/>
  <c r="CK84" i="1"/>
  <c r="CI84" i="1"/>
  <c r="CF84" i="1"/>
  <c r="CD84" i="1"/>
  <c r="BZ84" i="1"/>
  <c r="BX84" i="1"/>
  <c r="BU84" i="1"/>
  <c r="BS84" i="1"/>
  <c r="BP84" i="1"/>
  <c r="BN84" i="1"/>
  <c r="BK84" i="1"/>
  <c r="BI84" i="1"/>
  <c r="BF84" i="1"/>
  <c r="BD84" i="1"/>
  <c r="BA84" i="1"/>
  <c r="AY84" i="1"/>
  <c r="AV84" i="1"/>
  <c r="AT84" i="1"/>
  <c r="AQ84" i="1"/>
  <c r="AO84" i="1"/>
  <c r="AK84" i="1"/>
  <c r="AI84" i="1"/>
  <c r="AF84" i="1"/>
  <c r="AD84" i="1"/>
  <c r="AA84" i="1"/>
  <c r="Y84" i="1"/>
  <c r="V84" i="1"/>
  <c r="T84" i="1"/>
  <c r="IE83" i="1"/>
  <c r="IC83" i="1"/>
  <c r="HZ83" i="1"/>
  <c r="HX83" i="1"/>
  <c r="HU83" i="1"/>
  <c r="HS83" i="1"/>
  <c r="HP83" i="1"/>
  <c r="HN83" i="1"/>
  <c r="HK83" i="1"/>
  <c r="HI83" i="1"/>
  <c r="HF83" i="1"/>
  <c r="HD83" i="1"/>
  <c r="HA83" i="1"/>
  <c r="GY83" i="1"/>
  <c r="GV83" i="1"/>
  <c r="GT83" i="1"/>
  <c r="GQ83" i="1"/>
  <c r="GO83" i="1"/>
  <c r="GL83" i="1"/>
  <c r="GJ83" i="1"/>
  <c r="GG83" i="1"/>
  <c r="GE83" i="1"/>
  <c r="GB83" i="1"/>
  <c r="FZ83" i="1"/>
  <c r="FW83" i="1"/>
  <c r="FU83" i="1"/>
  <c r="FR83" i="1"/>
  <c r="FP83" i="1"/>
  <c r="FM83" i="1"/>
  <c r="FK83" i="1"/>
  <c r="FH83" i="1"/>
  <c r="FF83" i="1"/>
  <c r="FC83" i="1"/>
  <c r="FA83" i="1"/>
  <c r="EX83" i="1"/>
  <c r="EV83" i="1"/>
  <c r="ES83" i="1"/>
  <c r="EQ83" i="1"/>
  <c r="EN83" i="1"/>
  <c r="EL83" i="1"/>
  <c r="EI83" i="1"/>
  <c r="EG83" i="1"/>
  <c r="ED83" i="1"/>
  <c r="EB83" i="1"/>
  <c r="DY83" i="1"/>
  <c r="DW83" i="1"/>
  <c r="DT83" i="1"/>
  <c r="DR83" i="1"/>
  <c r="DO83" i="1"/>
  <c r="DM83" i="1"/>
  <c r="DJ83" i="1"/>
  <c r="DH83" i="1"/>
  <c r="DE83" i="1"/>
  <c r="DC83" i="1"/>
  <c r="CZ83" i="1"/>
  <c r="CX83" i="1"/>
  <c r="CU83" i="1"/>
  <c r="CS83" i="1"/>
  <c r="CP83" i="1"/>
  <c r="CN83" i="1"/>
  <c r="CK83" i="1"/>
  <c r="CI83" i="1"/>
  <c r="CF83" i="1"/>
  <c r="CD83" i="1"/>
  <c r="BZ83" i="1"/>
  <c r="BX83" i="1"/>
  <c r="BU83" i="1"/>
  <c r="BS83" i="1"/>
  <c r="BP83" i="1"/>
  <c r="BN83" i="1"/>
  <c r="BK83" i="1"/>
  <c r="BI83" i="1"/>
  <c r="BF83" i="1"/>
  <c r="BD83" i="1"/>
  <c r="BA83" i="1"/>
  <c r="AY83" i="1"/>
  <c r="AV83" i="1"/>
  <c r="AT83" i="1"/>
  <c r="AQ83" i="1"/>
  <c r="AO83" i="1"/>
  <c r="AK83" i="1"/>
  <c r="AI83" i="1"/>
  <c r="AF83" i="1"/>
  <c r="AD83" i="1"/>
  <c r="AA83" i="1"/>
  <c r="Y83" i="1"/>
  <c r="V83" i="1"/>
  <c r="T83" i="1"/>
  <c r="IE82" i="1"/>
  <c r="IC82" i="1"/>
  <c r="HZ82" i="1"/>
  <c r="HX82" i="1"/>
  <c r="HU82" i="1"/>
  <c r="HS82" i="1"/>
  <c r="HP82" i="1"/>
  <c r="HN82" i="1"/>
  <c r="HK82" i="1"/>
  <c r="HI82" i="1"/>
  <c r="HF82" i="1"/>
  <c r="HD82" i="1"/>
  <c r="HA82" i="1"/>
  <c r="GY82" i="1"/>
  <c r="GV82" i="1"/>
  <c r="GT82" i="1"/>
  <c r="GQ82" i="1"/>
  <c r="GO82" i="1"/>
  <c r="GL82" i="1"/>
  <c r="GJ82" i="1"/>
  <c r="GG82" i="1"/>
  <c r="GE82" i="1"/>
  <c r="GB82" i="1"/>
  <c r="FZ82" i="1"/>
  <c r="FW82" i="1"/>
  <c r="FU82" i="1"/>
  <c r="FR82" i="1"/>
  <c r="FP82" i="1"/>
  <c r="FM82" i="1"/>
  <c r="FK82" i="1"/>
  <c r="FH82" i="1"/>
  <c r="FF82" i="1"/>
  <c r="FC82" i="1"/>
  <c r="FA82" i="1"/>
  <c r="EX82" i="1"/>
  <c r="EV82" i="1"/>
  <c r="ES82" i="1"/>
  <c r="EQ82" i="1"/>
  <c r="EN82" i="1"/>
  <c r="EL82" i="1"/>
  <c r="EI82" i="1"/>
  <c r="EG82" i="1"/>
  <c r="ED82" i="1"/>
  <c r="EB82" i="1"/>
  <c r="DY82" i="1"/>
  <c r="DW82" i="1"/>
  <c r="DT82" i="1"/>
  <c r="DR82" i="1"/>
  <c r="DO82" i="1"/>
  <c r="DM82" i="1"/>
  <c r="DJ82" i="1"/>
  <c r="DH82" i="1"/>
  <c r="DE82" i="1"/>
  <c r="DC82" i="1"/>
  <c r="CZ82" i="1"/>
  <c r="CX82" i="1"/>
  <c r="CU82" i="1"/>
  <c r="CS82" i="1"/>
  <c r="CP82" i="1"/>
  <c r="CN82" i="1"/>
  <c r="CK82" i="1"/>
  <c r="CI82" i="1"/>
  <c r="CF82" i="1"/>
  <c r="CD82" i="1"/>
  <c r="BZ82" i="1"/>
  <c r="BX82" i="1"/>
  <c r="BU82" i="1"/>
  <c r="BS82" i="1"/>
  <c r="BP82" i="1"/>
  <c r="BN82" i="1"/>
  <c r="BK82" i="1"/>
  <c r="BI82" i="1"/>
  <c r="BF82" i="1"/>
  <c r="BD82" i="1"/>
  <c r="BA82" i="1"/>
  <c r="AY82" i="1"/>
  <c r="AV82" i="1"/>
  <c r="AT82" i="1"/>
  <c r="AQ82" i="1"/>
  <c r="AO82" i="1"/>
  <c r="AK82" i="1"/>
  <c r="AI82" i="1"/>
  <c r="AF82" i="1"/>
  <c r="AD82" i="1"/>
  <c r="AA82" i="1"/>
  <c r="Y82" i="1"/>
  <c r="V82" i="1"/>
  <c r="T82" i="1"/>
  <c r="IE81" i="1"/>
  <c r="IC81" i="1"/>
  <c r="HZ81" i="1"/>
  <c r="HX81" i="1"/>
  <c r="HU81" i="1"/>
  <c r="HS81" i="1"/>
  <c r="HP81" i="1"/>
  <c r="HN81" i="1"/>
  <c r="HK81" i="1"/>
  <c r="HI81" i="1"/>
  <c r="HF81" i="1"/>
  <c r="HD81" i="1"/>
  <c r="HA81" i="1"/>
  <c r="GY81" i="1"/>
  <c r="GV81" i="1"/>
  <c r="GT81" i="1"/>
  <c r="GQ81" i="1"/>
  <c r="GO81" i="1"/>
  <c r="GL81" i="1"/>
  <c r="GJ81" i="1"/>
  <c r="GG81" i="1"/>
  <c r="GE81" i="1"/>
  <c r="GB81" i="1"/>
  <c r="FZ81" i="1"/>
  <c r="FW81" i="1"/>
  <c r="FU81" i="1"/>
  <c r="FR81" i="1"/>
  <c r="FP81" i="1"/>
  <c r="FM81" i="1"/>
  <c r="FK81" i="1"/>
  <c r="FH81" i="1"/>
  <c r="FF81" i="1"/>
  <c r="FC81" i="1"/>
  <c r="FA81" i="1"/>
  <c r="EX81" i="1"/>
  <c r="EV81" i="1"/>
  <c r="ES81" i="1"/>
  <c r="EQ81" i="1"/>
  <c r="EN81" i="1"/>
  <c r="EL81" i="1"/>
  <c r="EI81" i="1"/>
  <c r="EG81" i="1"/>
  <c r="ED81" i="1"/>
  <c r="EB81" i="1"/>
  <c r="DY81" i="1"/>
  <c r="DW81" i="1"/>
  <c r="DT81" i="1"/>
  <c r="DR81" i="1"/>
  <c r="DO81" i="1"/>
  <c r="DM81" i="1"/>
  <c r="DJ81" i="1"/>
  <c r="DH81" i="1"/>
  <c r="DE81" i="1"/>
  <c r="DC81" i="1"/>
  <c r="CZ81" i="1"/>
  <c r="CX81" i="1"/>
  <c r="CU81" i="1"/>
  <c r="CS81" i="1"/>
  <c r="CP81" i="1"/>
  <c r="CN81" i="1"/>
  <c r="CK81" i="1"/>
  <c r="CI81" i="1"/>
  <c r="CF81" i="1"/>
  <c r="CD81" i="1"/>
  <c r="BZ81" i="1"/>
  <c r="BX81" i="1"/>
  <c r="BU81" i="1"/>
  <c r="BS81" i="1"/>
  <c r="BP81" i="1"/>
  <c r="BN81" i="1"/>
  <c r="BK81" i="1"/>
  <c r="BI81" i="1"/>
  <c r="BF81" i="1"/>
  <c r="BD81" i="1"/>
  <c r="BA81" i="1"/>
  <c r="AY81" i="1"/>
  <c r="AV81" i="1"/>
  <c r="AT81" i="1"/>
  <c r="AQ81" i="1"/>
  <c r="AO81" i="1"/>
  <c r="AK81" i="1"/>
  <c r="AI81" i="1"/>
  <c r="AF81" i="1"/>
  <c r="AD81" i="1"/>
  <c r="AA81" i="1"/>
  <c r="Y81" i="1"/>
  <c r="V81" i="1"/>
  <c r="T81" i="1"/>
  <c r="IE80" i="1"/>
  <c r="IC80" i="1"/>
  <c r="HZ80" i="1"/>
  <c r="HX80" i="1"/>
  <c r="HU80" i="1"/>
  <c r="HS80" i="1"/>
  <c r="HP80" i="1"/>
  <c r="HN80" i="1"/>
  <c r="HK80" i="1"/>
  <c r="HI80" i="1"/>
  <c r="HF80" i="1"/>
  <c r="HD80" i="1"/>
  <c r="HA80" i="1"/>
  <c r="GY80" i="1"/>
  <c r="GV80" i="1"/>
  <c r="GT80" i="1"/>
  <c r="GQ80" i="1"/>
  <c r="GO80" i="1"/>
  <c r="GL80" i="1"/>
  <c r="GJ80" i="1"/>
  <c r="GG80" i="1"/>
  <c r="GE80" i="1"/>
  <c r="GB80" i="1"/>
  <c r="FZ80" i="1"/>
  <c r="FW80" i="1"/>
  <c r="FU80" i="1"/>
  <c r="FR80" i="1"/>
  <c r="FP80" i="1"/>
  <c r="FM80" i="1"/>
  <c r="FK80" i="1"/>
  <c r="FH80" i="1"/>
  <c r="FF80" i="1"/>
  <c r="FC80" i="1"/>
  <c r="FA80" i="1"/>
  <c r="EX80" i="1"/>
  <c r="EV80" i="1"/>
  <c r="ES80" i="1"/>
  <c r="EQ80" i="1"/>
  <c r="EN80" i="1"/>
  <c r="EL80" i="1"/>
  <c r="EI80" i="1"/>
  <c r="EG80" i="1"/>
  <c r="ED80" i="1"/>
  <c r="EB80" i="1"/>
  <c r="DY80" i="1"/>
  <c r="DW80" i="1"/>
  <c r="DT80" i="1"/>
  <c r="DR80" i="1"/>
  <c r="DO80" i="1"/>
  <c r="DM80" i="1"/>
  <c r="DJ80" i="1"/>
  <c r="DH80" i="1"/>
  <c r="DE80" i="1"/>
  <c r="DC80" i="1"/>
  <c r="CZ80" i="1"/>
  <c r="CX80" i="1"/>
  <c r="CU80" i="1"/>
  <c r="CS80" i="1"/>
  <c r="CP80" i="1"/>
  <c r="CN80" i="1"/>
  <c r="CK80" i="1"/>
  <c r="CI80" i="1"/>
  <c r="CF80" i="1"/>
  <c r="CD80" i="1"/>
  <c r="BZ80" i="1"/>
  <c r="BX80" i="1"/>
  <c r="BU80" i="1"/>
  <c r="BS80" i="1"/>
  <c r="BP80" i="1"/>
  <c r="BN80" i="1"/>
  <c r="BK80" i="1"/>
  <c r="BI80" i="1"/>
  <c r="BF80" i="1"/>
  <c r="BD80" i="1"/>
  <c r="BA80" i="1"/>
  <c r="AY80" i="1"/>
  <c r="AV80" i="1"/>
  <c r="AT80" i="1"/>
  <c r="AQ80" i="1"/>
  <c r="AO80" i="1"/>
  <c r="AK80" i="1"/>
  <c r="AI80" i="1"/>
  <c r="AF80" i="1"/>
  <c r="AD80" i="1"/>
  <c r="AA80" i="1"/>
  <c r="Y80" i="1"/>
  <c r="V80" i="1"/>
  <c r="T80" i="1"/>
  <c r="IE79" i="1"/>
  <c r="IC79" i="1"/>
  <c r="HZ79" i="1"/>
  <c r="HX79" i="1"/>
  <c r="HU79" i="1"/>
  <c r="HS79" i="1"/>
  <c r="HP79" i="1"/>
  <c r="HN79" i="1"/>
  <c r="HK79" i="1"/>
  <c r="HI79" i="1"/>
  <c r="HF79" i="1"/>
  <c r="HD79" i="1"/>
  <c r="HA79" i="1"/>
  <c r="GY79" i="1"/>
  <c r="GV79" i="1"/>
  <c r="GT79" i="1"/>
  <c r="GQ79" i="1"/>
  <c r="GO79" i="1"/>
  <c r="GL79" i="1"/>
  <c r="GJ79" i="1"/>
  <c r="GG79" i="1"/>
  <c r="GE79" i="1"/>
  <c r="GB79" i="1"/>
  <c r="FZ79" i="1"/>
  <c r="FW79" i="1"/>
  <c r="FU79" i="1"/>
  <c r="FR79" i="1"/>
  <c r="FP79" i="1"/>
  <c r="FM79" i="1"/>
  <c r="FK79" i="1"/>
  <c r="FH79" i="1"/>
  <c r="FF79" i="1"/>
  <c r="FC79" i="1"/>
  <c r="FA79" i="1"/>
  <c r="EX79" i="1"/>
  <c r="EV79" i="1"/>
  <c r="ES79" i="1"/>
  <c r="EQ79" i="1"/>
  <c r="EN79" i="1"/>
  <c r="EL79" i="1"/>
  <c r="EI79" i="1"/>
  <c r="EG79" i="1"/>
  <c r="ED79" i="1"/>
  <c r="EB79" i="1"/>
  <c r="DY79" i="1"/>
  <c r="DW79" i="1"/>
  <c r="DT79" i="1"/>
  <c r="DR79" i="1"/>
  <c r="DO79" i="1"/>
  <c r="DM79" i="1"/>
  <c r="DJ79" i="1"/>
  <c r="DH79" i="1"/>
  <c r="DE79" i="1"/>
  <c r="DC79" i="1"/>
  <c r="CZ79" i="1"/>
  <c r="CX79" i="1"/>
  <c r="CU79" i="1"/>
  <c r="CS79" i="1"/>
  <c r="CP79" i="1"/>
  <c r="CN79" i="1"/>
  <c r="CK79" i="1"/>
  <c r="CI79" i="1"/>
  <c r="CF79" i="1"/>
  <c r="CD79" i="1"/>
  <c r="BZ79" i="1"/>
  <c r="BX79" i="1"/>
  <c r="BU79" i="1"/>
  <c r="BS79" i="1"/>
  <c r="BP79" i="1"/>
  <c r="BN79" i="1"/>
  <c r="BK79" i="1"/>
  <c r="BI79" i="1"/>
  <c r="BF79" i="1"/>
  <c r="BD79" i="1"/>
  <c r="BA79" i="1"/>
  <c r="AY79" i="1"/>
  <c r="AV79" i="1"/>
  <c r="AT79" i="1"/>
  <c r="AQ79" i="1"/>
  <c r="AO79" i="1"/>
  <c r="AK79" i="1"/>
  <c r="AI79" i="1"/>
  <c r="AF79" i="1"/>
  <c r="AD79" i="1"/>
  <c r="AA79" i="1"/>
  <c r="Y79" i="1"/>
  <c r="V79" i="1"/>
  <c r="T79" i="1"/>
  <c r="IE78" i="1"/>
  <c r="IC78" i="1"/>
  <c r="HZ78" i="1"/>
  <c r="HX78" i="1"/>
  <c r="HU78" i="1"/>
  <c r="HS78" i="1"/>
  <c r="HP78" i="1"/>
  <c r="HN78" i="1"/>
  <c r="HK78" i="1"/>
  <c r="HI78" i="1"/>
  <c r="HF78" i="1"/>
  <c r="HD78" i="1"/>
  <c r="HA78" i="1"/>
  <c r="GY78" i="1"/>
  <c r="GV78" i="1"/>
  <c r="GT78" i="1"/>
  <c r="GQ78" i="1"/>
  <c r="GO78" i="1"/>
  <c r="GL78" i="1"/>
  <c r="GJ78" i="1"/>
  <c r="GG78" i="1"/>
  <c r="GE78" i="1"/>
  <c r="GB78" i="1"/>
  <c r="FZ78" i="1"/>
  <c r="FW78" i="1"/>
  <c r="FU78" i="1"/>
  <c r="FR78" i="1"/>
  <c r="FP78" i="1"/>
  <c r="FM78" i="1"/>
  <c r="FK78" i="1"/>
  <c r="FH78" i="1"/>
  <c r="FF78" i="1"/>
  <c r="FC78" i="1"/>
  <c r="FA78" i="1"/>
  <c r="EX78" i="1"/>
  <c r="EV78" i="1"/>
  <c r="ES78" i="1"/>
  <c r="EQ78" i="1"/>
  <c r="EN78" i="1"/>
  <c r="EL78" i="1"/>
  <c r="EI78" i="1"/>
  <c r="EG78" i="1"/>
  <c r="ED78" i="1"/>
  <c r="EB78" i="1"/>
  <c r="DY78" i="1"/>
  <c r="DW78" i="1"/>
  <c r="DT78" i="1"/>
  <c r="DR78" i="1"/>
  <c r="DO78" i="1"/>
  <c r="DM78" i="1"/>
  <c r="DJ78" i="1"/>
  <c r="DH78" i="1"/>
  <c r="DE78" i="1"/>
  <c r="DC78" i="1"/>
  <c r="CZ78" i="1"/>
  <c r="CX78" i="1"/>
  <c r="CU78" i="1"/>
  <c r="CS78" i="1"/>
  <c r="CP78" i="1"/>
  <c r="CN78" i="1"/>
  <c r="CK78" i="1"/>
  <c r="CI78" i="1"/>
  <c r="CF78" i="1"/>
  <c r="CD78" i="1"/>
  <c r="BZ78" i="1"/>
  <c r="BX78" i="1"/>
  <c r="BU78" i="1"/>
  <c r="BS78" i="1"/>
  <c r="BP78" i="1"/>
  <c r="BN78" i="1"/>
  <c r="BK78" i="1"/>
  <c r="BI78" i="1"/>
  <c r="BF78" i="1"/>
  <c r="BD78" i="1"/>
  <c r="BA78" i="1"/>
  <c r="AY78" i="1"/>
  <c r="AV78" i="1"/>
  <c r="AT78" i="1"/>
  <c r="AQ78" i="1"/>
  <c r="AO78" i="1"/>
  <c r="AK78" i="1"/>
  <c r="AI78" i="1"/>
  <c r="AF78" i="1"/>
  <c r="AD78" i="1"/>
  <c r="AA78" i="1"/>
  <c r="Y78" i="1"/>
  <c r="V78" i="1"/>
  <c r="T78" i="1"/>
  <c r="IE77" i="1"/>
  <c r="IC77" i="1"/>
  <c r="HZ77" i="1"/>
  <c r="HX77" i="1"/>
  <c r="HU77" i="1"/>
  <c r="HS77" i="1"/>
  <c r="HP77" i="1"/>
  <c r="HN77" i="1"/>
  <c r="HK77" i="1"/>
  <c r="HI77" i="1"/>
  <c r="HF77" i="1"/>
  <c r="HD77" i="1"/>
  <c r="HA77" i="1"/>
  <c r="GY77" i="1"/>
  <c r="GV77" i="1"/>
  <c r="GT77" i="1"/>
  <c r="GQ77" i="1"/>
  <c r="GO77" i="1"/>
  <c r="GL77" i="1"/>
  <c r="GJ77" i="1"/>
  <c r="GG77" i="1"/>
  <c r="GE77" i="1"/>
  <c r="GB77" i="1"/>
  <c r="FZ77" i="1"/>
  <c r="FW77" i="1"/>
  <c r="FU77" i="1"/>
  <c r="FR77" i="1"/>
  <c r="FP77" i="1"/>
  <c r="FM77" i="1"/>
  <c r="FK77" i="1"/>
  <c r="FH77" i="1"/>
  <c r="FF77" i="1"/>
  <c r="FC77" i="1"/>
  <c r="FA77" i="1"/>
  <c r="EX77" i="1"/>
  <c r="EV77" i="1"/>
  <c r="ES77" i="1"/>
  <c r="EQ77" i="1"/>
  <c r="EN77" i="1"/>
  <c r="EL77" i="1"/>
  <c r="EI77" i="1"/>
  <c r="EG77" i="1"/>
  <c r="ED77" i="1"/>
  <c r="EB77" i="1"/>
  <c r="DY77" i="1"/>
  <c r="DW77" i="1"/>
  <c r="DT77" i="1"/>
  <c r="DR77" i="1"/>
  <c r="DO77" i="1"/>
  <c r="DM77" i="1"/>
  <c r="DJ77" i="1"/>
  <c r="DH77" i="1"/>
  <c r="DE77" i="1"/>
  <c r="DC77" i="1"/>
  <c r="CZ77" i="1"/>
  <c r="CX77" i="1"/>
  <c r="CU77" i="1"/>
  <c r="CS77" i="1"/>
  <c r="CP77" i="1"/>
  <c r="CN77" i="1"/>
  <c r="CK77" i="1"/>
  <c r="CI77" i="1"/>
  <c r="CF77" i="1"/>
  <c r="CD77" i="1"/>
  <c r="BZ77" i="1"/>
  <c r="BX77" i="1"/>
  <c r="BU77" i="1"/>
  <c r="BS77" i="1"/>
  <c r="BP77" i="1"/>
  <c r="BN77" i="1"/>
  <c r="BK77" i="1"/>
  <c r="BI77" i="1"/>
  <c r="BF77" i="1"/>
  <c r="BD77" i="1"/>
  <c r="BA77" i="1"/>
  <c r="AY77" i="1"/>
  <c r="AV77" i="1"/>
  <c r="AT77" i="1"/>
  <c r="AQ77" i="1"/>
  <c r="AO77" i="1"/>
  <c r="AK77" i="1"/>
  <c r="AI77" i="1"/>
  <c r="AF77" i="1"/>
  <c r="AD77" i="1"/>
  <c r="AA77" i="1"/>
  <c r="Y77" i="1"/>
  <c r="V77" i="1"/>
  <c r="T77" i="1"/>
  <c r="IE76" i="1"/>
  <c r="IC76" i="1"/>
  <c r="HZ76" i="1"/>
  <c r="HX76" i="1"/>
  <c r="HU76" i="1"/>
  <c r="HS76" i="1"/>
  <c r="HP76" i="1"/>
  <c r="HN76" i="1"/>
  <c r="HK76" i="1"/>
  <c r="HI76" i="1"/>
  <c r="HF76" i="1"/>
  <c r="HD76" i="1"/>
  <c r="HA76" i="1"/>
  <c r="GY76" i="1"/>
  <c r="GV76" i="1"/>
  <c r="GT76" i="1"/>
  <c r="GQ76" i="1"/>
  <c r="GO76" i="1"/>
  <c r="GL76" i="1"/>
  <c r="GJ76" i="1"/>
  <c r="GG76" i="1"/>
  <c r="GE76" i="1"/>
  <c r="GB76" i="1"/>
  <c r="FZ76" i="1"/>
  <c r="FW76" i="1"/>
  <c r="FU76" i="1"/>
  <c r="FR76" i="1"/>
  <c r="FP76" i="1"/>
  <c r="FM76" i="1"/>
  <c r="FK76" i="1"/>
  <c r="FH76" i="1"/>
  <c r="FF76" i="1"/>
  <c r="FC76" i="1"/>
  <c r="FA76" i="1"/>
  <c r="EX76" i="1"/>
  <c r="EV76" i="1"/>
  <c r="ES76" i="1"/>
  <c r="EQ76" i="1"/>
  <c r="EN76" i="1"/>
  <c r="EL76" i="1"/>
  <c r="EI76" i="1"/>
  <c r="EG76" i="1"/>
  <c r="ED76" i="1"/>
  <c r="EB76" i="1"/>
  <c r="DY76" i="1"/>
  <c r="DW76" i="1"/>
  <c r="DT76" i="1"/>
  <c r="DR76" i="1"/>
  <c r="DO76" i="1"/>
  <c r="DM76" i="1"/>
  <c r="DJ76" i="1"/>
  <c r="DH76" i="1"/>
  <c r="DE76" i="1"/>
  <c r="DC76" i="1"/>
  <c r="CZ76" i="1"/>
  <c r="CX76" i="1"/>
  <c r="CU76" i="1"/>
  <c r="CS76" i="1"/>
  <c r="CP76" i="1"/>
  <c r="CN76" i="1"/>
  <c r="CK76" i="1"/>
  <c r="CI76" i="1"/>
  <c r="CF76" i="1"/>
  <c r="CD76" i="1"/>
  <c r="BZ76" i="1"/>
  <c r="BX76" i="1"/>
  <c r="BU76" i="1"/>
  <c r="BS76" i="1"/>
  <c r="BP76" i="1"/>
  <c r="BN76" i="1"/>
  <c r="BK76" i="1"/>
  <c r="BI76" i="1"/>
  <c r="BF76" i="1"/>
  <c r="BD76" i="1"/>
  <c r="BA76" i="1"/>
  <c r="AY76" i="1"/>
  <c r="AV76" i="1"/>
  <c r="AT76" i="1"/>
  <c r="AQ76" i="1"/>
  <c r="AO76" i="1"/>
  <c r="AK76" i="1"/>
  <c r="AI76" i="1"/>
  <c r="AF76" i="1"/>
  <c r="AD76" i="1"/>
  <c r="AA76" i="1"/>
  <c r="Y76" i="1"/>
  <c r="V76" i="1"/>
  <c r="T76" i="1"/>
  <c r="IE75" i="1"/>
  <c r="IC75" i="1"/>
  <c r="HZ75" i="1"/>
  <c r="HX75" i="1"/>
  <c r="HU75" i="1"/>
  <c r="HS75" i="1"/>
  <c r="HP75" i="1"/>
  <c r="HN75" i="1"/>
  <c r="HK75" i="1"/>
  <c r="HI75" i="1"/>
  <c r="HF75" i="1"/>
  <c r="HD75" i="1"/>
  <c r="HA75" i="1"/>
  <c r="GY75" i="1"/>
  <c r="GV75" i="1"/>
  <c r="GT75" i="1"/>
  <c r="GQ75" i="1"/>
  <c r="GO75" i="1"/>
  <c r="GL75" i="1"/>
  <c r="GJ75" i="1"/>
  <c r="GG75" i="1"/>
  <c r="GE75" i="1"/>
  <c r="GB75" i="1"/>
  <c r="FZ75" i="1"/>
  <c r="FW75" i="1"/>
  <c r="FU75" i="1"/>
  <c r="FR75" i="1"/>
  <c r="FP75" i="1"/>
  <c r="FM75" i="1"/>
  <c r="FK75" i="1"/>
  <c r="FH75" i="1"/>
  <c r="FF75" i="1"/>
  <c r="FC75" i="1"/>
  <c r="FA75" i="1"/>
  <c r="EX75" i="1"/>
  <c r="EV75" i="1"/>
  <c r="ES75" i="1"/>
  <c r="EQ75" i="1"/>
  <c r="EN75" i="1"/>
  <c r="EL75" i="1"/>
  <c r="EI75" i="1"/>
  <c r="EG75" i="1"/>
  <c r="ED75" i="1"/>
  <c r="EB75" i="1"/>
  <c r="DY75" i="1"/>
  <c r="DW75" i="1"/>
  <c r="DT75" i="1"/>
  <c r="DR75" i="1"/>
  <c r="DO75" i="1"/>
  <c r="DM75" i="1"/>
  <c r="DJ75" i="1"/>
  <c r="DH75" i="1"/>
  <c r="DE75" i="1"/>
  <c r="DC75" i="1"/>
  <c r="CZ75" i="1"/>
  <c r="CX75" i="1"/>
  <c r="CU75" i="1"/>
  <c r="CS75" i="1"/>
  <c r="CP75" i="1"/>
  <c r="CN75" i="1"/>
  <c r="CK75" i="1"/>
  <c r="CI75" i="1"/>
  <c r="CF75" i="1"/>
  <c r="CD75" i="1"/>
  <c r="BZ75" i="1"/>
  <c r="BX75" i="1"/>
  <c r="BU75" i="1"/>
  <c r="BS75" i="1"/>
  <c r="BP75" i="1"/>
  <c r="BN75" i="1"/>
  <c r="BK75" i="1"/>
  <c r="BI75" i="1"/>
  <c r="BF75" i="1"/>
  <c r="BD75" i="1"/>
  <c r="BA75" i="1"/>
  <c r="AY75" i="1"/>
  <c r="AV75" i="1"/>
  <c r="AT75" i="1"/>
  <c r="AQ75" i="1"/>
  <c r="AO75" i="1"/>
  <c r="AK75" i="1"/>
  <c r="AI75" i="1"/>
  <c r="AF75" i="1"/>
  <c r="AD75" i="1"/>
  <c r="AA75" i="1"/>
  <c r="Y75" i="1"/>
  <c r="V75" i="1"/>
  <c r="T75" i="1"/>
  <c r="IE74" i="1"/>
  <c r="IC74" i="1"/>
  <c r="HZ74" i="1"/>
  <c r="HX74" i="1"/>
  <c r="HU74" i="1"/>
  <c r="HS74" i="1"/>
  <c r="HP74" i="1"/>
  <c r="HN74" i="1"/>
  <c r="HK74" i="1"/>
  <c r="HI74" i="1"/>
  <c r="HF74" i="1"/>
  <c r="HD74" i="1"/>
  <c r="HA74" i="1"/>
  <c r="GY74" i="1"/>
  <c r="GV74" i="1"/>
  <c r="GT74" i="1"/>
  <c r="GQ74" i="1"/>
  <c r="GO74" i="1"/>
  <c r="GL74" i="1"/>
  <c r="GJ74" i="1"/>
  <c r="GG74" i="1"/>
  <c r="GE74" i="1"/>
  <c r="GB74" i="1"/>
  <c r="FZ74" i="1"/>
  <c r="FW74" i="1"/>
  <c r="FU74" i="1"/>
  <c r="FR74" i="1"/>
  <c r="FP74" i="1"/>
  <c r="FM74" i="1"/>
  <c r="FK74" i="1"/>
  <c r="FH74" i="1"/>
  <c r="FF74" i="1"/>
  <c r="FC74" i="1"/>
  <c r="FA74" i="1"/>
  <c r="EX74" i="1"/>
  <c r="EV74" i="1"/>
  <c r="ES74" i="1"/>
  <c r="EQ74" i="1"/>
  <c r="EN74" i="1"/>
  <c r="EL74" i="1"/>
  <c r="EI74" i="1"/>
  <c r="EG74" i="1"/>
  <c r="ED74" i="1"/>
  <c r="EB74" i="1"/>
  <c r="DY74" i="1"/>
  <c r="DW74" i="1"/>
  <c r="DT74" i="1"/>
  <c r="DR74" i="1"/>
  <c r="DO74" i="1"/>
  <c r="DM74" i="1"/>
  <c r="DJ74" i="1"/>
  <c r="DH74" i="1"/>
  <c r="DE74" i="1"/>
  <c r="DC74" i="1"/>
  <c r="CZ74" i="1"/>
  <c r="CX74" i="1"/>
  <c r="CU74" i="1"/>
  <c r="CS74" i="1"/>
  <c r="CP74" i="1"/>
  <c r="CN74" i="1"/>
  <c r="CK74" i="1"/>
  <c r="CI74" i="1"/>
  <c r="CF74" i="1"/>
  <c r="CD74" i="1"/>
  <c r="BZ74" i="1"/>
  <c r="BX74" i="1"/>
  <c r="BU74" i="1"/>
  <c r="BS74" i="1"/>
  <c r="BP74" i="1"/>
  <c r="BN74" i="1"/>
  <c r="BK74" i="1"/>
  <c r="BI74" i="1"/>
  <c r="BF74" i="1"/>
  <c r="BD74" i="1"/>
  <c r="BA74" i="1"/>
  <c r="AY74" i="1"/>
  <c r="AV74" i="1"/>
  <c r="AT74" i="1"/>
  <c r="AQ74" i="1"/>
  <c r="AO74" i="1"/>
  <c r="AK74" i="1"/>
  <c r="AI74" i="1"/>
  <c r="AF74" i="1"/>
  <c r="AD74" i="1"/>
  <c r="AA74" i="1"/>
  <c r="Y74" i="1"/>
  <c r="V74" i="1"/>
  <c r="T74" i="1"/>
  <c r="IE73" i="1"/>
  <c r="IC73" i="1"/>
  <c r="HZ73" i="1"/>
  <c r="HX73" i="1"/>
  <c r="HU73" i="1"/>
  <c r="HS73" i="1"/>
  <c r="HP73" i="1"/>
  <c r="HN73" i="1"/>
  <c r="HK73" i="1"/>
  <c r="HI73" i="1"/>
  <c r="HF73" i="1"/>
  <c r="HD73" i="1"/>
  <c r="HA73" i="1"/>
  <c r="GY73" i="1"/>
  <c r="GV73" i="1"/>
  <c r="GT73" i="1"/>
  <c r="GQ73" i="1"/>
  <c r="GO73" i="1"/>
  <c r="GL73" i="1"/>
  <c r="GJ73" i="1"/>
  <c r="GG73" i="1"/>
  <c r="GE73" i="1"/>
  <c r="GB73" i="1"/>
  <c r="FZ73" i="1"/>
  <c r="FW73" i="1"/>
  <c r="FU73" i="1"/>
  <c r="FR73" i="1"/>
  <c r="FP73" i="1"/>
  <c r="FM73" i="1"/>
  <c r="FK73" i="1"/>
  <c r="FH73" i="1"/>
  <c r="FF73" i="1"/>
  <c r="FC73" i="1"/>
  <c r="FA73" i="1"/>
  <c r="EX73" i="1"/>
  <c r="EV73" i="1"/>
  <c r="ES73" i="1"/>
  <c r="EQ73" i="1"/>
  <c r="EN73" i="1"/>
  <c r="EL73" i="1"/>
  <c r="EI73" i="1"/>
  <c r="EG73" i="1"/>
  <c r="ED73" i="1"/>
  <c r="EB73" i="1"/>
  <c r="DY73" i="1"/>
  <c r="DW73" i="1"/>
  <c r="DT73" i="1"/>
  <c r="DR73" i="1"/>
  <c r="DO73" i="1"/>
  <c r="DM73" i="1"/>
  <c r="DJ73" i="1"/>
  <c r="DH73" i="1"/>
  <c r="DE73" i="1"/>
  <c r="DC73" i="1"/>
  <c r="CZ73" i="1"/>
  <c r="CX73" i="1"/>
  <c r="CU73" i="1"/>
  <c r="CS73" i="1"/>
  <c r="CP73" i="1"/>
  <c r="CN73" i="1"/>
  <c r="CK73" i="1"/>
  <c r="CI73" i="1"/>
  <c r="CF73" i="1"/>
  <c r="CD73" i="1"/>
  <c r="BZ73" i="1"/>
  <c r="BX73" i="1"/>
  <c r="BU73" i="1"/>
  <c r="BS73" i="1"/>
  <c r="BP73" i="1"/>
  <c r="BN73" i="1"/>
  <c r="BK73" i="1"/>
  <c r="BI73" i="1"/>
  <c r="BF73" i="1"/>
  <c r="BD73" i="1"/>
  <c r="BA73" i="1"/>
  <c r="AY73" i="1"/>
  <c r="AV73" i="1"/>
  <c r="AT73" i="1"/>
  <c r="AQ73" i="1"/>
  <c r="AO73" i="1"/>
  <c r="AK73" i="1"/>
  <c r="AI73" i="1"/>
  <c r="AF73" i="1"/>
  <c r="AD73" i="1"/>
  <c r="AA73" i="1"/>
  <c r="Y73" i="1"/>
  <c r="V73" i="1"/>
  <c r="T73" i="1"/>
  <c r="IE71" i="1"/>
  <c r="IC71" i="1"/>
  <c r="HZ71" i="1"/>
  <c r="HX71" i="1"/>
  <c r="HU71" i="1"/>
  <c r="HS71" i="1"/>
  <c r="HP71" i="1"/>
  <c r="HN71" i="1"/>
  <c r="HK71" i="1"/>
  <c r="HI71" i="1"/>
  <c r="HF71" i="1"/>
  <c r="HD71" i="1"/>
  <c r="HA71" i="1"/>
  <c r="GY71" i="1"/>
  <c r="GV71" i="1"/>
  <c r="GT71" i="1"/>
  <c r="GQ71" i="1"/>
  <c r="GO71" i="1"/>
  <c r="GL71" i="1"/>
  <c r="GJ71" i="1"/>
  <c r="GG71" i="1"/>
  <c r="GE71" i="1"/>
  <c r="GB71" i="1"/>
  <c r="FZ71" i="1"/>
  <c r="FW71" i="1"/>
  <c r="FU71" i="1"/>
  <c r="FR71" i="1"/>
  <c r="FP71" i="1"/>
  <c r="FM71" i="1"/>
  <c r="FK71" i="1"/>
  <c r="FH71" i="1"/>
  <c r="FF71" i="1"/>
  <c r="FC71" i="1"/>
  <c r="FA71" i="1"/>
  <c r="EX71" i="1"/>
  <c r="EV71" i="1"/>
  <c r="ES71" i="1"/>
  <c r="EQ71" i="1"/>
  <c r="EN71" i="1"/>
  <c r="EL71" i="1"/>
  <c r="EI71" i="1"/>
  <c r="EG71" i="1"/>
  <c r="ED71" i="1"/>
  <c r="EB71" i="1"/>
  <c r="DY71" i="1"/>
  <c r="DW71" i="1"/>
  <c r="DT71" i="1"/>
  <c r="DR71" i="1"/>
  <c r="DO71" i="1"/>
  <c r="DM71" i="1"/>
  <c r="DJ71" i="1"/>
  <c r="DH71" i="1"/>
  <c r="DE71" i="1"/>
  <c r="DC71" i="1"/>
  <c r="CZ71" i="1"/>
  <c r="CX71" i="1"/>
  <c r="CU71" i="1"/>
  <c r="CS71" i="1"/>
  <c r="CP71" i="1"/>
  <c r="CN71" i="1"/>
  <c r="CK71" i="1"/>
  <c r="CI71" i="1"/>
  <c r="CF71" i="1"/>
  <c r="CD71" i="1"/>
  <c r="BZ71" i="1"/>
  <c r="BX71" i="1"/>
  <c r="BU71" i="1"/>
  <c r="BS71" i="1"/>
  <c r="BP71" i="1"/>
  <c r="BN71" i="1"/>
  <c r="BK71" i="1"/>
  <c r="BI71" i="1"/>
  <c r="BF71" i="1"/>
  <c r="BD71" i="1"/>
  <c r="BA71" i="1"/>
  <c r="AY71" i="1"/>
  <c r="AV71" i="1"/>
  <c r="AT71" i="1"/>
  <c r="AQ71" i="1"/>
  <c r="AO71" i="1"/>
  <c r="AK71" i="1"/>
  <c r="AI71" i="1"/>
  <c r="AF71" i="1"/>
  <c r="AD71" i="1"/>
  <c r="AA71" i="1"/>
  <c r="Y71" i="1"/>
  <c r="V71" i="1"/>
  <c r="T71" i="1"/>
  <c r="IE70" i="1"/>
  <c r="IC70" i="1"/>
  <c r="HZ70" i="1"/>
  <c r="HX70" i="1"/>
  <c r="HU70" i="1"/>
  <c r="HS70" i="1"/>
  <c r="HP70" i="1"/>
  <c r="HN70" i="1"/>
  <c r="HK70" i="1"/>
  <c r="HI70" i="1"/>
  <c r="HF70" i="1"/>
  <c r="HD70" i="1"/>
  <c r="HA70" i="1"/>
  <c r="GY70" i="1"/>
  <c r="GV70" i="1"/>
  <c r="GT70" i="1"/>
  <c r="GQ70" i="1"/>
  <c r="GO70" i="1"/>
  <c r="GL70" i="1"/>
  <c r="GJ70" i="1"/>
  <c r="GG70" i="1"/>
  <c r="GE70" i="1"/>
  <c r="GB70" i="1"/>
  <c r="FZ70" i="1"/>
  <c r="FW70" i="1"/>
  <c r="FU70" i="1"/>
  <c r="FR70" i="1"/>
  <c r="FP70" i="1"/>
  <c r="FM70" i="1"/>
  <c r="FK70" i="1"/>
  <c r="FH70" i="1"/>
  <c r="FF70" i="1"/>
  <c r="FC70" i="1"/>
  <c r="FA70" i="1"/>
  <c r="EX70" i="1"/>
  <c r="EV70" i="1"/>
  <c r="ES70" i="1"/>
  <c r="EQ70" i="1"/>
  <c r="EN70" i="1"/>
  <c r="EL70" i="1"/>
  <c r="EI70" i="1"/>
  <c r="EG70" i="1"/>
  <c r="ED70" i="1"/>
  <c r="EB70" i="1"/>
  <c r="DY70" i="1"/>
  <c r="DW70" i="1"/>
  <c r="DT70" i="1"/>
  <c r="DR70" i="1"/>
  <c r="DO70" i="1"/>
  <c r="DM70" i="1"/>
  <c r="DJ70" i="1"/>
  <c r="DH70" i="1"/>
  <c r="DE70" i="1"/>
  <c r="DC70" i="1"/>
  <c r="CZ70" i="1"/>
  <c r="CX70" i="1"/>
  <c r="CU70" i="1"/>
  <c r="CS70" i="1"/>
  <c r="CP70" i="1"/>
  <c r="CN70" i="1"/>
  <c r="CK70" i="1"/>
  <c r="CI70" i="1"/>
  <c r="CF70" i="1"/>
  <c r="CD70" i="1"/>
  <c r="BZ70" i="1"/>
  <c r="BX70" i="1"/>
  <c r="BU70" i="1"/>
  <c r="BS70" i="1"/>
  <c r="BP70" i="1"/>
  <c r="BN70" i="1"/>
  <c r="BK70" i="1"/>
  <c r="BI70" i="1"/>
  <c r="BF70" i="1"/>
  <c r="BD70" i="1"/>
  <c r="BA70" i="1"/>
  <c r="AY70" i="1"/>
  <c r="AV70" i="1"/>
  <c r="AT70" i="1"/>
  <c r="AQ70" i="1"/>
  <c r="AO70" i="1"/>
  <c r="AK70" i="1"/>
  <c r="AI70" i="1"/>
  <c r="AF70" i="1"/>
  <c r="AD70" i="1"/>
  <c r="AA70" i="1"/>
  <c r="Y70" i="1"/>
  <c r="V70" i="1"/>
  <c r="T70" i="1"/>
  <c r="IE69" i="1"/>
  <c r="IC69" i="1"/>
  <c r="HZ69" i="1"/>
  <c r="HX69" i="1"/>
  <c r="HU69" i="1"/>
  <c r="HS69" i="1"/>
  <c r="HP69" i="1"/>
  <c r="HN69" i="1"/>
  <c r="HK69" i="1"/>
  <c r="HI69" i="1"/>
  <c r="HF69" i="1"/>
  <c r="HD69" i="1"/>
  <c r="HA69" i="1"/>
  <c r="GY69" i="1"/>
  <c r="GV69" i="1"/>
  <c r="GT69" i="1"/>
  <c r="GQ69" i="1"/>
  <c r="GO69" i="1"/>
  <c r="GL69" i="1"/>
  <c r="GJ69" i="1"/>
  <c r="GG69" i="1"/>
  <c r="GE69" i="1"/>
  <c r="GB69" i="1"/>
  <c r="FZ69" i="1"/>
  <c r="FW69" i="1"/>
  <c r="FU69" i="1"/>
  <c r="FR69" i="1"/>
  <c r="FP69" i="1"/>
  <c r="FM69" i="1"/>
  <c r="FK69" i="1"/>
  <c r="FH69" i="1"/>
  <c r="FF69" i="1"/>
  <c r="FC69" i="1"/>
  <c r="FA69" i="1"/>
  <c r="EX69" i="1"/>
  <c r="EV69" i="1"/>
  <c r="ES69" i="1"/>
  <c r="EQ69" i="1"/>
  <c r="EN69" i="1"/>
  <c r="EL69" i="1"/>
  <c r="EI69" i="1"/>
  <c r="EG69" i="1"/>
  <c r="ED69" i="1"/>
  <c r="EB69" i="1"/>
  <c r="DY69" i="1"/>
  <c r="DW69" i="1"/>
  <c r="DT69" i="1"/>
  <c r="DR69" i="1"/>
  <c r="DO69" i="1"/>
  <c r="DM69" i="1"/>
  <c r="DJ69" i="1"/>
  <c r="DH69" i="1"/>
  <c r="DE69" i="1"/>
  <c r="DC69" i="1"/>
  <c r="CZ69" i="1"/>
  <c r="CX69" i="1"/>
  <c r="CU69" i="1"/>
  <c r="CS69" i="1"/>
  <c r="CP69" i="1"/>
  <c r="CN69" i="1"/>
  <c r="CK69" i="1"/>
  <c r="CI69" i="1"/>
  <c r="CF69" i="1"/>
  <c r="CD69" i="1"/>
  <c r="BZ69" i="1"/>
  <c r="BX69" i="1"/>
  <c r="BU69" i="1"/>
  <c r="BS69" i="1"/>
  <c r="BP69" i="1"/>
  <c r="BN69" i="1"/>
  <c r="BK69" i="1"/>
  <c r="BI69" i="1"/>
  <c r="BF69" i="1"/>
  <c r="BD69" i="1"/>
  <c r="BA69" i="1"/>
  <c r="AY69" i="1"/>
  <c r="AV69" i="1"/>
  <c r="AT69" i="1"/>
  <c r="AQ69" i="1"/>
  <c r="AO69" i="1"/>
  <c r="AK69" i="1"/>
  <c r="AI69" i="1"/>
  <c r="AF69" i="1"/>
  <c r="AD69" i="1"/>
  <c r="AA69" i="1"/>
  <c r="Y69" i="1"/>
  <c r="V69" i="1"/>
  <c r="T69" i="1"/>
  <c r="IE68" i="1"/>
  <c r="IC68" i="1"/>
  <c r="HZ68" i="1"/>
  <c r="HX68" i="1"/>
  <c r="HU68" i="1"/>
  <c r="HS68" i="1"/>
  <c r="HP68" i="1"/>
  <c r="HN68" i="1"/>
  <c r="HK68" i="1"/>
  <c r="HI68" i="1"/>
  <c r="HF68" i="1"/>
  <c r="HD68" i="1"/>
  <c r="HA68" i="1"/>
  <c r="GY68" i="1"/>
  <c r="GV68" i="1"/>
  <c r="GT68" i="1"/>
  <c r="GQ68" i="1"/>
  <c r="GO68" i="1"/>
  <c r="GL68" i="1"/>
  <c r="GJ68" i="1"/>
  <c r="GG68" i="1"/>
  <c r="GE68" i="1"/>
  <c r="GB68" i="1"/>
  <c r="FZ68" i="1"/>
  <c r="FW68" i="1"/>
  <c r="FU68" i="1"/>
  <c r="FR68" i="1"/>
  <c r="FP68" i="1"/>
  <c r="FM68" i="1"/>
  <c r="FK68" i="1"/>
  <c r="FH68" i="1"/>
  <c r="FF68" i="1"/>
  <c r="FC68" i="1"/>
  <c r="FA68" i="1"/>
  <c r="EX68" i="1"/>
  <c r="EV68" i="1"/>
  <c r="ES68" i="1"/>
  <c r="EQ68" i="1"/>
  <c r="EN68" i="1"/>
  <c r="EL68" i="1"/>
  <c r="EI68" i="1"/>
  <c r="EG68" i="1"/>
  <c r="ED68" i="1"/>
  <c r="EB68" i="1"/>
  <c r="DY68" i="1"/>
  <c r="DW68" i="1"/>
  <c r="DT68" i="1"/>
  <c r="DR68" i="1"/>
  <c r="DO68" i="1"/>
  <c r="DM68" i="1"/>
  <c r="DJ68" i="1"/>
  <c r="DH68" i="1"/>
  <c r="DE68" i="1"/>
  <c r="DC68" i="1"/>
  <c r="CZ68" i="1"/>
  <c r="CX68" i="1"/>
  <c r="CU68" i="1"/>
  <c r="CS68" i="1"/>
  <c r="CP68" i="1"/>
  <c r="CN68" i="1"/>
  <c r="CK68" i="1"/>
  <c r="CI68" i="1"/>
  <c r="CF68" i="1"/>
  <c r="CD68" i="1"/>
  <c r="BZ68" i="1"/>
  <c r="BX68" i="1"/>
  <c r="BU68" i="1"/>
  <c r="BS68" i="1"/>
  <c r="BP68" i="1"/>
  <c r="BN68" i="1"/>
  <c r="BK68" i="1"/>
  <c r="BI68" i="1"/>
  <c r="BF68" i="1"/>
  <c r="BD68" i="1"/>
  <c r="BA68" i="1"/>
  <c r="AY68" i="1"/>
  <c r="AV68" i="1"/>
  <c r="AT68" i="1"/>
  <c r="AQ68" i="1"/>
  <c r="AO68" i="1"/>
  <c r="AK68" i="1"/>
  <c r="AI68" i="1"/>
  <c r="AF68" i="1"/>
  <c r="AD68" i="1"/>
  <c r="AA68" i="1"/>
  <c r="Y68" i="1"/>
  <c r="V68" i="1"/>
  <c r="T68" i="1"/>
  <c r="IE67" i="1"/>
  <c r="IC67" i="1"/>
  <c r="HZ67" i="1"/>
  <c r="HX67" i="1"/>
  <c r="HU67" i="1"/>
  <c r="HS67" i="1"/>
  <c r="HP67" i="1"/>
  <c r="HN67" i="1"/>
  <c r="HK67" i="1"/>
  <c r="HI67" i="1"/>
  <c r="HF67" i="1"/>
  <c r="HD67" i="1"/>
  <c r="HA67" i="1"/>
  <c r="GY67" i="1"/>
  <c r="GV67" i="1"/>
  <c r="GT67" i="1"/>
  <c r="GQ67" i="1"/>
  <c r="GO67" i="1"/>
  <c r="GL67" i="1"/>
  <c r="GJ67" i="1"/>
  <c r="GG67" i="1"/>
  <c r="GE67" i="1"/>
  <c r="GB67" i="1"/>
  <c r="FZ67" i="1"/>
  <c r="FW67" i="1"/>
  <c r="FU67" i="1"/>
  <c r="FR67" i="1"/>
  <c r="FP67" i="1"/>
  <c r="FM67" i="1"/>
  <c r="FK67" i="1"/>
  <c r="FH67" i="1"/>
  <c r="FF67" i="1"/>
  <c r="FC67" i="1"/>
  <c r="FA67" i="1"/>
  <c r="EX67" i="1"/>
  <c r="EV67" i="1"/>
  <c r="ES67" i="1"/>
  <c r="EQ67" i="1"/>
  <c r="EN67" i="1"/>
  <c r="EL67" i="1"/>
  <c r="EI67" i="1"/>
  <c r="EG67" i="1"/>
  <c r="ED67" i="1"/>
  <c r="EB67" i="1"/>
  <c r="DY67" i="1"/>
  <c r="DW67" i="1"/>
  <c r="DT67" i="1"/>
  <c r="DR67" i="1"/>
  <c r="DO67" i="1"/>
  <c r="DM67" i="1"/>
  <c r="DJ67" i="1"/>
  <c r="DH67" i="1"/>
  <c r="DE67" i="1"/>
  <c r="DC67" i="1"/>
  <c r="CZ67" i="1"/>
  <c r="CX67" i="1"/>
  <c r="CU67" i="1"/>
  <c r="CS67" i="1"/>
  <c r="CP67" i="1"/>
  <c r="CN67" i="1"/>
  <c r="CK67" i="1"/>
  <c r="CI67" i="1"/>
  <c r="CF67" i="1"/>
  <c r="CD67" i="1"/>
  <c r="BZ67" i="1"/>
  <c r="BX67" i="1"/>
  <c r="BU67" i="1"/>
  <c r="BS67" i="1"/>
  <c r="BP67" i="1"/>
  <c r="BN67" i="1"/>
  <c r="BK67" i="1"/>
  <c r="BI67" i="1"/>
  <c r="BF67" i="1"/>
  <c r="BD67" i="1"/>
  <c r="BA67" i="1"/>
  <c r="AY67" i="1"/>
  <c r="AV67" i="1"/>
  <c r="AT67" i="1"/>
  <c r="AQ67" i="1"/>
  <c r="AO67" i="1"/>
  <c r="AK67" i="1"/>
  <c r="AI67" i="1"/>
  <c r="AF67" i="1"/>
  <c r="AD67" i="1"/>
  <c r="AA67" i="1"/>
  <c r="Y67" i="1"/>
  <c r="V67" i="1"/>
  <c r="T67" i="1"/>
  <c r="IE66" i="1"/>
  <c r="IC66" i="1"/>
  <c r="HZ66" i="1"/>
  <c r="HX66" i="1"/>
  <c r="HU66" i="1"/>
  <c r="HS66" i="1"/>
  <c r="HP66" i="1"/>
  <c r="HN66" i="1"/>
  <c r="HK66" i="1"/>
  <c r="HI66" i="1"/>
  <c r="HF66" i="1"/>
  <c r="HD66" i="1"/>
  <c r="HA66" i="1"/>
  <c r="GY66" i="1"/>
  <c r="GV66" i="1"/>
  <c r="GT66" i="1"/>
  <c r="GQ66" i="1"/>
  <c r="GO66" i="1"/>
  <c r="GL66" i="1"/>
  <c r="GJ66" i="1"/>
  <c r="GG66" i="1"/>
  <c r="GE66" i="1"/>
  <c r="GB66" i="1"/>
  <c r="FZ66" i="1"/>
  <c r="FW66" i="1"/>
  <c r="FU66" i="1"/>
  <c r="FR66" i="1"/>
  <c r="FP66" i="1"/>
  <c r="FM66" i="1"/>
  <c r="FK66" i="1"/>
  <c r="FH66" i="1"/>
  <c r="FF66" i="1"/>
  <c r="FC66" i="1"/>
  <c r="FA66" i="1"/>
  <c r="EX66" i="1"/>
  <c r="EV66" i="1"/>
  <c r="ES66" i="1"/>
  <c r="EQ66" i="1"/>
  <c r="EN66" i="1"/>
  <c r="EL66" i="1"/>
  <c r="EI66" i="1"/>
  <c r="EG66" i="1"/>
  <c r="ED66" i="1"/>
  <c r="EB66" i="1"/>
  <c r="DY66" i="1"/>
  <c r="DW66" i="1"/>
  <c r="DT66" i="1"/>
  <c r="DR66" i="1"/>
  <c r="DO66" i="1"/>
  <c r="DM66" i="1"/>
  <c r="DJ66" i="1"/>
  <c r="DH66" i="1"/>
  <c r="DE66" i="1"/>
  <c r="DC66" i="1"/>
  <c r="CZ66" i="1"/>
  <c r="CX66" i="1"/>
  <c r="CU66" i="1"/>
  <c r="CS66" i="1"/>
  <c r="CP66" i="1"/>
  <c r="CN66" i="1"/>
  <c r="CK66" i="1"/>
  <c r="CI66" i="1"/>
  <c r="CF66" i="1"/>
  <c r="CD66" i="1"/>
  <c r="BZ66" i="1"/>
  <c r="BX66" i="1"/>
  <c r="BU66" i="1"/>
  <c r="BS66" i="1"/>
  <c r="BP66" i="1"/>
  <c r="BN66" i="1"/>
  <c r="BK66" i="1"/>
  <c r="BI66" i="1"/>
  <c r="BF66" i="1"/>
  <c r="BD66" i="1"/>
  <c r="BA66" i="1"/>
  <c r="AY66" i="1"/>
  <c r="AV66" i="1"/>
  <c r="AT66" i="1"/>
  <c r="AQ66" i="1"/>
  <c r="AO66" i="1"/>
  <c r="AK66" i="1"/>
  <c r="AI66" i="1"/>
  <c r="AF66" i="1"/>
  <c r="AD66" i="1"/>
  <c r="AA66" i="1"/>
  <c r="Y66" i="1"/>
  <c r="V66" i="1"/>
  <c r="T66" i="1"/>
  <c r="IE65" i="1"/>
  <c r="IC65" i="1"/>
  <c r="HZ65" i="1"/>
  <c r="HX65" i="1"/>
  <c r="HU65" i="1"/>
  <c r="HS65" i="1"/>
  <c r="HP65" i="1"/>
  <c r="HN65" i="1"/>
  <c r="HK65" i="1"/>
  <c r="HI65" i="1"/>
  <c r="HF65" i="1"/>
  <c r="HD65" i="1"/>
  <c r="HA65" i="1"/>
  <c r="GY65" i="1"/>
  <c r="GV65" i="1"/>
  <c r="GT65" i="1"/>
  <c r="GQ65" i="1"/>
  <c r="GO65" i="1"/>
  <c r="GL65" i="1"/>
  <c r="GJ65" i="1"/>
  <c r="GG65" i="1"/>
  <c r="GE65" i="1"/>
  <c r="GB65" i="1"/>
  <c r="FZ65" i="1"/>
  <c r="FW65" i="1"/>
  <c r="FU65" i="1"/>
  <c r="FR65" i="1"/>
  <c r="FP65" i="1"/>
  <c r="FM65" i="1"/>
  <c r="FK65" i="1"/>
  <c r="FH65" i="1"/>
  <c r="FF65" i="1"/>
  <c r="FC65" i="1"/>
  <c r="FA65" i="1"/>
  <c r="EX65" i="1"/>
  <c r="EV65" i="1"/>
  <c r="ES65" i="1"/>
  <c r="EQ65" i="1"/>
  <c r="EN65" i="1"/>
  <c r="EL65" i="1"/>
  <c r="EI65" i="1"/>
  <c r="EG65" i="1"/>
  <c r="ED65" i="1"/>
  <c r="EB65" i="1"/>
  <c r="DY65" i="1"/>
  <c r="DW65" i="1"/>
  <c r="DT65" i="1"/>
  <c r="DR65" i="1"/>
  <c r="DO65" i="1"/>
  <c r="DM65" i="1"/>
  <c r="DJ65" i="1"/>
  <c r="DH65" i="1"/>
  <c r="DE65" i="1"/>
  <c r="DC65" i="1"/>
  <c r="CZ65" i="1"/>
  <c r="CX65" i="1"/>
  <c r="CU65" i="1"/>
  <c r="CS65" i="1"/>
  <c r="CP65" i="1"/>
  <c r="CN65" i="1"/>
  <c r="CK65" i="1"/>
  <c r="CI65" i="1"/>
  <c r="CF65" i="1"/>
  <c r="CD65" i="1"/>
  <c r="BZ65" i="1"/>
  <c r="BX65" i="1"/>
  <c r="BU65" i="1"/>
  <c r="BS65" i="1"/>
  <c r="BP65" i="1"/>
  <c r="BN65" i="1"/>
  <c r="BK65" i="1"/>
  <c r="BI65" i="1"/>
  <c r="BF65" i="1"/>
  <c r="BD65" i="1"/>
  <c r="BA65" i="1"/>
  <c r="AY65" i="1"/>
  <c r="AV65" i="1"/>
  <c r="AT65" i="1"/>
  <c r="AQ65" i="1"/>
  <c r="AO65" i="1"/>
  <c r="AK65" i="1"/>
  <c r="AI65" i="1"/>
  <c r="AF65" i="1"/>
  <c r="AD65" i="1"/>
  <c r="AA65" i="1"/>
  <c r="Y65" i="1"/>
  <c r="V65" i="1"/>
  <c r="T65" i="1"/>
  <c r="IE64" i="1"/>
  <c r="IC64" i="1"/>
  <c r="HZ64" i="1"/>
  <c r="HX64" i="1"/>
  <c r="HU64" i="1"/>
  <c r="HS64" i="1"/>
  <c r="HP64" i="1"/>
  <c r="HN64" i="1"/>
  <c r="HK64" i="1"/>
  <c r="HI64" i="1"/>
  <c r="HF64" i="1"/>
  <c r="HD64" i="1"/>
  <c r="HA64" i="1"/>
  <c r="GY64" i="1"/>
  <c r="GV64" i="1"/>
  <c r="GT64" i="1"/>
  <c r="GQ64" i="1"/>
  <c r="GO64" i="1"/>
  <c r="GL64" i="1"/>
  <c r="GJ64" i="1"/>
  <c r="GG64" i="1"/>
  <c r="GE64" i="1"/>
  <c r="GB64" i="1"/>
  <c r="FZ64" i="1"/>
  <c r="FW64" i="1"/>
  <c r="FU64" i="1"/>
  <c r="FR64" i="1"/>
  <c r="FP64" i="1"/>
  <c r="FM64" i="1"/>
  <c r="FK64" i="1"/>
  <c r="FH64" i="1"/>
  <c r="FF64" i="1"/>
  <c r="FC64" i="1"/>
  <c r="FA64" i="1"/>
  <c r="EX64" i="1"/>
  <c r="EV64" i="1"/>
  <c r="ES64" i="1"/>
  <c r="EQ64" i="1"/>
  <c r="EN64" i="1"/>
  <c r="EL64" i="1"/>
  <c r="EI64" i="1"/>
  <c r="EG64" i="1"/>
  <c r="ED64" i="1"/>
  <c r="EB64" i="1"/>
  <c r="DY64" i="1"/>
  <c r="DW64" i="1"/>
  <c r="DT64" i="1"/>
  <c r="DR64" i="1"/>
  <c r="DO64" i="1"/>
  <c r="DM64" i="1"/>
  <c r="DJ64" i="1"/>
  <c r="DH64" i="1"/>
  <c r="DE64" i="1"/>
  <c r="DC64" i="1"/>
  <c r="CZ64" i="1"/>
  <c r="CX64" i="1"/>
  <c r="CU64" i="1"/>
  <c r="CS64" i="1"/>
  <c r="CP64" i="1"/>
  <c r="CN64" i="1"/>
  <c r="CK64" i="1"/>
  <c r="CI64" i="1"/>
  <c r="CF64" i="1"/>
  <c r="CD64" i="1"/>
  <c r="BZ64" i="1"/>
  <c r="BX64" i="1"/>
  <c r="BU64" i="1"/>
  <c r="BS64" i="1"/>
  <c r="BP64" i="1"/>
  <c r="BN64" i="1"/>
  <c r="BK64" i="1"/>
  <c r="BI64" i="1"/>
  <c r="BF64" i="1"/>
  <c r="BD64" i="1"/>
  <c r="BA64" i="1"/>
  <c r="AY64" i="1"/>
  <c r="AV64" i="1"/>
  <c r="AT64" i="1"/>
  <c r="AQ64" i="1"/>
  <c r="AO64" i="1"/>
  <c r="AK64" i="1"/>
  <c r="AI64" i="1"/>
  <c r="AF64" i="1"/>
  <c r="AD64" i="1"/>
  <c r="AA64" i="1"/>
  <c r="Y64" i="1"/>
  <c r="V64" i="1"/>
  <c r="T64" i="1"/>
  <c r="IE63" i="1"/>
  <c r="IC63" i="1"/>
  <c r="HZ63" i="1"/>
  <c r="HX63" i="1"/>
  <c r="HU63" i="1"/>
  <c r="HS63" i="1"/>
  <c r="HP63" i="1"/>
  <c r="HN63" i="1"/>
  <c r="HK63" i="1"/>
  <c r="HI63" i="1"/>
  <c r="HF63" i="1"/>
  <c r="HD63" i="1"/>
  <c r="HA63" i="1"/>
  <c r="GY63" i="1"/>
  <c r="GV63" i="1"/>
  <c r="GT63" i="1"/>
  <c r="GQ63" i="1"/>
  <c r="GO63" i="1"/>
  <c r="GL63" i="1"/>
  <c r="GJ63" i="1"/>
  <c r="GG63" i="1"/>
  <c r="GE63" i="1"/>
  <c r="GB63" i="1"/>
  <c r="FZ63" i="1"/>
  <c r="FW63" i="1"/>
  <c r="FU63" i="1"/>
  <c r="FR63" i="1"/>
  <c r="FP63" i="1"/>
  <c r="FM63" i="1"/>
  <c r="FK63" i="1"/>
  <c r="FH63" i="1"/>
  <c r="FF63" i="1"/>
  <c r="FC63" i="1"/>
  <c r="FA63" i="1"/>
  <c r="EX63" i="1"/>
  <c r="EV63" i="1"/>
  <c r="ES63" i="1"/>
  <c r="EQ63" i="1"/>
  <c r="EN63" i="1"/>
  <c r="EL63" i="1"/>
  <c r="EI63" i="1"/>
  <c r="EG63" i="1"/>
  <c r="ED63" i="1"/>
  <c r="EB63" i="1"/>
  <c r="DY63" i="1"/>
  <c r="DW63" i="1"/>
  <c r="DT63" i="1"/>
  <c r="DR63" i="1"/>
  <c r="DO63" i="1"/>
  <c r="DM63" i="1"/>
  <c r="DJ63" i="1"/>
  <c r="DH63" i="1"/>
  <c r="DE63" i="1"/>
  <c r="DC63" i="1"/>
  <c r="CZ63" i="1"/>
  <c r="CX63" i="1"/>
  <c r="CU63" i="1"/>
  <c r="CS63" i="1"/>
  <c r="CP63" i="1"/>
  <c r="CN63" i="1"/>
  <c r="CK63" i="1"/>
  <c r="CI63" i="1"/>
  <c r="CF63" i="1"/>
  <c r="CD63" i="1"/>
  <c r="BZ63" i="1"/>
  <c r="BX63" i="1"/>
  <c r="BU63" i="1"/>
  <c r="BS63" i="1"/>
  <c r="BP63" i="1"/>
  <c r="BN63" i="1"/>
  <c r="BK63" i="1"/>
  <c r="BI63" i="1"/>
  <c r="BF63" i="1"/>
  <c r="BD63" i="1"/>
  <c r="BA63" i="1"/>
  <c r="AY63" i="1"/>
  <c r="AV63" i="1"/>
  <c r="AT63" i="1"/>
  <c r="AQ63" i="1"/>
  <c r="AO63" i="1"/>
  <c r="AK63" i="1"/>
  <c r="AI63" i="1"/>
  <c r="AF63" i="1"/>
  <c r="AD63" i="1"/>
  <c r="AA63" i="1"/>
  <c r="Y63" i="1"/>
  <c r="V63" i="1"/>
  <c r="T63" i="1"/>
  <c r="IE62" i="1"/>
  <c r="IC62" i="1"/>
  <c r="HZ62" i="1"/>
  <c r="HX62" i="1"/>
  <c r="HU62" i="1"/>
  <c r="HS62" i="1"/>
  <c r="HP62" i="1"/>
  <c r="HN62" i="1"/>
  <c r="HK62" i="1"/>
  <c r="HI62" i="1"/>
  <c r="HF62" i="1"/>
  <c r="HD62" i="1"/>
  <c r="HA62" i="1"/>
  <c r="GY62" i="1"/>
  <c r="GV62" i="1"/>
  <c r="GT62" i="1"/>
  <c r="GQ62" i="1"/>
  <c r="GO62" i="1"/>
  <c r="GL62" i="1"/>
  <c r="GJ62" i="1"/>
  <c r="GG62" i="1"/>
  <c r="GE62" i="1"/>
  <c r="GB62" i="1"/>
  <c r="FZ62" i="1"/>
  <c r="FW62" i="1"/>
  <c r="FU62" i="1"/>
  <c r="FR62" i="1"/>
  <c r="FP62" i="1"/>
  <c r="FM62" i="1"/>
  <c r="FK62" i="1"/>
  <c r="FH62" i="1"/>
  <c r="FF62" i="1"/>
  <c r="FC62" i="1"/>
  <c r="FA62" i="1"/>
  <c r="EX62" i="1"/>
  <c r="EV62" i="1"/>
  <c r="ES62" i="1"/>
  <c r="EQ62" i="1"/>
  <c r="EN62" i="1"/>
  <c r="EL62" i="1"/>
  <c r="EI62" i="1"/>
  <c r="EG62" i="1"/>
  <c r="ED62" i="1"/>
  <c r="EB62" i="1"/>
  <c r="DY62" i="1"/>
  <c r="DW62" i="1"/>
  <c r="DT62" i="1"/>
  <c r="DR62" i="1"/>
  <c r="DO62" i="1"/>
  <c r="DM62" i="1"/>
  <c r="DJ62" i="1"/>
  <c r="DH62" i="1"/>
  <c r="DE62" i="1"/>
  <c r="DC62" i="1"/>
  <c r="CZ62" i="1"/>
  <c r="CX62" i="1"/>
  <c r="CU62" i="1"/>
  <c r="CS62" i="1"/>
  <c r="CP62" i="1"/>
  <c r="CN62" i="1"/>
  <c r="CK62" i="1"/>
  <c r="CI62" i="1"/>
  <c r="CF62" i="1"/>
  <c r="CD62" i="1"/>
  <c r="BZ62" i="1"/>
  <c r="BX62" i="1"/>
  <c r="BU62" i="1"/>
  <c r="BS62" i="1"/>
  <c r="BP62" i="1"/>
  <c r="BN62" i="1"/>
  <c r="BK62" i="1"/>
  <c r="BI62" i="1"/>
  <c r="BF62" i="1"/>
  <c r="BD62" i="1"/>
  <c r="BA62" i="1"/>
  <c r="AY62" i="1"/>
  <c r="AV62" i="1"/>
  <c r="AT62" i="1"/>
  <c r="AQ62" i="1"/>
  <c r="AO62" i="1"/>
  <c r="AK62" i="1"/>
  <c r="AI62" i="1"/>
  <c r="AF62" i="1"/>
  <c r="AD62" i="1"/>
  <c r="AA62" i="1"/>
  <c r="Y62" i="1"/>
  <c r="V62" i="1"/>
  <c r="T62" i="1"/>
  <c r="IE61" i="1"/>
  <c r="IC61" i="1"/>
  <c r="HZ61" i="1"/>
  <c r="HX61" i="1"/>
  <c r="HU61" i="1"/>
  <c r="HS61" i="1"/>
  <c r="HP61" i="1"/>
  <c r="HN61" i="1"/>
  <c r="HK61" i="1"/>
  <c r="HI61" i="1"/>
  <c r="HF61" i="1"/>
  <c r="HD61" i="1"/>
  <c r="HA61" i="1"/>
  <c r="GY61" i="1"/>
  <c r="GV61" i="1"/>
  <c r="GT61" i="1"/>
  <c r="GQ61" i="1"/>
  <c r="GO61" i="1"/>
  <c r="GL61" i="1"/>
  <c r="GJ61" i="1"/>
  <c r="GG61" i="1"/>
  <c r="GE61" i="1"/>
  <c r="GB61" i="1"/>
  <c r="FZ61" i="1"/>
  <c r="FW61" i="1"/>
  <c r="FU61" i="1"/>
  <c r="FR61" i="1"/>
  <c r="FP61" i="1"/>
  <c r="FM61" i="1"/>
  <c r="FK61" i="1"/>
  <c r="FH61" i="1"/>
  <c r="FF61" i="1"/>
  <c r="FC61" i="1"/>
  <c r="FA61" i="1"/>
  <c r="EX61" i="1"/>
  <c r="EV61" i="1"/>
  <c r="ES61" i="1"/>
  <c r="EQ61" i="1"/>
  <c r="EN61" i="1"/>
  <c r="EL61" i="1"/>
  <c r="EI61" i="1"/>
  <c r="EG61" i="1"/>
  <c r="ED61" i="1"/>
  <c r="EB61" i="1"/>
  <c r="DY61" i="1"/>
  <c r="DW61" i="1"/>
  <c r="DT61" i="1"/>
  <c r="DR61" i="1"/>
  <c r="DO61" i="1"/>
  <c r="DM61" i="1"/>
  <c r="DJ61" i="1"/>
  <c r="DH61" i="1"/>
  <c r="DE61" i="1"/>
  <c r="DC61" i="1"/>
  <c r="CZ61" i="1"/>
  <c r="CX61" i="1"/>
  <c r="CU61" i="1"/>
  <c r="CS61" i="1"/>
  <c r="CP61" i="1"/>
  <c r="CN61" i="1"/>
  <c r="CK61" i="1"/>
  <c r="CI61" i="1"/>
  <c r="CF61" i="1"/>
  <c r="CD61" i="1"/>
  <c r="BZ61" i="1"/>
  <c r="BX61" i="1"/>
  <c r="BU61" i="1"/>
  <c r="BS61" i="1"/>
  <c r="BP61" i="1"/>
  <c r="BN61" i="1"/>
  <c r="BK61" i="1"/>
  <c r="BI61" i="1"/>
  <c r="BF61" i="1"/>
  <c r="BD61" i="1"/>
  <c r="BA61" i="1"/>
  <c r="AY61" i="1"/>
  <c r="AV61" i="1"/>
  <c r="AT61" i="1"/>
  <c r="AQ61" i="1"/>
  <c r="AO61" i="1"/>
  <c r="AK61" i="1"/>
  <c r="AI61" i="1"/>
  <c r="AF61" i="1"/>
  <c r="AD61" i="1"/>
  <c r="AA61" i="1"/>
  <c r="Y61" i="1"/>
  <c r="V61" i="1"/>
  <c r="T61" i="1"/>
  <c r="IE60" i="1"/>
  <c r="IC60" i="1"/>
  <c r="HZ60" i="1"/>
  <c r="HX60" i="1"/>
  <c r="HU60" i="1"/>
  <c r="HS60" i="1"/>
  <c r="HP60" i="1"/>
  <c r="HN60" i="1"/>
  <c r="HK60" i="1"/>
  <c r="HI60" i="1"/>
  <c r="HF60" i="1"/>
  <c r="HD60" i="1"/>
  <c r="HA60" i="1"/>
  <c r="GY60" i="1"/>
  <c r="GV60" i="1"/>
  <c r="GT60" i="1"/>
  <c r="GQ60" i="1"/>
  <c r="GO60" i="1"/>
  <c r="GL60" i="1"/>
  <c r="GJ60" i="1"/>
  <c r="GG60" i="1"/>
  <c r="GE60" i="1"/>
  <c r="GB60" i="1"/>
  <c r="FZ60" i="1"/>
  <c r="FW60" i="1"/>
  <c r="FU60" i="1"/>
  <c r="FR60" i="1"/>
  <c r="FP60" i="1"/>
  <c r="FM60" i="1"/>
  <c r="FK60" i="1"/>
  <c r="FH60" i="1"/>
  <c r="FF60" i="1"/>
  <c r="FC60" i="1"/>
  <c r="FA60" i="1"/>
  <c r="EX60" i="1"/>
  <c r="EV60" i="1"/>
  <c r="ES60" i="1"/>
  <c r="EQ60" i="1"/>
  <c r="EN60" i="1"/>
  <c r="EL60" i="1"/>
  <c r="EI60" i="1"/>
  <c r="EG60" i="1"/>
  <c r="ED60" i="1"/>
  <c r="EB60" i="1"/>
  <c r="DY60" i="1"/>
  <c r="DW60" i="1"/>
  <c r="DT60" i="1"/>
  <c r="DR60" i="1"/>
  <c r="DO60" i="1"/>
  <c r="DM60" i="1"/>
  <c r="DJ60" i="1"/>
  <c r="DH60" i="1"/>
  <c r="DE60" i="1"/>
  <c r="DC60" i="1"/>
  <c r="CZ60" i="1"/>
  <c r="CX60" i="1"/>
  <c r="CU60" i="1"/>
  <c r="CS60" i="1"/>
  <c r="CP60" i="1"/>
  <c r="CN60" i="1"/>
  <c r="CK60" i="1"/>
  <c r="CI60" i="1"/>
  <c r="CF60" i="1"/>
  <c r="CD60" i="1"/>
  <c r="BZ60" i="1"/>
  <c r="BX60" i="1"/>
  <c r="BU60" i="1"/>
  <c r="BS60" i="1"/>
  <c r="BP60" i="1"/>
  <c r="BN60" i="1"/>
  <c r="BK60" i="1"/>
  <c r="BI60" i="1"/>
  <c r="BF60" i="1"/>
  <c r="BD60" i="1"/>
  <c r="BA60" i="1"/>
  <c r="AY60" i="1"/>
  <c r="AV60" i="1"/>
  <c r="AT60" i="1"/>
  <c r="AQ60" i="1"/>
  <c r="AO60" i="1"/>
  <c r="AK60" i="1"/>
  <c r="AI60" i="1"/>
  <c r="AF60" i="1"/>
  <c r="AD60" i="1"/>
  <c r="AA60" i="1"/>
  <c r="Y60" i="1"/>
  <c r="V60" i="1"/>
  <c r="T60" i="1"/>
  <c r="IE58" i="1"/>
  <c r="IC58" i="1"/>
  <c r="HZ58" i="1"/>
  <c r="HX58" i="1"/>
  <c r="HU58" i="1"/>
  <c r="HS58" i="1"/>
  <c r="HP58" i="1"/>
  <c r="HN58" i="1"/>
  <c r="HK58" i="1"/>
  <c r="HI58" i="1"/>
  <c r="HF58" i="1"/>
  <c r="HD58" i="1"/>
  <c r="HA58" i="1"/>
  <c r="GY58" i="1"/>
  <c r="GV58" i="1"/>
  <c r="GT58" i="1"/>
  <c r="GQ58" i="1"/>
  <c r="GO58" i="1"/>
  <c r="GL58" i="1"/>
  <c r="GJ58" i="1"/>
  <c r="GG58" i="1"/>
  <c r="GE58" i="1"/>
  <c r="GB58" i="1"/>
  <c r="FZ58" i="1"/>
  <c r="FW58" i="1"/>
  <c r="FU58" i="1"/>
  <c r="FR58" i="1"/>
  <c r="FP58" i="1"/>
  <c r="FM58" i="1"/>
  <c r="FK58" i="1"/>
  <c r="FH58" i="1"/>
  <c r="FF58" i="1"/>
  <c r="FC58" i="1"/>
  <c r="FA58" i="1"/>
  <c r="EX58" i="1"/>
  <c r="EV58" i="1"/>
  <c r="ES58" i="1"/>
  <c r="EQ58" i="1"/>
  <c r="EN58" i="1"/>
  <c r="EL58" i="1"/>
  <c r="EI58" i="1"/>
  <c r="EG58" i="1"/>
  <c r="ED58" i="1"/>
  <c r="EB58" i="1"/>
  <c r="DY58" i="1"/>
  <c r="DW58" i="1"/>
  <c r="DT58" i="1"/>
  <c r="DR58" i="1"/>
  <c r="DO58" i="1"/>
  <c r="DM58" i="1"/>
  <c r="DJ58" i="1"/>
  <c r="DH58" i="1"/>
  <c r="DE58" i="1"/>
  <c r="DC58" i="1"/>
  <c r="CZ58" i="1"/>
  <c r="CX58" i="1"/>
  <c r="CU58" i="1"/>
  <c r="CS58" i="1"/>
  <c r="CP58" i="1"/>
  <c r="CN58" i="1"/>
  <c r="CK58" i="1"/>
  <c r="CI58" i="1"/>
  <c r="CF58" i="1"/>
  <c r="CD58" i="1"/>
  <c r="BZ58" i="1"/>
  <c r="BX58" i="1"/>
  <c r="BU58" i="1"/>
  <c r="BS58" i="1"/>
  <c r="BP58" i="1"/>
  <c r="BN58" i="1"/>
  <c r="BK58" i="1"/>
  <c r="BI58" i="1"/>
  <c r="BF58" i="1"/>
  <c r="BD58" i="1"/>
  <c r="BA58" i="1"/>
  <c r="AY58" i="1"/>
  <c r="AV58" i="1"/>
  <c r="AT58" i="1"/>
  <c r="AQ58" i="1"/>
  <c r="AO58" i="1"/>
  <c r="AK58" i="1"/>
  <c r="AI58" i="1"/>
  <c r="AF58" i="1"/>
  <c r="AD58" i="1"/>
  <c r="AA58" i="1"/>
  <c r="Y58" i="1"/>
  <c r="V58" i="1"/>
  <c r="T58" i="1"/>
  <c r="IE57" i="1"/>
  <c r="IC57" i="1"/>
  <c r="HZ57" i="1"/>
  <c r="HX57" i="1"/>
  <c r="HU57" i="1"/>
  <c r="HS57" i="1"/>
  <c r="HP57" i="1"/>
  <c r="HN57" i="1"/>
  <c r="HK57" i="1"/>
  <c r="HI57" i="1"/>
  <c r="HF57" i="1"/>
  <c r="HD57" i="1"/>
  <c r="HA57" i="1"/>
  <c r="GY57" i="1"/>
  <c r="GV57" i="1"/>
  <c r="GT57" i="1"/>
  <c r="GQ57" i="1"/>
  <c r="GO57" i="1"/>
  <c r="GL57" i="1"/>
  <c r="GJ57" i="1"/>
  <c r="GG57" i="1"/>
  <c r="GE57" i="1"/>
  <c r="GB57" i="1"/>
  <c r="FZ57" i="1"/>
  <c r="FW57" i="1"/>
  <c r="FU57" i="1"/>
  <c r="FR57" i="1"/>
  <c r="FP57" i="1"/>
  <c r="FM57" i="1"/>
  <c r="FK57" i="1"/>
  <c r="FH57" i="1"/>
  <c r="FF57" i="1"/>
  <c r="FC57" i="1"/>
  <c r="FA57" i="1"/>
  <c r="EX57" i="1"/>
  <c r="EV57" i="1"/>
  <c r="ES57" i="1"/>
  <c r="EQ57" i="1"/>
  <c r="EN57" i="1"/>
  <c r="EL57" i="1"/>
  <c r="EI57" i="1"/>
  <c r="EG57" i="1"/>
  <c r="ED57" i="1"/>
  <c r="EB57" i="1"/>
  <c r="DY57" i="1"/>
  <c r="DW57" i="1"/>
  <c r="DT57" i="1"/>
  <c r="DR57" i="1"/>
  <c r="DO57" i="1"/>
  <c r="DM57" i="1"/>
  <c r="DJ57" i="1"/>
  <c r="DH57" i="1"/>
  <c r="DE57" i="1"/>
  <c r="DC57" i="1"/>
  <c r="CZ57" i="1"/>
  <c r="CX57" i="1"/>
  <c r="CU57" i="1"/>
  <c r="CS57" i="1"/>
  <c r="CP57" i="1"/>
  <c r="CN57" i="1"/>
  <c r="CK57" i="1"/>
  <c r="CI57" i="1"/>
  <c r="CF57" i="1"/>
  <c r="CD57" i="1"/>
  <c r="BZ57" i="1"/>
  <c r="BX57" i="1"/>
  <c r="BU57" i="1"/>
  <c r="BS57" i="1"/>
  <c r="BP57" i="1"/>
  <c r="BN57" i="1"/>
  <c r="BK57" i="1"/>
  <c r="BI57" i="1"/>
  <c r="BF57" i="1"/>
  <c r="BD57" i="1"/>
  <c r="BA57" i="1"/>
  <c r="AY57" i="1"/>
  <c r="AV57" i="1"/>
  <c r="AT57" i="1"/>
  <c r="AQ57" i="1"/>
  <c r="AO57" i="1"/>
  <c r="AK57" i="1"/>
  <c r="AI57" i="1"/>
  <c r="AF57" i="1"/>
  <c r="AD57" i="1"/>
  <c r="AA57" i="1"/>
  <c r="Y57" i="1"/>
  <c r="V57" i="1"/>
  <c r="T57" i="1"/>
  <c r="IE56" i="1"/>
  <c r="IC56" i="1"/>
  <c r="HZ56" i="1"/>
  <c r="HX56" i="1"/>
  <c r="HU56" i="1"/>
  <c r="HS56" i="1"/>
  <c r="HP56" i="1"/>
  <c r="HN56" i="1"/>
  <c r="HK56" i="1"/>
  <c r="HI56" i="1"/>
  <c r="HF56" i="1"/>
  <c r="HD56" i="1"/>
  <c r="HA56" i="1"/>
  <c r="GY56" i="1"/>
  <c r="GV56" i="1"/>
  <c r="GT56" i="1"/>
  <c r="GQ56" i="1"/>
  <c r="GO56" i="1"/>
  <c r="GL56" i="1"/>
  <c r="GJ56" i="1"/>
  <c r="GG56" i="1"/>
  <c r="GE56" i="1"/>
  <c r="GB56" i="1"/>
  <c r="FZ56" i="1"/>
  <c r="FW56" i="1"/>
  <c r="FU56" i="1"/>
  <c r="FR56" i="1"/>
  <c r="FP56" i="1"/>
  <c r="FM56" i="1"/>
  <c r="FK56" i="1"/>
  <c r="FH56" i="1"/>
  <c r="FF56" i="1"/>
  <c r="FC56" i="1"/>
  <c r="FA56" i="1"/>
  <c r="EX56" i="1"/>
  <c r="EV56" i="1"/>
  <c r="ES56" i="1"/>
  <c r="EQ56" i="1"/>
  <c r="EN56" i="1"/>
  <c r="EL56" i="1"/>
  <c r="EI56" i="1"/>
  <c r="EG56" i="1"/>
  <c r="ED56" i="1"/>
  <c r="EB56" i="1"/>
  <c r="DY56" i="1"/>
  <c r="DW56" i="1"/>
  <c r="DT56" i="1"/>
  <c r="DR56" i="1"/>
  <c r="DO56" i="1"/>
  <c r="DM56" i="1"/>
  <c r="DJ56" i="1"/>
  <c r="DH56" i="1"/>
  <c r="DE56" i="1"/>
  <c r="DC56" i="1"/>
  <c r="CZ56" i="1"/>
  <c r="CX56" i="1"/>
  <c r="CU56" i="1"/>
  <c r="CS56" i="1"/>
  <c r="CP56" i="1"/>
  <c r="CN56" i="1"/>
  <c r="CK56" i="1"/>
  <c r="CI56" i="1"/>
  <c r="CF56" i="1"/>
  <c r="CD56" i="1"/>
  <c r="BZ56" i="1"/>
  <c r="BX56" i="1"/>
  <c r="BU56" i="1"/>
  <c r="BS56" i="1"/>
  <c r="BP56" i="1"/>
  <c r="BN56" i="1"/>
  <c r="BK56" i="1"/>
  <c r="BI56" i="1"/>
  <c r="BF56" i="1"/>
  <c r="BD56" i="1"/>
  <c r="BA56" i="1"/>
  <c r="AY56" i="1"/>
  <c r="AV56" i="1"/>
  <c r="AT56" i="1"/>
  <c r="AQ56" i="1"/>
  <c r="AO56" i="1"/>
  <c r="AK56" i="1"/>
  <c r="AI56" i="1"/>
  <c r="AF56" i="1"/>
  <c r="AD56" i="1"/>
  <c r="AA56" i="1"/>
  <c r="Y56" i="1"/>
  <c r="V56" i="1"/>
  <c r="T56" i="1"/>
  <c r="IE55" i="1"/>
  <c r="IC55" i="1"/>
  <c r="HZ55" i="1"/>
  <c r="HX55" i="1"/>
  <c r="HU55" i="1"/>
  <c r="HS55" i="1"/>
  <c r="HP55" i="1"/>
  <c r="HN55" i="1"/>
  <c r="HK55" i="1"/>
  <c r="HI55" i="1"/>
  <c r="HF55" i="1"/>
  <c r="HD55" i="1"/>
  <c r="HA55" i="1"/>
  <c r="GY55" i="1"/>
  <c r="GV55" i="1"/>
  <c r="GT55" i="1"/>
  <c r="GQ55" i="1"/>
  <c r="GO55" i="1"/>
  <c r="GL55" i="1"/>
  <c r="GJ55" i="1"/>
  <c r="GG55" i="1"/>
  <c r="GE55" i="1"/>
  <c r="GB55" i="1"/>
  <c r="FZ55" i="1"/>
  <c r="FW55" i="1"/>
  <c r="FU55" i="1"/>
  <c r="FR55" i="1"/>
  <c r="FP55" i="1"/>
  <c r="FM55" i="1"/>
  <c r="FK55" i="1"/>
  <c r="FH55" i="1"/>
  <c r="FF55" i="1"/>
  <c r="FC55" i="1"/>
  <c r="FA55" i="1"/>
  <c r="EX55" i="1"/>
  <c r="EV55" i="1"/>
  <c r="ES55" i="1"/>
  <c r="EQ55" i="1"/>
  <c r="EN55" i="1"/>
  <c r="EL55" i="1"/>
  <c r="EI55" i="1"/>
  <c r="EG55" i="1"/>
  <c r="ED55" i="1"/>
  <c r="EB55" i="1"/>
  <c r="DY55" i="1"/>
  <c r="DW55" i="1"/>
  <c r="DT55" i="1"/>
  <c r="DR55" i="1"/>
  <c r="DO55" i="1"/>
  <c r="DM55" i="1"/>
  <c r="DJ55" i="1"/>
  <c r="DH55" i="1"/>
  <c r="DE55" i="1"/>
  <c r="DC55" i="1"/>
  <c r="CZ55" i="1"/>
  <c r="CX55" i="1"/>
  <c r="CU55" i="1"/>
  <c r="CS55" i="1"/>
  <c r="CP55" i="1"/>
  <c r="CN55" i="1"/>
  <c r="CK55" i="1"/>
  <c r="CI55" i="1"/>
  <c r="CF55" i="1"/>
  <c r="CD55" i="1"/>
  <c r="BZ55" i="1"/>
  <c r="BX55" i="1"/>
  <c r="BU55" i="1"/>
  <c r="BS55" i="1"/>
  <c r="BP55" i="1"/>
  <c r="BN55" i="1"/>
  <c r="BK55" i="1"/>
  <c r="BI55" i="1"/>
  <c r="BF55" i="1"/>
  <c r="BD55" i="1"/>
  <c r="BA55" i="1"/>
  <c r="AY55" i="1"/>
  <c r="AV55" i="1"/>
  <c r="AT55" i="1"/>
  <c r="AQ55" i="1"/>
  <c r="AO55" i="1"/>
  <c r="AK55" i="1"/>
  <c r="AI55" i="1"/>
  <c r="AF55" i="1"/>
  <c r="AD55" i="1"/>
  <c r="AA55" i="1"/>
  <c r="Y55" i="1"/>
  <c r="V55" i="1"/>
  <c r="T55" i="1"/>
  <c r="IE54" i="1"/>
  <c r="IC54" i="1"/>
  <c r="HZ54" i="1"/>
  <c r="HX54" i="1"/>
  <c r="HU54" i="1"/>
  <c r="HS54" i="1"/>
  <c r="HP54" i="1"/>
  <c r="HN54" i="1"/>
  <c r="HK54" i="1"/>
  <c r="HI54" i="1"/>
  <c r="HF54" i="1"/>
  <c r="HD54" i="1"/>
  <c r="HA54" i="1"/>
  <c r="GY54" i="1"/>
  <c r="GV54" i="1"/>
  <c r="GT54" i="1"/>
  <c r="GQ54" i="1"/>
  <c r="GO54" i="1"/>
  <c r="GL54" i="1"/>
  <c r="GJ54" i="1"/>
  <c r="GG54" i="1"/>
  <c r="GE54" i="1"/>
  <c r="GB54" i="1"/>
  <c r="FZ54" i="1"/>
  <c r="FW54" i="1"/>
  <c r="FU54" i="1"/>
  <c r="FR54" i="1"/>
  <c r="FP54" i="1"/>
  <c r="FM54" i="1"/>
  <c r="FK54" i="1"/>
  <c r="FH54" i="1"/>
  <c r="FF54" i="1"/>
  <c r="FC54" i="1"/>
  <c r="FA54" i="1"/>
  <c r="EX54" i="1"/>
  <c r="EV54" i="1"/>
  <c r="ES54" i="1"/>
  <c r="EQ54" i="1"/>
  <c r="EN54" i="1"/>
  <c r="EL54" i="1"/>
  <c r="EI54" i="1"/>
  <c r="EG54" i="1"/>
  <c r="ED54" i="1"/>
  <c r="EB54" i="1"/>
  <c r="DY54" i="1"/>
  <c r="DW54" i="1"/>
  <c r="DT54" i="1"/>
  <c r="DR54" i="1"/>
  <c r="DO54" i="1"/>
  <c r="DM54" i="1"/>
  <c r="DJ54" i="1"/>
  <c r="DH54" i="1"/>
  <c r="DE54" i="1"/>
  <c r="DC54" i="1"/>
  <c r="CZ54" i="1"/>
  <c r="CX54" i="1"/>
  <c r="CU54" i="1"/>
  <c r="CS54" i="1"/>
  <c r="CP54" i="1"/>
  <c r="CN54" i="1"/>
  <c r="CK54" i="1"/>
  <c r="CI54" i="1"/>
  <c r="CF54" i="1"/>
  <c r="CD54" i="1"/>
  <c r="BZ54" i="1"/>
  <c r="BX54" i="1"/>
  <c r="BU54" i="1"/>
  <c r="BS54" i="1"/>
  <c r="BP54" i="1"/>
  <c r="BN54" i="1"/>
  <c r="BK54" i="1"/>
  <c r="BI54" i="1"/>
  <c r="BF54" i="1"/>
  <c r="BD54" i="1"/>
  <c r="BA54" i="1"/>
  <c r="AY54" i="1"/>
  <c r="AV54" i="1"/>
  <c r="AT54" i="1"/>
  <c r="AQ54" i="1"/>
  <c r="AO54" i="1"/>
  <c r="AK54" i="1"/>
  <c r="AI54" i="1"/>
  <c r="AF54" i="1"/>
  <c r="AD54" i="1"/>
  <c r="AA54" i="1"/>
  <c r="Y54" i="1"/>
  <c r="V54" i="1"/>
  <c r="T54" i="1"/>
  <c r="IE53" i="1"/>
  <c r="IC53" i="1"/>
  <c r="HZ53" i="1"/>
  <c r="HX53" i="1"/>
  <c r="HU53" i="1"/>
  <c r="HS53" i="1"/>
  <c r="HP53" i="1"/>
  <c r="HN53" i="1"/>
  <c r="HK53" i="1"/>
  <c r="HI53" i="1"/>
  <c r="HF53" i="1"/>
  <c r="HD53" i="1"/>
  <c r="HA53" i="1"/>
  <c r="GY53" i="1"/>
  <c r="GV53" i="1"/>
  <c r="GT53" i="1"/>
  <c r="GQ53" i="1"/>
  <c r="GO53" i="1"/>
  <c r="GL53" i="1"/>
  <c r="GJ53" i="1"/>
  <c r="GG53" i="1"/>
  <c r="GE53" i="1"/>
  <c r="GB53" i="1"/>
  <c r="FZ53" i="1"/>
  <c r="FW53" i="1"/>
  <c r="FU53" i="1"/>
  <c r="FR53" i="1"/>
  <c r="FP53" i="1"/>
  <c r="FM53" i="1"/>
  <c r="FK53" i="1"/>
  <c r="FH53" i="1"/>
  <c r="FF53" i="1"/>
  <c r="FC53" i="1"/>
  <c r="FA53" i="1"/>
  <c r="EX53" i="1"/>
  <c r="EV53" i="1"/>
  <c r="ES53" i="1"/>
  <c r="EQ53" i="1"/>
  <c r="EN53" i="1"/>
  <c r="EL53" i="1"/>
  <c r="EI53" i="1"/>
  <c r="EG53" i="1"/>
  <c r="ED53" i="1"/>
  <c r="EB53" i="1"/>
  <c r="DY53" i="1"/>
  <c r="DW53" i="1"/>
  <c r="DT53" i="1"/>
  <c r="DR53" i="1"/>
  <c r="DO53" i="1"/>
  <c r="DM53" i="1"/>
  <c r="DJ53" i="1"/>
  <c r="DH53" i="1"/>
  <c r="DE53" i="1"/>
  <c r="DC53" i="1"/>
  <c r="CZ53" i="1"/>
  <c r="CX53" i="1"/>
  <c r="CU53" i="1"/>
  <c r="CS53" i="1"/>
  <c r="CP53" i="1"/>
  <c r="CN53" i="1"/>
  <c r="CK53" i="1"/>
  <c r="CI53" i="1"/>
  <c r="CF53" i="1"/>
  <c r="CD53" i="1"/>
  <c r="BZ53" i="1"/>
  <c r="BX53" i="1"/>
  <c r="BU53" i="1"/>
  <c r="BS53" i="1"/>
  <c r="BP53" i="1"/>
  <c r="BN53" i="1"/>
  <c r="BK53" i="1"/>
  <c r="BI53" i="1"/>
  <c r="BF53" i="1"/>
  <c r="BD53" i="1"/>
  <c r="BA53" i="1"/>
  <c r="AY53" i="1"/>
  <c r="AV53" i="1"/>
  <c r="AT53" i="1"/>
  <c r="AQ53" i="1"/>
  <c r="AO53" i="1"/>
  <c r="AK53" i="1"/>
  <c r="AI53" i="1"/>
  <c r="AF53" i="1"/>
  <c r="AD53" i="1"/>
  <c r="AA53" i="1"/>
  <c r="Y53" i="1"/>
  <c r="V53" i="1"/>
  <c r="T53" i="1"/>
  <c r="IE52" i="1"/>
  <c r="IC52" i="1"/>
  <c r="HZ52" i="1"/>
  <c r="HX52" i="1"/>
  <c r="HU52" i="1"/>
  <c r="HS52" i="1"/>
  <c r="HP52" i="1"/>
  <c r="HN52" i="1"/>
  <c r="HK52" i="1"/>
  <c r="HI52" i="1"/>
  <c r="HF52" i="1"/>
  <c r="HD52" i="1"/>
  <c r="HA52" i="1"/>
  <c r="GY52" i="1"/>
  <c r="GV52" i="1"/>
  <c r="GT52" i="1"/>
  <c r="GQ52" i="1"/>
  <c r="GO52" i="1"/>
  <c r="GL52" i="1"/>
  <c r="GJ52" i="1"/>
  <c r="GG52" i="1"/>
  <c r="GE52" i="1"/>
  <c r="GB52" i="1"/>
  <c r="FZ52" i="1"/>
  <c r="FW52" i="1"/>
  <c r="FU52" i="1"/>
  <c r="FR52" i="1"/>
  <c r="FP52" i="1"/>
  <c r="FM52" i="1"/>
  <c r="FK52" i="1"/>
  <c r="FH52" i="1"/>
  <c r="FF52" i="1"/>
  <c r="FC52" i="1"/>
  <c r="FA52" i="1"/>
  <c r="EX52" i="1"/>
  <c r="EV52" i="1"/>
  <c r="ES52" i="1"/>
  <c r="EQ52" i="1"/>
  <c r="EN52" i="1"/>
  <c r="EL52" i="1"/>
  <c r="EI52" i="1"/>
  <c r="EG52" i="1"/>
  <c r="ED52" i="1"/>
  <c r="EB52" i="1"/>
  <c r="DY52" i="1"/>
  <c r="DW52" i="1"/>
  <c r="DT52" i="1"/>
  <c r="DR52" i="1"/>
  <c r="DO52" i="1"/>
  <c r="DM52" i="1"/>
  <c r="DJ52" i="1"/>
  <c r="DH52" i="1"/>
  <c r="DE52" i="1"/>
  <c r="DC52" i="1"/>
  <c r="CZ52" i="1"/>
  <c r="CX52" i="1"/>
  <c r="CU52" i="1"/>
  <c r="CS52" i="1"/>
  <c r="CP52" i="1"/>
  <c r="CN52" i="1"/>
  <c r="CK52" i="1"/>
  <c r="CI52" i="1"/>
  <c r="CF52" i="1"/>
  <c r="CD52" i="1"/>
  <c r="BZ52" i="1"/>
  <c r="BX52" i="1"/>
  <c r="BU52" i="1"/>
  <c r="BS52" i="1"/>
  <c r="BP52" i="1"/>
  <c r="BN52" i="1"/>
  <c r="BK52" i="1"/>
  <c r="BI52" i="1"/>
  <c r="BF52" i="1"/>
  <c r="BD52" i="1"/>
  <c r="BA52" i="1"/>
  <c r="AY52" i="1"/>
  <c r="AV52" i="1"/>
  <c r="AT52" i="1"/>
  <c r="AQ52" i="1"/>
  <c r="AO52" i="1"/>
  <c r="AK52" i="1"/>
  <c r="AI52" i="1"/>
  <c r="AF52" i="1"/>
  <c r="AD52" i="1"/>
  <c r="AA52" i="1"/>
  <c r="Y52" i="1"/>
  <c r="V52" i="1"/>
  <c r="T52" i="1"/>
  <c r="IE51" i="1"/>
  <c r="IC51" i="1"/>
  <c r="HZ51" i="1"/>
  <c r="HX51" i="1"/>
  <c r="HU51" i="1"/>
  <c r="HS51" i="1"/>
  <c r="HP51" i="1"/>
  <c r="HN51" i="1"/>
  <c r="HK51" i="1"/>
  <c r="HI51" i="1"/>
  <c r="HF51" i="1"/>
  <c r="HD51" i="1"/>
  <c r="HA51" i="1"/>
  <c r="GY51" i="1"/>
  <c r="GV51" i="1"/>
  <c r="GT51" i="1"/>
  <c r="GQ51" i="1"/>
  <c r="GO51" i="1"/>
  <c r="GL51" i="1"/>
  <c r="GJ51" i="1"/>
  <c r="GG51" i="1"/>
  <c r="GE51" i="1"/>
  <c r="GB51" i="1"/>
  <c r="FZ51" i="1"/>
  <c r="FW51" i="1"/>
  <c r="FU51" i="1"/>
  <c r="FR51" i="1"/>
  <c r="FP51" i="1"/>
  <c r="FM51" i="1"/>
  <c r="FK51" i="1"/>
  <c r="FH51" i="1"/>
  <c r="FF51" i="1"/>
  <c r="FC51" i="1"/>
  <c r="FA51" i="1"/>
  <c r="EX51" i="1"/>
  <c r="EV51" i="1"/>
  <c r="ES51" i="1"/>
  <c r="EQ51" i="1"/>
  <c r="EN51" i="1"/>
  <c r="EL51" i="1"/>
  <c r="EI51" i="1"/>
  <c r="EG51" i="1"/>
  <c r="ED51" i="1"/>
  <c r="EB51" i="1"/>
  <c r="DY51" i="1"/>
  <c r="DW51" i="1"/>
  <c r="DT51" i="1"/>
  <c r="DR51" i="1"/>
  <c r="DO51" i="1"/>
  <c r="DM51" i="1"/>
  <c r="DJ51" i="1"/>
  <c r="DH51" i="1"/>
  <c r="DE51" i="1"/>
  <c r="DC51" i="1"/>
  <c r="CZ51" i="1"/>
  <c r="CX51" i="1"/>
  <c r="CU51" i="1"/>
  <c r="CS51" i="1"/>
  <c r="CP51" i="1"/>
  <c r="CN51" i="1"/>
  <c r="CK51" i="1"/>
  <c r="CI51" i="1"/>
  <c r="CF51" i="1"/>
  <c r="CD51" i="1"/>
  <c r="BZ51" i="1"/>
  <c r="BX51" i="1"/>
  <c r="BU51" i="1"/>
  <c r="BS51" i="1"/>
  <c r="BP51" i="1"/>
  <c r="BN51" i="1"/>
  <c r="BK51" i="1"/>
  <c r="BI51" i="1"/>
  <c r="BF51" i="1"/>
  <c r="BD51" i="1"/>
  <c r="BA51" i="1"/>
  <c r="AY51" i="1"/>
  <c r="AV51" i="1"/>
  <c r="AT51" i="1"/>
  <c r="AQ51" i="1"/>
  <c r="AO51" i="1"/>
  <c r="AK51" i="1"/>
  <c r="AI51" i="1"/>
  <c r="AF51" i="1"/>
  <c r="AD51" i="1"/>
  <c r="AA51" i="1"/>
  <c r="Y51" i="1"/>
  <c r="V51" i="1"/>
  <c r="T51" i="1"/>
  <c r="IE50" i="1"/>
  <c r="IC50" i="1"/>
  <c r="HZ50" i="1"/>
  <c r="HX50" i="1"/>
  <c r="HU50" i="1"/>
  <c r="HS50" i="1"/>
  <c r="HP50" i="1"/>
  <c r="HN50" i="1"/>
  <c r="HK50" i="1"/>
  <c r="HI50" i="1"/>
  <c r="HF50" i="1"/>
  <c r="HD50" i="1"/>
  <c r="HA50" i="1"/>
  <c r="GY50" i="1"/>
  <c r="GV50" i="1"/>
  <c r="GT50" i="1"/>
  <c r="GQ50" i="1"/>
  <c r="GO50" i="1"/>
  <c r="GL50" i="1"/>
  <c r="GJ50" i="1"/>
  <c r="GG50" i="1"/>
  <c r="GE50" i="1"/>
  <c r="GB50" i="1"/>
  <c r="FZ50" i="1"/>
  <c r="FW50" i="1"/>
  <c r="FU50" i="1"/>
  <c r="FR50" i="1"/>
  <c r="FP50" i="1"/>
  <c r="FM50" i="1"/>
  <c r="FK50" i="1"/>
  <c r="FH50" i="1"/>
  <c r="FF50" i="1"/>
  <c r="FC50" i="1"/>
  <c r="FA50" i="1"/>
  <c r="EX50" i="1"/>
  <c r="EV50" i="1"/>
  <c r="ES50" i="1"/>
  <c r="EQ50" i="1"/>
  <c r="EN50" i="1"/>
  <c r="EL50" i="1"/>
  <c r="EI50" i="1"/>
  <c r="EG50" i="1"/>
  <c r="ED50" i="1"/>
  <c r="EB50" i="1"/>
  <c r="DY50" i="1"/>
  <c r="DW50" i="1"/>
  <c r="DT50" i="1"/>
  <c r="DR50" i="1"/>
  <c r="DO50" i="1"/>
  <c r="DM50" i="1"/>
  <c r="DJ50" i="1"/>
  <c r="DH50" i="1"/>
  <c r="DE50" i="1"/>
  <c r="DC50" i="1"/>
  <c r="CZ50" i="1"/>
  <c r="CX50" i="1"/>
  <c r="CU50" i="1"/>
  <c r="CS50" i="1"/>
  <c r="CP50" i="1"/>
  <c r="CN50" i="1"/>
  <c r="CK50" i="1"/>
  <c r="CI50" i="1"/>
  <c r="CF50" i="1"/>
  <c r="CD50" i="1"/>
  <c r="BZ50" i="1"/>
  <c r="BX50" i="1"/>
  <c r="BU50" i="1"/>
  <c r="BS50" i="1"/>
  <c r="BP50" i="1"/>
  <c r="BN50" i="1"/>
  <c r="BK50" i="1"/>
  <c r="BI50" i="1"/>
  <c r="BF50" i="1"/>
  <c r="BD50" i="1"/>
  <c r="BA50" i="1"/>
  <c r="AY50" i="1"/>
  <c r="AV50" i="1"/>
  <c r="AT50" i="1"/>
  <c r="AQ50" i="1"/>
  <c r="AO50" i="1"/>
  <c r="AK50" i="1"/>
  <c r="AI50" i="1"/>
  <c r="AF50" i="1"/>
  <c r="AD50" i="1"/>
  <c r="AA50" i="1"/>
  <c r="Y50" i="1"/>
  <c r="V50" i="1"/>
  <c r="T50" i="1"/>
  <c r="IE48" i="1"/>
  <c r="IC48" i="1"/>
  <c r="HZ48" i="1"/>
  <c r="HX48" i="1"/>
  <c r="HU48" i="1"/>
  <c r="HS48" i="1"/>
  <c r="HP48" i="1"/>
  <c r="HN48" i="1"/>
  <c r="HK48" i="1"/>
  <c r="HI48" i="1"/>
  <c r="HF48" i="1"/>
  <c r="HD48" i="1"/>
  <c r="HA48" i="1"/>
  <c r="GY48" i="1"/>
  <c r="GV48" i="1"/>
  <c r="GT48" i="1"/>
  <c r="GQ48" i="1"/>
  <c r="GO48" i="1"/>
  <c r="GL48" i="1"/>
  <c r="GJ48" i="1"/>
  <c r="GG48" i="1"/>
  <c r="GE48" i="1"/>
  <c r="GB48" i="1"/>
  <c r="FZ48" i="1"/>
  <c r="FW48" i="1"/>
  <c r="FU48" i="1"/>
  <c r="FR48" i="1"/>
  <c r="FP48" i="1"/>
  <c r="FM48" i="1"/>
  <c r="FK48" i="1"/>
  <c r="FH48" i="1"/>
  <c r="FF48" i="1"/>
  <c r="FC48" i="1"/>
  <c r="FA48" i="1"/>
  <c r="EX48" i="1"/>
  <c r="EV48" i="1"/>
  <c r="ES48" i="1"/>
  <c r="EQ48" i="1"/>
  <c r="EN48" i="1"/>
  <c r="EL48" i="1"/>
  <c r="EI48" i="1"/>
  <c r="EG48" i="1"/>
  <c r="ED48" i="1"/>
  <c r="EB48" i="1"/>
  <c r="DY48" i="1"/>
  <c r="DW48" i="1"/>
  <c r="DT48" i="1"/>
  <c r="DR48" i="1"/>
  <c r="DO48" i="1"/>
  <c r="DM48" i="1"/>
  <c r="DJ48" i="1"/>
  <c r="DH48" i="1"/>
  <c r="DE48" i="1"/>
  <c r="DC48" i="1"/>
  <c r="CZ48" i="1"/>
  <c r="CX48" i="1"/>
  <c r="CU48" i="1"/>
  <c r="CS48" i="1"/>
  <c r="CP48" i="1"/>
  <c r="CN48" i="1"/>
  <c r="CK48" i="1"/>
  <c r="CI48" i="1"/>
  <c r="CF48" i="1"/>
  <c r="CD48" i="1"/>
  <c r="BZ48" i="1"/>
  <c r="BX48" i="1"/>
  <c r="BU48" i="1"/>
  <c r="BS48" i="1"/>
  <c r="BP48" i="1"/>
  <c r="BN48" i="1"/>
  <c r="BK48" i="1"/>
  <c r="BI48" i="1"/>
  <c r="BF48" i="1"/>
  <c r="BD48" i="1"/>
  <c r="BA48" i="1"/>
  <c r="AY48" i="1"/>
  <c r="AV48" i="1"/>
  <c r="AT48" i="1"/>
  <c r="AQ48" i="1"/>
  <c r="AO48" i="1"/>
  <c r="AK48" i="1"/>
  <c r="AI48" i="1"/>
  <c r="AF48" i="1"/>
  <c r="AD48" i="1"/>
  <c r="AA48" i="1"/>
  <c r="Y48" i="1"/>
  <c r="V48" i="1"/>
  <c r="T48" i="1"/>
  <c r="IE47" i="1"/>
  <c r="IC47" i="1"/>
  <c r="HZ47" i="1"/>
  <c r="HX47" i="1"/>
  <c r="HU47" i="1"/>
  <c r="HS47" i="1"/>
  <c r="HP47" i="1"/>
  <c r="HN47" i="1"/>
  <c r="HK47" i="1"/>
  <c r="HI47" i="1"/>
  <c r="HF47" i="1"/>
  <c r="HD47" i="1"/>
  <c r="HA47" i="1"/>
  <c r="GY47" i="1"/>
  <c r="GV47" i="1"/>
  <c r="GT47" i="1"/>
  <c r="GQ47" i="1"/>
  <c r="GO47" i="1"/>
  <c r="GL47" i="1"/>
  <c r="GJ47" i="1"/>
  <c r="GG47" i="1"/>
  <c r="GE47" i="1"/>
  <c r="GB47" i="1"/>
  <c r="FZ47" i="1"/>
  <c r="FW47" i="1"/>
  <c r="FU47" i="1"/>
  <c r="FR47" i="1"/>
  <c r="FP47" i="1"/>
  <c r="FM47" i="1"/>
  <c r="FK47" i="1"/>
  <c r="FH47" i="1"/>
  <c r="FF47" i="1"/>
  <c r="FC47" i="1"/>
  <c r="FA47" i="1"/>
  <c r="EX47" i="1"/>
  <c r="EV47" i="1"/>
  <c r="ES47" i="1"/>
  <c r="EQ47" i="1"/>
  <c r="EN47" i="1"/>
  <c r="EL47" i="1"/>
  <c r="EI47" i="1"/>
  <c r="EG47" i="1"/>
  <c r="ED47" i="1"/>
  <c r="EB47" i="1"/>
  <c r="DY47" i="1"/>
  <c r="DW47" i="1"/>
  <c r="DT47" i="1"/>
  <c r="DR47" i="1"/>
  <c r="DO47" i="1"/>
  <c r="DM47" i="1"/>
  <c r="DJ47" i="1"/>
  <c r="DH47" i="1"/>
  <c r="DE47" i="1"/>
  <c r="DC47" i="1"/>
  <c r="CZ47" i="1"/>
  <c r="CX47" i="1"/>
  <c r="CU47" i="1"/>
  <c r="CS47" i="1"/>
  <c r="CP47" i="1"/>
  <c r="CN47" i="1"/>
  <c r="CK47" i="1"/>
  <c r="CI47" i="1"/>
  <c r="CF47" i="1"/>
  <c r="CD47" i="1"/>
  <c r="BZ47" i="1"/>
  <c r="BX47" i="1"/>
  <c r="BU47" i="1"/>
  <c r="BS47" i="1"/>
  <c r="BP47" i="1"/>
  <c r="BN47" i="1"/>
  <c r="BK47" i="1"/>
  <c r="BI47" i="1"/>
  <c r="BF47" i="1"/>
  <c r="BD47" i="1"/>
  <c r="BA47" i="1"/>
  <c r="AY47" i="1"/>
  <c r="AV47" i="1"/>
  <c r="AT47" i="1"/>
  <c r="AQ47" i="1"/>
  <c r="AO47" i="1"/>
  <c r="AK47" i="1"/>
  <c r="AI47" i="1"/>
  <c r="AF47" i="1"/>
  <c r="AD47" i="1"/>
  <c r="AA47" i="1"/>
  <c r="Y47" i="1"/>
  <c r="V47" i="1"/>
  <c r="T47" i="1"/>
  <c r="IE46" i="1"/>
  <c r="IC46" i="1"/>
  <c r="HZ46" i="1"/>
  <c r="HX46" i="1"/>
  <c r="HU46" i="1"/>
  <c r="HS46" i="1"/>
  <c r="HP46" i="1"/>
  <c r="HN46" i="1"/>
  <c r="HK46" i="1"/>
  <c r="HI46" i="1"/>
  <c r="HF46" i="1"/>
  <c r="HD46" i="1"/>
  <c r="HA46" i="1"/>
  <c r="GY46" i="1"/>
  <c r="GV46" i="1"/>
  <c r="GT46" i="1"/>
  <c r="GQ46" i="1"/>
  <c r="GO46" i="1"/>
  <c r="GL46" i="1"/>
  <c r="GJ46" i="1"/>
  <c r="GG46" i="1"/>
  <c r="GE46" i="1"/>
  <c r="GB46" i="1"/>
  <c r="FZ46" i="1"/>
  <c r="FW46" i="1"/>
  <c r="FU46" i="1"/>
  <c r="FR46" i="1"/>
  <c r="FP46" i="1"/>
  <c r="FM46" i="1"/>
  <c r="FK46" i="1"/>
  <c r="FH46" i="1"/>
  <c r="FF46" i="1"/>
  <c r="FC46" i="1"/>
  <c r="FA46" i="1"/>
  <c r="EX46" i="1"/>
  <c r="EV46" i="1"/>
  <c r="ES46" i="1"/>
  <c r="EQ46" i="1"/>
  <c r="EN46" i="1"/>
  <c r="EL46" i="1"/>
  <c r="EI46" i="1"/>
  <c r="EG46" i="1"/>
  <c r="ED46" i="1"/>
  <c r="EB46" i="1"/>
  <c r="DY46" i="1"/>
  <c r="DW46" i="1"/>
  <c r="DT46" i="1"/>
  <c r="DR46" i="1"/>
  <c r="DO46" i="1"/>
  <c r="DM46" i="1"/>
  <c r="DJ46" i="1"/>
  <c r="DH46" i="1"/>
  <c r="DE46" i="1"/>
  <c r="DC46" i="1"/>
  <c r="CZ46" i="1"/>
  <c r="CX46" i="1"/>
  <c r="CU46" i="1"/>
  <c r="CS46" i="1"/>
  <c r="CP46" i="1"/>
  <c r="CN46" i="1"/>
  <c r="CK46" i="1"/>
  <c r="CI46" i="1"/>
  <c r="CF46" i="1"/>
  <c r="CD46" i="1"/>
  <c r="BZ46" i="1"/>
  <c r="BX46" i="1"/>
  <c r="BU46" i="1"/>
  <c r="BS46" i="1"/>
  <c r="BP46" i="1"/>
  <c r="BN46" i="1"/>
  <c r="BK46" i="1"/>
  <c r="BI46" i="1"/>
  <c r="BF46" i="1"/>
  <c r="BD46" i="1"/>
  <c r="BA46" i="1"/>
  <c r="AY46" i="1"/>
  <c r="AV46" i="1"/>
  <c r="AT46" i="1"/>
  <c r="AQ46" i="1"/>
  <c r="AO46" i="1"/>
  <c r="AK46" i="1"/>
  <c r="AI46" i="1"/>
  <c r="AF46" i="1"/>
  <c r="AD46" i="1"/>
  <c r="AA46" i="1"/>
  <c r="Y46" i="1"/>
  <c r="V46" i="1"/>
  <c r="T46" i="1"/>
  <c r="IE45" i="1"/>
  <c r="IC45" i="1"/>
  <c r="HZ45" i="1"/>
  <c r="HX45" i="1"/>
  <c r="HU45" i="1"/>
  <c r="HS45" i="1"/>
  <c r="HP45" i="1"/>
  <c r="HN45" i="1"/>
  <c r="HK45" i="1"/>
  <c r="HI45" i="1"/>
  <c r="HF45" i="1"/>
  <c r="HD45" i="1"/>
  <c r="HA45" i="1"/>
  <c r="GY45" i="1"/>
  <c r="GV45" i="1"/>
  <c r="GT45" i="1"/>
  <c r="GQ45" i="1"/>
  <c r="GO45" i="1"/>
  <c r="GL45" i="1"/>
  <c r="GJ45" i="1"/>
  <c r="GG45" i="1"/>
  <c r="GE45" i="1"/>
  <c r="GB45" i="1"/>
  <c r="FZ45" i="1"/>
  <c r="FW45" i="1"/>
  <c r="FU45" i="1"/>
  <c r="FR45" i="1"/>
  <c r="FP45" i="1"/>
  <c r="FM45" i="1"/>
  <c r="FK45" i="1"/>
  <c r="FH45" i="1"/>
  <c r="FF45" i="1"/>
  <c r="FC45" i="1"/>
  <c r="FA45" i="1"/>
  <c r="EX45" i="1"/>
  <c r="EV45" i="1"/>
  <c r="ES45" i="1"/>
  <c r="EQ45" i="1"/>
  <c r="EN45" i="1"/>
  <c r="EL45" i="1"/>
  <c r="EI45" i="1"/>
  <c r="EG45" i="1"/>
  <c r="ED45" i="1"/>
  <c r="EB45" i="1"/>
  <c r="DY45" i="1"/>
  <c r="DW45" i="1"/>
  <c r="DT45" i="1"/>
  <c r="DR45" i="1"/>
  <c r="DO45" i="1"/>
  <c r="DM45" i="1"/>
  <c r="DJ45" i="1"/>
  <c r="DH45" i="1"/>
  <c r="DE45" i="1"/>
  <c r="DC45" i="1"/>
  <c r="CZ45" i="1"/>
  <c r="CX45" i="1"/>
  <c r="CU45" i="1"/>
  <c r="CS45" i="1"/>
  <c r="CP45" i="1"/>
  <c r="CN45" i="1"/>
  <c r="CK45" i="1"/>
  <c r="CI45" i="1"/>
  <c r="CF45" i="1"/>
  <c r="CD45" i="1"/>
  <c r="BZ45" i="1"/>
  <c r="BX45" i="1"/>
  <c r="BU45" i="1"/>
  <c r="BS45" i="1"/>
  <c r="BP45" i="1"/>
  <c r="BN45" i="1"/>
  <c r="BK45" i="1"/>
  <c r="BI45" i="1"/>
  <c r="BF45" i="1"/>
  <c r="BD45" i="1"/>
  <c r="BA45" i="1"/>
  <c r="AY45" i="1"/>
  <c r="AV45" i="1"/>
  <c r="AT45" i="1"/>
  <c r="AQ45" i="1"/>
  <c r="AO45" i="1"/>
  <c r="AK45" i="1"/>
  <c r="AI45" i="1"/>
  <c r="AF45" i="1"/>
  <c r="AD45" i="1"/>
  <c r="AA45" i="1"/>
  <c r="Y45" i="1"/>
  <c r="V45" i="1"/>
  <c r="T45" i="1"/>
  <c r="IE44" i="1"/>
  <c r="IC44" i="1"/>
  <c r="HZ44" i="1"/>
  <c r="HX44" i="1"/>
  <c r="HU44" i="1"/>
  <c r="HS44" i="1"/>
  <c r="HP44" i="1"/>
  <c r="HN44" i="1"/>
  <c r="HK44" i="1"/>
  <c r="HI44" i="1"/>
  <c r="HF44" i="1"/>
  <c r="HD44" i="1"/>
  <c r="HA44" i="1"/>
  <c r="GY44" i="1"/>
  <c r="GV44" i="1"/>
  <c r="GT44" i="1"/>
  <c r="GQ44" i="1"/>
  <c r="GO44" i="1"/>
  <c r="GL44" i="1"/>
  <c r="GJ44" i="1"/>
  <c r="GG44" i="1"/>
  <c r="GE44" i="1"/>
  <c r="GB44" i="1"/>
  <c r="FZ44" i="1"/>
  <c r="FW44" i="1"/>
  <c r="FU44" i="1"/>
  <c r="FR44" i="1"/>
  <c r="FP44" i="1"/>
  <c r="FM44" i="1"/>
  <c r="FK44" i="1"/>
  <c r="FH44" i="1"/>
  <c r="FF44" i="1"/>
  <c r="FC44" i="1"/>
  <c r="FA44" i="1"/>
  <c r="EX44" i="1"/>
  <c r="EV44" i="1"/>
  <c r="ES44" i="1"/>
  <c r="EQ44" i="1"/>
  <c r="EN44" i="1"/>
  <c r="EL44" i="1"/>
  <c r="EI44" i="1"/>
  <c r="EG44" i="1"/>
  <c r="ED44" i="1"/>
  <c r="EB44" i="1"/>
  <c r="DY44" i="1"/>
  <c r="DW44" i="1"/>
  <c r="DT44" i="1"/>
  <c r="DR44" i="1"/>
  <c r="DO44" i="1"/>
  <c r="DM44" i="1"/>
  <c r="DJ44" i="1"/>
  <c r="DH44" i="1"/>
  <c r="DE44" i="1"/>
  <c r="DC44" i="1"/>
  <c r="CZ44" i="1"/>
  <c r="CX44" i="1"/>
  <c r="CU44" i="1"/>
  <c r="CS44" i="1"/>
  <c r="CP44" i="1"/>
  <c r="CN44" i="1"/>
  <c r="CK44" i="1"/>
  <c r="CI44" i="1"/>
  <c r="CF44" i="1"/>
  <c r="CD44" i="1"/>
  <c r="BZ44" i="1"/>
  <c r="BX44" i="1"/>
  <c r="BU44" i="1"/>
  <c r="BS44" i="1"/>
  <c r="BP44" i="1"/>
  <c r="BN44" i="1"/>
  <c r="BK44" i="1"/>
  <c r="BI44" i="1"/>
  <c r="BF44" i="1"/>
  <c r="BD44" i="1"/>
  <c r="BA44" i="1"/>
  <c r="AY44" i="1"/>
  <c r="AV44" i="1"/>
  <c r="AT44" i="1"/>
  <c r="AQ44" i="1"/>
  <c r="AO44" i="1"/>
  <c r="AK44" i="1"/>
  <c r="AI44" i="1"/>
  <c r="AF44" i="1"/>
  <c r="AD44" i="1"/>
  <c r="AA44" i="1"/>
  <c r="Y44" i="1"/>
  <c r="V44" i="1"/>
  <c r="T44" i="1"/>
  <c r="IE43" i="1"/>
  <c r="IC43" i="1"/>
  <c r="HZ43" i="1"/>
  <c r="HX43" i="1"/>
  <c r="HU43" i="1"/>
  <c r="HS43" i="1"/>
  <c r="HP43" i="1"/>
  <c r="HN43" i="1"/>
  <c r="HK43" i="1"/>
  <c r="HI43" i="1"/>
  <c r="HF43" i="1"/>
  <c r="HD43" i="1"/>
  <c r="HA43" i="1"/>
  <c r="GY43" i="1"/>
  <c r="GV43" i="1"/>
  <c r="GT43" i="1"/>
  <c r="GQ43" i="1"/>
  <c r="GO43" i="1"/>
  <c r="GL43" i="1"/>
  <c r="GJ43" i="1"/>
  <c r="GG43" i="1"/>
  <c r="GE43" i="1"/>
  <c r="GB43" i="1"/>
  <c r="FZ43" i="1"/>
  <c r="FW43" i="1"/>
  <c r="FU43" i="1"/>
  <c r="FR43" i="1"/>
  <c r="FP43" i="1"/>
  <c r="FM43" i="1"/>
  <c r="FK43" i="1"/>
  <c r="FH43" i="1"/>
  <c r="FF43" i="1"/>
  <c r="FC43" i="1"/>
  <c r="FA43" i="1"/>
  <c r="EX43" i="1"/>
  <c r="EV43" i="1"/>
  <c r="ES43" i="1"/>
  <c r="EQ43" i="1"/>
  <c r="EN43" i="1"/>
  <c r="EL43" i="1"/>
  <c r="EI43" i="1"/>
  <c r="EG43" i="1"/>
  <c r="ED43" i="1"/>
  <c r="EB43" i="1"/>
  <c r="DY43" i="1"/>
  <c r="DW43" i="1"/>
  <c r="DT43" i="1"/>
  <c r="DR43" i="1"/>
  <c r="DO43" i="1"/>
  <c r="DM43" i="1"/>
  <c r="DJ43" i="1"/>
  <c r="DH43" i="1"/>
  <c r="DE43" i="1"/>
  <c r="DC43" i="1"/>
  <c r="CZ43" i="1"/>
  <c r="CX43" i="1"/>
  <c r="CU43" i="1"/>
  <c r="CS43" i="1"/>
  <c r="CP43" i="1"/>
  <c r="CN43" i="1"/>
  <c r="CK43" i="1"/>
  <c r="CI43" i="1"/>
  <c r="CF43" i="1"/>
  <c r="CD43" i="1"/>
  <c r="BZ43" i="1"/>
  <c r="BX43" i="1"/>
  <c r="BU43" i="1"/>
  <c r="BS43" i="1"/>
  <c r="BP43" i="1"/>
  <c r="BN43" i="1"/>
  <c r="BK43" i="1"/>
  <c r="BI43" i="1"/>
  <c r="BF43" i="1"/>
  <c r="BD43" i="1"/>
  <c r="BA43" i="1"/>
  <c r="AY43" i="1"/>
  <c r="AV43" i="1"/>
  <c r="AT43" i="1"/>
  <c r="AQ43" i="1"/>
  <c r="AO43" i="1"/>
  <c r="AK43" i="1"/>
  <c r="AI43" i="1"/>
  <c r="AF43" i="1"/>
  <c r="AD43" i="1"/>
  <c r="AA43" i="1"/>
  <c r="Y43" i="1"/>
  <c r="V43" i="1"/>
  <c r="T43" i="1"/>
  <c r="IE42" i="1"/>
  <c r="IC42" i="1"/>
  <c r="HZ42" i="1"/>
  <c r="HX42" i="1"/>
  <c r="HU42" i="1"/>
  <c r="HS42" i="1"/>
  <c r="HP42" i="1"/>
  <c r="HN42" i="1"/>
  <c r="HK42" i="1"/>
  <c r="HI42" i="1"/>
  <c r="HF42" i="1"/>
  <c r="HD42" i="1"/>
  <c r="HA42" i="1"/>
  <c r="GY42" i="1"/>
  <c r="GV42" i="1"/>
  <c r="GT42" i="1"/>
  <c r="GQ42" i="1"/>
  <c r="GO42" i="1"/>
  <c r="GL42" i="1"/>
  <c r="GJ42" i="1"/>
  <c r="GG42" i="1"/>
  <c r="GE42" i="1"/>
  <c r="GB42" i="1"/>
  <c r="FZ42" i="1"/>
  <c r="FW42" i="1"/>
  <c r="FU42" i="1"/>
  <c r="FR42" i="1"/>
  <c r="FP42" i="1"/>
  <c r="FM42" i="1"/>
  <c r="FK42" i="1"/>
  <c r="FH42" i="1"/>
  <c r="FF42" i="1"/>
  <c r="FC42" i="1"/>
  <c r="FA42" i="1"/>
  <c r="EX42" i="1"/>
  <c r="EV42" i="1"/>
  <c r="ES42" i="1"/>
  <c r="EQ42" i="1"/>
  <c r="EN42" i="1"/>
  <c r="EL42" i="1"/>
  <c r="EI42" i="1"/>
  <c r="EG42" i="1"/>
  <c r="ED42" i="1"/>
  <c r="EB42" i="1"/>
  <c r="DY42" i="1"/>
  <c r="DW42" i="1"/>
  <c r="DT42" i="1"/>
  <c r="DR42" i="1"/>
  <c r="DO42" i="1"/>
  <c r="DM42" i="1"/>
  <c r="DJ42" i="1"/>
  <c r="DH42" i="1"/>
  <c r="DE42" i="1"/>
  <c r="DC42" i="1"/>
  <c r="CZ42" i="1"/>
  <c r="CX42" i="1"/>
  <c r="CU42" i="1"/>
  <c r="CS42" i="1"/>
  <c r="CP42" i="1"/>
  <c r="CN42" i="1"/>
  <c r="CK42" i="1"/>
  <c r="CI42" i="1"/>
  <c r="CF42" i="1"/>
  <c r="CD42" i="1"/>
  <c r="BZ42" i="1"/>
  <c r="BX42" i="1"/>
  <c r="BU42" i="1"/>
  <c r="BS42" i="1"/>
  <c r="BP42" i="1"/>
  <c r="BN42" i="1"/>
  <c r="BK42" i="1"/>
  <c r="BI42" i="1"/>
  <c r="BF42" i="1"/>
  <c r="BD42" i="1"/>
  <c r="BA42" i="1"/>
  <c r="AY42" i="1"/>
  <c r="AV42" i="1"/>
  <c r="AT42" i="1"/>
  <c r="AQ42" i="1"/>
  <c r="AO42" i="1"/>
  <c r="AK42" i="1"/>
  <c r="AI42" i="1"/>
  <c r="AF42" i="1"/>
  <c r="AD42" i="1"/>
  <c r="AA42" i="1"/>
  <c r="Y42" i="1"/>
  <c r="V42" i="1"/>
  <c r="T42" i="1"/>
  <c r="IE39" i="1"/>
  <c r="IC39" i="1"/>
  <c r="HZ39" i="1"/>
  <c r="HX39" i="1"/>
  <c r="HU39" i="1"/>
  <c r="HS39" i="1"/>
  <c r="HP39" i="1"/>
  <c r="HN39" i="1"/>
  <c r="HK39" i="1"/>
  <c r="HI39" i="1"/>
  <c r="HF39" i="1"/>
  <c r="HD39" i="1"/>
  <c r="HA39" i="1"/>
  <c r="GY39" i="1"/>
  <c r="GV39" i="1"/>
  <c r="GT39" i="1"/>
  <c r="GQ39" i="1"/>
  <c r="GO39" i="1"/>
  <c r="GL39" i="1"/>
  <c r="GJ39" i="1"/>
  <c r="GG39" i="1"/>
  <c r="GE39" i="1"/>
  <c r="GB39" i="1"/>
  <c r="FZ39" i="1"/>
  <c r="FW39" i="1"/>
  <c r="FU39" i="1"/>
  <c r="FR39" i="1"/>
  <c r="FP39" i="1"/>
  <c r="FM39" i="1"/>
  <c r="FK39" i="1"/>
  <c r="FH39" i="1"/>
  <c r="FF39" i="1"/>
  <c r="FC39" i="1"/>
  <c r="FA39" i="1"/>
  <c r="EX39" i="1"/>
  <c r="EV39" i="1"/>
  <c r="ES39" i="1"/>
  <c r="EQ39" i="1"/>
  <c r="EN39" i="1"/>
  <c r="EL39" i="1"/>
  <c r="EI39" i="1"/>
  <c r="EG39" i="1"/>
  <c r="ED39" i="1"/>
  <c r="EB39" i="1"/>
  <c r="DY39" i="1"/>
  <c r="DW39" i="1"/>
  <c r="DT39" i="1"/>
  <c r="DR39" i="1"/>
  <c r="DO39" i="1"/>
  <c r="DM39" i="1"/>
  <c r="DJ39" i="1"/>
  <c r="DH39" i="1"/>
  <c r="DE39" i="1"/>
  <c r="DC39" i="1"/>
  <c r="CZ39" i="1"/>
  <c r="CX39" i="1"/>
  <c r="CU39" i="1"/>
  <c r="CS39" i="1"/>
  <c r="CP39" i="1"/>
  <c r="CN39" i="1"/>
  <c r="CK39" i="1"/>
  <c r="CI39" i="1"/>
  <c r="CF39" i="1"/>
  <c r="CD39" i="1"/>
  <c r="BZ39" i="1"/>
  <c r="BX39" i="1"/>
  <c r="BU39" i="1"/>
  <c r="BS39" i="1"/>
  <c r="BP39" i="1"/>
  <c r="BN39" i="1"/>
  <c r="BK39" i="1"/>
  <c r="BI39" i="1"/>
  <c r="BF39" i="1"/>
  <c r="BD39" i="1"/>
  <c r="BA39" i="1"/>
  <c r="AY39" i="1"/>
  <c r="AV39" i="1"/>
  <c r="AT39" i="1"/>
  <c r="AQ39" i="1"/>
  <c r="AO39" i="1"/>
  <c r="AK39" i="1"/>
  <c r="AI39" i="1"/>
  <c r="AF39" i="1"/>
  <c r="AD39" i="1"/>
  <c r="AA39" i="1"/>
  <c r="Y39" i="1"/>
  <c r="V39" i="1"/>
  <c r="T39" i="1"/>
  <c r="IE38" i="1"/>
  <c r="IC38" i="1"/>
  <c r="HZ38" i="1"/>
  <c r="HX38" i="1"/>
  <c r="HU38" i="1"/>
  <c r="HS38" i="1"/>
  <c r="HP38" i="1"/>
  <c r="HN38" i="1"/>
  <c r="HK38" i="1"/>
  <c r="HI38" i="1"/>
  <c r="HF38" i="1"/>
  <c r="HD38" i="1"/>
  <c r="HA38" i="1"/>
  <c r="GY38" i="1"/>
  <c r="GV38" i="1"/>
  <c r="GT38" i="1"/>
  <c r="GQ38" i="1"/>
  <c r="GO38" i="1"/>
  <c r="GL38" i="1"/>
  <c r="GJ38" i="1"/>
  <c r="GG38" i="1"/>
  <c r="GE38" i="1"/>
  <c r="GB38" i="1"/>
  <c r="FZ38" i="1"/>
  <c r="FW38" i="1"/>
  <c r="FU38" i="1"/>
  <c r="FR38" i="1"/>
  <c r="FP38" i="1"/>
  <c r="FM38" i="1"/>
  <c r="FK38" i="1"/>
  <c r="FH38" i="1"/>
  <c r="FF38" i="1"/>
  <c r="FC38" i="1"/>
  <c r="FA38" i="1"/>
  <c r="EX38" i="1"/>
  <c r="EV38" i="1"/>
  <c r="ES38" i="1"/>
  <c r="EQ38" i="1"/>
  <c r="EN38" i="1"/>
  <c r="EL38" i="1"/>
  <c r="EI38" i="1"/>
  <c r="EG38" i="1"/>
  <c r="ED38" i="1"/>
  <c r="EB38" i="1"/>
  <c r="DY38" i="1"/>
  <c r="DW38" i="1"/>
  <c r="DT38" i="1"/>
  <c r="DR38" i="1"/>
  <c r="DO38" i="1"/>
  <c r="DM38" i="1"/>
  <c r="DJ38" i="1"/>
  <c r="DH38" i="1"/>
  <c r="DE38" i="1"/>
  <c r="DC38" i="1"/>
  <c r="CZ38" i="1"/>
  <c r="CX38" i="1"/>
  <c r="CU38" i="1"/>
  <c r="CS38" i="1"/>
  <c r="CP38" i="1"/>
  <c r="CN38" i="1"/>
  <c r="CK38" i="1"/>
  <c r="CI38" i="1"/>
  <c r="CF38" i="1"/>
  <c r="CD38" i="1"/>
  <c r="BZ38" i="1"/>
  <c r="BX38" i="1"/>
  <c r="BU38" i="1"/>
  <c r="BS38" i="1"/>
  <c r="BP38" i="1"/>
  <c r="BN38" i="1"/>
  <c r="BK38" i="1"/>
  <c r="BI38" i="1"/>
  <c r="BF38" i="1"/>
  <c r="BD38" i="1"/>
  <c r="BA38" i="1"/>
  <c r="AY38" i="1"/>
  <c r="AV38" i="1"/>
  <c r="AT38" i="1"/>
  <c r="AQ38" i="1"/>
  <c r="AO38" i="1"/>
  <c r="AK38" i="1"/>
  <c r="AI38" i="1"/>
  <c r="AF38" i="1"/>
  <c r="AD38" i="1"/>
  <c r="AA38" i="1"/>
  <c r="Y38" i="1"/>
  <c r="V38" i="1"/>
  <c r="T38" i="1"/>
  <c r="IE37" i="1"/>
  <c r="IC37" i="1"/>
  <c r="HZ37" i="1"/>
  <c r="HX37" i="1"/>
  <c r="HU37" i="1"/>
  <c r="HS37" i="1"/>
  <c r="HP37" i="1"/>
  <c r="HN37" i="1"/>
  <c r="HK37" i="1"/>
  <c r="HI37" i="1"/>
  <c r="HF37" i="1"/>
  <c r="HD37" i="1"/>
  <c r="HA37" i="1"/>
  <c r="GY37" i="1"/>
  <c r="GV37" i="1"/>
  <c r="GT37" i="1"/>
  <c r="GQ37" i="1"/>
  <c r="GO37" i="1"/>
  <c r="GL37" i="1"/>
  <c r="GJ37" i="1"/>
  <c r="GG37" i="1"/>
  <c r="GE37" i="1"/>
  <c r="GB37" i="1"/>
  <c r="FZ37" i="1"/>
  <c r="FW37" i="1"/>
  <c r="FU37" i="1"/>
  <c r="FR37" i="1"/>
  <c r="FP37" i="1"/>
  <c r="FM37" i="1"/>
  <c r="FK37" i="1"/>
  <c r="FH37" i="1"/>
  <c r="FF37" i="1"/>
  <c r="FC37" i="1"/>
  <c r="FA37" i="1"/>
  <c r="EX37" i="1"/>
  <c r="EV37" i="1"/>
  <c r="ES37" i="1"/>
  <c r="EQ37" i="1"/>
  <c r="EN37" i="1"/>
  <c r="EL37" i="1"/>
  <c r="EI37" i="1"/>
  <c r="EG37" i="1"/>
  <c r="ED37" i="1"/>
  <c r="EB37" i="1"/>
  <c r="DY37" i="1"/>
  <c r="DW37" i="1"/>
  <c r="DT37" i="1"/>
  <c r="DR37" i="1"/>
  <c r="DO37" i="1"/>
  <c r="DM37" i="1"/>
  <c r="DJ37" i="1"/>
  <c r="DH37" i="1"/>
  <c r="DE37" i="1"/>
  <c r="DC37" i="1"/>
  <c r="CZ37" i="1"/>
  <c r="CX37" i="1"/>
  <c r="CU37" i="1"/>
  <c r="CS37" i="1"/>
  <c r="CP37" i="1"/>
  <c r="CN37" i="1"/>
  <c r="CK37" i="1"/>
  <c r="CI37" i="1"/>
  <c r="CF37" i="1"/>
  <c r="CD37" i="1"/>
  <c r="BZ37" i="1"/>
  <c r="BX37" i="1"/>
  <c r="BU37" i="1"/>
  <c r="BS37" i="1"/>
  <c r="BP37" i="1"/>
  <c r="BN37" i="1"/>
  <c r="BK37" i="1"/>
  <c r="BI37" i="1"/>
  <c r="BF37" i="1"/>
  <c r="BD37" i="1"/>
  <c r="BA37" i="1"/>
  <c r="AY37" i="1"/>
  <c r="AV37" i="1"/>
  <c r="AT37" i="1"/>
  <c r="AQ37" i="1"/>
  <c r="AO37" i="1"/>
  <c r="AK37" i="1"/>
  <c r="AI37" i="1"/>
  <c r="AF37" i="1"/>
  <c r="AD37" i="1"/>
  <c r="AA37" i="1"/>
  <c r="Y37" i="1"/>
  <c r="V37" i="1"/>
  <c r="T37" i="1"/>
  <c r="IE36" i="1"/>
  <c r="IC36" i="1"/>
  <c r="HZ36" i="1"/>
  <c r="HX36" i="1"/>
  <c r="HU36" i="1"/>
  <c r="HS36" i="1"/>
  <c r="HP36" i="1"/>
  <c r="HN36" i="1"/>
  <c r="HK36" i="1"/>
  <c r="HI36" i="1"/>
  <c r="HF36" i="1"/>
  <c r="HD36" i="1"/>
  <c r="HA36" i="1"/>
  <c r="GY36" i="1"/>
  <c r="GV36" i="1"/>
  <c r="GT36" i="1"/>
  <c r="GQ36" i="1"/>
  <c r="GO36" i="1"/>
  <c r="GL36" i="1"/>
  <c r="GJ36" i="1"/>
  <c r="GG36" i="1"/>
  <c r="GE36" i="1"/>
  <c r="GB36" i="1"/>
  <c r="FZ36" i="1"/>
  <c r="FW36" i="1"/>
  <c r="FU36" i="1"/>
  <c r="FR36" i="1"/>
  <c r="FP36" i="1"/>
  <c r="FM36" i="1"/>
  <c r="FK36" i="1"/>
  <c r="FH36" i="1"/>
  <c r="FF36" i="1"/>
  <c r="FC36" i="1"/>
  <c r="FA36" i="1"/>
  <c r="EX36" i="1"/>
  <c r="EV36" i="1"/>
  <c r="ES36" i="1"/>
  <c r="EQ36" i="1"/>
  <c r="EN36" i="1"/>
  <c r="EL36" i="1"/>
  <c r="EI36" i="1"/>
  <c r="EG36" i="1"/>
  <c r="ED36" i="1"/>
  <c r="EB36" i="1"/>
  <c r="DY36" i="1"/>
  <c r="DW36" i="1"/>
  <c r="DT36" i="1"/>
  <c r="DR36" i="1"/>
  <c r="DO36" i="1"/>
  <c r="DM36" i="1"/>
  <c r="DJ36" i="1"/>
  <c r="DH36" i="1"/>
  <c r="DE36" i="1"/>
  <c r="DC36" i="1"/>
  <c r="CZ36" i="1"/>
  <c r="CX36" i="1"/>
  <c r="CU36" i="1"/>
  <c r="CS36" i="1"/>
  <c r="CP36" i="1"/>
  <c r="CN36" i="1"/>
  <c r="CK36" i="1"/>
  <c r="CI36" i="1"/>
  <c r="CF36" i="1"/>
  <c r="CD36" i="1"/>
  <c r="BZ36" i="1"/>
  <c r="BX36" i="1"/>
  <c r="BU36" i="1"/>
  <c r="BS36" i="1"/>
  <c r="BP36" i="1"/>
  <c r="BN36" i="1"/>
  <c r="BK36" i="1"/>
  <c r="BI36" i="1"/>
  <c r="BF36" i="1"/>
  <c r="BD36" i="1"/>
  <c r="BA36" i="1"/>
  <c r="AY36" i="1"/>
  <c r="AV36" i="1"/>
  <c r="AT36" i="1"/>
  <c r="AQ36" i="1"/>
  <c r="AO36" i="1"/>
  <c r="AK36" i="1"/>
  <c r="AI36" i="1"/>
  <c r="AF36" i="1"/>
  <c r="AD36" i="1"/>
  <c r="AA36" i="1"/>
  <c r="Y36" i="1"/>
  <c r="V36" i="1"/>
  <c r="T36" i="1"/>
  <c r="IE35" i="1"/>
  <c r="IC35" i="1"/>
  <c r="HZ35" i="1"/>
  <c r="HX35" i="1"/>
  <c r="HU35" i="1"/>
  <c r="HS35" i="1"/>
  <c r="HP35" i="1"/>
  <c r="HN35" i="1"/>
  <c r="HK35" i="1"/>
  <c r="HI35" i="1"/>
  <c r="HF35" i="1"/>
  <c r="HD35" i="1"/>
  <c r="HA35" i="1"/>
  <c r="GY35" i="1"/>
  <c r="GV35" i="1"/>
  <c r="GT35" i="1"/>
  <c r="GQ35" i="1"/>
  <c r="GO35" i="1"/>
  <c r="GL35" i="1"/>
  <c r="GJ35" i="1"/>
  <c r="GG35" i="1"/>
  <c r="GE35" i="1"/>
  <c r="GB35" i="1"/>
  <c r="FZ35" i="1"/>
  <c r="FW35" i="1"/>
  <c r="FU35" i="1"/>
  <c r="FR35" i="1"/>
  <c r="FP35" i="1"/>
  <c r="FM35" i="1"/>
  <c r="FK35" i="1"/>
  <c r="FH35" i="1"/>
  <c r="FF35" i="1"/>
  <c r="FC35" i="1"/>
  <c r="FA35" i="1"/>
  <c r="EX35" i="1"/>
  <c r="EV35" i="1"/>
  <c r="ES35" i="1"/>
  <c r="EQ35" i="1"/>
  <c r="EN35" i="1"/>
  <c r="EL35" i="1"/>
  <c r="EI35" i="1"/>
  <c r="EG35" i="1"/>
  <c r="ED35" i="1"/>
  <c r="EB35" i="1"/>
  <c r="DY35" i="1"/>
  <c r="DW35" i="1"/>
  <c r="DT35" i="1"/>
  <c r="DR35" i="1"/>
  <c r="DO35" i="1"/>
  <c r="DM35" i="1"/>
  <c r="DJ35" i="1"/>
  <c r="DH35" i="1"/>
  <c r="DE35" i="1"/>
  <c r="DC35" i="1"/>
  <c r="CZ35" i="1"/>
  <c r="CX35" i="1"/>
  <c r="CU35" i="1"/>
  <c r="CS35" i="1"/>
  <c r="CP35" i="1"/>
  <c r="CN35" i="1"/>
  <c r="CK35" i="1"/>
  <c r="CI35" i="1"/>
  <c r="CF35" i="1"/>
  <c r="CD35" i="1"/>
  <c r="BZ35" i="1"/>
  <c r="BX35" i="1"/>
  <c r="BU35" i="1"/>
  <c r="BS35" i="1"/>
  <c r="BP35" i="1"/>
  <c r="BN35" i="1"/>
  <c r="BK35" i="1"/>
  <c r="BI35" i="1"/>
  <c r="BF35" i="1"/>
  <c r="BD35" i="1"/>
  <c r="BA35" i="1"/>
  <c r="AY35" i="1"/>
  <c r="AV35" i="1"/>
  <c r="AT35" i="1"/>
  <c r="AQ35" i="1"/>
  <c r="AO35" i="1"/>
  <c r="AK35" i="1"/>
  <c r="AI35" i="1"/>
  <c r="AF35" i="1"/>
  <c r="AD35" i="1"/>
  <c r="AA35" i="1"/>
  <c r="Y35" i="1"/>
  <c r="V35" i="1"/>
  <c r="T35" i="1"/>
  <c r="IE34" i="1"/>
  <c r="IC34" i="1"/>
  <c r="HZ34" i="1"/>
  <c r="HX34" i="1"/>
  <c r="HU34" i="1"/>
  <c r="HS34" i="1"/>
  <c r="HP34" i="1"/>
  <c r="HN34" i="1"/>
  <c r="HK34" i="1"/>
  <c r="HI34" i="1"/>
  <c r="HF34" i="1"/>
  <c r="HD34" i="1"/>
  <c r="HA34" i="1"/>
  <c r="GY34" i="1"/>
  <c r="GV34" i="1"/>
  <c r="GT34" i="1"/>
  <c r="GQ34" i="1"/>
  <c r="GO34" i="1"/>
  <c r="GL34" i="1"/>
  <c r="GJ34" i="1"/>
  <c r="GG34" i="1"/>
  <c r="GE34" i="1"/>
  <c r="GB34" i="1"/>
  <c r="FZ34" i="1"/>
  <c r="FW34" i="1"/>
  <c r="FU34" i="1"/>
  <c r="FR34" i="1"/>
  <c r="FP34" i="1"/>
  <c r="FM34" i="1"/>
  <c r="FK34" i="1"/>
  <c r="FH34" i="1"/>
  <c r="FF34" i="1"/>
  <c r="FC34" i="1"/>
  <c r="FA34" i="1"/>
  <c r="EX34" i="1"/>
  <c r="EV34" i="1"/>
  <c r="ES34" i="1"/>
  <c r="EQ34" i="1"/>
  <c r="EN34" i="1"/>
  <c r="EL34" i="1"/>
  <c r="EI34" i="1"/>
  <c r="EG34" i="1"/>
  <c r="ED34" i="1"/>
  <c r="EB34" i="1"/>
  <c r="DY34" i="1"/>
  <c r="DW34" i="1"/>
  <c r="DT34" i="1"/>
  <c r="DR34" i="1"/>
  <c r="DO34" i="1"/>
  <c r="DM34" i="1"/>
  <c r="DJ34" i="1"/>
  <c r="DH34" i="1"/>
  <c r="DE34" i="1"/>
  <c r="DC34" i="1"/>
  <c r="CZ34" i="1"/>
  <c r="CX34" i="1"/>
  <c r="CU34" i="1"/>
  <c r="CS34" i="1"/>
  <c r="CP34" i="1"/>
  <c r="CN34" i="1"/>
  <c r="CK34" i="1"/>
  <c r="CI34" i="1"/>
  <c r="CF34" i="1"/>
  <c r="CD34" i="1"/>
  <c r="BZ34" i="1"/>
  <c r="BX34" i="1"/>
  <c r="BU34" i="1"/>
  <c r="BS34" i="1"/>
  <c r="BP34" i="1"/>
  <c r="BN34" i="1"/>
  <c r="BK34" i="1"/>
  <c r="BI34" i="1"/>
  <c r="BF34" i="1"/>
  <c r="BD34" i="1"/>
  <c r="BA34" i="1"/>
  <c r="AY34" i="1"/>
  <c r="AV34" i="1"/>
  <c r="AT34" i="1"/>
  <c r="AQ34" i="1"/>
  <c r="AO34" i="1"/>
  <c r="AK34" i="1"/>
  <c r="AI34" i="1"/>
  <c r="AF34" i="1"/>
  <c r="AD34" i="1"/>
  <c r="AA34" i="1"/>
  <c r="Y34" i="1"/>
  <c r="V34" i="1"/>
  <c r="T34" i="1"/>
  <c r="IE33" i="1"/>
  <c r="IC33" i="1"/>
  <c r="HZ33" i="1"/>
  <c r="HX33" i="1"/>
  <c r="HU33" i="1"/>
  <c r="HS33" i="1"/>
  <c r="HP33" i="1"/>
  <c r="HN33" i="1"/>
  <c r="HK33" i="1"/>
  <c r="HI33" i="1"/>
  <c r="HF33" i="1"/>
  <c r="HD33" i="1"/>
  <c r="HA33" i="1"/>
  <c r="GY33" i="1"/>
  <c r="GV33" i="1"/>
  <c r="GT33" i="1"/>
  <c r="GQ33" i="1"/>
  <c r="GO33" i="1"/>
  <c r="GL33" i="1"/>
  <c r="GJ33" i="1"/>
  <c r="GG33" i="1"/>
  <c r="GE33" i="1"/>
  <c r="GB33" i="1"/>
  <c r="FZ33" i="1"/>
  <c r="FW33" i="1"/>
  <c r="FU33" i="1"/>
  <c r="FR33" i="1"/>
  <c r="FP33" i="1"/>
  <c r="FM33" i="1"/>
  <c r="FK33" i="1"/>
  <c r="FH33" i="1"/>
  <c r="FF33" i="1"/>
  <c r="FC33" i="1"/>
  <c r="FA33" i="1"/>
  <c r="EX33" i="1"/>
  <c r="EV33" i="1"/>
  <c r="ES33" i="1"/>
  <c r="EQ33" i="1"/>
  <c r="EN33" i="1"/>
  <c r="EL33" i="1"/>
  <c r="EI33" i="1"/>
  <c r="EG33" i="1"/>
  <c r="ED33" i="1"/>
  <c r="EB33" i="1"/>
  <c r="DY33" i="1"/>
  <c r="DW33" i="1"/>
  <c r="DT33" i="1"/>
  <c r="DR33" i="1"/>
  <c r="DO33" i="1"/>
  <c r="DM33" i="1"/>
  <c r="DJ33" i="1"/>
  <c r="DH33" i="1"/>
  <c r="DE33" i="1"/>
  <c r="DC33" i="1"/>
  <c r="CZ33" i="1"/>
  <c r="CX33" i="1"/>
  <c r="CU33" i="1"/>
  <c r="CS33" i="1"/>
  <c r="CP33" i="1"/>
  <c r="CN33" i="1"/>
  <c r="CK33" i="1"/>
  <c r="CI33" i="1"/>
  <c r="CF33" i="1"/>
  <c r="CD33" i="1"/>
  <c r="BZ33" i="1"/>
  <c r="BX33" i="1"/>
  <c r="BU33" i="1"/>
  <c r="BS33" i="1"/>
  <c r="BP33" i="1"/>
  <c r="BN33" i="1"/>
  <c r="BK33" i="1"/>
  <c r="BI33" i="1"/>
  <c r="BF33" i="1"/>
  <c r="BD33" i="1"/>
  <c r="BA33" i="1"/>
  <c r="AY33" i="1"/>
  <c r="AV33" i="1"/>
  <c r="AT33" i="1"/>
  <c r="AQ33" i="1"/>
  <c r="AO33" i="1"/>
  <c r="AK33" i="1"/>
  <c r="AI33" i="1"/>
  <c r="AF33" i="1"/>
  <c r="AD33" i="1"/>
  <c r="AA33" i="1"/>
  <c r="Y33" i="1"/>
  <c r="V33" i="1"/>
  <c r="T33" i="1"/>
  <c r="IE32" i="1"/>
  <c r="IC32" i="1"/>
  <c r="HZ32" i="1"/>
  <c r="HX32" i="1"/>
  <c r="HU32" i="1"/>
  <c r="HS32" i="1"/>
  <c r="HP32" i="1"/>
  <c r="HN32" i="1"/>
  <c r="HK32" i="1"/>
  <c r="HI32" i="1"/>
  <c r="HF32" i="1"/>
  <c r="HD32" i="1"/>
  <c r="HA32" i="1"/>
  <c r="GY32" i="1"/>
  <c r="GV32" i="1"/>
  <c r="GT32" i="1"/>
  <c r="GQ32" i="1"/>
  <c r="GO32" i="1"/>
  <c r="GL32" i="1"/>
  <c r="GJ32" i="1"/>
  <c r="GG32" i="1"/>
  <c r="GE32" i="1"/>
  <c r="GB32" i="1"/>
  <c r="FZ32" i="1"/>
  <c r="FW32" i="1"/>
  <c r="FU32" i="1"/>
  <c r="FR32" i="1"/>
  <c r="FP32" i="1"/>
  <c r="FM32" i="1"/>
  <c r="FK32" i="1"/>
  <c r="FH32" i="1"/>
  <c r="FF32" i="1"/>
  <c r="FC32" i="1"/>
  <c r="FA32" i="1"/>
  <c r="EX32" i="1"/>
  <c r="EV32" i="1"/>
  <c r="ES32" i="1"/>
  <c r="EQ32" i="1"/>
  <c r="EN32" i="1"/>
  <c r="EL32" i="1"/>
  <c r="EI32" i="1"/>
  <c r="EG32" i="1"/>
  <c r="ED32" i="1"/>
  <c r="EB32" i="1"/>
  <c r="DY32" i="1"/>
  <c r="DW32" i="1"/>
  <c r="DT32" i="1"/>
  <c r="DR32" i="1"/>
  <c r="DO32" i="1"/>
  <c r="DM32" i="1"/>
  <c r="DJ32" i="1"/>
  <c r="DH32" i="1"/>
  <c r="DE32" i="1"/>
  <c r="DC32" i="1"/>
  <c r="CZ32" i="1"/>
  <c r="CX32" i="1"/>
  <c r="CU32" i="1"/>
  <c r="CS32" i="1"/>
  <c r="CP32" i="1"/>
  <c r="CN32" i="1"/>
  <c r="CK32" i="1"/>
  <c r="CI32" i="1"/>
  <c r="CF32" i="1"/>
  <c r="CD32" i="1"/>
  <c r="BZ32" i="1"/>
  <c r="BX32" i="1"/>
  <c r="BU32" i="1"/>
  <c r="BS32" i="1"/>
  <c r="BP32" i="1"/>
  <c r="BN32" i="1"/>
  <c r="BK32" i="1"/>
  <c r="BI32" i="1"/>
  <c r="BF32" i="1"/>
  <c r="BD32" i="1"/>
  <c r="BA32" i="1"/>
  <c r="AY32" i="1"/>
  <c r="AV32" i="1"/>
  <c r="AT32" i="1"/>
  <c r="AQ32" i="1"/>
  <c r="AO32" i="1"/>
  <c r="AK32" i="1"/>
  <c r="AI32" i="1"/>
  <c r="AF32" i="1"/>
  <c r="AD32" i="1"/>
  <c r="AA32" i="1"/>
  <c r="Y32" i="1"/>
  <c r="V32" i="1"/>
  <c r="T32" i="1"/>
  <c r="IE31" i="1"/>
  <c r="IC31" i="1"/>
  <c r="HZ31" i="1"/>
  <c r="HX31" i="1"/>
  <c r="HU31" i="1"/>
  <c r="HS31" i="1"/>
  <c r="HP31" i="1"/>
  <c r="HN31" i="1"/>
  <c r="HK31" i="1"/>
  <c r="HI31" i="1"/>
  <c r="HF31" i="1"/>
  <c r="HD31" i="1"/>
  <c r="HA31" i="1"/>
  <c r="GY31" i="1"/>
  <c r="GV31" i="1"/>
  <c r="GT31" i="1"/>
  <c r="GQ31" i="1"/>
  <c r="GO31" i="1"/>
  <c r="GL31" i="1"/>
  <c r="GJ31" i="1"/>
  <c r="GG31" i="1"/>
  <c r="GE31" i="1"/>
  <c r="GB31" i="1"/>
  <c r="FZ31" i="1"/>
  <c r="FW31" i="1"/>
  <c r="FU31" i="1"/>
  <c r="FR31" i="1"/>
  <c r="FP31" i="1"/>
  <c r="FM31" i="1"/>
  <c r="FK31" i="1"/>
  <c r="FH31" i="1"/>
  <c r="FF31" i="1"/>
  <c r="FC31" i="1"/>
  <c r="FA31" i="1"/>
  <c r="EX31" i="1"/>
  <c r="EV31" i="1"/>
  <c r="ES31" i="1"/>
  <c r="EQ31" i="1"/>
  <c r="EN31" i="1"/>
  <c r="EL31" i="1"/>
  <c r="EI31" i="1"/>
  <c r="EG31" i="1"/>
  <c r="ED31" i="1"/>
  <c r="EB31" i="1"/>
  <c r="DY31" i="1"/>
  <c r="DW31" i="1"/>
  <c r="DT31" i="1"/>
  <c r="DR31" i="1"/>
  <c r="DO31" i="1"/>
  <c r="DM31" i="1"/>
  <c r="DJ31" i="1"/>
  <c r="DH31" i="1"/>
  <c r="DE31" i="1"/>
  <c r="DC31" i="1"/>
  <c r="CZ31" i="1"/>
  <c r="CX31" i="1"/>
  <c r="CU31" i="1"/>
  <c r="CS31" i="1"/>
  <c r="CP31" i="1"/>
  <c r="CN31" i="1"/>
  <c r="CK31" i="1"/>
  <c r="CI31" i="1"/>
  <c r="CF31" i="1"/>
  <c r="CD31" i="1"/>
  <c r="BZ31" i="1"/>
  <c r="BX31" i="1"/>
  <c r="BU31" i="1"/>
  <c r="BS31" i="1"/>
  <c r="BP31" i="1"/>
  <c r="BN31" i="1"/>
  <c r="BK31" i="1"/>
  <c r="BI31" i="1"/>
  <c r="BF31" i="1"/>
  <c r="BD31" i="1"/>
  <c r="BA31" i="1"/>
  <c r="AY31" i="1"/>
  <c r="AV31" i="1"/>
  <c r="AT31" i="1"/>
  <c r="AQ31" i="1"/>
  <c r="AO31" i="1"/>
  <c r="AK31" i="1"/>
  <c r="AI31" i="1"/>
  <c r="AF31" i="1"/>
  <c r="AD31" i="1"/>
  <c r="AA31" i="1"/>
  <c r="Y31" i="1"/>
  <c r="V31" i="1"/>
  <c r="T31" i="1"/>
  <c r="IE30" i="1"/>
  <c r="IC30" i="1"/>
  <c r="HZ30" i="1"/>
  <c r="HX30" i="1"/>
  <c r="HU30" i="1"/>
  <c r="HS30" i="1"/>
  <c r="HP30" i="1"/>
  <c r="HN30" i="1"/>
  <c r="HK30" i="1"/>
  <c r="HI30" i="1"/>
  <c r="HF30" i="1"/>
  <c r="HD30" i="1"/>
  <c r="HA30" i="1"/>
  <c r="GY30" i="1"/>
  <c r="GV30" i="1"/>
  <c r="GT30" i="1"/>
  <c r="GQ30" i="1"/>
  <c r="GO30" i="1"/>
  <c r="GL30" i="1"/>
  <c r="GJ30" i="1"/>
  <c r="GG30" i="1"/>
  <c r="GE30" i="1"/>
  <c r="GB30" i="1"/>
  <c r="FZ30" i="1"/>
  <c r="FW30" i="1"/>
  <c r="FU30" i="1"/>
  <c r="FR30" i="1"/>
  <c r="FP30" i="1"/>
  <c r="FM30" i="1"/>
  <c r="FK30" i="1"/>
  <c r="FH30" i="1"/>
  <c r="FF30" i="1"/>
  <c r="FC30" i="1"/>
  <c r="FA30" i="1"/>
  <c r="EX30" i="1"/>
  <c r="EV30" i="1"/>
  <c r="ES30" i="1"/>
  <c r="EQ30" i="1"/>
  <c r="EN30" i="1"/>
  <c r="EL30" i="1"/>
  <c r="EI30" i="1"/>
  <c r="EG30" i="1"/>
  <c r="ED30" i="1"/>
  <c r="EB30" i="1"/>
  <c r="DY30" i="1"/>
  <c r="DW30" i="1"/>
  <c r="DT30" i="1"/>
  <c r="DR30" i="1"/>
  <c r="DO30" i="1"/>
  <c r="DM30" i="1"/>
  <c r="DJ30" i="1"/>
  <c r="DH30" i="1"/>
  <c r="DE30" i="1"/>
  <c r="DC30" i="1"/>
  <c r="CZ30" i="1"/>
  <c r="CX30" i="1"/>
  <c r="CU30" i="1"/>
  <c r="CS30" i="1"/>
  <c r="CP30" i="1"/>
  <c r="CN30" i="1"/>
  <c r="CK30" i="1"/>
  <c r="CI30" i="1"/>
  <c r="CF30" i="1"/>
  <c r="CD30" i="1"/>
  <c r="BZ30" i="1"/>
  <c r="BX30" i="1"/>
  <c r="BU30" i="1"/>
  <c r="BS30" i="1"/>
  <c r="BP30" i="1"/>
  <c r="BN30" i="1"/>
  <c r="BK30" i="1"/>
  <c r="BI30" i="1"/>
  <c r="BF30" i="1"/>
  <c r="BD30" i="1"/>
  <c r="BA30" i="1"/>
  <c r="AY30" i="1"/>
  <c r="AV30" i="1"/>
  <c r="AT30" i="1"/>
  <c r="AQ30" i="1"/>
  <c r="AO30" i="1"/>
  <c r="AK30" i="1"/>
  <c r="AI30" i="1"/>
  <c r="AF30" i="1"/>
  <c r="AD30" i="1"/>
  <c r="AA30" i="1"/>
  <c r="Y30" i="1"/>
  <c r="V30" i="1"/>
  <c r="T30" i="1"/>
  <c r="IE29" i="1"/>
  <c r="IC29" i="1"/>
  <c r="HZ29" i="1"/>
  <c r="HX29" i="1"/>
  <c r="HU29" i="1"/>
  <c r="HS29" i="1"/>
  <c r="HP29" i="1"/>
  <c r="HN29" i="1"/>
  <c r="HK29" i="1"/>
  <c r="HI29" i="1"/>
  <c r="HF29" i="1"/>
  <c r="HD29" i="1"/>
  <c r="HA29" i="1"/>
  <c r="GY29" i="1"/>
  <c r="GV29" i="1"/>
  <c r="GT29" i="1"/>
  <c r="GQ29" i="1"/>
  <c r="GO29" i="1"/>
  <c r="GL29" i="1"/>
  <c r="GJ29" i="1"/>
  <c r="GG29" i="1"/>
  <c r="GE29" i="1"/>
  <c r="GB29" i="1"/>
  <c r="FZ29" i="1"/>
  <c r="FW29" i="1"/>
  <c r="FU29" i="1"/>
  <c r="FR29" i="1"/>
  <c r="FP29" i="1"/>
  <c r="FM29" i="1"/>
  <c r="FK29" i="1"/>
  <c r="FH29" i="1"/>
  <c r="FF29" i="1"/>
  <c r="FC29" i="1"/>
  <c r="FA29" i="1"/>
  <c r="EX29" i="1"/>
  <c r="EV29" i="1"/>
  <c r="ES29" i="1"/>
  <c r="EQ29" i="1"/>
  <c r="EN29" i="1"/>
  <c r="EL29" i="1"/>
  <c r="EI29" i="1"/>
  <c r="EG29" i="1"/>
  <c r="ED29" i="1"/>
  <c r="EB29" i="1"/>
  <c r="DY29" i="1"/>
  <c r="DW29" i="1"/>
  <c r="DT29" i="1"/>
  <c r="DR29" i="1"/>
  <c r="DO29" i="1"/>
  <c r="DM29" i="1"/>
  <c r="DJ29" i="1"/>
  <c r="DH29" i="1"/>
  <c r="DE29" i="1"/>
  <c r="DC29" i="1"/>
  <c r="CZ29" i="1"/>
  <c r="CX29" i="1"/>
  <c r="CU29" i="1"/>
  <c r="CS29" i="1"/>
  <c r="CP29" i="1"/>
  <c r="CN29" i="1"/>
  <c r="CK29" i="1"/>
  <c r="CI29" i="1"/>
  <c r="CF29" i="1"/>
  <c r="CD29" i="1"/>
  <c r="BZ29" i="1"/>
  <c r="BX29" i="1"/>
  <c r="BU29" i="1"/>
  <c r="BS29" i="1"/>
  <c r="BP29" i="1"/>
  <c r="BN29" i="1"/>
  <c r="BK29" i="1"/>
  <c r="BI29" i="1"/>
  <c r="BF29" i="1"/>
  <c r="BD29" i="1"/>
  <c r="BA29" i="1"/>
  <c r="AY29" i="1"/>
  <c r="AV29" i="1"/>
  <c r="AT29" i="1"/>
  <c r="AQ29" i="1"/>
  <c r="AO29" i="1"/>
  <c r="AK29" i="1"/>
  <c r="AI29" i="1"/>
  <c r="AF29" i="1"/>
  <c r="AD29" i="1"/>
  <c r="AA29" i="1"/>
  <c r="Y29" i="1"/>
  <c r="V29" i="1"/>
  <c r="T29" i="1"/>
  <c r="IE28" i="1"/>
  <c r="IC28" i="1"/>
  <c r="HZ28" i="1"/>
  <c r="HX28" i="1"/>
  <c r="HU28" i="1"/>
  <c r="HS28" i="1"/>
  <c r="HP28" i="1"/>
  <c r="HN28" i="1"/>
  <c r="HK28" i="1"/>
  <c r="HI28" i="1"/>
  <c r="HF28" i="1"/>
  <c r="HD28" i="1"/>
  <c r="HA28" i="1"/>
  <c r="GY28" i="1"/>
  <c r="GV28" i="1"/>
  <c r="GT28" i="1"/>
  <c r="GQ28" i="1"/>
  <c r="GO28" i="1"/>
  <c r="GL28" i="1"/>
  <c r="GJ28" i="1"/>
  <c r="GG28" i="1"/>
  <c r="GE28" i="1"/>
  <c r="GB28" i="1"/>
  <c r="FZ28" i="1"/>
  <c r="FW28" i="1"/>
  <c r="FU28" i="1"/>
  <c r="FR28" i="1"/>
  <c r="FP28" i="1"/>
  <c r="FM28" i="1"/>
  <c r="FK28" i="1"/>
  <c r="FH28" i="1"/>
  <c r="FF28" i="1"/>
  <c r="FC28" i="1"/>
  <c r="FA28" i="1"/>
  <c r="EX28" i="1"/>
  <c r="EV28" i="1"/>
  <c r="ES28" i="1"/>
  <c r="EQ28" i="1"/>
  <c r="EN28" i="1"/>
  <c r="EL28" i="1"/>
  <c r="EI28" i="1"/>
  <c r="EG28" i="1"/>
  <c r="ED28" i="1"/>
  <c r="EB28" i="1"/>
  <c r="DY28" i="1"/>
  <c r="DW28" i="1"/>
  <c r="DT28" i="1"/>
  <c r="DR28" i="1"/>
  <c r="DO28" i="1"/>
  <c r="DM28" i="1"/>
  <c r="DJ28" i="1"/>
  <c r="DH28" i="1"/>
  <c r="DE28" i="1"/>
  <c r="DC28" i="1"/>
  <c r="CZ28" i="1"/>
  <c r="CX28" i="1"/>
  <c r="CU28" i="1"/>
  <c r="CS28" i="1"/>
  <c r="CP28" i="1"/>
  <c r="CN28" i="1"/>
  <c r="CK28" i="1"/>
  <c r="CI28" i="1"/>
  <c r="CF28" i="1"/>
  <c r="CD28" i="1"/>
  <c r="BZ28" i="1"/>
  <c r="BX28" i="1"/>
  <c r="BU28" i="1"/>
  <c r="BS28" i="1"/>
  <c r="BP28" i="1"/>
  <c r="BN28" i="1"/>
  <c r="BK28" i="1"/>
  <c r="BI28" i="1"/>
  <c r="BF28" i="1"/>
  <c r="BD28" i="1"/>
  <c r="BA28" i="1"/>
  <c r="AY28" i="1"/>
  <c r="AV28" i="1"/>
  <c r="AT28" i="1"/>
  <c r="AQ28" i="1"/>
  <c r="AO28" i="1"/>
  <c r="AK28" i="1"/>
  <c r="AI28" i="1"/>
  <c r="AF28" i="1"/>
  <c r="AD28" i="1"/>
  <c r="AA28" i="1"/>
  <c r="Y28" i="1"/>
  <c r="V28" i="1"/>
  <c r="T28" i="1"/>
  <c r="IE27" i="1"/>
  <c r="IC27" i="1"/>
  <c r="HZ27" i="1"/>
  <c r="HX27" i="1"/>
  <c r="HU27" i="1"/>
  <c r="HS27" i="1"/>
  <c r="HP27" i="1"/>
  <c r="HN27" i="1"/>
  <c r="HK27" i="1"/>
  <c r="HI27" i="1"/>
  <c r="HF27" i="1"/>
  <c r="HD27" i="1"/>
  <c r="HA27" i="1"/>
  <c r="GY27" i="1"/>
  <c r="GV27" i="1"/>
  <c r="GT27" i="1"/>
  <c r="GQ27" i="1"/>
  <c r="GO27" i="1"/>
  <c r="GL27" i="1"/>
  <c r="GJ27" i="1"/>
  <c r="GG27" i="1"/>
  <c r="GE27" i="1"/>
  <c r="GB27" i="1"/>
  <c r="FZ27" i="1"/>
  <c r="FW27" i="1"/>
  <c r="FU27" i="1"/>
  <c r="FR27" i="1"/>
  <c r="FP27" i="1"/>
  <c r="FM27" i="1"/>
  <c r="FK27" i="1"/>
  <c r="FH27" i="1"/>
  <c r="FF27" i="1"/>
  <c r="FC27" i="1"/>
  <c r="FA27" i="1"/>
  <c r="EX27" i="1"/>
  <c r="EV27" i="1"/>
  <c r="ES27" i="1"/>
  <c r="EQ27" i="1"/>
  <c r="EN27" i="1"/>
  <c r="EL27" i="1"/>
  <c r="EI27" i="1"/>
  <c r="EG27" i="1"/>
  <c r="ED27" i="1"/>
  <c r="EB27" i="1"/>
  <c r="DY27" i="1"/>
  <c r="DW27" i="1"/>
  <c r="DT27" i="1"/>
  <c r="DR27" i="1"/>
  <c r="DO27" i="1"/>
  <c r="DM27" i="1"/>
  <c r="DJ27" i="1"/>
  <c r="DH27" i="1"/>
  <c r="DE27" i="1"/>
  <c r="DC27" i="1"/>
  <c r="CZ27" i="1"/>
  <c r="CX27" i="1"/>
  <c r="CU27" i="1"/>
  <c r="CS27" i="1"/>
  <c r="CP27" i="1"/>
  <c r="CN27" i="1"/>
  <c r="CK27" i="1"/>
  <c r="CI27" i="1"/>
  <c r="CF27" i="1"/>
  <c r="CD27" i="1"/>
  <c r="BZ27" i="1"/>
  <c r="BX27" i="1"/>
  <c r="BU27" i="1"/>
  <c r="BS27" i="1"/>
  <c r="BP27" i="1"/>
  <c r="BN27" i="1"/>
  <c r="BK27" i="1"/>
  <c r="BI27" i="1"/>
  <c r="BF27" i="1"/>
  <c r="BD27" i="1"/>
  <c r="BA27" i="1"/>
  <c r="AY27" i="1"/>
  <c r="AV27" i="1"/>
  <c r="AT27" i="1"/>
  <c r="AQ27" i="1"/>
  <c r="AO27" i="1"/>
  <c r="AK27" i="1"/>
  <c r="AI27" i="1"/>
  <c r="AF27" i="1"/>
  <c r="AD27" i="1"/>
  <c r="AA27" i="1"/>
  <c r="Y27" i="1"/>
  <c r="V27" i="1"/>
  <c r="T27" i="1"/>
  <c r="IE26" i="1"/>
  <c r="IC26" i="1"/>
  <c r="HZ26" i="1"/>
  <c r="HX26" i="1"/>
  <c r="HU26" i="1"/>
  <c r="HS26" i="1"/>
  <c r="HP26" i="1"/>
  <c r="HN26" i="1"/>
  <c r="HK26" i="1"/>
  <c r="HI26" i="1"/>
  <c r="HF26" i="1"/>
  <c r="HD26" i="1"/>
  <c r="HA26" i="1"/>
  <c r="GY26" i="1"/>
  <c r="GV26" i="1"/>
  <c r="GT26" i="1"/>
  <c r="GQ26" i="1"/>
  <c r="GO26" i="1"/>
  <c r="GL26" i="1"/>
  <c r="GJ26" i="1"/>
  <c r="GG26" i="1"/>
  <c r="GE26" i="1"/>
  <c r="GB26" i="1"/>
  <c r="FZ26" i="1"/>
  <c r="FW26" i="1"/>
  <c r="FU26" i="1"/>
  <c r="FR26" i="1"/>
  <c r="FP26" i="1"/>
  <c r="FM26" i="1"/>
  <c r="FK26" i="1"/>
  <c r="FH26" i="1"/>
  <c r="FF26" i="1"/>
  <c r="FC26" i="1"/>
  <c r="FA26" i="1"/>
  <c r="EX26" i="1"/>
  <c r="EV26" i="1"/>
  <c r="ES26" i="1"/>
  <c r="EQ26" i="1"/>
  <c r="EN26" i="1"/>
  <c r="EL26" i="1"/>
  <c r="EI26" i="1"/>
  <c r="EG26" i="1"/>
  <c r="ED26" i="1"/>
  <c r="EB26" i="1"/>
  <c r="DY26" i="1"/>
  <c r="DW26" i="1"/>
  <c r="DT26" i="1"/>
  <c r="DR26" i="1"/>
  <c r="DO26" i="1"/>
  <c r="DM26" i="1"/>
  <c r="DJ26" i="1"/>
  <c r="DH26" i="1"/>
  <c r="DE26" i="1"/>
  <c r="DC26" i="1"/>
  <c r="CZ26" i="1"/>
  <c r="CX26" i="1"/>
  <c r="CU26" i="1"/>
  <c r="CS26" i="1"/>
  <c r="CP26" i="1"/>
  <c r="CN26" i="1"/>
  <c r="CK26" i="1"/>
  <c r="CI26" i="1"/>
  <c r="CF26" i="1"/>
  <c r="CD26" i="1"/>
  <c r="BZ26" i="1"/>
  <c r="BX26" i="1"/>
  <c r="BU26" i="1"/>
  <c r="BS26" i="1"/>
  <c r="BP26" i="1"/>
  <c r="BN26" i="1"/>
  <c r="BK26" i="1"/>
  <c r="BI26" i="1"/>
  <c r="BF26" i="1"/>
  <c r="BD26" i="1"/>
  <c r="BA26" i="1"/>
  <c r="AY26" i="1"/>
  <c r="AV26" i="1"/>
  <c r="AT26" i="1"/>
  <c r="AQ26" i="1"/>
  <c r="AO26" i="1"/>
  <c r="AK26" i="1"/>
  <c r="AI26" i="1"/>
  <c r="AF26" i="1"/>
  <c r="AD26" i="1"/>
  <c r="AA26" i="1"/>
  <c r="Y26" i="1"/>
  <c r="V26" i="1"/>
  <c r="T26" i="1"/>
  <c r="IE25" i="1"/>
  <c r="IC25" i="1"/>
  <c r="HZ25" i="1"/>
  <c r="HX25" i="1"/>
  <c r="HU25" i="1"/>
  <c r="HS25" i="1"/>
  <c r="HP25" i="1"/>
  <c r="HN25" i="1"/>
  <c r="HK25" i="1"/>
  <c r="HI25" i="1"/>
  <c r="HF25" i="1"/>
  <c r="HD25" i="1"/>
  <c r="HA25" i="1"/>
  <c r="GY25" i="1"/>
  <c r="GV25" i="1"/>
  <c r="GT25" i="1"/>
  <c r="GQ25" i="1"/>
  <c r="GO25" i="1"/>
  <c r="GL25" i="1"/>
  <c r="GJ25" i="1"/>
  <c r="GG25" i="1"/>
  <c r="GE25" i="1"/>
  <c r="GB25" i="1"/>
  <c r="FZ25" i="1"/>
  <c r="FW25" i="1"/>
  <c r="FU25" i="1"/>
  <c r="FR25" i="1"/>
  <c r="FP25" i="1"/>
  <c r="FM25" i="1"/>
  <c r="FK25" i="1"/>
  <c r="FH25" i="1"/>
  <c r="FF25" i="1"/>
  <c r="FC25" i="1"/>
  <c r="FA25" i="1"/>
  <c r="EX25" i="1"/>
  <c r="EV25" i="1"/>
  <c r="ES25" i="1"/>
  <c r="EQ25" i="1"/>
  <c r="EN25" i="1"/>
  <c r="EL25" i="1"/>
  <c r="EI25" i="1"/>
  <c r="EG25" i="1"/>
  <c r="ED25" i="1"/>
  <c r="EB25" i="1"/>
  <c r="DY25" i="1"/>
  <c r="DW25" i="1"/>
  <c r="DT25" i="1"/>
  <c r="DR25" i="1"/>
  <c r="DO25" i="1"/>
  <c r="DM25" i="1"/>
  <c r="DJ25" i="1"/>
  <c r="DH25" i="1"/>
  <c r="DE25" i="1"/>
  <c r="DC25" i="1"/>
  <c r="CZ25" i="1"/>
  <c r="CX25" i="1"/>
  <c r="CU25" i="1"/>
  <c r="CS25" i="1"/>
  <c r="CP25" i="1"/>
  <c r="CN25" i="1"/>
  <c r="CK25" i="1"/>
  <c r="CI25" i="1"/>
  <c r="CF25" i="1"/>
  <c r="CD25" i="1"/>
  <c r="BZ25" i="1"/>
  <c r="BX25" i="1"/>
  <c r="BU25" i="1"/>
  <c r="BS25" i="1"/>
  <c r="BP25" i="1"/>
  <c r="BN25" i="1"/>
  <c r="BK25" i="1"/>
  <c r="BI25" i="1"/>
  <c r="BF25" i="1"/>
  <c r="BD25" i="1"/>
  <c r="BA25" i="1"/>
  <c r="AY25" i="1"/>
  <c r="AV25" i="1"/>
  <c r="AT25" i="1"/>
  <c r="AQ25" i="1"/>
  <c r="AO25" i="1"/>
  <c r="AK25" i="1"/>
  <c r="AI25" i="1"/>
  <c r="AF25" i="1"/>
  <c r="AD25" i="1"/>
  <c r="AA25" i="1"/>
  <c r="Y25" i="1"/>
  <c r="V25" i="1"/>
  <c r="T25" i="1"/>
  <c r="IE24" i="1"/>
  <c r="IC24" i="1"/>
  <c r="HZ24" i="1"/>
  <c r="HX24" i="1"/>
  <c r="HU24" i="1"/>
  <c r="HS24" i="1"/>
  <c r="HP24" i="1"/>
  <c r="HN24" i="1"/>
  <c r="HK24" i="1"/>
  <c r="HI24" i="1"/>
  <c r="HF24" i="1"/>
  <c r="HD24" i="1"/>
  <c r="HA24" i="1"/>
  <c r="GY24" i="1"/>
  <c r="GV24" i="1"/>
  <c r="GT24" i="1"/>
  <c r="GQ24" i="1"/>
  <c r="GO24" i="1"/>
  <c r="GL24" i="1"/>
  <c r="GJ24" i="1"/>
  <c r="GG24" i="1"/>
  <c r="GE24" i="1"/>
  <c r="GB24" i="1"/>
  <c r="FZ24" i="1"/>
  <c r="FW24" i="1"/>
  <c r="FU24" i="1"/>
  <c r="FR24" i="1"/>
  <c r="FP24" i="1"/>
  <c r="FM24" i="1"/>
  <c r="FK24" i="1"/>
  <c r="FH24" i="1"/>
  <c r="FF24" i="1"/>
  <c r="FC24" i="1"/>
  <c r="FA24" i="1"/>
  <c r="EX24" i="1"/>
  <c r="EV24" i="1"/>
  <c r="ES24" i="1"/>
  <c r="EQ24" i="1"/>
  <c r="EN24" i="1"/>
  <c r="EL24" i="1"/>
  <c r="EI24" i="1"/>
  <c r="EG24" i="1"/>
  <c r="ED24" i="1"/>
  <c r="EB24" i="1"/>
  <c r="DY24" i="1"/>
  <c r="DW24" i="1"/>
  <c r="DT24" i="1"/>
  <c r="DR24" i="1"/>
  <c r="DO24" i="1"/>
  <c r="DM24" i="1"/>
  <c r="DJ24" i="1"/>
  <c r="DH24" i="1"/>
  <c r="DE24" i="1"/>
  <c r="DC24" i="1"/>
  <c r="CZ24" i="1"/>
  <c r="CX24" i="1"/>
  <c r="CU24" i="1"/>
  <c r="CS24" i="1"/>
  <c r="CP24" i="1"/>
  <c r="CN24" i="1"/>
  <c r="CK24" i="1"/>
  <c r="CI24" i="1"/>
  <c r="CF24" i="1"/>
  <c r="CD24" i="1"/>
  <c r="BZ24" i="1"/>
  <c r="BX24" i="1"/>
  <c r="BU24" i="1"/>
  <c r="BS24" i="1"/>
  <c r="BP24" i="1"/>
  <c r="BN24" i="1"/>
  <c r="BK24" i="1"/>
  <c r="BI24" i="1"/>
  <c r="BF24" i="1"/>
  <c r="BD24" i="1"/>
  <c r="BA24" i="1"/>
  <c r="AY24" i="1"/>
  <c r="AV24" i="1"/>
  <c r="AT24" i="1"/>
  <c r="AQ24" i="1"/>
  <c r="AO24" i="1"/>
  <c r="AK24" i="1"/>
  <c r="AI24" i="1"/>
  <c r="AF24" i="1"/>
  <c r="AD24" i="1"/>
  <c r="AA24" i="1"/>
  <c r="Y24" i="1"/>
  <c r="V24" i="1"/>
  <c r="T24" i="1"/>
  <c r="IE23" i="1"/>
  <c r="IC23" i="1"/>
  <c r="HZ23" i="1"/>
  <c r="HX23" i="1"/>
  <c r="HU23" i="1"/>
  <c r="HS23" i="1"/>
  <c r="HP23" i="1"/>
  <c r="HN23" i="1"/>
  <c r="HK23" i="1"/>
  <c r="HI23" i="1"/>
  <c r="HF23" i="1"/>
  <c r="HD23" i="1"/>
  <c r="HA23" i="1"/>
  <c r="GY23" i="1"/>
  <c r="GV23" i="1"/>
  <c r="GT23" i="1"/>
  <c r="GQ23" i="1"/>
  <c r="GO23" i="1"/>
  <c r="GL23" i="1"/>
  <c r="GJ23" i="1"/>
  <c r="GG23" i="1"/>
  <c r="GE23" i="1"/>
  <c r="GB23" i="1"/>
  <c r="FZ23" i="1"/>
  <c r="FW23" i="1"/>
  <c r="FU23" i="1"/>
  <c r="FR23" i="1"/>
  <c r="FP23" i="1"/>
  <c r="FM23" i="1"/>
  <c r="FK23" i="1"/>
  <c r="FH23" i="1"/>
  <c r="FF23" i="1"/>
  <c r="FC23" i="1"/>
  <c r="FA23" i="1"/>
  <c r="EX23" i="1"/>
  <c r="EV23" i="1"/>
  <c r="ES23" i="1"/>
  <c r="EQ23" i="1"/>
  <c r="EN23" i="1"/>
  <c r="EL23" i="1"/>
  <c r="EI23" i="1"/>
  <c r="EG23" i="1"/>
  <c r="ED23" i="1"/>
  <c r="EB23" i="1"/>
  <c r="DY23" i="1"/>
  <c r="DW23" i="1"/>
  <c r="DT23" i="1"/>
  <c r="DR23" i="1"/>
  <c r="DO23" i="1"/>
  <c r="DM23" i="1"/>
  <c r="DJ23" i="1"/>
  <c r="DH23" i="1"/>
  <c r="DE23" i="1"/>
  <c r="DC23" i="1"/>
  <c r="CZ23" i="1"/>
  <c r="CX23" i="1"/>
  <c r="CU23" i="1"/>
  <c r="CS23" i="1"/>
  <c r="CP23" i="1"/>
  <c r="CN23" i="1"/>
  <c r="CK23" i="1"/>
  <c r="CI23" i="1"/>
  <c r="CF23" i="1"/>
  <c r="CD23" i="1"/>
  <c r="BZ23" i="1"/>
  <c r="BX23" i="1"/>
  <c r="BU23" i="1"/>
  <c r="BS23" i="1"/>
  <c r="BP23" i="1"/>
  <c r="BN23" i="1"/>
  <c r="BK23" i="1"/>
  <c r="BI23" i="1"/>
  <c r="BF23" i="1"/>
  <c r="BD23" i="1"/>
  <c r="BA23" i="1"/>
  <c r="AY23" i="1"/>
  <c r="AV23" i="1"/>
  <c r="AT23" i="1"/>
  <c r="AQ23" i="1"/>
  <c r="AO23" i="1"/>
  <c r="AK23" i="1"/>
  <c r="AI23" i="1"/>
  <c r="AF23" i="1"/>
  <c r="AD23" i="1"/>
  <c r="AA23" i="1"/>
  <c r="Y23" i="1"/>
  <c r="V23" i="1"/>
  <c r="T23" i="1"/>
  <c r="IE22" i="1"/>
  <c r="IC22" i="1"/>
  <c r="HZ22" i="1"/>
  <c r="HX22" i="1"/>
  <c r="HU22" i="1"/>
  <c r="HS22" i="1"/>
  <c r="HP22" i="1"/>
  <c r="HN22" i="1"/>
  <c r="HK22" i="1"/>
  <c r="HI22" i="1"/>
  <c r="HF22" i="1"/>
  <c r="HD22" i="1"/>
  <c r="HA22" i="1"/>
  <c r="GY22" i="1"/>
  <c r="GV22" i="1"/>
  <c r="GT22" i="1"/>
  <c r="GQ22" i="1"/>
  <c r="GO22" i="1"/>
  <c r="GL22" i="1"/>
  <c r="GJ22" i="1"/>
  <c r="GG22" i="1"/>
  <c r="GE22" i="1"/>
  <c r="GB22" i="1"/>
  <c r="FZ22" i="1"/>
  <c r="FW22" i="1"/>
  <c r="FU22" i="1"/>
  <c r="FR22" i="1"/>
  <c r="FP22" i="1"/>
  <c r="FM22" i="1"/>
  <c r="FK22" i="1"/>
  <c r="FH22" i="1"/>
  <c r="FF22" i="1"/>
  <c r="FC22" i="1"/>
  <c r="FA22" i="1"/>
  <c r="EX22" i="1"/>
  <c r="EV22" i="1"/>
  <c r="ES22" i="1"/>
  <c r="EQ22" i="1"/>
  <c r="EN22" i="1"/>
  <c r="EL22" i="1"/>
  <c r="EI22" i="1"/>
  <c r="EG22" i="1"/>
  <c r="ED22" i="1"/>
  <c r="EB22" i="1"/>
  <c r="DY22" i="1"/>
  <c r="DW22" i="1"/>
  <c r="DT22" i="1"/>
  <c r="DR22" i="1"/>
  <c r="DO22" i="1"/>
  <c r="DM22" i="1"/>
  <c r="DJ22" i="1"/>
  <c r="DH22" i="1"/>
  <c r="DE22" i="1"/>
  <c r="DC22" i="1"/>
  <c r="CZ22" i="1"/>
  <c r="CX22" i="1"/>
  <c r="CU22" i="1"/>
  <c r="CS22" i="1"/>
  <c r="CP22" i="1"/>
  <c r="CN22" i="1"/>
  <c r="CK22" i="1"/>
  <c r="CI22" i="1"/>
  <c r="CF22" i="1"/>
  <c r="CD22" i="1"/>
  <c r="BZ22" i="1"/>
  <c r="BX22" i="1"/>
  <c r="BU22" i="1"/>
  <c r="BS22" i="1"/>
  <c r="BP22" i="1"/>
  <c r="BN22" i="1"/>
  <c r="BK22" i="1"/>
  <c r="BI22" i="1"/>
  <c r="BF22" i="1"/>
  <c r="BD22" i="1"/>
  <c r="BA22" i="1"/>
  <c r="AY22" i="1"/>
  <c r="AV22" i="1"/>
  <c r="AT22" i="1"/>
  <c r="AQ22" i="1"/>
  <c r="AO22" i="1"/>
  <c r="AK22" i="1"/>
  <c r="AI22" i="1"/>
  <c r="AF22" i="1"/>
  <c r="AD22" i="1"/>
  <c r="AA22" i="1"/>
  <c r="Y22" i="1"/>
  <c r="V22" i="1"/>
  <c r="T22" i="1"/>
  <c r="IE21" i="1"/>
  <c r="IC21" i="1"/>
  <c r="HZ21" i="1"/>
  <c r="HX21" i="1"/>
  <c r="HU21" i="1"/>
  <c r="HS21" i="1"/>
  <c r="HP21" i="1"/>
  <c r="HN21" i="1"/>
  <c r="HK21" i="1"/>
  <c r="HI21" i="1"/>
  <c r="HF21" i="1"/>
  <c r="HD21" i="1"/>
  <c r="HA21" i="1"/>
  <c r="GY21" i="1"/>
  <c r="GV21" i="1"/>
  <c r="GT21" i="1"/>
  <c r="GQ21" i="1"/>
  <c r="GO21" i="1"/>
  <c r="GL21" i="1"/>
  <c r="GJ21" i="1"/>
  <c r="GG21" i="1"/>
  <c r="GE21" i="1"/>
  <c r="GB21" i="1"/>
  <c r="FZ21" i="1"/>
  <c r="FW21" i="1"/>
  <c r="FU21" i="1"/>
  <c r="FR21" i="1"/>
  <c r="FP21" i="1"/>
  <c r="FM21" i="1"/>
  <c r="FK21" i="1"/>
  <c r="FH21" i="1"/>
  <c r="FF21" i="1"/>
  <c r="FC21" i="1"/>
  <c r="FA21" i="1"/>
  <c r="EX21" i="1"/>
  <c r="EV21" i="1"/>
  <c r="ES21" i="1"/>
  <c r="EQ21" i="1"/>
  <c r="EN21" i="1"/>
  <c r="EL21" i="1"/>
  <c r="EI21" i="1"/>
  <c r="EG21" i="1"/>
  <c r="ED21" i="1"/>
  <c r="EB21" i="1"/>
  <c r="DY21" i="1"/>
  <c r="DW21" i="1"/>
  <c r="DT21" i="1"/>
  <c r="DR21" i="1"/>
  <c r="DO21" i="1"/>
  <c r="DM21" i="1"/>
  <c r="DJ21" i="1"/>
  <c r="DH21" i="1"/>
  <c r="DE21" i="1"/>
  <c r="DC21" i="1"/>
  <c r="CZ21" i="1"/>
  <c r="CX21" i="1"/>
  <c r="CU21" i="1"/>
  <c r="CS21" i="1"/>
  <c r="CP21" i="1"/>
  <c r="CN21" i="1"/>
  <c r="CK21" i="1"/>
  <c r="CI21" i="1"/>
  <c r="CF21" i="1"/>
  <c r="CD21" i="1"/>
  <c r="BZ21" i="1"/>
  <c r="BX21" i="1"/>
  <c r="BU21" i="1"/>
  <c r="BS21" i="1"/>
  <c r="BP21" i="1"/>
  <c r="BN21" i="1"/>
  <c r="BK21" i="1"/>
  <c r="BI21" i="1"/>
  <c r="BF21" i="1"/>
  <c r="BD21" i="1"/>
  <c r="BA21" i="1"/>
  <c r="AY21" i="1"/>
  <c r="AV21" i="1"/>
  <c r="AT21" i="1"/>
  <c r="AQ21" i="1"/>
  <c r="AO21" i="1"/>
  <c r="AK21" i="1"/>
  <c r="AI21" i="1"/>
  <c r="AF21" i="1"/>
  <c r="AD21" i="1"/>
  <c r="AA21" i="1"/>
  <c r="Y21" i="1"/>
  <c r="V21" i="1"/>
  <c r="T21" i="1"/>
  <c r="IE20" i="1"/>
  <c r="IC20" i="1"/>
  <c r="HZ20" i="1"/>
  <c r="HX20" i="1"/>
  <c r="HU20" i="1"/>
  <c r="HS20" i="1"/>
  <c r="HP20" i="1"/>
  <c r="HN20" i="1"/>
  <c r="HK20" i="1"/>
  <c r="HI20" i="1"/>
  <c r="HF20" i="1"/>
  <c r="HD20" i="1"/>
  <c r="HA20" i="1"/>
  <c r="GY20" i="1"/>
  <c r="GV20" i="1"/>
  <c r="GT20" i="1"/>
  <c r="GQ20" i="1"/>
  <c r="GO20" i="1"/>
  <c r="GL20" i="1"/>
  <c r="GJ20" i="1"/>
  <c r="GG20" i="1"/>
  <c r="GE20" i="1"/>
  <c r="GB20" i="1"/>
  <c r="FZ20" i="1"/>
  <c r="FW20" i="1"/>
  <c r="FU20" i="1"/>
  <c r="FR20" i="1"/>
  <c r="FP20" i="1"/>
  <c r="FM20" i="1"/>
  <c r="FK20" i="1"/>
  <c r="FH20" i="1"/>
  <c r="FF20" i="1"/>
  <c r="FC20" i="1"/>
  <c r="FA20" i="1"/>
  <c r="EX20" i="1"/>
  <c r="EV20" i="1"/>
  <c r="ES20" i="1"/>
  <c r="EQ20" i="1"/>
  <c r="EN20" i="1"/>
  <c r="EL20" i="1"/>
  <c r="EI20" i="1"/>
  <c r="EG20" i="1"/>
  <c r="ED20" i="1"/>
  <c r="EB20" i="1"/>
  <c r="DY20" i="1"/>
  <c r="DW20" i="1"/>
  <c r="DT20" i="1"/>
  <c r="DR20" i="1"/>
  <c r="DO20" i="1"/>
  <c r="DM20" i="1"/>
  <c r="DJ20" i="1"/>
  <c r="DH20" i="1"/>
  <c r="DE20" i="1"/>
  <c r="DC20" i="1"/>
  <c r="CZ20" i="1"/>
  <c r="CX20" i="1"/>
  <c r="CU20" i="1"/>
  <c r="CS20" i="1"/>
  <c r="CP20" i="1"/>
  <c r="CN20" i="1"/>
  <c r="CK20" i="1"/>
  <c r="CI20" i="1"/>
  <c r="CF20" i="1"/>
  <c r="CD20" i="1"/>
  <c r="BZ20" i="1"/>
  <c r="BX20" i="1"/>
  <c r="BU20" i="1"/>
  <c r="BS20" i="1"/>
  <c r="BP20" i="1"/>
  <c r="BN20" i="1"/>
  <c r="BK20" i="1"/>
  <c r="BI20" i="1"/>
  <c r="BF20" i="1"/>
  <c r="BD20" i="1"/>
  <c r="BA20" i="1"/>
  <c r="AY20" i="1"/>
  <c r="AV20" i="1"/>
  <c r="AT20" i="1"/>
  <c r="AQ20" i="1"/>
  <c r="AO20" i="1"/>
  <c r="AK20" i="1"/>
  <c r="AI20" i="1"/>
  <c r="AF20" i="1"/>
  <c r="AD20" i="1"/>
  <c r="AA20" i="1"/>
  <c r="Y20" i="1"/>
  <c r="V20" i="1"/>
  <c r="T20" i="1"/>
  <c r="IE19" i="1"/>
  <c r="IC19" i="1"/>
  <c r="HZ19" i="1"/>
  <c r="HX19" i="1"/>
  <c r="HU19" i="1"/>
  <c r="HS19" i="1"/>
  <c r="HP19" i="1"/>
  <c r="HN19" i="1"/>
  <c r="HK19" i="1"/>
  <c r="HI19" i="1"/>
  <c r="HF19" i="1"/>
  <c r="HD19" i="1"/>
  <c r="HA19" i="1"/>
  <c r="GY19" i="1"/>
  <c r="GV19" i="1"/>
  <c r="GT19" i="1"/>
  <c r="GQ19" i="1"/>
  <c r="GO19" i="1"/>
  <c r="GL19" i="1"/>
  <c r="GJ19" i="1"/>
  <c r="GG19" i="1"/>
  <c r="GE19" i="1"/>
  <c r="GB19" i="1"/>
  <c r="FZ19" i="1"/>
  <c r="FW19" i="1"/>
  <c r="FU19" i="1"/>
  <c r="FR19" i="1"/>
  <c r="FP19" i="1"/>
  <c r="FM19" i="1"/>
  <c r="FK19" i="1"/>
  <c r="FH19" i="1"/>
  <c r="FF19" i="1"/>
  <c r="FC19" i="1"/>
  <c r="FA19" i="1"/>
  <c r="EX19" i="1"/>
  <c r="EV19" i="1"/>
  <c r="ES19" i="1"/>
  <c r="EQ19" i="1"/>
  <c r="EN19" i="1"/>
  <c r="EL19" i="1"/>
  <c r="EI19" i="1"/>
  <c r="EG19" i="1"/>
  <c r="ED19" i="1"/>
  <c r="EB19" i="1"/>
  <c r="DY19" i="1"/>
  <c r="DW19" i="1"/>
  <c r="DT19" i="1"/>
  <c r="DR19" i="1"/>
  <c r="DO19" i="1"/>
  <c r="DM19" i="1"/>
  <c r="DJ19" i="1"/>
  <c r="DH19" i="1"/>
  <c r="DE19" i="1"/>
  <c r="DC19" i="1"/>
  <c r="CZ19" i="1"/>
  <c r="CX19" i="1"/>
  <c r="CU19" i="1"/>
  <c r="CS19" i="1"/>
  <c r="CP19" i="1"/>
  <c r="CN19" i="1"/>
  <c r="CK19" i="1"/>
  <c r="CI19" i="1"/>
  <c r="CF19" i="1"/>
  <c r="CD19" i="1"/>
  <c r="BZ19" i="1"/>
  <c r="BX19" i="1"/>
  <c r="BU19" i="1"/>
  <c r="BS19" i="1"/>
  <c r="BP19" i="1"/>
  <c r="BN19" i="1"/>
  <c r="BK19" i="1"/>
  <c r="BI19" i="1"/>
  <c r="BF19" i="1"/>
  <c r="BD19" i="1"/>
  <c r="BA19" i="1"/>
  <c r="AY19" i="1"/>
  <c r="AV19" i="1"/>
  <c r="AT19" i="1"/>
  <c r="AQ19" i="1"/>
  <c r="AO19" i="1"/>
  <c r="AK19" i="1"/>
  <c r="AI19" i="1"/>
  <c r="AF19" i="1"/>
  <c r="AD19" i="1"/>
  <c r="AA19" i="1"/>
  <c r="Y19" i="1"/>
  <c r="V19" i="1"/>
  <c r="T19" i="1"/>
  <c r="IE18" i="1"/>
  <c r="IC18" i="1"/>
  <c r="HZ18" i="1"/>
  <c r="HX18" i="1"/>
  <c r="HU18" i="1"/>
  <c r="HS18" i="1"/>
  <c r="HP18" i="1"/>
  <c r="HN18" i="1"/>
  <c r="HK18" i="1"/>
  <c r="HI18" i="1"/>
  <c r="HF18" i="1"/>
  <c r="HD18" i="1"/>
  <c r="HA18" i="1"/>
  <c r="GY18" i="1"/>
  <c r="GV18" i="1"/>
  <c r="GT18" i="1"/>
  <c r="GQ18" i="1"/>
  <c r="GO18" i="1"/>
  <c r="GL18" i="1"/>
  <c r="GJ18" i="1"/>
  <c r="GG18" i="1"/>
  <c r="GE18" i="1"/>
  <c r="GB18" i="1"/>
  <c r="FZ18" i="1"/>
  <c r="FW18" i="1"/>
  <c r="FU18" i="1"/>
  <c r="FR18" i="1"/>
  <c r="FP18" i="1"/>
  <c r="FM18" i="1"/>
  <c r="FK18" i="1"/>
  <c r="FH18" i="1"/>
  <c r="FF18" i="1"/>
  <c r="FC18" i="1"/>
  <c r="FA18" i="1"/>
  <c r="EX18" i="1"/>
  <c r="EV18" i="1"/>
  <c r="ES18" i="1"/>
  <c r="EQ18" i="1"/>
  <c r="EN18" i="1"/>
  <c r="EL18" i="1"/>
  <c r="EI18" i="1"/>
  <c r="EG18" i="1"/>
  <c r="ED18" i="1"/>
  <c r="EB18" i="1"/>
  <c r="DY18" i="1"/>
  <c r="DW18" i="1"/>
  <c r="DT18" i="1"/>
  <c r="DR18" i="1"/>
  <c r="DO18" i="1"/>
  <c r="DM18" i="1"/>
  <c r="DJ18" i="1"/>
  <c r="DH18" i="1"/>
  <c r="DE18" i="1"/>
  <c r="DC18" i="1"/>
  <c r="CZ18" i="1"/>
  <c r="CX18" i="1"/>
  <c r="CU18" i="1"/>
  <c r="CS18" i="1"/>
  <c r="CP18" i="1"/>
  <c r="CN18" i="1"/>
  <c r="CK18" i="1"/>
  <c r="CI18" i="1"/>
  <c r="CF18" i="1"/>
  <c r="CD18" i="1"/>
  <c r="BZ18" i="1"/>
  <c r="BX18" i="1"/>
  <c r="BU18" i="1"/>
  <c r="BS18" i="1"/>
  <c r="BP18" i="1"/>
  <c r="BN18" i="1"/>
  <c r="BK18" i="1"/>
  <c r="BI18" i="1"/>
  <c r="BF18" i="1"/>
  <c r="BD18" i="1"/>
  <c r="BA18" i="1"/>
  <c r="AY18" i="1"/>
  <c r="AV18" i="1"/>
  <c r="AT18" i="1"/>
  <c r="AQ18" i="1"/>
  <c r="AO18" i="1"/>
  <c r="AK18" i="1"/>
  <c r="AI18" i="1"/>
  <c r="AF18" i="1"/>
  <c r="AD18" i="1"/>
  <c r="AA18" i="1"/>
  <c r="Y18" i="1"/>
  <c r="V18" i="1"/>
  <c r="T18" i="1"/>
  <c r="IE17" i="1"/>
  <c r="IC17" i="1"/>
  <c r="HZ17" i="1"/>
  <c r="HX17" i="1"/>
  <c r="HU17" i="1"/>
  <c r="HS17" i="1"/>
  <c r="HP17" i="1"/>
  <c r="HN17" i="1"/>
  <c r="HK17" i="1"/>
  <c r="HI17" i="1"/>
  <c r="HF17" i="1"/>
  <c r="HD17" i="1"/>
  <c r="HA17" i="1"/>
  <c r="GY17" i="1"/>
  <c r="GV17" i="1"/>
  <c r="GT17" i="1"/>
  <c r="GQ17" i="1"/>
  <c r="GO17" i="1"/>
  <c r="GL17" i="1"/>
  <c r="GJ17" i="1"/>
  <c r="GG17" i="1"/>
  <c r="GE17" i="1"/>
  <c r="GB17" i="1"/>
  <c r="FZ17" i="1"/>
  <c r="FW17" i="1"/>
  <c r="FU17" i="1"/>
  <c r="FR17" i="1"/>
  <c r="FP17" i="1"/>
  <c r="FM17" i="1"/>
  <c r="FK17" i="1"/>
  <c r="FH17" i="1"/>
  <c r="FF17" i="1"/>
  <c r="FC17" i="1"/>
  <c r="FA17" i="1"/>
  <c r="EX17" i="1"/>
  <c r="EV17" i="1"/>
  <c r="ES17" i="1"/>
  <c r="EQ17" i="1"/>
  <c r="EN17" i="1"/>
  <c r="EL17" i="1"/>
  <c r="EI17" i="1"/>
  <c r="EG17" i="1"/>
  <c r="ED17" i="1"/>
  <c r="EB17" i="1"/>
  <c r="DY17" i="1"/>
  <c r="DW17" i="1"/>
  <c r="DT17" i="1"/>
  <c r="DR17" i="1"/>
  <c r="DO17" i="1"/>
  <c r="DM17" i="1"/>
  <c r="DJ17" i="1"/>
  <c r="DH17" i="1"/>
  <c r="DE17" i="1"/>
  <c r="DC17" i="1"/>
  <c r="CZ17" i="1"/>
  <c r="CX17" i="1"/>
  <c r="CU17" i="1"/>
  <c r="CS17" i="1"/>
  <c r="CP17" i="1"/>
  <c r="CN17" i="1"/>
  <c r="CK17" i="1"/>
  <c r="CI17" i="1"/>
  <c r="CF17" i="1"/>
  <c r="CD17" i="1"/>
  <c r="BZ17" i="1"/>
  <c r="BX17" i="1"/>
  <c r="BU17" i="1"/>
  <c r="BS17" i="1"/>
  <c r="BP17" i="1"/>
  <c r="BN17" i="1"/>
  <c r="BK17" i="1"/>
  <c r="BI17" i="1"/>
  <c r="BF17" i="1"/>
  <c r="BD17" i="1"/>
  <c r="BA17" i="1"/>
  <c r="AY17" i="1"/>
  <c r="AV17" i="1"/>
  <c r="AT17" i="1"/>
  <c r="AQ17" i="1"/>
  <c r="AO17" i="1"/>
  <c r="AK17" i="1"/>
  <c r="AI17" i="1"/>
  <c r="AF17" i="1"/>
  <c r="AD17" i="1"/>
  <c r="AA17" i="1"/>
  <c r="Y17" i="1"/>
  <c r="V17" i="1"/>
  <c r="T17" i="1"/>
  <c r="IE16" i="1"/>
  <c r="IC16" i="1"/>
  <c r="HZ16" i="1"/>
  <c r="HX16" i="1"/>
  <c r="HU16" i="1"/>
  <c r="HS16" i="1"/>
  <c r="HP16" i="1"/>
  <c r="HN16" i="1"/>
  <c r="HK16" i="1"/>
  <c r="HI16" i="1"/>
  <c r="HF16" i="1"/>
  <c r="HD16" i="1"/>
  <c r="HA16" i="1"/>
  <c r="GY16" i="1"/>
  <c r="GV16" i="1"/>
  <c r="GT16" i="1"/>
  <c r="GQ16" i="1"/>
  <c r="GO16" i="1"/>
  <c r="GL16" i="1"/>
  <c r="GJ16" i="1"/>
  <c r="GG16" i="1"/>
  <c r="GE16" i="1"/>
  <c r="GB16" i="1"/>
  <c r="FZ16" i="1"/>
  <c r="FW16" i="1"/>
  <c r="FU16" i="1"/>
  <c r="FR16" i="1"/>
  <c r="FP16" i="1"/>
  <c r="FM16" i="1"/>
  <c r="FK16" i="1"/>
  <c r="FH16" i="1"/>
  <c r="FF16" i="1"/>
  <c r="FC16" i="1"/>
  <c r="FA16" i="1"/>
  <c r="EX16" i="1"/>
  <c r="EV16" i="1"/>
  <c r="ES16" i="1"/>
  <c r="EQ16" i="1"/>
  <c r="EN16" i="1"/>
  <c r="EL16" i="1"/>
  <c r="EI16" i="1"/>
  <c r="EG16" i="1"/>
  <c r="ED16" i="1"/>
  <c r="EB16" i="1"/>
  <c r="DY16" i="1"/>
  <c r="DW16" i="1"/>
  <c r="DT16" i="1"/>
  <c r="DR16" i="1"/>
  <c r="DO16" i="1"/>
  <c r="DM16" i="1"/>
  <c r="DJ16" i="1"/>
  <c r="DH16" i="1"/>
  <c r="DE16" i="1"/>
  <c r="DC16" i="1"/>
  <c r="CZ16" i="1"/>
  <c r="CX16" i="1"/>
  <c r="CU16" i="1"/>
  <c r="CS16" i="1"/>
  <c r="CP16" i="1"/>
  <c r="CN16" i="1"/>
  <c r="CK16" i="1"/>
  <c r="CI16" i="1"/>
  <c r="CF16" i="1"/>
  <c r="CD16" i="1"/>
  <c r="BZ16" i="1"/>
  <c r="BX16" i="1"/>
  <c r="BU16" i="1"/>
  <c r="BS16" i="1"/>
  <c r="BP16" i="1"/>
  <c r="BN16" i="1"/>
  <c r="BK16" i="1"/>
  <c r="BI16" i="1"/>
  <c r="BF16" i="1"/>
  <c r="BD16" i="1"/>
  <c r="BA16" i="1"/>
  <c r="AY16" i="1"/>
  <c r="AV16" i="1"/>
  <c r="AT16" i="1"/>
  <c r="AQ16" i="1"/>
  <c r="AO16" i="1"/>
  <c r="AK16" i="1"/>
  <c r="AI16" i="1"/>
  <c r="AF16" i="1"/>
  <c r="AD16" i="1"/>
  <c r="AA16" i="1"/>
  <c r="Y16" i="1"/>
  <c r="V16" i="1"/>
  <c r="T16" i="1"/>
  <c r="IE15" i="1"/>
  <c r="IC15" i="1"/>
  <c r="HZ15" i="1"/>
  <c r="HX15" i="1"/>
  <c r="HU15" i="1"/>
  <c r="HS15" i="1"/>
  <c r="HP15" i="1"/>
  <c r="HN15" i="1"/>
  <c r="HK15" i="1"/>
  <c r="HI15" i="1"/>
  <c r="HF15" i="1"/>
  <c r="HD15" i="1"/>
  <c r="HA15" i="1"/>
  <c r="GY15" i="1"/>
  <c r="GV15" i="1"/>
  <c r="GT15" i="1"/>
  <c r="GQ15" i="1"/>
  <c r="GO15" i="1"/>
  <c r="GL15" i="1"/>
  <c r="GJ15" i="1"/>
  <c r="GG15" i="1"/>
  <c r="GE15" i="1"/>
  <c r="GB15" i="1"/>
  <c r="FZ15" i="1"/>
  <c r="FW15" i="1"/>
  <c r="FU15" i="1"/>
  <c r="FR15" i="1"/>
  <c r="FP15" i="1"/>
  <c r="FM15" i="1"/>
  <c r="FK15" i="1"/>
  <c r="FH15" i="1"/>
  <c r="FF15" i="1"/>
  <c r="FC15" i="1"/>
  <c r="FA15" i="1"/>
  <c r="EX15" i="1"/>
  <c r="EV15" i="1"/>
  <c r="ES15" i="1"/>
  <c r="EQ15" i="1"/>
  <c r="EN15" i="1"/>
  <c r="EL15" i="1"/>
  <c r="EI15" i="1"/>
  <c r="EG15" i="1"/>
  <c r="ED15" i="1"/>
  <c r="EB15" i="1"/>
  <c r="DY15" i="1"/>
  <c r="DW15" i="1"/>
  <c r="DT15" i="1"/>
  <c r="DR15" i="1"/>
  <c r="DO15" i="1"/>
  <c r="DM15" i="1"/>
  <c r="DJ15" i="1"/>
  <c r="DH15" i="1"/>
  <c r="DE15" i="1"/>
  <c r="DC15" i="1"/>
  <c r="CZ15" i="1"/>
  <c r="CX15" i="1"/>
  <c r="CU15" i="1"/>
  <c r="CS15" i="1"/>
  <c r="CP15" i="1"/>
  <c r="CN15" i="1"/>
  <c r="CK15" i="1"/>
  <c r="CI15" i="1"/>
  <c r="CF15" i="1"/>
  <c r="CD15" i="1"/>
  <c r="BZ15" i="1"/>
  <c r="BX15" i="1"/>
  <c r="BU15" i="1"/>
  <c r="BS15" i="1"/>
  <c r="BP15" i="1"/>
  <c r="BN15" i="1"/>
  <c r="BK15" i="1"/>
  <c r="BI15" i="1"/>
  <c r="BF15" i="1"/>
  <c r="BD15" i="1"/>
  <c r="BA15" i="1"/>
  <c r="AY15" i="1"/>
  <c r="AV15" i="1"/>
  <c r="AT15" i="1"/>
  <c r="AQ15" i="1"/>
  <c r="AO15" i="1"/>
  <c r="AK15" i="1"/>
  <c r="AI15" i="1"/>
  <c r="AF15" i="1"/>
  <c r="AD15" i="1"/>
  <c r="AA15" i="1"/>
  <c r="Y15" i="1"/>
  <c r="V15" i="1"/>
  <c r="T15" i="1"/>
  <c r="IE14" i="1"/>
  <c r="IC14" i="1"/>
  <c r="HZ14" i="1"/>
  <c r="HX14" i="1"/>
  <c r="HU14" i="1"/>
  <c r="HS14" i="1"/>
  <c r="HP14" i="1"/>
  <c r="HN14" i="1"/>
  <c r="HK14" i="1"/>
  <c r="HI14" i="1"/>
  <c r="HF14" i="1"/>
  <c r="HD14" i="1"/>
  <c r="HA14" i="1"/>
  <c r="GY14" i="1"/>
  <c r="GV14" i="1"/>
  <c r="GT14" i="1"/>
  <c r="GQ14" i="1"/>
  <c r="GO14" i="1"/>
  <c r="GL14" i="1"/>
  <c r="GJ14" i="1"/>
  <c r="GG14" i="1"/>
  <c r="GE14" i="1"/>
  <c r="GB14" i="1"/>
  <c r="FZ14" i="1"/>
  <c r="FW14" i="1"/>
  <c r="FU14" i="1"/>
  <c r="FR14" i="1"/>
  <c r="FP14" i="1"/>
  <c r="FM14" i="1"/>
  <c r="FK14" i="1"/>
  <c r="FH14" i="1"/>
  <c r="FF14" i="1"/>
  <c r="FC14" i="1"/>
  <c r="FA14" i="1"/>
  <c r="EX14" i="1"/>
  <c r="EV14" i="1"/>
  <c r="ES14" i="1"/>
  <c r="EQ14" i="1"/>
  <c r="EN14" i="1"/>
  <c r="EL14" i="1"/>
  <c r="EI14" i="1"/>
  <c r="EG14" i="1"/>
  <c r="ED14" i="1"/>
  <c r="EB14" i="1"/>
  <c r="DY14" i="1"/>
  <c r="DW14" i="1"/>
  <c r="DT14" i="1"/>
  <c r="DR14" i="1"/>
  <c r="DO14" i="1"/>
  <c r="DM14" i="1"/>
  <c r="DJ14" i="1"/>
  <c r="DH14" i="1"/>
  <c r="DE14" i="1"/>
  <c r="DC14" i="1"/>
  <c r="CZ14" i="1"/>
  <c r="CX14" i="1"/>
  <c r="CU14" i="1"/>
  <c r="CS14" i="1"/>
  <c r="CP14" i="1"/>
  <c r="CN14" i="1"/>
  <c r="CK14" i="1"/>
  <c r="CI14" i="1"/>
  <c r="CF14" i="1"/>
  <c r="CD14" i="1"/>
  <c r="BZ14" i="1"/>
  <c r="BX14" i="1"/>
  <c r="BU14" i="1"/>
  <c r="BS14" i="1"/>
  <c r="BP14" i="1"/>
  <c r="BN14" i="1"/>
  <c r="BK14" i="1"/>
  <c r="BI14" i="1"/>
  <c r="BF14" i="1"/>
  <c r="BD14" i="1"/>
  <c r="BA14" i="1"/>
  <c r="AY14" i="1"/>
  <c r="AV14" i="1"/>
  <c r="AT14" i="1"/>
  <c r="AQ14" i="1"/>
  <c r="AO14" i="1"/>
  <c r="AK14" i="1"/>
  <c r="AI14" i="1"/>
  <c r="AF14" i="1"/>
  <c r="AD14" i="1"/>
  <c r="AA14" i="1"/>
  <c r="Y14" i="1"/>
  <c r="V14" i="1"/>
  <c r="T14" i="1"/>
  <c r="IE13" i="1"/>
  <c r="IC13" i="1"/>
  <c r="HZ13" i="1"/>
  <c r="HX13" i="1"/>
  <c r="HU13" i="1"/>
  <c r="HS13" i="1"/>
  <c r="HP13" i="1"/>
  <c r="HN13" i="1"/>
  <c r="HK13" i="1"/>
  <c r="HI13" i="1"/>
  <c r="HF13" i="1"/>
  <c r="HD13" i="1"/>
  <c r="HA13" i="1"/>
  <c r="GY13" i="1"/>
  <c r="GV13" i="1"/>
  <c r="GT13" i="1"/>
  <c r="GQ13" i="1"/>
  <c r="GO13" i="1"/>
  <c r="GL13" i="1"/>
  <c r="GJ13" i="1"/>
  <c r="GG13" i="1"/>
  <c r="GE13" i="1"/>
  <c r="GB13" i="1"/>
  <c r="FZ13" i="1"/>
  <c r="FW13" i="1"/>
  <c r="FU13" i="1"/>
  <c r="FR13" i="1"/>
  <c r="FP13" i="1"/>
  <c r="FM13" i="1"/>
  <c r="FK13" i="1"/>
  <c r="FH13" i="1"/>
  <c r="FF13" i="1"/>
  <c r="FC13" i="1"/>
  <c r="FA13" i="1"/>
  <c r="EX13" i="1"/>
  <c r="EV13" i="1"/>
  <c r="ES13" i="1"/>
  <c r="EQ13" i="1"/>
  <c r="EN13" i="1"/>
  <c r="EL13" i="1"/>
  <c r="EI13" i="1"/>
  <c r="EG13" i="1"/>
  <c r="ED13" i="1"/>
  <c r="EB13" i="1"/>
  <c r="DY13" i="1"/>
  <c r="DW13" i="1"/>
  <c r="DT13" i="1"/>
  <c r="DR13" i="1"/>
  <c r="DO13" i="1"/>
  <c r="DM13" i="1"/>
  <c r="DJ13" i="1"/>
  <c r="DH13" i="1"/>
  <c r="DE13" i="1"/>
  <c r="DC13" i="1"/>
  <c r="CZ13" i="1"/>
  <c r="CX13" i="1"/>
  <c r="CU13" i="1"/>
  <c r="CS13" i="1"/>
  <c r="CP13" i="1"/>
  <c r="CN13" i="1"/>
  <c r="CK13" i="1"/>
  <c r="CI13" i="1"/>
  <c r="CF13" i="1"/>
  <c r="CD13" i="1"/>
  <c r="BZ13" i="1"/>
  <c r="BX13" i="1"/>
  <c r="BU13" i="1"/>
  <c r="BS13" i="1"/>
  <c r="BP13" i="1"/>
  <c r="BN13" i="1"/>
  <c r="BK13" i="1"/>
  <c r="BI13" i="1"/>
  <c r="BF13" i="1"/>
  <c r="BD13" i="1"/>
  <c r="BA13" i="1"/>
  <c r="AY13" i="1"/>
  <c r="AV13" i="1"/>
  <c r="AT13" i="1"/>
  <c r="AQ13" i="1"/>
  <c r="AO13" i="1"/>
  <c r="AK13" i="1"/>
  <c r="AI13" i="1"/>
  <c r="AF13" i="1"/>
  <c r="AD13" i="1"/>
  <c r="AA13" i="1"/>
  <c r="Y13" i="1"/>
  <c r="V13" i="1"/>
  <c r="T13" i="1"/>
  <c r="IE12" i="1"/>
  <c r="IC12" i="1"/>
  <c r="HZ12" i="1"/>
  <c r="HX12" i="1"/>
  <c r="HU12" i="1"/>
  <c r="HS12" i="1"/>
  <c r="HP12" i="1"/>
  <c r="HN12" i="1"/>
  <c r="HK12" i="1"/>
  <c r="HI12" i="1"/>
  <c r="HF12" i="1"/>
  <c r="HD12" i="1"/>
  <c r="HA12" i="1"/>
  <c r="GY12" i="1"/>
  <c r="GV12" i="1"/>
  <c r="GT12" i="1"/>
  <c r="GQ12" i="1"/>
  <c r="GO12" i="1"/>
  <c r="GL12" i="1"/>
  <c r="GJ12" i="1"/>
  <c r="GG12" i="1"/>
  <c r="GE12" i="1"/>
  <c r="GB12" i="1"/>
  <c r="FZ12" i="1"/>
  <c r="FW12" i="1"/>
  <c r="FU12" i="1"/>
  <c r="FR12" i="1"/>
  <c r="FP12" i="1"/>
  <c r="FM12" i="1"/>
  <c r="FK12" i="1"/>
  <c r="FH12" i="1"/>
  <c r="FF12" i="1"/>
  <c r="FC12" i="1"/>
  <c r="FA12" i="1"/>
  <c r="EX12" i="1"/>
  <c r="EV12" i="1"/>
  <c r="ES12" i="1"/>
  <c r="EQ12" i="1"/>
  <c r="EN12" i="1"/>
  <c r="EL12" i="1"/>
  <c r="EI12" i="1"/>
  <c r="EG12" i="1"/>
  <c r="ED12" i="1"/>
  <c r="EB12" i="1"/>
  <c r="DY12" i="1"/>
  <c r="DW12" i="1"/>
  <c r="DT12" i="1"/>
  <c r="DR12" i="1"/>
  <c r="DO12" i="1"/>
  <c r="DM12" i="1"/>
  <c r="DJ12" i="1"/>
  <c r="DH12" i="1"/>
  <c r="DE12" i="1"/>
  <c r="DC12" i="1"/>
  <c r="CZ12" i="1"/>
  <c r="CX12" i="1"/>
  <c r="CU12" i="1"/>
  <c r="CS12" i="1"/>
  <c r="CP12" i="1"/>
  <c r="CN12" i="1"/>
  <c r="CK12" i="1"/>
  <c r="CI12" i="1"/>
  <c r="CF12" i="1"/>
  <c r="CD12" i="1"/>
  <c r="BZ12" i="1"/>
  <c r="BX12" i="1"/>
  <c r="BU12" i="1"/>
  <c r="BS12" i="1"/>
  <c r="BP12" i="1"/>
  <c r="BN12" i="1"/>
  <c r="BK12" i="1"/>
  <c r="BI12" i="1"/>
  <c r="BF12" i="1"/>
  <c r="BD12" i="1"/>
  <c r="BA12" i="1"/>
  <c r="AY12" i="1"/>
  <c r="AV12" i="1"/>
  <c r="AT12" i="1"/>
  <c r="AQ12" i="1"/>
  <c r="AO12" i="1"/>
  <c r="AK12" i="1"/>
  <c r="AI12" i="1"/>
  <c r="AF12" i="1"/>
  <c r="AD12" i="1"/>
  <c r="AA12" i="1"/>
  <c r="Y12" i="1"/>
  <c r="V12" i="1"/>
  <c r="T12" i="1"/>
  <c r="IE11" i="1"/>
  <c r="IC11" i="1"/>
  <c r="HZ11" i="1"/>
  <c r="HX11" i="1"/>
  <c r="HU11" i="1"/>
  <c r="HS11" i="1"/>
  <c r="HP11" i="1"/>
  <c r="HN11" i="1"/>
  <c r="HK11" i="1"/>
  <c r="HI11" i="1"/>
  <c r="HF11" i="1"/>
  <c r="HD11" i="1"/>
  <c r="HA11" i="1"/>
  <c r="GY11" i="1"/>
  <c r="GV11" i="1"/>
  <c r="GT11" i="1"/>
  <c r="GQ11" i="1"/>
  <c r="GO11" i="1"/>
  <c r="GL11" i="1"/>
  <c r="GJ11" i="1"/>
  <c r="GG11" i="1"/>
  <c r="GE11" i="1"/>
  <c r="GB11" i="1"/>
  <c r="FZ11" i="1"/>
  <c r="FW11" i="1"/>
  <c r="FU11" i="1"/>
  <c r="FR11" i="1"/>
  <c r="FP11" i="1"/>
  <c r="FM11" i="1"/>
  <c r="FK11" i="1"/>
  <c r="FH11" i="1"/>
  <c r="FF11" i="1"/>
  <c r="FC11" i="1"/>
  <c r="FA11" i="1"/>
  <c r="EX11" i="1"/>
  <c r="EV11" i="1"/>
  <c r="ES11" i="1"/>
  <c r="EQ11" i="1"/>
  <c r="EN11" i="1"/>
  <c r="EL11" i="1"/>
  <c r="EI11" i="1"/>
  <c r="EG11" i="1"/>
  <c r="ED11" i="1"/>
  <c r="EB11" i="1"/>
  <c r="DY11" i="1"/>
  <c r="DW11" i="1"/>
  <c r="DT11" i="1"/>
  <c r="DR11" i="1"/>
  <c r="DO11" i="1"/>
  <c r="DM11" i="1"/>
  <c r="DJ11" i="1"/>
  <c r="DH11" i="1"/>
  <c r="DE11" i="1"/>
  <c r="DC11" i="1"/>
  <c r="CZ11" i="1"/>
  <c r="CX11" i="1"/>
  <c r="CU11" i="1"/>
  <c r="CS11" i="1"/>
  <c r="CP11" i="1"/>
  <c r="CN11" i="1"/>
  <c r="CK11" i="1"/>
  <c r="CI11" i="1"/>
  <c r="CF11" i="1"/>
  <c r="CD11" i="1"/>
  <c r="BZ11" i="1"/>
  <c r="BX11" i="1"/>
  <c r="BU11" i="1"/>
  <c r="BS11" i="1"/>
  <c r="BP11" i="1"/>
  <c r="BN11" i="1"/>
  <c r="BK11" i="1"/>
  <c r="BI11" i="1"/>
  <c r="BF11" i="1"/>
  <c r="BD11" i="1"/>
  <c r="BA11" i="1"/>
  <c r="AY11" i="1"/>
  <c r="AV11" i="1"/>
  <c r="AT11" i="1"/>
  <c r="AQ11" i="1"/>
  <c r="AO11" i="1"/>
  <c r="AK11" i="1"/>
  <c r="AI11" i="1"/>
  <c r="AF11" i="1"/>
  <c r="AD11" i="1"/>
  <c r="AA11" i="1"/>
  <c r="Y11" i="1"/>
  <c r="V11" i="1"/>
  <c r="T11" i="1"/>
  <c r="IE10" i="1"/>
  <c r="IC10" i="1"/>
  <c r="HZ10" i="1"/>
  <c r="HX10" i="1"/>
  <c r="HU10" i="1"/>
  <c r="HS10" i="1"/>
  <c r="HP10" i="1"/>
  <c r="HN10" i="1"/>
  <c r="HK10" i="1"/>
  <c r="HI10" i="1"/>
  <c r="HF10" i="1"/>
  <c r="HD10" i="1"/>
  <c r="HA10" i="1"/>
  <c r="GY10" i="1"/>
  <c r="GV10" i="1"/>
  <c r="GT10" i="1"/>
  <c r="GQ10" i="1"/>
  <c r="GO10" i="1"/>
  <c r="GL10" i="1"/>
  <c r="GJ10" i="1"/>
  <c r="GG10" i="1"/>
  <c r="GE10" i="1"/>
  <c r="GB10" i="1"/>
  <c r="FZ10" i="1"/>
  <c r="FW10" i="1"/>
  <c r="FU10" i="1"/>
  <c r="FR10" i="1"/>
  <c r="FP10" i="1"/>
  <c r="FM10" i="1"/>
  <c r="FK10" i="1"/>
  <c r="FH10" i="1"/>
  <c r="FF10" i="1"/>
  <c r="FC10" i="1"/>
  <c r="FA10" i="1"/>
  <c r="EX10" i="1"/>
  <c r="EV10" i="1"/>
  <c r="ES10" i="1"/>
  <c r="EQ10" i="1"/>
  <c r="EN10" i="1"/>
  <c r="EL10" i="1"/>
  <c r="EI10" i="1"/>
  <c r="EG10" i="1"/>
  <c r="ED10" i="1"/>
  <c r="EB10" i="1"/>
  <c r="DY10" i="1"/>
  <c r="DW10" i="1"/>
  <c r="DT10" i="1"/>
  <c r="DR10" i="1"/>
  <c r="DO10" i="1"/>
  <c r="DM10" i="1"/>
  <c r="DJ10" i="1"/>
  <c r="DH10" i="1"/>
  <c r="DE10" i="1"/>
  <c r="DC10" i="1"/>
  <c r="CZ10" i="1"/>
  <c r="CX10" i="1"/>
  <c r="CU10" i="1"/>
  <c r="CS10" i="1"/>
  <c r="CP10" i="1"/>
  <c r="CN10" i="1"/>
  <c r="CK10" i="1"/>
  <c r="CI10" i="1"/>
  <c r="CF10" i="1"/>
  <c r="CD10" i="1"/>
  <c r="BZ10" i="1"/>
  <c r="BX10" i="1"/>
  <c r="BU10" i="1"/>
  <c r="BS10" i="1"/>
  <c r="BP10" i="1"/>
  <c r="BN10" i="1"/>
  <c r="BK10" i="1"/>
  <c r="BI10" i="1"/>
  <c r="BF10" i="1"/>
  <c r="BD10" i="1"/>
  <c r="BA10" i="1"/>
  <c r="AY10" i="1"/>
  <c r="AV10" i="1"/>
  <c r="AT10" i="1"/>
  <c r="AQ10" i="1"/>
  <c r="AO10" i="1"/>
  <c r="AK10" i="1"/>
  <c r="AI10" i="1"/>
  <c r="AF10" i="1"/>
  <c r="AD10" i="1"/>
  <c r="AA10" i="1"/>
  <c r="Y10" i="1"/>
  <c r="V10" i="1"/>
  <c r="T10" i="1"/>
  <c r="IE9" i="1"/>
  <c r="IC9" i="1"/>
  <c r="HZ9" i="1"/>
  <c r="HX9" i="1"/>
  <c r="HU9" i="1"/>
  <c r="HS9" i="1"/>
  <c r="HP9" i="1"/>
  <c r="HN9" i="1"/>
  <c r="HK9" i="1"/>
  <c r="HI9" i="1"/>
  <c r="HF9" i="1"/>
  <c r="HD9" i="1"/>
  <c r="HA9" i="1"/>
  <c r="GY9" i="1"/>
  <c r="GV9" i="1"/>
  <c r="GT9" i="1"/>
  <c r="GQ9" i="1"/>
  <c r="GO9" i="1"/>
  <c r="GL9" i="1"/>
  <c r="GJ9" i="1"/>
  <c r="GG9" i="1"/>
  <c r="GE9" i="1"/>
  <c r="GB9" i="1"/>
  <c r="FZ9" i="1"/>
  <c r="FW9" i="1"/>
  <c r="FU9" i="1"/>
  <c r="FR9" i="1"/>
  <c r="FP9" i="1"/>
  <c r="FM9" i="1"/>
  <c r="FK9" i="1"/>
  <c r="FH9" i="1"/>
  <c r="FF9" i="1"/>
  <c r="FC9" i="1"/>
  <c r="FA9" i="1"/>
  <c r="EX9" i="1"/>
  <c r="EV9" i="1"/>
  <c r="ES9" i="1"/>
  <c r="EQ9" i="1"/>
  <c r="EN9" i="1"/>
  <c r="EL9" i="1"/>
  <c r="EI9" i="1"/>
  <c r="EG9" i="1"/>
  <c r="ED9" i="1"/>
  <c r="EB9" i="1"/>
  <c r="DY9" i="1"/>
  <c r="DW9" i="1"/>
  <c r="DT9" i="1"/>
  <c r="DR9" i="1"/>
  <c r="DO9" i="1"/>
  <c r="DM9" i="1"/>
  <c r="DJ9" i="1"/>
  <c r="DH9" i="1"/>
  <c r="DE9" i="1"/>
  <c r="DC9" i="1"/>
  <c r="CZ9" i="1"/>
  <c r="CX9" i="1"/>
  <c r="CU9" i="1"/>
  <c r="CS9" i="1"/>
  <c r="CP9" i="1"/>
  <c r="CN9" i="1"/>
  <c r="CK9" i="1"/>
  <c r="CI9" i="1"/>
  <c r="CF9" i="1"/>
  <c r="CD9" i="1"/>
  <c r="BZ9" i="1"/>
  <c r="BX9" i="1"/>
  <c r="BU9" i="1"/>
  <c r="BS9" i="1"/>
  <c r="BP9" i="1"/>
  <c r="BN9" i="1"/>
  <c r="BK9" i="1"/>
  <c r="BI9" i="1"/>
  <c r="BF9" i="1"/>
  <c r="BD9" i="1"/>
  <c r="BA9" i="1"/>
  <c r="AY9" i="1"/>
  <c r="AV9" i="1"/>
  <c r="AT9" i="1"/>
  <c r="AQ9" i="1"/>
  <c r="AO9" i="1"/>
  <c r="AK9" i="1"/>
  <c r="AI9" i="1"/>
  <c r="AF9" i="1"/>
  <c r="AD9" i="1"/>
  <c r="AA9" i="1"/>
  <c r="Y9" i="1"/>
  <c r="V9" i="1"/>
  <c r="T9" i="1"/>
  <c r="IE8" i="1"/>
  <c r="IC8" i="1"/>
  <c r="HZ8" i="1"/>
  <c r="HX8" i="1"/>
  <c r="HU8" i="1"/>
  <c r="HS8" i="1"/>
  <c r="HP8" i="1"/>
  <c r="HN8" i="1"/>
  <c r="HK8" i="1"/>
  <c r="HI8" i="1"/>
  <c r="HF8" i="1"/>
  <c r="HD8" i="1"/>
  <c r="HA8" i="1"/>
  <c r="GY8" i="1"/>
  <c r="GV8" i="1"/>
  <c r="GT8" i="1"/>
  <c r="GQ8" i="1"/>
  <c r="GO8" i="1"/>
  <c r="GL8" i="1"/>
  <c r="GJ8" i="1"/>
  <c r="GG8" i="1"/>
  <c r="GE8" i="1"/>
  <c r="GB8" i="1"/>
  <c r="FZ8" i="1"/>
  <c r="FW8" i="1"/>
  <c r="FU8" i="1"/>
  <c r="FR8" i="1"/>
  <c r="FP8" i="1"/>
  <c r="FM8" i="1"/>
  <c r="FK8" i="1"/>
  <c r="FH8" i="1"/>
  <c r="FF8" i="1"/>
  <c r="FC8" i="1"/>
  <c r="FA8" i="1"/>
  <c r="EX8" i="1"/>
  <c r="EV8" i="1"/>
  <c r="ES8" i="1"/>
  <c r="EQ8" i="1"/>
  <c r="EN8" i="1"/>
  <c r="EL8" i="1"/>
  <c r="EI8" i="1"/>
  <c r="EG8" i="1"/>
  <c r="ED8" i="1"/>
  <c r="EB8" i="1"/>
  <c r="DY8" i="1"/>
  <c r="DW8" i="1"/>
  <c r="DT8" i="1"/>
  <c r="DR8" i="1"/>
  <c r="DO8" i="1"/>
  <c r="DM8" i="1"/>
  <c r="DJ8" i="1"/>
  <c r="DH8" i="1"/>
  <c r="DE8" i="1"/>
  <c r="DC8" i="1"/>
  <c r="CZ8" i="1"/>
  <c r="CX8" i="1"/>
  <c r="CU8" i="1"/>
  <c r="CS8" i="1"/>
  <c r="CP8" i="1"/>
  <c r="CN8" i="1"/>
  <c r="CK8" i="1"/>
  <c r="CI8" i="1"/>
  <c r="CF8" i="1"/>
  <c r="CD8" i="1"/>
  <c r="BZ8" i="1"/>
  <c r="BX8" i="1"/>
  <c r="BU8" i="1"/>
  <c r="BS8" i="1"/>
  <c r="BP8" i="1"/>
  <c r="BN8" i="1"/>
  <c r="BK8" i="1"/>
  <c r="BI8" i="1"/>
  <c r="BF8" i="1"/>
  <c r="BD8" i="1"/>
  <c r="BA8" i="1"/>
  <c r="AY8" i="1"/>
  <c r="AV8" i="1"/>
  <c r="AT8" i="1"/>
  <c r="AQ8" i="1"/>
  <c r="AO8" i="1"/>
  <c r="AK8" i="1"/>
  <c r="AI8" i="1"/>
  <c r="AF8" i="1"/>
  <c r="AD8" i="1"/>
  <c r="AA8" i="1"/>
  <c r="Y8" i="1"/>
  <c r="V8" i="1"/>
  <c r="T8" i="1"/>
  <c r="IE7" i="1"/>
  <c r="IC7" i="1"/>
  <c r="HZ7" i="1"/>
  <c r="HX7" i="1"/>
  <c r="HU7" i="1"/>
  <c r="HS7" i="1"/>
  <c r="HP7" i="1"/>
  <c r="HN7" i="1"/>
  <c r="HK7" i="1"/>
  <c r="HI7" i="1"/>
  <c r="HF7" i="1"/>
  <c r="HD7" i="1"/>
  <c r="HA7" i="1"/>
  <c r="GY7" i="1"/>
  <c r="GV7" i="1"/>
  <c r="GT7" i="1"/>
  <c r="GQ7" i="1"/>
  <c r="GO7" i="1"/>
  <c r="GL7" i="1"/>
  <c r="GJ7" i="1"/>
  <c r="GG7" i="1"/>
  <c r="GE7" i="1"/>
  <c r="GB7" i="1"/>
  <c r="FZ7" i="1"/>
  <c r="FW7" i="1"/>
  <c r="FU7" i="1"/>
  <c r="FR7" i="1"/>
  <c r="FP7" i="1"/>
  <c r="FM7" i="1"/>
  <c r="FK7" i="1"/>
  <c r="FH7" i="1"/>
  <c r="FF7" i="1"/>
  <c r="FC7" i="1"/>
  <c r="FA7" i="1"/>
  <c r="EX7" i="1"/>
  <c r="EV7" i="1"/>
  <c r="ES7" i="1"/>
  <c r="EQ7" i="1"/>
  <c r="EN7" i="1"/>
  <c r="EL7" i="1"/>
  <c r="EI7" i="1"/>
  <c r="EG7" i="1"/>
  <c r="ED7" i="1"/>
  <c r="EB7" i="1"/>
  <c r="DY7" i="1"/>
  <c r="DW7" i="1"/>
  <c r="DT7" i="1"/>
  <c r="DR7" i="1"/>
  <c r="DO7" i="1"/>
  <c r="DM7" i="1"/>
  <c r="DJ7" i="1"/>
  <c r="DH7" i="1"/>
  <c r="DE7" i="1"/>
  <c r="DC7" i="1"/>
  <c r="CZ7" i="1"/>
  <c r="CX7" i="1"/>
  <c r="CU7" i="1"/>
  <c r="CS7" i="1"/>
  <c r="CP7" i="1"/>
  <c r="CN7" i="1"/>
  <c r="CK7" i="1"/>
  <c r="CI7" i="1"/>
  <c r="CF7" i="1"/>
  <c r="CD7" i="1"/>
  <c r="BZ7" i="1"/>
  <c r="BX7" i="1"/>
  <c r="BU7" i="1"/>
  <c r="BS7" i="1"/>
  <c r="BP7" i="1"/>
  <c r="BN7" i="1"/>
  <c r="BK7" i="1"/>
  <c r="BI7" i="1"/>
  <c r="BF7" i="1"/>
  <c r="BD7" i="1"/>
  <c r="BA7" i="1"/>
  <c r="AY7" i="1"/>
  <c r="AV7" i="1"/>
  <c r="AT7" i="1"/>
  <c r="AQ7" i="1"/>
  <c r="AO7" i="1"/>
  <c r="AK7" i="1"/>
  <c r="AI7" i="1"/>
  <c r="AF7" i="1"/>
  <c r="AD7" i="1"/>
  <c r="AA7" i="1"/>
  <c r="Y7" i="1"/>
  <c r="V7" i="1"/>
  <c r="T7" i="1"/>
  <c r="IE6" i="1"/>
  <c r="IC6" i="1"/>
  <c r="HZ6" i="1"/>
  <c r="HX6" i="1"/>
  <c r="HU6" i="1"/>
  <c r="HS6" i="1"/>
  <c r="HP6" i="1"/>
  <c r="HN6" i="1"/>
  <c r="HK6" i="1"/>
  <c r="HI6" i="1"/>
  <c r="HF6" i="1"/>
  <c r="HD6" i="1"/>
  <c r="HA6" i="1"/>
  <c r="GY6" i="1"/>
  <c r="GV6" i="1"/>
  <c r="GT6" i="1"/>
  <c r="GQ6" i="1"/>
  <c r="GO6" i="1"/>
  <c r="GL6" i="1"/>
  <c r="GJ6" i="1"/>
  <c r="GG6" i="1"/>
  <c r="GE6" i="1"/>
  <c r="GB6" i="1"/>
  <c r="FZ6" i="1"/>
  <c r="FW6" i="1"/>
  <c r="FU6" i="1"/>
  <c r="FR6" i="1"/>
  <c r="FP6" i="1"/>
  <c r="FM6" i="1"/>
  <c r="FK6" i="1"/>
  <c r="FH6" i="1"/>
  <c r="FF6" i="1"/>
  <c r="FC6" i="1"/>
  <c r="FA6" i="1"/>
  <c r="EX6" i="1"/>
  <c r="EV6" i="1"/>
  <c r="ES6" i="1"/>
  <c r="EQ6" i="1"/>
  <c r="EN6" i="1"/>
  <c r="EL6" i="1"/>
  <c r="EI6" i="1"/>
  <c r="EG6" i="1"/>
  <c r="ED6" i="1"/>
  <c r="EB6" i="1"/>
  <c r="DY6" i="1"/>
  <c r="DW6" i="1"/>
  <c r="DT6" i="1"/>
  <c r="DR6" i="1"/>
  <c r="DO6" i="1"/>
  <c r="DM6" i="1"/>
  <c r="DJ6" i="1"/>
  <c r="DH6" i="1"/>
  <c r="DE6" i="1"/>
  <c r="DC6" i="1"/>
  <c r="CZ6" i="1"/>
  <c r="CX6" i="1"/>
  <c r="CU6" i="1"/>
  <c r="CS6" i="1"/>
  <c r="CP6" i="1"/>
  <c r="CN6" i="1"/>
  <c r="CK6" i="1"/>
  <c r="CI6" i="1"/>
  <c r="CF6" i="1"/>
  <c r="CD6" i="1"/>
  <c r="BZ6" i="1"/>
  <c r="BX6" i="1"/>
  <c r="BU6" i="1"/>
  <c r="BS6" i="1"/>
  <c r="BP6" i="1"/>
  <c r="BN6" i="1"/>
  <c r="BK6" i="1"/>
  <c r="BI6" i="1"/>
  <c r="BF6" i="1"/>
  <c r="BD6" i="1"/>
  <c r="BA6" i="1"/>
  <c r="AY6" i="1"/>
  <c r="AV6" i="1"/>
  <c r="AT6" i="1"/>
  <c r="AQ6" i="1"/>
  <c r="AO6" i="1"/>
  <c r="AK6" i="1"/>
  <c r="AI6" i="1"/>
  <c r="AF6" i="1"/>
  <c r="AD6" i="1"/>
  <c r="AA6" i="1"/>
  <c r="Y6" i="1"/>
  <c r="V6" i="1"/>
  <c r="T6" i="1"/>
  <c r="IE5" i="1"/>
  <c r="IC5" i="1"/>
  <c r="HZ5" i="1"/>
  <c r="HX5" i="1"/>
  <c r="HU5" i="1"/>
  <c r="HS5" i="1"/>
  <c r="HP5" i="1"/>
  <c r="HN5" i="1"/>
  <c r="HK5" i="1"/>
  <c r="HI5" i="1"/>
  <c r="HF5" i="1"/>
  <c r="HD5" i="1"/>
  <c r="HA5" i="1"/>
  <c r="GY5" i="1"/>
  <c r="GV5" i="1"/>
  <c r="GT5" i="1"/>
  <c r="GQ5" i="1"/>
  <c r="GO5" i="1"/>
  <c r="GL5" i="1"/>
  <c r="GJ5" i="1"/>
  <c r="GG5" i="1"/>
  <c r="GE5" i="1"/>
  <c r="GB5" i="1"/>
  <c r="FZ5" i="1"/>
  <c r="FW5" i="1"/>
  <c r="FU5" i="1"/>
  <c r="FR5" i="1"/>
  <c r="FP5" i="1"/>
  <c r="FM5" i="1"/>
  <c r="FK5" i="1"/>
  <c r="FH5" i="1"/>
  <c r="FF5" i="1"/>
  <c r="FC5" i="1"/>
  <c r="FA5" i="1"/>
  <c r="EX5" i="1"/>
  <c r="EV5" i="1"/>
  <c r="ES5" i="1"/>
  <c r="EQ5" i="1"/>
  <c r="EN5" i="1"/>
  <c r="EL5" i="1"/>
  <c r="EI5" i="1"/>
  <c r="EG5" i="1"/>
  <c r="ED5" i="1"/>
  <c r="EB5" i="1"/>
  <c r="DY5" i="1"/>
  <c r="DW5" i="1"/>
  <c r="DT5" i="1"/>
  <c r="DR5" i="1"/>
  <c r="DO5" i="1"/>
  <c r="DM5" i="1"/>
  <c r="DJ5" i="1"/>
  <c r="DH5" i="1"/>
  <c r="DE5" i="1"/>
  <c r="DC5" i="1"/>
  <c r="CZ5" i="1"/>
  <c r="CX5" i="1"/>
  <c r="CU5" i="1"/>
  <c r="CS5" i="1"/>
  <c r="CP5" i="1"/>
  <c r="CN5" i="1"/>
  <c r="CK5" i="1"/>
  <c r="CI5" i="1"/>
  <c r="CF5" i="1"/>
  <c r="CD5" i="1"/>
  <c r="BZ5" i="1"/>
  <c r="BX5" i="1"/>
  <c r="BU5" i="1"/>
  <c r="BS5" i="1"/>
  <c r="BP5" i="1"/>
  <c r="BN5" i="1"/>
  <c r="BK5" i="1"/>
  <c r="BI5" i="1"/>
  <c r="BF5" i="1"/>
  <c r="BD5" i="1"/>
  <c r="BA5" i="1"/>
  <c r="AY5" i="1"/>
  <c r="AV5" i="1"/>
  <c r="AT5" i="1"/>
  <c r="AQ5" i="1"/>
  <c r="AO5" i="1"/>
  <c r="AK5" i="1"/>
  <c r="AI5" i="1"/>
  <c r="AF5" i="1"/>
  <c r="AD5" i="1"/>
  <c r="AA5" i="1"/>
  <c r="Y5" i="1"/>
  <c r="V5" i="1"/>
  <c r="T5" i="1"/>
  <c r="GX17" i="3" l="1"/>
  <c r="HB16" i="3"/>
  <c r="GZ16" i="3"/>
  <c r="DH123" i="2"/>
  <c r="HX123" i="2"/>
  <c r="BE5" i="3"/>
  <c r="DF5" i="3"/>
  <c r="FN5" i="3"/>
  <c r="HB5" i="3"/>
  <c r="AL12" i="3"/>
  <c r="CE12" i="3"/>
  <c r="CQ12" i="3"/>
  <c r="DI12" i="3"/>
  <c r="BO13" i="3"/>
  <c r="CT13" i="3"/>
  <c r="DF13" i="3"/>
  <c r="DZ13" i="3"/>
  <c r="FN13" i="3"/>
  <c r="GH13" i="3"/>
  <c r="HB13" i="3"/>
  <c r="HV13" i="3"/>
  <c r="AG14" i="3"/>
  <c r="CG14" i="3"/>
  <c r="DI14" i="3"/>
  <c r="BE15" i="3"/>
  <c r="BQ15" i="3"/>
  <c r="CJ15" i="3"/>
  <c r="DP15" i="3"/>
  <c r="EJ15" i="3"/>
  <c r="FX15" i="3"/>
  <c r="GR15" i="3"/>
  <c r="HL15" i="3"/>
  <c r="IF15" i="3"/>
  <c r="U14" i="3"/>
  <c r="U12" i="3"/>
  <c r="U8" i="3"/>
  <c r="Z14" i="3"/>
  <c r="Z12" i="3"/>
  <c r="Z8" i="3"/>
  <c r="AV16" i="3"/>
  <c r="J16" i="3"/>
  <c r="J17" i="3" s="1"/>
  <c r="GD17" i="3"/>
  <c r="GH16" i="3"/>
  <c r="GF16" i="3"/>
  <c r="BW19" i="3"/>
  <c r="BM19" i="3"/>
  <c r="BM16" i="3"/>
  <c r="BC19" i="3"/>
  <c r="IB19" i="3"/>
  <c r="IB16" i="3"/>
  <c r="IB17" i="3" s="1"/>
  <c r="HR19" i="3"/>
  <c r="HV16" i="3" s="1"/>
  <c r="HH19" i="3"/>
  <c r="HH16" i="3"/>
  <c r="GX19" i="3"/>
  <c r="GN19" i="3"/>
  <c r="GN16" i="3"/>
  <c r="GD19" i="3"/>
  <c r="FT19" i="3"/>
  <c r="FT16" i="3"/>
  <c r="FJ19" i="3"/>
  <c r="EF19" i="3"/>
  <c r="EF16" i="3"/>
  <c r="DV19" i="3"/>
  <c r="DQ16" i="3"/>
  <c r="DQ17" i="3" s="1"/>
  <c r="DL16" i="3"/>
  <c r="DL17" i="3" s="1"/>
  <c r="DG16" i="3"/>
  <c r="DG17" i="3" s="1"/>
  <c r="CW16" i="3"/>
  <c r="CW17" i="3" s="1"/>
  <c r="CR16" i="3"/>
  <c r="CR17" i="3" s="1"/>
  <c r="CM16" i="3"/>
  <c r="CM17" i="3" s="1"/>
  <c r="CC18" i="3" s="1"/>
  <c r="CC16" i="3"/>
  <c r="CC17" i="3" s="1"/>
  <c r="AB14" i="3"/>
  <c r="AB12" i="3"/>
  <c r="AB10" i="3"/>
  <c r="AB8" i="3"/>
  <c r="AB6" i="3"/>
  <c r="AL14" i="3"/>
  <c r="AL8" i="3"/>
  <c r="BE9" i="3"/>
  <c r="EZ17" i="3"/>
  <c r="FD16" i="3"/>
  <c r="FB16" i="3"/>
  <c r="HM17" i="3"/>
  <c r="HO16" i="3"/>
  <c r="BR19" i="3"/>
  <c r="BR16" i="3"/>
  <c r="BH19" i="3"/>
  <c r="BH16" i="3"/>
  <c r="BH17" i="3" s="1"/>
  <c r="AX19" i="3"/>
  <c r="AX16" i="3"/>
  <c r="AX17" i="3" s="1"/>
  <c r="HW19" i="3"/>
  <c r="HW16" i="3"/>
  <c r="HW17" i="3" s="1"/>
  <c r="HM19" i="3"/>
  <c r="HC19" i="3"/>
  <c r="HC16" i="3"/>
  <c r="GS19" i="3"/>
  <c r="GS16" i="3"/>
  <c r="GI19" i="3"/>
  <c r="GI16" i="3"/>
  <c r="FY19" i="3"/>
  <c r="FY16" i="3"/>
  <c r="FO19" i="3"/>
  <c r="FO16" i="3"/>
  <c r="FO17" i="3" s="1"/>
  <c r="FE19" i="3"/>
  <c r="FE16" i="3"/>
  <c r="FE17" i="3" s="1"/>
  <c r="EU16" i="3"/>
  <c r="EK16" i="3"/>
  <c r="EK17" i="3" s="1"/>
  <c r="EA19" i="3"/>
  <c r="EA16" i="3"/>
  <c r="BQ13" i="7"/>
  <c r="BO13" i="7"/>
  <c r="N61" i="9"/>
  <c r="O123" i="1"/>
  <c r="N84" i="4"/>
  <c r="BQ5" i="9"/>
  <c r="BO5" i="9"/>
  <c r="BK95" i="4"/>
  <c r="BL95" i="4" s="1"/>
  <c r="BJ18" i="6"/>
  <c r="BJ16" i="6"/>
  <c r="AW12" i="9"/>
  <c r="EI95" i="4"/>
  <c r="AP18" i="6"/>
  <c r="AP16" i="6"/>
  <c r="M70" i="1"/>
  <c r="N67" i="2" s="1"/>
  <c r="P67" i="2" s="1"/>
  <c r="BE14" i="18"/>
  <c r="BE9" i="18"/>
  <c r="FD138" i="1"/>
  <c r="GJ123" i="2"/>
  <c r="AC123" i="2"/>
  <c r="AC124" i="2" s="1"/>
  <c r="S123" i="2"/>
  <c r="S124" i="2" s="1"/>
  <c r="BW123" i="2"/>
  <c r="BW124" i="2" s="1"/>
  <c r="HC123" i="2"/>
  <c r="HC124" i="2" s="1"/>
  <c r="GS123" i="2"/>
  <c r="GS124" i="2" s="1"/>
  <c r="GD123" i="2"/>
  <c r="GD124" i="2" s="1"/>
  <c r="FT123" i="2"/>
  <c r="FE123" i="2"/>
  <c r="FE124" i="2" s="1"/>
  <c r="EZ123" i="2"/>
  <c r="EP123" i="2"/>
  <c r="EP124" i="2" s="1"/>
  <c r="DQ19" i="3"/>
  <c r="CU19" i="6"/>
  <c r="FM19" i="6"/>
  <c r="BM20" i="6"/>
  <c r="BO19" i="6"/>
  <c r="GD20" i="6"/>
  <c r="GH19" i="6"/>
  <c r="HR20" i="6"/>
  <c r="HV19" i="6"/>
  <c r="BR22" i="6"/>
  <c r="BR19" i="6"/>
  <c r="BO18" i="6"/>
  <c r="BQ18" i="6"/>
  <c r="BO16" i="6"/>
  <c r="BQ16" i="6"/>
  <c r="BH19" i="6"/>
  <c r="BB5" i="6"/>
  <c r="AX19" i="6"/>
  <c r="AU17" i="6"/>
  <c r="HM22" i="6"/>
  <c r="HM19" i="6"/>
  <c r="HL17" i="6"/>
  <c r="HJ17" i="6"/>
  <c r="HL15" i="6"/>
  <c r="HJ15" i="6"/>
  <c r="FY22" i="6"/>
  <c r="FY19" i="6"/>
  <c r="FX17" i="6"/>
  <c r="FV17" i="6"/>
  <c r="AH123" i="2"/>
  <c r="AH124" i="2" s="1"/>
  <c r="X123" i="2"/>
  <c r="X124" i="2" s="1"/>
  <c r="HK95" i="4"/>
  <c r="CC98" i="4"/>
  <c r="BC20" i="6"/>
  <c r="BE19" i="6"/>
  <c r="EZ20" i="6"/>
  <c r="FD19" i="6"/>
  <c r="EP20" i="6"/>
  <c r="ET19" i="6"/>
  <c r="GN20" i="6"/>
  <c r="GR19" i="6"/>
  <c r="AL17" i="6"/>
  <c r="AJ17" i="6"/>
  <c r="Z17" i="6"/>
  <c r="AN22" i="6"/>
  <c r="AN19" i="6"/>
  <c r="IA17" i="6"/>
  <c r="HY17" i="6"/>
  <c r="IA15" i="6"/>
  <c r="HY15" i="6"/>
  <c r="IA5" i="6"/>
  <c r="HW19" i="6"/>
  <c r="GX22" i="6"/>
  <c r="GU18" i="6"/>
  <c r="GW18" i="6"/>
  <c r="GU16" i="6"/>
  <c r="GW16" i="6"/>
  <c r="GM17" i="6"/>
  <c r="GK17" i="6"/>
  <c r="GM15" i="6"/>
  <c r="GK15" i="6"/>
  <c r="GM5" i="6"/>
  <c r="GI19" i="6"/>
  <c r="N25" i="9"/>
  <c r="O70" i="1"/>
  <c r="BE20" i="9"/>
  <c r="BG20" i="9"/>
  <c r="DG22" i="6"/>
  <c r="N60" i="1"/>
  <c r="O59" i="2" s="1"/>
  <c r="Q59" i="2" s="1"/>
  <c r="EU29" i="8"/>
  <c r="IE67" i="9"/>
  <c r="IF67" i="9" s="1"/>
  <c r="M39" i="1"/>
  <c r="N68" i="1"/>
  <c r="HW70" i="9"/>
  <c r="EZ70" i="9"/>
  <c r="EP70" i="9"/>
  <c r="DG70" i="9"/>
  <c r="AQ19" i="6"/>
  <c r="FI5" i="6"/>
  <c r="M99" i="1"/>
  <c r="N110" i="1"/>
  <c r="P110" i="1" s="1"/>
  <c r="EP29" i="8"/>
  <c r="M101" i="1"/>
  <c r="HR70" i="9"/>
  <c r="EU70" i="9"/>
  <c r="DQ70" i="9"/>
  <c r="DB70" i="9"/>
  <c r="CW71" i="9" s="1"/>
  <c r="HG123" i="2"/>
  <c r="FT124" i="2"/>
  <c r="FX123" i="2"/>
  <c r="FV123" i="2"/>
  <c r="EZ124" i="2"/>
  <c r="FD123" i="2"/>
  <c r="FB123" i="2"/>
  <c r="O44" i="7"/>
  <c r="P60" i="1"/>
  <c r="BV21" i="7"/>
  <c r="BT21" i="7"/>
  <c r="BV5" i="7"/>
  <c r="BT5" i="7"/>
  <c r="BO33" i="7"/>
  <c r="BQ33" i="7"/>
  <c r="AW8" i="7"/>
  <c r="AU8" i="7"/>
  <c r="AL5" i="8"/>
  <c r="AJ5" i="8"/>
  <c r="AE8" i="8"/>
  <c r="AG8" i="8"/>
  <c r="BL5" i="8"/>
  <c r="BJ5" i="8"/>
  <c r="BV18" i="7"/>
  <c r="BT18" i="7"/>
  <c r="BQ50" i="7"/>
  <c r="BO50" i="7"/>
  <c r="BQ32" i="7"/>
  <c r="BO32" i="7"/>
  <c r="N18" i="8"/>
  <c r="N60" i="4"/>
  <c r="N92" i="2"/>
  <c r="P92" i="2" s="1"/>
  <c r="O99" i="1"/>
  <c r="O22" i="8"/>
  <c r="O71" i="4"/>
  <c r="AE9" i="8"/>
  <c r="AG9" i="8"/>
  <c r="BJ6" i="8"/>
  <c r="BL6" i="8"/>
  <c r="BG5" i="8"/>
  <c r="BE5" i="8"/>
  <c r="HN123" i="2"/>
  <c r="AN123" i="2"/>
  <c r="AN124" i="2" s="1"/>
  <c r="BM123" i="2"/>
  <c r="BM124" i="2" s="1"/>
  <c r="FW95" i="4"/>
  <c r="V19" i="6"/>
  <c r="DO19" i="6"/>
  <c r="CD51" i="7"/>
  <c r="M77" i="1"/>
  <c r="N70" i="2" s="1"/>
  <c r="P70" i="2" s="1"/>
  <c r="DE67" i="9"/>
  <c r="DF67" i="9" s="1"/>
  <c r="S135" i="1"/>
  <c r="HL138" i="1"/>
  <c r="GR138" i="1"/>
  <c r="FX138" i="1"/>
  <c r="K123" i="2"/>
  <c r="K124" i="2" s="1"/>
  <c r="AS123" i="2"/>
  <c r="AS124" i="2" s="1"/>
  <c r="M16" i="3"/>
  <c r="M17" i="3" s="1"/>
  <c r="BZ19" i="6"/>
  <c r="IE19" i="6"/>
  <c r="N36" i="1"/>
  <c r="O36" i="2" s="1"/>
  <c r="Q36" i="2" s="1"/>
  <c r="N91" i="1"/>
  <c r="O84" i="2" s="1"/>
  <c r="Q84" i="2" s="1"/>
  <c r="N63" i="1"/>
  <c r="O61" i="2" s="1"/>
  <c r="Q61" i="2" s="1"/>
  <c r="GT67" i="9"/>
  <c r="M87" i="1"/>
  <c r="N80" i="2" s="1"/>
  <c r="P80" i="2" s="1"/>
  <c r="N55" i="1"/>
  <c r="O55" i="2" s="1"/>
  <c r="Q55" i="2" s="1"/>
  <c r="M115" i="1"/>
  <c r="N104" i="2" s="1"/>
  <c r="P104" i="2" s="1"/>
  <c r="M57" i="1"/>
  <c r="M48" i="1"/>
  <c r="HM71" i="9"/>
  <c r="DQ71" i="9"/>
  <c r="BB135" i="18"/>
  <c r="BB136" i="18" s="1"/>
  <c r="BE54" i="18"/>
  <c r="BE52" i="18"/>
  <c r="BE49" i="18"/>
  <c r="BE47" i="18"/>
  <c r="BE45" i="18"/>
  <c r="BE43" i="18"/>
  <c r="BE39" i="18"/>
  <c r="BE37" i="18"/>
  <c r="BE35" i="18"/>
  <c r="AV135" i="18"/>
  <c r="AV136" i="18" s="1"/>
  <c r="BE34" i="18"/>
  <c r="AZ135" i="18"/>
  <c r="AZ136" i="18" s="1"/>
  <c r="BD135" i="18"/>
  <c r="BD136" i="18" s="1"/>
  <c r="AX135" i="18"/>
  <c r="AX136" i="18" s="1"/>
  <c r="O135" i="10"/>
  <c r="CB138" i="1"/>
  <c r="EV123" i="2"/>
  <c r="FP123" i="2"/>
  <c r="AJ121" i="2"/>
  <c r="AQ123" i="2"/>
  <c r="CK16" i="3"/>
  <c r="EB16" i="3"/>
  <c r="FU16" i="3"/>
  <c r="GO16" i="3"/>
  <c r="BT50" i="7"/>
  <c r="BV50" i="7"/>
  <c r="BB26" i="7"/>
  <c r="AZ26" i="7"/>
  <c r="N12" i="8"/>
  <c r="N42" i="4"/>
  <c r="O77" i="1"/>
  <c r="N53" i="9"/>
  <c r="O115" i="1"/>
  <c r="N16" i="9"/>
  <c r="O57" i="1"/>
  <c r="N9" i="6"/>
  <c r="N5" i="3"/>
  <c r="P5" i="3" s="1"/>
  <c r="BY32" i="9"/>
  <c r="CA32" i="9"/>
  <c r="ED123" i="2"/>
  <c r="HF123" i="2"/>
  <c r="AA16" i="3"/>
  <c r="DY16" i="3"/>
  <c r="DZ16" i="3" s="1"/>
  <c r="FR16" i="3"/>
  <c r="O36" i="7"/>
  <c r="O11" i="4"/>
  <c r="AP31" i="7"/>
  <c r="O16" i="8"/>
  <c r="P91" i="1"/>
  <c r="O54" i="4"/>
  <c r="O32" i="4"/>
  <c r="BL23" i="8"/>
  <c r="BJ23" i="8"/>
  <c r="N35" i="9"/>
  <c r="O87" i="1"/>
  <c r="O14" i="9"/>
  <c r="O27" i="4"/>
  <c r="P55" i="1"/>
  <c r="HA16" i="3"/>
  <c r="CK95" i="4"/>
  <c r="CL95" i="4" s="1"/>
  <c r="FC95" i="4"/>
  <c r="BS30" i="5"/>
  <c r="CD30" i="5"/>
  <c r="EN30" i="5"/>
  <c r="FH30" i="5"/>
  <c r="AF19" i="6"/>
  <c r="CK19" i="6"/>
  <c r="DY19" i="6"/>
  <c r="AR31" i="7"/>
  <c r="CP51" i="7"/>
  <c r="N130" i="1"/>
  <c r="O48" i="7" s="1"/>
  <c r="N31" i="1"/>
  <c r="HR54" i="7"/>
  <c r="GS54" i="7"/>
  <c r="GD54" i="7"/>
  <c r="FT54" i="7"/>
  <c r="EZ54" i="7"/>
  <c r="EK55" i="7" s="1"/>
  <c r="CS67" i="9"/>
  <c r="CT67" i="9" s="1"/>
  <c r="DY67" i="9"/>
  <c r="DZ67" i="9" s="1"/>
  <c r="FM67" i="9"/>
  <c r="FN67" i="9" s="1"/>
  <c r="M127" i="1"/>
  <c r="N65" i="9" s="1"/>
  <c r="M107" i="1"/>
  <c r="M83" i="1"/>
  <c r="M55" i="1"/>
  <c r="N80" i="1"/>
  <c r="N43" i="1"/>
  <c r="GL16" i="3"/>
  <c r="AF95" i="4"/>
  <c r="DM95" i="4"/>
  <c r="GQ95" i="4"/>
  <c r="BZ30" i="5"/>
  <c r="DO30" i="5"/>
  <c r="FA30" i="5"/>
  <c r="GG30" i="5"/>
  <c r="BA19" i="6"/>
  <c r="DE19" i="6"/>
  <c r="HP19" i="6"/>
  <c r="AD51" i="7"/>
  <c r="IB54" i="7"/>
  <c r="HM55" i="7" s="1"/>
  <c r="HC54" i="7"/>
  <c r="GI54" i="7"/>
  <c r="FY54" i="7"/>
  <c r="FE54" i="7"/>
  <c r="EA54" i="7"/>
  <c r="EF26" i="8"/>
  <c r="EF27" i="8" s="1"/>
  <c r="DL26" i="8"/>
  <c r="CR26" i="8"/>
  <c r="CR27" i="8" s="1"/>
  <c r="EB67" i="9"/>
  <c r="FZ67" i="9"/>
  <c r="M119" i="1"/>
  <c r="M95" i="1"/>
  <c r="M66" i="1"/>
  <c r="N64" i="1"/>
  <c r="P130" i="1"/>
  <c r="O119" i="2"/>
  <c r="Q119" i="2" s="1"/>
  <c r="DP138" i="1"/>
  <c r="CF123" i="2"/>
  <c r="EL123" i="2"/>
  <c r="FZ123" i="2"/>
  <c r="I123" i="2"/>
  <c r="I124" i="2" s="1"/>
  <c r="BF16" i="3"/>
  <c r="BG16" i="3" s="1"/>
  <c r="BZ16" i="3"/>
  <c r="DO16" i="3"/>
  <c r="FH16" i="3"/>
  <c r="GV16" i="3"/>
  <c r="BU95" i="4"/>
  <c r="BV95" i="4" s="1"/>
  <c r="DC95" i="4"/>
  <c r="EQ95" i="4"/>
  <c r="GE95" i="4"/>
  <c r="HS95" i="4"/>
  <c r="HT95" i="4" s="1"/>
  <c r="T30" i="5"/>
  <c r="Y30" i="5"/>
  <c r="BI30" i="5"/>
  <c r="DE30" i="5"/>
  <c r="FU30" i="5"/>
  <c r="AK19" i="6"/>
  <c r="BK19" i="6"/>
  <c r="CP19" i="6"/>
  <c r="DJ19" i="6"/>
  <c r="FH19" i="6"/>
  <c r="HZ19" i="6"/>
  <c r="EU22" i="6"/>
  <c r="CR22" i="6"/>
  <c r="V51" i="7"/>
  <c r="CK51" i="7"/>
  <c r="N73" i="1"/>
  <c r="O69" i="2" s="1"/>
  <c r="Q69" i="2" s="1"/>
  <c r="AI26" i="8"/>
  <c r="R138" i="1"/>
  <c r="AM138" i="1"/>
  <c r="AY123" i="2"/>
  <c r="BI123" i="2"/>
  <c r="BS123" i="2"/>
  <c r="CD123" i="2"/>
  <c r="DR123" i="2"/>
  <c r="FF123" i="2"/>
  <c r="GT123" i="2"/>
  <c r="AK16" i="3"/>
  <c r="BS16" i="3"/>
  <c r="CU16" i="3"/>
  <c r="FA16" i="3"/>
  <c r="GE16" i="3"/>
  <c r="HF16" i="3"/>
  <c r="BA95" i="4"/>
  <c r="BB95" i="4" s="1"/>
  <c r="CU95" i="4"/>
  <c r="CV95" i="4" s="1"/>
  <c r="DW95" i="4"/>
  <c r="DX95" i="4" s="1"/>
  <c r="FK95" i="4"/>
  <c r="FL95" i="4" s="1"/>
  <c r="HA95" i="4"/>
  <c r="L95" i="4"/>
  <c r="L96" i="4" s="1"/>
  <c r="V30" i="5"/>
  <c r="AA30" i="5"/>
  <c r="CS30" i="5"/>
  <c r="FR30" i="5"/>
  <c r="HS30" i="5"/>
  <c r="AA19" i="6"/>
  <c r="AV19" i="6"/>
  <c r="CF19" i="6"/>
  <c r="CZ19" i="6"/>
  <c r="DT19" i="6"/>
  <c r="FR19" i="6"/>
  <c r="I19" i="6"/>
  <c r="I20" i="6" s="1"/>
  <c r="EF22" i="6"/>
  <c r="AI51" i="7"/>
  <c r="CU51" i="7"/>
  <c r="N45" i="1"/>
  <c r="EJ26" i="8"/>
  <c r="DL27" i="8"/>
  <c r="DP26" i="8"/>
  <c r="DN26" i="8"/>
  <c r="N50" i="1"/>
  <c r="O50" i="2" s="1"/>
  <c r="N34" i="1"/>
  <c r="O34" i="2" s="1"/>
  <c r="Q34" i="2" s="1"/>
  <c r="GS55" i="7"/>
  <c r="FY55" i="7"/>
  <c r="DQ55" i="7"/>
  <c r="GO26" i="8"/>
  <c r="GY26" i="8"/>
  <c r="J26" i="8"/>
  <c r="J27" i="8" s="1"/>
  <c r="M110" i="1"/>
  <c r="M106" i="1"/>
  <c r="N20" i="8" s="1"/>
  <c r="M63" i="1"/>
  <c r="M52" i="1"/>
  <c r="N113" i="1"/>
  <c r="N77" i="1"/>
  <c r="N75" i="1"/>
  <c r="GX27" i="8"/>
  <c r="HB26" i="8"/>
  <c r="GZ26" i="8"/>
  <c r="AC14" i="8"/>
  <c r="L79" i="1"/>
  <c r="HM29" i="8"/>
  <c r="HM26" i="8"/>
  <c r="HC29" i="8"/>
  <c r="HC26" i="8"/>
  <c r="GS29" i="8"/>
  <c r="GS26" i="8"/>
  <c r="GI29" i="8"/>
  <c r="GI26" i="8"/>
  <c r="EK29" i="8"/>
  <c r="EK26" i="8"/>
  <c r="EK27" i="8" s="1"/>
  <c r="EA26" i="8"/>
  <c r="DQ26" i="8"/>
  <c r="DQ27" i="8" s="1"/>
  <c r="DG26" i="8"/>
  <c r="DG27" i="8" s="1"/>
  <c r="CW26" i="8"/>
  <c r="CW27" i="8" s="1"/>
  <c r="CH29" i="8"/>
  <c r="N42" i="1"/>
  <c r="O42" i="2" s="1"/>
  <c r="Q42" i="2" s="1"/>
  <c r="N29" i="1"/>
  <c r="O29" i="2" s="1"/>
  <c r="Q29" i="2" s="1"/>
  <c r="Y22" i="8"/>
  <c r="Z22" i="8" s="1"/>
  <c r="Y20" i="8"/>
  <c r="Y8" i="8"/>
  <c r="Z8" i="8" s="1"/>
  <c r="Y6" i="8"/>
  <c r="Z6" i="8" s="1"/>
  <c r="AZ21" i="8"/>
  <c r="AZ19" i="8"/>
  <c r="AZ11" i="8"/>
  <c r="BE11" i="8"/>
  <c r="BE9" i="8"/>
  <c r="BE7" i="8"/>
  <c r="BL22" i="8"/>
  <c r="CZ26" i="8"/>
  <c r="DJ26" i="8"/>
  <c r="DK26" i="8" s="1"/>
  <c r="DT26" i="8"/>
  <c r="EN26" i="8"/>
  <c r="EO26" i="8" s="1"/>
  <c r="FH26" i="8"/>
  <c r="M79" i="1"/>
  <c r="N99" i="1"/>
  <c r="GN27" i="8"/>
  <c r="GR26" i="8"/>
  <c r="GP26" i="8"/>
  <c r="X26" i="8"/>
  <c r="X27" i="8" s="1"/>
  <c r="HM30" i="8"/>
  <c r="HW26" i="8"/>
  <c r="HH29" i="8"/>
  <c r="GX29" i="8"/>
  <c r="GN29" i="8"/>
  <c r="GD29" i="8"/>
  <c r="FY26" i="8"/>
  <c r="FO26" i="8"/>
  <c r="FE26" i="8"/>
  <c r="FE27" i="8" s="1"/>
  <c r="EK30" i="8"/>
  <c r="EU26" i="8"/>
  <c r="CM29" i="8"/>
  <c r="CM26" i="8"/>
  <c r="CM27" i="8" s="1"/>
  <c r="CC29" i="8"/>
  <c r="CC26" i="8"/>
  <c r="CC27" i="8" s="1"/>
  <c r="O127" i="1"/>
  <c r="CP26" i="8"/>
  <c r="DM26" i="8"/>
  <c r="EG26" i="8"/>
  <c r="FA26" i="8"/>
  <c r="FU26" i="8"/>
  <c r="IC26" i="8"/>
  <c r="M113" i="1"/>
  <c r="M91" i="1"/>
  <c r="N16" i="8" s="1"/>
  <c r="M75" i="1"/>
  <c r="N106" i="1"/>
  <c r="O20" i="8" s="1"/>
  <c r="N79" i="1"/>
  <c r="N52" i="1"/>
  <c r="CR29" i="8"/>
  <c r="CC30" i="8" s="1"/>
  <c r="T67" i="9"/>
  <c r="V67" i="9"/>
  <c r="GJ67" i="9"/>
  <c r="HU67" i="9"/>
  <c r="HV67" i="9" s="1"/>
  <c r="M125" i="1"/>
  <c r="M117" i="1"/>
  <c r="M103" i="1"/>
  <c r="M93" i="1"/>
  <c r="M81" i="1"/>
  <c r="M64" i="1"/>
  <c r="N82" i="1"/>
  <c r="N66" i="1"/>
  <c r="N53" i="1"/>
  <c r="HD67" i="9"/>
  <c r="M121" i="1"/>
  <c r="M112" i="1"/>
  <c r="M97" i="1"/>
  <c r="M85" i="1"/>
  <c r="M68" i="1"/>
  <c r="N70" i="1"/>
  <c r="N57" i="1"/>
  <c r="N38" i="1"/>
  <c r="Y67" i="9"/>
  <c r="Z67" i="9" s="1"/>
  <c r="AF134" i="1"/>
  <c r="BF134" i="1"/>
  <c r="BD67" i="9"/>
  <c r="EJ138" i="1"/>
  <c r="BD123" i="2"/>
  <c r="BX123" i="2"/>
  <c r="CI123" i="2"/>
  <c r="CU123" i="2"/>
  <c r="DM123" i="2"/>
  <c r="EI123" i="2"/>
  <c r="FC123" i="2"/>
  <c r="FW123" i="2"/>
  <c r="BR126" i="2"/>
  <c r="BH126" i="2"/>
  <c r="AX126" i="2"/>
  <c r="HW126" i="2"/>
  <c r="HY123" i="2" s="1"/>
  <c r="HM126" i="2"/>
  <c r="HC126" i="2"/>
  <c r="GS126" i="2"/>
  <c r="GI126" i="2"/>
  <c r="GK123" i="2" s="1"/>
  <c r="FY126" i="2"/>
  <c r="FO126" i="2"/>
  <c r="FE126" i="2"/>
  <c r="EU126" i="2"/>
  <c r="EK126" i="2"/>
  <c r="EM123" i="2" s="1"/>
  <c r="EA126" i="2"/>
  <c r="DQ126" i="2"/>
  <c r="DG126" i="2"/>
  <c r="DI123" i="2" s="1"/>
  <c r="CW126" i="2"/>
  <c r="CM126" i="2"/>
  <c r="CQ123" i="2" s="1"/>
  <c r="CC126" i="2"/>
  <c r="V16" i="3"/>
  <c r="AQ16" i="3"/>
  <c r="BK16" i="3"/>
  <c r="BL16" i="3" s="1"/>
  <c r="CF16" i="3"/>
  <c r="CZ16" i="3"/>
  <c r="DT16" i="3"/>
  <c r="DU16" i="3" s="1"/>
  <c r="EN16" i="3"/>
  <c r="ES16" i="3"/>
  <c r="FM16" i="3"/>
  <c r="FN16" i="3" s="1"/>
  <c r="GJ16" i="3"/>
  <c r="GY16" i="3"/>
  <c r="HK16" i="3"/>
  <c r="HZ16" i="3"/>
  <c r="IA16" i="3" s="1"/>
  <c r="CM19" i="3"/>
  <c r="P73" i="1"/>
  <c r="O38" i="7"/>
  <c r="P42" i="1"/>
  <c r="O29" i="7"/>
  <c r="P29" i="1"/>
  <c r="O7" i="4"/>
  <c r="AL5" i="7"/>
  <c r="AJ5" i="7"/>
  <c r="BJ6" i="7"/>
  <c r="BL6" i="7"/>
  <c r="AD123" i="2"/>
  <c r="BN123" i="2"/>
  <c r="CK123" i="2"/>
  <c r="DC123" i="2"/>
  <c r="DW123" i="2"/>
  <c r="EQ123" i="2"/>
  <c r="EW123" i="2"/>
  <c r="FK123" i="2"/>
  <c r="GE123" i="2"/>
  <c r="GQ123" i="2"/>
  <c r="HA123" i="2"/>
  <c r="HK123" i="2"/>
  <c r="HS123" i="2"/>
  <c r="IE123" i="2"/>
  <c r="BW126" i="2"/>
  <c r="BM126" i="2"/>
  <c r="BC126" i="2"/>
  <c r="IB126" i="2"/>
  <c r="HR126" i="2"/>
  <c r="HH126" i="2"/>
  <c r="GX126" i="2"/>
  <c r="GN126" i="2"/>
  <c r="GD126" i="2"/>
  <c r="FT126" i="2"/>
  <c r="FJ126" i="2"/>
  <c r="EZ126" i="2"/>
  <c r="EP126" i="2"/>
  <c r="EF126" i="2"/>
  <c r="DV126" i="2"/>
  <c r="DL126" i="2"/>
  <c r="DB126" i="2"/>
  <c r="CR126" i="2"/>
  <c r="CH126" i="2"/>
  <c r="AF16" i="3"/>
  <c r="BA16" i="3"/>
  <c r="BN16" i="3"/>
  <c r="CP16" i="3"/>
  <c r="DJ16" i="3"/>
  <c r="EG16" i="3"/>
  <c r="EV16" i="3"/>
  <c r="FZ16" i="3"/>
  <c r="GT16" i="3"/>
  <c r="HD16" i="3"/>
  <c r="HS16" i="3"/>
  <c r="HT16" i="3" s="1"/>
  <c r="IC16" i="3"/>
  <c r="CR19" i="3"/>
  <c r="CV16" i="3" s="1"/>
  <c r="O42" i="7"/>
  <c r="O22" i="4"/>
  <c r="O29" i="5"/>
  <c r="CH19" i="3"/>
  <c r="AN19" i="3" s="1"/>
  <c r="AR16" i="3" s="1"/>
  <c r="AA95" i="4"/>
  <c r="AT95" i="4"/>
  <c r="AU95" i="4" s="1"/>
  <c r="BF95" i="4"/>
  <c r="BG95" i="4" s="1"/>
  <c r="BZ95" i="4"/>
  <c r="CA95" i="4" s="1"/>
  <c r="DH95" i="4"/>
  <c r="ED95" i="4"/>
  <c r="EV95" i="4"/>
  <c r="FP95" i="4"/>
  <c r="FQ95" i="4" s="1"/>
  <c r="GL95" i="4"/>
  <c r="HF95" i="4"/>
  <c r="HX95" i="4"/>
  <c r="HY95" i="4" s="1"/>
  <c r="IE95" i="4"/>
  <c r="BD30" i="5"/>
  <c r="CN30" i="5"/>
  <c r="CZ30" i="5"/>
  <c r="DT30" i="5"/>
  <c r="EB30" i="5"/>
  <c r="FM30" i="5"/>
  <c r="GL30" i="5"/>
  <c r="GV30" i="5"/>
  <c r="HD30" i="5"/>
  <c r="HN30" i="5"/>
  <c r="T19" i="6"/>
  <c r="AD19" i="6"/>
  <c r="AO19" i="6"/>
  <c r="AY19" i="6"/>
  <c r="BX19" i="6"/>
  <c r="CI19" i="6"/>
  <c r="CS19" i="6"/>
  <c r="DC19" i="6"/>
  <c r="DM19" i="6"/>
  <c r="DW19" i="6"/>
  <c r="FK19" i="6"/>
  <c r="HN19" i="6"/>
  <c r="IC19" i="6"/>
  <c r="X22" i="6"/>
  <c r="FJ22" i="6"/>
  <c r="CW22" i="6"/>
  <c r="AF51" i="7"/>
  <c r="CF51" i="7"/>
  <c r="CS51" i="7"/>
  <c r="FC51" i="7"/>
  <c r="FW51" i="7"/>
  <c r="GQ51" i="7"/>
  <c r="HA51" i="7"/>
  <c r="HF51" i="7"/>
  <c r="HK51" i="7"/>
  <c r="HU51" i="7"/>
  <c r="HZ51" i="7"/>
  <c r="IE51" i="7"/>
  <c r="J51" i="7"/>
  <c r="J52" i="7" s="1"/>
  <c r="N129" i="1"/>
  <c r="N51" i="1"/>
  <c r="N44" i="1"/>
  <c r="N35" i="1"/>
  <c r="N30" i="1"/>
  <c r="N24" i="8"/>
  <c r="O113" i="1"/>
  <c r="O91" i="1"/>
  <c r="N10" i="8"/>
  <c r="O75" i="1"/>
  <c r="P106" i="1"/>
  <c r="O14" i="8"/>
  <c r="P79" i="1"/>
  <c r="CC19" i="3"/>
  <c r="AK95" i="4"/>
  <c r="AV95" i="4"/>
  <c r="AW95" i="4" s="1"/>
  <c r="BP95" i="4"/>
  <c r="BQ95" i="4" s="1"/>
  <c r="CP95" i="4"/>
  <c r="CQ95" i="4" s="1"/>
  <c r="DR95" i="4"/>
  <c r="DS95" i="4" s="1"/>
  <c r="EL95" i="4"/>
  <c r="FF95" i="4"/>
  <c r="FG95" i="4" s="1"/>
  <c r="GB95" i="4"/>
  <c r="GT95" i="4"/>
  <c r="HN95" i="4"/>
  <c r="HO95" i="4" s="1"/>
  <c r="HU95" i="4"/>
  <c r="HV95" i="4" s="1"/>
  <c r="HZ95" i="4"/>
  <c r="IA95" i="4" s="1"/>
  <c r="J95" i="4"/>
  <c r="J96" i="4" s="1"/>
  <c r="AF30" i="5"/>
  <c r="BN30" i="5"/>
  <c r="CX30" i="5"/>
  <c r="DJ30" i="5"/>
  <c r="DW30" i="5"/>
  <c r="EG30" i="5"/>
  <c r="GB30" i="5"/>
  <c r="GO30" i="5"/>
  <c r="GY30" i="5"/>
  <c r="HI30" i="5"/>
  <c r="HX30" i="5"/>
  <c r="Y19" i="6"/>
  <c r="AI19" i="6"/>
  <c r="AT19" i="6"/>
  <c r="BI19" i="6"/>
  <c r="CD19" i="6"/>
  <c r="CN19" i="6"/>
  <c r="CX19" i="6"/>
  <c r="DH19" i="6"/>
  <c r="DR19" i="6"/>
  <c r="FF19" i="6"/>
  <c r="FP19" i="6"/>
  <c r="HX19" i="6"/>
  <c r="BH22" i="6"/>
  <c r="DV22" i="6"/>
  <c r="CH22" i="6"/>
  <c r="AA51" i="7"/>
  <c r="AK51" i="7"/>
  <c r="BZ51" i="7"/>
  <c r="CN51" i="7"/>
  <c r="CX51" i="7"/>
  <c r="FA51" i="7"/>
  <c r="FU51" i="7"/>
  <c r="GO51" i="7"/>
  <c r="GY51" i="7"/>
  <c r="HD51" i="7"/>
  <c r="HI51" i="7"/>
  <c r="HS51" i="7"/>
  <c r="HX51" i="7"/>
  <c r="IC51" i="7"/>
  <c r="N132" i="1"/>
  <c r="N131" i="1"/>
  <c r="N61" i="1"/>
  <c r="N46" i="1"/>
  <c r="N37" i="1"/>
  <c r="N32" i="1"/>
  <c r="N27" i="1"/>
  <c r="CH54" i="7"/>
  <c r="CL51" i="7" s="1"/>
  <c r="O106" i="1"/>
  <c r="O24" i="8"/>
  <c r="P113" i="1"/>
  <c r="O10" i="8"/>
  <c r="P75" i="1"/>
  <c r="AG11" i="8"/>
  <c r="AE11" i="8"/>
  <c r="T26" i="8"/>
  <c r="CK26" i="8"/>
  <c r="CL26" i="8" s="1"/>
  <c r="DE26" i="8"/>
  <c r="DF26" i="8" s="1"/>
  <c r="EB26" i="8"/>
  <c r="EV26" i="8"/>
  <c r="FP26" i="8"/>
  <c r="GG26" i="8"/>
  <c r="GH26" i="8" s="1"/>
  <c r="GT26" i="8"/>
  <c r="HN26" i="8"/>
  <c r="HX26" i="8"/>
  <c r="M133" i="1"/>
  <c r="M109" i="1"/>
  <c r="O109" i="1" s="1"/>
  <c r="M98" i="1"/>
  <c r="M78" i="1"/>
  <c r="O78" i="1" s="1"/>
  <c r="M74" i="1"/>
  <c r="M47" i="1"/>
  <c r="N133" i="1"/>
  <c r="N109" i="1"/>
  <c r="P109" i="1" s="1"/>
  <c r="N98" i="1"/>
  <c r="N78" i="1"/>
  <c r="P78" i="1" s="1"/>
  <c r="N74" i="1"/>
  <c r="AD67" i="9"/>
  <c r="CF67" i="9"/>
  <c r="CG67" i="9" s="1"/>
  <c r="DO67" i="9"/>
  <c r="DP67" i="9" s="1"/>
  <c r="DT67" i="9"/>
  <c r="DU67" i="9" s="1"/>
  <c r="ES67" i="9"/>
  <c r="ET67" i="9" s="1"/>
  <c r="EX67" i="9"/>
  <c r="EY67" i="9" s="1"/>
  <c r="FH67" i="9"/>
  <c r="FI67" i="9" s="1"/>
  <c r="AD26" i="8"/>
  <c r="CU26" i="8"/>
  <c r="CV26" i="8" s="1"/>
  <c r="DY26" i="8"/>
  <c r="DZ26" i="8" s="1"/>
  <c r="ES26" i="8"/>
  <c r="ET26" i="8" s="1"/>
  <c r="FM26" i="8"/>
  <c r="FN26" i="8" s="1"/>
  <c r="FZ26" i="8"/>
  <c r="GJ26" i="8"/>
  <c r="HD26" i="8"/>
  <c r="HU26" i="8"/>
  <c r="HV26" i="8" s="1"/>
  <c r="M111" i="1"/>
  <c r="N23" i="8" s="1"/>
  <c r="M105" i="1"/>
  <c r="M90" i="1"/>
  <c r="N15" i="8" s="1"/>
  <c r="M76" i="1"/>
  <c r="M62" i="1"/>
  <c r="N7" i="8" s="1"/>
  <c r="N111" i="1"/>
  <c r="N105" i="1"/>
  <c r="O19" i="8" s="1"/>
  <c r="N90" i="1"/>
  <c r="N76" i="1"/>
  <c r="O11" i="8" s="1"/>
  <c r="N62" i="1"/>
  <c r="CD67" i="9"/>
  <c r="CE67" i="9" s="1"/>
  <c r="CI67" i="9"/>
  <c r="CN67" i="9"/>
  <c r="CO67" i="9" s="1"/>
  <c r="CZ67" i="9"/>
  <c r="DA67" i="9" s="1"/>
  <c r="EL67" i="9"/>
  <c r="FU67" i="9"/>
  <c r="GO67" i="9"/>
  <c r="HI67" i="9"/>
  <c r="HZ67" i="9"/>
  <c r="IA67" i="9" s="1"/>
  <c r="M126" i="1"/>
  <c r="M122" i="1"/>
  <c r="M118" i="1"/>
  <c r="M114" i="1"/>
  <c r="M104" i="1"/>
  <c r="M100" i="1"/>
  <c r="M94" i="1"/>
  <c r="M86" i="1"/>
  <c r="M82" i="1"/>
  <c r="N81" i="1"/>
  <c r="N69" i="1"/>
  <c r="N65" i="1"/>
  <c r="N56" i="1"/>
  <c r="N48" i="1"/>
  <c r="BH67" i="9"/>
  <c r="BH68" i="9" s="1"/>
  <c r="CX67" i="9"/>
  <c r="CY67" i="9" s="1"/>
  <c r="DJ67" i="9"/>
  <c r="DK67" i="9" s="1"/>
  <c r="EG67" i="9"/>
  <c r="FA67" i="9"/>
  <c r="FR67" i="9"/>
  <c r="FS67" i="9" s="1"/>
  <c r="GE67" i="9"/>
  <c r="GY67" i="9"/>
  <c r="HP67" i="9"/>
  <c r="HQ67" i="9" s="1"/>
  <c r="J67" i="9"/>
  <c r="J68" i="9" s="1"/>
  <c r="M128" i="1"/>
  <c r="M124" i="1"/>
  <c r="M120" i="1"/>
  <c r="M116" i="1"/>
  <c r="M108" i="1"/>
  <c r="M102" i="1"/>
  <c r="M96" i="1"/>
  <c r="M92" i="1"/>
  <c r="M84" i="1"/>
  <c r="M80" i="1"/>
  <c r="N71" i="1"/>
  <c r="N67" i="1"/>
  <c r="N58" i="1"/>
  <c r="N54" i="1"/>
  <c r="N39" i="1"/>
  <c r="BM67" i="9"/>
  <c r="AN67" i="9"/>
  <c r="AN68" i="9" s="1"/>
  <c r="EJ136" i="1"/>
  <c r="GR136" i="1"/>
  <c r="K134" i="1"/>
  <c r="K135" i="1" s="1"/>
  <c r="CV138" i="1"/>
  <c r="V123" i="2"/>
  <c r="AA123" i="2"/>
  <c r="AK123" i="2"/>
  <c r="AT123" i="2"/>
  <c r="BA123" i="2"/>
  <c r="BK123" i="2"/>
  <c r="BU123" i="2"/>
  <c r="CN123" i="2"/>
  <c r="CX123" i="2"/>
  <c r="CY123" i="2" s="1"/>
  <c r="DE123" i="2"/>
  <c r="DF123" i="2" s="1"/>
  <c r="DO123" i="2"/>
  <c r="DP123" i="2" s="1"/>
  <c r="DY123" i="2"/>
  <c r="DZ123" i="2" s="1"/>
  <c r="EG123" i="2"/>
  <c r="ES123" i="2"/>
  <c r="ET123" i="2" s="1"/>
  <c r="FA123" i="2"/>
  <c r="FM123" i="2"/>
  <c r="FN123" i="2" s="1"/>
  <c r="FU123" i="2"/>
  <c r="GG123" i="2"/>
  <c r="GH123" i="2" s="1"/>
  <c r="GO123" i="2"/>
  <c r="GY123" i="2"/>
  <c r="HI123" i="2"/>
  <c r="HU123" i="2"/>
  <c r="IC123" i="2"/>
  <c r="AH126" i="2"/>
  <c r="AJ123" i="2" s="1"/>
  <c r="X126" i="2"/>
  <c r="AM136" i="1"/>
  <c r="CB136" i="1"/>
  <c r="CV136" i="1"/>
  <c r="DP136" i="1"/>
  <c r="FX136" i="1"/>
  <c r="T123" i="2"/>
  <c r="Y123" i="2"/>
  <c r="Z123" i="2" s="1"/>
  <c r="AF123" i="2"/>
  <c r="AV123" i="2"/>
  <c r="BF123" i="2"/>
  <c r="BG123" i="2" s="1"/>
  <c r="BP123" i="2"/>
  <c r="BQ123" i="2" s="1"/>
  <c r="BZ123" i="2"/>
  <c r="CA123" i="2" s="1"/>
  <c r="CS123" i="2"/>
  <c r="CT123" i="2" s="1"/>
  <c r="CZ123" i="2"/>
  <c r="DA123" i="2" s="1"/>
  <c r="DJ123" i="2"/>
  <c r="DK123" i="2" s="1"/>
  <c r="DT123" i="2"/>
  <c r="DU123" i="2" s="1"/>
  <c r="EB123" i="2"/>
  <c r="EN123" i="2"/>
  <c r="EO123" i="2" s="1"/>
  <c r="EX123" i="2"/>
  <c r="EY123" i="2" s="1"/>
  <c r="FH123" i="2"/>
  <c r="FI123" i="2" s="1"/>
  <c r="FR123" i="2"/>
  <c r="GB123" i="2"/>
  <c r="GC123" i="2" s="1"/>
  <c r="GL123" i="2"/>
  <c r="GM123" i="2" s="1"/>
  <c r="GV123" i="2"/>
  <c r="GW123" i="2" s="1"/>
  <c r="HD123" i="2"/>
  <c r="HP123" i="2"/>
  <c r="HZ123" i="2"/>
  <c r="IA123" i="2" s="1"/>
  <c r="J123" i="2"/>
  <c r="J124" i="2" s="1"/>
  <c r="L123" i="2"/>
  <c r="L124" i="2" s="1"/>
  <c r="AC126" i="2"/>
  <c r="AE123" i="2" s="1"/>
  <c r="S126" i="2"/>
  <c r="S127" i="2" s="1"/>
  <c r="CC20" i="3"/>
  <c r="T16" i="3"/>
  <c r="AD16" i="3"/>
  <c r="AO16" i="3"/>
  <c r="AY16" i="3"/>
  <c r="AZ16" i="3" s="1"/>
  <c r="BI16" i="3"/>
  <c r="BJ16" i="3" s="1"/>
  <c r="BP16" i="3"/>
  <c r="CD16" i="3"/>
  <c r="CE16" i="3" s="1"/>
  <c r="CN16" i="3"/>
  <c r="CO16" i="3" s="1"/>
  <c r="CX16" i="3"/>
  <c r="DH16" i="3"/>
  <c r="DR16" i="3"/>
  <c r="DS16" i="3" s="1"/>
  <c r="EI16" i="3"/>
  <c r="EL16" i="3"/>
  <c r="FC16" i="3"/>
  <c r="FF16" i="3"/>
  <c r="FG16" i="3" s="1"/>
  <c r="FP16" i="3"/>
  <c r="FQ16" i="3" s="1"/>
  <c r="FW16" i="3"/>
  <c r="GG16" i="3"/>
  <c r="GQ16" i="3"/>
  <c r="HI16" i="3"/>
  <c r="L16" i="3"/>
  <c r="L17" i="3" s="1"/>
  <c r="EU19" i="3"/>
  <c r="EK19" i="3"/>
  <c r="EO16" i="3" s="1"/>
  <c r="DG19" i="3"/>
  <c r="CW19" i="3"/>
  <c r="DA16" i="3" s="1"/>
  <c r="T95" i="4"/>
  <c r="Y95" i="4"/>
  <c r="AI95" i="4"/>
  <c r="AQ95" i="4"/>
  <c r="AR95" i="4" s="1"/>
  <c r="BD95" i="4"/>
  <c r="BE95" i="4" s="1"/>
  <c r="BN95" i="4"/>
  <c r="BO95" i="4" s="1"/>
  <c r="BX95" i="4"/>
  <c r="BY95" i="4" s="1"/>
  <c r="CF95" i="4"/>
  <c r="CG95" i="4" s="1"/>
  <c r="CN95" i="4"/>
  <c r="CO95" i="4" s="1"/>
  <c r="CX95" i="4"/>
  <c r="DE95" i="4"/>
  <c r="DO95" i="4"/>
  <c r="DY95" i="4"/>
  <c r="DZ95" i="4" s="1"/>
  <c r="EG95" i="4"/>
  <c r="ES95" i="4"/>
  <c r="FA95" i="4"/>
  <c r="FM95" i="4"/>
  <c r="FN95" i="4" s="1"/>
  <c r="FU95" i="4"/>
  <c r="GG95" i="4"/>
  <c r="GO95" i="4"/>
  <c r="GY95" i="4"/>
  <c r="HI95" i="4"/>
  <c r="I95" i="4"/>
  <c r="I96" i="4" s="1"/>
  <c r="CC97" i="4"/>
  <c r="EK97" i="4"/>
  <c r="GX98" i="4"/>
  <c r="ES30" i="5"/>
  <c r="AT51" i="7"/>
  <c r="AU5" i="7"/>
  <c r="BR123" i="2"/>
  <c r="BR124" i="2" s="1"/>
  <c r="BH123" i="2"/>
  <c r="BH124" i="2" s="1"/>
  <c r="AX123" i="2"/>
  <c r="AX124" i="2" s="1"/>
  <c r="AN125" i="2" s="1"/>
  <c r="FO123" i="2"/>
  <c r="FO124" i="2" s="1"/>
  <c r="GN123" i="2"/>
  <c r="HH123" i="2"/>
  <c r="IB123" i="2"/>
  <c r="HR123" i="2"/>
  <c r="HR124" i="2" s="1"/>
  <c r="HM123" i="2"/>
  <c r="HM124" i="2" s="1"/>
  <c r="U5" i="3"/>
  <c r="CY5" i="3"/>
  <c r="Y16" i="3"/>
  <c r="AI16" i="3"/>
  <c r="AT16" i="3"/>
  <c r="BD16" i="3"/>
  <c r="BE16" i="3" s="1"/>
  <c r="BU16" i="3"/>
  <c r="BX16" i="3"/>
  <c r="BY16" i="3" s="1"/>
  <c r="CI16" i="3"/>
  <c r="CS16" i="3"/>
  <c r="CT16" i="3" s="1"/>
  <c r="DC16" i="3"/>
  <c r="DM16" i="3"/>
  <c r="DW16" i="3"/>
  <c r="DX16" i="3" s="1"/>
  <c r="ED16" i="3"/>
  <c r="EQ16" i="3"/>
  <c r="EX16" i="3"/>
  <c r="FK16" i="3"/>
  <c r="FL16" i="3" s="1"/>
  <c r="GB16" i="3"/>
  <c r="HM18" i="3"/>
  <c r="EZ19" i="3"/>
  <c r="AH19" i="3" s="1"/>
  <c r="AJ16" i="3" s="1"/>
  <c r="EP19" i="3"/>
  <c r="DQ20" i="3"/>
  <c r="DL19" i="3"/>
  <c r="DB19" i="3"/>
  <c r="AS19" i="3" s="1"/>
  <c r="V95" i="4"/>
  <c r="AD95" i="4"/>
  <c r="AY95" i="4"/>
  <c r="AZ95" i="4" s="1"/>
  <c r="BI95" i="4"/>
  <c r="BJ95" i="4" s="1"/>
  <c r="BS95" i="4"/>
  <c r="BT95" i="4" s="1"/>
  <c r="CD95" i="4"/>
  <c r="CE95" i="4" s="1"/>
  <c r="CI95" i="4"/>
  <c r="CJ95" i="4" s="1"/>
  <c r="CS95" i="4"/>
  <c r="CT95" i="4" s="1"/>
  <c r="CZ95" i="4"/>
  <c r="DJ95" i="4"/>
  <c r="DT95" i="4"/>
  <c r="DU95" i="4" s="1"/>
  <c r="EB95" i="4"/>
  <c r="EN95" i="4"/>
  <c r="EX95" i="4"/>
  <c r="FH95" i="4"/>
  <c r="FI95" i="4" s="1"/>
  <c r="FR95" i="4"/>
  <c r="FS95" i="4" s="1"/>
  <c r="FZ95" i="4"/>
  <c r="GJ95" i="4"/>
  <c r="GV95" i="4"/>
  <c r="HD95" i="4"/>
  <c r="HP95" i="4"/>
  <c r="HQ95" i="4" s="1"/>
  <c r="IC95" i="4"/>
  <c r="FY97" i="4"/>
  <c r="HC98" i="4"/>
  <c r="GS98" i="4"/>
  <c r="EV30" i="5"/>
  <c r="U27" i="5"/>
  <c r="U25" i="5"/>
  <c r="U23" i="5"/>
  <c r="U21" i="5"/>
  <c r="U19" i="5"/>
  <c r="U17" i="5"/>
  <c r="U15" i="5"/>
  <c r="U13" i="5"/>
  <c r="U11" i="5"/>
  <c r="U7" i="5"/>
  <c r="U5" i="5"/>
  <c r="CO27" i="5"/>
  <c r="CO25" i="5"/>
  <c r="CO15" i="5"/>
  <c r="CE27" i="5"/>
  <c r="CE25" i="5"/>
  <c r="CE23" i="5"/>
  <c r="CE21" i="5"/>
  <c r="CE17" i="5"/>
  <c r="CE15" i="5"/>
  <c r="CE13" i="5"/>
  <c r="CE11" i="5"/>
  <c r="CE5" i="5"/>
  <c r="EK21" i="6"/>
  <c r="AE18" i="6"/>
  <c r="AE16" i="6"/>
  <c r="AE14" i="6"/>
  <c r="AC22" i="6"/>
  <c r="X19" i="6"/>
  <c r="X20" i="6" s="1"/>
  <c r="BM22" i="6"/>
  <c r="AN23" i="6" s="1"/>
  <c r="AU18" i="6"/>
  <c r="AU16" i="6"/>
  <c r="AU14" i="6"/>
  <c r="AU12" i="6"/>
  <c r="AU10" i="6"/>
  <c r="AU8" i="6"/>
  <c r="AS22" i="6"/>
  <c r="HR22" i="6"/>
  <c r="HC22" i="6"/>
  <c r="GX19" i="6"/>
  <c r="GD22" i="6"/>
  <c r="FQ14" i="6"/>
  <c r="FO22" i="6"/>
  <c r="FJ19" i="6"/>
  <c r="FJ20" i="6" s="1"/>
  <c r="EP22" i="6"/>
  <c r="EA22" i="6"/>
  <c r="DV19" i="6"/>
  <c r="DV20" i="6" s="1"/>
  <c r="DD18" i="6"/>
  <c r="DD16" i="6"/>
  <c r="DD14" i="6"/>
  <c r="DD12" i="6"/>
  <c r="DD10" i="6"/>
  <c r="DD8" i="6"/>
  <c r="DB22" i="6"/>
  <c r="DF19" i="6" s="1"/>
  <c r="CO18" i="6"/>
  <c r="CO16" i="6"/>
  <c r="CO14" i="6"/>
  <c r="CM22" i="6"/>
  <c r="CH19" i="6"/>
  <c r="CH20" i="6" s="1"/>
  <c r="Y51" i="7"/>
  <c r="EI51" i="7"/>
  <c r="FE53" i="7"/>
  <c r="GS53" i="7"/>
  <c r="BK26" i="8"/>
  <c r="BP26" i="8"/>
  <c r="BZ26" i="8"/>
  <c r="O111" i="1"/>
  <c r="N19" i="8"/>
  <c r="O105" i="1"/>
  <c r="O90" i="1"/>
  <c r="N11" i="8"/>
  <c r="O76" i="1"/>
  <c r="O62" i="1"/>
  <c r="O23" i="8"/>
  <c r="P111" i="1"/>
  <c r="P105" i="1"/>
  <c r="O15" i="8"/>
  <c r="P90" i="1"/>
  <c r="P76" i="1"/>
  <c r="O7" i="8"/>
  <c r="P62" i="1"/>
  <c r="CC28" i="8"/>
  <c r="AL9" i="8"/>
  <c r="AJ9" i="8"/>
  <c r="AJ7" i="8"/>
  <c r="AL7" i="8"/>
  <c r="AG10" i="8"/>
  <c r="AE10" i="8"/>
  <c r="BQ6" i="8"/>
  <c r="BO6" i="8"/>
  <c r="Z27" i="5"/>
  <c r="Z25" i="5"/>
  <c r="Z23" i="5"/>
  <c r="Z19" i="5"/>
  <c r="Z17" i="5"/>
  <c r="Z15" i="5"/>
  <c r="Z11" i="5"/>
  <c r="BQ14" i="5"/>
  <c r="BL28" i="5"/>
  <c r="BL26" i="5"/>
  <c r="BL20" i="5"/>
  <c r="BL10" i="5"/>
  <c r="BB28" i="5"/>
  <c r="BB24" i="5"/>
  <c r="BB22" i="5"/>
  <c r="BB20" i="5"/>
  <c r="BB18" i="5"/>
  <c r="AW28" i="5"/>
  <c r="AW26" i="5"/>
  <c r="AW24" i="5"/>
  <c r="AW22" i="5"/>
  <c r="AW18" i="5"/>
  <c r="AW16" i="5"/>
  <c r="AW14" i="5"/>
  <c r="AW10" i="5"/>
  <c r="CT25" i="5"/>
  <c r="U18" i="6"/>
  <c r="U16" i="6"/>
  <c r="U14" i="6"/>
  <c r="U12" i="6"/>
  <c r="U10" i="6"/>
  <c r="U8" i="6"/>
  <c r="S22" i="6"/>
  <c r="S23" i="6" s="1"/>
  <c r="BY14" i="6"/>
  <c r="BW22" i="6"/>
  <c r="BY19" i="6" s="1"/>
  <c r="BC22" i="6"/>
  <c r="ID14" i="6"/>
  <c r="IB22" i="6"/>
  <c r="HH19" i="6"/>
  <c r="GS22" i="6"/>
  <c r="GS23" i="6" s="1"/>
  <c r="GN22" i="6"/>
  <c r="FY23" i="6" s="1"/>
  <c r="FT19" i="6"/>
  <c r="FG18" i="6"/>
  <c r="FG14" i="6"/>
  <c r="FG10" i="6"/>
  <c r="FE22" i="6"/>
  <c r="FE23" i="6" s="1"/>
  <c r="EZ22" i="6"/>
  <c r="EK23" i="6" s="1"/>
  <c r="EF19" i="6"/>
  <c r="DS14" i="6"/>
  <c r="DS8" i="6"/>
  <c r="DQ22" i="6"/>
  <c r="DQ23" i="6" s="1"/>
  <c r="DN14" i="6"/>
  <c r="DL22" i="6"/>
  <c r="DN19" i="6" s="1"/>
  <c r="CR19" i="6"/>
  <c r="CR20" i="6" s="1"/>
  <c r="CE18" i="6"/>
  <c r="CE16" i="6"/>
  <c r="CE14" i="6"/>
  <c r="CE10" i="6"/>
  <c r="CE8" i="6"/>
  <c r="CC22" i="6"/>
  <c r="T51" i="7"/>
  <c r="CI51" i="7"/>
  <c r="CZ51" i="7"/>
  <c r="DC51" i="7"/>
  <c r="DD51" i="7" s="1"/>
  <c r="DE51" i="7"/>
  <c r="DF51" i="7" s="1"/>
  <c r="DH51" i="7"/>
  <c r="DI51" i="7" s="1"/>
  <c r="DJ51" i="7"/>
  <c r="DK51" i="7" s="1"/>
  <c r="DM51" i="7"/>
  <c r="DN51" i="7" s="1"/>
  <c r="DO51" i="7"/>
  <c r="DP51" i="7" s="1"/>
  <c r="DR51" i="7"/>
  <c r="DS51" i="7" s="1"/>
  <c r="DT51" i="7"/>
  <c r="DU51" i="7" s="1"/>
  <c r="DW51" i="7"/>
  <c r="DX51" i="7" s="1"/>
  <c r="DY51" i="7"/>
  <c r="DZ51" i="7" s="1"/>
  <c r="EG51" i="7"/>
  <c r="BN26" i="8"/>
  <c r="BX26" i="8"/>
  <c r="N25" i="8"/>
  <c r="O133" i="1"/>
  <c r="N21" i="8"/>
  <c r="N17" i="8"/>
  <c r="O98" i="1"/>
  <c r="N13" i="8"/>
  <c r="N9" i="8"/>
  <c r="O74" i="1"/>
  <c r="O25" i="8"/>
  <c r="P133" i="1"/>
  <c r="O21" i="8"/>
  <c r="O17" i="8"/>
  <c r="P98" i="1"/>
  <c r="O13" i="8"/>
  <c r="O9" i="8"/>
  <c r="P74" i="1"/>
  <c r="AJ8" i="8"/>
  <c r="AL8" i="8"/>
  <c r="AL6" i="8"/>
  <c r="AJ6" i="8"/>
  <c r="AG12" i="8"/>
  <c r="AE12" i="8"/>
  <c r="BT5" i="8"/>
  <c r="BV5" i="8"/>
  <c r="BG6" i="8"/>
  <c r="BE6" i="8"/>
  <c r="EL51" i="7"/>
  <c r="EM51" i="7" s="1"/>
  <c r="EN51" i="7"/>
  <c r="EO51" i="7" s="1"/>
  <c r="EQ51" i="7"/>
  <c r="ER51" i="7" s="1"/>
  <c r="ES51" i="7"/>
  <c r="ET51" i="7" s="1"/>
  <c r="EV51" i="7"/>
  <c r="EW51" i="7" s="1"/>
  <c r="EX51" i="7"/>
  <c r="EY51" i="7" s="1"/>
  <c r="FF51" i="7"/>
  <c r="FG51" i="7" s="1"/>
  <c r="FH51" i="7"/>
  <c r="FI51" i="7" s="1"/>
  <c r="FK51" i="7"/>
  <c r="FL51" i="7" s="1"/>
  <c r="FM51" i="7"/>
  <c r="FN51" i="7" s="1"/>
  <c r="FP51" i="7"/>
  <c r="FQ51" i="7" s="1"/>
  <c r="FR51" i="7"/>
  <c r="FS51" i="7" s="1"/>
  <c r="FZ51" i="7"/>
  <c r="GA51" i="7" s="1"/>
  <c r="GB51" i="7"/>
  <c r="GC51" i="7" s="1"/>
  <c r="GE51" i="7"/>
  <c r="GF51" i="7" s="1"/>
  <c r="GG51" i="7"/>
  <c r="GH51" i="7" s="1"/>
  <c r="GJ51" i="7"/>
  <c r="GK51" i="7" s="1"/>
  <c r="GL51" i="7"/>
  <c r="GM51" i="7" s="1"/>
  <c r="GT51" i="7"/>
  <c r="GU51" i="7" s="1"/>
  <c r="GV51" i="7"/>
  <c r="GW51" i="7" s="1"/>
  <c r="HN51" i="7"/>
  <c r="HO51" i="7" s="1"/>
  <c r="HP51" i="7"/>
  <c r="HQ51" i="7" s="1"/>
  <c r="N33" i="1"/>
  <c r="CW54" i="7"/>
  <c r="CW55" i="7" s="1"/>
  <c r="CR54" i="7"/>
  <c r="CT51" i="7" s="1"/>
  <c r="CC54" i="7"/>
  <c r="AA26" i="8"/>
  <c r="AB26" i="8" s="1"/>
  <c r="AK26" i="8"/>
  <c r="AW7" i="8"/>
  <c r="CI26" i="8"/>
  <c r="CJ26" i="8" s="1"/>
  <c r="CS26" i="8"/>
  <c r="CT26" i="8" s="1"/>
  <c r="DC26" i="8"/>
  <c r="DD26" i="8" s="1"/>
  <c r="DW26" i="8"/>
  <c r="DX26" i="8" s="1"/>
  <c r="ED26" i="8"/>
  <c r="EQ26" i="8"/>
  <c r="ER26" i="8" s="1"/>
  <c r="EX26" i="8"/>
  <c r="FK26" i="8"/>
  <c r="FL26" i="8" s="1"/>
  <c r="FR26" i="8"/>
  <c r="GB26" i="8"/>
  <c r="GE26" i="8"/>
  <c r="GF26" i="8" s="1"/>
  <c r="GL26" i="8"/>
  <c r="GV26" i="8"/>
  <c r="HF26" i="8"/>
  <c r="HP26" i="8"/>
  <c r="HS26" i="8"/>
  <c r="HT26" i="8" s="1"/>
  <c r="HZ26" i="8"/>
  <c r="L26" i="8"/>
  <c r="L27" i="8" s="1"/>
  <c r="M132" i="1"/>
  <c r="M131" i="1"/>
  <c r="M130" i="1"/>
  <c r="M129" i="1"/>
  <c r="M73" i="1"/>
  <c r="M61" i="1"/>
  <c r="M60" i="1"/>
  <c r="M51" i="1"/>
  <c r="M50" i="1"/>
  <c r="M46" i="1"/>
  <c r="M45" i="1"/>
  <c r="M44" i="1"/>
  <c r="M42" i="1"/>
  <c r="M37" i="1"/>
  <c r="M36" i="1"/>
  <c r="M34" i="1"/>
  <c r="M33" i="1"/>
  <c r="M32" i="1"/>
  <c r="M31" i="1"/>
  <c r="M30" i="1"/>
  <c r="M29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DQ53" i="7"/>
  <c r="X54" i="7"/>
  <c r="AB51" i="7" s="1"/>
  <c r="CM54" i="7"/>
  <c r="CO51" i="7" s="1"/>
  <c r="V26" i="8"/>
  <c r="AF26" i="8"/>
  <c r="AU7" i="8"/>
  <c r="BI26" i="8"/>
  <c r="CD26" i="8"/>
  <c r="CE26" i="8" s="1"/>
  <c r="CN26" i="8"/>
  <c r="CO26" i="8" s="1"/>
  <c r="CX26" i="8"/>
  <c r="CY26" i="8" s="1"/>
  <c r="DH26" i="8"/>
  <c r="DI26" i="8" s="1"/>
  <c r="DO26" i="8"/>
  <c r="DR26" i="8"/>
  <c r="DS26" i="8" s="1"/>
  <c r="EI26" i="8"/>
  <c r="EL26" i="8"/>
  <c r="EM26" i="8" s="1"/>
  <c r="FC26" i="8"/>
  <c r="FF26" i="8"/>
  <c r="FG26" i="8" s="1"/>
  <c r="FW26" i="8"/>
  <c r="GQ26" i="8"/>
  <c r="HA26" i="8"/>
  <c r="HK26" i="8"/>
  <c r="IE26" i="8"/>
  <c r="I26" i="8"/>
  <c r="I27" i="8" s="1"/>
  <c r="N47" i="1"/>
  <c r="AT67" i="9"/>
  <c r="BN67" i="9"/>
  <c r="AA67" i="9"/>
  <c r="AB67" i="9" s="1"/>
  <c r="AK67" i="9"/>
  <c r="AF67" i="9"/>
  <c r="BP67" i="9"/>
  <c r="CP67" i="9"/>
  <c r="CQ67" i="9" s="1"/>
  <c r="DC67" i="9"/>
  <c r="DD67" i="9" s="1"/>
  <c r="DM67" i="9"/>
  <c r="DN67" i="9" s="1"/>
  <c r="DW67" i="9"/>
  <c r="DX67" i="9" s="1"/>
  <c r="ED67" i="9"/>
  <c r="EN67" i="9"/>
  <c r="EQ67" i="9"/>
  <c r="ER67" i="9" s="1"/>
  <c r="FK67" i="9"/>
  <c r="FL67" i="9" s="1"/>
  <c r="GB67" i="9"/>
  <c r="GL67" i="9"/>
  <c r="GV67" i="9"/>
  <c r="HS67" i="9"/>
  <c r="HT67" i="9" s="1"/>
  <c r="IC67" i="9"/>
  <c r="ID67" i="9" s="1"/>
  <c r="L67" i="9"/>
  <c r="L68" i="9" s="1"/>
  <c r="M69" i="1"/>
  <c r="M65" i="1"/>
  <c r="M56" i="1"/>
  <c r="M43" i="1"/>
  <c r="CC69" i="9"/>
  <c r="DQ69" i="9"/>
  <c r="FE69" i="9"/>
  <c r="GS69" i="9"/>
  <c r="BC67" i="9"/>
  <c r="BC70" i="9"/>
  <c r="AX67" i="9"/>
  <c r="AX68" i="9" s="1"/>
  <c r="BS67" i="9"/>
  <c r="BU67" i="9"/>
  <c r="CK67" i="9"/>
  <c r="CU67" i="9"/>
  <c r="CV67" i="9" s="1"/>
  <c r="DH67" i="9"/>
  <c r="DI67" i="9" s="1"/>
  <c r="DR67" i="9"/>
  <c r="DS67" i="9" s="1"/>
  <c r="EI67" i="9"/>
  <c r="EV67" i="9"/>
  <c r="EW67" i="9" s="1"/>
  <c r="FC67" i="9"/>
  <c r="FF67" i="9"/>
  <c r="FG67" i="9" s="1"/>
  <c r="FP67" i="9"/>
  <c r="FQ67" i="9" s="1"/>
  <c r="FW67" i="9"/>
  <c r="GG67" i="9"/>
  <c r="GQ67" i="9"/>
  <c r="HK67" i="9"/>
  <c r="HN67" i="9"/>
  <c r="HO67" i="9" s="1"/>
  <c r="HX67" i="9"/>
  <c r="HY67" i="9" s="1"/>
  <c r="I67" i="9"/>
  <c r="I68" i="9" s="1"/>
  <c r="M71" i="1"/>
  <c r="M67" i="1"/>
  <c r="M58" i="1"/>
  <c r="M53" i="1"/>
  <c r="K67" i="9"/>
  <c r="K68" i="9" s="1"/>
  <c r="AS67" i="9"/>
  <c r="AS68" i="9" s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2" i="1"/>
  <c r="N108" i="1"/>
  <c r="N107" i="1"/>
  <c r="N104" i="1"/>
  <c r="N103" i="1"/>
  <c r="N102" i="1"/>
  <c r="N101" i="1"/>
  <c r="N100" i="1"/>
  <c r="N97" i="1"/>
  <c r="N96" i="1"/>
  <c r="N95" i="1"/>
  <c r="N94" i="1"/>
  <c r="N93" i="1"/>
  <c r="N92" i="1"/>
  <c r="N87" i="1"/>
  <c r="N86" i="1"/>
  <c r="N85" i="1"/>
  <c r="N84" i="1"/>
  <c r="N83" i="1"/>
  <c r="M38" i="1"/>
  <c r="CH70" i="9"/>
  <c r="CC71" i="9" s="1"/>
  <c r="CW125" i="2"/>
  <c r="EK125" i="2"/>
  <c r="S18" i="3"/>
  <c r="X19" i="3"/>
  <c r="Z16" i="3" s="1"/>
  <c r="CW97" i="4"/>
  <c r="GS99" i="4"/>
  <c r="FD136" i="1"/>
  <c r="HL136" i="1"/>
  <c r="CB139" i="1"/>
  <c r="S125" i="2"/>
  <c r="CC125" i="2"/>
  <c r="DQ125" i="2"/>
  <c r="FE125" i="2"/>
  <c r="DF16" i="3"/>
  <c r="DP16" i="3"/>
  <c r="ET16" i="3"/>
  <c r="CW18" i="3"/>
  <c r="AC19" i="3"/>
  <c r="AG16" i="3" s="1"/>
  <c r="S19" i="3"/>
  <c r="S97" i="4"/>
  <c r="AN97" i="4"/>
  <c r="DQ97" i="4"/>
  <c r="FE97" i="4"/>
  <c r="GS97" i="4"/>
  <c r="HM97" i="4"/>
  <c r="R136" i="1"/>
  <c r="AO95" i="4"/>
  <c r="AP95" i="4" s="1"/>
  <c r="GI98" i="4"/>
  <c r="FY98" i="4"/>
  <c r="EZ98" i="4"/>
  <c r="EP98" i="4"/>
  <c r="ET95" i="4" s="1"/>
  <c r="DQ99" i="4"/>
  <c r="DG98" i="4"/>
  <c r="CW98" i="4"/>
  <c r="AV30" i="5"/>
  <c r="BA30" i="5"/>
  <c r="BF30" i="5"/>
  <c r="BK30" i="5"/>
  <c r="BP30" i="5"/>
  <c r="BU30" i="5"/>
  <c r="CF30" i="5"/>
  <c r="CK30" i="5"/>
  <c r="CP30" i="5"/>
  <c r="CU30" i="5"/>
  <c r="DC30" i="5"/>
  <c r="DH30" i="5"/>
  <c r="DM30" i="5"/>
  <c r="DR30" i="5"/>
  <c r="DY30" i="5"/>
  <c r="ED30" i="5"/>
  <c r="EI30" i="5"/>
  <c r="EL30" i="5"/>
  <c r="EQ30" i="5"/>
  <c r="EX30" i="5"/>
  <c r="FC30" i="5"/>
  <c r="FF30" i="5"/>
  <c r="FK30" i="5"/>
  <c r="FP30" i="5"/>
  <c r="FW30" i="5"/>
  <c r="FZ30" i="5"/>
  <c r="GE30" i="5"/>
  <c r="GJ30" i="5"/>
  <c r="GQ30" i="5"/>
  <c r="GT30" i="5"/>
  <c r="HA30" i="5"/>
  <c r="HF30" i="5"/>
  <c r="HK30" i="5"/>
  <c r="HP30" i="5"/>
  <c r="HU30" i="5"/>
  <c r="HZ30" i="5"/>
  <c r="IE30" i="5"/>
  <c r="I30" i="5"/>
  <c r="I31" i="5" s="1"/>
  <c r="AC31" i="5"/>
  <c r="S31" i="5"/>
  <c r="CR31" i="5"/>
  <c r="EA31" i="5"/>
  <c r="EE30" i="5"/>
  <c r="DQ31" i="5"/>
  <c r="FT31" i="5"/>
  <c r="FX30" i="5"/>
  <c r="FJ31" i="5"/>
  <c r="HC31" i="5"/>
  <c r="HG30" i="5"/>
  <c r="GS31" i="5"/>
  <c r="AH33" i="5"/>
  <c r="AJ29" i="5"/>
  <c r="AJ25" i="5"/>
  <c r="AJ15" i="5"/>
  <c r="X33" i="5"/>
  <c r="Z29" i="5"/>
  <c r="BW30" i="5"/>
  <c r="CA6" i="5"/>
  <c r="BR30" i="5"/>
  <c r="BV6" i="5"/>
  <c r="BM30" i="5"/>
  <c r="BQ6" i="5"/>
  <c r="BH30" i="5"/>
  <c r="BL6" i="5"/>
  <c r="BC30" i="5"/>
  <c r="BG6" i="5"/>
  <c r="AX30" i="5"/>
  <c r="BB6" i="5"/>
  <c r="AS30" i="5"/>
  <c r="AW6" i="5"/>
  <c r="AN34" i="5"/>
  <c r="AR28" i="5"/>
  <c r="AR26" i="5"/>
  <c r="AR24" i="5"/>
  <c r="AR22" i="5"/>
  <c r="AR20" i="5"/>
  <c r="AR18" i="5"/>
  <c r="AR16" i="5"/>
  <c r="AR14" i="5"/>
  <c r="AR10" i="5"/>
  <c r="AR8" i="5"/>
  <c r="AN30" i="5"/>
  <c r="AN31" i="5" s="1"/>
  <c r="AR6" i="5"/>
  <c r="HH33" i="5"/>
  <c r="HJ29" i="5"/>
  <c r="GX33" i="5"/>
  <c r="GZ29" i="5"/>
  <c r="GN30" i="5"/>
  <c r="GR6" i="5"/>
  <c r="GM14" i="5"/>
  <c r="GI30" i="5"/>
  <c r="GM6" i="5"/>
  <c r="GD30" i="5"/>
  <c r="GH6" i="5"/>
  <c r="FY34" i="5"/>
  <c r="FY30" i="5"/>
  <c r="GC6" i="5"/>
  <c r="FO33" i="5"/>
  <c r="FS30" i="5" s="1"/>
  <c r="FQ29" i="5"/>
  <c r="FE33" i="5"/>
  <c r="FG29" i="5"/>
  <c r="FG27" i="5"/>
  <c r="FG23" i="5"/>
  <c r="FG21" i="5"/>
  <c r="FG11" i="5"/>
  <c r="FG5" i="5"/>
  <c r="EF33" i="5"/>
  <c r="EH29" i="5"/>
  <c r="DV33" i="5"/>
  <c r="DX29" i="5"/>
  <c r="DP14" i="5"/>
  <c r="DL30" i="5"/>
  <c r="DP6" i="5"/>
  <c r="DK18" i="5"/>
  <c r="DK14" i="5"/>
  <c r="DG30" i="5"/>
  <c r="DK6" i="5"/>
  <c r="DF26" i="5"/>
  <c r="DF18" i="5"/>
  <c r="DF16" i="5"/>
  <c r="DB30" i="5"/>
  <c r="DF6" i="5"/>
  <c r="CW34" i="5"/>
  <c r="DA28" i="5"/>
  <c r="DA26" i="5"/>
  <c r="DA24" i="5"/>
  <c r="DA22" i="5"/>
  <c r="DA18" i="5"/>
  <c r="DA16" i="5"/>
  <c r="DA14" i="5"/>
  <c r="DA10" i="5"/>
  <c r="CW30" i="5"/>
  <c r="DA30" i="5" s="1"/>
  <c r="DA6" i="5"/>
  <c r="CM33" i="5"/>
  <c r="CO30" i="5" s="1"/>
  <c r="CO29" i="5"/>
  <c r="CC33" i="5"/>
  <c r="CE29" i="5"/>
  <c r="BF19" i="6"/>
  <c r="BP19" i="6"/>
  <c r="BU19" i="6"/>
  <c r="ED19" i="6"/>
  <c r="EI19" i="6"/>
  <c r="EN19" i="6"/>
  <c r="ES19" i="6"/>
  <c r="EX19" i="6"/>
  <c r="FC19" i="6"/>
  <c r="FW19" i="6"/>
  <c r="GB19" i="6"/>
  <c r="GG19" i="6"/>
  <c r="GL19" i="6"/>
  <c r="GQ19" i="6"/>
  <c r="GV19" i="6"/>
  <c r="HA19" i="6"/>
  <c r="HF19" i="6"/>
  <c r="HK19" i="6"/>
  <c r="HU19" i="6"/>
  <c r="L19" i="6"/>
  <c r="L20" i="6" s="1"/>
  <c r="K19" i="6"/>
  <c r="BW20" i="6"/>
  <c r="AS20" i="6"/>
  <c r="AW19" i="6"/>
  <c r="AU19" i="6"/>
  <c r="DG20" i="6"/>
  <c r="DK19" i="6"/>
  <c r="DI19" i="6"/>
  <c r="CW20" i="6"/>
  <c r="DA19" i="6"/>
  <c r="CY19" i="6"/>
  <c r="IB20" i="6"/>
  <c r="IF19" i="6"/>
  <c r="ID19" i="6"/>
  <c r="AL15" i="6"/>
  <c r="AL7" i="6"/>
  <c r="AH19" i="6"/>
  <c r="BB11" i="6"/>
  <c r="CV15" i="6"/>
  <c r="CV7" i="6"/>
  <c r="CV19" i="6"/>
  <c r="CT19" i="6"/>
  <c r="GN98" i="4"/>
  <c r="GD98" i="4"/>
  <c r="GH95" i="4" s="1"/>
  <c r="FE99" i="4"/>
  <c r="EU98" i="4"/>
  <c r="EW95" i="4" s="1"/>
  <c r="EK98" i="4"/>
  <c r="EM95" i="4" s="1"/>
  <c r="DL98" i="4"/>
  <c r="DB98" i="4"/>
  <c r="DF95" i="4" s="1"/>
  <c r="CC99" i="4"/>
  <c r="AD30" i="5"/>
  <c r="AI30" i="5"/>
  <c r="AT30" i="5"/>
  <c r="AU5" i="5"/>
  <c r="BX30" i="5"/>
  <c r="CI30" i="5"/>
  <c r="J30" i="5"/>
  <c r="J31" i="5" s="1"/>
  <c r="L30" i="5"/>
  <c r="L31" i="5" s="1"/>
  <c r="AH30" i="5"/>
  <c r="X30" i="5"/>
  <c r="X31" i="5" s="1"/>
  <c r="CM31" i="5"/>
  <c r="CC31" i="5"/>
  <c r="EF31" i="5"/>
  <c r="EJ30" i="5"/>
  <c r="DV31" i="5"/>
  <c r="DZ30" i="5"/>
  <c r="FO31" i="5"/>
  <c r="FE31" i="5"/>
  <c r="HH31" i="5"/>
  <c r="HL30" i="5"/>
  <c r="GX31" i="5"/>
  <c r="HB30" i="5"/>
  <c r="AC33" i="5"/>
  <c r="AG30" i="5" s="1"/>
  <c r="AE29" i="5"/>
  <c r="AE27" i="5"/>
  <c r="AE25" i="5"/>
  <c r="AE15" i="5"/>
  <c r="S33" i="5"/>
  <c r="W30" i="5" s="1"/>
  <c r="U29" i="5"/>
  <c r="IB30" i="5"/>
  <c r="IF6" i="5"/>
  <c r="HW30" i="5"/>
  <c r="IA6" i="5"/>
  <c r="HR30" i="5"/>
  <c r="HV6" i="5"/>
  <c r="HM34" i="5"/>
  <c r="HM30" i="5"/>
  <c r="HQ6" i="5"/>
  <c r="HC33" i="5"/>
  <c r="HE29" i="5"/>
  <c r="GS33" i="5"/>
  <c r="GU29" i="5"/>
  <c r="GU27" i="5"/>
  <c r="FT33" i="5"/>
  <c r="FV29" i="5"/>
  <c r="FJ33" i="5"/>
  <c r="FN30" i="5" s="1"/>
  <c r="FL29" i="5"/>
  <c r="FL23" i="5"/>
  <c r="EZ30" i="5"/>
  <c r="FD6" i="5"/>
  <c r="EU30" i="5"/>
  <c r="EY6" i="5"/>
  <c r="EP30" i="5"/>
  <c r="ET6" i="5"/>
  <c r="EK34" i="5"/>
  <c r="EK30" i="5"/>
  <c r="EO6" i="5"/>
  <c r="EA33" i="5"/>
  <c r="EC29" i="5"/>
  <c r="DQ33" i="5"/>
  <c r="DS29" i="5"/>
  <c r="DS27" i="5"/>
  <c r="DS23" i="5"/>
  <c r="CR33" i="5"/>
  <c r="CT30" i="5" s="1"/>
  <c r="CT29" i="5"/>
  <c r="CH33" i="5"/>
  <c r="CJ29" i="5"/>
  <c r="CJ27" i="5"/>
  <c r="CJ25" i="5"/>
  <c r="CJ23" i="5"/>
  <c r="CJ17" i="5"/>
  <c r="CJ11" i="5"/>
  <c r="BD19" i="6"/>
  <c r="BN19" i="6"/>
  <c r="BS19" i="6"/>
  <c r="EB19" i="6"/>
  <c r="EG19" i="6"/>
  <c r="EL19" i="6"/>
  <c r="EQ19" i="6"/>
  <c r="EV19" i="6"/>
  <c r="FA19" i="6"/>
  <c r="FU19" i="6"/>
  <c r="FZ19" i="6"/>
  <c r="GE19" i="6"/>
  <c r="GJ19" i="6"/>
  <c r="GO19" i="6"/>
  <c r="GT19" i="6"/>
  <c r="GY19" i="6"/>
  <c r="HD19" i="6"/>
  <c r="HI19" i="6"/>
  <c r="HS19" i="6"/>
  <c r="M19" i="6"/>
  <c r="M20" i="6" s="1"/>
  <c r="BH20" i="6"/>
  <c r="BL19" i="6"/>
  <c r="BJ19" i="6"/>
  <c r="AX20" i="6"/>
  <c r="BB19" i="6"/>
  <c r="AZ19" i="6"/>
  <c r="AN20" i="6"/>
  <c r="AR19" i="6"/>
  <c r="AP19" i="6"/>
  <c r="DL20" i="6"/>
  <c r="DP19" i="6"/>
  <c r="DB20" i="6"/>
  <c r="DD19" i="6"/>
  <c r="HW20" i="6"/>
  <c r="IA19" i="6"/>
  <c r="HY19" i="6"/>
  <c r="HM20" i="6"/>
  <c r="HQ19" i="6"/>
  <c r="HO19" i="6"/>
  <c r="AB17" i="6"/>
  <c r="AB15" i="6"/>
  <c r="AB13" i="6"/>
  <c r="AB11" i="6"/>
  <c r="AB9" i="6"/>
  <c r="AB7" i="6"/>
  <c r="AB19" i="6"/>
  <c r="Z19" i="6"/>
  <c r="BL7" i="6"/>
  <c r="BL5" i="6"/>
  <c r="AR17" i="6"/>
  <c r="AR15" i="6"/>
  <c r="AR13" i="6"/>
  <c r="AR11" i="6"/>
  <c r="AR7" i="6"/>
  <c r="AR5" i="6"/>
  <c r="HM23" i="6"/>
  <c r="HQ11" i="6"/>
  <c r="HQ7" i="6"/>
  <c r="FN7" i="6"/>
  <c r="FL19" i="6"/>
  <c r="DZ19" i="6"/>
  <c r="DX19" i="6"/>
  <c r="CW23" i="6"/>
  <c r="DA17" i="6"/>
  <c r="DA15" i="6"/>
  <c r="DA11" i="6"/>
  <c r="DA9" i="6"/>
  <c r="DA7" i="6"/>
  <c r="DA5" i="6"/>
  <c r="CL17" i="6"/>
  <c r="CL15" i="6"/>
  <c r="CL13" i="6"/>
  <c r="CL11" i="6"/>
  <c r="CL7" i="6"/>
  <c r="CL19" i="6"/>
  <c r="CJ19" i="6"/>
  <c r="P9" i="5"/>
  <c r="AB5" i="6"/>
  <c r="AL5" i="6"/>
  <c r="CL5" i="6"/>
  <c r="CV5" i="6"/>
  <c r="DZ5" i="6"/>
  <c r="EJ5" i="6"/>
  <c r="FN5" i="6"/>
  <c r="FX5" i="6"/>
  <c r="HB5" i="6"/>
  <c r="HL5" i="6"/>
  <c r="U6" i="6"/>
  <c r="AE6" i="6"/>
  <c r="AU6" i="6"/>
  <c r="BE6" i="6"/>
  <c r="BO6" i="6"/>
  <c r="BY6" i="6"/>
  <c r="CE6" i="6"/>
  <c r="CO6" i="6"/>
  <c r="DD6" i="6"/>
  <c r="DN6" i="6"/>
  <c r="DS6" i="6"/>
  <c r="EC6" i="6"/>
  <c r="ER6" i="6"/>
  <c r="FB6" i="6"/>
  <c r="FG6" i="6"/>
  <c r="FQ6" i="6"/>
  <c r="GF6" i="6"/>
  <c r="GP6" i="6"/>
  <c r="GU6" i="6"/>
  <c r="HE6" i="6"/>
  <c r="HT6" i="6"/>
  <c r="ID6" i="6"/>
  <c r="AC19" i="6"/>
  <c r="S19" i="6"/>
  <c r="CM19" i="6"/>
  <c r="CC19" i="6"/>
  <c r="EA19" i="6"/>
  <c r="DQ19" i="6"/>
  <c r="FO19" i="6"/>
  <c r="FE19" i="6"/>
  <c r="HC19" i="6"/>
  <c r="GS19" i="6"/>
  <c r="AY51" i="7"/>
  <c r="BA51" i="7"/>
  <c r="BD51" i="7"/>
  <c r="BF51" i="7"/>
  <c r="BI51" i="7"/>
  <c r="BK51" i="7"/>
  <c r="BN51" i="7"/>
  <c r="BP51" i="7"/>
  <c r="BS51" i="7"/>
  <c r="BU51" i="7"/>
  <c r="BX51" i="7"/>
  <c r="M51" i="7"/>
  <c r="M52" i="7" s="1"/>
  <c r="CC53" i="7"/>
  <c r="CW53" i="7"/>
  <c r="AH54" i="7"/>
  <c r="AH51" i="7"/>
  <c r="AC51" i="7"/>
  <c r="S51" i="7"/>
  <c r="BW51" i="7"/>
  <c r="BR54" i="7"/>
  <c r="BH54" i="7"/>
  <c r="BH51" i="7"/>
  <c r="BC51" i="7"/>
  <c r="AX54" i="7"/>
  <c r="AQ26" i="8"/>
  <c r="AV26" i="8"/>
  <c r="BA26" i="8"/>
  <c r="BF26" i="8"/>
  <c r="EK53" i="7"/>
  <c r="FY53" i="7"/>
  <c r="HM53" i="7"/>
  <c r="AC54" i="7"/>
  <c r="S54" i="7"/>
  <c r="BW54" i="7"/>
  <c r="BR51" i="7"/>
  <c r="BM54" i="7"/>
  <c r="BM51" i="7"/>
  <c r="BC54" i="7"/>
  <c r="AX51" i="7"/>
  <c r="AS54" i="7"/>
  <c r="AS51" i="7"/>
  <c r="AN54" i="7"/>
  <c r="AN51" i="7"/>
  <c r="AN52" i="7" s="1"/>
  <c r="AO26" i="8"/>
  <c r="AT26" i="8"/>
  <c r="AY26" i="8"/>
  <c r="BD26" i="8"/>
  <c r="M35" i="1"/>
  <c r="N35" i="7" s="1"/>
  <c r="M28" i="1"/>
  <c r="N28" i="7" s="1"/>
  <c r="N28" i="1"/>
  <c r="P28" i="1" s="1"/>
  <c r="BU26" i="8"/>
  <c r="CW28" i="8"/>
  <c r="AH26" i="8"/>
  <c r="AH29" i="8"/>
  <c r="S26" i="8"/>
  <c r="S29" i="8"/>
  <c r="BW29" i="8"/>
  <c r="BW26" i="8"/>
  <c r="BH29" i="8"/>
  <c r="BH26" i="8"/>
  <c r="AN29" i="8"/>
  <c r="AN26" i="8"/>
  <c r="BA67" i="9"/>
  <c r="BS26" i="8"/>
  <c r="AC29" i="8"/>
  <c r="AC26" i="8"/>
  <c r="BR29" i="8"/>
  <c r="BR26" i="8"/>
  <c r="BM29" i="8"/>
  <c r="BM26" i="8"/>
  <c r="BC29" i="8"/>
  <c r="BC26" i="8"/>
  <c r="AX29" i="8"/>
  <c r="AX26" i="8"/>
  <c r="AS29" i="8"/>
  <c r="AS26" i="8"/>
  <c r="AQ67" i="9"/>
  <c r="AR33" i="9"/>
  <c r="AY67" i="9"/>
  <c r="BZ67" i="9"/>
  <c r="BX67" i="9"/>
  <c r="HF67" i="9"/>
  <c r="HA67" i="9"/>
  <c r="M67" i="9"/>
  <c r="M68" i="9" s="1"/>
  <c r="CW69" i="9"/>
  <c r="EK69" i="9"/>
  <c r="FY69" i="9"/>
  <c r="HM69" i="9"/>
  <c r="AH70" i="9"/>
  <c r="AH67" i="9"/>
  <c r="AC70" i="9"/>
  <c r="AC67" i="9"/>
  <c r="S70" i="9"/>
  <c r="S71" i="9" s="1"/>
  <c r="BW70" i="9"/>
  <c r="BW67" i="9"/>
  <c r="BR67" i="9"/>
  <c r="BR70" i="9"/>
  <c r="M54" i="1"/>
  <c r="N13" i="9" s="1"/>
  <c r="S67" i="9"/>
  <c r="BM70" i="9"/>
  <c r="BH70" i="9"/>
  <c r="BL67" i="9" s="1"/>
  <c r="AN70" i="9"/>
  <c r="AX70" i="9"/>
  <c r="AS70" i="9"/>
  <c r="AV67" i="9"/>
  <c r="AW67" i="9" s="1"/>
  <c r="AW30" i="9"/>
  <c r="AO67" i="9"/>
  <c r="AP67" i="9" s="1"/>
  <c r="AP13" i="9"/>
  <c r="O54" i="1"/>
  <c r="N26" i="4"/>
  <c r="AO123" i="2"/>
  <c r="O35" i="1"/>
  <c r="N35" i="2"/>
  <c r="P35" i="2" s="1"/>
  <c r="AV51" i="7"/>
  <c r="AW32" i="7"/>
  <c r="O28" i="7"/>
  <c r="O28" i="2"/>
  <c r="AQ51" i="7"/>
  <c r="AR28" i="7"/>
  <c r="AO51" i="7"/>
  <c r="AP28" i="7"/>
  <c r="O28" i="1"/>
  <c r="N28" i="2"/>
  <c r="EU17" i="3" l="1"/>
  <c r="EK18" i="3" s="1"/>
  <c r="EY16" i="3"/>
  <c r="EW16" i="3"/>
  <c r="BR17" i="3"/>
  <c r="BV16" i="3"/>
  <c r="BT16" i="3"/>
  <c r="FT17" i="3"/>
  <c r="FE18" i="3" s="1"/>
  <c r="FX16" i="3"/>
  <c r="FV16" i="3"/>
  <c r="FY20" i="3"/>
  <c r="HH17" i="3"/>
  <c r="HL16" i="3"/>
  <c r="HJ16" i="3"/>
  <c r="HM20" i="3"/>
  <c r="BM17" i="3"/>
  <c r="BQ16" i="3"/>
  <c r="BO16" i="3"/>
  <c r="HY16" i="3"/>
  <c r="N26" i="5"/>
  <c r="AP51" i="7"/>
  <c r="AR51" i="7"/>
  <c r="AU67" i="9"/>
  <c r="CC55" i="7"/>
  <c r="FN19" i="6"/>
  <c r="DQ34" i="5"/>
  <c r="AH98" i="4"/>
  <c r="AL95" i="4" s="1"/>
  <c r="CA19" i="6"/>
  <c r="CY95" i="4"/>
  <c r="CG51" i="7"/>
  <c r="CJ51" i="7"/>
  <c r="GU95" i="4"/>
  <c r="CJ16" i="3"/>
  <c r="DK16" i="3"/>
  <c r="CL16" i="3"/>
  <c r="AN126" i="2"/>
  <c r="AR123" i="2" s="1"/>
  <c r="AS126" i="2"/>
  <c r="CC127" i="2"/>
  <c r="CO123" i="2"/>
  <c r="P34" i="1"/>
  <c r="O34" i="7"/>
  <c r="ID16" i="3"/>
  <c r="CQ16" i="3"/>
  <c r="BB16" i="3"/>
  <c r="O15" i="4"/>
  <c r="O38" i="4"/>
  <c r="O46" i="7"/>
  <c r="CG123" i="2"/>
  <c r="DS123" i="2"/>
  <c r="FG123" i="2"/>
  <c r="GA123" i="2"/>
  <c r="GU123" i="2"/>
  <c r="CQ26" i="8"/>
  <c r="DU26" i="8"/>
  <c r="DA26" i="8"/>
  <c r="EH26" i="8"/>
  <c r="FI16" i="3"/>
  <c r="CA16" i="3"/>
  <c r="O91" i="4"/>
  <c r="N16" i="6"/>
  <c r="P63" i="1"/>
  <c r="O8" i="8"/>
  <c r="P36" i="1"/>
  <c r="FS16" i="3"/>
  <c r="N76" i="4"/>
  <c r="O13" i="3"/>
  <c r="Q13" i="3" s="1"/>
  <c r="O29" i="4"/>
  <c r="HE123" i="2"/>
  <c r="N13" i="6"/>
  <c r="P61" i="9"/>
  <c r="P84" i="4"/>
  <c r="EA17" i="3"/>
  <c r="EE16" i="3"/>
  <c r="EC16" i="3"/>
  <c r="FY17" i="3"/>
  <c r="GC16" i="3"/>
  <c r="GA16" i="3"/>
  <c r="GI17" i="3"/>
  <c r="GM16" i="3"/>
  <c r="GK16" i="3"/>
  <c r="GS17" i="3"/>
  <c r="GS18" i="3" s="1"/>
  <c r="GW16" i="3"/>
  <c r="GU16" i="3"/>
  <c r="HC17" i="3"/>
  <c r="HG16" i="3"/>
  <c r="HE16" i="3"/>
  <c r="EF17" i="3"/>
  <c r="EJ16" i="3"/>
  <c r="EH16" i="3"/>
  <c r="FE20" i="3"/>
  <c r="GN17" i="3"/>
  <c r="GR16" i="3"/>
  <c r="GP16" i="3"/>
  <c r="GS20" i="3"/>
  <c r="IF16" i="3"/>
  <c r="N45" i="9"/>
  <c r="O101" i="1"/>
  <c r="N94" i="2"/>
  <c r="P94" i="2" s="1"/>
  <c r="N62" i="4"/>
  <c r="EK71" i="9"/>
  <c r="CC72" i="9" s="1"/>
  <c r="O23" i="9"/>
  <c r="O11" i="6"/>
  <c r="P68" i="1"/>
  <c r="O66" i="2"/>
  <c r="Q66" i="2" s="1"/>
  <c r="P25" i="9"/>
  <c r="P13" i="6"/>
  <c r="N6" i="9"/>
  <c r="O39" i="1"/>
  <c r="N39" i="2"/>
  <c r="P39" i="2" s="1"/>
  <c r="N6" i="6"/>
  <c r="GI20" i="6"/>
  <c r="GM19" i="6"/>
  <c r="GK19" i="6"/>
  <c r="FY20" i="6"/>
  <c r="FY21" i="6" s="1"/>
  <c r="GC19" i="6"/>
  <c r="GA19" i="6"/>
  <c r="BR20" i="6"/>
  <c r="BT19" i="6"/>
  <c r="BV19" i="6"/>
  <c r="N10" i="9"/>
  <c r="O48" i="1"/>
  <c r="N48" i="2"/>
  <c r="P48" i="2" s="1"/>
  <c r="N20" i="4"/>
  <c r="Q44" i="7"/>
  <c r="Q29" i="4"/>
  <c r="Q22" i="8"/>
  <c r="Q71" i="4"/>
  <c r="P18" i="8"/>
  <c r="P60" i="4"/>
  <c r="N21" i="9"/>
  <c r="O66" i="1"/>
  <c r="N35" i="4"/>
  <c r="N64" i="2"/>
  <c r="P64" i="2" s="1"/>
  <c r="N57" i="9"/>
  <c r="O119" i="1"/>
  <c r="N80" i="4"/>
  <c r="N108" i="2"/>
  <c r="P108" i="2" s="1"/>
  <c r="O9" i="9"/>
  <c r="P43" i="1"/>
  <c r="O7" i="6"/>
  <c r="O43" i="2"/>
  <c r="Q43" i="2" s="1"/>
  <c r="N14" i="9"/>
  <c r="O55" i="1"/>
  <c r="N27" i="4"/>
  <c r="N55" i="2"/>
  <c r="P55" i="2" s="1"/>
  <c r="N49" i="9"/>
  <c r="O107" i="1"/>
  <c r="N68" i="4"/>
  <c r="N100" i="2"/>
  <c r="P100" i="2" s="1"/>
  <c r="FE55" i="7"/>
  <c r="CC56" i="7" s="1"/>
  <c r="O31" i="7"/>
  <c r="O27" i="5"/>
  <c r="P31" i="1"/>
  <c r="O31" i="2"/>
  <c r="Q31" i="2" s="1"/>
  <c r="Q14" i="9"/>
  <c r="Q27" i="4"/>
  <c r="Q8" i="8"/>
  <c r="Q32" i="4"/>
  <c r="Q16" i="8"/>
  <c r="Q54" i="4"/>
  <c r="Q36" i="7"/>
  <c r="Q11" i="4"/>
  <c r="P12" i="8"/>
  <c r="P42" i="4"/>
  <c r="O19" i="9"/>
  <c r="P64" i="1"/>
  <c r="O33" i="4"/>
  <c r="O62" i="2"/>
  <c r="Q62" i="2" s="1"/>
  <c r="N41" i="9"/>
  <c r="O95" i="1"/>
  <c r="N58" i="4"/>
  <c r="N88" i="2"/>
  <c r="P88" i="2" s="1"/>
  <c r="O28" i="9"/>
  <c r="O45" i="4"/>
  <c r="P80" i="1"/>
  <c r="O73" i="2"/>
  <c r="Q73" i="2" s="1"/>
  <c r="N31" i="9"/>
  <c r="O83" i="1"/>
  <c r="N48" i="4"/>
  <c r="N76" i="2"/>
  <c r="P76" i="2" s="1"/>
  <c r="N88" i="4"/>
  <c r="N116" i="2"/>
  <c r="P116" i="2" s="1"/>
  <c r="P35" i="9"/>
  <c r="P16" i="6"/>
  <c r="P16" i="9"/>
  <c r="P9" i="6"/>
  <c r="P53" i="9"/>
  <c r="P76" i="4"/>
  <c r="CW127" i="2"/>
  <c r="DQ127" i="2"/>
  <c r="FE127" i="2"/>
  <c r="FY127" i="2"/>
  <c r="GS127" i="2"/>
  <c r="HM127" i="2"/>
  <c r="DD123" i="2"/>
  <c r="O16" i="9"/>
  <c r="P57" i="1"/>
  <c r="O9" i="6"/>
  <c r="O5" i="3"/>
  <c r="Q5" i="3" s="1"/>
  <c r="N23" i="9"/>
  <c r="O68" i="1"/>
  <c r="N11" i="6"/>
  <c r="N66" i="2"/>
  <c r="P66" i="2" s="1"/>
  <c r="N43" i="9"/>
  <c r="O97" i="1"/>
  <c r="N18" i="6"/>
  <c r="N90" i="2"/>
  <c r="P90" i="2" s="1"/>
  <c r="N59" i="9"/>
  <c r="O121" i="1"/>
  <c r="N82" i="4"/>
  <c r="N110" i="2"/>
  <c r="P110" i="2" s="1"/>
  <c r="O12" i="9"/>
  <c r="P53" i="1"/>
  <c r="O25" i="4"/>
  <c r="O53" i="2"/>
  <c r="Q53" i="2" s="1"/>
  <c r="O30" i="9"/>
  <c r="P82" i="1"/>
  <c r="O47" i="4"/>
  <c r="O75" i="2"/>
  <c r="Q75" i="2" s="1"/>
  <c r="N29" i="9"/>
  <c r="O81" i="1"/>
  <c r="N46" i="4"/>
  <c r="N74" i="2"/>
  <c r="P74" i="2" s="1"/>
  <c r="N47" i="9"/>
  <c r="N64" i="4"/>
  <c r="N96" i="2"/>
  <c r="N63" i="9"/>
  <c r="O125" i="1"/>
  <c r="N86" i="4"/>
  <c r="N114" i="2"/>
  <c r="P114" i="2" s="1"/>
  <c r="O6" i="8"/>
  <c r="P52" i="1"/>
  <c r="O24" i="4"/>
  <c r="O52" i="2"/>
  <c r="Q52" i="2" s="1"/>
  <c r="O67" i="4"/>
  <c r="O99" i="2"/>
  <c r="Q99" i="2" s="1"/>
  <c r="N84" i="2"/>
  <c r="P84" i="2" s="1"/>
  <c r="N54" i="4"/>
  <c r="P65" i="9"/>
  <c r="P88" i="4"/>
  <c r="EU27" i="8"/>
  <c r="EK28" i="8" s="1"/>
  <c r="EY26" i="8"/>
  <c r="EW26" i="8"/>
  <c r="FY27" i="8"/>
  <c r="GC26" i="8"/>
  <c r="GA26" i="8"/>
  <c r="FY30" i="8"/>
  <c r="CC31" i="8" s="1"/>
  <c r="GS30" i="8"/>
  <c r="N14" i="8"/>
  <c r="O79" i="1"/>
  <c r="N44" i="4"/>
  <c r="N72" i="2"/>
  <c r="P72" i="2" s="1"/>
  <c r="GI27" i="8"/>
  <c r="GM26" i="8"/>
  <c r="GK26" i="8"/>
  <c r="GS27" i="8"/>
  <c r="GW26" i="8"/>
  <c r="GU26" i="8"/>
  <c r="HC27" i="8"/>
  <c r="HG26" i="8"/>
  <c r="HE26" i="8"/>
  <c r="HM27" i="8"/>
  <c r="HQ26" i="8"/>
  <c r="HO26" i="8"/>
  <c r="M14" i="8"/>
  <c r="M26" i="8" s="1"/>
  <c r="M27" i="8" s="1"/>
  <c r="M44" i="4"/>
  <c r="M95" i="4" s="1"/>
  <c r="M96" i="4" s="1"/>
  <c r="M72" i="2"/>
  <c r="M123" i="2" s="1"/>
  <c r="M124" i="2" s="1"/>
  <c r="L134" i="1"/>
  <c r="L135" i="1" s="1"/>
  <c r="O12" i="8"/>
  <c r="P77" i="1"/>
  <c r="O42" i="4"/>
  <c r="O70" i="2"/>
  <c r="Q70" i="2" s="1"/>
  <c r="N6" i="8"/>
  <c r="O52" i="1"/>
  <c r="N24" i="4"/>
  <c r="N52" i="2"/>
  <c r="P52" i="2" s="1"/>
  <c r="N67" i="4"/>
  <c r="N99" i="2"/>
  <c r="P99" i="2" s="1"/>
  <c r="Y26" i="8"/>
  <c r="Z26" i="8" s="1"/>
  <c r="O40" i="7"/>
  <c r="O17" i="4"/>
  <c r="P45" i="1"/>
  <c r="O45" i="2"/>
  <c r="Q45" i="2" s="1"/>
  <c r="Q48" i="7"/>
  <c r="Q91" i="4"/>
  <c r="DN16" i="3"/>
  <c r="GF123" i="2"/>
  <c r="DX123" i="2"/>
  <c r="CL123" i="2"/>
  <c r="BY123" i="2"/>
  <c r="CE123" i="2"/>
  <c r="O5" i="9"/>
  <c r="P38" i="1"/>
  <c r="O38" i="2"/>
  <c r="Q38" i="2" s="1"/>
  <c r="O5" i="6"/>
  <c r="O25" i="9"/>
  <c r="P70" i="1"/>
  <c r="O13" i="6"/>
  <c r="O67" i="2"/>
  <c r="Q67" i="2" s="1"/>
  <c r="N33" i="9"/>
  <c r="O85" i="1"/>
  <c r="N50" i="4"/>
  <c r="N78" i="2"/>
  <c r="P78" i="2" s="1"/>
  <c r="N51" i="9"/>
  <c r="O112" i="1"/>
  <c r="N73" i="4"/>
  <c r="N102" i="2"/>
  <c r="P102" i="2" s="1"/>
  <c r="O21" i="9"/>
  <c r="P66" i="1"/>
  <c r="O35" i="4"/>
  <c r="O64" i="2"/>
  <c r="Q64" i="2" s="1"/>
  <c r="N19" i="9"/>
  <c r="O64" i="1"/>
  <c r="N62" i="2"/>
  <c r="P62" i="2" s="1"/>
  <c r="N33" i="4"/>
  <c r="N39" i="9"/>
  <c r="O93" i="1"/>
  <c r="N56" i="4"/>
  <c r="N86" i="2"/>
  <c r="P86" i="2" s="1"/>
  <c r="N55" i="9"/>
  <c r="O117" i="1"/>
  <c r="N78" i="4"/>
  <c r="N106" i="2"/>
  <c r="P106" i="2" s="1"/>
  <c r="O44" i="4"/>
  <c r="O72" i="2"/>
  <c r="Q72" i="2" s="1"/>
  <c r="N10" i="3"/>
  <c r="P10" i="3" s="1"/>
  <c r="N40" i="4"/>
  <c r="N15" i="3"/>
  <c r="P15" i="3" s="1"/>
  <c r="N74" i="4"/>
  <c r="FO27" i="8"/>
  <c r="FE28" i="8" s="1"/>
  <c r="FS26" i="8"/>
  <c r="FQ26" i="8"/>
  <c r="HW27" i="8"/>
  <c r="IA26" i="8"/>
  <c r="HY26" i="8"/>
  <c r="O18" i="8"/>
  <c r="P99" i="1"/>
  <c r="O60" i="4"/>
  <c r="O92" i="2"/>
  <c r="Q92" i="2" s="1"/>
  <c r="FI26" i="8"/>
  <c r="EA27" i="8"/>
  <c r="DQ28" i="8" s="1"/>
  <c r="EE26" i="8"/>
  <c r="EC26" i="8"/>
  <c r="AG14" i="8"/>
  <c r="AE14" i="8"/>
  <c r="O40" i="4"/>
  <c r="O10" i="3"/>
  <c r="Q10" i="3" s="1"/>
  <c r="O15" i="3"/>
  <c r="Q15" i="3" s="1"/>
  <c r="O74" i="4"/>
  <c r="N8" i="8"/>
  <c r="O63" i="1"/>
  <c r="N32" i="4"/>
  <c r="N61" i="2"/>
  <c r="P61" i="2" s="1"/>
  <c r="N22" i="8"/>
  <c r="O110" i="1"/>
  <c r="N71" i="4"/>
  <c r="N13" i="3"/>
  <c r="P13" i="3" s="1"/>
  <c r="CG26" i="8"/>
  <c r="EK127" i="2"/>
  <c r="CC128" i="2" s="1"/>
  <c r="BG67" i="9"/>
  <c r="AN20" i="3"/>
  <c r="AW16" i="3"/>
  <c r="S20" i="3"/>
  <c r="BM68" i="9"/>
  <c r="BQ67" i="9"/>
  <c r="BO67" i="9"/>
  <c r="O13" i="9"/>
  <c r="P54" i="1"/>
  <c r="O26" i="4"/>
  <c r="O54" i="2"/>
  <c r="Q54" i="2" s="1"/>
  <c r="O22" i="9"/>
  <c r="P67" i="1"/>
  <c r="O36" i="4"/>
  <c r="O65" i="2"/>
  <c r="Q65" i="2" s="1"/>
  <c r="N28" i="9"/>
  <c r="O80" i="1"/>
  <c r="N45" i="4"/>
  <c r="N73" i="2"/>
  <c r="P73" i="2" s="1"/>
  <c r="N38" i="9"/>
  <c r="O92" i="1"/>
  <c r="N55" i="4"/>
  <c r="N85" i="2"/>
  <c r="P85" i="2" s="1"/>
  <c r="N46" i="9"/>
  <c r="O102" i="1"/>
  <c r="N63" i="4"/>
  <c r="N95" i="2"/>
  <c r="P95" i="2" s="1"/>
  <c r="N54" i="9"/>
  <c r="O116" i="1"/>
  <c r="N77" i="4"/>
  <c r="N105" i="2"/>
  <c r="P105" i="2" s="1"/>
  <c r="N62" i="9"/>
  <c r="O124" i="1"/>
  <c r="N85" i="4"/>
  <c r="N113" i="2"/>
  <c r="P113" i="2" s="1"/>
  <c r="O10" i="9"/>
  <c r="P48" i="1"/>
  <c r="O20" i="4"/>
  <c r="O48" i="2"/>
  <c r="Q48" i="2" s="1"/>
  <c r="O20" i="9"/>
  <c r="P65" i="1"/>
  <c r="O34" i="4"/>
  <c r="O63" i="2"/>
  <c r="Q63" i="2" s="1"/>
  <c r="O29" i="9"/>
  <c r="P81" i="1"/>
  <c r="O46" i="4"/>
  <c r="O74" i="2"/>
  <c r="Q74" i="2" s="1"/>
  <c r="N34" i="9"/>
  <c r="O86" i="1"/>
  <c r="N15" i="6"/>
  <c r="N79" i="2"/>
  <c r="P79" i="2" s="1"/>
  <c r="N44" i="9"/>
  <c r="O100" i="1"/>
  <c r="N61" i="4"/>
  <c r="N93" i="2"/>
  <c r="P93" i="2" s="1"/>
  <c r="N52" i="9"/>
  <c r="O114" i="1"/>
  <c r="N75" i="4"/>
  <c r="N103" i="2"/>
  <c r="P103" i="2" s="1"/>
  <c r="N60" i="9"/>
  <c r="O122" i="1"/>
  <c r="N83" i="4"/>
  <c r="N111" i="2"/>
  <c r="P111" i="2" s="1"/>
  <c r="O41" i="4"/>
  <c r="O11" i="3"/>
  <c r="Q11" i="3" s="1"/>
  <c r="O66" i="4"/>
  <c r="O98" i="2"/>
  <c r="Q98" i="2" s="1"/>
  <c r="N31" i="4"/>
  <c r="N6" i="3"/>
  <c r="P6" i="3" s="1"/>
  <c r="N53" i="4"/>
  <c r="N83" i="2"/>
  <c r="P83" i="2" s="1"/>
  <c r="N72" i="4"/>
  <c r="N14" i="3"/>
  <c r="P14" i="3" s="1"/>
  <c r="O43" i="4"/>
  <c r="O71" i="2"/>
  <c r="Q71" i="2" s="1"/>
  <c r="O70" i="4"/>
  <c r="O12" i="3"/>
  <c r="Q12" i="3" s="1"/>
  <c r="N5" i="8"/>
  <c r="N26" i="8" s="1"/>
  <c r="N19" i="4"/>
  <c r="N47" i="2"/>
  <c r="N43" i="4"/>
  <c r="N71" i="2"/>
  <c r="P71" i="2" s="1"/>
  <c r="N70" i="4"/>
  <c r="N12" i="3"/>
  <c r="P12" i="3" s="1"/>
  <c r="Q10" i="8"/>
  <c r="Q40" i="4"/>
  <c r="Q24" i="8"/>
  <c r="Q74" i="4"/>
  <c r="P20" i="8"/>
  <c r="P67" i="4"/>
  <c r="O32" i="7"/>
  <c r="P32" i="1"/>
  <c r="O28" i="5"/>
  <c r="O32" i="2"/>
  <c r="Q32" i="2" s="1"/>
  <c r="O41" i="7"/>
  <c r="P46" i="1"/>
  <c r="O18" i="4"/>
  <c r="O46" i="2"/>
  <c r="Q46" i="2" s="1"/>
  <c r="O49" i="7"/>
  <c r="P131" i="1"/>
  <c r="O92" i="4"/>
  <c r="O120" i="2"/>
  <c r="Q120" i="2" s="1"/>
  <c r="Q14" i="8"/>
  <c r="Q44" i="4"/>
  <c r="Q20" i="8"/>
  <c r="Q67" i="4"/>
  <c r="P10" i="8"/>
  <c r="P40" i="4"/>
  <c r="P16" i="8"/>
  <c r="P54" i="4"/>
  <c r="P24" i="8"/>
  <c r="P74" i="4"/>
  <c r="O30" i="7"/>
  <c r="P30" i="1"/>
  <c r="O8" i="4"/>
  <c r="O30" i="2"/>
  <c r="Q30" i="2" s="1"/>
  <c r="O39" i="7"/>
  <c r="P44" i="1"/>
  <c r="O16" i="4"/>
  <c r="O44" i="2"/>
  <c r="Q44" i="2" s="1"/>
  <c r="O47" i="7"/>
  <c r="P129" i="1"/>
  <c r="O90" i="4"/>
  <c r="O118" i="2"/>
  <c r="Q118" i="2" s="1"/>
  <c r="Q29" i="7"/>
  <c r="Q7" i="4"/>
  <c r="Q38" i="7"/>
  <c r="Q15" i="4"/>
  <c r="Q46" i="7"/>
  <c r="Q38" i="4"/>
  <c r="CV123" i="2"/>
  <c r="M134" i="1"/>
  <c r="N134" i="1"/>
  <c r="O26" i="5"/>
  <c r="AW51" i="7"/>
  <c r="N10" i="4"/>
  <c r="N54" i="2"/>
  <c r="P54" i="2" s="1"/>
  <c r="S55" i="7"/>
  <c r="HM21" i="6"/>
  <c r="AN21" i="6"/>
  <c r="GS34" i="5"/>
  <c r="DK95" i="4"/>
  <c r="CW20" i="3"/>
  <c r="EK20" i="3"/>
  <c r="CC23" i="6"/>
  <c r="CC24" i="6" s="1"/>
  <c r="AP16" i="3"/>
  <c r="O6" i="9"/>
  <c r="P39" i="1"/>
  <c r="O6" i="6"/>
  <c r="O39" i="2"/>
  <c r="Q39" i="2" s="1"/>
  <c r="O17" i="9"/>
  <c r="P58" i="1"/>
  <c r="O10" i="6"/>
  <c r="O57" i="2"/>
  <c r="Q57" i="2" s="1"/>
  <c r="O26" i="9"/>
  <c r="P71" i="1"/>
  <c r="O14" i="6"/>
  <c r="O8" i="3"/>
  <c r="Q8" i="3" s="1"/>
  <c r="N32" i="9"/>
  <c r="O84" i="1"/>
  <c r="N49" i="4"/>
  <c r="N77" i="2"/>
  <c r="P77" i="2" s="1"/>
  <c r="N42" i="9"/>
  <c r="O96" i="1"/>
  <c r="N17" i="6"/>
  <c r="N89" i="2"/>
  <c r="P89" i="2" s="1"/>
  <c r="N50" i="9"/>
  <c r="O108" i="1"/>
  <c r="N69" i="4"/>
  <c r="N101" i="2"/>
  <c r="P101" i="2" s="1"/>
  <c r="N58" i="9"/>
  <c r="O120" i="1"/>
  <c r="N81" i="4"/>
  <c r="N109" i="2"/>
  <c r="P109" i="2" s="1"/>
  <c r="N66" i="9"/>
  <c r="O128" i="1"/>
  <c r="N89" i="4"/>
  <c r="N117" i="2"/>
  <c r="P117" i="2" s="1"/>
  <c r="O15" i="9"/>
  <c r="P56" i="1"/>
  <c r="O8" i="6"/>
  <c r="O56" i="2"/>
  <c r="Q56" i="2" s="1"/>
  <c r="O24" i="9"/>
  <c r="P69" i="1"/>
  <c r="O12" i="6"/>
  <c r="O7" i="3"/>
  <c r="Q7" i="3" s="1"/>
  <c r="N30" i="9"/>
  <c r="O82" i="1"/>
  <c r="N47" i="4"/>
  <c r="N75" i="2"/>
  <c r="P75" i="2" s="1"/>
  <c r="N40" i="9"/>
  <c r="O94" i="1"/>
  <c r="N57" i="4"/>
  <c r="N87" i="2"/>
  <c r="P87" i="2" s="1"/>
  <c r="N48" i="9"/>
  <c r="O104" i="1"/>
  <c r="N65" i="4"/>
  <c r="N97" i="2"/>
  <c r="P97" i="2" s="1"/>
  <c r="N56" i="9"/>
  <c r="O118" i="1"/>
  <c r="N79" i="4"/>
  <c r="N107" i="2"/>
  <c r="P107" i="2" s="1"/>
  <c r="N64" i="9"/>
  <c r="O126" i="1"/>
  <c r="N87" i="4"/>
  <c r="N115" i="2"/>
  <c r="P115" i="2" s="1"/>
  <c r="O31" i="4"/>
  <c r="O6" i="3"/>
  <c r="O53" i="4"/>
  <c r="O83" i="2"/>
  <c r="Q83" i="2" s="1"/>
  <c r="O72" i="4"/>
  <c r="O14" i="3"/>
  <c r="Q14" i="3" s="1"/>
  <c r="N41" i="4"/>
  <c r="N11" i="3"/>
  <c r="P11" i="3" s="1"/>
  <c r="N66" i="4"/>
  <c r="N98" i="2"/>
  <c r="P98" i="2" s="1"/>
  <c r="O39" i="4"/>
  <c r="O9" i="3"/>
  <c r="Q9" i="3" s="1"/>
  <c r="O59" i="4"/>
  <c r="O91" i="2"/>
  <c r="Q91" i="2" s="1"/>
  <c r="O94" i="4"/>
  <c r="O122" i="2"/>
  <c r="Q122" i="2" s="1"/>
  <c r="N39" i="4"/>
  <c r="N9" i="3"/>
  <c r="P9" i="3" s="1"/>
  <c r="N59" i="4"/>
  <c r="N91" i="2"/>
  <c r="P91" i="2" s="1"/>
  <c r="N94" i="4"/>
  <c r="N122" i="2"/>
  <c r="P122" i="2" s="1"/>
  <c r="O27" i="7"/>
  <c r="P27" i="1"/>
  <c r="O25" i="5"/>
  <c r="O27" i="2"/>
  <c r="Q27" i="2" s="1"/>
  <c r="O37" i="7"/>
  <c r="P37" i="1"/>
  <c r="O12" i="4"/>
  <c r="O37" i="2"/>
  <c r="Q37" i="2" s="1"/>
  <c r="O45" i="7"/>
  <c r="P61" i="1"/>
  <c r="O30" i="4"/>
  <c r="O60" i="2"/>
  <c r="Q60" i="2" s="1"/>
  <c r="O50" i="7"/>
  <c r="P132" i="1"/>
  <c r="O93" i="4"/>
  <c r="O121" i="2"/>
  <c r="Q121" i="2" s="1"/>
  <c r="O35" i="7"/>
  <c r="P35" i="1"/>
  <c r="O10" i="4"/>
  <c r="O35" i="2"/>
  <c r="Q35" i="2" s="1"/>
  <c r="O43" i="7"/>
  <c r="P51" i="1"/>
  <c r="O23" i="4"/>
  <c r="O51" i="2"/>
  <c r="Q51" i="2" s="1"/>
  <c r="Q34" i="7"/>
  <c r="Q29" i="5"/>
  <c r="FL123" i="2"/>
  <c r="ER123" i="2"/>
  <c r="BO123" i="2"/>
  <c r="CG16" i="3"/>
  <c r="DN123" i="2"/>
  <c r="CJ123" i="2"/>
  <c r="BE123" i="2"/>
  <c r="W51" i="7"/>
  <c r="CC34" i="5"/>
  <c r="FE34" i="5"/>
  <c r="DS30" i="5"/>
  <c r="CV30" i="5"/>
  <c r="CL30" i="5"/>
  <c r="AB30" i="5"/>
  <c r="O31" i="9"/>
  <c r="P83" i="1"/>
  <c r="O48" i="4"/>
  <c r="O76" i="2"/>
  <c r="Q76" i="2" s="1"/>
  <c r="O33" i="9"/>
  <c r="P85" i="1"/>
  <c r="O50" i="4"/>
  <c r="O78" i="2"/>
  <c r="Q78" i="2" s="1"/>
  <c r="O35" i="9"/>
  <c r="P87" i="1"/>
  <c r="O16" i="6"/>
  <c r="O80" i="2"/>
  <c r="Q80" i="2" s="1"/>
  <c r="O39" i="9"/>
  <c r="P93" i="1"/>
  <c r="O56" i="4"/>
  <c r="O86" i="2"/>
  <c r="Q86" i="2" s="1"/>
  <c r="O41" i="9"/>
  <c r="P95" i="1"/>
  <c r="O58" i="4"/>
  <c r="O88" i="2"/>
  <c r="Q88" i="2" s="1"/>
  <c r="O43" i="9"/>
  <c r="P97" i="1"/>
  <c r="O18" i="6"/>
  <c r="O90" i="2"/>
  <c r="Q90" i="2" s="1"/>
  <c r="O45" i="9"/>
  <c r="P101" i="1"/>
  <c r="O62" i="4"/>
  <c r="O94" i="2"/>
  <c r="Q94" i="2" s="1"/>
  <c r="O47" i="9"/>
  <c r="O64" i="4"/>
  <c r="O96" i="2"/>
  <c r="O49" i="9"/>
  <c r="P107" i="1"/>
  <c r="O68" i="4"/>
  <c r="O100" i="2"/>
  <c r="Q100" i="2" s="1"/>
  <c r="O51" i="9"/>
  <c r="P112" i="1"/>
  <c r="O73" i="4"/>
  <c r="O102" i="2"/>
  <c r="Q102" i="2" s="1"/>
  <c r="O53" i="9"/>
  <c r="P115" i="1"/>
  <c r="O76" i="4"/>
  <c r="O104" i="2"/>
  <c r="Q104" i="2" s="1"/>
  <c r="O55" i="9"/>
  <c r="P117" i="1"/>
  <c r="O78" i="4"/>
  <c r="O106" i="2"/>
  <c r="Q106" i="2" s="1"/>
  <c r="O57" i="9"/>
  <c r="P119" i="1"/>
  <c r="O80" i="4"/>
  <c r="O108" i="2"/>
  <c r="Q108" i="2" s="1"/>
  <c r="O59" i="9"/>
  <c r="P121" i="1"/>
  <c r="O82" i="4"/>
  <c r="O110" i="2"/>
  <c r="Q110" i="2" s="1"/>
  <c r="O61" i="9"/>
  <c r="P123" i="1"/>
  <c r="O84" i="4"/>
  <c r="O112" i="2"/>
  <c r="Q112" i="2" s="1"/>
  <c r="O63" i="9"/>
  <c r="P125" i="1"/>
  <c r="O86" i="4"/>
  <c r="O114" i="2"/>
  <c r="Q114" i="2" s="1"/>
  <c r="O65" i="9"/>
  <c r="P127" i="1"/>
  <c r="O88" i="4"/>
  <c r="O116" i="2"/>
  <c r="Q116" i="2" s="1"/>
  <c r="N12" i="9"/>
  <c r="O53" i="1"/>
  <c r="N25" i="4"/>
  <c r="N53" i="2"/>
  <c r="P53" i="2" s="1"/>
  <c r="N22" i="9"/>
  <c r="O67" i="1"/>
  <c r="N36" i="4"/>
  <c r="N65" i="2"/>
  <c r="P65" i="2" s="1"/>
  <c r="CJ67" i="9"/>
  <c r="N9" i="9"/>
  <c r="O43" i="1"/>
  <c r="N7" i="6"/>
  <c r="N43" i="2"/>
  <c r="P43" i="2" s="1"/>
  <c r="N20" i="9"/>
  <c r="O65" i="1"/>
  <c r="N34" i="4"/>
  <c r="N63" i="2"/>
  <c r="P63" i="2" s="1"/>
  <c r="O6" i="7"/>
  <c r="P6" i="1"/>
  <c r="O6" i="5"/>
  <c r="O6" i="2"/>
  <c r="Q6" i="2" s="1"/>
  <c r="O8" i="7"/>
  <c r="P8" i="1"/>
  <c r="O8" i="5"/>
  <c r="O8" i="2"/>
  <c r="Q8" i="2" s="1"/>
  <c r="O10" i="7"/>
  <c r="P10" i="1"/>
  <c r="O10" i="5"/>
  <c r="O10" i="2"/>
  <c r="Q10" i="2" s="1"/>
  <c r="O12" i="7"/>
  <c r="O12" i="5"/>
  <c r="O12" i="2"/>
  <c r="O14" i="7"/>
  <c r="P14" i="1"/>
  <c r="O14" i="5"/>
  <c r="O14" i="2"/>
  <c r="Q14" i="2" s="1"/>
  <c r="O16" i="7"/>
  <c r="O16" i="5"/>
  <c r="P16" i="1"/>
  <c r="O16" i="2"/>
  <c r="Q16" i="2" s="1"/>
  <c r="O18" i="7"/>
  <c r="O18" i="5"/>
  <c r="P18" i="1"/>
  <c r="O18" i="2"/>
  <c r="Q18" i="2" s="1"/>
  <c r="O20" i="7"/>
  <c r="O20" i="5"/>
  <c r="P20" i="1"/>
  <c r="O20" i="2"/>
  <c r="Q20" i="2" s="1"/>
  <c r="O22" i="7"/>
  <c r="P22" i="1"/>
  <c r="O22" i="5"/>
  <c r="O22" i="2"/>
  <c r="Q22" i="2" s="1"/>
  <c r="O24" i="7"/>
  <c r="O24" i="5"/>
  <c r="P24" i="1"/>
  <c r="O24" i="2"/>
  <c r="Q24" i="2" s="1"/>
  <c r="N5" i="7"/>
  <c r="O5" i="1"/>
  <c r="N5" i="5"/>
  <c r="N5" i="2"/>
  <c r="P5" i="2" s="1"/>
  <c r="N7" i="7"/>
  <c r="O7" i="1"/>
  <c r="N7" i="5"/>
  <c r="N7" i="2"/>
  <c r="P7" i="2" s="1"/>
  <c r="N9" i="7"/>
  <c r="N9" i="5"/>
  <c r="N9" i="2"/>
  <c r="N11" i="7"/>
  <c r="O11" i="1"/>
  <c r="N11" i="5"/>
  <c r="N11" i="2"/>
  <c r="P11" i="2" s="1"/>
  <c r="N13" i="7"/>
  <c r="O13" i="1"/>
  <c r="N13" i="5"/>
  <c r="N13" i="2"/>
  <c r="P13" i="2" s="1"/>
  <c r="N15" i="7"/>
  <c r="O15" i="1"/>
  <c r="N15" i="5"/>
  <c r="N15" i="2"/>
  <c r="P15" i="2" s="1"/>
  <c r="N17" i="7"/>
  <c r="O17" i="1"/>
  <c r="N17" i="5"/>
  <c r="N17" i="2"/>
  <c r="P17" i="2" s="1"/>
  <c r="N19" i="7"/>
  <c r="O19" i="1"/>
  <c r="N19" i="5"/>
  <c r="N19" i="2"/>
  <c r="P19" i="2" s="1"/>
  <c r="N21" i="7"/>
  <c r="O21" i="1"/>
  <c r="N21" i="5"/>
  <c r="N21" i="2"/>
  <c r="P21" i="2" s="1"/>
  <c r="N23" i="7"/>
  <c r="O23" i="1"/>
  <c r="N23" i="5"/>
  <c r="N23" i="2"/>
  <c r="P23" i="2" s="1"/>
  <c r="N25" i="7"/>
  <c r="O25" i="1"/>
  <c r="N5" i="4"/>
  <c r="N25" i="2"/>
  <c r="P25" i="2" s="1"/>
  <c r="N27" i="7"/>
  <c r="O27" i="1"/>
  <c r="N25" i="5"/>
  <c r="N27" i="2"/>
  <c r="P27" i="2" s="1"/>
  <c r="N30" i="7"/>
  <c r="O30" i="1"/>
  <c r="N30" i="2"/>
  <c r="P30" i="2" s="1"/>
  <c r="N8" i="4"/>
  <c r="N32" i="7"/>
  <c r="O32" i="1"/>
  <c r="N28" i="5"/>
  <c r="N32" i="2"/>
  <c r="P32" i="2" s="1"/>
  <c r="N34" i="7"/>
  <c r="O34" i="1"/>
  <c r="N29" i="5"/>
  <c r="N34" i="2"/>
  <c r="P34" i="2" s="1"/>
  <c r="N37" i="7"/>
  <c r="O37" i="1"/>
  <c r="N12" i="4"/>
  <c r="N37" i="2"/>
  <c r="P37" i="2" s="1"/>
  <c r="N39" i="7"/>
  <c r="O44" i="1"/>
  <c r="N16" i="4"/>
  <c r="N44" i="2"/>
  <c r="P44" i="2" s="1"/>
  <c r="N41" i="7"/>
  <c r="O46" i="1"/>
  <c r="N18" i="4"/>
  <c r="N46" i="2"/>
  <c r="P46" i="2" s="1"/>
  <c r="N43" i="7"/>
  <c r="O51" i="1"/>
  <c r="N23" i="4"/>
  <c r="N51" i="2"/>
  <c r="P51" i="2" s="1"/>
  <c r="N45" i="7"/>
  <c r="O61" i="1"/>
  <c r="N30" i="4"/>
  <c r="N60" i="2"/>
  <c r="P60" i="2" s="1"/>
  <c r="N47" i="7"/>
  <c r="O129" i="1"/>
  <c r="N90" i="4"/>
  <c r="N118" i="2"/>
  <c r="P118" i="2" s="1"/>
  <c r="N49" i="7"/>
  <c r="O131" i="1"/>
  <c r="N92" i="4"/>
  <c r="N120" i="2"/>
  <c r="P120" i="2" s="1"/>
  <c r="O33" i="7"/>
  <c r="P33" i="1"/>
  <c r="O9" i="4"/>
  <c r="O33" i="2"/>
  <c r="Q33" i="2" s="1"/>
  <c r="DA51" i="7"/>
  <c r="CQ51" i="7"/>
  <c r="CE51" i="7"/>
  <c r="EJ19" i="6"/>
  <c r="EF20" i="6"/>
  <c r="EH19" i="6"/>
  <c r="FX19" i="6"/>
  <c r="FT20" i="6"/>
  <c r="FV19" i="6"/>
  <c r="IB124" i="2"/>
  <c r="HM125" i="2" s="1"/>
  <c r="ID123" i="2"/>
  <c r="IF123" i="2"/>
  <c r="GN124" i="2"/>
  <c r="FY125" i="2" s="1"/>
  <c r="GP123" i="2"/>
  <c r="GR123" i="2"/>
  <c r="EM16" i="3"/>
  <c r="CY16" i="3"/>
  <c r="HO123" i="2"/>
  <c r="FQ123" i="2"/>
  <c r="AW123" i="2"/>
  <c r="BV123" i="2"/>
  <c r="BL123" i="2"/>
  <c r="BB123" i="2"/>
  <c r="AU123" i="2"/>
  <c r="AL123" i="2"/>
  <c r="AB123" i="2"/>
  <c r="HT123" i="2"/>
  <c r="FE32" i="5"/>
  <c r="CC32" i="5"/>
  <c r="CJ30" i="5"/>
  <c r="DU30" i="5"/>
  <c r="U30" i="5"/>
  <c r="AB16" i="3"/>
  <c r="AU16" i="3"/>
  <c r="N5" i="9"/>
  <c r="O38" i="1"/>
  <c r="N5" i="6"/>
  <c r="N38" i="2"/>
  <c r="P38" i="2" s="1"/>
  <c r="O32" i="9"/>
  <c r="P84" i="1"/>
  <c r="O77" i="2"/>
  <c r="Q77" i="2" s="1"/>
  <c r="O49" i="4"/>
  <c r="O34" i="9"/>
  <c r="P86" i="1"/>
  <c r="O15" i="6"/>
  <c r="O79" i="2"/>
  <c r="Q79" i="2" s="1"/>
  <c r="O38" i="9"/>
  <c r="P92" i="1"/>
  <c r="O85" i="2"/>
  <c r="Q85" i="2" s="1"/>
  <c r="O55" i="4"/>
  <c r="O40" i="9"/>
  <c r="P94" i="1"/>
  <c r="O87" i="2"/>
  <c r="Q87" i="2" s="1"/>
  <c r="O57" i="4"/>
  <c r="O42" i="9"/>
  <c r="P96" i="1"/>
  <c r="O17" i="6"/>
  <c r="O89" i="2"/>
  <c r="Q89" i="2" s="1"/>
  <c r="O44" i="9"/>
  <c r="P100" i="1"/>
  <c r="O93" i="2"/>
  <c r="Q93" i="2" s="1"/>
  <c r="O61" i="4"/>
  <c r="O46" i="9"/>
  <c r="P102" i="1"/>
  <c r="O95" i="2"/>
  <c r="Q95" i="2" s="1"/>
  <c r="O63" i="4"/>
  <c r="O48" i="9"/>
  <c r="P104" i="1"/>
  <c r="O97" i="2"/>
  <c r="Q97" i="2" s="1"/>
  <c r="O65" i="4"/>
  <c r="O50" i="9"/>
  <c r="P108" i="1"/>
  <c r="O101" i="2"/>
  <c r="Q101" i="2" s="1"/>
  <c r="O69" i="4"/>
  <c r="O52" i="9"/>
  <c r="P114" i="1"/>
  <c r="O103" i="2"/>
  <c r="Q103" i="2" s="1"/>
  <c r="O75" i="4"/>
  <c r="O54" i="9"/>
  <c r="P116" i="1"/>
  <c r="O105" i="2"/>
  <c r="Q105" i="2" s="1"/>
  <c r="O77" i="4"/>
  <c r="O56" i="9"/>
  <c r="P118" i="1"/>
  <c r="O107" i="2"/>
  <c r="Q107" i="2" s="1"/>
  <c r="O79" i="4"/>
  <c r="O58" i="9"/>
  <c r="P120" i="1"/>
  <c r="O109" i="2"/>
  <c r="Q109" i="2" s="1"/>
  <c r="O81" i="4"/>
  <c r="O60" i="9"/>
  <c r="P122" i="1"/>
  <c r="O111" i="2"/>
  <c r="Q111" i="2" s="1"/>
  <c r="O83" i="4"/>
  <c r="O62" i="9"/>
  <c r="P124" i="1"/>
  <c r="O113" i="2"/>
  <c r="Q113" i="2" s="1"/>
  <c r="O85" i="4"/>
  <c r="O64" i="9"/>
  <c r="P126" i="1"/>
  <c r="O115" i="2"/>
  <c r="Q115" i="2" s="1"/>
  <c r="O87" i="4"/>
  <c r="O66" i="9"/>
  <c r="P128" i="1"/>
  <c r="O117" i="2"/>
  <c r="Q117" i="2" s="1"/>
  <c r="O89" i="4"/>
  <c r="N17" i="9"/>
  <c r="O58" i="1"/>
  <c r="N10" i="6"/>
  <c r="N57" i="2"/>
  <c r="P57" i="2" s="1"/>
  <c r="N26" i="9"/>
  <c r="O71" i="1"/>
  <c r="N14" i="6"/>
  <c r="N8" i="3"/>
  <c r="P8" i="3" s="1"/>
  <c r="CL67" i="9"/>
  <c r="BC68" i="9"/>
  <c r="BE67" i="9"/>
  <c r="N15" i="9"/>
  <c r="O56" i="1"/>
  <c r="N8" i="6"/>
  <c r="N56" i="2"/>
  <c r="P56" i="2" s="1"/>
  <c r="N24" i="9"/>
  <c r="O69" i="1"/>
  <c r="N12" i="6"/>
  <c r="N7" i="3"/>
  <c r="O5" i="8"/>
  <c r="O26" i="8" s="1"/>
  <c r="O19" i="4"/>
  <c r="O47" i="2"/>
  <c r="O5" i="7"/>
  <c r="P5" i="1"/>
  <c r="O5" i="5"/>
  <c r="O5" i="2"/>
  <c r="Q5" i="2" s="1"/>
  <c r="O7" i="7"/>
  <c r="P7" i="1"/>
  <c r="O7" i="5"/>
  <c r="O7" i="2"/>
  <c r="Q7" i="2" s="1"/>
  <c r="O9" i="7"/>
  <c r="O9" i="5"/>
  <c r="O9" i="2"/>
  <c r="O11" i="7"/>
  <c r="P11" i="1"/>
  <c r="O11" i="5"/>
  <c r="O11" i="2"/>
  <c r="Q11" i="2" s="1"/>
  <c r="O13" i="7"/>
  <c r="P13" i="1"/>
  <c r="O13" i="5"/>
  <c r="O13" i="2"/>
  <c r="Q13" i="2" s="1"/>
  <c r="O15" i="7"/>
  <c r="P15" i="1"/>
  <c r="O15" i="5"/>
  <c r="O15" i="2"/>
  <c r="Q15" i="2" s="1"/>
  <c r="O17" i="7"/>
  <c r="P17" i="1"/>
  <c r="O17" i="5"/>
  <c r="O17" i="2"/>
  <c r="Q17" i="2" s="1"/>
  <c r="O19" i="7"/>
  <c r="P19" i="1"/>
  <c r="O19" i="5"/>
  <c r="O19" i="2"/>
  <c r="Q19" i="2" s="1"/>
  <c r="O21" i="7"/>
  <c r="P21" i="1"/>
  <c r="O21" i="5"/>
  <c r="O21" i="2"/>
  <c r="Q21" i="2" s="1"/>
  <c r="O23" i="7"/>
  <c r="P23" i="1"/>
  <c r="O23" i="5"/>
  <c r="O23" i="2"/>
  <c r="Q23" i="2" s="1"/>
  <c r="O25" i="7"/>
  <c r="P25" i="1"/>
  <c r="O5" i="4"/>
  <c r="O25" i="2"/>
  <c r="Q25" i="2" s="1"/>
  <c r="N6" i="7"/>
  <c r="O6" i="1"/>
  <c r="N6" i="5"/>
  <c r="N6" i="2"/>
  <c r="P6" i="2" s="1"/>
  <c r="N8" i="7"/>
  <c r="O8" i="1"/>
  <c r="N8" i="5"/>
  <c r="N8" i="2"/>
  <c r="P8" i="2" s="1"/>
  <c r="N10" i="7"/>
  <c r="O10" i="1"/>
  <c r="N10" i="5"/>
  <c r="N10" i="2"/>
  <c r="P10" i="2" s="1"/>
  <c r="N12" i="7"/>
  <c r="N12" i="5"/>
  <c r="N12" i="2"/>
  <c r="N14" i="7"/>
  <c r="O14" i="1"/>
  <c r="N14" i="5"/>
  <c r="N14" i="2"/>
  <c r="P14" i="2" s="1"/>
  <c r="N16" i="7"/>
  <c r="N16" i="5"/>
  <c r="O16" i="1"/>
  <c r="N16" i="2"/>
  <c r="P16" i="2" s="1"/>
  <c r="N18" i="7"/>
  <c r="N18" i="5"/>
  <c r="O18" i="1"/>
  <c r="N18" i="2"/>
  <c r="P18" i="2" s="1"/>
  <c r="N20" i="7"/>
  <c r="N20" i="5"/>
  <c r="O20" i="1"/>
  <c r="N20" i="2"/>
  <c r="P20" i="2" s="1"/>
  <c r="N22" i="7"/>
  <c r="N22" i="5"/>
  <c r="O22" i="1"/>
  <c r="N22" i="2"/>
  <c r="P22" i="2" s="1"/>
  <c r="N24" i="7"/>
  <c r="O24" i="1"/>
  <c r="N24" i="5"/>
  <c r="N24" i="2"/>
  <c r="P24" i="2" s="1"/>
  <c r="N26" i="7"/>
  <c r="O26" i="1"/>
  <c r="N6" i="4"/>
  <c r="N26" i="2"/>
  <c r="P26" i="2" s="1"/>
  <c r="N29" i="7"/>
  <c r="O29" i="1"/>
  <c r="N7" i="4"/>
  <c r="N29" i="2"/>
  <c r="P29" i="2" s="1"/>
  <c r="N31" i="7"/>
  <c r="N27" i="5"/>
  <c r="O31" i="1"/>
  <c r="N31" i="2"/>
  <c r="P31" i="2" s="1"/>
  <c r="N33" i="7"/>
  <c r="O33" i="1"/>
  <c r="N9" i="4"/>
  <c r="N33" i="2"/>
  <c r="P33" i="2" s="1"/>
  <c r="N36" i="7"/>
  <c r="O36" i="1"/>
  <c r="N11" i="4"/>
  <c r="N36" i="2"/>
  <c r="P36" i="2" s="1"/>
  <c r="N38" i="7"/>
  <c r="O42" i="1"/>
  <c r="N15" i="4"/>
  <c r="N42" i="2"/>
  <c r="P42" i="2" s="1"/>
  <c r="N40" i="7"/>
  <c r="O45" i="1"/>
  <c r="N17" i="4"/>
  <c r="N45" i="2"/>
  <c r="P45" i="2" s="1"/>
  <c r="N42" i="7"/>
  <c r="N22" i="4"/>
  <c r="N50" i="2"/>
  <c r="N44" i="7"/>
  <c r="O60" i="1"/>
  <c r="N29" i="4"/>
  <c r="N59" i="2"/>
  <c r="P59" i="2" s="1"/>
  <c r="N46" i="7"/>
  <c r="O73" i="1"/>
  <c r="N38" i="4"/>
  <c r="N69" i="2"/>
  <c r="P69" i="2" s="1"/>
  <c r="N48" i="7"/>
  <c r="O130" i="1"/>
  <c r="N91" i="4"/>
  <c r="N119" i="2"/>
  <c r="P119" i="2" s="1"/>
  <c r="N50" i="7"/>
  <c r="O132" i="1"/>
  <c r="N93" i="4"/>
  <c r="N121" i="2"/>
  <c r="P121" i="2" s="1"/>
  <c r="Q9" i="8"/>
  <c r="Q39" i="4"/>
  <c r="Q13" i="8"/>
  <c r="Q43" i="4"/>
  <c r="Q17" i="8"/>
  <c r="Q59" i="4"/>
  <c r="Q21" i="8"/>
  <c r="Q70" i="4"/>
  <c r="Q25" i="8"/>
  <c r="Q94" i="4"/>
  <c r="P9" i="8"/>
  <c r="P39" i="4"/>
  <c r="P13" i="8"/>
  <c r="P43" i="4"/>
  <c r="P17" i="8"/>
  <c r="P59" i="4"/>
  <c r="P21" i="8"/>
  <c r="P70" i="4"/>
  <c r="P25" i="8"/>
  <c r="P94" i="4"/>
  <c r="CV51" i="7"/>
  <c r="HH20" i="6"/>
  <c r="HL19" i="6"/>
  <c r="HJ19" i="6"/>
  <c r="Q7" i="8"/>
  <c r="Q31" i="4"/>
  <c r="Q11" i="8"/>
  <c r="Q41" i="4"/>
  <c r="Q15" i="8"/>
  <c r="Q53" i="4"/>
  <c r="Q19" i="8"/>
  <c r="Q66" i="4"/>
  <c r="Q23" i="8"/>
  <c r="Q72" i="4"/>
  <c r="P7" i="8"/>
  <c r="P31" i="4"/>
  <c r="P11" i="8"/>
  <c r="P41" i="4"/>
  <c r="P15" i="8"/>
  <c r="P53" i="4"/>
  <c r="P19" i="8"/>
  <c r="P66" i="4"/>
  <c r="P23" i="8"/>
  <c r="P72" i="4"/>
  <c r="Z51" i="7"/>
  <c r="HB19" i="6"/>
  <c r="GX20" i="6"/>
  <c r="GZ19" i="6"/>
  <c r="CY51" i="7"/>
  <c r="GW95" i="4"/>
  <c r="ER16" i="3"/>
  <c r="DD16" i="3"/>
  <c r="HH124" i="2"/>
  <c r="GS125" i="2" s="1"/>
  <c r="HJ123" i="2"/>
  <c r="HL123" i="2"/>
  <c r="DI16" i="3"/>
  <c r="HQ123" i="2"/>
  <c r="FS123" i="2"/>
  <c r="AG123" i="2"/>
  <c r="U123" i="2"/>
  <c r="AN127" i="2"/>
  <c r="HV123" i="2"/>
  <c r="BT123" i="2"/>
  <c r="BJ123" i="2"/>
  <c r="AZ123" i="2"/>
  <c r="W123" i="2"/>
  <c r="N95" i="4"/>
  <c r="N97" i="4" s="1"/>
  <c r="S68" i="9"/>
  <c r="U67" i="9"/>
  <c r="BW68" i="9"/>
  <c r="CA67" i="9"/>
  <c r="BY67" i="9"/>
  <c r="BJ67" i="9"/>
  <c r="AS27" i="8"/>
  <c r="AW26" i="8"/>
  <c r="AU26" i="8"/>
  <c r="AX27" i="8"/>
  <c r="BB26" i="8"/>
  <c r="AZ26" i="8"/>
  <c r="BC27" i="8"/>
  <c r="BG26" i="8"/>
  <c r="BE26" i="8"/>
  <c r="BM27" i="8"/>
  <c r="BQ26" i="8"/>
  <c r="BO26" i="8"/>
  <c r="BR27" i="8"/>
  <c r="BV26" i="8"/>
  <c r="BT26" i="8"/>
  <c r="AC27" i="8"/>
  <c r="AG26" i="8"/>
  <c r="AE26" i="8"/>
  <c r="O28" i="8"/>
  <c r="O27" i="8"/>
  <c r="Q26" i="8"/>
  <c r="AN27" i="8"/>
  <c r="AR26" i="8"/>
  <c r="AP26" i="8"/>
  <c r="BH27" i="8"/>
  <c r="BL26" i="8"/>
  <c r="BJ26" i="8"/>
  <c r="BW27" i="8"/>
  <c r="CA26" i="8"/>
  <c r="BY26" i="8"/>
  <c r="S30" i="8"/>
  <c r="N28" i="8"/>
  <c r="N27" i="8"/>
  <c r="P26" i="8"/>
  <c r="AN55" i="7"/>
  <c r="BC52" i="7"/>
  <c r="BG51" i="7"/>
  <c r="BE51" i="7"/>
  <c r="BW52" i="7"/>
  <c r="CA51" i="7"/>
  <c r="BY51" i="7"/>
  <c r="AC52" i="7"/>
  <c r="AG51" i="7"/>
  <c r="AE51" i="7"/>
  <c r="GU19" i="6"/>
  <c r="GS20" i="6"/>
  <c r="GW19" i="6"/>
  <c r="FI19" i="6"/>
  <c r="FG19" i="6"/>
  <c r="FE20" i="6"/>
  <c r="DU19" i="6"/>
  <c r="DS19" i="6"/>
  <c r="DQ20" i="6"/>
  <c r="CG19" i="6"/>
  <c r="CE19" i="6"/>
  <c r="CC20" i="6"/>
  <c r="W19" i="6"/>
  <c r="U19" i="6"/>
  <c r="S20" i="6"/>
  <c r="EO30" i="5"/>
  <c r="EM30" i="5"/>
  <c r="EK31" i="5"/>
  <c r="HV30" i="5"/>
  <c r="HR31" i="5"/>
  <c r="HT30" i="5"/>
  <c r="IA30" i="5"/>
  <c r="HY30" i="5"/>
  <c r="HW31" i="5"/>
  <c r="IF30" i="5"/>
  <c r="IB31" i="5"/>
  <c r="ID30" i="5"/>
  <c r="S34" i="5"/>
  <c r="FI30" i="5"/>
  <c r="CE30" i="5"/>
  <c r="AE30" i="5"/>
  <c r="X98" i="4"/>
  <c r="EK99" i="4"/>
  <c r="DF30" i="5"/>
  <c r="DD30" i="5"/>
  <c r="DB31" i="5"/>
  <c r="GH30" i="5"/>
  <c r="GF30" i="5"/>
  <c r="GD31" i="5"/>
  <c r="GM30" i="5"/>
  <c r="GI31" i="5"/>
  <c r="GK30" i="5"/>
  <c r="AS31" i="5"/>
  <c r="AU30" i="5"/>
  <c r="AZ30" i="5"/>
  <c r="BB30" i="5"/>
  <c r="AX31" i="5"/>
  <c r="BE30" i="5"/>
  <c r="BC31" i="5"/>
  <c r="BG30" i="5"/>
  <c r="BJ30" i="5"/>
  <c r="BL30" i="5"/>
  <c r="BH31" i="5"/>
  <c r="BO30" i="5"/>
  <c r="BM31" i="5"/>
  <c r="BQ30" i="5"/>
  <c r="BT30" i="5"/>
  <c r="BV30" i="5"/>
  <c r="BR31" i="5"/>
  <c r="BY30" i="5"/>
  <c r="BW31" i="5"/>
  <c r="CA30" i="5"/>
  <c r="GS32" i="5"/>
  <c r="DQ32" i="5"/>
  <c r="FL30" i="5"/>
  <c r="CQ30" i="5"/>
  <c r="CG30" i="5"/>
  <c r="AW30" i="5"/>
  <c r="AP30" i="5"/>
  <c r="Z30" i="5"/>
  <c r="S98" i="4"/>
  <c r="CW99" i="4"/>
  <c r="GF95" i="4"/>
  <c r="ER95" i="4"/>
  <c r="DN95" i="4"/>
  <c r="DD95" i="4"/>
  <c r="AJ95" i="4"/>
  <c r="AL16" i="3"/>
  <c r="EY95" i="4"/>
  <c r="EO95" i="4"/>
  <c r="DA95" i="4"/>
  <c r="AN71" i="9"/>
  <c r="BR68" i="9"/>
  <c r="BV67" i="9"/>
  <c r="BT67" i="9"/>
  <c r="AC68" i="9"/>
  <c r="AG67" i="9"/>
  <c r="AE67" i="9"/>
  <c r="AH68" i="9"/>
  <c r="AL67" i="9"/>
  <c r="AJ67" i="9"/>
  <c r="W67" i="9"/>
  <c r="AZ67" i="9"/>
  <c r="AR67" i="9"/>
  <c r="BB67" i="9"/>
  <c r="AN30" i="8"/>
  <c r="S27" i="8"/>
  <c r="W26" i="8"/>
  <c r="U26" i="8"/>
  <c r="AH27" i="8"/>
  <c r="AL26" i="8"/>
  <c r="AJ26" i="8"/>
  <c r="AS52" i="7"/>
  <c r="AU51" i="7"/>
  <c r="AX52" i="7"/>
  <c r="BB51" i="7"/>
  <c r="AZ51" i="7"/>
  <c r="BM52" i="7"/>
  <c r="BQ51" i="7"/>
  <c r="BO51" i="7"/>
  <c r="BR52" i="7"/>
  <c r="BV51" i="7"/>
  <c r="BT51" i="7"/>
  <c r="BH52" i="7"/>
  <c r="BL51" i="7"/>
  <c r="BJ51" i="7"/>
  <c r="S52" i="7"/>
  <c r="U51" i="7"/>
  <c r="AH52" i="7"/>
  <c r="AL51" i="7"/>
  <c r="AJ51" i="7"/>
  <c r="HE19" i="6"/>
  <c r="HC20" i="6"/>
  <c r="HG19" i="6"/>
  <c r="FS19" i="6"/>
  <c r="FQ19" i="6"/>
  <c r="FO20" i="6"/>
  <c r="EC19" i="6"/>
  <c r="EA20" i="6"/>
  <c r="EE19" i="6"/>
  <c r="CQ19" i="6"/>
  <c r="CO19" i="6"/>
  <c r="CM20" i="6"/>
  <c r="AG19" i="6"/>
  <c r="AE19" i="6"/>
  <c r="AC20" i="6"/>
  <c r="ET30" i="5"/>
  <c r="EP31" i="5"/>
  <c r="ER30" i="5"/>
  <c r="EY30" i="5"/>
  <c r="EW30" i="5"/>
  <c r="EU31" i="5"/>
  <c r="FD30" i="5"/>
  <c r="EZ31" i="5"/>
  <c r="FB30" i="5"/>
  <c r="HQ30" i="5"/>
  <c r="HO30" i="5"/>
  <c r="HM31" i="5"/>
  <c r="HM32" i="5" s="1"/>
  <c r="AH31" i="5"/>
  <c r="S32" i="5" s="1"/>
  <c r="AL30" i="5"/>
  <c r="AJ30" i="5"/>
  <c r="AL19" i="6"/>
  <c r="AJ19" i="6"/>
  <c r="AH20" i="6"/>
  <c r="CW21" i="6"/>
  <c r="K20" i="6"/>
  <c r="CC35" i="5"/>
  <c r="CY30" i="5"/>
  <c r="CW31" i="5"/>
  <c r="DK30" i="5"/>
  <c r="DG31" i="5"/>
  <c r="DI30" i="5"/>
  <c r="DP30" i="5"/>
  <c r="DN30" i="5"/>
  <c r="DL31" i="5"/>
  <c r="GC30" i="5"/>
  <c r="FY31" i="5"/>
  <c r="GA30" i="5"/>
  <c r="GR30" i="5"/>
  <c r="GP30" i="5"/>
  <c r="GN31" i="5"/>
  <c r="AN32" i="5"/>
  <c r="GW30" i="5"/>
  <c r="GU30" i="5"/>
  <c r="FQ30" i="5"/>
  <c r="FG30" i="5"/>
  <c r="AR30" i="5"/>
  <c r="AC98" i="4"/>
  <c r="FY99" i="4"/>
  <c r="CC100" i="4" s="1"/>
  <c r="DP95" i="4"/>
  <c r="AE16" i="3"/>
  <c r="U16" i="3"/>
  <c r="DI95" i="4"/>
  <c r="W16" i="3"/>
  <c r="P13" i="9"/>
  <c r="P26" i="4"/>
  <c r="P35" i="7"/>
  <c r="P10" i="4"/>
  <c r="O123" i="2"/>
  <c r="Q28" i="2"/>
  <c r="N135" i="1"/>
  <c r="P134" i="1"/>
  <c r="N136" i="1"/>
  <c r="Q28" i="7"/>
  <c r="Q26" i="5"/>
  <c r="N123" i="2"/>
  <c r="P28" i="2"/>
  <c r="M136" i="1"/>
  <c r="M135" i="1"/>
  <c r="O134" i="1"/>
  <c r="P26" i="5"/>
  <c r="P28" i="7"/>
  <c r="DQ18" i="3" l="1"/>
  <c r="AN18" i="3"/>
  <c r="FY18" i="3"/>
  <c r="AP123" i="2"/>
  <c r="P6" i="9"/>
  <c r="P6" i="6"/>
  <c r="Q23" i="9"/>
  <c r="Q11" i="6"/>
  <c r="P45" i="9"/>
  <c r="P62" i="4"/>
  <c r="P10" i="9"/>
  <c r="P20" i="4"/>
  <c r="P31" i="9"/>
  <c r="P48" i="4"/>
  <c r="P41" i="9"/>
  <c r="P58" i="4"/>
  <c r="Q19" i="9"/>
  <c r="Q33" i="4"/>
  <c r="Q28" i="9"/>
  <c r="Q45" i="4"/>
  <c r="Q31" i="7"/>
  <c r="Q27" i="5"/>
  <c r="P49" i="9"/>
  <c r="P68" i="4"/>
  <c r="P14" i="9"/>
  <c r="P27" i="4"/>
  <c r="Q9" i="9"/>
  <c r="Q7" i="6"/>
  <c r="P57" i="9"/>
  <c r="P80" i="4"/>
  <c r="P21" i="9"/>
  <c r="P35" i="4"/>
  <c r="Q40" i="7"/>
  <c r="Q17" i="4"/>
  <c r="P6" i="8"/>
  <c r="P24" i="4"/>
  <c r="Q12" i="8"/>
  <c r="Q42" i="4"/>
  <c r="HM28" i="8"/>
  <c r="GS28" i="8"/>
  <c r="P14" i="8"/>
  <c r="P44" i="4"/>
  <c r="FY28" i="8"/>
  <c r="Q6" i="8"/>
  <c r="Q24" i="4"/>
  <c r="P63" i="9"/>
  <c r="P86" i="4"/>
  <c r="P22" i="8"/>
  <c r="P71" i="4"/>
  <c r="P8" i="8"/>
  <c r="P32" i="4"/>
  <c r="Q18" i="8"/>
  <c r="Q60" i="4"/>
  <c r="P55" i="9"/>
  <c r="P78" i="4"/>
  <c r="P39" i="9"/>
  <c r="P56" i="4"/>
  <c r="P19" i="9"/>
  <c r="P33" i="4"/>
  <c r="Q21" i="9"/>
  <c r="Q35" i="4"/>
  <c r="P51" i="9"/>
  <c r="P73" i="4"/>
  <c r="P33" i="9"/>
  <c r="P50" i="4"/>
  <c r="Q25" i="9"/>
  <c r="Q13" i="6"/>
  <c r="Q5" i="9"/>
  <c r="Q5" i="6"/>
  <c r="P29" i="9"/>
  <c r="P46" i="4"/>
  <c r="Q30" i="9"/>
  <c r="Q47" i="4"/>
  <c r="Q12" i="9"/>
  <c r="Q25" i="4"/>
  <c r="P59" i="9"/>
  <c r="P82" i="4"/>
  <c r="P43" i="9"/>
  <c r="P18" i="6"/>
  <c r="P23" i="9"/>
  <c r="P11" i="6"/>
  <c r="Q16" i="9"/>
  <c r="Q9" i="6"/>
  <c r="P95" i="4"/>
  <c r="N96" i="4"/>
  <c r="N30" i="5"/>
  <c r="N51" i="7"/>
  <c r="Q43" i="7"/>
  <c r="Q23" i="4"/>
  <c r="Q35" i="7"/>
  <c r="Q10" i="4"/>
  <c r="Q50" i="7"/>
  <c r="Q93" i="4"/>
  <c r="Q45" i="7"/>
  <c r="Q30" i="4"/>
  <c r="Q37" i="7"/>
  <c r="Q12" i="4"/>
  <c r="Q27" i="7"/>
  <c r="Q25" i="5"/>
  <c r="Q6" i="3"/>
  <c r="O16" i="3"/>
  <c r="P64" i="9"/>
  <c r="P87" i="4"/>
  <c r="P56" i="9"/>
  <c r="P79" i="4"/>
  <c r="P48" i="9"/>
  <c r="P65" i="4"/>
  <c r="P40" i="9"/>
  <c r="P57" i="4"/>
  <c r="P30" i="9"/>
  <c r="P47" i="4"/>
  <c r="Q24" i="9"/>
  <c r="Q12" i="6"/>
  <c r="Q15" i="9"/>
  <c r="Q8" i="6"/>
  <c r="P66" i="9"/>
  <c r="P89" i="4"/>
  <c r="P58" i="9"/>
  <c r="P81" i="4"/>
  <c r="P50" i="9"/>
  <c r="P69" i="4"/>
  <c r="P42" i="9"/>
  <c r="P17" i="6"/>
  <c r="P32" i="9"/>
  <c r="P49" i="4"/>
  <c r="Q26" i="9"/>
  <c r="Q14" i="6"/>
  <c r="Q17" i="9"/>
  <c r="Q10" i="6"/>
  <c r="Q6" i="9"/>
  <c r="Q6" i="6"/>
  <c r="P60" i="9"/>
  <c r="P83" i="4"/>
  <c r="P52" i="9"/>
  <c r="P75" i="4"/>
  <c r="P44" i="9"/>
  <c r="P61" i="4"/>
  <c r="P34" i="9"/>
  <c r="P15" i="6"/>
  <c r="Q29" i="9"/>
  <c r="Q46" i="4"/>
  <c r="Q20" i="9"/>
  <c r="Q34" i="4"/>
  <c r="Q10" i="9"/>
  <c r="Q20" i="4"/>
  <c r="P62" i="9"/>
  <c r="P85" i="4"/>
  <c r="P54" i="9"/>
  <c r="P77" i="4"/>
  <c r="P46" i="9"/>
  <c r="P63" i="4"/>
  <c r="P38" i="9"/>
  <c r="P55" i="4"/>
  <c r="P28" i="9"/>
  <c r="P45" i="4"/>
  <c r="Q22" i="9"/>
  <c r="Q36" i="4"/>
  <c r="Q13" i="9"/>
  <c r="Q26" i="4"/>
  <c r="O30" i="5"/>
  <c r="O51" i="7"/>
  <c r="O53" i="7" s="1"/>
  <c r="N67" i="9"/>
  <c r="P67" i="9" s="1"/>
  <c r="CC21" i="3"/>
  <c r="Q47" i="7"/>
  <c r="Q90" i="4"/>
  <c r="Q39" i="7"/>
  <c r="Q16" i="4"/>
  <c r="Q30" i="7"/>
  <c r="Q8" i="4"/>
  <c r="Q49" i="7"/>
  <c r="Q92" i="4"/>
  <c r="Q41" i="7"/>
  <c r="Q18" i="4"/>
  <c r="Q32" i="7"/>
  <c r="Q28" i="5"/>
  <c r="O31" i="5"/>
  <c r="O32" i="5"/>
  <c r="Q30" i="5"/>
  <c r="Q51" i="7"/>
  <c r="N31" i="5"/>
  <c r="N32" i="5"/>
  <c r="P30" i="5"/>
  <c r="N53" i="7"/>
  <c r="P51" i="7"/>
  <c r="N52" i="7"/>
  <c r="S21" i="6"/>
  <c r="P50" i="7"/>
  <c r="P93" i="4"/>
  <c r="P48" i="7"/>
  <c r="P91" i="4"/>
  <c r="P46" i="7"/>
  <c r="P38" i="4"/>
  <c r="P44" i="7"/>
  <c r="P29" i="4"/>
  <c r="P31" i="7"/>
  <c r="P27" i="5"/>
  <c r="P22" i="7"/>
  <c r="P22" i="5"/>
  <c r="P20" i="7"/>
  <c r="P20" i="5"/>
  <c r="P18" i="7"/>
  <c r="P18" i="5"/>
  <c r="P16" i="7"/>
  <c r="P16" i="5"/>
  <c r="P10" i="7"/>
  <c r="P10" i="5"/>
  <c r="P8" i="7"/>
  <c r="P8" i="5"/>
  <c r="P6" i="7"/>
  <c r="P6" i="5"/>
  <c r="Q25" i="7"/>
  <c r="Q5" i="4"/>
  <c r="Q23" i="7"/>
  <c r="Q23" i="5"/>
  <c r="Q21" i="7"/>
  <c r="Q21" i="5"/>
  <c r="Q19" i="7"/>
  <c r="Q19" i="5"/>
  <c r="Q17" i="7"/>
  <c r="Q17" i="5"/>
  <c r="Q15" i="7"/>
  <c r="Q15" i="5"/>
  <c r="Q13" i="7"/>
  <c r="Q13" i="5"/>
  <c r="Q11" i="7"/>
  <c r="Q11" i="5"/>
  <c r="P7" i="3"/>
  <c r="N16" i="3"/>
  <c r="P24" i="9"/>
  <c r="P12" i="6"/>
  <c r="P15" i="9"/>
  <c r="P8" i="6"/>
  <c r="O19" i="6"/>
  <c r="N19" i="6"/>
  <c r="Q33" i="7"/>
  <c r="Q9" i="4"/>
  <c r="P49" i="7"/>
  <c r="P92" i="4"/>
  <c r="P47" i="7"/>
  <c r="P90" i="4"/>
  <c r="P45" i="7"/>
  <c r="P30" i="4"/>
  <c r="P43" i="7"/>
  <c r="P23" i="4"/>
  <c r="P41" i="7"/>
  <c r="P18" i="4"/>
  <c r="P39" i="7"/>
  <c r="P16" i="4"/>
  <c r="P37" i="7"/>
  <c r="P12" i="4"/>
  <c r="P34" i="7"/>
  <c r="P29" i="5"/>
  <c r="P32" i="7"/>
  <c r="P28" i="5"/>
  <c r="P30" i="7"/>
  <c r="P8" i="4"/>
  <c r="P27" i="7"/>
  <c r="P25" i="5"/>
  <c r="P25" i="7"/>
  <c r="P5" i="4"/>
  <c r="P23" i="7"/>
  <c r="P23" i="5"/>
  <c r="P21" i="7"/>
  <c r="P21" i="5"/>
  <c r="P19" i="7"/>
  <c r="P19" i="5"/>
  <c r="P17" i="7"/>
  <c r="P17" i="5"/>
  <c r="P15" i="7"/>
  <c r="P15" i="5"/>
  <c r="P13" i="7"/>
  <c r="P13" i="5"/>
  <c r="P11" i="7"/>
  <c r="P11" i="5"/>
  <c r="Q24" i="7"/>
  <c r="Q24" i="5"/>
  <c r="Q20" i="7"/>
  <c r="Q20" i="5"/>
  <c r="Q18" i="7"/>
  <c r="Q18" i="5"/>
  <c r="Q16" i="7"/>
  <c r="Q16" i="5"/>
  <c r="Q10" i="7"/>
  <c r="Q10" i="5"/>
  <c r="Q8" i="7"/>
  <c r="Q8" i="5"/>
  <c r="Q6" i="7"/>
  <c r="Q6" i="5"/>
  <c r="P20" i="9"/>
  <c r="P34" i="4"/>
  <c r="P9" i="9"/>
  <c r="P7" i="6"/>
  <c r="Q45" i="9"/>
  <c r="Q62" i="4"/>
  <c r="Q43" i="9"/>
  <c r="Q18" i="6"/>
  <c r="Q41" i="9"/>
  <c r="Q58" i="4"/>
  <c r="Q39" i="9"/>
  <c r="Q56" i="4"/>
  <c r="Q35" i="9"/>
  <c r="Q16" i="6"/>
  <c r="Q33" i="9"/>
  <c r="Q50" i="4"/>
  <c r="Q31" i="9"/>
  <c r="Q48" i="4"/>
  <c r="AN53" i="7"/>
  <c r="P40" i="7"/>
  <c r="P17" i="4"/>
  <c r="P38" i="7"/>
  <c r="P15" i="4"/>
  <c r="P36" i="7"/>
  <c r="P11" i="4"/>
  <c r="P33" i="7"/>
  <c r="P9" i="4"/>
  <c r="P29" i="7"/>
  <c r="P7" i="4"/>
  <c r="P26" i="7"/>
  <c r="P6" i="4"/>
  <c r="P24" i="7"/>
  <c r="P24" i="5"/>
  <c r="P14" i="7"/>
  <c r="P14" i="5"/>
  <c r="O95" i="4"/>
  <c r="Q7" i="7"/>
  <c r="Q7" i="5"/>
  <c r="Q5" i="7"/>
  <c r="Q5" i="5"/>
  <c r="P26" i="9"/>
  <c r="P14" i="6"/>
  <c r="P17" i="9"/>
  <c r="P10" i="6"/>
  <c r="Q66" i="9"/>
  <c r="Q89" i="4"/>
  <c r="Q64" i="9"/>
  <c r="Q87" i="4"/>
  <c r="Q62" i="9"/>
  <c r="Q85" i="4"/>
  <c r="Q60" i="9"/>
  <c r="Q83" i="4"/>
  <c r="Q58" i="9"/>
  <c r="Q81" i="4"/>
  <c r="Q56" i="9"/>
  <c r="Q79" i="4"/>
  <c r="Q54" i="9"/>
  <c r="Q77" i="4"/>
  <c r="Q52" i="9"/>
  <c r="Q75" i="4"/>
  <c r="Q50" i="9"/>
  <c r="Q69" i="4"/>
  <c r="Q48" i="9"/>
  <c r="Q65" i="4"/>
  <c r="Q46" i="9"/>
  <c r="Q63" i="4"/>
  <c r="Q44" i="9"/>
  <c r="Q61" i="4"/>
  <c r="Q42" i="9"/>
  <c r="Q17" i="6"/>
  <c r="Q40" i="9"/>
  <c r="Q57" i="4"/>
  <c r="Q38" i="9"/>
  <c r="Q55" i="4"/>
  <c r="Q34" i="9"/>
  <c r="Q15" i="6"/>
  <c r="Q32" i="9"/>
  <c r="Q49" i="4"/>
  <c r="P5" i="9"/>
  <c r="P5" i="6"/>
  <c r="P7" i="7"/>
  <c r="P7" i="5"/>
  <c r="P5" i="7"/>
  <c r="P5" i="5"/>
  <c r="Q22" i="7"/>
  <c r="Q22" i="5"/>
  <c r="Q14" i="7"/>
  <c r="Q14" i="5"/>
  <c r="P22" i="9"/>
  <c r="P36" i="4"/>
  <c r="P12" i="9"/>
  <c r="P25" i="4"/>
  <c r="Q65" i="9"/>
  <c r="Q88" i="4"/>
  <c r="Q63" i="9"/>
  <c r="Q86" i="4"/>
  <c r="Q61" i="9"/>
  <c r="Q84" i="4"/>
  <c r="Q59" i="9"/>
  <c r="Q82" i="4"/>
  <c r="Q57" i="9"/>
  <c r="Q80" i="4"/>
  <c r="Q55" i="9"/>
  <c r="Q78" i="4"/>
  <c r="Q53" i="9"/>
  <c r="Q76" i="4"/>
  <c r="Q51" i="9"/>
  <c r="Q73" i="4"/>
  <c r="Q49" i="9"/>
  <c r="Q68" i="4"/>
  <c r="O67" i="9"/>
  <c r="AG95" i="4"/>
  <c r="AE95" i="4"/>
  <c r="S53" i="7"/>
  <c r="DQ21" i="6"/>
  <c r="S69" i="9"/>
  <c r="FY32" i="5"/>
  <c r="CW32" i="5"/>
  <c r="S28" i="8"/>
  <c r="AN69" i="9"/>
  <c r="S99" i="4"/>
  <c r="U95" i="4"/>
  <c r="W95" i="4"/>
  <c r="AB95" i="4"/>
  <c r="Z95" i="4"/>
  <c r="EK32" i="5"/>
  <c r="CC21" i="6"/>
  <c r="FE21" i="6"/>
  <c r="GS21" i="6"/>
  <c r="AN28" i="8"/>
  <c r="O125" i="2"/>
  <c r="O124" i="2"/>
  <c r="Q123" i="2"/>
  <c r="N125" i="2"/>
  <c r="N124" i="2"/>
  <c r="P123" i="2"/>
  <c r="O52" i="7" l="1"/>
  <c r="N69" i="9"/>
  <c r="N68" i="9"/>
  <c r="O17" i="3"/>
  <c r="Q16" i="3"/>
  <c r="O18" i="3"/>
  <c r="Q95" i="4"/>
  <c r="O97" i="4"/>
  <c r="O96" i="4"/>
  <c r="P19" i="6"/>
  <c r="N21" i="6"/>
  <c r="N20" i="6"/>
  <c r="N17" i="3"/>
  <c r="N18" i="3"/>
  <c r="P16" i="3"/>
  <c r="O68" i="9"/>
  <c r="Q67" i="9"/>
  <c r="O69" i="9"/>
  <c r="O20" i="6"/>
  <c r="Q19" i="6"/>
  <c r="O21" i="6"/>
</calcChain>
</file>

<file path=xl/comments1.xml><?xml version="1.0" encoding="utf-8"?>
<comments xmlns="http://schemas.openxmlformats.org/spreadsheetml/2006/main">
  <authors>
    <author>Author</author>
  </authors>
  <commentList>
    <comment ref="J94" authorId="0">
      <text>
        <r>
          <rPr>
            <sz val="11"/>
            <color indexed="8"/>
            <rFont val="Helvetica"/>
          </rPr>
          <t>Author:
Two plot sizes were used at this point: 4m radius for rowan and 12.6m radius for birch and hazel.  To allow a consistent x20 multiplier to be used for all species the 108 rowan seedlings were multiplied by  x10 to give 1080 row+ 20 birch + 2 Hazel</t>
        </r>
      </text>
    </comment>
    <comment ref="K94" authorId="0">
      <text>
        <r>
          <rPr>
            <sz val="11"/>
            <color indexed="8"/>
            <rFont val="Helvetica"/>
          </rPr>
          <t>Author:
This total is based on multiplying the number of rowan in a 4m radius plot by x10 to equate it to a 12.6m radius plot which was used for the other spp at this point. This allows a x20 multiplier to be used for all spp in the plot</t>
        </r>
      </text>
    </comment>
    <comment ref="CB94" authorId="0">
      <text>
        <r>
          <rPr>
            <sz val="11"/>
            <color indexed="8"/>
            <rFont val="Helvetica"/>
          </rPr>
          <t>Author:
plot multiplier x20</t>
        </r>
      </text>
    </comment>
    <comment ref="CG94" authorId="0">
      <text>
        <r>
          <rPr>
            <sz val="11"/>
            <color indexed="8"/>
            <rFont val="Helvetica"/>
          </rPr>
          <t>Author:
plot multiplier x20</t>
        </r>
      </text>
    </comment>
    <comment ref="DP94" authorId="0">
      <text>
        <r>
          <rPr>
            <sz val="11"/>
            <color indexed="8"/>
            <rFont val="Helvetica"/>
          </rPr>
          <t>Author:
plot multiplier x20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Q95" authorId="0">
      <text>
        <r>
          <rPr>
            <sz val="11"/>
            <color indexed="8"/>
            <rFont val="Helvetica"/>
          </rPr>
          <t>Author:
This total is (22 seedlings x20 )for 12.6m radius plot + (108*200) for 4m radius plot used for rowan only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Q41" authorId="0">
      <text>
        <r>
          <rPr>
            <sz val="11"/>
            <color indexed="8"/>
            <rFont val="Helvetica"/>
          </rPr>
          <t>Author:
This total is (22 seedlings x20 )for 12.6m radius plot + (108*200) for 4m radius plot used for rowan only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N15" authorId="0">
      <text>
        <r>
          <rPr>
            <sz val="11"/>
            <color indexed="8"/>
            <rFont val="Helvetica"/>
          </rPr>
          <t>Author:
missing, added</t>
        </r>
      </text>
    </comment>
    <comment ref="AR35" authorId="0">
      <text>
        <r>
          <rPr>
            <sz val="11"/>
            <color indexed="8"/>
            <rFont val="Helvetica"/>
          </rPr>
          <t>Author:
missing, now added</t>
        </r>
      </text>
    </comment>
    <comment ref="AG99" authorId="0">
      <text>
        <r>
          <rPr>
            <sz val="11"/>
            <color indexed="8"/>
            <rFont val="Helvetica"/>
          </rPr>
          <t>Author:
missing, added</t>
        </r>
      </text>
    </comment>
    <comment ref="AL101" authorId="0">
      <text>
        <r>
          <rPr>
            <sz val="11"/>
            <color indexed="8"/>
            <rFont val="Helvetica"/>
          </rPr>
          <t xml:space="preserve">Author:
corrected from 2 columns scored to one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N15" authorId="0">
      <text>
        <r>
          <rPr>
            <sz val="11"/>
            <color indexed="8"/>
            <rFont val="Helvetica"/>
          </rPr>
          <t>Author:
missing, added</t>
        </r>
      </text>
    </comment>
    <comment ref="AR35" authorId="0">
      <text>
        <r>
          <rPr>
            <sz val="11"/>
            <color indexed="8"/>
            <rFont val="Helvetica"/>
          </rPr>
          <t>Author:
missing, now added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G18" authorId="0">
      <text>
        <r>
          <rPr>
            <sz val="11"/>
            <color indexed="8"/>
            <rFont val="Helvetica"/>
          </rPr>
          <t>Author:
missing, added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L45" authorId="0">
      <text>
        <r>
          <rPr>
            <sz val="11"/>
            <color indexed="8"/>
            <rFont val="Helvetica"/>
          </rPr>
          <t xml:space="preserve">Author:
corrected from 2 columns scored to one 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92" authorId="0">
      <text>
        <r>
          <rPr>
            <sz val="11"/>
            <color indexed="8"/>
            <rFont val="Helvetica"/>
          </rPr>
          <t>Author:
This total is (22 seedlings x20 )for 12.6m radius plot + (108*200) for 4m radius plot used for rowan only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C92" authorId="0">
      <text>
        <r>
          <rPr>
            <sz val="11"/>
            <color indexed="8"/>
            <rFont val="Helvetica"/>
          </rPr>
          <t>Author:
This total is (22 seedlings x20 )for 12.6m radius plot + (108*200) for 4m radius plot used for rowan only</t>
        </r>
      </text>
    </comment>
  </commentList>
</comments>
</file>

<file path=xl/sharedStrings.xml><?xml version="1.0" encoding="utf-8"?>
<sst xmlns="http://schemas.openxmlformats.org/spreadsheetml/2006/main" count="6347" uniqueCount="578">
  <si>
    <t>Table 1</t>
  </si>
  <si>
    <t>Seedlings and Saplings:  stocking &amp; browsing by life stage (all species combined):</t>
  </si>
  <si>
    <t>Seedlings &amp; saplings combined: stocking and browsing by species (all life stages combined)</t>
  </si>
  <si>
    <t>Downy Birch</t>
  </si>
  <si>
    <t>Rowan</t>
  </si>
  <si>
    <t>Hazel</t>
  </si>
  <si>
    <t>Holly</t>
  </si>
  <si>
    <t>Willow spp.</t>
  </si>
  <si>
    <t>Aspen</t>
  </si>
  <si>
    <t>Oak</t>
  </si>
  <si>
    <t>Dog rose</t>
  </si>
  <si>
    <t>General Notes:</t>
  </si>
  <si>
    <t>Browsing Notes</t>
  </si>
  <si>
    <t>SNH Plot No:</t>
  </si>
  <si>
    <t>Field marker post No:</t>
  </si>
  <si>
    <t>Grid refs:</t>
  </si>
  <si>
    <t xml:space="preserve">Plot moved from original location </t>
  </si>
  <si>
    <t>Habitat:</t>
  </si>
  <si>
    <t>Structure class:</t>
  </si>
  <si>
    <t>Plot % canopy:</t>
  </si>
  <si>
    <t>Average field layer vegetation height (cm)</t>
  </si>
  <si>
    <t>Total number seedlings/saplings in plot:</t>
  </si>
  <si>
    <t>STOCKING Check Column</t>
  </si>
  <si>
    <t>Total stocking (stems/ha):</t>
  </si>
  <si>
    <r>
      <rPr>
        <b/>
        <sz val="11"/>
        <color indexed="8"/>
        <rFont val="Calibri"/>
      </rPr>
      <t xml:space="preserve">Total number with </t>
    </r>
    <r>
      <rPr>
        <b/>
        <i/>
        <u/>
        <sz val="11"/>
        <color indexed="8"/>
        <rFont val="Calibri"/>
      </rPr>
      <t>Green shoots</t>
    </r>
    <r>
      <rPr>
        <b/>
        <sz val="11"/>
        <color indexed="8"/>
        <rFont val="Calibri"/>
      </rPr>
      <t xml:space="preserve"> browsed during 2016 growing season</t>
    </r>
  </si>
  <si>
    <r>
      <rPr>
        <b/>
        <sz val="11"/>
        <color indexed="8"/>
        <rFont val="Calibri"/>
      </rPr>
      <t xml:space="preserve">Total No. with </t>
    </r>
    <r>
      <rPr>
        <b/>
        <i/>
        <u/>
        <sz val="11"/>
        <color indexed="8"/>
        <rFont val="Calibri"/>
      </rPr>
      <t>Woody shoots</t>
    </r>
    <r>
      <rPr>
        <b/>
        <sz val="11"/>
        <color indexed="8"/>
        <rFont val="Calibri"/>
      </rPr>
      <t xml:space="preserve"> browsed in 12 months prior to survey</t>
    </r>
  </si>
  <si>
    <t>Overall % browsed</t>
  </si>
  <si>
    <t>1.1 All Seedlings</t>
  </si>
  <si>
    <t>1.2 All Seedlings</t>
  </si>
  <si>
    <t>2.1 All Saplings</t>
  </si>
  <si>
    <t>3.1 All Saplings</t>
  </si>
  <si>
    <t>Willow</t>
  </si>
  <si>
    <t>Dog Rose</t>
  </si>
  <si>
    <t>1.1 Seedlings - Downy Birch</t>
  </si>
  <si>
    <t>1.2 Seedlings - Downy Birch</t>
  </si>
  <si>
    <t>2.1 Saplings - Downy Birch</t>
  </si>
  <si>
    <t>3.1 Saplings - Downy Birch</t>
  </si>
  <si>
    <t>1.1 Seedlings - Rowan</t>
  </si>
  <si>
    <t>1.2 Seedlings - Rowan</t>
  </si>
  <si>
    <t>2.1 Saplings - Rowan</t>
  </si>
  <si>
    <t>3.1 Saplings - Rowan</t>
  </si>
  <si>
    <t>1.1 Seedlings - Hazel</t>
  </si>
  <si>
    <t>1.2 Seedlings - Hazel</t>
  </si>
  <si>
    <t>2.1 Saplings - Hazel</t>
  </si>
  <si>
    <t>3.1 Saplings - Hazel</t>
  </si>
  <si>
    <t>1.1 Seedlings - Holly</t>
  </si>
  <si>
    <t>1.2 Seedlings - Holly</t>
  </si>
  <si>
    <t>2.1 Saplings - Holly</t>
  </si>
  <si>
    <t>3.1 Saplings - Holly</t>
  </si>
  <si>
    <t>1.1 Seedlings - Willow</t>
  </si>
  <si>
    <t>1.2 Seedlings - Willow</t>
  </si>
  <si>
    <t>2.1 Saplings - Willow</t>
  </si>
  <si>
    <t>3.1 Saplings - Willow</t>
  </si>
  <si>
    <t>1.1 Seedlings - Aspen</t>
  </si>
  <si>
    <t>1.2 Seedlings - Aspen</t>
  </si>
  <si>
    <t>2.1 Saplings - Aspen</t>
  </si>
  <si>
    <t>3.1 Saplings - Aspen</t>
  </si>
  <si>
    <t>1.1 Seedlings - Oak</t>
  </si>
  <si>
    <t>1.2 Seedlings - Oak</t>
  </si>
  <si>
    <t>2.1 Saplings - Oak</t>
  </si>
  <si>
    <t>3.1 Saplings - Oak</t>
  </si>
  <si>
    <t>1.1 Seedlings - Dog Rose</t>
  </si>
  <si>
    <t>1.2 Seedlings - Dog Rose</t>
  </si>
  <si>
    <t>2.1 Saplings - Dog Rose</t>
  </si>
  <si>
    <t>3.1 Saplings - Dog Rose</t>
  </si>
  <si>
    <t>Easting</t>
  </si>
  <si>
    <t>Northing</t>
  </si>
  <si>
    <t>Current season (green shoots)</t>
  </si>
  <si>
    <t>12 months prior to survey (woody shoots)</t>
  </si>
  <si>
    <t>STOCKING 1.1 seedlings - per hectare</t>
  </si>
  <si>
    <t># Browsing current season (green shoots) - per plot</t>
  </si>
  <si>
    <t>%age Browsing current season (green shoots)</t>
  </si>
  <si>
    <t># Browsing 12 months prior to survey (woody shoots) - per plot</t>
  </si>
  <si>
    <t>%age Browsing 12 months prior to survey (woody shoots)</t>
  </si>
  <si>
    <t>STOCKING 1.2 seedlings - per hectare</t>
  </si>
  <si>
    <t>STOCKING 2.1 saplings - per hectare</t>
  </si>
  <si>
    <t>STOCKING 3.1 saplings - per hectare</t>
  </si>
  <si>
    <t>STOCKING  Birch [stems/ha]</t>
  </si>
  <si>
    <t>% Browsing current season (green shoots)</t>
  </si>
  <si>
    <t>% Browsing 12 months prior to survey (woody shoots)</t>
  </si>
  <si>
    <t>STOCKING Rowan  [stems/ha]</t>
  </si>
  <si>
    <t>STOCKING Hazel  [stems/ha]</t>
  </si>
  <si>
    <t>STOCKING Holly  [stems/ha]</t>
  </si>
  <si>
    <t>STOCKING Willow  [stems/ha]</t>
  </si>
  <si>
    <t>STOCKING Aspen  [stems/ha]</t>
  </si>
  <si>
    <t>%  Browsing 12 months prior to survey (woody shoots)</t>
  </si>
  <si>
    <t>STOCKING Oak   [stems/ha]</t>
  </si>
  <si>
    <t>STOCKING Dog   [stems/ha]</t>
  </si>
  <si>
    <t>0019</t>
  </si>
  <si>
    <t>No</t>
  </si>
  <si>
    <t>wet heath &amp; flush</t>
  </si>
  <si>
    <r>
      <rPr>
        <b/>
        <u/>
        <sz val="10"/>
        <color indexed="8"/>
        <rFont val="Helvetica"/>
      </rPr>
      <t>flush area 30% of plot</t>
    </r>
    <r>
      <rPr>
        <b/>
        <sz val="10"/>
        <color indexed="8"/>
        <rFont val="Helvetica"/>
      </rPr>
      <t>, possible barrier to regeneration</t>
    </r>
  </si>
  <si>
    <t>0016</t>
  </si>
  <si>
    <r>
      <rPr>
        <i/>
        <sz val="9"/>
        <color indexed="8"/>
        <rFont val="Calibri"/>
      </rPr>
      <t>Molinia</t>
    </r>
    <r>
      <rPr>
        <sz val="9"/>
        <color indexed="8"/>
        <rFont val="Calibri"/>
      </rPr>
      <t xml:space="preserve"> flush</t>
    </r>
  </si>
  <si>
    <r>
      <rPr>
        <u/>
        <sz val="10"/>
        <color indexed="8"/>
        <rFont val="Helvetica"/>
      </rPr>
      <t xml:space="preserve">waterlogged flush </t>
    </r>
    <r>
      <rPr>
        <sz val="10"/>
        <color indexed="8"/>
        <rFont val="Helvetica"/>
      </rPr>
      <t>a barrier to regeneration</t>
    </r>
  </si>
  <si>
    <t>0075</t>
  </si>
  <si>
    <t>W11 mature grassy birchwood, no understorey</t>
  </si>
  <si>
    <r>
      <rPr>
        <sz val="10"/>
        <color indexed="8"/>
        <rFont val="Helvetica"/>
      </rPr>
      <t xml:space="preserve">All seedlings tiny, </t>
    </r>
    <r>
      <rPr>
        <u/>
        <sz val="10"/>
        <color indexed="8"/>
        <rFont val="Helvetica"/>
      </rPr>
      <t xml:space="preserve">canopy </t>
    </r>
    <r>
      <rPr>
        <sz val="10"/>
        <color indexed="8"/>
        <rFont val="Helvetica"/>
      </rPr>
      <t>may be a barrier to establishment or regeneration</t>
    </r>
  </si>
  <si>
    <t>0020</t>
  </si>
  <si>
    <t>bog/flushed grassland mosaic</t>
  </si>
  <si>
    <t>One stunted young birch in plot</t>
  </si>
  <si>
    <t>0027</t>
  </si>
  <si>
    <t>W25 bracken</t>
  </si>
  <si>
    <r>
      <rPr>
        <u/>
        <sz val="10"/>
        <color indexed="8"/>
        <rFont val="Helvetica"/>
      </rPr>
      <t xml:space="preserve">Patches of bracken over moss layer </t>
    </r>
    <r>
      <rPr>
        <sz val="10"/>
        <color indexed="8"/>
        <rFont val="Helvetica"/>
      </rPr>
      <t>may be a barrier to regeneration</t>
    </r>
  </si>
  <si>
    <t>0006</t>
  </si>
  <si>
    <t>Dry heath</t>
  </si>
  <si>
    <r>
      <rPr>
        <i/>
        <u/>
        <sz val="10"/>
        <color indexed="8"/>
        <rFont val="Helvetica"/>
      </rPr>
      <t>Sphagnum</t>
    </r>
    <r>
      <rPr>
        <u/>
        <sz val="10"/>
        <color indexed="8"/>
        <rFont val="Helvetica"/>
      </rPr>
      <t xml:space="preserve"> moss under </t>
    </r>
    <r>
      <rPr>
        <i/>
        <u/>
        <sz val="10"/>
        <color indexed="8"/>
        <rFont val="Helvetica"/>
      </rPr>
      <t>Calluna</t>
    </r>
    <r>
      <rPr>
        <sz val="10"/>
        <color indexed="8"/>
        <rFont val="Helvetica"/>
      </rPr>
      <t xml:space="preserve"> may be a factor limiting regeneration</t>
    </r>
  </si>
  <si>
    <t>0070</t>
  </si>
  <si>
    <t>No limiting factors; birch seed trees nearby</t>
  </si>
  <si>
    <t>0067</t>
  </si>
  <si>
    <t>W11 mature grassy birchwood, with bracken, no understorey</t>
  </si>
  <si>
    <r>
      <rPr>
        <sz val="10"/>
        <color indexed="8"/>
        <rFont val="Helvetica"/>
      </rPr>
      <t xml:space="preserve">No seedlings or saplings; </t>
    </r>
    <r>
      <rPr>
        <u/>
        <sz val="10"/>
        <color indexed="8"/>
        <rFont val="Helvetica"/>
      </rPr>
      <t>40% bracken cover &amp; tree canopy</t>
    </r>
    <r>
      <rPr>
        <sz val="10"/>
        <color indexed="8"/>
        <rFont val="Helvetica"/>
      </rPr>
      <t xml:space="preserve"> partial barrier to regeneration</t>
    </r>
  </si>
  <si>
    <t>0045</t>
  </si>
  <si>
    <t>Flush grassland</t>
  </si>
  <si>
    <r>
      <rPr>
        <u/>
        <sz val="10"/>
        <color indexed="8"/>
        <rFont val="Helvetica"/>
      </rPr>
      <t xml:space="preserve">Flush </t>
    </r>
    <r>
      <rPr>
        <sz val="10"/>
        <color indexed="8"/>
        <rFont val="Helvetica"/>
      </rPr>
      <t>may be a factor limiting regeneration</t>
    </r>
  </si>
  <si>
    <t>0015</t>
  </si>
  <si>
    <t>Blanket bog</t>
  </si>
  <si>
    <t>Bog may be a factor limiting regeneration</t>
  </si>
  <si>
    <t>Not browsed as all on small cliff</t>
  </si>
  <si>
    <t>0038</t>
  </si>
  <si>
    <t>W17</t>
  </si>
  <si>
    <r>
      <rPr>
        <u/>
        <sz val="10"/>
        <color indexed="8"/>
        <rFont val="Helvetica"/>
      </rPr>
      <t>canopy</t>
    </r>
    <r>
      <rPr>
        <sz val="10"/>
        <color indexed="8"/>
        <rFont val="Helvetica"/>
      </rPr>
      <t xml:space="preserve"> may be a factor limiting birch regeneration</t>
    </r>
  </si>
  <si>
    <t>two rowan  (2.1 &amp; 3.1)and one birch (2.1) are unbrowsed seedlings on small cliff</t>
  </si>
  <si>
    <t>0046</t>
  </si>
  <si>
    <t>Blanket bog/wet heath</t>
  </si>
  <si>
    <t>2(1)</t>
  </si>
  <si>
    <t>bog limiting regen to c33% of plot; open ground with seedlings but no saplings due to browsing</t>
  </si>
  <si>
    <t>0043</t>
  </si>
  <si>
    <t>wet heath</t>
  </si>
  <si>
    <r>
      <rPr>
        <u/>
        <sz val="10"/>
        <color indexed="8"/>
        <rFont val="Helvetica"/>
      </rPr>
      <t xml:space="preserve">Bog with </t>
    </r>
    <r>
      <rPr>
        <i/>
        <u/>
        <sz val="10"/>
        <color indexed="8"/>
        <rFont val="Helvetica"/>
      </rPr>
      <t>Sphagnum</t>
    </r>
    <r>
      <rPr>
        <i/>
        <sz val="10"/>
        <color indexed="8"/>
        <rFont val="Helvetica"/>
      </rPr>
      <t xml:space="preserve"> </t>
    </r>
    <r>
      <rPr>
        <sz val="10"/>
        <color indexed="8"/>
        <rFont val="Helvetica"/>
      </rPr>
      <t>may be a factor limiting regeneration</t>
    </r>
  </si>
  <si>
    <t>0013</t>
  </si>
  <si>
    <t>W11 mature birchwood with hazel &amp; willow</t>
  </si>
  <si>
    <t>Ivy on hazel but only above browse line; no other limiting factors other than browsing</t>
  </si>
  <si>
    <t>0007</t>
  </si>
  <si>
    <t>NB, ONLY 50% plot surveyed for seedlins/saplings (multiplier x40), full plot for other attributes; canopy may be limiting region</t>
  </si>
  <si>
    <t>0044</t>
  </si>
  <si>
    <t>W25 bracken clearing</t>
  </si>
  <si>
    <t>bracken clearing in mature birchwood; bracken protecting rather than suppressing seedlings, particularly hazel; most hazel 2-3 yrs old, birch seedlings much older &amp; heavily browsed in past years</t>
  </si>
  <si>
    <t>0078</t>
  </si>
  <si>
    <t>5(6)</t>
  </si>
  <si>
    <t>Rowan very small, no saplings; black deer tracks in plot, poached ground &amp; some brocken branches</t>
  </si>
  <si>
    <t>0059</t>
  </si>
  <si>
    <t>W11 mature birchwood with dense bracken</t>
  </si>
  <si>
    <t>Bracken probably limiting regen; several standing dead mature birch &amp; canopy dieback with no saplings</t>
  </si>
  <si>
    <t>0085</t>
  </si>
  <si>
    <t>W17 sparse canopy birchwood on heath</t>
  </si>
  <si>
    <t>7(8)</t>
  </si>
  <si>
    <t>Individual fallen dead birch &amp; canopy dieback; no saplings</t>
  </si>
  <si>
    <t>0039 &amp; 0040</t>
  </si>
  <si>
    <r>
      <rPr>
        <b/>
        <sz val="11"/>
        <color indexed="8"/>
        <rFont val="Calibri"/>
      </rPr>
      <t>Yes</t>
    </r>
    <r>
      <rPr>
        <b/>
        <sz val="11"/>
        <color indexed="8"/>
        <rFont val="Calibri"/>
      </rPr>
      <t xml:space="preserve"> (10m)</t>
    </r>
  </si>
  <si>
    <t>W11 mature grassy birchwood with hazel</t>
  </si>
  <si>
    <t>canopy may be barrier to birch regen; heavy browsing; peg has 2 number tags on it</t>
  </si>
  <si>
    <t>0077</t>
  </si>
  <si>
    <t>Wet/dry heath mosaic</t>
  </si>
  <si>
    <t>Most seedlings heavily past browsed; 3 x black deer/sheep tracks; red deer pellet groups, Molinia browsed</t>
  </si>
  <si>
    <t>0052</t>
  </si>
  <si>
    <t xml:space="preserve">Sheiling ruin in plot (past improvement of soil?); bracken covers c40% of plot of which half is dense &amp; vigorous. </t>
  </si>
  <si>
    <t>0031</t>
  </si>
  <si>
    <t>W11/17 mosaic</t>
  </si>
  <si>
    <t>Mature birchwood with developing regen on woodland edge;grassy under birch with sparse bracken</t>
  </si>
  <si>
    <t>0066</t>
  </si>
  <si>
    <t>wet heath/blanket bog mosaic</t>
  </si>
  <si>
    <t>plot 50% blanket bog, some bracken on dry heath &amp; occasional young birch</t>
  </si>
  <si>
    <t>0012</t>
  </si>
  <si>
    <t>Dense bracken at woodland edge; partial suppressant of regen but some seedlings successfully establishing; much young bramble not browsed; 1.2 seedlings above bracken canopy, area slowly establishing as woodland</t>
  </si>
  <si>
    <t>0064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</si>
  <si>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(12m to avoid road)</t>
    </r>
  </si>
  <si>
    <t>Dense tall bracken over grass on steep slope; bracken 90% cover, ligh levels mostly too low for regen</t>
  </si>
  <si>
    <t>0025</t>
  </si>
  <si>
    <t>W11</t>
  </si>
  <si>
    <t>W11 &amp; W17</t>
  </si>
  <si>
    <t>seedlings/saplings recorded in half plot area, multiplier therefore x40 to give stems/ha</t>
  </si>
  <si>
    <t>0008</t>
  </si>
  <si>
    <t>Old field system with stone piles , seedlings where bracken less dense; seedlings/saplings recorded in half plot area, multiplier therefore x40 to give stems/ha</t>
  </si>
  <si>
    <t>0033</t>
  </si>
  <si>
    <t>W11 mature birchwood with dense regen</t>
  </si>
  <si>
    <t>50% plot patchy bracken but not barrier to regen; heavy seedling browsing; evidence of sheep(dung); 25% of plot surveyed for seedlings, plot multip[lier x80</t>
  </si>
  <si>
    <t>0071 &amp; 0062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</si>
  <si>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as on cliff, moved to top of cliff</t>
    </r>
  </si>
  <si>
    <t>Plot 8m above cliff edge, Wet heath on top of cliff with young birch on it; no limiting factors to regen observed</t>
  </si>
  <si>
    <t>0088</t>
  </si>
  <si>
    <t>Wet heath/W4</t>
  </si>
  <si>
    <t>1(4)</t>
  </si>
  <si>
    <t>Top edge of W4 birchwood, some birch thickets c20-25 years old</t>
  </si>
  <si>
    <t>0072</t>
  </si>
  <si>
    <t>Wet heath</t>
  </si>
  <si>
    <t>No limiting factors obvious</t>
  </si>
  <si>
    <t>0029</t>
  </si>
  <si>
    <r>
      <rPr>
        <sz val="10"/>
        <color indexed="8"/>
        <rFont val="Helvetica"/>
      </rPr>
      <t xml:space="preserve">Wet heath with </t>
    </r>
    <r>
      <rPr>
        <i/>
        <sz val="10"/>
        <color indexed="8"/>
        <rFont val="Helvetica"/>
      </rPr>
      <t>Myrica</t>
    </r>
    <r>
      <rPr>
        <sz val="10"/>
        <color indexed="8"/>
        <rFont val="Helvetica"/>
      </rPr>
      <t xml:space="preserve"> on edge of mature woodland; birch regen occurs in </t>
    </r>
    <r>
      <rPr>
        <i/>
        <sz val="10"/>
        <color indexed="8"/>
        <rFont val="Helvetica"/>
      </rPr>
      <t xml:space="preserve">Myrica/Molinia </t>
    </r>
    <r>
      <rPr>
        <sz val="10"/>
        <color indexed="8"/>
        <rFont val="Helvetica"/>
      </rPr>
      <t>flush</t>
    </r>
  </si>
  <si>
    <t>0079</t>
  </si>
  <si>
    <t>W4 mature birchwood</t>
  </si>
  <si>
    <r>
      <rPr>
        <sz val="10"/>
        <color indexed="8"/>
        <rFont val="Helvetica"/>
      </rPr>
      <t xml:space="preserve">Part of plot waterlogged with dense rushes oner </t>
    </r>
    <r>
      <rPr>
        <i/>
        <sz val="10"/>
        <color indexed="8"/>
        <rFont val="Helvetica"/>
      </rPr>
      <t>Sphagnum</t>
    </r>
    <r>
      <rPr>
        <sz val="10"/>
        <color indexed="8"/>
        <rFont val="Helvetica"/>
      </rPr>
      <t xml:space="preserve">, which is a limiting factor; good seedling density in wet </t>
    </r>
    <r>
      <rPr>
        <i/>
        <sz val="10"/>
        <color indexed="8"/>
        <rFont val="Helvetica"/>
      </rPr>
      <t>Molinia</t>
    </r>
    <r>
      <rPr>
        <sz val="10"/>
        <color indexed="8"/>
        <rFont val="Helvetica"/>
      </rPr>
      <t>; example of development of woodland on wet acid grassland/flush</t>
    </r>
  </si>
  <si>
    <t>PLOT EXCLUDED</t>
  </si>
  <si>
    <t>0068</t>
  </si>
  <si>
    <t>W11 mature grassy birchwood no understorey</t>
  </si>
  <si>
    <t xml:space="preserve">No limiting factors observed; open glades suitable for birch regen </t>
  </si>
  <si>
    <t>0041</t>
  </si>
  <si>
    <t>No limiting factors observed; patchy bracken but not dense</t>
  </si>
  <si>
    <t>0004</t>
  </si>
  <si>
    <t>Dense canopy limiting to birch regen, also bracken in some areas</t>
  </si>
  <si>
    <t>0030</t>
  </si>
  <si>
    <t>wet heath at edge of burn and young birch woodland,scattered birch regen, no limiting factors observed</t>
  </si>
  <si>
    <t>0087</t>
  </si>
  <si>
    <t>canopy may be limiting factor to birch region; birch woodland moribund with canopy die back</t>
  </si>
  <si>
    <t>0083</t>
  </si>
  <si>
    <t>wet heath, acid grassland mosaic</t>
  </si>
  <si>
    <t>open habitats 20m from woodland edge; no observed limiting factor to regen</t>
  </si>
  <si>
    <t>0053</t>
  </si>
  <si>
    <t>wet heath at top edge of birch wood; 5% rock an bare peat limiting factor for regen</t>
  </si>
  <si>
    <t>0017</t>
  </si>
  <si>
    <t>Valley mire</t>
  </si>
  <si>
    <t>Though currently heavily browsed there was some successful regen adjacent to plot c25 years ago (eg birch thickets on adjacent hillside)</t>
  </si>
  <si>
    <t>0054</t>
  </si>
  <si>
    <t>W17 (moribund)</t>
  </si>
  <si>
    <t>8(7)</t>
  </si>
  <si>
    <t>Edge of moribund birch stand with regen on heath</t>
  </si>
  <si>
    <t>0018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</si>
  <si>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(10m to avoid solid rock on river bank)</t>
    </r>
  </si>
  <si>
    <t>W17 mature birchwood</t>
  </si>
  <si>
    <t>No observed limiting factors.  3.1 rowan in plot recently bark stripped and now dead.</t>
  </si>
  <si>
    <t>0093</t>
  </si>
  <si>
    <t>Holly heavily past and current browsed; honey suckle very short with light current season browsing, blaeberry and hard fern also current season browsed</t>
  </si>
  <si>
    <t>0097</t>
  </si>
  <si>
    <t>Wet.dry heath mosaic</t>
  </si>
  <si>
    <t>Sloping wet heath c50m from woodland edge</t>
  </si>
  <si>
    <t>0034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</si>
  <si>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(to avoid road)</t>
    </r>
  </si>
  <si>
    <t>4(60%)  6(40%)</t>
  </si>
  <si>
    <t>Mature &amp; immature birch over grass &amp; bracken, canopy may be a factor limiting regeneration of birch particularly</t>
  </si>
  <si>
    <t>Dry heath (with bracken)</t>
  </si>
  <si>
    <t>Dry heath with bracken, acid grassland &amp; small Juncus flush, about 15m from woodland edge</t>
  </si>
  <si>
    <t>0099</t>
  </si>
  <si>
    <t>Pole stage birch with scattered mature trees, with c10% tall bracken, light browsing on hard fern</t>
  </si>
  <si>
    <t>Dry/wet heath mosaic</t>
  </si>
  <si>
    <t>Dry heath with large rocks grading into wet heath</t>
  </si>
  <si>
    <t>0081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</si>
  <si>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(to avoid sea!!)</t>
    </r>
  </si>
  <si>
    <t>Mature birchwood with bracken &amp; grassy sward; plot moved as location in the sea! Clear browse line no understorey.</t>
  </si>
  <si>
    <t>0036</t>
  </si>
  <si>
    <t>Mature grassy birchwood with sparse bracken, canopy a factor limiting birch regeneration particularly. very low sward with heath patches cropped short</t>
  </si>
  <si>
    <t>0026</t>
  </si>
  <si>
    <t>Mature grassy birchwood, heavily browsed; canopy may be a limiting factor on regeneration of birch. most seedling recent and very small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</si>
  <si>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(moved 4m to avoid fallen birch)</t>
    </r>
  </si>
  <si>
    <t>W11 mature open grassy birchwood no understorey</t>
  </si>
  <si>
    <t>Very open mature birchwood with 2 large recent wind blown trees, grass sward browsed/grazed</t>
  </si>
  <si>
    <t>0095</t>
  </si>
  <si>
    <t xml:space="preserve">Steep well drained grassy slope with some bracken and Molinia over scree; canopy may be a factor limiting regeneration (particularly birch) over part of the plot, blueberry and heather sward high browsing </t>
  </si>
  <si>
    <t>0082</t>
  </si>
  <si>
    <t>INSIDE DEER FENCED EXCLOSURE; at Torgawn, dense bracken over 30% of plot may be a limiting factor;</t>
  </si>
  <si>
    <t>0021</t>
  </si>
  <si>
    <t>1(2)</t>
  </si>
  <si>
    <r>
      <rPr>
        <sz val="10"/>
        <color indexed="8"/>
        <rFont val="Helvetica"/>
      </rPr>
      <t>Wet heath on edge of birchwood (</t>
    </r>
    <r>
      <rPr>
        <i/>
        <sz val="10"/>
        <color indexed="8"/>
        <rFont val="Helvetica"/>
      </rPr>
      <t>Calluna</t>
    </r>
    <r>
      <rPr>
        <sz val="10"/>
        <color indexed="8"/>
        <rFont val="Helvetica"/>
      </rPr>
      <t xml:space="preserve"> &amp; </t>
    </r>
    <r>
      <rPr>
        <i/>
        <sz val="10"/>
        <color indexed="8"/>
        <rFont val="Helvetica"/>
      </rPr>
      <t>Molinia</t>
    </r>
    <r>
      <rPr>
        <sz val="10"/>
        <color indexed="8"/>
        <rFont val="Helvetica"/>
      </rPr>
      <t>) with 1 mature birch tree; No limiting factors most of the seedlings are “getting away”</t>
    </r>
  </si>
  <si>
    <t>0011</t>
  </si>
  <si>
    <r>
      <rPr>
        <b/>
        <sz val="10"/>
        <color indexed="8"/>
        <rFont val="Calibri"/>
      </rPr>
      <t xml:space="preserve">Yes </t>
    </r>
    <r>
      <rPr>
        <b/>
        <sz val="10"/>
        <color indexed="8"/>
        <rFont val="Calibri"/>
      </rPr>
      <t>(10m to avoid sea shore)</t>
    </r>
  </si>
  <si>
    <t>Mature birchwood over grass and sparse bracken, bracken not a factor limiting regeneration but woodland canopy may be.</t>
  </si>
  <si>
    <t>0084</t>
  </si>
  <si>
    <t>Bracken dominated glade in mature woodland, may be limiting birch regeneration</t>
  </si>
  <si>
    <t>0073</t>
  </si>
  <si>
    <t>Thicket birch in a matrix with occasional mature trees, grassy with bracken, bracken may be a factor limiting birch regeneration</t>
  </si>
  <si>
    <t>0050</t>
  </si>
  <si>
    <t>Sloping wet heath on the shoulder of gorge with birch regeneration beginning to establish</t>
  </si>
  <si>
    <t>0065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</si>
  <si>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(moved 8m to avoid cliff)</t>
    </r>
  </si>
  <si>
    <t>wet heath &amp; flush with occasional  mature birch</t>
  </si>
  <si>
    <t>Open ground with occasional mature birch at base of cliff</t>
  </si>
  <si>
    <t>0002</t>
  </si>
  <si>
    <t>W17 mature acid birchwood</t>
  </si>
  <si>
    <t>Mature birch woodland over acid grassland and heath, woodland canopy may be a partial barrier to birch regeneration</t>
  </si>
  <si>
    <t>0042</t>
  </si>
  <si>
    <t>Mature grassy birchwood, heavily browsed; canopy likely to be limiting birch regeneration</t>
  </si>
  <si>
    <t>Mature grassy birchwood, heavily browsed; canopy likely to be limiting birch regeneration; rowan seedlings very small. Badger sett nearby</t>
  </si>
  <si>
    <t>0037</t>
  </si>
  <si>
    <t>W11 mature grassy birchwood with dense bracken</t>
  </si>
  <si>
    <t>Mature grassy birchwood with patches of dense bracken, woodland canopy and bracken may be limiting birch regeneration, but most seedlings under bracken where it is less dense</t>
  </si>
  <si>
    <t>0056</t>
  </si>
  <si>
    <t>Mature birchwood, moderately open,grassy with sparse bracken &amp; flush</t>
  </si>
  <si>
    <t>0061</t>
  </si>
  <si>
    <t>Dry heath at edge of birchwood; one 1.2 with branches broken off and another killed by de-barking</t>
  </si>
  <si>
    <t>0058</t>
  </si>
  <si>
    <r>
      <rPr>
        <sz val="10"/>
        <color indexed="8"/>
        <rFont val="Helvetica"/>
      </rPr>
      <t xml:space="preserve">Mature birchwood over grass with top part of plot </t>
    </r>
    <r>
      <rPr>
        <i/>
        <sz val="10"/>
        <color indexed="8"/>
        <rFont val="Helvetica"/>
      </rPr>
      <t xml:space="preserve">Calluna </t>
    </r>
    <r>
      <rPr>
        <sz val="10"/>
        <color indexed="8"/>
        <rFont val="Helvetica"/>
      </rPr>
      <t>. All seedlinggs small, woodland canopy may be limitingg birch regeneration</t>
    </r>
  </si>
  <si>
    <t>0094</t>
  </si>
  <si>
    <t>W17/dry heath mosaic</t>
  </si>
  <si>
    <t>Upper edge of mature birchwood, acid grassland, dry heath with blaeberry &amp; scattered immature birch</t>
  </si>
  <si>
    <t>0089</t>
  </si>
  <si>
    <r>
      <rPr>
        <sz val="10"/>
        <color indexed="8"/>
        <rFont val="Helvetica"/>
      </rPr>
      <t xml:space="preserve">Wet heath at upper edge of birchwood with </t>
    </r>
    <r>
      <rPr>
        <i/>
        <sz val="10"/>
        <color indexed="8"/>
        <rFont val="Helvetica"/>
      </rPr>
      <t>Calluna, Molinia</t>
    </r>
    <r>
      <rPr>
        <sz val="10"/>
        <color indexed="8"/>
        <rFont val="Helvetica"/>
      </rPr>
      <t xml:space="preserve"> &amp; sparse </t>
    </r>
    <r>
      <rPr>
        <i/>
        <sz val="10"/>
        <color indexed="8"/>
        <rFont val="Helvetica"/>
      </rPr>
      <t>Myrica</t>
    </r>
    <r>
      <rPr>
        <sz val="10"/>
        <color indexed="8"/>
        <rFont val="Helvetica"/>
      </rPr>
      <t>, no limiting factors</t>
    </r>
  </si>
  <si>
    <t>0091</t>
  </si>
  <si>
    <t>Dry heath/acid grassland</t>
  </si>
  <si>
    <t>Dry heath &amp; acid grassland with sparse patchy bracken on upper edge of birchwood, no limiting factors</t>
  </si>
  <si>
    <t>0900</t>
  </si>
  <si>
    <r>
      <rPr>
        <sz val="10"/>
        <color indexed="8"/>
        <rFont val="Helvetica"/>
      </rPr>
      <t xml:space="preserve">Wet heath with </t>
    </r>
    <r>
      <rPr>
        <i/>
        <sz val="10"/>
        <color indexed="8"/>
        <rFont val="Helvetica"/>
      </rPr>
      <t>Calluna &amp; Molinia</t>
    </r>
    <r>
      <rPr>
        <sz val="10"/>
        <color indexed="8"/>
        <rFont val="Helvetica"/>
      </rPr>
      <t xml:space="preserve"> 15m from edge of birchwood; no limiting factors</t>
    </r>
  </si>
  <si>
    <t>0098</t>
  </si>
  <si>
    <r>
      <rPr>
        <sz val="10"/>
        <color indexed="8"/>
        <rFont val="Helvetica"/>
      </rPr>
      <t xml:space="preserve">Well drained slope with </t>
    </r>
    <r>
      <rPr>
        <i/>
        <sz val="10"/>
        <color indexed="8"/>
        <rFont val="Helvetica"/>
      </rPr>
      <t xml:space="preserve">Calluna, Pteridium &amp; Molinia; </t>
    </r>
    <r>
      <rPr>
        <sz val="10"/>
        <color indexed="8"/>
        <rFont val="Helvetica"/>
      </rPr>
      <t>no limiting factors</t>
    </r>
  </si>
  <si>
    <r>
      <rPr>
        <b/>
        <sz val="10"/>
        <color indexed="8"/>
        <rFont val="Calibri"/>
      </rPr>
      <t xml:space="preserve">Yes </t>
    </r>
    <r>
      <rPr>
        <b/>
        <sz val="10"/>
        <color indexed="8"/>
        <rFont val="Calibri"/>
      </rPr>
      <t>(17m west to avoid fish farm car park)</t>
    </r>
  </si>
  <si>
    <t>W11 &amp; W25</t>
  </si>
  <si>
    <t>6(1)</t>
  </si>
  <si>
    <t>Mature grassy birchwood with clearing with dense &amp; tall bracken, bracken probably limiting birch regeneration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</si>
  <si>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(moved 30m NE to avoid cliff)</t>
    </r>
  </si>
  <si>
    <t>Dry heath and very dense birch regen with patchy bracken,at top of cliff above birchwood; 20% of plot dense thicket birch</t>
  </si>
  <si>
    <t>0014</t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</si>
  <si>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(moved 195m SE to avoid cliff &amp; sheer drop)</t>
    </r>
  </si>
  <si>
    <t>PLOT MOVED TO AVOID STEEP CLIFFS &amp; SHEER DROPS to shoulder between 2 gorge birchwoods with good regeneration onto dry heath; no barriers to regeneration</t>
  </si>
  <si>
    <t>W4/wet heath</t>
  </si>
  <si>
    <t>Edge of mature birchwood W4/W11 with wet Canlluna-Molinia heath; deep moss on heather knolls may be a factor limiting regeneration</t>
  </si>
  <si>
    <t>Dense bracken over grass with some Calluna &amp; rocks; bracken a factor limiting regeneration over c70% of plot</t>
  </si>
  <si>
    <t>0092</t>
  </si>
  <si>
    <t>Blanket bog (30m from wood edge)</t>
  </si>
  <si>
    <r>
      <rPr>
        <sz val="10"/>
        <color indexed="8"/>
        <rFont val="Helvetica"/>
      </rPr>
      <t xml:space="preserve">Birch seedlings on better drained </t>
    </r>
    <r>
      <rPr>
        <i/>
        <sz val="10"/>
        <color indexed="8"/>
        <rFont val="Helvetica"/>
      </rPr>
      <t>Calluna</t>
    </r>
    <r>
      <rPr>
        <sz val="10"/>
        <color indexed="8"/>
        <rFont val="Helvetica"/>
      </rPr>
      <t xml:space="preserve"> hummocks. Areas of bog with bare peat may be a factor limiting regeneration</t>
    </r>
  </si>
  <si>
    <t>0086</t>
  </si>
  <si>
    <t>Wet heath adjacent to woodland edge, 1 young pole stage birch in plot. No limiting factors</t>
  </si>
  <si>
    <t>0032</t>
  </si>
  <si>
    <t>W11 mature birchwood with bracken</t>
  </si>
  <si>
    <r>
      <rPr>
        <sz val="10"/>
        <color indexed="8"/>
        <rFont val="Helvetica"/>
      </rPr>
      <t xml:space="preserve">Mature birchwood over grass and patchy bracken. </t>
    </r>
    <r>
      <rPr>
        <b/>
        <sz val="11"/>
        <color indexed="8"/>
        <rFont val="Helvetica"/>
      </rPr>
      <t>NB. 0.005ha plot used for rowan seedlings only (multiplier x200), normal 0.05ha plot used for all other seedlings (x20)</t>
    </r>
  </si>
  <si>
    <t>0096</t>
  </si>
  <si>
    <r>
      <rPr>
        <i/>
        <sz val="10"/>
        <color indexed="8"/>
        <rFont val="Helvetica"/>
      </rPr>
      <t>Calluna-Molinia</t>
    </r>
    <r>
      <rPr>
        <sz val="10"/>
        <color indexed="8"/>
        <rFont val="Helvetica"/>
      </rPr>
      <t xml:space="preserve"> with small rivulet in plot; no limiting factors to regeneration</t>
    </r>
  </si>
  <si>
    <r>
      <rPr>
        <b/>
        <sz val="10"/>
        <color indexed="8"/>
        <rFont val="Calibri"/>
      </rPr>
      <t xml:space="preserve">Yes </t>
    </r>
    <r>
      <rPr>
        <b/>
        <sz val="10"/>
        <color indexed="8"/>
        <rFont val="Calibri"/>
      </rPr>
      <t>(moved 20m E to avoid large cliff)</t>
    </r>
  </si>
  <si>
    <t>Dry heath on steep slope above cliff face with pockets dense birch regen</t>
  </si>
  <si>
    <t>Young birch regen on dry heath with sparse bracken, adjacent to mature birchwood; structure class 3 applies to 70% of plot outside mature woodland which doesn't yet have a well developed understorey</t>
  </si>
  <si>
    <t>0001</t>
  </si>
  <si>
    <r>
      <rPr>
        <sz val="10"/>
        <color indexed="8"/>
        <rFont val="Helvetica"/>
      </rPr>
      <t xml:space="preserve">Open canopy with some dead trees; very wet sward with </t>
    </r>
    <r>
      <rPr>
        <i/>
        <sz val="10"/>
        <color indexed="8"/>
        <rFont val="Helvetica"/>
      </rPr>
      <t xml:space="preserve">Molinia &amp; Juncus; </t>
    </r>
    <r>
      <rPr>
        <sz val="10"/>
        <color indexed="8"/>
        <rFont val="Helvetica"/>
      </rPr>
      <t xml:space="preserve"> water logging may be a limiting factor on regeneration</t>
    </r>
  </si>
  <si>
    <t>0028</t>
  </si>
  <si>
    <t>Mature grassy birchwood with 40% bracken on steep slope over rocky soil; bracken may be limiting regeneration over part of the plot</t>
  </si>
  <si>
    <t>0047</t>
  </si>
  <si>
    <r>
      <rPr>
        <sz val="10"/>
        <color indexed="8"/>
        <rFont val="Helvetica"/>
      </rPr>
      <t xml:space="preserve">Mature birchwood over sparse bracken and </t>
    </r>
    <r>
      <rPr>
        <i/>
        <sz val="10"/>
        <color indexed="8"/>
        <rFont val="Helvetica"/>
      </rPr>
      <t xml:space="preserve">Juncus; </t>
    </r>
    <r>
      <rPr>
        <sz val="10"/>
        <color indexed="8"/>
        <rFont val="Helvetica"/>
      </rPr>
      <t>woodland canopy a factor limiting birch regeneration but not rowan and willow</t>
    </r>
  </si>
  <si>
    <r>
      <rPr>
        <b/>
        <sz val="10"/>
        <color indexed="8"/>
        <rFont val="Calibri"/>
      </rPr>
      <t>Yes</t>
    </r>
    <r>
      <rPr>
        <b/>
        <sz val="10"/>
        <color indexed="8"/>
        <rFont val="Calibri"/>
      </rPr>
      <t xml:space="preserve"> (7m to avoid road)</t>
    </r>
  </si>
  <si>
    <r>
      <rPr>
        <sz val="10"/>
        <color indexed="8"/>
        <rFont val="Helvetica"/>
      </rPr>
      <t xml:space="preserve">Wet heath about 50m from woodland edge; </t>
    </r>
    <r>
      <rPr>
        <i/>
        <sz val="10"/>
        <color indexed="8"/>
        <rFont val="Helvetica"/>
      </rPr>
      <t xml:space="preserve">Molinia </t>
    </r>
    <r>
      <rPr>
        <sz val="10"/>
        <color indexed="8"/>
        <rFont val="Helvetica"/>
      </rPr>
      <t xml:space="preserve">and </t>
    </r>
    <r>
      <rPr>
        <i/>
        <sz val="10"/>
        <color indexed="8"/>
        <rFont val="Helvetica"/>
      </rPr>
      <t xml:space="preserve">Calluna </t>
    </r>
    <r>
      <rPr>
        <sz val="10"/>
        <color indexed="8"/>
        <rFont val="Helvetica"/>
      </rPr>
      <t>not limiting factors</t>
    </r>
  </si>
  <si>
    <t>0063</t>
  </si>
  <si>
    <t>Mature grassy birchwood with 25% bracken;  both bracken &amp; woodland canopy a barrier to birch regeneration particularly</t>
  </si>
  <si>
    <t>W25 bracken (dense)</t>
  </si>
  <si>
    <t>ENCLOSED AREA at Reintraid, Very tall dense bracken 70% and dense grass sward 30%, both inhibiting regen</t>
  </si>
  <si>
    <r>
      <rPr>
        <b/>
        <sz val="10"/>
        <color indexed="8"/>
        <rFont val="Calibri"/>
      </rPr>
      <t xml:space="preserve">Yes </t>
    </r>
    <r>
      <rPr>
        <b/>
        <sz val="10"/>
        <color indexed="8"/>
        <rFont val="Calibri"/>
      </rPr>
      <t>(30m to avoid sea!!)</t>
    </r>
  </si>
  <si>
    <t>W11/W4</t>
  </si>
  <si>
    <r>
      <rPr>
        <sz val="10"/>
        <color indexed="8"/>
        <rFont val="Calibri"/>
      </rPr>
      <t xml:space="preserve">Mature birchwood over acid grassland and </t>
    </r>
    <r>
      <rPr>
        <i/>
        <sz val="10"/>
        <color indexed="8"/>
        <rFont val="Calibri"/>
      </rPr>
      <t>Molinia.</t>
    </r>
    <r>
      <rPr>
        <sz val="10"/>
        <color indexed="8"/>
        <rFont val="Calibri"/>
      </rPr>
      <t xml:space="preserve"> Thick moss layer under </t>
    </r>
    <r>
      <rPr>
        <i/>
        <sz val="10"/>
        <color indexed="8"/>
        <rFont val="Calibri"/>
      </rPr>
      <t xml:space="preserve">Molinia </t>
    </r>
    <r>
      <rPr>
        <sz val="10"/>
        <color indexed="8"/>
        <rFont val="Calibri"/>
      </rPr>
      <t>tussocks inhibiting regen</t>
    </r>
  </si>
  <si>
    <t>Wet heath at edge of wooded gorge (includes gorge top edge); 10% bare rock; most seedlings very small</t>
  </si>
  <si>
    <t>0049</t>
  </si>
  <si>
    <t>W4(W11), wet geassy birchwood</t>
  </si>
  <si>
    <t>Wet grassy birchwood with huge deer wallow in plot; woodland canopy limiting to birch regeneration, also bare peat??</t>
  </si>
  <si>
    <r>
      <rPr>
        <sz val="10"/>
        <color indexed="8"/>
        <rFont val="Helvetica"/>
      </rPr>
      <t xml:space="preserve">Mature birchwoods over grass and bracken, including open edge with </t>
    </r>
    <r>
      <rPr>
        <i/>
        <sz val="10"/>
        <color indexed="8"/>
        <rFont val="Helvetica"/>
      </rPr>
      <t xml:space="preserve">Calluna. </t>
    </r>
    <r>
      <rPr>
        <sz val="10"/>
        <color indexed="8"/>
        <rFont val="Helvetica"/>
      </rPr>
      <t>canopy may be a factor limiting birch regeneration over part of the plot</t>
    </r>
  </si>
  <si>
    <t>0055</t>
  </si>
  <si>
    <t>Mature birchwood over grassland; woodland canopy a barrier to birch regeneration</t>
  </si>
  <si>
    <t>0005</t>
  </si>
  <si>
    <t>Mature birchwood with dense bracken over 30% of plot; bracken limiting birch regeneration but abundant rowan under bracken</t>
  </si>
  <si>
    <t>0009</t>
  </si>
  <si>
    <t>W17/wet heath</t>
  </si>
  <si>
    <t>Birch thickets in wet heath, most birch multi-stemmed</t>
  </si>
  <si>
    <t>0035</t>
  </si>
  <si>
    <r>
      <rPr>
        <sz val="10"/>
        <color indexed="8"/>
        <rFont val="Helvetica"/>
      </rPr>
      <t xml:space="preserve">Dry </t>
    </r>
    <r>
      <rPr>
        <i/>
        <sz val="10"/>
        <color indexed="8"/>
        <rFont val="Helvetica"/>
      </rPr>
      <t>Calluna</t>
    </r>
    <r>
      <rPr>
        <sz val="10"/>
        <color indexed="8"/>
        <rFont val="Helvetica"/>
      </rPr>
      <t xml:space="preserve"> heath with patches of bracken on woodland edge; Rank heather may be a barrier to regeneration</t>
    </r>
  </si>
  <si>
    <t>0023</t>
  </si>
  <si>
    <t>Mature birchwood over grass with patchy bracken and thick layer of Sphagnum &amp; pleurocarpus mosses over 20% of plot; woodland canopy a factor limiting birch regeneration but not rowan</t>
  </si>
  <si>
    <t>0074</t>
  </si>
  <si>
    <t>W4/dry heath</t>
  </si>
  <si>
    <r>
      <rPr>
        <sz val="10"/>
        <color indexed="8"/>
        <rFont val="Helvetica"/>
      </rPr>
      <t xml:space="preserve">Dry </t>
    </r>
    <r>
      <rPr>
        <i/>
        <sz val="10"/>
        <color indexed="8"/>
        <rFont val="Helvetica"/>
      </rPr>
      <t>Calluna</t>
    </r>
    <r>
      <rPr>
        <sz val="10"/>
        <color indexed="8"/>
        <rFont val="Helvetica"/>
      </rPr>
      <t xml:space="preserve"> heath witha few immature birch in </t>
    </r>
    <r>
      <rPr>
        <i/>
        <sz val="10"/>
        <color indexed="8"/>
        <rFont val="Helvetica"/>
      </rPr>
      <t>Molinia</t>
    </r>
    <r>
      <rPr>
        <sz val="10"/>
        <color indexed="8"/>
        <rFont val="Helvetica"/>
      </rPr>
      <t xml:space="preserve">; at wood edge; </t>
    </r>
  </si>
  <si>
    <t>0051</t>
  </si>
  <si>
    <r>
      <rPr>
        <sz val="10"/>
        <color indexed="8"/>
        <rFont val="Helvetica"/>
      </rPr>
      <t xml:space="preserve">Open ground with moderately dense bracken &amp; </t>
    </r>
    <r>
      <rPr>
        <i/>
        <sz val="10"/>
        <color indexed="8"/>
        <rFont val="Helvetica"/>
      </rPr>
      <t>Calluna</t>
    </r>
    <r>
      <rPr>
        <sz val="10"/>
        <color indexed="8"/>
        <rFont val="Helvetica"/>
      </rPr>
      <t xml:space="preserve"> at birchwood edge;</t>
    </r>
  </si>
  <si>
    <t>Dry heath with dense birch sapling regen in over 50% of plot; 50% OF PLOT ASSESSED FOR REGEN, plot multiplier is x40</t>
  </si>
  <si>
    <t>0076</t>
  </si>
  <si>
    <t>Wet heath 20m from top edge of birchwood; may be too exposed for seedling regeneration over 60% of plot</t>
  </si>
  <si>
    <t>1(6)</t>
  </si>
  <si>
    <r>
      <rPr>
        <sz val="10"/>
        <color indexed="8"/>
        <rFont val="Helvetica"/>
      </rPr>
      <t xml:space="preserve">Wet heath with </t>
    </r>
    <r>
      <rPr>
        <i/>
        <sz val="10"/>
        <color indexed="8"/>
        <rFont val="Helvetica"/>
      </rPr>
      <t xml:space="preserve">Molinia, Calluna </t>
    </r>
    <r>
      <rPr>
        <sz val="10"/>
        <color indexed="8"/>
        <rFont val="Helvetica"/>
      </rPr>
      <t xml:space="preserve">and some </t>
    </r>
    <r>
      <rPr>
        <i/>
        <sz val="10"/>
        <color indexed="8"/>
        <rFont val="Helvetica"/>
      </rPr>
      <t>Myrica</t>
    </r>
    <r>
      <rPr>
        <sz val="10"/>
        <color indexed="8"/>
        <rFont val="Helvetica"/>
      </rPr>
      <t xml:space="preserve"> at edge of birchwood; thick moss layer may be a barrier to regeneration in 25% of plot.</t>
    </r>
  </si>
  <si>
    <t>0080</t>
  </si>
  <si>
    <r>
      <rPr>
        <sz val="10"/>
        <color indexed="8"/>
        <rFont val="Calibri"/>
      </rPr>
      <t xml:space="preserve">Blanket bog with </t>
    </r>
    <r>
      <rPr>
        <i/>
        <sz val="10"/>
        <color indexed="8"/>
        <rFont val="Calibri"/>
      </rPr>
      <t xml:space="preserve">Calluna, Molinia </t>
    </r>
    <r>
      <rPr>
        <sz val="10"/>
        <color indexed="8"/>
        <rFont val="Calibri"/>
      </rPr>
      <t xml:space="preserve">&amp; </t>
    </r>
    <r>
      <rPr>
        <i/>
        <sz val="10"/>
        <color indexed="8"/>
        <rFont val="Calibri"/>
      </rPr>
      <t>Myrica</t>
    </r>
    <r>
      <rPr>
        <sz val="10"/>
        <color indexed="8"/>
        <rFont val="Calibri"/>
      </rPr>
      <t xml:space="preserve"> 15m from birchwood edge; thick moss layer with </t>
    </r>
    <r>
      <rPr>
        <i/>
        <sz val="10"/>
        <color indexed="8"/>
        <rFont val="Calibri"/>
      </rPr>
      <t>Sphagna</t>
    </r>
    <r>
      <rPr>
        <sz val="10"/>
        <color indexed="8"/>
        <rFont val="Calibri"/>
      </rPr>
      <t xml:space="preserve"> and </t>
    </r>
    <r>
      <rPr>
        <i/>
        <sz val="10"/>
        <color indexed="8"/>
        <rFont val="Calibri"/>
      </rPr>
      <t xml:space="preserve">Racomitrium </t>
    </r>
    <r>
      <rPr>
        <sz val="10"/>
        <color indexed="8"/>
        <rFont val="Calibri"/>
      </rPr>
      <t>may be a barrier to regeneration over c60% of plot</t>
    </r>
  </si>
  <si>
    <t>W17 /dry &amp; wet heath</t>
  </si>
  <si>
    <t>3(1&amp;4)</t>
  </si>
  <si>
    <t>Dry heath on steep slope 30m from birchwood edge; recent bark stripping of larger birch (3.1), one mature willow bark stripped.</t>
  </si>
  <si>
    <t>Wet heath with some bracken at edge of birchwood</t>
  </si>
  <si>
    <t>IN DEER FENCED EXCLOSURE; dry/wet heath mosaic adjacent to small stand of birch woodland; one cotoneaster in plot</t>
  </si>
  <si>
    <t>Dry heath on steep slope 30m from birchwood edge</t>
  </si>
  <si>
    <t>Steep rocky slope with small crags and tall heather</t>
  </si>
  <si>
    <t>6(4)</t>
  </si>
  <si>
    <r>
      <rPr>
        <sz val="10"/>
        <color indexed="8"/>
        <rFont val="Helvetica"/>
      </rPr>
      <t xml:space="preserve">Mature birchwood with grasses and </t>
    </r>
    <r>
      <rPr>
        <i/>
        <sz val="10"/>
        <color indexed="8"/>
        <rFont val="Helvetica"/>
      </rPr>
      <t>Molinia</t>
    </r>
    <r>
      <rPr>
        <sz val="10"/>
        <color indexed="8"/>
        <rFont val="Helvetica"/>
      </rPr>
      <t>, &amp; sparse bracken; tree canopy is a limiting factor for birch regeneration</t>
    </r>
  </si>
  <si>
    <r>
      <rPr>
        <sz val="10"/>
        <color indexed="8"/>
        <rFont val="Helvetica"/>
      </rPr>
      <t xml:space="preserve">Dry/wet heath mosaic with </t>
    </r>
    <r>
      <rPr>
        <i/>
        <sz val="10"/>
        <color indexed="8"/>
        <rFont val="Helvetica"/>
      </rPr>
      <t>Calluna</t>
    </r>
    <r>
      <rPr>
        <sz val="10"/>
        <color indexed="8"/>
        <rFont val="Helvetica"/>
      </rPr>
      <t xml:space="preserve"> and </t>
    </r>
    <r>
      <rPr>
        <i/>
        <sz val="10"/>
        <color indexed="8"/>
        <rFont val="Helvetica"/>
      </rPr>
      <t xml:space="preserve">Molinia </t>
    </r>
    <r>
      <rPr>
        <sz val="10"/>
        <color indexed="8"/>
        <rFont val="Helvetica"/>
      </rPr>
      <t>at birchwood edge</t>
    </r>
  </si>
  <si>
    <t>Yes (26m to avoid sea shore)</t>
  </si>
  <si>
    <t>Mature birchwoods below cliff at shore; with grasses, blaeberry and wood sorrel; tree canopy is a limiting factor on birch regeneration</t>
  </si>
  <si>
    <t>Open dry/wet heath mosaic on steep slope 20m from birchwood edge</t>
  </si>
  <si>
    <t>0069</t>
  </si>
  <si>
    <r>
      <rPr>
        <sz val="10"/>
        <color indexed="8"/>
        <rFont val="Helvetica"/>
      </rPr>
      <t xml:space="preserve">Dry heath on crags with very short </t>
    </r>
    <r>
      <rPr>
        <i/>
        <sz val="10"/>
        <color indexed="8"/>
        <rFont val="Helvetica"/>
      </rPr>
      <t>Calluna</t>
    </r>
    <r>
      <rPr>
        <sz val="10"/>
        <color indexed="8"/>
        <rFont val="Helvetica"/>
      </rPr>
      <t xml:space="preserve"> due to browsing and exposure</t>
    </r>
  </si>
  <si>
    <t>0024</t>
  </si>
  <si>
    <r>
      <rPr>
        <sz val="10"/>
        <color indexed="8"/>
        <rFont val="Helvetica"/>
      </rPr>
      <t xml:space="preserve">Mature grassy birchwood with some bracken; </t>
    </r>
    <r>
      <rPr>
        <u/>
        <sz val="10"/>
        <color indexed="8"/>
        <rFont val="Helvetica"/>
      </rPr>
      <t>tree canopy limiting birch regeneration</t>
    </r>
  </si>
  <si>
    <t>mature grassy birchwood with some bracken, dense seedling regen, &amp; fallen trees</t>
  </si>
  <si>
    <t>0100</t>
  </si>
  <si>
    <t>2(4)</t>
  </si>
  <si>
    <t>Birch thickets , open ground with abundant seedling regen and occasional saplings</t>
  </si>
  <si>
    <t>0048</t>
  </si>
  <si>
    <t>W11 mature grassy birchwood with bracken</t>
  </si>
  <si>
    <t>Mature grassy birchwood with moderate bracken cover</t>
  </si>
  <si>
    <t>0022</t>
  </si>
  <si>
    <t>Wet heath &amp; acid grassland at edge of birchwood</t>
  </si>
  <si>
    <t>PLOTS</t>
  </si>
  <si>
    <t>NB.  Only 5 plots with no regeneration</t>
  </si>
  <si>
    <t>SUM:</t>
  </si>
  <si>
    <t>AVERAGES:</t>
  </si>
  <si>
    <t>Average Stocking stems/ha</t>
  </si>
  <si>
    <t>plots with no seedlings or saplings</t>
  </si>
  <si>
    <t>check:</t>
  </si>
  <si>
    <t>plot multiplier x80</t>
  </si>
  <si>
    <t>No. seedlings/saplings:</t>
  </si>
  <si>
    <t>plot multiplier x40</t>
  </si>
  <si>
    <t>Seedlings and Saplings: stocking &amp; browsing by life stage (all species combined):</t>
  </si>
  <si>
    <t xml:space="preserve">Seedlings &amp; saplings combined: stocking and browsing by species (all life stages combined)																																																																										</t>
  </si>
  <si>
    <t>Check Column</t>
  </si>
  <si>
    <t>1.1 seedlings - per hectare</t>
  </si>
  <si>
    <t>1.2 seedlings - per hectare</t>
  </si>
  <si>
    <t>2.1 saplings - per hectare</t>
  </si>
  <si>
    <t>3.1 saplings - per hectare</t>
  </si>
  <si>
    <t>Mature birchwood over grass and patchy bracken. NB. 0.005ha plot used for rowan seedlings (multiplier 200), normal 0.05ha plot used for all other seedlings</t>
  </si>
  <si>
    <t xml:space="preserve">Seedlings and Saplings: stocking &amp; browsing by life stage (all species combined):																			</t>
  </si>
  <si>
    <t xml:space="preserve">Seedlings &amp; saplings combined: stocking and browsing by species (all life stages combined)																																							</t>
  </si>
  <si>
    <t>NB.  Only 3 plots with no regeneration</t>
  </si>
  <si>
    <r>
      <rPr>
        <b/>
        <sz val="10"/>
        <color indexed="8"/>
        <rFont val="Helvetica"/>
      </rPr>
      <t xml:space="preserve">Wet heath with </t>
    </r>
    <r>
      <rPr>
        <b/>
        <i/>
        <sz val="10"/>
        <color indexed="8"/>
        <rFont val="Helvetica"/>
      </rPr>
      <t>Myrica</t>
    </r>
    <r>
      <rPr>
        <b/>
        <sz val="10"/>
        <color indexed="8"/>
        <rFont val="Helvetica"/>
      </rPr>
      <t xml:space="preserve"> on edge of mature woodland; birch regen occurs in </t>
    </r>
    <r>
      <rPr>
        <b/>
        <i/>
        <sz val="10"/>
        <color indexed="8"/>
        <rFont val="Helvetica"/>
      </rPr>
      <t xml:space="preserve">Myrica/Molinia </t>
    </r>
    <r>
      <rPr>
        <b/>
        <sz val="10"/>
        <color indexed="8"/>
        <rFont val="Helvetica"/>
      </rPr>
      <t>flush</t>
    </r>
  </si>
  <si>
    <t xml:space="preserve">Seedlings and Saplings:  stocking &amp; browsing by life stage (all species combined):																			</t>
  </si>
  <si>
    <t xml:space="preserve">Seedlings and Saplings stocking &amp; browsing by life stage (all species combined):																			</t>
  </si>
  <si>
    <t>NB.  Only 1 plot with no regeneration</t>
  </si>
  <si>
    <t>Potential Limiting Factors</t>
  </si>
  <si>
    <r>
      <rPr>
        <b/>
        <sz val="10"/>
        <color indexed="8"/>
        <rFont val="Arial"/>
      </rPr>
      <t>SNH Plot No:</t>
    </r>
  </si>
  <si>
    <t>Potential limiting factors (present at &gt;=25% of plot)</t>
  </si>
  <si>
    <t>No. limiting factors in plot</t>
  </si>
  <si>
    <t>Plot % tree canopy</t>
  </si>
  <si>
    <t>Canopy/shade [for birch regen]</t>
  </si>
  <si>
    <t>waterlogging [impeded drainage]</t>
  </si>
  <si>
    <t>bracken</t>
  </si>
  <si>
    <t>Distance to seed source</t>
  </si>
  <si>
    <t>rock</t>
  </si>
  <si>
    <t>alt/ exposure</t>
  </si>
  <si>
    <t>moss layer</t>
  </si>
  <si>
    <t>dense field layer</t>
  </si>
  <si>
    <t>drought</t>
  </si>
  <si>
    <t>122 PLOTS</t>
  </si>
  <si>
    <t>No plots:</t>
  </si>
  <si>
    <t>% plots:</t>
  </si>
  <si>
    <t>No.</t>
  </si>
  <si>
    <t>%</t>
  </si>
  <si>
    <t>Limiting factor</t>
  </si>
  <si>
    <t>No. plots</t>
  </si>
  <si>
    <t>% plots</t>
  </si>
  <si>
    <t>Av stocking</t>
  </si>
  <si>
    <t>Plots with 1 limiting factor:</t>
  </si>
  <si>
    <t>Plots with 2 limiting factors:</t>
  </si>
  <si>
    <t>Total No. plots with limiting factors</t>
  </si>
  <si>
    <t>-</t>
  </si>
  <si>
    <t xml:space="preserve">AVERAGE STOCKING </t>
  </si>
  <si>
    <t>stems/ha</t>
  </si>
  <si>
    <r>
      <rPr>
        <b/>
        <sz val="10"/>
        <color indexed="8"/>
        <rFont val="Calibri"/>
      </rPr>
      <t xml:space="preserve"> Plots </t>
    </r>
    <r>
      <rPr>
        <b/>
        <sz val="12"/>
        <color indexed="8"/>
        <rFont val="Calibri"/>
      </rPr>
      <t>with</t>
    </r>
    <r>
      <rPr>
        <b/>
        <sz val="10"/>
        <color indexed="8"/>
        <rFont val="Calibri"/>
      </rPr>
      <t xml:space="preserve"> limiting factors (58 plots)</t>
    </r>
  </si>
  <si>
    <t>80*</t>
  </si>
  <si>
    <r>
      <rPr>
        <sz val="11"/>
        <color indexed="8"/>
        <rFont val="Calibri"/>
      </rPr>
      <t xml:space="preserve">Plots with </t>
    </r>
    <r>
      <rPr>
        <b/>
        <sz val="11"/>
        <color indexed="8"/>
        <rFont val="Calibri"/>
      </rPr>
      <t>NO</t>
    </r>
    <r>
      <rPr>
        <sz val="11"/>
        <color indexed="8"/>
        <rFont val="Calibri"/>
      </rPr>
      <t xml:space="preserve"> limiting factors (64 plots)</t>
    </r>
  </si>
  <si>
    <t>AVERAGE TREE CANOPY</t>
  </si>
  <si>
    <t>Average % canopy</t>
  </si>
  <si>
    <t>Range</t>
  </si>
  <si>
    <t>In plots where canopy recorded as a potentially LF ( 32 plots)</t>
  </si>
  <si>
    <t>30-80%</t>
  </si>
  <si>
    <t>In plots where canopy NOT recorded as a potentially LF (90 plots)</t>
  </si>
  <si>
    <t>0-60%</t>
  </si>
  <si>
    <t>46 PLOTS</t>
  </si>
  <si>
    <r>
      <rPr>
        <b/>
        <sz val="10"/>
        <color indexed="8"/>
        <rFont val="Calibri"/>
      </rPr>
      <t xml:space="preserve"> Plots </t>
    </r>
    <r>
      <rPr>
        <b/>
        <sz val="12"/>
        <color indexed="8"/>
        <rFont val="Calibri"/>
      </rPr>
      <t>with</t>
    </r>
    <r>
      <rPr>
        <b/>
        <sz val="10"/>
        <color indexed="8"/>
        <rFont val="Calibri"/>
      </rPr>
      <t xml:space="preserve"> limiting factors ( 25 plots)</t>
    </r>
  </si>
  <si>
    <r>
      <rPr>
        <sz val="11"/>
        <color indexed="8"/>
        <rFont val="Calibri"/>
      </rPr>
      <t xml:space="preserve">Plots with </t>
    </r>
    <r>
      <rPr>
        <b/>
        <sz val="11"/>
        <color indexed="8"/>
        <rFont val="Calibri"/>
      </rPr>
      <t>NO</t>
    </r>
    <r>
      <rPr>
        <sz val="11"/>
        <color indexed="8"/>
        <rFont val="Calibri"/>
      </rPr>
      <t xml:space="preserve"> limiting factors (21 plots)</t>
    </r>
  </si>
  <si>
    <t>In plots where canopy recorded as a potentially LF ( 9 plots)</t>
  </si>
  <si>
    <t>35-80%</t>
  </si>
  <si>
    <t>In plots where canopy NOT recorded as a potentially LF (plots)</t>
  </si>
  <si>
    <t>21 PLOTS</t>
  </si>
  <si>
    <r>
      <rPr>
        <b/>
        <sz val="10"/>
        <color indexed="8"/>
        <rFont val="Calibri"/>
      </rPr>
      <t xml:space="preserve"> Plots </t>
    </r>
    <r>
      <rPr>
        <b/>
        <sz val="12"/>
        <color indexed="8"/>
        <rFont val="Calibri"/>
      </rPr>
      <t>with</t>
    </r>
    <r>
      <rPr>
        <b/>
        <sz val="10"/>
        <color indexed="8"/>
        <rFont val="Calibri"/>
      </rPr>
      <t xml:space="preserve"> limiting factors (12 plots)</t>
    </r>
  </si>
  <si>
    <r>
      <rPr>
        <sz val="11"/>
        <color indexed="8"/>
        <rFont val="Calibri"/>
      </rPr>
      <t xml:space="preserve">Plots with </t>
    </r>
    <r>
      <rPr>
        <b/>
        <sz val="11"/>
        <color indexed="8"/>
        <rFont val="Calibri"/>
      </rPr>
      <t>NO</t>
    </r>
    <r>
      <rPr>
        <sz val="11"/>
        <color indexed="8"/>
        <rFont val="Calibri"/>
      </rPr>
      <t xml:space="preserve"> limiting factors (9 plots)</t>
    </r>
  </si>
  <si>
    <t>740*</t>
  </si>
  <si>
    <t>Not averages as only 1 plot with these LF</t>
  </si>
  <si>
    <t>360*</t>
  </si>
  <si>
    <t>In plots where canopy recorded as a potentially LF (7  plots)</t>
  </si>
  <si>
    <t>In plots where canopy NOT recorded as a potentially LF ( 14 plots)</t>
  </si>
  <si>
    <t>0-55%</t>
  </si>
  <si>
    <t>55  PLOTS</t>
  </si>
  <si>
    <t>460*</t>
  </si>
  <si>
    <t>Not average as only 1 plot with this LF</t>
  </si>
  <si>
    <r>
      <rPr>
        <b/>
        <sz val="10"/>
        <color indexed="8"/>
        <rFont val="Calibri"/>
      </rPr>
      <t xml:space="preserve"> Plots </t>
    </r>
    <r>
      <rPr>
        <b/>
        <sz val="12"/>
        <color indexed="8"/>
        <rFont val="Calibri"/>
      </rPr>
      <t>with</t>
    </r>
    <r>
      <rPr>
        <b/>
        <sz val="10"/>
        <color indexed="8"/>
        <rFont val="Calibri"/>
      </rPr>
      <t xml:space="preserve"> limiting factors (21 plots)</t>
    </r>
  </si>
  <si>
    <r>
      <rPr>
        <sz val="11"/>
        <color indexed="8"/>
        <rFont val="Calibri"/>
      </rPr>
      <t xml:space="preserve">Plots with </t>
    </r>
    <r>
      <rPr>
        <b/>
        <sz val="11"/>
        <color indexed="8"/>
        <rFont val="Calibri"/>
      </rPr>
      <t>NO</t>
    </r>
    <r>
      <rPr>
        <sz val="11"/>
        <color indexed="8"/>
        <rFont val="Calibri"/>
      </rPr>
      <t xml:space="preserve"> limiting factors (34 plots)</t>
    </r>
  </si>
  <si>
    <t>0*</t>
  </si>
  <si>
    <t>In plots where canopy recorded as a potentially Limiting Factor (16 plots)</t>
  </si>
  <si>
    <t>In plots where canopy NOT recorded as a potentially LF (39plots)</t>
  </si>
  <si>
    <t>0-50%</t>
  </si>
  <si>
    <t>Herbivore Signs [other than browsing]</t>
  </si>
  <si>
    <t>Red  deer</t>
  </si>
  <si>
    <t>Roe  deer</t>
  </si>
  <si>
    <t>Sheep</t>
  </si>
  <si>
    <t>Insect damage to vegetation</t>
  </si>
  <si>
    <t>No. seen</t>
  </si>
  <si>
    <t>Deer track [black with regular use]</t>
  </si>
  <si>
    <t>Deer tack [green, low use]</t>
  </si>
  <si>
    <t>Deer wallow and/or poaching</t>
  </si>
  <si>
    <t>Deer pellet groups</t>
  </si>
  <si>
    <t xml:space="preserve">Deer lying up areas </t>
  </si>
  <si>
    <t xml:space="preserve">Deer prints </t>
  </si>
  <si>
    <t>Deer track</t>
  </si>
  <si>
    <t>deer scrape</t>
  </si>
  <si>
    <t>Deer wallow</t>
  </si>
  <si>
    <t>Deer prints</t>
  </si>
  <si>
    <t>sheep track</t>
  </si>
  <si>
    <t>Pellet groups</t>
  </si>
  <si>
    <t>2 hinds</t>
  </si>
  <si>
    <t>No of plots</t>
  </si>
  <si>
    <t>% of plots</t>
  </si>
  <si>
    <t>SUM</t>
  </si>
  <si>
    <t>AVERAGE/plot</t>
  </si>
  <si>
    <t>55 PLOTS</t>
  </si>
  <si>
    <t>Current herbivore impacts</t>
  </si>
  <si>
    <t>SNH comments</t>
  </si>
  <si>
    <t>Plot 50</t>
  </si>
  <si>
    <t>No assessment made, sample size therefore 121 plots</t>
  </si>
  <si>
    <t>No regeneration in these plots</t>
  </si>
  <si>
    <t>Browsing Indicators</t>
  </si>
  <si>
    <t>1. Basal shoots browsed</t>
  </si>
  <si>
    <t>2. Epicormics browsed</t>
  </si>
  <si>
    <t>3. Seedlings/saplings browsed</t>
  </si>
  <si>
    <t>4. Bark stripping &amp; stem breakage</t>
  </si>
  <si>
    <t>5. Browsing of preferential browse spp</t>
  </si>
  <si>
    <t>6. Sward browsed</t>
  </si>
  <si>
    <t>7. Ground disturbance</t>
  </si>
  <si>
    <t>No. features absent</t>
  </si>
  <si>
    <t>Total impact score for survey plot</t>
  </si>
  <si>
    <t>V high</t>
  </si>
  <si>
    <t>high</t>
  </si>
  <si>
    <t>medium</t>
  </si>
  <si>
    <t xml:space="preserve">low </t>
  </si>
  <si>
    <t>No impact</t>
  </si>
  <si>
    <t>feature absent</t>
  </si>
  <si>
    <t>VH score</t>
  </si>
  <si>
    <t>High score</t>
  </si>
  <si>
    <t>medium score</t>
  </si>
  <si>
    <t>low score</t>
  </si>
  <si>
    <t>No impact score</t>
  </si>
  <si>
    <t>check</t>
  </si>
  <si>
    <t>121 PLOTS</t>
  </si>
  <si>
    <t>% of plots where feature present:</t>
  </si>
  <si>
    <t>Average score:</t>
  </si>
  <si>
    <t>No. of plots with attribute present =121 minus 38</t>
  </si>
  <si>
    <t>No. of plots with attribute present =121 minus 46</t>
  </si>
  <si>
    <r>
      <rPr>
        <b/>
        <sz val="11"/>
        <color indexed="8"/>
        <rFont val="Calibri"/>
      </rPr>
      <t>No. of plots with</t>
    </r>
    <r>
      <rPr>
        <sz val="11"/>
        <color indexed="8"/>
        <rFont val="Calibri"/>
      </rPr>
      <t xml:space="preserve"> attribute present = 121 minus 5</t>
    </r>
  </si>
  <si>
    <t>No. of plots with attribute present = 121-34</t>
  </si>
  <si>
    <t>No. of plots with attribute present = 121 minus 22</t>
  </si>
  <si>
    <t>attribute present in all 121 plots</t>
  </si>
  <si>
    <t>No. of plots with attribute present =46 minus 14</t>
  </si>
  <si>
    <t>No. of plots with attribute present =46 minus 21</t>
  </si>
  <si>
    <r>
      <rPr>
        <b/>
        <sz val="11"/>
        <color indexed="8"/>
        <rFont val="Calibri"/>
      </rPr>
      <t>No. of plots with</t>
    </r>
    <r>
      <rPr>
        <sz val="11"/>
        <color indexed="8"/>
        <rFont val="Calibri"/>
      </rPr>
      <t xml:space="preserve"> attribute present = 46 minus 3</t>
    </r>
  </si>
  <si>
    <t>No. of plots with attribute present = 46-13</t>
  </si>
  <si>
    <t>No. of plots with attribute present = 46 minus 11</t>
  </si>
  <si>
    <t>attribute present in all 46 plots</t>
  </si>
  <si>
    <t>No. of plots with attribute present =21 minus 4</t>
  </si>
  <si>
    <r>
      <rPr>
        <b/>
        <sz val="11"/>
        <color indexed="8"/>
        <rFont val="Calibri"/>
      </rPr>
      <t>No. of plots with</t>
    </r>
    <r>
      <rPr>
        <sz val="11"/>
        <color indexed="8"/>
        <rFont val="Calibri"/>
      </rPr>
      <t xml:space="preserve"> attribute present = 21 minus 1</t>
    </r>
  </si>
  <si>
    <t>No. of plots with attribute present = 21-3</t>
  </si>
  <si>
    <t>No. of plots with attribute present = 21 minus 3</t>
  </si>
  <si>
    <t>attribute present in all 21 plots</t>
  </si>
  <si>
    <t>1.1 Small seedlings</t>
  </si>
  <si>
    <t>1.2 Large seedlings</t>
  </si>
  <si>
    <t>2.1 Small saplings</t>
  </si>
  <si>
    <t>3.1 Large saplings</t>
  </si>
  <si>
    <t>Ardvar</t>
  </si>
  <si>
    <t>Loch a Mhuilinn</t>
  </si>
  <si>
    <t>(X )stocking</t>
  </si>
  <si>
    <t>(Y) % browsed, past 12 months (woody shoots)</t>
  </si>
  <si>
    <t>R squared =</t>
  </si>
  <si>
    <t>R =</t>
  </si>
  <si>
    <t>No significant correlation</t>
  </si>
  <si>
    <t>(Y) % browsed during the 2016 growing season (green shoots)</t>
  </si>
  <si>
    <t>(X) Average field layer vegetation height (cm)</t>
  </si>
  <si>
    <t>(X)Average field layer vegetation height (cm)</t>
  </si>
  <si>
    <t>(Y)Total stocking (stems/ha):</t>
  </si>
  <si>
    <r>
      <rPr>
        <b/>
        <sz val="10"/>
        <color indexed="8"/>
        <rFont val="Helvetica"/>
      </rPr>
      <t xml:space="preserve">Plot % canopy              X </t>
    </r>
    <r>
      <rPr>
        <sz val="9"/>
        <color indexed="8"/>
        <rFont val="Helvetica"/>
      </rPr>
      <t>[independant variable]</t>
    </r>
  </si>
  <si>
    <r>
      <rPr>
        <b/>
        <sz val="10"/>
        <color indexed="8"/>
        <rFont val="Helvetica"/>
      </rPr>
      <t xml:space="preserve">Total stocking (stems/ha)                Y </t>
    </r>
    <r>
      <rPr>
        <sz val="9"/>
        <color indexed="8"/>
        <rFont val="Helvetica"/>
      </rPr>
      <t>[dependant variable]</t>
    </r>
  </si>
  <si>
    <t>photograph ref numbers</t>
  </si>
  <si>
    <t>Photo 1</t>
  </si>
  <si>
    <t>Photo 2</t>
  </si>
  <si>
    <t>Photo 3</t>
  </si>
  <si>
    <t>No assessment made, sample size therefore 54 plots</t>
  </si>
  <si>
    <t>No. of plots with attribute present =54 minus 20</t>
  </si>
  <si>
    <t>No. of plots with attribute present =54 minus 21</t>
  </si>
  <si>
    <r>
      <t>No. of plots with</t>
    </r>
    <r>
      <rPr>
        <sz val="11"/>
        <color indexed="8"/>
        <rFont val="Calibri"/>
      </rPr>
      <t xml:space="preserve"> attribute present = 54 minus 1</t>
    </r>
  </si>
  <si>
    <t>No. of plots with attribute present = 54-18</t>
  </si>
  <si>
    <t>No. of plots with attribute present = 54 minus 8</t>
  </si>
  <si>
    <t>attribute present in all 54 plots</t>
  </si>
  <si>
    <t>50% plot patchy bracken but not barrier to regen; heavy seedling browsing; evidence of sheep(dung); 25% of plot surveyed for seedlings, plot multiplier x80</t>
  </si>
  <si>
    <r>
      <t xml:space="preserve">All seedlings tiny, </t>
    </r>
    <r>
      <rPr>
        <u/>
        <sz val="10"/>
        <color indexed="8"/>
        <rFont val="Helvetica"/>
      </rPr>
      <t xml:space="preserve">canopy </t>
    </r>
    <r>
      <rPr>
        <sz val="10"/>
        <color indexed="8"/>
        <rFont val="Helvetica"/>
      </rPr>
      <t>may be a barrier to birch establishment or regeneration</t>
    </r>
  </si>
  <si>
    <r>
      <t xml:space="preserve">No seedlings or saplings; </t>
    </r>
    <r>
      <rPr>
        <u/>
        <sz val="10"/>
        <color indexed="8"/>
        <rFont val="Helvetica"/>
      </rPr>
      <t>40% bracken cover &amp; tree canopy</t>
    </r>
    <r>
      <rPr>
        <sz val="10"/>
        <color indexed="8"/>
        <rFont val="Helvetica"/>
      </rPr>
      <t xml:space="preserve"> partial barrier to birch regeneration</t>
    </r>
  </si>
  <si>
    <t>NB, ONLY 50% plot surveyed for seedlins/saplings (multiplier x40), full plot for other attributes; canopy may be limiting birch regen</t>
  </si>
  <si>
    <t>Rowan very small, no saplings; black deer tracks in plot, poached ground &amp; some broken branches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</si>
</sst>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%"/>
    <numFmt numFmtId="165" formatCode="0.0"/>
    <numFmt numFmtId="166" formatCode="0.000"/>
    <numFmt numFmtId="167" formatCode="0.0000"/>
    <numFmt numFmtId="168" formatCode="0.00000"/>
    <numFmt numFmtId="169" formatCode="0.0000000"/>
  </numFmts>
  <fonts count="58" x14ac:knownFonts="1">
    <font>
      <sz val="12"/>
      <color indexed="8"/>
      <name val="Verdana"/>
    </font>
    <font>
      <sz val="12"/>
      <color indexed="8"/>
      <name val="Helvetica"/>
    </font>
    <font>
      <sz val="10"/>
      <color indexed="8"/>
      <name val="Helvetica"/>
    </font>
    <font>
      <b/>
      <sz val="11"/>
      <color indexed="8"/>
      <name val="Calibri"/>
    </font>
    <font>
      <b/>
      <sz val="10"/>
      <color indexed="8"/>
      <name val="Helvetica"/>
    </font>
    <font>
      <b/>
      <sz val="10"/>
      <color indexed="11"/>
      <name val="Helvetica"/>
    </font>
    <font>
      <b/>
      <sz val="15"/>
      <color indexed="8"/>
      <name val="Calibri"/>
    </font>
    <font>
      <b/>
      <sz val="10"/>
      <color indexed="8"/>
      <name val="Arial"/>
    </font>
    <font>
      <b/>
      <sz val="10"/>
      <color indexed="8"/>
      <name val="Calibri"/>
    </font>
    <font>
      <b/>
      <sz val="11"/>
      <color indexed="11"/>
      <name val="Calibri"/>
    </font>
    <font>
      <b/>
      <i/>
      <u/>
      <sz val="11"/>
      <color indexed="8"/>
      <name val="Calibri"/>
    </font>
    <font>
      <sz val="11"/>
      <color indexed="8"/>
      <name val="Calibri"/>
    </font>
    <font>
      <b/>
      <sz val="9"/>
      <color indexed="8"/>
      <name val="Calibri"/>
    </font>
    <font>
      <b/>
      <sz val="11"/>
      <color indexed="11"/>
      <name val="Helvetica"/>
    </font>
    <font>
      <b/>
      <sz val="11"/>
      <color indexed="8"/>
      <name val="Helvetica"/>
    </font>
    <font>
      <b/>
      <u/>
      <sz val="10"/>
      <color indexed="8"/>
      <name val="Helvetica"/>
    </font>
    <font>
      <sz val="9"/>
      <color indexed="8"/>
      <name val="Calibri"/>
    </font>
    <font>
      <i/>
      <sz val="9"/>
      <color indexed="8"/>
      <name val="Calibri"/>
    </font>
    <font>
      <u/>
      <sz val="10"/>
      <color indexed="8"/>
      <name val="Helvetica"/>
    </font>
    <font>
      <i/>
      <u/>
      <sz val="10"/>
      <color indexed="8"/>
      <name val="Helvetica"/>
    </font>
    <font>
      <sz val="10"/>
      <color indexed="8"/>
      <name val="Calibri"/>
    </font>
    <font>
      <i/>
      <sz val="10"/>
      <color indexed="8"/>
      <name val="Helvetica"/>
    </font>
    <font>
      <sz val="11"/>
      <color indexed="8"/>
      <name val="Helvetica"/>
    </font>
    <font>
      <i/>
      <sz val="10"/>
      <color indexed="8"/>
      <name val="Calibri"/>
    </font>
    <font>
      <b/>
      <sz val="14"/>
      <color indexed="25"/>
      <name val="Helvetica"/>
    </font>
    <font>
      <sz val="10"/>
      <color indexed="11"/>
      <name val="Helvetica"/>
    </font>
    <font>
      <b/>
      <sz val="12"/>
      <color indexed="8"/>
      <name val="Helvetica"/>
    </font>
    <font>
      <b/>
      <sz val="14"/>
      <color indexed="11"/>
      <name val="Helvetica"/>
    </font>
    <font>
      <b/>
      <sz val="14"/>
      <color indexed="26"/>
      <name val="Helvetica"/>
    </font>
    <font>
      <b/>
      <sz val="12"/>
      <color indexed="11"/>
      <name val="Helvetica"/>
    </font>
    <font>
      <b/>
      <i/>
      <sz val="14"/>
      <color indexed="27"/>
      <name val="Helvetica"/>
    </font>
    <font>
      <b/>
      <i/>
      <sz val="14"/>
      <color indexed="28"/>
      <name val="Helvetica"/>
    </font>
    <font>
      <b/>
      <i/>
      <sz val="12"/>
      <color indexed="8"/>
      <name val="Helvetica"/>
    </font>
    <font>
      <b/>
      <i/>
      <sz val="12"/>
      <color indexed="28"/>
      <name val="Helvetica"/>
    </font>
    <font>
      <b/>
      <i/>
      <sz val="10"/>
      <color indexed="8"/>
      <name val="Helvetica"/>
    </font>
    <font>
      <b/>
      <i/>
      <sz val="14"/>
      <color indexed="29"/>
      <name val="Helvetica"/>
    </font>
    <font>
      <b/>
      <i/>
      <sz val="12"/>
      <color indexed="30"/>
      <name val="Helvetica"/>
    </font>
    <font>
      <b/>
      <i/>
      <sz val="14"/>
      <color indexed="31"/>
      <name val="Helvetica"/>
    </font>
    <font>
      <b/>
      <sz val="15"/>
      <color indexed="8"/>
      <name val="Helvetica"/>
    </font>
    <font>
      <b/>
      <sz val="12"/>
      <color indexed="25"/>
      <name val="Helvetica"/>
    </font>
    <font>
      <sz val="11"/>
      <color indexed="11"/>
      <name val="Calibri"/>
    </font>
    <font>
      <sz val="11"/>
      <color indexed="11"/>
      <name val="Helvetica"/>
    </font>
    <font>
      <b/>
      <sz val="13"/>
      <color indexed="8"/>
      <name val="Helvetica"/>
    </font>
    <font>
      <b/>
      <u/>
      <sz val="14"/>
      <color indexed="8"/>
      <name val="Calibri"/>
    </font>
    <font>
      <b/>
      <i/>
      <sz val="13"/>
      <color indexed="8"/>
      <name val="Calibri"/>
    </font>
    <font>
      <u/>
      <sz val="11"/>
      <color indexed="8"/>
      <name val="Calibri"/>
    </font>
    <font>
      <b/>
      <u/>
      <sz val="11"/>
      <color indexed="8"/>
      <name val="Calibri"/>
    </font>
    <font>
      <sz val="10"/>
      <color indexed="8"/>
      <name val="Arial"/>
    </font>
    <font>
      <b/>
      <sz val="12"/>
      <color indexed="8"/>
      <name val="Calibri"/>
    </font>
    <font>
      <b/>
      <u/>
      <sz val="16"/>
      <color indexed="8"/>
      <name val="Calibri"/>
    </font>
    <font>
      <b/>
      <sz val="14"/>
      <color indexed="8"/>
      <name val="Calibri"/>
    </font>
    <font>
      <b/>
      <sz val="13"/>
      <color indexed="8"/>
      <name val="Calibri"/>
    </font>
    <font>
      <b/>
      <sz val="11"/>
      <color indexed="40"/>
      <name val="Calibri"/>
    </font>
    <font>
      <sz val="11"/>
      <color indexed="8"/>
      <name val="Arial"/>
    </font>
    <font>
      <sz val="9"/>
      <color indexed="8"/>
      <name val="Helvetica"/>
    </font>
    <font>
      <b/>
      <sz val="11"/>
      <color indexed="8"/>
      <name val="Arial"/>
    </font>
    <font>
      <b/>
      <sz val="10"/>
      <color rgb="FF7030A0"/>
      <name val="Helvetica"/>
    </font>
    <font>
      <b/>
      <sz val="10"/>
      <color indexed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32"/>
        <bgColor auto="1"/>
      </patternFill>
    </fill>
    <fill>
      <patternFill patternType="solid">
        <fgColor indexed="33"/>
        <bgColor auto="1"/>
      </patternFill>
    </fill>
    <fill>
      <patternFill patternType="solid">
        <fgColor indexed="34"/>
        <bgColor auto="1"/>
      </patternFill>
    </fill>
    <fill>
      <patternFill patternType="solid">
        <fgColor indexed="35"/>
        <bgColor auto="1"/>
      </patternFill>
    </fill>
    <fill>
      <patternFill patternType="solid">
        <fgColor indexed="36"/>
        <bgColor auto="1"/>
      </patternFill>
    </fill>
    <fill>
      <patternFill patternType="solid">
        <fgColor indexed="37"/>
        <bgColor auto="1"/>
      </patternFill>
    </fill>
    <fill>
      <patternFill patternType="solid">
        <fgColor indexed="38"/>
        <bgColor auto="1"/>
      </patternFill>
    </fill>
    <fill>
      <patternFill patternType="solid">
        <fgColor indexed="39"/>
        <bgColor auto="1"/>
      </patternFill>
    </fill>
    <fill>
      <patternFill patternType="solid">
        <fgColor theme="8"/>
        <bgColor indexed="64"/>
      </patternFill>
    </fill>
  </fills>
  <borders count="19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4"/>
      </right>
      <top style="medium">
        <color indexed="8"/>
      </top>
      <bottom style="thin">
        <color indexed="8"/>
      </bottom>
      <diagonal/>
    </border>
    <border>
      <left style="thin">
        <color indexed="14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4"/>
      </right>
      <top style="medium">
        <color indexed="8"/>
      </top>
      <bottom style="thin">
        <color indexed="8"/>
      </bottom>
      <diagonal/>
    </border>
    <border>
      <left style="thin">
        <color indexed="14"/>
      </left>
      <right style="thin">
        <color indexed="14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thin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ck">
        <color indexed="1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14"/>
      </bottom>
      <diagonal/>
    </border>
    <border>
      <left style="medium">
        <color indexed="8"/>
      </left>
      <right style="thick">
        <color indexed="14"/>
      </right>
      <top style="thin">
        <color indexed="8"/>
      </top>
      <bottom style="thin">
        <color indexed="8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 style="thick">
        <color indexed="14"/>
      </bottom>
      <diagonal/>
    </border>
    <border>
      <left style="thick">
        <color indexed="1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1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ck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14"/>
      </top>
      <bottom style="thin">
        <color indexed="8"/>
      </bottom>
      <diagonal/>
    </border>
    <border>
      <left style="medium">
        <color indexed="8"/>
      </left>
      <right style="thin">
        <color indexed="14"/>
      </right>
      <top style="thin">
        <color indexed="8"/>
      </top>
      <bottom style="medium">
        <color indexed="8"/>
      </bottom>
      <diagonal/>
    </border>
    <border>
      <left style="thin">
        <color indexed="14"/>
      </left>
      <right style="thin">
        <color indexed="14"/>
      </right>
      <top style="thin">
        <color indexed="8"/>
      </top>
      <bottom style="medium">
        <color indexed="8"/>
      </bottom>
      <diagonal/>
    </border>
    <border>
      <left style="thin">
        <color indexed="14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4"/>
      </right>
      <top style="thin">
        <color indexed="8"/>
      </top>
      <bottom style="medium">
        <color indexed="8"/>
      </bottom>
      <diagonal/>
    </border>
    <border>
      <left style="thin">
        <color indexed="1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4"/>
      </right>
      <top style="medium">
        <color indexed="8"/>
      </top>
      <bottom style="medium">
        <color indexed="8"/>
      </bottom>
      <diagonal/>
    </border>
    <border>
      <left style="thin">
        <color indexed="1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ck">
        <color indexed="14"/>
      </bottom>
      <diagonal/>
    </border>
    <border>
      <left style="thin">
        <color indexed="14"/>
      </left>
      <right style="thick">
        <color indexed="14"/>
      </right>
      <top style="medium">
        <color indexed="8"/>
      </top>
      <bottom style="medium">
        <color indexed="8"/>
      </bottom>
      <diagonal/>
    </border>
    <border>
      <left style="thick">
        <color indexed="1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14"/>
      </right>
      <top style="medium">
        <color indexed="8"/>
      </top>
      <bottom style="medium">
        <color indexed="8"/>
      </bottom>
      <diagonal/>
    </border>
    <border>
      <left style="thin">
        <color indexed="1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ck">
        <color indexed="1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ck">
        <color indexed="1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ck">
        <color indexed="14"/>
      </bottom>
      <diagonal/>
    </border>
    <border>
      <left style="thick">
        <color indexed="14"/>
      </left>
      <right style="thin">
        <color indexed="14"/>
      </right>
      <top style="medium">
        <color indexed="8"/>
      </top>
      <bottom style="medium">
        <color indexed="8"/>
      </bottom>
      <diagonal/>
    </border>
    <border>
      <left style="thin">
        <color indexed="14"/>
      </left>
      <right style="thin">
        <color indexed="14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4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14"/>
      </right>
      <top style="thin">
        <color indexed="8"/>
      </top>
      <bottom style="thin">
        <color indexed="8"/>
      </bottom>
      <diagonal/>
    </border>
    <border>
      <left style="medium">
        <color indexed="1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4"/>
      </right>
      <top style="medium">
        <color indexed="8"/>
      </top>
      <bottom style="thick">
        <color indexed="14"/>
      </bottom>
      <diagonal/>
    </border>
    <border>
      <left style="thin">
        <color indexed="14"/>
      </left>
      <right style="thin">
        <color indexed="8"/>
      </right>
      <top style="medium">
        <color indexed="8"/>
      </top>
      <bottom style="thick">
        <color indexed="1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ck">
        <color indexed="14"/>
      </bottom>
      <diagonal/>
    </border>
    <border>
      <left style="medium">
        <color indexed="8"/>
      </left>
      <right style="medium">
        <color indexed="8"/>
      </right>
      <top style="thick">
        <color indexed="14"/>
      </top>
      <bottom style="thick">
        <color indexed="14"/>
      </bottom>
      <diagonal/>
    </border>
    <border>
      <left style="medium">
        <color indexed="8"/>
      </left>
      <right style="thin">
        <color indexed="8"/>
      </right>
      <top style="thick">
        <color indexed="14"/>
      </top>
      <bottom style="thin">
        <color indexed="14"/>
      </bottom>
      <diagonal/>
    </border>
    <border>
      <left style="thin">
        <color indexed="8"/>
      </left>
      <right style="thin">
        <color indexed="8"/>
      </right>
      <top style="thick">
        <color indexed="14"/>
      </top>
      <bottom style="thin">
        <color indexed="14"/>
      </bottom>
      <diagonal/>
    </border>
    <border>
      <left style="thin">
        <color indexed="8"/>
      </left>
      <right style="medium">
        <color indexed="8"/>
      </right>
      <top style="thick">
        <color indexed="14"/>
      </top>
      <bottom style="thin">
        <color indexed="14"/>
      </bottom>
      <diagonal/>
    </border>
    <border>
      <left style="thin">
        <color indexed="8"/>
      </left>
      <right style="thin">
        <color indexed="14"/>
      </right>
      <top style="thick">
        <color indexed="14"/>
      </top>
      <bottom style="thin">
        <color indexed="14"/>
      </bottom>
      <diagonal/>
    </border>
    <border>
      <left style="thin">
        <color indexed="14"/>
      </left>
      <right style="thin">
        <color indexed="8"/>
      </right>
      <top style="thick">
        <color indexed="14"/>
      </top>
      <bottom style="thin">
        <color indexed="14"/>
      </bottom>
      <diagonal/>
    </border>
    <border>
      <left style="thin">
        <color indexed="14"/>
      </left>
      <right style="thick">
        <color indexed="14"/>
      </right>
      <top style="thick">
        <color indexed="14"/>
      </top>
      <bottom style="thin">
        <color indexed="14"/>
      </bottom>
      <diagonal/>
    </border>
    <border>
      <left style="thick">
        <color indexed="14"/>
      </left>
      <right style="thin">
        <color indexed="8"/>
      </right>
      <top style="thick">
        <color indexed="14"/>
      </top>
      <bottom style="thin">
        <color indexed="14"/>
      </bottom>
      <diagonal/>
    </border>
    <border>
      <left style="thin">
        <color indexed="8"/>
      </left>
      <right style="thick">
        <color indexed="14"/>
      </right>
      <top style="thick">
        <color indexed="14"/>
      </top>
      <bottom style="thin">
        <color indexed="14"/>
      </bottom>
      <diagonal/>
    </border>
    <border>
      <left style="medium">
        <color indexed="8"/>
      </left>
      <right style="thin">
        <color indexed="8"/>
      </right>
      <top style="thin">
        <color indexed="1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14"/>
      </top>
      <bottom style="medium">
        <color indexed="8"/>
      </bottom>
      <diagonal/>
    </border>
    <border>
      <left style="thin">
        <color indexed="8"/>
      </left>
      <right style="thick">
        <color indexed="14"/>
      </right>
      <top style="thin">
        <color indexed="14"/>
      </top>
      <bottom style="medium">
        <color indexed="8"/>
      </bottom>
      <diagonal/>
    </border>
    <border>
      <left style="thick">
        <color indexed="14"/>
      </left>
      <right style="thin">
        <color indexed="8"/>
      </right>
      <top style="thin">
        <color indexed="14"/>
      </top>
      <bottom style="medium">
        <color indexed="8"/>
      </bottom>
      <diagonal/>
    </border>
    <border>
      <left style="medium">
        <color indexed="8"/>
      </left>
      <right style="medium">
        <color indexed="14"/>
      </right>
      <top style="medium">
        <color indexed="8"/>
      </top>
      <bottom style="thin">
        <color indexed="8"/>
      </bottom>
      <diagonal/>
    </border>
    <border>
      <left style="thin">
        <color indexed="1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1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1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1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1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14"/>
      </bottom>
      <diagonal/>
    </border>
    <border>
      <left style="thin">
        <color indexed="14"/>
      </left>
      <right style="medium">
        <color indexed="8"/>
      </right>
      <top style="thin">
        <color indexed="14"/>
      </top>
      <bottom style="thin">
        <color indexed="14"/>
      </bottom>
      <diagonal/>
    </border>
    <border>
      <left style="thin">
        <color indexed="8"/>
      </left>
      <right style="medium">
        <color indexed="8"/>
      </right>
      <top style="thin">
        <color indexed="1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ck">
        <color indexed="14"/>
      </bottom>
      <diagonal/>
    </border>
    <border>
      <left style="medium">
        <color indexed="8"/>
      </left>
      <right style="thick">
        <color indexed="14"/>
      </right>
      <top style="medium">
        <color indexed="8"/>
      </top>
      <bottom style="thin">
        <color indexed="8"/>
      </bottom>
      <diagonal/>
    </border>
    <border>
      <left style="thick">
        <color indexed="14"/>
      </left>
      <right style="thick">
        <color indexed="14"/>
      </right>
      <top style="medium">
        <color indexed="8"/>
      </top>
      <bottom style="thin">
        <color indexed="8"/>
      </bottom>
      <diagonal/>
    </border>
    <border>
      <left style="thick">
        <color indexed="14"/>
      </left>
      <right style="thin">
        <color indexed="8"/>
      </right>
      <top style="thick">
        <color indexed="14"/>
      </top>
      <bottom style="thin">
        <color indexed="8"/>
      </bottom>
      <diagonal/>
    </border>
    <border>
      <left style="thin">
        <color indexed="8"/>
      </left>
      <right style="thick">
        <color indexed="14"/>
      </right>
      <top style="thick">
        <color indexed="14"/>
      </top>
      <bottom style="thin">
        <color indexed="8"/>
      </bottom>
      <diagonal/>
    </border>
    <border>
      <left style="thin">
        <color indexed="8"/>
      </left>
      <right style="thick">
        <color indexed="14"/>
      </right>
      <top style="thin">
        <color indexed="8"/>
      </top>
      <bottom/>
      <diagonal/>
    </border>
    <border>
      <left style="thick">
        <color indexed="14"/>
      </left>
      <right style="thin">
        <color indexed="8"/>
      </right>
      <top style="thin">
        <color indexed="14"/>
      </top>
      <bottom style="thick">
        <color indexed="14"/>
      </bottom>
      <diagonal/>
    </border>
    <border>
      <left style="thin">
        <color indexed="8"/>
      </left>
      <right style="thick">
        <color indexed="14"/>
      </right>
      <top style="thin">
        <color indexed="14"/>
      </top>
      <bottom style="thick">
        <color indexed="14"/>
      </bottom>
      <diagonal/>
    </border>
    <border>
      <left style="thick">
        <color indexed="14"/>
      </left>
      <right style="thick">
        <color indexed="14"/>
      </right>
      <top style="thin">
        <color indexed="8"/>
      </top>
      <bottom style="thick">
        <color indexed="14"/>
      </bottom>
      <diagonal/>
    </border>
    <border>
      <left style="thick">
        <color indexed="14"/>
      </left>
      <right style="thin">
        <color indexed="8"/>
      </right>
      <top style="thin">
        <color indexed="8"/>
      </top>
      <bottom style="thick">
        <color indexed="14"/>
      </bottom>
      <diagonal/>
    </border>
    <border>
      <left style="thin">
        <color indexed="8"/>
      </left>
      <right style="thick">
        <color indexed="14"/>
      </right>
      <top style="thin">
        <color indexed="8"/>
      </top>
      <bottom style="thick">
        <color indexed="1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14"/>
      </top>
      <bottom style="thick">
        <color indexed="14"/>
      </bottom>
      <diagonal/>
    </border>
    <border>
      <left style="thin">
        <color indexed="8"/>
      </left>
      <right style="thin">
        <color indexed="8"/>
      </right>
      <top style="thick">
        <color indexed="14"/>
      </top>
      <bottom style="medium">
        <color indexed="8"/>
      </bottom>
      <diagonal/>
    </border>
    <border>
      <left style="thick">
        <color indexed="1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14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14"/>
      </right>
      <top/>
      <bottom/>
      <diagonal/>
    </border>
    <border>
      <left style="thick">
        <color indexed="14"/>
      </left>
      <right style="medium">
        <color indexed="8"/>
      </right>
      <top/>
      <bottom/>
      <diagonal/>
    </border>
    <border>
      <left style="thin">
        <color indexed="8"/>
      </left>
      <right style="thick">
        <color indexed="14"/>
      </right>
      <top/>
      <bottom/>
      <diagonal/>
    </border>
    <border>
      <left style="thick">
        <color indexed="14"/>
      </left>
      <right style="thin">
        <color indexed="8"/>
      </right>
      <top style="thick">
        <color indexed="14"/>
      </top>
      <bottom style="thick">
        <color indexed="14"/>
      </bottom>
      <diagonal/>
    </border>
    <border>
      <left style="thin">
        <color indexed="8"/>
      </left>
      <right style="thick">
        <color indexed="14"/>
      </right>
      <top style="thick">
        <color indexed="14"/>
      </top>
      <bottom style="thick">
        <color indexed="14"/>
      </bottom>
      <diagonal/>
    </border>
    <border>
      <left style="thick">
        <color indexed="14"/>
      </left>
      <right style="medium">
        <color indexed="8"/>
      </right>
      <top/>
      <bottom/>
      <diagonal/>
    </border>
    <border>
      <left style="thick">
        <color indexed="1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ck">
        <color indexed="14"/>
      </bottom>
      <diagonal/>
    </border>
    <border>
      <left style="thick">
        <color indexed="14"/>
      </left>
      <right style="thick">
        <color indexed="14"/>
      </right>
      <top style="thin">
        <color indexed="8"/>
      </top>
      <bottom style="thin">
        <color indexed="8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 style="thin">
        <color indexed="8"/>
      </bottom>
      <diagonal/>
    </border>
    <border>
      <left style="thick">
        <color indexed="1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14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38"/>
      </bottom>
      <diagonal/>
    </border>
    <border>
      <left style="thick">
        <color indexed="14"/>
      </left>
      <right style="thin">
        <color indexed="8"/>
      </right>
      <top style="thin">
        <color indexed="8"/>
      </top>
      <bottom style="thin">
        <color indexed="38"/>
      </bottom>
      <diagonal/>
    </border>
    <border>
      <left style="medium">
        <color indexed="8"/>
      </left>
      <right style="thin">
        <color indexed="38"/>
      </right>
      <top style="medium">
        <color indexed="8"/>
      </top>
      <bottom style="medium">
        <color indexed="8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3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38"/>
      </right>
      <top style="thin">
        <color indexed="8"/>
      </top>
      <bottom style="thin">
        <color indexed="8"/>
      </bottom>
      <diagonal/>
    </border>
    <border>
      <left style="thick">
        <color indexed="14"/>
      </left>
      <right style="thin">
        <color indexed="14"/>
      </right>
      <top style="thick">
        <color indexed="14"/>
      </top>
      <bottom style="thick">
        <color indexed="14"/>
      </bottom>
      <diagonal/>
    </border>
    <border>
      <left style="thin">
        <color indexed="14"/>
      </left>
      <right style="thick">
        <color indexed="14"/>
      </right>
      <top style="thick">
        <color indexed="14"/>
      </top>
      <bottom style="thick">
        <color indexed="14"/>
      </bottom>
      <diagonal/>
    </border>
    <border>
      <left style="thin">
        <color indexed="8"/>
      </left>
      <right style="thin">
        <color indexed="8"/>
      </right>
      <top style="thin">
        <color indexed="38"/>
      </top>
      <bottom style="thin">
        <color indexed="8"/>
      </bottom>
      <diagonal/>
    </border>
    <border>
      <left style="thin">
        <color indexed="8"/>
      </left>
      <right style="thick">
        <color indexed="14"/>
      </right>
      <top style="thin">
        <color indexed="8"/>
      </top>
      <bottom style="thin">
        <color indexed="41"/>
      </bottom>
      <diagonal/>
    </border>
    <border>
      <left style="thick">
        <color indexed="14"/>
      </left>
      <right style="thin">
        <color indexed="8"/>
      </right>
      <top style="thin">
        <color indexed="38"/>
      </top>
      <bottom style="thin">
        <color indexed="8"/>
      </bottom>
      <diagonal/>
    </border>
    <border>
      <left style="thick">
        <color indexed="14"/>
      </left>
      <right style="thin">
        <color indexed="14"/>
      </right>
      <top style="thick">
        <color indexed="14"/>
      </top>
      <bottom style="thin">
        <color indexed="8"/>
      </bottom>
      <diagonal/>
    </border>
    <border>
      <left style="thin">
        <color indexed="14"/>
      </left>
      <right style="thick">
        <color indexed="14"/>
      </right>
      <top style="thick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41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ck">
        <color indexed="41"/>
      </right>
      <top style="thin">
        <color indexed="41"/>
      </top>
      <bottom style="thin">
        <color indexed="41"/>
      </bottom>
      <diagonal/>
    </border>
    <border>
      <left style="thick">
        <color indexed="4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14"/>
      </left>
      <right style="thin">
        <color indexed="14"/>
      </right>
      <top style="thin">
        <color indexed="8"/>
      </top>
      <bottom style="thin">
        <color indexed="14"/>
      </bottom>
      <diagonal/>
    </border>
    <border>
      <left style="thin">
        <color indexed="14"/>
      </left>
      <right style="thick">
        <color indexed="14"/>
      </right>
      <top style="thin">
        <color indexed="8"/>
      </top>
      <bottom style="thin">
        <color indexed="14"/>
      </bottom>
      <diagonal/>
    </border>
    <border>
      <left style="thin">
        <color indexed="8"/>
      </left>
      <right style="thick">
        <color indexed="14"/>
      </right>
      <top style="thin">
        <color indexed="41"/>
      </top>
      <bottom style="thin">
        <color indexed="8"/>
      </bottom>
      <diagonal/>
    </border>
    <border>
      <left style="thick">
        <color indexed="14"/>
      </left>
      <right style="thin">
        <color indexed="14"/>
      </right>
      <top style="thin">
        <color indexed="14"/>
      </top>
      <bottom style="thin">
        <color indexed="8"/>
      </bottom>
      <diagonal/>
    </border>
    <border>
      <left style="thin">
        <color indexed="14"/>
      </left>
      <right style="thick">
        <color indexed="14"/>
      </right>
      <top style="thin">
        <color indexed="14"/>
      </top>
      <bottom style="thin">
        <color indexed="8"/>
      </bottom>
      <diagonal/>
    </border>
    <border>
      <left style="thick">
        <color indexed="14"/>
      </left>
      <right style="thin">
        <color indexed="8"/>
      </right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ck">
        <color indexed="14"/>
      </right>
      <top style="thin">
        <color indexed="14"/>
      </top>
      <bottom style="thin">
        <color indexed="8"/>
      </bottom>
      <diagonal/>
    </border>
    <border>
      <left style="thick">
        <color indexed="14"/>
      </left>
      <right style="thin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thick">
        <color indexed="14"/>
      </right>
      <top style="thin">
        <color indexed="8"/>
      </top>
      <bottom style="thin">
        <color indexed="8"/>
      </bottom>
      <diagonal/>
    </border>
    <border>
      <left style="thin">
        <color indexed="14"/>
      </left>
      <right style="thick">
        <color indexed="14"/>
      </right>
      <top style="thin">
        <color indexed="8"/>
      </top>
      <bottom style="thick">
        <color indexed="14"/>
      </bottom>
      <diagonal/>
    </border>
    <border>
      <left style="thin">
        <color indexed="8"/>
      </left>
      <right style="thick">
        <color indexed="14"/>
      </right>
      <top style="thin">
        <color indexed="8"/>
      </top>
      <bottom/>
      <diagonal/>
    </border>
    <border>
      <left style="thick">
        <color indexed="14"/>
      </left>
      <right style="thin">
        <color indexed="8"/>
      </right>
      <top style="thin">
        <color indexed="8"/>
      </top>
      <bottom/>
      <diagonal/>
    </border>
    <border>
      <left style="thick">
        <color indexed="14"/>
      </left>
      <right style="thick">
        <color indexed="14"/>
      </right>
      <top style="thin">
        <color indexed="8"/>
      </top>
      <bottom/>
      <diagonal/>
    </border>
    <border>
      <left style="thick">
        <color indexed="14"/>
      </left>
      <right style="thin">
        <color indexed="14"/>
      </right>
      <top style="thin">
        <color indexed="8"/>
      </top>
      <bottom/>
      <diagonal/>
    </border>
    <border>
      <left style="thin">
        <color indexed="14"/>
      </left>
      <right style="thick">
        <color indexed="14"/>
      </right>
      <top style="thin">
        <color indexed="8"/>
      </top>
      <bottom/>
      <diagonal/>
    </border>
    <border>
      <left style="thin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n">
        <color indexed="8"/>
      </left>
      <right style="thick">
        <color indexed="14"/>
      </right>
      <top/>
      <bottom style="thin">
        <color indexed="8"/>
      </bottom>
      <diagonal/>
    </border>
    <border>
      <left style="thick">
        <color indexed="14"/>
      </left>
      <right style="thin">
        <color indexed="8"/>
      </right>
      <top/>
      <bottom style="thin">
        <color indexed="8"/>
      </bottom>
      <diagonal/>
    </border>
    <border>
      <left style="thick">
        <color indexed="14"/>
      </left>
      <right style="thick">
        <color indexed="14"/>
      </right>
      <top/>
      <bottom style="thin">
        <color indexed="8"/>
      </bottom>
      <diagonal/>
    </border>
    <border>
      <left style="thick">
        <color indexed="14"/>
      </left>
      <right style="thin">
        <color indexed="14"/>
      </right>
      <top/>
      <bottom style="thin">
        <color indexed="8"/>
      </bottom>
      <diagonal/>
    </border>
    <border>
      <left style="thin">
        <color indexed="14"/>
      </left>
      <right style="thick">
        <color indexed="14"/>
      </right>
      <top/>
      <bottom style="thin">
        <color indexed="8"/>
      </bottom>
      <diagonal/>
    </border>
    <border>
      <left style="thin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14"/>
      </left>
      <right style="thin">
        <color indexed="14"/>
      </right>
      <top style="thin">
        <color indexed="8"/>
      </top>
      <bottom style="thick">
        <color indexed="14"/>
      </bottom>
      <diagonal/>
    </border>
    <border>
      <left style="thin">
        <color indexed="8"/>
      </left>
      <right style="thin">
        <color indexed="8"/>
      </right>
      <top style="thick">
        <color indexed="14"/>
      </top>
      <bottom/>
      <diagonal/>
    </border>
    <border>
      <left style="thin">
        <color indexed="8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n">
        <color indexed="8"/>
      </right>
      <top style="thin">
        <color indexed="8"/>
      </top>
      <bottom/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14"/>
      </right>
      <top/>
      <bottom style="thin">
        <color indexed="8"/>
      </bottom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medium">
        <color indexed="8"/>
      </left>
      <right style="thin">
        <color indexed="38"/>
      </right>
      <top style="medium">
        <color indexed="8"/>
      </top>
      <bottom style="thin">
        <color indexed="8"/>
      </bottom>
      <diagonal/>
    </border>
    <border>
      <left style="thick">
        <color indexed="14"/>
      </left>
      <right style="thick">
        <color indexed="14"/>
      </right>
      <top/>
      <bottom style="thin">
        <color indexed="8"/>
      </bottom>
      <diagonal/>
    </border>
    <border>
      <left style="thin">
        <color indexed="8"/>
      </left>
      <right style="thick">
        <color indexed="14"/>
      </right>
      <top/>
      <bottom style="thick">
        <color indexed="14"/>
      </bottom>
      <diagonal/>
    </border>
    <border>
      <left style="medium">
        <color indexed="8"/>
      </left>
      <right style="thick">
        <color indexed="14"/>
      </right>
      <top style="thin">
        <color indexed="8"/>
      </top>
      <bottom style="thin">
        <color indexed="14"/>
      </bottom>
      <diagonal/>
    </border>
    <border>
      <left style="thick">
        <color indexed="14"/>
      </left>
      <right style="thin">
        <color indexed="8"/>
      </right>
      <top style="thin">
        <color indexed="8"/>
      </top>
      <bottom style="thin">
        <color indexed="14"/>
      </bottom>
      <diagonal/>
    </border>
    <border>
      <left style="medium">
        <color indexed="8"/>
      </left>
      <right style="thin">
        <color indexed="8"/>
      </right>
      <top style="thin">
        <color indexed="14"/>
      </top>
      <bottom style="thick">
        <color indexed="14"/>
      </bottom>
      <diagonal/>
    </border>
    <border>
      <left style="medium">
        <color indexed="8"/>
      </left>
      <right style="thick">
        <color indexed="14"/>
      </right>
      <top style="thick">
        <color indexed="14"/>
      </top>
      <bottom style="thin">
        <color indexed="8"/>
      </bottom>
      <diagonal/>
    </border>
    <border>
      <left style="thin">
        <color indexed="8"/>
      </left>
      <right style="thick">
        <color indexed="14"/>
      </right>
      <top style="thin">
        <color indexed="8"/>
      </top>
      <bottom style="thin">
        <color indexed="14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 style="thick">
        <color indexed="14"/>
      </bottom>
      <diagonal/>
    </border>
    <border>
      <left style="thin">
        <color indexed="1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14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538">
    <xf numFmtId="0" fontId="0" fillId="0" borderId="0" xfId="0" applyFont="1" applyAlignment="1">
      <alignment vertical="top" wrapText="1"/>
    </xf>
    <xf numFmtId="0" fontId="2" fillId="0" borderId="0" xfId="0" applyNumberFormat="1" applyFont="1" applyAlignment="1">
      <alignment vertical="top" wrapText="1"/>
    </xf>
    <xf numFmtId="1" fontId="3" fillId="2" borderId="1" xfId="0" applyNumberFormat="1" applyFont="1" applyFill="1" applyBorder="1" applyAlignment="1"/>
    <xf numFmtId="1" fontId="3" fillId="3" borderId="1" xfId="0" applyNumberFormat="1" applyFont="1" applyFill="1" applyBorder="1" applyAlignment="1"/>
    <xf numFmtId="0" fontId="4" fillId="3" borderId="1" xfId="0" applyFont="1" applyFill="1" applyBorder="1" applyAlignment="1">
      <alignment vertical="top" wrapText="1"/>
    </xf>
    <xf numFmtId="0" fontId="4" fillId="3" borderId="1" xfId="0" applyNumberFormat="1" applyFont="1" applyFill="1" applyBorder="1" applyAlignment="1">
      <alignment vertical="top" wrapText="1"/>
    </xf>
    <xf numFmtId="0" fontId="5" fillId="3" borderId="1" xfId="0" applyNumberFormat="1" applyFont="1" applyFill="1" applyBorder="1" applyAlignment="1">
      <alignment vertical="top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5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3" fillId="3" borderId="7" xfId="0" applyNumberFormat="1" applyFont="1" applyFill="1" applyBorder="1" applyAlignment="1">
      <alignment horizontal="center" vertical="center" wrapText="1"/>
    </xf>
    <xf numFmtId="0" fontId="3" fillId="3" borderId="4" xfId="0" applyNumberFormat="1" applyFont="1" applyFill="1" applyBorder="1" applyAlignment="1">
      <alignment horizontal="center" vertical="center" wrapText="1"/>
    </xf>
    <xf numFmtId="0" fontId="4" fillId="3" borderId="6" xfId="0" applyNumberFormat="1" applyFont="1" applyFill="1" applyBorder="1" applyAlignment="1"/>
    <xf numFmtId="0" fontId="3" fillId="2" borderId="7" xfId="0" applyFont="1" applyFill="1" applyBorder="1" applyAlignment="1">
      <alignment horizontal="center" vertical="center" wrapText="1"/>
    </xf>
    <xf numFmtId="0" fontId="3" fillId="3" borderId="8" xfId="0" applyNumberFormat="1" applyFont="1" applyFill="1" applyBorder="1" applyAlignment="1">
      <alignment horizontal="center" vertical="center" wrapText="1"/>
    </xf>
    <xf numFmtId="0" fontId="3" fillId="3" borderId="9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3" fillId="5" borderId="12" xfId="0" applyNumberFormat="1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>
      <alignment horizontal="center" wrapText="1"/>
    </xf>
    <xf numFmtId="0" fontId="3" fillId="4" borderId="8" xfId="0" applyNumberFormat="1" applyFont="1" applyFill="1" applyBorder="1" applyAlignment="1">
      <alignment horizontal="center" vertical="center" wrapText="1"/>
    </xf>
    <xf numFmtId="0" fontId="3" fillId="5" borderId="5" xfId="0" applyNumberFormat="1" applyFont="1" applyFill="1" applyBorder="1" applyAlignment="1">
      <alignment horizontal="center" vertical="center" wrapText="1"/>
    </xf>
    <xf numFmtId="0" fontId="3" fillId="5" borderId="6" xfId="0" applyNumberFormat="1" applyFont="1" applyFill="1" applyBorder="1" applyAlignment="1">
      <alignment horizontal="center" vertical="center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>
      <alignment horizontal="center" vertical="center" wrapText="1"/>
    </xf>
    <xf numFmtId="0" fontId="3" fillId="5" borderId="14" xfId="0" applyNumberFormat="1" applyFont="1" applyFill="1" applyBorder="1" applyAlignment="1">
      <alignment horizontal="center" vertical="center" wrapText="1"/>
    </xf>
    <xf numFmtId="0" fontId="3" fillId="5" borderId="15" xfId="0" applyNumberFormat="1" applyFont="1" applyFill="1" applyBorder="1" applyAlignment="1">
      <alignment horizontal="center" vertical="center" wrapText="1"/>
    </xf>
    <xf numFmtId="0" fontId="3" fillId="5" borderId="9" xfId="0" applyNumberFormat="1" applyFont="1" applyFill="1" applyBorder="1" applyAlignment="1">
      <alignment horizontal="center" vertical="center" wrapText="1"/>
    </xf>
    <xf numFmtId="0" fontId="3" fillId="5" borderId="16" xfId="0" applyNumberFormat="1" applyFont="1" applyFill="1" applyBorder="1" applyAlignment="1">
      <alignment horizontal="center" vertical="center" wrapText="1"/>
    </xf>
    <xf numFmtId="0" fontId="3" fillId="5" borderId="17" xfId="0" applyNumberFormat="1" applyFont="1" applyFill="1" applyBorder="1" applyAlignment="1">
      <alignment horizontal="center" vertical="center" wrapText="1"/>
    </xf>
    <xf numFmtId="0" fontId="11" fillId="0" borderId="7" xfId="0" applyNumberFormat="1" applyFont="1" applyBorder="1" applyAlignment="1"/>
    <xf numFmtId="0" fontId="3" fillId="6" borderId="7" xfId="0" applyNumberFormat="1" applyFont="1" applyFill="1" applyBorder="1" applyAlignment="1">
      <alignment horizontal="center"/>
    </xf>
    <xf numFmtId="0" fontId="11" fillId="6" borderId="8" xfId="0" applyNumberFormat="1" applyFont="1" applyFill="1" applyBorder="1" applyAlignment="1">
      <alignment horizontal="center"/>
    </xf>
    <xf numFmtId="0" fontId="11" fillId="6" borderId="15" xfId="0" applyNumberFormat="1" applyFont="1" applyFill="1" applyBorder="1" applyAlignment="1">
      <alignment horizontal="center"/>
    </xf>
    <xf numFmtId="0" fontId="11" fillId="6" borderId="9" xfId="0" applyNumberFormat="1" applyFont="1" applyFill="1" applyBorder="1" applyAlignment="1">
      <alignment horizontal="center"/>
    </xf>
    <xf numFmtId="0" fontId="12" fillId="0" borderId="7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center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19" xfId="0" applyNumberFormat="1" applyFont="1" applyBorder="1" applyAlignment="1">
      <alignment horizontal="center" vertical="center" wrapText="1"/>
    </xf>
    <xf numFmtId="0" fontId="13" fillId="0" borderId="17" xfId="0" applyNumberFormat="1" applyFont="1" applyBorder="1" applyAlignment="1">
      <alignment horizontal="center" vertical="center" wrapText="1"/>
    </xf>
    <xf numFmtId="0" fontId="13" fillId="0" borderId="7" xfId="0" applyNumberFormat="1" applyFont="1" applyBorder="1" applyAlignment="1">
      <alignment horizontal="center" vertical="center" wrapText="1"/>
    </xf>
    <xf numFmtId="0" fontId="14" fillId="0" borderId="7" xfId="0" applyNumberFormat="1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horizontal="center" vertical="center" wrapText="1"/>
    </xf>
    <xf numFmtId="1" fontId="4" fillId="0" borderId="15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9" fontId="4" fillId="0" borderId="17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15" xfId="0" applyNumberFormat="1" applyFont="1" applyBorder="1" applyAlignment="1">
      <alignment horizontal="center" vertical="center" wrapText="1"/>
    </xf>
    <xf numFmtId="9" fontId="4" fillId="0" borderId="15" xfId="0" applyNumberFormat="1" applyFont="1" applyBorder="1" applyAlignment="1">
      <alignment horizontal="center" vertical="center" wrapText="1"/>
    </xf>
    <xf numFmtId="0" fontId="4" fillId="0" borderId="20" xfId="0" applyNumberFormat="1" applyFont="1" applyBorder="1" applyAlignment="1">
      <alignment horizontal="center" vertical="center" wrapText="1"/>
    </xf>
    <xf numFmtId="9" fontId="4" fillId="0" borderId="20" xfId="0" applyNumberFormat="1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21" xfId="0" applyNumberFormat="1" applyFont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9" fontId="4" fillId="0" borderId="9" xfId="0" applyNumberFormat="1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justify" vertical="center" wrapText="1"/>
    </xf>
    <xf numFmtId="0" fontId="4" fillId="0" borderId="7" xfId="0" applyNumberFormat="1" applyFont="1" applyBorder="1" applyAlignment="1">
      <alignment horizontal="justify" vertical="center" wrapText="1"/>
    </xf>
    <xf numFmtId="0" fontId="4" fillId="0" borderId="7" xfId="0" applyFont="1" applyBorder="1" applyAlignment="1">
      <alignment horizontal="justify" vertical="center" wrapText="1"/>
    </xf>
    <xf numFmtId="0" fontId="11" fillId="0" borderId="10" xfId="0" applyNumberFormat="1" applyFont="1" applyBorder="1" applyAlignment="1"/>
    <xf numFmtId="0" fontId="3" fillId="6" borderId="10" xfId="0" applyNumberFormat="1" applyFont="1" applyFill="1" applyBorder="1" applyAlignment="1">
      <alignment horizontal="center"/>
    </xf>
    <xf numFmtId="0" fontId="3" fillId="6" borderId="13" xfId="0" applyNumberFormat="1" applyFont="1" applyFill="1" applyBorder="1" applyAlignment="1">
      <alignment horizontal="center"/>
    </xf>
    <xf numFmtId="0" fontId="3" fillId="6" borderId="20" xfId="0" applyNumberFormat="1" applyFont="1" applyFill="1" applyBorder="1" applyAlignment="1">
      <alignment horizontal="center"/>
    </xf>
    <xf numFmtId="0" fontId="3" fillId="6" borderId="14" xfId="0" applyNumberFormat="1" applyFont="1" applyFill="1" applyBorder="1" applyAlignment="1">
      <alignment horizontal="center"/>
    </xf>
    <xf numFmtId="0" fontId="16" fillId="0" borderId="10" xfId="0" applyNumberFormat="1" applyFont="1" applyBorder="1" applyAlignment="1">
      <alignment horizontal="center" vertical="center"/>
    </xf>
    <xf numFmtId="0" fontId="11" fillId="5" borderId="10" xfId="0" applyNumberFormat="1" applyFont="1" applyFill="1" applyBorder="1" applyAlignment="1">
      <alignment horizontal="center"/>
    </xf>
    <xf numFmtId="9" fontId="2" fillId="0" borderId="23" xfId="0" applyNumberFormat="1" applyFont="1" applyBorder="1" applyAlignment="1">
      <alignment horizontal="center" vertical="center" wrapText="1"/>
    </xf>
    <xf numFmtId="0" fontId="2" fillId="0" borderId="24" xfId="0" applyNumberFormat="1" applyFont="1" applyBorder="1" applyAlignment="1">
      <alignment horizontal="center" vertical="center" wrapText="1"/>
    </xf>
    <xf numFmtId="0" fontId="13" fillId="0" borderId="25" xfId="0" applyNumberFormat="1" applyFont="1" applyBorder="1" applyAlignment="1">
      <alignment horizontal="center" vertical="center" wrapText="1"/>
    </xf>
    <xf numFmtId="0" fontId="13" fillId="0" borderId="10" xfId="0" applyNumberFormat="1" applyFont="1" applyBorder="1" applyAlignment="1">
      <alignment horizontal="center" vertical="center" wrapText="1"/>
    </xf>
    <xf numFmtId="0" fontId="14" fillId="0" borderId="10" xfId="0" applyNumberFormat="1" applyFont="1" applyBorder="1" applyAlignment="1">
      <alignment horizontal="center" vertical="center" wrapText="1"/>
    </xf>
    <xf numFmtId="0" fontId="2" fillId="0" borderId="13" xfId="0" applyNumberFormat="1" applyFont="1" applyBorder="1" applyAlignment="1">
      <alignment horizontal="center" vertical="center" wrapText="1"/>
    </xf>
    <xf numFmtId="0" fontId="2" fillId="0" borderId="20" xfId="0" applyNumberFormat="1" applyFont="1" applyBorder="1" applyAlignment="1">
      <alignment horizontal="center" vertical="center" wrapText="1"/>
    </xf>
    <xf numFmtId="9" fontId="2" fillId="0" borderId="21" xfId="0" applyNumberFormat="1" applyFont="1" applyBorder="1" applyAlignment="1">
      <alignment horizontal="center" vertical="center" wrapText="1"/>
    </xf>
    <xf numFmtId="9" fontId="2" fillId="0" borderId="25" xfId="0" applyNumberFormat="1" applyFont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9" fontId="2" fillId="0" borderId="20" xfId="0" applyNumberFormat="1" applyFont="1" applyBorder="1" applyAlignment="1">
      <alignment horizontal="center" vertical="center" wrapText="1"/>
    </xf>
    <xf numFmtId="9" fontId="2" fillId="0" borderId="14" xfId="0" applyNumberFormat="1" applyFont="1" applyBorder="1" applyAlignment="1">
      <alignment horizontal="center" vertical="center" wrapText="1"/>
    </xf>
    <xf numFmtId="0" fontId="2" fillId="0" borderId="22" xfId="0" applyNumberFormat="1" applyFont="1" applyBorder="1" applyAlignment="1">
      <alignment horizontal="center" vertical="center" wrapText="1"/>
    </xf>
    <xf numFmtId="0" fontId="2" fillId="7" borderId="20" xfId="0" applyNumberFormat="1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9" fontId="2" fillId="0" borderId="14" xfId="0" applyNumberFormat="1" applyFont="1" applyBorder="1" applyAlignment="1">
      <alignment horizontal="justify" vertical="center" wrapText="1"/>
    </xf>
    <xf numFmtId="0" fontId="2" fillId="0" borderId="10" xfId="0" applyNumberFormat="1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6" fillId="0" borderId="10" xfId="0" applyNumberFormat="1" applyFont="1" applyBorder="1" applyAlignment="1">
      <alignment horizontal="center" vertical="center" wrapText="1"/>
    </xf>
    <xf numFmtId="0" fontId="11" fillId="7" borderId="10" xfId="0" applyNumberFormat="1" applyFont="1" applyFill="1" applyBorder="1" applyAlignment="1">
      <alignment horizontal="center"/>
    </xf>
    <xf numFmtId="0" fontId="11" fillId="8" borderId="10" xfId="0" applyNumberFormat="1" applyFont="1" applyFill="1" applyBorder="1" applyAlignment="1">
      <alignment horizontal="center"/>
    </xf>
    <xf numFmtId="0" fontId="11" fillId="9" borderId="10" xfId="0" applyNumberFormat="1" applyFont="1" applyFill="1" applyBorder="1" applyAlignment="1"/>
    <xf numFmtId="0" fontId="3" fillId="9" borderId="10" xfId="0" applyNumberFormat="1" applyFont="1" applyFill="1" applyBorder="1" applyAlignment="1">
      <alignment horizontal="center"/>
    </xf>
    <xf numFmtId="0" fontId="3" fillId="9" borderId="13" xfId="0" applyNumberFormat="1" applyFont="1" applyFill="1" applyBorder="1" applyAlignment="1">
      <alignment horizontal="center"/>
    </xf>
    <xf numFmtId="0" fontId="3" fillId="9" borderId="20" xfId="0" applyNumberFormat="1" applyFont="1" applyFill="1" applyBorder="1" applyAlignment="1">
      <alignment horizontal="center"/>
    </xf>
    <xf numFmtId="0" fontId="3" fillId="9" borderId="14" xfId="0" applyNumberFormat="1" applyFont="1" applyFill="1" applyBorder="1" applyAlignment="1">
      <alignment horizontal="center"/>
    </xf>
    <xf numFmtId="0" fontId="16" fillId="9" borderId="10" xfId="0" applyNumberFormat="1" applyFont="1" applyFill="1" applyBorder="1" applyAlignment="1">
      <alignment horizontal="center" vertical="center"/>
    </xf>
    <xf numFmtId="0" fontId="11" fillId="9" borderId="10" xfId="0" applyNumberFormat="1" applyFont="1" applyFill="1" applyBorder="1" applyAlignment="1">
      <alignment horizontal="center"/>
    </xf>
    <xf numFmtId="9" fontId="2" fillId="9" borderId="23" xfId="0" applyNumberFormat="1" applyFont="1" applyFill="1" applyBorder="1" applyAlignment="1">
      <alignment horizontal="center" vertical="center" wrapText="1"/>
    </xf>
    <xf numFmtId="0" fontId="2" fillId="9" borderId="24" xfId="0" applyNumberFormat="1" applyFont="1" applyFill="1" applyBorder="1" applyAlignment="1">
      <alignment horizontal="center" vertical="center" wrapText="1"/>
    </xf>
    <xf numFmtId="0" fontId="13" fillId="9" borderId="25" xfId="0" applyNumberFormat="1" applyFont="1" applyFill="1" applyBorder="1" applyAlignment="1">
      <alignment horizontal="center" vertical="center" wrapText="1"/>
    </xf>
    <xf numFmtId="0" fontId="13" fillId="9" borderId="10" xfId="0" applyNumberFormat="1" applyFont="1" applyFill="1" applyBorder="1" applyAlignment="1">
      <alignment horizontal="center" vertical="center" wrapText="1"/>
    </xf>
    <xf numFmtId="0" fontId="14" fillId="9" borderId="10" xfId="0" applyNumberFormat="1" applyFont="1" applyFill="1" applyBorder="1" applyAlignment="1">
      <alignment horizontal="center" vertical="center" wrapText="1"/>
    </xf>
    <xf numFmtId="0" fontId="2" fillId="9" borderId="13" xfId="0" applyNumberFormat="1" applyFont="1" applyFill="1" applyBorder="1" applyAlignment="1">
      <alignment horizontal="center" vertical="center" wrapText="1"/>
    </xf>
    <xf numFmtId="0" fontId="2" fillId="9" borderId="20" xfId="0" applyNumberFormat="1" applyFont="1" applyFill="1" applyBorder="1" applyAlignment="1">
      <alignment horizontal="center" vertical="center" wrapText="1"/>
    </xf>
    <xf numFmtId="9" fontId="2" fillId="9" borderId="21" xfId="0" applyNumberFormat="1" applyFont="1" applyFill="1" applyBorder="1" applyAlignment="1">
      <alignment horizontal="center" vertical="center" wrapText="1"/>
    </xf>
    <xf numFmtId="9" fontId="2" fillId="9" borderId="25" xfId="0" applyNumberFormat="1" applyFont="1" applyFill="1" applyBorder="1" applyAlignment="1">
      <alignment horizontal="center" vertical="center" wrapText="1"/>
    </xf>
    <xf numFmtId="9" fontId="2" fillId="9" borderId="20" xfId="0" applyNumberFormat="1" applyFont="1" applyFill="1" applyBorder="1" applyAlignment="1">
      <alignment horizontal="center" vertical="center" wrapText="1"/>
    </xf>
    <xf numFmtId="9" fontId="2" fillId="9" borderId="14" xfId="0" applyNumberFormat="1" applyFont="1" applyFill="1" applyBorder="1" applyAlignment="1">
      <alignment horizontal="center" vertical="center" wrapText="1"/>
    </xf>
    <xf numFmtId="0" fontId="2" fillId="9" borderId="22" xfId="0" applyNumberFormat="1" applyFont="1" applyFill="1" applyBorder="1" applyAlignment="1">
      <alignment horizontal="center" vertical="center" wrapText="1"/>
    </xf>
    <xf numFmtId="9" fontId="2" fillId="9" borderId="14" xfId="0" applyNumberFormat="1" applyFont="1" applyFill="1" applyBorder="1" applyAlignment="1">
      <alignment horizontal="justify" vertical="center" wrapText="1"/>
    </xf>
    <xf numFmtId="0" fontId="2" fillId="9" borderId="10" xfId="0" applyNumberFormat="1" applyFont="1" applyFill="1" applyBorder="1" applyAlignment="1">
      <alignment horizontal="justify" vertical="center" wrapText="1"/>
    </xf>
    <xf numFmtId="0" fontId="2" fillId="9" borderId="10" xfId="0" applyFont="1" applyFill="1" applyBorder="1" applyAlignment="1">
      <alignment horizontal="justify" vertical="center" wrapText="1"/>
    </xf>
    <xf numFmtId="1" fontId="2" fillId="0" borderId="13" xfId="0" applyNumberFormat="1" applyFont="1" applyBorder="1" applyAlignment="1">
      <alignment horizontal="center" vertical="center" wrapText="1"/>
    </xf>
    <xf numFmtId="1" fontId="2" fillId="0" borderId="20" xfId="0" applyNumberFormat="1" applyFont="1" applyBorder="1" applyAlignment="1">
      <alignment horizontal="center" vertical="center" wrapText="1"/>
    </xf>
    <xf numFmtId="0" fontId="2" fillId="0" borderId="26" xfId="0" applyNumberFormat="1" applyFont="1" applyBorder="1" applyAlignment="1">
      <alignment horizontal="justify" vertical="center" wrapText="1"/>
    </xf>
    <xf numFmtId="0" fontId="2" fillId="0" borderId="26" xfId="0" applyFont="1" applyBorder="1" applyAlignment="1">
      <alignment horizontal="justify" vertical="center" wrapText="1"/>
    </xf>
    <xf numFmtId="9" fontId="20" fillId="0" borderId="14" xfId="0" applyNumberFormat="1" applyFont="1" applyBorder="1" applyAlignment="1">
      <alignment wrapText="1"/>
    </xf>
    <xf numFmtId="0" fontId="20" fillId="0" borderId="27" xfId="0" applyNumberFormat="1" applyFont="1" applyBorder="1" applyAlignment="1">
      <alignment wrapText="1"/>
    </xf>
    <xf numFmtId="0" fontId="20" fillId="0" borderId="27" xfId="0" applyFont="1" applyBorder="1" applyAlignment="1">
      <alignment wrapText="1"/>
    </xf>
    <xf numFmtId="0" fontId="16" fillId="9" borderId="10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Border="1" applyAlignment="1">
      <alignment vertical="top" wrapText="1"/>
    </xf>
    <xf numFmtId="0" fontId="2" fillId="0" borderId="20" xfId="0" applyFont="1" applyBorder="1" applyAlignment="1">
      <alignment horizontal="center" vertical="center" wrapText="1"/>
    </xf>
    <xf numFmtId="0" fontId="11" fillId="10" borderId="10" xfId="0" applyNumberFormat="1" applyFont="1" applyFill="1" applyBorder="1" applyAlignment="1">
      <alignment horizontal="center"/>
    </xf>
    <xf numFmtId="0" fontId="11" fillId="10" borderId="10" xfId="0" applyNumberFormat="1" applyFont="1" applyFill="1" applyBorder="1" applyAlignment="1"/>
    <xf numFmtId="0" fontId="3" fillId="10" borderId="10" xfId="0" applyNumberFormat="1" applyFont="1" applyFill="1" applyBorder="1" applyAlignment="1">
      <alignment horizontal="center"/>
    </xf>
    <xf numFmtId="0" fontId="3" fillId="10" borderId="13" xfId="0" applyNumberFormat="1" applyFont="1" applyFill="1" applyBorder="1" applyAlignment="1">
      <alignment horizontal="center"/>
    </xf>
    <xf numFmtId="0" fontId="3" fillId="10" borderId="20" xfId="0" applyNumberFormat="1" applyFont="1" applyFill="1" applyBorder="1" applyAlignment="1">
      <alignment horizontal="center"/>
    </xf>
    <xf numFmtId="0" fontId="3" fillId="10" borderId="14" xfId="0" applyNumberFormat="1" applyFont="1" applyFill="1" applyBorder="1" applyAlignment="1">
      <alignment horizontal="center"/>
    </xf>
    <xf numFmtId="0" fontId="16" fillId="10" borderId="10" xfId="0" applyNumberFormat="1" applyFont="1" applyFill="1" applyBorder="1" applyAlignment="1">
      <alignment horizontal="center" vertical="center" wrapText="1"/>
    </xf>
    <xf numFmtId="9" fontId="2" fillId="10" borderId="23" xfId="0" applyNumberFormat="1" applyFont="1" applyFill="1" applyBorder="1" applyAlignment="1">
      <alignment horizontal="center" vertical="center" wrapText="1"/>
    </xf>
    <xf numFmtId="0" fontId="2" fillId="10" borderId="24" xfId="0" applyNumberFormat="1" applyFont="1" applyFill="1" applyBorder="1" applyAlignment="1">
      <alignment horizontal="center" vertical="center" wrapText="1"/>
    </xf>
    <xf numFmtId="0" fontId="13" fillId="10" borderId="25" xfId="0" applyNumberFormat="1" applyFont="1" applyFill="1" applyBorder="1" applyAlignment="1">
      <alignment horizontal="center" vertical="center" wrapText="1"/>
    </xf>
    <xf numFmtId="0" fontId="13" fillId="10" borderId="10" xfId="0" applyNumberFormat="1" applyFont="1" applyFill="1" applyBorder="1" applyAlignment="1">
      <alignment horizontal="center" vertical="center" wrapText="1"/>
    </xf>
    <xf numFmtId="0" fontId="14" fillId="10" borderId="10" xfId="0" applyNumberFormat="1" applyFont="1" applyFill="1" applyBorder="1" applyAlignment="1">
      <alignment horizontal="center" vertical="center" wrapText="1"/>
    </xf>
    <xf numFmtId="1" fontId="2" fillId="10" borderId="13" xfId="0" applyNumberFormat="1" applyFont="1" applyFill="1" applyBorder="1" applyAlignment="1">
      <alignment horizontal="center" vertical="center" wrapText="1"/>
    </xf>
    <xf numFmtId="1" fontId="2" fillId="10" borderId="20" xfId="0" applyNumberFormat="1" applyFont="1" applyFill="1" applyBorder="1" applyAlignment="1">
      <alignment horizontal="center" vertical="center" wrapText="1"/>
    </xf>
    <xf numFmtId="9" fontId="2" fillId="10" borderId="21" xfId="0" applyNumberFormat="1" applyFont="1" applyFill="1" applyBorder="1" applyAlignment="1">
      <alignment horizontal="center" vertical="center" wrapText="1"/>
    </xf>
    <xf numFmtId="9" fontId="2" fillId="10" borderId="25" xfId="0" applyNumberFormat="1" applyFont="1" applyFill="1" applyBorder="1" applyAlignment="1">
      <alignment horizontal="center" vertical="center" wrapText="1"/>
    </xf>
    <xf numFmtId="0" fontId="2" fillId="10" borderId="13" xfId="0" applyNumberFormat="1" applyFont="1" applyFill="1" applyBorder="1" applyAlignment="1">
      <alignment horizontal="center" vertical="center" wrapText="1"/>
    </xf>
    <xf numFmtId="0" fontId="2" fillId="10" borderId="20" xfId="0" applyNumberFormat="1" applyFont="1" applyFill="1" applyBorder="1" applyAlignment="1">
      <alignment horizontal="center" vertical="center" wrapText="1"/>
    </xf>
    <xf numFmtId="9" fontId="2" fillId="10" borderId="20" xfId="0" applyNumberFormat="1" applyFont="1" applyFill="1" applyBorder="1" applyAlignment="1">
      <alignment horizontal="center" vertical="center" wrapText="1"/>
    </xf>
    <xf numFmtId="9" fontId="2" fillId="10" borderId="14" xfId="0" applyNumberFormat="1" applyFont="1" applyFill="1" applyBorder="1" applyAlignment="1">
      <alignment horizontal="center" vertical="center" wrapText="1"/>
    </xf>
    <xf numFmtId="0" fontId="2" fillId="10" borderId="22" xfId="0" applyNumberFormat="1" applyFont="1" applyFill="1" applyBorder="1" applyAlignment="1">
      <alignment horizontal="center" vertical="center" wrapText="1"/>
    </xf>
    <xf numFmtId="9" fontId="2" fillId="10" borderId="14" xfId="0" applyNumberFormat="1" applyFont="1" applyFill="1" applyBorder="1" applyAlignment="1">
      <alignment horizontal="justify" vertical="center" wrapText="1"/>
    </xf>
    <xf numFmtId="0" fontId="2" fillId="10" borderId="10" xfId="0" applyNumberFormat="1" applyFont="1" applyFill="1" applyBorder="1" applyAlignment="1">
      <alignment horizontal="justify" vertical="center" wrapText="1"/>
    </xf>
    <xf numFmtId="0" fontId="2" fillId="10" borderId="10" xfId="0" applyFont="1" applyFill="1" applyBorder="1" applyAlignment="1">
      <alignment horizontal="justify" vertical="center" wrapText="1"/>
    </xf>
    <xf numFmtId="0" fontId="11" fillId="2" borderId="10" xfId="0" applyNumberFormat="1" applyFont="1" applyFill="1" applyBorder="1" applyAlignment="1">
      <alignment horizontal="center"/>
    </xf>
    <xf numFmtId="0" fontId="11" fillId="11" borderId="10" xfId="0" applyNumberFormat="1" applyFont="1" applyFill="1" applyBorder="1" applyAlignment="1">
      <alignment horizontal="center"/>
    </xf>
    <xf numFmtId="0" fontId="11" fillId="12" borderId="10" xfId="0" applyNumberFormat="1" applyFont="1" applyFill="1" applyBorder="1" applyAlignment="1">
      <alignment horizontal="center"/>
    </xf>
    <xf numFmtId="0" fontId="3" fillId="6" borderId="10" xfId="0" applyNumberFormat="1" applyFont="1" applyFill="1" applyBorder="1" applyAlignment="1">
      <alignment horizontal="center" vertical="center" wrapText="1"/>
    </xf>
    <xf numFmtId="0" fontId="3" fillId="6" borderId="14" xfId="0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1" fontId="2" fillId="0" borderId="24" xfId="0" applyNumberFormat="1" applyFont="1" applyBorder="1" applyAlignment="1">
      <alignment horizontal="center" vertical="center" wrapText="1"/>
    </xf>
    <xf numFmtId="0" fontId="8" fillId="6" borderId="14" xfId="0" applyNumberFormat="1" applyFont="1" applyFill="1" applyBorder="1" applyAlignment="1">
      <alignment horizontal="center" vertical="center" wrapText="1"/>
    </xf>
    <xf numFmtId="0" fontId="11" fillId="5" borderId="10" xfId="0" applyNumberFormat="1" applyFont="1" applyFill="1" applyBorder="1" applyAlignment="1">
      <alignment horizontal="center" vertical="center"/>
    </xf>
    <xf numFmtId="0" fontId="16" fillId="10" borderId="10" xfId="0" applyNumberFormat="1" applyFont="1" applyFill="1" applyBorder="1" applyAlignment="1">
      <alignment horizontal="center" vertical="center"/>
    </xf>
    <xf numFmtId="0" fontId="11" fillId="10" borderId="10" xfId="0" applyNumberFormat="1" applyFont="1" applyFill="1" applyBorder="1" applyAlignment="1">
      <alignment horizontal="center" vertical="center"/>
    </xf>
    <xf numFmtId="0" fontId="11" fillId="13" borderId="10" xfId="0" applyNumberFormat="1" applyFont="1" applyFill="1" applyBorder="1" applyAlignment="1"/>
    <xf numFmtId="0" fontId="3" fillId="13" borderId="10" xfId="0" applyNumberFormat="1" applyFont="1" applyFill="1" applyBorder="1" applyAlignment="1">
      <alignment horizontal="center"/>
    </xf>
    <xf numFmtId="0" fontId="3" fillId="13" borderId="13" xfId="0" applyNumberFormat="1" applyFont="1" applyFill="1" applyBorder="1" applyAlignment="1">
      <alignment horizontal="center"/>
    </xf>
    <xf numFmtId="0" fontId="3" fillId="13" borderId="20" xfId="0" applyNumberFormat="1" applyFont="1" applyFill="1" applyBorder="1" applyAlignment="1">
      <alignment horizontal="center"/>
    </xf>
    <xf numFmtId="0" fontId="3" fillId="13" borderId="14" xfId="0" applyNumberFormat="1" applyFont="1" applyFill="1" applyBorder="1" applyAlignment="1">
      <alignment horizontal="center"/>
    </xf>
    <xf numFmtId="0" fontId="16" fillId="13" borderId="10" xfId="0" applyNumberFormat="1" applyFont="1" applyFill="1" applyBorder="1" applyAlignment="1">
      <alignment horizontal="center" vertical="center" wrapText="1"/>
    </xf>
    <xf numFmtId="0" fontId="11" fillId="13" borderId="10" xfId="0" applyNumberFormat="1" applyFont="1" applyFill="1" applyBorder="1" applyAlignment="1">
      <alignment horizontal="center"/>
    </xf>
    <xf numFmtId="9" fontId="2" fillId="13" borderId="23" xfId="0" applyNumberFormat="1" applyFont="1" applyFill="1" applyBorder="1" applyAlignment="1">
      <alignment horizontal="center" vertical="center" wrapText="1"/>
    </xf>
    <xf numFmtId="0" fontId="2" fillId="13" borderId="24" xfId="0" applyNumberFormat="1" applyFont="1" applyFill="1" applyBorder="1" applyAlignment="1">
      <alignment horizontal="center" vertical="center" wrapText="1"/>
    </xf>
    <xf numFmtId="0" fontId="13" fillId="13" borderId="25" xfId="0" applyNumberFormat="1" applyFont="1" applyFill="1" applyBorder="1" applyAlignment="1">
      <alignment horizontal="center" vertical="center" wrapText="1"/>
    </xf>
    <xf numFmtId="0" fontId="13" fillId="13" borderId="10" xfId="0" applyNumberFormat="1" applyFont="1" applyFill="1" applyBorder="1" applyAlignment="1">
      <alignment horizontal="center" vertical="center" wrapText="1"/>
    </xf>
    <xf numFmtId="0" fontId="14" fillId="13" borderId="10" xfId="0" applyNumberFormat="1" applyFont="1" applyFill="1" applyBorder="1" applyAlignment="1">
      <alignment horizontal="center" vertical="center" wrapText="1"/>
    </xf>
    <xf numFmtId="0" fontId="2" fillId="13" borderId="13" xfId="0" applyNumberFormat="1" applyFont="1" applyFill="1" applyBorder="1" applyAlignment="1">
      <alignment horizontal="center" vertical="center" wrapText="1"/>
    </xf>
    <xf numFmtId="0" fontId="2" fillId="13" borderId="20" xfId="0" applyNumberFormat="1" applyFont="1" applyFill="1" applyBorder="1" applyAlignment="1">
      <alignment horizontal="center" vertical="center" wrapText="1"/>
    </xf>
    <xf numFmtId="9" fontId="2" fillId="13" borderId="21" xfId="0" applyNumberFormat="1" applyFont="1" applyFill="1" applyBorder="1" applyAlignment="1">
      <alignment horizontal="center" vertical="center" wrapText="1"/>
    </xf>
    <xf numFmtId="9" fontId="2" fillId="13" borderId="25" xfId="0" applyNumberFormat="1" applyFont="1" applyFill="1" applyBorder="1" applyAlignment="1">
      <alignment horizontal="center" vertical="center" wrapText="1"/>
    </xf>
    <xf numFmtId="9" fontId="2" fillId="13" borderId="20" xfId="0" applyNumberFormat="1" applyFont="1" applyFill="1" applyBorder="1" applyAlignment="1">
      <alignment horizontal="center" vertical="center" wrapText="1"/>
    </xf>
    <xf numFmtId="9" fontId="2" fillId="13" borderId="14" xfId="0" applyNumberFormat="1" applyFont="1" applyFill="1" applyBorder="1" applyAlignment="1">
      <alignment horizontal="center" vertical="center" wrapText="1"/>
    </xf>
    <xf numFmtId="0" fontId="2" fillId="13" borderId="22" xfId="0" applyNumberFormat="1" applyFont="1" applyFill="1" applyBorder="1" applyAlignment="1">
      <alignment horizontal="center" vertical="center" wrapText="1"/>
    </xf>
    <xf numFmtId="9" fontId="2" fillId="13" borderId="14" xfId="0" applyNumberFormat="1" applyFont="1" applyFill="1" applyBorder="1" applyAlignment="1">
      <alignment horizontal="justify" vertical="center" wrapText="1"/>
    </xf>
    <xf numFmtId="0" fontId="2" fillId="13" borderId="10" xfId="0" applyNumberFormat="1" applyFont="1" applyFill="1" applyBorder="1" applyAlignment="1">
      <alignment horizontal="justify" vertical="center" wrapText="1"/>
    </xf>
    <xf numFmtId="0" fontId="2" fillId="13" borderId="10" xfId="0" applyFont="1" applyFill="1" applyBorder="1" applyAlignment="1">
      <alignment horizontal="justify" vertical="center" wrapText="1"/>
    </xf>
    <xf numFmtId="0" fontId="8" fillId="6" borderId="14" xfId="0" applyNumberFormat="1" applyFont="1" applyFill="1" applyBorder="1" applyAlignment="1">
      <alignment horizontal="center" wrapText="1"/>
    </xf>
    <xf numFmtId="0" fontId="11" fillId="8" borderId="10" xfId="0" applyNumberFormat="1" applyFont="1" applyFill="1" applyBorder="1" applyAlignment="1">
      <alignment horizontal="center" vertical="center"/>
    </xf>
    <xf numFmtId="9" fontId="16" fillId="0" borderId="14" xfId="0" applyNumberFormat="1" applyFont="1" applyBorder="1" applyAlignment="1">
      <alignment horizontal="left" vertical="center" wrapText="1"/>
    </xf>
    <xf numFmtId="0" fontId="16" fillId="0" borderId="10" xfId="0" applyNumberFormat="1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3" fillId="6" borderId="10" xfId="0" applyNumberFormat="1" applyFont="1" applyFill="1" applyBorder="1" applyAlignment="1">
      <alignment horizontal="left"/>
    </xf>
    <xf numFmtId="0" fontId="3" fillId="6" borderId="28" xfId="0" applyNumberFormat="1" applyFont="1" applyFill="1" applyBorder="1" applyAlignment="1">
      <alignment horizontal="center"/>
    </xf>
    <xf numFmtId="0" fontId="3" fillId="6" borderId="29" xfId="0" applyNumberFormat="1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9" fontId="16" fillId="0" borderId="10" xfId="0" applyNumberFormat="1" applyFont="1" applyBorder="1" applyAlignment="1">
      <alignment horizontal="center" vertical="center"/>
    </xf>
    <xf numFmtId="0" fontId="11" fillId="0" borderId="10" xfId="0" applyNumberFormat="1" applyFont="1" applyBorder="1" applyAlignment="1">
      <alignment horizontal="center"/>
    </xf>
    <xf numFmtId="0" fontId="2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3" fillId="6" borderId="32" xfId="0" applyNumberFormat="1" applyFont="1" applyFill="1" applyBorder="1" applyAlignment="1">
      <alignment horizontal="center"/>
    </xf>
    <xf numFmtId="0" fontId="3" fillId="6" borderId="33" xfId="0" applyNumberFormat="1" applyFont="1" applyFill="1" applyBorder="1" applyAlignment="1">
      <alignment horizont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34" xfId="0" applyNumberFormat="1" applyFont="1" applyBorder="1" applyAlignment="1">
      <alignment horizontal="center" vertical="center" wrapText="1"/>
    </xf>
    <xf numFmtId="0" fontId="16" fillId="0" borderId="35" xfId="0" applyNumberFormat="1" applyFont="1" applyBorder="1" applyAlignment="1">
      <alignment horizontal="center" vertical="center"/>
    </xf>
    <xf numFmtId="0" fontId="3" fillId="6" borderId="36" xfId="0" applyFont="1" applyFill="1" applyBorder="1" applyAlignment="1">
      <alignment horizontal="center"/>
    </xf>
    <xf numFmtId="0" fontId="16" fillId="0" borderId="26" xfId="0" applyFont="1" applyBorder="1" applyAlignment="1">
      <alignment horizontal="center" vertical="center"/>
    </xf>
    <xf numFmtId="0" fontId="11" fillId="8" borderId="26" xfId="0" applyNumberFormat="1" applyFont="1" applyFill="1" applyBorder="1" applyAlignment="1">
      <alignment horizontal="center"/>
    </xf>
    <xf numFmtId="0" fontId="3" fillId="9" borderId="30" xfId="0" applyNumberFormat="1" applyFont="1" applyFill="1" applyBorder="1" applyAlignment="1">
      <alignment horizontal="center"/>
    </xf>
    <xf numFmtId="0" fontId="3" fillId="9" borderId="31" xfId="0" applyNumberFormat="1" applyFont="1" applyFill="1" applyBorder="1" applyAlignment="1">
      <alignment horizontal="center"/>
    </xf>
    <xf numFmtId="0" fontId="3" fillId="9" borderId="37" xfId="0" applyNumberFormat="1" applyFont="1" applyFill="1" applyBorder="1" applyAlignment="1">
      <alignment horizontal="center"/>
    </xf>
    <xf numFmtId="0" fontId="16" fillId="9" borderId="34" xfId="0" applyNumberFormat="1" applyFont="1" applyFill="1" applyBorder="1" applyAlignment="1">
      <alignment horizontal="center" vertical="center"/>
    </xf>
    <xf numFmtId="0" fontId="11" fillId="9" borderId="34" xfId="0" applyNumberFormat="1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 vertical="center" wrapText="1"/>
    </xf>
    <xf numFmtId="0" fontId="3" fillId="6" borderId="38" xfId="0" applyNumberFormat="1" applyFont="1" applyFill="1" applyBorder="1" applyAlignment="1">
      <alignment horizontal="center"/>
    </xf>
    <xf numFmtId="0" fontId="11" fillId="11" borderId="35" xfId="0" applyNumberFormat="1" applyFont="1" applyFill="1" applyBorder="1" applyAlignment="1">
      <alignment horizontal="center"/>
    </xf>
    <xf numFmtId="0" fontId="11" fillId="0" borderId="10" xfId="0" applyNumberFormat="1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6" fillId="0" borderId="35" xfId="0" applyNumberFormat="1" applyFont="1" applyBorder="1" applyAlignment="1">
      <alignment horizontal="center" vertical="center" wrapText="1"/>
    </xf>
    <xf numFmtId="0" fontId="16" fillId="0" borderId="26" xfId="0" applyNumberFormat="1" applyFont="1" applyBorder="1" applyAlignment="1">
      <alignment horizontal="center" vertical="center"/>
    </xf>
    <xf numFmtId="0" fontId="8" fillId="6" borderId="36" xfId="0" applyNumberFormat="1" applyFont="1" applyFill="1" applyBorder="1" applyAlignment="1">
      <alignment horizontal="center" wrapText="1"/>
    </xf>
    <xf numFmtId="0" fontId="11" fillId="14" borderId="10" xfId="0" applyNumberFormat="1" applyFont="1" applyFill="1" applyBorder="1" applyAlignment="1">
      <alignment horizontal="center"/>
    </xf>
    <xf numFmtId="0" fontId="8" fillId="6" borderId="37" xfId="0" applyNumberFormat="1" applyFont="1" applyFill="1" applyBorder="1" applyAlignment="1">
      <alignment horizontal="center" wrapText="1"/>
    </xf>
    <xf numFmtId="0" fontId="3" fillId="6" borderId="38" xfId="0" applyFont="1" applyFill="1" applyBorder="1" applyAlignment="1">
      <alignment horizontal="center"/>
    </xf>
    <xf numFmtId="0" fontId="13" fillId="0" borderId="11" xfId="0" applyNumberFormat="1" applyFont="1" applyBorder="1" applyAlignment="1">
      <alignment horizontal="center" vertical="center" wrapText="1"/>
    </xf>
    <xf numFmtId="0" fontId="2" fillId="0" borderId="39" xfId="0" applyNumberFormat="1" applyFont="1" applyBorder="1" applyAlignment="1">
      <alignment horizontal="center" vertical="center" wrapText="1"/>
    </xf>
    <xf numFmtId="0" fontId="2" fillId="0" borderId="40" xfId="0" applyNumberFormat="1" applyFont="1" applyBorder="1" applyAlignment="1">
      <alignment horizontal="center" vertical="center" wrapText="1"/>
    </xf>
    <xf numFmtId="0" fontId="11" fillId="14" borderId="10" xfId="0" applyNumberFormat="1" applyFont="1" applyFill="1" applyBorder="1" applyAlignment="1"/>
    <xf numFmtId="0" fontId="3" fillId="14" borderId="10" xfId="0" applyNumberFormat="1" applyFont="1" applyFill="1" applyBorder="1" applyAlignment="1">
      <alignment horizontal="center"/>
    </xf>
    <xf numFmtId="0" fontId="3" fillId="14" borderId="13" xfId="0" applyNumberFormat="1" applyFont="1" applyFill="1" applyBorder="1" applyAlignment="1">
      <alignment horizontal="center"/>
    </xf>
    <xf numFmtId="0" fontId="3" fillId="14" borderId="20" xfId="0" applyNumberFormat="1" applyFont="1" applyFill="1" applyBorder="1" applyAlignment="1">
      <alignment horizontal="center"/>
    </xf>
    <xf numFmtId="0" fontId="3" fillId="14" borderId="14" xfId="0" applyNumberFormat="1" applyFont="1" applyFill="1" applyBorder="1" applyAlignment="1">
      <alignment horizontal="center"/>
    </xf>
    <xf numFmtId="0" fontId="16" fillId="14" borderId="10" xfId="0" applyNumberFormat="1" applyFont="1" applyFill="1" applyBorder="1" applyAlignment="1">
      <alignment horizontal="center" vertical="center" wrapText="1"/>
    </xf>
    <xf numFmtId="9" fontId="2" fillId="14" borderId="23" xfId="0" applyNumberFormat="1" applyFont="1" applyFill="1" applyBorder="1" applyAlignment="1">
      <alignment horizontal="center" vertical="center" wrapText="1"/>
    </xf>
    <xf numFmtId="0" fontId="2" fillId="14" borderId="24" xfId="0" applyNumberFormat="1" applyFont="1" applyFill="1" applyBorder="1" applyAlignment="1">
      <alignment horizontal="center" vertical="center" wrapText="1"/>
    </xf>
    <xf numFmtId="0" fontId="13" fillId="14" borderId="25" xfId="0" applyNumberFormat="1" applyFont="1" applyFill="1" applyBorder="1" applyAlignment="1">
      <alignment horizontal="center" vertical="center" wrapText="1"/>
    </xf>
    <xf numFmtId="0" fontId="13" fillId="14" borderId="3" xfId="0" applyNumberFormat="1" applyFont="1" applyFill="1" applyBorder="1" applyAlignment="1">
      <alignment horizontal="center" vertical="center" wrapText="1"/>
    </xf>
    <xf numFmtId="0" fontId="14" fillId="14" borderId="10" xfId="0" applyNumberFormat="1" applyFont="1" applyFill="1" applyBorder="1" applyAlignment="1">
      <alignment horizontal="center" vertical="center" wrapText="1"/>
    </xf>
    <xf numFmtId="1" fontId="2" fillId="14" borderId="13" xfId="0" applyNumberFormat="1" applyFont="1" applyFill="1" applyBorder="1" applyAlignment="1">
      <alignment horizontal="center" vertical="center" wrapText="1"/>
    </xf>
    <xf numFmtId="1" fontId="2" fillId="14" borderId="20" xfId="0" applyNumberFormat="1" applyFont="1" applyFill="1" applyBorder="1" applyAlignment="1">
      <alignment horizontal="center" vertical="center" wrapText="1"/>
    </xf>
    <xf numFmtId="9" fontId="2" fillId="14" borderId="21" xfId="0" applyNumberFormat="1" applyFont="1" applyFill="1" applyBorder="1" applyAlignment="1">
      <alignment horizontal="center" vertical="center" wrapText="1"/>
    </xf>
    <xf numFmtId="9" fontId="2" fillId="14" borderId="25" xfId="0" applyNumberFormat="1" applyFont="1" applyFill="1" applyBorder="1" applyAlignment="1">
      <alignment horizontal="center" vertical="center" wrapText="1"/>
    </xf>
    <xf numFmtId="0" fontId="2" fillId="14" borderId="13" xfId="0" applyNumberFormat="1" applyFont="1" applyFill="1" applyBorder="1" applyAlignment="1">
      <alignment horizontal="center" vertical="center" wrapText="1"/>
    </xf>
    <xf numFmtId="0" fontId="2" fillId="14" borderId="20" xfId="0" applyNumberFormat="1" applyFont="1" applyFill="1" applyBorder="1" applyAlignment="1">
      <alignment horizontal="center" vertical="center" wrapText="1"/>
    </xf>
    <xf numFmtId="9" fontId="2" fillId="14" borderId="20" xfId="0" applyNumberFormat="1" applyFont="1" applyFill="1" applyBorder="1" applyAlignment="1">
      <alignment horizontal="center" vertical="center" wrapText="1"/>
    </xf>
    <xf numFmtId="9" fontId="2" fillId="14" borderId="14" xfId="0" applyNumberFormat="1" applyFont="1" applyFill="1" applyBorder="1" applyAlignment="1">
      <alignment horizontal="center" vertical="center" wrapText="1"/>
    </xf>
    <xf numFmtId="0" fontId="2" fillId="14" borderId="22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0" borderId="42" xfId="0" applyNumberFormat="1" applyFont="1" applyBorder="1" applyAlignment="1">
      <alignment horizontal="center" vertical="center" wrapText="1"/>
    </xf>
    <xf numFmtId="0" fontId="2" fillId="7" borderId="43" xfId="0" applyNumberFormat="1" applyFont="1" applyFill="1" applyBorder="1" applyAlignment="1">
      <alignment horizontal="center" vertical="center" wrapText="1"/>
    </xf>
    <xf numFmtId="9" fontId="2" fillId="0" borderId="44" xfId="0" applyNumberFormat="1" applyFont="1" applyBorder="1" applyAlignment="1">
      <alignment horizontal="center" vertical="center" wrapText="1"/>
    </xf>
    <xf numFmtId="9" fontId="2" fillId="14" borderId="44" xfId="0" applyNumberFormat="1" applyFont="1" applyFill="1" applyBorder="1" applyAlignment="1">
      <alignment horizontal="center" vertical="center" wrapText="1"/>
    </xf>
    <xf numFmtId="9" fontId="2" fillId="14" borderId="14" xfId="0" applyNumberFormat="1" applyFont="1" applyFill="1" applyBorder="1" applyAlignment="1">
      <alignment horizontal="justify" vertical="center" wrapText="1"/>
    </xf>
    <xf numFmtId="0" fontId="2" fillId="14" borderId="10" xfId="0" applyNumberFormat="1" applyFont="1" applyFill="1" applyBorder="1" applyAlignment="1">
      <alignment horizontal="justify" vertical="center" wrapText="1"/>
    </xf>
    <xf numFmtId="0" fontId="2" fillId="14" borderId="10" xfId="0" applyFont="1" applyFill="1" applyBorder="1" applyAlignment="1">
      <alignment horizontal="justify" vertical="center" wrapText="1"/>
    </xf>
    <xf numFmtId="0" fontId="2" fillId="0" borderId="45" xfId="0" applyNumberFormat="1" applyFont="1" applyBorder="1" applyAlignment="1">
      <alignment horizontal="center" vertical="center" wrapText="1"/>
    </xf>
    <xf numFmtId="0" fontId="2" fillId="0" borderId="46" xfId="0" applyNumberFormat="1" applyFont="1" applyBorder="1" applyAlignment="1">
      <alignment horizontal="center" vertical="center" wrapText="1"/>
    </xf>
    <xf numFmtId="0" fontId="11" fillId="15" borderId="10" xfId="0" applyNumberFormat="1" applyFont="1" applyFill="1" applyBorder="1" applyAlignment="1">
      <alignment horizontal="center"/>
    </xf>
    <xf numFmtId="1" fontId="2" fillId="9" borderId="13" xfId="0" applyNumberFormat="1" applyFont="1" applyFill="1" applyBorder="1" applyAlignment="1">
      <alignment horizontal="center" vertical="center" wrapText="1"/>
    </xf>
    <xf numFmtId="1" fontId="2" fillId="9" borderId="20" xfId="0" applyNumberFormat="1" applyFont="1" applyFill="1" applyBorder="1" applyAlignment="1">
      <alignment horizontal="center" vertical="center" wrapText="1"/>
    </xf>
    <xf numFmtId="9" fontId="20" fillId="0" borderId="14" xfId="0" applyNumberFormat="1" applyFont="1" applyBorder="1" applyAlignment="1">
      <alignment horizontal="left" vertical="center" wrapText="1"/>
    </xf>
    <xf numFmtId="0" fontId="20" fillId="0" borderId="10" xfId="0" applyNumberFormat="1" applyFont="1" applyBorder="1" applyAlignment="1">
      <alignment horizontal="left" vertical="center" wrapText="1"/>
    </xf>
    <xf numFmtId="0" fontId="20" fillId="0" borderId="10" xfId="0" applyFont="1" applyBorder="1" applyAlignment="1">
      <alignment horizontal="left" vertical="center" wrapText="1"/>
    </xf>
    <xf numFmtId="1" fontId="3" fillId="6" borderId="28" xfId="0" applyNumberFormat="1" applyFont="1" applyFill="1" applyBorder="1" applyAlignment="1">
      <alignment horizontal="center"/>
    </xf>
    <xf numFmtId="1" fontId="3" fillId="6" borderId="29" xfId="0" applyNumberFormat="1" applyFont="1" applyFill="1" applyBorder="1" applyAlignment="1">
      <alignment horizontal="center"/>
    </xf>
    <xf numFmtId="0" fontId="11" fillId="0" borderId="11" xfId="0" applyNumberFormat="1" applyFont="1" applyBorder="1" applyAlignment="1"/>
    <xf numFmtId="0" fontId="3" fillId="6" borderId="11" xfId="0" applyNumberFormat="1" applyFont="1" applyFill="1" applyBorder="1" applyAlignment="1">
      <alignment horizontal="center"/>
    </xf>
    <xf numFmtId="0" fontId="3" fillId="6" borderId="12" xfId="0" applyNumberFormat="1" applyFont="1" applyFill="1" applyBorder="1" applyAlignment="1">
      <alignment horizontal="center"/>
    </xf>
    <xf numFmtId="0" fontId="3" fillId="6" borderId="1" xfId="0" applyNumberFormat="1" applyFont="1" applyFill="1" applyBorder="1" applyAlignment="1">
      <alignment horizontal="center"/>
    </xf>
    <xf numFmtId="0" fontId="3" fillId="6" borderId="2" xfId="0" applyNumberFormat="1" applyFont="1" applyFill="1" applyBorder="1" applyAlignment="1">
      <alignment horizontal="center"/>
    </xf>
    <xf numFmtId="0" fontId="16" fillId="0" borderId="11" xfId="0" applyNumberFormat="1" applyFont="1" applyBorder="1" applyAlignment="1">
      <alignment horizontal="center" vertical="center"/>
    </xf>
    <xf numFmtId="0" fontId="11" fillId="8" borderId="11" xfId="0" applyNumberFormat="1" applyFont="1" applyFill="1" applyBorder="1" applyAlignment="1">
      <alignment horizontal="center"/>
    </xf>
    <xf numFmtId="9" fontId="2" fillId="0" borderId="47" xfId="0" applyNumberFormat="1" applyFont="1" applyBorder="1" applyAlignment="1">
      <alignment horizontal="center" vertical="center" wrapText="1"/>
    </xf>
    <xf numFmtId="0" fontId="2" fillId="0" borderId="48" xfId="0" applyNumberFormat="1" applyFont="1" applyBorder="1" applyAlignment="1">
      <alignment horizontal="center" vertical="center" wrapText="1"/>
    </xf>
    <xf numFmtId="0" fontId="13" fillId="0" borderId="49" xfId="0" applyNumberFormat="1" applyFont="1" applyBorder="1" applyAlignment="1">
      <alignment horizontal="center" vertical="center" wrapText="1"/>
    </xf>
    <xf numFmtId="0" fontId="14" fillId="0" borderId="11" xfId="0" applyNumberFormat="1" applyFont="1" applyBorder="1" applyAlignment="1">
      <alignment horizontal="center" vertical="center" wrapText="1"/>
    </xf>
    <xf numFmtId="1" fontId="2" fillId="0" borderId="12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0" borderId="2" xfId="0" applyNumberFormat="1" applyFont="1" applyBorder="1" applyAlignment="1">
      <alignment horizontal="center" vertical="center" wrapText="1"/>
    </xf>
    <xf numFmtId="0" fontId="2" fillId="0" borderId="12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9" fontId="2" fillId="0" borderId="50" xfId="0" applyNumberFormat="1" applyFont="1" applyBorder="1" applyAlignment="1">
      <alignment horizontal="center" vertical="center" wrapText="1"/>
    </xf>
    <xf numFmtId="0" fontId="2" fillId="0" borderId="51" xfId="0" applyNumberFormat="1" applyFont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9" fontId="2" fillId="0" borderId="2" xfId="0" applyNumberFormat="1" applyFont="1" applyBorder="1" applyAlignment="1">
      <alignment horizontal="justify" vertical="center" wrapText="1"/>
    </xf>
    <xf numFmtId="0" fontId="2" fillId="0" borderId="11" xfId="0" applyNumberFormat="1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3" fillId="0" borderId="7" xfId="0" applyNumberFormat="1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right"/>
    </xf>
    <xf numFmtId="0" fontId="11" fillId="0" borderId="6" xfId="0" applyFont="1" applyBorder="1" applyAlignment="1">
      <alignment horizontal="center"/>
    </xf>
    <xf numFmtId="0" fontId="3" fillId="0" borderId="4" xfId="0" applyFont="1" applyBorder="1" applyAlignment="1">
      <alignment horizontal="right"/>
    </xf>
    <xf numFmtId="9" fontId="2" fillId="0" borderId="5" xfId="0" applyNumberFormat="1" applyFont="1" applyBorder="1" applyAlignment="1">
      <alignment horizontal="center" vertical="center" wrapText="1"/>
    </xf>
    <xf numFmtId="0" fontId="2" fillId="0" borderId="6" xfId="0" applyNumberFormat="1" applyFont="1" applyBorder="1" applyAlignment="1">
      <alignment horizontal="center" vertical="center" wrapText="1"/>
    </xf>
    <xf numFmtId="0" fontId="24" fillId="0" borderId="3" xfId="0" applyNumberFormat="1" applyFont="1" applyBorder="1" applyAlignment="1">
      <alignment horizontal="center" vertical="center" wrapText="1"/>
    </xf>
    <xf numFmtId="0" fontId="25" fillId="4" borderId="3" xfId="0" applyNumberFormat="1" applyFont="1" applyFill="1" applyBorder="1" applyAlignment="1">
      <alignment horizontal="center" vertical="center" wrapText="1"/>
    </xf>
    <xf numFmtId="0" fontId="2" fillId="4" borderId="3" xfId="0" applyNumberFormat="1" applyFont="1" applyFill="1" applyBorder="1" applyAlignment="1">
      <alignment horizontal="center" vertical="center" wrapText="1"/>
    </xf>
    <xf numFmtId="1" fontId="2" fillId="5" borderId="4" xfId="0" applyNumberFormat="1" applyFont="1" applyFill="1" applyBorder="1" applyAlignment="1">
      <alignment horizontal="center" vertical="center" wrapText="1"/>
    </xf>
    <xf numFmtId="1" fontId="2" fillId="5" borderId="6" xfId="0" applyNumberFormat="1" applyFont="1" applyFill="1" applyBorder="1" applyAlignment="1">
      <alignment horizontal="center" vertical="center" wrapText="1"/>
    </xf>
    <xf numFmtId="164" fontId="26" fillId="5" borderId="3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9" fontId="4" fillId="0" borderId="5" xfId="0" applyNumberFormat="1" applyFont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9" fontId="4" fillId="0" borderId="52" xfId="0" applyNumberFormat="1" applyFont="1" applyBorder="1" applyAlignment="1">
      <alignment horizontal="center" vertical="center" wrapText="1"/>
    </xf>
    <xf numFmtId="0" fontId="2" fillId="0" borderId="53" xfId="0" applyNumberFormat="1" applyFont="1" applyBorder="1" applyAlignment="1">
      <alignment horizontal="center" vertical="center" wrapText="1"/>
    </xf>
    <xf numFmtId="9" fontId="4" fillId="0" borderId="6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9" fontId="2" fillId="0" borderId="6" xfId="0" applyNumberFormat="1" applyFont="1" applyBorder="1" applyAlignment="1">
      <alignment horizontal="center" vertical="center" wrapText="1"/>
    </xf>
    <xf numFmtId="0" fontId="3" fillId="0" borderId="10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vertical="top" wrapText="1"/>
    </xf>
    <xf numFmtId="0" fontId="3" fillId="0" borderId="4" xfId="0" applyFont="1" applyBorder="1" applyAlignment="1">
      <alignment horizontal="right" wrapText="1"/>
    </xf>
    <xf numFmtId="9" fontId="26" fillId="0" borderId="5" xfId="0" applyNumberFormat="1" applyFont="1" applyBorder="1" applyAlignment="1">
      <alignment horizontal="center" vertical="center" wrapText="1"/>
    </xf>
    <xf numFmtId="165" fontId="26" fillId="0" borderId="6" xfId="0" applyNumberFormat="1" applyFont="1" applyBorder="1" applyAlignment="1">
      <alignment horizontal="center" vertical="center" wrapText="1"/>
    </xf>
    <xf numFmtId="1" fontId="26" fillId="0" borderId="3" xfId="0" applyNumberFormat="1" applyFont="1" applyBorder="1" applyAlignment="1">
      <alignment horizontal="center" vertical="center" wrapText="1"/>
    </xf>
    <xf numFmtId="1" fontId="27" fillId="4" borderId="3" xfId="0" applyNumberFormat="1" applyFont="1" applyFill="1" applyBorder="1" applyAlignment="1">
      <alignment horizontal="center" vertical="center" wrapText="1"/>
    </xf>
    <xf numFmtId="1" fontId="28" fillId="4" borderId="55" xfId="0" applyNumberFormat="1" applyFont="1" applyFill="1" applyBorder="1" applyAlignment="1">
      <alignment horizontal="center" vertical="center" wrapText="1"/>
    </xf>
    <xf numFmtId="164" fontId="26" fillId="0" borderId="3" xfId="0" applyNumberFormat="1" applyFont="1" applyBorder="1" applyAlignment="1">
      <alignment horizontal="center" vertical="center" wrapText="1"/>
    </xf>
    <xf numFmtId="1" fontId="26" fillId="2" borderId="10" xfId="0" applyNumberFormat="1" applyFont="1" applyFill="1" applyBorder="1" applyAlignment="1">
      <alignment horizontal="center" vertical="center" wrapText="1"/>
    </xf>
    <xf numFmtId="1" fontId="26" fillId="0" borderId="4" xfId="0" applyNumberFormat="1" applyFont="1" applyBorder="1" applyAlignment="1">
      <alignment horizontal="center" vertical="center" wrapText="1"/>
    </xf>
    <xf numFmtId="1" fontId="26" fillId="0" borderId="5" xfId="0" applyNumberFormat="1" applyFont="1" applyBorder="1" applyAlignment="1">
      <alignment horizontal="center" vertical="center" wrapText="1"/>
    </xf>
    <xf numFmtId="1" fontId="26" fillId="0" borderId="6" xfId="0" applyNumberFormat="1" applyFont="1" applyBorder="1" applyAlignment="1">
      <alignment horizontal="center" vertical="center" wrapText="1"/>
    </xf>
    <xf numFmtId="1" fontId="26" fillId="0" borderId="52" xfId="0" applyNumberFormat="1" applyFont="1" applyBorder="1" applyAlignment="1">
      <alignment horizontal="center" vertical="center" wrapText="1"/>
    </xf>
    <xf numFmtId="1" fontId="26" fillId="0" borderId="53" xfId="0" applyNumberFormat="1" applyFont="1" applyBorder="1" applyAlignment="1">
      <alignment horizontal="center" vertical="center" wrapText="1"/>
    </xf>
    <xf numFmtId="1" fontId="26" fillId="0" borderId="56" xfId="0" applyNumberFormat="1" applyFont="1" applyBorder="1" applyAlignment="1">
      <alignment horizontal="center" vertical="center" wrapText="1"/>
    </xf>
    <xf numFmtId="1" fontId="26" fillId="0" borderId="57" xfId="0" applyNumberFormat="1" applyFont="1" applyBorder="1" applyAlignment="1">
      <alignment horizontal="center" vertical="center" wrapText="1"/>
    </xf>
    <xf numFmtId="165" fontId="26" fillId="0" borderId="5" xfId="0" applyNumberFormat="1" applyFont="1" applyBorder="1" applyAlignment="1">
      <alignment horizontal="center" vertical="center" wrapText="1"/>
    </xf>
    <xf numFmtId="165" fontId="26" fillId="0" borderId="56" xfId="0" applyNumberFormat="1" applyFont="1" applyBorder="1" applyAlignment="1">
      <alignment horizontal="center" vertical="center" wrapText="1"/>
    </xf>
    <xf numFmtId="165" fontId="26" fillId="0" borderId="57" xfId="0" applyNumberFormat="1" applyFont="1" applyBorder="1" applyAlignment="1">
      <alignment horizontal="center" vertical="center" wrapText="1"/>
    </xf>
    <xf numFmtId="1" fontId="26" fillId="0" borderId="58" xfId="0" applyNumberFormat="1" applyFont="1" applyBorder="1" applyAlignment="1">
      <alignment horizontal="center" vertical="center" wrapText="1"/>
    </xf>
    <xf numFmtId="165" fontId="26" fillId="0" borderId="52" xfId="0" applyNumberFormat="1" applyFont="1" applyBorder="1" applyAlignment="1">
      <alignment horizontal="center" vertical="center" wrapText="1"/>
    </xf>
    <xf numFmtId="165" fontId="26" fillId="0" borderId="53" xfId="0" applyNumberFormat="1" applyFont="1" applyBorder="1" applyAlignment="1">
      <alignment horizontal="center" vertical="center" wrapText="1"/>
    </xf>
    <xf numFmtId="1" fontId="2" fillId="0" borderId="59" xfId="0" applyNumberFormat="1" applyFont="1" applyBorder="1" applyAlignment="1">
      <alignment horizontal="center" vertical="center" wrapText="1"/>
    </xf>
    <xf numFmtId="0" fontId="3" fillId="9" borderId="20" xfId="0" applyFont="1" applyFill="1" applyBorder="1" applyAlignment="1"/>
    <xf numFmtId="0" fontId="3" fillId="0" borderId="60" xfId="0" applyFont="1" applyBorder="1" applyAlignment="1">
      <alignment horizontal="right" wrapText="1"/>
    </xf>
    <xf numFmtId="0" fontId="2" fillId="0" borderId="13" xfId="0" applyNumberFormat="1" applyFont="1" applyBorder="1" applyAlignment="1">
      <alignment vertical="top" wrapText="1"/>
    </xf>
    <xf numFmtId="0" fontId="3" fillId="0" borderId="15" xfId="0" applyFont="1" applyBorder="1" applyAlignment="1">
      <alignment horizontal="right" wrapText="1"/>
    </xf>
    <xf numFmtId="9" fontId="26" fillId="0" borderId="15" xfId="0" applyNumberFormat="1" applyFont="1" applyBorder="1" applyAlignment="1">
      <alignment horizontal="center" vertical="center" wrapText="1"/>
    </xf>
    <xf numFmtId="165" fontId="26" fillId="0" borderId="15" xfId="0" applyNumberFormat="1" applyFont="1" applyBorder="1" applyAlignment="1">
      <alignment horizontal="center" vertical="center" wrapText="1"/>
    </xf>
    <xf numFmtId="1" fontId="26" fillId="0" borderId="15" xfId="0" applyNumberFormat="1" applyFont="1" applyBorder="1" applyAlignment="1">
      <alignment horizontal="center" vertical="center" wrapText="1"/>
    </xf>
    <xf numFmtId="1" fontId="29" fillId="0" borderId="15" xfId="0" applyNumberFormat="1" applyFont="1" applyBorder="1" applyAlignment="1">
      <alignment horizontal="center" vertical="center" wrapText="1"/>
    </xf>
    <xf numFmtId="0" fontId="26" fillId="0" borderId="61" xfId="0" applyNumberFormat="1" applyFont="1" applyBorder="1" applyAlignment="1">
      <alignment horizontal="right" vertical="center" wrapText="1"/>
    </xf>
    <xf numFmtId="0" fontId="26" fillId="0" borderId="7" xfId="0" applyFont="1" applyBorder="1" applyAlignment="1">
      <alignment horizontal="center" vertical="center" wrapText="1"/>
    </xf>
    <xf numFmtId="1" fontId="30" fillId="2" borderId="10" xfId="0" applyNumberFormat="1" applyFont="1" applyFill="1" applyBorder="1" applyAlignment="1">
      <alignment horizontal="center" vertical="center" wrapText="1"/>
    </xf>
    <xf numFmtId="0" fontId="32" fillId="0" borderId="5" xfId="0" applyNumberFormat="1" applyFont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32" fillId="0" borderId="4" xfId="0" applyNumberFormat="1" applyFont="1" applyBorder="1" applyAlignment="1">
      <alignment horizontal="center" vertical="center" wrapText="1"/>
    </xf>
    <xf numFmtId="0" fontId="3" fillId="13" borderId="20" xfId="0" applyFont="1" applyFill="1" applyBorder="1" applyAlignment="1"/>
    <xf numFmtId="0" fontId="3" fillId="0" borderId="14" xfId="0" applyFont="1" applyBorder="1" applyAlignment="1">
      <alignment wrapText="1"/>
    </xf>
    <xf numFmtId="0" fontId="2" fillId="0" borderId="13" xfId="0" applyFont="1" applyBorder="1" applyAlignment="1">
      <alignment vertical="top" wrapText="1"/>
    </xf>
    <xf numFmtId="0" fontId="3" fillId="0" borderId="20" xfId="0" applyFont="1" applyBorder="1" applyAlignment="1">
      <alignment horizontal="right" wrapText="1"/>
    </xf>
    <xf numFmtId="9" fontId="26" fillId="0" borderId="20" xfId="0" applyNumberFormat="1" applyFont="1" applyBorder="1" applyAlignment="1">
      <alignment horizontal="center" vertical="center" wrapText="1"/>
    </xf>
    <xf numFmtId="165" fontId="26" fillId="0" borderId="20" xfId="0" applyNumberFormat="1" applyFont="1" applyBorder="1" applyAlignment="1">
      <alignment horizontal="center" vertical="center" wrapText="1"/>
    </xf>
    <xf numFmtId="1" fontId="26" fillId="0" borderId="20" xfId="0" applyNumberFormat="1" applyFont="1" applyBorder="1" applyAlignment="1">
      <alignment horizontal="center" vertical="center" wrapText="1"/>
    </xf>
    <xf numFmtId="1" fontId="29" fillId="0" borderId="20" xfId="0" applyNumberFormat="1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1" fontId="32" fillId="2" borderId="41" xfId="0" applyNumberFormat="1" applyFont="1" applyFill="1" applyBorder="1" applyAlignment="1">
      <alignment horizontal="center" vertical="center" wrapText="1"/>
    </xf>
    <xf numFmtId="0" fontId="32" fillId="0" borderId="42" xfId="0" applyNumberFormat="1" applyFont="1" applyBorder="1" applyAlignment="1">
      <alignment horizontal="center" vertical="center" wrapText="1"/>
    </xf>
    <xf numFmtId="9" fontId="32" fillId="0" borderId="64" xfId="0" applyNumberFormat="1" applyFont="1" applyBorder="1" applyAlignment="1">
      <alignment horizontal="center" vertical="center" wrapText="1"/>
    </xf>
    <xf numFmtId="0" fontId="32" fillId="0" borderId="65" xfId="0" applyFont="1" applyBorder="1" applyAlignment="1">
      <alignment horizontal="center" vertical="center" wrapText="1"/>
    </xf>
    <xf numFmtId="0" fontId="32" fillId="0" borderId="56" xfId="0" applyFont="1" applyBorder="1" applyAlignment="1">
      <alignment horizontal="center" vertical="center" wrapText="1"/>
    </xf>
    <xf numFmtId="0" fontId="32" fillId="0" borderId="64" xfId="0" applyFont="1" applyBorder="1" applyAlignment="1">
      <alignment horizontal="center" vertical="center" wrapText="1"/>
    </xf>
    <xf numFmtId="0" fontId="32" fillId="0" borderId="65" xfId="0" applyNumberFormat="1" applyFont="1" applyBorder="1" applyAlignment="1">
      <alignment horizontal="center" vertical="center" wrapText="1"/>
    </xf>
    <xf numFmtId="0" fontId="32" fillId="0" borderId="53" xfId="0" applyNumberFormat="1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2" borderId="23" xfId="0" applyFont="1" applyFill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66" xfId="0" applyNumberFormat="1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1" fontId="32" fillId="0" borderId="6" xfId="0" applyNumberFormat="1" applyFont="1" applyBorder="1" applyAlignment="1">
      <alignment horizontal="center" vertical="center" wrapText="1"/>
    </xf>
    <xf numFmtId="1" fontId="32" fillId="0" borderId="6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0" xfId="0" applyNumberFormat="1" applyFont="1" applyBorder="1" applyAlignment="1">
      <alignment vertical="top" wrapText="1"/>
    </xf>
    <xf numFmtId="0" fontId="3" fillId="10" borderId="20" xfId="0" applyFont="1" applyFill="1" applyBorder="1" applyAlignment="1"/>
    <xf numFmtId="0" fontId="26" fillId="0" borderId="20" xfId="0" applyFont="1" applyBorder="1" applyAlignment="1">
      <alignment horizontal="right" vertical="center" wrapText="1"/>
    </xf>
    <xf numFmtId="0" fontId="26" fillId="0" borderId="20" xfId="0" applyFont="1" applyBorder="1" applyAlignment="1">
      <alignment horizontal="center" vertical="center" wrapText="1"/>
    </xf>
    <xf numFmtId="1" fontId="35" fillId="2" borderId="10" xfId="0" applyNumberFormat="1" applyFont="1" applyFill="1" applyBorder="1" applyAlignment="1">
      <alignment horizontal="center" vertical="center" wrapText="1"/>
    </xf>
    <xf numFmtId="0" fontId="3" fillId="0" borderId="20" xfId="0" applyFont="1" applyBorder="1" applyAlignment="1"/>
    <xf numFmtId="0" fontId="3" fillId="0" borderId="20" xfId="0" applyFont="1" applyBorder="1" applyAlignment="1">
      <alignment wrapText="1"/>
    </xf>
    <xf numFmtId="1" fontId="35" fillId="2" borderId="11" xfId="0" applyNumberFormat="1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right" wrapText="1"/>
    </xf>
    <xf numFmtId="0" fontId="9" fillId="0" borderId="7" xfId="0" applyFont="1" applyBorder="1" applyAlignment="1">
      <alignment horizontal="center" vertical="center" wrapText="1"/>
    </xf>
    <xf numFmtId="1" fontId="35" fillId="2" borderId="3" xfId="0" applyNumberFormat="1" applyFont="1" applyFill="1" applyBorder="1" applyAlignment="1">
      <alignment horizontal="center" vertical="center" wrapText="1"/>
    </xf>
    <xf numFmtId="1" fontId="35" fillId="0" borderId="4" xfId="0" applyNumberFormat="1" applyFont="1" applyBorder="1" applyAlignment="1">
      <alignment horizontal="center" vertical="center" wrapText="1"/>
    </xf>
    <xf numFmtId="1" fontId="35" fillId="0" borderId="5" xfId="0" applyNumberFormat="1" applyFont="1" applyBorder="1" applyAlignment="1">
      <alignment horizontal="center" vertical="center" wrapText="1"/>
    </xf>
    <xf numFmtId="1" fontId="35" fillId="0" borderId="58" xfId="0" applyNumberFormat="1" applyFont="1" applyBorder="1" applyAlignment="1">
      <alignment horizontal="center" vertical="center" wrapText="1"/>
    </xf>
    <xf numFmtId="1" fontId="32" fillId="0" borderId="42" xfId="0" applyNumberFormat="1" applyFont="1" applyBorder="1" applyAlignment="1">
      <alignment horizontal="center" vertical="center" wrapText="1"/>
    </xf>
    <xf numFmtId="1" fontId="35" fillId="0" borderId="57" xfId="0" applyNumberFormat="1" applyFont="1" applyBorder="1" applyAlignment="1">
      <alignment horizontal="center" vertical="center" wrapText="1"/>
    </xf>
    <xf numFmtId="1" fontId="35" fillId="0" borderId="6" xfId="0" applyNumberFormat="1" applyFont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1" fontId="3" fillId="2" borderId="1" xfId="0" applyNumberFormat="1" applyFont="1" applyFill="1" applyBorder="1" applyAlignment="1">
      <alignment wrapText="1"/>
    </xf>
    <xf numFmtId="1" fontId="3" fillId="3" borderId="1" xfId="0" applyNumberFormat="1" applyFont="1" applyFill="1" applyBorder="1" applyAlignment="1">
      <alignment wrapText="1"/>
    </xf>
    <xf numFmtId="0" fontId="4" fillId="3" borderId="2" xfId="0" applyNumberFormat="1" applyFont="1" applyFill="1" applyBorder="1" applyAlignment="1">
      <alignment vertical="top" wrapText="1"/>
    </xf>
    <xf numFmtId="0" fontId="4" fillId="3" borderId="11" xfId="0" applyNumberFormat="1" applyFont="1" applyFill="1" applyBorder="1" applyAlignment="1">
      <alignment vertical="top" wrapText="1"/>
    </xf>
    <xf numFmtId="0" fontId="4" fillId="3" borderId="12" xfId="0" applyNumberFormat="1" applyFont="1" applyFill="1" applyBorder="1" applyAlignment="1">
      <alignment vertical="top" wrapText="1"/>
    </xf>
    <xf numFmtId="0" fontId="4" fillId="3" borderId="6" xfId="0" applyNumberFormat="1" applyFont="1" applyFill="1" applyBorder="1" applyAlignment="1">
      <alignment wrapText="1"/>
    </xf>
    <xf numFmtId="0" fontId="3" fillId="3" borderId="13" xfId="0" applyNumberFormat="1" applyFont="1" applyFill="1" applyBorder="1" applyAlignment="1">
      <alignment horizontal="center" vertical="center" wrapText="1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6" xfId="0" applyNumberFormat="1" applyFont="1" applyFill="1" applyBorder="1" applyAlignment="1">
      <alignment horizontal="center" vertical="center" wrapText="1"/>
    </xf>
    <xf numFmtId="0" fontId="3" fillId="3" borderId="17" xfId="0" applyNumberFormat="1" applyFont="1" applyFill="1" applyBorder="1" applyAlignment="1">
      <alignment horizontal="center" vertical="center" wrapText="1"/>
    </xf>
    <xf numFmtId="0" fontId="11" fillId="0" borderId="7" xfId="0" applyNumberFormat="1" applyFont="1" applyBorder="1" applyAlignment="1">
      <alignment wrapText="1"/>
    </xf>
    <xf numFmtId="0" fontId="3" fillId="6" borderId="7" xfId="0" applyNumberFormat="1" applyFont="1" applyFill="1" applyBorder="1" applyAlignment="1">
      <alignment horizontal="center" wrapText="1"/>
    </xf>
    <xf numFmtId="0" fontId="3" fillId="6" borderId="8" xfId="0" applyNumberFormat="1" applyFont="1" applyFill="1" applyBorder="1" applyAlignment="1">
      <alignment horizontal="center" wrapText="1"/>
    </xf>
    <xf numFmtId="0" fontId="3" fillId="6" borderId="15" xfId="0" applyNumberFormat="1" applyFont="1" applyFill="1" applyBorder="1" applyAlignment="1">
      <alignment horizontal="center" wrapText="1"/>
    </xf>
    <xf numFmtId="0" fontId="3" fillId="6" borderId="9" xfId="0" applyNumberFormat="1" applyFont="1" applyFill="1" applyBorder="1" applyAlignment="1">
      <alignment horizontal="center" wrapText="1"/>
    </xf>
    <xf numFmtId="0" fontId="12" fillId="0" borderId="7" xfId="0" applyNumberFormat="1" applyFont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wrapText="1"/>
    </xf>
    <xf numFmtId="9" fontId="3" fillId="0" borderId="7" xfId="0" applyNumberFormat="1" applyFont="1" applyBorder="1" applyAlignment="1">
      <alignment horizontal="center" wrapText="1"/>
    </xf>
    <xf numFmtId="0" fontId="9" fillId="0" borderId="7" xfId="0" applyNumberFormat="1" applyFont="1" applyBorder="1" applyAlignment="1">
      <alignment horizontal="center" wrapText="1"/>
    </xf>
    <xf numFmtId="0" fontId="3" fillId="0" borderId="8" xfId="0" applyNumberFormat="1" applyFont="1" applyBorder="1" applyAlignment="1">
      <alignment horizontal="center" wrapText="1"/>
    </xf>
    <xf numFmtId="0" fontId="3" fillId="0" borderId="9" xfId="0" applyNumberFormat="1" applyFont="1" applyBorder="1" applyAlignment="1">
      <alignment horizontal="center" wrapText="1"/>
    </xf>
    <xf numFmtId="0" fontId="4" fillId="3" borderId="10" xfId="0" applyFont="1" applyFill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wrapText="1"/>
    </xf>
    <xf numFmtId="0" fontId="3" fillId="0" borderId="15" xfId="0" applyNumberFormat="1" applyFont="1" applyBorder="1" applyAlignment="1">
      <alignment horizontal="center" wrapText="1"/>
    </xf>
    <xf numFmtId="0" fontId="3" fillId="0" borderId="20" xfId="0" applyNumberFormat="1" applyFont="1" applyBorder="1" applyAlignment="1">
      <alignment horizontal="center" wrapText="1"/>
    </xf>
    <xf numFmtId="0" fontId="11" fillId="0" borderId="10" xfId="0" applyNumberFormat="1" applyFont="1" applyBorder="1" applyAlignment="1">
      <alignment wrapText="1"/>
    </xf>
    <xf numFmtId="0" fontId="3" fillId="6" borderId="10" xfId="0" applyNumberFormat="1" applyFont="1" applyFill="1" applyBorder="1" applyAlignment="1">
      <alignment horizontal="center" wrapText="1"/>
    </xf>
    <xf numFmtId="0" fontId="3" fillId="6" borderId="13" xfId="0" applyNumberFormat="1" applyFont="1" applyFill="1" applyBorder="1" applyAlignment="1">
      <alignment horizontal="center" wrapText="1"/>
    </xf>
    <xf numFmtId="0" fontId="3" fillId="6" borderId="20" xfId="0" applyNumberFormat="1" applyFont="1" applyFill="1" applyBorder="1" applyAlignment="1">
      <alignment horizontal="center" wrapText="1"/>
    </xf>
    <xf numFmtId="0" fontId="3" fillId="6" borderId="14" xfId="0" applyNumberFormat="1" applyFont="1" applyFill="1" applyBorder="1" applyAlignment="1">
      <alignment horizontal="center" wrapText="1"/>
    </xf>
    <xf numFmtId="0" fontId="3" fillId="0" borderId="10" xfId="0" applyNumberFormat="1" applyFont="1" applyBorder="1" applyAlignment="1">
      <alignment horizontal="center" wrapText="1"/>
    </xf>
    <xf numFmtId="9" fontId="3" fillId="0" borderId="10" xfId="0" applyNumberFormat="1" applyFont="1" applyBorder="1" applyAlignment="1">
      <alignment horizontal="center" wrapText="1"/>
    </xf>
    <xf numFmtId="0" fontId="9" fillId="0" borderId="10" xfId="0" applyNumberFormat="1" applyFont="1" applyBorder="1" applyAlignment="1">
      <alignment horizontal="center" wrapText="1"/>
    </xf>
    <xf numFmtId="0" fontId="3" fillId="0" borderId="14" xfId="0" applyNumberFormat="1" applyFont="1" applyBorder="1" applyAlignment="1">
      <alignment horizontal="center" wrapText="1"/>
    </xf>
    <xf numFmtId="0" fontId="2" fillId="3" borderId="10" xfId="0" applyFont="1" applyFill="1" applyBorder="1" applyAlignment="1">
      <alignment horizontal="center" vertical="center" wrapText="1"/>
    </xf>
    <xf numFmtId="0" fontId="11" fillId="9" borderId="10" xfId="0" applyNumberFormat="1" applyFont="1" applyFill="1" applyBorder="1" applyAlignment="1">
      <alignment wrapText="1"/>
    </xf>
    <xf numFmtId="0" fontId="3" fillId="9" borderId="10" xfId="0" applyNumberFormat="1" applyFont="1" applyFill="1" applyBorder="1" applyAlignment="1">
      <alignment horizontal="center" wrapText="1"/>
    </xf>
    <xf numFmtId="0" fontId="3" fillId="9" borderId="13" xfId="0" applyNumberFormat="1" applyFont="1" applyFill="1" applyBorder="1" applyAlignment="1">
      <alignment horizontal="center" wrapText="1"/>
    </xf>
    <xf numFmtId="0" fontId="3" fillId="9" borderId="20" xfId="0" applyNumberFormat="1" applyFont="1" applyFill="1" applyBorder="1" applyAlignment="1">
      <alignment horizontal="center" wrapText="1"/>
    </xf>
    <xf numFmtId="0" fontId="3" fillId="9" borderId="14" xfId="0" applyNumberFormat="1" applyFont="1" applyFill="1" applyBorder="1" applyAlignment="1">
      <alignment horizontal="center" wrapText="1"/>
    </xf>
    <xf numFmtId="9" fontId="3" fillId="9" borderId="10" xfId="0" applyNumberFormat="1" applyFont="1" applyFill="1" applyBorder="1" applyAlignment="1">
      <alignment horizontal="center" wrapText="1"/>
    </xf>
    <xf numFmtId="0" fontId="9" fillId="9" borderId="10" xfId="0" applyNumberFormat="1" applyFont="1" applyFill="1" applyBorder="1" applyAlignment="1">
      <alignment horizontal="center" wrapText="1"/>
    </xf>
    <xf numFmtId="9" fontId="2" fillId="0" borderId="13" xfId="0" applyNumberFormat="1" applyFont="1" applyBorder="1" applyAlignment="1">
      <alignment horizontal="center" vertical="center" wrapText="1"/>
    </xf>
    <xf numFmtId="0" fontId="11" fillId="10" borderId="10" xfId="0" applyNumberFormat="1" applyFont="1" applyFill="1" applyBorder="1" applyAlignment="1">
      <alignment wrapText="1"/>
    </xf>
    <xf numFmtId="0" fontId="3" fillId="10" borderId="10" xfId="0" applyNumberFormat="1" applyFont="1" applyFill="1" applyBorder="1" applyAlignment="1">
      <alignment horizontal="center" wrapText="1"/>
    </xf>
    <xf numFmtId="0" fontId="3" fillId="10" borderId="13" xfId="0" applyNumberFormat="1" applyFont="1" applyFill="1" applyBorder="1" applyAlignment="1">
      <alignment horizontal="center" wrapText="1"/>
    </xf>
    <xf numFmtId="0" fontId="3" fillId="10" borderId="20" xfId="0" applyNumberFormat="1" applyFont="1" applyFill="1" applyBorder="1" applyAlignment="1">
      <alignment horizontal="center" wrapText="1"/>
    </xf>
    <xf numFmtId="0" fontId="3" fillId="10" borderId="14" xfId="0" applyNumberFormat="1" applyFont="1" applyFill="1" applyBorder="1" applyAlignment="1">
      <alignment horizontal="center" wrapText="1"/>
    </xf>
    <xf numFmtId="9" fontId="3" fillId="10" borderId="10" xfId="0" applyNumberFormat="1" applyFont="1" applyFill="1" applyBorder="1" applyAlignment="1">
      <alignment horizontal="center" wrapText="1"/>
    </xf>
    <xf numFmtId="0" fontId="9" fillId="10" borderId="10" xfId="0" applyNumberFormat="1" applyFont="1" applyFill="1" applyBorder="1" applyAlignment="1">
      <alignment horizontal="center" wrapText="1"/>
    </xf>
    <xf numFmtId="0" fontId="3" fillId="2" borderId="10" xfId="0" applyNumberFormat="1" applyFont="1" applyFill="1" applyBorder="1" applyAlignment="1">
      <alignment horizontal="center" wrapText="1"/>
    </xf>
    <xf numFmtId="0" fontId="11" fillId="13" borderId="10" xfId="0" applyNumberFormat="1" applyFont="1" applyFill="1" applyBorder="1" applyAlignment="1">
      <alignment wrapText="1"/>
    </xf>
    <xf numFmtId="0" fontId="3" fillId="13" borderId="10" xfId="0" applyNumberFormat="1" applyFont="1" applyFill="1" applyBorder="1" applyAlignment="1">
      <alignment horizontal="center" wrapText="1"/>
    </xf>
    <xf numFmtId="0" fontId="3" fillId="13" borderId="13" xfId="0" applyNumberFormat="1" applyFont="1" applyFill="1" applyBorder="1" applyAlignment="1">
      <alignment horizontal="center" wrapText="1"/>
    </xf>
    <xf numFmtId="0" fontId="3" fillId="13" borderId="20" xfId="0" applyNumberFormat="1" applyFont="1" applyFill="1" applyBorder="1" applyAlignment="1">
      <alignment horizontal="center" wrapText="1"/>
    </xf>
    <xf numFmtId="0" fontId="3" fillId="13" borderId="14" xfId="0" applyNumberFormat="1" applyFont="1" applyFill="1" applyBorder="1" applyAlignment="1">
      <alignment horizontal="center" wrapText="1"/>
    </xf>
    <xf numFmtId="9" fontId="3" fillId="13" borderId="10" xfId="0" applyNumberFormat="1" applyFont="1" applyFill="1" applyBorder="1" applyAlignment="1">
      <alignment horizontal="center" wrapText="1"/>
    </xf>
    <xf numFmtId="0" fontId="9" fillId="13" borderId="10" xfId="0" applyNumberFormat="1" applyFont="1" applyFill="1" applyBorder="1" applyAlignment="1">
      <alignment horizontal="center" wrapText="1"/>
    </xf>
    <xf numFmtId="0" fontId="3" fillId="6" borderId="28" xfId="0" applyNumberFormat="1" applyFont="1" applyFill="1" applyBorder="1" applyAlignment="1">
      <alignment horizontal="center" wrapText="1"/>
    </xf>
    <xf numFmtId="0" fontId="3" fillId="6" borderId="29" xfId="0" applyNumberFormat="1" applyFont="1" applyFill="1" applyBorder="1" applyAlignment="1">
      <alignment horizontal="center" wrapText="1"/>
    </xf>
    <xf numFmtId="0" fontId="3" fillId="6" borderId="36" xfId="0" applyNumberFormat="1" applyFont="1" applyFill="1" applyBorder="1" applyAlignment="1">
      <alignment horizontal="center" wrapText="1"/>
    </xf>
    <xf numFmtId="0" fontId="3" fillId="6" borderId="10" xfId="0" applyNumberFormat="1" applyFont="1" applyFill="1" applyBorder="1" applyAlignment="1">
      <alignment horizontal="left" wrapText="1"/>
    </xf>
    <xf numFmtId="0" fontId="3" fillId="6" borderId="38" xfId="0" applyFont="1" applyFill="1" applyBorder="1" applyAlignment="1">
      <alignment horizontal="center" wrapText="1"/>
    </xf>
    <xf numFmtId="9" fontId="16" fillId="0" borderId="27" xfId="0" applyNumberFormat="1" applyFont="1" applyBorder="1" applyAlignment="1">
      <alignment horizontal="center" vertical="center" wrapText="1"/>
    </xf>
    <xf numFmtId="0" fontId="11" fillId="0" borderId="10" xfId="0" applyNumberFormat="1" applyFont="1" applyBorder="1" applyAlignment="1">
      <alignment horizontal="center" wrapText="1"/>
    </xf>
    <xf numFmtId="9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3" borderId="67" xfId="0" applyFont="1" applyFill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wrapText="1"/>
    </xf>
    <xf numFmtId="9" fontId="16" fillId="0" borderId="69" xfId="0" applyNumberFormat="1" applyFont="1" applyBorder="1" applyAlignment="1">
      <alignment horizontal="center" vertical="center" wrapText="1"/>
    </xf>
    <xf numFmtId="0" fontId="3" fillId="6" borderId="32" xfId="0" applyNumberFormat="1" applyFont="1" applyFill="1" applyBorder="1" applyAlignment="1">
      <alignment horizontal="center" wrapText="1"/>
    </xf>
    <xf numFmtId="0" fontId="3" fillId="6" borderId="33" xfId="0" applyNumberFormat="1" applyFont="1" applyFill="1" applyBorder="1" applyAlignment="1">
      <alignment horizontal="center" wrapText="1"/>
    </xf>
    <xf numFmtId="0" fontId="3" fillId="6" borderId="38" xfId="0" applyNumberFormat="1" applyFont="1" applyFill="1" applyBorder="1" applyAlignment="1">
      <alignment horizontal="center" wrapText="1"/>
    </xf>
    <xf numFmtId="0" fontId="3" fillId="6" borderId="14" xfId="0" applyFont="1" applyFill="1" applyBorder="1" applyAlignment="1">
      <alignment horizontal="center" wrapText="1"/>
    </xf>
    <xf numFmtId="9" fontId="16" fillId="0" borderId="10" xfId="0" applyNumberFormat="1" applyFont="1" applyBorder="1" applyAlignment="1">
      <alignment horizontal="center" vertical="center" wrapText="1"/>
    </xf>
    <xf numFmtId="9" fontId="11" fillId="0" borderId="10" xfId="0" applyNumberFormat="1" applyFont="1" applyBorder="1" applyAlignment="1">
      <alignment horizontal="center" wrapText="1"/>
    </xf>
    <xf numFmtId="0" fontId="11" fillId="0" borderId="13" xfId="0" applyNumberFormat="1" applyFont="1" applyBorder="1" applyAlignment="1">
      <alignment horizontal="center" wrapText="1"/>
    </xf>
    <xf numFmtId="0" fontId="11" fillId="0" borderId="14" xfId="0" applyNumberFormat="1" applyFont="1" applyBorder="1" applyAlignment="1">
      <alignment horizontal="center" wrapText="1"/>
    </xf>
    <xf numFmtId="0" fontId="11" fillId="0" borderId="20" xfId="0" applyNumberFormat="1" applyFont="1" applyBorder="1" applyAlignment="1">
      <alignment horizontal="center" wrapText="1"/>
    </xf>
    <xf numFmtId="0" fontId="8" fillId="6" borderId="38" xfId="0" applyNumberFormat="1" applyFont="1" applyFill="1" applyBorder="1" applyAlignment="1">
      <alignment horizontal="center" wrapText="1"/>
    </xf>
    <xf numFmtId="1" fontId="2" fillId="0" borderId="14" xfId="0" applyNumberFormat="1" applyFont="1" applyBorder="1" applyAlignment="1">
      <alignment horizontal="center" vertical="center" wrapText="1"/>
    </xf>
    <xf numFmtId="0" fontId="11" fillId="14" borderId="10" xfId="0" applyNumberFormat="1" applyFont="1" applyFill="1" applyBorder="1" applyAlignment="1">
      <alignment wrapText="1"/>
    </xf>
    <xf numFmtId="0" fontId="3" fillId="14" borderId="10" xfId="0" applyNumberFormat="1" applyFont="1" applyFill="1" applyBorder="1" applyAlignment="1">
      <alignment horizontal="center" wrapText="1"/>
    </xf>
    <xf numFmtId="0" fontId="3" fillId="14" borderId="13" xfId="0" applyNumberFormat="1" applyFont="1" applyFill="1" applyBorder="1" applyAlignment="1">
      <alignment horizontal="center" wrapText="1"/>
    </xf>
    <xf numFmtId="0" fontId="3" fillId="14" borderId="20" xfId="0" applyNumberFormat="1" applyFont="1" applyFill="1" applyBorder="1" applyAlignment="1">
      <alignment horizontal="center" wrapText="1"/>
    </xf>
    <xf numFmtId="0" fontId="3" fillId="14" borderId="14" xfId="0" applyNumberFormat="1" applyFont="1" applyFill="1" applyBorder="1" applyAlignment="1">
      <alignment horizontal="center" wrapText="1"/>
    </xf>
    <xf numFmtId="0" fontId="11" fillId="14" borderId="10" xfId="0" applyNumberFormat="1" applyFont="1" applyFill="1" applyBorder="1" applyAlignment="1">
      <alignment horizontal="center" wrapText="1"/>
    </xf>
    <xf numFmtId="9" fontId="11" fillId="14" borderId="10" xfId="0" applyNumberFormat="1" applyFont="1" applyFill="1" applyBorder="1" applyAlignment="1">
      <alignment horizontal="center" wrapText="1"/>
    </xf>
    <xf numFmtId="0" fontId="9" fillId="14" borderId="10" xfId="0" applyNumberFormat="1" applyFont="1" applyFill="1" applyBorder="1" applyAlignment="1">
      <alignment horizontal="center" wrapText="1"/>
    </xf>
    <xf numFmtId="0" fontId="13" fillId="14" borderId="10" xfId="0" applyNumberFormat="1" applyFont="1" applyFill="1" applyBorder="1" applyAlignment="1">
      <alignment horizontal="center" vertical="center" wrapText="1"/>
    </xf>
    <xf numFmtId="0" fontId="11" fillId="14" borderId="13" xfId="0" applyNumberFormat="1" applyFont="1" applyFill="1" applyBorder="1" applyAlignment="1">
      <alignment horizontal="center" wrapText="1"/>
    </xf>
    <xf numFmtId="0" fontId="11" fillId="14" borderId="14" xfId="0" applyNumberFormat="1" applyFont="1" applyFill="1" applyBorder="1" applyAlignment="1">
      <alignment horizontal="center" wrapText="1"/>
    </xf>
    <xf numFmtId="0" fontId="11" fillId="14" borderId="20" xfId="0" applyNumberFormat="1" applyFont="1" applyFill="1" applyBorder="1" applyAlignment="1">
      <alignment horizontal="center" wrapText="1"/>
    </xf>
    <xf numFmtId="0" fontId="11" fillId="9" borderId="10" xfId="0" applyNumberFormat="1" applyFont="1" applyFill="1" applyBorder="1" applyAlignment="1">
      <alignment horizontal="center" wrapText="1"/>
    </xf>
    <xf numFmtId="9" fontId="11" fillId="9" borderId="10" xfId="0" applyNumberFormat="1" applyFont="1" applyFill="1" applyBorder="1" applyAlignment="1">
      <alignment horizontal="center" wrapText="1"/>
    </xf>
    <xf numFmtId="0" fontId="11" fillId="9" borderId="13" xfId="0" applyNumberFormat="1" applyFont="1" applyFill="1" applyBorder="1" applyAlignment="1">
      <alignment horizontal="center" wrapText="1"/>
    </xf>
    <xf numFmtId="0" fontId="11" fillId="9" borderId="14" xfId="0" applyNumberFormat="1" applyFont="1" applyFill="1" applyBorder="1" applyAlignment="1">
      <alignment horizontal="center" wrapText="1"/>
    </xf>
    <xf numFmtId="0" fontId="11" fillId="9" borderId="20" xfId="0" applyNumberFormat="1" applyFont="1" applyFill="1" applyBorder="1" applyAlignment="1">
      <alignment horizontal="center" wrapText="1"/>
    </xf>
    <xf numFmtId="0" fontId="11" fillId="10" borderId="10" xfId="0" applyNumberFormat="1" applyFont="1" applyFill="1" applyBorder="1" applyAlignment="1">
      <alignment horizontal="center" wrapText="1"/>
    </xf>
    <xf numFmtId="9" fontId="11" fillId="10" borderId="10" xfId="0" applyNumberFormat="1" applyFont="1" applyFill="1" applyBorder="1" applyAlignment="1">
      <alignment horizontal="center" wrapText="1"/>
    </xf>
    <xf numFmtId="0" fontId="11" fillId="10" borderId="13" xfId="0" applyNumberFormat="1" applyFont="1" applyFill="1" applyBorder="1" applyAlignment="1">
      <alignment horizontal="center" wrapText="1"/>
    </xf>
    <xf numFmtId="0" fontId="11" fillId="10" borderId="14" xfId="0" applyNumberFormat="1" applyFont="1" applyFill="1" applyBorder="1" applyAlignment="1">
      <alignment horizontal="center" wrapText="1"/>
    </xf>
    <xf numFmtId="0" fontId="11" fillId="10" borderId="20" xfId="0" applyNumberFormat="1" applyFont="1" applyFill="1" applyBorder="1" applyAlignment="1">
      <alignment horizontal="center" wrapText="1"/>
    </xf>
    <xf numFmtId="1" fontId="3" fillId="6" borderId="28" xfId="0" applyNumberFormat="1" applyFont="1" applyFill="1" applyBorder="1" applyAlignment="1">
      <alignment horizontal="center" wrapText="1"/>
    </xf>
    <xf numFmtId="1" fontId="3" fillId="6" borderId="29" xfId="0" applyNumberFormat="1" applyFont="1" applyFill="1" applyBorder="1" applyAlignment="1">
      <alignment horizontal="center" wrapText="1"/>
    </xf>
    <xf numFmtId="0" fontId="11" fillId="0" borderId="11" xfId="0" applyNumberFormat="1" applyFont="1" applyBorder="1" applyAlignment="1">
      <alignment wrapText="1"/>
    </xf>
    <xf numFmtId="0" fontId="3" fillId="6" borderId="11" xfId="0" applyNumberFormat="1" applyFont="1" applyFill="1" applyBorder="1" applyAlignment="1">
      <alignment horizontal="center" wrapText="1"/>
    </xf>
    <xf numFmtId="0" fontId="3" fillId="6" borderId="12" xfId="0" applyNumberFormat="1" applyFont="1" applyFill="1" applyBorder="1" applyAlignment="1">
      <alignment horizontal="center" wrapText="1"/>
    </xf>
    <xf numFmtId="0" fontId="3" fillId="6" borderId="1" xfId="0" applyNumberFormat="1" applyFont="1" applyFill="1" applyBorder="1" applyAlignment="1">
      <alignment horizontal="center" wrapText="1"/>
    </xf>
    <xf numFmtId="0" fontId="3" fillId="6" borderId="2" xfId="0" applyNumberFormat="1" applyFont="1" applyFill="1" applyBorder="1" applyAlignment="1">
      <alignment horizontal="center" wrapText="1"/>
    </xf>
    <xf numFmtId="0" fontId="16" fillId="0" borderId="11" xfId="0" applyNumberFormat="1" applyFont="1" applyBorder="1" applyAlignment="1">
      <alignment horizontal="center" vertical="center" wrapText="1"/>
    </xf>
    <xf numFmtId="0" fontId="11" fillId="0" borderId="11" xfId="0" applyNumberFormat="1" applyFont="1" applyBorder="1" applyAlignment="1">
      <alignment horizontal="center" wrapText="1"/>
    </xf>
    <xf numFmtId="9" fontId="11" fillId="0" borderId="11" xfId="0" applyNumberFormat="1" applyFont="1" applyBorder="1" applyAlignment="1">
      <alignment horizontal="center" wrapText="1"/>
    </xf>
    <xf numFmtId="0" fontId="9" fillId="0" borderId="11" xfId="0" applyNumberFormat="1" applyFont="1" applyBorder="1" applyAlignment="1">
      <alignment horizontal="center" wrapText="1"/>
    </xf>
    <xf numFmtId="0" fontId="11" fillId="0" borderId="12" xfId="0" applyNumberFormat="1" applyFont="1" applyBorder="1" applyAlignment="1">
      <alignment horizontal="center" wrapText="1"/>
    </xf>
    <xf numFmtId="0" fontId="11" fillId="0" borderId="2" xfId="0" applyNumberFormat="1" applyFont="1" applyBorder="1" applyAlignment="1">
      <alignment horizontal="center" wrapText="1"/>
    </xf>
    <xf numFmtId="9" fontId="2" fillId="0" borderId="12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wrapText="1"/>
    </xf>
    <xf numFmtId="0" fontId="3" fillId="6" borderId="4" xfId="0" applyNumberFormat="1" applyFont="1" applyFill="1" applyBorder="1" applyAlignment="1">
      <alignment horizontal="right" wrapText="1"/>
    </xf>
    <xf numFmtId="0" fontId="11" fillId="0" borderId="6" xfId="0" applyFont="1" applyBorder="1" applyAlignment="1">
      <alignment horizontal="center" wrapText="1"/>
    </xf>
    <xf numFmtId="0" fontId="3" fillId="0" borderId="3" xfId="0" applyFont="1" applyBorder="1" applyAlignment="1">
      <alignment horizontal="right" wrapText="1"/>
    </xf>
    <xf numFmtId="9" fontId="2" fillId="0" borderId="3" xfId="0" applyNumberFormat="1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0" fontId="39" fillId="0" borderId="3" xfId="0" applyNumberFormat="1" applyFont="1" applyBorder="1" applyAlignment="1">
      <alignment horizontal="center" vertical="center" wrapText="1"/>
    </xf>
    <xf numFmtId="0" fontId="2" fillId="4" borderId="55" xfId="0" applyNumberFormat="1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0" borderId="63" xfId="0" applyNumberFormat="1" applyFont="1" applyBorder="1" applyAlignment="1">
      <alignment horizontal="center" vertical="center" wrapText="1"/>
    </xf>
    <xf numFmtId="9" fontId="2" fillId="0" borderId="63" xfId="0" applyNumberFormat="1" applyFont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9" fontId="2" fillId="0" borderId="70" xfId="0" applyNumberFormat="1" applyFont="1" applyBorder="1" applyAlignment="1">
      <alignment horizontal="center" vertical="center" wrapText="1"/>
    </xf>
    <xf numFmtId="0" fontId="2" fillId="0" borderId="71" xfId="0" applyNumberFormat="1" applyFont="1" applyBorder="1" applyAlignment="1">
      <alignment horizontal="center" vertical="center" wrapText="1"/>
    </xf>
    <xf numFmtId="9" fontId="2" fillId="0" borderId="72" xfId="0" applyNumberFormat="1" applyFont="1" applyBorder="1" applyAlignment="1">
      <alignment horizontal="center" vertical="center" wrapText="1"/>
    </xf>
    <xf numFmtId="0" fontId="2" fillId="0" borderId="62" xfId="0" applyNumberFormat="1" applyFont="1" applyBorder="1" applyAlignment="1">
      <alignment horizontal="center" vertical="center" wrapText="1"/>
    </xf>
    <xf numFmtId="0" fontId="3" fillId="6" borderId="54" xfId="0" applyNumberFormat="1" applyFont="1" applyFill="1" applyBorder="1" applyAlignment="1">
      <alignment horizontal="right" wrapText="1"/>
    </xf>
    <xf numFmtId="9" fontId="26" fillId="0" borderId="6" xfId="0" applyNumberFormat="1" applyFont="1" applyBorder="1" applyAlignment="1">
      <alignment horizontal="center" vertical="center" wrapText="1"/>
    </xf>
    <xf numFmtId="165" fontId="26" fillId="0" borderId="3" xfId="0" applyNumberFormat="1" applyFont="1" applyBorder="1" applyAlignment="1">
      <alignment horizontal="center" vertical="center" wrapText="1"/>
    </xf>
    <xf numFmtId="1" fontId="28" fillId="4" borderId="73" xfId="0" applyNumberFormat="1" applyFont="1" applyFill="1" applyBorder="1" applyAlignment="1">
      <alignment horizontal="center" vertical="center" wrapText="1"/>
    </xf>
    <xf numFmtId="1" fontId="26" fillId="3" borderId="10" xfId="0" applyNumberFormat="1" applyFont="1" applyFill="1" applyBorder="1" applyAlignment="1">
      <alignment horizontal="center" vertical="center" wrapText="1"/>
    </xf>
    <xf numFmtId="1" fontId="26" fillId="0" borderId="74" xfId="0" applyNumberFormat="1" applyFont="1" applyBorder="1" applyAlignment="1">
      <alignment horizontal="center" vertical="center" wrapText="1"/>
    </xf>
    <xf numFmtId="1" fontId="26" fillId="0" borderId="75" xfId="0" applyNumberFormat="1" applyFont="1" applyBorder="1" applyAlignment="1">
      <alignment horizontal="center" vertical="center" wrapText="1"/>
    </xf>
    <xf numFmtId="1" fontId="26" fillId="0" borderId="76" xfId="0" applyNumberFormat="1" applyFont="1" applyBorder="1" applyAlignment="1">
      <alignment horizontal="center" vertical="center" wrapText="1"/>
    </xf>
    <xf numFmtId="1" fontId="26" fillId="0" borderId="77" xfId="0" applyNumberFormat="1" applyFont="1" applyBorder="1" applyAlignment="1">
      <alignment horizontal="center" vertical="center" wrapText="1"/>
    </xf>
    <xf numFmtId="1" fontId="26" fillId="0" borderId="78" xfId="0" applyNumberFormat="1" applyFont="1" applyBorder="1" applyAlignment="1">
      <alignment horizontal="center" vertical="center" wrapText="1"/>
    </xf>
    <xf numFmtId="1" fontId="26" fillId="0" borderId="79" xfId="0" applyNumberFormat="1" applyFont="1" applyBorder="1" applyAlignment="1">
      <alignment horizontal="center" vertical="center" wrapText="1"/>
    </xf>
    <xf numFmtId="1" fontId="26" fillId="0" borderId="80" xfId="0" applyNumberFormat="1" applyFont="1" applyBorder="1" applyAlignment="1">
      <alignment horizontal="center" vertical="center" wrapText="1"/>
    </xf>
    <xf numFmtId="165" fontId="26" fillId="0" borderId="75" xfId="0" applyNumberFormat="1" applyFont="1" applyBorder="1" applyAlignment="1">
      <alignment horizontal="center" vertical="center" wrapText="1"/>
    </xf>
    <xf numFmtId="165" fontId="26" fillId="0" borderId="79" xfId="0" applyNumberFormat="1" applyFont="1" applyBorder="1" applyAlignment="1">
      <alignment horizontal="center" vertical="center" wrapText="1"/>
    </xf>
    <xf numFmtId="165" fontId="26" fillId="0" borderId="80" xfId="0" applyNumberFormat="1" applyFont="1" applyBorder="1" applyAlignment="1">
      <alignment horizontal="center" vertical="center" wrapText="1"/>
    </xf>
    <xf numFmtId="1" fontId="26" fillId="0" borderId="81" xfId="0" applyNumberFormat="1" applyFont="1" applyBorder="1" applyAlignment="1">
      <alignment horizontal="center" vertical="center" wrapText="1"/>
    </xf>
    <xf numFmtId="165" fontId="26" fillId="0" borderId="77" xfId="0" applyNumberFormat="1" applyFont="1" applyBorder="1" applyAlignment="1">
      <alignment horizontal="center" vertical="center" wrapText="1"/>
    </xf>
    <xf numFmtId="165" fontId="26" fillId="0" borderId="78" xfId="0" applyNumberFormat="1" applyFont="1" applyBorder="1" applyAlignment="1">
      <alignment horizontal="center" vertical="center" wrapText="1"/>
    </xf>
    <xf numFmtId="0" fontId="3" fillId="9" borderId="20" xfId="0" applyFont="1" applyFill="1" applyBorder="1" applyAlignment="1">
      <alignment wrapText="1"/>
    </xf>
    <xf numFmtId="0" fontId="3" fillId="6" borderId="60" xfId="0" applyFont="1" applyFill="1" applyBorder="1" applyAlignment="1">
      <alignment horizontal="right" wrapText="1"/>
    </xf>
    <xf numFmtId="9" fontId="26" fillId="0" borderId="9" xfId="0" applyNumberFormat="1" applyFont="1" applyBorder="1" applyAlignment="1">
      <alignment horizontal="center" vertical="center" wrapText="1"/>
    </xf>
    <xf numFmtId="165" fontId="26" fillId="0" borderId="7" xfId="0" applyNumberFormat="1" applyFont="1" applyBorder="1" applyAlignment="1">
      <alignment horizontal="center" vertical="center" wrapText="1"/>
    </xf>
    <xf numFmtId="1" fontId="26" fillId="0" borderId="8" xfId="0" applyNumberFormat="1" applyFont="1" applyBorder="1" applyAlignment="1">
      <alignment horizontal="center" vertical="center" wrapText="1"/>
    </xf>
    <xf numFmtId="1" fontId="30" fillId="3" borderId="10" xfId="0" applyNumberFormat="1" applyFont="1" applyFill="1" applyBorder="1" applyAlignment="1">
      <alignment horizontal="center" vertical="center" wrapText="1"/>
    </xf>
    <xf numFmtId="0" fontId="32" fillId="3" borderId="10" xfId="0" applyFont="1" applyFill="1" applyBorder="1" applyAlignment="1">
      <alignment horizontal="center" vertical="center" wrapText="1"/>
    </xf>
    <xf numFmtId="0" fontId="3" fillId="13" borderId="20" xfId="0" applyFont="1" applyFill="1" applyBorder="1" applyAlignment="1">
      <alignment wrapText="1"/>
    </xf>
    <xf numFmtId="0" fontId="3" fillId="6" borderId="14" xfId="0" applyFont="1" applyFill="1" applyBorder="1" applyAlignment="1">
      <alignment wrapText="1"/>
    </xf>
    <xf numFmtId="9" fontId="26" fillId="0" borderId="14" xfId="0" applyNumberFormat="1" applyFont="1" applyBorder="1" applyAlignment="1">
      <alignment horizontal="center" vertical="center" wrapText="1"/>
    </xf>
    <xf numFmtId="165" fontId="26" fillId="0" borderId="10" xfId="0" applyNumberFormat="1" applyFont="1" applyBorder="1" applyAlignment="1">
      <alignment horizontal="center" vertical="center" wrapText="1"/>
    </xf>
    <xf numFmtId="1" fontId="26" fillId="0" borderId="13" xfId="0" applyNumberFormat="1" applyFont="1" applyBorder="1" applyAlignment="1">
      <alignment horizontal="center" vertical="center" wrapText="1"/>
    </xf>
    <xf numFmtId="1" fontId="32" fillId="3" borderId="10" xfId="0" applyNumberFormat="1" applyFont="1" applyFill="1" applyBorder="1" applyAlignment="1">
      <alignment horizontal="center" vertical="center" wrapText="1"/>
    </xf>
    <xf numFmtId="0" fontId="3" fillId="10" borderId="20" xfId="0" applyFont="1" applyFill="1" applyBorder="1" applyAlignment="1">
      <alignment wrapText="1"/>
    </xf>
    <xf numFmtId="1" fontId="35" fillId="3" borderId="10" xfId="0" applyNumberFormat="1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wrapText="1"/>
    </xf>
    <xf numFmtId="1" fontId="35" fillId="3" borderId="11" xfId="0" applyNumberFormat="1" applyFont="1" applyFill="1" applyBorder="1" applyAlignment="1">
      <alignment horizontal="center" vertical="center" wrapText="1"/>
    </xf>
    <xf numFmtId="0" fontId="37" fillId="3" borderId="11" xfId="0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3" fillId="5" borderId="4" xfId="0" applyNumberFormat="1" applyFont="1" applyFill="1" applyBorder="1" applyAlignment="1">
      <alignment horizontal="center" vertical="center" wrapText="1"/>
    </xf>
    <xf numFmtId="0" fontId="3" fillId="5" borderId="6" xfId="0" applyNumberFormat="1" applyFont="1" applyFill="1" applyBorder="1" applyAlignment="1">
      <alignment horizontal="center" wrapText="1"/>
    </xf>
    <xf numFmtId="0" fontId="16" fillId="0" borderId="7" xfId="0" applyNumberFormat="1" applyFont="1" applyBorder="1" applyAlignment="1">
      <alignment horizontal="center" vertical="center" wrapText="1"/>
    </xf>
    <xf numFmtId="0" fontId="11" fillId="0" borderId="7" xfId="0" applyNumberFormat="1" applyFont="1" applyBorder="1" applyAlignment="1">
      <alignment horizontal="center" vertical="center" wrapText="1"/>
    </xf>
    <xf numFmtId="9" fontId="11" fillId="0" borderId="7" xfId="0" applyNumberFormat="1" applyFont="1" applyBorder="1" applyAlignment="1">
      <alignment horizontal="center" vertical="center" wrapText="1"/>
    </xf>
    <xf numFmtId="0" fontId="40" fillId="0" borderId="7" xfId="0" applyNumberFormat="1" applyFont="1" applyBorder="1" applyAlignment="1">
      <alignment horizontal="center" vertical="center" wrapText="1"/>
    </xf>
    <xf numFmtId="0" fontId="41" fillId="0" borderId="7" xfId="0" applyNumberFormat="1" applyFont="1" applyBorder="1" applyAlignment="1">
      <alignment horizontal="center" vertical="center" wrapText="1"/>
    </xf>
    <xf numFmtId="0" fontId="11" fillId="0" borderId="8" xfId="0" applyNumberFormat="1" applyFont="1" applyBorder="1" applyAlignment="1">
      <alignment horizontal="center" vertical="center" wrapText="1"/>
    </xf>
    <xf numFmtId="0" fontId="11" fillId="0" borderId="15" xfId="0" applyNumberFormat="1" applyFont="1" applyBorder="1" applyAlignment="1">
      <alignment horizontal="center" vertical="center" wrapText="1"/>
    </xf>
    <xf numFmtId="9" fontId="2" fillId="0" borderId="16" xfId="0" applyNumberFormat="1" applyFont="1" applyBorder="1" applyAlignment="1">
      <alignment horizontal="center" vertical="center" wrapText="1"/>
    </xf>
    <xf numFmtId="9" fontId="2" fillId="0" borderId="17" xfId="0" applyNumberFormat="1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1" fillId="0" borderId="13" xfId="0" applyNumberFormat="1" applyFont="1" applyBorder="1" applyAlignment="1">
      <alignment horizontal="center" vertical="center" wrapText="1"/>
    </xf>
    <xf numFmtId="9" fontId="2" fillId="0" borderId="15" xfId="0" applyNumberFormat="1" applyFont="1" applyBorder="1" applyAlignment="1">
      <alignment horizontal="center" vertical="center" wrapText="1"/>
    </xf>
    <xf numFmtId="0" fontId="11" fillId="0" borderId="20" xfId="0" applyNumberFormat="1" applyFont="1" applyBorder="1" applyAlignment="1">
      <alignment horizontal="center" vertical="center" wrapText="1"/>
    </xf>
    <xf numFmtId="0" fontId="2" fillId="0" borderId="15" xfId="0" applyNumberFormat="1" applyFont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justify" vertical="center" wrapText="1"/>
    </xf>
    <xf numFmtId="0" fontId="11" fillId="7" borderId="10" xfId="0" applyNumberFormat="1" applyFont="1" applyFill="1" applyBorder="1" applyAlignment="1">
      <alignment horizontal="center" vertical="center" wrapText="1"/>
    </xf>
    <xf numFmtId="9" fontId="11" fillId="0" borderId="10" xfId="0" applyNumberFormat="1" applyFont="1" applyBorder="1" applyAlignment="1">
      <alignment horizontal="center" vertical="center" wrapText="1"/>
    </xf>
    <xf numFmtId="0" fontId="40" fillId="0" borderId="10" xfId="0" applyNumberFormat="1" applyFont="1" applyBorder="1" applyAlignment="1">
      <alignment horizontal="center" vertical="center" wrapText="1"/>
    </xf>
    <xf numFmtId="0" fontId="41" fillId="0" borderId="10" xfId="0" applyNumberFormat="1" applyFont="1" applyBorder="1" applyAlignment="1">
      <alignment horizontal="center" vertical="center" wrapText="1"/>
    </xf>
    <xf numFmtId="0" fontId="11" fillId="14" borderId="10" xfId="0" applyNumberFormat="1" applyFont="1" applyFill="1" applyBorder="1" applyAlignment="1">
      <alignment horizontal="center" vertical="center" wrapText="1"/>
    </xf>
    <xf numFmtId="0" fontId="11" fillId="8" borderId="10" xfId="0" applyNumberFormat="1" applyFont="1" applyFill="1" applyBorder="1" applyAlignment="1">
      <alignment horizontal="center" vertical="center" wrapText="1"/>
    </xf>
    <xf numFmtId="0" fontId="11" fillId="10" borderId="11" xfId="0" applyNumberFormat="1" applyFont="1" applyFill="1" applyBorder="1" applyAlignment="1">
      <alignment horizontal="center" vertical="center" wrapText="1"/>
    </xf>
    <xf numFmtId="9" fontId="11" fillId="0" borderId="11" xfId="0" applyNumberFormat="1" applyFont="1" applyBorder="1" applyAlignment="1">
      <alignment horizontal="center" vertical="center" wrapText="1"/>
    </xf>
    <xf numFmtId="0" fontId="11" fillId="0" borderId="11" xfId="0" applyNumberFormat="1" applyFont="1" applyBorder="1" applyAlignment="1">
      <alignment horizontal="center" vertical="center" wrapText="1"/>
    </xf>
    <xf numFmtId="0" fontId="40" fillId="0" borderId="11" xfId="0" applyNumberFormat="1" applyFont="1" applyBorder="1" applyAlignment="1">
      <alignment horizontal="center" vertical="center" wrapText="1"/>
    </xf>
    <xf numFmtId="0" fontId="41" fillId="0" borderId="11" xfId="0" applyNumberFormat="1" applyFont="1" applyBorder="1" applyAlignment="1">
      <alignment horizontal="center" vertical="center" wrapText="1"/>
    </xf>
    <xf numFmtId="0" fontId="11" fillId="0" borderId="12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9" fontId="2" fillId="0" borderId="49" xfId="0" applyNumberFormat="1" applyFont="1" applyBorder="1" applyAlignment="1">
      <alignment horizontal="center" vertical="center" wrapText="1"/>
    </xf>
    <xf numFmtId="0" fontId="3" fillId="0" borderId="10" xfId="0" applyNumberFormat="1" applyFont="1" applyBorder="1" applyAlignment="1">
      <alignment horizontal="center" vertical="center" wrapText="1"/>
    </xf>
    <xf numFmtId="164" fontId="26" fillId="0" borderId="15" xfId="0" applyNumberFormat="1" applyFont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32" fillId="0" borderId="59" xfId="0" applyFont="1" applyBorder="1" applyAlignment="1">
      <alignment horizontal="center" vertical="center" wrapText="1"/>
    </xf>
    <xf numFmtId="0" fontId="3" fillId="6" borderId="7" xfId="0" applyFont="1" applyFill="1" applyBorder="1" applyAlignment="1">
      <alignment horizontal="right" wrapText="1"/>
    </xf>
    <xf numFmtId="0" fontId="3" fillId="0" borderId="7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4" fillId="3" borderId="1" xfId="0" applyNumberFormat="1" applyFont="1" applyFill="1" applyBorder="1" applyAlignment="1">
      <alignment horizontal="center" vertical="center" wrapText="1"/>
    </xf>
    <xf numFmtId="9" fontId="2" fillId="0" borderId="18" xfId="0" applyNumberFormat="1" applyFont="1" applyBorder="1" applyAlignment="1">
      <alignment horizontal="center" vertical="center" wrapText="1"/>
    </xf>
    <xf numFmtId="0" fontId="2" fillId="0" borderId="19" xfId="0" applyNumberFormat="1" applyFont="1" applyBorder="1" applyAlignment="1">
      <alignment horizontal="center" vertical="center" wrapText="1"/>
    </xf>
    <xf numFmtId="0" fontId="41" fillId="0" borderId="17" xfId="0" applyNumberFormat="1" applyFont="1" applyBorder="1" applyAlignment="1">
      <alignment horizontal="center" vertical="center" wrapText="1"/>
    </xf>
    <xf numFmtId="0" fontId="22" fillId="0" borderId="7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2" fillId="0" borderId="15" xfId="0" applyNumberFormat="1" applyFont="1" applyBorder="1" applyAlignment="1">
      <alignment horizontal="center" vertical="center" wrapText="1"/>
    </xf>
    <xf numFmtId="9" fontId="2" fillId="0" borderId="9" xfId="0" applyNumberFormat="1" applyFont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68" xfId="0" applyNumberFormat="1" applyFont="1" applyBorder="1" applyAlignment="1">
      <alignment horizontal="center" vertical="center" wrapText="1"/>
    </xf>
    <xf numFmtId="0" fontId="2" fillId="0" borderId="88" xfId="0" applyNumberFormat="1" applyFont="1" applyBorder="1" applyAlignment="1">
      <alignment horizontal="center" vertical="center" wrapText="1"/>
    </xf>
    <xf numFmtId="0" fontId="2" fillId="0" borderId="21" xfId="0" applyNumberFormat="1" applyFont="1" applyBorder="1" applyAlignment="1">
      <alignment horizontal="center" vertical="center" wrapText="1"/>
    </xf>
    <xf numFmtId="0" fontId="2" fillId="0" borderId="67" xfId="0" applyFont="1" applyBorder="1" applyAlignment="1">
      <alignment horizontal="center" vertical="center" wrapText="1"/>
    </xf>
    <xf numFmtId="0" fontId="2" fillId="2" borderId="67" xfId="0" applyFont="1" applyFill="1" applyBorder="1" applyAlignment="1">
      <alignment horizontal="center" vertical="center" wrapText="1"/>
    </xf>
    <xf numFmtId="0" fontId="11" fillId="10" borderId="10" xfId="0" applyNumberFormat="1" applyFont="1" applyFill="1" applyBorder="1" applyAlignment="1">
      <alignment horizontal="center" vertical="center" wrapText="1"/>
    </xf>
    <xf numFmtId="0" fontId="2" fillId="10" borderId="67" xfId="0" applyFont="1" applyFill="1" applyBorder="1" applyAlignment="1">
      <alignment horizontal="center" vertical="center" wrapText="1"/>
    </xf>
    <xf numFmtId="0" fontId="2" fillId="10" borderId="68" xfId="0" applyNumberFormat="1" applyFont="1" applyFill="1" applyBorder="1" applyAlignment="1">
      <alignment horizontal="center" vertical="center" wrapText="1"/>
    </xf>
    <xf numFmtId="0" fontId="2" fillId="10" borderId="21" xfId="0" applyNumberFormat="1" applyFont="1" applyFill="1" applyBorder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 wrapText="1"/>
    </xf>
    <xf numFmtId="0" fontId="2" fillId="0" borderId="89" xfId="0" applyNumberFormat="1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6" fillId="0" borderId="91" xfId="0" applyNumberFormat="1" applyFont="1" applyBorder="1" applyAlignment="1">
      <alignment horizontal="center" vertical="center" wrapText="1"/>
    </xf>
    <xf numFmtId="0" fontId="11" fillId="9" borderId="10" xfId="0" applyNumberFormat="1" applyFont="1" applyFill="1" applyBorder="1" applyAlignment="1">
      <alignment horizontal="center" vertical="center" wrapText="1"/>
    </xf>
    <xf numFmtId="0" fontId="2" fillId="9" borderId="67" xfId="0" applyFont="1" applyFill="1" applyBorder="1" applyAlignment="1">
      <alignment horizontal="center" vertical="center" wrapText="1"/>
    </xf>
    <xf numFmtId="0" fontId="2" fillId="9" borderId="68" xfId="0" applyNumberFormat="1" applyFont="1" applyFill="1" applyBorder="1" applyAlignment="1">
      <alignment horizontal="center" vertical="center" wrapText="1"/>
    </xf>
    <xf numFmtId="0" fontId="2" fillId="9" borderId="21" xfId="0" applyNumberFormat="1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wrapText="1"/>
    </xf>
    <xf numFmtId="9" fontId="16" fillId="0" borderId="34" xfId="0" applyNumberFormat="1" applyFont="1" applyBorder="1" applyAlignment="1">
      <alignment horizontal="center" vertical="center" wrapText="1"/>
    </xf>
    <xf numFmtId="0" fontId="3" fillId="9" borderId="30" xfId="0" applyNumberFormat="1" applyFont="1" applyFill="1" applyBorder="1" applyAlignment="1">
      <alignment horizontal="center" wrapText="1"/>
    </xf>
    <xf numFmtId="0" fontId="3" fillId="9" borderId="31" xfId="0" applyNumberFormat="1" applyFont="1" applyFill="1" applyBorder="1" applyAlignment="1">
      <alignment horizontal="center" wrapText="1"/>
    </xf>
    <xf numFmtId="0" fontId="3" fillId="9" borderId="37" xfId="0" applyNumberFormat="1" applyFont="1" applyFill="1" applyBorder="1" applyAlignment="1">
      <alignment horizontal="center" wrapText="1"/>
    </xf>
    <xf numFmtId="0" fontId="16" fillId="9" borderId="92" xfId="0" applyNumberFormat="1" applyFont="1" applyFill="1" applyBorder="1" applyAlignment="1">
      <alignment horizontal="center" vertical="center" wrapText="1"/>
    </xf>
    <xf numFmtId="0" fontId="2" fillId="14" borderId="67" xfId="0" applyFont="1" applyFill="1" applyBorder="1" applyAlignment="1">
      <alignment horizontal="center" vertical="center" wrapText="1"/>
    </xf>
    <xf numFmtId="0" fontId="2" fillId="14" borderId="68" xfId="0" applyNumberFormat="1" applyFont="1" applyFill="1" applyBorder="1" applyAlignment="1">
      <alignment horizontal="center" vertical="center" wrapText="1"/>
    </xf>
    <xf numFmtId="0" fontId="2" fillId="14" borderId="21" xfId="0" applyNumberFormat="1" applyFont="1" applyFill="1" applyBorder="1" applyAlignment="1">
      <alignment horizontal="center" vertical="center" wrapText="1"/>
    </xf>
    <xf numFmtId="0" fontId="2" fillId="14" borderId="10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9" fontId="26" fillId="0" borderId="40" xfId="0" applyNumberFormat="1" applyFont="1" applyBorder="1" applyAlignment="1">
      <alignment horizontal="center" vertical="center" wrapText="1"/>
    </xf>
    <xf numFmtId="9" fontId="26" fillId="0" borderId="63" xfId="0" applyNumberFormat="1" applyFont="1" applyBorder="1" applyAlignment="1">
      <alignment horizontal="center" vertical="center" wrapText="1"/>
    </xf>
    <xf numFmtId="9" fontId="26" fillId="0" borderId="70" xfId="0" applyNumberFormat="1" applyFont="1" applyBorder="1" applyAlignment="1">
      <alignment horizontal="center" vertical="center" wrapText="1"/>
    </xf>
    <xf numFmtId="9" fontId="26" fillId="0" borderId="72" xfId="0" applyNumberFormat="1" applyFont="1" applyBorder="1" applyAlignment="1">
      <alignment horizontal="center" vertical="center" wrapText="1"/>
    </xf>
    <xf numFmtId="9" fontId="14" fillId="0" borderId="63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2" fillId="0" borderId="52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4" fillId="0" borderId="67" xfId="0" applyFont="1" applyBorder="1" applyAlignment="1">
      <alignment horizontal="center" vertical="center" wrapText="1"/>
    </xf>
    <xf numFmtId="0" fontId="4" fillId="0" borderId="68" xfId="0" applyNumberFormat="1" applyFont="1" applyBorder="1" applyAlignment="1">
      <alignment horizontal="center" vertical="center" wrapText="1"/>
    </xf>
    <xf numFmtId="0" fontId="4" fillId="0" borderId="88" xfId="0" applyNumberFormat="1" applyFont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3" fillId="13" borderId="11" xfId="0" applyNumberFormat="1" applyFont="1" applyFill="1" applyBorder="1" applyAlignment="1">
      <alignment horizontal="center" wrapText="1"/>
    </xf>
    <xf numFmtId="0" fontId="3" fillId="13" borderId="12" xfId="0" applyNumberFormat="1" applyFont="1" applyFill="1" applyBorder="1" applyAlignment="1">
      <alignment horizontal="center" wrapText="1"/>
    </xf>
    <xf numFmtId="0" fontId="3" fillId="13" borderId="1" xfId="0" applyNumberFormat="1" applyFont="1" applyFill="1" applyBorder="1" applyAlignment="1">
      <alignment horizontal="center" wrapText="1"/>
    </xf>
    <xf numFmtId="0" fontId="3" fillId="13" borderId="2" xfId="0" applyNumberFormat="1" applyFont="1" applyFill="1" applyBorder="1" applyAlignment="1">
      <alignment horizontal="center" wrapText="1"/>
    </xf>
    <xf numFmtId="0" fontId="16" fillId="13" borderId="11" xfId="0" applyNumberFormat="1" applyFont="1" applyFill="1" applyBorder="1" applyAlignment="1">
      <alignment horizontal="center" vertical="center" wrapText="1"/>
    </xf>
    <xf numFmtId="0" fontId="11" fillId="13" borderId="11" xfId="0" applyNumberFormat="1" applyFont="1" applyFill="1" applyBorder="1" applyAlignment="1">
      <alignment horizontal="center" wrapText="1"/>
    </xf>
    <xf numFmtId="9" fontId="2" fillId="13" borderId="47" xfId="0" applyNumberFormat="1" applyFont="1" applyFill="1" applyBorder="1" applyAlignment="1">
      <alignment horizontal="center" vertical="center" wrapText="1"/>
    </xf>
    <xf numFmtId="0" fontId="2" fillId="13" borderId="48" xfId="0" applyNumberFormat="1" applyFont="1" applyFill="1" applyBorder="1" applyAlignment="1">
      <alignment horizontal="center" vertical="center" wrapText="1"/>
    </xf>
    <xf numFmtId="0" fontId="13" fillId="13" borderId="49" xfId="0" applyNumberFormat="1" applyFont="1" applyFill="1" applyBorder="1" applyAlignment="1">
      <alignment horizontal="center" vertical="center" wrapText="1"/>
    </xf>
    <xf numFmtId="0" fontId="13" fillId="13" borderId="11" xfId="0" applyNumberFormat="1" applyFont="1" applyFill="1" applyBorder="1" applyAlignment="1">
      <alignment horizontal="center" vertical="center" wrapText="1"/>
    </xf>
    <xf numFmtId="0" fontId="14" fillId="13" borderId="11" xfId="0" applyNumberFormat="1" applyFont="1" applyFill="1" applyBorder="1" applyAlignment="1">
      <alignment horizontal="center" vertical="center" wrapText="1"/>
    </xf>
    <xf numFmtId="1" fontId="2" fillId="13" borderId="12" xfId="0" applyNumberFormat="1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 wrapText="1"/>
    </xf>
    <xf numFmtId="9" fontId="2" fillId="13" borderId="1" xfId="0" applyNumberFormat="1" applyFont="1" applyFill="1" applyBorder="1" applyAlignment="1">
      <alignment horizontal="center" vertical="center" wrapText="1"/>
    </xf>
    <xf numFmtId="9" fontId="2" fillId="13" borderId="2" xfId="0" applyNumberFormat="1" applyFont="1" applyFill="1" applyBorder="1" applyAlignment="1">
      <alignment horizontal="center" vertical="center" wrapText="1"/>
    </xf>
    <xf numFmtId="0" fontId="2" fillId="13" borderId="67" xfId="0" applyFont="1" applyFill="1" applyBorder="1" applyAlignment="1">
      <alignment horizontal="center" vertical="center" wrapText="1"/>
    </xf>
    <xf numFmtId="0" fontId="2" fillId="13" borderId="68" xfId="0" applyNumberFormat="1" applyFont="1" applyFill="1" applyBorder="1" applyAlignment="1">
      <alignment horizontal="center" vertical="center" wrapText="1"/>
    </xf>
    <xf numFmtId="0" fontId="2" fillId="13" borderId="21" xfId="0" applyNumberFormat="1" applyFont="1" applyFill="1" applyBorder="1" applyAlignment="1">
      <alignment horizontal="center" vertical="center" wrapText="1"/>
    </xf>
    <xf numFmtId="0" fontId="2" fillId="13" borderId="89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9" fontId="2" fillId="13" borderId="50" xfId="0" applyNumberFormat="1" applyFont="1" applyFill="1" applyBorder="1" applyAlignment="1">
      <alignment horizontal="center" vertical="center" wrapText="1"/>
    </xf>
    <xf numFmtId="0" fontId="2" fillId="13" borderId="51" xfId="0" applyNumberFormat="1" applyFont="1" applyFill="1" applyBorder="1" applyAlignment="1">
      <alignment horizontal="center" vertical="center" wrapText="1"/>
    </xf>
    <xf numFmtId="0" fontId="2" fillId="13" borderId="10" xfId="0" applyFont="1" applyFill="1" applyBorder="1" applyAlignment="1">
      <alignment horizontal="center" vertical="center" wrapText="1"/>
    </xf>
    <xf numFmtId="0" fontId="2" fillId="13" borderId="12" xfId="0" applyNumberFormat="1" applyFont="1" applyFill="1" applyBorder="1" applyAlignment="1">
      <alignment horizontal="center" vertical="center" wrapText="1"/>
    </xf>
    <xf numFmtId="9" fontId="2" fillId="13" borderId="2" xfId="0" applyNumberFormat="1" applyFont="1" applyFill="1" applyBorder="1" applyAlignment="1">
      <alignment horizontal="justify" vertical="center" wrapText="1"/>
    </xf>
    <xf numFmtId="9" fontId="2" fillId="0" borderId="40" xfId="0" applyNumberFormat="1" applyFont="1" applyBorder="1" applyAlignment="1">
      <alignment horizontal="center" vertical="center" wrapText="1"/>
    </xf>
    <xf numFmtId="1" fontId="29" fillId="4" borderId="3" xfId="0" applyNumberFormat="1" applyFont="1" applyFill="1" applyBorder="1" applyAlignment="1">
      <alignment horizontal="center" vertical="center" wrapText="1"/>
    </xf>
    <xf numFmtId="1" fontId="32" fillId="2" borderId="23" xfId="0" applyNumberFormat="1" applyFont="1" applyFill="1" applyBorder="1" applyAlignment="1">
      <alignment horizontal="center" vertical="center" wrapText="1"/>
    </xf>
    <xf numFmtId="1" fontId="32" fillId="0" borderId="52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4" fillId="0" borderId="10" xfId="0" applyFont="1" applyBorder="1" applyAlignment="1">
      <alignment horizontal="justify" vertical="center" wrapText="1"/>
    </xf>
    <xf numFmtId="164" fontId="42" fillId="5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4" fillId="3" borderId="67" xfId="0" applyFont="1" applyFill="1" applyBorder="1" applyAlignment="1">
      <alignment horizontal="center" vertical="center" wrapText="1"/>
    </xf>
    <xf numFmtId="0" fontId="11" fillId="13" borderId="10" xfId="0" applyNumberFormat="1" applyFont="1" applyFill="1" applyBorder="1" applyAlignment="1">
      <alignment horizontal="center" wrapText="1"/>
    </xf>
    <xf numFmtId="1" fontId="2" fillId="13" borderId="13" xfId="0" applyNumberFormat="1" applyFont="1" applyFill="1" applyBorder="1" applyAlignment="1">
      <alignment horizontal="center" vertical="center" wrapText="1"/>
    </xf>
    <xf numFmtId="1" fontId="2" fillId="13" borderId="20" xfId="0" applyNumberFormat="1" applyFont="1" applyFill="1" applyBorder="1" applyAlignment="1">
      <alignment horizontal="center" vertical="center" wrapText="1"/>
    </xf>
    <xf numFmtId="0" fontId="3" fillId="9" borderId="28" xfId="0" applyNumberFormat="1" applyFont="1" applyFill="1" applyBorder="1" applyAlignment="1">
      <alignment horizontal="center" wrapText="1"/>
    </xf>
    <xf numFmtId="0" fontId="3" fillId="9" borderId="29" xfId="0" applyNumberFormat="1" applyFont="1" applyFill="1" applyBorder="1" applyAlignment="1">
      <alignment horizontal="center" wrapText="1"/>
    </xf>
    <xf numFmtId="0" fontId="3" fillId="9" borderId="36" xfId="0" applyNumberFormat="1" applyFont="1" applyFill="1" applyBorder="1" applyAlignment="1">
      <alignment horizontal="center" wrapText="1"/>
    </xf>
    <xf numFmtId="0" fontId="16" fillId="9" borderId="69" xfId="0" applyNumberFormat="1" applyFont="1" applyFill="1" applyBorder="1" applyAlignment="1">
      <alignment horizontal="center" vertical="center" wrapText="1"/>
    </xf>
    <xf numFmtId="0" fontId="2" fillId="3" borderId="94" xfId="0" applyFont="1" applyFill="1" applyBorder="1" applyAlignment="1">
      <alignment horizontal="center" vertical="center" wrapText="1"/>
    </xf>
    <xf numFmtId="0" fontId="2" fillId="0" borderId="50" xfId="0" applyNumberFormat="1" applyFont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" fontId="26" fillId="0" borderId="61" xfId="0" applyNumberFormat="1" applyFont="1" applyBorder="1" applyAlignment="1">
      <alignment horizontal="center" vertical="center" wrapText="1"/>
    </xf>
    <xf numFmtId="1" fontId="32" fillId="3" borderId="23" xfId="0" applyNumberFormat="1" applyFont="1" applyFill="1" applyBorder="1" applyAlignment="1">
      <alignment horizontal="center" vertical="center" wrapText="1"/>
    </xf>
    <xf numFmtId="0" fontId="32" fillId="3" borderId="23" xfId="0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12" fillId="9" borderId="10" xfId="0" applyNumberFormat="1" applyFont="1" applyFill="1" applyBorder="1" applyAlignment="1">
      <alignment horizontal="center" vertical="center" wrapText="1"/>
    </xf>
    <xf numFmtId="9" fontId="4" fillId="9" borderId="18" xfId="0" applyNumberFormat="1" applyFont="1" applyFill="1" applyBorder="1" applyAlignment="1">
      <alignment horizontal="center" vertical="center" wrapText="1"/>
    </xf>
    <xf numFmtId="0" fontId="4" fillId="9" borderId="19" xfId="0" applyNumberFormat="1" applyFont="1" applyFill="1" applyBorder="1" applyAlignment="1">
      <alignment horizontal="center" vertical="center" wrapText="1"/>
    </xf>
    <xf numFmtId="0" fontId="13" fillId="9" borderId="17" xfId="0" applyNumberFormat="1" applyFont="1" applyFill="1" applyBorder="1" applyAlignment="1">
      <alignment horizontal="center" vertical="center" wrapText="1"/>
    </xf>
    <xf numFmtId="1" fontId="4" fillId="9" borderId="8" xfId="0" applyNumberFormat="1" applyFont="1" applyFill="1" applyBorder="1" applyAlignment="1">
      <alignment horizontal="center" vertical="center" wrapText="1"/>
    </xf>
    <xf numFmtId="1" fontId="4" fillId="9" borderId="15" xfId="0" applyNumberFormat="1" applyFont="1" applyFill="1" applyBorder="1" applyAlignment="1">
      <alignment horizontal="center" vertical="center" wrapText="1"/>
    </xf>
    <xf numFmtId="9" fontId="4" fillId="9" borderId="15" xfId="0" applyNumberFormat="1" applyFont="1" applyFill="1" applyBorder="1" applyAlignment="1">
      <alignment horizontal="center" vertical="center" wrapText="1"/>
    </xf>
    <xf numFmtId="9" fontId="4" fillId="9" borderId="9" xfId="0" applyNumberFormat="1" applyFont="1" applyFill="1" applyBorder="1" applyAlignment="1">
      <alignment horizontal="center" vertical="center" wrapText="1"/>
    </xf>
    <xf numFmtId="0" fontId="4" fillId="9" borderId="67" xfId="0" applyFont="1" applyFill="1" applyBorder="1" applyAlignment="1">
      <alignment horizontal="center" vertical="center" wrapText="1"/>
    </xf>
    <xf numFmtId="0" fontId="4" fillId="9" borderId="68" xfId="0" applyNumberFormat="1" applyFont="1" applyFill="1" applyBorder="1" applyAlignment="1">
      <alignment horizontal="center" vertical="center" wrapText="1"/>
    </xf>
    <xf numFmtId="0" fontId="4" fillId="9" borderId="15" xfId="0" applyNumberFormat="1" applyFont="1" applyFill="1" applyBorder="1" applyAlignment="1">
      <alignment horizontal="center" vertical="center" wrapText="1"/>
    </xf>
    <xf numFmtId="9" fontId="4" fillId="9" borderId="16" xfId="0" applyNumberFormat="1" applyFont="1" applyFill="1" applyBorder="1" applyAlignment="1">
      <alignment horizontal="center" vertical="center" wrapText="1"/>
    </xf>
    <xf numFmtId="0" fontId="4" fillId="9" borderId="88" xfId="0" applyNumberFormat="1" applyFont="1" applyFill="1" applyBorder="1" applyAlignment="1">
      <alignment horizontal="center" vertical="center" wrapText="1"/>
    </xf>
    <xf numFmtId="9" fontId="4" fillId="9" borderId="20" xfId="0" applyNumberFormat="1" applyFont="1" applyFill="1" applyBorder="1" applyAlignment="1">
      <alignment horizontal="center" vertical="center" wrapText="1"/>
    </xf>
    <xf numFmtId="0" fontId="4" fillId="9" borderId="21" xfId="0" applyNumberFormat="1" applyFont="1" applyFill="1" applyBorder="1" applyAlignment="1">
      <alignment horizontal="center" vertical="center" wrapText="1"/>
    </xf>
    <xf numFmtId="0" fontId="4" fillId="9" borderId="20" xfId="0" applyNumberFormat="1" applyFont="1" applyFill="1" applyBorder="1" applyAlignment="1">
      <alignment horizontal="center" vertical="center" wrapText="1"/>
    </xf>
    <xf numFmtId="9" fontId="4" fillId="9" borderId="14" xfId="0" applyNumberFormat="1" applyFont="1" applyFill="1" applyBorder="1" applyAlignment="1">
      <alignment horizontal="center" vertical="center" wrapText="1"/>
    </xf>
    <xf numFmtId="9" fontId="4" fillId="9" borderId="21" xfId="0" applyNumberFormat="1" applyFont="1" applyFill="1" applyBorder="1" applyAlignment="1">
      <alignment horizontal="center" vertical="center" wrapText="1"/>
    </xf>
    <xf numFmtId="0" fontId="4" fillId="9" borderId="22" xfId="0" applyNumberFormat="1" applyFont="1" applyFill="1" applyBorder="1" applyAlignment="1">
      <alignment horizontal="center" vertical="center" wrapText="1"/>
    </xf>
    <xf numFmtId="0" fontId="4" fillId="9" borderId="24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13" xfId="0" applyNumberFormat="1" applyFont="1" applyFill="1" applyBorder="1" applyAlignment="1">
      <alignment horizontal="center" vertical="center" wrapText="1"/>
    </xf>
    <xf numFmtId="9" fontId="4" fillId="9" borderId="14" xfId="0" applyNumberFormat="1" applyFont="1" applyFill="1" applyBorder="1" applyAlignment="1">
      <alignment horizontal="justify" vertical="center" wrapText="1"/>
    </xf>
    <xf numFmtId="0" fontId="4" fillId="9" borderId="7" xfId="0" applyNumberFormat="1" applyFont="1" applyFill="1" applyBorder="1" applyAlignment="1">
      <alignment horizontal="justify" vertical="center" wrapText="1"/>
    </xf>
    <xf numFmtId="0" fontId="4" fillId="9" borderId="10" xfId="0" applyFont="1" applyFill="1" applyBorder="1" applyAlignment="1">
      <alignment horizontal="justify" vertical="center" wrapText="1"/>
    </xf>
    <xf numFmtId="0" fontId="2" fillId="0" borderId="0" xfId="0" applyNumberFormat="1" applyFont="1" applyAlignment="1">
      <alignment vertical="top" wrapText="1"/>
    </xf>
    <xf numFmtId="0" fontId="4" fillId="2" borderId="87" xfId="0" applyFont="1" applyFill="1" applyBorder="1" applyAlignment="1">
      <alignment horizontal="center" vertical="center" wrapText="1"/>
    </xf>
    <xf numFmtId="0" fontId="4" fillId="2" borderId="67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25" fillId="0" borderId="3" xfId="0" applyNumberFormat="1" applyFont="1" applyBorder="1" applyAlignment="1">
      <alignment horizontal="center" vertical="center" wrapText="1"/>
    </xf>
    <xf numFmtId="0" fontId="2" fillId="0" borderId="55" xfId="0" applyNumberFormat="1" applyFont="1" applyBorder="1" applyAlignment="1">
      <alignment horizontal="center" vertical="center" wrapText="1"/>
    </xf>
    <xf numFmtId="1" fontId="29" fillId="0" borderId="3" xfId="0" applyNumberFormat="1" applyFont="1" applyBorder="1" applyAlignment="1">
      <alignment horizontal="center" vertical="center" wrapText="1"/>
    </xf>
    <xf numFmtId="1" fontId="28" fillId="0" borderId="73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43" fillId="0" borderId="1" xfId="0" applyNumberFormat="1" applyFont="1" applyBorder="1" applyAlignment="1"/>
    <xf numFmtId="0" fontId="4" fillId="3" borderId="20" xfId="0" applyNumberFormat="1" applyFont="1" applyFill="1" applyBorder="1" applyAlignment="1">
      <alignment vertical="top" wrapText="1"/>
    </xf>
    <xf numFmtId="0" fontId="4" fillId="3" borderId="20" xfId="0" applyFont="1" applyFill="1" applyBorder="1" applyAlignment="1">
      <alignment vertical="top" wrapText="1"/>
    </xf>
    <xf numFmtId="0" fontId="3" fillId="3" borderId="8" xfId="0" applyFont="1" applyFill="1" applyBorder="1" applyAlignment="1">
      <alignment horizontal="center" vertical="center"/>
    </xf>
    <xf numFmtId="0" fontId="4" fillId="3" borderId="95" xfId="0" applyNumberFormat="1" applyFont="1" applyFill="1" applyBorder="1" applyAlignment="1"/>
    <xf numFmtId="0" fontId="4" fillId="3" borderId="20" xfId="0" applyNumberFormat="1" applyFont="1" applyFill="1" applyBorder="1" applyAlignment="1"/>
    <xf numFmtId="0" fontId="3" fillId="3" borderId="13" xfId="0" applyNumberFormat="1" applyFont="1" applyFill="1" applyBorder="1" applyAlignment="1">
      <alignment horizontal="center"/>
    </xf>
    <xf numFmtId="0" fontId="3" fillId="3" borderId="20" xfId="0" applyNumberFormat="1" applyFont="1" applyFill="1" applyBorder="1" applyAlignment="1">
      <alignment horizontal="center"/>
    </xf>
    <xf numFmtId="0" fontId="3" fillId="3" borderId="21" xfId="0" applyNumberFormat="1" applyFont="1" applyFill="1" applyBorder="1" applyAlignment="1">
      <alignment horizontal="center"/>
    </xf>
    <xf numFmtId="0" fontId="8" fillId="3" borderId="96" xfId="0" applyNumberFormat="1" applyFont="1" applyFill="1" applyBorder="1" applyAlignment="1">
      <alignment horizontal="center"/>
    </xf>
    <xf numFmtId="0" fontId="3" fillId="3" borderId="20" xfId="0" applyNumberFormat="1" applyFont="1" applyFill="1" applyBorder="1" applyAlignment="1">
      <alignment horizontal="center" vertical="center" wrapText="1"/>
    </xf>
    <xf numFmtId="0" fontId="3" fillId="3" borderId="21" xfId="0" applyNumberFormat="1" applyFont="1" applyFill="1" applyBorder="1" applyAlignment="1">
      <alignment horizontal="center" vertical="center" wrapText="1"/>
    </xf>
    <xf numFmtId="0" fontId="8" fillId="3" borderId="96" xfId="0" applyNumberFormat="1" applyFont="1" applyFill="1" applyBorder="1" applyAlignment="1">
      <alignment horizontal="center" vertical="center" wrapText="1"/>
    </xf>
    <xf numFmtId="0" fontId="11" fillId="0" borderId="7" xfId="0" applyNumberFormat="1" applyFont="1" applyBorder="1" applyAlignment="1">
      <alignment horizontal="center"/>
    </xf>
    <xf numFmtId="0" fontId="11" fillId="0" borderId="8" xfId="0" applyNumberFormat="1" applyFont="1" applyBorder="1" applyAlignment="1">
      <alignment horizontal="center"/>
    </xf>
    <xf numFmtId="0" fontId="11" fillId="0" borderId="9" xfId="0" applyNumberFormat="1" applyFont="1" applyBorder="1" applyAlignment="1">
      <alignment horizontal="center"/>
    </xf>
    <xf numFmtId="9" fontId="2" fillId="0" borderId="7" xfId="0" applyNumberFormat="1" applyFont="1" applyBorder="1" applyAlignment="1">
      <alignment horizontal="center" vertical="center" wrapText="1"/>
    </xf>
    <xf numFmtId="0" fontId="11" fillId="0" borderId="13" xfId="0" applyNumberFormat="1" applyFont="1" applyBorder="1" applyAlignment="1">
      <alignment horizontal="center" vertical="top" wrapText="1"/>
    </xf>
    <xf numFmtId="0" fontId="11" fillId="16" borderId="20" xfId="0" applyNumberFormat="1" applyFont="1" applyFill="1" applyBorder="1" applyAlignment="1">
      <alignment horizontal="center"/>
    </xf>
    <xf numFmtId="0" fontId="11" fillId="0" borderId="20" xfId="0" applyNumberFormat="1" applyFont="1" applyBorder="1" applyAlignment="1">
      <alignment horizontal="center" vertical="top" wrapText="1"/>
    </xf>
    <xf numFmtId="1" fontId="11" fillId="0" borderId="20" xfId="0" applyNumberFormat="1" applyFont="1" applyBorder="1" applyAlignment="1">
      <alignment horizontal="center"/>
    </xf>
    <xf numFmtId="0" fontId="11" fillId="0" borderId="97" xfId="0" applyNumberFormat="1" applyFont="1" applyBorder="1" applyAlignment="1">
      <alignment horizontal="center"/>
    </xf>
    <xf numFmtId="0" fontId="11" fillId="0" borderId="7" xfId="0" applyNumberFormat="1" applyFont="1" applyBorder="1" applyAlignment="1">
      <alignment horizontal="center" vertical="top" wrapText="1"/>
    </xf>
    <xf numFmtId="0" fontId="11" fillId="0" borderId="13" xfId="0" applyNumberFormat="1" applyFont="1" applyBorder="1" applyAlignment="1">
      <alignment horizontal="center"/>
    </xf>
    <xf numFmtId="0" fontId="11" fillId="0" borderId="14" xfId="0" applyNumberFormat="1" applyFont="1" applyBorder="1" applyAlignment="1">
      <alignment horizontal="center"/>
    </xf>
    <xf numFmtId="0" fontId="11" fillId="0" borderId="10" xfId="0" applyNumberFormat="1" applyFont="1" applyBorder="1" applyAlignment="1">
      <alignment horizontal="center" vertical="top" wrapText="1"/>
    </xf>
    <xf numFmtId="9" fontId="32" fillId="0" borderId="10" xfId="0" applyNumberFormat="1" applyFont="1" applyBorder="1" applyAlignment="1">
      <alignment horizontal="center" vertical="center" wrapText="1"/>
    </xf>
    <xf numFmtId="0" fontId="11" fillId="14" borderId="13" xfId="0" applyNumberFormat="1" applyFont="1" applyFill="1" applyBorder="1" applyAlignment="1">
      <alignment horizontal="center"/>
    </xf>
    <xf numFmtId="0" fontId="11" fillId="9" borderId="13" xfId="0" applyNumberFormat="1" applyFont="1" applyFill="1" applyBorder="1" applyAlignment="1">
      <alignment horizontal="center"/>
    </xf>
    <xf numFmtId="0" fontId="11" fillId="9" borderId="14" xfId="0" applyNumberFormat="1" applyFont="1" applyFill="1" applyBorder="1" applyAlignment="1">
      <alignment horizontal="center"/>
    </xf>
    <xf numFmtId="9" fontId="2" fillId="9" borderId="10" xfId="0" applyNumberFormat="1" applyFont="1" applyFill="1" applyBorder="1" applyAlignment="1">
      <alignment horizontal="center" vertical="center" wrapText="1"/>
    </xf>
    <xf numFmtId="0" fontId="11" fillId="17" borderId="20" xfId="0" applyNumberFormat="1" applyFont="1" applyFill="1" applyBorder="1" applyAlignment="1">
      <alignment horizontal="center"/>
    </xf>
    <xf numFmtId="9" fontId="32" fillId="9" borderId="10" xfId="0" applyNumberFormat="1" applyFont="1" applyFill="1" applyBorder="1" applyAlignment="1">
      <alignment horizontal="center" vertical="center" wrapText="1"/>
    </xf>
    <xf numFmtId="0" fontId="11" fillId="0" borderId="20" xfId="0" applyNumberFormat="1" applyFont="1" applyBorder="1" applyAlignment="1">
      <alignment horizontal="center"/>
    </xf>
    <xf numFmtId="0" fontId="11" fillId="15" borderId="20" xfId="0" applyNumberFormat="1" applyFont="1" applyFill="1" applyBorder="1" applyAlignment="1">
      <alignment horizontal="center"/>
    </xf>
    <xf numFmtId="0" fontId="44" fillId="0" borderId="10" xfId="0" applyNumberFormat="1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/>
    </xf>
    <xf numFmtId="0" fontId="11" fillId="15" borderId="20" xfId="0" applyNumberFormat="1" applyFont="1" applyFill="1" applyBorder="1" applyAlignment="1">
      <alignment horizontal="center" vertical="top" wrapText="1"/>
    </xf>
    <xf numFmtId="0" fontId="11" fillId="2" borderId="10" xfId="0" applyNumberFormat="1" applyFont="1" applyFill="1" applyBorder="1" applyAlignment="1"/>
    <xf numFmtId="0" fontId="11" fillId="2" borderId="10" xfId="0" applyNumberFormat="1" applyFont="1" applyFill="1" applyBorder="1" applyAlignment="1">
      <alignment horizontal="left"/>
    </xf>
    <xf numFmtId="9" fontId="2" fillId="2" borderId="10" xfId="0" applyNumberFormat="1" applyFont="1" applyFill="1" applyBorder="1" applyAlignment="1">
      <alignment horizontal="center" vertical="center" wrapText="1"/>
    </xf>
    <xf numFmtId="0" fontId="11" fillId="2" borderId="13" xfId="0" applyNumberFormat="1" applyFont="1" applyFill="1" applyBorder="1" applyAlignment="1">
      <alignment horizontal="center" vertical="top" wrapText="1"/>
    </xf>
    <xf numFmtId="0" fontId="11" fillId="2" borderId="20" xfId="0" applyNumberFormat="1" applyFont="1" applyFill="1" applyBorder="1" applyAlignment="1">
      <alignment horizontal="center" vertical="top" wrapText="1"/>
    </xf>
    <xf numFmtId="1" fontId="11" fillId="2" borderId="20" xfId="0" applyNumberFormat="1" applyFont="1" applyFill="1" applyBorder="1" applyAlignment="1">
      <alignment horizontal="center"/>
    </xf>
    <xf numFmtId="0" fontId="11" fillId="2" borderId="14" xfId="0" applyNumberFormat="1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vertical="top" wrapText="1"/>
    </xf>
    <xf numFmtId="0" fontId="11" fillId="0" borderId="32" xfId="0" applyNumberFormat="1" applyFont="1" applyBorder="1" applyAlignment="1">
      <alignment horizontal="center"/>
    </xf>
    <xf numFmtId="0" fontId="11" fillId="0" borderId="100" xfId="0" applyNumberFormat="1" applyFont="1" applyBorder="1" applyAlignment="1">
      <alignment horizontal="center"/>
    </xf>
    <xf numFmtId="0" fontId="11" fillId="0" borderId="28" xfId="0" applyNumberFormat="1" applyFont="1" applyBorder="1" applyAlignment="1">
      <alignment horizontal="center"/>
    </xf>
    <xf numFmtId="0" fontId="11" fillId="0" borderId="98" xfId="0" applyNumberFormat="1" applyFont="1" applyBorder="1" applyAlignment="1">
      <alignment horizontal="center"/>
    </xf>
    <xf numFmtId="0" fontId="11" fillId="2" borderId="20" xfId="0" applyFont="1" applyFill="1" applyBorder="1" applyAlignment="1">
      <alignment horizontal="center"/>
    </xf>
    <xf numFmtId="0" fontId="11" fillId="9" borderId="30" xfId="0" applyNumberFormat="1" applyFont="1" applyFill="1" applyBorder="1" applyAlignment="1">
      <alignment horizontal="center"/>
    </xf>
    <xf numFmtId="0" fontId="11" fillId="9" borderId="99" xfId="0" applyNumberFormat="1" applyFont="1" applyFill="1" applyBorder="1" applyAlignment="1">
      <alignment horizontal="center"/>
    </xf>
    <xf numFmtId="0" fontId="11" fillId="14" borderId="13" xfId="0" applyNumberFormat="1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20" xfId="0" applyFont="1" applyFill="1" applyBorder="1" applyAlignment="1">
      <alignment horizontal="center" vertical="top" wrapText="1"/>
    </xf>
    <xf numFmtId="0" fontId="11" fillId="0" borderId="13" xfId="0" applyFont="1" applyBorder="1" applyAlignment="1">
      <alignment horizontal="center"/>
    </xf>
    <xf numFmtId="1" fontId="11" fillId="10" borderId="20" xfId="0" applyNumberFormat="1" applyFont="1" applyFill="1" applyBorder="1" applyAlignment="1">
      <alignment horizontal="center"/>
    </xf>
    <xf numFmtId="0" fontId="11" fillId="16" borderId="20" xfId="0" applyNumberFormat="1" applyFont="1" applyFill="1" applyBorder="1" applyAlignment="1">
      <alignment horizontal="center" vertical="top" wrapText="1"/>
    </xf>
    <xf numFmtId="0" fontId="11" fillId="18" borderId="20" xfId="0" applyNumberFormat="1" applyFont="1" applyFill="1" applyBorder="1" applyAlignment="1">
      <alignment horizontal="center"/>
    </xf>
    <xf numFmtId="1" fontId="11" fillId="0" borderId="28" xfId="0" applyNumberFormat="1" applyFont="1" applyBorder="1" applyAlignment="1">
      <alignment horizontal="center"/>
    </xf>
    <xf numFmtId="1" fontId="11" fillId="0" borderId="98" xfId="0" applyNumberFormat="1" applyFont="1" applyBorder="1" applyAlignment="1">
      <alignment horizontal="center"/>
    </xf>
    <xf numFmtId="9" fontId="11" fillId="0" borderId="13" xfId="0" applyNumberFormat="1" applyFont="1" applyBorder="1" applyAlignment="1">
      <alignment horizontal="center" vertical="top" wrapText="1"/>
    </xf>
    <xf numFmtId="0" fontId="11" fillId="0" borderId="11" xfId="0" applyNumberFormat="1" applyFont="1" applyBorder="1" applyAlignment="1">
      <alignment horizontal="center"/>
    </xf>
    <xf numFmtId="0" fontId="11" fillId="0" borderId="39" xfId="0" applyNumberFormat="1" applyFont="1" applyBorder="1" applyAlignment="1">
      <alignment horizontal="center"/>
    </xf>
    <xf numFmtId="0" fontId="11" fillId="0" borderId="101" xfId="0" applyNumberFormat="1" applyFont="1" applyBorder="1" applyAlignment="1">
      <alignment horizontal="center"/>
    </xf>
    <xf numFmtId="9" fontId="2" fillId="0" borderId="11" xfId="0" applyNumberFormat="1" applyFont="1" applyBorder="1" applyAlignment="1">
      <alignment horizontal="center" vertical="center" wrapText="1"/>
    </xf>
    <xf numFmtId="0" fontId="11" fillId="0" borderId="40" xfId="0" applyNumberFormat="1" applyFont="1" applyBorder="1" applyAlignment="1">
      <alignment horizontal="center"/>
    </xf>
    <xf numFmtId="0" fontId="11" fillId="0" borderId="11" xfId="0" applyNumberFormat="1" applyFont="1" applyBorder="1" applyAlignment="1">
      <alignment horizontal="center" vertical="top" wrapText="1"/>
    </xf>
    <xf numFmtId="0" fontId="3" fillId="0" borderId="3" xfId="0" applyNumberFormat="1" applyFont="1" applyBorder="1" applyAlignment="1"/>
    <xf numFmtId="1" fontId="45" fillId="0" borderId="102" xfId="0" applyNumberFormat="1" applyFont="1" applyBorder="1" applyAlignment="1">
      <alignment horizontal="center" vertical="center"/>
    </xf>
    <xf numFmtId="1" fontId="11" fillId="0" borderId="103" xfId="0" applyNumberFormat="1" applyFont="1" applyBorder="1" applyAlignment="1">
      <alignment horizontal="center" vertical="center"/>
    </xf>
    <xf numFmtId="1" fontId="11" fillId="0" borderId="104" xfId="0" applyNumberFormat="1" applyFont="1" applyBorder="1" applyAlignment="1">
      <alignment horizontal="center" vertical="center"/>
    </xf>
    <xf numFmtId="1" fontId="11" fillId="0" borderId="46" xfId="0" applyNumberFormat="1" applyFont="1" applyBorder="1" applyAlignment="1">
      <alignment horizontal="center" vertical="center"/>
    </xf>
    <xf numFmtId="0" fontId="11" fillId="0" borderId="46" xfId="0" applyNumberFormat="1" applyFont="1" applyBorder="1" applyAlignment="1">
      <alignment horizontal="center" vertical="center"/>
    </xf>
    <xf numFmtId="1" fontId="11" fillId="0" borderId="105" xfId="0" applyNumberFormat="1" applyFont="1" applyBorder="1" applyAlignment="1">
      <alignment horizontal="center" vertical="center"/>
    </xf>
    <xf numFmtId="1" fontId="47" fillId="0" borderId="104" xfId="0" applyNumberFormat="1" applyFont="1" applyBorder="1" applyAlignment="1">
      <alignment horizontal="center"/>
    </xf>
    <xf numFmtId="1" fontId="47" fillId="0" borderId="15" xfId="0" applyNumberFormat="1" applyFont="1" applyBorder="1" applyAlignment="1">
      <alignment horizontal="center"/>
    </xf>
    <xf numFmtId="1" fontId="47" fillId="0" borderId="20" xfId="0" applyNumberFormat="1" applyFont="1" applyBorder="1" applyAlignment="1">
      <alignment horizontal="center"/>
    </xf>
    <xf numFmtId="0" fontId="11" fillId="0" borderId="15" xfId="0" applyFont="1" applyBorder="1" applyAlignment="1"/>
    <xf numFmtId="1" fontId="11" fillId="0" borderId="106" xfId="0" applyNumberFormat="1" applyFont="1" applyBorder="1" applyAlignment="1">
      <alignment vertical="center"/>
    </xf>
    <xf numFmtId="9" fontId="11" fillId="0" borderId="109" xfId="0" applyNumberFormat="1" applyFont="1" applyBorder="1" applyAlignment="1">
      <alignment horizontal="center" vertical="center"/>
    </xf>
    <xf numFmtId="9" fontId="11" fillId="0" borderId="110" xfId="0" applyNumberFormat="1" applyFont="1" applyBorder="1" applyAlignment="1">
      <alignment horizontal="center" vertical="center"/>
    </xf>
    <xf numFmtId="9" fontId="3" fillId="0" borderId="40" xfId="0" applyNumberFormat="1" applyFont="1" applyBorder="1" applyAlignment="1">
      <alignment horizontal="center"/>
    </xf>
    <xf numFmtId="9" fontId="3" fillId="0" borderId="40" xfId="0" applyNumberFormat="1" applyFont="1" applyBorder="1" applyAlignment="1">
      <alignment horizontal="center" vertical="center"/>
    </xf>
    <xf numFmtId="9" fontId="3" fillId="0" borderId="111" xfId="0" applyNumberFormat="1" applyFont="1" applyBorder="1" applyAlignment="1">
      <alignment horizontal="center"/>
    </xf>
    <xf numFmtId="0" fontId="11" fillId="0" borderId="20" xfId="0" applyFont="1" applyBorder="1" applyAlignment="1"/>
    <xf numFmtId="1" fontId="11" fillId="0" borderId="112" xfId="0" applyNumberFormat="1" applyFont="1" applyBorder="1" applyAlignment="1">
      <alignment vertical="center"/>
    </xf>
    <xf numFmtId="1" fontId="11" fillId="0" borderId="113" xfId="0" applyNumberFormat="1" applyFont="1" applyBorder="1" applyAlignment="1">
      <alignment horizontal="center" vertical="center"/>
    </xf>
    <xf numFmtId="9" fontId="3" fillId="0" borderId="46" xfId="0" applyNumberFormat="1" applyFont="1" applyBorder="1" applyAlignment="1">
      <alignment horizontal="center"/>
    </xf>
    <xf numFmtId="1" fontId="11" fillId="0" borderId="114" xfId="0" applyNumberFormat="1" applyFont="1" applyBorder="1" applyAlignment="1">
      <alignment horizontal="center"/>
    </xf>
    <xf numFmtId="0" fontId="11" fillId="0" borderId="114" xfId="0" applyFont="1" applyBorder="1" applyAlignment="1">
      <alignment horizontal="center"/>
    </xf>
    <xf numFmtId="9" fontId="3" fillId="0" borderId="114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>
      <alignment vertical="center"/>
    </xf>
    <xf numFmtId="0" fontId="3" fillId="0" borderId="42" xfId="0" applyNumberFormat="1" applyFont="1" applyBorder="1" applyAlignment="1">
      <alignment horizontal="center" vertical="center"/>
    </xf>
    <xf numFmtId="9" fontId="3" fillId="0" borderId="115" xfId="0" applyNumberFormat="1" applyFont="1" applyBorder="1" applyAlignment="1">
      <alignment horizontal="center"/>
    </xf>
    <xf numFmtId="0" fontId="11" fillId="0" borderId="15" xfId="0" applyNumberFormat="1" applyFont="1" applyBorder="1" applyAlignment="1">
      <alignment horizontal="center"/>
    </xf>
    <xf numFmtId="0" fontId="20" fillId="0" borderId="15" xfId="0" applyNumberFormat="1" applyFont="1" applyBorder="1" applyAlignment="1">
      <alignment horizontal="center" vertical="top"/>
    </xf>
    <xf numFmtId="0" fontId="8" fillId="0" borderId="15" xfId="0" applyNumberFormat="1" applyFont="1" applyBorder="1" applyAlignment="1">
      <alignment horizontal="center" vertical="top"/>
    </xf>
    <xf numFmtId="0" fontId="20" fillId="0" borderId="9" xfId="0" applyNumberFormat="1" applyFont="1" applyBorder="1" applyAlignment="1">
      <alignment horizontal="center" vertical="top"/>
    </xf>
    <xf numFmtId="1" fontId="47" fillId="0" borderId="13" xfId="0" applyNumberFormat="1" applyFont="1" applyBorder="1" applyAlignment="1">
      <alignment horizontal="center"/>
    </xf>
    <xf numFmtId="1" fontId="11" fillId="9" borderId="42" xfId="0" applyNumberFormat="1" applyFont="1" applyFill="1" applyBorder="1" applyAlignment="1">
      <alignment horizontal="center" vertical="center"/>
    </xf>
    <xf numFmtId="9" fontId="11" fillId="9" borderId="42" xfId="0" applyNumberFormat="1" applyFont="1" applyFill="1" applyBorder="1" applyAlignment="1">
      <alignment horizontal="center" vertical="center"/>
    </xf>
    <xf numFmtId="9" fontId="3" fillId="0" borderId="116" xfId="0" applyNumberFormat="1" applyFont="1" applyBorder="1" applyAlignment="1">
      <alignment horizontal="center"/>
    </xf>
    <xf numFmtId="1" fontId="11" fillId="0" borderId="10" xfId="0" applyNumberFormat="1" applyFont="1" applyBorder="1" applyAlignment="1">
      <alignment horizontal="center"/>
    </xf>
    <xf numFmtId="9" fontId="3" fillId="0" borderId="20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center"/>
    </xf>
    <xf numFmtId="1" fontId="11" fillId="0" borderId="117" xfId="0" applyNumberFormat="1" applyFont="1" applyBorder="1" applyAlignment="1">
      <alignment vertical="center"/>
    </xf>
    <xf numFmtId="9" fontId="3" fillId="0" borderId="118" xfId="0" applyNumberFormat="1" applyFont="1" applyBorder="1" applyAlignment="1">
      <alignment horizontal="center" vertical="center"/>
    </xf>
    <xf numFmtId="1" fontId="11" fillId="0" borderId="13" xfId="0" applyNumberFormat="1" applyFont="1" applyBorder="1" applyAlignment="1">
      <alignment horizontal="center"/>
    </xf>
    <xf numFmtId="1" fontId="47" fillId="0" borderId="13" xfId="0" applyNumberFormat="1" applyFont="1" applyBorder="1" applyAlignment="1">
      <alignment horizontal="center" vertical="center"/>
    </xf>
    <xf numFmtId="1" fontId="11" fillId="0" borderId="119" xfId="0" applyNumberFormat="1" applyFont="1" applyBorder="1" applyAlignment="1"/>
    <xf numFmtId="9" fontId="3" fillId="0" borderId="122" xfId="0" applyNumberFormat="1" applyFont="1" applyBorder="1" applyAlignment="1">
      <alignment horizontal="center"/>
    </xf>
    <xf numFmtId="1" fontId="11" fillId="0" borderId="29" xfId="0" applyNumberFormat="1" applyFont="1" applyBorder="1" applyAlignment="1"/>
    <xf numFmtId="1" fontId="11" fillId="0" borderId="33" xfId="0" applyNumberFormat="1" applyFont="1" applyBorder="1" applyAlignment="1"/>
    <xf numFmtId="1" fontId="11" fillId="0" borderId="113" xfId="0" applyNumberFormat="1" applyFont="1" applyBorder="1" applyAlignment="1"/>
    <xf numFmtId="1" fontId="11" fillId="0" borderId="113" xfId="0" applyNumberFormat="1" applyFont="1" applyBorder="1" applyAlignment="1">
      <alignment horizontal="center"/>
    </xf>
    <xf numFmtId="1" fontId="11" fillId="0" borderId="46" xfId="0" applyNumberFormat="1" applyFont="1" applyBorder="1" applyAlignment="1">
      <alignment horizontal="center"/>
    </xf>
    <xf numFmtId="9" fontId="3" fillId="0" borderId="100" xfId="0" applyNumberFormat="1" applyFont="1" applyBorder="1" applyAlignment="1">
      <alignment horizontal="center"/>
    </xf>
    <xf numFmtId="1" fontId="11" fillId="0" borderId="31" xfId="0" applyNumberFormat="1" applyFont="1" applyBorder="1" applyAlignment="1"/>
    <xf numFmtId="1" fontId="11" fillId="0" borderId="44" xfId="0" applyNumberFormat="1" applyFont="1" applyBorder="1" applyAlignment="1"/>
    <xf numFmtId="0" fontId="11" fillId="0" borderId="42" xfId="0" applyNumberFormat="1" applyFont="1" applyBorder="1" applyAlignment="1">
      <alignment horizontal="center"/>
    </xf>
    <xf numFmtId="1" fontId="11" fillId="0" borderId="43" xfId="0" applyNumberFormat="1" applyFont="1" applyBorder="1" applyAlignment="1">
      <alignment horizontal="center"/>
    </xf>
    <xf numFmtId="9" fontId="3" fillId="0" borderId="14" xfId="0" applyNumberFormat="1" applyFont="1" applyBorder="1" applyAlignment="1">
      <alignment horizontal="center"/>
    </xf>
    <xf numFmtId="1" fontId="11" fillId="9" borderId="42" xfId="0" applyNumberFormat="1" applyFont="1" applyFill="1" applyBorder="1" applyAlignment="1">
      <alignment horizontal="center"/>
    </xf>
    <xf numFmtId="0" fontId="11" fillId="0" borderId="14" xfId="0" applyNumberFormat="1" applyFont="1" applyBorder="1" applyAlignment="1">
      <alignment horizontal="center" vertical="center"/>
    </xf>
    <xf numFmtId="1" fontId="11" fillId="0" borderId="123" xfId="0" applyNumberFormat="1" applyFont="1" applyBorder="1" applyAlignment="1">
      <alignment horizontal="center"/>
    </xf>
    <xf numFmtId="9" fontId="11" fillId="0" borderId="124" xfId="0" applyNumberFormat="1" applyFont="1" applyBorder="1" applyAlignment="1">
      <alignment horizontal="center"/>
    </xf>
    <xf numFmtId="9" fontId="11" fillId="0" borderId="20" xfId="0" applyNumberFormat="1" applyFont="1" applyBorder="1" applyAlignment="1">
      <alignment horizontal="center"/>
    </xf>
    <xf numFmtId="0" fontId="4" fillId="6" borderId="20" xfId="0" applyFont="1" applyFill="1" applyBorder="1" applyAlignment="1">
      <alignment vertical="top" wrapText="1"/>
    </xf>
    <xf numFmtId="0" fontId="2" fillId="0" borderId="46" xfId="0" applyNumberFormat="1" applyFont="1" applyBorder="1" applyAlignment="1">
      <alignment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4" xfId="0" applyNumberFormat="1" applyFont="1" applyBorder="1" applyAlignment="1">
      <alignment horizontal="center" vertical="top" wrapText="1"/>
    </xf>
    <xf numFmtId="0" fontId="11" fillId="0" borderId="12" xfId="0" applyNumberFormat="1" applyFont="1" applyBorder="1" applyAlignment="1">
      <alignment horizontal="center"/>
    </xf>
    <xf numFmtId="0" fontId="11" fillId="0" borderId="1" xfId="0" applyNumberFormat="1" applyFont="1" applyBorder="1" applyAlignment="1">
      <alignment horizontal="center"/>
    </xf>
    <xf numFmtId="9" fontId="11" fillId="0" borderId="1" xfId="0" applyNumberFormat="1" applyFont="1" applyBorder="1" applyAlignment="1">
      <alignment horizontal="center"/>
    </xf>
    <xf numFmtId="0" fontId="11" fillId="0" borderId="2" xfId="0" applyNumberFormat="1" applyFont="1" applyBorder="1" applyAlignment="1">
      <alignment horizontal="center"/>
    </xf>
    <xf numFmtId="0" fontId="11" fillId="0" borderId="20" xfId="0" applyFont="1" applyBorder="1" applyAlignment="1">
      <alignment horizontal="center" vertical="top" wrapText="1"/>
    </xf>
    <xf numFmtId="0" fontId="11" fillId="0" borderId="40" xfId="0" applyFont="1" applyBorder="1" applyAlignment="1"/>
    <xf numFmtId="0" fontId="11" fillId="0" borderId="40" xfId="0" applyFont="1" applyBorder="1" applyAlignment="1">
      <alignment horizontal="center"/>
    </xf>
    <xf numFmtId="0" fontId="11" fillId="0" borderId="40" xfId="0" applyNumberFormat="1" applyFont="1" applyBorder="1" applyAlignment="1">
      <alignment horizontal="center" vertical="top" wrapText="1"/>
    </xf>
    <xf numFmtId="0" fontId="11" fillId="0" borderId="15" xfId="0" applyNumberFormat="1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1" fillId="0" borderId="44" xfId="0" applyFont="1" applyBorder="1" applyAlignment="1"/>
    <xf numFmtId="0" fontId="11" fillId="0" borderId="42" xfId="0" applyNumberFormat="1" applyFont="1" applyBorder="1" applyAlignment="1">
      <alignment horizontal="center" wrapText="1"/>
    </xf>
    <xf numFmtId="0" fontId="11" fillId="0" borderId="42" xfId="0" applyNumberFormat="1" applyFont="1" applyBorder="1" applyAlignment="1">
      <alignment horizontal="center" vertical="top" wrapText="1"/>
    </xf>
    <xf numFmtId="0" fontId="11" fillId="0" borderId="43" xfId="0" applyFont="1" applyBorder="1" applyAlignment="1">
      <alignment horizontal="center" vertical="top" wrapText="1"/>
    </xf>
    <xf numFmtId="9" fontId="11" fillId="0" borderId="42" xfId="0" applyNumberFormat="1" applyFont="1" applyBorder="1" applyAlignment="1">
      <alignment horizontal="center" vertical="center"/>
    </xf>
    <xf numFmtId="0" fontId="11" fillId="0" borderId="42" xfId="0" applyNumberFormat="1" applyFont="1" applyBorder="1" applyAlignment="1">
      <alignment horizontal="center" vertical="center" wrapText="1"/>
    </xf>
    <xf numFmtId="0" fontId="11" fillId="0" borderId="46" xfId="0" applyFont="1" applyBorder="1" applyAlignment="1"/>
    <xf numFmtId="0" fontId="11" fillId="0" borderId="46" xfId="0" applyFont="1" applyBorder="1" applyAlignment="1">
      <alignment horizontal="center"/>
    </xf>
    <xf numFmtId="0" fontId="2" fillId="0" borderId="0" xfId="0" applyNumberFormat="1" applyFont="1" applyAlignment="1">
      <alignment vertical="top" wrapText="1"/>
    </xf>
    <xf numFmtId="0" fontId="11" fillId="0" borderId="30" xfId="0" applyNumberFormat="1" applyFont="1" applyBorder="1" applyAlignment="1">
      <alignment horizontal="center"/>
    </xf>
    <xf numFmtId="0" fontId="11" fillId="0" borderId="99" xfId="0" applyNumberFormat="1" applyFont="1" applyBorder="1" applyAlignment="1">
      <alignment horizontal="center"/>
    </xf>
    <xf numFmtId="0" fontId="11" fillId="0" borderId="13" xfId="0" applyFont="1" applyBorder="1" applyAlignment="1">
      <alignment horizontal="center" vertical="top" wrapText="1"/>
    </xf>
    <xf numFmtId="0" fontId="11" fillId="9" borderId="28" xfId="0" applyNumberFormat="1" applyFont="1" applyFill="1" applyBorder="1" applyAlignment="1">
      <alignment horizontal="center"/>
    </xf>
    <xf numFmtId="0" fontId="11" fillId="9" borderId="98" xfId="0" applyNumberFormat="1" applyFont="1" applyFill="1" applyBorder="1" applyAlignment="1">
      <alignment horizontal="center"/>
    </xf>
    <xf numFmtId="0" fontId="11" fillId="0" borderId="39" xfId="0" applyFont="1" applyBorder="1" applyAlignment="1">
      <alignment horizontal="center" vertical="top" wrapText="1"/>
    </xf>
    <xf numFmtId="0" fontId="11" fillId="0" borderId="125" xfId="0" applyNumberFormat="1" applyFont="1" applyBorder="1" applyAlignment="1">
      <alignment horizontal="center" vertical="top" wrapText="1"/>
    </xf>
    <xf numFmtId="1" fontId="45" fillId="0" borderId="41" xfId="0" applyNumberFormat="1" applyFont="1" applyBorder="1" applyAlignment="1">
      <alignment horizontal="center" vertical="center"/>
    </xf>
    <xf numFmtId="1" fontId="11" fillId="0" borderId="126" xfId="0" applyNumberFormat="1" applyFont="1" applyBorder="1" applyAlignment="1">
      <alignment horizontal="center" vertical="center"/>
    </xf>
    <xf numFmtId="1" fontId="11" fillId="0" borderId="127" xfId="0" applyNumberFormat="1" applyFont="1" applyBorder="1" applyAlignment="1">
      <alignment horizontal="center" vertical="center"/>
    </xf>
    <xf numFmtId="1" fontId="47" fillId="0" borderId="126" xfId="0" applyNumberFormat="1" applyFont="1" applyBorder="1" applyAlignment="1">
      <alignment horizontal="center"/>
    </xf>
    <xf numFmtId="1" fontId="47" fillId="0" borderId="42" xfId="0" applyNumberFormat="1" applyFont="1" applyBorder="1" applyAlignment="1">
      <alignment horizontal="center"/>
    </xf>
    <xf numFmtId="1" fontId="47" fillId="0" borderId="43" xfId="0" applyNumberFormat="1" applyFont="1" applyBorder="1" applyAlignment="1">
      <alignment horizontal="center"/>
    </xf>
    <xf numFmtId="1" fontId="11" fillId="0" borderId="42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1" fontId="11" fillId="0" borderId="42" xfId="0" applyNumberFormat="1" applyFont="1" applyBorder="1" applyAlignment="1">
      <alignment horizontal="center"/>
    </xf>
    <xf numFmtId="9" fontId="11" fillId="0" borderId="20" xfId="0" applyNumberFormat="1" applyFont="1" applyBorder="1" applyAlignment="1">
      <alignment horizontal="center" vertical="center"/>
    </xf>
    <xf numFmtId="0" fontId="2" fillId="0" borderId="113" xfId="0" applyNumberFormat="1" applyFont="1" applyBorder="1" applyAlignment="1">
      <alignment vertical="top" wrapText="1"/>
    </xf>
    <xf numFmtId="0" fontId="11" fillId="0" borderId="113" xfId="0" applyFont="1" applyBorder="1" applyAlignment="1">
      <alignment horizontal="center" vertical="top" wrapText="1"/>
    </xf>
    <xf numFmtId="0" fontId="11" fillId="0" borderId="101" xfId="0" applyNumberFormat="1" applyFont="1" applyBorder="1" applyAlignment="1">
      <alignment horizontal="center" vertical="top" wrapText="1"/>
    </xf>
    <xf numFmtId="0" fontId="11" fillId="0" borderId="1" xfId="0" applyNumberFormat="1" applyFont="1" applyBorder="1" applyAlignment="1">
      <alignment horizontal="center" vertical="center"/>
    </xf>
    <xf numFmtId="9" fontId="11" fillId="0" borderId="1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28" xfId="0" applyNumberFormat="1" applyFont="1" applyBorder="1" applyAlignment="1">
      <alignment horizontal="center" vertical="top" wrapText="1"/>
    </xf>
    <xf numFmtId="0" fontId="2" fillId="0" borderId="0" xfId="0" applyNumberFormat="1" applyFont="1" applyAlignment="1">
      <alignment vertical="top" wrapText="1"/>
    </xf>
    <xf numFmtId="0" fontId="11" fillId="12" borderId="20" xfId="0" applyNumberFormat="1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164" fontId="11" fillId="0" borderId="20" xfId="0" applyNumberFormat="1" applyFont="1" applyBorder="1" applyAlignment="1">
      <alignment horizontal="center" vertical="top" wrapText="1"/>
    </xf>
    <xf numFmtId="9" fontId="11" fillId="0" borderId="20" xfId="0" applyNumberFormat="1" applyFont="1" applyBorder="1" applyAlignment="1">
      <alignment horizontal="center" vertical="top" wrapText="1"/>
    </xf>
    <xf numFmtId="0" fontId="11" fillId="0" borderId="42" xfId="0" applyFont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11" fillId="0" borderId="39" xfId="0" applyNumberFormat="1" applyFont="1" applyBorder="1" applyAlignment="1">
      <alignment horizontal="center" vertical="top" wrapText="1"/>
    </xf>
    <xf numFmtId="9" fontId="11" fillId="0" borderId="127" xfId="0" applyNumberFormat="1" applyFont="1" applyBorder="1" applyAlignment="1">
      <alignment horizontal="center" vertical="center"/>
    </xf>
    <xf numFmtId="9" fontId="11" fillId="0" borderId="104" xfId="0" applyNumberFormat="1" applyFont="1" applyBorder="1" applyAlignment="1">
      <alignment horizontal="center" vertical="center"/>
    </xf>
    <xf numFmtId="1" fontId="11" fillId="0" borderId="40" xfId="0" applyNumberFormat="1" applyFont="1" applyBorder="1" applyAlignment="1">
      <alignment horizontal="center" vertical="center"/>
    </xf>
    <xf numFmtId="9" fontId="3" fillId="0" borderId="20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9" fontId="3" fillId="0" borderId="1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vertical="top" wrapText="1"/>
    </xf>
    <xf numFmtId="0" fontId="4" fillId="3" borderId="40" xfId="0" applyNumberFormat="1" applyFont="1" applyFill="1" applyBorder="1" applyAlignment="1">
      <alignment vertical="top" wrapText="1"/>
    </xf>
    <xf numFmtId="0" fontId="4" fillId="3" borderId="40" xfId="0" applyFont="1" applyFill="1" applyBorder="1" applyAlignment="1">
      <alignment vertical="top" wrapText="1"/>
    </xf>
    <xf numFmtId="0" fontId="3" fillId="0" borderId="8" xfId="0" applyNumberFormat="1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 wrapText="1"/>
    </xf>
    <xf numFmtId="1" fontId="3" fillId="19" borderId="20" xfId="0" applyNumberFormat="1" applyFont="1" applyFill="1" applyBorder="1" applyAlignment="1">
      <alignment horizontal="center"/>
    </xf>
    <xf numFmtId="0" fontId="3" fillId="19" borderId="20" xfId="0" applyNumberFormat="1" applyFont="1" applyFill="1" applyBorder="1" applyAlignment="1">
      <alignment horizontal="center"/>
    </xf>
    <xf numFmtId="0" fontId="11" fillId="9" borderId="20" xfId="0" applyNumberFormat="1" applyFont="1" applyFill="1" applyBorder="1" applyAlignment="1">
      <alignment horizontal="center"/>
    </xf>
    <xf numFmtId="1" fontId="11" fillId="19" borderId="20" xfId="0" applyNumberFormat="1" applyFont="1" applyFill="1" applyBorder="1" applyAlignment="1">
      <alignment horizontal="center"/>
    </xf>
    <xf numFmtId="1" fontId="50" fillId="19" borderId="20" xfId="0" applyNumberFormat="1" applyFont="1" applyFill="1" applyBorder="1" applyAlignment="1">
      <alignment horizontal="center"/>
    </xf>
    <xf numFmtId="0" fontId="11" fillId="0" borderId="33" xfId="0" applyNumberFormat="1" applyFont="1" applyBorder="1" applyAlignment="1">
      <alignment horizontal="center"/>
    </xf>
    <xf numFmtId="0" fontId="11" fillId="0" borderId="29" xfId="0" applyNumberFormat="1" applyFont="1" applyBorder="1" applyAlignment="1">
      <alignment horizontal="center"/>
    </xf>
    <xf numFmtId="0" fontId="11" fillId="9" borderId="31" xfId="0" applyNumberFormat="1" applyFont="1" applyFill="1" applyBorder="1" applyAlignment="1">
      <alignment horizontal="center"/>
    </xf>
    <xf numFmtId="0" fontId="11" fillId="19" borderId="20" xfId="0" applyNumberFormat="1" applyFont="1" applyFill="1" applyBorder="1" applyAlignment="1">
      <alignment horizontal="center"/>
    </xf>
    <xf numFmtId="0" fontId="3" fillId="19" borderId="20" xfId="0" applyNumberFormat="1" applyFont="1" applyFill="1" applyBorder="1" applyAlignment="1">
      <alignment horizontal="center" vertical="top" wrapText="1"/>
    </xf>
    <xf numFmtId="1" fontId="11" fillId="0" borderId="20" xfId="0" applyNumberFormat="1" applyFont="1" applyBorder="1" applyAlignment="1"/>
    <xf numFmtId="0" fontId="7" fillId="19" borderId="20" xfId="0" applyNumberFormat="1" applyFont="1" applyFill="1" applyBorder="1" applyAlignment="1">
      <alignment horizontal="center" vertical="top" wrapText="1"/>
    </xf>
    <xf numFmtId="1" fontId="11" fillId="0" borderId="29" xfId="0" applyNumberFormat="1" applyFont="1" applyBorder="1" applyAlignment="1">
      <alignment horizontal="center"/>
    </xf>
    <xf numFmtId="0" fontId="11" fillId="0" borderId="125" xfId="0" applyNumberFormat="1" applyFont="1" applyBorder="1" applyAlignment="1">
      <alignment horizontal="center"/>
    </xf>
    <xf numFmtId="0" fontId="3" fillId="0" borderId="42" xfId="0" applyNumberFormat="1" applyFont="1" applyBorder="1" applyAlignment="1">
      <alignment horizontal="center"/>
    </xf>
    <xf numFmtId="0" fontId="3" fillId="0" borderId="43" xfId="0" applyNumberFormat="1" applyFont="1" applyBorder="1" applyAlignment="1">
      <alignment horizontal="center"/>
    </xf>
    <xf numFmtId="0" fontId="4" fillId="6" borderId="46" xfId="0" applyNumberFormat="1" applyFont="1" applyFill="1" applyBorder="1" applyAlignment="1">
      <alignment vertical="top" wrapText="1"/>
    </xf>
    <xf numFmtId="0" fontId="11" fillId="0" borderId="29" xfId="0" applyFont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0" fontId="3" fillId="20" borderId="130" xfId="0" applyNumberFormat="1" applyFont="1" applyFill="1" applyBorder="1" applyAlignment="1">
      <alignment horizontal="center"/>
    </xf>
    <xf numFmtId="0" fontId="11" fillId="20" borderId="130" xfId="0" applyFont="1" applyFill="1" applyBorder="1" applyAlignment="1">
      <alignment horizontal="center"/>
    </xf>
    <xf numFmtId="0" fontId="11" fillId="20" borderId="130" xfId="0" applyNumberFormat="1" applyFont="1" applyFill="1" applyBorder="1" applyAlignment="1">
      <alignment horizontal="center"/>
    </xf>
    <xf numFmtId="9" fontId="3" fillId="0" borderId="33" xfId="0" applyNumberFormat="1" applyFont="1" applyBorder="1" applyAlignment="1">
      <alignment horizontal="center"/>
    </xf>
    <xf numFmtId="9" fontId="3" fillId="20" borderId="112" xfId="0" applyNumberFormat="1" applyFont="1" applyFill="1" applyBorder="1" applyAlignment="1">
      <alignment horizontal="center"/>
    </xf>
    <xf numFmtId="0" fontId="2" fillId="0" borderId="20" xfId="0" applyFont="1" applyBorder="1" applyAlignment="1">
      <alignment vertical="top" wrapText="1"/>
    </xf>
    <xf numFmtId="0" fontId="7" fillId="0" borderId="20" xfId="0" applyNumberFormat="1" applyFont="1" applyBorder="1" applyAlignment="1">
      <alignment horizontal="right"/>
    </xf>
    <xf numFmtId="1" fontId="3" fillId="0" borderId="20" xfId="0" applyNumberFormat="1" applyFont="1" applyBorder="1" applyAlignment="1">
      <alignment horizontal="center" vertical="center" wrapText="1"/>
    </xf>
    <xf numFmtId="9" fontId="3" fillId="0" borderId="20" xfId="0" applyNumberFormat="1" applyFont="1" applyBorder="1" applyAlignment="1">
      <alignment horizontal="center" vertical="center" wrapText="1"/>
    </xf>
    <xf numFmtId="9" fontId="47" fillId="0" borderId="20" xfId="0" applyNumberFormat="1" applyFont="1" applyBorder="1" applyAlignment="1">
      <alignment horizontal="center" vertical="center" wrapText="1"/>
    </xf>
    <xf numFmtId="2" fontId="3" fillId="0" borderId="20" xfId="0" applyNumberFormat="1" applyFont="1" applyBorder="1" applyAlignment="1">
      <alignment horizontal="center" vertical="center" wrapText="1"/>
    </xf>
    <xf numFmtId="0" fontId="3" fillId="0" borderId="20" xfId="0" applyNumberFormat="1" applyFont="1" applyBorder="1" applyAlignment="1">
      <alignment horizontal="center" vertical="center" wrapText="1"/>
    </xf>
    <xf numFmtId="166" fontId="3" fillId="0" borderId="20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11" fillId="9" borderId="29" xfId="0" applyNumberFormat="1" applyFont="1" applyFill="1" applyBorder="1" applyAlignment="1">
      <alignment horizontal="center"/>
    </xf>
    <xf numFmtId="0" fontId="2" fillId="0" borderId="0" xfId="0" applyNumberFormat="1" applyFont="1" applyAlignment="1">
      <alignment vertical="top" wrapText="1"/>
    </xf>
    <xf numFmtId="0" fontId="3" fillId="20" borderId="130" xfId="0" applyFont="1" applyFill="1" applyBorder="1" applyAlignment="1">
      <alignment horizontal="center"/>
    </xf>
    <xf numFmtId="1" fontId="47" fillId="0" borderId="20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vertical="top" wrapText="1"/>
    </xf>
    <xf numFmtId="0" fontId="2" fillId="0" borderId="0" xfId="0" applyNumberFormat="1" applyFont="1" applyAlignment="1">
      <alignment vertical="top" wrapText="1"/>
    </xf>
    <xf numFmtId="0" fontId="49" fillId="0" borderId="20" xfId="0" applyNumberFormat="1" applyFont="1" applyBorder="1" applyAlignment="1"/>
    <xf numFmtId="1" fontId="49" fillId="0" borderId="20" xfId="0" applyNumberFormat="1" applyFont="1" applyBorder="1" applyAlignment="1"/>
    <xf numFmtId="1" fontId="49" fillId="0" borderId="131" xfId="0" applyNumberFormat="1" applyFont="1" applyBorder="1" applyAlignment="1"/>
    <xf numFmtId="0" fontId="4" fillId="3" borderId="131" xfId="0" applyNumberFormat="1" applyFont="1" applyFill="1" applyBorder="1" applyAlignment="1">
      <alignment vertical="top" wrapText="1"/>
    </xf>
    <xf numFmtId="0" fontId="4" fillId="14" borderId="1" xfId="0" applyNumberFormat="1" applyFont="1" applyFill="1" applyBorder="1" applyAlignment="1">
      <alignment vertical="top" wrapText="1"/>
    </xf>
    <xf numFmtId="0" fontId="4" fillId="3" borderId="50" xfId="0" applyNumberFormat="1" applyFont="1" applyFill="1" applyBorder="1" applyAlignment="1">
      <alignment vertical="top" wrapText="1"/>
    </xf>
    <xf numFmtId="0" fontId="4" fillId="21" borderId="132" xfId="0" applyNumberFormat="1" applyFont="1" applyFill="1" applyBorder="1" applyAlignment="1">
      <alignment horizontal="center" vertical="center"/>
    </xf>
    <xf numFmtId="0" fontId="4" fillId="3" borderId="21" xfId="0" applyNumberFormat="1" applyFont="1" applyFill="1" applyBorder="1" applyAlignment="1">
      <alignment vertical="top" wrapText="1"/>
    </xf>
    <xf numFmtId="0" fontId="4" fillId="9" borderId="132" xfId="0" applyNumberFormat="1" applyFont="1" applyFill="1" applyBorder="1" applyAlignment="1"/>
    <xf numFmtId="0" fontId="3" fillId="2" borderId="120" xfId="0" applyFont="1" applyFill="1" applyBorder="1" applyAlignment="1">
      <alignment horizontal="center"/>
    </xf>
    <xf numFmtId="0" fontId="3" fillId="3" borderId="3" xfId="0" applyNumberFormat="1" applyFont="1" applyFill="1" applyBorder="1" applyAlignment="1">
      <alignment horizontal="center" vertical="center"/>
    </xf>
    <xf numFmtId="0" fontId="3" fillId="3" borderId="135" xfId="0" applyNumberFormat="1" applyFont="1" applyFill="1" applyBorder="1" applyAlignment="1">
      <alignment horizontal="center" vertical="center"/>
    </xf>
    <xf numFmtId="0" fontId="3" fillId="22" borderId="136" xfId="0" applyNumberFormat="1" applyFont="1" applyFill="1" applyBorder="1" applyAlignment="1">
      <alignment horizontal="center"/>
    </xf>
    <xf numFmtId="0" fontId="3" fillId="12" borderId="137" xfId="0" applyNumberFormat="1" applyFont="1" applyFill="1" applyBorder="1" applyAlignment="1">
      <alignment horizontal="center"/>
    </xf>
    <xf numFmtId="0" fontId="3" fillId="23" borderId="20" xfId="0" applyNumberFormat="1" applyFont="1" applyFill="1" applyBorder="1" applyAlignment="1">
      <alignment horizontal="center"/>
    </xf>
    <xf numFmtId="0" fontId="3" fillId="4" borderId="20" xfId="0" applyNumberFormat="1" applyFont="1" applyFill="1" applyBorder="1" applyAlignment="1">
      <alignment horizontal="center"/>
    </xf>
    <xf numFmtId="0" fontId="3" fillId="14" borderId="138" xfId="0" applyNumberFormat="1" applyFont="1" applyFill="1" applyBorder="1" applyAlignment="1">
      <alignment horizontal="center" wrapText="1"/>
    </xf>
    <xf numFmtId="0" fontId="3" fillId="10" borderId="138" xfId="0" applyNumberFormat="1" applyFont="1" applyFill="1" applyBorder="1" applyAlignment="1">
      <alignment horizontal="center" wrapText="1"/>
    </xf>
    <xf numFmtId="0" fontId="3" fillId="10" borderId="44" xfId="0" applyNumberFormat="1" applyFont="1" applyFill="1" applyBorder="1" applyAlignment="1">
      <alignment horizontal="center" wrapText="1"/>
    </xf>
    <xf numFmtId="0" fontId="3" fillId="22" borderId="139" xfId="0" applyNumberFormat="1" applyFont="1" applyFill="1" applyBorder="1" applyAlignment="1">
      <alignment horizontal="center" vertical="center"/>
    </xf>
    <xf numFmtId="0" fontId="3" fillId="22" borderId="140" xfId="0" applyNumberFormat="1" applyFont="1" applyFill="1" applyBorder="1" applyAlignment="1">
      <alignment horizontal="center" vertical="center"/>
    </xf>
    <xf numFmtId="0" fontId="3" fillId="12" borderId="120" xfId="0" applyNumberFormat="1" applyFont="1" applyFill="1" applyBorder="1" applyAlignment="1">
      <alignment horizontal="center" vertical="center"/>
    </xf>
    <xf numFmtId="0" fontId="3" fillId="12" borderId="121" xfId="0" applyNumberFormat="1" applyFont="1" applyFill="1" applyBorder="1" applyAlignment="1">
      <alignment horizontal="center" vertical="center"/>
    </xf>
    <xf numFmtId="0" fontId="3" fillId="23" borderId="120" xfId="0" applyNumberFormat="1" applyFont="1" applyFill="1" applyBorder="1" applyAlignment="1">
      <alignment horizontal="center" vertical="center"/>
    </xf>
    <xf numFmtId="0" fontId="3" fillId="23" borderId="121" xfId="0" applyNumberFormat="1" applyFont="1" applyFill="1" applyBorder="1" applyAlignment="1">
      <alignment horizontal="center" vertical="center" wrapText="1"/>
    </xf>
    <xf numFmtId="0" fontId="3" fillId="4" borderId="120" xfId="0" applyNumberFormat="1" applyFont="1" applyFill="1" applyBorder="1" applyAlignment="1">
      <alignment horizontal="center" vertical="center"/>
    </xf>
    <xf numFmtId="0" fontId="3" fillId="4" borderId="121" xfId="0" applyNumberFormat="1" applyFont="1" applyFill="1" applyBorder="1" applyAlignment="1">
      <alignment horizontal="center" vertical="center"/>
    </xf>
    <xf numFmtId="0" fontId="3" fillId="10" borderId="120" xfId="0" applyNumberFormat="1" applyFont="1" applyFill="1" applyBorder="1" applyAlignment="1">
      <alignment horizontal="center" vertical="center" wrapText="1"/>
    </xf>
    <xf numFmtId="0" fontId="3" fillId="10" borderId="121" xfId="0" applyNumberFormat="1" applyFont="1" applyFill="1" applyBorder="1" applyAlignment="1">
      <alignment horizontal="center" vertical="center" wrapText="1"/>
    </xf>
    <xf numFmtId="0" fontId="52" fillId="2" borderId="42" xfId="0" applyNumberFormat="1" applyFont="1" applyFill="1" applyBorder="1" applyAlignment="1">
      <alignment horizontal="center" wrapText="1"/>
    </xf>
    <xf numFmtId="1" fontId="11" fillId="0" borderId="141" xfId="0" applyNumberFormat="1" applyFont="1" applyBorder="1" applyAlignment="1">
      <alignment horizontal="center"/>
    </xf>
    <xf numFmtId="1" fontId="11" fillId="12" borderId="20" xfId="0" applyNumberFormat="1" applyFont="1" applyFill="1" applyBorder="1" applyAlignment="1">
      <alignment horizontal="center"/>
    </xf>
    <xf numFmtId="1" fontId="11" fillId="0" borderId="142" xfId="0" applyNumberFormat="1" applyFont="1" applyBorder="1" applyAlignment="1">
      <alignment horizontal="center"/>
    </xf>
    <xf numFmtId="1" fontId="11" fillId="0" borderId="143" xfId="0" applyNumberFormat="1" applyFont="1" applyBorder="1" applyAlignment="1">
      <alignment horizontal="center"/>
    </xf>
    <xf numFmtId="1" fontId="11" fillId="15" borderId="20" xfId="0" applyNumberFormat="1" applyFont="1" applyFill="1" applyBorder="1" applyAlignment="1">
      <alignment horizontal="center"/>
    </xf>
    <xf numFmtId="1" fontId="11" fillId="0" borderId="44" xfId="0" applyNumberFormat="1" applyFont="1" applyBorder="1" applyAlignment="1">
      <alignment horizontal="center"/>
    </xf>
    <xf numFmtId="1" fontId="11" fillId="4" borderId="20" xfId="0" applyNumberFormat="1" applyFont="1" applyFill="1" applyBorder="1" applyAlignment="1">
      <alignment horizontal="center"/>
    </xf>
    <xf numFmtId="1" fontId="11" fillId="23" borderId="20" xfId="0" applyNumberFormat="1" applyFont="1" applyFill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3" fillId="19" borderId="126" xfId="0" applyNumberFormat="1" applyFont="1" applyFill="1" applyBorder="1" applyAlignment="1">
      <alignment horizontal="center"/>
    </xf>
    <xf numFmtId="0" fontId="11" fillId="19" borderId="144" xfId="0" applyNumberFormat="1" applyFont="1" applyFill="1" applyBorder="1" applyAlignment="1">
      <alignment horizontal="center"/>
    </xf>
    <xf numFmtId="167" fontId="11" fillId="19" borderId="145" xfId="0" applyNumberFormat="1" applyFont="1" applyFill="1" applyBorder="1" applyAlignment="1">
      <alignment horizontal="center"/>
    </xf>
    <xf numFmtId="0" fontId="11" fillId="19" borderId="104" xfId="0" applyNumberFormat="1" applyFont="1" applyFill="1" applyBorder="1" applyAlignment="1">
      <alignment horizontal="center"/>
    </xf>
    <xf numFmtId="167" fontId="11" fillId="19" borderId="121" xfId="0" applyNumberFormat="1" applyFont="1" applyFill="1" applyBorder="1" applyAlignment="1">
      <alignment horizontal="center"/>
    </xf>
    <xf numFmtId="2" fontId="11" fillId="0" borderId="42" xfId="0" applyNumberFormat="1" applyFont="1" applyBorder="1" applyAlignment="1">
      <alignment horizontal="center"/>
    </xf>
    <xf numFmtId="1" fontId="11" fillId="0" borderId="146" xfId="0" applyNumberFormat="1" applyFont="1" applyBorder="1" applyAlignment="1">
      <alignment horizontal="center"/>
    </xf>
    <xf numFmtId="1" fontId="11" fillId="14" borderId="147" xfId="0" applyNumberFormat="1" applyFont="1" applyFill="1" applyBorder="1" applyAlignment="1">
      <alignment horizontal="center"/>
    </xf>
    <xf numFmtId="1" fontId="11" fillId="0" borderId="148" xfId="0" applyNumberFormat="1" applyFont="1" applyBorder="1" applyAlignment="1">
      <alignment horizontal="center"/>
    </xf>
    <xf numFmtId="1" fontId="11" fillId="14" borderId="44" xfId="0" applyNumberFormat="1" applyFont="1" applyFill="1" applyBorder="1" applyAlignment="1">
      <alignment horizontal="center"/>
    </xf>
    <xf numFmtId="1" fontId="3" fillId="0" borderId="126" xfId="0" applyNumberFormat="1" applyFont="1" applyBorder="1" applyAlignment="1">
      <alignment horizontal="center"/>
    </xf>
    <xf numFmtId="0" fontId="11" fillId="0" borderId="149" xfId="0" applyNumberFormat="1" applyFont="1" applyBorder="1" applyAlignment="1">
      <alignment horizontal="center"/>
    </xf>
    <xf numFmtId="167" fontId="11" fillId="0" borderId="150" xfId="0" applyNumberFormat="1" applyFont="1" applyBorder="1" applyAlignment="1">
      <alignment horizontal="center"/>
    </xf>
    <xf numFmtId="167" fontId="11" fillId="0" borderId="79" xfId="0" applyNumberFormat="1" applyFont="1" applyBorder="1" applyAlignment="1">
      <alignment horizontal="center"/>
    </xf>
    <xf numFmtId="1" fontId="11" fillId="0" borderId="151" xfId="0" applyNumberFormat="1" applyFont="1" applyBorder="1" applyAlignment="1">
      <alignment horizontal="center"/>
    </xf>
    <xf numFmtId="1" fontId="3" fillId="19" borderId="126" xfId="0" applyNumberFormat="1" applyFont="1" applyFill="1" applyBorder="1" applyAlignment="1">
      <alignment horizontal="center"/>
    </xf>
    <xf numFmtId="0" fontId="11" fillId="19" borderId="152" xfId="0" applyNumberFormat="1" applyFont="1" applyFill="1" applyBorder="1" applyAlignment="1">
      <alignment horizontal="center"/>
    </xf>
    <xf numFmtId="167" fontId="11" fillId="19" borderId="153" xfId="0" applyNumberFormat="1" applyFont="1" applyFill="1" applyBorder="1" applyAlignment="1">
      <alignment horizontal="center"/>
    </xf>
    <xf numFmtId="0" fontId="11" fillId="19" borderId="154" xfId="0" applyNumberFormat="1" applyFont="1" applyFill="1" applyBorder="1" applyAlignment="1">
      <alignment horizontal="center"/>
    </xf>
    <xf numFmtId="167" fontId="11" fillId="19" borderId="155" xfId="0" applyNumberFormat="1" applyFont="1" applyFill="1" applyBorder="1" applyAlignment="1">
      <alignment horizontal="center"/>
    </xf>
    <xf numFmtId="0" fontId="11" fillId="0" borderId="156" xfId="0" applyNumberFormat="1" applyFont="1" applyBorder="1" applyAlignment="1">
      <alignment horizontal="center"/>
    </xf>
    <xf numFmtId="167" fontId="11" fillId="0" borderId="157" xfId="0" applyNumberFormat="1" applyFont="1" applyBorder="1" applyAlignment="1">
      <alignment horizontal="center"/>
    </xf>
    <xf numFmtId="0" fontId="11" fillId="0" borderId="43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11" fillId="0" borderId="158" xfId="0" applyNumberFormat="1" applyFont="1" applyBorder="1" applyAlignment="1">
      <alignment horizontal="center"/>
    </xf>
    <xf numFmtId="167" fontId="11" fillId="0" borderId="140" xfId="0" applyNumberFormat="1" applyFont="1" applyBorder="1" applyAlignment="1">
      <alignment horizontal="center"/>
    </xf>
    <xf numFmtId="1" fontId="11" fillId="22" borderId="133" xfId="0" applyNumberFormat="1" applyFont="1" applyFill="1" applyBorder="1" applyAlignment="1">
      <alignment horizontal="center"/>
    </xf>
    <xf numFmtId="1" fontId="11" fillId="22" borderId="43" xfId="0" applyNumberFormat="1" applyFont="1" applyFill="1" applyBorder="1" applyAlignment="1">
      <alignment horizontal="center"/>
    </xf>
    <xf numFmtId="0" fontId="11" fillId="0" borderId="138" xfId="0" applyNumberFormat="1" applyFont="1" applyBorder="1" applyAlignment="1">
      <alignment horizontal="center"/>
    </xf>
    <xf numFmtId="1" fontId="11" fillId="22" borderId="136" xfId="0" applyNumberFormat="1" applyFont="1" applyFill="1" applyBorder="1" applyAlignment="1">
      <alignment horizontal="center"/>
    </xf>
    <xf numFmtId="1" fontId="11" fillId="0" borderId="137" xfId="0" applyNumberFormat="1" applyFont="1" applyBorder="1" applyAlignment="1">
      <alignment horizontal="center"/>
    </xf>
    <xf numFmtId="0" fontId="11" fillId="19" borderId="156" xfId="0" applyNumberFormat="1" applyFont="1" applyFill="1" applyBorder="1" applyAlignment="1">
      <alignment horizontal="center"/>
    </xf>
    <xf numFmtId="167" fontId="11" fillId="19" borderId="157" xfId="0" applyNumberFormat="1" applyFont="1" applyFill="1" applyBorder="1" applyAlignment="1">
      <alignment horizontal="center"/>
    </xf>
    <xf numFmtId="167" fontId="11" fillId="19" borderId="140" xfId="0" applyNumberFormat="1" applyFont="1" applyFill="1" applyBorder="1" applyAlignment="1">
      <alignment horizontal="center"/>
    </xf>
    <xf numFmtId="1" fontId="11" fillId="22" borderId="20" xfId="0" applyNumberFormat="1" applyFont="1" applyFill="1" applyBorder="1" applyAlignment="1">
      <alignment horizontal="center"/>
    </xf>
    <xf numFmtId="1" fontId="3" fillId="0" borderId="44" xfId="0" applyNumberFormat="1" applyFont="1" applyBorder="1" applyAlignment="1">
      <alignment horizontal="center"/>
    </xf>
    <xf numFmtId="0" fontId="11" fillId="14" borderId="20" xfId="0" applyNumberFormat="1" applyFont="1" applyFill="1" applyBorder="1" applyAlignment="1">
      <alignment horizontal="center"/>
    </xf>
    <xf numFmtId="2" fontId="11" fillId="0" borderId="127" xfId="0" applyNumberFormat="1" applyFont="1" applyBorder="1" applyAlignment="1">
      <alignment horizontal="center"/>
    </xf>
    <xf numFmtId="1" fontId="3" fillId="2" borderId="126" xfId="0" applyNumberFormat="1" applyFont="1" applyFill="1" applyBorder="1" applyAlignment="1">
      <alignment horizontal="center"/>
    </xf>
    <xf numFmtId="0" fontId="11" fillId="2" borderId="156" xfId="0" applyFont="1" applyFill="1" applyBorder="1" applyAlignment="1">
      <alignment horizontal="center"/>
    </xf>
    <xf numFmtId="167" fontId="11" fillId="2" borderId="157" xfId="0" applyNumberFormat="1" applyFont="1" applyFill="1" applyBorder="1" applyAlignment="1">
      <alignment horizontal="center"/>
    </xf>
    <xf numFmtId="167" fontId="11" fillId="2" borderId="145" xfId="0" applyNumberFormat="1" applyFont="1" applyFill="1" applyBorder="1" applyAlignment="1">
      <alignment horizontal="center"/>
    </xf>
    <xf numFmtId="2" fontId="11" fillId="0" borderId="126" xfId="0" applyNumberFormat="1" applyFont="1" applyBorder="1" applyAlignment="1">
      <alignment horizontal="center"/>
    </xf>
    <xf numFmtId="0" fontId="11" fillId="2" borderId="43" xfId="0" applyFont="1" applyFill="1" applyBorder="1" applyAlignment="1">
      <alignment horizontal="center"/>
    </xf>
    <xf numFmtId="167" fontId="11" fillId="2" borderId="111" xfId="0" applyNumberFormat="1" applyFont="1" applyFill="1" applyBorder="1" applyAlignment="1">
      <alignment horizontal="center"/>
    </xf>
    <xf numFmtId="167" fontId="11" fillId="2" borderId="158" xfId="0" applyNumberFormat="1" applyFont="1" applyFill="1" applyBorder="1" applyAlignment="1">
      <alignment horizontal="center"/>
    </xf>
    <xf numFmtId="2" fontId="11" fillId="0" borderId="109" xfId="0" applyNumberFormat="1" applyFont="1" applyBorder="1" applyAlignment="1">
      <alignment horizontal="center"/>
    </xf>
    <xf numFmtId="167" fontId="11" fillId="0" borderId="145" xfId="0" applyNumberFormat="1" applyFont="1" applyBorder="1" applyAlignment="1">
      <alignment horizontal="center"/>
    </xf>
    <xf numFmtId="1" fontId="11" fillId="22" borderId="29" xfId="0" applyNumberFormat="1" applyFont="1" applyFill="1" applyBorder="1" applyAlignment="1">
      <alignment horizontal="center"/>
    </xf>
    <xf numFmtId="1" fontId="11" fillId="0" borderId="159" xfId="0" applyNumberFormat="1" applyFont="1" applyBorder="1" applyAlignment="1">
      <alignment horizontal="center"/>
    </xf>
    <xf numFmtId="1" fontId="11" fillId="0" borderId="160" xfId="0" applyNumberFormat="1" applyFont="1" applyBorder="1" applyAlignment="1">
      <alignment horizontal="center"/>
    </xf>
    <xf numFmtId="1" fontId="11" fillId="15" borderId="29" xfId="0" applyNumberFormat="1" applyFont="1" applyFill="1" applyBorder="1" applyAlignment="1">
      <alignment horizontal="center"/>
    </xf>
    <xf numFmtId="1" fontId="11" fillId="23" borderId="29" xfId="0" applyNumberFormat="1" applyFont="1" applyFill="1" applyBorder="1" applyAlignment="1">
      <alignment horizontal="center"/>
    </xf>
    <xf numFmtId="1" fontId="11" fillId="10" borderId="29" xfId="0" applyNumberFormat="1" applyFont="1" applyFill="1" applyBorder="1" applyAlignment="1">
      <alignment horizontal="center"/>
    </xf>
    <xf numFmtId="1" fontId="11" fillId="4" borderId="29" xfId="0" applyNumberFormat="1" applyFont="1" applyFill="1" applyBorder="1" applyAlignment="1">
      <alignment horizontal="center"/>
    </xf>
    <xf numFmtId="1" fontId="3" fillId="19" borderId="161" xfId="0" applyNumberFormat="1" applyFont="1" applyFill="1" applyBorder="1" applyAlignment="1">
      <alignment horizontal="center"/>
    </xf>
    <xf numFmtId="0" fontId="11" fillId="19" borderId="162" xfId="0" applyNumberFormat="1" applyFont="1" applyFill="1" applyBorder="1" applyAlignment="1">
      <alignment horizontal="center"/>
    </xf>
    <xf numFmtId="167" fontId="11" fillId="19" borderId="163" xfId="0" applyNumberFormat="1" applyFont="1" applyFill="1" applyBorder="1" applyAlignment="1">
      <alignment horizontal="center"/>
    </xf>
    <xf numFmtId="167" fontId="11" fillId="19" borderId="164" xfId="0" applyNumberFormat="1" applyFont="1" applyFill="1" applyBorder="1" applyAlignment="1">
      <alignment horizontal="center"/>
    </xf>
    <xf numFmtId="2" fontId="11" fillId="0" borderId="165" xfId="0" applyNumberFormat="1" applyFont="1" applyBorder="1" applyAlignment="1">
      <alignment horizontal="center"/>
    </xf>
    <xf numFmtId="0" fontId="11" fillId="21" borderId="10" xfId="0" applyNumberFormat="1" applyFont="1" applyFill="1" applyBorder="1" applyAlignment="1"/>
    <xf numFmtId="0" fontId="11" fillId="21" borderId="10" xfId="0" applyNumberFormat="1" applyFont="1" applyFill="1" applyBorder="1" applyAlignment="1">
      <alignment horizontal="center"/>
    </xf>
    <xf numFmtId="0" fontId="11" fillId="21" borderId="13" xfId="0" applyNumberFormat="1" applyFont="1" applyFill="1" applyBorder="1" applyAlignment="1">
      <alignment horizontal="center"/>
    </xf>
    <xf numFmtId="0" fontId="11" fillId="21" borderId="20" xfId="0" applyNumberFormat="1" applyFont="1" applyFill="1" applyBorder="1" applyAlignment="1">
      <alignment horizontal="center"/>
    </xf>
    <xf numFmtId="0" fontId="11" fillId="21" borderId="31" xfId="0" applyFont="1" applyFill="1" applyBorder="1" applyAlignment="1">
      <alignment horizontal="center"/>
    </xf>
    <xf numFmtId="1" fontId="11" fillId="0" borderId="33" xfId="0" applyNumberFormat="1" applyFont="1" applyBorder="1" applyAlignment="1">
      <alignment horizontal="center"/>
    </xf>
    <xf numFmtId="1" fontId="11" fillId="12" borderId="33" xfId="0" applyNumberFormat="1" applyFont="1" applyFill="1" applyBorder="1" applyAlignment="1">
      <alignment horizontal="center"/>
    </xf>
    <xf numFmtId="1" fontId="11" fillId="0" borderId="166" xfId="0" applyNumberFormat="1" applyFont="1" applyBorder="1" applyAlignment="1">
      <alignment horizontal="center"/>
    </xf>
    <xf numFmtId="1" fontId="11" fillId="0" borderId="167" xfId="0" applyNumberFormat="1" applyFont="1" applyBorder="1" applyAlignment="1">
      <alignment horizontal="center"/>
    </xf>
    <xf numFmtId="1" fontId="11" fillId="15" borderId="33" xfId="0" applyNumberFormat="1" applyFont="1" applyFill="1" applyBorder="1" applyAlignment="1">
      <alignment horizontal="center"/>
    </xf>
    <xf numFmtId="1" fontId="11" fillId="23" borderId="33" xfId="0" applyNumberFormat="1" applyFont="1" applyFill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166" xfId="0" applyFont="1" applyBorder="1" applyAlignment="1">
      <alignment horizontal="center"/>
    </xf>
    <xf numFmtId="1" fontId="11" fillId="4" borderId="33" xfId="0" applyNumberFormat="1" applyFont="1" applyFill="1" applyBorder="1" applyAlignment="1">
      <alignment horizontal="center"/>
    </xf>
    <xf numFmtId="1" fontId="3" fillId="19" borderId="168" xfId="0" applyNumberFormat="1" applyFont="1" applyFill="1" applyBorder="1" applyAlignment="1">
      <alignment horizontal="center"/>
    </xf>
    <xf numFmtId="0" fontId="11" fillId="19" borderId="169" xfId="0" applyNumberFormat="1" applyFont="1" applyFill="1" applyBorder="1" applyAlignment="1">
      <alignment horizontal="center"/>
    </xf>
    <xf numFmtId="167" fontId="11" fillId="19" borderId="170" xfId="0" applyNumberFormat="1" applyFont="1" applyFill="1" applyBorder="1" applyAlignment="1">
      <alignment horizontal="center"/>
    </xf>
    <xf numFmtId="167" fontId="11" fillId="19" borderId="171" xfId="0" applyNumberFormat="1" applyFont="1" applyFill="1" applyBorder="1" applyAlignment="1">
      <alignment horizontal="center"/>
    </xf>
    <xf numFmtId="2" fontId="11" fillId="0" borderId="172" xfId="0" applyNumberFormat="1" applyFont="1" applyBorder="1" applyAlignment="1">
      <alignment horizontal="center"/>
    </xf>
    <xf numFmtId="167" fontId="11" fillId="19" borderId="158" xfId="0" applyNumberFormat="1" applyFont="1" applyFill="1" applyBorder="1" applyAlignment="1">
      <alignment horizontal="center"/>
    </xf>
    <xf numFmtId="1" fontId="3" fillId="19" borderId="44" xfId="0" applyNumberFormat="1" applyFont="1" applyFill="1" applyBorder="1" applyAlignment="1">
      <alignment horizontal="center"/>
    </xf>
    <xf numFmtId="167" fontId="11" fillId="2" borderId="44" xfId="0" applyNumberFormat="1" applyFont="1" applyFill="1" applyBorder="1" applyAlignment="1">
      <alignment horizontal="center"/>
    </xf>
    <xf numFmtId="1" fontId="11" fillId="14" borderId="20" xfId="0" applyNumberFormat="1" applyFont="1" applyFill="1" applyBorder="1" applyAlignment="1">
      <alignment horizontal="center"/>
    </xf>
    <xf numFmtId="0" fontId="11" fillId="0" borderId="10" xfId="0" applyNumberFormat="1" applyFont="1" applyBorder="1" applyAlignment="1">
      <alignment horizontal="right"/>
    </xf>
    <xf numFmtId="0" fontId="11" fillId="19" borderId="43" xfId="0" applyNumberFormat="1" applyFont="1" applyFill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11" fillId="0" borderId="125" xfId="0" applyNumberFormat="1" applyFont="1" applyBorder="1" applyAlignment="1">
      <alignment horizontal="right"/>
    </xf>
    <xf numFmtId="1" fontId="11" fillId="0" borderId="40" xfId="0" applyNumberFormat="1" applyFont="1" applyBorder="1" applyAlignment="1"/>
    <xf numFmtId="1" fontId="11" fillId="14" borderId="111" xfId="0" applyNumberFormat="1" applyFont="1" applyFill="1" applyBorder="1" applyAlignment="1">
      <alignment horizontal="center"/>
    </xf>
    <xf numFmtId="1" fontId="11" fillId="0" borderId="43" xfId="0" applyNumberFormat="1" applyFont="1" applyBorder="1" applyAlignment="1"/>
    <xf numFmtId="0" fontId="11" fillId="0" borderId="43" xfId="0" applyFont="1" applyBorder="1" applyAlignment="1"/>
    <xf numFmtId="1" fontId="3" fillId="0" borderId="109" xfId="0" applyNumberFormat="1" applyFont="1" applyBorder="1" applyAlignment="1">
      <alignment horizontal="center"/>
    </xf>
    <xf numFmtId="0" fontId="11" fillId="0" borderId="173" xfId="0" applyNumberFormat="1" applyFont="1" applyBorder="1" applyAlignment="1">
      <alignment horizontal="center"/>
    </xf>
    <xf numFmtId="0" fontId="8" fillId="0" borderId="42" xfId="0" applyNumberFormat="1" applyFont="1" applyBorder="1" applyAlignment="1">
      <alignment horizontal="center" vertical="center"/>
    </xf>
    <xf numFmtId="0" fontId="11" fillId="0" borderId="160" xfId="0" applyFont="1" applyBorder="1" applyAlignment="1">
      <alignment horizontal="center"/>
    </xf>
    <xf numFmtId="0" fontId="11" fillId="0" borderId="104" xfId="0" applyNumberFormat="1" applyFont="1" applyBorder="1" applyAlignment="1">
      <alignment horizontal="center"/>
    </xf>
    <xf numFmtId="0" fontId="11" fillId="0" borderId="174" xfId="0" applyNumberFormat="1" applyFont="1" applyBorder="1" applyAlignment="1">
      <alignment horizontal="center"/>
    </xf>
    <xf numFmtId="0" fontId="11" fillId="0" borderId="175" xfId="0" applyNumberFormat="1" applyFont="1" applyBorder="1" applyAlignment="1">
      <alignment horizontal="center"/>
    </xf>
    <xf numFmtId="0" fontId="11" fillId="0" borderId="176" xfId="0" applyNumberFormat="1" applyFont="1" applyBorder="1" applyAlignment="1">
      <alignment horizontal="center"/>
    </xf>
    <xf numFmtId="0" fontId="11" fillId="0" borderId="159" xfId="0" applyNumberFormat="1" applyFont="1" applyBorder="1" applyAlignment="1">
      <alignment horizontal="center"/>
    </xf>
    <xf numFmtId="0" fontId="11" fillId="0" borderId="106" xfId="0" applyNumberFormat="1" applyFont="1" applyBorder="1" applyAlignment="1">
      <alignment horizontal="center"/>
    </xf>
    <xf numFmtId="0" fontId="3" fillId="0" borderId="177" xfId="0" applyFont="1" applyBorder="1" applyAlignment="1">
      <alignment horizontal="center"/>
    </xf>
    <xf numFmtId="0" fontId="11" fillId="0" borderId="144" xfId="0" applyNumberFormat="1" applyFont="1" applyBorder="1" applyAlignment="1">
      <alignment horizontal="center"/>
    </xf>
    <xf numFmtId="0" fontId="11" fillId="0" borderId="105" xfId="0" applyNumberFormat="1" applyFont="1" applyBorder="1" applyAlignment="1">
      <alignment horizontal="center"/>
    </xf>
    <xf numFmtId="167" fontId="11" fillId="0" borderId="105" xfId="0" applyNumberFormat="1" applyFont="1" applyBorder="1" applyAlignment="1">
      <alignment horizontal="center"/>
    </xf>
    <xf numFmtId="0" fontId="11" fillId="0" borderId="127" xfId="0" applyNumberFormat="1" applyFont="1" applyBorder="1" applyAlignment="1">
      <alignment horizontal="center"/>
    </xf>
    <xf numFmtId="167" fontId="11" fillId="0" borderId="127" xfId="0" applyNumberFormat="1" applyFont="1" applyBorder="1" applyAlignment="1">
      <alignment horizontal="center"/>
    </xf>
    <xf numFmtId="0" fontId="11" fillId="0" borderId="127" xfId="0" applyFont="1" applyBorder="1" applyAlignment="1">
      <alignment horizontal="center"/>
    </xf>
    <xf numFmtId="0" fontId="20" fillId="0" borderId="46" xfId="0" applyFont="1" applyBorder="1" applyAlignment="1">
      <alignment horizontal="right" wrapText="1"/>
    </xf>
    <xf numFmtId="9" fontId="3" fillId="0" borderId="31" xfId="0" applyNumberFormat="1" applyFont="1" applyBorder="1" applyAlignment="1">
      <alignment horizontal="center"/>
    </xf>
    <xf numFmtId="9" fontId="3" fillId="0" borderId="43" xfId="0" applyNumberFormat="1" applyFont="1" applyBorder="1" applyAlignment="1">
      <alignment horizontal="center"/>
    </xf>
    <xf numFmtId="9" fontId="3" fillId="0" borderId="112" xfId="0" applyNumberFormat="1" applyFont="1" applyBorder="1" applyAlignment="1">
      <alignment horizontal="center"/>
    </xf>
    <xf numFmtId="9" fontId="3" fillId="0" borderId="166" xfId="0" applyNumberFormat="1" applyFont="1" applyBorder="1" applyAlignment="1">
      <alignment horizontal="center"/>
    </xf>
    <xf numFmtId="9" fontId="3" fillId="0" borderId="178" xfId="0" applyNumberFormat="1" applyFont="1" applyBorder="1" applyAlignment="1">
      <alignment horizontal="center"/>
    </xf>
    <xf numFmtId="9" fontId="3" fillId="0" borderId="179" xfId="0" applyNumberFormat="1" applyFont="1" applyBorder="1" applyAlignment="1">
      <alignment horizontal="center"/>
    </xf>
    <xf numFmtId="9" fontId="3" fillId="0" borderId="180" xfId="0" applyNumberFormat="1" applyFont="1" applyBorder="1" applyAlignment="1">
      <alignment horizontal="center"/>
    </xf>
    <xf numFmtId="0" fontId="3" fillId="0" borderId="173" xfId="0" applyNumberFormat="1" applyFont="1" applyBorder="1" applyAlignment="1">
      <alignment horizontal="right" wrapText="1"/>
    </xf>
    <xf numFmtId="167" fontId="3" fillId="0" borderId="158" xfId="0" applyNumberFormat="1" applyFont="1" applyBorder="1" applyAlignment="1">
      <alignment horizontal="center"/>
    </xf>
    <xf numFmtId="9" fontId="3" fillId="0" borderId="110" xfId="0" applyNumberFormat="1" applyFont="1" applyBorder="1" applyAlignment="1">
      <alignment horizontal="center"/>
    </xf>
    <xf numFmtId="167" fontId="3" fillId="0" borderId="111" xfId="0" applyNumberFormat="1" applyFont="1" applyBorder="1" applyAlignment="1">
      <alignment horizontal="center"/>
    </xf>
    <xf numFmtId="167" fontId="3" fillId="0" borderId="110" xfId="0" applyNumberFormat="1" applyFont="1" applyBorder="1" applyAlignment="1">
      <alignment horizontal="center"/>
    </xf>
    <xf numFmtId="167" fontId="3" fillId="0" borderId="109" xfId="0" applyNumberFormat="1" applyFont="1" applyBorder="1" applyAlignment="1">
      <alignment horizontal="center"/>
    </xf>
    <xf numFmtId="9" fontId="3" fillId="0" borderId="109" xfId="0" applyNumberFormat="1" applyFont="1" applyBorder="1" applyAlignment="1">
      <alignment horizontal="center"/>
    </xf>
    <xf numFmtId="0" fontId="20" fillId="0" borderId="20" xfId="0" applyFont="1" applyBorder="1" applyAlignment="1">
      <alignment horizontal="right" wrapText="1"/>
    </xf>
    <xf numFmtId="9" fontId="3" fillId="0" borderId="44" xfId="0" applyNumberFormat="1" applyFont="1" applyBorder="1" applyAlignment="1">
      <alignment horizontal="center"/>
    </xf>
    <xf numFmtId="9" fontId="3" fillId="0" borderId="127" xfId="0" applyNumberFormat="1" applyFont="1" applyBorder="1" applyAlignment="1">
      <alignment horizontal="center"/>
    </xf>
    <xf numFmtId="9" fontId="3" fillId="0" borderId="104" xfId="0" applyNumberFormat="1" applyFont="1" applyBorder="1" applyAlignment="1">
      <alignment horizontal="center"/>
    </xf>
    <xf numFmtId="1" fontId="3" fillId="0" borderId="42" xfId="0" applyNumberFormat="1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9" fontId="3" fillId="0" borderId="121" xfId="0" applyNumberFormat="1" applyFont="1" applyBorder="1" applyAlignment="1">
      <alignment horizontal="center"/>
    </xf>
    <xf numFmtId="9" fontId="3" fillId="0" borderId="105" xfId="0" applyNumberFormat="1" applyFont="1" applyBorder="1" applyAlignment="1">
      <alignment horizontal="center"/>
    </xf>
    <xf numFmtId="0" fontId="2" fillId="0" borderId="0" xfId="0" applyNumberFormat="1" applyFont="1" applyAlignment="1">
      <alignment vertical="top" wrapText="1"/>
    </xf>
    <xf numFmtId="0" fontId="4" fillId="2" borderId="132" xfId="0" applyFont="1" applyFill="1" applyBorder="1" applyAlignment="1">
      <alignment horizontal="center" vertical="center"/>
    </xf>
    <xf numFmtId="1" fontId="11" fillId="0" borderId="40" xfId="0" applyNumberFormat="1" applyFont="1" applyBorder="1" applyAlignment="1">
      <alignment horizontal="center"/>
    </xf>
    <xf numFmtId="1" fontId="11" fillId="4" borderId="40" xfId="0" applyNumberFormat="1" applyFont="1" applyFill="1" applyBorder="1" applyAlignment="1">
      <alignment horizontal="center"/>
    </xf>
    <xf numFmtId="1" fontId="11" fillId="0" borderId="111" xfId="0" applyNumberFormat="1" applyFont="1" applyBorder="1" applyAlignment="1">
      <alignment horizontal="center"/>
    </xf>
    <xf numFmtId="1" fontId="3" fillId="19" borderId="109" xfId="0" applyNumberFormat="1" applyFont="1" applyFill="1" applyBorder="1" applyAlignment="1">
      <alignment horizontal="center"/>
    </xf>
    <xf numFmtId="0" fontId="11" fillId="19" borderId="173" xfId="0" applyNumberFormat="1" applyFont="1" applyFill="1" applyBorder="1" applyAlignment="1">
      <alignment horizontal="center"/>
    </xf>
    <xf numFmtId="0" fontId="2" fillId="0" borderId="0" xfId="0" applyNumberFormat="1" applyFont="1" applyAlignment="1">
      <alignment vertical="top" wrapText="1"/>
    </xf>
    <xf numFmtId="0" fontId="3" fillId="3" borderId="7" xfId="0" applyNumberFormat="1" applyFont="1" applyFill="1" applyBorder="1" applyAlignment="1">
      <alignment horizontal="center" vertical="center"/>
    </xf>
    <xf numFmtId="0" fontId="3" fillId="3" borderId="181" xfId="0" applyNumberFormat="1" applyFont="1" applyFill="1" applyBorder="1" applyAlignment="1">
      <alignment horizontal="center" vertical="center"/>
    </xf>
    <xf numFmtId="0" fontId="3" fillId="22" borderId="144" xfId="0" applyNumberFormat="1" applyFont="1" applyFill="1" applyBorder="1" applyAlignment="1">
      <alignment horizontal="center" vertical="center"/>
    </xf>
    <xf numFmtId="0" fontId="3" fillId="22" borderId="145" xfId="0" applyNumberFormat="1" applyFont="1" applyFill="1" applyBorder="1" applyAlignment="1">
      <alignment horizontal="center" vertical="center"/>
    </xf>
    <xf numFmtId="0" fontId="3" fillId="12" borderId="104" xfId="0" applyNumberFormat="1" applyFont="1" applyFill="1" applyBorder="1" applyAlignment="1">
      <alignment horizontal="center" vertical="center"/>
    </xf>
    <xf numFmtId="0" fontId="3" fillId="23" borderId="104" xfId="0" applyNumberFormat="1" applyFont="1" applyFill="1" applyBorder="1" applyAlignment="1">
      <alignment horizontal="center" vertical="center"/>
    </xf>
    <xf numFmtId="0" fontId="3" fillId="4" borderId="104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vertical="top" wrapText="1"/>
    </xf>
    <xf numFmtId="0" fontId="11" fillId="0" borderId="130" xfId="0" applyNumberFormat="1" applyFont="1" applyBorder="1" applyAlignment="1">
      <alignment horizontal="center"/>
    </xf>
    <xf numFmtId="9" fontId="3" fillId="0" borderId="182" xfId="0" applyNumberFormat="1" applyFont="1" applyBorder="1" applyAlignment="1">
      <alignment horizontal="center"/>
    </xf>
    <xf numFmtId="9" fontId="3" fillId="0" borderId="183" xfId="0" applyNumberFormat="1" applyFont="1" applyBorder="1" applyAlignment="1">
      <alignment horizontal="center"/>
    </xf>
    <xf numFmtId="0" fontId="2" fillId="0" borderId="0" xfId="0" applyNumberFormat="1" applyFont="1" applyAlignment="1">
      <alignment vertical="top" wrapText="1"/>
    </xf>
    <xf numFmtId="0" fontId="2" fillId="0" borderId="0" xfId="0" applyNumberFormat="1" applyFont="1" applyAlignment="1">
      <alignment vertical="top" wrapText="1"/>
    </xf>
    <xf numFmtId="0" fontId="2" fillId="3" borderId="20" xfId="0" applyNumberFormat="1" applyFont="1" applyFill="1" applyBorder="1" applyAlignment="1">
      <alignment vertical="top" wrapText="1"/>
    </xf>
    <xf numFmtId="0" fontId="2" fillId="3" borderId="1" xfId="0" applyNumberFormat="1" applyFont="1" applyFill="1" applyBorder="1" applyAlignment="1">
      <alignment vertical="top" wrapText="1"/>
    </xf>
    <xf numFmtId="9" fontId="11" fillId="0" borderId="58" xfId="0" applyNumberFormat="1" applyFont="1" applyBorder="1" applyAlignment="1">
      <alignment horizontal="center"/>
    </xf>
    <xf numFmtId="0" fontId="2" fillId="0" borderId="127" xfId="0" applyNumberFormat="1" applyFont="1" applyBorder="1" applyAlignment="1">
      <alignment horizontal="right" vertical="top" wrapText="1"/>
    </xf>
    <xf numFmtId="168" fontId="2" fillId="0" borderId="104" xfId="0" applyNumberFormat="1" applyFont="1" applyBorder="1" applyAlignment="1">
      <alignment horizontal="right" vertical="top" wrapText="1"/>
    </xf>
    <xf numFmtId="9" fontId="11" fillId="0" borderId="6" xfId="0" applyNumberFormat="1" applyFont="1" applyBorder="1" applyAlignment="1">
      <alignment horizontal="center"/>
    </xf>
    <xf numFmtId="0" fontId="2" fillId="0" borderId="184" xfId="0" applyNumberFormat="1" applyFont="1" applyBorder="1" applyAlignment="1">
      <alignment horizontal="right" vertical="top" wrapText="1"/>
    </xf>
    <xf numFmtId="167" fontId="2" fillId="0" borderId="185" xfId="0" applyNumberFormat="1" applyFont="1" applyBorder="1" applyAlignment="1">
      <alignment horizontal="right" vertical="top" wrapText="1"/>
    </xf>
    <xf numFmtId="0" fontId="2" fillId="0" borderId="43" xfId="0" applyFont="1" applyBorder="1" applyAlignment="1">
      <alignment vertical="top" wrapText="1"/>
    </xf>
    <xf numFmtId="0" fontId="2" fillId="0" borderId="45" xfId="0" applyFont="1" applyBorder="1" applyAlignment="1">
      <alignment vertical="top" wrapText="1"/>
    </xf>
    <xf numFmtId="0" fontId="2" fillId="0" borderId="46" xfId="0" applyFont="1" applyBorder="1" applyAlignment="1">
      <alignment vertical="top" wrapText="1"/>
    </xf>
    <xf numFmtId="9" fontId="11" fillId="0" borderId="9" xfId="0" applyNumberFormat="1" applyFont="1" applyBorder="1" applyAlignment="1">
      <alignment horizontal="center"/>
    </xf>
    <xf numFmtId="9" fontId="11" fillId="0" borderId="2" xfId="0" applyNumberFormat="1" applyFont="1" applyBorder="1" applyAlignment="1">
      <alignment horizontal="center"/>
    </xf>
    <xf numFmtId="9" fontId="11" fillId="0" borderId="14" xfId="0" applyNumberFormat="1" applyFont="1" applyBorder="1" applyAlignment="1">
      <alignment horizontal="center"/>
    </xf>
    <xf numFmtId="0" fontId="2" fillId="0" borderId="0" xfId="0" applyNumberFormat="1" applyFont="1" applyAlignment="1">
      <alignment vertical="top" wrapText="1"/>
    </xf>
    <xf numFmtId="0" fontId="2" fillId="0" borderId="0" xfId="0" applyNumberFormat="1" applyFont="1" applyAlignment="1">
      <alignment vertical="top" wrapText="1"/>
    </xf>
    <xf numFmtId="0" fontId="21" fillId="3" borderId="20" xfId="0" applyNumberFormat="1" applyFont="1" applyFill="1" applyBorder="1" applyAlignment="1">
      <alignment vertical="top" wrapText="1"/>
    </xf>
    <xf numFmtId="169" fontId="2" fillId="0" borderId="104" xfId="0" applyNumberFormat="1" applyFont="1" applyBorder="1" applyAlignment="1">
      <alignment horizontal="right" vertical="top" wrapText="1"/>
    </xf>
    <xf numFmtId="1" fontId="2" fillId="0" borderId="20" xfId="0" applyNumberFormat="1" applyFont="1" applyBorder="1" applyAlignment="1">
      <alignment vertical="top" wrapText="1"/>
    </xf>
    <xf numFmtId="0" fontId="2" fillId="0" borderId="0" xfId="0" applyNumberFormat="1" applyFont="1" applyAlignment="1">
      <alignment vertical="top" wrapText="1"/>
    </xf>
    <xf numFmtId="0" fontId="2" fillId="0" borderId="187" xfId="0" applyNumberFormat="1" applyFont="1" applyBorder="1" applyAlignment="1">
      <alignment horizontal="right" vertical="top" wrapText="1"/>
    </xf>
    <xf numFmtId="0" fontId="2" fillId="0" borderId="0" xfId="0" applyNumberFormat="1" applyFont="1" applyAlignment="1">
      <alignment vertical="top" wrapText="1"/>
    </xf>
    <xf numFmtId="0" fontId="2" fillId="0" borderId="44" xfId="0" applyNumberFormat="1" applyFont="1" applyBorder="1" applyAlignment="1">
      <alignment vertical="top" wrapText="1"/>
    </xf>
    <xf numFmtId="0" fontId="2" fillId="0" borderId="188" xfId="0" applyNumberFormat="1" applyFont="1" applyBorder="1" applyAlignment="1">
      <alignment horizontal="right" vertical="top" wrapText="1"/>
    </xf>
    <xf numFmtId="0" fontId="2" fillId="0" borderId="0" xfId="0" applyNumberFormat="1" applyFont="1" applyAlignment="1">
      <alignment vertical="top" wrapText="1"/>
    </xf>
    <xf numFmtId="0" fontId="4" fillId="3" borderId="20" xfId="0" applyNumberFormat="1" applyFont="1" applyFill="1" applyBorder="1" applyAlignment="1">
      <alignment horizontal="center" vertical="center" wrapText="1"/>
    </xf>
    <xf numFmtId="9" fontId="2" fillId="0" borderId="20" xfId="0" applyNumberFormat="1" applyFont="1" applyBorder="1" applyAlignment="1">
      <alignment vertical="top" wrapText="1"/>
    </xf>
    <xf numFmtId="0" fontId="2" fillId="0" borderId="0" xfId="0" applyNumberFormat="1" applyFont="1" applyAlignment="1">
      <alignment vertical="top" wrapText="1"/>
    </xf>
    <xf numFmtId="0" fontId="7" fillId="0" borderId="3" xfId="0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 wrapText="1"/>
    </xf>
    <xf numFmtId="0" fontId="7" fillId="0" borderId="6" xfId="0" applyNumberFormat="1" applyFont="1" applyBorder="1" applyAlignment="1">
      <alignment horizontal="center" vertical="center" wrapText="1"/>
    </xf>
    <xf numFmtId="0" fontId="11" fillId="0" borderId="10" xfId="0" applyNumberFormat="1" applyFont="1" applyBorder="1" applyAlignment="1">
      <alignment horizontal="left"/>
    </xf>
    <xf numFmtId="0" fontId="11" fillId="0" borderId="31" xfId="0" applyNumberFormat="1" applyFont="1" applyBorder="1" applyAlignment="1">
      <alignment horizontal="center"/>
    </xf>
    <xf numFmtId="1" fontId="26" fillId="5" borderId="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2" fillId="0" borderId="10" xfId="0" applyNumberFormat="1" applyFont="1" applyBorder="1" applyAlignment="1">
      <alignment horizontal="left" vertical="center" wrapText="1"/>
    </xf>
    <xf numFmtId="0" fontId="2" fillId="9" borderId="10" xfId="0" applyNumberFormat="1" applyFont="1" applyFill="1" applyBorder="1" applyAlignment="1">
      <alignment horizontal="left" vertical="center" wrapText="1"/>
    </xf>
    <xf numFmtId="0" fontId="2" fillId="0" borderId="26" xfId="0" applyNumberFormat="1" applyFont="1" applyBorder="1" applyAlignment="1">
      <alignment horizontal="left" vertical="center" wrapText="1"/>
    </xf>
    <xf numFmtId="0" fontId="20" fillId="0" borderId="27" xfId="0" applyNumberFormat="1" applyFont="1" applyBorder="1" applyAlignment="1">
      <alignment horizontal="left" wrapText="1"/>
    </xf>
    <xf numFmtId="0" fontId="2" fillId="10" borderId="10" xfId="0" applyNumberFormat="1" applyFont="1" applyFill="1" applyBorder="1" applyAlignment="1">
      <alignment horizontal="left" vertical="center" wrapText="1"/>
    </xf>
    <xf numFmtId="0" fontId="2" fillId="13" borderId="10" xfId="0" applyNumberFormat="1" applyFont="1" applyFill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14" borderId="10" xfId="0" applyNumberFormat="1" applyFont="1" applyFill="1" applyBorder="1" applyAlignment="1">
      <alignment horizontal="left" vertical="center" wrapText="1"/>
    </xf>
    <xf numFmtId="0" fontId="2" fillId="0" borderId="11" xfId="0" applyNumberFormat="1" applyFont="1" applyBorder="1" applyAlignment="1">
      <alignment horizontal="left" vertical="center" wrapText="1"/>
    </xf>
    <xf numFmtId="0" fontId="2" fillId="0" borderId="0" xfId="0" applyNumberFormat="1" applyFont="1" applyAlignment="1">
      <alignment horizontal="left" vertical="top" wrapText="1"/>
    </xf>
    <xf numFmtId="0" fontId="3" fillId="0" borderId="54" xfId="0" applyNumberFormat="1" applyFont="1" applyBorder="1" applyAlignment="1">
      <alignment horizontal="left" wrapText="1"/>
    </xf>
    <xf numFmtId="0" fontId="0" fillId="0" borderId="0" xfId="0" applyFont="1" applyAlignment="1">
      <alignment vertical="top" wrapText="1"/>
    </xf>
    <xf numFmtId="0" fontId="56" fillId="7" borderId="20" xfId="0" applyNumberFormat="1" applyFont="1" applyFill="1" applyBorder="1" applyAlignment="1">
      <alignment horizontal="center" vertical="center" wrapText="1"/>
    </xf>
    <xf numFmtId="0" fontId="11" fillId="24" borderId="10" xfId="0" applyNumberFormat="1" applyFont="1" applyFill="1" applyBorder="1" applyAlignment="1"/>
    <xf numFmtId="0" fontId="56" fillId="0" borderId="20" xfId="0" applyNumberFormat="1" applyFont="1" applyBorder="1" applyAlignment="1">
      <alignment horizontal="center" vertical="center" wrapText="1"/>
    </xf>
    <xf numFmtId="0" fontId="56" fillId="7" borderId="20" xfId="0" applyFont="1" applyFill="1" applyBorder="1" applyAlignment="1">
      <alignment horizontal="center" vertical="center" wrapText="1"/>
    </xf>
    <xf numFmtId="0" fontId="11" fillId="24" borderId="11" xfId="0" applyNumberFormat="1" applyFont="1" applyFill="1" applyBorder="1" applyAlignment="1"/>
    <xf numFmtId="0" fontId="56" fillId="7" borderId="1" xfId="0" applyFont="1" applyFill="1" applyBorder="1" applyAlignment="1">
      <alignment horizontal="center" vertical="center" wrapText="1"/>
    </xf>
    <xf numFmtId="0" fontId="3" fillId="3" borderId="135" xfId="0" applyNumberFormat="1" applyFont="1" applyFill="1" applyBorder="1" applyAlignment="1">
      <alignment horizontal="center" vertical="center" wrapText="1"/>
    </xf>
    <xf numFmtId="0" fontId="3" fillId="22" borderId="136" xfId="0" applyNumberFormat="1" applyFont="1" applyFill="1" applyBorder="1" applyAlignment="1">
      <alignment horizontal="center" wrapText="1"/>
    </xf>
    <xf numFmtId="0" fontId="3" fillId="12" borderId="137" xfId="0" applyNumberFormat="1" applyFont="1" applyFill="1" applyBorder="1" applyAlignment="1">
      <alignment horizontal="center" wrapText="1"/>
    </xf>
    <xf numFmtId="0" fontId="3" fillId="23" borderId="20" xfId="0" applyNumberFormat="1" applyFont="1" applyFill="1" applyBorder="1" applyAlignment="1">
      <alignment horizontal="center" wrapText="1"/>
    </xf>
    <xf numFmtId="0" fontId="3" fillId="4" borderId="20" xfId="0" applyNumberFormat="1" applyFont="1" applyFill="1" applyBorder="1" applyAlignment="1">
      <alignment horizontal="center" wrapText="1"/>
    </xf>
    <xf numFmtId="0" fontId="3" fillId="22" borderId="139" xfId="0" applyNumberFormat="1" applyFont="1" applyFill="1" applyBorder="1" applyAlignment="1">
      <alignment horizontal="center" vertical="center" wrapText="1"/>
    </xf>
    <xf numFmtId="0" fontId="3" fillId="22" borderId="140" xfId="0" applyNumberFormat="1" applyFont="1" applyFill="1" applyBorder="1" applyAlignment="1">
      <alignment horizontal="center" vertical="center" wrapText="1"/>
    </xf>
    <xf numFmtId="0" fontId="3" fillId="12" borderId="120" xfId="0" applyNumberFormat="1" applyFont="1" applyFill="1" applyBorder="1" applyAlignment="1">
      <alignment horizontal="center" vertical="center" wrapText="1"/>
    </xf>
    <xf numFmtId="0" fontId="3" fillId="12" borderId="121" xfId="0" applyNumberFormat="1" applyFont="1" applyFill="1" applyBorder="1" applyAlignment="1">
      <alignment horizontal="center" vertical="center" wrapText="1"/>
    </xf>
    <xf numFmtId="0" fontId="3" fillId="23" borderId="120" xfId="0" applyNumberFormat="1" applyFont="1" applyFill="1" applyBorder="1" applyAlignment="1">
      <alignment horizontal="center" vertical="center" wrapText="1"/>
    </xf>
    <xf numFmtId="0" fontId="3" fillId="4" borderId="120" xfId="0" applyNumberFormat="1" applyFont="1" applyFill="1" applyBorder="1" applyAlignment="1">
      <alignment horizontal="center" vertical="center" wrapText="1"/>
    </xf>
    <xf numFmtId="0" fontId="3" fillId="4" borderId="121" xfId="0" applyNumberFormat="1" applyFont="1" applyFill="1" applyBorder="1" applyAlignment="1">
      <alignment horizontal="center" vertical="center" wrapText="1"/>
    </xf>
    <xf numFmtId="0" fontId="3" fillId="6" borderId="30" xfId="0" applyNumberFormat="1" applyFont="1" applyFill="1" applyBorder="1" applyAlignment="1">
      <alignment horizontal="center"/>
    </xf>
    <xf numFmtId="0" fontId="3" fillId="6" borderId="31" xfId="0" applyNumberFormat="1" applyFont="1" applyFill="1" applyBorder="1" applyAlignment="1">
      <alignment horizontal="center"/>
    </xf>
    <xf numFmtId="0" fontId="3" fillId="3" borderId="7" xfId="0" applyNumberFormat="1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NumberFormat="1" applyFont="1" applyFill="1" applyBorder="1" applyAlignment="1">
      <alignment horizontal="center" vertical="center" wrapText="1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9" xfId="0" applyNumberFormat="1" applyFont="1" applyFill="1" applyBorder="1" applyAlignment="1">
      <alignment horizontal="center" vertical="center" wrapText="1"/>
    </xf>
    <xf numFmtId="0" fontId="8" fillId="3" borderId="7" xfId="0" applyNumberFormat="1" applyFont="1" applyFill="1" applyBorder="1" applyAlignment="1">
      <alignment horizontal="center" vertical="center" wrapText="1"/>
    </xf>
    <xf numFmtId="0" fontId="3" fillId="3" borderId="11" xfId="0" applyNumberFormat="1" applyFont="1" applyFill="1" applyBorder="1" applyAlignment="1">
      <alignment horizontal="center" vertical="center" wrapText="1"/>
    </xf>
    <xf numFmtId="0" fontId="3" fillId="6" borderId="13" xfId="0" applyNumberFormat="1" applyFont="1" applyFill="1" applyBorder="1" applyAlignment="1">
      <alignment horizontal="center"/>
    </xf>
    <xf numFmtId="0" fontId="3" fillId="6" borderId="20" xfId="0" applyNumberFormat="1" applyFont="1" applyFill="1" applyBorder="1" applyAlignment="1">
      <alignment horizontal="center"/>
    </xf>
    <xf numFmtId="0" fontId="3" fillId="5" borderId="8" xfId="0" applyNumberFormat="1" applyFont="1" applyFill="1" applyBorder="1" applyAlignment="1">
      <alignment horizontal="center" vertical="center" wrapText="1"/>
    </xf>
    <xf numFmtId="1" fontId="3" fillId="3" borderId="9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Border="1" applyAlignment="1"/>
    <xf numFmtId="0" fontId="3" fillId="6" borderId="20" xfId="0" applyNumberFormat="1" applyFont="1" applyFill="1" applyBorder="1" applyAlignment="1">
      <alignment wrapText="1"/>
    </xf>
    <xf numFmtId="0" fontId="3" fillId="6" borderId="14" xfId="0" applyNumberFormat="1" applyFont="1" applyFill="1" applyBorder="1" applyAlignment="1">
      <alignment wrapText="1"/>
    </xf>
    <xf numFmtId="0" fontId="3" fillId="2" borderId="7" xfId="0" applyNumberFormat="1" applyFont="1" applyFill="1" applyBorder="1" applyAlignment="1">
      <alignment horizontal="center" vertical="center" wrapText="1"/>
    </xf>
    <xf numFmtId="0" fontId="3" fillId="3" borderId="4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" fontId="35" fillId="0" borderId="45" xfId="0" applyNumberFormat="1" applyFont="1" applyBorder="1" applyAlignment="1">
      <alignment horizontal="center" vertical="center" wrapText="1"/>
    </xf>
    <xf numFmtId="0" fontId="2" fillId="0" borderId="15" xfId="0" applyNumberFormat="1" applyFont="1" applyBorder="1" applyAlignment="1">
      <alignment vertical="top" wrapText="1"/>
    </xf>
    <xf numFmtId="0" fontId="32" fillId="0" borderId="46" xfId="0" applyNumberFormat="1" applyFont="1" applyBorder="1" applyAlignment="1">
      <alignment horizontal="center" vertical="center" wrapText="1"/>
    </xf>
    <xf numFmtId="0" fontId="32" fillId="0" borderId="15" xfId="0" applyNumberFormat="1" applyFont="1" applyBorder="1" applyAlignment="1">
      <alignment horizontal="center" vertical="center" wrapText="1"/>
    </xf>
    <xf numFmtId="0" fontId="35" fillId="0" borderId="15" xfId="0" applyNumberFormat="1" applyFont="1" applyBorder="1" applyAlignment="1">
      <alignment horizontal="center" vertical="center" wrapText="1"/>
    </xf>
    <xf numFmtId="0" fontId="32" fillId="0" borderId="9" xfId="0" applyNumberFormat="1" applyFont="1" applyBorder="1" applyAlignment="1">
      <alignment horizontal="center" vertical="center" wrapText="1"/>
    </xf>
    <xf numFmtId="0" fontId="32" fillId="0" borderId="12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vertical="top" wrapText="1"/>
    </xf>
    <xf numFmtId="0" fontId="32" fillId="0" borderId="40" xfId="0" applyNumberFormat="1" applyFont="1" applyBorder="1" applyAlignment="1">
      <alignment horizontal="center" vertical="center" wrapText="1"/>
    </xf>
    <xf numFmtId="0" fontId="32" fillId="0" borderId="1" xfId="0" applyNumberFormat="1" applyFont="1" applyBorder="1" applyAlignment="1">
      <alignment horizontal="center" vertical="center" wrapText="1"/>
    </xf>
    <xf numFmtId="0" fontId="35" fillId="0" borderId="1" xfId="0" applyNumberFormat="1" applyFont="1" applyBorder="1" applyAlignment="1">
      <alignment horizontal="center" vertical="center" wrapText="1"/>
    </xf>
    <xf numFmtId="0" fontId="37" fillId="0" borderId="2" xfId="0" applyNumberFormat="1" applyFont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7" xfId="0" applyNumberFormat="1" applyFont="1" applyFill="1" applyBorder="1" applyAlignment="1">
      <alignment horizontal="left" vertical="center" wrapText="1"/>
    </xf>
    <xf numFmtId="0" fontId="3" fillId="3" borderId="10" xfId="0" applyNumberFormat="1" applyFont="1" applyFill="1" applyBorder="1" applyAlignment="1">
      <alignment horizontal="left" vertical="center" wrapText="1"/>
    </xf>
    <xf numFmtId="0" fontId="3" fillId="3" borderId="11" xfId="0" applyNumberFormat="1" applyFont="1" applyFill="1" applyBorder="1" applyAlignment="1">
      <alignment horizontal="left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6" fillId="3" borderId="4" xfId="0" applyNumberFormat="1" applyFont="1" applyFill="1" applyBorder="1" applyAlignment="1">
      <alignment horizontal="center" vertical="center" wrapText="1"/>
    </xf>
    <xf numFmtId="0" fontId="4" fillId="3" borderId="5" xfId="0" applyNumberFormat="1" applyFont="1" applyFill="1" applyBorder="1" applyAlignment="1">
      <alignment vertical="top" wrapText="1"/>
    </xf>
    <xf numFmtId="0" fontId="2" fillId="0" borderId="20" xfId="0" applyFont="1" applyBorder="1" applyAlignment="1">
      <alignment horizontal="left" vertical="center" wrapText="1"/>
    </xf>
    <xf numFmtId="0" fontId="2" fillId="0" borderId="20" xfId="0" applyNumberFormat="1" applyFont="1" applyBorder="1" applyAlignment="1">
      <alignment horizontal="left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5" xfId="0" applyNumberFormat="1" applyFont="1" applyBorder="1" applyAlignment="1">
      <alignment horizontal="center" vertical="center" wrapText="1"/>
    </xf>
    <xf numFmtId="0" fontId="32" fillId="0" borderId="4" xfId="0" applyNumberFormat="1" applyFont="1" applyBorder="1" applyAlignment="1">
      <alignment horizontal="center" vertical="center" wrapText="1"/>
    </xf>
    <xf numFmtId="0" fontId="2" fillId="0" borderId="5" xfId="0" applyNumberFormat="1" applyFont="1" applyBorder="1" applyAlignment="1">
      <alignment vertical="top" wrapText="1"/>
    </xf>
    <xf numFmtId="0" fontId="32" fillId="0" borderId="5" xfId="0" applyNumberFormat="1" applyFont="1" applyBorder="1" applyAlignment="1">
      <alignment horizontal="center" vertical="center" wrapText="1"/>
    </xf>
    <xf numFmtId="1" fontId="32" fillId="0" borderId="6" xfId="0" applyNumberFormat="1" applyFont="1" applyBorder="1" applyAlignment="1">
      <alignment horizontal="center" vertical="center" wrapText="1"/>
    </xf>
    <xf numFmtId="1" fontId="32" fillId="0" borderId="4" xfId="0" applyNumberFormat="1" applyFont="1" applyBorder="1" applyAlignment="1">
      <alignment horizontal="center" vertical="center" wrapText="1"/>
    </xf>
    <xf numFmtId="1" fontId="32" fillId="0" borderId="5" xfId="0" applyNumberFormat="1" applyFont="1" applyBorder="1" applyAlignment="1">
      <alignment horizontal="center" vertical="center" wrapText="1"/>
    </xf>
    <xf numFmtId="0" fontId="32" fillId="0" borderId="6" xfId="0" applyNumberFormat="1" applyFont="1" applyBorder="1" applyAlignment="1">
      <alignment horizontal="center" vertical="center" wrapText="1"/>
    </xf>
    <xf numFmtId="0" fontId="4" fillId="3" borderId="5" xfId="0" applyFont="1" applyFill="1" applyBorder="1" applyAlignment="1">
      <alignment vertical="top" wrapText="1"/>
    </xf>
    <xf numFmtId="0" fontId="3" fillId="3" borderId="6" xfId="0" applyFont="1" applyFill="1" applyBorder="1" applyAlignment="1">
      <alignment horizontal="center" vertical="center" wrapText="1"/>
    </xf>
    <xf numFmtId="0" fontId="2" fillId="0" borderId="6" xfId="0" applyNumberFormat="1" applyFont="1" applyBorder="1" applyAlignment="1">
      <alignment horizontal="center" vertical="center" wrapText="1"/>
    </xf>
    <xf numFmtId="1" fontId="32" fillId="0" borderId="57" xfId="0" applyNumberFormat="1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vertical="top" wrapText="1"/>
    </xf>
    <xf numFmtId="1" fontId="34" fillId="0" borderId="5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0" fontId="36" fillId="0" borderId="8" xfId="0" applyNumberFormat="1" applyFont="1" applyBorder="1" applyAlignment="1">
      <alignment horizontal="center" vertical="center" wrapText="1"/>
    </xf>
    <xf numFmtId="0" fontId="37" fillId="0" borderId="12" xfId="0" applyNumberFormat="1" applyFont="1" applyBorder="1" applyAlignment="1">
      <alignment horizontal="center" vertical="center" wrapText="1"/>
    </xf>
    <xf numFmtId="0" fontId="37" fillId="0" borderId="1" xfId="0" applyNumberFormat="1" applyFont="1" applyBorder="1" applyAlignment="1">
      <alignment horizontal="center" vertical="center" wrapText="1"/>
    </xf>
    <xf numFmtId="1" fontId="33" fillId="0" borderId="4" xfId="0" applyNumberFormat="1" applyFont="1" applyBorder="1" applyAlignment="1">
      <alignment horizontal="center" vertical="center" wrapText="1"/>
    </xf>
    <xf numFmtId="1" fontId="32" fillId="0" borderId="58" xfId="0" applyNumberFormat="1" applyFont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right" wrapText="1"/>
    </xf>
    <xf numFmtId="1" fontId="31" fillId="0" borderId="62" xfId="0" applyNumberFormat="1" applyFont="1" applyBorder="1" applyAlignment="1">
      <alignment horizontal="center" vertical="center" wrapText="1"/>
    </xf>
    <xf numFmtId="0" fontId="32" fillId="0" borderId="63" xfId="0" applyNumberFormat="1" applyFont="1" applyBorder="1" applyAlignment="1">
      <alignment horizontal="center" vertical="center" wrapText="1"/>
    </xf>
    <xf numFmtId="0" fontId="30" fillId="0" borderId="5" xfId="0" applyNumberFormat="1" applyFont="1" applyBorder="1" applyAlignment="1">
      <alignment horizontal="center" vertical="center" wrapText="1"/>
    </xf>
    <xf numFmtId="0" fontId="3" fillId="0" borderId="10" xfId="0" applyNumberFormat="1" applyFont="1" applyBorder="1" applyAlignment="1">
      <alignment horizontal="right" wrapText="1"/>
    </xf>
    <xf numFmtId="0" fontId="3" fillId="0" borderId="11" xfId="0" applyNumberFormat="1" applyFont="1" applyBorder="1" applyAlignment="1">
      <alignment horizontal="right" wrapText="1"/>
    </xf>
    <xf numFmtId="0" fontId="3" fillId="0" borderId="8" xfId="0" applyNumberFormat="1" applyFont="1" applyBorder="1" applyAlignment="1">
      <alignment vertical="center"/>
    </xf>
    <xf numFmtId="0" fontId="3" fillId="6" borderId="15" xfId="0" applyNumberFormat="1" applyFont="1" applyFill="1" applyBorder="1" applyAlignment="1">
      <alignment wrapText="1"/>
    </xf>
    <xf numFmtId="0" fontId="3" fillId="6" borderId="9" xfId="0" applyNumberFormat="1" applyFont="1" applyFill="1" applyBorder="1" applyAlignment="1"/>
    <xf numFmtId="0" fontId="3" fillId="6" borderId="12" xfId="0" applyNumberFormat="1" applyFont="1" applyFill="1" applyBorder="1" applyAlignment="1"/>
    <xf numFmtId="0" fontId="3" fillId="6" borderId="1" xfId="0" applyNumberFormat="1" applyFont="1" applyFill="1" applyBorder="1" applyAlignment="1"/>
    <xf numFmtId="0" fontId="3" fillId="6" borderId="2" xfId="0" applyNumberFormat="1" applyFont="1" applyFill="1" applyBorder="1" applyAlignment="1"/>
    <xf numFmtId="0" fontId="3" fillId="5" borderId="7" xfId="0" applyNumberFormat="1" applyFont="1" applyFill="1" applyBorder="1" applyAlignment="1">
      <alignment horizontal="center" vertical="center" wrapText="1"/>
    </xf>
    <xf numFmtId="0" fontId="9" fillId="4" borderId="7" xfId="0" applyNumberFormat="1" applyFont="1" applyFill="1" applyBorder="1" applyAlignment="1">
      <alignment horizontal="center" vertical="center" wrapText="1"/>
    </xf>
    <xf numFmtId="0" fontId="3" fillId="4" borderId="7" xfId="0" applyNumberFormat="1" applyFont="1" applyFill="1" applyBorder="1" applyAlignment="1">
      <alignment horizontal="center" vertical="center" wrapText="1"/>
    </xf>
    <xf numFmtId="1" fontId="3" fillId="3" borderId="11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Border="1" applyAlignment="1"/>
    <xf numFmtId="0" fontId="3" fillId="6" borderId="9" xfId="0" applyNumberFormat="1" applyFont="1" applyFill="1" applyBorder="1" applyAlignment="1">
      <alignment wrapText="1"/>
    </xf>
    <xf numFmtId="0" fontId="32" fillId="0" borderId="57" xfId="0" applyNumberFormat="1" applyFont="1" applyBorder="1" applyAlignment="1">
      <alignment horizontal="center" vertical="center" wrapText="1"/>
    </xf>
    <xf numFmtId="0" fontId="34" fillId="0" borderId="5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vertical="top" wrapText="1"/>
    </xf>
    <xf numFmtId="0" fontId="2" fillId="0" borderId="13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center" vertical="center" wrapText="1"/>
    </xf>
    <xf numFmtId="0" fontId="14" fillId="0" borderId="7" xfId="0" applyNumberFormat="1" applyFont="1" applyBorder="1" applyAlignment="1">
      <alignment horizontal="center" vertical="center" wrapText="1"/>
    </xf>
    <xf numFmtId="0" fontId="14" fillId="0" borderId="11" xfId="0" applyNumberFormat="1" applyFont="1" applyBorder="1" applyAlignment="1">
      <alignment horizontal="center" vertical="center" wrapText="1"/>
    </xf>
    <xf numFmtId="0" fontId="3" fillId="6" borderId="28" xfId="0" applyNumberFormat="1" applyFont="1" applyFill="1" applyBorder="1" applyAlignment="1">
      <alignment horizontal="center"/>
    </xf>
    <xf numFmtId="0" fontId="3" fillId="6" borderId="29" xfId="0" applyNumberFormat="1" applyFont="1" applyFill="1" applyBorder="1" applyAlignment="1">
      <alignment horizontal="center"/>
    </xf>
    <xf numFmtId="0" fontId="2" fillId="0" borderId="13" xfId="0" applyFont="1" applyBorder="1" applyAlignment="1">
      <alignment vertical="top" wrapText="1"/>
    </xf>
    <xf numFmtId="0" fontId="2" fillId="0" borderId="20" xfId="0" applyNumberFormat="1" applyFont="1" applyBorder="1" applyAlignment="1">
      <alignment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57" fillId="2" borderId="7" xfId="0" applyNumberFormat="1" applyFont="1" applyFill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/>
    </xf>
    <xf numFmtId="0" fontId="37" fillId="0" borderId="4" xfId="0" applyNumberFormat="1" applyFont="1" applyBorder="1" applyAlignment="1">
      <alignment horizontal="center" vertical="center" wrapText="1"/>
    </xf>
    <xf numFmtId="165" fontId="32" fillId="0" borderId="57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vertical="top" wrapText="1"/>
    </xf>
    <xf numFmtId="165" fontId="34" fillId="0" borderId="5" xfId="0" applyNumberFormat="1" applyFont="1" applyBorder="1" applyAlignment="1">
      <alignment horizontal="center" vertical="center" wrapText="1"/>
    </xf>
    <xf numFmtId="165" fontId="32" fillId="0" borderId="5" xfId="0" applyNumberFormat="1" applyFont="1" applyBorder="1" applyAlignment="1">
      <alignment horizontal="center" vertical="center" wrapText="1"/>
    </xf>
    <xf numFmtId="165" fontId="32" fillId="0" borderId="58" xfId="0" applyNumberFormat="1" applyFont="1" applyBorder="1" applyAlignment="1">
      <alignment horizontal="center" vertical="center" wrapText="1"/>
    </xf>
    <xf numFmtId="0" fontId="3" fillId="6" borderId="13" xfId="0" applyNumberFormat="1" applyFont="1" applyFill="1" applyBorder="1" applyAlignment="1">
      <alignment horizontal="center" wrapText="1"/>
    </xf>
    <xf numFmtId="0" fontId="3" fillId="6" borderId="20" xfId="0" applyFont="1" applyFill="1" applyBorder="1" applyAlignment="1">
      <alignment horizontal="center"/>
    </xf>
    <xf numFmtId="0" fontId="3" fillId="6" borderId="30" xfId="0" applyNumberFormat="1" applyFont="1" applyFill="1" applyBorder="1" applyAlignment="1">
      <alignment horizontal="center" wrapText="1"/>
    </xf>
    <xf numFmtId="0" fontId="3" fillId="6" borderId="31" xfId="0" applyFont="1" applyFill="1" applyBorder="1" applyAlignment="1">
      <alignment horizontal="center"/>
    </xf>
    <xf numFmtId="1" fontId="32" fillId="0" borderId="86" xfId="0" applyNumberFormat="1" applyFont="1" applyBorder="1" applyAlignment="1">
      <alignment horizontal="center" vertical="center" wrapText="1"/>
    </xf>
    <xf numFmtId="1" fontId="2" fillId="0" borderId="83" xfId="0" applyNumberFormat="1" applyFont="1" applyBorder="1" applyAlignment="1">
      <alignment vertical="top" wrapText="1"/>
    </xf>
    <xf numFmtId="1" fontId="34" fillId="0" borderId="83" xfId="0" applyNumberFormat="1" applyFont="1" applyBorder="1" applyAlignment="1">
      <alignment horizontal="center" vertical="center" wrapText="1"/>
    </xf>
    <xf numFmtId="1" fontId="32" fillId="0" borderId="83" xfId="0" applyNumberFormat="1" applyFont="1" applyBorder="1" applyAlignment="1">
      <alignment horizontal="center" vertical="center" wrapText="1"/>
    </xf>
    <xf numFmtId="1" fontId="32" fillId="0" borderId="85" xfId="0" applyNumberFormat="1" applyFont="1" applyBorder="1" applyAlignment="1">
      <alignment horizontal="center" vertical="center" wrapText="1"/>
    </xf>
    <xf numFmtId="0" fontId="3" fillId="6" borderId="8" xfId="0" applyNumberFormat="1" applyFont="1" applyFill="1" applyBorder="1" applyAlignment="1">
      <alignment vertical="center" wrapText="1"/>
    </xf>
    <xf numFmtId="0" fontId="3" fillId="6" borderId="13" xfId="0" applyNumberFormat="1" applyFont="1" applyFill="1" applyBorder="1" applyAlignment="1"/>
    <xf numFmtId="1" fontId="31" fillId="0" borderId="82" xfId="0" applyNumberFormat="1" applyFont="1" applyBorder="1" applyAlignment="1">
      <alignment horizontal="center" vertical="center" wrapText="1"/>
    </xf>
    <xf numFmtId="0" fontId="2" fillId="0" borderId="83" xfId="0" applyNumberFormat="1" applyFont="1" applyBorder="1" applyAlignment="1">
      <alignment vertical="top" wrapText="1"/>
    </xf>
    <xf numFmtId="0" fontId="32" fillId="0" borderId="83" xfId="0" applyNumberFormat="1" applyFont="1" applyBorder="1" applyAlignment="1">
      <alignment horizontal="center" vertical="center" wrapText="1"/>
    </xf>
    <xf numFmtId="0" fontId="30" fillId="0" borderId="83" xfId="0" applyNumberFormat="1" applyFont="1" applyBorder="1" applyAlignment="1">
      <alignment horizontal="center" vertical="center" wrapText="1"/>
    </xf>
    <xf numFmtId="0" fontId="32" fillId="0" borderId="84" xfId="0" applyNumberFormat="1" applyFont="1" applyBorder="1" applyAlignment="1">
      <alignment horizontal="center" vertical="center" wrapText="1"/>
    </xf>
    <xf numFmtId="0" fontId="38" fillId="3" borderId="4" xfId="0" applyNumberFormat="1" applyFont="1" applyFill="1" applyBorder="1" applyAlignment="1">
      <alignment horizontal="right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1" fontId="35" fillId="0" borderId="8" xfId="0" applyNumberFormat="1" applyFont="1" applyBorder="1" applyAlignment="1">
      <alignment horizontal="center" vertical="center" wrapText="1"/>
    </xf>
    <xf numFmtId="1" fontId="32" fillId="0" borderId="82" xfId="0" applyNumberFormat="1" applyFont="1" applyBorder="1" applyAlignment="1">
      <alignment horizontal="center" vertical="center" wrapText="1"/>
    </xf>
    <xf numFmtId="1" fontId="33" fillId="0" borderId="82" xfId="0" applyNumberFormat="1" applyFont="1" applyBorder="1" applyAlignment="1">
      <alignment horizontal="center" vertical="center" wrapText="1"/>
    </xf>
    <xf numFmtId="1" fontId="32" fillId="0" borderId="84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3" fillId="6" borderId="9" xfId="0" applyFont="1" applyFill="1" applyBorder="1" applyAlignment="1">
      <alignment wrapText="1"/>
    </xf>
    <xf numFmtId="0" fontId="3" fillId="6" borderId="13" xfId="0" applyFont="1" applyFill="1" applyBorder="1" applyAlignment="1">
      <alignment vertical="center" wrapText="1"/>
    </xf>
    <xf numFmtId="0" fontId="3" fillId="6" borderId="20" xfId="0" applyFont="1" applyFill="1" applyBorder="1" applyAlignment="1">
      <alignment wrapText="1"/>
    </xf>
    <xf numFmtId="0" fontId="3" fillId="6" borderId="14" xfId="0" applyFont="1" applyFill="1" applyBorder="1" applyAlignment="1"/>
    <xf numFmtId="0" fontId="3" fillId="6" borderId="13" xfId="0" applyFont="1" applyFill="1" applyBorder="1" applyAlignment="1"/>
    <xf numFmtId="0" fontId="3" fillId="6" borderId="1" xfId="0" applyFont="1" applyFill="1" applyBorder="1" applyAlignment="1"/>
    <xf numFmtId="0" fontId="3" fillId="6" borderId="2" xfId="0" applyFont="1" applyFill="1" applyBorder="1" applyAlignment="1"/>
    <xf numFmtId="0" fontId="32" fillId="0" borderId="86" xfId="0" applyNumberFormat="1" applyFont="1" applyBorder="1" applyAlignment="1">
      <alignment horizontal="center" vertical="center" wrapText="1"/>
    </xf>
    <xf numFmtId="0" fontId="34" fillId="0" borderId="83" xfId="0" applyNumberFormat="1" applyFont="1" applyBorder="1" applyAlignment="1">
      <alignment horizontal="center" vertical="center" wrapText="1"/>
    </xf>
    <xf numFmtId="0" fontId="32" fillId="0" borderId="85" xfId="0" applyNumberFormat="1" applyFont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5" borderId="4" xfId="0" applyNumberFormat="1" applyFont="1" applyFill="1" applyBorder="1" applyAlignment="1">
      <alignment horizontal="center" vertical="center" wrapText="1"/>
    </xf>
    <xf numFmtId="1" fontId="3" fillId="3" borderId="6" xfId="0" applyNumberFormat="1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wrapText="1"/>
    </xf>
    <xf numFmtId="0" fontId="6" fillId="3" borderId="4" xfId="0" applyNumberFormat="1" applyFont="1" applyFill="1" applyBorder="1" applyAlignment="1">
      <alignment horizontal="right" vertical="center" wrapText="1"/>
    </xf>
    <xf numFmtId="165" fontId="32" fillId="0" borderId="86" xfId="0" applyNumberFormat="1" applyFont="1" applyBorder="1" applyAlignment="1">
      <alignment horizontal="center" vertical="center" wrapText="1"/>
    </xf>
    <xf numFmtId="165" fontId="2" fillId="0" borderId="83" xfId="0" applyNumberFormat="1" applyFont="1" applyBorder="1" applyAlignment="1">
      <alignment vertical="top" wrapText="1"/>
    </xf>
    <xf numFmtId="165" fontId="34" fillId="0" borderId="83" xfId="0" applyNumberFormat="1" applyFont="1" applyBorder="1" applyAlignment="1">
      <alignment horizontal="center" vertical="center" wrapText="1"/>
    </xf>
    <xf numFmtId="165" fontId="32" fillId="0" borderId="83" xfId="0" applyNumberFormat="1" applyFont="1" applyBorder="1" applyAlignment="1">
      <alignment horizontal="center" vertical="center" wrapText="1"/>
    </xf>
    <xf numFmtId="165" fontId="32" fillId="0" borderId="85" xfId="0" applyNumberFormat="1" applyFont="1" applyBorder="1" applyAlignment="1">
      <alignment horizontal="center" vertical="center" wrapText="1"/>
    </xf>
    <xf numFmtId="0" fontId="3" fillId="6" borderId="8" xfId="0" applyFont="1" applyFill="1" applyBorder="1" applyAlignment="1">
      <alignment vertical="center" wrapText="1"/>
    </xf>
    <xf numFmtId="0" fontId="3" fillId="6" borderId="9" xfId="0" applyFont="1" applyFill="1" applyBorder="1" applyAlignment="1"/>
    <xf numFmtId="0" fontId="3" fillId="6" borderId="12" xfId="0" applyFont="1" applyFill="1" applyBorder="1" applyAlignment="1"/>
    <xf numFmtId="1" fontId="3" fillId="3" borderId="10" xfId="0" applyNumberFormat="1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  <xf numFmtId="0" fontId="3" fillId="6" borderId="28" xfId="0" applyNumberFormat="1" applyFont="1" applyFill="1" applyBorder="1" applyAlignment="1">
      <alignment horizontal="center" wrapText="1"/>
    </xf>
    <xf numFmtId="0" fontId="3" fillId="6" borderId="29" xfId="0" applyFont="1" applyFill="1" applyBorder="1" applyAlignment="1">
      <alignment horizontal="center"/>
    </xf>
    <xf numFmtId="0" fontId="3" fillId="6" borderId="32" xfId="0" applyNumberFormat="1" applyFont="1" applyFill="1" applyBorder="1" applyAlignment="1">
      <alignment horizontal="center" wrapText="1"/>
    </xf>
    <xf numFmtId="0" fontId="3" fillId="6" borderId="33" xfId="0" applyFont="1" applyFill="1" applyBorder="1" applyAlignment="1">
      <alignment horizontal="center"/>
    </xf>
    <xf numFmtId="0" fontId="4" fillId="3" borderId="20" xfId="0" applyNumberFormat="1" applyFont="1" applyFill="1" applyBorder="1" applyAlignment="1"/>
    <xf numFmtId="0" fontId="2" fillId="0" borderId="43" xfId="0" applyNumberFormat="1" applyFont="1" applyBorder="1" applyAlignment="1">
      <alignment vertical="top" wrapText="1"/>
    </xf>
    <xf numFmtId="0" fontId="4" fillId="3" borderId="7" xfId="0" applyNumberFormat="1" applyFont="1" applyFill="1" applyBorder="1" applyAlignment="1">
      <alignment horizontal="center" vertical="center" wrapText="1"/>
    </xf>
    <xf numFmtId="0" fontId="8" fillId="0" borderId="120" xfId="0" applyNumberFormat="1" applyFont="1" applyBorder="1" applyAlignment="1">
      <alignment wrapText="1"/>
    </xf>
    <xf numFmtId="0" fontId="3" fillId="0" borderId="121" xfId="0" applyNumberFormat="1" applyFont="1" applyBorder="1" applyAlignment="1"/>
    <xf numFmtId="0" fontId="20" fillId="0" borderId="20" xfId="0" applyNumberFormat="1" applyFont="1" applyBorder="1" applyAlignment="1">
      <alignment horizontal="left" vertical="center" wrapText="1"/>
    </xf>
    <xf numFmtId="0" fontId="11" fillId="0" borderId="20" xfId="0" applyNumberFormat="1" applyFont="1" applyBorder="1" applyAlignment="1">
      <alignment horizontal="left"/>
    </xf>
    <xf numFmtId="0" fontId="4" fillId="3" borderId="13" xfId="0" applyNumberFormat="1" applyFont="1" applyFill="1" applyBorder="1" applyAlignment="1"/>
    <xf numFmtId="0" fontId="3" fillId="2" borderId="28" xfId="0" applyNumberFormat="1" applyFont="1" applyFill="1" applyBorder="1" applyAlignment="1">
      <alignment horizontal="center"/>
    </xf>
    <xf numFmtId="0" fontId="3" fillId="0" borderId="98" xfId="0" applyNumberFormat="1" applyFont="1" applyBorder="1" applyAlignment="1">
      <alignment horizontal="center"/>
    </xf>
    <xf numFmtId="0" fontId="11" fillId="0" borderId="20" xfId="0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6" fillId="0" borderId="20" xfId="0" applyNumberFormat="1" applyFont="1" applyBorder="1" applyAlignment="1">
      <alignment horizontal="left" vertical="center" wrapText="1"/>
    </xf>
    <xf numFmtId="0" fontId="20" fillId="0" borderId="13" xfId="0" applyNumberFormat="1" applyFont="1" applyBorder="1" applyAlignment="1">
      <alignment horizontal="left" vertical="center" wrapText="1"/>
    </xf>
    <xf numFmtId="0" fontId="20" fillId="0" borderId="20" xfId="0" applyFont="1" applyBorder="1" applyAlignment="1">
      <alignment horizontal="center" vertical="center" wrapText="1"/>
    </xf>
    <xf numFmtId="0" fontId="11" fillId="0" borderId="8" xfId="0" applyNumberFormat="1" applyFont="1" applyBorder="1" applyAlignment="1">
      <alignment horizontal="center" wrapText="1"/>
    </xf>
    <xf numFmtId="0" fontId="11" fillId="0" borderId="15" xfId="0" applyNumberFormat="1" applyFont="1" applyBorder="1" applyAlignment="1">
      <alignment horizontal="center"/>
    </xf>
    <xf numFmtId="0" fontId="11" fillId="0" borderId="120" xfId="0" applyNumberFormat="1" applyFont="1" applyBorder="1" applyAlignment="1">
      <alignment wrapText="1"/>
    </xf>
    <xf numFmtId="0" fontId="11" fillId="0" borderId="121" xfId="0" applyNumberFormat="1" applyFont="1" applyBorder="1" applyAlignment="1"/>
    <xf numFmtId="0" fontId="11" fillId="0" borderId="120" xfId="0" applyNumberFormat="1" applyFont="1" applyBorder="1" applyAlignment="1"/>
    <xf numFmtId="0" fontId="3" fillId="3" borderId="10" xfId="0" applyNumberFormat="1" applyFont="1" applyFill="1" applyBorder="1" applyAlignment="1">
      <alignment horizontal="center" vertical="center"/>
    </xf>
    <xf numFmtId="0" fontId="7" fillId="0" borderId="7" xfId="0" applyNumberFormat="1" applyFont="1" applyBorder="1" applyAlignment="1">
      <alignment horizontal="center" vertical="center" wrapText="1"/>
    </xf>
    <xf numFmtId="0" fontId="7" fillId="0" borderId="10" xfId="0" applyNumberFormat="1" applyFont="1" applyBorder="1" applyAlignment="1">
      <alignment horizontal="center" vertical="center"/>
    </xf>
    <xf numFmtId="0" fontId="7" fillId="0" borderId="11" xfId="0" applyNumberFormat="1" applyFont="1" applyBorder="1" applyAlignment="1">
      <alignment horizontal="center" vertical="center" wrapText="1"/>
    </xf>
    <xf numFmtId="0" fontId="4" fillId="3" borderId="9" xfId="0" applyNumberFormat="1" applyFont="1" applyFill="1" applyBorder="1" applyAlignment="1"/>
    <xf numFmtId="0" fontId="3" fillId="3" borderId="1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0" borderId="107" xfId="0" applyNumberFormat="1" applyFont="1" applyBorder="1" applyAlignment="1">
      <alignment horizontal="right" vertical="center"/>
    </xf>
    <xf numFmtId="0" fontId="3" fillId="0" borderId="108" xfId="0" applyNumberFormat="1" applyFont="1" applyBorder="1" applyAlignment="1">
      <alignment vertical="center"/>
    </xf>
    <xf numFmtId="0" fontId="8" fillId="0" borderId="80" xfId="0" applyNumberFormat="1" applyFont="1" applyBorder="1" applyAlignment="1">
      <alignment horizontal="right" vertical="top" wrapText="1"/>
    </xf>
    <xf numFmtId="0" fontId="11" fillId="0" borderId="81" xfId="0" applyNumberFormat="1" applyFont="1" applyBorder="1" applyAlignment="1">
      <alignment vertical="center"/>
    </xf>
    <xf numFmtId="0" fontId="3" fillId="2" borderId="30" xfId="0" applyNumberFormat="1" applyFont="1" applyFill="1" applyBorder="1" applyAlignment="1">
      <alignment horizontal="center"/>
    </xf>
    <xf numFmtId="0" fontId="3" fillId="0" borderId="99" xfId="0" applyNumberFormat="1" applyFont="1" applyBorder="1" applyAlignment="1">
      <alignment horizontal="center"/>
    </xf>
    <xf numFmtId="0" fontId="11" fillId="0" borderId="113" xfId="0" applyNumberFormat="1" applyFont="1" applyBorder="1" applyAlignment="1"/>
    <xf numFmtId="0" fontId="11" fillId="0" borderId="121" xfId="0" applyNumberFormat="1" applyFont="1" applyBorder="1" applyAlignment="1">
      <alignment horizontal="center"/>
    </xf>
    <xf numFmtId="0" fontId="8" fillId="0" borderId="40" xfId="0" applyFont="1" applyBorder="1" applyAlignment="1">
      <alignment horizontal="right" vertical="top" wrapText="1"/>
    </xf>
    <xf numFmtId="0" fontId="8" fillId="0" borderId="111" xfId="0" applyNumberFormat="1" applyFont="1" applyBorder="1" applyAlignment="1">
      <alignment horizontal="right" vertical="top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8" fillId="0" borderId="107" xfId="0" applyNumberFormat="1" applyFont="1" applyBorder="1" applyAlignment="1">
      <alignment horizontal="right" vertical="center" wrapText="1"/>
    </xf>
    <xf numFmtId="0" fontId="8" fillId="0" borderId="108" xfId="0" applyNumberFormat="1" applyFont="1" applyBorder="1" applyAlignment="1">
      <alignment horizontal="right" vertical="center" wrapText="1"/>
    </xf>
    <xf numFmtId="0" fontId="8" fillId="0" borderId="46" xfId="0" applyFont="1" applyBorder="1" applyAlignment="1">
      <alignment horizontal="right" vertical="top" wrapText="1"/>
    </xf>
    <xf numFmtId="0" fontId="8" fillId="0" borderId="46" xfId="0" applyNumberFormat="1" applyFont="1" applyBorder="1" applyAlignment="1">
      <alignment horizontal="right" vertical="top" wrapText="1"/>
    </xf>
    <xf numFmtId="0" fontId="3" fillId="0" borderId="80" xfId="0" applyNumberFormat="1" applyFont="1" applyBorder="1" applyAlignment="1">
      <alignment horizontal="right" vertical="center"/>
    </xf>
    <xf numFmtId="0" fontId="46" fillId="0" borderId="81" xfId="0" applyNumberFormat="1" applyFont="1" applyBorder="1" applyAlignment="1">
      <alignment horizontal="center" vertical="center"/>
    </xf>
    <xf numFmtId="0" fontId="3" fillId="3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0" fontId="2" fillId="0" borderId="46" xfId="0" applyNumberFormat="1" applyFont="1" applyBorder="1" applyAlignment="1">
      <alignment vertical="top" wrapText="1"/>
    </xf>
    <xf numFmtId="0" fontId="7" fillId="0" borderId="10" xfId="0" applyNumberFormat="1" applyFont="1" applyBorder="1" applyAlignment="1">
      <alignment horizontal="center" vertical="center" wrapText="1"/>
    </xf>
    <xf numFmtId="0" fontId="11" fillId="0" borderId="120" xfId="0" applyFont="1" applyBorder="1" applyAlignment="1">
      <alignment wrapText="1"/>
    </xf>
    <xf numFmtId="0" fontId="11" fillId="0" borderId="113" xfId="0" applyNumberFormat="1" applyFont="1" applyBorder="1" applyAlignment="1">
      <alignment wrapText="1"/>
    </xf>
    <xf numFmtId="0" fontId="11" fillId="0" borderId="121" xfId="0" applyNumberFormat="1" applyFont="1" applyBorder="1" applyAlignment="1">
      <alignment wrapText="1"/>
    </xf>
    <xf numFmtId="0" fontId="11" fillId="0" borderId="13" xfId="0" applyNumberFormat="1" applyFont="1" applyBorder="1" applyAlignment="1">
      <alignment horizontal="justify" vertical="center" wrapText="1"/>
    </xf>
    <xf numFmtId="0" fontId="11" fillId="0" borderId="20" xfId="0" applyNumberFormat="1" applyFont="1" applyBorder="1" applyAlignment="1">
      <alignment horizontal="center"/>
    </xf>
    <xf numFmtId="0" fontId="11" fillId="0" borderId="13" xfId="0" applyNumberFormat="1" applyFont="1" applyBorder="1" applyAlignment="1">
      <alignment horizontal="center" vertical="top" wrapText="1"/>
    </xf>
    <xf numFmtId="0" fontId="11" fillId="0" borderId="20" xfId="0" applyNumberFormat="1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/>
    </xf>
    <xf numFmtId="0" fontId="11" fillId="0" borderId="20" xfId="0" applyFont="1" applyBorder="1" applyAlignment="1">
      <alignment horizontal="justify" vertical="center" wrapText="1"/>
    </xf>
    <xf numFmtId="0" fontId="11" fillId="0" borderId="20" xfId="0" applyFont="1" applyBorder="1" applyAlignment="1">
      <alignment horizontal="center" vertical="top" wrapText="1"/>
    </xf>
    <xf numFmtId="0" fontId="11" fillId="0" borderId="20" xfId="0" applyNumberFormat="1" applyFont="1" applyBorder="1" applyAlignment="1">
      <alignment horizontal="justify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0" xfId="0" applyNumberFormat="1" applyFont="1" applyBorder="1" applyAlignment="1">
      <alignment horizontal="center" vertical="center" wrapText="1"/>
    </xf>
    <xf numFmtId="0" fontId="11" fillId="0" borderId="46" xfId="0" applyNumberFormat="1" applyFont="1" applyBorder="1" applyAlignment="1">
      <alignment horizontal="center" vertical="center" wrapText="1"/>
    </xf>
    <xf numFmtId="1" fontId="11" fillId="0" borderId="20" xfId="0" applyNumberFormat="1" applyFont="1" applyBorder="1" applyAlignment="1">
      <alignment horizontal="center" vertical="center"/>
    </xf>
    <xf numFmtId="0" fontId="11" fillId="0" borderId="43" xfId="0" applyNumberFormat="1" applyFont="1" applyBorder="1" applyAlignment="1">
      <alignment horizontal="center" vertical="center" wrapText="1"/>
    </xf>
    <xf numFmtId="0" fontId="11" fillId="0" borderId="120" xfId="0" applyNumberFormat="1" applyFont="1" applyBorder="1" applyAlignment="1">
      <alignment horizontal="center" wrapText="1"/>
    </xf>
    <xf numFmtId="1" fontId="11" fillId="0" borderId="113" xfId="0" applyNumberFormat="1" applyFont="1" applyBorder="1" applyAlignment="1">
      <alignment horizontal="center"/>
    </xf>
    <xf numFmtId="1" fontId="11" fillId="0" borderId="121" xfId="0" applyNumberFormat="1" applyFont="1" applyBorder="1" applyAlignment="1">
      <alignment horizontal="center"/>
    </xf>
    <xf numFmtId="0" fontId="3" fillId="0" borderId="20" xfId="0" applyNumberFormat="1" applyFont="1" applyBorder="1" applyAlignment="1">
      <alignment horizontal="right"/>
    </xf>
    <xf numFmtId="0" fontId="3" fillId="0" borderId="29" xfId="0" applyNumberFormat="1" applyFont="1" applyBorder="1" applyAlignment="1">
      <alignment horizontal="center"/>
    </xf>
    <xf numFmtId="0" fontId="7" fillId="0" borderId="11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0" fontId="3" fillId="0" borderId="31" xfId="0" applyNumberFormat="1" applyFont="1" applyBorder="1" applyAlignment="1">
      <alignment horizontal="center"/>
    </xf>
    <xf numFmtId="0" fontId="2" fillId="0" borderId="113" xfId="0" applyNumberFormat="1" applyFont="1" applyBorder="1" applyAlignment="1">
      <alignment vertical="top" wrapText="1"/>
    </xf>
    <xf numFmtId="0" fontId="11" fillId="0" borderId="20" xfId="0" applyNumberFormat="1" applyFont="1" applyBorder="1" applyAlignment="1">
      <alignment horizontal="center" vertical="center" wrapText="1"/>
    </xf>
    <xf numFmtId="0" fontId="49" fillId="0" borderId="1" xfId="0" applyNumberFormat="1" applyFont="1" applyBorder="1" applyAlignment="1">
      <alignment horizontal="left"/>
    </xf>
    <xf numFmtId="0" fontId="4" fillId="3" borderId="1" xfId="0" applyNumberFormat="1" applyFont="1" applyFill="1" applyBorder="1" applyAlignment="1">
      <alignment vertical="top" wrapText="1"/>
    </xf>
    <xf numFmtId="1" fontId="49" fillId="0" borderId="40" xfId="0" applyNumberFormat="1" applyFont="1" applyBorder="1" applyAlignment="1">
      <alignment horizontal="left"/>
    </xf>
    <xf numFmtId="0" fontId="4" fillId="3" borderId="40" xfId="0" applyNumberFormat="1" applyFont="1" applyFill="1" applyBorder="1" applyAlignment="1">
      <alignment vertical="top" wrapText="1"/>
    </xf>
    <xf numFmtId="0" fontId="3" fillId="0" borderId="8" xfId="0" applyNumberFormat="1" applyFont="1" applyBorder="1" applyAlignment="1">
      <alignment horizontal="center" vertical="center" wrapText="1"/>
    </xf>
    <xf numFmtId="0" fontId="2" fillId="0" borderId="129" xfId="0" applyNumberFormat="1" applyFont="1" applyBorder="1" applyAlignment="1"/>
    <xf numFmtId="0" fontId="3" fillId="0" borderId="12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11" fillId="0" borderId="43" xfId="0" applyNumberFormat="1" applyFont="1" applyBorder="1" applyAlignment="1">
      <alignment horizontal="center" wrapText="1"/>
    </xf>
    <xf numFmtId="1" fontId="11" fillId="0" borderId="20" xfId="0" applyNumberFormat="1" applyFont="1" applyBorder="1" applyAlignment="1">
      <alignment horizontal="center"/>
    </xf>
    <xf numFmtId="9" fontId="3" fillId="0" borderId="20" xfId="0" applyNumberFormat="1" applyFont="1" applyBorder="1" applyAlignment="1">
      <alignment horizontal="center" vertical="center" wrapText="1"/>
    </xf>
    <xf numFmtId="9" fontId="47" fillId="0" borderId="20" xfId="0" applyNumberFormat="1" applyFont="1" applyBorder="1" applyAlignment="1">
      <alignment horizontal="center" vertical="center" wrapText="1"/>
    </xf>
    <xf numFmtId="0" fontId="3" fillId="0" borderId="43" xfId="0" applyNumberFormat="1" applyFont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0" fontId="3" fillId="0" borderId="44" xfId="0" applyNumberFormat="1" applyFont="1" applyBorder="1" applyAlignment="1">
      <alignment horizontal="center"/>
    </xf>
    <xf numFmtId="0" fontId="53" fillId="0" borderId="43" xfId="0" applyNumberFormat="1" applyFont="1" applyBorder="1" applyAlignment="1">
      <alignment horizontal="center"/>
    </xf>
    <xf numFmtId="0" fontId="2" fillId="0" borderId="20" xfId="0" applyNumberFormat="1" applyFont="1" applyBorder="1" applyAlignment="1"/>
    <xf numFmtId="0" fontId="20" fillId="0" borderId="20" xfId="0" applyNumberFormat="1" applyFont="1" applyBorder="1" applyAlignment="1">
      <alignment horizontal="right" wrapText="1"/>
    </xf>
    <xf numFmtId="0" fontId="20" fillId="0" borderId="44" xfId="0" applyFont="1" applyBorder="1" applyAlignment="1">
      <alignment horizontal="right" wrapText="1"/>
    </xf>
    <xf numFmtId="0" fontId="20" fillId="0" borderId="20" xfId="0" applyNumberFormat="1" applyFont="1" applyBorder="1" applyAlignment="1">
      <alignment horizontal="right"/>
    </xf>
    <xf numFmtId="0" fontId="20" fillId="0" borderId="44" xfId="0" applyFont="1" applyBorder="1" applyAlignment="1">
      <alignment horizontal="right"/>
    </xf>
    <xf numFmtId="0" fontId="20" fillId="0" borderId="20" xfId="0" applyFont="1" applyBorder="1" applyAlignment="1">
      <alignment horizontal="right" wrapText="1"/>
    </xf>
    <xf numFmtId="0" fontId="20" fillId="0" borderId="44" xfId="0" applyNumberFormat="1" applyFont="1" applyBorder="1" applyAlignment="1">
      <alignment horizontal="right" wrapText="1"/>
    </xf>
    <xf numFmtId="0" fontId="4" fillId="3" borderId="1" xfId="0" applyNumberFormat="1" applyFont="1" applyFill="1" applyBorder="1" applyAlignment="1">
      <alignment vertical="center" wrapText="1"/>
    </xf>
    <xf numFmtId="0" fontId="4" fillId="3" borderId="22" xfId="0" applyNumberFormat="1" applyFont="1" applyFill="1" applyBorder="1" applyAlignment="1">
      <alignment horizontal="left" vertical="center" wrapText="1"/>
    </xf>
    <xf numFmtId="0" fontId="4" fillId="3" borderId="20" xfId="0" applyNumberFormat="1" applyFont="1" applyFill="1" applyBorder="1" applyAlignment="1">
      <alignment vertical="top" wrapText="1"/>
    </xf>
    <xf numFmtId="0" fontId="51" fillId="3" borderId="20" xfId="0" applyNumberFormat="1" applyFont="1" applyFill="1" applyBorder="1" applyAlignment="1">
      <alignment horizontal="center"/>
    </xf>
    <xf numFmtId="1" fontId="3" fillId="3" borderId="20" xfId="0" applyNumberFormat="1" applyFont="1" applyFill="1" applyBorder="1" applyAlignment="1">
      <alignment horizontal="center"/>
    </xf>
    <xf numFmtId="0" fontId="4" fillId="3" borderId="190" xfId="0" applyNumberFormat="1" applyFont="1" applyFill="1" applyBorder="1" applyAlignment="1">
      <alignment vertical="center" wrapText="1"/>
    </xf>
    <xf numFmtId="0" fontId="4" fillId="3" borderId="191" xfId="0" applyNumberFormat="1" applyFont="1" applyFill="1" applyBorder="1" applyAlignment="1">
      <alignment vertical="top" wrapText="1"/>
    </xf>
    <xf numFmtId="0" fontId="0" fillId="0" borderId="192" xfId="0" applyFont="1" applyBorder="1" applyAlignment="1">
      <alignment vertical="top" wrapText="1"/>
    </xf>
    <xf numFmtId="0" fontId="3" fillId="3" borderId="133" xfId="0" applyNumberFormat="1" applyFont="1" applyFill="1" applyBorder="1" applyAlignment="1">
      <alignment horizontal="center"/>
    </xf>
    <xf numFmtId="1" fontId="3" fillId="3" borderId="44" xfId="0" applyNumberFormat="1" applyFont="1" applyFill="1" applyBorder="1" applyAlignment="1">
      <alignment horizontal="center"/>
    </xf>
    <xf numFmtId="0" fontId="3" fillId="3" borderId="134" xfId="0" applyNumberFormat="1" applyFont="1" applyFill="1" applyBorder="1" applyAlignment="1">
      <alignment horizontal="center"/>
    </xf>
    <xf numFmtId="0" fontId="50" fillId="2" borderId="120" xfId="0" applyNumberFormat="1" applyFont="1" applyFill="1" applyBorder="1" applyAlignment="1">
      <alignment horizontal="center"/>
    </xf>
    <xf numFmtId="0" fontId="4" fillId="3" borderId="113" xfId="0" applyNumberFormat="1" applyFont="1" applyFill="1" applyBorder="1" applyAlignment="1">
      <alignment vertical="top" wrapText="1"/>
    </xf>
    <xf numFmtId="0" fontId="3" fillId="3" borderId="113" xfId="0" applyNumberFormat="1" applyFont="1" applyFill="1" applyBorder="1" applyAlignment="1">
      <alignment horizontal="center"/>
    </xf>
    <xf numFmtId="0" fontId="3" fillId="3" borderId="121" xfId="0" applyNumberFormat="1" applyFont="1" applyFill="1" applyBorder="1" applyAlignment="1">
      <alignment horizontal="center"/>
    </xf>
    <xf numFmtId="0" fontId="3" fillId="3" borderId="127" xfId="0" applyNumberFormat="1" applyFont="1" applyFill="1" applyBorder="1" applyAlignment="1">
      <alignment horizontal="center" vertical="center" wrapText="1"/>
    </xf>
    <xf numFmtId="0" fontId="3" fillId="3" borderId="126" xfId="0" applyNumberFormat="1" applyFont="1" applyFill="1" applyBorder="1" applyAlignment="1">
      <alignment horizontal="center" wrapText="1"/>
    </xf>
    <xf numFmtId="0" fontId="3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/>
    <xf numFmtId="0" fontId="3" fillId="3" borderId="20" xfId="0" applyNumberFormat="1" applyFont="1" applyFill="1" applyBorder="1" applyAlignment="1">
      <alignment horizontal="center"/>
    </xf>
    <xf numFmtId="0" fontId="4" fillId="3" borderId="44" xfId="0" applyNumberFormat="1" applyFont="1" applyFill="1" applyBorder="1" applyAlignment="1"/>
    <xf numFmtId="0" fontId="4" fillId="3" borderId="22" xfId="0" applyFont="1" applyFill="1" applyBorder="1" applyAlignment="1">
      <alignment vertical="center" wrapText="1"/>
    </xf>
    <xf numFmtId="0" fontId="4" fillId="3" borderId="22" xfId="0" applyNumberFormat="1" applyFont="1" applyFill="1" applyBorder="1" applyAlignment="1">
      <alignment vertical="center" wrapText="1"/>
    </xf>
    <xf numFmtId="0" fontId="4" fillId="0" borderId="186" xfId="0" applyNumberFormat="1" applyFont="1" applyBorder="1" applyAlignment="1">
      <alignment horizontal="center" vertical="center" wrapText="1"/>
    </xf>
    <xf numFmtId="0" fontId="4" fillId="0" borderId="108" xfId="0" applyNumberFormat="1" applyFont="1" applyBorder="1" applyAlignment="1">
      <alignment vertical="top" wrapText="1"/>
    </xf>
    <xf numFmtId="0" fontId="4" fillId="0" borderId="189" xfId="0" applyNumberFormat="1" applyFont="1" applyBorder="1" applyAlignment="1">
      <alignment horizontal="center" vertical="center" wrapText="1"/>
    </xf>
    <xf numFmtId="0" fontId="55" fillId="0" borderId="4" xfId="0" applyNumberFormat="1" applyFont="1" applyBorder="1" applyAlignment="1">
      <alignment horizontal="center" vertical="center" wrapText="1"/>
    </xf>
    <xf numFmtId="0" fontId="4" fillId="3" borderId="6" xfId="0" applyNumberFormat="1" applyFont="1" applyFill="1" applyBorder="1" applyAlignment="1">
      <alignment vertical="top" wrapText="1"/>
    </xf>
    <xf numFmtId="0" fontId="3" fillId="0" borderId="4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/>
    <xf numFmtId="0" fontId="3" fillId="0" borderId="30" xfId="0" applyNumberFormat="1" applyFont="1" applyBorder="1" applyAlignment="1">
      <alignment horizontal="center"/>
    </xf>
    <xf numFmtId="0" fontId="3" fillId="0" borderId="28" xfId="0" applyNumberFormat="1" applyFont="1" applyBorder="1" applyAlignment="1">
      <alignment horizontal="center"/>
    </xf>
  </cellXfs>
  <cellStyles count="1">
    <cellStyle name="Normal" xfId="0" builtinId="0"/>
  </cellStyles>
  <dxfs count="1">
    <dxf>
      <fill>
        <patternFill patternType="solid">
          <fgColor rgb="FFFF2D21"/>
          <bgColor rgb="FF000000"/>
        </patternFill>
      </fill>
    </dxf>
  </dxfs>
  <tableStyles count="0" defaultPivotStyle="PivotStyleMedium4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FBFBF"/>
      <rgbColor rgb="FFBDC0BF"/>
      <rgbColor rgb="FFFF2600"/>
      <rgbColor rgb="FF6DC037"/>
      <rgbColor rgb="FFEC9F2E"/>
      <rgbColor rgb="FF515151"/>
      <rgbColor rgb="FFDBDBDB"/>
      <rgbColor rgb="FFFF5F5D"/>
      <rgbColor rgb="FFFFA93A"/>
      <rgbColor rgb="FFFFE061"/>
      <rgbColor rgb="FF9CE159"/>
      <rgbColor rgb="FF79AE3D"/>
      <rgbColor rgb="FFC69300"/>
      <rgbColor rgb="FF9D44B8"/>
      <rgbColor rgb="FF63B2DE"/>
      <rgbColor rgb="FFD17E14"/>
      <rgbColor rgb="FF011A99"/>
      <rgbColor rgb="FF540500"/>
      <rgbColor rgb="FF610700"/>
      <rgbColor rgb="FF932092"/>
      <rgbColor rgb="FF011890"/>
      <rgbColor rgb="FF0432FF"/>
      <rgbColor rgb="FF011893"/>
      <rgbColor rgb="FFFEFB00"/>
      <rgbColor rgb="FF578625"/>
      <rgbColor rgb="FF7F7F7F"/>
      <rgbColor rgb="FFFFC071"/>
      <rgbColor rgb="FFFFFF00"/>
      <rgbColor rgb="FFD783FF"/>
      <rgbColor rgb="FFFF2C21"/>
      <rgbColor rgb="FFF1D030"/>
      <rgbColor rgb="FFCB1B00"/>
      <rgbColor rgb="FF935100"/>
      <rgbColor rgb="FFFEFEFE"/>
      <rgbColor rgb="FFB8B8B8"/>
      <rgbColor rgb="FF51A7F9"/>
      <rgbColor rgb="FF54136B"/>
      <rgbColor rgb="FF6FBF40"/>
      <rgbColor rgb="FF00872A"/>
      <rgbColor rgb="FF53AB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GB"/>
  <c:roundedCorners val="0"/>
  <c:style val="18"/>
  <c:chart>
    <c:title>
      <c:tx>
        <c:rich>
          <a:bodyPr rot="0"/>
          <a:lstStyle/>
          <a:p>
            <a:pPr lvl="0"/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339"/>
          <c:y val="8.3327200000000004E-2"/>
          <c:w val="0.88556500000000005"/>
          <c:h val="0.701528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'Ardvar-Loch ''a Mhuiinn comparis'!$B$3</c:f>
              <c:strCache>
                <c:ptCount val="1"/>
                <c:pt idx="0">
                  <c:v>Ardvar</c:v>
                </c:pt>
              </c:strCache>
            </c:strRef>
          </c:tx>
          <c:spPr>
            <a:gradFill flip="none" rotWithShape="1">
              <a:gsLst>
                <a:gs pos="0">
                  <a:srgbClr val="51A7F9"/>
                </a:gs>
                <a:gs pos="100000">
                  <a:srgbClr val="55136C"/>
                </a:gs>
              </a:gsLst>
              <a:lin ang="5400000" scaled="0"/>
            </a:gra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0"/>
            <c:txPr>
              <a:bodyPr/>
              <a:lstStyle/>
              <a:p>
                <a:pPr lvl="0">
                  <a:defRPr sz="1100" b="1" i="1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'Ardvar-Loch ''a Mhuiinn comparis'!$C$2:$F$2</c:f>
              <c:strCache>
                <c:ptCount val="4"/>
                <c:pt idx="0">
                  <c:v>1.1 Small seedlings</c:v>
                </c:pt>
                <c:pt idx="1">
                  <c:v>1.2 Large seedlings</c:v>
                </c:pt>
                <c:pt idx="2">
                  <c:v>2.1 Small saplings</c:v>
                </c:pt>
                <c:pt idx="3">
                  <c:v>3.1 Large saplings</c:v>
                </c:pt>
              </c:strCache>
            </c:strRef>
          </c:cat>
          <c:val>
            <c:numRef>
              <c:f>'Ardvar-Loch ''a Mhuiinn comparis'!$C$3:$F$3</c:f>
              <c:numCache>
                <c:formatCode>General</c:formatCode>
                <c:ptCount val="4"/>
                <c:pt idx="0">
                  <c:v>1081</c:v>
                </c:pt>
                <c:pt idx="1">
                  <c:v>372</c:v>
                </c:pt>
                <c:pt idx="2">
                  <c:v>98</c:v>
                </c:pt>
                <c:pt idx="3">
                  <c:v>27</c:v>
                </c:pt>
              </c:numCache>
            </c:numRef>
          </c:val>
        </c:ser>
        <c:ser>
          <c:idx val="1"/>
          <c:order val="1"/>
          <c:tx>
            <c:strRef>
              <c:f>'Ardvar-Loch ''a Mhuiinn comparis'!$B$4</c:f>
              <c:strCache>
                <c:ptCount val="1"/>
                <c:pt idx="0">
                  <c:v>Loch a Mhuilinn</c:v>
                </c:pt>
              </c:strCache>
            </c:strRef>
          </c:tx>
          <c:spPr>
            <a:gradFill flip="none" rotWithShape="1">
              <a:gsLst>
                <a:gs pos="0">
                  <a:srgbClr val="70BF41"/>
                </a:gs>
                <a:gs pos="100000">
                  <a:srgbClr val="00882B"/>
                </a:gs>
              </a:gsLst>
              <a:lin ang="5400000" scaled="0"/>
            </a:gra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0"/>
            <c:txPr>
              <a:bodyPr/>
              <a:lstStyle/>
              <a:p>
                <a:pPr lvl="0">
                  <a:defRPr sz="1100" b="1" i="1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'Ardvar-Loch ''a Mhuiinn comparis'!$C$2:$F$2</c:f>
              <c:strCache>
                <c:ptCount val="4"/>
                <c:pt idx="0">
                  <c:v>1.1 Small seedlings</c:v>
                </c:pt>
                <c:pt idx="1">
                  <c:v>1.2 Large seedlings</c:v>
                </c:pt>
                <c:pt idx="2">
                  <c:v>2.1 Small saplings</c:v>
                </c:pt>
                <c:pt idx="3">
                  <c:v>3.1 Large saplings</c:v>
                </c:pt>
              </c:strCache>
            </c:strRef>
          </c:cat>
          <c:val>
            <c:numRef>
              <c:f>'Ardvar-Loch ''a Mhuiinn comparis'!$C$4:$F$4</c:f>
              <c:numCache>
                <c:formatCode>General</c:formatCode>
                <c:ptCount val="4"/>
                <c:pt idx="0">
                  <c:v>1041</c:v>
                </c:pt>
                <c:pt idx="1">
                  <c:v>309</c:v>
                </c:pt>
                <c:pt idx="2">
                  <c:v>1049</c:v>
                </c:pt>
                <c:pt idx="3">
                  <c:v>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10"/>
        <c:axId val="190338560"/>
        <c:axId val="72136320"/>
      </c:barChart>
      <c:catAx>
        <c:axId val="19033856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 lvl="0">
                  <a:defRPr sz="10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0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Seedling &amp; sapling life stages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270000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72136320"/>
        <c:crosses val="autoZero"/>
        <c:auto val="1"/>
        <c:lblAlgn val="ctr"/>
        <c:lblOffset val="100"/>
        <c:noMultiLvlLbl val="1"/>
      </c:catAx>
      <c:valAx>
        <c:axId val="72136320"/>
        <c:scaling>
          <c:orientation val="minMax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 lvl="0">
                  <a:defRPr sz="10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0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Average stocking [stems/ha]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90338560"/>
        <c:crosses val="autoZero"/>
        <c:crossBetween val="between"/>
        <c:majorUnit val="300"/>
        <c:minorUnit val="150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9.8522100000000001E-2"/>
          <c:y val="5.0000000000000001E-3"/>
          <c:w val="0.85918899999999998"/>
          <c:h val="3.8813899999999998E-2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/>
        <a:lstStyle/>
        <a:p>
          <a:pPr lvl="0">
            <a:defRPr sz="1000" b="0" i="0" u="none" strike="noStrike">
              <a:solidFill>
                <a:srgbClr val="000000"/>
              </a:solidFill>
              <a:effectLst/>
              <a:latin typeface="Helvetica"/>
            </a:defRPr>
          </a:pPr>
          <a:endParaRPr lang="en-US"/>
        </a:p>
      </c:txPr>
    </c:legend>
    <c:plotVisOnly val="1"/>
    <c:dispBlanksAs val="gap"/>
    <c:showDLblsOverMax val="1"/>
  </c:chart>
  <c:spPr>
    <a:noFill/>
    <a:ln>
      <a:noFill/>
    </a:ln>
    <a:effectLst/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GB"/>
  <c:roundedCorners val="0"/>
  <c:style val="18"/>
  <c:chart>
    <c:title>
      <c:tx>
        <c:rich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r>
              <a:rPr lang="en-US" sz="1000" b="0" i="0" u="none" strike="noStrike">
                <a:solidFill>
                  <a:srgbClr val="000000"/>
                </a:solidFill>
                <a:effectLst/>
                <a:latin typeface="Helvetica"/>
              </a:rPr>
              <a:t>Figure 5:       % browsing of seedlings/saplings combined in the 12 months prior to the survey on stocking density of seedlings/saplings (stems/ha)</a:t>
            </a:r>
          </a:p>
        </c:rich>
      </c:tx>
      <c:overlay val="1"/>
      <c:spPr>
        <a:noFill/>
        <a:effectLst/>
      </c:spPr>
    </c:title>
    <c:autoTitleDeleted val="0"/>
    <c:plotArea>
      <c:layout>
        <c:manualLayout>
          <c:layoutTarget val="inner"/>
          <c:xMode val="edge"/>
          <c:yMode val="edge"/>
          <c:x val="0.13483800000000001"/>
          <c:y val="0.113565"/>
          <c:w val="0.83052800000000004"/>
          <c:h val="0.765102999999999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'Correlation Stocking vs browsin'!$C$2</c:f>
              <c:strCache>
                <c:ptCount val="1"/>
                <c:pt idx="0">
                  <c:v>(Y) % browsed, past 12 months (woody shoots)</c:v>
                </c:pt>
              </c:strCache>
            </c:strRef>
          </c:tx>
          <c:spPr>
            <a:ln w="12700" cap="flat">
              <a:noFill/>
              <a:prstDash val="solid"/>
              <a:miter lim="400000"/>
            </a:ln>
            <a:effectLst/>
          </c:spPr>
          <c:marker>
            <c:symbol val="circle"/>
            <c:size val="6"/>
            <c:spPr>
              <a:solidFill>
                <a:srgbClr val="FFFFFF"/>
              </a:solidFill>
              <a:ln w="254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trendline>
            <c:spPr>
              <a:ln w="25400" cap="flat">
                <a:solidFill>
                  <a:srgbClr val="53ABFF"/>
                </a:solidFill>
                <a:prstDash val="solid"/>
                <a:miter lim="400000"/>
              </a:ln>
              <a:effectLst>
                <a:outerShdw blurRad="12700" dist="25400" dir="7320000" algn="tl">
                  <a:srgbClr val="000000">
                    <a:alpha val="25000"/>
                  </a:srgbClr>
                </a:outerShdw>
              </a:effectLst>
            </c:spPr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'Correlation Stocking vs browsin'!$B$3:$B$131</c:f>
              <c:numCache>
                <c:formatCode>General</c:formatCode>
                <c:ptCount val="129"/>
                <c:pt idx="0">
                  <c:v>860</c:v>
                </c:pt>
                <c:pt idx="1">
                  <c:v>20</c:v>
                </c:pt>
                <c:pt idx="2">
                  <c:v>880</c:v>
                </c:pt>
                <c:pt idx="3">
                  <c:v>40</c:v>
                </c:pt>
                <c:pt idx="4">
                  <c:v>0</c:v>
                </c:pt>
                <c:pt idx="5">
                  <c:v>180</c:v>
                </c:pt>
                <c:pt idx="6">
                  <c:v>820</c:v>
                </c:pt>
                <c:pt idx="7">
                  <c:v>0</c:v>
                </c:pt>
                <c:pt idx="8">
                  <c:v>40</c:v>
                </c:pt>
                <c:pt idx="9">
                  <c:v>160</c:v>
                </c:pt>
                <c:pt idx="10">
                  <c:v>940</c:v>
                </c:pt>
                <c:pt idx="11">
                  <c:v>2800</c:v>
                </c:pt>
                <c:pt idx="12">
                  <c:v>280</c:v>
                </c:pt>
                <c:pt idx="13">
                  <c:v>760</c:v>
                </c:pt>
                <c:pt idx="14">
                  <c:v>4080</c:v>
                </c:pt>
                <c:pt idx="15">
                  <c:v>400</c:v>
                </c:pt>
                <c:pt idx="16">
                  <c:v>1180</c:v>
                </c:pt>
                <c:pt idx="17">
                  <c:v>600</c:v>
                </c:pt>
                <c:pt idx="18">
                  <c:v>3860</c:v>
                </c:pt>
                <c:pt idx="19">
                  <c:v>480</c:v>
                </c:pt>
                <c:pt idx="20">
                  <c:v>920</c:v>
                </c:pt>
                <c:pt idx="21">
                  <c:v>140</c:v>
                </c:pt>
                <c:pt idx="22">
                  <c:v>2520</c:v>
                </c:pt>
                <c:pt idx="23">
                  <c:v>1900</c:v>
                </c:pt>
                <c:pt idx="24">
                  <c:v>1060</c:v>
                </c:pt>
                <c:pt idx="25">
                  <c:v>40</c:v>
                </c:pt>
                <c:pt idx="26">
                  <c:v>2140</c:v>
                </c:pt>
                <c:pt idx="27">
                  <c:v>3720</c:v>
                </c:pt>
                <c:pt idx="28">
                  <c:v>1000</c:v>
                </c:pt>
                <c:pt idx="29">
                  <c:v>10400</c:v>
                </c:pt>
                <c:pt idx="30">
                  <c:v>960</c:v>
                </c:pt>
                <c:pt idx="31">
                  <c:v>1700</c:v>
                </c:pt>
                <c:pt idx="32">
                  <c:v>420</c:v>
                </c:pt>
                <c:pt idx="33">
                  <c:v>1000</c:v>
                </c:pt>
                <c:pt idx="34">
                  <c:v>1500</c:v>
                </c:pt>
                <c:pt idx="37">
                  <c:v>740</c:v>
                </c:pt>
                <c:pt idx="38">
                  <c:v>1420</c:v>
                </c:pt>
                <c:pt idx="39">
                  <c:v>360</c:v>
                </c:pt>
                <c:pt idx="40">
                  <c:v>2500</c:v>
                </c:pt>
                <c:pt idx="41">
                  <c:v>280</c:v>
                </c:pt>
                <c:pt idx="42">
                  <c:v>0</c:v>
                </c:pt>
                <c:pt idx="43">
                  <c:v>2760</c:v>
                </c:pt>
                <c:pt idx="45">
                  <c:v>0</c:v>
                </c:pt>
                <c:pt idx="46">
                  <c:v>3480</c:v>
                </c:pt>
                <c:pt idx="47">
                  <c:v>1040</c:v>
                </c:pt>
                <c:pt idx="48">
                  <c:v>940</c:v>
                </c:pt>
                <c:pt idx="49">
                  <c:v>1540</c:v>
                </c:pt>
                <c:pt idx="50">
                  <c:v>360</c:v>
                </c:pt>
                <c:pt idx="51">
                  <c:v>640</c:v>
                </c:pt>
                <c:pt idx="52">
                  <c:v>320</c:v>
                </c:pt>
                <c:pt idx="53">
                  <c:v>300</c:v>
                </c:pt>
                <c:pt idx="55">
                  <c:v>840</c:v>
                </c:pt>
                <c:pt idx="56">
                  <c:v>260</c:v>
                </c:pt>
                <c:pt idx="57">
                  <c:v>4460</c:v>
                </c:pt>
                <c:pt idx="58">
                  <c:v>500</c:v>
                </c:pt>
                <c:pt idx="59">
                  <c:v>600</c:v>
                </c:pt>
                <c:pt idx="60">
                  <c:v>720</c:v>
                </c:pt>
                <c:pt idx="61">
                  <c:v>1720</c:v>
                </c:pt>
                <c:pt idx="62">
                  <c:v>2740</c:v>
                </c:pt>
                <c:pt idx="63">
                  <c:v>1420</c:v>
                </c:pt>
                <c:pt idx="64">
                  <c:v>40</c:v>
                </c:pt>
                <c:pt idx="65">
                  <c:v>900</c:v>
                </c:pt>
                <c:pt idx="66">
                  <c:v>820</c:v>
                </c:pt>
                <c:pt idx="68">
                  <c:v>2060</c:v>
                </c:pt>
                <c:pt idx="69">
                  <c:v>2820</c:v>
                </c:pt>
                <c:pt idx="70">
                  <c:v>420</c:v>
                </c:pt>
                <c:pt idx="71">
                  <c:v>1540</c:v>
                </c:pt>
                <c:pt idx="72">
                  <c:v>2140</c:v>
                </c:pt>
                <c:pt idx="73">
                  <c:v>2760</c:v>
                </c:pt>
                <c:pt idx="74">
                  <c:v>1460</c:v>
                </c:pt>
                <c:pt idx="75">
                  <c:v>1860</c:v>
                </c:pt>
                <c:pt idx="76">
                  <c:v>1920</c:v>
                </c:pt>
                <c:pt idx="77">
                  <c:v>920</c:v>
                </c:pt>
                <c:pt idx="78">
                  <c:v>1820</c:v>
                </c:pt>
                <c:pt idx="79">
                  <c:v>240</c:v>
                </c:pt>
                <c:pt idx="80">
                  <c:v>120</c:v>
                </c:pt>
                <c:pt idx="81">
                  <c:v>2920</c:v>
                </c:pt>
                <c:pt idx="82">
                  <c:v>2460</c:v>
                </c:pt>
                <c:pt idx="85">
                  <c:v>740</c:v>
                </c:pt>
                <c:pt idx="86">
                  <c:v>440</c:v>
                </c:pt>
                <c:pt idx="87">
                  <c:v>460</c:v>
                </c:pt>
                <c:pt idx="88">
                  <c:v>1760</c:v>
                </c:pt>
                <c:pt idx="89">
                  <c:v>22040</c:v>
                </c:pt>
                <c:pt idx="90">
                  <c:v>1500</c:v>
                </c:pt>
                <c:pt idx="91">
                  <c:v>3480</c:v>
                </c:pt>
                <c:pt idx="92">
                  <c:v>3000</c:v>
                </c:pt>
                <c:pt idx="93">
                  <c:v>420</c:v>
                </c:pt>
                <c:pt idx="94">
                  <c:v>520</c:v>
                </c:pt>
                <c:pt idx="95">
                  <c:v>1360</c:v>
                </c:pt>
                <c:pt idx="96">
                  <c:v>20</c:v>
                </c:pt>
                <c:pt idx="97">
                  <c:v>540</c:v>
                </c:pt>
                <c:pt idx="98">
                  <c:v>0</c:v>
                </c:pt>
                <c:pt idx="99">
                  <c:v>520</c:v>
                </c:pt>
                <c:pt idx="100">
                  <c:v>1680</c:v>
                </c:pt>
                <c:pt idx="101">
                  <c:v>460</c:v>
                </c:pt>
                <c:pt idx="102">
                  <c:v>1040</c:v>
                </c:pt>
                <c:pt idx="103">
                  <c:v>260</c:v>
                </c:pt>
                <c:pt idx="104">
                  <c:v>4820</c:v>
                </c:pt>
                <c:pt idx="105">
                  <c:v>2320</c:v>
                </c:pt>
                <c:pt idx="106">
                  <c:v>360</c:v>
                </c:pt>
                <c:pt idx="107">
                  <c:v>1380</c:v>
                </c:pt>
                <c:pt idx="108">
                  <c:v>1980</c:v>
                </c:pt>
                <c:pt idx="109">
                  <c:v>640</c:v>
                </c:pt>
                <c:pt idx="110">
                  <c:v>6080</c:v>
                </c:pt>
                <c:pt idx="111">
                  <c:v>80</c:v>
                </c:pt>
                <c:pt idx="112">
                  <c:v>1440</c:v>
                </c:pt>
                <c:pt idx="113">
                  <c:v>20</c:v>
                </c:pt>
                <c:pt idx="114">
                  <c:v>1100</c:v>
                </c:pt>
                <c:pt idx="115">
                  <c:v>1740</c:v>
                </c:pt>
                <c:pt idx="116">
                  <c:v>2160</c:v>
                </c:pt>
                <c:pt idx="117">
                  <c:v>260</c:v>
                </c:pt>
                <c:pt idx="118">
                  <c:v>540</c:v>
                </c:pt>
                <c:pt idx="119">
                  <c:v>520</c:v>
                </c:pt>
                <c:pt idx="120">
                  <c:v>2080</c:v>
                </c:pt>
                <c:pt idx="121">
                  <c:v>2760</c:v>
                </c:pt>
                <c:pt idx="122">
                  <c:v>220</c:v>
                </c:pt>
                <c:pt idx="123">
                  <c:v>80</c:v>
                </c:pt>
                <c:pt idx="124">
                  <c:v>4720</c:v>
                </c:pt>
                <c:pt idx="125">
                  <c:v>3160</c:v>
                </c:pt>
                <c:pt idx="126">
                  <c:v>4420</c:v>
                </c:pt>
                <c:pt idx="127">
                  <c:v>3080</c:v>
                </c:pt>
                <c:pt idx="128">
                  <c:v>1360</c:v>
                </c:pt>
              </c:numCache>
            </c:numRef>
          </c:xVal>
          <c:yVal>
            <c:numRef>
              <c:f>'Correlation Stocking vs browsin'!$C$3:$C$131</c:f>
              <c:numCache>
                <c:formatCode>0%</c:formatCode>
                <c:ptCount val="129"/>
                <c:pt idx="0">
                  <c:v>0.83720930232558144</c:v>
                </c:pt>
                <c:pt idx="1">
                  <c:v>0</c:v>
                </c:pt>
                <c:pt idx="2">
                  <c:v>0.34090909090909088</c:v>
                </c:pt>
                <c:pt idx="3">
                  <c:v>1</c:v>
                </c:pt>
                <c:pt idx="4">
                  <c:v>0</c:v>
                </c:pt>
                <c:pt idx="5">
                  <c:v>0.88888888888888884</c:v>
                </c:pt>
                <c:pt idx="6">
                  <c:v>0.6097560975609756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6.3829787234042548E-2</c:v>
                </c:pt>
                <c:pt idx="11">
                  <c:v>0.9285714285714286</c:v>
                </c:pt>
                <c:pt idx="12">
                  <c:v>0.7857142857142857</c:v>
                </c:pt>
                <c:pt idx="13">
                  <c:v>0.52631578947368418</c:v>
                </c:pt>
                <c:pt idx="14">
                  <c:v>0.71568627450980393</c:v>
                </c:pt>
                <c:pt idx="15">
                  <c:v>0.55000000000000004</c:v>
                </c:pt>
                <c:pt idx="16">
                  <c:v>0.49152542372881358</c:v>
                </c:pt>
                <c:pt idx="17">
                  <c:v>0.16666666666666671</c:v>
                </c:pt>
                <c:pt idx="18">
                  <c:v>0.73575129533678751</c:v>
                </c:pt>
                <c:pt idx="19">
                  <c:v>0.29166666666666669</c:v>
                </c:pt>
                <c:pt idx="20">
                  <c:v>0.91304347826086951</c:v>
                </c:pt>
                <c:pt idx="21">
                  <c:v>0.8571428571428571</c:v>
                </c:pt>
                <c:pt idx="22">
                  <c:v>0.73809523809523814</c:v>
                </c:pt>
                <c:pt idx="23">
                  <c:v>0.48421052631578948</c:v>
                </c:pt>
                <c:pt idx="24">
                  <c:v>0.79245283018867929</c:v>
                </c:pt>
                <c:pt idx="25">
                  <c:v>1</c:v>
                </c:pt>
                <c:pt idx="26">
                  <c:v>0.60747663551401865</c:v>
                </c:pt>
                <c:pt idx="27">
                  <c:v>0.978494623655914</c:v>
                </c:pt>
                <c:pt idx="28">
                  <c:v>0</c:v>
                </c:pt>
                <c:pt idx="29">
                  <c:v>0.72307692307692306</c:v>
                </c:pt>
                <c:pt idx="30">
                  <c:v>0.91666666666666663</c:v>
                </c:pt>
                <c:pt idx="31">
                  <c:v>0.8</c:v>
                </c:pt>
                <c:pt idx="32">
                  <c:v>0.52380952380952384</c:v>
                </c:pt>
                <c:pt idx="33">
                  <c:v>0.74</c:v>
                </c:pt>
                <c:pt idx="34">
                  <c:v>0.56000000000000005</c:v>
                </c:pt>
                <c:pt idx="37">
                  <c:v>0.27027027027027029</c:v>
                </c:pt>
                <c:pt idx="38">
                  <c:v>0.49295774647887319</c:v>
                </c:pt>
                <c:pt idx="39">
                  <c:v>0.61111111111111116</c:v>
                </c:pt>
                <c:pt idx="40">
                  <c:v>0.64</c:v>
                </c:pt>
                <c:pt idx="41">
                  <c:v>0.2857142857142857</c:v>
                </c:pt>
                <c:pt idx="42">
                  <c:v>0</c:v>
                </c:pt>
                <c:pt idx="43">
                  <c:v>0.73913043478260865</c:v>
                </c:pt>
                <c:pt idx="45">
                  <c:v>0</c:v>
                </c:pt>
                <c:pt idx="46">
                  <c:v>0.56896551724137934</c:v>
                </c:pt>
                <c:pt idx="47">
                  <c:v>0.46153846153846162</c:v>
                </c:pt>
                <c:pt idx="48">
                  <c:v>0.1276595744680851</c:v>
                </c:pt>
                <c:pt idx="49">
                  <c:v>0.8441558441558441</c:v>
                </c:pt>
                <c:pt idx="50">
                  <c:v>0.33333333333333331</c:v>
                </c:pt>
                <c:pt idx="51">
                  <c:v>0.6875</c:v>
                </c:pt>
                <c:pt idx="52">
                  <c:v>0.3125</c:v>
                </c:pt>
                <c:pt idx="53">
                  <c:v>0.8666666666666667</c:v>
                </c:pt>
                <c:pt idx="55">
                  <c:v>0.52380952380952384</c:v>
                </c:pt>
                <c:pt idx="56">
                  <c:v>0.23076923076923081</c:v>
                </c:pt>
                <c:pt idx="57">
                  <c:v>0.21524663677130049</c:v>
                </c:pt>
                <c:pt idx="58">
                  <c:v>0.28000000000000003</c:v>
                </c:pt>
                <c:pt idx="59">
                  <c:v>0.1333333333333333</c:v>
                </c:pt>
                <c:pt idx="60">
                  <c:v>0</c:v>
                </c:pt>
                <c:pt idx="61">
                  <c:v>0.7441860465116279</c:v>
                </c:pt>
                <c:pt idx="62">
                  <c:v>0.70802919708029199</c:v>
                </c:pt>
                <c:pt idx="63">
                  <c:v>0.52112676056338025</c:v>
                </c:pt>
                <c:pt idx="64">
                  <c:v>0</c:v>
                </c:pt>
                <c:pt idx="65">
                  <c:v>0.97777777777777775</c:v>
                </c:pt>
                <c:pt idx="66">
                  <c:v>0.73170731707317072</c:v>
                </c:pt>
                <c:pt idx="68">
                  <c:v>0.40776699029126212</c:v>
                </c:pt>
                <c:pt idx="69">
                  <c:v>0.36879432624113467</c:v>
                </c:pt>
                <c:pt idx="70">
                  <c:v>0.33333333333333331</c:v>
                </c:pt>
                <c:pt idx="71">
                  <c:v>0.33766233766233772</c:v>
                </c:pt>
                <c:pt idx="72">
                  <c:v>0.22429906542056069</c:v>
                </c:pt>
                <c:pt idx="73">
                  <c:v>0.89130434782608692</c:v>
                </c:pt>
                <c:pt idx="74">
                  <c:v>0.19178082191780821</c:v>
                </c:pt>
                <c:pt idx="75">
                  <c:v>0.36559139784946237</c:v>
                </c:pt>
                <c:pt idx="76">
                  <c:v>0.36458333333333331</c:v>
                </c:pt>
                <c:pt idx="77">
                  <c:v>0.63043478260869568</c:v>
                </c:pt>
                <c:pt idx="78">
                  <c:v>0.48351648351648352</c:v>
                </c:pt>
                <c:pt idx="79">
                  <c:v>0.83333333333333337</c:v>
                </c:pt>
                <c:pt idx="80">
                  <c:v>0.83333333333333337</c:v>
                </c:pt>
                <c:pt idx="81">
                  <c:v>8.9041095890410954E-2</c:v>
                </c:pt>
                <c:pt idx="82">
                  <c:v>0.95121951219512191</c:v>
                </c:pt>
                <c:pt idx="85">
                  <c:v>0.72972972972972971</c:v>
                </c:pt>
                <c:pt idx="86">
                  <c:v>0.90909090909090906</c:v>
                </c:pt>
                <c:pt idx="87">
                  <c:v>0.95652173913043481</c:v>
                </c:pt>
                <c:pt idx="88">
                  <c:v>0.57954545454545459</c:v>
                </c:pt>
                <c:pt idx="89">
                  <c:v>0.26153846153846161</c:v>
                </c:pt>
                <c:pt idx="90">
                  <c:v>0.96</c:v>
                </c:pt>
                <c:pt idx="91">
                  <c:v>8.6206896551724144E-2</c:v>
                </c:pt>
                <c:pt idx="92">
                  <c:v>0.18</c:v>
                </c:pt>
                <c:pt idx="93">
                  <c:v>0.38095238095238088</c:v>
                </c:pt>
                <c:pt idx="94">
                  <c:v>0.80769230769230771</c:v>
                </c:pt>
                <c:pt idx="95">
                  <c:v>0.54411764705882348</c:v>
                </c:pt>
                <c:pt idx="96">
                  <c:v>0</c:v>
                </c:pt>
                <c:pt idx="97">
                  <c:v>0.92592592592592593</c:v>
                </c:pt>
                <c:pt idx="98">
                  <c:v>0</c:v>
                </c:pt>
                <c:pt idx="99">
                  <c:v>0.69230769230769229</c:v>
                </c:pt>
                <c:pt idx="100">
                  <c:v>0.2857142857142857</c:v>
                </c:pt>
                <c:pt idx="101">
                  <c:v>0.47826086956521741</c:v>
                </c:pt>
                <c:pt idx="102">
                  <c:v>0.84615384615384615</c:v>
                </c:pt>
                <c:pt idx="103">
                  <c:v>0.23076923076923081</c:v>
                </c:pt>
                <c:pt idx="104">
                  <c:v>0.24896265560165981</c:v>
                </c:pt>
                <c:pt idx="105">
                  <c:v>0.25</c:v>
                </c:pt>
                <c:pt idx="106">
                  <c:v>0.77777777777777779</c:v>
                </c:pt>
                <c:pt idx="107">
                  <c:v>0.50724637681159424</c:v>
                </c:pt>
                <c:pt idx="108">
                  <c:v>0.74747474747474751</c:v>
                </c:pt>
                <c:pt idx="109">
                  <c:v>0.78125</c:v>
                </c:pt>
                <c:pt idx="110">
                  <c:v>0.97368421052631582</c:v>
                </c:pt>
                <c:pt idx="111">
                  <c:v>0.5</c:v>
                </c:pt>
                <c:pt idx="112">
                  <c:v>0.31944444444444442</c:v>
                </c:pt>
                <c:pt idx="113">
                  <c:v>1</c:v>
                </c:pt>
                <c:pt idx="114">
                  <c:v>0.45454545454545447</c:v>
                </c:pt>
                <c:pt idx="115">
                  <c:v>0.31034482758620691</c:v>
                </c:pt>
                <c:pt idx="116">
                  <c:v>0.37037037037037029</c:v>
                </c:pt>
                <c:pt idx="117">
                  <c:v>0.76923076923076927</c:v>
                </c:pt>
                <c:pt idx="118">
                  <c:v>1</c:v>
                </c:pt>
                <c:pt idx="119">
                  <c:v>0.34615384615384609</c:v>
                </c:pt>
                <c:pt idx="120">
                  <c:v>0.98076923076923073</c:v>
                </c:pt>
                <c:pt idx="121">
                  <c:v>0.29710144927536231</c:v>
                </c:pt>
                <c:pt idx="122">
                  <c:v>1</c:v>
                </c:pt>
                <c:pt idx="123">
                  <c:v>1</c:v>
                </c:pt>
                <c:pt idx="124">
                  <c:v>0.52118644067796616</c:v>
                </c:pt>
                <c:pt idx="125">
                  <c:v>0.66455696202531644</c:v>
                </c:pt>
                <c:pt idx="126">
                  <c:v>0.80995475113122173</c:v>
                </c:pt>
                <c:pt idx="127">
                  <c:v>0.46753246753246752</c:v>
                </c:pt>
                <c:pt idx="128">
                  <c:v>0.66176470588235292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31808"/>
        <c:axId val="191432384"/>
      </c:scatterChart>
      <c:valAx>
        <c:axId val="191431808"/>
        <c:scaling>
          <c:orientation val="minMax"/>
        </c:scaling>
        <c:delete val="0"/>
        <c:axPos val="b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0"/>
              <a:lstStyle/>
              <a:p>
                <a:pPr lvl="0">
                  <a:defRPr sz="11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1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Stocking density (stems/ha)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91432384"/>
        <c:crosses val="autoZero"/>
        <c:crossBetween val="between"/>
        <c:majorUnit val="7500"/>
        <c:minorUnit val="3750"/>
      </c:valAx>
      <c:valAx>
        <c:axId val="191432384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-5400000"/>
              <a:lstStyle/>
              <a:p>
                <a:pPr lvl="0">
                  <a:defRPr sz="11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1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% seedlings/saplings combined browsed</a:t>
                </a:r>
              </a:p>
            </c:rich>
          </c:tx>
          <c:overlay val="1"/>
        </c:title>
        <c:numFmt formatCode="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91431808"/>
        <c:crosses val="autoZero"/>
        <c:crossBetween val="between"/>
        <c:majorUnit val="0.25"/>
        <c:minorUnit val="0.1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plotVisOnly val="1"/>
    <c:dispBlanksAs val="gap"/>
    <c:showDLblsOverMax val="1"/>
  </c:chart>
  <c:spPr>
    <a:noFill/>
    <a:ln>
      <a:noFill/>
    </a:ln>
    <a:effectLst/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GB"/>
  <c:roundedCorners val="0"/>
  <c:style val="18"/>
  <c:chart>
    <c:title>
      <c:tx>
        <c:rich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r>
              <a:rPr lang="en-US" sz="1000" b="0" i="0" u="none" strike="noStrike">
                <a:solidFill>
                  <a:srgbClr val="000000"/>
                </a:solidFill>
                <a:effectLst/>
                <a:latin typeface="Helvetica"/>
              </a:rPr>
              <a:t>Figure 6:       % browsing of seedlings/saplings combined in the 2016 growing season on stocking density of seedlings/saplings (stems/ha) </a:t>
            </a:r>
          </a:p>
        </c:rich>
      </c:tx>
      <c:overlay val="1"/>
      <c:spPr>
        <a:noFill/>
        <a:effectLst/>
      </c:spPr>
    </c:title>
    <c:autoTitleDeleted val="0"/>
    <c:plotArea>
      <c:layout>
        <c:manualLayout>
          <c:layoutTarget val="inner"/>
          <c:xMode val="edge"/>
          <c:yMode val="edge"/>
          <c:x val="0.12457600000000001"/>
          <c:y val="0.111821"/>
          <c:w val="0.84395699999999996"/>
          <c:h val="0.775039999999999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'Correlation Stocking vs browsi1'!$C$2</c:f>
              <c:strCache>
                <c:ptCount val="1"/>
                <c:pt idx="0">
                  <c:v>(Y) % browsed during the 2016 growing season (green shoots)</c:v>
                </c:pt>
              </c:strCache>
            </c:strRef>
          </c:tx>
          <c:spPr>
            <a:ln w="12700" cap="flat">
              <a:noFill/>
              <a:prstDash val="solid"/>
              <a:miter lim="400000"/>
            </a:ln>
            <a:effectLst/>
          </c:spPr>
          <c:marker>
            <c:symbol val="circle"/>
            <c:size val="6"/>
            <c:spPr>
              <a:solidFill>
                <a:srgbClr val="FFFFFF"/>
              </a:solidFill>
              <a:ln w="254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trendline>
            <c:spPr>
              <a:ln w="25400" cap="flat">
                <a:solidFill>
                  <a:srgbClr val="53ABFF"/>
                </a:solidFill>
                <a:prstDash val="solid"/>
                <a:miter lim="400000"/>
              </a:ln>
              <a:effectLst>
                <a:outerShdw blurRad="12700" dist="25400" dir="7320000" algn="tl">
                  <a:srgbClr val="000000">
                    <a:alpha val="25000"/>
                  </a:srgbClr>
                </a:outerShdw>
              </a:effectLst>
            </c:spPr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'Correlation Stocking vs browsi1'!$B$3:$B$131</c:f>
              <c:numCache>
                <c:formatCode>General</c:formatCode>
                <c:ptCount val="129"/>
                <c:pt idx="0">
                  <c:v>860</c:v>
                </c:pt>
                <c:pt idx="1">
                  <c:v>20</c:v>
                </c:pt>
                <c:pt idx="2">
                  <c:v>880</c:v>
                </c:pt>
                <c:pt idx="3">
                  <c:v>40</c:v>
                </c:pt>
                <c:pt idx="4">
                  <c:v>0</c:v>
                </c:pt>
                <c:pt idx="5">
                  <c:v>180</c:v>
                </c:pt>
                <c:pt idx="6">
                  <c:v>820</c:v>
                </c:pt>
                <c:pt idx="7">
                  <c:v>0</c:v>
                </c:pt>
                <c:pt idx="8">
                  <c:v>40</c:v>
                </c:pt>
                <c:pt idx="9">
                  <c:v>160</c:v>
                </c:pt>
                <c:pt idx="10">
                  <c:v>940</c:v>
                </c:pt>
                <c:pt idx="11">
                  <c:v>2800</c:v>
                </c:pt>
                <c:pt idx="12">
                  <c:v>280</c:v>
                </c:pt>
                <c:pt idx="13">
                  <c:v>760</c:v>
                </c:pt>
                <c:pt idx="14">
                  <c:v>4080</c:v>
                </c:pt>
                <c:pt idx="15">
                  <c:v>400</c:v>
                </c:pt>
                <c:pt idx="16">
                  <c:v>1180</c:v>
                </c:pt>
                <c:pt idx="17">
                  <c:v>600</c:v>
                </c:pt>
                <c:pt idx="18">
                  <c:v>3860</c:v>
                </c:pt>
                <c:pt idx="19">
                  <c:v>480</c:v>
                </c:pt>
                <c:pt idx="20">
                  <c:v>920</c:v>
                </c:pt>
                <c:pt idx="21">
                  <c:v>140</c:v>
                </c:pt>
                <c:pt idx="22">
                  <c:v>2520</c:v>
                </c:pt>
                <c:pt idx="23">
                  <c:v>1900</c:v>
                </c:pt>
                <c:pt idx="24">
                  <c:v>1060</c:v>
                </c:pt>
                <c:pt idx="25">
                  <c:v>40</c:v>
                </c:pt>
                <c:pt idx="26">
                  <c:v>2140</c:v>
                </c:pt>
                <c:pt idx="27">
                  <c:v>3720</c:v>
                </c:pt>
                <c:pt idx="28">
                  <c:v>1000</c:v>
                </c:pt>
                <c:pt idx="29">
                  <c:v>10400</c:v>
                </c:pt>
                <c:pt idx="30">
                  <c:v>960</c:v>
                </c:pt>
                <c:pt idx="31">
                  <c:v>1700</c:v>
                </c:pt>
                <c:pt idx="32">
                  <c:v>420</c:v>
                </c:pt>
                <c:pt idx="33">
                  <c:v>1000</c:v>
                </c:pt>
                <c:pt idx="34">
                  <c:v>1500</c:v>
                </c:pt>
                <c:pt idx="37">
                  <c:v>740</c:v>
                </c:pt>
                <c:pt idx="38">
                  <c:v>1420</c:v>
                </c:pt>
                <c:pt idx="39">
                  <c:v>360</c:v>
                </c:pt>
                <c:pt idx="40">
                  <c:v>2500</c:v>
                </c:pt>
                <c:pt idx="41">
                  <c:v>280</c:v>
                </c:pt>
                <c:pt idx="42">
                  <c:v>0</c:v>
                </c:pt>
                <c:pt idx="43">
                  <c:v>2760</c:v>
                </c:pt>
                <c:pt idx="45">
                  <c:v>0</c:v>
                </c:pt>
                <c:pt idx="46">
                  <c:v>3480</c:v>
                </c:pt>
                <c:pt idx="47">
                  <c:v>1040</c:v>
                </c:pt>
                <c:pt idx="48">
                  <c:v>940</c:v>
                </c:pt>
                <c:pt idx="49">
                  <c:v>1540</c:v>
                </c:pt>
                <c:pt idx="50">
                  <c:v>360</c:v>
                </c:pt>
                <c:pt idx="51">
                  <c:v>640</c:v>
                </c:pt>
                <c:pt idx="52">
                  <c:v>320</c:v>
                </c:pt>
                <c:pt idx="53">
                  <c:v>300</c:v>
                </c:pt>
                <c:pt idx="55">
                  <c:v>840</c:v>
                </c:pt>
                <c:pt idx="56">
                  <c:v>260</c:v>
                </c:pt>
                <c:pt idx="57">
                  <c:v>4460</c:v>
                </c:pt>
                <c:pt idx="58">
                  <c:v>500</c:v>
                </c:pt>
                <c:pt idx="59">
                  <c:v>600</c:v>
                </c:pt>
                <c:pt idx="60">
                  <c:v>720</c:v>
                </c:pt>
                <c:pt idx="61">
                  <c:v>1720</c:v>
                </c:pt>
                <c:pt idx="62">
                  <c:v>2740</c:v>
                </c:pt>
                <c:pt idx="63">
                  <c:v>1420</c:v>
                </c:pt>
                <c:pt idx="64">
                  <c:v>40</c:v>
                </c:pt>
                <c:pt idx="65">
                  <c:v>900</c:v>
                </c:pt>
                <c:pt idx="66">
                  <c:v>820</c:v>
                </c:pt>
                <c:pt idx="68">
                  <c:v>2060</c:v>
                </c:pt>
                <c:pt idx="69">
                  <c:v>2820</c:v>
                </c:pt>
                <c:pt idx="70">
                  <c:v>420</c:v>
                </c:pt>
                <c:pt idx="71">
                  <c:v>1540</c:v>
                </c:pt>
                <c:pt idx="72">
                  <c:v>2140</c:v>
                </c:pt>
                <c:pt idx="73">
                  <c:v>2760</c:v>
                </c:pt>
                <c:pt idx="74">
                  <c:v>1460</c:v>
                </c:pt>
                <c:pt idx="75">
                  <c:v>1860</c:v>
                </c:pt>
                <c:pt idx="76">
                  <c:v>1920</c:v>
                </c:pt>
                <c:pt idx="77">
                  <c:v>920</c:v>
                </c:pt>
                <c:pt idx="78">
                  <c:v>1820</c:v>
                </c:pt>
                <c:pt idx="79">
                  <c:v>240</c:v>
                </c:pt>
                <c:pt idx="80">
                  <c:v>120</c:v>
                </c:pt>
                <c:pt idx="81">
                  <c:v>2920</c:v>
                </c:pt>
                <c:pt idx="82">
                  <c:v>2460</c:v>
                </c:pt>
                <c:pt idx="85">
                  <c:v>740</c:v>
                </c:pt>
                <c:pt idx="86">
                  <c:v>440</c:v>
                </c:pt>
                <c:pt idx="87">
                  <c:v>460</c:v>
                </c:pt>
                <c:pt idx="88">
                  <c:v>1760</c:v>
                </c:pt>
                <c:pt idx="89">
                  <c:v>26000</c:v>
                </c:pt>
                <c:pt idx="90">
                  <c:v>1500</c:v>
                </c:pt>
                <c:pt idx="91">
                  <c:v>3480</c:v>
                </c:pt>
                <c:pt idx="92">
                  <c:v>3000</c:v>
                </c:pt>
                <c:pt idx="93">
                  <c:v>420</c:v>
                </c:pt>
                <c:pt idx="94">
                  <c:v>520</c:v>
                </c:pt>
                <c:pt idx="95">
                  <c:v>1360</c:v>
                </c:pt>
                <c:pt idx="96">
                  <c:v>20</c:v>
                </c:pt>
                <c:pt idx="97">
                  <c:v>540</c:v>
                </c:pt>
                <c:pt idx="98">
                  <c:v>0</c:v>
                </c:pt>
                <c:pt idx="99">
                  <c:v>520</c:v>
                </c:pt>
                <c:pt idx="100">
                  <c:v>1680</c:v>
                </c:pt>
                <c:pt idx="101">
                  <c:v>460</c:v>
                </c:pt>
                <c:pt idx="102">
                  <c:v>1040</c:v>
                </c:pt>
                <c:pt idx="103">
                  <c:v>260</c:v>
                </c:pt>
                <c:pt idx="104">
                  <c:v>4820</c:v>
                </c:pt>
                <c:pt idx="105">
                  <c:v>2320</c:v>
                </c:pt>
                <c:pt idx="106">
                  <c:v>360</c:v>
                </c:pt>
                <c:pt idx="107">
                  <c:v>1380</c:v>
                </c:pt>
                <c:pt idx="108">
                  <c:v>1980</c:v>
                </c:pt>
                <c:pt idx="109">
                  <c:v>640</c:v>
                </c:pt>
                <c:pt idx="110">
                  <c:v>6080</c:v>
                </c:pt>
                <c:pt idx="111">
                  <c:v>80</c:v>
                </c:pt>
                <c:pt idx="112">
                  <c:v>1440</c:v>
                </c:pt>
                <c:pt idx="113">
                  <c:v>20</c:v>
                </c:pt>
                <c:pt idx="114">
                  <c:v>1100</c:v>
                </c:pt>
                <c:pt idx="115">
                  <c:v>1740</c:v>
                </c:pt>
                <c:pt idx="116">
                  <c:v>2160</c:v>
                </c:pt>
                <c:pt idx="117">
                  <c:v>260</c:v>
                </c:pt>
                <c:pt idx="118">
                  <c:v>540</c:v>
                </c:pt>
                <c:pt idx="119">
                  <c:v>520</c:v>
                </c:pt>
                <c:pt idx="120">
                  <c:v>2080</c:v>
                </c:pt>
                <c:pt idx="121">
                  <c:v>2760</c:v>
                </c:pt>
                <c:pt idx="122">
                  <c:v>220</c:v>
                </c:pt>
                <c:pt idx="123">
                  <c:v>80</c:v>
                </c:pt>
                <c:pt idx="124">
                  <c:v>4720</c:v>
                </c:pt>
                <c:pt idx="125">
                  <c:v>3160</c:v>
                </c:pt>
                <c:pt idx="126">
                  <c:v>4420</c:v>
                </c:pt>
                <c:pt idx="127">
                  <c:v>3080</c:v>
                </c:pt>
                <c:pt idx="128">
                  <c:v>1360</c:v>
                </c:pt>
              </c:numCache>
            </c:numRef>
          </c:xVal>
          <c:yVal>
            <c:numRef>
              <c:f>'Correlation Stocking vs browsi1'!$C$3:$C$131</c:f>
              <c:numCache>
                <c:formatCode>0%</c:formatCode>
                <c:ptCount val="129"/>
                <c:pt idx="0">
                  <c:v>4.6511627906976737E-2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0.22222222222222221</c:v>
                </c:pt>
                <c:pt idx="6">
                  <c:v>9.7560975609756101E-2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2.1276595744680851E-2</c:v>
                </c:pt>
                <c:pt idx="11">
                  <c:v>0.2857142857142857</c:v>
                </c:pt>
                <c:pt idx="12">
                  <c:v>0.14285714285714279</c:v>
                </c:pt>
                <c:pt idx="13">
                  <c:v>0.10526315789473679</c:v>
                </c:pt>
                <c:pt idx="14">
                  <c:v>7.8431372549019607E-2</c:v>
                </c:pt>
                <c:pt idx="15">
                  <c:v>0</c:v>
                </c:pt>
                <c:pt idx="16">
                  <c:v>5.0847457627118647E-2</c:v>
                </c:pt>
                <c:pt idx="17">
                  <c:v>3.3333333333333333E-2</c:v>
                </c:pt>
                <c:pt idx="18">
                  <c:v>3.10880829015544E-2</c:v>
                </c:pt>
                <c:pt idx="19">
                  <c:v>0</c:v>
                </c:pt>
                <c:pt idx="20">
                  <c:v>0.13043478260869559</c:v>
                </c:pt>
                <c:pt idx="21">
                  <c:v>0.5714285714285714</c:v>
                </c:pt>
                <c:pt idx="22">
                  <c:v>0.1111111111111111</c:v>
                </c:pt>
                <c:pt idx="23">
                  <c:v>5.2631578947368418E-2</c:v>
                </c:pt>
                <c:pt idx="24">
                  <c:v>0.30188679245283018</c:v>
                </c:pt>
                <c:pt idx="25">
                  <c:v>0</c:v>
                </c:pt>
                <c:pt idx="26">
                  <c:v>2.803738317757009E-2</c:v>
                </c:pt>
                <c:pt idx="27">
                  <c:v>0.18279569892473119</c:v>
                </c:pt>
                <c:pt idx="28">
                  <c:v>0</c:v>
                </c:pt>
                <c:pt idx="29">
                  <c:v>0.4</c:v>
                </c:pt>
                <c:pt idx="30">
                  <c:v>6.25E-2</c:v>
                </c:pt>
                <c:pt idx="31">
                  <c:v>0.23529411764705879</c:v>
                </c:pt>
                <c:pt idx="32">
                  <c:v>0</c:v>
                </c:pt>
                <c:pt idx="33">
                  <c:v>0.1</c:v>
                </c:pt>
                <c:pt idx="34">
                  <c:v>0.04</c:v>
                </c:pt>
                <c:pt idx="37">
                  <c:v>5.4054054054054057E-2</c:v>
                </c:pt>
                <c:pt idx="38">
                  <c:v>0.12676056338028169</c:v>
                </c:pt>
                <c:pt idx="39">
                  <c:v>5.5555555555555552E-2</c:v>
                </c:pt>
                <c:pt idx="40">
                  <c:v>0.04</c:v>
                </c:pt>
                <c:pt idx="41">
                  <c:v>0.14285714285714279</c:v>
                </c:pt>
                <c:pt idx="42">
                  <c:v>0</c:v>
                </c:pt>
                <c:pt idx="43">
                  <c:v>2.1739130434782612E-2</c:v>
                </c:pt>
                <c:pt idx="45">
                  <c:v>0</c:v>
                </c:pt>
                <c:pt idx="46">
                  <c:v>5.1724137931034482E-2</c:v>
                </c:pt>
                <c:pt idx="47">
                  <c:v>0.1153846153846154</c:v>
                </c:pt>
                <c:pt idx="48">
                  <c:v>4.2553191489361701E-2</c:v>
                </c:pt>
                <c:pt idx="49">
                  <c:v>0.11688311688311689</c:v>
                </c:pt>
                <c:pt idx="50">
                  <c:v>5.5555555555555552E-2</c:v>
                </c:pt>
                <c:pt idx="51">
                  <c:v>0.125</c:v>
                </c:pt>
                <c:pt idx="52">
                  <c:v>0</c:v>
                </c:pt>
                <c:pt idx="53">
                  <c:v>0.33333333333333331</c:v>
                </c:pt>
                <c:pt idx="55">
                  <c:v>0</c:v>
                </c:pt>
                <c:pt idx="56">
                  <c:v>0</c:v>
                </c:pt>
                <c:pt idx="57">
                  <c:v>2.6905829596412561E-2</c:v>
                </c:pt>
                <c:pt idx="58">
                  <c:v>0</c:v>
                </c:pt>
                <c:pt idx="59">
                  <c:v>3.3333333333333333E-2</c:v>
                </c:pt>
                <c:pt idx="60">
                  <c:v>0</c:v>
                </c:pt>
                <c:pt idx="61">
                  <c:v>0.12790697674418611</c:v>
                </c:pt>
                <c:pt idx="62">
                  <c:v>0.11678832116788319</c:v>
                </c:pt>
                <c:pt idx="63">
                  <c:v>0.1126760563380282</c:v>
                </c:pt>
                <c:pt idx="64">
                  <c:v>0</c:v>
                </c:pt>
                <c:pt idx="65">
                  <c:v>0.1111111111111111</c:v>
                </c:pt>
                <c:pt idx="66">
                  <c:v>0.21951219512195119</c:v>
                </c:pt>
                <c:pt idx="68">
                  <c:v>2.9126213592233011E-2</c:v>
                </c:pt>
                <c:pt idx="69">
                  <c:v>7.8014184397163122E-2</c:v>
                </c:pt>
                <c:pt idx="70">
                  <c:v>0.14285714285714279</c:v>
                </c:pt>
                <c:pt idx="71">
                  <c:v>7.792207792207792E-2</c:v>
                </c:pt>
                <c:pt idx="72">
                  <c:v>3.7383177570093462E-2</c:v>
                </c:pt>
                <c:pt idx="73">
                  <c:v>0.31159420289855072</c:v>
                </c:pt>
                <c:pt idx="74">
                  <c:v>6.8493150684931503E-2</c:v>
                </c:pt>
                <c:pt idx="75">
                  <c:v>3.2258064516129031E-2</c:v>
                </c:pt>
                <c:pt idx="76">
                  <c:v>2.0833333333333329E-2</c:v>
                </c:pt>
                <c:pt idx="77">
                  <c:v>0.17391304347826089</c:v>
                </c:pt>
                <c:pt idx="78">
                  <c:v>3.2967032967032968E-2</c:v>
                </c:pt>
                <c:pt idx="79">
                  <c:v>0.16666666666666671</c:v>
                </c:pt>
                <c:pt idx="80">
                  <c:v>0.5</c:v>
                </c:pt>
                <c:pt idx="81">
                  <c:v>0</c:v>
                </c:pt>
                <c:pt idx="82">
                  <c:v>1.6260162601626021E-2</c:v>
                </c:pt>
                <c:pt idx="85">
                  <c:v>0.1891891891891892</c:v>
                </c:pt>
                <c:pt idx="86">
                  <c:v>0.31818181818181818</c:v>
                </c:pt>
                <c:pt idx="87">
                  <c:v>4.3478260869565223E-2</c:v>
                </c:pt>
                <c:pt idx="88">
                  <c:v>4.5454545454545463E-2</c:v>
                </c:pt>
                <c:pt idx="89">
                  <c:v>3.0769230769230771E-2</c:v>
                </c:pt>
                <c:pt idx="90">
                  <c:v>0.04</c:v>
                </c:pt>
                <c:pt idx="91">
                  <c:v>0</c:v>
                </c:pt>
                <c:pt idx="92">
                  <c:v>0.02</c:v>
                </c:pt>
                <c:pt idx="93">
                  <c:v>0.14285714285714279</c:v>
                </c:pt>
                <c:pt idx="94">
                  <c:v>3.8461538461538457E-2</c:v>
                </c:pt>
                <c:pt idx="95">
                  <c:v>5.8823529411764712E-2</c:v>
                </c:pt>
                <c:pt idx="96">
                  <c:v>0</c:v>
                </c:pt>
                <c:pt idx="97">
                  <c:v>0.70370370370370372</c:v>
                </c:pt>
                <c:pt idx="98">
                  <c:v>0</c:v>
                </c:pt>
                <c:pt idx="99">
                  <c:v>0.1153846153846154</c:v>
                </c:pt>
                <c:pt idx="100">
                  <c:v>7.1428571428571425E-2</c:v>
                </c:pt>
                <c:pt idx="101">
                  <c:v>0</c:v>
                </c:pt>
                <c:pt idx="102">
                  <c:v>7.6923076923076927E-2</c:v>
                </c:pt>
                <c:pt idx="103">
                  <c:v>0</c:v>
                </c:pt>
                <c:pt idx="104">
                  <c:v>1.659751037344398E-2</c:v>
                </c:pt>
                <c:pt idx="105">
                  <c:v>2.5862068965517241E-2</c:v>
                </c:pt>
                <c:pt idx="106">
                  <c:v>0.3888888888888889</c:v>
                </c:pt>
                <c:pt idx="107">
                  <c:v>1.4492753623188409E-2</c:v>
                </c:pt>
                <c:pt idx="108">
                  <c:v>1.01010101010101E-2</c:v>
                </c:pt>
                <c:pt idx="109">
                  <c:v>0.1875</c:v>
                </c:pt>
                <c:pt idx="110">
                  <c:v>1.973684210526316E-2</c:v>
                </c:pt>
                <c:pt idx="111">
                  <c:v>0</c:v>
                </c:pt>
                <c:pt idx="112">
                  <c:v>6.9444444444444448E-2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1.8518518518518521E-2</c:v>
                </c:pt>
                <c:pt idx="117">
                  <c:v>0.38461538461538458</c:v>
                </c:pt>
                <c:pt idx="118">
                  <c:v>0.44444444444444442</c:v>
                </c:pt>
                <c:pt idx="119">
                  <c:v>0</c:v>
                </c:pt>
                <c:pt idx="120">
                  <c:v>2.8846153846153851E-2</c:v>
                </c:pt>
                <c:pt idx="121">
                  <c:v>1.4492753623188409E-2</c:v>
                </c:pt>
                <c:pt idx="122">
                  <c:v>0.1818181818181818</c:v>
                </c:pt>
                <c:pt idx="123">
                  <c:v>0</c:v>
                </c:pt>
                <c:pt idx="124">
                  <c:v>1.271186440677966E-2</c:v>
                </c:pt>
                <c:pt idx="125">
                  <c:v>3.1645569620253167E-2</c:v>
                </c:pt>
                <c:pt idx="126">
                  <c:v>0.10859728506787331</c:v>
                </c:pt>
                <c:pt idx="127">
                  <c:v>3.896103896103896E-2</c:v>
                </c:pt>
                <c:pt idx="128">
                  <c:v>0.1029411764705882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35264"/>
        <c:axId val="191435840"/>
      </c:scatterChart>
      <c:valAx>
        <c:axId val="191435264"/>
        <c:scaling>
          <c:orientation val="minMax"/>
        </c:scaling>
        <c:delete val="0"/>
        <c:axPos val="b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0"/>
              <a:lstStyle/>
              <a:p>
                <a:pPr lvl="0">
                  <a:defRPr sz="10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0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Seedling/sapling stocking (stems/ha))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 lvl="0">
              <a:defRPr sz="9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91435840"/>
        <c:crosses val="autoZero"/>
        <c:crossBetween val="between"/>
        <c:majorUnit val="7500"/>
        <c:minorUnit val="3750"/>
      </c:valAx>
      <c:valAx>
        <c:axId val="191435840"/>
        <c:scaling>
          <c:orientation val="minMax"/>
          <c:min val="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-5400000"/>
              <a:lstStyle/>
              <a:p>
                <a:pPr lvl="0">
                  <a:defRPr sz="10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0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% seedlings browsed</a:t>
                </a:r>
              </a:p>
            </c:rich>
          </c:tx>
          <c:overlay val="1"/>
        </c:title>
        <c:numFmt formatCode="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 lvl="0">
              <a:defRPr sz="9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91435264"/>
        <c:crosses val="autoZero"/>
        <c:crossBetween val="between"/>
        <c:majorUnit val="0.25"/>
        <c:minorUnit val="0.1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plotVisOnly val="1"/>
    <c:dispBlanksAs val="gap"/>
    <c:showDLblsOverMax val="1"/>
  </c:chart>
  <c:spPr>
    <a:noFill/>
    <a:ln>
      <a:noFill/>
    </a:ln>
    <a:effectLst/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GB"/>
  <c:roundedCorners val="0"/>
  <c:style val="18"/>
  <c:chart>
    <c:title>
      <c:tx>
        <c:rich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r>
              <a:rPr lang="en-US" sz="1000" b="0" i="0" u="none" strike="noStrike">
                <a:solidFill>
                  <a:srgbClr val="000000"/>
                </a:solidFill>
                <a:effectLst/>
                <a:latin typeface="Helvetica"/>
              </a:rPr>
              <a:t>Figure 4:   % browsing of seedling/saplings combined (stems/ha) during 2016 growing season on average vegetation height (cm)</a:t>
            </a:r>
          </a:p>
        </c:rich>
      </c:tx>
      <c:overlay val="1"/>
      <c:spPr>
        <a:noFill/>
        <a:effectLst/>
      </c:spPr>
    </c:title>
    <c:autoTitleDeleted val="0"/>
    <c:plotArea>
      <c:layout>
        <c:manualLayout>
          <c:layoutTarget val="inner"/>
          <c:xMode val="edge"/>
          <c:yMode val="edge"/>
          <c:x val="0.131604"/>
          <c:y val="0.113565"/>
          <c:w val="0.84726800000000002"/>
          <c:h val="0.765102999999999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'Correlation Av Veg Ht vs % gree'!$C$2</c:f>
              <c:strCache>
                <c:ptCount val="1"/>
                <c:pt idx="0">
                  <c:v>(Y) % browsed during the 2016 growing season (green shoots)</c:v>
                </c:pt>
              </c:strCache>
            </c:strRef>
          </c:tx>
          <c:spPr>
            <a:ln w="12700" cap="flat">
              <a:noFill/>
              <a:prstDash val="solid"/>
              <a:miter lim="400000"/>
            </a:ln>
            <a:effectLst/>
          </c:spPr>
          <c:marker>
            <c:symbol val="circle"/>
            <c:size val="6"/>
            <c:spPr>
              <a:solidFill>
                <a:srgbClr val="FFFFFF"/>
              </a:solidFill>
              <a:ln w="254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trendline>
            <c:spPr>
              <a:ln w="25400" cap="flat">
                <a:solidFill>
                  <a:srgbClr val="53ABFF"/>
                </a:solidFill>
                <a:prstDash val="solid"/>
                <a:miter lim="400000"/>
              </a:ln>
              <a:effectLst>
                <a:outerShdw blurRad="12700" dist="25400" dir="7320000" algn="tl">
                  <a:srgbClr val="000000">
                    <a:alpha val="25000"/>
                  </a:srgbClr>
                </a:outerShdw>
              </a:effectLst>
            </c:spPr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'Correlation Av Veg Ht vs % gree'!$B$3:$B$131</c:f>
              <c:numCache>
                <c:formatCode>General</c:formatCode>
                <c:ptCount val="129"/>
                <c:pt idx="0">
                  <c:v>45.4</c:v>
                </c:pt>
                <c:pt idx="1">
                  <c:v>47.2</c:v>
                </c:pt>
                <c:pt idx="2">
                  <c:v>39</c:v>
                </c:pt>
                <c:pt idx="3">
                  <c:v>35.799999999999997</c:v>
                </c:pt>
                <c:pt idx="4">
                  <c:v>125</c:v>
                </c:pt>
                <c:pt idx="5">
                  <c:v>42.6</c:v>
                </c:pt>
                <c:pt idx="6">
                  <c:v>43.4</c:v>
                </c:pt>
                <c:pt idx="7">
                  <c:v>60.6</c:v>
                </c:pt>
                <c:pt idx="8">
                  <c:v>49.8</c:v>
                </c:pt>
                <c:pt idx="9">
                  <c:v>27</c:v>
                </c:pt>
                <c:pt idx="10">
                  <c:v>29</c:v>
                </c:pt>
                <c:pt idx="11">
                  <c:v>47.8</c:v>
                </c:pt>
                <c:pt idx="12">
                  <c:v>45.4</c:v>
                </c:pt>
                <c:pt idx="13">
                  <c:v>62</c:v>
                </c:pt>
                <c:pt idx="14">
                  <c:v>29.6</c:v>
                </c:pt>
                <c:pt idx="15">
                  <c:v>104</c:v>
                </c:pt>
                <c:pt idx="16">
                  <c:v>34.6</c:v>
                </c:pt>
                <c:pt idx="17">
                  <c:v>111.25</c:v>
                </c:pt>
                <c:pt idx="18">
                  <c:v>39.25</c:v>
                </c:pt>
                <c:pt idx="19">
                  <c:v>30.8</c:v>
                </c:pt>
                <c:pt idx="20">
                  <c:v>33.200000000000003</c:v>
                </c:pt>
                <c:pt idx="21">
                  <c:v>65</c:v>
                </c:pt>
                <c:pt idx="22">
                  <c:v>50.4</c:v>
                </c:pt>
                <c:pt idx="23" formatCode="0">
                  <c:v>57.4</c:v>
                </c:pt>
                <c:pt idx="24">
                  <c:v>131</c:v>
                </c:pt>
                <c:pt idx="25">
                  <c:v>140</c:v>
                </c:pt>
                <c:pt idx="26">
                  <c:v>109</c:v>
                </c:pt>
                <c:pt idx="27">
                  <c:v>88</c:v>
                </c:pt>
                <c:pt idx="28">
                  <c:v>99</c:v>
                </c:pt>
                <c:pt idx="29">
                  <c:v>67.599999999999994</c:v>
                </c:pt>
                <c:pt idx="30">
                  <c:v>48.2</c:v>
                </c:pt>
                <c:pt idx="31">
                  <c:v>56.4</c:v>
                </c:pt>
                <c:pt idx="32">
                  <c:v>42</c:v>
                </c:pt>
                <c:pt idx="33">
                  <c:v>31.6</c:v>
                </c:pt>
                <c:pt idx="34">
                  <c:v>47</c:v>
                </c:pt>
                <c:pt idx="37">
                  <c:v>29.6</c:v>
                </c:pt>
                <c:pt idx="38">
                  <c:v>51.4</c:v>
                </c:pt>
                <c:pt idx="39">
                  <c:v>22.6</c:v>
                </c:pt>
                <c:pt idx="40">
                  <c:v>33.75</c:v>
                </c:pt>
                <c:pt idx="41">
                  <c:v>19.2</c:v>
                </c:pt>
                <c:pt idx="42">
                  <c:v>40.75</c:v>
                </c:pt>
                <c:pt idx="43">
                  <c:v>42.6</c:v>
                </c:pt>
                <c:pt idx="45">
                  <c:v>39</c:v>
                </c:pt>
                <c:pt idx="46">
                  <c:v>57</c:v>
                </c:pt>
                <c:pt idx="47">
                  <c:v>38.4</c:v>
                </c:pt>
                <c:pt idx="48">
                  <c:v>35.799999999999997</c:v>
                </c:pt>
                <c:pt idx="49">
                  <c:v>32.799999999999997</c:v>
                </c:pt>
                <c:pt idx="50">
                  <c:v>45</c:v>
                </c:pt>
                <c:pt idx="51">
                  <c:v>55.75</c:v>
                </c:pt>
                <c:pt idx="52">
                  <c:v>43.6</c:v>
                </c:pt>
                <c:pt idx="53">
                  <c:v>39.200000000000003</c:v>
                </c:pt>
                <c:pt idx="55">
                  <c:v>44.4</c:v>
                </c:pt>
                <c:pt idx="56">
                  <c:v>31.2</c:v>
                </c:pt>
                <c:pt idx="57">
                  <c:v>20.8</c:v>
                </c:pt>
                <c:pt idx="58">
                  <c:v>41.75</c:v>
                </c:pt>
                <c:pt idx="59">
                  <c:v>31.4</c:v>
                </c:pt>
                <c:pt idx="60">
                  <c:v>77</c:v>
                </c:pt>
                <c:pt idx="61">
                  <c:v>39.4</c:v>
                </c:pt>
                <c:pt idx="62">
                  <c:v>37</c:v>
                </c:pt>
                <c:pt idx="63">
                  <c:v>63.6</c:v>
                </c:pt>
                <c:pt idx="64">
                  <c:v>31.6</c:v>
                </c:pt>
                <c:pt idx="65">
                  <c:v>38</c:v>
                </c:pt>
                <c:pt idx="66">
                  <c:v>38.200000000000003</c:v>
                </c:pt>
                <c:pt idx="68">
                  <c:v>38.200000000000003</c:v>
                </c:pt>
                <c:pt idx="69">
                  <c:v>21</c:v>
                </c:pt>
                <c:pt idx="70">
                  <c:v>29.6</c:v>
                </c:pt>
                <c:pt idx="71">
                  <c:v>73</c:v>
                </c:pt>
                <c:pt idx="72">
                  <c:v>47.2</c:v>
                </c:pt>
                <c:pt idx="73">
                  <c:v>52.75</c:v>
                </c:pt>
                <c:pt idx="74">
                  <c:v>40.4</c:v>
                </c:pt>
                <c:pt idx="75">
                  <c:v>34.200000000000003</c:v>
                </c:pt>
                <c:pt idx="76">
                  <c:v>40.200000000000003</c:v>
                </c:pt>
                <c:pt idx="77">
                  <c:v>35.6</c:v>
                </c:pt>
                <c:pt idx="78">
                  <c:v>43</c:v>
                </c:pt>
                <c:pt idx="79">
                  <c:v>47.4</c:v>
                </c:pt>
                <c:pt idx="80">
                  <c:v>96.4</c:v>
                </c:pt>
                <c:pt idx="81">
                  <c:v>53</c:v>
                </c:pt>
                <c:pt idx="82">
                  <c:v>39.6</c:v>
                </c:pt>
                <c:pt idx="85">
                  <c:v>43.6</c:v>
                </c:pt>
                <c:pt idx="86">
                  <c:v>79</c:v>
                </c:pt>
                <c:pt idx="87">
                  <c:v>27.4</c:v>
                </c:pt>
                <c:pt idx="88">
                  <c:v>28</c:v>
                </c:pt>
                <c:pt idx="89">
                  <c:v>44.6</c:v>
                </c:pt>
                <c:pt idx="90">
                  <c:v>45.4</c:v>
                </c:pt>
                <c:pt idx="91">
                  <c:v>39.25</c:v>
                </c:pt>
                <c:pt idx="92">
                  <c:v>47.2</c:v>
                </c:pt>
                <c:pt idx="93">
                  <c:v>40.4</c:v>
                </c:pt>
                <c:pt idx="94">
                  <c:v>63</c:v>
                </c:pt>
                <c:pt idx="95">
                  <c:v>43.6</c:v>
                </c:pt>
                <c:pt idx="96">
                  <c:v>31.2</c:v>
                </c:pt>
                <c:pt idx="97">
                  <c:v>75</c:v>
                </c:pt>
                <c:pt idx="98">
                  <c:v>120.8</c:v>
                </c:pt>
                <c:pt idx="99">
                  <c:v>47.2</c:v>
                </c:pt>
                <c:pt idx="100">
                  <c:v>32.6</c:v>
                </c:pt>
                <c:pt idx="101">
                  <c:v>50.4</c:v>
                </c:pt>
                <c:pt idx="102">
                  <c:v>41.4</c:v>
                </c:pt>
                <c:pt idx="103">
                  <c:v>34</c:v>
                </c:pt>
                <c:pt idx="104">
                  <c:v>82.2</c:v>
                </c:pt>
                <c:pt idx="105">
                  <c:v>34.4</c:v>
                </c:pt>
                <c:pt idx="106">
                  <c:v>62.25</c:v>
                </c:pt>
                <c:pt idx="107">
                  <c:v>32</c:v>
                </c:pt>
                <c:pt idx="108">
                  <c:v>61.8</c:v>
                </c:pt>
                <c:pt idx="109">
                  <c:v>67</c:v>
                </c:pt>
                <c:pt idx="110">
                  <c:v>56</c:v>
                </c:pt>
                <c:pt idx="111">
                  <c:v>27.8</c:v>
                </c:pt>
                <c:pt idx="112">
                  <c:v>39.75</c:v>
                </c:pt>
                <c:pt idx="113">
                  <c:v>41.6</c:v>
                </c:pt>
                <c:pt idx="114">
                  <c:v>46.6</c:v>
                </c:pt>
                <c:pt idx="115">
                  <c:v>29.4</c:v>
                </c:pt>
                <c:pt idx="116">
                  <c:v>60</c:v>
                </c:pt>
                <c:pt idx="117">
                  <c:v>35.200000000000003</c:v>
                </c:pt>
                <c:pt idx="118">
                  <c:v>52.6</c:v>
                </c:pt>
                <c:pt idx="119">
                  <c:v>30.2</c:v>
                </c:pt>
                <c:pt idx="120">
                  <c:v>53.8</c:v>
                </c:pt>
                <c:pt idx="121">
                  <c:v>26</c:v>
                </c:pt>
                <c:pt idx="122">
                  <c:v>33.4</c:v>
                </c:pt>
                <c:pt idx="123">
                  <c:v>28.4</c:v>
                </c:pt>
                <c:pt idx="124">
                  <c:v>61</c:v>
                </c:pt>
                <c:pt idx="125">
                  <c:v>55</c:v>
                </c:pt>
                <c:pt idx="126">
                  <c:v>45.8</c:v>
                </c:pt>
                <c:pt idx="127">
                  <c:v>69</c:v>
                </c:pt>
                <c:pt idx="128">
                  <c:v>45.4</c:v>
                </c:pt>
              </c:numCache>
            </c:numRef>
          </c:xVal>
          <c:yVal>
            <c:numRef>
              <c:f>'Correlation Av Veg Ht vs % gree'!$C$3:$C$131</c:f>
              <c:numCache>
                <c:formatCode>0%</c:formatCode>
                <c:ptCount val="129"/>
                <c:pt idx="0">
                  <c:v>4.6511627906976737E-2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0.22222222222222221</c:v>
                </c:pt>
                <c:pt idx="6">
                  <c:v>9.7560975609756101E-2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2.1276595744680851E-2</c:v>
                </c:pt>
                <c:pt idx="11">
                  <c:v>0.2857142857142857</c:v>
                </c:pt>
                <c:pt idx="12">
                  <c:v>0.14285714285714279</c:v>
                </c:pt>
                <c:pt idx="13">
                  <c:v>0.10526315789473679</c:v>
                </c:pt>
                <c:pt idx="14">
                  <c:v>7.8431372549019607E-2</c:v>
                </c:pt>
                <c:pt idx="15">
                  <c:v>0</c:v>
                </c:pt>
                <c:pt idx="16">
                  <c:v>5.0847457627118647E-2</c:v>
                </c:pt>
                <c:pt idx="17">
                  <c:v>3.3333333333333333E-2</c:v>
                </c:pt>
                <c:pt idx="18">
                  <c:v>3.10880829015544E-2</c:v>
                </c:pt>
                <c:pt idx="19">
                  <c:v>0</c:v>
                </c:pt>
                <c:pt idx="20">
                  <c:v>0.13043478260869559</c:v>
                </c:pt>
                <c:pt idx="21">
                  <c:v>0.5714285714285714</c:v>
                </c:pt>
                <c:pt idx="22">
                  <c:v>0.1111111111111111</c:v>
                </c:pt>
                <c:pt idx="23">
                  <c:v>5.2631578947368418E-2</c:v>
                </c:pt>
                <c:pt idx="24">
                  <c:v>0.30188679245283018</c:v>
                </c:pt>
                <c:pt idx="25">
                  <c:v>0</c:v>
                </c:pt>
                <c:pt idx="26">
                  <c:v>2.803738317757009E-2</c:v>
                </c:pt>
                <c:pt idx="27">
                  <c:v>0.18279569892473119</c:v>
                </c:pt>
                <c:pt idx="28">
                  <c:v>0</c:v>
                </c:pt>
                <c:pt idx="29">
                  <c:v>0.4</c:v>
                </c:pt>
                <c:pt idx="30">
                  <c:v>6.25E-2</c:v>
                </c:pt>
                <c:pt idx="31">
                  <c:v>0.23529411764705879</c:v>
                </c:pt>
                <c:pt idx="32">
                  <c:v>0</c:v>
                </c:pt>
                <c:pt idx="33">
                  <c:v>0.1</c:v>
                </c:pt>
                <c:pt idx="34">
                  <c:v>0.04</c:v>
                </c:pt>
                <c:pt idx="37">
                  <c:v>5.4054054054054057E-2</c:v>
                </c:pt>
                <c:pt idx="38">
                  <c:v>0.12676056338028169</c:v>
                </c:pt>
                <c:pt idx="39">
                  <c:v>5.5555555555555552E-2</c:v>
                </c:pt>
                <c:pt idx="40">
                  <c:v>0.04</c:v>
                </c:pt>
                <c:pt idx="41">
                  <c:v>0.14285714285714279</c:v>
                </c:pt>
                <c:pt idx="42">
                  <c:v>0</c:v>
                </c:pt>
                <c:pt idx="43">
                  <c:v>2.1739130434782612E-2</c:v>
                </c:pt>
                <c:pt idx="45">
                  <c:v>0</c:v>
                </c:pt>
                <c:pt idx="46">
                  <c:v>5.1724137931034482E-2</c:v>
                </c:pt>
                <c:pt idx="47">
                  <c:v>0.1153846153846154</c:v>
                </c:pt>
                <c:pt idx="48">
                  <c:v>4.2553191489361701E-2</c:v>
                </c:pt>
                <c:pt idx="49">
                  <c:v>0.11688311688311689</c:v>
                </c:pt>
                <c:pt idx="50">
                  <c:v>5.5555555555555552E-2</c:v>
                </c:pt>
                <c:pt idx="51">
                  <c:v>0.125</c:v>
                </c:pt>
                <c:pt idx="52">
                  <c:v>0</c:v>
                </c:pt>
                <c:pt idx="53">
                  <c:v>0.33333333333333331</c:v>
                </c:pt>
                <c:pt idx="55">
                  <c:v>0</c:v>
                </c:pt>
                <c:pt idx="56">
                  <c:v>0</c:v>
                </c:pt>
                <c:pt idx="57">
                  <c:v>2.6905829596412561E-2</c:v>
                </c:pt>
                <c:pt idx="58">
                  <c:v>0</c:v>
                </c:pt>
                <c:pt idx="59">
                  <c:v>3.3333333333333333E-2</c:v>
                </c:pt>
                <c:pt idx="60">
                  <c:v>0</c:v>
                </c:pt>
                <c:pt idx="61">
                  <c:v>0.12790697674418611</c:v>
                </c:pt>
                <c:pt idx="62">
                  <c:v>0.11678832116788319</c:v>
                </c:pt>
                <c:pt idx="63">
                  <c:v>0.1126760563380282</c:v>
                </c:pt>
                <c:pt idx="64">
                  <c:v>0</c:v>
                </c:pt>
                <c:pt idx="65">
                  <c:v>0.1111111111111111</c:v>
                </c:pt>
                <c:pt idx="66">
                  <c:v>0.21951219512195119</c:v>
                </c:pt>
                <c:pt idx="68">
                  <c:v>2.9126213592233011E-2</c:v>
                </c:pt>
                <c:pt idx="69">
                  <c:v>7.8014184397163122E-2</c:v>
                </c:pt>
                <c:pt idx="70">
                  <c:v>0.14285714285714279</c:v>
                </c:pt>
                <c:pt idx="71">
                  <c:v>7.792207792207792E-2</c:v>
                </c:pt>
                <c:pt idx="72">
                  <c:v>3.7383177570093462E-2</c:v>
                </c:pt>
                <c:pt idx="73">
                  <c:v>0.31159420289855072</c:v>
                </c:pt>
                <c:pt idx="74">
                  <c:v>6.8493150684931503E-2</c:v>
                </c:pt>
                <c:pt idx="75">
                  <c:v>3.2258064516129031E-2</c:v>
                </c:pt>
                <c:pt idx="76">
                  <c:v>2.0833333333333329E-2</c:v>
                </c:pt>
                <c:pt idx="77">
                  <c:v>0.17391304347826089</c:v>
                </c:pt>
                <c:pt idx="78">
                  <c:v>3.2967032967032968E-2</c:v>
                </c:pt>
                <c:pt idx="79">
                  <c:v>0.16666666666666671</c:v>
                </c:pt>
                <c:pt idx="80">
                  <c:v>0.5</c:v>
                </c:pt>
                <c:pt idx="81">
                  <c:v>0</c:v>
                </c:pt>
                <c:pt idx="82">
                  <c:v>1.6260162601626021E-2</c:v>
                </c:pt>
                <c:pt idx="85">
                  <c:v>0.1891891891891892</c:v>
                </c:pt>
                <c:pt idx="86">
                  <c:v>0.31818181818181818</c:v>
                </c:pt>
                <c:pt idx="87">
                  <c:v>4.3478260869565223E-2</c:v>
                </c:pt>
                <c:pt idx="88">
                  <c:v>4.5454545454545463E-2</c:v>
                </c:pt>
                <c:pt idx="89">
                  <c:v>3.0769230769230771E-2</c:v>
                </c:pt>
                <c:pt idx="90">
                  <c:v>0.04</c:v>
                </c:pt>
                <c:pt idx="91">
                  <c:v>0</c:v>
                </c:pt>
                <c:pt idx="92">
                  <c:v>0.02</c:v>
                </c:pt>
                <c:pt idx="93">
                  <c:v>0.14285714285714279</c:v>
                </c:pt>
                <c:pt idx="94">
                  <c:v>3.8461538461538457E-2</c:v>
                </c:pt>
                <c:pt idx="95">
                  <c:v>5.8823529411764712E-2</c:v>
                </c:pt>
                <c:pt idx="96">
                  <c:v>0</c:v>
                </c:pt>
                <c:pt idx="97">
                  <c:v>0.70370370370370372</c:v>
                </c:pt>
                <c:pt idx="98">
                  <c:v>0</c:v>
                </c:pt>
                <c:pt idx="99">
                  <c:v>0.1153846153846154</c:v>
                </c:pt>
                <c:pt idx="100">
                  <c:v>7.1428571428571425E-2</c:v>
                </c:pt>
                <c:pt idx="101">
                  <c:v>0</c:v>
                </c:pt>
                <c:pt idx="102">
                  <c:v>7.6923076923076927E-2</c:v>
                </c:pt>
                <c:pt idx="103">
                  <c:v>0</c:v>
                </c:pt>
                <c:pt idx="104">
                  <c:v>1.659751037344398E-2</c:v>
                </c:pt>
                <c:pt idx="105">
                  <c:v>2.5862068965517241E-2</c:v>
                </c:pt>
                <c:pt idx="106">
                  <c:v>0.3888888888888889</c:v>
                </c:pt>
                <c:pt idx="107">
                  <c:v>1.4492753623188409E-2</c:v>
                </c:pt>
                <c:pt idx="108">
                  <c:v>1.01010101010101E-2</c:v>
                </c:pt>
                <c:pt idx="109">
                  <c:v>0.1875</c:v>
                </c:pt>
                <c:pt idx="110">
                  <c:v>1.973684210526316E-2</c:v>
                </c:pt>
                <c:pt idx="111">
                  <c:v>0</c:v>
                </c:pt>
                <c:pt idx="112">
                  <c:v>6.9444444444444448E-2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1.8518518518518521E-2</c:v>
                </c:pt>
                <c:pt idx="117">
                  <c:v>0.38461538461538458</c:v>
                </c:pt>
                <c:pt idx="118">
                  <c:v>0.44444444444444442</c:v>
                </c:pt>
                <c:pt idx="119">
                  <c:v>0</c:v>
                </c:pt>
                <c:pt idx="120">
                  <c:v>2.8846153846153851E-2</c:v>
                </c:pt>
                <c:pt idx="121">
                  <c:v>1.4492753623188409E-2</c:v>
                </c:pt>
                <c:pt idx="122">
                  <c:v>0.1818181818181818</c:v>
                </c:pt>
                <c:pt idx="123">
                  <c:v>0</c:v>
                </c:pt>
                <c:pt idx="124">
                  <c:v>1.271186440677966E-2</c:v>
                </c:pt>
                <c:pt idx="125">
                  <c:v>3.1645569620253167E-2</c:v>
                </c:pt>
                <c:pt idx="126">
                  <c:v>0.10859728506787331</c:v>
                </c:pt>
                <c:pt idx="127">
                  <c:v>3.896103896103896E-2</c:v>
                </c:pt>
                <c:pt idx="128">
                  <c:v>0.1029411764705882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73120"/>
        <c:axId val="106373696"/>
      </c:scatterChart>
      <c:valAx>
        <c:axId val="106373120"/>
        <c:scaling>
          <c:orientation val="minMax"/>
        </c:scaling>
        <c:delete val="0"/>
        <c:axPos val="b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0"/>
              <a:lstStyle/>
              <a:p>
                <a:pPr lvl="0">
                  <a:defRPr sz="11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1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Average vegetation height (cm)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06373696"/>
        <c:crosses val="autoZero"/>
        <c:crossBetween val="between"/>
        <c:majorUnit val="35"/>
        <c:minorUnit val="17.5"/>
      </c:valAx>
      <c:valAx>
        <c:axId val="106373696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-5400000"/>
              <a:lstStyle/>
              <a:p>
                <a:pPr lvl="0">
                  <a:defRPr sz="10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0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% seedlings browsed during 2016 growing season</a:t>
                </a:r>
              </a:p>
            </c:rich>
          </c:tx>
          <c:overlay val="1"/>
        </c:title>
        <c:numFmt formatCode="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06373120"/>
        <c:crosses val="autoZero"/>
        <c:crossBetween val="between"/>
        <c:majorUnit val="0.25"/>
        <c:minorUnit val="0.1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plotVisOnly val="1"/>
    <c:dispBlanksAs val="gap"/>
    <c:showDLblsOverMax val="1"/>
  </c:chart>
  <c:spPr>
    <a:noFill/>
    <a:ln>
      <a:noFill/>
    </a:ln>
    <a:effectLst/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GB"/>
  <c:roundedCorners val="0"/>
  <c:style val="18"/>
  <c:chart>
    <c:title>
      <c:tx>
        <c:rich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r>
              <a:rPr lang="en-US" sz="1000" b="0" i="0" u="none" strike="noStrike">
                <a:solidFill>
                  <a:srgbClr val="000000"/>
                </a:solidFill>
                <a:effectLst/>
                <a:latin typeface="Helvetica"/>
              </a:rPr>
              <a:t>Figure 3: % of seedlings/saplings browsed in 12 months prior to 2016 survey</a:t>
            </a:r>
            <a:r>
              <a:rPr lang="en-US" sz="1000" b="0" i="0" u="none" strike="noStrike" baseline="0">
                <a:solidFill>
                  <a:srgbClr val="000000"/>
                </a:solidFill>
                <a:effectLst/>
                <a:latin typeface="Helvetica"/>
              </a:rPr>
              <a:t> </a:t>
            </a:r>
            <a:r>
              <a:rPr lang="en-US" sz="1000" b="0" i="0" u="none" strike="noStrike">
                <a:solidFill>
                  <a:srgbClr val="000000"/>
                </a:solidFill>
                <a:effectLst/>
                <a:latin typeface="Helvetica"/>
              </a:rPr>
              <a:t>on average vegetation height [cm]</a:t>
            </a:r>
          </a:p>
        </c:rich>
      </c:tx>
      <c:overlay val="1"/>
      <c:spPr>
        <a:noFill/>
        <a:effectLst/>
      </c:spPr>
    </c:title>
    <c:autoTitleDeleted val="0"/>
    <c:plotArea>
      <c:layout>
        <c:manualLayout>
          <c:layoutTarget val="inner"/>
          <c:xMode val="edge"/>
          <c:yMode val="edge"/>
          <c:x val="0.13367399999999999"/>
          <c:y val="0.113565"/>
          <c:w val="0.845248"/>
          <c:h val="0.765102999999999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'Correlation Av Veg Ht vs %age W'!$C$2</c:f>
              <c:strCache>
                <c:ptCount val="1"/>
                <c:pt idx="0">
                  <c:v>(Y) % browsed, past 12 months (woody shoots)</c:v>
                </c:pt>
              </c:strCache>
            </c:strRef>
          </c:tx>
          <c:spPr>
            <a:ln w="12700" cap="flat">
              <a:noFill/>
              <a:prstDash val="solid"/>
              <a:miter lim="400000"/>
            </a:ln>
            <a:effectLst/>
          </c:spPr>
          <c:marker>
            <c:symbol val="circle"/>
            <c:size val="6"/>
            <c:spPr>
              <a:solidFill>
                <a:srgbClr val="FFFFFF"/>
              </a:solidFill>
              <a:ln w="254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trendline>
            <c:spPr>
              <a:ln w="25400" cap="flat">
                <a:solidFill>
                  <a:srgbClr val="53ABFF"/>
                </a:solidFill>
                <a:prstDash val="solid"/>
                <a:miter lim="400000"/>
              </a:ln>
              <a:effectLst>
                <a:outerShdw blurRad="12700" dist="25400" dir="7320000" algn="tl">
                  <a:srgbClr val="000000">
                    <a:alpha val="25000"/>
                  </a:srgbClr>
                </a:outerShdw>
              </a:effectLst>
            </c:spPr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'Correlation Av Veg Ht vs %age W'!$B$3:$B$131</c:f>
              <c:numCache>
                <c:formatCode>General</c:formatCode>
                <c:ptCount val="129"/>
                <c:pt idx="0">
                  <c:v>45.4</c:v>
                </c:pt>
                <c:pt idx="1">
                  <c:v>47.2</c:v>
                </c:pt>
                <c:pt idx="2">
                  <c:v>39</c:v>
                </c:pt>
                <c:pt idx="3">
                  <c:v>35.799999999999997</c:v>
                </c:pt>
                <c:pt idx="4">
                  <c:v>125</c:v>
                </c:pt>
                <c:pt idx="5">
                  <c:v>42.6</c:v>
                </c:pt>
                <c:pt idx="6">
                  <c:v>43.4</c:v>
                </c:pt>
                <c:pt idx="7">
                  <c:v>60.6</c:v>
                </c:pt>
                <c:pt idx="8">
                  <c:v>49.8</c:v>
                </c:pt>
                <c:pt idx="9">
                  <c:v>27</c:v>
                </c:pt>
                <c:pt idx="10">
                  <c:v>29</c:v>
                </c:pt>
                <c:pt idx="11">
                  <c:v>47.8</c:v>
                </c:pt>
                <c:pt idx="12">
                  <c:v>45.4</c:v>
                </c:pt>
                <c:pt idx="13">
                  <c:v>62</c:v>
                </c:pt>
                <c:pt idx="14">
                  <c:v>29.6</c:v>
                </c:pt>
                <c:pt idx="15">
                  <c:v>104</c:v>
                </c:pt>
                <c:pt idx="16">
                  <c:v>34.6</c:v>
                </c:pt>
                <c:pt idx="17">
                  <c:v>111.25</c:v>
                </c:pt>
                <c:pt idx="18">
                  <c:v>39.25</c:v>
                </c:pt>
                <c:pt idx="19">
                  <c:v>30.8</c:v>
                </c:pt>
                <c:pt idx="20">
                  <c:v>33.200000000000003</c:v>
                </c:pt>
                <c:pt idx="21">
                  <c:v>65</c:v>
                </c:pt>
                <c:pt idx="22">
                  <c:v>50.4</c:v>
                </c:pt>
                <c:pt idx="23" formatCode="0">
                  <c:v>57.4</c:v>
                </c:pt>
                <c:pt idx="24">
                  <c:v>131</c:v>
                </c:pt>
                <c:pt idx="25">
                  <c:v>140</c:v>
                </c:pt>
                <c:pt idx="26">
                  <c:v>109</c:v>
                </c:pt>
                <c:pt idx="27">
                  <c:v>88</c:v>
                </c:pt>
                <c:pt idx="28">
                  <c:v>99</c:v>
                </c:pt>
                <c:pt idx="29">
                  <c:v>67.599999999999994</c:v>
                </c:pt>
                <c:pt idx="30">
                  <c:v>48.2</c:v>
                </c:pt>
                <c:pt idx="31">
                  <c:v>56.4</c:v>
                </c:pt>
                <c:pt idx="32">
                  <c:v>42</c:v>
                </c:pt>
                <c:pt idx="33">
                  <c:v>31.6</c:v>
                </c:pt>
                <c:pt idx="34">
                  <c:v>47</c:v>
                </c:pt>
                <c:pt idx="37">
                  <c:v>29.6</c:v>
                </c:pt>
                <c:pt idx="38">
                  <c:v>51.4</c:v>
                </c:pt>
                <c:pt idx="39">
                  <c:v>22.6</c:v>
                </c:pt>
                <c:pt idx="40">
                  <c:v>33.75</c:v>
                </c:pt>
                <c:pt idx="41">
                  <c:v>19.2</c:v>
                </c:pt>
                <c:pt idx="42">
                  <c:v>40.75</c:v>
                </c:pt>
                <c:pt idx="43">
                  <c:v>42.6</c:v>
                </c:pt>
                <c:pt idx="45">
                  <c:v>39</c:v>
                </c:pt>
                <c:pt idx="46">
                  <c:v>57</c:v>
                </c:pt>
                <c:pt idx="47">
                  <c:v>38.4</c:v>
                </c:pt>
                <c:pt idx="48">
                  <c:v>35.799999999999997</c:v>
                </c:pt>
                <c:pt idx="49">
                  <c:v>32.799999999999997</c:v>
                </c:pt>
                <c:pt idx="50">
                  <c:v>45</c:v>
                </c:pt>
                <c:pt idx="51">
                  <c:v>55.75</c:v>
                </c:pt>
                <c:pt idx="52">
                  <c:v>43.6</c:v>
                </c:pt>
                <c:pt idx="53">
                  <c:v>39.200000000000003</c:v>
                </c:pt>
                <c:pt idx="55">
                  <c:v>44.4</c:v>
                </c:pt>
                <c:pt idx="56">
                  <c:v>31.2</c:v>
                </c:pt>
                <c:pt idx="57">
                  <c:v>20.8</c:v>
                </c:pt>
                <c:pt idx="58">
                  <c:v>41.75</c:v>
                </c:pt>
                <c:pt idx="59">
                  <c:v>31.4</c:v>
                </c:pt>
                <c:pt idx="60">
                  <c:v>77</c:v>
                </c:pt>
                <c:pt idx="61">
                  <c:v>39.4</c:v>
                </c:pt>
                <c:pt idx="62">
                  <c:v>37</c:v>
                </c:pt>
                <c:pt idx="63">
                  <c:v>63.6</c:v>
                </c:pt>
                <c:pt idx="64">
                  <c:v>31.6</c:v>
                </c:pt>
                <c:pt idx="65">
                  <c:v>38</c:v>
                </c:pt>
                <c:pt idx="66">
                  <c:v>38.200000000000003</c:v>
                </c:pt>
                <c:pt idx="68">
                  <c:v>38.200000000000003</c:v>
                </c:pt>
                <c:pt idx="69">
                  <c:v>21</c:v>
                </c:pt>
                <c:pt idx="70">
                  <c:v>29.6</c:v>
                </c:pt>
                <c:pt idx="71">
                  <c:v>73</c:v>
                </c:pt>
                <c:pt idx="72">
                  <c:v>47.2</c:v>
                </c:pt>
                <c:pt idx="73">
                  <c:v>52.75</c:v>
                </c:pt>
                <c:pt idx="74">
                  <c:v>40.4</c:v>
                </c:pt>
                <c:pt idx="75">
                  <c:v>34.200000000000003</c:v>
                </c:pt>
                <c:pt idx="76">
                  <c:v>40.200000000000003</c:v>
                </c:pt>
                <c:pt idx="77">
                  <c:v>35.6</c:v>
                </c:pt>
                <c:pt idx="78">
                  <c:v>43</c:v>
                </c:pt>
                <c:pt idx="79">
                  <c:v>47.4</c:v>
                </c:pt>
                <c:pt idx="80">
                  <c:v>96.4</c:v>
                </c:pt>
                <c:pt idx="81">
                  <c:v>53</c:v>
                </c:pt>
                <c:pt idx="82">
                  <c:v>39.6</c:v>
                </c:pt>
                <c:pt idx="85">
                  <c:v>43.6</c:v>
                </c:pt>
                <c:pt idx="86">
                  <c:v>79</c:v>
                </c:pt>
                <c:pt idx="87">
                  <c:v>27.4</c:v>
                </c:pt>
                <c:pt idx="88">
                  <c:v>28</c:v>
                </c:pt>
                <c:pt idx="89">
                  <c:v>44.6</c:v>
                </c:pt>
                <c:pt idx="90">
                  <c:v>45.4</c:v>
                </c:pt>
                <c:pt idx="91">
                  <c:v>39.25</c:v>
                </c:pt>
                <c:pt idx="92">
                  <c:v>47.2</c:v>
                </c:pt>
                <c:pt idx="93">
                  <c:v>40.4</c:v>
                </c:pt>
                <c:pt idx="94">
                  <c:v>63</c:v>
                </c:pt>
                <c:pt idx="95">
                  <c:v>43.6</c:v>
                </c:pt>
                <c:pt idx="96">
                  <c:v>31.2</c:v>
                </c:pt>
                <c:pt idx="97">
                  <c:v>75</c:v>
                </c:pt>
                <c:pt idx="98">
                  <c:v>120.8</c:v>
                </c:pt>
                <c:pt idx="99">
                  <c:v>47.2</c:v>
                </c:pt>
                <c:pt idx="100">
                  <c:v>32.6</c:v>
                </c:pt>
                <c:pt idx="101">
                  <c:v>50.4</c:v>
                </c:pt>
                <c:pt idx="102">
                  <c:v>41.4</c:v>
                </c:pt>
                <c:pt idx="103">
                  <c:v>34</c:v>
                </c:pt>
                <c:pt idx="104">
                  <c:v>82.2</c:v>
                </c:pt>
                <c:pt idx="105">
                  <c:v>34.4</c:v>
                </c:pt>
                <c:pt idx="106">
                  <c:v>62.25</c:v>
                </c:pt>
                <c:pt idx="107">
                  <c:v>32</c:v>
                </c:pt>
                <c:pt idx="108">
                  <c:v>61.8</c:v>
                </c:pt>
                <c:pt idx="109">
                  <c:v>67</c:v>
                </c:pt>
                <c:pt idx="110">
                  <c:v>56</c:v>
                </c:pt>
                <c:pt idx="111">
                  <c:v>27.8</c:v>
                </c:pt>
                <c:pt idx="112">
                  <c:v>39.75</c:v>
                </c:pt>
                <c:pt idx="113">
                  <c:v>41.6</c:v>
                </c:pt>
                <c:pt idx="114">
                  <c:v>46.6</c:v>
                </c:pt>
                <c:pt idx="115">
                  <c:v>29.4</c:v>
                </c:pt>
                <c:pt idx="116">
                  <c:v>60</c:v>
                </c:pt>
                <c:pt idx="117">
                  <c:v>35.200000000000003</c:v>
                </c:pt>
                <c:pt idx="118">
                  <c:v>52.6</c:v>
                </c:pt>
                <c:pt idx="119">
                  <c:v>30.2</c:v>
                </c:pt>
                <c:pt idx="120">
                  <c:v>53.8</c:v>
                </c:pt>
                <c:pt idx="121">
                  <c:v>26</c:v>
                </c:pt>
                <c:pt idx="122">
                  <c:v>33.4</c:v>
                </c:pt>
                <c:pt idx="123">
                  <c:v>28.4</c:v>
                </c:pt>
                <c:pt idx="124">
                  <c:v>61</c:v>
                </c:pt>
                <c:pt idx="125">
                  <c:v>55</c:v>
                </c:pt>
                <c:pt idx="126">
                  <c:v>45.8</c:v>
                </c:pt>
                <c:pt idx="127">
                  <c:v>69</c:v>
                </c:pt>
                <c:pt idx="128">
                  <c:v>45.4</c:v>
                </c:pt>
              </c:numCache>
            </c:numRef>
          </c:xVal>
          <c:yVal>
            <c:numRef>
              <c:f>'Correlation Av Veg Ht vs %age W'!$C$3:$C$131</c:f>
              <c:numCache>
                <c:formatCode>0%</c:formatCode>
                <c:ptCount val="129"/>
                <c:pt idx="0">
                  <c:v>0.83720930232558144</c:v>
                </c:pt>
                <c:pt idx="1">
                  <c:v>0</c:v>
                </c:pt>
                <c:pt idx="2">
                  <c:v>0.34090909090909088</c:v>
                </c:pt>
                <c:pt idx="3">
                  <c:v>1</c:v>
                </c:pt>
                <c:pt idx="4">
                  <c:v>0</c:v>
                </c:pt>
                <c:pt idx="5">
                  <c:v>0.88888888888888884</c:v>
                </c:pt>
                <c:pt idx="6">
                  <c:v>0.6097560975609756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6.3829787234042548E-2</c:v>
                </c:pt>
                <c:pt idx="11">
                  <c:v>0.9285714285714286</c:v>
                </c:pt>
                <c:pt idx="12">
                  <c:v>0.7857142857142857</c:v>
                </c:pt>
                <c:pt idx="13">
                  <c:v>0.52631578947368418</c:v>
                </c:pt>
                <c:pt idx="14">
                  <c:v>0.71568627450980393</c:v>
                </c:pt>
                <c:pt idx="15">
                  <c:v>0.55000000000000004</c:v>
                </c:pt>
                <c:pt idx="16">
                  <c:v>0.49152542372881358</c:v>
                </c:pt>
                <c:pt idx="17">
                  <c:v>0.16666666666666671</c:v>
                </c:pt>
                <c:pt idx="18">
                  <c:v>0.73575129533678751</c:v>
                </c:pt>
                <c:pt idx="19">
                  <c:v>0.29166666666666669</c:v>
                </c:pt>
                <c:pt idx="20">
                  <c:v>0.91304347826086951</c:v>
                </c:pt>
                <c:pt idx="21">
                  <c:v>0.8571428571428571</c:v>
                </c:pt>
                <c:pt idx="22">
                  <c:v>0.73809523809523814</c:v>
                </c:pt>
                <c:pt idx="23">
                  <c:v>0.48421052631578948</c:v>
                </c:pt>
                <c:pt idx="24">
                  <c:v>0.79245283018867929</c:v>
                </c:pt>
                <c:pt idx="25">
                  <c:v>1</c:v>
                </c:pt>
                <c:pt idx="26">
                  <c:v>0.60747663551401865</c:v>
                </c:pt>
                <c:pt idx="27">
                  <c:v>0.978494623655914</c:v>
                </c:pt>
                <c:pt idx="28">
                  <c:v>0</c:v>
                </c:pt>
                <c:pt idx="29">
                  <c:v>0.72307692307692306</c:v>
                </c:pt>
                <c:pt idx="30">
                  <c:v>0.91666666666666663</c:v>
                </c:pt>
                <c:pt idx="31">
                  <c:v>0.8</c:v>
                </c:pt>
                <c:pt idx="32">
                  <c:v>0.52380952380952384</c:v>
                </c:pt>
                <c:pt idx="33">
                  <c:v>0.74</c:v>
                </c:pt>
                <c:pt idx="34">
                  <c:v>0.56000000000000005</c:v>
                </c:pt>
                <c:pt idx="37">
                  <c:v>0.27027027027027029</c:v>
                </c:pt>
                <c:pt idx="38">
                  <c:v>0.49295774647887319</c:v>
                </c:pt>
                <c:pt idx="39">
                  <c:v>0.61111111111111116</c:v>
                </c:pt>
                <c:pt idx="40">
                  <c:v>0.64</c:v>
                </c:pt>
                <c:pt idx="41">
                  <c:v>0.2857142857142857</c:v>
                </c:pt>
                <c:pt idx="42">
                  <c:v>0</c:v>
                </c:pt>
                <c:pt idx="43">
                  <c:v>0.73913043478260865</c:v>
                </c:pt>
                <c:pt idx="45">
                  <c:v>0</c:v>
                </c:pt>
                <c:pt idx="46">
                  <c:v>0.56896551724137934</c:v>
                </c:pt>
                <c:pt idx="47">
                  <c:v>0.46153846153846162</c:v>
                </c:pt>
                <c:pt idx="48">
                  <c:v>0.1276595744680851</c:v>
                </c:pt>
                <c:pt idx="49">
                  <c:v>0.8441558441558441</c:v>
                </c:pt>
                <c:pt idx="50">
                  <c:v>0.33333333333333331</c:v>
                </c:pt>
                <c:pt idx="51">
                  <c:v>0.6875</c:v>
                </c:pt>
                <c:pt idx="52">
                  <c:v>0.3125</c:v>
                </c:pt>
                <c:pt idx="53">
                  <c:v>0.8666666666666667</c:v>
                </c:pt>
                <c:pt idx="55">
                  <c:v>0.52380952380952384</c:v>
                </c:pt>
                <c:pt idx="56">
                  <c:v>0.23076923076923081</c:v>
                </c:pt>
                <c:pt idx="57">
                  <c:v>0.21524663677130049</c:v>
                </c:pt>
                <c:pt idx="58">
                  <c:v>0.28000000000000003</c:v>
                </c:pt>
                <c:pt idx="59">
                  <c:v>0.1333333333333333</c:v>
                </c:pt>
                <c:pt idx="60">
                  <c:v>0</c:v>
                </c:pt>
                <c:pt idx="61">
                  <c:v>0.7441860465116279</c:v>
                </c:pt>
                <c:pt idx="62">
                  <c:v>0.70802919708029199</c:v>
                </c:pt>
                <c:pt idx="63">
                  <c:v>0.52112676056338025</c:v>
                </c:pt>
                <c:pt idx="64">
                  <c:v>0</c:v>
                </c:pt>
                <c:pt idx="65">
                  <c:v>0.97777777777777775</c:v>
                </c:pt>
                <c:pt idx="66">
                  <c:v>0.73170731707317072</c:v>
                </c:pt>
                <c:pt idx="68">
                  <c:v>0.40776699029126212</c:v>
                </c:pt>
                <c:pt idx="69">
                  <c:v>0.36879432624113467</c:v>
                </c:pt>
                <c:pt idx="70">
                  <c:v>0.33333333333333331</c:v>
                </c:pt>
                <c:pt idx="71">
                  <c:v>0.33766233766233772</c:v>
                </c:pt>
                <c:pt idx="72">
                  <c:v>0.22429906542056069</c:v>
                </c:pt>
                <c:pt idx="73">
                  <c:v>0.89130434782608692</c:v>
                </c:pt>
                <c:pt idx="74">
                  <c:v>0.19178082191780821</c:v>
                </c:pt>
                <c:pt idx="75">
                  <c:v>0.36559139784946237</c:v>
                </c:pt>
                <c:pt idx="76">
                  <c:v>0.36458333333333331</c:v>
                </c:pt>
                <c:pt idx="77">
                  <c:v>0.63043478260869568</c:v>
                </c:pt>
                <c:pt idx="78">
                  <c:v>0.48351648351648352</c:v>
                </c:pt>
                <c:pt idx="79">
                  <c:v>0.83333333333333337</c:v>
                </c:pt>
                <c:pt idx="80">
                  <c:v>0.83333333333333337</c:v>
                </c:pt>
                <c:pt idx="81">
                  <c:v>8.9041095890410954E-2</c:v>
                </c:pt>
                <c:pt idx="82">
                  <c:v>0.95121951219512191</c:v>
                </c:pt>
                <c:pt idx="85">
                  <c:v>0.72972972972972971</c:v>
                </c:pt>
                <c:pt idx="86">
                  <c:v>0.90909090909090906</c:v>
                </c:pt>
                <c:pt idx="87">
                  <c:v>0.95652173913043481</c:v>
                </c:pt>
                <c:pt idx="88">
                  <c:v>0.57954545454545459</c:v>
                </c:pt>
                <c:pt idx="89">
                  <c:v>0.26153846153846161</c:v>
                </c:pt>
                <c:pt idx="90">
                  <c:v>0.96</c:v>
                </c:pt>
                <c:pt idx="91">
                  <c:v>8.6206896551724144E-2</c:v>
                </c:pt>
                <c:pt idx="92">
                  <c:v>0.18</c:v>
                </c:pt>
                <c:pt idx="93">
                  <c:v>0.38095238095238088</c:v>
                </c:pt>
                <c:pt idx="94">
                  <c:v>0.80769230769230771</c:v>
                </c:pt>
                <c:pt idx="95">
                  <c:v>0.54411764705882348</c:v>
                </c:pt>
                <c:pt idx="96">
                  <c:v>0</c:v>
                </c:pt>
                <c:pt idx="97">
                  <c:v>0.92592592592592593</c:v>
                </c:pt>
                <c:pt idx="98">
                  <c:v>0</c:v>
                </c:pt>
                <c:pt idx="99">
                  <c:v>0.69230769230769229</c:v>
                </c:pt>
                <c:pt idx="100">
                  <c:v>0.2857142857142857</c:v>
                </c:pt>
                <c:pt idx="101">
                  <c:v>0.47826086956521741</c:v>
                </c:pt>
                <c:pt idx="102">
                  <c:v>0.84615384615384615</c:v>
                </c:pt>
                <c:pt idx="103">
                  <c:v>0.23076923076923081</c:v>
                </c:pt>
                <c:pt idx="104">
                  <c:v>0.24896265560165981</c:v>
                </c:pt>
                <c:pt idx="105">
                  <c:v>0.25</c:v>
                </c:pt>
                <c:pt idx="106">
                  <c:v>0.77777777777777779</c:v>
                </c:pt>
                <c:pt idx="107">
                  <c:v>0.50724637681159424</c:v>
                </c:pt>
                <c:pt idx="108">
                  <c:v>0.74747474747474751</c:v>
                </c:pt>
                <c:pt idx="109">
                  <c:v>0.78125</c:v>
                </c:pt>
                <c:pt idx="110">
                  <c:v>0.97368421052631582</c:v>
                </c:pt>
                <c:pt idx="111">
                  <c:v>0.5</c:v>
                </c:pt>
                <c:pt idx="112">
                  <c:v>0.31944444444444442</c:v>
                </c:pt>
                <c:pt idx="113">
                  <c:v>1</c:v>
                </c:pt>
                <c:pt idx="114">
                  <c:v>0.45454545454545447</c:v>
                </c:pt>
                <c:pt idx="115">
                  <c:v>0.31034482758620691</c:v>
                </c:pt>
                <c:pt idx="116">
                  <c:v>0.37037037037037029</c:v>
                </c:pt>
                <c:pt idx="117">
                  <c:v>0.76923076923076927</c:v>
                </c:pt>
                <c:pt idx="118">
                  <c:v>1</c:v>
                </c:pt>
                <c:pt idx="119">
                  <c:v>0.34615384615384609</c:v>
                </c:pt>
                <c:pt idx="120">
                  <c:v>0.98076923076923073</c:v>
                </c:pt>
                <c:pt idx="121">
                  <c:v>0.29710144927536231</c:v>
                </c:pt>
                <c:pt idx="122">
                  <c:v>1</c:v>
                </c:pt>
                <c:pt idx="123">
                  <c:v>1</c:v>
                </c:pt>
                <c:pt idx="124">
                  <c:v>0.52118644067796616</c:v>
                </c:pt>
                <c:pt idx="125">
                  <c:v>0.66455696202531644</c:v>
                </c:pt>
                <c:pt idx="126">
                  <c:v>0.80995475113122173</c:v>
                </c:pt>
                <c:pt idx="127">
                  <c:v>0.46753246753246752</c:v>
                </c:pt>
                <c:pt idx="128">
                  <c:v>0.66176470588235292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76576"/>
        <c:axId val="106377152"/>
      </c:scatterChart>
      <c:valAx>
        <c:axId val="106376576"/>
        <c:scaling>
          <c:orientation val="minMax"/>
        </c:scaling>
        <c:delete val="0"/>
        <c:axPos val="b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0"/>
              <a:lstStyle/>
              <a:p>
                <a:pPr lvl="0">
                  <a:defRPr sz="11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1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Average vegetation height [cm]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06377152"/>
        <c:crosses val="autoZero"/>
        <c:crossBetween val="between"/>
        <c:majorUnit val="35"/>
        <c:minorUnit val="17.5"/>
      </c:valAx>
      <c:valAx>
        <c:axId val="106377152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-5400000"/>
              <a:lstStyle/>
              <a:p>
                <a:pPr lvl="0">
                  <a:defRPr sz="11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1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% of seedlings/saplings browsed</a:t>
                </a:r>
              </a:p>
            </c:rich>
          </c:tx>
          <c:overlay val="1"/>
        </c:title>
        <c:numFmt formatCode="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06376576"/>
        <c:crosses val="autoZero"/>
        <c:crossBetween val="between"/>
        <c:majorUnit val="0.25"/>
        <c:minorUnit val="0.1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plotVisOnly val="1"/>
    <c:dispBlanksAs val="gap"/>
    <c:showDLblsOverMax val="1"/>
  </c:chart>
  <c:spPr>
    <a:noFill/>
    <a:ln>
      <a:noFill/>
    </a:ln>
    <a:effectLst/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GB"/>
  <c:roundedCorners val="0"/>
  <c:style val="18"/>
  <c:chart>
    <c:title>
      <c:tx>
        <c:rich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r>
              <a:rPr lang="en-US" sz="1000" b="0" i="0" u="none" strike="noStrike">
                <a:solidFill>
                  <a:srgbClr val="000000"/>
                </a:solidFill>
                <a:effectLst/>
                <a:latin typeface="Helvetica"/>
              </a:rPr>
              <a:t>Figure 2: stocking [stems/ha] (seedlings &amp; saplings combined) on average field layer vegetation height [cm]</a:t>
            </a:r>
          </a:p>
        </c:rich>
      </c:tx>
      <c:overlay val="1"/>
      <c:spPr>
        <a:noFill/>
        <a:effectLst/>
      </c:spPr>
    </c:title>
    <c:autoTitleDeleted val="0"/>
    <c:plotArea>
      <c:layout>
        <c:manualLayout>
          <c:layoutTarget val="inner"/>
          <c:xMode val="edge"/>
          <c:yMode val="edge"/>
          <c:x val="0.13899300000000001"/>
          <c:y val="0.113924"/>
          <c:w val="0.83992900000000004"/>
          <c:h val="0.767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'Correlation Av Veg Ht vs Stocki'!$C$2</c:f>
              <c:strCache>
                <c:ptCount val="1"/>
                <c:pt idx="0">
                  <c:v>(Y)Total stocking (stems/ha):</c:v>
                </c:pt>
              </c:strCache>
            </c:strRef>
          </c:tx>
          <c:spPr>
            <a:ln w="12700" cap="flat">
              <a:noFill/>
              <a:prstDash val="solid"/>
              <a:miter lim="400000"/>
            </a:ln>
            <a:effectLst/>
          </c:spPr>
          <c:marker>
            <c:symbol val="circle"/>
            <c:size val="6"/>
            <c:spPr>
              <a:solidFill>
                <a:srgbClr val="FFFFFF"/>
              </a:solidFill>
              <a:ln w="254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trendline>
            <c:spPr>
              <a:ln w="25400" cap="flat">
                <a:solidFill>
                  <a:srgbClr val="53ABFF"/>
                </a:solidFill>
                <a:prstDash val="solid"/>
                <a:miter lim="400000"/>
              </a:ln>
              <a:effectLst>
                <a:outerShdw blurRad="12700" dist="25400" dir="7320000" algn="tl">
                  <a:srgbClr val="000000">
                    <a:alpha val="25000"/>
                  </a:srgbClr>
                </a:outerShdw>
              </a:effectLst>
            </c:spPr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'Correlation Av Veg Ht vs Stocki'!$B$3:$B$131</c:f>
              <c:numCache>
                <c:formatCode>General</c:formatCode>
                <c:ptCount val="129"/>
                <c:pt idx="0">
                  <c:v>45.4</c:v>
                </c:pt>
                <c:pt idx="1">
                  <c:v>47.2</c:v>
                </c:pt>
                <c:pt idx="2">
                  <c:v>39</c:v>
                </c:pt>
                <c:pt idx="3">
                  <c:v>35.799999999999997</c:v>
                </c:pt>
                <c:pt idx="4">
                  <c:v>125</c:v>
                </c:pt>
                <c:pt idx="5">
                  <c:v>42.6</c:v>
                </c:pt>
                <c:pt idx="6">
                  <c:v>43.4</c:v>
                </c:pt>
                <c:pt idx="7">
                  <c:v>60.6</c:v>
                </c:pt>
                <c:pt idx="8">
                  <c:v>49.8</c:v>
                </c:pt>
                <c:pt idx="9">
                  <c:v>27</c:v>
                </c:pt>
                <c:pt idx="10">
                  <c:v>29</c:v>
                </c:pt>
                <c:pt idx="11">
                  <c:v>47.8</c:v>
                </c:pt>
                <c:pt idx="12">
                  <c:v>45.4</c:v>
                </c:pt>
                <c:pt idx="13">
                  <c:v>62</c:v>
                </c:pt>
                <c:pt idx="14">
                  <c:v>29.6</c:v>
                </c:pt>
                <c:pt idx="15">
                  <c:v>104</c:v>
                </c:pt>
                <c:pt idx="16">
                  <c:v>34.6</c:v>
                </c:pt>
                <c:pt idx="17">
                  <c:v>111.25</c:v>
                </c:pt>
                <c:pt idx="18">
                  <c:v>39.25</c:v>
                </c:pt>
                <c:pt idx="19">
                  <c:v>30.8</c:v>
                </c:pt>
                <c:pt idx="20">
                  <c:v>33.200000000000003</c:v>
                </c:pt>
                <c:pt idx="21">
                  <c:v>65</c:v>
                </c:pt>
                <c:pt idx="22">
                  <c:v>50.4</c:v>
                </c:pt>
                <c:pt idx="23" formatCode="0">
                  <c:v>57.4</c:v>
                </c:pt>
                <c:pt idx="24">
                  <c:v>131</c:v>
                </c:pt>
                <c:pt idx="25">
                  <c:v>140</c:v>
                </c:pt>
                <c:pt idx="26">
                  <c:v>109</c:v>
                </c:pt>
                <c:pt idx="27">
                  <c:v>88</c:v>
                </c:pt>
                <c:pt idx="28">
                  <c:v>99</c:v>
                </c:pt>
                <c:pt idx="29">
                  <c:v>67.599999999999994</c:v>
                </c:pt>
                <c:pt idx="30">
                  <c:v>48.2</c:v>
                </c:pt>
                <c:pt idx="31">
                  <c:v>56.4</c:v>
                </c:pt>
                <c:pt idx="32">
                  <c:v>42</c:v>
                </c:pt>
                <c:pt idx="33">
                  <c:v>31.6</c:v>
                </c:pt>
                <c:pt idx="34">
                  <c:v>47</c:v>
                </c:pt>
                <c:pt idx="37">
                  <c:v>29.6</c:v>
                </c:pt>
                <c:pt idx="38">
                  <c:v>51.4</c:v>
                </c:pt>
                <c:pt idx="39">
                  <c:v>22.6</c:v>
                </c:pt>
                <c:pt idx="40">
                  <c:v>33.75</c:v>
                </c:pt>
                <c:pt idx="41">
                  <c:v>19.2</c:v>
                </c:pt>
                <c:pt idx="42">
                  <c:v>40.75</c:v>
                </c:pt>
                <c:pt idx="43">
                  <c:v>42.6</c:v>
                </c:pt>
                <c:pt idx="45">
                  <c:v>39</c:v>
                </c:pt>
                <c:pt idx="46">
                  <c:v>57</c:v>
                </c:pt>
                <c:pt idx="47">
                  <c:v>38.4</c:v>
                </c:pt>
                <c:pt idx="48">
                  <c:v>35.799999999999997</c:v>
                </c:pt>
                <c:pt idx="49">
                  <c:v>32.799999999999997</c:v>
                </c:pt>
                <c:pt idx="50">
                  <c:v>45</c:v>
                </c:pt>
                <c:pt idx="51">
                  <c:v>55.75</c:v>
                </c:pt>
                <c:pt idx="52">
                  <c:v>43.6</c:v>
                </c:pt>
                <c:pt idx="53">
                  <c:v>39.200000000000003</c:v>
                </c:pt>
                <c:pt idx="55">
                  <c:v>44.4</c:v>
                </c:pt>
                <c:pt idx="56">
                  <c:v>31.2</c:v>
                </c:pt>
                <c:pt idx="57">
                  <c:v>20.8</c:v>
                </c:pt>
                <c:pt idx="58">
                  <c:v>41.75</c:v>
                </c:pt>
                <c:pt idx="59">
                  <c:v>31.4</c:v>
                </c:pt>
                <c:pt idx="60">
                  <c:v>77</c:v>
                </c:pt>
                <c:pt idx="61">
                  <c:v>39.4</c:v>
                </c:pt>
                <c:pt idx="62">
                  <c:v>37</c:v>
                </c:pt>
                <c:pt idx="63">
                  <c:v>63.6</c:v>
                </c:pt>
                <c:pt idx="64">
                  <c:v>31.6</c:v>
                </c:pt>
                <c:pt idx="65">
                  <c:v>38</c:v>
                </c:pt>
                <c:pt idx="66">
                  <c:v>38.200000000000003</c:v>
                </c:pt>
                <c:pt idx="68">
                  <c:v>38.200000000000003</c:v>
                </c:pt>
                <c:pt idx="69">
                  <c:v>21</c:v>
                </c:pt>
                <c:pt idx="70">
                  <c:v>29.6</c:v>
                </c:pt>
                <c:pt idx="71">
                  <c:v>73</c:v>
                </c:pt>
                <c:pt idx="72">
                  <c:v>47.2</c:v>
                </c:pt>
                <c:pt idx="73">
                  <c:v>52.75</c:v>
                </c:pt>
                <c:pt idx="74">
                  <c:v>40.4</c:v>
                </c:pt>
                <c:pt idx="75">
                  <c:v>34.200000000000003</c:v>
                </c:pt>
                <c:pt idx="76">
                  <c:v>40.200000000000003</c:v>
                </c:pt>
                <c:pt idx="77">
                  <c:v>35.6</c:v>
                </c:pt>
                <c:pt idx="78">
                  <c:v>43</c:v>
                </c:pt>
                <c:pt idx="79">
                  <c:v>47.4</c:v>
                </c:pt>
                <c:pt idx="80">
                  <c:v>96.4</c:v>
                </c:pt>
                <c:pt idx="81">
                  <c:v>53</c:v>
                </c:pt>
                <c:pt idx="82">
                  <c:v>39.6</c:v>
                </c:pt>
                <c:pt idx="85">
                  <c:v>43.6</c:v>
                </c:pt>
                <c:pt idx="86">
                  <c:v>79</c:v>
                </c:pt>
                <c:pt idx="87">
                  <c:v>27.4</c:v>
                </c:pt>
                <c:pt idx="88">
                  <c:v>28</c:v>
                </c:pt>
                <c:pt idx="89">
                  <c:v>44.6</c:v>
                </c:pt>
                <c:pt idx="90">
                  <c:v>45.4</c:v>
                </c:pt>
                <c:pt idx="91">
                  <c:v>39.25</c:v>
                </c:pt>
                <c:pt idx="92">
                  <c:v>47.2</c:v>
                </c:pt>
                <c:pt idx="93">
                  <c:v>40.4</c:v>
                </c:pt>
                <c:pt idx="94">
                  <c:v>63</c:v>
                </c:pt>
                <c:pt idx="95">
                  <c:v>43.6</c:v>
                </c:pt>
                <c:pt idx="96">
                  <c:v>31.2</c:v>
                </c:pt>
                <c:pt idx="97">
                  <c:v>75</c:v>
                </c:pt>
                <c:pt idx="98">
                  <c:v>120.8</c:v>
                </c:pt>
                <c:pt idx="99">
                  <c:v>47.2</c:v>
                </c:pt>
                <c:pt idx="100">
                  <c:v>32.6</c:v>
                </c:pt>
                <c:pt idx="101">
                  <c:v>50.4</c:v>
                </c:pt>
                <c:pt idx="102">
                  <c:v>41.4</c:v>
                </c:pt>
                <c:pt idx="103">
                  <c:v>34</c:v>
                </c:pt>
                <c:pt idx="104">
                  <c:v>82.2</c:v>
                </c:pt>
                <c:pt idx="105">
                  <c:v>34.4</c:v>
                </c:pt>
                <c:pt idx="106">
                  <c:v>62.25</c:v>
                </c:pt>
                <c:pt idx="107">
                  <c:v>32</c:v>
                </c:pt>
                <c:pt idx="108">
                  <c:v>61.8</c:v>
                </c:pt>
                <c:pt idx="109">
                  <c:v>67</c:v>
                </c:pt>
                <c:pt idx="110">
                  <c:v>56</c:v>
                </c:pt>
                <c:pt idx="111">
                  <c:v>27.8</c:v>
                </c:pt>
                <c:pt idx="112">
                  <c:v>39.75</c:v>
                </c:pt>
                <c:pt idx="113">
                  <c:v>41.6</c:v>
                </c:pt>
                <c:pt idx="114">
                  <c:v>46.6</c:v>
                </c:pt>
                <c:pt idx="115">
                  <c:v>29.4</c:v>
                </c:pt>
                <c:pt idx="116">
                  <c:v>60</c:v>
                </c:pt>
                <c:pt idx="117">
                  <c:v>35.200000000000003</c:v>
                </c:pt>
                <c:pt idx="118">
                  <c:v>52.6</c:v>
                </c:pt>
                <c:pt idx="119">
                  <c:v>30.2</c:v>
                </c:pt>
                <c:pt idx="120">
                  <c:v>53.8</c:v>
                </c:pt>
                <c:pt idx="121">
                  <c:v>26</c:v>
                </c:pt>
                <c:pt idx="122">
                  <c:v>33.4</c:v>
                </c:pt>
                <c:pt idx="123">
                  <c:v>28.4</c:v>
                </c:pt>
                <c:pt idx="124">
                  <c:v>61</c:v>
                </c:pt>
                <c:pt idx="125">
                  <c:v>55</c:v>
                </c:pt>
                <c:pt idx="126">
                  <c:v>45.8</c:v>
                </c:pt>
                <c:pt idx="127">
                  <c:v>69</c:v>
                </c:pt>
                <c:pt idx="128">
                  <c:v>45.4</c:v>
                </c:pt>
              </c:numCache>
            </c:numRef>
          </c:xVal>
          <c:yVal>
            <c:numRef>
              <c:f>'Correlation Av Veg Ht vs Stocki'!$C$3:$C$131</c:f>
              <c:numCache>
                <c:formatCode>General</c:formatCode>
                <c:ptCount val="129"/>
                <c:pt idx="0">
                  <c:v>860</c:v>
                </c:pt>
                <c:pt idx="1">
                  <c:v>20</c:v>
                </c:pt>
                <c:pt idx="2">
                  <c:v>880</c:v>
                </c:pt>
                <c:pt idx="3">
                  <c:v>40</c:v>
                </c:pt>
                <c:pt idx="4">
                  <c:v>0</c:v>
                </c:pt>
                <c:pt idx="5">
                  <c:v>180</c:v>
                </c:pt>
                <c:pt idx="6">
                  <c:v>820</c:v>
                </c:pt>
                <c:pt idx="7">
                  <c:v>0</c:v>
                </c:pt>
                <c:pt idx="8">
                  <c:v>40</c:v>
                </c:pt>
                <c:pt idx="9">
                  <c:v>160</c:v>
                </c:pt>
                <c:pt idx="10">
                  <c:v>940</c:v>
                </c:pt>
                <c:pt idx="11">
                  <c:v>2800</c:v>
                </c:pt>
                <c:pt idx="12">
                  <c:v>280</c:v>
                </c:pt>
                <c:pt idx="13">
                  <c:v>760</c:v>
                </c:pt>
                <c:pt idx="14">
                  <c:v>4080</c:v>
                </c:pt>
                <c:pt idx="15">
                  <c:v>400</c:v>
                </c:pt>
                <c:pt idx="16">
                  <c:v>1180</c:v>
                </c:pt>
                <c:pt idx="17">
                  <c:v>600</c:v>
                </c:pt>
                <c:pt idx="18">
                  <c:v>3860</c:v>
                </c:pt>
                <c:pt idx="19">
                  <c:v>480</c:v>
                </c:pt>
                <c:pt idx="20">
                  <c:v>920</c:v>
                </c:pt>
                <c:pt idx="21">
                  <c:v>140</c:v>
                </c:pt>
                <c:pt idx="22">
                  <c:v>2520</c:v>
                </c:pt>
                <c:pt idx="23">
                  <c:v>1900</c:v>
                </c:pt>
                <c:pt idx="24">
                  <c:v>1060</c:v>
                </c:pt>
                <c:pt idx="25">
                  <c:v>40</c:v>
                </c:pt>
                <c:pt idx="26">
                  <c:v>2140</c:v>
                </c:pt>
                <c:pt idx="27">
                  <c:v>3720</c:v>
                </c:pt>
                <c:pt idx="28">
                  <c:v>1000</c:v>
                </c:pt>
                <c:pt idx="29">
                  <c:v>10400</c:v>
                </c:pt>
                <c:pt idx="30">
                  <c:v>960</c:v>
                </c:pt>
                <c:pt idx="31">
                  <c:v>1700</c:v>
                </c:pt>
                <c:pt idx="32">
                  <c:v>420</c:v>
                </c:pt>
                <c:pt idx="33">
                  <c:v>1000</c:v>
                </c:pt>
                <c:pt idx="34">
                  <c:v>1500</c:v>
                </c:pt>
                <c:pt idx="37">
                  <c:v>740</c:v>
                </c:pt>
                <c:pt idx="38">
                  <c:v>1420</c:v>
                </c:pt>
                <c:pt idx="39">
                  <c:v>360</c:v>
                </c:pt>
                <c:pt idx="40">
                  <c:v>2500</c:v>
                </c:pt>
                <c:pt idx="41">
                  <c:v>280</c:v>
                </c:pt>
                <c:pt idx="42">
                  <c:v>0</c:v>
                </c:pt>
                <c:pt idx="43">
                  <c:v>2760</c:v>
                </c:pt>
                <c:pt idx="45">
                  <c:v>0</c:v>
                </c:pt>
                <c:pt idx="46">
                  <c:v>3480</c:v>
                </c:pt>
                <c:pt idx="47">
                  <c:v>1040</c:v>
                </c:pt>
                <c:pt idx="48">
                  <c:v>940</c:v>
                </c:pt>
                <c:pt idx="49">
                  <c:v>1540</c:v>
                </c:pt>
                <c:pt idx="50">
                  <c:v>360</c:v>
                </c:pt>
                <c:pt idx="51">
                  <c:v>640</c:v>
                </c:pt>
                <c:pt idx="52">
                  <c:v>320</c:v>
                </c:pt>
                <c:pt idx="53">
                  <c:v>300</c:v>
                </c:pt>
                <c:pt idx="55">
                  <c:v>840</c:v>
                </c:pt>
                <c:pt idx="56">
                  <c:v>260</c:v>
                </c:pt>
                <c:pt idx="57">
                  <c:v>4460</c:v>
                </c:pt>
                <c:pt idx="58">
                  <c:v>500</c:v>
                </c:pt>
                <c:pt idx="59">
                  <c:v>600</c:v>
                </c:pt>
                <c:pt idx="60">
                  <c:v>720</c:v>
                </c:pt>
                <c:pt idx="61">
                  <c:v>1720</c:v>
                </c:pt>
                <c:pt idx="62">
                  <c:v>2740</c:v>
                </c:pt>
                <c:pt idx="63">
                  <c:v>1420</c:v>
                </c:pt>
                <c:pt idx="64">
                  <c:v>40</c:v>
                </c:pt>
                <c:pt idx="65">
                  <c:v>900</c:v>
                </c:pt>
                <c:pt idx="66">
                  <c:v>820</c:v>
                </c:pt>
                <c:pt idx="68">
                  <c:v>2060</c:v>
                </c:pt>
                <c:pt idx="69">
                  <c:v>2820</c:v>
                </c:pt>
                <c:pt idx="70">
                  <c:v>420</c:v>
                </c:pt>
                <c:pt idx="71">
                  <c:v>1540</c:v>
                </c:pt>
                <c:pt idx="72">
                  <c:v>2140</c:v>
                </c:pt>
                <c:pt idx="73">
                  <c:v>2760</c:v>
                </c:pt>
                <c:pt idx="74">
                  <c:v>1460</c:v>
                </c:pt>
                <c:pt idx="75">
                  <c:v>1860</c:v>
                </c:pt>
                <c:pt idx="76">
                  <c:v>1920</c:v>
                </c:pt>
                <c:pt idx="77">
                  <c:v>920</c:v>
                </c:pt>
                <c:pt idx="78">
                  <c:v>1820</c:v>
                </c:pt>
                <c:pt idx="79">
                  <c:v>240</c:v>
                </c:pt>
                <c:pt idx="80">
                  <c:v>120</c:v>
                </c:pt>
                <c:pt idx="81">
                  <c:v>2920</c:v>
                </c:pt>
                <c:pt idx="82">
                  <c:v>2460</c:v>
                </c:pt>
                <c:pt idx="85">
                  <c:v>740</c:v>
                </c:pt>
                <c:pt idx="86">
                  <c:v>440</c:v>
                </c:pt>
                <c:pt idx="87">
                  <c:v>460</c:v>
                </c:pt>
                <c:pt idx="88">
                  <c:v>1760</c:v>
                </c:pt>
                <c:pt idx="89">
                  <c:v>22040</c:v>
                </c:pt>
                <c:pt idx="90">
                  <c:v>1500</c:v>
                </c:pt>
                <c:pt idx="91">
                  <c:v>3480</c:v>
                </c:pt>
                <c:pt idx="92">
                  <c:v>3000</c:v>
                </c:pt>
                <c:pt idx="93">
                  <c:v>420</c:v>
                </c:pt>
                <c:pt idx="94">
                  <c:v>520</c:v>
                </c:pt>
                <c:pt idx="95">
                  <c:v>1360</c:v>
                </c:pt>
                <c:pt idx="96">
                  <c:v>20</c:v>
                </c:pt>
                <c:pt idx="97">
                  <c:v>540</c:v>
                </c:pt>
                <c:pt idx="98">
                  <c:v>0</c:v>
                </c:pt>
                <c:pt idx="99">
                  <c:v>520</c:v>
                </c:pt>
                <c:pt idx="100">
                  <c:v>1680</c:v>
                </c:pt>
                <c:pt idx="101">
                  <c:v>460</c:v>
                </c:pt>
                <c:pt idx="102">
                  <c:v>1040</c:v>
                </c:pt>
                <c:pt idx="103">
                  <c:v>260</c:v>
                </c:pt>
                <c:pt idx="104">
                  <c:v>4820</c:v>
                </c:pt>
                <c:pt idx="105">
                  <c:v>2320</c:v>
                </c:pt>
                <c:pt idx="106">
                  <c:v>360</c:v>
                </c:pt>
                <c:pt idx="107">
                  <c:v>1380</c:v>
                </c:pt>
                <c:pt idx="108">
                  <c:v>1980</c:v>
                </c:pt>
                <c:pt idx="109">
                  <c:v>640</c:v>
                </c:pt>
                <c:pt idx="110">
                  <c:v>6080</c:v>
                </c:pt>
                <c:pt idx="111">
                  <c:v>80</c:v>
                </c:pt>
                <c:pt idx="112">
                  <c:v>1440</c:v>
                </c:pt>
                <c:pt idx="113">
                  <c:v>20</c:v>
                </c:pt>
                <c:pt idx="114">
                  <c:v>1100</c:v>
                </c:pt>
                <c:pt idx="115">
                  <c:v>1740</c:v>
                </c:pt>
                <c:pt idx="116">
                  <c:v>2160</c:v>
                </c:pt>
                <c:pt idx="117">
                  <c:v>260</c:v>
                </c:pt>
                <c:pt idx="118">
                  <c:v>540</c:v>
                </c:pt>
                <c:pt idx="119">
                  <c:v>520</c:v>
                </c:pt>
                <c:pt idx="120">
                  <c:v>2080</c:v>
                </c:pt>
                <c:pt idx="121">
                  <c:v>2760</c:v>
                </c:pt>
                <c:pt idx="122">
                  <c:v>220</c:v>
                </c:pt>
                <c:pt idx="123">
                  <c:v>80</c:v>
                </c:pt>
                <c:pt idx="124">
                  <c:v>4720</c:v>
                </c:pt>
                <c:pt idx="125">
                  <c:v>3160</c:v>
                </c:pt>
                <c:pt idx="126">
                  <c:v>4420</c:v>
                </c:pt>
                <c:pt idx="127">
                  <c:v>3080</c:v>
                </c:pt>
                <c:pt idx="128">
                  <c:v>1360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80032"/>
        <c:axId val="106380608"/>
      </c:scatterChart>
      <c:valAx>
        <c:axId val="106380032"/>
        <c:scaling>
          <c:orientation val="minMax"/>
        </c:scaling>
        <c:delete val="0"/>
        <c:axPos val="b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0"/>
              <a:lstStyle/>
              <a:p>
                <a:pPr lvl="0">
                  <a:defRPr sz="10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0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Average field layer vegetation height [cm]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06380608"/>
        <c:crosses val="autoZero"/>
        <c:crossBetween val="between"/>
        <c:majorUnit val="35"/>
        <c:minorUnit val="17.5"/>
      </c:valAx>
      <c:valAx>
        <c:axId val="106380608"/>
        <c:scaling>
          <c:orientation val="minMax"/>
          <c:max val="25000"/>
          <c:min val="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-5400000"/>
              <a:lstStyle/>
              <a:p>
                <a:pPr lvl="0">
                  <a:defRPr sz="11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1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stocking [stems/ha]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06380032"/>
        <c:crosses val="autoZero"/>
        <c:crossBetween val="between"/>
        <c:majorUnit val="5000"/>
        <c:minorUnit val="2500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plotVisOnly val="1"/>
    <c:dispBlanksAs val="gap"/>
    <c:showDLblsOverMax val="1"/>
  </c:chart>
  <c:spPr>
    <a:noFill/>
    <a:ln>
      <a:noFill/>
    </a:ln>
    <a:effectLst/>
  </c:sp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GB"/>
  <c:roundedCorners val="0"/>
  <c:style val="18"/>
  <c:chart>
    <c:title>
      <c:tx>
        <c:rich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r>
              <a:rPr lang="en-US" sz="1000" b="0" i="0" u="none" strike="noStrike">
                <a:solidFill>
                  <a:srgbClr val="000000"/>
                </a:solidFill>
                <a:effectLst/>
                <a:latin typeface="Helvetica"/>
              </a:rPr>
              <a:t>Figure 1:   plot stocking (stems/ha)[seedlings &amp; saplings combined] on % tree canopy</a:t>
            </a:r>
          </a:p>
        </c:rich>
      </c:tx>
      <c:layout>
        <c:manualLayout>
          <c:xMode val="edge"/>
          <c:yMode val="edge"/>
          <c:x val="5.0821999999999999E-2"/>
          <c:y val="5.0000000000000001E-3"/>
          <c:w val="0.89835600000000004"/>
          <c:h val="0.113565"/>
        </c:manualLayout>
      </c:layout>
      <c:overlay val="1"/>
      <c:spPr>
        <a:noFill/>
        <a:effectLst/>
      </c:spPr>
    </c:title>
    <c:autoTitleDeleted val="0"/>
    <c:plotArea>
      <c:layout>
        <c:manualLayout>
          <c:layoutTarget val="inner"/>
          <c:xMode val="edge"/>
          <c:yMode val="edge"/>
          <c:x val="0.13899300000000001"/>
          <c:y val="0.113565"/>
          <c:w val="0.83596000000000004"/>
          <c:h val="0.765102999999999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'Correlation Canopy vs Stocking'!$C$2</c:f>
              <c:strCache>
                <c:ptCount val="1"/>
                <c:pt idx="0">
                  <c:v>Total stocking (stems/ha)                Y [dependant variable]</c:v>
                </c:pt>
              </c:strCache>
            </c:strRef>
          </c:tx>
          <c:spPr>
            <a:ln w="12700" cap="flat">
              <a:noFill/>
              <a:prstDash val="solid"/>
              <a:miter lim="400000"/>
            </a:ln>
            <a:effectLst/>
          </c:spPr>
          <c:marker>
            <c:symbol val="circle"/>
            <c:size val="6"/>
            <c:spPr>
              <a:solidFill>
                <a:srgbClr val="FFFFFF"/>
              </a:solidFill>
              <a:ln w="254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trendline>
            <c:spPr>
              <a:ln w="25400" cap="flat">
                <a:solidFill>
                  <a:srgbClr val="53ABFF"/>
                </a:solidFill>
                <a:prstDash val="solid"/>
                <a:miter lim="400000"/>
              </a:ln>
              <a:effectLst>
                <a:outerShdw blurRad="12700" dist="25400" dir="7320000" algn="tl">
                  <a:srgbClr val="000000">
                    <a:alpha val="25000"/>
                  </a:srgbClr>
                </a:outerShdw>
              </a:effectLst>
            </c:spPr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'Correlation Canopy vs Stocking'!$B$3:$B$131</c:f>
              <c:numCache>
                <c:formatCode>0%</c:formatCode>
                <c:ptCount val="129"/>
                <c:pt idx="0">
                  <c:v>0.12</c:v>
                </c:pt>
                <c:pt idx="1">
                  <c:v>0</c:v>
                </c:pt>
                <c:pt idx="2">
                  <c:v>0.75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0.4</c:v>
                </c:pt>
                <c:pt idx="8">
                  <c:v>0.01</c:v>
                </c:pt>
                <c:pt idx="9">
                  <c:v>0.01</c:v>
                </c:pt>
                <c:pt idx="10">
                  <c:v>0.35</c:v>
                </c:pt>
                <c:pt idx="11">
                  <c:v>0.01</c:v>
                </c:pt>
                <c:pt idx="12">
                  <c:v>0</c:v>
                </c:pt>
                <c:pt idx="13">
                  <c:v>0.3</c:v>
                </c:pt>
                <c:pt idx="14">
                  <c:v>0.75</c:v>
                </c:pt>
                <c:pt idx="15">
                  <c:v>0.15</c:v>
                </c:pt>
                <c:pt idx="16">
                  <c:v>0.5</c:v>
                </c:pt>
                <c:pt idx="17">
                  <c:v>0.4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0.6</c:v>
                </c:pt>
                <c:pt idx="23">
                  <c:v>0.01</c:v>
                </c:pt>
                <c:pt idx="24">
                  <c:v>0.03</c:v>
                </c:pt>
                <c:pt idx="25">
                  <c:v>0</c:v>
                </c:pt>
                <c:pt idx="26">
                  <c:v>0.15</c:v>
                </c:pt>
                <c:pt idx="27">
                  <c:v>0.2</c:v>
                </c:pt>
                <c:pt idx="28">
                  <c:v>0</c:v>
                </c:pt>
                <c:pt idx="29">
                  <c:v>0.4</c:v>
                </c:pt>
                <c:pt idx="30">
                  <c:v>0.02</c:v>
                </c:pt>
                <c:pt idx="31">
                  <c:v>0.15</c:v>
                </c:pt>
                <c:pt idx="32">
                  <c:v>0.05</c:v>
                </c:pt>
                <c:pt idx="33">
                  <c:v>0.05</c:v>
                </c:pt>
                <c:pt idx="34">
                  <c:v>0.45</c:v>
                </c:pt>
                <c:pt idx="35">
                  <c:v>0</c:v>
                </c:pt>
                <c:pt idx="36">
                  <c:v>0</c:v>
                </c:pt>
                <c:pt idx="37">
                  <c:v>0.6</c:v>
                </c:pt>
                <c:pt idx="38">
                  <c:v>0.35</c:v>
                </c:pt>
                <c:pt idx="39">
                  <c:v>0.7</c:v>
                </c:pt>
                <c:pt idx="40">
                  <c:v>0.01</c:v>
                </c:pt>
                <c:pt idx="41">
                  <c:v>0.65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0.25</c:v>
                </c:pt>
                <c:pt idx="47">
                  <c:v>0.25</c:v>
                </c:pt>
                <c:pt idx="48">
                  <c:v>0.5</c:v>
                </c:pt>
                <c:pt idx="49">
                  <c:v>0</c:v>
                </c:pt>
                <c:pt idx="50">
                  <c:v>0.7</c:v>
                </c:pt>
                <c:pt idx="51">
                  <c:v>0</c:v>
                </c:pt>
                <c:pt idx="52">
                  <c:v>0.8</c:v>
                </c:pt>
                <c:pt idx="53">
                  <c:v>0</c:v>
                </c:pt>
                <c:pt idx="54">
                  <c:v>0</c:v>
                </c:pt>
                <c:pt idx="55">
                  <c:v>0.5</c:v>
                </c:pt>
                <c:pt idx="56">
                  <c:v>0.8</c:v>
                </c:pt>
                <c:pt idx="57">
                  <c:v>0.6</c:v>
                </c:pt>
                <c:pt idx="58">
                  <c:v>0.2</c:v>
                </c:pt>
                <c:pt idx="59">
                  <c:v>0.4</c:v>
                </c:pt>
                <c:pt idx="60">
                  <c:v>0.5</c:v>
                </c:pt>
                <c:pt idx="61">
                  <c:v>0.05</c:v>
                </c:pt>
                <c:pt idx="62">
                  <c:v>0.5</c:v>
                </c:pt>
                <c:pt idx="63">
                  <c:v>0.4</c:v>
                </c:pt>
                <c:pt idx="64">
                  <c:v>0.8</c:v>
                </c:pt>
                <c:pt idx="65">
                  <c:v>0</c:v>
                </c:pt>
                <c:pt idx="66">
                  <c:v>0.1</c:v>
                </c:pt>
                <c:pt idx="67" formatCode="General">
                  <c:v>0</c:v>
                </c:pt>
                <c:pt idx="68">
                  <c:v>0.6</c:v>
                </c:pt>
                <c:pt idx="69">
                  <c:v>0.7</c:v>
                </c:pt>
                <c:pt idx="70">
                  <c:v>0.75</c:v>
                </c:pt>
                <c:pt idx="71">
                  <c:v>0.5</c:v>
                </c:pt>
                <c:pt idx="72">
                  <c:v>0.25</c:v>
                </c:pt>
                <c:pt idx="73">
                  <c:v>0.01</c:v>
                </c:pt>
                <c:pt idx="74">
                  <c:v>0.6</c:v>
                </c:pt>
                <c:pt idx="75">
                  <c:v>0.15</c:v>
                </c:pt>
                <c:pt idx="76">
                  <c:v>0.02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0.4</c:v>
                </c:pt>
                <c:pt idx="81">
                  <c:v>0.02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</c:v>
                </c:pt>
                <c:pt idx="86">
                  <c:v>0</c:v>
                </c:pt>
                <c:pt idx="87">
                  <c:v>0</c:v>
                </c:pt>
                <c:pt idx="88">
                  <c:v>0.01</c:v>
                </c:pt>
                <c:pt idx="89">
                  <c:v>0.25</c:v>
                </c:pt>
                <c:pt idx="90">
                  <c:v>0</c:v>
                </c:pt>
                <c:pt idx="91">
                  <c:v>0</c:v>
                </c:pt>
                <c:pt idx="92">
                  <c:v>0.3</c:v>
                </c:pt>
                <c:pt idx="93">
                  <c:v>0.25</c:v>
                </c:pt>
                <c:pt idx="94">
                  <c:v>0.55000000000000004</c:v>
                </c:pt>
                <c:pt idx="95">
                  <c:v>0.75</c:v>
                </c:pt>
                <c:pt idx="96">
                  <c:v>0</c:v>
                </c:pt>
                <c:pt idx="97">
                  <c:v>0.4</c:v>
                </c:pt>
                <c:pt idx="98">
                  <c:v>0</c:v>
                </c:pt>
                <c:pt idx="99">
                  <c:v>0.6</c:v>
                </c:pt>
                <c:pt idx="100">
                  <c:v>0.05</c:v>
                </c:pt>
                <c:pt idx="101">
                  <c:v>0.8</c:v>
                </c:pt>
                <c:pt idx="102">
                  <c:v>0.35</c:v>
                </c:pt>
                <c:pt idx="103">
                  <c:v>0.8</c:v>
                </c:pt>
                <c:pt idx="104">
                  <c:v>0.25</c:v>
                </c:pt>
                <c:pt idx="105">
                  <c:v>0.3</c:v>
                </c:pt>
                <c:pt idx="106">
                  <c:v>0.1</c:v>
                </c:pt>
                <c:pt idx="107">
                  <c:v>0.7</c:v>
                </c:pt>
                <c:pt idx="108">
                  <c:v>0.1</c:v>
                </c:pt>
                <c:pt idx="109">
                  <c:v>0</c:v>
                </c:pt>
                <c:pt idx="110">
                  <c:v>0.01</c:v>
                </c:pt>
                <c:pt idx="111">
                  <c:v>0</c:v>
                </c:pt>
                <c:pt idx="112">
                  <c:v>0.1</c:v>
                </c:pt>
                <c:pt idx="113">
                  <c:v>0</c:v>
                </c:pt>
                <c:pt idx="114">
                  <c:v>0.15</c:v>
                </c:pt>
                <c:pt idx="115">
                  <c:v>0.1</c:v>
                </c:pt>
                <c:pt idx="116">
                  <c:v>0.25</c:v>
                </c:pt>
                <c:pt idx="117">
                  <c:v>0</c:v>
                </c:pt>
                <c:pt idx="118">
                  <c:v>0.01</c:v>
                </c:pt>
                <c:pt idx="119">
                  <c:v>0.85</c:v>
                </c:pt>
                <c:pt idx="120">
                  <c:v>0.05</c:v>
                </c:pt>
                <c:pt idx="121">
                  <c:v>0.8</c:v>
                </c:pt>
                <c:pt idx="122">
                  <c:v>0</c:v>
                </c:pt>
                <c:pt idx="123">
                  <c:v>0</c:v>
                </c:pt>
                <c:pt idx="124">
                  <c:v>0.6</c:v>
                </c:pt>
                <c:pt idx="125">
                  <c:v>0.3</c:v>
                </c:pt>
                <c:pt idx="126">
                  <c:v>0.2</c:v>
                </c:pt>
                <c:pt idx="127">
                  <c:v>0.35</c:v>
                </c:pt>
                <c:pt idx="128">
                  <c:v>0.01</c:v>
                </c:pt>
              </c:numCache>
            </c:numRef>
          </c:xVal>
          <c:yVal>
            <c:numRef>
              <c:f>'Correlation Canopy vs Stocking'!$C$3:$C$131</c:f>
              <c:numCache>
                <c:formatCode>General</c:formatCode>
                <c:ptCount val="129"/>
                <c:pt idx="0">
                  <c:v>860</c:v>
                </c:pt>
                <c:pt idx="1">
                  <c:v>20</c:v>
                </c:pt>
                <c:pt idx="2">
                  <c:v>880</c:v>
                </c:pt>
                <c:pt idx="3">
                  <c:v>40</c:v>
                </c:pt>
                <c:pt idx="4">
                  <c:v>0</c:v>
                </c:pt>
                <c:pt idx="5">
                  <c:v>180</c:v>
                </c:pt>
                <c:pt idx="6">
                  <c:v>820</c:v>
                </c:pt>
                <c:pt idx="7">
                  <c:v>0</c:v>
                </c:pt>
                <c:pt idx="8">
                  <c:v>40</c:v>
                </c:pt>
                <c:pt idx="9">
                  <c:v>160</c:v>
                </c:pt>
                <c:pt idx="10">
                  <c:v>940</c:v>
                </c:pt>
                <c:pt idx="11">
                  <c:v>2800</c:v>
                </c:pt>
                <c:pt idx="12">
                  <c:v>280</c:v>
                </c:pt>
                <c:pt idx="13">
                  <c:v>760</c:v>
                </c:pt>
                <c:pt idx="14">
                  <c:v>4080</c:v>
                </c:pt>
                <c:pt idx="15">
                  <c:v>400</c:v>
                </c:pt>
                <c:pt idx="16">
                  <c:v>1180</c:v>
                </c:pt>
                <c:pt idx="17">
                  <c:v>600</c:v>
                </c:pt>
                <c:pt idx="18">
                  <c:v>3860</c:v>
                </c:pt>
                <c:pt idx="19">
                  <c:v>480</c:v>
                </c:pt>
                <c:pt idx="20">
                  <c:v>920</c:v>
                </c:pt>
                <c:pt idx="21">
                  <c:v>140</c:v>
                </c:pt>
                <c:pt idx="22">
                  <c:v>2520</c:v>
                </c:pt>
                <c:pt idx="23">
                  <c:v>1900</c:v>
                </c:pt>
                <c:pt idx="24">
                  <c:v>1060</c:v>
                </c:pt>
                <c:pt idx="25">
                  <c:v>40</c:v>
                </c:pt>
                <c:pt idx="26">
                  <c:v>2140</c:v>
                </c:pt>
                <c:pt idx="27">
                  <c:v>3720</c:v>
                </c:pt>
                <c:pt idx="28">
                  <c:v>1000</c:v>
                </c:pt>
                <c:pt idx="29">
                  <c:v>10400</c:v>
                </c:pt>
                <c:pt idx="30">
                  <c:v>960</c:v>
                </c:pt>
                <c:pt idx="31">
                  <c:v>1700</c:v>
                </c:pt>
                <c:pt idx="32">
                  <c:v>420</c:v>
                </c:pt>
                <c:pt idx="33">
                  <c:v>1000</c:v>
                </c:pt>
                <c:pt idx="34">
                  <c:v>1500</c:v>
                </c:pt>
                <c:pt idx="37">
                  <c:v>740</c:v>
                </c:pt>
                <c:pt idx="38">
                  <c:v>1420</c:v>
                </c:pt>
                <c:pt idx="39">
                  <c:v>360</c:v>
                </c:pt>
                <c:pt idx="40">
                  <c:v>2500</c:v>
                </c:pt>
                <c:pt idx="41">
                  <c:v>280</c:v>
                </c:pt>
                <c:pt idx="42">
                  <c:v>0</c:v>
                </c:pt>
                <c:pt idx="43">
                  <c:v>2760</c:v>
                </c:pt>
                <c:pt idx="45">
                  <c:v>0</c:v>
                </c:pt>
                <c:pt idx="46">
                  <c:v>3480</c:v>
                </c:pt>
                <c:pt idx="47">
                  <c:v>1040</c:v>
                </c:pt>
                <c:pt idx="48">
                  <c:v>940</c:v>
                </c:pt>
                <c:pt idx="49">
                  <c:v>1540</c:v>
                </c:pt>
                <c:pt idx="50">
                  <c:v>360</c:v>
                </c:pt>
                <c:pt idx="51">
                  <c:v>640</c:v>
                </c:pt>
                <c:pt idx="52">
                  <c:v>320</c:v>
                </c:pt>
                <c:pt idx="53">
                  <c:v>300</c:v>
                </c:pt>
                <c:pt idx="55">
                  <c:v>840</c:v>
                </c:pt>
                <c:pt idx="56">
                  <c:v>260</c:v>
                </c:pt>
                <c:pt idx="57">
                  <c:v>4460</c:v>
                </c:pt>
                <c:pt idx="58">
                  <c:v>500</c:v>
                </c:pt>
                <c:pt idx="59">
                  <c:v>600</c:v>
                </c:pt>
                <c:pt idx="60">
                  <c:v>720</c:v>
                </c:pt>
                <c:pt idx="61">
                  <c:v>1720</c:v>
                </c:pt>
                <c:pt idx="62">
                  <c:v>2740</c:v>
                </c:pt>
                <c:pt idx="63">
                  <c:v>1420</c:v>
                </c:pt>
                <c:pt idx="64">
                  <c:v>40</c:v>
                </c:pt>
                <c:pt idx="65">
                  <c:v>900</c:v>
                </c:pt>
                <c:pt idx="66">
                  <c:v>820</c:v>
                </c:pt>
                <c:pt idx="68">
                  <c:v>2060</c:v>
                </c:pt>
                <c:pt idx="69">
                  <c:v>2820</c:v>
                </c:pt>
                <c:pt idx="70">
                  <c:v>420</c:v>
                </c:pt>
                <c:pt idx="71">
                  <c:v>1540</c:v>
                </c:pt>
                <c:pt idx="72">
                  <c:v>2140</c:v>
                </c:pt>
                <c:pt idx="73">
                  <c:v>2760</c:v>
                </c:pt>
                <c:pt idx="74">
                  <c:v>1460</c:v>
                </c:pt>
                <c:pt idx="75">
                  <c:v>1860</c:v>
                </c:pt>
                <c:pt idx="76">
                  <c:v>1920</c:v>
                </c:pt>
                <c:pt idx="77">
                  <c:v>920</c:v>
                </c:pt>
                <c:pt idx="78">
                  <c:v>1820</c:v>
                </c:pt>
                <c:pt idx="79">
                  <c:v>240</c:v>
                </c:pt>
                <c:pt idx="80">
                  <c:v>120</c:v>
                </c:pt>
                <c:pt idx="81">
                  <c:v>2920</c:v>
                </c:pt>
                <c:pt idx="82">
                  <c:v>2460</c:v>
                </c:pt>
                <c:pt idx="85">
                  <c:v>740</c:v>
                </c:pt>
                <c:pt idx="86">
                  <c:v>440</c:v>
                </c:pt>
                <c:pt idx="87">
                  <c:v>460</c:v>
                </c:pt>
                <c:pt idx="88">
                  <c:v>1760</c:v>
                </c:pt>
                <c:pt idx="89">
                  <c:v>26000</c:v>
                </c:pt>
                <c:pt idx="90">
                  <c:v>1500</c:v>
                </c:pt>
                <c:pt idx="91">
                  <c:v>3480</c:v>
                </c:pt>
                <c:pt idx="92">
                  <c:v>3000</c:v>
                </c:pt>
                <c:pt idx="93">
                  <c:v>420</c:v>
                </c:pt>
                <c:pt idx="94">
                  <c:v>520</c:v>
                </c:pt>
                <c:pt idx="95">
                  <c:v>1360</c:v>
                </c:pt>
                <c:pt idx="96">
                  <c:v>20</c:v>
                </c:pt>
                <c:pt idx="97">
                  <c:v>540</c:v>
                </c:pt>
                <c:pt idx="98">
                  <c:v>0</c:v>
                </c:pt>
                <c:pt idx="99">
                  <c:v>520</c:v>
                </c:pt>
                <c:pt idx="100">
                  <c:v>1680</c:v>
                </c:pt>
                <c:pt idx="101">
                  <c:v>460</c:v>
                </c:pt>
                <c:pt idx="102">
                  <c:v>1040</c:v>
                </c:pt>
                <c:pt idx="103">
                  <c:v>260</c:v>
                </c:pt>
                <c:pt idx="104">
                  <c:v>4820</c:v>
                </c:pt>
                <c:pt idx="105">
                  <c:v>2320</c:v>
                </c:pt>
                <c:pt idx="106">
                  <c:v>360</c:v>
                </c:pt>
                <c:pt idx="107">
                  <c:v>1380</c:v>
                </c:pt>
                <c:pt idx="108">
                  <c:v>1980</c:v>
                </c:pt>
                <c:pt idx="109">
                  <c:v>640</c:v>
                </c:pt>
                <c:pt idx="110">
                  <c:v>6080</c:v>
                </c:pt>
                <c:pt idx="111">
                  <c:v>80</c:v>
                </c:pt>
                <c:pt idx="112">
                  <c:v>1440</c:v>
                </c:pt>
                <c:pt idx="113">
                  <c:v>20</c:v>
                </c:pt>
                <c:pt idx="114">
                  <c:v>1100</c:v>
                </c:pt>
                <c:pt idx="115">
                  <c:v>1740</c:v>
                </c:pt>
                <c:pt idx="116">
                  <c:v>2160</c:v>
                </c:pt>
                <c:pt idx="117">
                  <c:v>260</c:v>
                </c:pt>
                <c:pt idx="118">
                  <c:v>540</c:v>
                </c:pt>
                <c:pt idx="119">
                  <c:v>520</c:v>
                </c:pt>
                <c:pt idx="120">
                  <c:v>2080</c:v>
                </c:pt>
                <c:pt idx="121">
                  <c:v>2760</c:v>
                </c:pt>
                <c:pt idx="122">
                  <c:v>220</c:v>
                </c:pt>
                <c:pt idx="123">
                  <c:v>80</c:v>
                </c:pt>
                <c:pt idx="124">
                  <c:v>4720</c:v>
                </c:pt>
                <c:pt idx="125">
                  <c:v>3160</c:v>
                </c:pt>
                <c:pt idx="126">
                  <c:v>4420</c:v>
                </c:pt>
                <c:pt idx="127">
                  <c:v>3080</c:v>
                </c:pt>
                <c:pt idx="128">
                  <c:v>1360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88320"/>
        <c:axId val="192088896"/>
      </c:scatterChart>
      <c:valAx>
        <c:axId val="192088320"/>
        <c:scaling>
          <c:orientation val="minMax"/>
        </c:scaling>
        <c:delete val="0"/>
        <c:axPos val="b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0"/>
              <a:lstStyle/>
              <a:p>
                <a:pPr lvl="0">
                  <a:defRPr sz="11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1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% mature tree canopy</a:t>
                </a:r>
              </a:p>
            </c:rich>
          </c:tx>
          <c:overlay val="1"/>
        </c:title>
        <c:numFmt formatCode="0%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92088896"/>
        <c:crosses val="autoZero"/>
        <c:crossBetween val="between"/>
        <c:majorUnit val="0.22500000000000001"/>
        <c:minorUnit val="0.1125"/>
      </c:valAx>
      <c:valAx>
        <c:axId val="192088896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min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inorGridlines>
        <c:title>
          <c:tx>
            <c:rich>
              <a:bodyPr rot="-5400000"/>
              <a:lstStyle/>
              <a:p>
                <a:pPr lvl="0">
                  <a:defRPr sz="1100" b="0" i="0" u="none" strike="noStrike">
                    <a:solidFill>
                      <a:srgbClr val="000000"/>
                    </a:solidFill>
                    <a:effectLst/>
                    <a:latin typeface="Helvetica"/>
                  </a:defRPr>
                </a:pPr>
                <a:r>
                  <a:rPr lang="en-US" sz="1100" b="0" i="0" u="none" strike="noStrike">
                    <a:solidFill>
                      <a:srgbClr val="000000"/>
                    </a:solidFill>
                    <a:effectLst/>
                    <a:latin typeface="Helvetica"/>
                  </a:rPr>
                  <a:t>stocking [stems\ha]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 lvl="0">
              <a:defRPr sz="1000" b="0" i="0" u="none" strike="noStrike">
                <a:solidFill>
                  <a:srgbClr val="000000"/>
                </a:solidFill>
                <a:effectLst/>
                <a:latin typeface="Helvetica"/>
              </a:defRPr>
            </a:pPr>
            <a:endParaRPr lang="en-US"/>
          </a:p>
        </c:txPr>
        <c:crossAx val="192088320"/>
        <c:crosses val="autoZero"/>
        <c:crossBetween val="between"/>
        <c:majorUnit val="7500"/>
        <c:minorUnit val="3750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plotVisOnly val="1"/>
    <c:dispBlanksAs val="gap"/>
    <c:showDLblsOverMax val="1"/>
  </c:chart>
  <c:spPr>
    <a:noFill/>
    <a:ln>
      <a:noFill/>
    </a:ln>
    <a:effectLst/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1096010</xdr:colOff>
      <xdr:row>6</xdr:row>
      <xdr:rowOff>104140</xdr:rowOff>
    </xdr:from>
    <xdr:to>
      <xdr:col>7</xdr:col>
      <xdr:colOff>671304</xdr:colOff>
      <xdr:row>31</xdr:row>
      <xdr:rowOff>180764</xdr:rowOff>
    </xdr:to>
    <xdr:graphicFrame macro="">
      <xdr:nvGraphicFramePr>
        <xdr:cNvPr id="17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187089</xdr:colOff>
      <xdr:row>1</xdr:row>
      <xdr:rowOff>408622</xdr:rowOff>
    </xdr:from>
    <xdr:to>
      <xdr:col>10</xdr:col>
      <xdr:colOff>490357</xdr:colOff>
      <xdr:row>15</xdr:row>
      <xdr:rowOff>224154</xdr:rowOff>
    </xdr:to>
    <xdr:graphicFrame macro="">
      <xdr:nvGraphicFramePr>
        <xdr:cNvPr id="19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216631</xdr:colOff>
      <xdr:row>1</xdr:row>
      <xdr:rowOff>407669</xdr:rowOff>
    </xdr:from>
    <xdr:to>
      <xdr:col>10</xdr:col>
      <xdr:colOff>490341</xdr:colOff>
      <xdr:row>15</xdr:row>
      <xdr:rowOff>20002</xdr:rowOff>
    </xdr:to>
    <xdr:graphicFrame macro="">
      <xdr:nvGraphicFramePr>
        <xdr:cNvPr id="22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232410</xdr:colOff>
      <xdr:row>1</xdr:row>
      <xdr:rowOff>404494</xdr:rowOff>
    </xdr:from>
    <xdr:to>
      <xdr:col>10</xdr:col>
      <xdr:colOff>568959</xdr:colOff>
      <xdr:row>15</xdr:row>
      <xdr:rowOff>67627</xdr:rowOff>
    </xdr:to>
    <xdr:graphicFrame macro="">
      <xdr:nvGraphicFramePr>
        <xdr:cNvPr id="24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351790</xdr:colOff>
      <xdr:row>1</xdr:row>
      <xdr:rowOff>427672</xdr:rowOff>
    </xdr:from>
    <xdr:to>
      <xdr:col>10</xdr:col>
      <xdr:colOff>701040</xdr:colOff>
      <xdr:row>14</xdr:row>
      <xdr:rowOff>217804</xdr:rowOff>
    </xdr:to>
    <xdr:graphicFrame macro="">
      <xdr:nvGraphicFramePr>
        <xdr:cNvPr id="26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270509</xdr:colOff>
      <xdr:row>1</xdr:row>
      <xdr:rowOff>304800</xdr:rowOff>
    </xdr:from>
    <xdr:to>
      <xdr:col>10</xdr:col>
      <xdr:colOff>619759</xdr:colOff>
      <xdr:row>15</xdr:row>
      <xdr:rowOff>167004</xdr:rowOff>
    </xdr:to>
    <xdr:graphicFrame macro="">
      <xdr:nvGraphicFramePr>
        <xdr:cNvPr id="28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</xdr:row>
      <xdr:rowOff>414972</xdr:rowOff>
    </xdr:from>
    <xdr:to>
      <xdr:col>10</xdr:col>
      <xdr:colOff>558799</xdr:colOff>
      <xdr:row>15</xdr:row>
      <xdr:rowOff>150176</xdr:rowOff>
    </xdr:to>
    <xdr:graphicFrame macro="">
      <xdr:nvGraphicFramePr>
        <xdr:cNvPr id="31" name="Chart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 enableFormatConditionsCalculation="0">
    <pageSetUpPr fitToPage="1"/>
  </sheetPr>
  <dimension ref="A1:IV140"/>
  <sheetViews>
    <sheetView tabSelected="1" zoomScale="75" zoomScaleNormal="75" workbookViewId="0">
      <pane xSplit="5" ySplit="4" topLeftCell="L5" activePane="bottomRight" state="frozen"/>
      <selection pane="topRight" activeCell="F1" sqref="F1"/>
      <selection pane="bottomLeft" activeCell="A5" sqref="A5"/>
      <selection pane="bottomRight" activeCell="B126" sqref="B126"/>
    </sheetView>
  </sheetViews>
  <sheetFormatPr defaultColWidth="9" defaultRowHeight="15" x14ac:dyDescent="0.2"/>
  <cols>
    <col min="1" max="4" width="9" style="1" customWidth="1"/>
    <col min="5" max="5" width="11.8984375" style="1" customWidth="1"/>
    <col min="6" max="6" width="14" style="1" customWidth="1"/>
    <col min="7" max="12" width="9" style="1" customWidth="1"/>
    <col min="13" max="14" width="9.69921875" style="1" hidden="1" customWidth="1"/>
    <col min="15" max="16" width="9" style="1" hidden="1" customWidth="1"/>
    <col min="17" max="17" width="1.69921875" style="1" hidden="1" customWidth="1"/>
    <col min="18" max="37" width="9" style="1" hidden="1" customWidth="1"/>
    <col min="38" max="38" width="1.69921875" style="1" hidden="1" customWidth="1"/>
    <col min="39" max="78" width="9" style="1" hidden="1" customWidth="1"/>
    <col min="79" max="79" width="1.59765625" style="1" hidden="1" customWidth="1"/>
    <col min="80" max="238" width="9" style="1" customWidth="1"/>
    <col min="239" max="239" width="8.3984375" style="1" customWidth="1"/>
    <col min="240" max="240" width="33" style="1223" customWidth="1"/>
    <col min="241" max="241" width="25.8984375" style="1" customWidth="1"/>
    <col min="242" max="256" width="9" style="1" customWidth="1"/>
  </cols>
  <sheetData>
    <row r="1" spans="1:241" x14ac:dyDescent="0.2">
      <c r="A1" s="1330" t="s">
        <v>0</v>
      </c>
      <c r="B1" s="1331"/>
      <c r="C1" s="1331"/>
      <c r="D1" s="1331"/>
      <c r="E1" s="1331"/>
      <c r="F1" s="1331"/>
      <c r="G1" s="1331"/>
      <c r="H1" s="1331"/>
      <c r="I1" s="1331"/>
      <c r="J1" s="1331"/>
      <c r="K1" s="1331"/>
      <c r="L1" s="1331"/>
      <c r="M1" s="1331"/>
      <c r="N1" s="1331"/>
      <c r="O1" s="1331"/>
      <c r="P1" s="1331"/>
      <c r="Q1" s="1331"/>
      <c r="R1" s="1331"/>
      <c r="S1" s="1331"/>
      <c r="T1" s="1331"/>
      <c r="U1" s="1331"/>
      <c r="V1" s="1331"/>
      <c r="W1" s="1331"/>
      <c r="X1" s="1331"/>
      <c r="Y1" s="1331"/>
      <c r="Z1" s="1331"/>
      <c r="AA1" s="1331"/>
      <c r="AB1" s="1331"/>
      <c r="AC1" s="1331"/>
      <c r="AD1" s="1331"/>
      <c r="AE1" s="1331"/>
      <c r="AF1" s="1331"/>
      <c r="AG1" s="1331"/>
      <c r="AH1" s="1331"/>
      <c r="AI1" s="1331"/>
      <c r="AJ1" s="1331"/>
      <c r="AK1" s="1331"/>
      <c r="AL1" s="1331"/>
      <c r="AM1" s="1331"/>
      <c r="AN1" s="1331"/>
      <c r="AO1" s="1331"/>
      <c r="AP1" s="1331"/>
      <c r="AQ1" s="1331"/>
      <c r="AR1" s="1331"/>
      <c r="AS1" s="1331"/>
      <c r="AT1" s="1331"/>
      <c r="AU1" s="1331"/>
      <c r="AV1" s="1331"/>
      <c r="AW1" s="1331"/>
      <c r="AX1" s="1331"/>
      <c r="AY1" s="1331"/>
      <c r="AZ1" s="1331"/>
      <c r="BA1" s="1331"/>
      <c r="BB1" s="1331"/>
      <c r="BC1" s="1331"/>
      <c r="BD1" s="1331"/>
      <c r="BE1" s="1331"/>
      <c r="BF1" s="1331"/>
      <c r="BG1" s="1331"/>
      <c r="BH1" s="1331"/>
      <c r="BI1" s="1331"/>
      <c r="BJ1" s="1331"/>
      <c r="BK1" s="1331"/>
      <c r="BL1" s="1331"/>
      <c r="BM1" s="1331"/>
      <c r="BN1" s="1331"/>
      <c r="BO1" s="1331"/>
      <c r="BP1" s="1331"/>
      <c r="BQ1" s="1331"/>
      <c r="BR1" s="1331"/>
      <c r="BS1" s="1331"/>
      <c r="BT1" s="1331"/>
      <c r="BU1" s="1331"/>
      <c r="BV1" s="1331"/>
      <c r="BW1" s="1331"/>
      <c r="BX1" s="1331"/>
      <c r="BY1" s="1331"/>
      <c r="BZ1" s="1331"/>
      <c r="CA1" s="1331"/>
      <c r="CB1" s="1331"/>
      <c r="CC1" s="1331"/>
      <c r="CD1" s="1331"/>
      <c r="CE1" s="1331"/>
      <c r="CF1" s="1331"/>
      <c r="CG1" s="1331"/>
      <c r="CH1" s="1331"/>
      <c r="CI1" s="1331"/>
      <c r="CJ1" s="1331"/>
      <c r="CK1" s="1331"/>
      <c r="CL1" s="1331"/>
      <c r="CM1" s="1331"/>
      <c r="CN1" s="1331"/>
      <c r="CO1" s="1331"/>
      <c r="CP1" s="1331"/>
      <c r="CQ1" s="1331"/>
      <c r="CR1" s="1331"/>
      <c r="CS1" s="1331"/>
      <c r="CT1" s="1331"/>
      <c r="CU1" s="1331"/>
      <c r="CV1" s="1331"/>
      <c r="CW1" s="1331"/>
      <c r="CX1" s="1331"/>
      <c r="CY1" s="1331"/>
      <c r="CZ1" s="1331"/>
      <c r="DA1" s="1331"/>
      <c r="DB1" s="1331"/>
      <c r="DC1" s="1331"/>
      <c r="DD1" s="1331"/>
      <c r="DE1" s="1331"/>
      <c r="DF1" s="1331"/>
      <c r="DG1" s="1331"/>
      <c r="DH1" s="1331"/>
      <c r="DI1" s="1331"/>
      <c r="DJ1" s="1331"/>
      <c r="DK1" s="1331"/>
      <c r="DL1" s="1331"/>
      <c r="DM1" s="1331"/>
      <c r="DN1" s="1331"/>
      <c r="DO1" s="1331"/>
      <c r="DP1" s="1331"/>
      <c r="DQ1" s="1331"/>
      <c r="DR1" s="1331"/>
      <c r="DS1" s="1331"/>
      <c r="DT1" s="1331"/>
      <c r="DU1" s="1331"/>
      <c r="DV1" s="1331"/>
      <c r="DW1" s="1331"/>
      <c r="DX1" s="1331"/>
      <c r="DY1" s="1331"/>
      <c r="DZ1" s="1331"/>
      <c r="EA1" s="1331"/>
      <c r="EB1" s="1331"/>
      <c r="EC1" s="1331"/>
      <c r="ED1" s="1331"/>
      <c r="EE1" s="1331"/>
      <c r="EF1" s="1331"/>
      <c r="EG1" s="1331"/>
      <c r="EH1" s="1331"/>
      <c r="EI1" s="1331"/>
      <c r="EJ1" s="1331"/>
      <c r="EK1" s="1331"/>
      <c r="EL1" s="1331"/>
      <c r="EM1" s="1331"/>
      <c r="EN1" s="1331"/>
      <c r="EO1" s="1331"/>
      <c r="EP1" s="1331"/>
      <c r="EQ1" s="1331"/>
      <c r="ER1" s="1331"/>
      <c r="ES1" s="1331"/>
      <c r="ET1" s="1331"/>
      <c r="EU1" s="1331"/>
      <c r="EV1" s="1331"/>
      <c r="EW1" s="1331"/>
      <c r="EX1" s="1331"/>
      <c r="EY1" s="1331"/>
      <c r="EZ1" s="1331"/>
      <c r="FA1" s="1331"/>
      <c r="FB1" s="1331"/>
      <c r="FC1" s="1331"/>
      <c r="FD1" s="1331"/>
      <c r="FE1" s="1331"/>
      <c r="FF1" s="1331"/>
      <c r="FG1" s="1331"/>
      <c r="FH1" s="1331"/>
      <c r="FI1" s="1331"/>
      <c r="FJ1" s="1331"/>
      <c r="FK1" s="1331"/>
      <c r="FL1" s="1331"/>
      <c r="FM1" s="1331"/>
      <c r="FN1" s="1331"/>
      <c r="FO1" s="1331"/>
      <c r="FP1" s="1331"/>
      <c r="FQ1" s="1331"/>
      <c r="FR1" s="1331"/>
      <c r="FS1" s="1331"/>
      <c r="FT1" s="1331"/>
      <c r="FU1" s="1331"/>
      <c r="FV1" s="1331"/>
      <c r="FW1" s="1331"/>
      <c r="FX1" s="1331"/>
      <c r="FY1" s="1331"/>
      <c r="FZ1" s="1331"/>
      <c r="GA1" s="1331"/>
      <c r="GB1" s="1331"/>
      <c r="GC1" s="1331"/>
      <c r="GD1" s="1331"/>
      <c r="GE1" s="1331"/>
      <c r="GF1" s="1331"/>
      <c r="GG1" s="1331"/>
      <c r="GH1" s="1331"/>
      <c r="GI1" s="1331"/>
      <c r="GJ1" s="1331"/>
      <c r="GK1" s="1331"/>
      <c r="GL1" s="1331"/>
      <c r="GM1" s="1331"/>
      <c r="GN1" s="1331"/>
      <c r="GO1" s="1331"/>
      <c r="GP1" s="1331"/>
      <c r="GQ1" s="1331"/>
      <c r="GR1" s="1331"/>
      <c r="GS1" s="1331"/>
      <c r="GT1" s="1331"/>
      <c r="GU1" s="1331"/>
      <c r="GV1" s="1331"/>
      <c r="GW1" s="1331"/>
      <c r="GX1" s="1331"/>
      <c r="GY1" s="1331"/>
      <c r="GZ1" s="1331"/>
      <c r="HA1" s="1331"/>
      <c r="HB1" s="1331"/>
      <c r="HC1" s="1331"/>
      <c r="HD1" s="1331"/>
      <c r="HE1" s="1331"/>
      <c r="HF1" s="1331"/>
      <c r="HG1" s="1331"/>
      <c r="HH1" s="1331"/>
      <c r="HI1" s="1331"/>
      <c r="HJ1" s="1331"/>
      <c r="HK1" s="1331"/>
      <c r="HL1" s="1331"/>
      <c r="HM1" s="1331"/>
      <c r="HN1" s="1331"/>
      <c r="HO1" s="1331"/>
      <c r="HP1" s="1331"/>
      <c r="HQ1" s="1331"/>
      <c r="HR1" s="1331"/>
      <c r="HS1" s="1331"/>
      <c r="HT1" s="1331"/>
      <c r="HU1" s="1331"/>
      <c r="HV1" s="1331"/>
      <c r="HW1" s="1331"/>
      <c r="HX1" s="1331"/>
      <c r="HY1" s="1331"/>
      <c r="HZ1" s="1331"/>
      <c r="IA1" s="1331"/>
      <c r="IB1" s="1331"/>
      <c r="IC1" s="1331"/>
      <c r="ID1" s="1331"/>
      <c r="IE1" s="1331"/>
      <c r="IF1" s="1331"/>
      <c r="IG1" s="1331"/>
    </row>
    <row r="2" spans="1:241" ht="19.5" x14ac:dyDescent="0.25">
      <c r="A2" s="2"/>
      <c r="B2" s="3"/>
      <c r="C2" s="4"/>
      <c r="D2" s="4"/>
      <c r="E2" s="5"/>
      <c r="F2" s="4"/>
      <c r="G2" s="4"/>
      <c r="H2" s="5"/>
      <c r="I2" s="5"/>
      <c r="J2" s="5"/>
      <c r="K2" s="6"/>
      <c r="L2" s="5"/>
      <c r="M2" s="7"/>
      <c r="N2" s="7"/>
      <c r="O2" s="7"/>
      <c r="P2" s="8"/>
      <c r="Q2" s="9"/>
      <c r="R2" s="1283" t="s">
        <v>1</v>
      </c>
      <c r="S2" s="1284"/>
      <c r="T2" s="1284"/>
      <c r="U2" s="1284"/>
      <c r="V2" s="1284"/>
      <c r="W2" s="1249"/>
      <c r="X2" s="1284"/>
      <c r="Y2" s="1284"/>
      <c r="Z2" s="1284"/>
      <c r="AA2" s="1284"/>
      <c r="AB2" s="1249"/>
      <c r="AC2" s="1284"/>
      <c r="AD2" s="1284"/>
      <c r="AE2" s="1284"/>
      <c r="AF2" s="1284"/>
      <c r="AG2" s="1249"/>
      <c r="AH2" s="1249"/>
      <c r="AI2" s="1284"/>
      <c r="AJ2" s="1249"/>
      <c r="AK2" s="1262"/>
      <c r="AL2" s="11"/>
      <c r="AM2" s="1283" t="s">
        <v>2</v>
      </c>
      <c r="AN2" s="1296"/>
      <c r="AO2" s="1296"/>
      <c r="AP2" s="1296"/>
      <c r="AQ2" s="1296"/>
      <c r="AR2" s="1263"/>
      <c r="AS2" s="1296"/>
      <c r="AT2" s="1296"/>
      <c r="AU2" s="1296"/>
      <c r="AV2" s="1296"/>
      <c r="AW2" s="1263"/>
      <c r="AX2" s="1296"/>
      <c r="AY2" s="1296"/>
      <c r="AZ2" s="1296"/>
      <c r="BA2" s="1296"/>
      <c r="BB2" s="1263"/>
      <c r="BC2" s="1263"/>
      <c r="BD2" s="1296"/>
      <c r="BE2" s="1263"/>
      <c r="BF2" s="1263"/>
      <c r="BG2" s="1263"/>
      <c r="BH2" s="1296"/>
      <c r="BI2" s="1296"/>
      <c r="BJ2" s="1296"/>
      <c r="BK2" s="1296"/>
      <c r="BL2" s="1263"/>
      <c r="BM2" s="1296"/>
      <c r="BN2" s="1296"/>
      <c r="BO2" s="1296"/>
      <c r="BP2" s="1296"/>
      <c r="BQ2" s="1263"/>
      <c r="BR2" s="1296"/>
      <c r="BS2" s="1296"/>
      <c r="BT2" s="1296"/>
      <c r="BU2" s="1296"/>
      <c r="BV2" s="1263"/>
      <c r="BW2" s="1263"/>
      <c r="BX2" s="1296"/>
      <c r="BY2" s="1263"/>
      <c r="BZ2" s="1297"/>
      <c r="CA2" s="12"/>
      <c r="CB2" s="1283" t="s">
        <v>3</v>
      </c>
      <c r="CC2" s="1284"/>
      <c r="CD2" s="1284"/>
      <c r="CE2" s="1284"/>
      <c r="CF2" s="1284"/>
      <c r="CG2" s="1249"/>
      <c r="CH2" s="1284"/>
      <c r="CI2" s="1284"/>
      <c r="CJ2" s="1284"/>
      <c r="CK2" s="1284"/>
      <c r="CL2" s="1249"/>
      <c r="CM2" s="1284"/>
      <c r="CN2" s="1284"/>
      <c r="CO2" s="1284"/>
      <c r="CP2" s="1284"/>
      <c r="CQ2" s="1249"/>
      <c r="CR2" s="1249"/>
      <c r="CS2" s="1284"/>
      <c r="CT2" s="1249"/>
      <c r="CU2" s="1262"/>
      <c r="CV2" s="1283" t="s">
        <v>4</v>
      </c>
      <c r="CW2" s="1284"/>
      <c r="CX2" s="1284"/>
      <c r="CY2" s="1284"/>
      <c r="CZ2" s="1284"/>
      <c r="DA2" s="1249"/>
      <c r="DB2" s="1284"/>
      <c r="DC2" s="1284"/>
      <c r="DD2" s="1284"/>
      <c r="DE2" s="1284"/>
      <c r="DF2" s="1249"/>
      <c r="DG2" s="1284"/>
      <c r="DH2" s="1284"/>
      <c r="DI2" s="1284"/>
      <c r="DJ2" s="1284"/>
      <c r="DK2" s="1249"/>
      <c r="DL2" s="1249"/>
      <c r="DM2" s="1284"/>
      <c r="DN2" s="1249"/>
      <c r="DO2" s="1262"/>
      <c r="DP2" s="1283" t="s">
        <v>5</v>
      </c>
      <c r="DQ2" s="1284"/>
      <c r="DR2" s="1284"/>
      <c r="DS2" s="1284"/>
      <c r="DT2" s="1284"/>
      <c r="DU2" s="1249"/>
      <c r="DV2" s="1284"/>
      <c r="DW2" s="1284"/>
      <c r="DX2" s="1284"/>
      <c r="DY2" s="1284"/>
      <c r="DZ2" s="1249"/>
      <c r="EA2" s="1284"/>
      <c r="EB2" s="1284"/>
      <c r="EC2" s="1284"/>
      <c r="ED2" s="1284"/>
      <c r="EE2" s="1249"/>
      <c r="EF2" s="1249"/>
      <c r="EG2" s="1284"/>
      <c r="EH2" s="1249"/>
      <c r="EI2" s="1262"/>
      <c r="EJ2" s="1283" t="s">
        <v>6</v>
      </c>
      <c r="EK2" s="1284"/>
      <c r="EL2" s="1284"/>
      <c r="EM2" s="1284"/>
      <c r="EN2" s="1284"/>
      <c r="EO2" s="1249"/>
      <c r="EP2" s="1284"/>
      <c r="EQ2" s="1284"/>
      <c r="ER2" s="1284"/>
      <c r="ES2" s="1284"/>
      <c r="ET2" s="1249"/>
      <c r="EU2" s="1284"/>
      <c r="EV2" s="1284"/>
      <c r="EW2" s="1284"/>
      <c r="EX2" s="1284"/>
      <c r="EY2" s="1249"/>
      <c r="EZ2" s="1249"/>
      <c r="FA2" s="1284"/>
      <c r="FB2" s="1249"/>
      <c r="FC2" s="1262"/>
      <c r="FD2" s="1283" t="s">
        <v>7</v>
      </c>
      <c r="FE2" s="1284"/>
      <c r="FF2" s="1284"/>
      <c r="FG2" s="1284"/>
      <c r="FH2" s="1284"/>
      <c r="FI2" s="1249"/>
      <c r="FJ2" s="1284"/>
      <c r="FK2" s="1284"/>
      <c r="FL2" s="1284"/>
      <c r="FM2" s="1284"/>
      <c r="FN2" s="1249"/>
      <c r="FO2" s="1284"/>
      <c r="FP2" s="1284"/>
      <c r="FQ2" s="1284"/>
      <c r="FR2" s="1284"/>
      <c r="FS2" s="1249"/>
      <c r="FT2" s="1249"/>
      <c r="FU2" s="1284"/>
      <c r="FV2" s="1249"/>
      <c r="FW2" s="1262"/>
      <c r="FX2" s="1283" t="s">
        <v>8</v>
      </c>
      <c r="FY2" s="1284"/>
      <c r="FZ2" s="1284"/>
      <c r="GA2" s="1284"/>
      <c r="GB2" s="1284"/>
      <c r="GC2" s="1249"/>
      <c r="GD2" s="1284"/>
      <c r="GE2" s="1284"/>
      <c r="GF2" s="1284"/>
      <c r="GG2" s="1284"/>
      <c r="GH2" s="1249"/>
      <c r="GI2" s="1284"/>
      <c r="GJ2" s="1284"/>
      <c r="GK2" s="1284"/>
      <c r="GL2" s="1284"/>
      <c r="GM2" s="1249"/>
      <c r="GN2" s="1249"/>
      <c r="GO2" s="1284"/>
      <c r="GP2" s="1249"/>
      <c r="GQ2" s="1262"/>
      <c r="GR2" s="1283" t="s">
        <v>9</v>
      </c>
      <c r="GS2" s="1284"/>
      <c r="GT2" s="1284"/>
      <c r="GU2" s="1284"/>
      <c r="GV2" s="1284"/>
      <c r="GW2" s="1249"/>
      <c r="GX2" s="1284"/>
      <c r="GY2" s="1284"/>
      <c r="GZ2" s="1284"/>
      <c r="HA2" s="1284"/>
      <c r="HB2" s="1249"/>
      <c r="HC2" s="1284"/>
      <c r="HD2" s="1284"/>
      <c r="HE2" s="1284"/>
      <c r="HF2" s="1284"/>
      <c r="HG2" s="1249"/>
      <c r="HH2" s="1249"/>
      <c r="HI2" s="1284"/>
      <c r="HJ2" s="1249"/>
      <c r="HK2" s="1262"/>
      <c r="HL2" s="1283" t="s">
        <v>10</v>
      </c>
      <c r="HM2" s="1284"/>
      <c r="HN2" s="1284"/>
      <c r="HO2" s="1284"/>
      <c r="HP2" s="1284"/>
      <c r="HQ2" s="1249"/>
      <c r="HR2" s="1284"/>
      <c r="HS2" s="1284"/>
      <c r="HT2" s="1284"/>
      <c r="HU2" s="1284"/>
      <c r="HV2" s="1249"/>
      <c r="HW2" s="1284"/>
      <c r="HX2" s="1284"/>
      <c r="HY2" s="1284"/>
      <c r="HZ2" s="1284"/>
      <c r="IA2" s="1249"/>
      <c r="IB2" s="1249"/>
      <c r="IC2" s="1284"/>
      <c r="ID2" s="1249"/>
      <c r="IE2" s="1262"/>
      <c r="IF2" s="1279" t="s">
        <v>11</v>
      </c>
      <c r="IG2" s="1246" t="s">
        <v>12</v>
      </c>
    </row>
    <row r="3" spans="1:241" x14ac:dyDescent="0.2">
      <c r="A3" s="1342" t="s">
        <v>13</v>
      </c>
      <c r="B3" s="1246" t="s">
        <v>14</v>
      </c>
      <c r="C3" s="14" t="s">
        <v>15</v>
      </c>
      <c r="D3" s="15"/>
      <c r="E3" s="1246" t="s">
        <v>16</v>
      </c>
      <c r="F3" s="1246" t="s">
        <v>17</v>
      </c>
      <c r="G3" s="1251" t="s">
        <v>18</v>
      </c>
      <c r="H3" s="1246" t="s">
        <v>19</v>
      </c>
      <c r="I3" s="1251" t="s">
        <v>20</v>
      </c>
      <c r="J3" s="1260" t="s">
        <v>21</v>
      </c>
      <c r="K3" s="1323" t="s">
        <v>22</v>
      </c>
      <c r="L3" s="1324" t="s">
        <v>23</v>
      </c>
      <c r="M3" s="1322" t="s">
        <v>24</v>
      </c>
      <c r="N3" s="1322" t="s">
        <v>25</v>
      </c>
      <c r="O3" s="1255" t="s">
        <v>26</v>
      </c>
      <c r="P3" s="1256"/>
      <c r="Q3" s="1277"/>
      <c r="R3" s="1261" t="s">
        <v>27</v>
      </c>
      <c r="S3" s="1249"/>
      <c r="T3" s="1249"/>
      <c r="U3" s="1249"/>
      <c r="V3" s="1262"/>
      <c r="W3" s="1248" t="s">
        <v>28</v>
      </c>
      <c r="X3" s="1249"/>
      <c r="Y3" s="1249"/>
      <c r="Z3" s="1249"/>
      <c r="AA3" s="1250"/>
      <c r="AB3" s="1248" t="s">
        <v>29</v>
      </c>
      <c r="AC3" s="1249"/>
      <c r="AD3" s="1249"/>
      <c r="AE3" s="1249"/>
      <c r="AF3" s="1250"/>
      <c r="AG3" s="1248" t="s">
        <v>30</v>
      </c>
      <c r="AH3" s="1249"/>
      <c r="AI3" s="1249"/>
      <c r="AJ3" s="1249"/>
      <c r="AK3" s="1250"/>
      <c r="AL3" s="1277"/>
      <c r="AM3" s="1261" t="s">
        <v>3</v>
      </c>
      <c r="AN3" s="1249"/>
      <c r="AO3" s="1249"/>
      <c r="AP3" s="1249"/>
      <c r="AQ3" s="1262"/>
      <c r="AR3" s="1261" t="s">
        <v>4</v>
      </c>
      <c r="AS3" s="1249"/>
      <c r="AT3" s="1249"/>
      <c r="AU3" s="1249"/>
      <c r="AV3" s="1262"/>
      <c r="AW3" s="1261" t="s">
        <v>5</v>
      </c>
      <c r="AX3" s="1249"/>
      <c r="AY3" s="1249"/>
      <c r="AZ3" s="1249"/>
      <c r="BA3" s="1262"/>
      <c r="BB3" s="1261" t="s">
        <v>6</v>
      </c>
      <c r="BC3" s="1249"/>
      <c r="BD3" s="1249"/>
      <c r="BE3" s="1249"/>
      <c r="BF3" s="1262"/>
      <c r="BG3" s="1261" t="s">
        <v>31</v>
      </c>
      <c r="BH3" s="1249"/>
      <c r="BI3" s="1249"/>
      <c r="BJ3" s="1249"/>
      <c r="BK3" s="1262"/>
      <c r="BL3" s="1261" t="s">
        <v>8</v>
      </c>
      <c r="BM3" s="1249"/>
      <c r="BN3" s="1249"/>
      <c r="BO3" s="1249"/>
      <c r="BP3" s="1262"/>
      <c r="BQ3" s="1261" t="s">
        <v>9</v>
      </c>
      <c r="BR3" s="1249"/>
      <c r="BS3" s="1249"/>
      <c r="BT3" s="1249"/>
      <c r="BU3" s="1262"/>
      <c r="BV3" s="1261" t="s">
        <v>32</v>
      </c>
      <c r="BW3" s="1249"/>
      <c r="BX3" s="1249"/>
      <c r="BY3" s="1249"/>
      <c r="BZ3" s="1262"/>
      <c r="CA3" s="19"/>
      <c r="CB3" s="1261" t="s">
        <v>33</v>
      </c>
      <c r="CC3" s="1249"/>
      <c r="CD3" s="1249"/>
      <c r="CE3" s="1249"/>
      <c r="CF3" s="1262"/>
      <c r="CG3" s="1248" t="s">
        <v>34</v>
      </c>
      <c r="CH3" s="1263"/>
      <c r="CI3" s="1263"/>
      <c r="CJ3" s="1263"/>
      <c r="CK3" s="1264"/>
      <c r="CL3" s="1248" t="s">
        <v>35</v>
      </c>
      <c r="CM3" s="1249"/>
      <c r="CN3" s="1249"/>
      <c r="CO3" s="1249"/>
      <c r="CP3" s="1250"/>
      <c r="CQ3" s="1248" t="s">
        <v>36</v>
      </c>
      <c r="CR3" s="1249"/>
      <c r="CS3" s="1249"/>
      <c r="CT3" s="1249"/>
      <c r="CU3" s="1250"/>
      <c r="CV3" s="1248" t="s">
        <v>37</v>
      </c>
      <c r="CW3" s="1249"/>
      <c r="CX3" s="1249"/>
      <c r="CY3" s="1249"/>
      <c r="CZ3" s="1250"/>
      <c r="DA3" s="1248" t="s">
        <v>38</v>
      </c>
      <c r="DB3" s="1249"/>
      <c r="DC3" s="1249"/>
      <c r="DD3" s="1249"/>
      <c r="DE3" s="1250"/>
      <c r="DF3" s="1248" t="s">
        <v>39</v>
      </c>
      <c r="DG3" s="1249"/>
      <c r="DH3" s="1249"/>
      <c r="DI3" s="1249"/>
      <c r="DJ3" s="1250"/>
      <c r="DK3" s="1248" t="s">
        <v>40</v>
      </c>
      <c r="DL3" s="1263"/>
      <c r="DM3" s="1263"/>
      <c r="DN3" s="1263"/>
      <c r="DO3" s="1264"/>
      <c r="DP3" s="1248" t="s">
        <v>41</v>
      </c>
      <c r="DQ3" s="1249"/>
      <c r="DR3" s="1249"/>
      <c r="DS3" s="1249"/>
      <c r="DT3" s="1250"/>
      <c r="DU3" s="1248" t="s">
        <v>42</v>
      </c>
      <c r="DV3" s="1249"/>
      <c r="DW3" s="1249"/>
      <c r="DX3" s="1249"/>
      <c r="DY3" s="1250"/>
      <c r="DZ3" s="1248" t="s">
        <v>43</v>
      </c>
      <c r="EA3" s="1249"/>
      <c r="EB3" s="1249"/>
      <c r="EC3" s="1249"/>
      <c r="ED3" s="1250"/>
      <c r="EE3" s="1248" t="s">
        <v>44</v>
      </c>
      <c r="EF3" s="1249"/>
      <c r="EG3" s="1249"/>
      <c r="EH3" s="1249"/>
      <c r="EI3" s="1250"/>
      <c r="EJ3" s="1248" t="s">
        <v>45</v>
      </c>
      <c r="EK3" s="1249"/>
      <c r="EL3" s="1249"/>
      <c r="EM3" s="1249"/>
      <c r="EN3" s="1250"/>
      <c r="EO3" s="1248" t="s">
        <v>46</v>
      </c>
      <c r="EP3" s="1249"/>
      <c r="EQ3" s="1249"/>
      <c r="ER3" s="1249"/>
      <c r="ES3" s="1250"/>
      <c r="ET3" s="1248" t="s">
        <v>47</v>
      </c>
      <c r="EU3" s="1249"/>
      <c r="EV3" s="1249"/>
      <c r="EW3" s="1249"/>
      <c r="EX3" s="1250"/>
      <c r="EY3" s="1248" t="s">
        <v>48</v>
      </c>
      <c r="EZ3" s="1249"/>
      <c r="FA3" s="1249"/>
      <c r="FB3" s="1249"/>
      <c r="FC3" s="1250"/>
      <c r="FD3" s="1248" t="s">
        <v>49</v>
      </c>
      <c r="FE3" s="1249"/>
      <c r="FF3" s="1249"/>
      <c r="FG3" s="1249"/>
      <c r="FH3" s="1250"/>
      <c r="FI3" s="1248" t="s">
        <v>50</v>
      </c>
      <c r="FJ3" s="1249"/>
      <c r="FK3" s="1249"/>
      <c r="FL3" s="1249"/>
      <c r="FM3" s="1250"/>
      <c r="FN3" s="1248" t="s">
        <v>51</v>
      </c>
      <c r="FO3" s="1249"/>
      <c r="FP3" s="1249"/>
      <c r="FQ3" s="1249"/>
      <c r="FR3" s="1250"/>
      <c r="FS3" s="1248" t="s">
        <v>52</v>
      </c>
      <c r="FT3" s="1249"/>
      <c r="FU3" s="1249"/>
      <c r="FV3" s="1249"/>
      <c r="FW3" s="1250"/>
      <c r="FX3" s="1248" t="s">
        <v>53</v>
      </c>
      <c r="FY3" s="1249"/>
      <c r="FZ3" s="1249"/>
      <c r="GA3" s="1249"/>
      <c r="GB3" s="1250"/>
      <c r="GC3" s="1248" t="s">
        <v>54</v>
      </c>
      <c r="GD3" s="1249"/>
      <c r="GE3" s="1249"/>
      <c r="GF3" s="1249"/>
      <c r="GG3" s="1250"/>
      <c r="GH3" s="1248" t="s">
        <v>55</v>
      </c>
      <c r="GI3" s="1249"/>
      <c r="GJ3" s="1249"/>
      <c r="GK3" s="1249"/>
      <c r="GL3" s="1250"/>
      <c r="GM3" s="1248" t="s">
        <v>56</v>
      </c>
      <c r="GN3" s="1249"/>
      <c r="GO3" s="1249"/>
      <c r="GP3" s="1249"/>
      <c r="GQ3" s="1250"/>
      <c r="GR3" s="1248" t="s">
        <v>57</v>
      </c>
      <c r="GS3" s="1249"/>
      <c r="GT3" s="1249"/>
      <c r="GU3" s="1249"/>
      <c r="GV3" s="1250"/>
      <c r="GW3" s="1248" t="s">
        <v>58</v>
      </c>
      <c r="GX3" s="1249"/>
      <c r="GY3" s="1249"/>
      <c r="GZ3" s="1249"/>
      <c r="HA3" s="1250"/>
      <c r="HB3" s="1248" t="s">
        <v>59</v>
      </c>
      <c r="HC3" s="1249"/>
      <c r="HD3" s="1249"/>
      <c r="HE3" s="1249"/>
      <c r="HF3" s="1250"/>
      <c r="HG3" s="1248" t="s">
        <v>60</v>
      </c>
      <c r="HH3" s="1249"/>
      <c r="HI3" s="1249"/>
      <c r="HJ3" s="1249"/>
      <c r="HK3" s="1250"/>
      <c r="HL3" s="1248" t="s">
        <v>61</v>
      </c>
      <c r="HM3" s="1249"/>
      <c r="HN3" s="1249"/>
      <c r="HO3" s="1249"/>
      <c r="HP3" s="1250"/>
      <c r="HQ3" s="1248" t="s">
        <v>62</v>
      </c>
      <c r="HR3" s="1249"/>
      <c r="HS3" s="1249"/>
      <c r="HT3" s="1249"/>
      <c r="HU3" s="1250"/>
      <c r="HV3" s="1248" t="s">
        <v>63</v>
      </c>
      <c r="HW3" s="1249"/>
      <c r="HX3" s="1249"/>
      <c r="HY3" s="1249"/>
      <c r="HZ3" s="1250"/>
      <c r="IA3" s="1248" t="s">
        <v>64</v>
      </c>
      <c r="IB3" s="1249"/>
      <c r="IC3" s="1249"/>
      <c r="ID3" s="1249"/>
      <c r="IE3" s="1250"/>
      <c r="IF3" s="1280"/>
      <c r="IG3" s="1282"/>
    </row>
    <row r="4" spans="1:241" ht="105" x14ac:dyDescent="0.25">
      <c r="A4" s="1343"/>
      <c r="B4" s="1247"/>
      <c r="C4" s="20" t="s">
        <v>65</v>
      </c>
      <c r="D4" s="20" t="s">
        <v>66</v>
      </c>
      <c r="E4" s="1252"/>
      <c r="F4" s="1252"/>
      <c r="G4" s="1252"/>
      <c r="H4" s="1252"/>
      <c r="I4" s="1252"/>
      <c r="J4" s="1252"/>
      <c r="K4" s="1252"/>
      <c r="L4" s="1325"/>
      <c r="M4" s="1252"/>
      <c r="N4" s="1252"/>
      <c r="O4" s="21" t="s">
        <v>67</v>
      </c>
      <c r="P4" s="22" t="s">
        <v>68</v>
      </c>
      <c r="Q4" s="1278"/>
      <c r="R4" s="23" t="s">
        <v>69</v>
      </c>
      <c r="S4" s="24" t="s">
        <v>70</v>
      </c>
      <c r="T4" s="24" t="s">
        <v>71</v>
      </c>
      <c r="U4" s="24" t="s">
        <v>72</v>
      </c>
      <c r="V4" s="25" t="s">
        <v>73</v>
      </c>
      <c r="W4" s="26" t="s">
        <v>74</v>
      </c>
      <c r="X4" s="24" t="s">
        <v>70</v>
      </c>
      <c r="Y4" s="24" t="s">
        <v>71</v>
      </c>
      <c r="Z4" s="24" t="s">
        <v>72</v>
      </c>
      <c r="AA4" s="27" t="s">
        <v>73</v>
      </c>
      <c r="AB4" s="26" t="s">
        <v>75</v>
      </c>
      <c r="AC4" s="24" t="s">
        <v>70</v>
      </c>
      <c r="AD4" s="24" t="s">
        <v>71</v>
      </c>
      <c r="AE4" s="24" t="s">
        <v>72</v>
      </c>
      <c r="AF4" s="28" t="s">
        <v>73</v>
      </c>
      <c r="AG4" s="26" t="s">
        <v>76</v>
      </c>
      <c r="AH4" s="24" t="s">
        <v>70</v>
      </c>
      <c r="AI4" s="24" t="s">
        <v>71</v>
      </c>
      <c r="AJ4" s="24" t="s">
        <v>72</v>
      </c>
      <c r="AK4" s="28" t="s">
        <v>73</v>
      </c>
      <c r="AL4" s="1282"/>
      <c r="AM4" s="23" t="s">
        <v>77</v>
      </c>
      <c r="AN4" s="29" t="s">
        <v>70</v>
      </c>
      <c r="AO4" s="29" t="s">
        <v>78</v>
      </c>
      <c r="AP4" s="29" t="s">
        <v>72</v>
      </c>
      <c r="AQ4" s="30" t="s">
        <v>79</v>
      </c>
      <c r="AR4" s="23" t="s">
        <v>80</v>
      </c>
      <c r="AS4" s="29" t="s">
        <v>70</v>
      </c>
      <c r="AT4" s="29" t="s">
        <v>78</v>
      </c>
      <c r="AU4" s="31" t="s">
        <v>72</v>
      </c>
      <c r="AV4" s="32" t="s">
        <v>79</v>
      </c>
      <c r="AW4" s="23" t="s">
        <v>81</v>
      </c>
      <c r="AX4" s="29" t="s">
        <v>70</v>
      </c>
      <c r="AY4" s="29" t="s">
        <v>78</v>
      </c>
      <c r="AZ4" s="31" t="s">
        <v>72</v>
      </c>
      <c r="BA4" s="32" t="s">
        <v>79</v>
      </c>
      <c r="BB4" s="23" t="s">
        <v>82</v>
      </c>
      <c r="BC4" s="29" t="s">
        <v>70</v>
      </c>
      <c r="BD4" s="29" t="s">
        <v>78</v>
      </c>
      <c r="BE4" s="31" t="s">
        <v>72</v>
      </c>
      <c r="BF4" s="32" t="s">
        <v>79</v>
      </c>
      <c r="BG4" s="23" t="s">
        <v>83</v>
      </c>
      <c r="BH4" s="29" t="s">
        <v>70</v>
      </c>
      <c r="BI4" s="29" t="s">
        <v>78</v>
      </c>
      <c r="BJ4" s="31" t="s">
        <v>72</v>
      </c>
      <c r="BK4" s="32" t="s">
        <v>79</v>
      </c>
      <c r="BL4" s="23" t="s">
        <v>84</v>
      </c>
      <c r="BM4" s="29" t="s">
        <v>70</v>
      </c>
      <c r="BN4" s="29" t="s">
        <v>78</v>
      </c>
      <c r="BO4" s="31" t="s">
        <v>72</v>
      </c>
      <c r="BP4" s="32" t="s">
        <v>85</v>
      </c>
      <c r="BQ4" s="23" t="s">
        <v>86</v>
      </c>
      <c r="BR4" s="29" t="s">
        <v>70</v>
      </c>
      <c r="BS4" s="29" t="s">
        <v>78</v>
      </c>
      <c r="BT4" s="31" t="s">
        <v>72</v>
      </c>
      <c r="BU4" s="32" t="s">
        <v>79</v>
      </c>
      <c r="BV4" s="23" t="s">
        <v>87</v>
      </c>
      <c r="BW4" s="29" t="s">
        <v>70</v>
      </c>
      <c r="BX4" s="29" t="s">
        <v>78</v>
      </c>
      <c r="BY4" s="31" t="s">
        <v>72</v>
      </c>
      <c r="BZ4" s="32" t="s">
        <v>79</v>
      </c>
      <c r="CA4" s="16"/>
      <c r="CB4" s="23" t="s">
        <v>69</v>
      </c>
      <c r="CC4" s="24" t="s">
        <v>70</v>
      </c>
      <c r="CD4" s="24" t="s">
        <v>71</v>
      </c>
      <c r="CE4" s="24" t="s">
        <v>72</v>
      </c>
      <c r="CF4" s="30" t="s">
        <v>73</v>
      </c>
      <c r="CG4" s="26" t="s">
        <v>74</v>
      </c>
      <c r="CH4" s="24" t="s">
        <v>70</v>
      </c>
      <c r="CI4" s="24" t="s">
        <v>71</v>
      </c>
      <c r="CJ4" s="24" t="s">
        <v>72</v>
      </c>
      <c r="CK4" s="28" t="s">
        <v>73</v>
      </c>
      <c r="CL4" s="26" t="s">
        <v>75</v>
      </c>
      <c r="CM4" s="24" t="s">
        <v>70</v>
      </c>
      <c r="CN4" s="24" t="s">
        <v>71</v>
      </c>
      <c r="CO4" s="24" t="s">
        <v>72</v>
      </c>
      <c r="CP4" s="28" t="s">
        <v>73</v>
      </c>
      <c r="CQ4" s="26" t="s">
        <v>76</v>
      </c>
      <c r="CR4" s="24" t="s">
        <v>70</v>
      </c>
      <c r="CS4" s="24" t="s">
        <v>71</v>
      </c>
      <c r="CT4" s="24" t="s">
        <v>72</v>
      </c>
      <c r="CU4" s="27" t="s">
        <v>73</v>
      </c>
      <c r="CV4" s="26" t="s">
        <v>69</v>
      </c>
      <c r="CW4" s="24" t="s">
        <v>70</v>
      </c>
      <c r="CX4" s="24" t="s">
        <v>71</v>
      </c>
      <c r="CY4" s="24" t="s">
        <v>72</v>
      </c>
      <c r="CZ4" s="27" t="s">
        <v>73</v>
      </c>
      <c r="DA4" s="26" t="s">
        <v>74</v>
      </c>
      <c r="DB4" s="24" t="s">
        <v>70</v>
      </c>
      <c r="DC4" s="24" t="s">
        <v>71</v>
      </c>
      <c r="DD4" s="24" t="s">
        <v>72</v>
      </c>
      <c r="DE4" s="27" t="s">
        <v>73</v>
      </c>
      <c r="DF4" s="26" t="s">
        <v>75</v>
      </c>
      <c r="DG4" s="24" t="s">
        <v>70</v>
      </c>
      <c r="DH4" s="24" t="s">
        <v>71</v>
      </c>
      <c r="DI4" s="24" t="s">
        <v>72</v>
      </c>
      <c r="DJ4" s="27" t="s">
        <v>73</v>
      </c>
      <c r="DK4" s="26" t="s">
        <v>76</v>
      </c>
      <c r="DL4" s="24" t="s">
        <v>70</v>
      </c>
      <c r="DM4" s="24" t="s">
        <v>71</v>
      </c>
      <c r="DN4" s="24" t="s">
        <v>72</v>
      </c>
      <c r="DO4" s="27" t="s">
        <v>73</v>
      </c>
      <c r="DP4" s="26" t="s">
        <v>69</v>
      </c>
      <c r="DQ4" s="24" t="s">
        <v>70</v>
      </c>
      <c r="DR4" s="24" t="s">
        <v>71</v>
      </c>
      <c r="DS4" s="24" t="s">
        <v>72</v>
      </c>
      <c r="DT4" s="27" t="s">
        <v>73</v>
      </c>
      <c r="DU4" s="26" t="s">
        <v>74</v>
      </c>
      <c r="DV4" s="24" t="s">
        <v>70</v>
      </c>
      <c r="DW4" s="24" t="s">
        <v>71</v>
      </c>
      <c r="DX4" s="24" t="s">
        <v>72</v>
      </c>
      <c r="DY4" s="27" t="s">
        <v>73</v>
      </c>
      <c r="DZ4" s="26" t="s">
        <v>75</v>
      </c>
      <c r="EA4" s="24" t="s">
        <v>70</v>
      </c>
      <c r="EB4" s="24" t="s">
        <v>71</v>
      </c>
      <c r="EC4" s="24" t="s">
        <v>72</v>
      </c>
      <c r="ED4" s="27" t="s">
        <v>73</v>
      </c>
      <c r="EE4" s="26" t="s">
        <v>76</v>
      </c>
      <c r="EF4" s="24" t="s">
        <v>70</v>
      </c>
      <c r="EG4" s="24" t="s">
        <v>71</v>
      </c>
      <c r="EH4" s="24" t="s">
        <v>72</v>
      </c>
      <c r="EI4" s="27" t="s">
        <v>73</v>
      </c>
      <c r="EJ4" s="26" t="s">
        <v>69</v>
      </c>
      <c r="EK4" s="24" t="s">
        <v>70</v>
      </c>
      <c r="EL4" s="24" t="s">
        <v>71</v>
      </c>
      <c r="EM4" s="24" t="s">
        <v>72</v>
      </c>
      <c r="EN4" s="27" t="s">
        <v>73</v>
      </c>
      <c r="EO4" s="26" t="s">
        <v>74</v>
      </c>
      <c r="EP4" s="24" t="s">
        <v>70</v>
      </c>
      <c r="EQ4" s="24" t="s">
        <v>71</v>
      </c>
      <c r="ER4" s="24" t="s">
        <v>72</v>
      </c>
      <c r="ES4" s="27" t="s">
        <v>73</v>
      </c>
      <c r="ET4" s="26" t="s">
        <v>75</v>
      </c>
      <c r="EU4" s="24" t="s">
        <v>70</v>
      </c>
      <c r="EV4" s="24" t="s">
        <v>71</v>
      </c>
      <c r="EW4" s="24" t="s">
        <v>72</v>
      </c>
      <c r="EX4" s="27" t="s">
        <v>73</v>
      </c>
      <c r="EY4" s="26" t="s">
        <v>76</v>
      </c>
      <c r="EZ4" s="24" t="s">
        <v>70</v>
      </c>
      <c r="FA4" s="24" t="s">
        <v>71</v>
      </c>
      <c r="FB4" s="24" t="s">
        <v>72</v>
      </c>
      <c r="FC4" s="27" t="s">
        <v>73</v>
      </c>
      <c r="FD4" s="26" t="s">
        <v>69</v>
      </c>
      <c r="FE4" s="24" t="s">
        <v>70</v>
      </c>
      <c r="FF4" s="24" t="s">
        <v>71</v>
      </c>
      <c r="FG4" s="24" t="s">
        <v>72</v>
      </c>
      <c r="FH4" s="27" t="s">
        <v>73</v>
      </c>
      <c r="FI4" s="26" t="s">
        <v>74</v>
      </c>
      <c r="FJ4" s="24" t="s">
        <v>70</v>
      </c>
      <c r="FK4" s="24" t="s">
        <v>71</v>
      </c>
      <c r="FL4" s="24" t="s">
        <v>72</v>
      </c>
      <c r="FM4" s="27" t="s">
        <v>73</v>
      </c>
      <c r="FN4" s="26" t="s">
        <v>75</v>
      </c>
      <c r="FO4" s="24" t="s">
        <v>70</v>
      </c>
      <c r="FP4" s="24" t="s">
        <v>71</v>
      </c>
      <c r="FQ4" s="24" t="s">
        <v>72</v>
      </c>
      <c r="FR4" s="27" t="s">
        <v>73</v>
      </c>
      <c r="FS4" s="26" t="s">
        <v>76</v>
      </c>
      <c r="FT4" s="24" t="s">
        <v>70</v>
      </c>
      <c r="FU4" s="24" t="s">
        <v>71</v>
      </c>
      <c r="FV4" s="24" t="s">
        <v>72</v>
      </c>
      <c r="FW4" s="27" t="s">
        <v>73</v>
      </c>
      <c r="FX4" s="26" t="s">
        <v>69</v>
      </c>
      <c r="FY4" s="24" t="s">
        <v>70</v>
      </c>
      <c r="FZ4" s="24" t="s">
        <v>71</v>
      </c>
      <c r="GA4" s="24" t="s">
        <v>72</v>
      </c>
      <c r="GB4" s="27" t="s">
        <v>73</v>
      </c>
      <c r="GC4" s="26" t="s">
        <v>74</v>
      </c>
      <c r="GD4" s="24" t="s">
        <v>70</v>
      </c>
      <c r="GE4" s="24" t="s">
        <v>71</v>
      </c>
      <c r="GF4" s="24" t="s">
        <v>72</v>
      </c>
      <c r="GG4" s="27" t="s">
        <v>73</v>
      </c>
      <c r="GH4" s="26" t="s">
        <v>75</v>
      </c>
      <c r="GI4" s="24" t="s">
        <v>70</v>
      </c>
      <c r="GJ4" s="24" t="s">
        <v>71</v>
      </c>
      <c r="GK4" s="24" t="s">
        <v>72</v>
      </c>
      <c r="GL4" s="28" t="s">
        <v>73</v>
      </c>
      <c r="GM4" s="26" t="s">
        <v>76</v>
      </c>
      <c r="GN4" s="24" t="s">
        <v>70</v>
      </c>
      <c r="GO4" s="24" t="s">
        <v>71</v>
      </c>
      <c r="GP4" s="24" t="s">
        <v>72</v>
      </c>
      <c r="GQ4" s="27" t="s">
        <v>73</v>
      </c>
      <c r="GR4" s="26" t="s">
        <v>69</v>
      </c>
      <c r="GS4" s="24" t="s">
        <v>70</v>
      </c>
      <c r="GT4" s="24" t="s">
        <v>71</v>
      </c>
      <c r="GU4" s="24" t="s">
        <v>72</v>
      </c>
      <c r="GV4" s="27" t="s">
        <v>73</v>
      </c>
      <c r="GW4" s="26" t="s">
        <v>74</v>
      </c>
      <c r="GX4" s="24" t="s">
        <v>70</v>
      </c>
      <c r="GY4" s="24" t="s">
        <v>71</v>
      </c>
      <c r="GZ4" s="24" t="s">
        <v>72</v>
      </c>
      <c r="HA4" s="28" t="s">
        <v>73</v>
      </c>
      <c r="HB4" s="26" t="s">
        <v>75</v>
      </c>
      <c r="HC4" s="24" t="s">
        <v>70</v>
      </c>
      <c r="HD4" s="24" t="s">
        <v>71</v>
      </c>
      <c r="HE4" s="24" t="s">
        <v>72</v>
      </c>
      <c r="HF4" s="28" t="s">
        <v>73</v>
      </c>
      <c r="HG4" s="26" t="s">
        <v>76</v>
      </c>
      <c r="HH4" s="24" t="s">
        <v>70</v>
      </c>
      <c r="HI4" s="24" t="s">
        <v>71</v>
      </c>
      <c r="HJ4" s="24" t="s">
        <v>72</v>
      </c>
      <c r="HK4" s="28" t="s">
        <v>73</v>
      </c>
      <c r="HL4" s="26" t="s">
        <v>69</v>
      </c>
      <c r="HM4" s="24" t="s">
        <v>70</v>
      </c>
      <c r="HN4" s="24" t="s">
        <v>71</v>
      </c>
      <c r="HO4" s="24" t="s">
        <v>72</v>
      </c>
      <c r="HP4" s="28" t="s">
        <v>73</v>
      </c>
      <c r="HQ4" s="26" t="s">
        <v>74</v>
      </c>
      <c r="HR4" s="24" t="s">
        <v>70</v>
      </c>
      <c r="HS4" s="24" t="s">
        <v>71</v>
      </c>
      <c r="HT4" s="24" t="s">
        <v>72</v>
      </c>
      <c r="HU4" s="28" t="s">
        <v>73</v>
      </c>
      <c r="HV4" s="26" t="s">
        <v>75</v>
      </c>
      <c r="HW4" s="24" t="s">
        <v>70</v>
      </c>
      <c r="HX4" s="24" t="s">
        <v>71</v>
      </c>
      <c r="HY4" s="24" t="s">
        <v>72</v>
      </c>
      <c r="HZ4" s="28" t="s">
        <v>73</v>
      </c>
      <c r="IA4" s="26" t="s">
        <v>76</v>
      </c>
      <c r="IB4" s="24" t="s">
        <v>70</v>
      </c>
      <c r="IC4" s="24" t="s">
        <v>71</v>
      </c>
      <c r="ID4" s="24" t="s">
        <v>72</v>
      </c>
      <c r="IE4" s="28" t="s">
        <v>73</v>
      </c>
      <c r="IF4" s="1281"/>
      <c r="IG4" s="1252"/>
    </row>
    <row r="5" spans="1:241" ht="25.5" hidden="1" x14ac:dyDescent="0.25">
      <c r="A5" s="33">
        <v>1</v>
      </c>
      <c r="B5" s="34" t="s">
        <v>88</v>
      </c>
      <c r="C5" s="35">
        <v>214874</v>
      </c>
      <c r="D5" s="36">
        <v>930373</v>
      </c>
      <c r="E5" s="37" t="s">
        <v>89</v>
      </c>
      <c r="F5" s="38" t="s">
        <v>90</v>
      </c>
      <c r="G5" s="39">
        <v>8</v>
      </c>
      <c r="H5" s="40">
        <v>0.12</v>
      </c>
      <c r="I5" s="41">
        <f>(65+48+30+50+34)/5</f>
        <v>45.4</v>
      </c>
      <c r="J5" s="42">
        <v>43</v>
      </c>
      <c r="K5" s="43">
        <f t="shared" ref="K5:K18" si="0">J5*20</f>
        <v>860</v>
      </c>
      <c r="L5" s="44">
        <f t="shared" ref="L5:L39" si="1">SUM(R5+W5+AB5+AG5)</f>
        <v>860</v>
      </c>
      <c r="M5" s="45">
        <f t="shared" ref="M5:M39" si="2">S5+X5+AC5+AH5</f>
        <v>2</v>
      </c>
      <c r="N5" s="46">
        <f t="shared" ref="N5:N39" si="3">U5+Z5+AE5+AJ5</f>
        <v>36</v>
      </c>
      <c r="O5" s="47">
        <f t="shared" ref="O5:O39" si="4">IF(J5=0,0,M5/J5)</f>
        <v>4.6511627906976744E-2</v>
      </c>
      <c r="P5" s="48">
        <f t="shared" ref="P5:P39" si="5">IF(J5=0,0,N5/J5)</f>
        <v>0.83720930232558144</v>
      </c>
      <c r="Q5" s="49"/>
      <c r="R5" s="50">
        <f t="shared" ref="R5:R39" si="6">CB5+CV5+DP5+EJ5+FD5+FX5+GR5+HL5</f>
        <v>860</v>
      </c>
      <c r="S5" s="51">
        <f t="shared" ref="S5:S39" si="7">CC5+CW5+DQ5+EK5+FE5+FY5+GS5+HM5</f>
        <v>2</v>
      </c>
      <c r="T5" s="52">
        <f t="shared" ref="T5:T18" si="8">IF(R5=0,0,S5/(R5/20))</f>
        <v>4.6511627906976744E-2</v>
      </c>
      <c r="U5" s="51">
        <f t="shared" ref="U5:U39" si="9">CE5+CY5+DS5+EM5+FG5+GA5+GU5+HO5</f>
        <v>36</v>
      </c>
      <c r="V5" s="52">
        <f t="shared" ref="V5:V18" si="10">IF(R5=0,0,U5/(R5/20))</f>
        <v>0.83720930232558144</v>
      </c>
      <c r="W5" s="53">
        <f t="shared" ref="W5:W39" si="11">CG5+DA5+DU5+EO5+FI5+GC5+GW5+HQ5</f>
        <v>0</v>
      </c>
      <c r="X5" s="51">
        <f t="shared" ref="X5:X39" si="12">CH5+DB5+DV5+EP5+FJ5+GD5+GX5+HR5</f>
        <v>0</v>
      </c>
      <c r="Y5" s="52">
        <f t="shared" ref="Y5:Y18" si="13">IF(W5=0,0,X5/(W5/20))</f>
        <v>0</v>
      </c>
      <c r="Z5" s="51">
        <f t="shared" ref="Z5:Z39" si="14">CJ5+DD5+DX5+ER5+FL5+GF5+GZ5+HT5</f>
        <v>0</v>
      </c>
      <c r="AA5" s="52">
        <f t="shared" ref="AA5:AA18" si="15">IF(W5=0,0,Z5/(W5/20))</f>
        <v>0</v>
      </c>
      <c r="AB5" s="53">
        <f t="shared" ref="AB5:AB39" si="16">CL5+DF5+DZ5+ET5+FN5+GH5+HB5+HV5</f>
        <v>0</v>
      </c>
      <c r="AC5" s="51">
        <f t="shared" ref="AC5:AC39" si="17">CM5+DG5+EA5+EU5+FO5+GI5+HC5+HW5</f>
        <v>0</v>
      </c>
      <c r="AD5" s="52">
        <f t="shared" ref="AD5:AD18" si="18">IF(AB5=0,0,AC5/(AB5/20))</f>
        <v>0</v>
      </c>
      <c r="AE5" s="51">
        <f t="shared" ref="AE5:AE39" si="19">CO5+DI5+EC5+EW5+FQ5+GK5+HE5+HY5</f>
        <v>0</v>
      </c>
      <c r="AF5" s="54">
        <f t="shared" ref="AF5:AF18" si="20">IF(AB5=0,0,AE5/(AB5/20))</f>
        <v>0</v>
      </c>
      <c r="AG5" s="53">
        <f t="shared" ref="AG5:AG39" si="21">CQ5+DK5+EE5+EY5+FS5+GM5+HG5+IA5</f>
        <v>0</v>
      </c>
      <c r="AH5" s="51">
        <f t="shared" ref="AH5:AH39" si="22">CR5+DL5+EF5+EZ5+FT5+GN5+HH5+IB5</f>
        <v>0</v>
      </c>
      <c r="AI5" s="52">
        <f t="shared" ref="AI5:AI18" si="23">IF(AG5=0,0,AH5/(AG5/20))</f>
        <v>0</v>
      </c>
      <c r="AJ5" s="51">
        <f t="shared" ref="AJ5:AJ39" si="24">CT5+DN5+EH5+FB5+FV5+GP5+HJ5+ID5</f>
        <v>0</v>
      </c>
      <c r="AK5" s="55">
        <f t="shared" ref="AK5:AK18" si="25">IF(AG5=0,0,AJ5/(AG5/20))</f>
        <v>0</v>
      </c>
      <c r="AL5" s="49"/>
      <c r="AM5" s="50">
        <f t="shared" ref="AM5:AM39" si="26">CB5+CG5+CL5+CQ5</f>
        <v>360</v>
      </c>
      <c r="AN5" s="53">
        <f t="shared" ref="AN5:AN39" si="27">CC5+CH5+CM5+CR5</f>
        <v>0</v>
      </c>
      <c r="AO5" s="54">
        <f t="shared" ref="AO5:AO18" si="28">IF(AM5=0,0,AN5/(AM5/20))</f>
        <v>0</v>
      </c>
      <c r="AP5" s="53">
        <f t="shared" ref="AP5:AP39" si="29">CE5+CJ5+CO5+CT5</f>
        <v>15</v>
      </c>
      <c r="AQ5" s="56">
        <f t="shared" ref="AQ5:AQ18" si="30">IF(AM5=0,0,AP5/(AM5/20))</f>
        <v>0.83333333333333337</v>
      </c>
      <c r="AR5" s="57">
        <f t="shared" ref="AR5:AR39" si="31">CV5+DA5+DF5+DK5</f>
        <v>320</v>
      </c>
      <c r="AS5" s="53">
        <f t="shared" ref="AS5:AS39" si="32">CW5+DB5+DG5+DL5</f>
        <v>1</v>
      </c>
      <c r="AT5" s="54">
        <f t="shared" ref="AT5:AT18" si="33">IF(AR5=0,0,AS5/(AR5/20))</f>
        <v>6.25E-2</v>
      </c>
      <c r="AU5" s="53">
        <f t="shared" ref="AU5:AU39" si="34">CY5+DD5+DI5+DN5</f>
        <v>13</v>
      </c>
      <c r="AV5" s="56">
        <f t="shared" ref="AV5:AV18" si="35">IF(AR5=0,0,AU5/(AR5/20))</f>
        <v>0.8125</v>
      </c>
      <c r="AW5" s="57">
        <f t="shared" ref="AW5:AW39" si="36">DP5+DU5+DZ5+EE5</f>
        <v>0</v>
      </c>
      <c r="AX5" s="53">
        <f t="shared" ref="AX5:AX39" si="37">DQ5+DV5+EA5+EF5</f>
        <v>0</v>
      </c>
      <c r="AY5" s="54">
        <f t="shared" ref="AY5:AY18" si="38">IF(AW5=0,0,AX5/(AW5/20))</f>
        <v>0</v>
      </c>
      <c r="AZ5" s="53">
        <f t="shared" ref="AZ5:AZ39" si="39">DS5+DX5+EC5+EH5</f>
        <v>0</v>
      </c>
      <c r="BA5" s="56">
        <f t="shared" ref="BA5:BA18" si="40">IF(AW5=0,0,AZ5/(AW5/20))</f>
        <v>0</v>
      </c>
      <c r="BB5" s="57">
        <f t="shared" ref="BB5:BB39" si="41">EJ5+EO5+ET5+EY5</f>
        <v>0</v>
      </c>
      <c r="BC5" s="53">
        <f t="shared" ref="BC5:BC39" si="42">EK5+EP5+EU5+EZ5</f>
        <v>0</v>
      </c>
      <c r="BD5" s="54">
        <f t="shared" ref="BD5:BD18" si="43">IF(BB5=0,0,BC5/(BB5/20))</f>
        <v>0</v>
      </c>
      <c r="BE5" s="53">
        <f t="shared" ref="BE5:BE39" si="44">EM5+ER5+EW5+FB5</f>
        <v>0</v>
      </c>
      <c r="BF5" s="56">
        <f t="shared" ref="BF5:BF18" si="45">IF(BB5=0,0,BE5/(BB5/20))</f>
        <v>0</v>
      </c>
      <c r="BG5" s="57">
        <f t="shared" ref="BG5:BG39" si="46">FD5+FI5+FN5+FS5</f>
        <v>180</v>
      </c>
      <c r="BH5" s="53">
        <f t="shared" ref="BH5:BH39" si="47">FE5+FJ5+FO5+FT5</f>
        <v>1</v>
      </c>
      <c r="BI5" s="54">
        <f t="shared" ref="BI5:BI18" si="48">IF(BG5=0,0,BH5/(BG5/20))</f>
        <v>0.1111111111111111</v>
      </c>
      <c r="BJ5" s="53">
        <f t="shared" ref="BJ5:BJ39" si="49">FG5+FL5+FQ5+FV5</f>
        <v>8</v>
      </c>
      <c r="BK5" s="56">
        <f t="shared" ref="BK5:BK18" si="50">IF(BG5=0,0,BJ5/(BG5/20))</f>
        <v>0.88888888888888884</v>
      </c>
      <c r="BL5" s="57">
        <f t="shared" ref="BL5:BL39" si="51">FX5+GC5+GH5+GM5</f>
        <v>0</v>
      </c>
      <c r="BM5" s="53">
        <f t="shared" ref="BM5:BM39" si="52">FY5+GD5+GI5+GN5</f>
        <v>0</v>
      </c>
      <c r="BN5" s="54">
        <f t="shared" ref="BN5:BN18" si="53">IF(BL5=0,0,BM5/(BL5/20))</f>
        <v>0</v>
      </c>
      <c r="BO5" s="53">
        <f t="shared" ref="BO5:BO39" si="54">GA5+GF5+GK5+GP5</f>
        <v>0</v>
      </c>
      <c r="BP5" s="56">
        <f t="shared" ref="BP5:BP18" si="55">IF(BL5=0,0,BO5/(BL5/20))</f>
        <v>0</v>
      </c>
      <c r="BQ5" s="57">
        <f t="shared" ref="BQ5:BQ39" si="56">GR5+GW5+HB5+HG5</f>
        <v>0</v>
      </c>
      <c r="BR5" s="53">
        <f t="shared" ref="BR5:BR39" si="57">GS5+GX5+HC5+HH5</f>
        <v>0</v>
      </c>
      <c r="BS5" s="54">
        <f t="shared" ref="BS5:BS18" si="58">IF(BQ5=0,0,BR5/(BQ5/20))</f>
        <v>0</v>
      </c>
      <c r="BT5" s="53">
        <f t="shared" ref="BT5:BT39" si="59">GU5+GZ5+HE5+HJ5</f>
        <v>0</v>
      </c>
      <c r="BU5" s="56">
        <f t="shared" ref="BU5:BU18" si="60">IF(BQ5=0,0,BT5/(BQ5/20))</f>
        <v>0</v>
      </c>
      <c r="BV5" s="57">
        <f t="shared" ref="BV5:BV39" si="61">HL5+HQ5+HV5+IA5</f>
        <v>0</v>
      </c>
      <c r="BW5" s="53">
        <f t="shared" ref="BW5:BW39" si="62">HM5+HR5+HW5+IB5</f>
        <v>0</v>
      </c>
      <c r="BX5" s="54">
        <f t="shared" ref="BX5:BX18" si="63">IF(BV5=0,0,BW5/(BV5/20))</f>
        <v>0</v>
      </c>
      <c r="BY5" s="53">
        <f t="shared" ref="BY5:BY39" si="64">HO5+HT5+HY5+ID5</f>
        <v>0</v>
      </c>
      <c r="BZ5" s="55">
        <f t="shared" ref="BZ5:BZ18" si="65">IF(BV5=0,0,BY5/(BV5/20))</f>
        <v>0</v>
      </c>
      <c r="CA5" s="49"/>
      <c r="CB5" s="50">
        <f t="shared" ref="CB5:CV24" si="66">18*20</f>
        <v>360</v>
      </c>
      <c r="CC5" s="51">
        <v>0</v>
      </c>
      <c r="CD5" s="52">
        <f t="shared" ref="CD5:CD18" si="67">IF(CB5=0,0,CC5/(CB5/20))</f>
        <v>0</v>
      </c>
      <c r="CE5" s="51">
        <v>15</v>
      </c>
      <c r="CF5" s="54">
        <f t="shared" ref="CF5:CF18" si="68">IF(CB5=0,0,CE5/(CB5/20))</f>
        <v>0.83333333333333337</v>
      </c>
      <c r="CG5" s="53"/>
      <c r="CH5" s="58"/>
      <c r="CI5" s="52">
        <f t="shared" ref="CI5:CI18" si="69">IF(CG5=0,0,CH5/(CG5/20))</f>
        <v>0</v>
      </c>
      <c r="CJ5" s="58"/>
      <c r="CK5" s="54">
        <f t="shared" ref="CK5:CK18" si="70">IF(CG5=0,0,CJ5/(CG5/20))</f>
        <v>0</v>
      </c>
      <c r="CL5" s="53"/>
      <c r="CM5" s="58"/>
      <c r="CN5" s="52">
        <f t="shared" ref="CN5:CN18" si="71">IF(CL5=0,0,CM5/(CL5/20))</f>
        <v>0</v>
      </c>
      <c r="CO5" s="58"/>
      <c r="CP5" s="54">
        <f t="shared" ref="CP5:CP18" si="72">IF(CL5=0,0,CO5/(CL5/20))</f>
        <v>0</v>
      </c>
      <c r="CQ5" s="53"/>
      <c r="CR5" s="58"/>
      <c r="CS5" s="52">
        <f t="shared" ref="CS5:CS18" si="73">IF(CQ5=0,0,CR5/(CQ5/20))</f>
        <v>0</v>
      </c>
      <c r="CT5" s="58"/>
      <c r="CU5" s="59">
        <f t="shared" ref="CU5:CU18" si="74">IF(CQ5=0,0,CT5/(CQ5/20))</f>
        <v>0</v>
      </c>
      <c r="CV5" s="50">
        <f t="shared" ref="CV5:DP31" si="75">16*20</f>
        <v>320</v>
      </c>
      <c r="CW5" s="51">
        <v>1</v>
      </c>
      <c r="CX5" s="52">
        <f t="shared" ref="CX5:CX18" si="76">IF(CV5=0,0,CW5/(CV5/20))</f>
        <v>6.25E-2</v>
      </c>
      <c r="CY5" s="51">
        <v>13</v>
      </c>
      <c r="CZ5" s="52">
        <f t="shared" ref="CZ5:CZ18" si="77">IF(CV5=0,0,CY5/(CV5/20))</f>
        <v>0.8125</v>
      </c>
      <c r="DA5" s="53"/>
      <c r="DB5" s="58"/>
      <c r="DC5" s="52">
        <f t="shared" ref="DC5:DC18" si="78">IF(DA5=0,0,DB5/(DA5/20))</f>
        <v>0</v>
      </c>
      <c r="DD5" s="58"/>
      <c r="DE5" s="52">
        <f t="shared" ref="DE5:DE18" si="79">IF(DA5=0,0,DD5/(DA5/20))</f>
        <v>0</v>
      </c>
      <c r="DF5" s="53"/>
      <c r="DG5" s="58"/>
      <c r="DH5" s="52">
        <f t="shared" ref="DH5:DH18" si="80">IF(DF5=0,0,DG5/(DF5/20))</f>
        <v>0</v>
      </c>
      <c r="DI5" s="58"/>
      <c r="DJ5" s="52">
        <f t="shared" ref="DJ5:DJ18" si="81">IF(DF5=0,0,DI5/(DF5/20))</f>
        <v>0</v>
      </c>
      <c r="DK5" s="53"/>
      <c r="DL5" s="58"/>
      <c r="DM5" s="52">
        <f t="shared" ref="DM5:DM18" si="82">IF(DK5=0,0,DL5/(DK5/20))</f>
        <v>0</v>
      </c>
      <c r="DN5" s="58"/>
      <c r="DO5" s="59">
        <f t="shared" ref="DO5:DO18" si="83">IF(DK5=0,0,DN5/(DK5/20))</f>
        <v>0</v>
      </c>
      <c r="DP5" s="50"/>
      <c r="DQ5" s="58"/>
      <c r="DR5" s="52">
        <f t="shared" ref="DR5:DR18" si="84">IF(DP5=0,0,DQ5/(DP5/20))</f>
        <v>0</v>
      </c>
      <c r="DS5" s="58"/>
      <c r="DT5" s="52">
        <f t="shared" ref="DT5:DT18" si="85">IF(DP5=0,0,DS5/(DP5/20))</f>
        <v>0</v>
      </c>
      <c r="DU5" s="53"/>
      <c r="DV5" s="58"/>
      <c r="DW5" s="52">
        <f t="shared" ref="DW5:DW18" si="86">IF(DU5=0,0,DV5/(DU5/20))</f>
        <v>0</v>
      </c>
      <c r="DX5" s="58"/>
      <c r="DY5" s="52">
        <f t="shared" ref="DY5:DY18" si="87">IF(DU5=0,0,DX5/(DU5/20))</f>
        <v>0</v>
      </c>
      <c r="DZ5" s="53"/>
      <c r="EA5" s="58"/>
      <c r="EB5" s="52">
        <f t="shared" ref="EB5:EB18" si="88">IF(DZ5=0,0,EA5/(DZ5/20))</f>
        <v>0</v>
      </c>
      <c r="EC5" s="58"/>
      <c r="ED5" s="52">
        <f t="shared" ref="ED5:ED18" si="89">IF(DZ5=0,0,EC5/(DZ5/20))</f>
        <v>0</v>
      </c>
      <c r="EE5" s="53"/>
      <c r="EF5" s="58"/>
      <c r="EG5" s="52">
        <f t="shared" ref="EG5:EG18" si="90">IF(EE5=0,0,EF5/(EE5/20))</f>
        <v>0</v>
      </c>
      <c r="EH5" s="58"/>
      <c r="EI5" s="59">
        <f t="shared" ref="EI5:EI18" si="91">IF(EE5=0,0,EH5/(EE5/20))</f>
        <v>0</v>
      </c>
      <c r="EJ5" s="50"/>
      <c r="EK5" s="58"/>
      <c r="EL5" s="52">
        <f t="shared" ref="EL5:EL18" si="92">IF(EJ5=0,0,EK5/(EJ5/20))</f>
        <v>0</v>
      </c>
      <c r="EM5" s="58"/>
      <c r="EN5" s="52">
        <f t="shared" ref="EN5:EN18" si="93">IF(EJ5=0,0,EM5/(EJ5/20))</f>
        <v>0</v>
      </c>
      <c r="EO5" s="53"/>
      <c r="EP5" s="58"/>
      <c r="EQ5" s="52">
        <f t="shared" ref="EQ5:EQ18" si="94">IF(EO5=0,0,EP5/(EO5/20))</f>
        <v>0</v>
      </c>
      <c r="ER5" s="58"/>
      <c r="ES5" s="52">
        <f t="shared" ref="ES5:ES18" si="95">IF(EO5=0,0,ER5/(EO5/20))</f>
        <v>0</v>
      </c>
      <c r="ET5" s="53"/>
      <c r="EU5" s="58"/>
      <c r="EV5" s="52">
        <f t="shared" ref="EV5:EV18" si="96">IF(ET5=0,0,EU5/(ET5/20))</f>
        <v>0</v>
      </c>
      <c r="EW5" s="58"/>
      <c r="EX5" s="52">
        <f t="shared" ref="EX5:EX18" si="97">IF(ET5=0,0,EW5/(ET5/20))</f>
        <v>0</v>
      </c>
      <c r="EY5" s="53"/>
      <c r="EZ5" s="58"/>
      <c r="FA5" s="52">
        <f t="shared" ref="FA5:FA18" si="98">IF(EY5=0,0,EZ5/(EY5/20))</f>
        <v>0</v>
      </c>
      <c r="FB5" s="58"/>
      <c r="FC5" s="59">
        <f t="shared" ref="FC5:FC18" si="99">IF(EY5=0,0,FB5/(EY5/20))</f>
        <v>0</v>
      </c>
      <c r="FD5" s="50">
        <f t="shared" ref="FD5:FD48" si="100">9*20</f>
        <v>180</v>
      </c>
      <c r="FE5" s="51">
        <v>1</v>
      </c>
      <c r="FF5" s="52">
        <f t="shared" ref="FF5:FF18" si="101">IF(FD5=0,0,FE5/(FD5/20))</f>
        <v>0.1111111111111111</v>
      </c>
      <c r="FG5" s="51">
        <v>8</v>
      </c>
      <c r="FH5" s="52">
        <f t="shared" ref="FH5:FH18" si="102">IF(FD5=0,0,FG5/(FD5/20))</f>
        <v>0.88888888888888884</v>
      </c>
      <c r="FI5" s="53"/>
      <c r="FJ5" s="58"/>
      <c r="FK5" s="52">
        <f t="shared" ref="FK5:FK18" si="103">IF(FI5=0,0,FJ5/(FI5/20))</f>
        <v>0</v>
      </c>
      <c r="FL5" s="58"/>
      <c r="FM5" s="52">
        <f t="shared" ref="FM5:FM18" si="104">IF(FI5=0,0,FL5/(FI5/20))</f>
        <v>0</v>
      </c>
      <c r="FN5" s="53"/>
      <c r="FO5" s="58"/>
      <c r="FP5" s="52">
        <f t="shared" ref="FP5:FP18" si="105">IF(FN5=0,0,FO5/(FN5/20))</f>
        <v>0</v>
      </c>
      <c r="FQ5" s="58"/>
      <c r="FR5" s="52">
        <f t="shared" ref="FR5:FR18" si="106">IF(FN5=0,0,FQ5/(FN5/20))</f>
        <v>0</v>
      </c>
      <c r="FS5" s="53"/>
      <c r="FT5" s="58"/>
      <c r="FU5" s="52">
        <f t="shared" ref="FU5:FU18" si="107">IF(FS5=0,0,FT5/(FS5/20))</f>
        <v>0</v>
      </c>
      <c r="FV5" s="58"/>
      <c r="FW5" s="59">
        <f t="shared" ref="FW5:FW18" si="108">IF(FS5=0,0,FV5/(FS5/20))</f>
        <v>0</v>
      </c>
      <c r="FX5" s="50"/>
      <c r="FY5" s="58"/>
      <c r="FZ5" s="52">
        <f t="shared" ref="FZ5:FZ18" si="109">IF(FX5=0,0,FY5/(FX5/20))</f>
        <v>0</v>
      </c>
      <c r="GA5" s="58"/>
      <c r="GB5" s="52">
        <f t="shared" ref="GB5:GB18" si="110">IF(FX5=0,0,GA5/(FX5/20))</f>
        <v>0</v>
      </c>
      <c r="GC5" s="53"/>
      <c r="GD5" s="58"/>
      <c r="GE5" s="52">
        <f t="shared" ref="GE5:GE18" si="111">IF(GC5=0,0,GD5/(GC5/20))</f>
        <v>0</v>
      </c>
      <c r="GF5" s="58"/>
      <c r="GG5" s="52">
        <f t="shared" ref="GG5:GG18" si="112">IF(GC5=0,0,GF5/(GC5/20))</f>
        <v>0</v>
      </c>
      <c r="GH5" s="53"/>
      <c r="GI5" s="58"/>
      <c r="GJ5" s="52">
        <f t="shared" ref="GJ5:GJ18" si="113">IF(GH5=0,0,GI5/(GH5/20))</f>
        <v>0</v>
      </c>
      <c r="GK5" s="58"/>
      <c r="GL5" s="54">
        <f t="shared" ref="GL5:GL18" si="114">IF(GH5=0,0,GK5/(GH5/20))</f>
        <v>0</v>
      </c>
      <c r="GM5" s="53"/>
      <c r="GN5" s="58"/>
      <c r="GO5" s="52">
        <f t="shared" ref="GO5:GO18" si="115">IF(GM5=0,0,GN5/(GM5/20))</f>
        <v>0</v>
      </c>
      <c r="GP5" s="58"/>
      <c r="GQ5" s="59">
        <f t="shared" ref="GQ5:GQ18" si="116">IF(GM5=0,0,GP5/(GM5/20))</f>
        <v>0</v>
      </c>
      <c r="GR5" s="50"/>
      <c r="GS5" s="58"/>
      <c r="GT5" s="52">
        <f t="shared" ref="GT5:GT18" si="117">IF(GR5=0,0,GS5/(GR5/20))</f>
        <v>0</v>
      </c>
      <c r="GU5" s="58"/>
      <c r="GV5" s="52">
        <f t="shared" ref="GV5:GV18" si="118">IF(GR5=0,0,GU5/(GR5/20))</f>
        <v>0</v>
      </c>
      <c r="GW5" s="53"/>
      <c r="GX5" s="58"/>
      <c r="GY5" s="52">
        <f t="shared" ref="GY5:GY18" si="119">IF(GW5=0,0,GX5/(GW5/20))</f>
        <v>0</v>
      </c>
      <c r="GZ5" s="58"/>
      <c r="HA5" s="56">
        <f t="shared" ref="HA5:HA18" si="120">IF(GW5=0,0,GZ5/(GW5/20))</f>
        <v>0</v>
      </c>
      <c r="HB5" s="57"/>
      <c r="HC5" s="58"/>
      <c r="HD5" s="52">
        <f t="shared" ref="HD5:HD18" si="121">IF(HB5=0,0,HC5/(HB5/20))</f>
        <v>0</v>
      </c>
      <c r="HE5" s="58"/>
      <c r="HF5" s="54">
        <f t="shared" ref="HF5:HF18" si="122">IF(HB5=0,0,HE5/(HB5/20))</f>
        <v>0</v>
      </c>
      <c r="HG5" s="53"/>
      <c r="HH5" s="58"/>
      <c r="HI5" s="52">
        <f t="shared" ref="HI5:HI18" si="123">IF(HG5=0,0,HH5/(HG5/20))</f>
        <v>0</v>
      </c>
      <c r="HJ5" s="58"/>
      <c r="HK5" s="55">
        <f t="shared" ref="HK5:HK18" si="124">IF(HG5=0,0,HJ5/(HG5/20))</f>
        <v>0</v>
      </c>
      <c r="HL5" s="50"/>
      <c r="HM5" s="58"/>
      <c r="HN5" s="52">
        <f t="shared" ref="HN5:HN18" si="125">IF(HL5=0,0,HM5/(HL5/20))</f>
        <v>0</v>
      </c>
      <c r="HO5" s="58"/>
      <c r="HP5" s="54">
        <f t="shared" ref="HP5:HP18" si="126">IF(HL5=0,0,HO5/(HL5/20))</f>
        <v>0</v>
      </c>
      <c r="HQ5" s="53"/>
      <c r="HR5" s="58"/>
      <c r="HS5" s="52">
        <f t="shared" ref="HS5:HS18" si="127">IF(HQ5=0,0,HR5/(HQ5/20))</f>
        <v>0</v>
      </c>
      <c r="HT5" s="58"/>
      <c r="HU5" s="54">
        <f t="shared" ref="HU5:HU18" si="128">IF(HQ5=0,0,HT5/(HQ5/20))</f>
        <v>0</v>
      </c>
      <c r="HV5" s="53"/>
      <c r="HW5" s="58"/>
      <c r="HX5" s="52">
        <f t="shared" ref="HX5:HX18" si="129">IF(HV5=0,0,HW5/(HV5/20))</f>
        <v>0</v>
      </c>
      <c r="HY5" s="58"/>
      <c r="HZ5" s="54">
        <f t="shared" ref="HZ5:HZ18" si="130">IF(HV5=0,0,HY5/(HV5/20))</f>
        <v>0</v>
      </c>
      <c r="IA5" s="53"/>
      <c r="IB5" s="58"/>
      <c r="IC5" s="52">
        <f t="shared" ref="IC5:IC18" si="131">IF(IA5=0,0,IB5/(IA5/20))</f>
        <v>0</v>
      </c>
      <c r="ID5" s="58"/>
      <c r="IE5" s="60">
        <f t="shared" ref="IE5:IE18" si="132">IF(IA5=0,0,ID5/(IA5/20))</f>
        <v>0</v>
      </c>
      <c r="IF5" s="1213" t="s">
        <v>91</v>
      </c>
      <c r="IG5" s="62"/>
    </row>
    <row r="6" spans="1:241" hidden="1" x14ac:dyDescent="0.25">
      <c r="A6" s="63">
        <v>2</v>
      </c>
      <c r="B6" s="64" t="s">
        <v>92</v>
      </c>
      <c r="C6" s="65">
        <v>215083</v>
      </c>
      <c r="D6" s="66">
        <v>930372</v>
      </c>
      <c r="E6" s="67" t="s">
        <v>89</v>
      </c>
      <c r="F6" s="68" t="s">
        <v>93</v>
      </c>
      <c r="G6" s="69">
        <v>1</v>
      </c>
      <c r="H6" s="70">
        <v>0</v>
      </c>
      <c r="I6" s="71">
        <f>(60+70+30+40+36)/5</f>
        <v>47.2</v>
      </c>
      <c r="J6" s="72">
        <v>1</v>
      </c>
      <c r="K6" s="73">
        <f t="shared" si="0"/>
        <v>20</v>
      </c>
      <c r="L6" s="74">
        <f t="shared" si="1"/>
        <v>20</v>
      </c>
      <c r="M6" s="75">
        <f t="shared" si="2"/>
        <v>0</v>
      </c>
      <c r="N6" s="76">
        <f t="shared" si="3"/>
        <v>0</v>
      </c>
      <c r="O6" s="77">
        <f t="shared" si="4"/>
        <v>0</v>
      </c>
      <c r="P6" s="78">
        <f t="shared" si="5"/>
        <v>0</v>
      </c>
      <c r="Q6" s="79"/>
      <c r="R6" s="75">
        <f t="shared" si="6"/>
        <v>20</v>
      </c>
      <c r="S6" s="76">
        <f t="shared" si="7"/>
        <v>0</v>
      </c>
      <c r="T6" s="80">
        <f t="shared" si="8"/>
        <v>0</v>
      </c>
      <c r="U6" s="76">
        <f t="shared" si="9"/>
        <v>0</v>
      </c>
      <c r="V6" s="80">
        <f t="shared" si="10"/>
        <v>0</v>
      </c>
      <c r="W6" s="76">
        <f t="shared" si="11"/>
        <v>0</v>
      </c>
      <c r="X6" s="76">
        <f t="shared" si="12"/>
        <v>0</v>
      </c>
      <c r="Y6" s="80">
        <f t="shared" si="13"/>
        <v>0</v>
      </c>
      <c r="Z6" s="76">
        <f t="shared" si="14"/>
        <v>0</v>
      </c>
      <c r="AA6" s="80">
        <f t="shared" si="15"/>
        <v>0</v>
      </c>
      <c r="AB6" s="76">
        <f t="shared" si="16"/>
        <v>0</v>
      </c>
      <c r="AC6" s="76">
        <f t="shared" si="17"/>
        <v>0</v>
      </c>
      <c r="AD6" s="80">
        <f t="shared" si="18"/>
        <v>0</v>
      </c>
      <c r="AE6" s="76">
        <f t="shared" si="19"/>
        <v>0</v>
      </c>
      <c r="AF6" s="80">
        <f t="shared" si="20"/>
        <v>0</v>
      </c>
      <c r="AG6" s="76">
        <f t="shared" si="21"/>
        <v>0</v>
      </c>
      <c r="AH6" s="76">
        <f t="shared" si="22"/>
        <v>0</v>
      </c>
      <c r="AI6" s="80">
        <f t="shared" si="23"/>
        <v>0</v>
      </c>
      <c r="AJ6" s="76">
        <f t="shared" si="24"/>
        <v>0</v>
      </c>
      <c r="AK6" s="81">
        <f t="shared" si="25"/>
        <v>0</v>
      </c>
      <c r="AL6" s="79"/>
      <c r="AM6" s="75">
        <f t="shared" si="26"/>
        <v>20</v>
      </c>
      <c r="AN6" s="76">
        <f t="shared" si="27"/>
        <v>0</v>
      </c>
      <c r="AO6" s="80">
        <f t="shared" si="28"/>
        <v>0</v>
      </c>
      <c r="AP6" s="76">
        <f t="shared" si="29"/>
        <v>0</v>
      </c>
      <c r="AQ6" s="77">
        <f t="shared" si="30"/>
        <v>0</v>
      </c>
      <c r="AR6" s="82">
        <f t="shared" si="31"/>
        <v>0</v>
      </c>
      <c r="AS6" s="76">
        <f t="shared" si="32"/>
        <v>0</v>
      </c>
      <c r="AT6" s="80">
        <f t="shared" si="33"/>
        <v>0</v>
      </c>
      <c r="AU6" s="76">
        <f t="shared" si="34"/>
        <v>0</v>
      </c>
      <c r="AV6" s="77">
        <f t="shared" si="35"/>
        <v>0</v>
      </c>
      <c r="AW6" s="82">
        <f t="shared" si="36"/>
        <v>0</v>
      </c>
      <c r="AX6" s="76">
        <f t="shared" si="37"/>
        <v>0</v>
      </c>
      <c r="AY6" s="80">
        <f t="shared" si="38"/>
        <v>0</v>
      </c>
      <c r="AZ6" s="76">
        <f t="shared" si="39"/>
        <v>0</v>
      </c>
      <c r="BA6" s="77">
        <f t="shared" si="40"/>
        <v>0</v>
      </c>
      <c r="BB6" s="82">
        <f t="shared" si="41"/>
        <v>0</v>
      </c>
      <c r="BC6" s="76">
        <f t="shared" si="42"/>
        <v>0</v>
      </c>
      <c r="BD6" s="80">
        <f t="shared" si="43"/>
        <v>0</v>
      </c>
      <c r="BE6" s="76">
        <f t="shared" si="44"/>
        <v>0</v>
      </c>
      <c r="BF6" s="77">
        <f t="shared" si="45"/>
        <v>0</v>
      </c>
      <c r="BG6" s="82">
        <f t="shared" si="46"/>
        <v>0</v>
      </c>
      <c r="BH6" s="76">
        <f t="shared" si="47"/>
        <v>0</v>
      </c>
      <c r="BI6" s="80">
        <f t="shared" si="48"/>
        <v>0</v>
      </c>
      <c r="BJ6" s="76">
        <f t="shared" si="49"/>
        <v>0</v>
      </c>
      <c r="BK6" s="77">
        <f t="shared" si="50"/>
        <v>0</v>
      </c>
      <c r="BL6" s="82">
        <f t="shared" si="51"/>
        <v>0</v>
      </c>
      <c r="BM6" s="76">
        <f t="shared" si="52"/>
        <v>0</v>
      </c>
      <c r="BN6" s="80">
        <f t="shared" si="53"/>
        <v>0</v>
      </c>
      <c r="BO6" s="76">
        <f t="shared" si="54"/>
        <v>0</v>
      </c>
      <c r="BP6" s="77">
        <f t="shared" si="55"/>
        <v>0</v>
      </c>
      <c r="BQ6" s="82">
        <f t="shared" si="56"/>
        <v>0</v>
      </c>
      <c r="BR6" s="76">
        <f t="shared" si="57"/>
        <v>0</v>
      </c>
      <c r="BS6" s="80">
        <f t="shared" si="58"/>
        <v>0</v>
      </c>
      <c r="BT6" s="76">
        <f t="shared" si="59"/>
        <v>0</v>
      </c>
      <c r="BU6" s="77">
        <f t="shared" si="60"/>
        <v>0</v>
      </c>
      <c r="BV6" s="82">
        <f t="shared" si="61"/>
        <v>0</v>
      </c>
      <c r="BW6" s="76">
        <f t="shared" si="62"/>
        <v>0</v>
      </c>
      <c r="BX6" s="80">
        <f t="shared" si="63"/>
        <v>0</v>
      </c>
      <c r="BY6" s="76">
        <f t="shared" si="64"/>
        <v>0</v>
      </c>
      <c r="BZ6" s="81">
        <f t="shared" si="65"/>
        <v>0</v>
      </c>
      <c r="CA6" s="79"/>
      <c r="CB6" s="75">
        <f t="shared" ref="CB6:FD11" si="133">1*20</f>
        <v>20</v>
      </c>
      <c r="CC6" s="83">
        <v>0</v>
      </c>
      <c r="CD6" s="80">
        <f t="shared" si="67"/>
        <v>0</v>
      </c>
      <c r="CE6" s="83">
        <v>0</v>
      </c>
      <c r="CF6" s="80">
        <f t="shared" si="68"/>
        <v>0</v>
      </c>
      <c r="CG6" s="76"/>
      <c r="CH6" s="84"/>
      <c r="CI6" s="80">
        <f t="shared" si="69"/>
        <v>0</v>
      </c>
      <c r="CJ6" s="84"/>
      <c r="CK6" s="80">
        <f t="shared" si="70"/>
        <v>0</v>
      </c>
      <c r="CL6" s="76"/>
      <c r="CM6" s="84"/>
      <c r="CN6" s="80">
        <f t="shared" si="71"/>
        <v>0</v>
      </c>
      <c r="CO6" s="84"/>
      <c r="CP6" s="80">
        <f t="shared" si="72"/>
        <v>0</v>
      </c>
      <c r="CQ6" s="76"/>
      <c r="CR6" s="84"/>
      <c r="CS6" s="80">
        <f t="shared" si="73"/>
        <v>0</v>
      </c>
      <c r="CT6" s="84"/>
      <c r="CU6" s="81">
        <f t="shared" si="74"/>
        <v>0</v>
      </c>
      <c r="CV6" s="75"/>
      <c r="CW6" s="84"/>
      <c r="CX6" s="80">
        <f t="shared" si="76"/>
        <v>0</v>
      </c>
      <c r="CY6" s="84"/>
      <c r="CZ6" s="80">
        <f t="shared" si="77"/>
        <v>0</v>
      </c>
      <c r="DA6" s="76"/>
      <c r="DB6" s="84"/>
      <c r="DC6" s="80">
        <f t="shared" si="78"/>
        <v>0</v>
      </c>
      <c r="DD6" s="84"/>
      <c r="DE6" s="80">
        <f t="shared" si="79"/>
        <v>0</v>
      </c>
      <c r="DF6" s="76"/>
      <c r="DG6" s="84"/>
      <c r="DH6" s="80">
        <f t="shared" si="80"/>
        <v>0</v>
      </c>
      <c r="DI6" s="84"/>
      <c r="DJ6" s="80">
        <f t="shared" si="81"/>
        <v>0</v>
      </c>
      <c r="DK6" s="76"/>
      <c r="DL6" s="84"/>
      <c r="DM6" s="80">
        <f t="shared" si="82"/>
        <v>0</v>
      </c>
      <c r="DN6" s="84"/>
      <c r="DO6" s="81">
        <f t="shared" si="83"/>
        <v>0</v>
      </c>
      <c r="DP6" s="75"/>
      <c r="DQ6" s="84"/>
      <c r="DR6" s="80">
        <f t="shared" si="84"/>
        <v>0</v>
      </c>
      <c r="DS6" s="84"/>
      <c r="DT6" s="80">
        <f t="shared" si="85"/>
        <v>0</v>
      </c>
      <c r="DU6" s="76"/>
      <c r="DV6" s="84"/>
      <c r="DW6" s="80">
        <f t="shared" si="86"/>
        <v>0</v>
      </c>
      <c r="DX6" s="84"/>
      <c r="DY6" s="80">
        <f t="shared" si="87"/>
        <v>0</v>
      </c>
      <c r="DZ6" s="76"/>
      <c r="EA6" s="84"/>
      <c r="EB6" s="80">
        <f t="shared" si="88"/>
        <v>0</v>
      </c>
      <c r="EC6" s="84"/>
      <c r="ED6" s="80">
        <f t="shared" si="89"/>
        <v>0</v>
      </c>
      <c r="EE6" s="76"/>
      <c r="EF6" s="84"/>
      <c r="EG6" s="80">
        <f t="shared" si="90"/>
        <v>0</v>
      </c>
      <c r="EH6" s="84"/>
      <c r="EI6" s="81">
        <f t="shared" si="91"/>
        <v>0</v>
      </c>
      <c r="EJ6" s="75"/>
      <c r="EK6" s="84"/>
      <c r="EL6" s="80">
        <f t="shared" si="92"/>
        <v>0</v>
      </c>
      <c r="EM6" s="84"/>
      <c r="EN6" s="80">
        <f t="shared" si="93"/>
        <v>0</v>
      </c>
      <c r="EO6" s="76"/>
      <c r="EP6" s="84"/>
      <c r="EQ6" s="80">
        <f t="shared" si="94"/>
        <v>0</v>
      </c>
      <c r="ER6" s="84"/>
      <c r="ES6" s="80">
        <f t="shared" si="95"/>
        <v>0</v>
      </c>
      <c r="ET6" s="76"/>
      <c r="EU6" s="84"/>
      <c r="EV6" s="80">
        <f t="shared" si="96"/>
        <v>0</v>
      </c>
      <c r="EW6" s="84"/>
      <c r="EX6" s="80">
        <f t="shared" si="97"/>
        <v>0</v>
      </c>
      <c r="EY6" s="76"/>
      <c r="EZ6" s="84"/>
      <c r="FA6" s="80">
        <f t="shared" si="98"/>
        <v>0</v>
      </c>
      <c r="FB6" s="84"/>
      <c r="FC6" s="81">
        <f t="shared" si="99"/>
        <v>0</v>
      </c>
      <c r="FD6" s="75"/>
      <c r="FE6" s="84"/>
      <c r="FF6" s="80">
        <f t="shared" si="101"/>
        <v>0</v>
      </c>
      <c r="FG6" s="84"/>
      <c r="FH6" s="80">
        <f t="shared" si="102"/>
        <v>0</v>
      </c>
      <c r="FI6" s="76"/>
      <c r="FJ6" s="84"/>
      <c r="FK6" s="80">
        <f t="shared" si="103"/>
        <v>0</v>
      </c>
      <c r="FL6" s="84"/>
      <c r="FM6" s="80">
        <f t="shared" si="104"/>
        <v>0</v>
      </c>
      <c r="FN6" s="76"/>
      <c r="FO6" s="84"/>
      <c r="FP6" s="80">
        <f t="shared" si="105"/>
        <v>0</v>
      </c>
      <c r="FQ6" s="84"/>
      <c r="FR6" s="80">
        <f t="shared" si="106"/>
        <v>0</v>
      </c>
      <c r="FS6" s="76"/>
      <c r="FT6" s="84"/>
      <c r="FU6" s="80">
        <f t="shared" si="107"/>
        <v>0</v>
      </c>
      <c r="FV6" s="84"/>
      <c r="FW6" s="81">
        <f t="shared" si="108"/>
        <v>0</v>
      </c>
      <c r="FX6" s="75"/>
      <c r="FY6" s="84"/>
      <c r="FZ6" s="80">
        <f t="shared" si="109"/>
        <v>0</v>
      </c>
      <c r="GA6" s="84"/>
      <c r="GB6" s="80">
        <f t="shared" si="110"/>
        <v>0</v>
      </c>
      <c r="GC6" s="76"/>
      <c r="GD6" s="84"/>
      <c r="GE6" s="80">
        <f t="shared" si="111"/>
        <v>0</v>
      </c>
      <c r="GF6" s="84"/>
      <c r="GG6" s="80">
        <f t="shared" si="112"/>
        <v>0</v>
      </c>
      <c r="GH6" s="76"/>
      <c r="GI6" s="84"/>
      <c r="GJ6" s="80">
        <f t="shared" si="113"/>
        <v>0</v>
      </c>
      <c r="GK6" s="84"/>
      <c r="GL6" s="80">
        <f t="shared" si="114"/>
        <v>0</v>
      </c>
      <c r="GM6" s="76"/>
      <c r="GN6" s="84"/>
      <c r="GO6" s="80">
        <f t="shared" si="115"/>
        <v>0</v>
      </c>
      <c r="GP6" s="84"/>
      <c r="GQ6" s="81">
        <f t="shared" si="116"/>
        <v>0</v>
      </c>
      <c r="GR6" s="75"/>
      <c r="GS6" s="84"/>
      <c r="GT6" s="80">
        <f t="shared" si="117"/>
        <v>0</v>
      </c>
      <c r="GU6" s="84"/>
      <c r="GV6" s="80">
        <f t="shared" si="118"/>
        <v>0</v>
      </c>
      <c r="GW6" s="76"/>
      <c r="GX6" s="84"/>
      <c r="GY6" s="80">
        <f t="shared" si="119"/>
        <v>0</v>
      </c>
      <c r="GZ6" s="84"/>
      <c r="HA6" s="77">
        <f t="shared" si="120"/>
        <v>0</v>
      </c>
      <c r="HB6" s="82"/>
      <c r="HC6" s="84"/>
      <c r="HD6" s="80">
        <f t="shared" si="121"/>
        <v>0</v>
      </c>
      <c r="HE6" s="84"/>
      <c r="HF6" s="80">
        <f t="shared" si="122"/>
        <v>0</v>
      </c>
      <c r="HG6" s="76"/>
      <c r="HH6" s="84"/>
      <c r="HI6" s="80">
        <f t="shared" si="123"/>
        <v>0</v>
      </c>
      <c r="HJ6" s="84"/>
      <c r="HK6" s="81">
        <f t="shared" si="124"/>
        <v>0</v>
      </c>
      <c r="HL6" s="75"/>
      <c r="HM6" s="84"/>
      <c r="HN6" s="80">
        <f t="shared" si="125"/>
        <v>0</v>
      </c>
      <c r="HO6" s="84"/>
      <c r="HP6" s="80">
        <f t="shared" si="126"/>
        <v>0</v>
      </c>
      <c r="HQ6" s="76"/>
      <c r="HR6" s="84"/>
      <c r="HS6" s="80">
        <f t="shared" si="127"/>
        <v>0</v>
      </c>
      <c r="HT6" s="84"/>
      <c r="HU6" s="80">
        <f t="shared" si="128"/>
        <v>0</v>
      </c>
      <c r="HV6" s="76"/>
      <c r="HW6" s="84"/>
      <c r="HX6" s="80">
        <f t="shared" si="129"/>
        <v>0</v>
      </c>
      <c r="HY6" s="84"/>
      <c r="HZ6" s="80">
        <f t="shared" si="130"/>
        <v>0</v>
      </c>
      <c r="IA6" s="76"/>
      <c r="IB6" s="84"/>
      <c r="IC6" s="80">
        <f t="shared" si="131"/>
        <v>0</v>
      </c>
      <c r="ID6" s="84"/>
      <c r="IE6" s="85">
        <f t="shared" si="132"/>
        <v>0</v>
      </c>
      <c r="IF6" s="1214" t="s">
        <v>94</v>
      </c>
      <c r="IG6" s="87"/>
    </row>
    <row r="7" spans="1:241" ht="36" hidden="1" x14ac:dyDescent="0.25">
      <c r="A7" s="63">
        <v>3</v>
      </c>
      <c r="B7" s="64" t="s">
        <v>95</v>
      </c>
      <c r="C7" s="65">
        <v>214869</v>
      </c>
      <c r="D7" s="66">
        <v>930582</v>
      </c>
      <c r="E7" s="67" t="s">
        <v>89</v>
      </c>
      <c r="F7" s="88" t="s">
        <v>96</v>
      </c>
      <c r="G7" s="89">
        <v>6</v>
      </c>
      <c r="H7" s="70">
        <v>0.75</v>
      </c>
      <c r="I7" s="71">
        <f>(70+65+30+15+15)/5</f>
        <v>39</v>
      </c>
      <c r="J7" s="72">
        <v>44</v>
      </c>
      <c r="K7" s="73">
        <f t="shared" si="0"/>
        <v>880</v>
      </c>
      <c r="L7" s="74">
        <f t="shared" si="1"/>
        <v>880</v>
      </c>
      <c r="M7" s="75">
        <f t="shared" si="2"/>
        <v>0</v>
      </c>
      <c r="N7" s="76">
        <f t="shared" si="3"/>
        <v>15</v>
      </c>
      <c r="O7" s="77">
        <f t="shared" si="4"/>
        <v>0</v>
      </c>
      <c r="P7" s="78">
        <f t="shared" si="5"/>
        <v>0.34090909090909088</v>
      </c>
      <c r="Q7" s="79"/>
      <c r="R7" s="75">
        <f t="shared" si="6"/>
        <v>880</v>
      </c>
      <c r="S7" s="76">
        <f t="shared" si="7"/>
        <v>0</v>
      </c>
      <c r="T7" s="80">
        <f t="shared" si="8"/>
        <v>0</v>
      </c>
      <c r="U7" s="76">
        <f t="shared" si="9"/>
        <v>15</v>
      </c>
      <c r="V7" s="80">
        <f t="shared" si="10"/>
        <v>0.34090909090909088</v>
      </c>
      <c r="W7" s="76">
        <f t="shared" si="11"/>
        <v>0</v>
      </c>
      <c r="X7" s="76">
        <f t="shared" si="12"/>
        <v>0</v>
      </c>
      <c r="Y7" s="80">
        <f t="shared" si="13"/>
        <v>0</v>
      </c>
      <c r="Z7" s="76">
        <f t="shared" si="14"/>
        <v>0</v>
      </c>
      <c r="AA7" s="80">
        <f t="shared" si="15"/>
        <v>0</v>
      </c>
      <c r="AB7" s="76">
        <f t="shared" si="16"/>
        <v>0</v>
      </c>
      <c r="AC7" s="76">
        <f t="shared" si="17"/>
        <v>0</v>
      </c>
      <c r="AD7" s="80">
        <f t="shared" si="18"/>
        <v>0</v>
      </c>
      <c r="AE7" s="76">
        <f t="shared" si="19"/>
        <v>0</v>
      </c>
      <c r="AF7" s="80">
        <f t="shared" si="20"/>
        <v>0</v>
      </c>
      <c r="AG7" s="76">
        <f t="shared" si="21"/>
        <v>0</v>
      </c>
      <c r="AH7" s="76">
        <f t="shared" si="22"/>
        <v>0</v>
      </c>
      <c r="AI7" s="80">
        <f t="shared" si="23"/>
        <v>0</v>
      </c>
      <c r="AJ7" s="76">
        <f t="shared" si="24"/>
        <v>0</v>
      </c>
      <c r="AK7" s="81">
        <f t="shared" si="25"/>
        <v>0</v>
      </c>
      <c r="AL7" s="79"/>
      <c r="AM7" s="75">
        <f t="shared" si="26"/>
        <v>0</v>
      </c>
      <c r="AN7" s="76">
        <f t="shared" si="27"/>
        <v>0</v>
      </c>
      <c r="AO7" s="80">
        <f t="shared" si="28"/>
        <v>0</v>
      </c>
      <c r="AP7" s="76">
        <f t="shared" si="29"/>
        <v>0</v>
      </c>
      <c r="AQ7" s="77">
        <f t="shared" si="30"/>
        <v>0</v>
      </c>
      <c r="AR7" s="82">
        <f t="shared" si="31"/>
        <v>880</v>
      </c>
      <c r="AS7" s="76">
        <f t="shared" si="32"/>
        <v>0</v>
      </c>
      <c r="AT7" s="80">
        <f t="shared" si="33"/>
        <v>0</v>
      </c>
      <c r="AU7" s="76">
        <f t="shared" si="34"/>
        <v>15</v>
      </c>
      <c r="AV7" s="77">
        <f t="shared" si="35"/>
        <v>0.34090909090909088</v>
      </c>
      <c r="AW7" s="82">
        <f t="shared" si="36"/>
        <v>0</v>
      </c>
      <c r="AX7" s="76">
        <f t="shared" si="37"/>
        <v>0</v>
      </c>
      <c r="AY7" s="80">
        <f t="shared" si="38"/>
        <v>0</v>
      </c>
      <c r="AZ7" s="76">
        <f t="shared" si="39"/>
        <v>0</v>
      </c>
      <c r="BA7" s="77">
        <f t="shared" si="40"/>
        <v>0</v>
      </c>
      <c r="BB7" s="82">
        <f t="shared" si="41"/>
        <v>0</v>
      </c>
      <c r="BC7" s="76">
        <f t="shared" si="42"/>
        <v>0</v>
      </c>
      <c r="BD7" s="80">
        <f t="shared" si="43"/>
        <v>0</v>
      </c>
      <c r="BE7" s="76">
        <f t="shared" si="44"/>
        <v>0</v>
      </c>
      <c r="BF7" s="77">
        <f t="shared" si="45"/>
        <v>0</v>
      </c>
      <c r="BG7" s="82">
        <f t="shared" si="46"/>
        <v>0</v>
      </c>
      <c r="BH7" s="76">
        <f t="shared" si="47"/>
        <v>0</v>
      </c>
      <c r="BI7" s="80">
        <f t="shared" si="48"/>
        <v>0</v>
      </c>
      <c r="BJ7" s="76">
        <f t="shared" si="49"/>
        <v>0</v>
      </c>
      <c r="BK7" s="77">
        <f t="shared" si="50"/>
        <v>0</v>
      </c>
      <c r="BL7" s="82">
        <f t="shared" si="51"/>
        <v>0</v>
      </c>
      <c r="BM7" s="76">
        <f t="shared" si="52"/>
        <v>0</v>
      </c>
      <c r="BN7" s="80">
        <f t="shared" si="53"/>
        <v>0</v>
      </c>
      <c r="BO7" s="76">
        <f t="shared" si="54"/>
        <v>0</v>
      </c>
      <c r="BP7" s="77">
        <f t="shared" si="55"/>
        <v>0</v>
      </c>
      <c r="BQ7" s="82">
        <f t="shared" si="56"/>
        <v>0</v>
      </c>
      <c r="BR7" s="76">
        <f t="shared" si="57"/>
        <v>0</v>
      </c>
      <c r="BS7" s="80">
        <f t="shared" si="58"/>
        <v>0</v>
      </c>
      <c r="BT7" s="76">
        <f t="shared" si="59"/>
        <v>0</v>
      </c>
      <c r="BU7" s="77">
        <f t="shared" si="60"/>
        <v>0</v>
      </c>
      <c r="BV7" s="82">
        <f t="shared" si="61"/>
        <v>0</v>
      </c>
      <c r="BW7" s="76">
        <f t="shared" si="62"/>
        <v>0</v>
      </c>
      <c r="BX7" s="80">
        <f t="shared" si="63"/>
        <v>0</v>
      </c>
      <c r="BY7" s="76">
        <f t="shared" si="64"/>
        <v>0</v>
      </c>
      <c r="BZ7" s="81">
        <f t="shared" si="65"/>
        <v>0</v>
      </c>
      <c r="CA7" s="79"/>
      <c r="CB7" s="75"/>
      <c r="CC7" s="84"/>
      <c r="CD7" s="80">
        <f t="shared" si="67"/>
        <v>0</v>
      </c>
      <c r="CE7" s="84"/>
      <c r="CF7" s="80">
        <f t="shared" si="68"/>
        <v>0</v>
      </c>
      <c r="CG7" s="76"/>
      <c r="CH7" s="84"/>
      <c r="CI7" s="80">
        <f t="shared" si="69"/>
        <v>0</v>
      </c>
      <c r="CJ7" s="84"/>
      <c r="CK7" s="80">
        <f t="shared" si="70"/>
        <v>0</v>
      </c>
      <c r="CL7" s="76"/>
      <c r="CM7" s="84"/>
      <c r="CN7" s="80">
        <f t="shared" si="71"/>
        <v>0</v>
      </c>
      <c r="CO7" s="84"/>
      <c r="CP7" s="80">
        <f t="shared" si="72"/>
        <v>0</v>
      </c>
      <c r="CQ7" s="76"/>
      <c r="CR7" s="84"/>
      <c r="CS7" s="80">
        <f t="shared" si="73"/>
        <v>0</v>
      </c>
      <c r="CT7" s="84"/>
      <c r="CU7" s="81">
        <f t="shared" si="74"/>
        <v>0</v>
      </c>
      <c r="CV7" s="75">
        <f>44*20</f>
        <v>880</v>
      </c>
      <c r="CW7" s="83">
        <v>0</v>
      </c>
      <c r="CX7" s="80">
        <f t="shared" si="76"/>
        <v>0</v>
      </c>
      <c r="CY7" s="83">
        <v>15</v>
      </c>
      <c r="CZ7" s="80">
        <f t="shared" si="77"/>
        <v>0.34090909090909088</v>
      </c>
      <c r="DA7" s="76"/>
      <c r="DB7" s="84"/>
      <c r="DC7" s="80">
        <f t="shared" si="78"/>
        <v>0</v>
      </c>
      <c r="DD7" s="84"/>
      <c r="DE7" s="80">
        <f t="shared" si="79"/>
        <v>0</v>
      </c>
      <c r="DF7" s="76"/>
      <c r="DG7" s="84"/>
      <c r="DH7" s="80">
        <f t="shared" si="80"/>
        <v>0</v>
      </c>
      <c r="DI7" s="84"/>
      <c r="DJ7" s="80">
        <f t="shared" si="81"/>
        <v>0</v>
      </c>
      <c r="DK7" s="76"/>
      <c r="DL7" s="84"/>
      <c r="DM7" s="80">
        <f t="shared" si="82"/>
        <v>0</v>
      </c>
      <c r="DN7" s="84"/>
      <c r="DO7" s="81">
        <f t="shared" si="83"/>
        <v>0</v>
      </c>
      <c r="DP7" s="75"/>
      <c r="DQ7" s="84"/>
      <c r="DR7" s="80">
        <f t="shared" si="84"/>
        <v>0</v>
      </c>
      <c r="DS7" s="84"/>
      <c r="DT7" s="80">
        <f t="shared" si="85"/>
        <v>0</v>
      </c>
      <c r="DU7" s="76"/>
      <c r="DV7" s="84"/>
      <c r="DW7" s="80">
        <f t="shared" si="86"/>
        <v>0</v>
      </c>
      <c r="DX7" s="84"/>
      <c r="DY7" s="80">
        <f t="shared" si="87"/>
        <v>0</v>
      </c>
      <c r="DZ7" s="76"/>
      <c r="EA7" s="84"/>
      <c r="EB7" s="80">
        <f t="shared" si="88"/>
        <v>0</v>
      </c>
      <c r="EC7" s="84"/>
      <c r="ED7" s="80">
        <f t="shared" si="89"/>
        <v>0</v>
      </c>
      <c r="EE7" s="76"/>
      <c r="EF7" s="84"/>
      <c r="EG7" s="80">
        <f t="shared" si="90"/>
        <v>0</v>
      </c>
      <c r="EH7" s="84"/>
      <c r="EI7" s="81">
        <f t="shared" si="91"/>
        <v>0</v>
      </c>
      <c r="EJ7" s="75"/>
      <c r="EK7" s="84"/>
      <c r="EL7" s="80">
        <f t="shared" si="92"/>
        <v>0</v>
      </c>
      <c r="EM7" s="84"/>
      <c r="EN7" s="80">
        <f t="shared" si="93"/>
        <v>0</v>
      </c>
      <c r="EO7" s="76"/>
      <c r="EP7" s="84"/>
      <c r="EQ7" s="80">
        <f t="shared" si="94"/>
        <v>0</v>
      </c>
      <c r="ER7" s="84"/>
      <c r="ES7" s="80">
        <f t="shared" si="95"/>
        <v>0</v>
      </c>
      <c r="ET7" s="76"/>
      <c r="EU7" s="84"/>
      <c r="EV7" s="80">
        <f t="shared" si="96"/>
        <v>0</v>
      </c>
      <c r="EW7" s="84"/>
      <c r="EX7" s="80">
        <f t="shared" si="97"/>
        <v>0</v>
      </c>
      <c r="EY7" s="76"/>
      <c r="EZ7" s="84"/>
      <c r="FA7" s="80">
        <f t="shared" si="98"/>
        <v>0</v>
      </c>
      <c r="FB7" s="84"/>
      <c r="FC7" s="81">
        <f t="shared" si="99"/>
        <v>0</v>
      </c>
      <c r="FD7" s="75"/>
      <c r="FE7" s="84"/>
      <c r="FF7" s="80">
        <f t="shared" si="101"/>
        <v>0</v>
      </c>
      <c r="FG7" s="84"/>
      <c r="FH7" s="80">
        <f t="shared" si="102"/>
        <v>0</v>
      </c>
      <c r="FI7" s="76"/>
      <c r="FJ7" s="84"/>
      <c r="FK7" s="80">
        <f t="shared" si="103"/>
        <v>0</v>
      </c>
      <c r="FL7" s="84"/>
      <c r="FM7" s="80">
        <f t="shared" si="104"/>
        <v>0</v>
      </c>
      <c r="FN7" s="76"/>
      <c r="FO7" s="84"/>
      <c r="FP7" s="80">
        <f t="shared" si="105"/>
        <v>0</v>
      </c>
      <c r="FQ7" s="84"/>
      <c r="FR7" s="80">
        <f t="shared" si="106"/>
        <v>0</v>
      </c>
      <c r="FS7" s="76"/>
      <c r="FT7" s="84"/>
      <c r="FU7" s="80">
        <f t="shared" si="107"/>
        <v>0</v>
      </c>
      <c r="FV7" s="84"/>
      <c r="FW7" s="81">
        <f t="shared" si="108"/>
        <v>0</v>
      </c>
      <c r="FX7" s="75"/>
      <c r="FY7" s="84"/>
      <c r="FZ7" s="80">
        <f t="shared" si="109"/>
        <v>0</v>
      </c>
      <c r="GA7" s="84"/>
      <c r="GB7" s="80">
        <f t="shared" si="110"/>
        <v>0</v>
      </c>
      <c r="GC7" s="76"/>
      <c r="GD7" s="84"/>
      <c r="GE7" s="80">
        <f t="shared" si="111"/>
        <v>0</v>
      </c>
      <c r="GF7" s="84"/>
      <c r="GG7" s="80">
        <f t="shared" si="112"/>
        <v>0</v>
      </c>
      <c r="GH7" s="76"/>
      <c r="GI7" s="84"/>
      <c r="GJ7" s="80">
        <f t="shared" si="113"/>
        <v>0</v>
      </c>
      <c r="GK7" s="84"/>
      <c r="GL7" s="80">
        <f t="shared" si="114"/>
        <v>0</v>
      </c>
      <c r="GM7" s="76"/>
      <c r="GN7" s="84"/>
      <c r="GO7" s="80">
        <f t="shared" si="115"/>
        <v>0</v>
      </c>
      <c r="GP7" s="84"/>
      <c r="GQ7" s="81">
        <f t="shared" si="116"/>
        <v>0</v>
      </c>
      <c r="GR7" s="75"/>
      <c r="GS7" s="84"/>
      <c r="GT7" s="80">
        <f t="shared" si="117"/>
        <v>0</v>
      </c>
      <c r="GU7" s="84"/>
      <c r="GV7" s="80">
        <f t="shared" si="118"/>
        <v>0</v>
      </c>
      <c r="GW7" s="76"/>
      <c r="GX7" s="84"/>
      <c r="GY7" s="80">
        <f t="shared" si="119"/>
        <v>0</v>
      </c>
      <c r="GZ7" s="84"/>
      <c r="HA7" s="77">
        <f t="shared" si="120"/>
        <v>0</v>
      </c>
      <c r="HB7" s="82"/>
      <c r="HC7" s="84"/>
      <c r="HD7" s="80">
        <f t="shared" si="121"/>
        <v>0</v>
      </c>
      <c r="HE7" s="84"/>
      <c r="HF7" s="80">
        <f t="shared" si="122"/>
        <v>0</v>
      </c>
      <c r="HG7" s="76"/>
      <c r="HH7" s="84"/>
      <c r="HI7" s="80">
        <f t="shared" si="123"/>
        <v>0</v>
      </c>
      <c r="HJ7" s="84"/>
      <c r="HK7" s="81">
        <f t="shared" si="124"/>
        <v>0</v>
      </c>
      <c r="HL7" s="75"/>
      <c r="HM7" s="84"/>
      <c r="HN7" s="80">
        <f t="shared" si="125"/>
        <v>0</v>
      </c>
      <c r="HO7" s="84"/>
      <c r="HP7" s="80">
        <f t="shared" si="126"/>
        <v>0</v>
      </c>
      <c r="HQ7" s="76"/>
      <c r="HR7" s="84"/>
      <c r="HS7" s="80">
        <f t="shared" si="127"/>
        <v>0</v>
      </c>
      <c r="HT7" s="84"/>
      <c r="HU7" s="80">
        <f t="shared" si="128"/>
        <v>0</v>
      </c>
      <c r="HV7" s="76"/>
      <c r="HW7" s="84"/>
      <c r="HX7" s="80">
        <f t="shared" si="129"/>
        <v>0</v>
      </c>
      <c r="HY7" s="84"/>
      <c r="HZ7" s="80">
        <f t="shared" si="130"/>
        <v>0</v>
      </c>
      <c r="IA7" s="76"/>
      <c r="IB7" s="84"/>
      <c r="IC7" s="80">
        <f t="shared" si="131"/>
        <v>0</v>
      </c>
      <c r="ID7" s="84"/>
      <c r="IE7" s="85">
        <f t="shared" si="132"/>
        <v>0</v>
      </c>
      <c r="IF7" s="1214" t="s">
        <v>574</v>
      </c>
      <c r="IG7" s="87"/>
    </row>
    <row r="8" spans="1:241" ht="24" hidden="1" x14ac:dyDescent="0.25">
      <c r="A8" s="63">
        <v>4</v>
      </c>
      <c r="B8" s="64" t="s">
        <v>98</v>
      </c>
      <c r="C8" s="65">
        <v>215085</v>
      </c>
      <c r="D8" s="66">
        <v>930586</v>
      </c>
      <c r="E8" s="67" t="s">
        <v>89</v>
      </c>
      <c r="F8" s="88" t="s">
        <v>99</v>
      </c>
      <c r="G8" s="90">
        <v>1</v>
      </c>
      <c r="H8" s="70">
        <v>0.01</v>
      </c>
      <c r="I8" s="71">
        <f>(39+60+40+40)/4</f>
        <v>44.75</v>
      </c>
      <c r="J8" s="72">
        <v>2</v>
      </c>
      <c r="K8" s="73">
        <f t="shared" si="0"/>
        <v>40</v>
      </c>
      <c r="L8" s="74">
        <f t="shared" si="1"/>
        <v>40</v>
      </c>
      <c r="M8" s="75">
        <f t="shared" si="2"/>
        <v>1</v>
      </c>
      <c r="N8" s="76">
        <f t="shared" si="3"/>
        <v>2</v>
      </c>
      <c r="O8" s="77">
        <f t="shared" si="4"/>
        <v>0.5</v>
      </c>
      <c r="P8" s="78">
        <f t="shared" si="5"/>
        <v>1</v>
      </c>
      <c r="Q8" s="79"/>
      <c r="R8" s="75">
        <f t="shared" si="6"/>
        <v>20</v>
      </c>
      <c r="S8" s="76">
        <f t="shared" si="7"/>
        <v>0</v>
      </c>
      <c r="T8" s="80">
        <f t="shared" si="8"/>
        <v>0</v>
      </c>
      <c r="U8" s="76">
        <f t="shared" si="9"/>
        <v>1</v>
      </c>
      <c r="V8" s="80">
        <f t="shared" si="10"/>
        <v>1</v>
      </c>
      <c r="W8" s="76">
        <f t="shared" si="11"/>
        <v>20</v>
      </c>
      <c r="X8" s="76">
        <f t="shared" si="12"/>
        <v>1</v>
      </c>
      <c r="Y8" s="80">
        <f t="shared" si="13"/>
        <v>1</v>
      </c>
      <c r="Z8" s="76">
        <f t="shared" si="14"/>
        <v>1</v>
      </c>
      <c r="AA8" s="80">
        <f t="shared" si="15"/>
        <v>1</v>
      </c>
      <c r="AB8" s="76">
        <f t="shared" si="16"/>
        <v>0</v>
      </c>
      <c r="AC8" s="76">
        <f t="shared" si="17"/>
        <v>0</v>
      </c>
      <c r="AD8" s="80">
        <f t="shared" si="18"/>
        <v>0</v>
      </c>
      <c r="AE8" s="76">
        <f t="shared" si="19"/>
        <v>0</v>
      </c>
      <c r="AF8" s="80">
        <f t="shared" si="20"/>
        <v>0</v>
      </c>
      <c r="AG8" s="76">
        <f t="shared" si="21"/>
        <v>0</v>
      </c>
      <c r="AH8" s="76">
        <f t="shared" si="22"/>
        <v>0</v>
      </c>
      <c r="AI8" s="80">
        <f t="shared" si="23"/>
        <v>0</v>
      </c>
      <c r="AJ8" s="76">
        <f t="shared" si="24"/>
        <v>0</v>
      </c>
      <c r="AK8" s="81">
        <f t="shared" si="25"/>
        <v>0</v>
      </c>
      <c r="AL8" s="79"/>
      <c r="AM8" s="75">
        <f t="shared" si="26"/>
        <v>40</v>
      </c>
      <c r="AN8" s="76">
        <f t="shared" si="27"/>
        <v>1</v>
      </c>
      <c r="AO8" s="80">
        <f t="shared" si="28"/>
        <v>0.5</v>
      </c>
      <c r="AP8" s="76">
        <f t="shared" si="29"/>
        <v>2</v>
      </c>
      <c r="AQ8" s="77">
        <f t="shared" si="30"/>
        <v>1</v>
      </c>
      <c r="AR8" s="82">
        <f t="shared" si="31"/>
        <v>0</v>
      </c>
      <c r="AS8" s="76">
        <f t="shared" si="32"/>
        <v>0</v>
      </c>
      <c r="AT8" s="80">
        <f t="shared" si="33"/>
        <v>0</v>
      </c>
      <c r="AU8" s="76">
        <f t="shared" si="34"/>
        <v>0</v>
      </c>
      <c r="AV8" s="77">
        <f t="shared" si="35"/>
        <v>0</v>
      </c>
      <c r="AW8" s="82">
        <f t="shared" si="36"/>
        <v>0</v>
      </c>
      <c r="AX8" s="76">
        <f t="shared" si="37"/>
        <v>0</v>
      </c>
      <c r="AY8" s="80">
        <f t="shared" si="38"/>
        <v>0</v>
      </c>
      <c r="AZ8" s="76">
        <f t="shared" si="39"/>
        <v>0</v>
      </c>
      <c r="BA8" s="77">
        <f t="shared" si="40"/>
        <v>0</v>
      </c>
      <c r="BB8" s="82">
        <f t="shared" si="41"/>
        <v>0</v>
      </c>
      <c r="BC8" s="76">
        <f t="shared" si="42"/>
        <v>0</v>
      </c>
      <c r="BD8" s="80">
        <f t="shared" si="43"/>
        <v>0</v>
      </c>
      <c r="BE8" s="76">
        <f t="shared" si="44"/>
        <v>0</v>
      </c>
      <c r="BF8" s="77">
        <f t="shared" si="45"/>
        <v>0</v>
      </c>
      <c r="BG8" s="82">
        <f t="shared" si="46"/>
        <v>0</v>
      </c>
      <c r="BH8" s="76">
        <f t="shared" si="47"/>
        <v>0</v>
      </c>
      <c r="BI8" s="80">
        <f t="shared" si="48"/>
        <v>0</v>
      </c>
      <c r="BJ8" s="76">
        <f t="shared" si="49"/>
        <v>0</v>
      </c>
      <c r="BK8" s="77">
        <f t="shared" si="50"/>
        <v>0</v>
      </c>
      <c r="BL8" s="82">
        <f t="shared" si="51"/>
        <v>0</v>
      </c>
      <c r="BM8" s="76">
        <f t="shared" si="52"/>
        <v>0</v>
      </c>
      <c r="BN8" s="80">
        <f t="shared" si="53"/>
        <v>0</v>
      </c>
      <c r="BO8" s="76">
        <f t="shared" si="54"/>
        <v>0</v>
      </c>
      <c r="BP8" s="77">
        <f t="shared" si="55"/>
        <v>0</v>
      </c>
      <c r="BQ8" s="82">
        <f t="shared" si="56"/>
        <v>0</v>
      </c>
      <c r="BR8" s="76">
        <f t="shared" si="57"/>
        <v>0</v>
      </c>
      <c r="BS8" s="80">
        <f t="shared" si="58"/>
        <v>0</v>
      </c>
      <c r="BT8" s="76">
        <f t="shared" si="59"/>
        <v>0</v>
      </c>
      <c r="BU8" s="77">
        <f t="shared" si="60"/>
        <v>0</v>
      </c>
      <c r="BV8" s="82">
        <f t="shared" si="61"/>
        <v>0</v>
      </c>
      <c r="BW8" s="76">
        <f t="shared" si="62"/>
        <v>0</v>
      </c>
      <c r="BX8" s="80">
        <f t="shared" si="63"/>
        <v>0</v>
      </c>
      <c r="BY8" s="76">
        <f t="shared" si="64"/>
        <v>0</v>
      </c>
      <c r="BZ8" s="81">
        <f t="shared" si="65"/>
        <v>0</v>
      </c>
      <c r="CA8" s="79"/>
      <c r="CB8" s="75">
        <f t="shared" si="133"/>
        <v>20</v>
      </c>
      <c r="CC8" s="83">
        <v>0</v>
      </c>
      <c r="CD8" s="80">
        <f t="shared" si="67"/>
        <v>0</v>
      </c>
      <c r="CE8" s="83">
        <v>1</v>
      </c>
      <c r="CF8" s="80">
        <f t="shared" si="68"/>
        <v>1</v>
      </c>
      <c r="CG8" s="76">
        <f t="shared" si="133"/>
        <v>20</v>
      </c>
      <c r="CH8" s="83">
        <v>1</v>
      </c>
      <c r="CI8" s="80">
        <f t="shared" si="69"/>
        <v>1</v>
      </c>
      <c r="CJ8" s="83">
        <v>1</v>
      </c>
      <c r="CK8" s="80">
        <f t="shared" si="70"/>
        <v>1</v>
      </c>
      <c r="CL8" s="76"/>
      <c r="CM8" s="84"/>
      <c r="CN8" s="80">
        <f t="shared" si="71"/>
        <v>0</v>
      </c>
      <c r="CO8" s="84"/>
      <c r="CP8" s="80">
        <f t="shared" si="72"/>
        <v>0</v>
      </c>
      <c r="CQ8" s="76"/>
      <c r="CR8" s="84"/>
      <c r="CS8" s="80">
        <f t="shared" si="73"/>
        <v>0</v>
      </c>
      <c r="CT8" s="84"/>
      <c r="CU8" s="81">
        <f t="shared" si="74"/>
        <v>0</v>
      </c>
      <c r="CV8" s="75"/>
      <c r="CW8" s="84"/>
      <c r="CX8" s="80">
        <f t="shared" si="76"/>
        <v>0</v>
      </c>
      <c r="CY8" s="84"/>
      <c r="CZ8" s="80">
        <f t="shared" si="77"/>
        <v>0</v>
      </c>
      <c r="DA8" s="76"/>
      <c r="DB8" s="84"/>
      <c r="DC8" s="80">
        <f t="shared" si="78"/>
        <v>0</v>
      </c>
      <c r="DD8" s="84"/>
      <c r="DE8" s="80">
        <f t="shared" si="79"/>
        <v>0</v>
      </c>
      <c r="DF8" s="76"/>
      <c r="DG8" s="84"/>
      <c r="DH8" s="80">
        <f t="shared" si="80"/>
        <v>0</v>
      </c>
      <c r="DI8" s="84"/>
      <c r="DJ8" s="80">
        <f t="shared" si="81"/>
        <v>0</v>
      </c>
      <c r="DK8" s="76"/>
      <c r="DL8" s="84"/>
      <c r="DM8" s="80">
        <f t="shared" si="82"/>
        <v>0</v>
      </c>
      <c r="DN8" s="84"/>
      <c r="DO8" s="81">
        <f t="shared" si="83"/>
        <v>0</v>
      </c>
      <c r="DP8" s="75"/>
      <c r="DQ8" s="84"/>
      <c r="DR8" s="80">
        <f t="shared" si="84"/>
        <v>0</v>
      </c>
      <c r="DS8" s="84"/>
      <c r="DT8" s="80">
        <f t="shared" si="85"/>
        <v>0</v>
      </c>
      <c r="DU8" s="76"/>
      <c r="DV8" s="84"/>
      <c r="DW8" s="80">
        <f t="shared" si="86"/>
        <v>0</v>
      </c>
      <c r="DX8" s="84"/>
      <c r="DY8" s="80">
        <f t="shared" si="87"/>
        <v>0</v>
      </c>
      <c r="DZ8" s="76"/>
      <c r="EA8" s="84"/>
      <c r="EB8" s="80">
        <f t="shared" si="88"/>
        <v>0</v>
      </c>
      <c r="EC8" s="84"/>
      <c r="ED8" s="80">
        <f t="shared" si="89"/>
        <v>0</v>
      </c>
      <c r="EE8" s="76"/>
      <c r="EF8" s="84"/>
      <c r="EG8" s="80">
        <f t="shared" si="90"/>
        <v>0</v>
      </c>
      <c r="EH8" s="84"/>
      <c r="EI8" s="81">
        <f t="shared" si="91"/>
        <v>0</v>
      </c>
      <c r="EJ8" s="75"/>
      <c r="EK8" s="84"/>
      <c r="EL8" s="80">
        <f t="shared" si="92"/>
        <v>0</v>
      </c>
      <c r="EM8" s="84"/>
      <c r="EN8" s="80">
        <f t="shared" si="93"/>
        <v>0</v>
      </c>
      <c r="EO8" s="76"/>
      <c r="EP8" s="84"/>
      <c r="EQ8" s="80">
        <f t="shared" si="94"/>
        <v>0</v>
      </c>
      <c r="ER8" s="84"/>
      <c r="ES8" s="80">
        <f t="shared" si="95"/>
        <v>0</v>
      </c>
      <c r="ET8" s="76"/>
      <c r="EU8" s="84"/>
      <c r="EV8" s="80">
        <f t="shared" si="96"/>
        <v>0</v>
      </c>
      <c r="EW8" s="84"/>
      <c r="EX8" s="80">
        <f t="shared" si="97"/>
        <v>0</v>
      </c>
      <c r="EY8" s="76"/>
      <c r="EZ8" s="84"/>
      <c r="FA8" s="80">
        <f t="shared" si="98"/>
        <v>0</v>
      </c>
      <c r="FB8" s="84"/>
      <c r="FC8" s="81">
        <f t="shared" si="99"/>
        <v>0</v>
      </c>
      <c r="FD8" s="75"/>
      <c r="FE8" s="84"/>
      <c r="FF8" s="80">
        <f t="shared" si="101"/>
        <v>0</v>
      </c>
      <c r="FG8" s="84"/>
      <c r="FH8" s="80">
        <f t="shared" si="102"/>
        <v>0</v>
      </c>
      <c r="FI8" s="76"/>
      <c r="FJ8" s="84"/>
      <c r="FK8" s="80">
        <f t="shared" si="103"/>
        <v>0</v>
      </c>
      <c r="FL8" s="84"/>
      <c r="FM8" s="80">
        <f t="shared" si="104"/>
        <v>0</v>
      </c>
      <c r="FN8" s="76"/>
      <c r="FO8" s="84"/>
      <c r="FP8" s="80">
        <f t="shared" si="105"/>
        <v>0</v>
      </c>
      <c r="FQ8" s="84"/>
      <c r="FR8" s="80">
        <f t="shared" si="106"/>
        <v>0</v>
      </c>
      <c r="FS8" s="76"/>
      <c r="FT8" s="84"/>
      <c r="FU8" s="80">
        <f t="shared" si="107"/>
        <v>0</v>
      </c>
      <c r="FV8" s="84"/>
      <c r="FW8" s="81">
        <f t="shared" si="108"/>
        <v>0</v>
      </c>
      <c r="FX8" s="75"/>
      <c r="FY8" s="84"/>
      <c r="FZ8" s="80">
        <f t="shared" si="109"/>
        <v>0</v>
      </c>
      <c r="GA8" s="84"/>
      <c r="GB8" s="80">
        <f t="shared" si="110"/>
        <v>0</v>
      </c>
      <c r="GC8" s="76"/>
      <c r="GD8" s="84"/>
      <c r="GE8" s="80">
        <f t="shared" si="111"/>
        <v>0</v>
      </c>
      <c r="GF8" s="84"/>
      <c r="GG8" s="80">
        <f t="shared" si="112"/>
        <v>0</v>
      </c>
      <c r="GH8" s="76"/>
      <c r="GI8" s="84"/>
      <c r="GJ8" s="80">
        <f t="shared" si="113"/>
        <v>0</v>
      </c>
      <c r="GK8" s="84"/>
      <c r="GL8" s="80">
        <f t="shared" si="114"/>
        <v>0</v>
      </c>
      <c r="GM8" s="76"/>
      <c r="GN8" s="84"/>
      <c r="GO8" s="80">
        <f t="shared" si="115"/>
        <v>0</v>
      </c>
      <c r="GP8" s="84"/>
      <c r="GQ8" s="81">
        <f t="shared" si="116"/>
        <v>0</v>
      </c>
      <c r="GR8" s="75"/>
      <c r="GS8" s="84"/>
      <c r="GT8" s="80">
        <f t="shared" si="117"/>
        <v>0</v>
      </c>
      <c r="GU8" s="84"/>
      <c r="GV8" s="80">
        <f t="shared" si="118"/>
        <v>0</v>
      </c>
      <c r="GW8" s="76"/>
      <c r="GX8" s="84"/>
      <c r="GY8" s="80">
        <f t="shared" si="119"/>
        <v>0</v>
      </c>
      <c r="GZ8" s="84"/>
      <c r="HA8" s="77">
        <f t="shared" si="120"/>
        <v>0</v>
      </c>
      <c r="HB8" s="82"/>
      <c r="HC8" s="84"/>
      <c r="HD8" s="80">
        <f t="shared" si="121"/>
        <v>0</v>
      </c>
      <c r="HE8" s="84"/>
      <c r="HF8" s="80">
        <f t="shared" si="122"/>
        <v>0</v>
      </c>
      <c r="HG8" s="76"/>
      <c r="HH8" s="84"/>
      <c r="HI8" s="80">
        <f t="shared" si="123"/>
        <v>0</v>
      </c>
      <c r="HJ8" s="84"/>
      <c r="HK8" s="81">
        <f t="shared" si="124"/>
        <v>0</v>
      </c>
      <c r="HL8" s="75"/>
      <c r="HM8" s="84"/>
      <c r="HN8" s="80">
        <f t="shared" si="125"/>
        <v>0</v>
      </c>
      <c r="HO8" s="84"/>
      <c r="HP8" s="80">
        <f t="shared" si="126"/>
        <v>0</v>
      </c>
      <c r="HQ8" s="76"/>
      <c r="HR8" s="84"/>
      <c r="HS8" s="80">
        <f t="shared" si="127"/>
        <v>0</v>
      </c>
      <c r="HT8" s="84"/>
      <c r="HU8" s="80">
        <f t="shared" si="128"/>
        <v>0</v>
      </c>
      <c r="HV8" s="76"/>
      <c r="HW8" s="84"/>
      <c r="HX8" s="80">
        <f t="shared" si="129"/>
        <v>0</v>
      </c>
      <c r="HY8" s="84"/>
      <c r="HZ8" s="80">
        <f t="shared" si="130"/>
        <v>0</v>
      </c>
      <c r="IA8" s="76"/>
      <c r="IB8" s="84"/>
      <c r="IC8" s="80">
        <f t="shared" si="131"/>
        <v>0</v>
      </c>
      <c r="ID8" s="84"/>
      <c r="IE8" s="85">
        <f t="shared" si="132"/>
        <v>0</v>
      </c>
      <c r="IF8" s="1214" t="s">
        <v>100</v>
      </c>
      <c r="IG8" s="87"/>
    </row>
    <row r="9" spans="1:241" ht="25.5" hidden="1" x14ac:dyDescent="0.25">
      <c r="A9" s="91">
        <v>5</v>
      </c>
      <c r="B9" s="92" t="s">
        <v>101</v>
      </c>
      <c r="C9" s="93">
        <v>215293</v>
      </c>
      <c r="D9" s="94">
        <v>930584</v>
      </c>
      <c r="E9" s="95" t="s">
        <v>89</v>
      </c>
      <c r="F9" s="96" t="s">
        <v>102</v>
      </c>
      <c r="G9" s="97">
        <v>1</v>
      </c>
      <c r="H9" s="98">
        <v>0</v>
      </c>
      <c r="I9" s="99">
        <f>(120+135+110+120+140)/5</f>
        <v>125</v>
      </c>
      <c r="J9" s="100">
        <v>0</v>
      </c>
      <c r="K9" s="101">
        <f t="shared" si="0"/>
        <v>0</v>
      </c>
      <c r="L9" s="102">
        <f t="shared" si="1"/>
        <v>0</v>
      </c>
      <c r="M9" s="103">
        <f t="shared" si="2"/>
        <v>0</v>
      </c>
      <c r="N9" s="104">
        <f t="shared" si="3"/>
        <v>0</v>
      </c>
      <c r="O9" s="105">
        <f t="shared" si="4"/>
        <v>0</v>
      </c>
      <c r="P9" s="106">
        <f t="shared" si="5"/>
        <v>0</v>
      </c>
      <c r="Q9" s="79"/>
      <c r="R9" s="103">
        <f t="shared" si="6"/>
        <v>0</v>
      </c>
      <c r="S9" s="104">
        <f t="shared" si="7"/>
        <v>0</v>
      </c>
      <c r="T9" s="107">
        <f t="shared" si="8"/>
        <v>0</v>
      </c>
      <c r="U9" s="104">
        <f t="shared" si="9"/>
        <v>0</v>
      </c>
      <c r="V9" s="107">
        <f t="shared" si="10"/>
        <v>0</v>
      </c>
      <c r="W9" s="104">
        <f t="shared" si="11"/>
        <v>0</v>
      </c>
      <c r="X9" s="104">
        <f t="shared" si="12"/>
        <v>0</v>
      </c>
      <c r="Y9" s="107">
        <f t="shared" si="13"/>
        <v>0</v>
      </c>
      <c r="Z9" s="104">
        <f t="shared" si="14"/>
        <v>0</v>
      </c>
      <c r="AA9" s="107">
        <f t="shared" si="15"/>
        <v>0</v>
      </c>
      <c r="AB9" s="104">
        <f t="shared" si="16"/>
        <v>0</v>
      </c>
      <c r="AC9" s="104">
        <f t="shared" si="17"/>
        <v>0</v>
      </c>
      <c r="AD9" s="107">
        <f t="shared" si="18"/>
        <v>0</v>
      </c>
      <c r="AE9" s="104">
        <f t="shared" si="19"/>
        <v>0</v>
      </c>
      <c r="AF9" s="107">
        <f t="shared" si="20"/>
        <v>0</v>
      </c>
      <c r="AG9" s="104">
        <f t="shared" si="21"/>
        <v>0</v>
      </c>
      <c r="AH9" s="104">
        <f t="shared" si="22"/>
        <v>0</v>
      </c>
      <c r="AI9" s="107">
        <f t="shared" si="23"/>
        <v>0</v>
      </c>
      <c r="AJ9" s="104">
        <f t="shared" si="24"/>
        <v>0</v>
      </c>
      <c r="AK9" s="108">
        <f t="shared" si="25"/>
        <v>0</v>
      </c>
      <c r="AL9" s="79"/>
      <c r="AM9" s="103">
        <f t="shared" si="26"/>
        <v>0</v>
      </c>
      <c r="AN9" s="104">
        <f t="shared" si="27"/>
        <v>0</v>
      </c>
      <c r="AO9" s="107">
        <f t="shared" si="28"/>
        <v>0</v>
      </c>
      <c r="AP9" s="104">
        <f t="shared" si="29"/>
        <v>0</v>
      </c>
      <c r="AQ9" s="105">
        <f t="shared" si="30"/>
        <v>0</v>
      </c>
      <c r="AR9" s="109">
        <f t="shared" si="31"/>
        <v>0</v>
      </c>
      <c r="AS9" s="104">
        <f t="shared" si="32"/>
        <v>0</v>
      </c>
      <c r="AT9" s="107">
        <f t="shared" si="33"/>
        <v>0</v>
      </c>
      <c r="AU9" s="104">
        <f t="shared" si="34"/>
        <v>0</v>
      </c>
      <c r="AV9" s="105">
        <f t="shared" si="35"/>
        <v>0</v>
      </c>
      <c r="AW9" s="109">
        <f t="shared" si="36"/>
        <v>0</v>
      </c>
      <c r="AX9" s="104">
        <f t="shared" si="37"/>
        <v>0</v>
      </c>
      <c r="AY9" s="107">
        <f t="shared" si="38"/>
        <v>0</v>
      </c>
      <c r="AZ9" s="104">
        <f t="shared" si="39"/>
        <v>0</v>
      </c>
      <c r="BA9" s="105">
        <f t="shared" si="40"/>
        <v>0</v>
      </c>
      <c r="BB9" s="109">
        <f t="shared" si="41"/>
        <v>0</v>
      </c>
      <c r="BC9" s="104">
        <f t="shared" si="42"/>
        <v>0</v>
      </c>
      <c r="BD9" s="107">
        <f t="shared" si="43"/>
        <v>0</v>
      </c>
      <c r="BE9" s="104">
        <f t="shared" si="44"/>
        <v>0</v>
      </c>
      <c r="BF9" s="105">
        <f t="shared" si="45"/>
        <v>0</v>
      </c>
      <c r="BG9" s="109">
        <f t="shared" si="46"/>
        <v>0</v>
      </c>
      <c r="BH9" s="104">
        <f t="shared" si="47"/>
        <v>0</v>
      </c>
      <c r="BI9" s="107">
        <f t="shared" si="48"/>
        <v>0</v>
      </c>
      <c r="BJ9" s="104">
        <f t="shared" si="49"/>
        <v>0</v>
      </c>
      <c r="BK9" s="105">
        <f t="shared" si="50"/>
        <v>0</v>
      </c>
      <c r="BL9" s="109">
        <f t="shared" si="51"/>
        <v>0</v>
      </c>
      <c r="BM9" s="104">
        <f t="shared" si="52"/>
        <v>0</v>
      </c>
      <c r="BN9" s="107">
        <f t="shared" si="53"/>
        <v>0</v>
      </c>
      <c r="BO9" s="104">
        <f t="shared" si="54"/>
        <v>0</v>
      </c>
      <c r="BP9" s="105">
        <f t="shared" si="55"/>
        <v>0</v>
      </c>
      <c r="BQ9" s="109">
        <f t="shared" si="56"/>
        <v>0</v>
      </c>
      <c r="BR9" s="104">
        <f t="shared" si="57"/>
        <v>0</v>
      </c>
      <c r="BS9" s="107">
        <f t="shared" si="58"/>
        <v>0</v>
      </c>
      <c r="BT9" s="104">
        <f t="shared" si="59"/>
        <v>0</v>
      </c>
      <c r="BU9" s="105">
        <f t="shared" si="60"/>
        <v>0</v>
      </c>
      <c r="BV9" s="109">
        <f t="shared" si="61"/>
        <v>0</v>
      </c>
      <c r="BW9" s="104">
        <f t="shared" si="62"/>
        <v>0</v>
      </c>
      <c r="BX9" s="107">
        <f t="shared" si="63"/>
        <v>0</v>
      </c>
      <c r="BY9" s="104">
        <f t="shared" si="64"/>
        <v>0</v>
      </c>
      <c r="BZ9" s="108">
        <f t="shared" si="65"/>
        <v>0</v>
      </c>
      <c r="CA9" s="79"/>
      <c r="CB9" s="103"/>
      <c r="CC9" s="84"/>
      <c r="CD9" s="107">
        <f t="shared" si="67"/>
        <v>0</v>
      </c>
      <c r="CE9" s="84"/>
      <c r="CF9" s="107">
        <f t="shared" si="68"/>
        <v>0</v>
      </c>
      <c r="CG9" s="104"/>
      <c r="CH9" s="84"/>
      <c r="CI9" s="107">
        <f t="shared" si="69"/>
        <v>0</v>
      </c>
      <c r="CJ9" s="84"/>
      <c r="CK9" s="107">
        <f t="shared" si="70"/>
        <v>0</v>
      </c>
      <c r="CL9" s="104"/>
      <c r="CM9" s="84"/>
      <c r="CN9" s="107">
        <f t="shared" si="71"/>
        <v>0</v>
      </c>
      <c r="CO9" s="84"/>
      <c r="CP9" s="107">
        <f t="shared" si="72"/>
        <v>0</v>
      </c>
      <c r="CQ9" s="104"/>
      <c r="CR9" s="84"/>
      <c r="CS9" s="107">
        <f t="shared" si="73"/>
        <v>0</v>
      </c>
      <c r="CT9" s="84"/>
      <c r="CU9" s="108">
        <f t="shared" si="74"/>
        <v>0</v>
      </c>
      <c r="CV9" s="103"/>
      <c r="CW9" s="84"/>
      <c r="CX9" s="107">
        <f t="shared" si="76"/>
        <v>0</v>
      </c>
      <c r="CY9" s="84"/>
      <c r="CZ9" s="107">
        <f t="shared" si="77"/>
        <v>0</v>
      </c>
      <c r="DA9" s="104"/>
      <c r="DB9" s="84"/>
      <c r="DC9" s="107">
        <f t="shared" si="78"/>
        <v>0</v>
      </c>
      <c r="DD9" s="84"/>
      <c r="DE9" s="107">
        <f t="shared" si="79"/>
        <v>0</v>
      </c>
      <c r="DF9" s="104"/>
      <c r="DG9" s="84"/>
      <c r="DH9" s="107">
        <f t="shared" si="80"/>
        <v>0</v>
      </c>
      <c r="DI9" s="84"/>
      <c r="DJ9" s="107">
        <f t="shared" si="81"/>
        <v>0</v>
      </c>
      <c r="DK9" s="104"/>
      <c r="DL9" s="84"/>
      <c r="DM9" s="107">
        <f t="shared" si="82"/>
        <v>0</v>
      </c>
      <c r="DN9" s="84"/>
      <c r="DO9" s="108">
        <f t="shared" si="83"/>
        <v>0</v>
      </c>
      <c r="DP9" s="103"/>
      <c r="DQ9" s="84"/>
      <c r="DR9" s="107">
        <f t="shared" si="84"/>
        <v>0</v>
      </c>
      <c r="DS9" s="84"/>
      <c r="DT9" s="107">
        <f t="shared" si="85"/>
        <v>0</v>
      </c>
      <c r="DU9" s="104"/>
      <c r="DV9" s="84"/>
      <c r="DW9" s="107">
        <f t="shared" si="86"/>
        <v>0</v>
      </c>
      <c r="DX9" s="84"/>
      <c r="DY9" s="107">
        <f t="shared" si="87"/>
        <v>0</v>
      </c>
      <c r="DZ9" s="104"/>
      <c r="EA9" s="84"/>
      <c r="EB9" s="107">
        <f t="shared" si="88"/>
        <v>0</v>
      </c>
      <c r="EC9" s="84"/>
      <c r="ED9" s="107">
        <f t="shared" si="89"/>
        <v>0</v>
      </c>
      <c r="EE9" s="104"/>
      <c r="EF9" s="84"/>
      <c r="EG9" s="107">
        <f t="shared" si="90"/>
        <v>0</v>
      </c>
      <c r="EH9" s="84"/>
      <c r="EI9" s="108">
        <f t="shared" si="91"/>
        <v>0</v>
      </c>
      <c r="EJ9" s="103"/>
      <c r="EK9" s="84"/>
      <c r="EL9" s="107">
        <f t="shared" si="92"/>
        <v>0</v>
      </c>
      <c r="EM9" s="84"/>
      <c r="EN9" s="107">
        <f t="shared" si="93"/>
        <v>0</v>
      </c>
      <c r="EO9" s="104"/>
      <c r="EP9" s="84"/>
      <c r="EQ9" s="107">
        <f t="shared" si="94"/>
        <v>0</v>
      </c>
      <c r="ER9" s="84"/>
      <c r="ES9" s="107">
        <f t="shared" si="95"/>
        <v>0</v>
      </c>
      <c r="ET9" s="104"/>
      <c r="EU9" s="84"/>
      <c r="EV9" s="107">
        <f t="shared" si="96"/>
        <v>0</v>
      </c>
      <c r="EW9" s="84"/>
      <c r="EX9" s="107">
        <f t="shared" si="97"/>
        <v>0</v>
      </c>
      <c r="EY9" s="104"/>
      <c r="EZ9" s="84"/>
      <c r="FA9" s="107">
        <f t="shared" si="98"/>
        <v>0</v>
      </c>
      <c r="FB9" s="84"/>
      <c r="FC9" s="108">
        <f t="shared" si="99"/>
        <v>0</v>
      </c>
      <c r="FD9" s="103"/>
      <c r="FE9" s="84"/>
      <c r="FF9" s="107">
        <f t="shared" si="101"/>
        <v>0</v>
      </c>
      <c r="FG9" s="84"/>
      <c r="FH9" s="107">
        <f t="shared" si="102"/>
        <v>0</v>
      </c>
      <c r="FI9" s="104"/>
      <c r="FJ9" s="84"/>
      <c r="FK9" s="107">
        <f t="shared" si="103"/>
        <v>0</v>
      </c>
      <c r="FL9" s="84"/>
      <c r="FM9" s="107">
        <f t="shared" si="104"/>
        <v>0</v>
      </c>
      <c r="FN9" s="104"/>
      <c r="FO9" s="84"/>
      <c r="FP9" s="107">
        <f t="shared" si="105"/>
        <v>0</v>
      </c>
      <c r="FQ9" s="84"/>
      <c r="FR9" s="107">
        <f t="shared" si="106"/>
        <v>0</v>
      </c>
      <c r="FS9" s="104"/>
      <c r="FT9" s="84"/>
      <c r="FU9" s="107">
        <f t="shared" si="107"/>
        <v>0</v>
      </c>
      <c r="FV9" s="84"/>
      <c r="FW9" s="108">
        <f t="shared" si="108"/>
        <v>0</v>
      </c>
      <c r="FX9" s="103"/>
      <c r="FY9" s="84"/>
      <c r="FZ9" s="107">
        <f t="shared" si="109"/>
        <v>0</v>
      </c>
      <c r="GA9" s="84"/>
      <c r="GB9" s="107">
        <f t="shared" si="110"/>
        <v>0</v>
      </c>
      <c r="GC9" s="104"/>
      <c r="GD9" s="84"/>
      <c r="GE9" s="107">
        <f t="shared" si="111"/>
        <v>0</v>
      </c>
      <c r="GF9" s="84"/>
      <c r="GG9" s="107">
        <f t="shared" si="112"/>
        <v>0</v>
      </c>
      <c r="GH9" s="104"/>
      <c r="GI9" s="84"/>
      <c r="GJ9" s="107">
        <f t="shared" si="113"/>
        <v>0</v>
      </c>
      <c r="GK9" s="84"/>
      <c r="GL9" s="107">
        <f t="shared" si="114"/>
        <v>0</v>
      </c>
      <c r="GM9" s="104"/>
      <c r="GN9" s="84"/>
      <c r="GO9" s="107">
        <f t="shared" si="115"/>
        <v>0</v>
      </c>
      <c r="GP9" s="84"/>
      <c r="GQ9" s="108">
        <f t="shared" si="116"/>
        <v>0</v>
      </c>
      <c r="GR9" s="103"/>
      <c r="GS9" s="84"/>
      <c r="GT9" s="107">
        <f t="shared" si="117"/>
        <v>0</v>
      </c>
      <c r="GU9" s="84"/>
      <c r="GV9" s="107">
        <f t="shared" si="118"/>
        <v>0</v>
      </c>
      <c r="GW9" s="104"/>
      <c r="GX9" s="84"/>
      <c r="GY9" s="107">
        <f t="shared" si="119"/>
        <v>0</v>
      </c>
      <c r="GZ9" s="84"/>
      <c r="HA9" s="105">
        <f t="shared" si="120"/>
        <v>0</v>
      </c>
      <c r="HB9" s="109"/>
      <c r="HC9" s="84"/>
      <c r="HD9" s="107">
        <f t="shared" si="121"/>
        <v>0</v>
      </c>
      <c r="HE9" s="84"/>
      <c r="HF9" s="107">
        <f t="shared" si="122"/>
        <v>0</v>
      </c>
      <c r="HG9" s="104"/>
      <c r="HH9" s="84"/>
      <c r="HI9" s="107">
        <f t="shared" si="123"/>
        <v>0</v>
      </c>
      <c r="HJ9" s="84"/>
      <c r="HK9" s="108">
        <f t="shared" si="124"/>
        <v>0</v>
      </c>
      <c r="HL9" s="103"/>
      <c r="HM9" s="84"/>
      <c r="HN9" s="107">
        <f t="shared" si="125"/>
        <v>0</v>
      </c>
      <c r="HO9" s="84"/>
      <c r="HP9" s="107">
        <f t="shared" si="126"/>
        <v>0</v>
      </c>
      <c r="HQ9" s="104"/>
      <c r="HR9" s="84"/>
      <c r="HS9" s="107">
        <f t="shared" si="127"/>
        <v>0</v>
      </c>
      <c r="HT9" s="84"/>
      <c r="HU9" s="107">
        <f t="shared" si="128"/>
        <v>0</v>
      </c>
      <c r="HV9" s="104"/>
      <c r="HW9" s="84"/>
      <c r="HX9" s="107">
        <f t="shared" si="129"/>
        <v>0</v>
      </c>
      <c r="HY9" s="84"/>
      <c r="HZ9" s="107">
        <f t="shared" si="130"/>
        <v>0</v>
      </c>
      <c r="IA9" s="104"/>
      <c r="IB9" s="84"/>
      <c r="IC9" s="107">
        <f t="shared" si="131"/>
        <v>0</v>
      </c>
      <c r="ID9" s="84"/>
      <c r="IE9" s="110">
        <f t="shared" si="132"/>
        <v>0</v>
      </c>
      <c r="IF9" s="1215" t="s">
        <v>103</v>
      </c>
      <c r="IG9" s="112"/>
    </row>
    <row r="10" spans="1:241" ht="25.5" hidden="1" x14ac:dyDescent="0.25">
      <c r="A10" s="63">
        <v>6</v>
      </c>
      <c r="B10" s="64" t="s">
        <v>104</v>
      </c>
      <c r="C10" s="65">
        <v>215925</v>
      </c>
      <c r="D10" s="66">
        <v>930583</v>
      </c>
      <c r="E10" s="67" t="s">
        <v>89</v>
      </c>
      <c r="F10" s="68" t="s">
        <v>105</v>
      </c>
      <c r="G10" s="90">
        <v>1</v>
      </c>
      <c r="H10" s="70">
        <v>0.01</v>
      </c>
      <c r="I10" s="71">
        <f>(45+60+50+36+22)/5</f>
        <v>42.6</v>
      </c>
      <c r="J10" s="72">
        <v>9</v>
      </c>
      <c r="K10" s="73">
        <f t="shared" si="0"/>
        <v>180</v>
      </c>
      <c r="L10" s="74">
        <f t="shared" si="1"/>
        <v>180</v>
      </c>
      <c r="M10" s="113">
        <f t="shared" si="2"/>
        <v>2</v>
      </c>
      <c r="N10" s="114">
        <f t="shared" si="3"/>
        <v>8</v>
      </c>
      <c r="O10" s="77">
        <f t="shared" si="4"/>
        <v>0.22222222222222221</v>
      </c>
      <c r="P10" s="78">
        <f t="shared" si="5"/>
        <v>0.88888888888888884</v>
      </c>
      <c r="Q10" s="79"/>
      <c r="R10" s="75">
        <f t="shared" si="6"/>
        <v>140</v>
      </c>
      <c r="S10" s="76">
        <f t="shared" si="7"/>
        <v>2</v>
      </c>
      <c r="T10" s="80">
        <f t="shared" si="8"/>
        <v>0.2857142857142857</v>
      </c>
      <c r="U10" s="76">
        <f t="shared" si="9"/>
        <v>6</v>
      </c>
      <c r="V10" s="80">
        <f t="shared" si="10"/>
        <v>0.8571428571428571</v>
      </c>
      <c r="W10" s="76">
        <f t="shared" si="11"/>
        <v>40</v>
      </c>
      <c r="X10" s="76">
        <f t="shared" si="12"/>
        <v>0</v>
      </c>
      <c r="Y10" s="80">
        <f t="shared" si="13"/>
        <v>0</v>
      </c>
      <c r="Z10" s="76">
        <f t="shared" si="14"/>
        <v>2</v>
      </c>
      <c r="AA10" s="80">
        <f t="shared" si="15"/>
        <v>1</v>
      </c>
      <c r="AB10" s="76">
        <f t="shared" si="16"/>
        <v>0</v>
      </c>
      <c r="AC10" s="76">
        <f t="shared" si="17"/>
        <v>0</v>
      </c>
      <c r="AD10" s="80">
        <f t="shared" si="18"/>
        <v>0</v>
      </c>
      <c r="AE10" s="76">
        <f t="shared" si="19"/>
        <v>0</v>
      </c>
      <c r="AF10" s="80">
        <f t="shared" si="20"/>
        <v>0</v>
      </c>
      <c r="AG10" s="76">
        <f t="shared" si="21"/>
        <v>0</v>
      </c>
      <c r="AH10" s="76">
        <f t="shared" si="22"/>
        <v>0</v>
      </c>
      <c r="AI10" s="80">
        <f t="shared" si="23"/>
        <v>0</v>
      </c>
      <c r="AJ10" s="76">
        <f t="shared" si="24"/>
        <v>0</v>
      </c>
      <c r="AK10" s="81">
        <f t="shared" si="25"/>
        <v>0</v>
      </c>
      <c r="AL10" s="79"/>
      <c r="AM10" s="75">
        <f t="shared" si="26"/>
        <v>40</v>
      </c>
      <c r="AN10" s="76">
        <f t="shared" si="27"/>
        <v>0</v>
      </c>
      <c r="AO10" s="80">
        <f t="shared" si="28"/>
        <v>0</v>
      </c>
      <c r="AP10" s="76">
        <f t="shared" si="29"/>
        <v>2</v>
      </c>
      <c r="AQ10" s="77">
        <f t="shared" si="30"/>
        <v>1</v>
      </c>
      <c r="AR10" s="82">
        <f t="shared" si="31"/>
        <v>40</v>
      </c>
      <c r="AS10" s="76">
        <f t="shared" si="32"/>
        <v>1</v>
      </c>
      <c r="AT10" s="80">
        <f t="shared" si="33"/>
        <v>0.5</v>
      </c>
      <c r="AU10" s="76">
        <f t="shared" si="34"/>
        <v>1</v>
      </c>
      <c r="AV10" s="77">
        <f t="shared" si="35"/>
        <v>0.5</v>
      </c>
      <c r="AW10" s="82">
        <f t="shared" si="36"/>
        <v>0</v>
      </c>
      <c r="AX10" s="76">
        <f t="shared" si="37"/>
        <v>0</v>
      </c>
      <c r="AY10" s="80">
        <f t="shared" si="38"/>
        <v>0</v>
      </c>
      <c r="AZ10" s="76">
        <f t="shared" si="39"/>
        <v>0</v>
      </c>
      <c r="BA10" s="77">
        <f t="shared" si="40"/>
        <v>0</v>
      </c>
      <c r="BB10" s="82">
        <f t="shared" si="41"/>
        <v>0</v>
      </c>
      <c r="BC10" s="76">
        <f t="shared" si="42"/>
        <v>0</v>
      </c>
      <c r="BD10" s="80">
        <f t="shared" si="43"/>
        <v>0</v>
      </c>
      <c r="BE10" s="76">
        <f t="shared" si="44"/>
        <v>0</v>
      </c>
      <c r="BF10" s="77">
        <f t="shared" si="45"/>
        <v>0</v>
      </c>
      <c r="BG10" s="82">
        <f t="shared" si="46"/>
        <v>100</v>
      </c>
      <c r="BH10" s="76">
        <f t="shared" si="47"/>
        <v>1</v>
      </c>
      <c r="BI10" s="80">
        <f t="shared" si="48"/>
        <v>0.2</v>
      </c>
      <c r="BJ10" s="76">
        <f t="shared" si="49"/>
        <v>5</v>
      </c>
      <c r="BK10" s="77">
        <f t="shared" si="50"/>
        <v>1</v>
      </c>
      <c r="BL10" s="82">
        <f t="shared" si="51"/>
        <v>0</v>
      </c>
      <c r="BM10" s="76">
        <f t="shared" si="52"/>
        <v>0</v>
      </c>
      <c r="BN10" s="80">
        <f t="shared" si="53"/>
        <v>0</v>
      </c>
      <c r="BO10" s="76">
        <f t="shared" si="54"/>
        <v>0</v>
      </c>
      <c r="BP10" s="77">
        <f t="shared" si="55"/>
        <v>0</v>
      </c>
      <c r="BQ10" s="82">
        <f t="shared" si="56"/>
        <v>0</v>
      </c>
      <c r="BR10" s="76">
        <f t="shared" si="57"/>
        <v>0</v>
      </c>
      <c r="BS10" s="80">
        <f t="shared" si="58"/>
        <v>0</v>
      </c>
      <c r="BT10" s="76">
        <f t="shared" si="59"/>
        <v>0</v>
      </c>
      <c r="BU10" s="77">
        <f t="shared" si="60"/>
        <v>0</v>
      </c>
      <c r="BV10" s="82">
        <f t="shared" si="61"/>
        <v>0</v>
      </c>
      <c r="BW10" s="76">
        <f t="shared" si="62"/>
        <v>0</v>
      </c>
      <c r="BX10" s="80">
        <f t="shared" si="63"/>
        <v>0</v>
      </c>
      <c r="BY10" s="76">
        <f t="shared" si="64"/>
        <v>0</v>
      </c>
      <c r="BZ10" s="81">
        <f t="shared" si="65"/>
        <v>0</v>
      </c>
      <c r="CA10" s="79"/>
      <c r="CB10" s="75"/>
      <c r="CC10" s="84"/>
      <c r="CD10" s="80">
        <f t="shared" si="67"/>
        <v>0</v>
      </c>
      <c r="CE10" s="84"/>
      <c r="CF10" s="80">
        <f t="shared" si="68"/>
        <v>0</v>
      </c>
      <c r="CG10" s="76">
        <f t="shared" ref="CG10:GH14" si="134">2*20</f>
        <v>40</v>
      </c>
      <c r="CH10" s="83">
        <v>0</v>
      </c>
      <c r="CI10" s="80">
        <f t="shared" si="69"/>
        <v>0</v>
      </c>
      <c r="CJ10" s="83">
        <v>2</v>
      </c>
      <c r="CK10" s="80">
        <f t="shared" si="70"/>
        <v>1</v>
      </c>
      <c r="CL10" s="76"/>
      <c r="CM10" s="84"/>
      <c r="CN10" s="80">
        <f t="shared" si="71"/>
        <v>0</v>
      </c>
      <c r="CO10" s="84"/>
      <c r="CP10" s="80">
        <f t="shared" si="72"/>
        <v>0</v>
      </c>
      <c r="CQ10" s="76"/>
      <c r="CR10" s="84"/>
      <c r="CS10" s="80">
        <f t="shared" si="73"/>
        <v>0</v>
      </c>
      <c r="CT10" s="84"/>
      <c r="CU10" s="81">
        <f t="shared" si="74"/>
        <v>0</v>
      </c>
      <c r="CV10" s="75">
        <f t="shared" si="134"/>
        <v>40</v>
      </c>
      <c r="CW10" s="83">
        <v>1</v>
      </c>
      <c r="CX10" s="80">
        <f t="shared" si="76"/>
        <v>0.5</v>
      </c>
      <c r="CY10" s="83">
        <v>1</v>
      </c>
      <c r="CZ10" s="80">
        <f t="shared" si="77"/>
        <v>0.5</v>
      </c>
      <c r="DA10" s="76"/>
      <c r="DB10" s="84"/>
      <c r="DC10" s="80">
        <f t="shared" si="78"/>
        <v>0</v>
      </c>
      <c r="DD10" s="84"/>
      <c r="DE10" s="80">
        <f t="shared" si="79"/>
        <v>0</v>
      </c>
      <c r="DF10" s="76"/>
      <c r="DG10" s="84"/>
      <c r="DH10" s="80">
        <f t="shared" si="80"/>
        <v>0</v>
      </c>
      <c r="DI10" s="84"/>
      <c r="DJ10" s="80">
        <f t="shared" si="81"/>
        <v>0</v>
      </c>
      <c r="DK10" s="76"/>
      <c r="DL10" s="84"/>
      <c r="DM10" s="80">
        <f t="shared" si="82"/>
        <v>0</v>
      </c>
      <c r="DN10" s="84"/>
      <c r="DO10" s="81">
        <f t="shared" si="83"/>
        <v>0</v>
      </c>
      <c r="DP10" s="75"/>
      <c r="DQ10" s="84"/>
      <c r="DR10" s="80">
        <f t="shared" si="84"/>
        <v>0</v>
      </c>
      <c r="DS10" s="84"/>
      <c r="DT10" s="80">
        <f t="shared" si="85"/>
        <v>0</v>
      </c>
      <c r="DU10" s="76"/>
      <c r="DV10" s="84"/>
      <c r="DW10" s="80">
        <f t="shared" si="86"/>
        <v>0</v>
      </c>
      <c r="DX10" s="84"/>
      <c r="DY10" s="80">
        <f t="shared" si="87"/>
        <v>0</v>
      </c>
      <c r="DZ10" s="76"/>
      <c r="EA10" s="84"/>
      <c r="EB10" s="80">
        <f t="shared" si="88"/>
        <v>0</v>
      </c>
      <c r="EC10" s="84"/>
      <c r="ED10" s="80">
        <f t="shared" si="89"/>
        <v>0</v>
      </c>
      <c r="EE10" s="76"/>
      <c r="EF10" s="84"/>
      <c r="EG10" s="80">
        <f t="shared" si="90"/>
        <v>0</v>
      </c>
      <c r="EH10" s="84"/>
      <c r="EI10" s="81">
        <f t="shared" si="91"/>
        <v>0</v>
      </c>
      <c r="EJ10" s="75"/>
      <c r="EK10" s="84"/>
      <c r="EL10" s="80">
        <f t="shared" si="92"/>
        <v>0</v>
      </c>
      <c r="EM10" s="84"/>
      <c r="EN10" s="80">
        <f t="shared" si="93"/>
        <v>0</v>
      </c>
      <c r="EO10" s="76"/>
      <c r="EP10" s="84"/>
      <c r="EQ10" s="80">
        <f t="shared" si="94"/>
        <v>0</v>
      </c>
      <c r="ER10" s="84"/>
      <c r="ES10" s="80">
        <f t="shared" si="95"/>
        <v>0</v>
      </c>
      <c r="ET10" s="76"/>
      <c r="EU10" s="84"/>
      <c r="EV10" s="80">
        <f t="shared" si="96"/>
        <v>0</v>
      </c>
      <c r="EW10" s="84"/>
      <c r="EX10" s="80">
        <f t="shared" si="97"/>
        <v>0</v>
      </c>
      <c r="EY10" s="76"/>
      <c r="EZ10" s="84"/>
      <c r="FA10" s="80">
        <f t="shared" si="98"/>
        <v>0</v>
      </c>
      <c r="FB10" s="84"/>
      <c r="FC10" s="81">
        <f t="shared" si="99"/>
        <v>0</v>
      </c>
      <c r="FD10" s="75">
        <f t="shared" ref="FD10:FD92" si="135">5*20</f>
        <v>100</v>
      </c>
      <c r="FE10" s="83">
        <v>1</v>
      </c>
      <c r="FF10" s="80">
        <f t="shared" si="101"/>
        <v>0.2</v>
      </c>
      <c r="FG10" s="83">
        <v>5</v>
      </c>
      <c r="FH10" s="80">
        <f t="shared" si="102"/>
        <v>1</v>
      </c>
      <c r="FI10" s="76"/>
      <c r="FJ10" s="84"/>
      <c r="FK10" s="80">
        <f t="shared" si="103"/>
        <v>0</v>
      </c>
      <c r="FL10" s="84"/>
      <c r="FM10" s="80">
        <f t="shared" si="104"/>
        <v>0</v>
      </c>
      <c r="FN10" s="76"/>
      <c r="FO10" s="84"/>
      <c r="FP10" s="80">
        <f t="shared" si="105"/>
        <v>0</v>
      </c>
      <c r="FQ10" s="84"/>
      <c r="FR10" s="80">
        <f t="shared" si="106"/>
        <v>0</v>
      </c>
      <c r="FS10" s="76"/>
      <c r="FT10" s="84"/>
      <c r="FU10" s="80">
        <f t="shared" si="107"/>
        <v>0</v>
      </c>
      <c r="FV10" s="84"/>
      <c r="FW10" s="81">
        <f t="shared" si="108"/>
        <v>0</v>
      </c>
      <c r="FX10" s="75"/>
      <c r="FY10" s="84"/>
      <c r="FZ10" s="80">
        <f t="shared" si="109"/>
        <v>0</v>
      </c>
      <c r="GA10" s="84"/>
      <c r="GB10" s="80">
        <f t="shared" si="110"/>
        <v>0</v>
      </c>
      <c r="GC10" s="76"/>
      <c r="GD10" s="84"/>
      <c r="GE10" s="80">
        <f t="shared" si="111"/>
        <v>0</v>
      </c>
      <c r="GF10" s="84"/>
      <c r="GG10" s="80">
        <f t="shared" si="112"/>
        <v>0</v>
      </c>
      <c r="GH10" s="76"/>
      <c r="GI10" s="84"/>
      <c r="GJ10" s="80">
        <f t="shared" si="113"/>
        <v>0</v>
      </c>
      <c r="GK10" s="84"/>
      <c r="GL10" s="80">
        <f t="shared" si="114"/>
        <v>0</v>
      </c>
      <c r="GM10" s="76"/>
      <c r="GN10" s="84"/>
      <c r="GO10" s="80">
        <f t="shared" si="115"/>
        <v>0</v>
      </c>
      <c r="GP10" s="84"/>
      <c r="GQ10" s="81">
        <f t="shared" si="116"/>
        <v>0</v>
      </c>
      <c r="GR10" s="75"/>
      <c r="GS10" s="84"/>
      <c r="GT10" s="80">
        <f t="shared" si="117"/>
        <v>0</v>
      </c>
      <c r="GU10" s="84"/>
      <c r="GV10" s="80">
        <f t="shared" si="118"/>
        <v>0</v>
      </c>
      <c r="GW10" s="76"/>
      <c r="GX10" s="84"/>
      <c r="GY10" s="80">
        <f t="shared" si="119"/>
        <v>0</v>
      </c>
      <c r="GZ10" s="84"/>
      <c r="HA10" s="77">
        <f t="shared" si="120"/>
        <v>0</v>
      </c>
      <c r="HB10" s="82"/>
      <c r="HC10" s="84"/>
      <c r="HD10" s="80">
        <f t="shared" si="121"/>
        <v>0</v>
      </c>
      <c r="HE10" s="84"/>
      <c r="HF10" s="80">
        <f t="shared" si="122"/>
        <v>0</v>
      </c>
      <c r="HG10" s="76"/>
      <c r="HH10" s="84"/>
      <c r="HI10" s="80">
        <f t="shared" si="123"/>
        <v>0</v>
      </c>
      <c r="HJ10" s="84"/>
      <c r="HK10" s="81">
        <f t="shared" si="124"/>
        <v>0</v>
      </c>
      <c r="HL10" s="75"/>
      <c r="HM10" s="84"/>
      <c r="HN10" s="80">
        <f t="shared" si="125"/>
        <v>0</v>
      </c>
      <c r="HO10" s="84"/>
      <c r="HP10" s="80">
        <f t="shared" si="126"/>
        <v>0</v>
      </c>
      <c r="HQ10" s="76"/>
      <c r="HR10" s="84"/>
      <c r="HS10" s="80">
        <f t="shared" si="127"/>
        <v>0</v>
      </c>
      <c r="HT10" s="84"/>
      <c r="HU10" s="80">
        <f t="shared" si="128"/>
        <v>0</v>
      </c>
      <c r="HV10" s="76"/>
      <c r="HW10" s="84"/>
      <c r="HX10" s="80">
        <f t="shared" si="129"/>
        <v>0</v>
      </c>
      <c r="HY10" s="84"/>
      <c r="HZ10" s="80">
        <f t="shared" si="130"/>
        <v>0</v>
      </c>
      <c r="IA10" s="76"/>
      <c r="IB10" s="84"/>
      <c r="IC10" s="80">
        <f t="shared" si="131"/>
        <v>0</v>
      </c>
      <c r="ID10" s="84"/>
      <c r="IE10" s="85">
        <f t="shared" si="132"/>
        <v>0</v>
      </c>
      <c r="IF10" s="1216" t="s">
        <v>106</v>
      </c>
      <c r="IG10" s="116"/>
    </row>
    <row r="11" spans="1:241" hidden="1" x14ac:dyDescent="0.25">
      <c r="A11" s="63">
        <v>7</v>
      </c>
      <c r="B11" s="64" t="s">
        <v>107</v>
      </c>
      <c r="C11" s="65">
        <v>214656</v>
      </c>
      <c r="D11" s="66">
        <v>930792</v>
      </c>
      <c r="E11" s="67" t="s">
        <v>89</v>
      </c>
      <c r="F11" s="68" t="s">
        <v>105</v>
      </c>
      <c r="G11" s="90">
        <v>1</v>
      </c>
      <c r="H11" s="70">
        <v>0</v>
      </c>
      <c r="I11" s="71">
        <f>(40+40+42+55+40)/5</f>
        <v>43.4</v>
      </c>
      <c r="J11" s="72">
        <v>41</v>
      </c>
      <c r="K11" s="73">
        <f t="shared" si="0"/>
        <v>820</v>
      </c>
      <c r="L11" s="74">
        <f t="shared" si="1"/>
        <v>820</v>
      </c>
      <c r="M11" s="113">
        <f t="shared" si="2"/>
        <v>4</v>
      </c>
      <c r="N11" s="114">
        <f t="shared" si="3"/>
        <v>25</v>
      </c>
      <c r="O11" s="80">
        <f t="shared" si="4"/>
        <v>9.7560975609756101E-2</v>
      </c>
      <c r="P11" s="81">
        <f t="shared" si="5"/>
        <v>0.6097560975609756</v>
      </c>
      <c r="Q11" s="79"/>
      <c r="R11" s="75">
        <f t="shared" si="6"/>
        <v>580</v>
      </c>
      <c r="S11" s="76">
        <f t="shared" si="7"/>
        <v>0</v>
      </c>
      <c r="T11" s="80">
        <f t="shared" si="8"/>
        <v>0</v>
      </c>
      <c r="U11" s="76">
        <f t="shared" si="9"/>
        <v>16</v>
      </c>
      <c r="V11" s="80">
        <f t="shared" si="10"/>
        <v>0.55172413793103448</v>
      </c>
      <c r="W11" s="76">
        <f t="shared" si="11"/>
        <v>240</v>
      </c>
      <c r="X11" s="76">
        <f t="shared" si="12"/>
        <v>4</v>
      </c>
      <c r="Y11" s="80">
        <f t="shared" si="13"/>
        <v>0.33333333333333331</v>
      </c>
      <c r="Z11" s="76">
        <f t="shared" si="14"/>
        <v>9</v>
      </c>
      <c r="AA11" s="80">
        <f t="shared" si="15"/>
        <v>0.75</v>
      </c>
      <c r="AB11" s="76">
        <f t="shared" si="16"/>
        <v>0</v>
      </c>
      <c r="AC11" s="76">
        <f t="shared" si="17"/>
        <v>0</v>
      </c>
      <c r="AD11" s="80">
        <f t="shared" si="18"/>
        <v>0</v>
      </c>
      <c r="AE11" s="76">
        <f t="shared" si="19"/>
        <v>0</v>
      </c>
      <c r="AF11" s="80">
        <f t="shared" si="20"/>
        <v>0</v>
      </c>
      <c r="AG11" s="76">
        <f t="shared" si="21"/>
        <v>0</v>
      </c>
      <c r="AH11" s="76">
        <f t="shared" si="22"/>
        <v>0</v>
      </c>
      <c r="AI11" s="80">
        <f t="shared" si="23"/>
        <v>0</v>
      </c>
      <c r="AJ11" s="76">
        <f t="shared" si="24"/>
        <v>0</v>
      </c>
      <c r="AK11" s="81">
        <f t="shared" si="25"/>
        <v>0</v>
      </c>
      <c r="AL11" s="79"/>
      <c r="AM11" s="75">
        <f t="shared" si="26"/>
        <v>100</v>
      </c>
      <c r="AN11" s="76">
        <f t="shared" si="27"/>
        <v>2</v>
      </c>
      <c r="AO11" s="80">
        <f t="shared" si="28"/>
        <v>0.4</v>
      </c>
      <c r="AP11" s="76">
        <f t="shared" si="29"/>
        <v>5</v>
      </c>
      <c r="AQ11" s="77">
        <f t="shared" si="30"/>
        <v>1</v>
      </c>
      <c r="AR11" s="82">
        <f t="shared" si="31"/>
        <v>700</v>
      </c>
      <c r="AS11" s="76">
        <f t="shared" si="32"/>
        <v>2</v>
      </c>
      <c r="AT11" s="80">
        <f t="shared" si="33"/>
        <v>5.7142857142857141E-2</v>
      </c>
      <c r="AU11" s="76">
        <f t="shared" si="34"/>
        <v>20</v>
      </c>
      <c r="AV11" s="77">
        <f t="shared" si="35"/>
        <v>0.5714285714285714</v>
      </c>
      <c r="AW11" s="82">
        <f t="shared" si="36"/>
        <v>0</v>
      </c>
      <c r="AX11" s="76">
        <f t="shared" si="37"/>
        <v>0</v>
      </c>
      <c r="AY11" s="80">
        <f t="shared" si="38"/>
        <v>0</v>
      </c>
      <c r="AZ11" s="76">
        <f t="shared" si="39"/>
        <v>0</v>
      </c>
      <c r="BA11" s="77">
        <f t="shared" si="40"/>
        <v>0</v>
      </c>
      <c r="BB11" s="82">
        <f t="shared" si="41"/>
        <v>0</v>
      </c>
      <c r="BC11" s="76">
        <f t="shared" si="42"/>
        <v>0</v>
      </c>
      <c r="BD11" s="80">
        <f t="shared" si="43"/>
        <v>0</v>
      </c>
      <c r="BE11" s="76">
        <f t="shared" si="44"/>
        <v>0</v>
      </c>
      <c r="BF11" s="77">
        <f t="shared" si="45"/>
        <v>0</v>
      </c>
      <c r="BG11" s="82">
        <f t="shared" si="46"/>
        <v>20</v>
      </c>
      <c r="BH11" s="76">
        <f t="shared" si="47"/>
        <v>0</v>
      </c>
      <c r="BI11" s="80">
        <f t="shared" si="48"/>
        <v>0</v>
      </c>
      <c r="BJ11" s="76">
        <f t="shared" si="49"/>
        <v>0</v>
      </c>
      <c r="BK11" s="77">
        <f t="shared" si="50"/>
        <v>0</v>
      </c>
      <c r="BL11" s="82">
        <f t="shared" si="51"/>
        <v>0</v>
      </c>
      <c r="BM11" s="76">
        <f t="shared" si="52"/>
        <v>0</v>
      </c>
      <c r="BN11" s="80">
        <f t="shared" si="53"/>
        <v>0</v>
      </c>
      <c r="BO11" s="76">
        <f t="shared" si="54"/>
        <v>0</v>
      </c>
      <c r="BP11" s="77">
        <f t="shared" si="55"/>
        <v>0</v>
      </c>
      <c r="BQ11" s="82">
        <f t="shared" si="56"/>
        <v>0</v>
      </c>
      <c r="BR11" s="76">
        <f t="shared" si="57"/>
        <v>0</v>
      </c>
      <c r="BS11" s="80">
        <f t="shared" si="58"/>
        <v>0</v>
      </c>
      <c r="BT11" s="76">
        <f t="shared" si="59"/>
        <v>0</v>
      </c>
      <c r="BU11" s="77">
        <f t="shared" si="60"/>
        <v>0</v>
      </c>
      <c r="BV11" s="82">
        <f t="shared" si="61"/>
        <v>0</v>
      </c>
      <c r="BW11" s="76">
        <f t="shared" si="62"/>
        <v>0</v>
      </c>
      <c r="BX11" s="80">
        <f t="shared" si="63"/>
        <v>0</v>
      </c>
      <c r="BY11" s="76">
        <f t="shared" si="64"/>
        <v>0</v>
      </c>
      <c r="BZ11" s="81">
        <f t="shared" si="65"/>
        <v>0</v>
      </c>
      <c r="CA11" s="79"/>
      <c r="CB11" s="75">
        <f>2*20</f>
        <v>40</v>
      </c>
      <c r="CC11" s="83">
        <v>0</v>
      </c>
      <c r="CD11" s="80">
        <f t="shared" si="67"/>
        <v>0</v>
      </c>
      <c r="CE11" s="83">
        <v>2</v>
      </c>
      <c r="CF11" s="80">
        <f t="shared" si="68"/>
        <v>1</v>
      </c>
      <c r="CG11" s="76">
        <f t="shared" ref="CG11:DA16" si="136">3*20</f>
        <v>60</v>
      </c>
      <c r="CH11" s="83">
        <v>2</v>
      </c>
      <c r="CI11" s="80">
        <f t="shared" si="69"/>
        <v>0.66666666666666663</v>
      </c>
      <c r="CJ11" s="83">
        <v>3</v>
      </c>
      <c r="CK11" s="80">
        <f t="shared" si="70"/>
        <v>1</v>
      </c>
      <c r="CL11" s="76"/>
      <c r="CM11" s="84"/>
      <c r="CN11" s="80">
        <f t="shared" si="71"/>
        <v>0</v>
      </c>
      <c r="CO11" s="84"/>
      <c r="CP11" s="80">
        <f t="shared" si="72"/>
        <v>0</v>
      </c>
      <c r="CQ11" s="76"/>
      <c r="CR11" s="84"/>
      <c r="CS11" s="80">
        <f t="shared" si="73"/>
        <v>0</v>
      </c>
      <c r="CT11" s="84"/>
      <c r="CU11" s="81">
        <f t="shared" si="74"/>
        <v>0</v>
      </c>
      <c r="CV11" s="75">
        <f t="shared" ref="CV11:CV27" si="137">26*20</f>
        <v>520</v>
      </c>
      <c r="CW11" s="83">
        <v>0</v>
      </c>
      <c r="CX11" s="80">
        <f t="shared" si="76"/>
        <v>0</v>
      </c>
      <c r="CY11" s="83">
        <v>14</v>
      </c>
      <c r="CZ11" s="80">
        <f t="shared" si="77"/>
        <v>0.53846153846153844</v>
      </c>
      <c r="DA11" s="76">
        <f>9*20</f>
        <v>180</v>
      </c>
      <c r="DB11" s="83">
        <v>2</v>
      </c>
      <c r="DC11" s="80">
        <f t="shared" si="78"/>
        <v>0.22222222222222221</v>
      </c>
      <c r="DD11" s="83">
        <v>6</v>
      </c>
      <c r="DE11" s="80">
        <f t="shared" si="79"/>
        <v>0.66666666666666663</v>
      </c>
      <c r="DF11" s="76"/>
      <c r="DG11" s="84"/>
      <c r="DH11" s="80">
        <f t="shared" si="80"/>
        <v>0</v>
      </c>
      <c r="DI11" s="84"/>
      <c r="DJ11" s="80">
        <f t="shared" si="81"/>
        <v>0</v>
      </c>
      <c r="DK11" s="76"/>
      <c r="DL11" s="84"/>
      <c r="DM11" s="80">
        <f t="shared" si="82"/>
        <v>0</v>
      </c>
      <c r="DN11" s="84"/>
      <c r="DO11" s="81">
        <f t="shared" si="83"/>
        <v>0</v>
      </c>
      <c r="DP11" s="75"/>
      <c r="DQ11" s="84"/>
      <c r="DR11" s="80">
        <f t="shared" si="84"/>
        <v>0</v>
      </c>
      <c r="DS11" s="84"/>
      <c r="DT11" s="80">
        <f t="shared" si="85"/>
        <v>0</v>
      </c>
      <c r="DU11" s="76"/>
      <c r="DV11" s="84"/>
      <c r="DW11" s="80">
        <f t="shared" si="86"/>
        <v>0</v>
      </c>
      <c r="DX11" s="84"/>
      <c r="DY11" s="80">
        <f t="shared" si="87"/>
        <v>0</v>
      </c>
      <c r="DZ11" s="76"/>
      <c r="EA11" s="84"/>
      <c r="EB11" s="80">
        <f t="shared" si="88"/>
        <v>0</v>
      </c>
      <c r="EC11" s="84"/>
      <c r="ED11" s="80">
        <f t="shared" si="89"/>
        <v>0</v>
      </c>
      <c r="EE11" s="76"/>
      <c r="EF11" s="84"/>
      <c r="EG11" s="80">
        <f t="shared" si="90"/>
        <v>0</v>
      </c>
      <c r="EH11" s="84"/>
      <c r="EI11" s="81">
        <f t="shared" si="91"/>
        <v>0</v>
      </c>
      <c r="EJ11" s="75"/>
      <c r="EK11" s="84"/>
      <c r="EL11" s="80">
        <f t="shared" si="92"/>
        <v>0</v>
      </c>
      <c r="EM11" s="84"/>
      <c r="EN11" s="80">
        <f t="shared" si="93"/>
        <v>0</v>
      </c>
      <c r="EO11" s="76"/>
      <c r="EP11" s="84"/>
      <c r="EQ11" s="80">
        <f t="shared" si="94"/>
        <v>0</v>
      </c>
      <c r="ER11" s="84"/>
      <c r="ES11" s="80">
        <f t="shared" si="95"/>
        <v>0</v>
      </c>
      <c r="ET11" s="76"/>
      <c r="EU11" s="84"/>
      <c r="EV11" s="80">
        <f t="shared" si="96"/>
        <v>0</v>
      </c>
      <c r="EW11" s="84"/>
      <c r="EX11" s="80">
        <f t="shared" si="97"/>
        <v>0</v>
      </c>
      <c r="EY11" s="76"/>
      <c r="EZ11" s="84"/>
      <c r="FA11" s="80">
        <f t="shared" si="98"/>
        <v>0</v>
      </c>
      <c r="FB11" s="84"/>
      <c r="FC11" s="81">
        <f t="shared" si="99"/>
        <v>0</v>
      </c>
      <c r="FD11" s="75">
        <f t="shared" si="133"/>
        <v>20</v>
      </c>
      <c r="FE11" s="83">
        <v>0</v>
      </c>
      <c r="FF11" s="80">
        <f t="shared" si="101"/>
        <v>0</v>
      </c>
      <c r="FG11" s="83">
        <v>0</v>
      </c>
      <c r="FH11" s="80">
        <f t="shared" si="102"/>
        <v>0</v>
      </c>
      <c r="FI11" s="76"/>
      <c r="FJ11" s="84"/>
      <c r="FK11" s="80">
        <f t="shared" si="103"/>
        <v>0</v>
      </c>
      <c r="FL11" s="84"/>
      <c r="FM11" s="80">
        <f t="shared" si="104"/>
        <v>0</v>
      </c>
      <c r="FN11" s="76"/>
      <c r="FO11" s="84"/>
      <c r="FP11" s="80">
        <f t="shared" si="105"/>
        <v>0</v>
      </c>
      <c r="FQ11" s="84"/>
      <c r="FR11" s="80">
        <f t="shared" si="106"/>
        <v>0</v>
      </c>
      <c r="FS11" s="76"/>
      <c r="FT11" s="84"/>
      <c r="FU11" s="80">
        <f t="shared" si="107"/>
        <v>0</v>
      </c>
      <c r="FV11" s="84"/>
      <c r="FW11" s="81">
        <f t="shared" si="108"/>
        <v>0</v>
      </c>
      <c r="FX11" s="75"/>
      <c r="FY11" s="84"/>
      <c r="FZ11" s="80">
        <f t="shared" si="109"/>
        <v>0</v>
      </c>
      <c r="GA11" s="84"/>
      <c r="GB11" s="80">
        <f t="shared" si="110"/>
        <v>0</v>
      </c>
      <c r="GC11" s="76"/>
      <c r="GD11" s="84"/>
      <c r="GE11" s="80">
        <f t="shared" si="111"/>
        <v>0</v>
      </c>
      <c r="GF11" s="84"/>
      <c r="GG11" s="80">
        <f t="shared" si="112"/>
        <v>0</v>
      </c>
      <c r="GH11" s="76"/>
      <c r="GI11" s="84"/>
      <c r="GJ11" s="80">
        <f t="shared" si="113"/>
        <v>0</v>
      </c>
      <c r="GK11" s="84"/>
      <c r="GL11" s="80">
        <f t="shared" si="114"/>
        <v>0</v>
      </c>
      <c r="GM11" s="76"/>
      <c r="GN11" s="84"/>
      <c r="GO11" s="80">
        <f t="shared" si="115"/>
        <v>0</v>
      </c>
      <c r="GP11" s="84"/>
      <c r="GQ11" s="81">
        <f t="shared" si="116"/>
        <v>0</v>
      </c>
      <c r="GR11" s="75"/>
      <c r="GS11" s="84"/>
      <c r="GT11" s="80">
        <f t="shared" si="117"/>
        <v>0</v>
      </c>
      <c r="GU11" s="84"/>
      <c r="GV11" s="80">
        <f t="shared" si="118"/>
        <v>0</v>
      </c>
      <c r="GW11" s="76"/>
      <c r="GX11" s="84"/>
      <c r="GY11" s="80">
        <f t="shared" si="119"/>
        <v>0</v>
      </c>
      <c r="GZ11" s="84"/>
      <c r="HA11" s="77">
        <f t="shared" si="120"/>
        <v>0</v>
      </c>
      <c r="HB11" s="82"/>
      <c r="HC11" s="84"/>
      <c r="HD11" s="80">
        <f t="shared" si="121"/>
        <v>0</v>
      </c>
      <c r="HE11" s="84"/>
      <c r="HF11" s="80">
        <f t="shared" si="122"/>
        <v>0</v>
      </c>
      <c r="HG11" s="76"/>
      <c r="HH11" s="84"/>
      <c r="HI11" s="80">
        <f t="shared" si="123"/>
        <v>0</v>
      </c>
      <c r="HJ11" s="84"/>
      <c r="HK11" s="81">
        <f t="shared" si="124"/>
        <v>0</v>
      </c>
      <c r="HL11" s="75"/>
      <c r="HM11" s="84"/>
      <c r="HN11" s="80">
        <f t="shared" si="125"/>
        <v>0</v>
      </c>
      <c r="HO11" s="84"/>
      <c r="HP11" s="80">
        <f t="shared" si="126"/>
        <v>0</v>
      </c>
      <c r="HQ11" s="76"/>
      <c r="HR11" s="84"/>
      <c r="HS11" s="80">
        <f t="shared" si="127"/>
        <v>0</v>
      </c>
      <c r="HT11" s="84"/>
      <c r="HU11" s="80">
        <f t="shared" si="128"/>
        <v>0</v>
      </c>
      <c r="HV11" s="76"/>
      <c r="HW11" s="84"/>
      <c r="HX11" s="80">
        <f t="shared" si="129"/>
        <v>0</v>
      </c>
      <c r="HY11" s="84"/>
      <c r="HZ11" s="80">
        <f t="shared" si="130"/>
        <v>0</v>
      </c>
      <c r="IA11" s="76"/>
      <c r="IB11" s="84"/>
      <c r="IC11" s="80">
        <f t="shared" si="131"/>
        <v>0</v>
      </c>
      <c r="ID11" s="84"/>
      <c r="IE11" s="117">
        <f t="shared" si="132"/>
        <v>0</v>
      </c>
      <c r="IF11" s="1217" t="s">
        <v>108</v>
      </c>
      <c r="IG11" s="119"/>
    </row>
    <row r="12" spans="1:241" ht="36" hidden="1" x14ac:dyDescent="0.25">
      <c r="A12" s="91">
        <v>8</v>
      </c>
      <c r="B12" s="92" t="s">
        <v>109</v>
      </c>
      <c r="C12" s="93">
        <v>214875</v>
      </c>
      <c r="D12" s="94">
        <v>930795</v>
      </c>
      <c r="E12" s="95" t="s">
        <v>89</v>
      </c>
      <c r="F12" s="120" t="s">
        <v>110</v>
      </c>
      <c r="G12" s="97">
        <v>6</v>
      </c>
      <c r="H12" s="98">
        <v>0.4</v>
      </c>
      <c r="I12" s="99">
        <f>(120+45+20+100+18)/5</f>
        <v>60.6</v>
      </c>
      <c r="J12" s="100">
        <v>0</v>
      </c>
      <c r="K12" s="101">
        <f t="shared" si="0"/>
        <v>0</v>
      </c>
      <c r="L12" s="102">
        <f t="shared" si="1"/>
        <v>0</v>
      </c>
      <c r="M12" s="103">
        <f t="shared" si="2"/>
        <v>0</v>
      </c>
      <c r="N12" s="104">
        <f t="shared" si="3"/>
        <v>0</v>
      </c>
      <c r="O12" s="105">
        <f t="shared" si="4"/>
        <v>0</v>
      </c>
      <c r="P12" s="106">
        <f t="shared" si="5"/>
        <v>0</v>
      </c>
      <c r="Q12" s="79"/>
      <c r="R12" s="103">
        <f t="shared" si="6"/>
        <v>0</v>
      </c>
      <c r="S12" s="104">
        <f t="shared" si="7"/>
        <v>0</v>
      </c>
      <c r="T12" s="107">
        <f t="shared" si="8"/>
        <v>0</v>
      </c>
      <c r="U12" s="104">
        <f t="shared" si="9"/>
        <v>0</v>
      </c>
      <c r="V12" s="107">
        <f t="shared" si="10"/>
        <v>0</v>
      </c>
      <c r="W12" s="104">
        <f t="shared" si="11"/>
        <v>0</v>
      </c>
      <c r="X12" s="104">
        <f t="shared" si="12"/>
        <v>0</v>
      </c>
      <c r="Y12" s="107">
        <f t="shared" si="13"/>
        <v>0</v>
      </c>
      <c r="Z12" s="104">
        <f t="shared" si="14"/>
        <v>0</v>
      </c>
      <c r="AA12" s="107">
        <f t="shared" si="15"/>
        <v>0</v>
      </c>
      <c r="AB12" s="104">
        <f t="shared" si="16"/>
        <v>0</v>
      </c>
      <c r="AC12" s="104">
        <f t="shared" si="17"/>
        <v>0</v>
      </c>
      <c r="AD12" s="107">
        <f t="shared" si="18"/>
        <v>0</v>
      </c>
      <c r="AE12" s="104">
        <f t="shared" si="19"/>
        <v>0</v>
      </c>
      <c r="AF12" s="107">
        <f t="shared" si="20"/>
        <v>0</v>
      </c>
      <c r="AG12" s="104">
        <f t="shared" si="21"/>
        <v>0</v>
      </c>
      <c r="AH12" s="104">
        <f t="shared" si="22"/>
        <v>0</v>
      </c>
      <c r="AI12" s="107">
        <f t="shared" si="23"/>
        <v>0</v>
      </c>
      <c r="AJ12" s="104">
        <f t="shared" si="24"/>
        <v>0</v>
      </c>
      <c r="AK12" s="108">
        <f t="shared" si="25"/>
        <v>0</v>
      </c>
      <c r="AL12" s="79"/>
      <c r="AM12" s="103">
        <f t="shared" si="26"/>
        <v>0</v>
      </c>
      <c r="AN12" s="104">
        <f t="shared" si="27"/>
        <v>0</v>
      </c>
      <c r="AO12" s="107">
        <f t="shared" si="28"/>
        <v>0</v>
      </c>
      <c r="AP12" s="104">
        <f t="shared" si="29"/>
        <v>0</v>
      </c>
      <c r="AQ12" s="105">
        <f t="shared" si="30"/>
        <v>0</v>
      </c>
      <c r="AR12" s="109">
        <f t="shared" si="31"/>
        <v>0</v>
      </c>
      <c r="AS12" s="104">
        <f t="shared" si="32"/>
        <v>0</v>
      </c>
      <c r="AT12" s="107">
        <f t="shared" si="33"/>
        <v>0</v>
      </c>
      <c r="AU12" s="104">
        <f t="shared" si="34"/>
        <v>0</v>
      </c>
      <c r="AV12" s="105">
        <f t="shared" si="35"/>
        <v>0</v>
      </c>
      <c r="AW12" s="109">
        <f t="shared" si="36"/>
        <v>0</v>
      </c>
      <c r="AX12" s="104">
        <f t="shared" si="37"/>
        <v>0</v>
      </c>
      <c r="AY12" s="107">
        <f t="shared" si="38"/>
        <v>0</v>
      </c>
      <c r="AZ12" s="104">
        <f t="shared" si="39"/>
        <v>0</v>
      </c>
      <c r="BA12" s="105">
        <f t="shared" si="40"/>
        <v>0</v>
      </c>
      <c r="BB12" s="109">
        <f t="shared" si="41"/>
        <v>0</v>
      </c>
      <c r="BC12" s="104">
        <f t="shared" si="42"/>
        <v>0</v>
      </c>
      <c r="BD12" s="107">
        <f t="shared" si="43"/>
        <v>0</v>
      </c>
      <c r="BE12" s="104">
        <f t="shared" si="44"/>
        <v>0</v>
      </c>
      <c r="BF12" s="105">
        <f t="shared" si="45"/>
        <v>0</v>
      </c>
      <c r="BG12" s="109">
        <f t="shared" si="46"/>
        <v>0</v>
      </c>
      <c r="BH12" s="104">
        <f t="shared" si="47"/>
        <v>0</v>
      </c>
      <c r="BI12" s="107">
        <f t="shared" si="48"/>
        <v>0</v>
      </c>
      <c r="BJ12" s="104">
        <f t="shared" si="49"/>
        <v>0</v>
      </c>
      <c r="BK12" s="105">
        <f t="shared" si="50"/>
        <v>0</v>
      </c>
      <c r="BL12" s="109">
        <f t="shared" si="51"/>
        <v>0</v>
      </c>
      <c r="BM12" s="104">
        <f t="shared" si="52"/>
        <v>0</v>
      </c>
      <c r="BN12" s="107">
        <f t="shared" si="53"/>
        <v>0</v>
      </c>
      <c r="BO12" s="104">
        <f t="shared" si="54"/>
        <v>0</v>
      </c>
      <c r="BP12" s="105">
        <f t="shared" si="55"/>
        <v>0</v>
      </c>
      <c r="BQ12" s="109">
        <f t="shared" si="56"/>
        <v>0</v>
      </c>
      <c r="BR12" s="104">
        <f t="shared" si="57"/>
        <v>0</v>
      </c>
      <c r="BS12" s="107">
        <f t="shared" si="58"/>
        <v>0</v>
      </c>
      <c r="BT12" s="104">
        <f t="shared" si="59"/>
        <v>0</v>
      </c>
      <c r="BU12" s="105">
        <f t="shared" si="60"/>
        <v>0</v>
      </c>
      <c r="BV12" s="109">
        <f t="shared" si="61"/>
        <v>0</v>
      </c>
      <c r="BW12" s="104">
        <f t="shared" si="62"/>
        <v>0</v>
      </c>
      <c r="BX12" s="107">
        <f t="shared" si="63"/>
        <v>0</v>
      </c>
      <c r="BY12" s="104">
        <f t="shared" si="64"/>
        <v>0</v>
      </c>
      <c r="BZ12" s="108">
        <f t="shared" si="65"/>
        <v>0</v>
      </c>
      <c r="CA12" s="79"/>
      <c r="CB12" s="103"/>
      <c r="CC12" s="84"/>
      <c r="CD12" s="107">
        <f t="shared" si="67"/>
        <v>0</v>
      </c>
      <c r="CE12" s="84"/>
      <c r="CF12" s="107">
        <f t="shared" si="68"/>
        <v>0</v>
      </c>
      <c r="CG12" s="104"/>
      <c r="CH12" s="84"/>
      <c r="CI12" s="107">
        <f t="shared" si="69"/>
        <v>0</v>
      </c>
      <c r="CJ12" s="84"/>
      <c r="CK12" s="107">
        <f t="shared" si="70"/>
        <v>0</v>
      </c>
      <c r="CL12" s="104"/>
      <c r="CM12" s="84"/>
      <c r="CN12" s="107">
        <f t="shared" si="71"/>
        <v>0</v>
      </c>
      <c r="CO12" s="84"/>
      <c r="CP12" s="107">
        <f t="shared" si="72"/>
        <v>0</v>
      </c>
      <c r="CQ12" s="104"/>
      <c r="CR12" s="84"/>
      <c r="CS12" s="107">
        <f t="shared" si="73"/>
        <v>0</v>
      </c>
      <c r="CT12" s="84"/>
      <c r="CU12" s="108">
        <f t="shared" si="74"/>
        <v>0</v>
      </c>
      <c r="CV12" s="103"/>
      <c r="CW12" s="84"/>
      <c r="CX12" s="107">
        <f t="shared" si="76"/>
        <v>0</v>
      </c>
      <c r="CY12" s="84"/>
      <c r="CZ12" s="107">
        <f t="shared" si="77"/>
        <v>0</v>
      </c>
      <c r="DA12" s="104"/>
      <c r="DB12" s="84"/>
      <c r="DC12" s="107">
        <f t="shared" si="78"/>
        <v>0</v>
      </c>
      <c r="DD12" s="84"/>
      <c r="DE12" s="107">
        <f t="shared" si="79"/>
        <v>0</v>
      </c>
      <c r="DF12" s="104"/>
      <c r="DG12" s="84"/>
      <c r="DH12" s="107">
        <f t="shared" si="80"/>
        <v>0</v>
      </c>
      <c r="DI12" s="84"/>
      <c r="DJ12" s="107">
        <f t="shared" si="81"/>
        <v>0</v>
      </c>
      <c r="DK12" s="104"/>
      <c r="DL12" s="84"/>
      <c r="DM12" s="107">
        <f t="shared" si="82"/>
        <v>0</v>
      </c>
      <c r="DN12" s="84"/>
      <c r="DO12" s="108">
        <f t="shared" si="83"/>
        <v>0</v>
      </c>
      <c r="DP12" s="103"/>
      <c r="DQ12" s="84"/>
      <c r="DR12" s="107">
        <f t="shared" si="84"/>
        <v>0</v>
      </c>
      <c r="DS12" s="84"/>
      <c r="DT12" s="107">
        <f t="shared" si="85"/>
        <v>0</v>
      </c>
      <c r="DU12" s="104"/>
      <c r="DV12" s="84"/>
      <c r="DW12" s="107">
        <f t="shared" si="86"/>
        <v>0</v>
      </c>
      <c r="DX12" s="84"/>
      <c r="DY12" s="107">
        <f t="shared" si="87"/>
        <v>0</v>
      </c>
      <c r="DZ12" s="104"/>
      <c r="EA12" s="84"/>
      <c r="EB12" s="107">
        <f t="shared" si="88"/>
        <v>0</v>
      </c>
      <c r="EC12" s="84"/>
      <c r="ED12" s="107">
        <f t="shared" si="89"/>
        <v>0</v>
      </c>
      <c r="EE12" s="104"/>
      <c r="EF12" s="84"/>
      <c r="EG12" s="107">
        <f t="shared" si="90"/>
        <v>0</v>
      </c>
      <c r="EH12" s="84"/>
      <c r="EI12" s="108">
        <f t="shared" si="91"/>
        <v>0</v>
      </c>
      <c r="EJ12" s="103"/>
      <c r="EK12" s="84"/>
      <c r="EL12" s="107">
        <f t="shared" si="92"/>
        <v>0</v>
      </c>
      <c r="EM12" s="84"/>
      <c r="EN12" s="107">
        <f t="shared" si="93"/>
        <v>0</v>
      </c>
      <c r="EO12" s="104"/>
      <c r="EP12" s="84"/>
      <c r="EQ12" s="107">
        <f t="shared" si="94"/>
        <v>0</v>
      </c>
      <c r="ER12" s="84"/>
      <c r="ES12" s="107">
        <f t="shared" si="95"/>
        <v>0</v>
      </c>
      <c r="ET12" s="104"/>
      <c r="EU12" s="84"/>
      <c r="EV12" s="107">
        <f t="shared" si="96"/>
        <v>0</v>
      </c>
      <c r="EW12" s="84"/>
      <c r="EX12" s="107">
        <f t="shared" si="97"/>
        <v>0</v>
      </c>
      <c r="EY12" s="104"/>
      <c r="EZ12" s="84"/>
      <c r="FA12" s="107">
        <f t="shared" si="98"/>
        <v>0</v>
      </c>
      <c r="FB12" s="84"/>
      <c r="FC12" s="108">
        <f t="shared" si="99"/>
        <v>0</v>
      </c>
      <c r="FD12" s="103"/>
      <c r="FE12" s="84"/>
      <c r="FF12" s="107">
        <f t="shared" si="101"/>
        <v>0</v>
      </c>
      <c r="FG12" s="84"/>
      <c r="FH12" s="107">
        <f t="shared" si="102"/>
        <v>0</v>
      </c>
      <c r="FI12" s="104"/>
      <c r="FJ12" s="84"/>
      <c r="FK12" s="107">
        <f t="shared" si="103"/>
        <v>0</v>
      </c>
      <c r="FL12" s="84"/>
      <c r="FM12" s="107">
        <f t="shared" si="104"/>
        <v>0</v>
      </c>
      <c r="FN12" s="104"/>
      <c r="FO12" s="84"/>
      <c r="FP12" s="107">
        <f t="shared" si="105"/>
        <v>0</v>
      </c>
      <c r="FQ12" s="84"/>
      <c r="FR12" s="107">
        <f t="shared" si="106"/>
        <v>0</v>
      </c>
      <c r="FS12" s="104"/>
      <c r="FT12" s="84"/>
      <c r="FU12" s="107">
        <f t="shared" si="107"/>
        <v>0</v>
      </c>
      <c r="FV12" s="84"/>
      <c r="FW12" s="108">
        <f t="shared" si="108"/>
        <v>0</v>
      </c>
      <c r="FX12" s="103"/>
      <c r="FY12" s="84"/>
      <c r="FZ12" s="107">
        <f t="shared" si="109"/>
        <v>0</v>
      </c>
      <c r="GA12" s="84"/>
      <c r="GB12" s="107">
        <f t="shared" si="110"/>
        <v>0</v>
      </c>
      <c r="GC12" s="104"/>
      <c r="GD12" s="84"/>
      <c r="GE12" s="107">
        <f t="shared" si="111"/>
        <v>0</v>
      </c>
      <c r="GF12" s="84"/>
      <c r="GG12" s="107">
        <f t="shared" si="112"/>
        <v>0</v>
      </c>
      <c r="GH12" s="104"/>
      <c r="GI12" s="84"/>
      <c r="GJ12" s="107">
        <f t="shared" si="113"/>
        <v>0</v>
      </c>
      <c r="GK12" s="84"/>
      <c r="GL12" s="107">
        <f t="shared" si="114"/>
        <v>0</v>
      </c>
      <c r="GM12" s="104"/>
      <c r="GN12" s="84"/>
      <c r="GO12" s="107">
        <f t="shared" si="115"/>
        <v>0</v>
      </c>
      <c r="GP12" s="84"/>
      <c r="GQ12" s="108">
        <f t="shared" si="116"/>
        <v>0</v>
      </c>
      <c r="GR12" s="103"/>
      <c r="GS12" s="84"/>
      <c r="GT12" s="107">
        <f t="shared" si="117"/>
        <v>0</v>
      </c>
      <c r="GU12" s="84"/>
      <c r="GV12" s="107">
        <f t="shared" si="118"/>
        <v>0</v>
      </c>
      <c r="GW12" s="104"/>
      <c r="GX12" s="84"/>
      <c r="GY12" s="107">
        <f t="shared" si="119"/>
        <v>0</v>
      </c>
      <c r="GZ12" s="84"/>
      <c r="HA12" s="105">
        <f t="shared" si="120"/>
        <v>0</v>
      </c>
      <c r="HB12" s="109"/>
      <c r="HC12" s="84"/>
      <c r="HD12" s="107">
        <f t="shared" si="121"/>
        <v>0</v>
      </c>
      <c r="HE12" s="84"/>
      <c r="HF12" s="107">
        <f t="shared" si="122"/>
        <v>0</v>
      </c>
      <c r="HG12" s="104"/>
      <c r="HH12" s="84"/>
      <c r="HI12" s="107">
        <f t="shared" si="123"/>
        <v>0</v>
      </c>
      <c r="HJ12" s="84"/>
      <c r="HK12" s="108">
        <f t="shared" si="124"/>
        <v>0</v>
      </c>
      <c r="HL12" s="103"/>
      <c r="HM12" s="84"/>
      <c r="HN12" s="107">
        <f t="shared" si="125"/>
        <v>0</v>
      </c>
      <c r="HO12" s="84"/>
      <c r="HP12" s="107">
        <f t="shared" si="126"/>
        <v>0</v>
      </c>
      <c r="HQ12" s="104"/>
      <c r="HR12" s="84"/>
      <c r="HS12" s="107">
        <f t="shared" si="127"/>
        <v>0</v>
      </c>
      <c r="HT12" s="84"/>
      <c r="HU12" s="107">
        <f t="shared" si="128"/>
        <v>0</v>
      </c>
      <c r="HV12" s="104"/>
      <c r="HW12" s="84"/>
      <c r="HX12" s="107">
        <f t="shared" si="129"/>
        <v>0</v>
      </c>
      <c r="HY12" s="84"/>
      <c r="HZ12" s="107">
        <f t="shared" si="130"/>
        <v>0</v>
      </c>
      <c r="IA12" s="104"/>
      <c r="IB12" s="84"/>
      <c r="IC12" s="107">
        <f t="shared" si="131"/>
        <v>0</v>
      </c>
      <c r="ID12" s="84"/>
      <c r="IE12" s="110">
        <f t="shared" si="132"/>
        <v>0</v>
      </c>
      <c r="IF12" s="1215" t="s">
        <v>575</v>
      </c>
      <c r="IG12" s="112"/>
    </row>
    <row r="13" spans="1:241" hidden="1" x14ac:dyDescent="0.25">
      <c r="A13" s="63">
        <v>9</v>
      </c>
      <c r="B13" s="64" t="s">
        <v>112</v>
      </c>
      <c r="C13" s="65">
        <v>215085</v>
      </c>
      <c r="D13" s="66">
        <v>930792</v>
      </c>
      <c r="E13" s="67" t="s">
        <v>89</v>
      </c>
      <c r="F13" s="68" t="s">
        <v>113</v>
      </c>
      <c r="G13" s="90">
        <v>1</v>
      </c>
      <c r="H13" s="70">
        <v>0.01</v>
      </c>
      <c r="I13" s="71">
        <f>(64+50+45+50+40)/5</f>
        <v>49.8</v>
      </c>
      <c r="J13" s="72">
        <v>2</v>
      </c>
      <c r="K13" s="73">
        <f t="shared" si="0"/>
        <v>40</v>
      </c>
      <c r="L13" s="74">
        <f t="shared" si="1"/>
        <v>40</v>
      </c>
      <c r="M13" s="75">
        <f t="shared" si="2"/>
        <v>2</v>
      </c>
      <c r="N13" s="76">
        <f t="shared" si="3"/>
        <v>2</v>
      </c>
      <c r="O13" s="77">
        <f t="shared" si="4"/>
        <v>1</v>
      </c>
      <c r="P13" s="78">
        <f t="shared" si="5"/>
        <v>1</v>
      </c>
      <c r="Q13" s="79"/>
      <c r="R13" s="75">
        <f t="shared" si="6"/>
        <v>40</v>
      </c>
      <c r="S13" s="76">
        <f t="shared" si="7"/>
        <v>2</v>
      </c>
      <c r="T13" s="80">
        <f t="shared" si="8"/>
        <v>1</v>
      </c>
      <c r="U13" s="76">
        <f t="shared" si="9"/>
        <v>2</v>
      </c>
      <c r="V13" s="80">
        <f t="shared" si="10"/>
        <v>1</v>
      </c>
      <c r="W13" s="76">
        <f t="shared" si="11"/>
        <v>0</v>
      </c>
      <c r="X13" s="76">
        <f t="shared" si="12"/>
        <v>0</v>
      </c>
      <c r="Y13" s="80">
        <f t="shared" si="13"/>
        <v>0</v>
      </c>
      <c r="Z13" s="76">
        <f t="shared" si="14"/>
        <v>0</v>
      </c>
      <c r="AA13" s="80">
        <f t="shared" si="15"/>
        <v>0</v>
      </c>
      <c r="AB13" s="76">
        <f t="shared" si="16"/>
        <v>0</v>
      </c>
      <c r="AC13" s="76">
        <f t="shared" si="17"/>
        <v>0</v>
      </c>
      <c r="AD13" s="80">
        <f t="shared" si="18"/>
        <v>0</v>
      </c>
      <c r="AE13" s="76">
        <f t="shared" si="19"/>
        <v>0</v>
      </c>
      <c r="AF13" s="80">
        <f t="shared" si="20"/>
        <v>0</v>
      </c>
      <c r="AG13" s="76">
        <f t="shared" si="21"/>
        <v>0</v>
      </c>
      <c r="AH13" s="76">
        <f t="shared" si="22"/>
        <v>0</v>
      </c>
      <c r="AI13" s="80">
        <f t="shared" si="23"/>
        <v>0</v>
      </c>
      <c r="AJ13" s="76">
        <f t="shared" si="24"/>
        <v>0</v>
      </c>
      <c r="AK13" s="81">
        <f t="shared" si="25"/>
        <v>0</v>
      </c>
      <c r="AL13" s="79"/>
      <c r="AM13" s="75">
        <f t="shared" si="26"/>
        <v>40</v>
      </c>
      <c r="AN13" s="76">
        <f t="shared" si="27"/>
        <v>2</v>
      </c>
      <c r="AO13" s="80">
        <f t="shared" si="28"/>
        <v>1</v>
      </c>
      <c r="AP13" s="76">
        <f t="shared" si="29"/>
        <v>2</v>
      </c>
      <c r="AQ13" s="77">
        <f t="shared" si="30"/>
        <v>1</v>
      </c>
      <c r="AR13" s="82">
        <f t="shared" si="31"/>
        <v>0</v>
      </c>
      <c r="AS13" s="76">
        <f t="shared" si="32"/>
        <v>0</v>
      </c>
      <c r="AT13" s="80">
        <f t="shared" si="33"/>
        <v>0</v>
      </c>
      <c r="AU13" s="76">
        <f t="shared" si="34"/>
        <v>0</v>
      </c>
      <c r="AV13" s="77">
        <f t="shared" si="35"/>
        <v>0</v>
      </c>
      <c r="AW13" s="82">
        <f t="shared" si="36"/>
        <v>0</v>
      </c>
      <c r="AX13" s="76">
        <f t="shared" si="37"/>
        <v>0</v>
      </c>
      <c r="AY13" s="80">
        <f t="shared" si="38"/>
        <v>0</v>
      </c>
      <c r="AZ13" s="76">
        <f t="shared" si="39"/>
        <v>0</v>
      </c>
      <c r="BA13" s="77">
        <f t="shared" si="40"/>
        <v>0</v>
      </c>
      <c r="BB13" s="82">
        <f t="shared" si="41"/>
        <v>0</v>
      </c>
      <c r="BC13" s="76">
        <f t="shared" si="42"/>
        <v>0</v>
      </c>
      <c r="BD13" s="80">
        <f t="shared" si="43"/>
        <v>0</v>
      </c>
      <c r="BE13" s="76">
        <f t="shared" si="44"/>
        <v>0</v>
      </c>
      <c r="BF13" s="77">
        <f t="shared" si="45"/>
        <v>0</v>
      </c>
      <c r="BG13" s="82">
        <f t="shared" si="46"/>
        <v>0</v>
      </c>
      <c r="BH13" s="76">
        <f t="shared" si="47"/>
        <v>0</v>
      </c>
      <c r="BI13" s="80">
        <f t="shared" si="48"/>
        <v>0</v>
      </c>
      <c r="BJ13" s="76">
        <f t="shared" si="49"/>
        <v>0</v>
      </c>
      <c r="BK13" s="77">
        <f t="shared" si="50"/>
        <v>0</v>
      </c>
      <c r="BL13" s="82">
        <f t="shared" si="51"/>
        <v>0</v>
      </c>
      <c r="BM13" s="76">
        <f t="shared" si="52"/>
        <v>0</v>
      </c>
      <c r="BN13" s="80">
        <f t="shared" si="53"/>
        <v>0</v>
      </c>
      <c r="BO13" s="76">
        <f t="shared" si="54"/>
        <v>0</v>
      </c>
      <c r="BP13" s="77">
        <f t="shared" si="55"/>
        <v>0</v>
      </c>
      <c r="BQ13" s="82">
        <f t="shared" si="56"/>
        <v>0</v>
      </c>
      <c r="BR13" s="76">
        <f t="shared" si="57"/>
        <v>0</v>
      </c>
      <c r="BS13" s="80">
        <f t="shared" si="58"/>
        <v>0</v>
      </c>
      <c r="BT13" s="76">
        <f t="shared" si="59"/>
        <v>0</v>
      </c>
      <c r="BU13" s="77">
        <f t="shared" si="60"/>
        <v>0</v>
      </c>
      <c r="BV13" s="82">
        <f t="shared" si="61"/>
        <v>0</v>
      </c>
      <c r="BW13" s="76">
        <f t="shared" si="62"/>
        <v>0</v>
      </c>
      <c r="BX13" s="80">
        <f t="shared" si="63"/>
        <v>0</v>
      </c>
      <c r="BY13" s="76">
        <f t="shared" si="64"/>
        <v>0</v>
      </c>
      <c r="BZ13" s="81">
        <f t="shared" si="65"/>
        <v>0</v>
      </c>
      <c r="CA13" s="79"/>
      <c r="CB13" s="75">
        <f>2*20</f>
        <v>40</v>
      </c>
      <c r="CC13" s="83">
        <v>2</v>
      </c>
      <c r="CD13" s="80">
        <f t="shared" si="67"/>
        <v>1</v>
      </c>
      <c r="CE13" s="83">
        <v>2</v>
      </c>
      <c r="CF13" s="80">
        <f t="shared" si="68"/>
        <v>1</v>
      </c>
      <c r="CG13" s="76"/>
      <c r="CH13" s="84"/>
      <c r="CI13" s="80">
        <f t="shared" si="69"/>
        <v>0</v>
      </c>
      <c r="CJ13" s="84"/>
      <c r="CK13" s="80">
        <f t="shared" si="70"/>
        <v>0</v>
      </c>
      <c r="CL13" s="76"/>
      <c r="CM13" s="84"/>
      <c r="CN13" s="80">
        <f t="shared" si="71"/>
        <v>0</v>
      </c>
      <c r="CO13" s="84"/>
      <c r="CP13" s="80">
        <f t="shared" si="72"/>
        <v>0</v>
      </c>
      <c r="CQ13" s="76"/>
      <c r="CR13" s="84"/>
      <c r="CS13" s="80">
        <f t="shared" si="73"/>
        <v>0</v>
      </c>
      <c r="CT13" s="84"/>
      <c r="CU13" s="81">
        <f t="shared" si="74"/>
        <v>0</v>
      </c>
      <c r="CV13" s="75"/>
      <c r="CW13" s="84"/>
      <c r="CX13" s="80">
        <f t="shared" si="76"/>
        <v>0</v>
      </c>
      <c r="CY13" s="84"/>
      <c r="CZ13" s="80">
        <f t="shared" si="77"/>
        <v>0</v>
      </c>
      <c r="DA13" s="76"/>
      <c r="DB13" s="84"/>
      <c r="DC13" s="80">
        <f t="shared" si="78"/>
        <v>0</v>
      </c>
      <c r="DD13" s="84"/>
      <c r="DE13" s="80">
        <f t="shared" si="79"/>
        <v>0</v>
      </c>
      <c r="DF13" s="76"/>
      <c r="DG13" s="84"/>
      <c r="DH13" s="80">
        <f t="shared" si="80"/>
        <v>0</v>
      </c>
      <c r="DI13" s="84"/>
      <c r="DJ13" s="80">
        <f t="shared" si="81"/>
        <v>0</v>
      </c>
      <c r="DK13" s="76"/>
      <c r="DL13" s="84"/>
      <c r="DM13" s="80">
        <f t="shared" si="82"/>
        <v>0</v>
      </c>
      <c r="DN13" s="84"/>
      <c r="DO13" s="81">
        <f t="shared" si="83"/>
        <v>0</v>
      </c>
      <c r="DP13" s="75"/>
      <c r="DQ13" s="84"/>
      <c r="DR13" s="80">
        <f t="shared" si="84"/>
        <v>0</v>
      </c>
      <c r="DS13" s="84"/>
      <c r="DT13" s="80">
        <f t="shared" si="85"/>
        <v>0</v>
      </c>
      <c r="DU13" s="76"/>
      <c r="DV13" s="84"/>
      <c r="DW13" s="80">
        <f t="shared" si="86"/>
        <v>0</v>
      </c>
      <c r="DX13" s="84"/>
      <c r="DY13" s="80">
        <f t="shared" si="87"/>
        <v>0</v>
      </c>
      <c r="DZ13" s="76"/>
      <c r="EA13" s="84"/>
      <c r="EB13" s="80">
        <f t="shared" si="88"/>
        <v>0</v>
      </c>
      <c r="EC13" s="84"/>
      <c r="ED13" s="80">
        <f t="shared" si="89"/>
        <v>0</v>
      </c>
      <c r="EE13" s="76"/>
      <c r="EF13" s="84"/>
      <c r="EG13" s="80">
        <f t="shared" si="90"/>
        <v>0</v>
      </c>
      <c r="EH13" s="84"/>
      <c r="EI13" s="81">
        <f t="shared" si="91"/>
        <v>0</v>
      </c>
      <c r="EJ13" s="75"/>
      <c r="EK13" s="84"/>
      <c r="EL13" s="80">
        <f t="shared" si="92"/>
        <v>0</v>
      </c>
      <c r="EM13" s="84"/>
      <c r="EN13" s="80">
        <f t="shared" si="93"/>
        <v>0</v>
      </c>
      <c r="EO13" s="76"/>
      <c r="EP13" s="84"/>
      <c r="EQ13" s="80">
        <f t="shared" si="94"/>
        <v>0</v>
      </c>
      <c r="ER13" s="84"/>
      <c r="ES13" s="80">
        <f t="shared" si="95"/>
        <v>0</v>
      </c>
      <c r="ET13" s="76"/>
      <c r="EU13" s="84"/>
      <c r="EV13" s="80">
        <f t="shared" si="96"/>
        <v>0</v>
      </c>
      <c r="EW13" s="84"/>
      <c r="EX13" s="80">
        <f t="shared" si="97"/>
        <v>0</v>
      </c>
      <c r="EY13" s="76"/>
      <c r="EZ13" s="84"/>
      <c r="FA13" s="80">
        <f t="shared" si="98"/>
        <v>0</v>
      </c>
      <c r="FB13" s="84"/>
      <c r="FC13" s="81">
        <f t="shared" si="99"/>
        <v>0</v>
      </c>
      <c r="FD13" s="75"/>
      <c r="FE13" s="84"/>
      <c r="FF13" s="80">
        <f t="shared" si="101"/>
        <v>0</v>
      </c>
      <c r="FG13" s="84"/>
      <c r="FH13" s="80">
        <f t="shared" si="102"/>
        <v>0</v>
      </c>
      <c r="FI13" s="76"/>
      <c r="FJ13" s="84"/>
      <c r="FK13" s="80">
        <f t="shared" si="103"/>
        <v>0</v>
      </c>
      <c r="FL13" s="84"/>
      <c r="FM13" s="80">
        <f t="shared" si="104"/>
        <v>0</v>
      </c>
      <c r="FN13" s="76"/>
      <c r="FO13" s="84"/>
      <c r="FP13" s="80">
        <f t="shared" si="105"/>
        <v>0</v>
      </c>
      <c r="FQ13" s="84"/>
      <c r="FR13" s="80">
        <f t="shared" si="106"/>
        <v>0</v>
      </c>
      <c r="FS13" s="76"/>
      <c r="FT13" s="84"/>
      <c r="FU13" s="80">
        <f t="shared" si="107"/>
        <v>0</v>
      </c>
      <c r="FV13" s="84"/>
      <c r="FW13" s="81">
        <f t="shared" si="108"/>
        <v>0</v>
      </c>
      <c r="FX13" s="75"/>
      <c r="FY13" s="84"/>
      <c r="FZ13" s="80">
        <f t="shared" si="109"/>
        <v>0</v>
      </c>
      <c r="GA13" s="84"/>
      <c r="GB13" s="80">
        <f t="shared" si="110"/>
        <v>0</v>
      </c>
      <c r="GC13" s="76"/>
      <c r="GD13" s="84"/>
      <c r="GE13" s="80">
        <f t="shared" si="111"/>
        <v>0</v>
      </c>
      <c r="GF13" s="84"/>
      <c r="GG13" s="80">
        <f t="shared" si="112"/>
        <v>0</v>
      </c>
      <c r="GH13" s="76"/>
      <c r="GI13" s="84"/>
      <c r="GJ13" s="80">
        <f t="shared" si="113"/>
        <v>0</v>
      </c>
      <c r="GK13" s="84"/>
      <c r="GL13" s="80">
        <f t="shared" si="114"/>
        <v>0</v>
      </c>
      <c r="GM13" s="76"/>
      <c r="GN13" s="84"/>
      <c r="GO13" s="80">
        <f t="shared" si="115"/>
        <v>0</v>
      </c>
      <c r="GP13" s="84"/>
      <c r="GQ13" s="81">
        <f t="shared" si="116"/>
        <v>0</v>
      </c>
      <c r="GR13" s="75"/>
      <c r="GS13" s="84"/>
      <c r="GT13" s="80">
        <f t="shared" si="117"/>
        <v>0</v>
      </c>
      <c r="GU13" s="84"/>
      <c r="GV13" s="80">
        <f t="shared" si="118"/>
        <v>0</v>
      </c>
      <c r="GW13" s="76"/>
      <c r="GX13" s="84"/>
      <c r="GY13" s="80">
        <f t="shared" si="119"/>
        <v>0</v>
      </c>
      <c r="GZ13" s="84"/>
      <c r="HA13" s="77">
        <f t="shared" si="120"/>
        <v>0</v>
      </c>
      <c r="HB13" s="82"/>
      <c r="HC13" s="84"/>
      <c r="HD13" s="80">
        <f t="shared" si="121"/>
        <v>0</v>
      </c>
      <c r="HE13" s="84"/>
      <c r="HF13" s="80">
        <f t="shared" si="122"/>
        <v>0</v>
      </c>
      <c r="HG13" s="76"/>
      <c r="HH13" s="84"/>
      <c r="HI13" s="80">
        <f t="shared" si="123"/>
        <v>0</v>
      </c>
      <c r="HJ13" s="84"/>
      <c r="HK13" s="81">
        <f t="shared" si="124"/>
        <v>0</v>
      </c>
      <c r="HL13" s="75"/>
      <c r="HM13" s="84"/>
      <c r="HN13" s="80">
        <f t="shared" si="125"/>
        <v>0</v>
      </c>
      <c r="HO13" s="84"/>
      <c r="HP13" s="80">
        <f t="shared" si="126"/>
        <v>0</v>
      </c>
      <c r="HQ13" s="76"/>
      <c r="HR13" s="84"/>
      <c r="HS13" s="80">
        <f t="shared" si="127"/>
        <v>0</v>
      </c>
      <c r="HT13" s="84"/>
      <c r="HU13" s="80">
        <f t="shared" si="128"/>
        <v>0</v>
      </c>
      <c r="HV13" s="76"/>
      <c r="HW13" s="84"/>
      <c r="HX13" s="80">
        <f t="shared" si="129"/>
        <v>0</v>
      </c>
      <c r="HY13" s="84"/>
      <c r="HZ13" s="80">
        <f t="shared" si="130"/>
        <v>0</v>
      </c>
      <c r="IA13" s="76"/>
      <c r="IB13" s="84"/>
      <c r="IC13" s="80">
        <f t="shared" si="131"/>
        <v>0</v>
      </c>
      <c r="ID13" s="84"/>
      <c r="IE13" s="85">
        <f t="shared" si="132"/>
        <v>0</v>
      </c>
      <c r="IF13" s="1214" t="s">
        <v>114</v>
      </c>
      <c r="IG13" s="87"/>
    </row>
    <row r="14" spans="1:241" hidden="1" x14ac:dyDescent="0.25">
      <c r="A14" s="63">
        <v>10</v>
      </c>
      <c r="B14" s="64" t="s">
        <v>115</v>
      </c>
      <c r="C14" s="65">
        <v>215506</v>
      </c>
      <c r="D14" s="66">
        <v>930795</v>
      </c>
      <c r="E14" s="67" t="s">
        <v>89</v>
      </c>
      <c r="F14" s="68" t="s">
        <v>116</v>
      </c>
      <c r="G14" s="90">
        <v>1</v>
      </c>
      <c r="H14" s="70">
        <v>0.01</v>
      </c>
      <c r="I14" s="71">
        <f>(19+19+28+34+35)/5</f>
        <v>27</v>
      </c>
      <c r="J14" s="72">
        <v>8</v>
      </c>
      <c r="K14" s="73">
        <f t="shared" si="0"/>
        <v>160</v>
      </c>
      <c r="L14" s="74">
        <f t="shared" si="1"/>
        <v>160</v>
      </c>
      <c r="M14" s="75">
        <f t="shared" si="2"/>
        <v>0</v>
      </c>
      <c r="N14" s="76">
        <f t="shared" si="3"/>
        <v>0</v>
      </c>
      <c r="O14" s="77">
        <f t="shared" si="4"/>
        <v>0</v>
      </c>
      <c r="P14" s="78">
        <f t="shared" si="5"/>
        <v>0</v>
      </c>
      <c r="Q14" s="79"/>
      <c r="R14" s="75">
        <f t="shared" si="6"/>
        <v>20</v>
      </c>
      <c r="S14" s="76">
        <f t="shared" si="7"/>
        <v>0</v>
      </c>
      <c r="T14" s="80">
        <f t="shared" si="8"/>
        <v>0</v>
      </c>
      <c r="U14" s="76">
        <f t="shared" si="9"/>
        <v>0</v>
      </c>
      <c r="V14" s="80">
        <f t="shared" si="10"/>
        <v>0</v>
      </c>
      <c r="W14" s="76">
        <f t="shared" si="11"/>
        <v>0</v>
      </c>
      <c r="X14" s="76">
        <f t="shared" si="12"/>
        <v>0</v>
      </c>
      <c r="Y14" s="80">
        <f t="shared" si="13"/>
        <v>0</v>
      </c>
      <c r="Z14" s="76">
        <f t="shared" si="14"/>
        <v>0</v>
      </c>
      <c r="AA14" s="80">
        <f t="shared" si="15"/>
        <v>0</v>
      </c>
      <c r="AB14" s="76">
        <f t="shared" si="16"/>
        <v>100</v>
      </c>
      <c r="AC14" s="76">
        <f t="shared" si="17"/>
        <v>0</v>
      </c>
      <c r="AD14" s="80">
        <f t="shared" si="18"/>
        <v>0</v>
      </c>
      <c r="AE14" s="76">
        <f t="shared" si="19"/>
        <v>0</v>
      </c>
      <c r="AF14" s="80">
        <f t="shared" si="20"/>
        <v>0</v>
      </c>
      <c r="AG14" s="76">
        <f t="shared" si="21"/>
        <v>40</v>
      </c>
      <c r="AH14" s="76">
        <f t="shared" si="22"/>
        <v>0</v>
      </c>
      <c r="AI14" s="80">
        <f t="shared" si="23"/>
        <v>0</v>
      </c>
      <c r="AJ14" s="76">
        <f t="shared" si="24"/>
        <v>0</v>
      </c>
      <c r="AK14" s="81">
        <f t="shared" si="25"/>
        <v>0</v>
      </c>
      <c r="AL14" s="79"/>
      <c r="AM14" s="75">
        <f t="shared" si="26"/>
        <v>40</v>
      </c>
      <c r="AN14" s="76">
        <f t="shared" si="27"/>
        <v>0</v>
      </c>
      <c r="AO14" s="80">
        <f t="shared" si="28"/>
        <v>0</v>
      </c>
      <c r="AP14" s="76">
        <f t="shared" si="29"/>
        <v>0</v>
      </c>
      <c r="AQ14" s="77">
        <f t="shared" si="30"/>
        <v>0</v>
      </c>
      <c r="AR14" s="82">
        <f t="shared" si="31"/>
        <v>80</v>
      </c>
      <c r="AS14" s="76">
        <f t="shared" si="32"/>
        <v>0</v>
      </c>
      <c r="AT14" s="80">
        <f t="shared" si="33"/>
        <v>0</v>
      </c>
      <c r="AU14" s="76">
        <f t="shared" si="34"/>
        <v>0</v>
      </c>
      <c r="AV14" s="77">
        <f t="shared" si="35"/>
        <v>0</v>
      </c>
      <c r="AW14" s="82">
        <f t="shared" si="36"/>
        <v>0</v>
      </c>
      <c r="AX14" s="76">
        <f t="shared" si="37"/>
        <v>0</v>
      </c>
      <c r="AY14" s="80">
        <f t="shared" si="38"/>
        <v>0</v>
      </c>
      <c r="AZ14" s="76">
        <f t="shared" si="39"/>
        <v>0</v>
      </c>
      <c r="BA14" s="77">
        <f t="shared" si="40"/>
        <v>0</v>
      </c>
      <c r="BB14" s="82">
        <f t="shared" si="41"/>
        <v>0</v>
      </c>
      <c r="BC14" s="76">
        <f t="shared" si="42"/>
        <v>0</v>
      </c>
      <c r="BD14" s="80">
        <f t="shared" si="43"/>
        <v>0</v>
      </c>
      <c r="BE14" s="76">
        <f t="shared" si="44"/>
        <v>0</v>
      </c>
      <c r="BF14" s="77">
        <f t="shared" si="45"/>
        <v>0</v>
      </c>
      <c r="BG14" s="82">
        <f t="shared" si="46"/>
        <v>0</v>
      </c>
      <c r="BH14" s="76">
        <f t="shared" si="47"/>
        <v>0</v>
      </c>
      <c r="BI14" s="80">
        <f t="shared" si="48"/>
        <v>0</v>
      </c>
      <c r="BJ14" s="76">
        <f t="shared" si="49"/>
        <v>0</v>
      </c>
      <c r="BK14" s="77">
        <f t="shared" si="50"/>
        <v>0</v>
      </c>
      <c r="BL14" s="82">
        <f t="shared" si="51"/>
        <v>40</v>
      </c>
      <c r="BM14" s="76">
        <f t="shared" si="52"/>
        <v>0</v>
      </c>
      <c r="BN14" s="80">
        <f t="shared" si="53"/>
        <v>0</v>
      </c>
      <c r="BO14" s="76">
        <f t="shared" si="54"/>
        <v>0</v>
      </c>
      <c r="BP14" s="77">
        <f t="shared" si="55"/>
        <v>0</v>
      </c>
      <c r="BQ14" s="82">
        <f t="shared" si="56"/>
        <v>0</v>
      </c>
      <c r="BR14" s="76">
        <f t="shared" si="57"/>
        <v>0</v>
      </c>
      <c r="BS14" s="80">
        <f t="shared" si="58"/>
        <v>0</v>
      </c>
      <c r="BT14" s="76">
        <f t="shared" si="59"/>
        <v>0</v>
      </c>
      <c r="BU14" s="77">
        <f t="shared" si="60"/>
        <v>0</v>
      </c>
      <c r="BV14" s="82">
        <f t="shared" si="61"/>
        <v>0</v>
      </c>
      <c r="BW14" s="76">
        <f t="shared" si="62"/>
        <v>0</v>
      </c>
      <c r="BX14" s="80">
        <f t="shared" si="63"/>
        <v>0</v>
      </c>
      <c r="BY14" s="76">
        <f t="shared" si="64"/>
        <v>0</v>
      </c>
      <c r="BZ14" s="81">
        <f t="shared" si="65"/>
        <v>0</v>
      </c>
      <c r="CA14" s="79"/>
      <c r="CB14" s="75"/>
      <c r="CC14" s="84"/>
      <c r="CD14" s="80">
        <f t="shared" si="67"/>
        <v>0</v>
      </c>
      <c r="CE14" s="84"/>
      <c r="CF14" s="80">
        <f t="shared" si="68"/>
        <v>0</v>
      </c>
      <c r="CG14" s="76"/>
      <c r="CH14" s="84"/>
      <c r="CI14" s="80">
        <f t="shared" si="69"/>
        <v>0</v>
      </c>
      <c r="CJ14" s="84"/>
      <c r="CK14" s="80">
        <f t="shared" si="70"/>
        <v>0</v>
      </c>
      <c r="CL14" s="76">
        <f t="shared" si="134"/>
        <v>40</v>
      </c>
      <c r="CM14" s="83">
        <v>0</v>
      </c>
      <c r="CN14" s="80">
        <f t="shared" si="71"/>
        <v>0</v>
      </c>
      <c r="CO14" s="83">
        <v>0</v>
      </c>
      <c r="CP14" s="80">
        <f t="shared" si="72"/>
        <v>0</v>
      </c>
      <c r="CQ14" s="76"/>
      <c r="CR14" s="84"/>
      <c r="CS14" s="80">
        <f t="shared" si="73"/>
        <v>0</v>
      </c>
      <c r="CT14" s="84"/>
      <c r="CU14" s="81">
        <f t="shared" si="74"/>
        <v>0</v>
      </c>
      <c r="CV14" s="75">
        <f t="shared" ref="CV14:EO18" si="138">1*20</f>
        <v>20</v>
      </c>
      <c r="CW14" s="83">
        <v>0</v>
      </c>
      <c r="CX14" s="80">
        <f t="shared" si="76"/>
        <v>0</v>
      </c>
      <c r="CY14" s="83">
        <v>0</v>
      </c>
      <c r="CZ14" s="80">
        <f t="shared" si="77"/>
        <v>0</v>
      </c>
      <c r="DA14" s="76"/>
      <c r="DB14" s="84"/>
      <c r="DC14" s="80">
        <f t="shared" si="78"/>
        <v>0</v>
      </c>
      <c r="DD14" s="84"/>
      <c r="DE14" s="80">
        <f t="shared" si="79"/>
        <v>0</v>
      </c>
      <c r="DF14" s="76">
        <f t="shared" si="138"/>
        <v>20</v>
      </c>
      <c r="DG14" s="83">
        <v>0</v>
      </c>
      <c r="DH14" s="80">
        <f t="shared" si="80"/>
        <v>0</v>
      </c>
      <c r="DI14" s="83">
        <v>0</v>
      </c>
      <c r="DJ14" s="80">
        <f t="shared" si="81"/>
        <v>0</v>
      </c>
      <c r="DK14" s="76">
        <f t="shared" si="134"/>
        <v>40</v>
      </c>
      <c r="DL14" s="83">
        <v>0</v>
      </c>
      <c r="DM14" s="80">
        <f t="shared" si="82"/>
        <v>0</v>
      </c>
      <c r="DN14" s="83">
        <v>0</v>
      </c>
      <c r="DO14" s="81">
        <f t="shared" si="83"/>
        <v>0</v>
      </c>
      <c r="DP14" s="75"/>
      <c r="DQ14" s="84"/>
      <c r="DR14" s="80">
        <f t="shared" si="84"/>
        <v>0</v>
      </c>
      <c r="DS14" s="84"/>
      <c r="DT14" s="80">
        <f t="shared" si="85"/>
        <v>0</v>
      </c>
      <c r="DU14" s="76"/>
      <c r="DV14" s="84"/>
      <c r="DW14" s="80">
        <f t="shared" si="86"/>
        <v>0</v>
      </c>
      <c r="DX14" s="84"/>
      <c r="DY14" s="80">
        <f t="shared" si="87"/>
        <v>0</v>
      </c>
      <c r="DZ14" s="76"/>
      <c r="EA14" s="84"/>
      <c r="EB14" s="80">
        <f t="shared" si="88"/>
        <v>0</v>
      </c>
      <c r="EC14" s="84"/>
      <c r="ED14" s="80">
        <f t="shared" si="89"/>
        <v>0</v>
      </c>
      <c r="EE14" s="76"/>
      <c r="EF14" s="84"/>
      <c r="EG14" s="80">
        <f t="shared" si="90"/>
        <v>0</v>
      </c>
      <c r="EH14" s="84"/>
      <c r="EI14" s="81">
        <f t="shared" si="91"/>
        <v>0</v>
      </c>
      <c r="EJ14" s="75"/>
      <c r="EK14" s="84"/>
      <c r="EL14" s="80">
        <f t="shared" si="92"/>
        <v>0</v>
      </c>
      <c r="EM14" s="84"/>
      <c r="EN14" s="80">
        <f t="shared" si="93"/>
        <v>0</v>
      </c>
      <c r="EO14" s="76"/>
      <c r="EP14" s="84"/>
      <c r="EQ14" s="80">
        <f t="shared" si="94"/>
        <v>0</v>
      </c>
      <c r="ER14" s="84"/>
      <c r="ES14" s="80">
        <f t="shared" si="95"/>
        <v>0</v>
      </c>
      <c r="ET14" s="76"/>
      <c r="EU14" s="84"/>
      <c r="EV14" s="80">
        <f t="shared" si="96"/>
        <v>0</v>
      </c>
      <c r="EW14" s="84"/>
      <c r="EX14" s="80">
        <f t="shared" si="97"/>
        <v>0</v>
      </c>
      <c r="EY14" s="76"/>
      <c r="EZ14" s="84"/>
      <c r="FA14" s="80">
        <f t="shared" si="98"/>
        <v>0</v>
      </c>
      <c r="FB14" s="84"/>
      <c r="FC14" s="81">
        <f t="shared" si="99"/>
        <v>0</v>
      </c>
      <c r="FD14" s="75"/>
      <c r="FE14" s="84"/>
      <c r="FF14" s="80">
        <f t="shared" si="101"/>
        <v>0</v>
      </c>
      <c r="FG14" s="84"/>
      <c r="FH14" s="80">
        <f t="shared" si="102"/>
        <v>0</v>
      </c>
      <c r="FI14" s="76"/>
      <c r="FJ14" s="84"/>
      <c r="FK14" s="80">
        <f t="shared" si="103"/>
        <v>0</v>
      </c>
      <c r="FL14" s="84"/>
      <c r="FM14" s="80">
        <f t="shared" si="104"/>
        <v>0</v>
      </c>
      <c r="FN14" s="76"/>
      <c r="FO14" s="84"/>
      <c r="FP14" s="80">
        <f t="shared" si="105"/>
        <v>0</v>
      </c>
      <c r="FQ14" s="84"/>
      <c r="FR14" s="80">
        <f t="shared" si="106"/>
        <v>0</v>
      </c>
      <c r="FS14" s="76"/>
      <c r="FT14" s="84"/>
      <c r="FU14" s="80">
        <f t="shared" si="107"/>
        <v>0</v>
      </c>
      <c r="FV14" s="84"/>
      <c r="FW14" s="81">
        <f t="shared" si="108"/>
        <v>0</v>
      </c>
      <c r="FX14" s="75"/>
      <c r="FY14" s="84"/>
      <c r="FZ14" s="80">
        <f t="shared" si="109"/>
        <v>0</v>
      </c>
      <c r="GA14" s="84"/>
      <c r="GB14" s="80">
        <f t="shared" si="110"/>
        <v>0</v>
      </c>
      <c r="GC14" s="76"/>
      <c r="GD14" s="84"/>
      <c r="GE14" s="80">
        <f t="shared" si="111"/>
        <v>0</v>
      </c>
      <c r="GF14" s="84"/>
      <c r="GG14" s="80">
        <f t="shared" si="112"/>
        <v>0</v>
      </c>
      <c r="GH14" s="76">
        <f t="shared" si="134"/>
        <v>40</v>
      </c>
      <c r="GI14" s="83">
        <v>0</v>
      </c>
      <c r="GJ14" s="80">
        <f t="shared" si="113"/>
        <v>0</v>
      </c>
      <c r="GK14" s="83">
        <v>0</v>
      </c>
      <c r="GL14" s="80">
        <f t="shared" si="114"/>
        <v>0</v>
      </c>
      <c r="GM14" s="76"/>
      <c r="GN14" s="84"/>
      <c r="GO14" s="80">
        <f t="shared" si="115"/>
        <v>0</v>
      </c>
      <c r="GP14" s="84"/>
      <c r="GQ14" s="81">
        <f t="shared" si="116"/>
        <v>0</v>
      </c>
      <c r="GR14" s="75"/>
      <c r="GS14" s="84"/>
      <c r="GT14" s="80">
        <f t="shared" si="117"/>
        <v>0</v>
      </c>
      <c r="GU14" s="84"/>
      <c r="GV14" s="80">
        <f t="shared" si="118"/>
        <v>0</v>
      </c>
      <c r="GW14" s="76"/>
      <c r="GX14" s="84"/>
      <c r="GY14" s="80">
        <f t="shared" si="119"/>
        <v>0</v>
      </c>
      <c r="GZ14" s="84"/>
      <c r="HA14" s="77">
        <f t="shared" si="120"/>
        <v>0</v>
      </c>
      <c r="HB14" s="82"/>
      <c r="HC14" s="84"/>
      <c r="HD14" s="80">
        <f t="shared" si="121"/>
        <v>0</v>
      </c>
      <c r="HE14" s="84"/>
      <c r="HF14" s="80">
        <f t="shared" si="122"/>
        <v>0</v>
      </c>
      <c r="HG14" s="76"/>
      <c r="HH14" s="84"/>
      <c r="HI14" s="80">
        <f t="shared" si="123"/>
        <v>0</v>
      </c>
      <c r="HJ14" s="84"/>
      <c r="HK14" s="81">
        <f t="shared" si="124"/>
        <v>0</v>
      </c>
      <c r="HL14" s="75"/>
      <c r="HM14" s="84"/>
      <c r="HN14" s="80">
        <f t="shared" si="125"/>
        <v>0</v>
      </c>
      <c r="HO14" s="84"/>
      <c r="HP14" s="80">
        <f t="shared" si="126"/>
        <v>0</v>
      </c>
      <c r="HQ14" s="76"/>
      <c r="HR14" s="84"/>
      <c r="HS14" s="80">
        <f t="shared" si="127"/>
        <v>0</v>
      </c>
      <c r="HT14" s="84"/>
      <c r="HU14" s="80">
        <f t="shared" si="128"/>
        <v>0</v>
      </c>
      <c r="HV14" s="76"/>
      <c r="HW14" s="84"/>
      <c r="HX14" s="80">
        <f t="shared" si="129"/>
        <v>0</v>
      </c>
      <c r="HY14" s="84"/>
      <c r="HZ14" s="80">
        <f t="shared" si="130"/>
        <v>0</v>
      </c>
      <c r="IA14" s="76"/>
      <c r="IB14" s="84"/>
      <c r="IC14" s="80">
        <f t="shared" si="131"/>
        <v>0</v>
      </c>
      <c r="ID14" s="84"/>
      <c r="IE14" s="85">
        <f t="shared" si="132"/>
        <v>0</v>
      </c>
      <c r="IF14" s="1214" t="s">
        <v>117</v>
      </c>
      <c r="IG14" s="121" t="s">
        <v>118</v>
      </c>
    </row>
    <row r="15" spans="1:241" ht="25.5" hidden="1" x14ac:dyDescent="0.25">
      <c r="A15" s="63">
        <v>11</v>
      </c>
      <c r="B15" s="64" t="s">
        <v>119</v>
      </c>
      <c r="C15" s="65">
        <v>215709</v>
      </c>
      <c r="D15" s="66">
        <v>930793</v>
      </c>
      <c r="E15" s="67" t="s">
        <v>89</v>
      </c>
      <c r="F15" s="68" t="s">
        <v>120</v>
      </c>
      <c r="G15" s="89">
        <v>6</v>
      </c>
      <c r="H15" s="70">
        <v>0.35</v>
      </c>
      <c r="I15" s="71">
        <f>(30+24+30+35+26)/5</f>
        <v>29</v>
      </c>
      <c r="J15" s="72">
        <v>47</v>
      </c>
      <c r="K15" s="73">
        <f t="shared" si="0"/>
        <v>940</v>
      </c>
      <c r="L15" s="74">
        <f t="shared" si="1"/>
        <v>940</v>
      </c>
      <c r="M15" s="113">
        <f t="shared" si="2"/>
        <v>1</v>
      </c>
      <c r="N15" s="114">
        <f t="shared" si="3"/>
        <v>3</v>
      </c>
      <c r="O15" s="77">
        <f t="shared" si="4"/>
        <v>2.1276595744680851E-2</v>
      </c>
      <c r="P15" s="78">
        <f t="shared" si="5"/>
        <v>6.3829787234042548E-2</v>
      </c>
      <c r="Q15" s="79"/>
      <c r="R15" s="75">
        <f t="shared" si="6"/>
        <v>840</v>
      </c>
      <c r="S15" s="76">
        <f t="shared" si="7"/>
        <v>0</v>
      </c>
      <c r="T15" s="80">
        <f t="shared" si="8"/>
        <v>0</v>
      </c>
      <c r="U15" s="76">
        <f t="shared" si="9"/>
        <v>2</v>
      </c>
      <c r="V15" s="80">
        <f t="shared" si="10"/>
        <v>4.7619047619047616E-2</v>
      </c>
      <c r="W15" s="76">
        <f t="shared" si="11"/>
        <v>20</v>
      </c>
      <c r="X15" s="76">
        <f t="shared" si="12"/>
        <v>1</v>
      </c>
      <c r="Y15" s="80">
        <f t="shared" si="13"/>
        <v>1</v>
      </c>
      <c r="Z15" s="76">
        <f t="shared" si="14"/>
        <v>1</v>
      </c>
      <c r="AA15" s="80">
        <f t="shared" si="15"/>
        <v>1</v>
      </c>
      <c r="AB15" s="76">
        <f t="shared" si="16"/>
        <v>60</v>
      </c>
      <c r="AC15" s="76">
        <f t="shared" si="17"/>
        <v>0</v>
      </c>
      <c r="AD15" s="80">
        <f t="shared" si="18"/>
        <v>0</v>
      </c>
      <c r="AE15" s="76">
        <f t="shared" si="19"/>
        <v>0</v>
      </c>
      <c r="AF15" s="80">
        <f t="shared" si="20"/>
        <v>0</v>
      </c>
      <c r="AG15" s="76">
        <f t="shared" si="21"/>
        <v>20</v>
      </c>
      <c r="AH15" s="76">
        <f t="shared" si="22"/>
        <v>0</v>
      </c>
      <c r="AI15" s="80">
        <f t="shared" si="23"/>
        <v>0</v>
      </c>
      <c r="AJ15" s="76">
        <f t="shared" si="24"/>
        <v>0</v>
      </c>
      <c r="AK15" s="81">
        <f t="shared" si="25"/>
        <v>0</v>
      </c>
      <c r="AL15" s="79"/>
      <c r="AM15" s="75">
        <f t="shared" si="26"/>
        <v>60</v>
      </c>
      <c r="AN15" s="76">
        <f t="shared" si="27"/>
        <v>0</v>
      </c>
      <c r="AO15" s="80">
        <f t="shared" si="28"/>
        <v>0</v>
      </c>
      <c r="AP15" s="76">
        <f t="shared" si="29"/>
        <v>0</v>
      </c>
      <c r="AQ15" s="77">
        <f t="shared" si="30"/>
        <v>0</v>
      </c>
      <c r="AR15" s="82">
        <f t="shared" si="31"/>
        <v>860</v>
      </c>
      <c r="AS15" s="76">
        <f t="shared" si="32"/>
        <v>0</v>
      </c>
      <c r="AT15" s="80">
        <f t="shared" si="33"/>
        <v>0</v>
      </c>
      <c r="AU15" s="76">
        <f t="shared" si="34"/>
        <v>2</v>
      </c>
      <c r="AV15" s="77">
        <f t="shared" si="35"/>
        <v>4.6511627906976744E-2</v>
      </c>
      <c r="AW15" s="82">
        <f t="shared" si="36"/>
        <v>0</v>
      </c>
      <c r="AX15" s="76">
        <f t="shared" si="37"/>
        <v>0</v>
      </c>
      <c r="AY15" s="80">
        <f t="shared" si="38"/>
        <v>0</v>
      </c>
      <c r="AZ15" s="76">
        <f t="shared" si="39"/>
        <v>0</v>
      </c>
      <c r="BA15" s="77">
        <f t="shared" si="40"/>
        <v>0</v>
      </c>
      <c r="BB15" s="82">
        <f t="shared" si="41"/>
        <v>20</v>
      </c>
      <c r="BC15" s="76">
        <f t="shared" si="42"/>
        <v>1</v>
      </c>
      <c r="BD15" s="80">
        <f t="shared" si="43"/>
        <v>1</v>
      </c>
      <c r="BE15" s="76">
        <f t="shared" si="44"/>
        <v>1</v>
      </c>
      <c r="BF15" s="77">
        <f t="shared" si="45"/>
        <v>1</v>
      </c>
      <c r="BG15" s="82">
        <f t="shared" si="46"/>
        <v>0</v>
      </c>
      <c r="BH15" s="76">
        <f t="shared" si="47"/>
        <v>0</v>
      </c>
      <c r="BI15" s="80">
        <f t="shared" si="48"/>
        <v>0</v>
      </c>
      <c r="BJ15" s="76">
        <f t="shared" si="49"/>
        <v>0</v>
      </c>
      <c r="BK15" s="77">
        <f t="shared" si="50"/>
        <v>0</v>
      </c>
      <c r="BL15" s="82">
        <f t="shared" si="51"/>
        <v>0</v>
      </c>
      <c r="BM15" s="76">
        <f t="shared" si="52"/>
        <v>0</v>
      </c>
      <c r="BN15" s="80">
        <f t="shared" si="53"/>
        <v>0</v>
      </c>
      <c r="BO15" s="76">
        <f t="shared" si="54"/>
        <v>0</v>
      </c>
      <c r="BP15" s="77">
        <f t="shared" si="55"/>
        <v>0</v>
      </c>
      <c r="BQ15" s="82">
        <f t="shared" si="56"/>
        <v>0</v>
      </c>
      <c r="BR15" s="76">
        <f t="shared" si="57"/>
        <v>0</v>
      </c>
      <c r="BS15" s="80">
        <f t="shared" si="58"/>
        <v>0</v>
      </c>
      <c r="BT15" s="76">
        <f t="shared" si="59"/>
        <v>0</v>
      </c>
      <c r="BU15" s="77">
        <f t="shared" si="60"/>
        <v>0</v>
      </c>
      <c r="BV15" s="82">
        <f t="shared" si="61"/>
        <v>0</v>
      </c>
      <c r="BW15" s="76">
        <f t="shared" si="62"/>
        <v>0</v>
      </c>
      <c r="BX15" s="80">
        <f t="shared" si="63"/>
        <v>0</v>
      </c>
      <c r="BY15" s="76">
        <f t="shared" si="64"/>
        <v>0</v>
      </c>
      <c r="BZ15" s="81">
        <f t="shared" si="65"/>
        <v>0</v>
      </c>
      <c r="CA15" s="79"/>
      <c r="CB15" s="75">
        <f>2*20</f>
        <v>40</v>
      </c>
      <c r="CC15" s="83">
        <v>0</v>
      </c>
      <c r="CD15" s="80">
        <f t="shared" si="67"/>
        <v>0</v>
      </c>
      <c r="CE15" s="83">
        <v>0</v>
      </c>
      <c r="CF15" s="80">
        <f t="shared" si="68"/>
        <v>0</v>
      </c>
      <c r="CG15" s="122"/>
      <c r="CH15" s="84"/>
      <c r="CI15" s="80">
        <f t="shared" si="69"/>
        <v>0</v>
      </c>
      <c r="CJ15" s="84"/>
      <c r="CK15" s="80">
        <f t="shared" si="70"/>
        <v>0</v>
      </c>
      <c r="CL15" s="76">
        <f>1*20</f>
        <v>20</v>
      </c>
      <c r="CM15" s="83">
        <v>0</v>
      </c>
      <c r="CN15" s="80">
        <f t="shared" si="71"/>
        <v>0</v>
      </c>
      <c r="CO15" s="83">
        <v>0</v>
      </c>
      <c r="CP15" s="80">
        <f t="shared" si="72"/>
        <v>0</v>
      </c>
      <c r="CQ15" s="76"/>
      <c r="CR15" s="84"/>
      <c r="CS15" s="80">
        <f t="shared" si="73"/>
        <v>0</v>
      </c>
      <c r="CT15" s="84"/>
      <c r="CU15" s="81">
        <f t="shared" si="74"/>
        <v>0</v>
      </c>
      <c r="CV15" s="75">
        <f t="shared" ref="CV15:CV53" si="139">40*20</f>
        <v>800</v>
      </c>
      <c r="CW15" s="83">
        <v>0</v>
      </c>
      <c r="CX15" s="80">
        <f t="shared" si="76"/>
        <v>0</v>
      </c>
      <c r="CY15" s="83">
        <v>2</v>
      </c>
      <c r="CZ15" s="80">
        <f t="shared" si="77"/>
        <v>0.05</v>
      </c>
      <c r="DA15" s="76"/>
      <c r="DB15" s="84"/>
      <c r="DC15" s="80">
        <f t="shared" si="78"/>
        <v>0</v>
      </c>
      <c r="DD15" s="84"/>
      <c r="DE15" s="80">
        <f t="shared" si="79"/>
        <v>0</v>
      </c>
      <c r="DF15" s="76">
        <f t="shared" ref="DF15:FD20" si="140">2*20</f>
        <v>40</v>
      </c>
      <c r="DG15" s="83">
        <v>0</v>
      </c>
      <c r="DH15" s="80">
        <f t="shared" si="80"/>
        <v>0</v>
      </c>
      <c r="DI15" s="83">
        <v>0</v>
      </c>
      <c r="DJ15" s="80">
        <f t="shared" si="81"/>
        <v>0</v>
      </c>
      <c r="DK15" s="76">
        <f t="shared" si="138"/>
        <v>20</v>
      </c>
      <c r="DL15" s="84"/>
      <c r="DM15" s="80">
        <f t="shared" si="82"/>
        <v>0</v>
      </c>
      <c r="DN15" s="84"/>
      <c r="DO15" s="81">
        <f t="shared" si="83"/>
        <v>0</v>
      </c>
      <c r="DP15" s="75"/>
      <c r="DQ15" s="84"/>
      <c r="DR15" s="80">
        <f t="shared" si="84"/>
        <v>0</v>
      </c>
      <c r="DS15" s="84"/>
      <c r="DT15" s="80">
        <f t="shared" si="85"/>
        <v>0</v>
      </c>
      <c r="DU15" s="76"/>
      <c r="DV15" s="84"/>
      <c r="DW15" s="80">
        <f t="shared" si="86"/>
        <v>0</v>
      </c>
      <c r="DX15" s="84"/>
      <c r="DY15" s="80">
        <f t="shared" si="87"/>
        <v>0</v>
      </c>
      <c r="DZ15" s="76"/>
      <c r="EA15" s="84"/>
      <c r="EB15" s="80">
        <f t="shared" si="88"/>
        <v>0</v>
      </c>
      <c r="EC15" s="84"/>
      <c r="ED15" s="80">
        <f t="shared" si="89"/>
        <v>0</v>
      </c>
      <c r="EE15" s="76"/>
      <c r="EF15" s="84"/>
      <c r="EG15" s="80">
        <f t="shared" si="90"/>
        <v>0</v>
      </c>
      <c r="EH15" s="84"/>
      <c r="EI15" s="81">
        <f t="shared" si="91"/>
        <v>0</v>
      </c>
      <c r="EJ15" s="75"/>
      <c r="EK15" s="84"/>
      <c r="EL15" s="80">
        <f t="shared" si="92"/>
        <v>0</v>
      </c>
      <c r="EM15" s="84"/>
      <c r="EN15" s="80">
        <f t="shared" si="93"/>
        <v>0</v>
      </c>
      <c r="EO15" s="76">
        <f t="shared" si="138"/>
        <v>20</v>
      </c>
      <c r="EP15" s="83">
        <v>1</v>
      </c>
      <c r="EQ15" s="80">
        <f t="shared" si="94"/>
        <v>1</v>
      </c>
      <c r="ER15" s="83">
        <v>1</v>
      </c>
      <c r="ES15" s="80">
        <f t="shared" si="95"/>
        <v>1</v>
      </c>
      <c r="ET15" s="76"/>
      <c r="EU15" s="84"/>
      <c r="EV15" s="80">
        <f t="shared" si="96"/>
        <v>0</v>
      </c>
      <c r="EW15" s="84"/>
      <c r="EX15" s="80">
        <f t="shared" si="97"/>
        <v>0</v>
      </c>
      <c r="EY15" s="76"/>
      <c r="EZ15" s="84"/>
      <c r="FA15" s="80">
        <f t="shared" si="98"/>
        <v>0</v>
      </c>
      <c r="FB15" s="84"/>
      <c r="FC15" s="81">
        <f t="shared" si="99"/>
        <v>0</v>
      </c>
      <c r="FD15" s="75"/>
      <c r="FE15" s="84"/>
      <c r="FF15" s="80">
        <f t="shared" si="101"/>
        <v>0</v>
      </c>
      <c r="FG15" s="84"/>
      <c r="FH15" s="80">
        <f t="shared" si="102"/>
        <v>0</v>
      </c>
      <c r="FI15" s="76"/>
      <c r="FJ15" s="84"/>
      <c r="FK15" s="80">
        <f t="shared" si="103"/>
        <v>0</v>
      </c>
      <c r="FL15" s="84"/>
      <c r="FM15" s="80">
        <f t="shared" si="104"/>
        <v>0</v>
      </c>
      <c r="FN15" s="76"/>
      <c r="FO15" s="84"/>
      <c r="FP15" s="80">
        <f t="shared" si="105"/>
        <v>0</v>
      </c>
      <c r="FQ15" s="84"/>
      <c r="FR15" s="80">
        <f t="shared" si="106"/>
        <v>0</v>
      </c>
      <c r="FS15" s="76"/>
      <c r="FT15" s="84"/>
      <c r="FU15" s="80">
        <f t="shared" si="107"/>
        <v>0</v>
      </c>
      <c r="FV15" s="84"/>
      <c r="FW15" s="81">
        <f t="shared" si="108"/>
        <v>0</v>
      </c>
      <c r="FX15" s="75"/>
      <c r="FY15" s="84"/>
      <c r="FZ15" s="80">
        <f t="shared" si="109"/>
        <v>0</v>
      </c>
      <c r="GA15" s="84"/>
      <c r="GB15" s="80">
        <f t="shared" si="110"/>
        <v>0</v>
      </c>
      <c r="GC15" s="76"/>
      <c r="GD15" s="84"/>
      <c r="GE15" s="80">
        <f t="shared" si="111"/>
        <v>0</v>
      </c>
      <c r="GF15" s="84"/>
      <c r="GG15" s="80">
        <f t="shared" si="112"/>
        <v>0</v>
      </c>
      <c r="GH15" s="76"/>
      <c r="GI15" s="84"/>
      <c r="GJ15" s="80">
        <f t="shared" si="113"/>
        <v>0</v>
      </c>
      <c r="GK15" s="84"/>
      <c r="GL15" s="80">
        <f t="shared" si="114"/>
        <v>0</v>
      </c>
      <c r="GM15" s="76"/>
      <c r="GN15" s="84"/>
      <c r="GO15" s="80">
        <f t="shared" si="115"/>
        <v>0</v>
      </c>
      <c r="GP15" s="84"/>
      <c r="GQ15" s="81">
        <f t="shared" si="116"/>
        <v>0</v>
      </c>
      <c r="GR15" s="75"/>
      <c r="GS15" s="84"/>
      <c r="GT15" s="80">
        <f t="shared" si="117"/>
        <v>0</v>
      </c>
      <c r="GU15" s="84"/>
      <c r="GV15" s="80">
        <f t="shared" si="118"/>
        <v>0</v>
      </c>
      <c r="GW15" s="76"/>
      <c r="GX15" s="84"/>
      <c r="GY15" s="80">
        <f t="shared" si="119"/>
        <v>0</v>
      </c>
      <c r="GZ15" s="84"/>
      <c r="HA15" s="77">
        <f t="shared" si="120"/>
        <v>0</v>
      </c>
      <c r="HB15" s="82"/>
      <c r="HC15" s="84"/>
      <c r="HD15" s="80">
        <f t="shared" si="121"/>
        <v>0</v>
      </c>
      <c r="HE15" s="84"/>
      <c r="HF15" s="80">
        <f t="shared" si="122"/>
        <v>0</v>
      </c>
      <c r="HG15" s="76"/>
      <c r="HH15" s="84"/>
      <c r="HI15" s="80">
        <f t="shared" si="123"/>
        <v>0</v>
      </c>
      <c r="HJ15" s="84"/>
      <c r="HK15" s="81">
        <f t="shared" si="124"/>
        <v>0</v>
      </c>
      <c r="HL15" s="75"/>
      <c r="HM15" s="84"/>
      <c r="HN15" s="80">
        <f t="shared" si="125"/>
        <v>0</v>
      </c>
      <c r="HO15" s="84"/>
      <c r="HP15" s="80">
        <f t="shared" si="126"/>
        <v>0</v>
      </c>
      <c r="HQ15" s="76"/>
      <c r="HR15" s="84"/>
      <c r="HS15" s="80">
        <f t="shared" si="127"/>
        <v>0</v>
      </c>
      <c r="HT15" s="84"/>
      <c r="HU15" s="80">
        <f t="shared" si="128"/>
        <v>0</v>
      </c>
      <c r="HV15" s="76"/>
      <c r="HW15" s="84"/>
      <c r="HX15" s="80">
        <f t="shared" si="129"/>
        <v>0</v>
      </c>
      <c r="HY15" s="84"/>
      <c r="HZ15" s="80">
        <f t="shared" si="130"/>
        <v>0</v>
      </c>
      <c r="IA15" s="76"/>
      <c r="IB15" s="84"/>
      <c r="IC15" s="80">
        <f t="shared" si="131"/>
        <v>0</v>
      </c>
      <c r="ID15" s="84"/>
      <c r="IE15" s="85">
        <f t="shared" si="132"/>
        <v>0</v>
      </c>
      <c r="IF15" s="1214" t="s">
        <v>121</v>
      </c>
      <c r="IG15" s="121" t="s">
        <v>122</v>
      </c>
    </row>
    <row r="16" spans="1:241" ht="25.5" hidden="1" x14ac:dyDescent="0.25">
      <c r="A16" s="63">
        <v>12</v>
      </c>
      <c r="B16" s="64" t="s">
        <v>123</v>
      </c>
      <c r="C16" s="65">
        <v>214661</v>
      </c>
      <c r="D16" s="66">
        <v>931004</v>
      </c>
      <c r="E16" s="67" t="s">
        <v>89</v>
      </c>
      <c r="F16" s="88" t="s">
        <v>124</v>
      </c>
      <c r="G16" s="123" t="s">
        <v>125</v>
      </c>
      <c r="H16" s="70">
        <v>0.01</v>
      </c>
      <c r="I16" s="71">
        <f>(45+46+39+56+53)/5</f>
        <v>47.8</v>
      </c>
      <c r="J16" s="72">
        <v>140</v>
      </c>
      <c r="K16" s="73">
        <f t="shared" si="0"/>
        <v>2800</v>
      </c>
      <c r="L16" s="74">
        <f t="shared" si="1"/>
        <v>2800</v>
      </c>
      <c r="M16" s="113">
        <f t="shared" si="2"/>
        <v>40</v>
      </c>
      <c r="N16" s="114">
        <f t="shared" si="3"/>
        <v>130</v>
      </c>
      <c r="O16" s="77">
        <f t="shared" si="4"/>
        <v>0.2857142857142857</v>
      </c>
      <c r="P16" s="78">
        <f t="shared" si="5"/>
        <v>0.9285714285714286</v>
      </c>
      <c r="Q16" s="79"/>
      <c r="R16" s="75">
        <f t="shared" si="6"/>
        <v>1860</v>
      </c>
      <c r="S16" s="76">
        <f t="shared" si="7"/>
        <v>8</v>
      </c>
      <c r="T16" s="80">
        <f t="shared" si="8"/>
        <v>8.6021505376344093E-2</v>
      </c>
      <c r="U16" s="76">
        <f t="shared" si="9"/>
        <v>84</v>
      </c>
      <c r="V16" s="80">
        <f t="shared" si="10"/>
        <v>0.90322580645161288</v>
      </c>
      <c r="W16" s="76">
        <f t="shared" si="11"/>
        <v>940</v>
      </c>
      <c r="X16" s="76">
        <f t="shared" si="12"/>
        <v>32</v>
      </c>
      <c r="Y16" s="80">
        <f t="shared" si="13"/>
        <v>0.68085106382978722</v>
      </c>
      <c r="Z16" s="76">
        <f t="shared" si="14"/>
        <v>46</v>
      </c>
      <c r="AA16" s="80">
        <f t="shared" si="15"/>
        <v>0.97872340425531912</v>
      </c>
      <c r="AB16" s="76">
        <f t="shared" si="16"/>
        <v>0</v>
      </c>
      <c r="AC16" s="76">
        <f t="shared" si="17"/>
        <v>0</v>
      </c>
      <c r="AD16" s="80">
        <f t="shared" si="18"/>
        <v>0</v>
      </c>
      <c r="AE16" s="76">
        <f t="shared" si="19"/>
        <v>0</v>
      </c>
      <c r="AF16" s="80">
        <f t="shared" si="20"/>
        <v>0</v>
      </c>
      <c r="AG16" s="76">
        <f t="shared" si="21"/>
        <v>0</v>
      </c>
      <c r="AH16" s="76">
        <f t="shared" si="22"/>
        <v>0</v>
      </c>
      <c r="AI16" s="80">
        <f t="shared" si="23"/>
        <v>0</v>
      </c>
      <c r="AJ16" s="76">
        <f t="shared" si="24"/>
        <v>0</v>
      </c>
      <c r="AK16" s="81">
        <f t="shared" si="25"/>
        <v>0</v>
      </c>
      <c r="AL16" s="79"/>
      <c r="AM16" s="75">
        <f t="shared" si="26"/>
        <v>2420</v>
      </c>
      <c r="AN16" s="76">
        <f t="shared" si="27"/>
        <v>39</v>
      </c>
      <c r="AO16" s="80">
        <f t="shared" si="28"/>
        <v>0.32231404958677684</v>
      </c>
      <c r="AP16" s="76">
        <f t="shared" si="29"/>
        <v>115</v>
      </c>
      <c r="AQ16" s="77">
        <f t="shared" si="30"/>
        <v>0.95041322314049592</v>
      </c>
      <c r="AR16" s="82">
        <f t="shared" si="31"/>
        <v>380</v>
      </c>
      <c r="AS16" s="76">
        <f t="shared" si="32"/>
        <v>1</v>
      </c>
      <c r="AT16" s="80">
        <f t="shared" si="33"/>
        <v>5.2631578947368418E-2</v>
      </c>
      <c r="AU16" s="76">
        <f t="shared" si="34"/>
        <v>15</v>
      </c>
      <c r="AV16" s="77">
        <f t="shared" si="35"/>
        <v>0.78947368421052633</v>
      </c>
      <c r="AW16" s="82">
        <f t="shared" si="36"/>
        <v>0</v>
      </c>
      <c r="AX16" s="76">
        <f t="shared" si="37"/>
        <v>0</v>
      </c>
      <c r="AY16" s="80">
        <f t="shared" si="38"/>
        <v>0</v>
      </c>
      <c r="AZ16" s="76">
        <f t="shared" si="39"/>
        <v>0</v>
      </c>
      <c r="BA16" s="77">
        <f t="shared" si="40"/>
        <v>0</v>
      </c>
      <c r="BB16" s="82">
        <f t="shared" si="41"/>
        <v>0</v>
      </c>
      <c r="BC16" s="76">
        <f t="shared" si="42"/>
        <v>0</v>
      </c>
      <c r="BD16" s="80">
        <f t="shared" si="43"/>
        <v>0</v>
      </c>
      <c r="BE16" s="76">
        <f t="shared" si="44"/>
        <v>0</v>
      </c>
      <c r="BF16" s="77">
        <f t="shared" si="45"/>
        <v>0</v>
      </c>
      <c r="BG16" s="82">
        <f t="shared" si="46"/>
        <v>0</v>
      </c>
      <c r="BH16" s="76">
        <f t="shared" si="47"/>
        <v>0</v>
      </c>
      <c r="BI16" s="80">
        <f t="shared" si="48"/>
        <v>0</v>
      </c>
      <c r="BJ16" s="76">
        <f t="shared" si="49"/>
        <v>0</v>
      </c>
      <c r="BK16" s="77">
        <f t="shared" si="50"/>
        <v>0</v>
      </c>
      <c r="BL16" s="82">
        <f t="shared" si="51"/>
        <v>0</v>
      </c>
      <c r="BM16" s="76">
        <f t="shared" si="52"/>
        <v>0</v>
      </c>
      <c r="BN16" s="80">
        <f t="shared" si="53"/>
        <v>0</v>
      </c>
      <c r="BO16" s="76">
        <f t="shared" si="54"/>
        <v>0</v>
      </c>
      <c r="BP16" s="77">
        <f t="shared" si="55"/>
        <v>0</v>
      </c>
      <c r="BQ16" s="82">
        <f t="shared" si="56"/>
        <v>0</v>
      </c>
      <c r="BR16" s="76">
        <f t="shared" si="57"/>
        <v>0</v>
      </c>
      <c r="BS16" s="80">
        <f t="shared" si="58"/>
        <v>0</v>
      </c>
      <c r="BT16" s="76">
        <f t="shared" si="59"/>
        <v>0</v>
      </c>
      <c r="BU16" s="77">
        <f t="shared" si="60"/>
        <v>0</v>
      </c>
      <c r="BV16" s="82">
        <f t="shared" si="61"/>
        <v>0</v>
      </c>
      <c r="BW16" s="76">
        <f t="shared" si="62"/>
        <v>0</v>
      </c>
      <c r="BX16" s="80">
        <f t="shared" si="63"/>
        <v>0</v>
      </c>
      <c r="BY16" s="76">
        <f t="shared" si="64"/>
        <v>0</v>
      </c>
      <c r="BZ16" s="81">
        <f t="shared" si="65"/>
        <v>0</v>
      </c>
      <c r="CA16" s="79"/>
      <c r="CB16" s="75">
        <f>77*20</f>
        <v>1540</v>
      </c>
      <c r="CC16" s="83">
        <v>8</v>
      </c>
      <c r="CD16" s="80">
        <f t="shared" si="67"/>
        <v>0.1038961038961039</v>
      </c>
      <c r="CE16" s="83">
        <v>72</v>
      </c>
      <c r="CF16" s="80">
        <f t="shared" si="68"/>
        <v>0.93506493506493504</v>
      </c>
      <c r="CG16" s="76">
        <f>44*20</f>
        <v>880</v>
      </c>
      <c r="CH16" s="83">
        <v>31</v>
      </c>
      <c r="CI16" s="80">
        <f t="shared" si="69"/>
        <v>0.70454545454545459</v>
      </c>
      <c r="CJ16" s="83">
        <v>43</v>
      </c>
      <c r="CK16" s="80">
        <f t="shared" si="70"/>
        <v>0.97727272727272729</v>
      </c>
      <c r="CL16" s="76"/>
      <c r="CM16" s="84"/>
      <c r="CN16" s="80">
        <f t="shared" si="71"/>
        <v>0</v>
      </c>
      <c r="CO16" s="84"/>
      <c r="CP16" s="80">
        <f t="shared" si="72"/>
        <v>0</v>
      </c>
      <c r="CQ16" s="76"/>
      <c r="CR16" s="84"/>
      <c r="CS16" s="80">
        <f t="shared" si="73"/>
        <v>0</v>
      </c>
      <c r="CT16" s="84"/>
      <c r="CU16" s="81">
        <f t="shared" si="74"/>
        <v>0</v>
      </c>
      <c r="CV16" s="75">
        <f t="shared" si="75"/>
        <v>320</v>
      </c>
      <c r="CW16" s="83">
        <v>0</v>
      </c>
      <c r="CX16" s="80">
        <f t="shared" si="76"/>
        <v>0</v>
      </c>
      <c r="CY16" s="83">
        <v>12</v>
      </c>
      <c r="CZ16" s="80">
        <f t="shared" si="77"/>
        <v>0.75</v>
      </c>
      <c r="DA16" s="76">
        <f t="shared" si="136"/>
        <v>60</v>
      </c>
      <c r="DB16" s="83">
        <v>1</v>
      </c>
      <c r="DC16" s="80">
        <f t="shared" si="78"/>
        <v>0.33333333333333331</v>
      </c>
      <c r="DD16" s="83">
        <v>3</v>
      </c>
      <c r="DE16" s="80">
        <f t="shared" si="79"/>
        <v>1</v>
      </c>
      <c r="DF16" s="76"/>
      <c r="DG16" s="84"/>
      <c r="DH16" s="80">
        <f t="shared" si="80"/>
        <v>0</v>
      </c>
      <c r="DI16" s="84"/>
      <c r="DJ16" s="80">
        <f t="shared" si="81"/>
        <v>0</v>
      </c>
      <c r="DK16" s="76"/>
      <c r="DL16" s="84"/>
      <c r="DM16" s="80">
        <f t="shared" si="82"/>
        <v>0</v>
      </c>
      <c r="DN16" s="84"/>
      <c r="DO16" s="81">
        <f t="shared" si="83"/>
        <v>0</v>
      </c>
      <c r="DP16" s="75"/>
      <c r="DQ16" s="84"/>
      <c r="DR16" s="80">
        <f t="shared" si="84"/>
        <v>0</v>
      </c>
      <c r="DS16" s="84"/>
      <c r="DT16" s="80">
        <f t="shared" si="85"/>
        <v>0</v>
      </c>
      <c r="DU16" s="76"/>
      <c r="DV16" s="84"/>
      <c r="DW16" s="80">
        <f t="shared" si="86"/>
        <v>0</v>
      </c>
      <c r="DX16" s="84"/>
      <c r="DY16" s="80">
        <f t="shared" si="87"/>
        <v>0</v>
      </c>
      <c r="DZ16" s="76"/>
      <c r="EA16" s="84"/>
      <c r="EB16" s="80">
        <f t="shared" si="88"/>
        <v>0</v>
      </c>
      <c r="EC16" s="84"/>
      <c r="ED16" s="80">
        <f t="shared" si="89"/>
        <v>0</v>
      </c>
      <c r="EE16" s="76"/>
      <c r="EF16" s="84"/>
      <c r="EG16" s="80">
        <f t="shared" si="90"/>
        <v>0</v>
      </c>
      <c r="EH16" s="84"/>
      <c r="EI16" s="81">
        <f t="shared" si="91"/>
        <v>0</v>
      </c>
      <c r="EJ16" s="75"/>
      <c r="EK16" s="84"/>
      <c r="EL16" s="80">
        <f t="shared" si="92"/>
        <v>0</v>
      </c>
      <c r="EM16" s="84"/>
      <c r="EN16" s="80">
        <f t="shared" si="93"/>
        <v>0</v>
      </c>
      <c r="EO16" s="76"/>
      <c r="EP16" s="84"/>
      <c r="EQ16" s="80">
        <f t="shared" si="94"/>
        <v>0</v>
      </c>
      <c r="ER16" s="84"/>
      <c r="ES16" s="80">
        <f t="shared" si="95"/>
        <v>0</v>
      </c>
      <c r="ET16" s="76"/>
      <c r="EU16" s="84"/>
      <c r="EV16" s="80">
        <f t="shared" si="96"/>
        <v>0</v>
      </c>
      <c r="EW16" s="84"/>
      <c r="EX16" s="80">
        <f t="shared" si="97"/>
        <v>0</v>
      </c>
      <c r="EY16" s="76"/>
      <c r="EZ16" s="84"/>
      <c r="FA16" s="80">
        <f t="shared" si="98"/>
        <v>0</v>
      </c>
      <c r="FB16" s="84"/>
      <c r="FC16" s="81">
        <f t="shared" si="99"/>
        <v>0</v>
      </c>
      <c r="FD16" s="75"/>
      <c r="FE16" s="84"/>
      <c r="FF16" s="80">
        <f t="shared" si="101"/>
        <v>0</v>
      </c>
      <c r="FG16" s="84"/>
      <c r="FH16" s="80">
        <f t="shared" si="102"/>
        <v>0</v>
      </c>
      <c r="FI16" s="76"/>
      <c r="FJ16" s="84"/>
      <c r="FK16" s="80">
        <f t="shared" si="103"/>
        <v>0</v>
      </c>
      <c r="FL16" s="84"/>
      <c r="FM16" s="80">
        <f t="shared" si="104"/>
        <v>0</v>
      </c>
      <c r="FN16" s="76"/>
      <c r="FO16" s="84"/>
      <c r="FP16" s="80">
        <f t="shared" si="105"/>
        <v>0</v>
      </c>
      <c r="FQ16" s="84"/>
      <c r="FR16" s="80">
        <f t="shared" si="106"/>
        <v>0</v>
      </c>
      <c r="FS16" s="76"/>
      <c r="FT16" s="84"/>
      <c r="FU16" s="80">
        <f t="shared" si="107"/>
        <v>0</v>
      </c>
      <c r="FV16" s="84"/>
      <c r="FW16" s="81">
        <f t="shared" si="108"/>
        <v>0</v>
      </c>
      <c r="FX16" s="75"/>
      <c r="FY16" s="84"/>
      <c r="FZ16" s="80">
        <f t="shared" si="109"/>
        <v>0</v>
      </c>
      <c r="GA16" s="84"/>
      <c r="GB16" s="80">
        <f t="shared" si="110"/>
        <v>0</v>
      </c>
      <c r="GC16" s="76"/>
      <c r="GD16" s="84"/>
      <c r="GE16" s="80">
        <f t="shared" si="111"/>
        <v>0</v>
      </c>
      <c r="GF16" s="84"/>
      <c r="GG16" s="80">
        <f t="shared" si="112"/>
        <v>0</v>
      </c>
      <c r="GH16" s="76"/>
      <c r="GI16" s="84"/>
      <c r="GJ16" s="80">
        <f t="shared" si="113"/>
        <v>0</v>
      </c>
      <c r="GK16" s="84"/>
      <c r="GL16" s="80">
        <f t="shared" si="114"/>
        <v>0</v>
      </c>
      <c r="GM16" s="76"/>
      <c r="GN16" s="84"/>
      <c r="GO16" s="80">
        <f t="shared" si="115"/>
        <v>0</v>
      </c>
      <c r="GP16" s="84"/>
      <c r="GQ16" s="81">
        <f t="shared" si="116"/>
        <v>0</v>
      </c>
      <c r="GR16" s="75"/>
      <c r="GS16" s="84"/>
      <c r="GT16" s="80">
        <f t="shared" si="117"/>
        <v>0</v>
      </c>
      <c r="GU16" s="84"/>
      <c r="GV16" s="80">
        <f t="shared" si="118"/>
        <v>0</v>
      </c>
      <c r="GW16" s="76"/>
      <c r="GX16" s="84"/>
      <c r="GY16" s="80">
        <f t="shared" si="119"/>
        <v>0</v>
      </c>
      <c r="GZ16" s="84"/>
      <c r="HA16" s="77">
        <f t="shared" si="120"/>
        <v>0</v>
      </c>
      <c r="HB16" s="82"/>
      <c r="HC16" s="84"/>
      <c r="HD16" s="80">
        <f t="shared" si="121"/>
        <v>0</v>
      </c>
      <c r="HE16" s="84"/>
      <c r="HF16" s="80">
        <f t="shared" si="122"/>
        <v>0</v>
      </c>
      <c r="HG16" s="76"/>
      <c r="HH16" s="84"/>
      <c r="HI16" s="80">
        <f t="shared" si="123"/>
        <v>0</v>
      </c>
      <c r="HJ16" s="84"/>
      <c r="HK16" s="81">
        <f t="shared" si="124"/>
        <v>0</v>
      </c>
      <c r="HL16" s="75"/>
      <c r="HM16" s="84"/>
      <c r="HN16" s="80">
        <f t="shared" si="125"/>
        <v>0</v>
      </c>
      <c r="HO16" s="84"/>
      <c r="HP16" s="80">
        <f t="shared" si="126"/>
        <v>0</v>
      </c>
      <c r="HQ16" s="76"/>
      <c r="HR16" s="84"/>
      <c r="HS16" s="80">
        <f t="shared" si="127"/>
        <v>0</v>
      </c>
      <c r="HT16" s="84"/>
      <c r="HU16" s="80">
        <f t="shared" si="128"/>
        <v>0</v>
      </c>
      <c r="HV16" s="76"/>
      <c r="HW16" s="84"/>
      <c r="HX16" s="80">
        <f t="shared" si="129"/>
        <v>0</v>
      </c>
      <c r="HY16" s="84"/>
      <c r="HZ16" s="80">
        <f t="shared" si="130"/>
        <v>0</v>
      </c>
      <c r="IA16" s="76"/>
      <c r="IB16" s="84"/>
      <c r="IC16" s="80">
        <f t="shared" si="131"/>
        <v>0</v>
      </c>
      <c r="ID16" s="84"/>
      <c r="IE16" s="85">
        <f t="shared" si="132"/>
        <v>0</v>
      </c>
      <c r="IF16" s="1214" t="s">
        <v>126</v>
      </c>
      <c r="IG16" s="87"/>
    </row>
    <row r="17" spans="1:241" ht="25.5" hidden="1" x14ac:dyDescent="0.25">
      <c r="A17" s="63">
        <v>13</v>
      </c>
      <c r="B17" s="64" t="s">
        <v>127</v>
      </c>
      <c r="C17" s="65">
        <v>214871</v>
      </c>
      <c r="D17" s="66">
        <v>931001</v>
      </c>
      <c r="E17" s="67" t="s">
        <v>89</v>
      </c>
      <c r="F17" s="68" t="s">
        <v>128</v>
      </c>
      <c r="G17" s="90">
        <v>1</v>
      </c>
      <c r="H17" s="70">
        <v>0</v>
      </c>
      <c r="I17" s="71">
        <f>(36+28+55+60+48)/5</f>
        <v>45.4</v>
      </c>
      <c r="J17" s="72">
        <v>14</v>
      </c>
      <c r="K17" s="73">
        <f t="shared" si="0"/>
        <v>280</v>
      </c>
      <c r="L17" s="74">
        <f t="shared" si="1"/>
        <v>280</v>
      </c>
      <c r="M17" s="113">
        <f t="shared" si="2"/>
        <v>2</v>
      </c>
      <c r="N17" s="114">
        <f t="shared" si="3"/>
        <v>11</v>
      </c>
      <c r="O17" s="77">
        <f t="shared" si="4"/>
        <v>0.14285714285714285</v>
      </c>
      <c r="P17" s="78">
        <f t="shared" si="5"/>
        <v>0.7857142857142857</v>
      </c>
      <c r="Q17" s="79"/>
      <c r="R17" s="75">
        <f t="shared" si="6"/>
        <v>260</v>
      </c>
      <c r="S17" s="76">
        <f t="shared" si="7"/>
        <v>1</v>
      </c>
      <c r="T17" s="80">
        <f t="shared" si="8"/>
        <v>7.6923076923076927E-2</v>
      </c>
      <c r="U17" s="76">
        <f t="shared" si="9"/>
        <v>10</v>
      </c>
      <c r="V17" s="80">
        <f t="shared" si="10"/>
        <v>0.76923076923076927</v>
      </c>
      <c r="W17" s="76">
        <f t="shared" si="11"/>
        <v>20</v>
      </c>
      <c r="X17" s="76">
        <f t="shared" si="12"/>
        <v>1</v>
      </c>
      <c r="Y17" s="80">
        <f t="shared" si="13"/>
        <v>1</v>
      </c>
      <c r="Z17" s="76">
        <f t="shared" si="14"/>
        <v>1</v>
      </c>
      <c r="AA17" s="80">
        <f t="shared" si="15"/>
        <v>1</v>
      </c>
      <c r="AB17" s="76">
        <f t="shared" si="16"/>
        <v>0</v>
      </c>
      <c r="AC17" s="76">
        <f t="shared" si="17"/>
        <v>0</v>
      </c>
      <c r="AD17" s="80">
        <f t="shared" si="18"/>
        <v>0</v>
      </c>
      <c r="AE17" s="76">
        <f t="shared" si="19"/>
        <v>0</v>
      </c>
      <c r="AF17" s="80">
        <f t="shared" si="20"/>
        <v>0</v>
      </c>
      <c r="AG17" s="76">
        <f t="shared" si="21"/>
        <v>0</v>
      </c>
      <c r="AH17" s="76">
        <f t="shared" si="22"/>
        <v>0</v>
      </c>
      <c r="AI17" s="80">
        <f t="shared" si="23"/>
        <v>0</v>
      </c>
      <c r="AJ17" s="76">
        <f t="shared" si="24"/>
        <v>0</v>
      </c>
      <c r="AK17" s="81">
        <f t="shared" si="25"/>
        <v>0</v>
      </c>
      <c r="AL17" s="79"/>
      <c r="AM17" s="75">
        <f t="shared" si="26"/>
        <v>200</v>
      </c>
      <c r="AN17" s="76">
        <f t="shared" si="27"/>
        <v>1</v>
      </c>
      <c r="AO17" s="80">
        <f t="shared" si="28"/>
        <v>0.1</v>
      </c>
      <c r="AP17" s="76">
        <f t="shared" si="29"/>
        <v>10</v>
      </c>
      <c r="AQ17" s="77">
        <f t="shared" si="30"/>
        <v>1</v>
      </c>
      <c r="AR17" s="82">
        <f t="shared" si="31"/>
        <v>80</v>
      </c>
      <c r="AS17" s="76">
        <f t="shared" si="32"/>
        <v>1</v>
      </c>
      <c r="AT17" s="80">
        <f t="shared" si="33"/>
        <v>0.25</v>
      </c>
      <c r="AU17" s="76">
        <f t="shared" si="34"/>
        <v>1</v>
      </c>
      <c r="AV17" s="77">
        <f t="shared" si="35"/>
        <v>0.25</v>
      </c>
      <c r="AW17" s="82">
        <f t="shared" si="36"/>
        <v>0</v>
      </c>
      <c r="AX17" s="76">
        <f t="shared" si="37"/>
        <v>0</v>
      </c>
      <c r="AY17" s="80">
        <f t="shared" si="38"/>
        <v>0</v>
      </c>
      <c r="AZ17" s="76">
        <f t="shared" si="39"/>
        <v>0</v>
      </c>
      <c r="BA17" s="77">
        <f t="shared" si="40"/>
        <v>0</v>
      </c>
      <c r="BB17" s="82">
        <f t="shared" si="41"/>
        <v>0</v>
      </c>
      <c r="BC17" s="76">
        <f t="shared" si="42"/>
        <v>0</v>
      </c>
      <c r="BD17" s="80">
        <f t="shared" si="43"/>
        <v>0</v>
      </c>
      <c r="BE17" s="76">
        <f t="shared" si="44"/>
        <v>0</v>
      </c>
      <c r="BF17" s="77">
        <f t="shared" si="45"/>
        <v>0</v>
      </c>
      <c r="BG17" s="82">
        <f t="shared" si="46"/>
        <v>0</v>
      </c>
      <c r="BH17" s="76">
        <f t="shared" si="47"/>
        <v>0</v>
      </c>
      <c r="BI17" s="80">
        <f t="shared" si="48"/>
        <v>0</v>
      </c>
      <c r="BJ17" s="76">
        <f t="shared" si="49"/>
        <v>0</v>
      </c>
      <c r="BK17" s="77">
        <f t="shared" si="50"/>
        <v>0</v>
      </c>
      <c r="BL17" s="82">
        <f t="shared" si="51"/>
        <v>0</v>
      </c>
      <c r="BM17" s="76">
        <f t="shared" si="52"/>
        <v>0</v>
      </c>
      <c r="BN17" s="80">
        <f t="shared" si="53"/>
        <v>0</v>
      </c>
      <c r="BO17" s="76">
        <f t="shared" si="54"/>
        <v>0</v>
      </c>
      <c r="BP17" s="77">
        <f t="shared" si="55"/>
        <v>0</v>
      </c>
      <c r="BQ17" s="82">
        <f t="shared" si="56"/>
        <v>0</v>
      </c>
      <c r="BR17" s="76">
        <f t="shared" si="57"/>
        <v>0</v>
      </c>
      <c r="BS17" s="80">
        <f t="shared" si="58"/>
        <v>0</v>
      </c>
      <c r="BT17" s="76">
        <f t="shared" si="59"/>
        <v>0</v>
      </c>
      <c r="BU17" s="77">
        <f t="shared" si="60"/>
        <v>0</v>
      </c>
      <c r="BV17" s="82">
        <f t="shared" si="61"/>
        <v>0</v>
      </c>
      <c r="BW17" s="76">
        <f t="shared" si="62"/>
        <v>0</v>
      </c>
      <c r="BX17" s="80">
        <f t="shared" si="63"/>
        <v>0</v>
      </c>
      <c r="BY17" s="76">
        <f t="shared" si="64"/>
        <v>0</v>
      </c>
      <c r="BZ17" s="81">
        <f t="shared" si="65"/>
        <v>0</v>
      </c>
      <c r="CA17" s="79"/>
      <c r="CB17" s="75">
        <f>9*20</f>
        <v>180</v>
      </c>
      <c r="CC17" s="83">
        <v>0</v>
      </c>
      <c r="CD17" s="80">
        <f t="shared" si="67"/>
        <v>0</v>
      </c>
      <c r="CE17" s="83">
        <v>9</v>
      </c>
      <c r="CF17" s="80">
        <f t="shared" si="68"/>
        <v>1</v>
      </c>
      <c r="CG17" s="76">
        <f>1*20</f>
        <v>20</v>
      </c>
      <c r="CH17" s="83">
        <v>1</v>
      </c>
      <c r="CI17" s="80">
        <f t="shared" si="69"/>
        <v>1</v>
      </c>
      <c r="CJ17" s="83">
        <v>1</v>
      </c>
      <c r="CK17" s="80">
        <f t="shared" si="70"/>
        <v>1</v>
      </c>
      <c r="CL17" s="76"/>
      <c r="CM17" s="84"/>
      <c r="CN17" s="80">
        <f t="shared" si="71"/>
        <v>0</v>
      </c>
      <c r="CO17" s="84"/>
      <c r="CP17" s="80">
        <f t="shared" si="72"/>
        <v>0</v>
      </c>
      <c r="CQ17" s="76"/>
      <c r="CR17" s="84"/>
      <c r="CS17" s="80">
        <f t="shared" si="73"/>
        <v>0</v>
      </c>
      <c r="CT17" s="84"/>
      <c r="CU17" s="81">
        <f t="shared" si="74"/>
        <v>0</v>
      </c>
      <c r="CV17" s="75">
        <f t="shared" ref="CV17:FD28" si="141">4*20</f>
        <v>80</v>
      </c>
      <c r="CW17" s="83">
        <v>1</v>
      </c>
      <c r="CX17" s="80">
        <f t="shared" si="76"/>
        <v>0.25</v>
      </c>
      <c r="CY17" s="83">
        <v>1</v>
      </c>
      <c r="CZ17" s="80">
        <f t="shared" si="77"/>
        <v>0.25</v>
      </c>
      <c r="DA17" s="76"/>
      <c r="DB17" s="84"/>
      <c r="DC17" s="80">
        <f t="shared" si="78"/>
        <v>0</v>
      </c>
      <c r="DD17" s="84"/>
      <c r="DE17" s="80">
        <f t="shared" si="79"/>
        <v>0</v>
      </c>
      <c r="DF17" s="76"/>
      <c r="DG17" s="84"/>
      <c r="DH17" s="80">
        <f t="shared" si="80"/>
        <v>0</v>
      </c>
      <c r="DI17" s="84"/>
      <c r="DJ17" s="80">
        <f t="shared" si="81"/>
        <v>0</v>
      </c>
      <c r="DK17" s="76"/>
      <c r="DL17" s="84"/>
      <c r="DM17" s="80">
        <f t="shared" si="82"/>
        <v>0</v>
      </c>
      <c r="DN17" s="84"/>
      <c r="DO17" s="81">
        <f t="shared" si="83"/>
        <v>0</v>
      </c>
      <c r="DP17" s="75"/>
      <c r="DQ17" s="84"/>
      <c r="DR17" s="80">
        <f t="shared" si="84"/>
        <v>0</v>
      </c>
      <c r="DS17" s="84"/>
      <c r="DT17" s="80">
        <f t="shared" si="85"/>
        <v>0</v>
      </c>
      <c r="DU17" s="76"/>
      <c r="DV17" s="84"/>
      <c r="DW17" s="80">
        <f t="shared" si="86"/>
        <v>0</v>
      </c>
      <c r="DX17" s="84"/>
      <c r="DY17" s="80">
        <f t="shared" si="87"/>
        <v>0</v>
      </c>
      <c r="DZ17" s="76"/>
      <c r="EA17" s="84"/>
      <c r="EB17" s="80">
        <f t="shared" si="88"/>
        <v>0</v>
      </c>
      <c r="EC17" s="84"/>
      <c r="ED17" s="80">
        <f t="shared" si="89"/>
        <v>0</v>
      </c>
      <c r="EE17" s="76"/>
      <c r="EF17" s="84"/>
      <c r="EG17" s="80">
        <f t="shared" si="90"/>
        <v>0</v>
      </c>
      <c r="EH17" s="84"/>
      <c r="EI17" s="81">
        <f t="shared" si="91"/>
        <v>0</v>
      </c>
      <c r="EJ17" s="75"/>
      <c r="EK17" s="84"/>
      <c r="EL17" s="80">
        <f t="shared" si="92"/>
        <v>0</v>
      </c>
      <c r="EM17" s="84"/>
      <c r="EN17" s="80">
        <f t="shared" si="93"/>
        <v>0</v>
      </c>
      <c r="EO17" s="76"/>
      <c r="EP17" s="84"/>
      <c r="EQ17" s="80">
        <f t="shared" si="94"/>
        <v>0</v>
      </c>
      <c r="ER17" s="84"/>
      <c r="ES17" s="80">
        <f t="shared" si="95"/>
        <v>0</v>
      </c>
      <c r="ET17" s="76"/>
      <c r="EU17" s="84"/>
      <c r="EV17" s="80">
        <f t="shared" si="96"/>
        <v>0</v>
      </c>
      <c r="EW17" s="84"/>
      <c r="EX17" s="80">
        <f t="shared" si="97"/>
        <v>0</v>
      </c>
      <c r="EY17" s="76"/>
      <c r="EZ17" s="84"/>
      <c r="FA17" s="80">
        <f t="shared" si="98"/>
        <v>0</v>
      </c>
      <c r="FB17" s="84"/>
      <c r="FC17" s="81">
        <f t="shared" si="99"/>
        <v>0</v>
      </c>
      <c r="FD17" s="75"/>
      <c r="FE17" s="84"/>
      <c r="FF17" s="80">
        <f t="shared" si="101"/>
        <v>0</v>
      </c>
      <c r="FG17" s="84"/>
      <c r="FH17" s="80">
        <f t="shared" si="102"/>
        <v>0</v>
      </c>
      <c r="FI17" s="76"/>
      <c r="FJ17" s="84"/>
      <c r="FK17" s="80">
        <f t="shared" si="103"/>
        <v>0</v>
      </c>
      <c r="FL17" s="84"/>
      <c r="FM17" s="80">
        <f t="shared" si="104"/>
        <v>0</v>
      </c>
      <c r="FN17" s="76"/>
      <c r="FO17" s="84"/>
      <c r="FP17" s="80">
        <f t="shared" si="105"/>
        <v>0</v>
      </c>
      <c r="FQ17" s="84"/>
      <c r="FR17" s="80">
        <f t="shared" si="106"/>
        <v>0</v>
      </c>
      <c r="FS17" s="76"/>
      <c r="FT17" s="84"/>
      <c r="FU17" s="80">
        <f t="shared" si="107"/>
        <v>0</v>
      </c>
      <c r="FV17" s="84"/>
      <c r="FW17" s="81">
        <f t="shared" si="108"/>
        <v>0</v>
      </c>
      <c r="FX17" s="75"/>
      <c r="FY17" s="84"/>
      <c r="FZ17" s="80">
        <f t="shared" si="109"/>
        <v>0</v>
      </c>
      <c r="GA17" s="84"/>
      <c r="GB17" s="80">
        <f t="shared" si="110"/>
        <v>0</v>
      </c>
      <c r="GC17" s="76"/>
      <c r="GD17" s="84"/>
      <c r="GE17" s="80">
        <f t="shared" si="111"/>
        <v>0</v>
      </c>
      <c r="GF17" s="84"/>
      <c r="GG17" s="80">
        <f t="shared" si="112"/>
        <v>0</v>
      </c>
      <c r="GH17" s="76"/>
      <c r="GI17" s="84"/>
      <c r="GJ17" s="80">
        <f t="shared" si="113"/>
        <v>0</v>
      </c>
      <c r="GK17" s="84"/>
      <c r="GL17" s="80">
        <f t="shared" si="114"/>
        <v>0</v>
      </c>
      <c r="GM17" s="76"/>
      <c r="GN17" s="84"/>
      <c r="GO17" s="80">
        <f t="shared" si="115"/>
        <v>0</v>
      </c>
      <c r="GP17" s="84"/>
      <c r="GQ17" s="81">
        <f t="shared" si="116"/>
        <v>0</v>
      </c>
      <c r="GR17" s="75"/>
      <c r="GS17" s="84"/>
      <c r="GT17" s="80">
        <f t="shared" si="117"/>
        <v>0</v>
      </c>
      <c r="GU17" s="84"/>
      <c r="GV17" s="80">
        <f t="shared" si="118"/>
        <v>0</v>
      </c>
      <c r="GW17" s="76"/>
      <c r="GX17" s="84"/>
      <c r="GY17" s="80">
        <f t="shared" si="119"/>
        <v>0</v>
      </c>
      <c r="GZ17" s="84"/>
      <c r="HA17" s="77">
        <f t="shared" si="120"/>
        <v>0</v>
      </c>
      <c r="HB17" s="82"/>
      <c r="HC17" s="84"/>
      <c r="HD17" s="80">
        <f t="shared" si="121"/>
        <v>0</v>
      </c>
      <c r="HE17" s="84"/>
      <c r="HF17" s="80">
        <f t="shared" si="122"/>
        <v>0</v>
      </c>
      <c r="HG17" s="76"/>
      <c r="HH17" s="84"/>
      <c r="HI17" s="80">
        <f t="shared" si="123"/>
        <v>0</v>
      </c>
      <c r="HJ17" s="84"/>
      <c r="HK17" s="81">
        <f t="shared" si="124"/>
        <v>0</v>
      </c>
      <c r="HL17" s="75"/>
      <c r="HM17" s="84"/>
      <c r="HN17" s="80">
        <f t="shared" si="125"/>
        <v>0</v>
      </c>
      <c r="HO17" s="84"/>
      <c r="HP17" s="80">
        <f t="shared" si="126"/>
        <v>0</v>
      </c>
      <c r="HQ17" s="76"/>
      <c r="HR17" s="84"/>
      <c r="HS17" s="80">
        <f t="shared" si="127"/>
        <v>0</v>
      </c>
      <c r="HT17" s="84"/>
      <c r="HU17" s="80">
        <f t="shared" si="128"/>
        <v>0</v>
      </c>
      <c r="HV17" s="76"/>
      <c r="HW17" s="84"/>
      <c r="HX17" s="80">
        <f t="shared" si="129"/>
        <v>0</v>
      </c>
      <c r="HY17" s="84"/>
      <c r="HZ17" s="80">
        <f t="shared" si="130"/>
        <v>0</v>
      </c>
      <c r="IA17" s="76"/>
      <c r="IB17" s="84"/>
      <c r="IC17" s="80">
        <f t="shared" si="131"/>
        <v>0</v>
      </c>
      <c r="ID17" s="84"/>
      <c r="IE17" s="85">
        <f t="shared" si="132"/>
        <v>0</v>
      </c>
      <c r="IF17" s="1214" t="s">
        <v>129</v>
      </c>
      <c r="IG17" s="87"/>
    </row>
    <row r="18" spans="1:241" ht="25.5" hidden="1" x14ac:dyDescent="0.25">
      <c r="A18" s="63">
        <v>14</v>
      </c>
      <c r="B18" s="64" t="s">
        <v>130</v>
      </c>
      <c r="C18" s="65">
        <v>215085</v>
      </c>
      <c r="D18" s="66">
        <v>931004</v>
      </c>
      <c r="E18" s="67" t="s">
        <v>89</v>
      </c>
      <c r="F18" s="88" t="s">
        <v>131</v>
      </c>
      <c r="G18" s="89">
        <v>6</v>
      </c>
      <c r="H18" s="70">
        <v>0.3</v>
      </c>
      <c r="I18" s="71">
        <f>(40+80+40+60+90)/5</f>
        <v>62</v>
      </c>
      <c r="J18" s="72">
        <v>38</v>
      </c>
      <c r="K18" s="73">
        <f t="shared" si="0"/>
        <v>760</v>
      </c>
      <c r="L18" s="74">
        <f t="shared" si="1"/>
        <v>760</v>
      </c>
      <c r="M18" s="113">
        <f t="shared" si="2"/>
        <v>4</v>
      </c>
      <c r="N18" s="114">
        <f t="shared" si="3"/>
        <v>20</v>
      </c>
      <c r="O18" s="77">
        <f t="shared" si="4"/>
        <v>0.10526315789473684</v>
      </c>
      <c r="P18" s="78">
        <f t="shared" si="5"/>
        <v>0.52631578947368418</v>
      </c>
      <c r="Q18" s="79"/>
      <c r="R18" s="75">
        <f t="shared" si="6"/>
        <v>420</v>
      </c>
      <c r="S18" s="76">
        <f t="shared" si="7"/>
        <v>0</v>
      </c>
      <c r="T18" s="80">
        <f t="shared" si="8"/>
        <v>0</v>
      </c>
      <c r="U18" s="76">
        <f t="shared" si="9"/>
        <v>5</v>
      </c>
      <c r="V18" s="80">
        <f t="shared" si="10"/>
        <v>0.23809523809523808</v>
      </c>
      <c r="W18" s="76">
        <f t="shared" si="11"/>
        <v>300</v>
      </c>
      <c r="X18" s="76">
        <f t="shared" si="12"/>
        <v>3</v>
      </c>
      <c r="Y18" s="80">
        <f t="shared" si="13"/>
        <v>0.2</v>
      </c>
      <c r="Z18" s="76">
        <f t="shared" si="14"/>
        <v>14</v>
      </c>
      <c r="AA18" s="80">
        <f t="shared" si="15"/>
        <v>0.93333333333333335</v>
      </c>
      <c r="AB18" s="76">
        <f t="shared" si="16"/>
        <v>40</v>
      </c>
      <c r="AC18" s="76">
        <f t="shared" si="17"/>
        <v>1</v>
      </c>
      <c r="AD18" s="80">
        <f t="shared" si="18"/>
        <v>0.5</v>
      </c>
      <c r="AE18" s="76">
        <f t="shared" si="19"/>
        <v>1</v>
      </c>
      <c r="AF18" s="80">
        <f t="shared" si="20"/>
        <v>0.5</v>
      </c>
      <c r="AG18" s="76">
        <f t="shared" si="21"/>
        <v>0</v>
      </c>
      <c r="AH18" s="76">
        <f t="shared" si="22"/>
        <v>0</v>
      </c>
      <c r="AI18" s="80">
        <f t="shared" si="23"/>
        <v>0</v>
      </c>
      <c r="AJ18" s="76">
        <f t="shared" si="24"/>
        <v>0</v>
      </c>
      <c r="AK18" s="81">
        <f t="shared" si="25"/>
        <v>0</v>
      </c>
      <c r="AL18" s="79"/>
      <c r="AM18" s="75">
        <f t="shared" si="26"/>
        <v>300</v>
      </c>
      <c r="AN18" s="76">
        <f t="shared" si="27"/>
        <v>3</v>
      </c>
      <c r="AO18" s="80">
        <f t="shared" si="28"/>
        <v>0.2</v>
      </c>
      <c r="AP18" s="76">
        <f t="shared" si="29"/>
        <v>13</v>
      </c>
      <c r="AQ18" s="77">
        <f t="shared" si="30"/>
        <v>0.8666666666666667</v>
      </c>
      <c r="AR18" s="82">
        <f t="shared" si="31"/>
        <v>300</v>
      </c>
      <c r="AS18" s="76">
        <f t="shared" si="32"/>
        <v>1</v>
      </c>
      <c r="AT18" s="80">
        <f t="shared" si="33"/>
        <v>6.6666666666666666E-2</v>
      </c>
      <c r="AU18" s="76">
        <f t="shared" si="34"/>
        <v>5</v>
      </c>
      <c r="AV18" s="77">
        <f t="shared" si="35"/>
        <v>0.33333333333333331</v>
      </c>
      <c r="AW18" s="82">
        <f t="shared" si="36"/>
        <v>160</v>
      </c>
      <c r="AX18" s="76">
        <f t="shared" si="37"/>
        <v>0</v>
      </c>
      <c r="AY18" s="80">
        <f t="shared" si="38"/>
        <v>0</v>
      </c>
      <c r="AZ18" s="76">
        <f t="shared" si="39"/>
        <v>2</v>
      </c>
      <c r="BA18" s="77">
        <f t="shared" si="40"/>
        <v>0.25</v>
      </c>
      <c r="BB18" s="82">
        <f t="shared" si="41"/>
        <v>0</v>
      </c>
      <c r="BC18" s="76">
        <f t="shared" si="42"/>
        <v>0</v>
      </c>
      <c r="BD18" s="80">
        <f t="shared" si="43"/>
        <v>0</v>
      </c>
      <c r="BE18" s="76">
        <f t="shared" si="44"/>
        <v>0</v>
      </c>
      <c r="BF18" s="77">
        <f t="shared" si="45"/>
        <v>0</v>
      </c>
      <c r="BG18" s="82">
        <f t="shared" si="46"/>
        <v>0</v>
      </c>
      <c r="BH18" s="76">
        <f t="shared" si="47"/>
        <v>0</v>
      </c>
      <c r="BI18" s="80">
        <f t="shared" si="48"/>
        <v>0</v>
      </c>
      <c r="BJ18" s="76">
        <f t="shared" si="49"/>
        <v>0</v>
      </c>
      <c r="BK18" s="77">
        <f t="shared" si="50"/>
        <v>0</v>
      </c>
      <c r="BL18" s="82">
        <f t="shared" si="51"/>
        <v>0</v>
      </c>
      <c r="BM18" s="76">
        <f t="shared" si="52"/>
        <v>0</v>
      </c>
      <c r="BN18" s="80">
        <f t="shared" si="53"/>
        <v>0</v>
      </c>
      <c r="BO18" s="76">
        <f t="shared" si="54"/>
        <v>0</v>
      </c>
      <c r="BP18" s="77">
        <f t="shared" si="55"/>
        <v>0</v>
      </c>
      <c r="BQ18" s="82">
        <f t="shared" si="56"/>
        <v>0</v>
      </c>
      <c r="BR18" s="76">
        <f t="shared" si="57"/>
        <v>0</v>
      </c>
      <c r="BS18" s="80">
        <f t="shared" si="58"/>
        <v>0</v>
      </c>
      <c r="BT18" s="76">
        <f t="shared" si="59"/>
        <v>0</v>
      </c>
      <c r="BU18" s="77">
        <f t="shared" si="60"/>
        <v>0</v>
      </c>
      <c r="BV18" s="82">
        <f t="shared" si="61"/>
        <v>0</v>
      </c>
      <c r="BW18" s="76">
        <f t="shared" si="62"/>
        <v>0</v>
      </c>
      <c r="BX18" s="80">
        <f t="shared" si="63"/>
        <v>0</v>
      </c>
      <c r="BY18" s="76">
        <f t="shared" si="64"/>
        <v>0</v>
      </c>
      <c r="BZ18" s="81">
        <f t="shared" si="65"/>
        <v>0</v>
      </c>
      <c r="CA18" s="79"/>
      <c r="CB18" s="75">
        <f>3*20</f>
        <v>60</v>
      </c>
      <c r="CC18" s="83">
        <v>0</v>
      </c>
      <c r="CD18" s="80">
        <f t="shared" si="67"/>
        <v>0</v>
      </c>
      <c r="CE18" s="83">
        <v>3</v>
      </c>
      <c r="CF18" s="80">
        <f t="shared" si="68"/>
        <v>1</v>
      </c>
      <c r="CG18" s="76">
        <f t="shared" ref="CG18:CV52" si="142">11*20</f>
        <v>220</v>
      </c>
      <c r="CH18" s="83">
        <v>3</v>
      </c>
      <c r="CI18" s="80">
        <f t="shared" si="69"/>
        <v>0.27272727272727271</v>
      </c>
      <c r="CJ18" s="83">
        <v>10</v>
      </c>
      <c r="CK18" s="80">
        <f t="shared" si="70"/>
        <v>0.90909090909090906</v>
      </c>
      <c r="CL18" s="76">
        <f>1*20</f>
        <v>20</v>
      </c>
      <c r="CM18" s="83">
        <v>0</v>
      </c>
      <c r="CN18" s="80">
        <f t="shared" si="71"/>
        <v>0</v>
      </c>
      <c r="CO18" s="83">
        <v>0</v>
      </c>
      <c r="CP18" s="80">
        <f t="shared" si="72"/>
        <v>0</v>
      </c>
      <c r="CQ18" s="76"/>
      <c r="CR18" s="84"/>
      <c r="CS18" s="80">
        <f t="shared" si="73"/>
        <v>0</v>
      </c>
      <c r="CT18" s="84"/>
      <c r="CU18" s="81">
        <f t="shared" si="74"/>
        <v>0</v>
      </c>
      <c r="CV18" s="75">
        <f t="shared" ref="CV18:DA67" si="143">10*20</f>
        <v>200</v>
      </c>
      <c r="CW18" s="83">
        <v>0</v>
      </c>
      <c r="CX18" s="80">
        <f t="shared" si="76"/>
        <v>0</v>
      </c>
      <c r="CY18" s="83">
        <v>0</v>
      </c>
      <c r="CZ18" s="80">
        <f t="shared" si="77"/>
        <v>0</v>
      </c>
      <c r="DA18" s="76">
        <f t="shared" si="141"/>
        <v>80</v>
      </c>
      <c r="DB18" s="83">
        <v>0</v>
      </c>
      <c r="DC18" s="80">
        <f t="shared" si="78"/>
        <v>0</v>
      </c>
      <c r="DD18" s="83">
        <v>4</v>
      </c>
      <c r="DE18" s="80">
        <f t="shared" si="79"/>
        <v>1</v>
      </c>
      <c r="DF18" s="76">
        <f t="shared" si="138"/>
        <v>20</v>
      </c>
      <c r="DG18" s="83">
        <v>1</v>
      </c>
      <c r="DH18" s="80">
        <f t="shared" si="80"/>
        <v>1</v>
      </c>
      <c r="DI18" s="83">
        <v>1</v>
      </c>
      <c r="DJ18" s="80">
        <f t="shared" si="81"/>
        <v>1</v>
      </c>
      <c r="DK18" s="76"/>
      <c r="DL18" s="84"/>
      <c r="DM18" s="80">
        <f t="shared" si="82"/>
        <v>0</v>
      </c>
      <c r="DN18" s="84"/>
      <c r="DO18" s="81">
        <f t="shared" si="83"/>
        <v>0</v>
      </c>
      <c r="DP18" s="75">
        <f t="shared" ref="DP18:FD133" si="144">8*20</f>
        <v>160</v>
      </c>
      <c r="DQ18" s="83">
        <v>0</v>
      </c>
      <c r="DR18" s="80">
        <f t="shared" si="84"/>
        <v>0</v>
      </c>
      <c r="DS18" s="83">
        <v>2</v>
      </c>
      <c r="DT18" s="80">
        <f t="shared" si="85"/>
        <v>0.25</v>
      </c>
      <c r="DU18" s="76"/>
      <c r="DV18" s="84"/>
      <c r="DW18" s="80">
        <f t="shared" si="86"/>
        <v>0</v>
      </c>
      <c r="DX18" s="84"/>
      <c r="DY18" s="80">
        <f t="shared" si="87"/>
        <v>0</v>
      </c>
      <c r="DZ18" s="76"/>
      <c r="EA18" s="84"/>
      <c r="EB18" s="80">
        <f t="shared" si="88"/>
        <v>0</v>
      </c>
      <c r="EC18" s="84"/>
      <c r="ED18" s="80">
        <f t="shared" si="89"/>
        <v>0</v>
      </c>
      <c r="EE18" s="76"/>
      <c r="EF18" s="84"/>
      <c r="EG18" s="80">
        <f t="shared" si="90"/>
        <v>0</v>
      </c>
      <c r="EH18" s="84"/>
      <c r="EI18" s="81">
        <f t="shared" si="91"/>
        <v>0</v>
      </c>
      <c r="EJ18" s="75"/>
      <c r="EK18" s="84"/>
      <c r="EL18" s="80">
        <f t="shared" si="92"/>
        <v>0</v>
      </c>
      <c r="EM18" s="84"/>
      <c r="EN18" s="80">
        <f t="shared" si="93"/>
        <v>0</v>
      </c>
      <c r="EO18" s="76"/>
      <c r="EP18" s="84"/>
      <c r="EQ18" s="80">
        <f t="shared" si="94"/>
        <v>0</v>
      </c>
      <c r="ER18" s="84"/>
      <c r="ES18" s="80">
        <f t="shared" si="95"/>
        <v>0</v>
      </c>
      <c r="ET18" s="76"/>
      <c r="EU18" s="84"/>
      <c r="EV18" s="80">
        <f t="shared" si="96"/>
        <v>0</v>
      </c>
      <c r="EW18" s="84"/>
      <c r="EX18" s="80">
        <f t="shared" si="97"/>
        <v>0</v>
      </c>
      <c r="EY18" s="76"/>
      <c r="EZ18" s="84"/>
      <c r="FA18" s="80">
        <f t="shared" si="98"/>
        <v>0</v>
      </c>
      <c r="FB18" s="84"/>
      <c r="FC18" s="81">
        <f t="shared" si="99"/>
        <v>0</v>
      </c>
      <c r="FD18" s="75"/>
      <c r="FE18" s="84"/>
      <c r="FF18" s="80">
        <f t="shared" si="101"/>
        <v>0</v>
      </c>
      <c r="FG18" s="84"/>
      <c r="FH18" s="80">
        <f t="shared" si="102"/>
        <v>0</v>
      </c>
      <c r="FI18" s="76"/>
      <c r="FJ18" s="84"/>
      <c r="FK18" s="80">
        <f t="shared" si="103"/>
        <v>0</v>
      </c>
      <c r="FL18" s="84"/>
      <c r="FM18" s="80">
        <f t="shared" si="104"/>
        <v>0</v>
      </c>
      <c r="FN18" s="76"/>
      <c r="FO18" s="84"/>
      <c r="FP18" s="80">
        <f t="shared" si="105"/>
        <v>0</v>
      </c>
      <c r="FQ18" s="84"/>
      <c r="FR18" s="80">
        <f t="shared" si="106"/>
        <v>0</v>
      </c>
      <c r="FS18" s="76"/>
      <c r="FT18" s="84"/>
      <c r="FU18" s="80">
        <f t="shared" si="107"/>
        <v>0</v>
      </c>
      <c r="FV18" s="84"/>
      <c r="FW18" s="81">
        <f t="shared" si="108"/>
        <v>0</v>
      </c>
      <c r="FX18" s="75"/>
      <c r="FY18" s="84"/>
      <c r="FZ18" s="80">
        <f t="shared" si="109"/>
        <v>0</v>
      </c>
      <c r="GA18" s="84"/>
      <c r="GB18" s="80">
        <f t="shared" si="110"/>
        <v>0</v>
      </c>
      <c r="GC18" s="76"/>
      <c r="GD18" s="84"/>
      <c r="GE18" s="80">
        <f t="shared" si="111"/>
        <v>0</v>
      </c>
      <c r="GF18" s="84"/>
      <c r="GG18" s="80">
        <f t="shared" si="112"/>
        <v>0</v>
      </c>
      <c r="GH18" s="76"/>
      <c r="GI18" s="84"/>
      <c r="GJ18" s="80">
        <f t="shared" si="113"/>
        <v>0</v>
      </c>
      <c r="GK18" s="84"/>
      <c r="GL18" s="80">
        <f t="shared" si="114"/>
        <v>0</v>
      </c>
      <c r="GM18" s="76"/>
      <c r="GN18" s="84"/>
      <c r="GO18" s="80">
        <f t="shared" si="115"/>
        <v>0</v>
      </c>
      <c r="GP18" s="84"/>
      <c r="GQ18" s="81">
        <f t="shared" si="116"/>
        <v>0</v>
      </c>
      <c r="GR18" s="75"/>
      <c r="GS18" s="84"/>
      <c r="GT18" s="80">
        <f t="shared" si="117"/>
        <v>0</v>
      </c>
      <c r="GU18" s="84"/>
      <c r="GV18" s="80">
        <f t="shared" si="118"/>
        <v>0</v>
      </c>
      <c r="GW18" s="76"/>
      <c r="GX18" s="84"/>
      <c r="GY18" s="80">
        <f t="shared" si="119"/>
        <v>0</v>
      </c>
      <c r="GZ18" s="84"/>
      <c r="HA18" s="77">
        <f t="shared" si="120"/>
        <v>0</v>
      </c>
      <c r="HB18" s="82"/>
      <c r="HC18" s="84"/>
      <c r="HD18" s="80">
        <f t="shared" si="121"/>
        <v>0</v>
      </c>
      <c r="HE18" s="84"/>
      <c r="HF18" s="80">
        <f t="shared" si="122"/>
        <v>0</v>
      </c>
      <c r="HG18" s="76"/>
      <c r="HH18" s="84"/>
      <c r="HI18" s="80">
        <f t="shared" si="123"/>
        <v>0</v>
      </c>
      <c r="HJ18" s="84"/>
      <c r="HK18" s="81">
        <f t="shared" si="124"/>
        <v>0</v>
      </c>
      <c r="HL18" s="75"/>
      <c r="HM18" s="84"/>
      <c r="HN18" s="80">
        <f t="shared" si="125"/>
        <v>0</v>
      </c>
      <c r="HO18" s="84"/>
      <c r="HP18" s="80">
        <f t="shared" si="126"/>
        <v>0</v>
      </c>
      <c r="HQ18" s="76"/>
      <c r="HR18" s="84"/>
      <c r="HS18" s="80">
        <f t="shared" si="127"/>
        <v>0</v>
      </c>
      <c r="HT18" s="84"/>
      <c r="HU18" s="80">
        <f t="shared" si="128"/>
        <v>0</v>
      </c>
      <c r="HV18" s="76"/>
      <c r="HW18" s="84"/>
      <c r="HX18" s="80">
        <f t="shared" si="129"/>
        <v>0</v>
      </c>
      <c r="HY18" s="84"/>
      <c r="HZ18" s="80">
        <f t="shared" si="130"/>
        <v>0</v>
      </c>
      <c r="IA18" s="76"/>
      <c r="IB18" s="84"/>
      <c r="IC18" s="80">
        <f t="shared" si="131"/>
        <v>0</v>
      </c>
      <c r="ID18" s="84"/>
      <c r="IE18" s="85">
        <f t="shared" si="132"/>
        <v>0</v>
      </c>
      <c r="IF18" s="1214" t="s">
        <v>132</v>
      </c>
      <c r="IG18" s="87"/>
    </row>
    <row r="19" spans="1:241" ht="38.25" hidden="1" x14ac:dyDescent="0.25">
      <c r="A19" s="124">
        <v>15</v>
      </c>
      <c r="B19" s="125" t="s">
        <v>133</v>
      </c>
      <c r="C19" s="126">
        <v>215290</v>
      </c>
      <c r="D19" s="127">
        <v>931004</v>
      </c>
      <c r="E19" s="128" t="s">
        <v>89</v>
      </c>
      <c r="F19" s="129" t="s">
        <v>96</v>
      </c>
      <c r="G19" s="123">
        <v>6</v>
      </c>
      <c r="H19" s="130">
        <v>0.75</v>
      </c>
      <c r="I19" s="131">
        <f>(26+50+40+12+20)/5</f>
        <v>29.6</v>
      </c>
      <c r="J19" s="132">
        <v>102</v>
      </c>
      <c r="K19" s="133">
        <f>J19*40</f>
        <v>4080</v>
      </c>
      <c r="L19" s="134">
        <f t="shared" si="1"/>
        <v>4080</v>
      </c>
      <c r="M19" s="135">
        <f t="shared" si="2"/>
        <v>8</v>
      </c>
      <c r="N19" s="136">
        <f t="shared" si="3"/>
        <v>73</v>
      </c>
      <c r="O19" s="137">
        <f t="shared" si="4"/>
        <v>7.8431372549019607E-2</v>
      </c>
      <c r="P19" s="138">
        <f t="shared" si="5"/>
        <v>0.71568627450980393</v>
      </c>
      <c r="Q19" s="79"/>
      <c r="R19" s="139">
        <f t="shared" si="6"/>
        <v>3800</v>
      </c>
      <c r="S19" s="140">
        <f t="shared" si="7"/>
        <v>3</v>
      </c>
      <c r="T19" s="141">
        <f>IF(R19=0,0,S19/(R19/40))</f>
        <v>3.1578947368421054E-2</v>
      </c>
      <c r="U19" s="140">
        <f t="shared" si="9"/>
        <v>66</v>
      </c>
      <c r="V19" s="141">
        <f>IF(R19=0,0,U19/(R19/40))</f>
        <v>0.69473684210526321</v>
      </c>
      <c r="W19" s="140">
        <f t="shared" si="11"/>
        <v>280</v>
      </c>
      <c r="X19" s="140">
        <f t="shared" si="12"/>
        <v>5</v>
      </c>
      <c r="Y19" s="141">
        <f>IF(W19=0,0,X19/(W19/40))</f>
        <v>0.7142857142857143</v>
      </c>
      <c r="Z19" s="140">
        <f t="shared" si="14"/>
        <v>7</v>
      </c>
      <c r="AA19" s="141">
        <f>IF(W19=0,0,Z19/(W19/40))</f>
        <v>1</v>
      </c>
      <c r="AB19" s="140">
        <f t="shared" si="16"/>
        <v>0</v>
      </c>
      <c r="AC19" s="140">
        <f t="shared" si="17"/>
        <v>0</v>
      </c>
      <c r="AD19" s="141">
        <f>IF(AB19=0,0,AC19/(AB19/40))</f>
        <v>0</v>
      </c>
      <c r="AE19" s="140">
        <f t="shared" si="19"/>
        <v>0</v>
      </c>
      <c r="AF19" s="141">
        <f>IF(AB19=0,0,AE19/(AB19/40))</f>
        <v>0</v>
      </c>
      <c r="AG19" s="140">
        <f t="shared" si="21"/>
        <v>0</v>
      </c>
      <c r="AH19" s="140">
        <f t="shared" si="22"/>
        <v>0</v>
      </c>
      <c r="AI19" s="141">
        <f>IF(AG19=0,0,AH19/(AG19/40))</f>
        <v>0</v>
      </c>
      <c r="AJ19" s="140">
        <f t="shared" si="24"/>
        <v>0</v>
      </c>
      <c r="AK19" s="142">
        <f>IF(AG19=0,0,AJ19/(AG19/40))</f>
        <v>0</v>
      </c>
      <c r="AL19" s="79"/>
      <c r="AM19" s="139">
        <f t="shared" si="26"/>
        <v>0</v>
      </c>
      <c r="AN19" s="140">
        <f t="shared" si="27"/>
        <v>0</v>
      </c>
      <c r="AO19" s="141">
        <f>IF(AM19=0,0,AN19/(AM19/40))</f>
        <v>0</v>
      </c>
      <c r="AP19" s="140">
        <f t="shared" si="29"/>
        <v>0</v>
      </c>
      <c r="AQ19" s="137">
        <f>IF(AM19=0,0,AP19/(AM19/40))</f>
        <v>0</v>
      </c>
      <c r="AR19" s="143">
        <f t="shared" si="31"/>
        <v>4080</v>
      </c>
      <c r="AS19" s="140">
        <f t="shared" si="32"/>
        <v>8</v>
      </c>
      <c r="AT19" s="141">
        <f>IF(AR19=0,0,AS19/(AR19/40))</f>
        <v>7.8431372549019607E-2</v>
      </c>
      <c r="AU19" s="140">
        <f t="shared" si="34"/>
        <v>73</v>
      </c>
      <c r="AV19" s="137">
        <f>IF(AR19=0,0,AU19/(AR19/40))</f>
        <v>0.71568627450980393</v>
      </c>
      <c r="AW19" s="143">
        <f t="shared" si="36"/>
        <v>0</v>
      </c>
      <c r="AX19" s="140">
        <f t="shared" si="37"/>
        <v>0</v>
      </c>
      <c r="AY19" s="141">
        <f>IF(AW19=0,0,AX19/(AW19/40))</f>
        <v>0</v>
      </c>
      <c r="AZ19" s="140">
        <f t="shared" si="39"/>
        <v>0</v>
      </c>
      <c r="BA19" s="137">
        <f>IF(AW19=0,0,AZ19/(AW19/40))</f>
        <v>0</v>
      </c>
      <c r="BB19" s="143">
        <f t="shared" si="41"/>
        <v>0</v>
      </c>
      <c r="BC19" s="140">
        <f t="shared" si="42"/>
        <v>0</v>
      </c>
      <c r="BD19" s="141">
        <f>IF(BB19=0,0,BC19/(BB19/40))</f>
        <v>0</v>
      </c>
      <c r="BE19" s="140">
        <f t="shared" si="44"/>
        <v>0</v>
      </c>
      <c r="BF19" s="137">
        <f>IF(BB19=0,0,BE19/(BB19/40))</f>
        <v>0</v>
      </c>
      <c r="BG19" s="143">
        <f t="shared" si="46"/>
        <v>0</v>
      </c>
      <c r="BH19" s="140">
        <f t="shared" si="47"/>
        <v>0</v>
      </c>
      <c r="BI19" s="141">
        <f>IF(BG19=0,0,BH19/(BG19/40))</f>
        <v>0</v>
      </c>
      <c r="BJ19" s="140">
        <f t="shared" si="49"/>
        <v>0</v>
      </c>
      <c r="BK19" s="137">
        <f>IF(BG19=0,0,BJ19/(BG19/40))</f>
        <v>0</v>
      </c>
      <c r="BL19" s="143">
        <f t="shared" si="51"/>
        <v>0</v>
      </c>
      <c r="BM19" s="140">
        <f t="shared" si="52"/>
        <v>0</v>
      </c>
      <c r="BN19" s="141">
        <f>IF(BL19=0,0,BM19/(BL19/40))</f>
        <v>0</v>
      </c>
      <c r="BO19" s="140">
        <f t="shared" si="54"/>
        <v>0</v>
      </c>
      <c r="BP19" s="137">
        <f>IF(BL19=0,0,BO19/(BL19/40))</f>
        <v>0</v>
      </c>
      <c r="BQ19" s="143">
        <f t="shared" si="56"/>
        <v>0</v>
      </c>
      <c r="BR19" s="140">
        <f t="shared" si="57"/>
        <v>0</v>
      </c>
      <c r="BS19" s="141">
        <f>IF(BQ19=0,0,BR19/(BQ19/40))</f>
        <v>0</v>
      </c>
      <c r="BT19" s="140">
        <f t="shared" si="59"/>
        <v>0</v>
      </c>
      <c r="BU19" s="137">
        <f>IF(BQ19=0,0,BT19/(BQ19/40))</f>
        <v>0</v>
      </c>
      <c r="BV19" s="143">
        <f t="shared" si="61"/>
        <v>0</v>
      </c>
      <c r="BW19" s="140">
        <f t="shared" si="62"/>
        <v>0</v>
      </c>
      <c r="BX19" s="141">
        <f>IF(BV19=0,0,BW19/(BV19/40))</f>
        <v>0</v>
      </c>
      <c r="BY19" s="140">
        <f t="shared" si="64"/>
        <v>0</v>
      </c>
      <c r="BZ19" s="142">
        <f>IF(BV19=0,0,BY19/(BV19/40))</f>
        <v>0</v>
      </c>
      <c r="CA19" s="79"/>
      <c r="CB19" s="139"/>
      <c r="CC19" s="84"/>
      <c r="CD19" s="141">
        <f>IF(CB19=0,0,CC19/(CB19/40))</f>
        <v>0</v>
      </c>
      <c r="CE19" s="84"/>
      <c r="CF19" s="141">
        <f>IF(CB19=0,0,CE19/(CB19/40))</f>
        <v>0</v>
      </c>
      <c r="CG19" s="140"/>
      <c r="CH19" s="84"/>
      <c r="CI19" s="141">
        <f>IF(CG19=0,0,CH19/(CG19/40))</f>
        <v>0</v>
      </c>
      <c r="CJ19" s="84"/>
      <c r="CK19" s="141">
        <f>IF(CG19=0,0,CJ19/(CG19/40))</f>
        <v>0</v>
      </c>
      <c r="CL19" s="140"/>
      <c r="CM19" s="84"/>
      <c r="CN19" s="141">
        <f>IF(CL19=0,0,CM19/(CL19/40))</f>
        <v>0</v>
      </c>
      <c r="CO19" s="84"/>
      <c r="CP19" s="141">
        <f>IF(CL19=0,0,CO19/(CL19/40))</f>
        <v>0</v>
      </c>
      <c r="CQ19" s="140"/>
      <c r="CR19" s="84"/>
      <c r="CS19" s="141">
        <f>IF(CQ19=0,0,CR19/(CQ19/40))</f>
        <v>0</v>
      </c>
      <c r="CT19" s="84"/>
      <c r="CU19" s="142">
        <f>IF(CQ19=0,0,CT19/(CQ19/40))</f>
        <v>0</v>
      </c>
      <c r="CV19" s="139">
        <f>95*40</f>
        <v>3800</v>
      </c>
      <c r="CW19" s="83">
        <v>3</v>
      </c>
      <c r="CX19" s="141">
        <f>IF(CV19=0,0,CW19/(CV19/40))</f>
        <v>3.1578947368421054E-2</v>
      </c>
      <c r="CY19" s="83">
        <v>66</v>
      </c>
      <c r="CZ19" s="141">
        <f>IF(CV19=0,0,CY19/(CV19/40))</f>
        <v>0.69473684210526321</v>
      </c>
      <c r="DA19" s="140">
        <f>7*40</f>
        <v>280</v>
      </c>
      <c r="DB19" s="83">
        <v>5</v>
      </c>
      <c r="DC19" s="141">
        <f>IF(DA19=0,0,DB19/(DA19/40))</f>
        <v>0.7142857142857143</v>
      </c>
      <c r="DD19" s="83">
        <v>7</v>
      </c>
      <c r="DE19" s="141">
        <f>IF(DA19=0,0,DD19/(DA19/40))</f>
        <v>1</v>
      </c>
      <c r="DF19" s="140"/>
      <c r="DG19" s="84"/>
      <c r="DH19" s="141">
        <f>IF(DF19=0,0,DG19/(DF19/40))</f>
        <v>0</v>
      </c>
      <c r="DI19" s="84"/>
      <c r="DJ19" s="141">
        <f>IF(DF19=0,0,DI19/(DF19/40))</f>
        <v>0</v>
      </c>
      <c r="DK19" s="140"/>
      <c r="DL19" s="84"/>
      <c r="DM19" s="141">
        <f>IF(DK19=0,0,DL19/(DK19/40))</f>
        <v>0</v>
      </c>
      <c r="DN19" s="84"/>
      <c r="DO19" s="142">
        <f>IF(DK19=0,0,DN19/(DK19/40))</f>
        <v>0</v>
      </c>
      <c r="DP19" s="139"/>
      <c r="DQ19" s="84"/>
      <c r="DR19" s="141">
        <f>IF(DP19=0,0,DQ19/(DP19/40))</f>
        <v>0</v>
      </c>
      <c r="DS19" s="84"/>
      <c r="DT19" s="141">
        <f>IF(DP19=0,0,DS19/(DP19/40))</f>
        <v>0</v>
      </c>
      <c r="DU19" s="140"/>
      <c r="DV19" s="84"/>
      <c r="DW19" s="141">
        <f>IF(DU19=0,0,DV19/(DU19/40))</f>
        <v>0</v>
      </c>
      <c r="DX19" s="84"/>
      <c r="DY19" s="141">
        <f>IF(DU19=0,0,DX19/(DU19/40))</f>
        <v>0</v>
      </c>
      <c r="DZ19" s="140"/>
      <c r="EA19" s="84"/>
      <c r="EB19" s="141">
        <f>IF(DZ19=0,0,EA19/(DZ19/40))</f>
        <v>0</v>
      </c>
      <c r="EC19" s="84"/>
      <c r="ED19" s="141">
        <f>IF(DZ19=0,0,EC19/(DZ19/40))</f>
        <v>0</v>
      </c>
      <c r="EE19" s="140"/>
      <c r="EF19" s="84"/>
      <c r="EG19" s="141">
        <f>IF(EE19=0,0,EF19/(EE19/40))</f>
        <v>0</v>
      </c>
      <c r="EH19" s="84"/>
      <c r="EI19" s="142">
        <f>IF(EE19=0,0,EH19/(EE19/40))</f>
        <v>0</v>
      </c>
      <c r="EJ19" s="139"/>
      <c r="EK19" s="84"/>
      <c r="EL19" s="141">
        <f>IF(EJ19=0,0,EK19/(EJ19/40))</f>
        <v>0</v>
      </c>
      <c r="EM19" s="84"/>
      <c r="EN19" s="141">
        <f>IF(EJ19=0,0,EM19/(EJ19/40))</f>
        <v>0</v>
      </c>
      <c r="EO19" s="140"/>
      <c r="EP19" s="84"/>
      <c r="EQ19" s="141">
        <f>IF(EO19=0,0,EP19/(EO19/40))</f>
        <v>0</v>
      </c>
      <c r="ER19" s="84"/>
      <c r="ES19" s="141">
        <f>IF(EO19=0,0,ER19/(EO19/40))</f>
        <v>0</v>
      </c>
      <c r="ET19" s="140"/>
      <c r="EU19" s="84"/>
      <c r="EV19" s="141">
        <f>IF(ET19=0,0,EU19/(ET19/40))</f>
        <v>0</v>
      </c>
      <c r="EW19" s="84"/>
      <c r="EX19" s="141">
        <f>IF(ET19=0,0,EW19/(ET19/40))</f>
        <v>0</v>
      </c>
      <c r="EY19" s="140"/>
      <c r="EZ19" s="84"/>
      <c r="FA19" s="141">
        <f>IF(EY19=0,0,EZ19/(EY19/40))</f>
        <v>0</v>
      </c>
      <c r="FB19" s="84"/>
      <c r="FC19" s="142">
        <f>IF(EY19=0,0,FB19/(EY19/40))</f>
        <v>0</v>
      </c>
      <c r="FD19" s="139"/>
      <c r="FE19" s="84"/>
      <c r="FF19" s="141">
        <f>IF(FD19=0,0,FE19/(FD19/40))</f>
        <v>0</v>
      </c>
      <c r="FG19" s="84"/>
      <c r="FH19" s="141">
        <f>IF(FD19=0,0,FG19/(FD19/40))</f>
        <v>0</v>
      </c>
      <c r="FI19" s="140"/>
      <c r="FJ19" s="84"/>
      <c r="FK19" s="141">
        <f>IF(FI19=0,0,FJ19/(FI19/40))</f>
        <v>0</v>
      </c>
      <c r="FL19" s="84"/>
      <c r="FM19" s="141">
        <f>IF(FI19=0,0,FL19/(FI19/40))</f>
        <v>0</v>
      </c>
      <c r="FN19" s="140"/>
      <c r="FO19" s="84"/>
      <c r="FP19" s="141">
        <f>IF(FN19=0,0,FO19/(FN19/40))</f>
        <v>0</v>
      </c>
      <c r="FQ19" s="84"/>
      <c r="FR19" s="141">
        <f>IF(FN19=0,0,FQ19/(FN19/40))</f>
        <v>0</v>
      </c>
      <c r="FS19" s="140"/>
      <c r="FT19" s="84"/>
      <c r="FU19" s="141">
        <f>IF(FS19=0,0,FT19/(FS19/40))</f>
        <v>0</v>
      </c>
      <c r="FV19" s="84"/>
      <c r="FW19" s="142">
        <f>IF(FS19=0,0,FV19/(FS19/40))</f>
        <v>0</v>
      </c>
      <c r="FX19" s="139"/>
      <c r="FY19" s="84"/>
      <c r="FZ19" s="141">
        <f>IF(FX19=0,0,FY19/(FX19/40))</f>
        <v>0</v>
      </c>
      <c r="GA19" s="84"/>
      <c r="GB19" s="141">
        <f>IF(FX19=0,0,GA19/(FX19/40))</f>
        <v>0</v>
      </c>
      <c r="GC19" s="140"/>
      <c r="GD19" s="84"/>
      <c r="GE19" s="141">
        <f>IF(GC19=0,0,GD19/(GC19/40))</f>
        <v>0</v>
      </c>
      <c r="GF19" s="84"/>
      <c r="GG19" s="141">
        <f>IF(GC19=0,0,GF19/(GC19/40))</f>
        <v>0</v>
      </c>
      <c r="GH19" s="140"/>
      <c r="GI19" s="84"/>
      <c r="GJ19" s="141">
        <f>IF(GH19=0,0,GI19/(GH19/40))</f>
        <v>0</v>
      </c>
      <c r="GK19" s="84"/>
      <c r="GL19" s="141">
        <f>IF(GH19=0,0,GK19/(GH19/40))</f>
        <v>0</v>
      </c>
      <c r="GM19" s="140"/>
      <c r="GN19" s="84"/>
      <c r="GO19" s="141">
        <f>IF(GM19=0,0,GN19/(GM19/40))</f>
        <v>0</v>
      </c>
      <c r="GP19" s="84"/>
      <c r="GQ19" s="142">
        <f>IF(GM19=0,0,GP19/(GM19/40))</f>
        <v>0</v>
      </c>
      <c r="GR19" s="139"/>
      <c r="GS19" s="84"/>
      <c r="GT19" s="141">
        <f>IF(GR19=0,0,GS19/(GR19/40))</f>
        <v>0</v>
      </c>
      <c r="GU19" s="84"/>
      <c r="GV19" s="141">
        <f>IF(GR19=0,0,GU19/(GR19/40))</f>
        <v>0</v>
      </c>
      <c r="GW19" s="140"/>
      <c r="GX19" s="84"/>
      <c r="GY19" s="141">
        <f>IF(GW19=0,0,GX19/(GW19/40))</f>
        <v>0</v>
      </c>
      <c r="GZ19" s="84"/>
      <c r="HA19" s="141">
        <f>IF(GW19=0,0,GZ19/(GW19/40))</f>
        <v>0</v>
      </c>
      <c r="HB19" s="140"/>
      <c r="HC19" s="84"/>
      <c r="HD19" s="141">
        <f>IF(HB19=0,0,HC19/(HB19/40))</f>
        <v>0</v>
      </c>
      <c r="HE19" s="84"/>
      <c r="HF19" s="141">
        <f>IF(HB19=0,0,HE19/(HB19/40))</f>
        <v>0</v>
      </c>
      <c r="HG19" s="140"/>
      <c r="HH19" s="84"/>
      <c r="HI19" s="141">
        <f>IF(HG19=0,0,HH19/(HG19/40))</f>
        <v>0</v>
      </c>
      <c r="HJ19" s="84"/>
      <c r="HK19" s="142">
        <f>IF(HG19=0,0,HJ19/(HG19/40))</f>
        <v>0</v>
      </c>
      <c r="HL19" s="139"/>
      <c r="HM19" s="84"/>
      <c r="HN19" s="141">
        <f>IF(HL19=0,0,HM19/(HL19/40))</f>
        <v>0</v>
      </c>
      <c r="HO19" s="84"/>
      <c r="HP19" s="141">
        <f>IF(HL19=0,0,HO19/(HL19/40))</f>
        <v>0</v>
      </c>
      <c r="HQ19" s="140"/>
      <c r="HR19" s="84"/>
      <c r="HS19" s="141">
        <f>IF(HQ19=0,0,HR19/(HQ19/40))</f>
        <v>0</v>
      </c>
      <c r="HT19" s="84"/>
      <c r="HU19" s="141">
        <f>IF(HQ19=0,0,HT19/(HQ19/40))</f>
        <v>0</v>
      </c>
      <c r="HV19" s="140"/>
      <c r="HW19" s="84"/>
      <c r="HX19" s="141">
        <f>IF(HV19=0,0,HW19/(HV19/40))</f>
        <v>0</v>
      </c>
      <c r="HY19" s="84"/>
      <c r="HZ19" s="141">
        <f>IF(HV19=0,0,HY19/(HV19/40))</f>
        <v>0</v>
      </c>
      <c r="IA19" s="140"/>
      <c r="IB19" s="84"/>
      <c r="IC19" s="141">
        <f>IF(IA19=0,0,IB19/(IA19/40))</f>
        <v>0</v>
      </c>
      <c r="ID19" s="84"/>
      <c r="IE19" s="144">
        <f>IF(IA19=0,0,ID19/(IA19/40))</f>
        <v>0</v>
      </c>
      <c r="IF19" s="1218" t="s">
        <v>576</v>
      </c>
      <c r="IG19" s="146"/>
    </row>
    <row r="20" spans="1:241" ht="51" hidden="1" x14ac:dyDescent="0.25">
      <c r="A20" s="63">
        <v>16</v>
      </c>
      <c r="B20" s="64" t="s">
        <v>135</v>
      </c>
      <c r="C20" s="65">
        <v>215503</v>
      </c>
      <c r="D20" s="66">
        <v>931003</v>
      </c>
      <c r="E20" s="67" t="s">
        <v>89</v>
      </c>
      <c r="F20" s="88" t="s">
        <v>136</v>
      </c>
      <c r="G20" s="89">
        <v>6</v>
      </c>
      <c r="H20" s="70">
        <v>0.15</v>
      </c>
      <c r="I20" s="71">
        <f>(20+150+120+130+100)/5</f>
        <v>104</v>
      </c>
      <c r="J20" s="72">
        <v>20</v>
      </c>
      <c r="K20" s="73">
        <f t="shared" ref="K20:K31" si="145">J20*20</f>
        <v>400</v>
      </c>
      <c r="L20" s="74">
        <f t="shared" si="1"/>
        <v>400</v>
      </c>
      <c r="M20" s="75">
        <f t="shared" si="2"/>
        <v>0</v>
      </c>
      <c r="N20" s="76">
        <f t="shared" si="3"/>
        <v>11</v>
      </c>
      <c r="O20" s="77">
        <f t="shared" si="4"/>
        <v>0</v>
      </c>
      <c r="P20" s="78">
        <f t="shared" si="5"/>
        <v>0.55000000000000004</v>
      </c>
      <c r="Q20" s="79"/>
      <c r="R20" s="75">
        <f t="shared" si="6"/>
        <v>400</v>
      </c>
      <c r="S20" s="76">
        <f t="shared" si="7"/>
        <v>0</v>
      </c>
      <c r="T20" s="80">
        <f t="shared" ref="T20:T31" si="146">IF(R20=0,0,S20/(R20/20))</f>
        <v>0</v>
      </c>
      <c r="U20" s="76">
        <f t="shared" si="9"/>
        <v>11</v>
      </c>
      <c r="V20" s="80">
        <f t="shared" ref="V20:V31" si="147">IF(R20=0,0,U20/(R20/20))</f>
        <v>0.55000000000000004</v>
      </c>
      <c r="W20" s="76">
        <f t="shared" si="11"/>
        <v>0</v>
      </c>
      <c r="X20" s="76">
        <f t="shared" si="12"/>
        <v>0</v>
      </c>
      <c r="Y20" s="80">
        <f t="shared" ref="Y20:Y31" si="148">IF(W20=0,0,X20/(W20/20))</f>
        <v>0</v>
      </c>
      <c r="Z20" s="76">
        <f t="shared" si="14"/>
        <v>0</v>
      </c>
      <c r="AA20" s="80">
        <f t="shared" ref="AA20:AA31" si="149">IF(W20=0,0,Z20/(W20/20))</f>
        <v>0</v>
      </c>
      <c r="AB20" s="76">
        <f t="shared" si="16"/>
        <v>0</v>
      </c>
      <c r="AC20" s="76">
        <f t="shared" si="17"/>
        <v>0</v>
      </c>
      <c r="AD20" s="80">
        <f t="shared" ref="AD20:AD31" si="150">IF(AB20=0,0,AC20/(AB20/20))</f>
        <v>0</v>
      </c>
      <c r="AE20" s="76">
        <f t="shared" si="19"/>
        <v>0</v>
      </c>
      <c r="AF20" s="80">
        <f t="shared" ref="AF20:AF31" si="151">IF(AB20=0,0,AE20/(AB20/20))</f>
        <v>0</v>
      </c>
      <c r="AG20" s="76">
        <f t="shared" si="21"/>
        <v>0</v>
      </c>
      <c r="AH20" s="76">
        <f t="shared" si="22"/>
        <v>0</v>
      </c>
      <c r="AI20" s="80">
        <f t="shared" ref="AI20:AI31" si="152">IF(AG20=0,0,AH20/(AG20/20))</f>
        <v>0</v>
      </c>
      <c r="AJ20" s="76">
        <f t="shared" si="24"/>
        <v>0</v>
      </c>
      <c r="AK20" s="81">
        <f t="shared" ref="AK20:AK31" si="153">IF(AG20=0,0,AJ20/(AG20/20))</f>
        <v>0</v>
      </c>
      <c r="AL20" s="79"/>
      <c r="AM20" s="75">
        <f t="shared" si="26"/>
        <v>180</v>
      </c>
      <c r="AN20" s="76">
        <f t="shared" si="27"/>
        <v>0</v>
      </c>
      <c r="AO20" s="80">
        <f t="shared" ref="AO20:AO31" si="154">IF(AM20=0,0,AN20/(AM20/20))</f>
        <v>0</v>
      </c>
      <c r="AP20" s="76">
        <f t="shared" si="29"/>
        <v>8</v>
      </c>
      <c r="AQ20" s="77">
        <f t="shared" ref="AQ20:AQ31" si="155">IF(AM20=0,0,AP20/(AM20/20))</f>
        <v>0.88888888888888884</v>
      </c>
      <c r="AR20" s="82">
        <f t="shared" si="31"/>
        <v>0</v>
      </c>
      <c r="AS20" s="76">
        <f t="shared" si="32"/>
        <v>0</v>
      </c>
      <c r="AT20" s="80">
        <f t="shared" ref="AT20:AT31" si="156">IF(AR20=0,0,AS20/(AR20/20))</f>
        <v>0</v>
      </c>
      <c r="AU20" s="76">
        <f t="shared" si="34"/>
        <v>0</v>
      </c>
      <c r="AV20" s="77">
        <f t="shared" ref="AV20:AV31" si="157">IF(AR20=0,0,AU20/(AR20/20))</f>
        <v>0</v>
      </c>
      <c r="AW20" s="82">
        <f t="shared" si="36"/>
        <v>180</v>
      </c>
      <c r="AX20" s="76">
        <f t="shared" si="37"/>
        <v>0</v>
      </c>
      <c r="AY20" s="80">
        <f t="shared" ref="AY20:AY31" si="158">IF(AW20=0,0,AX20/(AW20/20))</f>
        <v>0</v>
      </c>
      <c r="AZ20" s="76">
        <f t="shared" si="39"/>
        <v>3</v>
      </c>
      <c r="BA20" s="77">
        <f t="shared" ref="BA20:BA31" si="159">IF(AW20=0,0,AZ20/(AW20/20))</f>
        <v>0.33333333333333331</v>
      </c>
      <c r="BB20" s="82">
        <f t="shared" si="41"/>
        <v>0</v>
      </c>
      <c r="BC20" s="76">
        <f t="shared" si="42"/>
        <v>0</v>
      </c>
      <c r="BD20" s="80">
        <f t="shared" ref="BD20:BD31" si="160">IF(BB20=0,0,BC20/(BB20/20))</f>
        <v>0</v>
      </c>
      <c r="BE20" s="76">
        <f t="shared" si="44"/>
        <v>0</v>
      </c>
      <c r="BF20" s="77">
        <f t="shared" ref="BF20:BF31" si="161">IF(BB20=0,0,BE20/(BB20/20))</f>
        <v>0</v>
      </c>
      <c r="BG20" s="82">
        <f t="shared" si="46"/>
        <v>40</v>
      </c>
      <c r="BH20" s="76">
        <f t="shared" si="47"/>
        <v>0</v>
      </c>
      <c r="BI20" s="80">
        <f t="shared" ref="BI20:BI31" si="162">IF(BG20=0,0,BH20/(BG20/20))</f>
        <v>0</v>
      </c>
      <c r="BJ20" s="76">
        <f t="shared" si="49"/>
        <v>0</v>
      </c>
      <c r="BK20" s="77">
        <f t="shared" ref="BK20:BK31" si="163">IF(BG20=0,0,BJ20/(BG20/20))</f>
        <v>0</v>
      </c>
      <c r="BL20" s="82">
        <f t="shared" si="51"/>
        <v>0</v>
      </c>
      <c r="BM20" s="76">
        <f t="shared" si="52"/>
        <v>0</v>
      </c>
      <c r="BN20" s="80">
        <f t="shared" ref="BN20:BN31" si="164">IF(BL20=0,0,BM20/(BL20/20))</f>
        <v>0</v>
      </c>
      <c r="BO20" s="76">
        <f t="shared" si="54"/>
        <v>0</v>
      </c>
      <c r="BP20" s="77">
        <f t="shared" ref="BP20:BP31" si="165">IF(BL20=0,0,BO20/(BL20/20))</f>
        <v>0</v>
      </c>
      <c r="BQ20" s="82">
        <f t="shared" si="56"/>
        <v>0</v>
      </c>
      <c r="BR20" s="76">
        <f t="shared" si="57"/>
        <v>0</v>
      </c>
      <c r="BS20" s="80">
        <f t="shared" ref="BS20:BS31" si="166">IF(BQ20=0,0,BR20/(BQ20/20))</f>
        <v>0</v>
      </c>
      <c r="BT20" s="76">
        <f t="shared" si="59"/>
        <v>0</v>
      </c>
      <c r="BU20" s="77">
        <f t="shared" ref="BU20:BU31" si="167">IF(BQ20=0,0,BT20/(BQ20/20))</f>
        <v>0</v>
      </c>
      <c r="BV20" s="82">
        <f t="shared" si="61"/>
        <v>0</v>
      </c>
      <c r="BW20" s="76">
        <f t="shared" si="62"/>
        <v>0</v>
      </c>
      <c r="BX20" s="80">
        <f t="shared" ref="BX20:BX31" si="168">IF(BV20=0,0,BW20/(BV20/20))</f>
        <v>0</v>
      </c>
      <c r="BY20" s="76">
        <f t="shared" si="64"/>
        <v>0</v>
      </c>
      <c r="BZ20" s="81">
        <f t="shared" ref="BZ20:BZ31" si="169">IF(BV20=0,0,BY20/(BV20/20))</f>
        <v>0</v>
      </c>
      <c r="CA20" s="79"/>
      <c r="CB20" s="75">
        <f>9*20</f>
        <v>180</v>
      </c>
      <c r="CC20" s="83">
        <v>0</v>
      </c>
      <c r="CD20" s="80">
        <f t="shared" ref="CD20:CD31" si="170">IF(CB20=0,0,CC20/(CB20/20))</f>
        <v>0</v>
      </c>
      <c r="CE20" s="83">
        <v>8</v>
      </c>
      <c r="CF20" s="80">
        <f t="shared" ref="CF20:CF31" si="171">IF(CB20=0,0,CE20/(CB20/20))</f>
        <v>0.88888888888888884</v>
      </c>
      <c r="CG20" s="76"/>
      <c r="CH20" s="84"/>
      <c r="CI20" s="80">
        <f t="shared" ref="CI20:CI31" si="172">IF(CG20=0,0,CH20/(CG20/20))</f>
        <v>0</v>
      </c>
      <c r="CJ20" s="84"/>
      <c r="CK20" s="80">
        <f t="shared" ref="CK20:CK31" si="173">IF(CG20=0,0,CJ20/(CG20/20))</f>
        <v>0</v>
      </c>
      <c r="CL20" s="76"/>
      <c r="CM20" s="84"/>
      <c r="CN20" s="80">
        <f t="shared" ref="CN20:CN31" si="174">IF(CL20=0,0,CM20/(CL20/20))</f>
        <v>0</v>
      </c>
      <c r="CO20" s="84"/>
      <c r="CP20" s="80">
        <f t="shared" ref="CP20:CP31" si="175">IF(CL20=0,0,CO20/(CL20/20))</f>
        <v>0</v>
      </c>
      <c r="CQ20" s="76"/>
      <c r="CR20" s="84"/>
      <c r="CS20" s="80">
        <f t="shared" ref="CS20:CS31" si="176">IF(CQ20=0,0,CR20/(CQ20/20))</f>
        <v>0</v>
      </c>
      <c r="CT20" s="84"/>
      <c r="CU20" s="81">
        <f t="shared" ref="CU20:CU31" si="177">IF(CQ20=0,0,CT20/(CQ20/20))</f>
        <v>0</v>
      </c>
      <c r="CV20" s="75"/>
      <c r="CW20" s="84"/>
      <c r="CX20" s="80">
        <f t="shared" ref="CX20:CX31" si="178">IF(CV20=0,0,CW20/(CV20/20))</f>
        <v>0</v>
      </c>
      <c r="CY20" s="84"/>
      <c r="CZ20" s="80">
        <f t="shared" ref="CZ20:CZ31" si="179">IF(CV20=0,0,CY20/(CV20/20))</f>
        <v>0</v>
      </c>
      <c r="DA20" s="76"/>
      <c r="DB20" s="84"/>
      <c r="DC20" s="80">
        <f t="shared" ref="DC20:DC31" si="180">IF(DA20=0,0,DB20/(DA20/20))</f>
        <v>0</v>
      </c>
      <c r="DD20" s="84"/>
      <c r="DE20" s="80">
        <f t="shared" ref="DE20:DE31" si="181">IF(DA20=0,0,DD20/(DA20/20))</f>
        <v>0</v>
      </c>
      <c r="DF20" s="76"/>
      <c r="DG20" s="84"/>
      <c r="DH20" s="80">
        <f t="shared" ref="DH20:DH31" si="182">IF(DF20=0,0,DG20/(DF20/20))</f>
        <v>0</v>
      </c>
      <c r="DI20" s="84"/>
      <c r="DJ20" s="80">
        <f t="shared" ref="DJ20:DJ31" si="183">IF(DF20=0,0,DI20/(DF20/20))</f>
        <v>0</v>
      </c>
      <c r="DK20" s="76"/>
      <c r="DL20" s="84"/>
      <c r="DM20" s="80">
        <f t="shared" ref="DM20:DM31" si="184">IF(DK20=0,0,DL20/(DK20/20))</f>
        <v>0</v>
      </c>
      <c r="DN20" s="84"/>
      <c r="DO20" s="81">
        <f t="shared" ref="DO20:DO31" si="185">IF(DK20=0,0,DN20/(DK20/20))</f>
        <v>0</v>
      </c>
      <c r="DP20" s="75">
        <f>9*20</f>
        <v>180</v>
      </c>
      <c r="DQ20" s="83">
        <v>0</v>
      </c>
      <c r="DR20" s="80">
        <f t="shared" ref="DR20:DR31" si="186">IF(DP20=0,0,DQ20/(DP20/20))</f>
        <v>0</v>
      </c>
      <c r="DS20" s="83">
        <v>3</v>
      </c>
      <c r="DT20" s="80">
        <f t="shared" ref="DT20:DT31" si="187">IF(DP20=0,0,DS20/(DP20/20))</f>
        <v>0.33333333333333331</v>
      </c>
      <c r="DU20" s="76"/>
      <c r="DV20" s="84"/>
      <c r="DW20" s="80">
        <f t="shared" ref="DW20:DW31" si="188">IF(DU20=0,0,DV20/(DU20/20))</f>
        <v>0</v>
      </c>
      <c r="DX20" s="84"/>
      <c r="DY20" s="80">
        <f t="shared" ref="DY20:DY31" si="189">IF(DU20=0,0,DX20/(DU20/20))</f>
        <v>0</v>
      </c>
      <c r="DZ20" s="76"/>
      <c r="EA20" s="84"/>
      <c r="EB20" s="80">
        <f t="shared" ref="EB20:EB31" si="190">IF(DZ20=0,0,EA20/(DZ20/20))</f>
        <v>0</v>
      </c>
      <c r="EC20" s="84"/>
      <c r="ED20" s="80">
        <f t="shared" ref="ED20:ED31" si="191">IF(DZ20=0,0,EC20/(DZ20/20))</f>
        <v>0</v>
      </c>
      <c r="EE20" s="76"/>
      <c r="EF20" s="84"/>
      <c r="EG20" s="80">
        <f t="shared" ref="EG20:EG31" si="192">IF(EE20=0,0,EF20/(EE20/20))</f>
        <v>0</v>
      </c>
      <c r="EH20" s="84"/>
      <c r="EI20" s="81">
        <f t="shared" ref="EI20:EI31" si="193">IF(EE20=0,0,EH20/(EE20/20))</f>
        <v>0</v>
      </c>
      <c r="EJ20" s="75"/>
      <c r="EK20" s="84"/>
      <c r="EL20" s="80">
        <f t="shared" ref="EL20:EL31" si="194">IF(EJ20=0,0,EK20/(EJ20/20))</f>
        <v>0</v>
      </c>
      <c r="EM20" s="84"/>
      <c r="EN20" s="80">
        <f t="shared" ref="EN20:EN31" si="195">IF(EJ20=0,0,EM20/(EJ20/20))</f>
        <v>0</v>
      </c>
      <c r="EO20" s="76"/>
      <c r="EP20" s="84"/>
      <c r="EQ20" s="80">
        <f t="shared" ref="EQ20:EQ31" si="196">IF(EO20=0,0,EP20/(EO20/20))</f>
        <v>0</v>
      </c>
      <c r="ER20" s="84"/>
      <c r="ES20" s="80">
        <f t="shared" ref="ES20:ES31" si="197">IF(EO20=0,0,ER20/(EO20/20))</f>
        <v>0</v>
      </c>
      <c r="ET20" s="76"/>
      <c r="EU20" s="84"/>
      <c r="EV20" s="80">
        <f t="shared" ref="EV20:EV31" si="198">IF(ET20=0,0,EU20/(ET20/20))</f>
        <v>0</v>
      </c>
      <c r="EW20" s="84"/>
      <c r="EX20" s="80">
        <f t="shared" ref="EX20:EX31" si="199">IF(ET20=0,0,EW20/(ET20/20))</f>
        <v>0</v>
      </c>
      <c r="EY20" s="76"/>
      <c r="EZ20" s="84"/>
      <c r="FA20" s="80">
        <f t="shared" ref="FA20:FA31" si="200">IF(EY20=0,0,EZ20/(EY20/20))</f>
        <v>0</v>
      </c>
      <c r="FB20" s="84"/>
      <c r="FC20" s="81">
        <f t="shared" ref="FC20:FC31" si="201">IF(EY20=0,0,FB20/(EY20/20))</f>
        <v>0</v>
      </c>
      <c r="FD20" s="75">
        <f t="shared" si="140"/>
        <v>40</v>
      </c>
      <c r="FE20" s="84"/>
      <c r="FF20" s="80">
        <f t="shared" ref="FF20:FF31" si="202">IF(FD20=0,0,FE20/(FD20/20))</f>
        <v>0</v>
      </c>
      <c r="FG20" s="84"/>
      <c r="FH20" s="80">
        <f t="shared" ref="FH20:FH31" si="203">IF(FD20=0,0,FG20/(FD20/20))</f>
        <v>0</v>
      </c>
      <c r="FI20" s="76"/>
      <c r="FJ20" s="84"/>
      <c r="FK20" s="80">
        <f t="shared" ref="FK20:FK31" si="204">IF(FI20=0,0,FJ20/(FI20/20))</f>
        <v>0</v>
      </c>
      <c r="FL20" s="84"/>
      <c r="FM20" s="80">
        <f t="shared" ref="FM20:FM31" si="205">IF(FI20=0,0,FL20/(FI20/20))</f>
        <v>0</v>
      </c>
      <c r="FN20" s="76"/>
      <c r="FO20" s="84"/>
      <c r="FP20" s="80">
        <f t="shared" ref="FP20:FP31" si="206">IF(FN20=0,0,FO20/(FN20/20))</f>
        <v>0</v>
      </c>
      <c r="FQ20" s="84"/>
      <c r="FR20" s="80">
        <f t="shared" ref="FR20:FR31" si="207">IF(FN20=0,0,FQ20/(FN20/20))</f>
        <v>0</v>
      </c>
      <c r="FS20" s="76"/>
      <c r="FT20" s="84"/>
      <c r="FU20" s="80">
        <f t="shared" ref="FU20:FU31" si="208">IF(FS20=0,0,FT20/(FS20/20))</f>
        <v>0</v>
      </c>
      <c r="FV20" s="84"/>
      <c r="FW20" s="81">
        <f t="shared" ref="FW20:FW31" si="209">IF(FS20=0,0,FV20/(FS20/20))</f>
        <v>0</v>
      </c>
      <c r="FX20" s="75"/>
      <c r="FY20" s="84"/>
      <c r="FZ20" s="80">
        <f t="shared" ref="FZ20:FZ31" si="210">IF(FX20=0,0,FY20/(FX20/20))</f>
        <v>0</v>
      </c>
      <c r="GA20" s="84"/>
      <c r="GB20" s="80">
        <f t="shared" ref="GB20:GB31" si="211">IF(FX20=0,0,GA20/(FX20/20))</f>
        <v>0</v>
      </c>
      <c r="GC20" s="76"/>
      <c r="GD20" s="84"/>
      <c r="GE20" s="80">
        <f t="shared" ref="GE20:GE31" si="212">IF(GC20=0,0,GD20/(GC20/20))</f>
        <v>0</v>
      </c>
      <c r="GF20" s="84"/>
      <c r="GG20" s="80">
        <f t="shared" ref="GG20:GG31" si="213">IF(GC20=0,0,GF20/(GC20/20))</f>
        <v>0</v>
      </c>
      <c r="GH20" s="76"/>
      <c r="GI20" s="84"/>
      <c r="GJ20" s="80">
        <f t="shared" ref="GJ20:GJ31" si="214">IF(GH20=0,0,GI20/(GH20/20))</f>
        <v>0</v>
      </c>
      <c r="GK20" s="84"/>
      <c r="GL20" s="80">
        <f t="shared" ref="GL20:GL31" si="215">IF(GH20=0,0,GK20/(GH20/20))</f>
        <v>0</v>
      </c>
      <c r="GM20" s="76"/>
      <c r="GN20" s="84"/>
      <c r="GO20" s="80">
        <f t="shared" ref="GO20:GO31" si="216">IF(GM20=0,0,GN20/(GM20/20))</f>
        <v>0</v>
      </c>
      <c r="GP20" s="84"/>
      <c r="GQ20" s="81">
        <f t="shared" ref="GQ20:GQ31" si="217">IF(GM20=0,0,GP20/(GM20/20))</f>
        <v>0</v>
      </c>
      <c r="GR20" s="75"/>
      <c r="GS20" s="84"/>
      <c r="GT20" s="80">
        <f t="shared" ref="GT20:GT31" si="218">IF(GR20=0,0,GS20/(GR20/20))</f>
        <v>0</v>
      </c>
      <c r="GU20" s="84"/>
      <c r="GV20" s="80">
        <f t="shared" ref="GV20:GV31" si="219">IF(GR20=0,0,GU20/(GR20/20))</f>
        <v>0</v>
      </c>
      <c r="GW20" s="76"/>
      <c r="GX20" s="84"/>
      <c r="GY20" s="80">
        <f t="shared" ref="GY20:GY31" si="220">IF(GW20=0,0,GX20/(GW20/20))</f>
        <v>0</v>
      </c>
      <c r="GZ20" s="84"/>
      <c r="HA20" s="77">
        <f t="shared" ref="HA20:HA31" si="221">IF(GW20=0,0,GZ20/(GW20/20))</f>
        <v>0</v>
      </c>
      <c r="HB20" s="82"/>
      <c r="HC20" s="84"/>
      <c r="HD20" s="80">
        <f t="shared" ref="HD20:HD31" si="222">IF(HB20=0,0,HC20/(HB20/20))</f>
        <v>0</v>
      </c>
      <c r="HE20" s="84"/>
      <c r="HF20" s="80">
        <f t="shared" ref="HF20:HF31" si="223">IF(HB20=0,0,HE20/(HB20/20))</f>
        <v>0</v>
      </c>
      <c r="HG20" s="76"/>
      <c r="HH20" s="84"/>
      <c r="HI20" s="80">
        <f t="shared" ref="HI20:HI31" si="224">IF(HG20=0,0,HH20/(HG20/20))</f>
        <v>0</v>
      </c>
      <c r="HJ20" s="84"/>
      <c r="HK20" s="81">
        <f t="shared" ref="HK20:HK31" si="225">IF(HG20=0,0,HJ20/(HG20/20))</f>
        <v>0</v>
      </c>
      <c r="HL20" s="75"/>
      <c r="HM20" s="84"/>
      <c r="HN20" s="80">
        <f t="shared" ref="HN20:HN31" si="226">IF(HL20=0,0,HM20/(HL20/20))</f>
        <v>0</v>
      </c>
      <c r="HO20" s="84"/>
      <c r="HP20" s="80">
        <f t="shared" ref="HP20:HP31" si="227">IF(HL20=0,0,HO20/(HL20/20))</f>
        <v>0</v>
      </c>
      <c r="HQ20" s="76"/>
      <c r="HR20" s="84"/>
      <c r="HS20" s="80">
        <f t="shared" ref="HS20:HS31" si="228">IF(HQ20=0,0,HR20/(HQ20/20))</f>
        <v>0</v>
      </c>
      <c r="HT20" s="84"/>
      <c r="HU20" s="80">
        <f t="shared" ref="HU20:HU31" si="229">IF(HQ20=0,0,HT20/(HQ20/20))</f>
        <v>0</v>
      </c>
      <c r="HV20" s="76"/>
      <c r="HW20" s="84"/>
      <c r="HX20" s="80">
        <f t="shared" ref="HX20:HX31" si="230">IF(HV20=0,0,HW20/(HV20/20))</f>
        <v>0</v>
      </c>
      <c r="HY20" s="84"/>
      <c r="HZ20" s="80">
        <f t="shared" ref="HZ20:HZ31" si="231">IF(HV20=0,0,HY20/(HV20/20))</f>
        <v>0</v>
      </c>
      <c r="IA20" s="76"/>
      <c r="IB20" s="84"/>
      <c r="IC20" s="80">
        <f t="shared" ref="IC20:IC31" si="232">IF(IA20=0,0,IB20/(IA20/20))</f>
        <v>0</v>
      </c>
      <c r="ID20" s="84"/>
      <c r="IE20" s="85">
        <f t="shared" ref="IE20:IE31" si="233">IF(IA20=0,0,ID20/(IA20/20))</f>
        <v>0</v>
      </c>
      <c r="IF20" s="1214" t="s">
        <v>137</v>
      </c>
      <c r="IG20" s="87"/>
    </row>
    <row r="21" spans="1:241" ht="36" hidden="1" x14ac:dyDescent="0.25">
      <c r="A21" s="63">
        <v>17</v>
      </c>
      <c r="B21" s="64" t="s">
        <v>138</v>
      </c>
      <c r="C21" s="65">
        <v>214450</v>
      </c>
      <c r="D21" s="66">
        <v>931210</v>
      </c>
      <c r="E21" s="67" t="s">
        <v>89</v>
      </c>
      <c r="F21" s="88" t="s">
        <v>96</v>
      </c>
      <c r="G21" s="147" t="s">
        <v>139</v>
      </c>
      <c r="H21" s="70">
        <v>0.5</v>
      </c>
      <c r="I21" s="71">
        <f>(16+58+52+27+20)/5</f>
        <v>34.6</v>
      </c>
      <c r="J21" s="72">
        <v>59</v>
      </c>
      <c r="K21" s="73">
        <f t="shared" si="145"/>
        <v>1180</v>
      </c>
      <c r="L21" s="74">
        <f t="shared" si="1"/>
        <v>1180</v>
      </c>
      <c r="M21" s="113">
        <f t="shared" si="2"/>
        <v>3</v>
      </c>
      <c r="N21" s="114">
        <f t="shared" si="3"/>
        <v>29</v>
      </c>
      <c r="O21" s="77">
        <f t="shared" si="4"/>
        <v>5.0847457627118647E-2</v>
      </c>
      <c r="P21" s="78">
        <f t="shared" si="5"/>
        <v>0.49152542372881358</v>
      </c>
      <c r="Q21" s="79"/>
      <c r="R21" s="75">
        <f t="shared" si="6"/>
        <v>1180</v>
      </c>
      <c r="S21" s="76">
        <f t="shared" si="7"/>
        <v>3</v>
      </c>
      <c r="T21" s="80">
        <f t="shared" si="146"/>
        <v>5.0847457627118647E-2</v>
      </c>
      <c r="U21" s="76">
        <f t="shared" si="9"/>
        <v>29</v>
      </c>
      <c r="V21" s="80">
        <f t="shared" si="147"/>
        <v>0.49152542372881358</v>
      </c>
      <c r="W21" s="76">
        <f t="shared" si="11"/>
        <v>0</v>
      </c>
      <c r="X21" s="76">
        <f t="shared" si="12"/>
        <v>0</v>
      </c>
      <c r="Y21" s="80">
        <f t="shared" si="148"/>
        <v>0</v>
      </c>
      <c r="Z21" s="76">
        <f t="shared" si="14"/>
        <v>0</v>
      </c>
      <c r="AA21" s="80">
        <f t="shared" si="149"/>
        <v>0</v>
      </c>
      <c r="AB21" s="76">
        <f t="shared" si="16"/>
        <v>0</v>
      </c>
      <c r="AC21" s="76">
        <f t="shared" si="17"/>
        <v>0</v>
      </c>
      <c r="AD21" s="80">
        <f t="shared" si="150"/>
        <v>0</v>
      </c>
      <c r="AE21" s="76">
        <f t="shared" si="19"/>
        <v>0</v>
      </c>
      <c r="AF21" s="80">
        <f t="shared" si="151"/>
        <v>0</v>
      </c>
      <c r="AG21" s="76">
        <f t="shared" si="21"/>
        <v>0</v>
      </c>
      <c r="AH21" s="76">
        <f t="shared" si="22"/>
        <v>0</v>
      </c>
      <c r="AI21" s="80">
        <f t="shared" si="152"/>
        <v>0</v>
      </c>
      <c r="AJ21" s="76">
        <f t="shared" si="24"/>
        <v>0</v>
      </c>
      <c r="AK21" s="81">
        <f t="shared" si="153"/>
        <v>0</v>
      </c>
      <c r="AL21" s="79"/>
      <c r="AM21" s="75">
        <f t="shared" si="26"/>
        <v>60</v>
      </c>
      <c r="AN21" s="76">
        <f t="shared" si="27"/>
        <v>3</v>
      </c>
      <c r="AO21" s="80">
        <f t="shared" si="154"/>
        <v>1</v>
      </c>
      <c r="AP21" s="76">
        <f t="shared" si="29"/>
        <v>3</v>
      </c>
      <c r="AQ21" s="77">
        <f t="shared" si="155"/>
        <v>1</v>
      </c>
      <c r="AR21" s="82">
        <f t="shared" si="31"/>
        <v>1100</v>
      </c>
      <c r="AS21" s="76">
        <f t="shared" si="32"/>
        <v>0</v>
      </c>
      <c r="AT21" s="80">
        <f t="shared" si="156"/>
        <v>0</v>
      </c>
      <c r="AU21" s="76">
        <f t="shared" si="34"/>
        <v>25</v>
      </c>
      <c r="AV21" s="77">
        <f t="shared" si="157"/>
        <v>0.45454545454545453</v>
      </c>
      <c r="AW21" s="82">
        <f t="shared" si="36"/>
        <v>0</v>
      </c>
      <c r="AX21" s="76">
        <f t="shared" si="37"/>
        <v>0</v>
      </c>
      <c r="AY21" s="80">
        <f t="shared" si="158"/>
        <v>0</v>
      </c>
      <c r="AZ21" s="76">
        <f t="shared" si="39"/>
        <v>0</v>
      </c>
      <c r="BA21" s="77">
        <f t="shared" si="159"/>
        <v>0</v>
      </c>
      <c r="BB21" s="82">
        <f t="shared" si="41"/>
        <v>0</v>
      </c>
      <c r="BC21" s="76">
        <f t="shared" si="42"/>
        <v>0</v>
      </c>
      <c r="BD21" s="80">
        <f t="shared" si="160"/>
        <v>0</v>
      </c>
      <c r="BE21" s="76">
        <f t="shared" si="44"/>
        <v>0</v>
      </c>
      <c r="BF21" s="77">
        <f t="shared" si="161"/>
        <v>0</v>
      </c>
      <c r="BG21" s="82">
        <f t="shared" si="46"/>
        <v>20</v>
      </c>
      <c r="BH21" s="76">
        <f t="shared" si="47"/>
        <v>0</v>
      </c>
      <c r="BI21" s="80">
        <f t="shared" si="162"/>
        <v>0</v>
      </c>
      <c r="BJ21" s="76">
        <f t="shared" si="49"/>
        <v>1</v>
      </c>
      <c r="BK21" s="77">
        <f t="shared" si="163"/>
        <v>1</v>
      </c>
      <c r="BL21" s="82">
        <f t="shared" si="51"/>
        <v>0</v>
      </c>
      <c r="BM21" s="76">
        <f t="shared" si="52"/>
        <v>0</v>
      </c>
      <c r="BN21" s="80">
        <f t="shared" si="164"/>
        <v>0</v>
      </c>
      <c r="BO21" s="76">
        <f t="shared" si="54"/>
        <v>0</v>
      </c>
      <c r="BP21" s="77">
        <f t="shared" si="165"/>
        <v>0</v>
      </c>
      <c r="BQ21" s="82">
        <f t="shared" si="56"/>
        <v>0</v>
      </c>
      <c r="BR21" s="76">
        <f t="shared" si="57"/>
        <v>0</v>
      </c>
      <c r="BS21" s="80">
        <f t="shared" si="166"/>
        <v>0</v>
      </c>
      <c r="BT21" s="76">
        <f t="shared" si="59"/>
        <v>0</v>
      </c>
      <c r="BU21" s="77">
        <f t="shared" si="167"/>
        <v>0</v>
      </c>
      <c r="BV21" s="82">
        <f t="shared" si="61"/>
        <v>0</v>
      </c>
      <c r="BW21" s="76">
        <f t="shared" si="62"/>
        <v>0</v>
      </c>
      <c r="BX21" s="80">
        <f t="shared" si="168"/>
        <v>0</v>
      </c>
      <c r="BY21" s="76">
        <f t="shared" si="64"/>
        <v>0</v>
      </c>
      <c r="BZ21" s="81">
        <f t="shared" si="169"/>
        <v>0</v>
      </c>
      <c r="CA21" s="79"/>
      <c r="CB21" s="75">
        <f>3*20</f>
        <v>60</v>
      </c>
      <c r="CC21" s="83">
        <v>3</v>
      </c>
      <c r="CD21" s="80">
        <f t="shared" si="170"/>
        <v>1</v>
      </c>
      <c r="CE21" s="83">
        <v>3</v>
      </c>
      <c r="CF21" s="80">
        <f t="shared" si="171"/>
        <v>1</v>
      </c>
      <c r="CG21" s="76"/>
      <c r="CH21" s="84"/>
      <c r="CI21" s="80">
        <f t="shared" si="172"/>
        <v>0</v>
      </c>
      <c r="CJ21" s="84"/>
      <c r="CK21" s="80">
        <f t="shared" si="173"/>
        <v>0</v>
      </c>
      <c r="CL21" s="76"/>
      <c r="CM21" s="84"/>
      <c r="CN21" s="80">
        <f t="shared" si="174"/>
        <v>0</v>
      </c>
      <c r="CO21" s="84"/>
      <c r="CP21" s="80">
        <f t="shared" si="175"/>
        <v>0</v>
      </c>
      <c r="CQ21" s="76"/>
      <c r="CR21" s="84"/>
      <c r="CS21" s="80">
        <f t="shared" si="176"/>
        <v>0</v>
      </c>
      <c r="CT21" s="84"/>
      <c r="CU21" s="81">
        <f t="shared" si="177"/>
        <v>0</v>
      </c>
      <c r="CV21" s="75">
        <f>55*20</f>
        <v>1100</v>
      </c>
      <c r="CW21" s="83">
        <v>0</v>
      </c>
      <c r="CX21" s="80">
        <f t="shared" si="178"/>
        <v>0</v>
      </c>
      <c r="CY21" s="83">
        <v>25</v>
      </c>
      <c r="CZ21" s="80">
        <f t="shared" si="179"/>
        <v>0.45454545454545453</v>
      </c>
      <c r="DA21" s="76"/>
      <c r="DB21" s="84"/>
      <c r="DC21" s="80">
        <f t="shared" si="180"/>
        <v>0</v>
      </c>
      <c r="DD21" s="84"/>
      <c r="DE21" s="80">
        <f t="shared" si="181"/>
        <v>0</v>
      </c>
      <c r="DF21" s="76"/>
      <c r="DG21" s="84"/>
      <c r="DH21" s="80">
        <f t="shared" si="182"/>
        <v>0</v>
      </c>
      <c r="DI21" s="84"/>
      <c r="DJ21" s="80">
        <f t="shared" si="183"/>
        <v>0</v>
      </c>
      <c r="DK21" s="76"/>
      <c r="DL21" s="84"/>
      <c r="DM21" s="80">
        <f t="shared" si="184"/>
        <v>0</v>
      </c>
      <c r="DN21" s="84"/>
      <c r="DO21" s="81">
        <f t="shared" si="185"/>
        <v>0</v>
      </c>
      <c r="DP21" s="75"/>
      <c r="DQ21" s="84"/>
      <c r="DR21" s="80">
        <f t="shared" si="186"/>
        <v>0</v>
      </c>
      <c r="DS21" s="84"/>
      <c r="DT21" s="80">
        <f t="shared" si="187"/>
        <v>0</v>
      </c>
      <c r="DU21" s="76"/>
      <c r="DV21" s="84"/>
      <c r="DW21" s="80">
        <f t="shared" si="188"/>
        <v>0</v>
      </c>
      <c r="DX21" s="84"/>
      <c r="DY21" s="80">
        <f t="shared" si="189"/>
        <v>0</v>
      </c>
      <c r="DZ21" s="76"/>
      <c r="EA21" s="84"/>
      <c r="EB21" s="80">
        <f t="shared" si="190"/>
        <v>0</v>
      </c>
      <c r="EC21" s="84"/>
      <c r="ED21" s="80">
        <f t="shared" si="191"/>
        <v>0</v>
      </c>
      <c r="EE21" s="76"/>
      <c r="EF21" s="84"/>
      <c r="EG21" s="80">
        <f t="shared" si="192"/>
        <v>0</v>
      </c>
      <c r="EH21" s="84"/>
      <c r="EI21" s="81">
        <f t="shared" si="193"/>
        <v>0</v>
      </c>
      <c r="EJ21" s="75"/>
      <c r="EK21" s="84"/>
      <c r="EL21" s="80">
        <f t="shared" si="194"/>
        <v>0</v>
      </c>
      <c r="EM21" s="84"/>
      <c r="EN21" s="80">
        <f t="shared" si="195"/>
        <v>0</v>
      </c>
      <c r="EO21" s="76"/>
      <c r="EP21" s="84"/>
      <c r="EQ21" s="80">
        <f t="shared" si="196"/>
        <v>0</v>
      </c>
      <c r="ER21" s="84"/>
      <c r="ES21" s="80">
        <f t="shared" si="197"/>
        <v>0</v>
      </c>
      <c r="ET21" s="76"/>
      <c r="EU21" s="84"/>
      <c r="EV21" s="80">
        <f t="shared" si="198"/>
        <v>0</v>
      </c>
      <c r="EW21" s="84"/>
      <c r="EX21" s="80">
        <f t="shared" si="199"/>
        <v>0</v>
      </c>
      <c r="EY21" s="76"/>
      <c r="EZ21" s="84"/>
      <c r="FA21" s="80">
        <f t="shared" si="200"/>
        <v>0</v>
      </c>
      <c r="FB21" s="84"/>
      <c r="FC21" s="81">
        <f t="shared" si="201"/>
        <v>0</v>
      </c>
      <c r="FD21" s="75">
        <f t="shared" ref="FD21:HL29" si="234">1*20</f>
        <v>20</v>
      </c>
      <c r="FE21" s="83">
        <v>0</v>
      </c>
      <c r="FF21" s="80">
        <f t="shared" si="202"/>
        <v>0</v>
      </c>
      <c r="FG21" s="83">
        <v>1</v>
      </c>
      <c r="FH21" s="80">
        <f t="shared" si="203"/>
        <v>1</v>
      </c>
      <c r="FI21" s="76"/>
      <c r="FJ21" s="84"/>
      <c r="FK21" s="80">
        <f t="shared" si="204"/>
        <v>0</v>
      </c>
      <c r="FL21" s="84"/>
      <c r="FM21" s="80">
        <f t="shared" si="205"/>
        <v>0</v>
      </c>
      <c r="FN21" s="76"/>
      <c r="FO21" s="84"/>
      <c r="FP21" s="80">
        <f t="shared" si="206"/>
        <v>0</v>
      </c>
      <c r="FQ21" s="84"/>
      <c r="FR21" s="80">
        <f t="shared" si="207"/>
        <v>0</v>
      </c>
      <c r="FS21" s="76"/>
      <c r="FT21" s="84"/>
      <c r="FU21" s="80">
        <f t="shared" si="208"/>
        <v>0</v>
      </c>
      <c r="FV21" s="84"/>
      <c r="FW21" s="81">
        <f t="shared" si="209"/>
        <v>0</v>
      </c>
      <c r="FX21" s="75"/>
      <c r="FY21" s="84"/>
      <c r="FZ21" s="80">
        <f t="shared" si="210"/>
        <v>0</v>
      </c>
      <c r="GA21" s="84"/>
      <c r="GB21" s="80">
        <f t="shared" si="211"/>
        <v>0</v>
      </c>
      <c r="GC21" s="76"/>
      <c r="GD21" s="84"/>
      <c r="GE21" s="80">
        <f t="shared" si="212"/>
        <v>0</v>
      </c>
      <c r="GF21" s="84"/>
      <c r="GG21" s="80">
        <f t="shared" si="213"/>
        <v>0</v>
      </c>
      <c r="GH21" s="76"/>
      <c r="GI21" s="84"/>
      <c r="GJ21" s="80">
        <f t="shared" si="214"/>
        <v>0</v>
      </c>
      <c r="GK21" s="84"/>
      <c r="GL21" s="80">
        <f t="shared" si="215"/>
        <v>0</v>
      </c>
      <c r="GM21" s="76"/>
      <c r="GN21" s="84"/>
      <c r="GO21" s="80">
        <f t="shared" si="216"/>
        <v>0</v>
      </c>
      <c r="GP21" s="84"/>
      <c r="GQ21" s="81">
        <f t="shared" si="217"/>
        <v>0</v>
      </c>
      <c r="GR21" s="75"/>
      <c r="GS21" s="84"/>
      <c r="GT21" s="80">
        <f t="shared" si="218"/>
        <v>0</v>
      </c>
      <c r="GU21" s="84"/>
      <c r="GV21" s="80">
        <f t="shared" si="219"/>
        <v>0</v>
      </c>
      <c r="GW21" s="76"/>
      <c r="GX21" s="84"/>
      <c r="GY21" s="80">
        <f t="shared" si="220"/>
        <v>0</v>
      </c>
      <c r="GZ21" s="84"/>
      <c r="HA21" s="77">
        <f t="shared" si="221"/>
        <v>0</v>
      </c>
      <c r="HB21" s="82"/>
      <c r="HC21" s="84"/>
      <c r="HD21" s="80">
        <f t="shared" si="222"/>
        <v>0</v>
      </c>
      <c r="HE21" s="84"/>
      <c r="HF21" s="80">
        <f t="shared" si="223"/>
        <v>0</v>
      </c>
      <c r="HG21" s="76"/>
      <c r="HH21" s="84"/>
      <c r="HI21" s="80">
        <f t="shared" si="224"/>
        <v>0</v>
      </c>
      <c r="HJ21" s="84"/>
      <c r="HK21" s="81">
        <f t="shared" si="225"/>
        <v>0</v>
      </c>
      <c r="HL21" s="75"/>
      <c r="HM21" s="84"/>
      <c r="HN21" s="80">
        <f t="shared" si="226"/>
        <v>0</v>
      </c>
      <c r="HO21" s="84"/>
      <c r="HP21" s="80">
        <f t="shared" si="227"/>
        <v>0</v>
      </c>
      <c r="HQ21" s="76"/>
      <c r="HR21" s="84"/>
      <c r="HS21" s="80">
        <f t="shared" si="228"/>
        <v>0</v>
      </c>
      <c r="HT21" s="84"/>
      <c r="HU21" s="80">
        <f t="shared" si="229"/>
        <v>0</v>
      </c>
      <c r="HV21" s="76"/>
      <c r="HW21" s="84"/>
      <c r="HX21" s="80">
        <f t="shared" si="230"/>
        <v>0</v>
      </c>
      <c r="HY21" s="84"/>
      <c r="HZ21" s="80">
        <f t="shared" si="231"/>
        <v>0</v>
      </c>
      <c r="IA21" s="76"/>
      <c r="IB21" s="84"/>
      <c r="IC21" s="80">
        <f t="shared" si="232"/>
        <v>0</v>
      </c>
      <c r="ID21" s="84"/>
      <c r="IE21" s="85">
        <f t="shared" si="233"/>
        <v>0</v>
      </c>
      <c r="IF21" s="1214" t="s">
        <v>577</v>
      </c>
      <c r="IG21" s="87"/>
    </row>
    <row r="22" spans="1:241" ht="25.5" hidden="1" x14ac:dyDescent="0.25">
      <c r="A22" s="63">
        <v>18</v>
      </c>
      <c r="B22" s="64" t="s">
        <v>141</v>
      </c>
      <c r="C22" s="65">
        <v>214663</v>
      </c>
      <c r="D22" s="66">
        <v>931211</v>
      </c>
      <c r="E22" s="67" t="s">
        <v>89</v>
      </c>
      <c r="F22" s="88" t="s">
        <v>142</v>
      </c>
      <c r="G22" s="148">
        <v>8</v>
      </c>
      <c r="H22" s="70">
        <v>0.4</v>
      </c>
      <c r="I22" s="71">
        <f>(100+110+120+115)/4</f>
        <v>111.25</v>
      </c>
      <c r="J22" s="72">
        <v>30</v>
      </c>
      <c r="K22" s="73">
        <f t="shared" si="145"/>
        <v>600</v>
      </c>
      <c r="L22" s="74">
        <f t="shared" si="1"/>
        <v>600</v>
      </c>
      <c r="M22" s="113">
        <f t="shared" si="2"/>
        <v>1</v>
      </c>
      <c r="N22" s="114">
        <f t="shared" si="3"/>
        <v>5</v>
      </c>
      <c r="O22" s="77">
        <f t="shared" si="4"/>
        <v>3.3333333333333333E-2</v>
      </c>
      <c r="P22" s="78">
        <f t="shared" si="5"/>
        <v>0.16666666666666666</v>
      </c>
      <c r="Q22" s="79"/>
      <c r="R22" s="75">
        <f t="shared" si="6"/>
        <v>600</v>
      </c>
      <c r="S22" s="76">
        <f t="shared" si="7"/>
        <v>1</v>
      </c>
      <c r="T22" s="80">
        <f t="shared" si="146"/>
        <v>3.3333333333333333E-2</v>
      </c>
      <c r="U22" s="76">
        <f t="shared" si="9"/>
        <v>5</v>
      </c>
      <c r="V22" s="80">
        <f t="shared" si="147"/>
        <v>0.16666666666666666</v>
      </c>
      <c r="W22" s="76">
        <f t="shared" si="11"/>
        <v>0</v>
      </c>
      <c r="X22" s="76">
        <f t="shared" si="12"/>
        <v>0</v>
      </c>
      <c r="Y22" s="80">
        <f t="shared" si="148"/>
        <v>0</v>
      </c>
      <c r="Z22" s="76">
        <f t="shared" si="14"/>
        <v>0</v>
      </c>
      <c r="AA22" s="80">
        <f t="shared" si="149"/>
        <v>0</v>
      </c>
      <c r="AB22" s="76">
        <f t="shared" si="16"/>
        <v>0</v>
      </c>
      <c r="AC22" s="76">
        <f t="shared" si="17"/>
        <v>0</v>
      </c>
      <c r="AD22" s="80">
        <f t="shared" si="150"/>
        <v>0</v>
      </c>
      <c r="AE22" s="76">
        <f t="shared" si="19"/>
        <v>0</v>
      </c>
      <c r="AF22" s="80">
        <f t="shared" si="151"/>
        <v>0</v>
      </c>
      <c r="AG22" s="76">
        <f t="shared" si="21"/>
        <v>0</v>
      </c>
      <c r="AH22" s="76">
        <f t="shared" si="22"/>
        <v>0</v>
      </c>
      <c r="AI22" s="80">
        <f t="shared" si="152"/>
        <v>0</v>
      </c>
      <c r="AJ22" s="76">
        <f t="shared" si="24"/>
        <v>0</v>
      </c>
      <c r="AK22" s="81">
        <f t="shared" si="153"/>
        <v>0</v>
      </c>
      <c r="AL22" s="79"/>
      <c r="AM22" s="75">
        <f t="shared" si="26"/>
        <v>20</v>
      </c>
      <c r="AN22" s="76">
        <f t="shared" si="27"/>
        <v>1</v>
      </c>
      <c r="AO22" s="80">
        <f t="shared" si="154"/>
        <v>1</v>
      </c>
      <c r="AP22" s="76">
        <f t="shared" si="29"/>
        <v>1</v>
      </c>
      <c r="AQ22" s="77">
        <f t="shared" si="155"/>
        <v>1</v>
      </c>
      <c r="AR22" s="82">
        <f t="shared" si="31"/>
        <v>560</v>
      </c>
      <c r="AS22" s="76">
        <f t="shared" si="32"/>
        <v>0</v>
      </c>
      <c r="AT22" s="80">
        <f t="shared" si="156"/>
        <v>0</v>
      </c>
      <c r="AU22" s="76">
        <f t="shared" si="34"/>
        <v>3</v>
      </c>
      <c r="AV22" s="77">
        <f t="shared" si="157"/>
        <v>0.10714285714285714</v>
      </c>
      <c r="AW22" s="82">
        <f t="shared" si="36"/>
        <v>20</v>
      </c>
      <c r="AX22" s="76">
        <f t="shared" si="37"/>
        <v>0</v>
      </c>
      <c r="AY22" s="80">
        <f t="shared" si="158"/>
        <v>0</v>
      </c>
      <c r="AZ22" s="76">
        <f t="shared" si="39"/>
        <v>1</v>
      </c>
      <c r="BA22" s="77">
        <f t="shared" si="159"/>
        <v>1</v>
      </c>
      <c r="BB22" s="82">
        <f t="shared" si="41"/>
        <v>0</v>
      </c>
      <c r="BC22" s="76">
        <f t="shared" si="42"/>
        <v>0</v>
      </c>
      <c r="BD22" s="80">
        <f t="shared" si="160"/>
        <v>0</v>
      </c>
      <c r="BE22" s="76">
        <f t="shared" si="44"/>
        <v>0</v>
      </c>
      <c r="BF22" s="77">
        <f t="shared" si="161"/>
        <v>0</v>
      </c>
      <c r="BG22" s="82">
        <f t="shared" si="46"/>
        <v>0</v>
      </c>
      <c r="BH22" s="76">
        <f t="shared" si="47"/>
        <v>0</v>
      </c>
      <c r="BI22" s="80">
        <f t="shared" si="162"/>
        <v>0</v>
      </c>
      <c r="BJ22" s="76">
        <f t="shared" si="49"/>
        <v>0</v>
      </c>
      <c r="BK22" s="77">
        <f t="shared" si="163"/>
        <v>0</v>
      </c>
      <c r="BL22" s="82">
        <f t="shared" si="51"/>
        <v>0</v>
      </c>
      <c r="BM22" s="76">
        <f t="shared" si="52"/>
        <v>0</v>
      </c>
      <c r="BN22" s="80">
        <f t="shared" si="164"/>
        <v>0</v>
      </c>
      <c r="BO22" s="76">
        <f t="shared" si="54"/>
        <v>0</v>
      </c>
      <c r="BP22" s="77">
        <f t="shared" si="165"/>
        <v>0</v>
      </c>
      <c r="BQ22" s="82">
        <f t="shared" si="56"/>
        <v>0</v>
      </c>
      <c r="BR22" s="76">
        <f t="shared" si="57"/>
        <v>0</v>
      </c>
      <c r="BS22" s="80">
        <f t="shared" si="166"/>
        <v>0</v>
      </c>
      <c r="BT22" s="76">
        <f t="shared" si="59"/>
        <v>0</v>
      </c>
      <c r="BU22" s="77">
        <f t="shared" si="167"/>
        <v>0</v>
      </c>
      <c r="BV22" s="82">
        <f t="shared" si="61"/>
        <v>0</v>
      </c>
      <c r="BW22" s="76">
        <f t="shared" si="62"/>
        <v>0</v>
      </c>
      <c r="BX22" s="80">
        <f t="shared" si="168"/>
        <v>0</v>
      </c>
      <c r="BY22" s="76">
        <f t="shared" si="64"/>
        <v>0</v>
      </c>
      <c r="BZ22" s="81">
        <f t="shared" si="169"/>
        <v>0</v>
      </c>
      <c r="CA22" s="79"/>
      <c r="CB22" s="75">
        <f>1*20</f>
        <v>20</v>
      </c>
      <c r="CC22" s="83">
        <v>1</v>
      </c>
      <c r="CD22" s="80">
        <f t="shared" si="170"/>
        <v>1</v>
      </c>
      <c r="CE22" s="83">
        <v>1</v>
      </c>
      <c r="CF22" s="80">
        <f t="shared" si="171"/>
        <v>1</v>
      </c>
      <c r="CG22" s="76"/>
      <c r="CH22" s="84"/>
      <c r="CI22" s="80">
        <f t="shared" si="172"/>
        <v>0</v>
      </c>
      <c r="CJ22" s="84"/>
      <c r="CK22" s="80">
        <f t="shared" si="173"/>
        <v>0</v>
      </c>
      <c r="CL22" s="76"/>
      <c r="CM22" s="84"/>
      <c r="CN22" s="80">
        <f t="shared" si="174"/>
        <v>0</v>
      </c>
      <c r="CO22" s="84"/>
      <c r="CP22" s="80">
        <f t="shared" si="175"/>
        <v>0</v>
      </c>
      <c r="CQ22" s="76"/>
      <c r="CR22" s="84"/>
      <c r="CS22" s="80">
        <f t="shared" si="176"/>
        <v>0</v>
      </c>
      <c r="CT22" s="84"/>
      <c r="CU22" s="81">
        <f t="shared" si="177"/>
        <v>0</v>
      </c>
      <c r="CV22" s="75">
        <f>28*20</f>
        <v>560</v>
      </c>
      <c r="CW22" s="83">
        <v>0</v>
      </c>
      <c r="CX22" s="80">
        <f t="shared" si="178"/>
        <v>0</v>
      </c>
      <c r="CY22" s="83">
        <v>3</v>
      </c>
      <c r="CZ22" s="80">
        <f t="shared" si="179"/>
        <v>0.10714285714285714</v>
      </c>
      <c r="DA22" s="76"/>
      <c r="DB22" s="84"/>
      <c r="DC22" s="80">
        <f t="shared" si="180"/>
        <v>0</v>
      </c>
      <c r="DD22" s="84"/>
      <c r="DE22" s="80">
        <f t="shared" si="181"/>
        <v>0</v>
      </c>
      <c r="DF22" s="76"/>
      <c r="DG22" s="84"/>
      <c r="DH22" s="80">
        <f t="shared" si="182"/>
        <v>0</v>
      </c>
      <c r="DI22" s="84"/>
      <c r="DJ22" s="80">
        <f t="shared" si="183"/>
        <v>0</v>
      </c>
      <c r="DK22" s="76"/>
      <c r="DL22" s="84"/>
      <c r="DM22" s="80">
        <f t="shared" si="184"/>
        <v>0</v>
      </c>
      <c r="DN22" s="84"/>
      <c r="DO22" s="81">
        <f t="shared" si="185"/>
        <v>0</v>
      </c>
      <c r="DP22" s="75">
        <f>1*20</f>
        <v>20</v>
      </c>
      <c r="DQ22" s="83">
        <v>0</v>
      </c>
      <c r="DR22" s="80">
        <f t="shared" si="186"/>
        <v>0</v>
      </c>
      <c r="DS22" s="83">
        <v>1</v>
      </c>
      <c r="DT22" s="80">
        <f t="shared" si="187"/>
        <v>1</v>
      </c>
      <c r="DU22" s="76"/>
      <c r="DV22" s="84"/>
      <c r="DW22" s="80">
        <f t="shared" si="188"/>
        <v>0</v>
      </c>
      <c r="DX22" s="84"/>
      <c r="DY22" s="80">
        <f t="shared" si="189"/>
        <v>0</v>
      </c>
      <c r="DZ22" s="76"/>
      <c r="EA22" s="84"/>
      <c r="EB22" s="80">
        <f t="shared" si="190"/>
        <v>0</v>
      </c>
      <c r="EC22" s="84"/>
      <c r="ED22" s="80">
        <f t="shared" si="191"/>
        <v>0</v>
      </c>
      <c r="EE22" s="76"/>
      <c r="EF22" s="84"/>
      <c r="EG22" s="80">
        <f t="shared" si="192"/>
        <v>0</v>
      </c>
      <c r="EH22" s="84"/>
      <c r="EI22" s="81">
        <f t="shared" si="193"/>
        <v>0</v>
      </c>
      <c r="EJ22" s="75"/>
      <c r="EK22" s="84"/>
      <c r="EL22" s="80">
        <f t="shared" si="194"/>
        <v>0</v>
      </c>
      <c r="EM22" s="84"/>
      <c r="EN22" s="80">
        <f t="shared" si="195"/>
        <v>0</v>
      </c>
      <c r="EO22" s="76"/>
      <c r="EP22" s="84"/>
      <c r="EQ22" s="80">
        <f t="shared" si="196"/>
        <v>0</v>
      </c>
      <c r="ER22" s="84"/>
      <c r="ES22" s="80">
        <f t="shared" si="197"/>
        <v>0</v>
      </c>
      <c r="ET22" s="76"/>
      <c r="EU22" s="84"/>
      <c r="EV22" s="80">
        <f t="shared" si="198"/>
        <v>0</v>
      </c>
      <c r="EW22" s="84"/>
      <c r="EX22" s="80">
        <f t="shared" si="199"/>
        <v>0</v>
      </c>
      <c r="EY22" s="76"/>
      <c r="EZ22" s="84"/>
      <c r="FA22" s="80">
        <f t="shared" si="200"/>
        <v>0</v>
      </c>
      <c r="FB22" s="84"/>
      <c r="FC22" s="81">
        <f t="shared" si="201"/>
        <v>0</v>
      </c>
      <c r="FD22" s="75"/>
      <c r="FE22" s="84"/>
      <c r="FF22" s="80">
        <f t="shared" si="202"/>
        <v>0</v>
      </c>
      <c r="FG22" s="84"/>
      <c r="FH22" s="80">
        <f t="shared" si="203"/>
        <v>0</v>
      </c>
      <c r="FI22" s="76"/>
      <c r="FJ22" s="84"/>
      <c r="FK22" s="80">
        <f t="shared" si="204"/>
        <v>0</v>
      </c>
      <c r="FL22" s="84"/>
      <c r="FM22" s="80">
        <f t="shared" si="205"/>
        <v>0</v>
      </c>
      <c r="FN22" s="76"/>
      <c r="FO22" s="84"/>
      <c r="FP22" s="80">
        <f t="shared" si="206"/>
        <v>0</v>
      </c>
      <c r="FQ22" s="84"/>
      <c r="FR22" s="80">
        <f t="shared" si="207"/>
        <v>0</v>
      </c>
      <c r="FS22" s="76"/>
      <c r="FT22" s="84"/>
      <c r="FU22" s="80">
        <f t="shared" si="208"/>
        <v>0</v>
      </c>
      <c r="FV22" s="84"/>
      <c r="FW22" s="81">
        <f t="shared" si="209"/>
        <v>0</v>
      </c>
      <c r="FX22" s="75"/>
      <c r="FY22" s="84"/>
      <c r="FZ22" s="80">
        <f t="shared" si="210"/>
        <v>0</v>
      </c>
      <c r="GA22" s="84"/>
      <c r="GB22" s="80">
        <f t="shared" si="211"/>
        <v>0</v>
      </c>
      <c r="GC22" s="76"/>
      <c r="GD22" s="84"/>
      <c r="GE22" s="80">
        <f t="shared" si="212"/>
        <v>0</v>
      </c>
      <c r="GF22" s="84"/>
      <c r="GG22" s="80">
        <f t="shared" si="213"/>
        <v>0</v>
      </c>
      <c r="GH22" s="76"/>
      <c r="GI22" s="84"/>
      <c r="GJ22" s="80">
        <f t="shared" si="214"/>
        <v>0</v>
      </c>
      <c r="GK22" s="84"/>
      <c r="GL22" s="80">
        <f t="shared" si="215"/>
        <v>0</v>
      </c>
      <c r="GM22" s="76"/>
      <c r="GN22" s="84"/>
      <c r="GO22" s="80">
        <f t="shared" si="216"/>
        <v>0</v>
      </c>
      <c r="GP22" s="84"/>
      <c r="GQ22" s="81">
        <f t="shared" si="217"/>
        <v>0</v>
      </c>
      <c r="GR22" s="75"/>
      <c r="GS22" s="84"/>
      <c r="GT22" s="80">
        <f t="shared" si="218"/>
        <v>0</v>
      </c>
      <c r="GU22" s="84"/>
      <c r="GV22" s="80">
        <f t="shared" si="219"/>
        <v>0</v>
      </c>
      <c r="GW22" s="76"/>
      <c r="GX22" s="84"/>
      <c r="GY22" s="80">
        <f t="shared" si="220"/>
        <v>0</v>
      </c>
      <c r="GZ22" s="84"/>
      <c r="HA22" s="77">
        <f t="shared" si="221"/>
        <v>0</v>
      </c>
      <c r="HB22" s="82"/>
      <c r="HC22" s="84"/>
      <c r="HD22" s="80">
        <f t="shared" si="222"/>
        <v>0</v>
      </c>
      <c r="HE22" s="84"/>
      <c r="HF22" s="80">
        <f t="shared" si="223"/>
        <v>0</v>
      </c>
      <c r="HG22" s="76"/>
      <c r="HH22" s="84"/>
      <c r="HI22" s="80">
        <f t="shared" si="224"/>
        <v>0</v>
      </c>
      <c r="HJ22" s="84"/>
      <c r="HK22" s="81">
        <f t="shared" si="225"/>
        <v>0</v>
      </c>
      <c r="HL22" s="75"/>
      <c r="HM22" s="84"/>
      <c r="HN22" s="80">
        <f t="shared" si="226"/>
        <v>0</v>
      </c>
      <c r="HO22" s="84"/>
      <c r="HP22" s="80">
        <f t="shared" si="227"/>
        <v>0</v>
      </c>
      <c r="HQ22" s="76"/>
      <c r="HR22" s="84"/>
      <c r="HS22" s="80">
        <f t="shared" si="228"/>
        <v>0</v>
      </c>
      <c r="HT22" s="84"/>
      <c r="HU22" s="80">
        <f t="shared" si="229"/>
        <v>0</v>
      </c>
      <c r="HV22" s="76"/>
      <c r="HW22" s="84"/>
      <c r="HX22" s="80">
        <f t="shared" si="230"/>
        <v>0</v>
      </c>
      <c r="HY22" s="84"/>
      <c r="HZ22" s="80">
        <f t="shared" si="231"/>
        <v>0</v>
      </c>
      <c r="IA22" s="76"/>
      <c r="IB22" s="84"/>
      <c r="IC22" s="80">
        <f t="shared" si="232"/>
        <v>0</v>
      </c>
      <c r="ID22" s="84"/>
      <c r="IE22" s="85">
        <f t="shared" si="233"/>
        <v>0</v>
      </c>
      <c r="IF22" s="1214" t="s">
        <v>143</v>
      </c>
      <c r="IG22" s="87"/>
    </row>
    <row r="23" spans="1:241" ht="25.5" hidden="1" x14ac:dyDescent="0.25">
      <c r="A23" s="63">
        <v>19</v>
      </c>
      <c r="B23" s="64" t="s">
        <v>144</v>
      </c>
      <c r="C23" s="65">
        <v>214873</v>
      </c>
      <c r="D23" s="66">
        <v>931212</v>
      </c>
      <c r="E23" s="67" t="s">
        <v>89</v>
      </c>
      <c r="F23" s="88" t="s">
        <v>145</v>
      </c>
      <c r="G23" s="149" t="s">
        <v>146</v>
      </c>
      <c r="H23" s="70">
        <v>0.2</v>
      </c>
      <c r="I23" s="71">
        <f>(50+35+42+30)/4</f>
        <v>39.25</v>
      </c>
      <c r="J23" s="72">
        <v>193</v>
      </c>
      <c r="K23" s="73">
        <f t="shared" si="145"/>
        <v>3860</v>
      </c>
      <c r="L23" s="74">
        <f t="shared" si="1"/>
        <v>3860</v>
      </c>
      <c r="M23" s="113">
        <f t="shared" si="2"/>
        <v>6</v>
      </c>
      <c r="N23" s="114">
        <f t="shared" si="3"/>
        <v>142</v>
      </c>
      <c r="O23" s="77">
        <f t="shared" si="4"/>
        <v>3.1088082901554404E-2</v>
      </c>
      <c r="P23" s="78">
        <f t="shared" si="5"/>
        <v>0.73575129533678751</v>
      </c>
      <c r="Q23" s="79"/>
      <c r="R23" s="75">
        <f t="shared" si="6"/>
        <v>2000</v>
      </c>
      <c r="S23" s="76">
        <f t="shared" si="7"/>
        <v>1</v>
      </c>
      <c r="T23" s="80">
        <f t="shared" si="146"/>
        <v>0.01</v>
      </c>
      <c r="U23" s="76">
        <f t="shared" si="9"/>
        <v>53</v>
      </c>
      <c r="V23" s="80">
        <f t="shared" si="147"/>
        <v>0.53</v>
      </c>
      <c r="W23" s="76">
        <f t="shared" si="11"/>
        <v>1860</v>
      </c>
      <c r="X23" s="76">
        <f t="shared" si="12"/>
        <v>5</v>
      </c>
      <c r="Y23" s="80">
        <f t="shared" si="148"/>
        <v>5.3763440860215055E-2</v>
      </c>
      <c r="Z23" s="76">
        <f t="shared" si="14"/>
        <v>89</v>
      </c>
      <c r="AA23" s="80">
        <f t="shared" si="149"/>
        <v>0.956989247311828</v>
      </c>
      <c r="AB23" s="76">
        <f t="shared" si="16"/>
        <v>0</v>
      </c>
      <c r="AC23" s="76">
        <f t="shared" si="17"/>
        <v>0</v>
      </c>
      <c r="AD23" s="80">
        <f t="shared" si="150"/>
        <v>0</v>
      </c>
      <c r="AE23" s="76">
        <f t="shared" si="19"/>
        <v>0</v>
      </c>
      <c r="AF23" s="80">
        <f t="shared" si="151"/>
        <v>0</v>
      </c>
      <c r="AG23" s="76">
        <f t="shared" si="21"/>
        <v>0</v>
      </c>
      <c r="AH23" s="76">
        <f t="shared" si="22"/>
        <v>0</v>
      </c>
      <c r="AI23" s="80">
        <f t="shared" si="152"/>
        <v>0</v>
      </c>
      <c r="AJ23" s="76">
        <f t="shared" si="24"/>
        <v>0</v>
      </c>
      <c r="AK23" s="81">
        <f t="shared" si="153"/>
        <v>0</v>
      </c>
      <c r="AL23" s="79"/>
      <c r="AM23" s="75">
        <f t="shared" si="26"/>
        <v>2480</v>
      </c>
      <c r="AN23" s="76">
        <f t="shared" si="27"/>
        <v>5</v>
      </c>
      <c r="AO23" s="80">
        <f t="shared" si="154"/>
        <v>4.0322580645161289E-2</v>
      </c>
      <c r="AP23" s="76">
        <f t="shared" si="29"/>
        <v>101</v>
      </c>
      <c r="AQ23" s="77">
        <f t="shared" si="155"/>
        <v>0.81451612903225812</v>
      </c>
      <c r="AR23" s="82">
        <f t="shared" si="31"/>
        <v>580</v>
      </c>
      <c r="AS23" s="76">
        <f t="shared" si="32"/>
        <v>1</v>
      </c>
      <c r="AT23" s="80">
        <f t="shared" si="156"/>
        <v>3.4482758620689655E-2</v>
      </c>
      <c r="AU23" s="76">
        <f t="shared" si="34"/>
        <v>18</v>
      </c>
      <c r="AV23" s="77">
        <f t="shared" si="157"/>
        <v>0.62068965517241381</v>
      </c>
      <c r="AW23" s="82">
        <f t="shared" si="36"/>
        <v>40</v>
      </c>
      <c r="AX23" s="76">
        <f t="shared" si="37"/>
        <v>0</v>
      </c>
      <c r="AY23" s="80">
        <f t="shared" si="158"/>
        <v>0</v>
      </c>
      <c r="AZ23" s="76">
        <f t="shared" si="39"/>
        <v>0</v>
      </c>
      <c r="BA23" s="77">
        <f t="shared" si="159"/>
        <v>0</v>
      </c>
      <c r="BB23" s="82">
        <f t="shared" si="41"/>
        <v>0</v>
      </c>
      <c r="BC23" s="76">
        <f t="shared" si="42"/>
        <v>0</v>
      </c>
      <c r="BD23" s="80">
        <f t="shared" si="160"/>
        <v>0</v>
      </c>
      <c r="BE23" s="76">
        <f t="shared" si="44"/>
        <v>0</v>
      </c>
      <c r="BF23" s="77">
        <f t="shared" si="161"/>
        <v>0</v>
      </c>
      <c r="BG23" s="82">
        <f t="shared" si="46"/>
        <v>760</v>
      </c>
      <c r="BH23" s="76">
        <f t="shared" si="47"/>
        <v>0</v>
      </c>
      <c r="BI23" s="80">
        <f t="shared" si="162"/>
        <v>0</v>
      </c>
      <c r="BJ23" s="76">
        <f t="shared" si="49"/>
        <v>23</v>
      </c>
      <c r="BK23" s="77">
        <f t="shared" si="163"/>
        <v>0.60526315789473684</v>
      </c>
      <c r="BL23" s="82">
        <f t="shared" si="51"/>
        <v>0</v>
      </c>
      <c r="BM23" s="76">
        <f t="shared" si="52"/>
        <v>0</v>
      </c>
      <c r="BN23" s="80">
        <f t="shared" si="164"/>
        <v>0</v>
      </c>
      <c r="BO23" s="76">
        <f t="shared" si="54"/>
        <v>0</v>
      </c>
      <c r="BP23" s="77">
        <f t="shared" si="165"/>
        <v>0</v>
      </c>
      <c r="BQ23" s="82">
        <f t="shared" si="56"/>
        <v>0</v>
      </c>
      <c r="BR23" s="76">
        <f t="shared" si="57"/>
        <v>0</v>
      </c>
      <c r="BS23" s="80">
        <f t="shared" si="166"/>
        <v>0</v>
      </c>
      <c r="BT23" s="76">
        <f t="shared" si="59"/>
        <v>0</v>
      </c>
      <c r="BU23" s="77">
        <f t="shared" si="167"/>
        <v>0</v>
      </c>
      <c r="BV23" s="82">
        <f t="shared" si="61"/>
        <v>0</v>
      </c>
      <c r="BW23" s="76">
        <f t="shared" si="62"/>
        <v>0</v>
      </c>
      <c r="BX23" s="80">
        <f t="shared" si="168"/>
        <v>0</v>
      </c>
      <c r="BY23" s="76">
        <f t="shared" si="64"/>
        <v>0</v>
      </c>
      <c r="BZ23" s="81">
        <f t="shared" si="169"/>
        <v>0</v>
      </c>
      <c r="CA23" s="79"/>
      <c r="CB23" s="75">
        <f>34*20</f>
        <v>680</v>
      </c>
      <c r="CC23" s="83">
        <v>0</v>
      </c>
      <c r="CD23" s="80">
        <f t="shared" si="170"/>
        <v>0</v>
      </c>
      <c r="CE23" s="83">
        <v>14</v>
      </c>
      <c r="CF23" s="80">
        <f t="shared" si="171"/>
        <v>0.41176470588235292</v>
      </c>
      <c r="CG23" s="76">
        <f>90*20</f>
        <v>1800</v>
      </c>
      <c r="CH23" s="83">
        <v>5</v>
      </c>
      <c r="CI23" s="80">
        <f t="shared" si="172"/>
        <v>5.5555555555555552E-2</v>
      </c>
      <c r="CJ23" s="83">
        <v>87</v>
      </c>
      <c r="CK23" s="80">
        <f t="shared" si="173"/>
        <v>0.96666666666666667</v>
      </c>
      <c r="CL23" s="76"/>
      <c r="CM23" s="84"/>
      <c r="CN23" s="80">
        <f t="shared" si="174"/>
        <v>0</v>
      </c>
      <c r="CO23" s="84"/>
      <c r="CP23" s="80">
        <f t="shared" si="175"/>
        <v>0</v>
      </c>
      <c r="CQ23" s="76"/>
      <c r="CR23" s="84"/>
      <c r="CS23" s="80">
        <f t="shared" si="176"/>
        <v>0</v>
      </c>
      <c r="CT23" s="84"/>
      <c r="CU23" s="81">
        <f t="shared" si="177"/>
        <v>0</v>
      </c>
      <c r="CV23" s="75">
        <f>29*20</f>
        <v>580</v>
      </c>
      <c r="CW23" s="83">
        <v>1</v>
      </c>
      <c r="CX23" s="80">
        <f t="shared" si="178"/>
        <v>3.4482758620689655E-2</v>
      </c>
      <c r="CY23" s="83">
        <v>18</v>
      </c>
      <c r="CZ23" s="80">
        <f t="shared" si="179"/>
        <v>0.62068965517241381</v>
      </c>
      <c r="DA23" s="76"/>
      <c r="DB23" s="84"/>
      <c r="DC23" s="80">
        <f t="shared" si="180"/>
        <v>0</v>
      </c>
      <c r="DD23" s="84"/>
      <c r="DE23" s="80">
        <f t="shared" si="181"/>
        <v>0</v>
      </c>
      <c r="DF23" s="76"/>
      <c r="DG23" s="84"/>
      <c r="DH23" s="80">
        <f t="shared" si="182"/>
        <v>0</v>
      </c>
      <c r="DI23" s="84"/>
      <c r="DJ23" s="80">
        <f t="shared" si="183"/>
        <v>0</v>
      </c>
      <c r="DK23" s="76"/>
      <c r="DL23" s="84"/>
      <c r="DM23" s="80">
        <f t="shared" si="184"/>
        <v>0</v>
      </c>
      <c r="DN23" s="84"/>
      <c r="DO23" s="81">
        <f t="shared" si="185"/>
        <v>0</v>
      </c>
      <c r="DP23" s="75">
        <f t="shared" ref="DP23:GR29" si="235">2*20</f>
        <v>40</v>
      </c>
      <c r="DQ23" s="83">
        <v>0</v>
      </c>
      <c r="DR23" s="80">
        <f t="shared" si="186"/>
        <v>0</v>
      </c>
      <c r="DS23" s="83">
        <v>0</v>
      </c>
      <c r="DT23" s="80">
        <f t="shared" si="187"/>
        <v>0</v>
      </c>
      <c r="DU23" s="76"/>
      <c r="DV23" s="84"/>
      <c r="DW23" s="80">
        <f t="shared" si="188"/>
        <v>0</v>
      </c>
      <c r="DX23" s="84"/>
      <c r="DY23" s="80">
        <f t="shared" si="189"/>
        <v>0</v>
      </c>
      <c r="DZ23" s="76"/>
      <c r="EA23" s="84"/>
      <c r="EB23" s="80">
        <f t="shared" si="190"/>
        <v>0</v>
      </c>
      <c r="EC23" s="84"/>
      <c r="ED23" s="80">
        <f t="shared" si="191"/>
        <v>0</v>
      </c>
      <c r="EE23" s="76"/>
      <c r="EF23" s="84"/>
      <c r="EG23" s="80">
        <f t="shared" si="192"/>
        <v>0</v>
      </c>
      <c r="EH23" s="84"/>
      <c r="EI23" s="81">
        <f t="shared" si="193"/>
        <v>0</v>
      </c>
      <c r="EJ23" s="75"/>
      <c r="EK23" s="84"/>
      <c r="EL23" s="80">
        <f t="shared" si="194"/>
        <v>0</v>
      </c>
      <c r="EM23" s="84"/>
      <c r="EN23" s="80">
        <f t="shared" si="195"/>
        <v>0</v>
      </c>
      <c r="EO23" s="76"/>
      <c r="EP23" s="84"/>
      <c r="EQ23" s="80">
        <f t="shared" si="196"/>
        <v>0</v>
      </c>
      <c r="ER23" s="84"/>
      <c r="ES23" s="80">
        <f t="shared" si="197"/>
        <v>0</v>
      </c>
      <c r="ET23" s="76"/>
      <c r="EU23" s="84"/>
      <c r="EV23" s="80">
        <f t="shared" si="198"/>
        <v>0</v>
      </c>
      <c r="EW23" s="84"/>
      <c r="EX23" s="80">
        <f t="shared" si="199"/>
        <v>0</v>
      </c>
      <c r="EY23" s="76"/>
      <c r="EZ23" s="84"/>
      <c r="FA23" s="80">
        <f t="shared" si="200"/>
        <v>0</v>
      </c>
      <c r="FB23" s="84"/>
      <c r="FC23" s="81">
        <f t="shared" si="201"/>
        <v>0</v>
      </c>
      <c r="FD23" s="75">
        <f>35*20</f>
        <v>700</v>
      </c>
      <c r="FE23" s="83">
        <v>0</v>
      </c>
      <c r="FF23" s="80">
        <f t="shared" si="202"/>
        <v>0</v>
      </c>
      <c r="FG23" s="83">
        <v>21</v>
      </c>
      <c r="FH23" s="80">
        <f t="shared" si="203"/>
        <v>0.6</v>
      </c>
      <c r="FI23" s="76">
        <f t="shared" ref="FI23:FN71" si="236">3*20</f>
        <v>60</v>
      </c>
      <c r="FJ23" s="83">
        <v>0</v>
      </c>
      <c r="FK23" s="80">
        <f t="shared" si="204"/>
        <v>0</v>
      </c>
      <c r="FL23" s="83">
        <v>2</v>
      </c>
      <c r="FM23" s="80">
        <f t="shared" si="205"/>
        <v>0.66666666666666663</v>
      </c>
      <c r="FN23" s="76"/>
      <c r="FO23" s="84"/>
      <c r="FP23" s="80">
        <f t="shared" si="206"/>
        <v>0</v>
      </c>
      <c r="FQ23" s="84"/>
      <c r="FR23" s="80">
        <f t="shared" si="207"/>
        <v>0</v>
      </c>
      <c r="FS23" s="76"/>
      <c r="FT23" s="84"/>
      <c r="FU23" s="80">
        <f t="shared" si="208"/>
        <v>0</v>
      </c>
      <c r="FV23" s="84"/>
      <c r="FW23" s="81">
        <f t="shared" si="209"/>
        <v>0</v>
      </c>
      <c r="FX23" s="75"/>
      <c r="FY23" s="84"/>
      <c r="FZ23" s="80">
        <f t="shared" si="210"/>
        <v>0</v>
      </c>
      <c r="GA23" s="84"/>
      <c r="GB23" s="80">
        <f t="shared" si="211"/>
        <v>0</v>
      </c>
      <c r="GC23" s="76"/>
      <c r="GD23" s="84"/>
      <c r="GE23" s="80">
        <f t="shared" si="212"/>
        <v>0</v>
      </c>
      <c r="GF23" s="84"/>
      <c r="GG23" s="80">
        <f t="shared" si="213"/>
        <v>0</v>
      </c>
      <c r="GH23" s="76"/>
      <c r="GI23" s="84"/>
      <c r="GJ23" s="80">
        <f t="shared" si="214"/>
        <v>0</v>
      </c>
      <c r="GK23" s="84"/>
      <c r="GL23" s="80">
        <f t="shared" si="215"/>
        <v>0</v>
      </c>
      <c r="GM23" s="76"/>
      <c r="GN23" s="84"/>
      <c r="GO23" s="80">
        <f t="shared" si="216"/>
        <v>0</v>
      </c>
      <c r="GP23" s="84"/>
      <c r="GQ23" s="81">
        <f t="shared" si="217"/>
        <v>0</v>
      </c>
      <c r="GR23" s="75"/>
      <c r="GS23" s="84"/>
      <c r="GT23" s="80">
        <f t="shared" si="218"/>
        <v>0</v>
      </c>
      <c r="GU23" s="84"/>
      <c r="GV23" s="80">
        <f t="shared" si="219"/>
        <v>0</v>
      </c>
      <c r="GW23" s="76"/>
      <c r="GX23" s="84"/>
      <c r="GY23" s="80">
        <f t="shared" si="220"/>
        <v>0</v>
      </c>
      <c r="GZ23" s="84"/>
      <c r="HA23" s="77">
        <f t="shared" si="221"/>
        <v>0</v>
      </c>
      <c r="HB23" s="82"/>
      <c r="HC23" s="84"/>
      <c r="HD23" s="80">
        <f t="shared" si="222"/>
        <v>0</v>
      </c>
      <c r="HE23" s="84"/>
      <c r="HF23" s="80">
        <f t="shared" si="223"/>
        <v>0</v>
      </c>
      <c r="HG23" s="76"/>
      <c r="HH23" s="84"/>
      <c r="HI23" s="80">
        <f t="shared" si="224"/>
        <v>0</v>
      </c>
      <c r="HJ23" s="84"/>
      <c r="HK23" s="81">
        <f t="shared" si="225"/>
        <v>0</v>
      </c>
      <c r="HL23" s="75"/>
      <c r="HM23" s="84"/>
      <c r="HN23" s="80">
        <f t="shared" si="226"/>
        <v>0</v>
      </c>
      <c r="HO23" s="84"/>
      <c r="HP23" s="80">
        <f t="shared" si="227"/>
        <v>0</v>
      </c>
      <c r="HQ23" s="76"/>
      <c r="HR23" s="84"/>
      <c r="HS23" s="80">
        <f t="shared" si="228"/>
        <v>0</v>
      </c>
      <c r="HT23" s="84"/>
      <c r="HU23" s="80">
        <f t="shared" si="229"/>
        <v>0</v>
      </c>
      <c r="HV23" s="76"/>
      <c r="HW23" s="84"/>
      <c r="HX23" s="80">
        <f t="shared" si="230"/>
        <v>0</v>
      </c>
      <c r="HY23" s="84"/>
      <c r="HZ23" s="80">
        <f t="shared" si="231"/>
        <v>0</v>
      </c>
      <c r="IA23" s="76"/>
      <c r="IB23" s="84"/>
      <c r="IC23" s="80">
        <f t="shared" si="232"/>
        <v>0</v>
      </c>
      <c r="ID23" s="84"/>
      <c r="IE23" s="85">
        <f t="shared" si="233"/>
        <v>0</v>
      </c>
      <c r="IF23" s="1214" t="s">
        <v>147</v>
      </c>
      <c r="IG23" s="87"/>
    </row>
    <row r="24" spans="1:241" ht="25.5" hidden="1" x14ac:dyDescent="0.25">
      <c r="A24" s="63">
        <v>20</v>
      </c>
      <c r="B24" s="150" t="s">
        <v>148</v>
      </c>
      <c r="C24" s="65">
        <v>215072</v>
      </c>
      <c r="D24" s="66">
        <v>931204</v>
      </c>
      <c r="E24" s="67" t="s">
        <v>149</v>
      </c>
      <c r="F24" s="88" t="s">
        <v>150</v>
      </c>
      <c r="G24" s="89">
        <v>6</v>
      </c>
      <c r="H24" s="70">
        <v>0.75</v>
      </c>
      <c r="I24" s="71">
        <f>(22+56+26+30+20)/5</f>
        <v>30.8</v>
      </c>
      <c r="J24" s="72">
        <v>24</v>
      </c>
      <c r="K24" s="73">
        <f t="shared" si="145"/>
        <v>480</v>
      </c>
      <c r="L24" s="74">
        <f t="shared" si="1"/>
        <v>480</v>
      </c>
      <c r="M24" s="75">
        <f t="shared" si="2"/>
        <v>0</v>
      </c>
      <c r="N24" s="76">
        <f t="shared" si="3"/>
        <v>7</v>
      </c>
      <c r="O24" s="77">
        <f t="shared" si="4"/>
        <v>0</v>
      </c>
      <c r="P24" s="78">
        <f t="shared" si="5"/>
        <v>0.29166666666666669</v>
      </c>
      <c r="Q24" s="79"/>
      <c r="R24" s="75">
        <f t="shared" si="6"/>
        <v>420</v>
      </c>
      <c r="S24" s="76">
        <f t="shared" si="7"/>
        <v>0</v>
      </c>
      <c r="T24" s="80">
        <f t="shared" si="146"/>
        <v>0</v>
      </c>
      <c r="U24" s="76">
        <f t="shared" si="9"/>
        <v>4</v>
      </c>
      <c r="V24" s="80">
        <f t="shared" si="147"/>
        <v>0.19047619047619047</v>
      </c>
      <c r="W24" s="76">
        <f t="shared" si="11"/>
        <v>0</v>
      </c>
      <c r="X24" s="76">
        <f t="shared" si="12"/>
        <v>0</v>
      </c>
      <c r="Y24" s="80">
        <f t="shared" si="148"/>
        <v>0</v>
      </c>
      <c r="Z24" s="76">
        <f t="shared" si="14"/>
        <v>0</v>
      </c>
      <c r="AA24" s="80">
        <f t="shared" si="149"/>
        <v>0</v>
      </c>
      <c r="AB24" s="76">
        <f t="shared" si="16"/>
        <v>60</v>
      </c>
      <c r="AC24" s="76">
        <f t="shared" si="17"/>
        <v>0</v>
      </c>
      <c r="AD24" s="80">
        <f t="shared" si="150"/>
        <v>0</v>
      </c>
      <c r="AE24" s="76">
        <f t="shared" si="19"/>
        <v>3</v>
      </c>
      <c r="AF24" s="80">
        <f t="shared" si="151"/>
        <v>1</v>
      </c>
      <c r="AG24" s="76">
        <f t="shared" si="21"/>
        <v>0</v>
      </c>
      <c r="AH24" s="76">
        <f t="shared" si="22"/>
        <v>0</v>
      </c>
      <c r="AI24" s="80">
        <f t="shared" si="152"/>
        <v>0</v>
      </c>
      <c r="AJ24" s="76">
        <f t="shared" si="24"/>
        <v>0</v>
      </c>
      <c r="AK24" s="81">
        <f t="shared" si="153"/>
        <v>0</v>
      </c>
      <c r="AL24" s="79"/>
      <c r="AM24" s="75">
        <f t="shared" si="26"/>
        <v>60</v>
      </c>
      <c r="AN24" s="76">
        <f t="shared" si="27"/>
        <v>0</v>
      </c>
      <c r="AO24" s="80">
        <f t="shared" si="154"/>
        <v>0</v>
      </c>
      <c r="AP24" s="76">
        <f t="shared" si="29"/>
        <v>3</v>
      </c>
      <c r="AQ24" s="77">
        <f t="shared" si="155"/>
        <v>1</v>
      </c>
      <c r="AR24" s="82">
        <f t="shared" si="31"/>
        <v>360</v>
      </c>
      <c r="AS24" s="76">
        <f t="shared" si="32"/>
        <v>0</v>
      </c>
      <c r="AT24" s="80">
        <f t="shared" si="156"/>
        <v>0</v>
      </c>
      <c r="AU24" s="76">
        <f t="shared" si="34"/>
        <v>4</v>
      </c>
      <c r="AV24" s="77">
        <f t="shared" si="157"/>
        <v>0.22222222222222221</v>
      </c>
      <c r="AW24" s="82">
        <f t="shared" si="36"/>
        <v>60</v>
      </c>
      <c r="AX24" s="76">
        <f t="shared" si="37"/>
        <v>0</v>
      </c>
      <c r="AY24" s="80">
        <f t="shared" si="158"/>
        <v>0</v>
      </c>
      <c r="AZ24" s="76">
        <f t="shared" si="39"/>
        <v>0</v>
      </c>
      <c r="BA24" s="77">
        <f t="shared" si="159"/>
        <v>0</v>
      </c>
      <c r="BB24" s="82">
        <f t="shared" si="41"/>
        <v>0</v>
      </c>
      <c r="BC24" s="76">
        <f t="shared" si="42"/>
        <v>0</v>
      </c>
      <c r="BD24" s="80">
        <f t="shared" si="160"/>
        <v>0</v>
      </c>
      <c r="BE24" s="76">
        <f t="shared" si="44"/>
        <v>0</v>
      </c>
      <c r="BF24" s="77">
        <f t="shared" si="161"/>
        <v>0</v>
      </c>
      <c r="BG24" s="82">
        <f t="shared" si="46"/>
        <v>0</v>
      </c>
      <c r="BH24" s="76">
        <f t="shared" si="47"/>
        <v>0</v>
      </c>
      <c r="BI24" s="80">
        <f t="shared" si="162"/>
        <v>0</v>
      </c>
      <c r="BJ24" s="76">
        <f t="shared" si="49"/>
        <v>0</v>
      </c>
      <c r="BK24" s="77">
        <f t="shared" si="163"/>
        <v>0</v>
      </c>
      <c r="BL24" s="82">
        <f t="shared" si="51"/>
        <v>0</v>
      </c>
      <c r="BM24" s="76">
        <f t="shared" si="52"/>
        <v>0</v>
      </c>
      <c r="BN24" s="80">
        <f t="shared" si="164"/>
        <v>0</v>
      </c>
      <c r="BO24" s="76">
        <f t="shared" si="54"/>
        <v>0</v>
      </c>
      <c r="BP24" s="77">
        <f t="shared" si="165"/>
        <v>0</v>
      </c>
      <c r="BQ24" s="82">
        <f t="shared" si="56"/>
        <v>0</v>
      </c>
      <c r="BR24" s="76">
        <f t="shared" si="57"/>
        <v>0</v>
      </c>
      <c r="BS24" s="80">
        <f t="shared" si="166"/>
        <v>0</v>
      </c>
      <c r="BT24" s="76">
        <f t="shared" si="59"/>
        <v>0</v>
      </c>
      <c r="BU24" s="77">
        <f t="shared" si="167"/>
        <v>0</v>
      </c>
      <c r="BV24" s="82">
        <f t="shared" si="61"/>
        <v>0</v>
      </c>
      <c r="BW24" s="76">
        <f t="shared" si="62"/>
        <v>0</v>
      </c>
      <c r="BX24" s="80">
        <f t="shared" si="168"/>
        <v>0</v>
      </c>
      <c r="BY24" s="76">
        <f t="shared" si="64"/>
        <v>0</v>
      </c>
      <c r="BZ24" s="81">
        <f t="shared" si="169"/>
        <v>0</v>
      </c>
      <c r="CA24" s="79"/>
      <c r="CB24" s="75"/>
      <c r="CC24" s="84"/>
      <c r="CD24" s="80">
        <f t="shared" si="170"/>
        <v>0</v>
      </c>
      <c r="CE24" s="84"/>
      <c r="CF24" s="80">
        <f t="shared" si="171"/>
        <v>0</v>
      </c>
      <c r="CG24" s="122"/>
      <c r="CH24" s="84"/>
      <c r="CI24" s="80">
        <f t="shared" si="172"/>
        <v>0</v>
      </c>
      <c r="CJ24" s="84"/>
      <c r="CK24" s="80">
        <f t="shared" si="173"/>
        <v>0</v>
      </c>
      <c r="CL24" s="76">
        <f>3*20</f>
        <v>60</v>
      </c>
      <c r="CM24" s="83">
        <v>0</v>
      </c>
      <c r="CN24" s="80">
        <f t="shared" si="174"/>
        <v>0</v>
      </c>
      <c r="CO24" s="83">
        <v>3</v>
      </c>
      <c r="CP24" s="80">
        <f t="shared" si="175"/>
        <v>1</v>
      </c>
      <c r="CQ24" s="76"/>
      <c r="CR24" s="84"/>
      <c r="CS24" s="80">
        <f t="shared" si="176"/>
        <v>0</v>
      </c>
      <c r="CT24" s="84"/>
      <c r="CU24" s="81">
        <f t="shared" si="177"/>
        <v>0</v>
      </c>
      <c r="CV24" s="75">
        <f t="shared" si="66"/>
        <v>360</v>
      </c>
      <c r="CW24" s="83">
        <v>0</v>
      </c>
      <c r="CX24" s="80">
        <f t="shared" si="178"/>
        <v>0</v>
      </c>
      <c r="CY24" s="83">
        <v>4</v>
      </c>
      <c r="CZ24" s="80">
        <f t="shared" si="179"/>
        <v>0.22222222222222221</v>
      </c>
      <c r="DA24" s="76"/>
      <c r="DB24" s="84"/>
      <c r="DC24" s="80">
        <f t="shared" si="180"/>
        <v>0</v>
      </c>
      <c r="DD24" s="84"/>
      <c r="DE24" s="80">
        <f t="shared" si="181"/>
        <v>0</v>
      </c>
      <c r="DF24" s="76"/>
      <c r="DG24" s="84"/>
      <c r="DH24" s="80">
        <f t="shared" si="182"/>
        <v>0</v>
      </c>
      <c r="DI24" s="84"/>
      <c r="DJ24" s="80">
        <f t="shared" si="183"/>
        <v>0</v>
      </c>
      <c r="DK24" s="76"/>
      <c r="DL24" s="84"/>
      <c r="DM24" s="80">
        <f t="shared" si="184"/>
        <v>0</v>
      </c>
      <c r="DN24" s="84"/>
      <c r="DO24" s="81">
        <f t="shared" si="185"/>
        <v>0</v>
      </c>
      <c r="DP24" s="75">
        <f>3*20</f>
        <v>60</v>
      </c>
      <c r="DQ24" s="83">
        <v>0</v>
      </c>
      <c r="DR24" s="80">
        <f t="shared" si="186"/>
        <v>0</v>
      </c>
      <c r="DS24" s="83">
        <v>0</v>
      </c>
      <c r="DT24" s="80">
        <f t="shared" si="187"/>
        <v>0</v>
      </c>
      <c r="DU24" s="76"/>
      <c r="DV24" s="84"/>
      <c r="DW24" s="80">
        <f t="shared" si="188"/>
        <v>0</v>
      </c>
      <c r="DX24" s="84"/>
      <c r="DY24" s="80">
        <f t="shared" si="189"/>
        <v>0</v>
      </c>
      <c r="DZ24" s="76"/>
      <c r="EA24" s="84"/>
      <c r="EB24" s="80">
        <f t="shared" si="190"/>
        <v>0</v>
      </c>
      <c r="EC24" s="84"/>
      <c r="ED24" s="80">
        <f t="shared" si="191"/>
        <v>0</v>
      </c>
      <c r="EE24" s="76"/>
      <c r="EF24" s="84"/>
      <c r="EG24" s="80">
        <f t="shared" si="192"/>
        <v>0</v>
      </c>
      <c r="EH24" s="84"/>
      <c r="EI24" s="81">
        <f t="shared" si="193"/>
        <v>0</v>
      </c>
      <c r="EJ24" s="75"/>
      <c r="EK24" s="84"/>
      <c r="EL24" s="80">
        <f t="shared" si="194"/>
        <v>0</v>
      </c>
      <c r="EM24" s="84"/>
      <c r="EN24" s="80">
        <f t="shared" si="195"/>
        <v>0</v>
      </c>
      <c r="EO24" s="76"/>
      <c r="EP24" s="84"/>
      <c r="EQ24" s="80">
        <f t="shared" si="196"/>
        <v>0</v>
      </c>
      <c r="ER24" s="84"/>
      <c r="ES24" s="80">
        <f t="shared" si="197"/>
        <v>0</v>
      </c>
      <c r="ET24" s="76"/>
      <c r="EU24" s="84"/>
      <c r="EV24" s="80">
        <f t="shared" si="198"/>
        <v>0</v>
      </c>
      <c r="EW24" s="84"/>
      <c r="EX24" s="80">
        <f t="shared" si="199"/>
        <v>0</v>
      </c>
      <c r="EY24" s="76"/>
      <c r="EZ24" s="84"/>
      <c r="FA24" s="80">
        <f t="shared" si="200"/>
        <v>0</v>
      </c>
      <c r="FB24" s="84"/>
      <c r="FC24" s="81">
        <f t="shared" si="201"/>
        <v>0</v>
      </c>
      <c r="FD24" s="75"/>
      <c r="FE24" s="84"/>
      <c r="FF24" s="80">
        <f t="shared" si="202"/>
        <v>0</v>
      </c>
      <c r="FG24" s="84"/>
      <c r="FH24" s="80">
        <f t="shared" si="203"/>
        <v>0</v>
      </c>
      <c r="FI24" s="76"/>
      <c r="FJ24" s="84"/>
      <c r="FK24" s="80">
        <f t="shared" si="204"/>
        <v>0</v>
      </c>
      <c r="FL24" s="84"/>
      <c r="FM24" s="80">
        <f t="shared" si="205"/>
        <v>0</v>
      </c>
      <c r="FN24" s="76"/>
      <c r="FO24" s="84"/>
      <c r="FP24" s="80">
        <f t="shared" si="206"/>
        <v>0</v>
      </c>
      <c r="FQ24" s="84"/>
      <c r="FR24" s="80">
        <f t="shared" si="207"/>
        <v>0</v>
      </c>
      <c r="FS24" s="76"/>
      <c r="FT24" s="84"/>
      <c r="FU24" s="80">
        <f t="shared" si="208"/>
        <v>0</v>
      </c>
      <c r="FV24" s="84"/>
      <c r="FW24" s="81">
        <f t="shared" si="209"/>
        <v>0</v>
      </c>
      <c r="FX24" s="75"/>
      <c r="FY24" s="84"/>
      <c r="FZ24" s="80">
        <f t="shared" si="210"/>
        <v>0</v>
      </c>
      <c r="GA24" s="84"/>
      <c r="GB24" s="80">
        <f t="shared" si="211"/>
        <v>0</v>
      </c>
      <c r="GC24" s="76"/>
      <c r="GD24" s="84"/>
      <c r="GE24" s="80">
        <f t="shared" si="212"/>
        <v>0</v>
      </c>
      <c r="GF24" s="84"/>
      <c r="GG24" s="80">
        <f t="shared" si="213"/>
        <v>0</v>
      </c>
      <c r="GH24" s="76"/>
      <c r="GI24" s="84"/>
      <c r="GJ24" s="80">
        <f t="shared" si="214"/>
        <v>0</v>
      </c>
      <c r="GK24" s="84"/>
      <c r="GL24" s="80">
        <f t="shared" si="215"/>
        <v>0</v>
      </c>
      <c r="GM24" s="76"/>
      <c r="GN24" s="84"/>
      <c r="GO24" s="80">
        <f t="shared" si="216"/>
        <v>0</v>
      </c>
      <c r="GP24" s="84"/>
      <c r="GQ24" s="81">
        <f t="shared" si="217"/>
        <v>0</v>
      </c>
      <c r="GR24" s="75"/>
      <c r="GS24" s="84"/>
      <c r="GT24" s="80">
        <f t="shared" si="218"/>
        <v>0</v>
      </c>
      <c r="GU24" s="84"/>
      <c r="GV24" s="80">
        <f t="shared" si="219"/>
        <v>0</v>
      </c>
      <c r="GW24" s="76"/>
      <c r="GX24" s="84"/>
      <c r="GY24" s="80">
        <f t="shared" si="220"/>
        <v>0</v>
      </c>
      <c r="GZ24" s="84"/>
      <c r="HA24" s="77">
        <f t="shared" si="221"/>
        <v>0</v>
      </c>
      <c r="HB24" s="82"/>
      <c r="HC24" s="84"/>
      <c r="HD24" s="80">
        <f t="shared" si="222"/>
        <v>0</v>
      </c>
      <c r="HE24" s="84"/>
      <c r="HF24" s="80">
        <f t="shared" si="223"/>
        <v>0</v>
      </c>
      <c r="HG24" s="76"/>
      <c r="HH24" s="84"/>
      <c r="HI24" s="80">
        <f t="shared" si="224"/>
        <v>0</v>
      </c>
      <c r="HJ24" s="84"/>
      <c r="HK24" s="81">
        <f t="shared" si="225"/>
        <v>0</v>
      </c>
      <c r="HL24" s="75"/>
      <c r="HM24" s="84"/>
      <c r="HN24" s="80">
        <f t="shared" si="226"/>
        <v>0</v>
      </c>
      <c r="HO24" s="84"/>
      <c r="HP24" s="80">
        <f t="shared" si="227"/>
        <v>0</v>
      </c>
      <c r="HQ24" s="76"/>
      <c r="HR24" s="84"/>
      <c r="HS24" s="80">
        <f t="shared" si="228"/>
        <v>0</v>
      </c>
      <c r="HT24" s="84"/>
      <c r="HU24" s="80">
        <f t="shared" si="229"/>
        <v>0</v>
      </c>
      <c r="HV24" s="76"/>
      <c r="HW24" s="84"/>
      <c r="HX24" s="80">
        <f t="shared" si="230"/>
        <v>0</v>
      </c>
      <c r="HY24" s="84"/>
      <c r="HZ24" s="80">
        <f t="shared" si="231"/>
        <v>0</v>
      </c>
      <c r="IA24" s="76"/>
      <c r="IB24" s="84"/>
      <c r="IC24" s="80">
        <f t="shared" si="232"/>
        <v>0</v>
      </c>
      <c r="ID24" s="84"/>
      <c r="IE24" s="85">
        <f t="shared" si="233"/>
        <v>0</v>
      </c>
      <c r="IF24" s="1214" t="s">
        <v>151</v>
      </c>
      <c r="IG24" s="87"/>
    </row>
    <row r="25" spans="1:241" ht="38.25" hidden="1" x14ac:dyDescent="0.25">
      <c r="A25" s="63">
        <v>21</v>
      </c>
      <c r="B25" s="64" t="s">
        <v>152</v>
      </c>
      <c r="C25" s="65">
        <v>215289</v>
      </c>
      <c r="D25" s="66">
        <v>931213</v>
      </c>
      <c r="E25" s="67" t="s">
        <v>89</v>
      </c>
      <c r="F25" s="88" t="s">
        <v>153</v>
      </c>
      <c r="G25" s="90">
        <v>1</v>
      </c>
      <c r="H25" s="70">
        <v>0</v>
      </c>
      <c r="I25" s="71">
        <f>(22+25+29+50+40)/5</f>
        <v>33.200000000000003</v>
      </c>
      <c r="J25" s="72">
        <v>46</v>
      </c>
      <c r="K25" s="73">
        <f t="shared" si="145"/>
        <v>920</v>
      </c>
      <c r="L25" s="74">
        <f t="shared" si="1"/>
        <v>920</v>
      </c>
      <c r="M25" s="113">
        <f t="shared" si="2"/>
        <v>6</v>
      </c>
      <c r="N25" s="114">
        <f t="shared" si="3"/>
        <v>42</v>
      </c>
      <c r="O25" s="77">
        <f t="shared" si="4"/>
        <v>0.13043478260869565</v>
      </c>
      <c r="P25" s="78">
        <f t="shared" si="5"/>
        <v>0.91304347826086951</v>
      </c>
      <c r="Q25" s="79"/>
      <c r="R25" s="75">
        <f t="shared" si="6"/>
        <v>900</v>
      </c>
      <c r="S25" s="76">
        <f t="shared" si="7"/>
        <v>5</v>
      </c>
      <c r="T25" s="80">
        <f t="shared" si="146"/>
        <v>0.1111111111111111</v>
      </c>
      <c r="U25" s="76">
        <f t="shared" si="9"/>
        <v>41</v>
      </c>
      <c r="V25" s="80">
        <f t="shared" si="147"/>
        <v>0.91111111111111109</v>
      </c>
      <c r="W25" s="76">
        <f t="shared" si="11"/>
        <v>20</v>
      </c>
      <c r="X25" s="76">
        <f t="shared" si="12"/>
        <v>1</v>
      </c>
      <c r="Y25" s="80">
        <f t="shared" si="148"/>
        <v>1</v>
      </c>
      <c r="Z25" s="76">
        <f t="shared" si="14"/>
        <v>1</v>
      </c>
      <c r="AA25" s="80">
        <f t="shared" si="149"/>
        <v>1</v>
      </c>
      <c r="AB25" s="76">
        <f t="shared" si="16"/>
        <v>0</v>
      </c>
      <c r="AC25" s="76">
        <f t="shared" si="17"/>
        <v>0</v>
      </c>
      <c r="AD25" s="80">
        <f t="shared" si="150"/>
        <v>0</v>
      </c>
      <c r="AE25" s="76">
        <f t="shared" si="19"/>
        <v>0</v>
      </c>
      <c r="AF25" s="80">
        <f t="shared" si="151"/>
        <v>0</v>
      </c>
      <c r="AG25" s="76">
        <f t="shared" si="21"/>
        <v>0</v>
      </c>
      <c r="AH25" s="76">
        <f t="shared" si="22"/>
        <v>0</v>
      </c>
      <c r="AI25" s="80">
        <f t="shared" si="152"/>
        <v>0</v>
      </c>
      <c r="AJ25" s="76">
        <f t="shared" si="24"/>
        <v>0</v>
      </c>
      <c r="AK25" s="81">
        <f t="shared" si="153"/>
        <v>0</v>
      </c>
      <c r="AL25" s="79"/>
      <c r="AM25" s="75">
        <f t="shared" si="26"/>
        <v>400</v>
      </c>
      <c r="AN25" s="76">
        <f t="shared" si="27"/>
        <v>6</v>
      </c>
      <c r="AO25" s="80">
        <f t="shared" si="154"/>
        <v>0.3</v>
      </c>
      <c r="AP25" s="76">
        <f t="shared" si="29"/>
        <v>18</v>
      </c>
      <c r="AQ25" s="77">
        <f t="shared" si="155"/>
        <v>0.9</v>
      </c>
      <c r="AR25" s="82">
        <f t="shared" si="31"/>
        <v>80</v>
      </c>
      <c r="AS25" s="76">
        <f t="shared" si="32"/>
        <v>0</v>
      </c>
      <c r="AT25" s="80">
        <f t="shared" si="156"/>
        <v>0</v>
      </c>
      <c r="AU25" s="76">
        <f t="shared" si="34"/>
        <v>2</v>
      </c>
      <c r="AV25" s="77">
        <f t="shared" si="157"/>
        <v>0.5</v>
      </c>
      <c r="AW25" s="82">
        <f t="shared" si="36"/>
        <v>0</v>
      </c>
      <c r="AX25" s="76">
        <f t="shared" si="37"/>
        <v>0</v>
      </c>
      <c r="AY25" s="80">
        <f t="shared" si="158"/>
        <v>0</v>
      </c>
      <c r="AZ25" s="76">
        <f t="shared" si="39"/>
        <v>0</v>
      </c>
      <c r="BA25" s="77">
        <f t="shared" si="159"/>
        <v>0</v>
      </c>
      <c r="BB25" s="82">
        <f t="shared" si="41"/>
        <v>0</v>
      </c>
      <c r="BC25" s="76">
        <f t="shared" si="42"/>
        <v>0</v>
      </c>
      <c r="BD25" s="80">
        <f t="shared" si="160"/>
        <v>0</v>
      </c>
      <c r="BE25" s="76">
        <f t="shared" si="44"/>
        <v>0</v>
      </c>
      <c r="BF25" s="77">
        <f t="shared" si="161"/>
        <v>0</v>
      </c>
      <c r="BG25" s="82">
        <f t="shared" si="46"/>
        <v>440</v>
      </c>
      <c r="BH25" s="76">
        <f t="shared" si="47"/>
        <v>0</v>
      </c>
      <c r="BI25" s="80">
        <f t="shared" si="162"/>
        <v>0</v>
      </c>
      <c r="BJ25" s="76">
        <f t="shared" si="49"/>
        <v>22</v>
      </c>
      <c r="BK25" s="77">
        <f t="shared" si="163"/>
        <v>1</v>
      </c>
      <c r="BL25" s="82">
        <f t="shared" si="51"/>
        <v>0</v>
      </c>
      <c r="BM25" s="76">
        <f t="shared" si="52"/>
        <v>0</v>
      </c>
      <c r="BN25" s="80">
        <f t="shared" si="164"/>
        <v>0</v>
      </c>
      <c r="BO25" s="76">
        <f t="shared" si="54"/>
        <v>0</v>
      </c>
      <c r="BP25" s="77">
        <f t="shared" si="165"/>
        <v>0</v>
      </c>
      <c r="BQ25" s="82">
        <f t="shared" si="56"/>
        <v>0</v>
      </c>
      <c r="BR25" s="76">
        <f t="shared" si="57"/>
        <v>0</v>
      </c>
      <c r="BS25" s="80">
        <f t="shared" si="166"/>
        <v>0</v>
      </c>
      <c r="BT25" s="76">
        <f t="shared" si="59"/>
        <v>0</v>
      </c>
      <c r="BU25" s="77">
        <f t="shared" si="167"/>
        <v>0</v>
      </c>
      <c r="BV25" s="82">
        <f t="shared" si="61"/>
        <v>0</v>
      </c>
      <c r="BW25" s="76">
        <f t="shared" si="62"/>
        <v>0</v>
      </c>
      <c r="BX25" s="80">
        <f t="shared" si="168"/>
        <v>0</v>
      </c>
      <c r="BY25" s="76">
        <f t="shared" si="64"/>
        <v>0</v>
      </c>
      <c r="BZ25" s="81">
        <f t="shared" si="169"/>
        <v>0</v>
      </c>
      <c r="CA25" s="79"/>
      <c r="CB25" s="75">
        <f t="shared" ref="CB25:CV28" si="237">19*20</f>
        <v>380</v>
      </c>
      <c r="CC25" s="83">
        <v>5</v>
      </c>
      <c r="CD25" s="80">
        <f t="shared" si="170"/>
        <v>0.26315789473684209</v>
      </c>
      <c r="CE25" s="83">
        <v>17</v>
      </c>
      <c r="CF25" s="80">
        <f t="shared" si="171"/>
        <v>0.89473684210526316</v>
      </c>
      <c r="CG25" s="76">
        <f>1*20</f>
        <v>20</v>
      </c>
      <c r="CH25" s="83">
        <v>1</v>
      </c>
      <c r="CI25" s="80">
        <f t="shared" si="172"/>
        <v>1</v>
      </c>
      <c r="CJ25" s="83">
        <v>1</v>
      </c>
      <c r="CK25" s="80">
        <f t="shared" si="173"/>
        <v>1</v>
      </c>
      <c r="CL25" s="76"/>
      <c r="CM25" s="84"/>
      <c r="CN25" s="80">
        <f t="shared" si="174"/>
        <v>0</v>
      </c>
      <c r="CO25" s="84"/>
      <c r="CP25" s="80">
        <f t="shared" si="175"/>
        <v>0</v>
      </c>
      <c r="CQ25" s="76"/>
      <c r="CR25" s="84"/>
      <c r="CS25" s="80">
        <f t="shared" si="176"/>
        <v>0</v>
      </c>
      <c r="CT25" s="84"/>
      <c r="CU25" s="81">
        <f t="shared" si="177"/>
        <v>0</v>
      </c>
      <c r="CV25" s="75">
        <f t="shared" si="141"/>
        <v>80</v>
      </c>
      <c r="CW25" s="83">
        <v>0</v>
      </c>
      <c r="CX25" s="80">
        <f t="shared" si="178"/>
        <v>0</v>
      </c>
      <c r="CY25" s="83">
        <v>2</v>
      </c>
      <c r="CZ25" s="80">
        <f t="shared" si="179"/>
        <v>0.5</v>
      </c>
      <c r="DA25" s="76"/>
      <c r="DB25" s="84"/>
      <c r="DC25" s="80">
        <f t="shared" si="180"/>
        <v>0</v>
      </c>
      <c r="DD25" s="84"/>
      <c r="DE25" s="80">
        <f t="shared" si="181"/>
        <v>0</v>
      </c>
      <c r="DF25" s="76"/>
      <c r="DG25" s="84"/>
      <c r="DH25" s="80">
        <f t="shared" si="182"/>
        <v>0</v>
      </c>
      <c r="DI25" s="84"/>
      <c r="DJ25" s="80">
        <f t="shared" si="183"/>
        <v>0</v>
      </c>
      <c r="DK25" s="76"/>
      <c r="DL25" s="84"/>
      <c r="DM25" s="80">
        <f t="shared" si="184"/>
        <v>0</v>
      </c>
      <c r="DN25" s="84"/>
      <c r="DO25" s="81">
        <f t="shared" si="185"/>
        <v>0</v>
      </c>
      <c r="DP25" s="75"/>
      <c r="DQ25" s="84"/>
      <c r="DR25" s="80">
        <f t="shared" si="186"/>
        <v>0</v>
      </c>
      <c r="DS25" s="84"/>
      <c r="DT25" s="80">
        <f t="shared" si="187"/>
        <v>0</v>
      </c>
      <c r="DU25" s="76"/>
      <c r="DV25" s="84"/>
      <c r="DW25" s="80">
        <f t="shared" si="188"/>
        <v>0</v>
      </c>
      <c r="DX25" s="84"/>
      <c r="DY25" s="80">
        <f t="shared" si="189"/>
        <v>0</v>
      </c>
      <c r="DZ25" s="76"/>
      <c r="EA25" s="84"/>
      <c r="EB25" s="80">
        <f t="shared" si="190"/>
        <v>0</v>
      </c>
      <c r="EC25" s="84"/>
      <c r="ED25" s="80">
        <f t="shared" si="191"/>
        <v>0</v>
      </c>
      <c r="EE25" s="76"/>
      <c r="EF25" s="84"/>
      <c r="EG25" s="80">
        <f t="shared" si="192"/>
        <v>0</v>
      </c>
      <c r="EH25" s="84"/>
      <c r="EI25" s="81">
        <f t="shared" si="193"/>
        <v>0</v>
      </c>
      <c r="EJ25" s="75"/>
      <c r="EK25" s="84"/>
      <c r="EL25" s="80">
        <f t="shared" si="194"/>
        <v>0</v>
      </c>
      <c r="EM25" s="84"/>
      <c r="EN25" s="80">
        <f t="shared" si="195"/>
        <v>0</v>
      </c>
      <c r="EO25" s="76"/>
      <c r="EP25" s="84"/>
      <c r="EQ25" s="80">
        <f t="shared" si="196"/>
        <v>0</v>
      </c>
      <c r="ER25" s="84"/>
      <c r="ES25" s="80">
        <f t="shared" si="197"/>
        <v>0</v>
      </c>
      <c r="ET25" s="76"/>
      <c r="EU25" s="84"/>
      <c r="EV25" s="80">
        <f t="shared" si="198"/>
        <v>0</v>
      </c>
      <c r="EW25" s="84"/>
      <c r="EX25" s="80">
        <f t="shared" si="199"/>
        <v>0</v>
      </c>
      <c r="EY25" s="76"/>
      <c r="EZ25" s="84"/>
      <c r="FA25" s="80">
        <f t="shared" si="200"/>
        <v>0</v>
      </c>
      <c r="FB25" s="84"/>
      <c r="FC25" s="81">
        <f t="shared" si="201"/>
        <v>0</v>
      </c>
      <c r="FD25" s="75">
        <f>22*20</f>
        <v>440</v>
      </c>
      <c r="FE25" s="83">
        <v>0</v>
      </c>
      <c r="FF25" s="80">
        <f t="shared" si="202"/>
        <v>0</v>
      </c>
      <c r="FG25" s="83">
        <v>22</v>
      </c>
      <c r="FH25" s="80">
        <f t="shared" si="203"/>
        <v>1</v>
      </c>
      <c r="FI25" s="76"/>
      <c r="FJ25" s="84"/>
      <c r="FK25" s="80">
        <f t="shared" si="204"/>
        <v>0</v>
      </c>
      <c r="FL25" s="84"/>
      <c r="FM25" s="80">
        <f t="shared" si="205"/>
        <v>0</v>
      </c>
      <c r="FN25" s="76"/>
      <c r="FO25" s="84"/>
      <c r="FP25" s="80">
        <f t="shared" si="206"/>
        <v>0</v>
      </c>
      <c r="FQ25" s="84"/>
      <c r="FR25" s="80">
        <f t="shared" si="207"/>
        <v>0</v>
      </c>
      <c r="FS25" s="76"/>
      <c r="FT25" s="84"/>
      <c r="FU25" s="80">
        <f t="shared" si="208"/>
        <v>0</v>
      </c>
      <c r="FV25" s="84"/>
      <c r="FW25" s="81">
        <f t="shared" si="209"/>
        <v>0</v>
      </c>
      <c r="FX25" s="75"/>
      <c r="FY25" s="84"/>
      <c r="FZ25" s="80">
        <f t="shared" si="210"/>
        <v>0</v>
      </c>
      <c r="GA25" s="84"/>
      <c r="GB25" s="80">
        <f t="shared" si="211"/>
        <v>0</v>
      </c>
      <c r="GC25" s="76"/>
      <c r="GD25" s="84"/>
      <c r="GE25" s="80">
        <f t="shared" si="212"/>
        <v>0</v>
      </c>
      <c r="GF25" s="84"/>
      <c r="GG25" s="80">
        <f t="shared" si="213"/>
        <v>0</v>
      </c>
      <c r="GH25" s="76"/>
      <c r="GI25" s="84"/>
      <c r="GJ25" s="80">
        <f t="shared" si="214"/>
        <v>0</v>
      </c>
      <c r="GK25" s="84"/>
      <c r="GL25" s="80">
        <f t="shared" si="215"/>
        <v>0</v>
      </c>
      <c r="GM25" s="76"/>
      <c r="GN25" s="84"/>
      <c r="GO25" s="80">
        <f t="shared" si="216"/>
        <v>0</v>
      </c>
      <c r="GP25" s="84"/>
      <c r="GQ25" s="81">
        <f t="shared" si="217"/>
        <v>0</v>
      </c>
      <c r="GR25" s="75"/>
      <c r="GS25" s="84"/>
      <c r="GT25" s="80">
        <f t="shared" si="218"/>
        <v>0</v>
      </c>
      <c r="GU25" s="84"/>
      <c r="GV25" s="80">
        <f t="shared" si="219"/>
        <v>0</v>
      </c>
      <c r="GW25" s="76"/>
      <c r="GX25" s="84"/>
      <c r="GY25" s="80">
        <f t="shared" si="220"/>
        <v>0</v>
      </c>
      <c r="GZ25" s="84"/>
      <c r="HA25" s="77">
        <f t="shared" si="221"/>
        <v>0</v>
      </c>
      <c r="HB25" s="82"/>
      <c r="HC25" s="84"/>
      <c r="HD25" s="80">
        <f t="shared" si="222"/>
        <v>0</v>
      </c>
      <c r="HE25" s="84"/>
      <c r="HF25" s="80">
        <f t="shared" si="223"/>
        <v>0</v>
      </c>
      <c r="HG25" s="76"/>
      <c r="HH25" s="84"/>
      <c r="HI25" s="80">
        <f t="shared" si="224"/>
        <v>0</v>
      </c>
      <c r="HJ25" s="84"/>
      <c r="HK25" s="81">
        <f t="shared" si="225"/>
        <v>0</v>
      </c>
      <c r="HL25" s="75"/>
      <c r="HM25" s="84"/>
      <c r="HN25" s="80">
        <f t="shared" si="226"/>
        <v>0</v>
      </c>
      <c r="HO25" s="84"/>
      <c r="HP25" s="80">
        <f t="shared" si="227"/>
        <v>0</v>
      </c>
      <c r="HQ25" s="76"/>
      <c r="HR25" s="84"/>
      <c r="HS25" s="80">
        <f t="shared" si="228"/>
        <v>0</v>
      </c>
      <c r="HT25" s="84"/>
      <c r="HU25" s="80">
        <f t="shared" si="229"/>
        <v>0</v>
      </c>
      <c r="HV25" s="76"/>
      <c r="HW25" s="84"/>
      <c r="HX25" s="80">
        <f t="shared" si="230"/>
        <v>0</v>
      </c>
      <c r="HY25" s="84"/>
      <c r="HZ25" s="80">
        <f t="shared" si="231"/>
        <v>0</v>
      </c>
      <c r="IA25" s="76"/>
      <c r="IB25" s="84"/>
      <c r="IC25" s="80">
        <f t="shared" si="232"/>
        <v>0</v>
      </c>
      <c r="ID25" s="84"/>
      <c r="IE25" s="85">
        <f t="shared" si="233"/>
        <v>0</v>
      </c>
      <c r="IF25" s="1214" t="s">
        <v>154</v>
      </c>
      <c r="IG25" s="87"/>
    </row>
    <row r="26" spans="1:241" ht="38.25" hidden="1" x14ac:dyDescent="0.25">
      <c r="A26" s="63">
        <v>22</v>
      </c>
      <c r="B26" s="64" t="s">
        <v>155</v>
      </c>
      <c r="C26" s="65">
        <v>215505</v>
      </c>
      <c r="D26" s="66">
        <v>931214</v>
      </c>
      <c r="E26" s="67" t="s">
        <v>89</v>
      </c>
      <c r="F26" s="68" t="s">
        <v>102</v>
      </c>
      <c r="G26" s="90">
        <v>1</v>
      </c>
      <c r="H26" s="70">
        <v>0</v>
      </c>
      <c r="I26" s="71">
        <f>(30+45+90+100+60)/5</f>
        <v>65</v>
      </c>
      <c r="J26" s="72">
        <v>7</v>
      </c>
      <c r="K26" s="73">
        <f t="shared" si="145"/>
        <v>140</v>
      </c>
      <c r="L26" s="74">
        <f t="shared" si="1"/>
        <v>140</v>
      </c>
      <c r="M26" s="113">
        <f t="shared" si="2"/>
        <v>4</v>
      </c>
      <c r="N26" s="114">
        <f t="shared" si="3"/>
        <v>6</v>
      </c>
      <c r="O26" s="77">
        <f t="shared" si="4"/>
        <v>0.5714285714285714</v>
      </c>
      <c r="P26" s="78">
        <f t="shared" si="5"/>
        <v>0.8571428571428571</v>
      </c>
      <c r="Q26" s="79"/>
      <c r="R26" s="75">
        <f t="shared" si="6"/>
        <v>120</v>
      </c>
      <c r="S26" s="76">
        <f t="shared" si="7"/>
        <v>3</v>
      </c>
      <c r="T26" s="80">
        <f t="shared" si="146"/>
        <v>0.5</v>
      </c>
      <c r="U26" s="76">
        <f t="shared" si="9"/>
        <v>5</v>
      </c>
      <c r="V26" s="80">
        <f t="shared" si="147"/>
        <v>0.83333333333333337</v>
      </c>
      <c r="W26" s="76">
        <f t="shared" si="11"/>
        <v>20</v>
      </c>
      <c r="X26" s="76">
        <f t="shared" si="12"/>
        <v>1</v>
      </c>
      <c r="Y26" s="80">
        <f t="shared" si="148"/>
        <v>1</v>
      </c>
      <c r="Z26" s="76">
        <f t="shared" si="14"/>
        <v>1</v>
      </c>
      <c r="AA26" s="80">
        <f t="shared" si="149"/>
        <v>1</v>
      </c>
      <c r="AB26" s="76">
        <f t="shared" si="16"/>
        <v>0</v>
      </c>
      <c r="AC26" s="76">
        <f t="shared" si="17"/>
        <v>0</v>
      </c>
      <c r="AD26" s="80">
        <f t="shared" si="150"/>
        <v>0</v>
      </c>
      <c r="AE26" s="76">
        <f t="shared" si="19"/>
        <v>0</v>
      </c>
      <c r="AF26" s="80">
        <f t="shared" si="151"/>
        <v>0</v>
      </c>
      <c r="AG26" s="76">
        <f t="shared" si="21"/>
        <v>0</v>
      </c>
      <c r="AH26" s="76">
        <f t="shared" si="22"/>
        <v>0</v>
      </c>
      <c r="AI26" s="80">
        <f t="shared" si="152"/>
        <v>0</v>
      </c>
      <c r="AJ26" s="76">
        <f t="shared" si="24"/>
        <v>0</v>
      </c>
      <c r="AK26" s="81">
        <f t="shared" si="153"/>
        <v>0</v>
      </c>
      <c r="AL26" s="79"/>
      <c r="AM26" s="75">
        <f t="shared" si="26"/>
        <v>20</v>
      </c>
      <c r="AN26" s="76">
        <f t="shared" si="27"/>
        <v>1</v>
      </c>
      <c r="AO26" s="80">
        <f t="shared" si="154"/>
        <v>1</v>
      </c>
      <c r="AP26" s="76">
        <f t="shared" si="29"/>
        <v>1</v>
      </c>
      <c r="AQ26" s="77">
        <f t="shared" si="155"/>
        <v>1</v>
      </c>
      <c r="AR26" s="82">
        <f t="shared" si="31"/>
        <v>100</v>
      </c>
      <c r="AS26" s="76">
        <f t="shared" si="32"/>
        <v>3</v>
      </c>
      <c r="AT26" s="80">
        <f t="shared" si="156"/>
        <v>0.6</v>
      </c>
      <c r="AU26" s="76">
        <f t="shared" si="34"/>
        <v>5</v>
      </c>
      <c r="AV26" s="77">
        <f t="shared" si="157"/>
        <v>1</v>
      </c>
      <c r="AW26" s="82">
        <f t="shared" si="36"/>
        <v>0</v>
      </c>
      <c r="AX26" s="76">
        <f t="shared" si="37"/>
        <v>0</v>
      </c>
      <c r="AY26" s="80">
        <f t="shared" si="158"/>
        <v>0</v>
      </c>
      <c r="AZ26" s="76">
        <f t="shared" si="39"/>
        <v>0</v>
      </c>
      <c r="BA26" s="77">
        <f t="shared" si="159"/>
        <v>0</v>
      </c>
      <c r="BB26" s="82">
        <f t="shared" si="41"/>
        <v>0</v>
      </c>
      <c r="BC26" s="76">
        <f t="shared" si="42"/>
        <v>0</v>
      </c>
      <c r="BD26" s="80">
        <f t="shared" si="160"/>
        <v>0</v>
      </c>
      <c r="BE26" s="76">
        <f t="shared" si="44"/>
        <v>0</v>
      </c>
      <c r="BF26" s="77">
        <f t="shared" si="161"/>
        <v>0</v>
      </c>
      <c r="BG26" s="82">
        <f t="shared" si="46"/>
        <v>20</v>
      </c>
      <c r="BH26" s="76">
        <f t="shared" si="47"/>
        <v>0</v>
      </c>
      <c r="BI26" s="80">
        <f t="shared" si="162"/>
        <v>0</v>
      </c>
      <c r="BJ26" s="76">
        <f t="shared" si="49"/>
        <v>0</v>
      </c>
      <c r="BK26" s="77">
        <f t="shared" si="163"/>
        <v>0</v>
      </c>
      <c r="BL26" s="82">
        <f t="shared" si="51"/>
        <v>0</v>
      </c>
      <c r="BM26" s="76">
        <f t="shared" si="52"/>
        <v>0</v>
      </c>
      <c r="BN26" s="80">
        <f t="shared" si="164"/>
        <v>0</v>
      </c>
      <c r="BO26" s="76">
        <f t="shared" si="54"/>
        <v>0</v>
      </c>
      <c r="BP26" s="77">
        <f t="shared" si="165"/>
        <v>0</v>
      </c>
      <c r="BQ26" s="82">
        <f t="shared" si="56"/>
        <v>0</v>
      </c>
      <c r="BR26" s="76">
        <f t="shared" si="57"/>
        <v>0</v>
      </c>
      <c r="BS26" s="80">
        <f t="shared" si="166"/>
        <v>0</v>
      </c>
      <c r="BT26" s="76">
        <f t="shared" si="59"/>
        <v>0</v>
      </c>
      <c r="BU26" s="77">
        <f t="shared" si="167"/>
        <v>0</v>
      </c>
      <c r="BV26" s="82">
        <f t="shared" si="61"/>
        <v>0</v>
      </c>
      <c r="BW26" s="76">
        <f t="shared" si="62"/>
        <v>0</v>
      </c>
      <c r="BX26" s="80">
        <f t="shared" si="168"/>
        <v>0</v>
      </c>
      <c r="BY26" s="76">
        <f t="shared" si="64"/>
        <v>0</v>
      </c>
      <c r="BZ26" s="81">
        <f t="shared" si="169"/>
        <v>0</v>
      </c>
      <c r="CA26" s="79"/>
      <c r="CB26" s="75">
        <f>1*20</f>
        <v>20</v>
      </c>
      <c r="CC26" s="83">
        <v>1</v>
      </c>
      <c r="CD26" s="80">
        <f t="shared" si="170"/>
        <v>1</v>
      </c>
      <c r="CE26" s="83">
        <v>1</v>
      </c>
      <c r="CF26" s="80">
        <f t="shared" si="171"/>
        <v>1</v>
      </c>
      <c r="CG26" s="76"/>
      <c r="CH26" s="84"/>
      <c r="CI26" s="80">
        <f t="shared" si="172"/>
        <v>0</v>
      </c>
      <c r="CJ26" s="84"/>
      <c r="CK26" s="80">
        <f t="shared" si="173"/>
        <v>0</v>
      </c>
      <c r="CL26" s="76"/>
      <c r="CM26" s="84"/>
      <c r="CN26" s="80">
        <f t="shared" si="174"/>
        <v>0</v>
      </c>
      <c r="CO26" s="84"/>
      <c r="CP26" s="80">
        <f t="shared" si="175"/>
        <v>0</v>
      </c>
      <c r="CQ26" s="76"/>
      <c r="CR26" s="84"/>
      <c r="CS26" s="80">
        <f t="shared" si="176"/>
        <v>0</v>
      </c>
      <c r="CT26" s="84"/>
      <c r="CU26" s="81">
        <f t="shared" si="177"/>
        <v>0</v>
      </c>
      <c r="CV26" s="75">
        <f t="shared" si="141"/>
        <v>80</v>
      </c>
      <c r="CW26" s="83">
        <v>2</v>
      </c>
      <c r="CX26" s="80">
        <f t="shared" si="178"/>
        <v>0.5</v>
      </c>
      <c r="CY26" s="83">
        <v>4</v>
      </c>
      <c r="CZ26" s="80">
        <f t="shared" si="179"/>
        <v>1</v>
      </c>
      <c r="DA26" s="76">
        <f>1*20</f>
        <v>20</v>
      </c>
      <c r="DB26" s="83">
        <v>1</v>
      </c>
      <c r="DC26" s="80">
        <f t="shared" si="180"/>
        <v>1</v>
      </c>
      <c r="DD26" s="83">
        <v>1</v>
      </c>
      <c r="DE26" s="80">
        <f t="shared" si="181"/>
        <v>1</v>
      </c>
      <c r="DF26" s="76"/>
      <c r="DG26" s="84"/>
      <c r="DH26" s="80">
        <f t="shared" si="182"/>
        <v>0</v>
      </c>
      <c r="DI26" s="84"/>
      <c r="DJ26" s="80">
        <f t="shared" si="183"/>
        <v>0</v>
      </c>
      <c r="DK26" s="76"/>
      <c r="DL26" s="84"/>
      <c r="DM26" s="80">
        <f t="shared" si="184"/>
        <v>0</v>
      </c>
      <c r="DN26" s="84"/>
      <c r="DO26" s="81">
        <f t="shared" si="185"/>
        <v>0</v>
      </c>
      <c r="DP26" s="75"/>
      <c r="DQ26" s="84"/>
      <c r="DR26" s="80">
        <f t="shared" si="186"/>
        <v>0</v>
      </c>
      <c r="DS26" s="84"/>
      <c r="DT26" s="80">
        <f t="shared" si="187"/>
        <v>0</v>
      </c>
      <c r="DU26" s="76"/>
      <c r="DV26" s="84"/>
      <c r="DW26" s="80">
        <f t="shared" si="188"/>
        <v>0</v>
      </c>
      <c r="DX26" s="84"/>
      <c r="DY26" s="80">
        <f t="shared" si="189"/>
        <v>0</v>
      </c>
      <c r="DZ26" s="76"/>
      <c r="EA26" s="84"/>
      <c r="EB26" s="80">
        <f t="shared" si="190"/>
        <v>0</v>
      </c>
      <c r="EC26" s="84"/>
      <c r="ED26" s="80">
        <f t="shared" si="191"/>
        <v>0</v>
      </c>
      <c r="EE26" s="76"/>
      <c r="EF26" s="84"/>
      <c r="EG26" s="80">
        <f t="shared" si="192"/>
        <v>0</v>
      </c>
      <c r="EH26" s="84"/>
      <c r="EI26" s="81">
        <f t="shared" si="193"/>
        <v>0</v>
      </c>
      <c r="EJ26" s="75"/>
      <c r="EK26" s="84"/>
      <c r="EL26" s="80">
        <f t="shared" si="194"/>
        <v>0</v>
      </c>
      <c r="EM26" s="84"/>
      <c r="EN26" s="80">
        <f t="shared" si="195"/>
        <v>0</v>
      </c>
      <c r="EO26" s="76"/>
      <c r="EP26" s="84"/>
      <c r="EQ26" s="80">
        <f t="shared" si="196"/>
        <v>0</v>
      </c>
      <c r="ER26" s="84"/>
      <c r="ES26" s="80">
        <f t="shared" si="197"/>
        <v>0</v>
      </c>
      <c r="ET26" s="76"/>
      <c r="EU26" s="84"/>
      <c r="EV26" s="80">
        <f t="shared" si="198"/>
        <v>0</v>
      </c>
      <c r="EW26" s="84"/>
      <c r="EX26" s="80">
        <f t="shared" si="199"/>
        <v>0</v>
      </c>
      <c r="EY26" s="76"/>
      <c r="EZ26" s="84"/>
      <c r="FA26" s="80">
        <f t="shared" si="200"/>
        <v>0</v>
      </c>
      <c r="FB26" s="84"/>
      <c r="FC26" s="81">
        <f t="shared" si="201"/>
        <v>0</v>
      </c>
      <c r="FD26" s="75">
        <f t="shared" si="234"/>
        <v>20</v>
      </c>
      <c r="FE26" s="83">
        <v>0</v>
      </c>
      <c r="FF26" s="80">
        <f t="shared" si="202"/>
        <v>0</v>
      </c>
      <c r="FG26" s="83">
        <v>0</v>
      </c>
      <c r="FH26" s="80">
        <f t="shared" si="203"/>
        <v>0</v>
      </c>
      <c r="FI26" s="76"/>
      <c r="FJ26" s="84"/>
      <c r="FK26" s="80">
        <f t="shared" si="204"/>
        <v>0</v>
      </c>
      <c r="FL26" s="84"/>
      <c r="FM26" s="80">
        <f t="shared" si="205"/>
        <v>0</v>
      </c>
      <c r="FN26" s="76"/>
      <c r="FO26" s="84"/>
      <c r="FP26" s="80">
        <f t="shared" si="206"/>
        <v>0</v>
      </c>
      <c r="FQ26" s="84"/>
      <c r="FR26" s="80">
        <f t="shared" si="207"/>
        <v>0</v>
      </c>
      <c r="FS26" s="76"/>
      <c r="FT26" s="84"/>
      <c r="FU26" s="80">
        <f t="shared" si="208"/>
        <v>0</v>
      </c>
      <c r="FV26" s="84"/>
      <c r="FW26" s="81">
        <f t="shared" si="209"/>
        <v>0</v>
      </c>
      <c r="FX26" s="75"/>
      <c r="FY26" s="84"/>
      <c r="FZ26" s="80">
        <f t="shared" si="210"/>
        <v>0</v>
      </c>
      <c r="GA26" s="84"/>
      <c r="GB26" s="80">
        <f t="shared" si="211"/>
        <v>0</v>
      </c>
      <c r="GC26" s="76"/>
      <c r="GD26" s="84"/>
      <c r="GE26" s="80">
        <f t="shared" si="212"/>
        <v>0</v>
      </c>
      <c r="GF26" s="84"/>
      <c r="GG26" s="80">
        <f t="shared" si="213"/>
        <v>0</v>
      </c>
      <c r="GH26" s="76"/>
      <c r="GI26" s="84"/>
      <c r="GJ26" s="80">
        <f t="shared" si="214"/>
        <v>0</v>
      </c>
      <c r="GK26" s="84"/>
      <c r="GL26" s="80">
        <f t="shared" si="215"/>
        <v>0</v>
      </c>
      <c r="GM26" s="76"/>
      <c r="GN26" s="84"/>
      <c r="GO26" s="80">
        <f t="shared" si="216"/>
        <v>0</v>
      </c>
      <c r="GP26" s="84"/>
      <c r="GQ26" s="81">
        <f t="shared" si="217"/>
        <v>0</v>
      </c>
      <c r="GR26" s="75"/>
      <c r="GS26" s="84"/>
      <c r="GT26" s="80">
        <f t="shared" si="218"/>
        <v>0</v>
      </c>
      <c r="GU26" s="84"/>
      <c r="GV26" s="80">
        <f t="shared" si="219"/>
        <v>0</v>
      </c>
      <c r="GW26" s="76"/>
      <c r="GX26" s="84"/>
      <c r="GY26" s="80">
        <f t="shared" si="220"/>
        <v>0</v>
      </c>
      <c r="GZ26" s="84"/>
      <c r="HA26" s="77">
        <f t="shared" si="221"/>
        <v>0</v>
      </c>
      <c r="HB26" s="82"/>
      <c r="HC26" s="84"/>
      <c r="HD26" s="80">
        <f t="shared" si="222"/>
        <v>0</v>
      </c>
      <c r="HE26" s="84"/>
      <c r="HF26" s="80">
        <f t="shared" si="223"/>
        <v>0</v>
      </c>
      <c r="HG26" s="76"/>
      <c r="HH26" s="84"/>
      <c r="HI26" s="80">
        <f t="shared" si="224"/>
        <v>0</v>
      </c>
      <c r="HJ26" s="84"/>
      <c r="HK26" s="81">
        <f t="shared" si="225"/>
        <v>0</v>
      </c>
      <c r="HL26" s="75"/>
      <c r="HM26" s="84"/>
      <c r="HN26" s="80">
        <f t="shared" si="226"/>
        <v>0</v>
      </c>
      <c r="HO26" s="84"/>
      <c r="HP26" s="80">
        <f t="shared" si="227"/>
        <v>0</v>
      </c>
      <c r="HQ26" s="76"/>
      <c r="HR26" s="84"/>
      <c r="HS26" s="80">
        <f t="shared" si="228"/>
        <v>0</v>
      </c>
      <c r="HT26" s="84"/>
      <c r="HU26" s="80">
        <f t="shared" si="229"/>
        <v>0</v>
      </c>
      <c r="HV26" s="76"/>
      <c r="HW26" s="84"/>
      <c r="HX26" s="80">
        <f t="shared" si="230"/>
        <v>0</v>
      </c>
      <c r="HY26" s="84"/>
      <c r="HZ26" s="80">
        <f t="shared" si="231"/>
        <v>0</v>
      </c>
      <c r="IA26" s="76"/>
      <c r="IB26" s="84"/>
      <c r="IC26" s="80">
        <f t="shared" si="232"/>
        <v>0</v>
      </c>
      <c r="ID26" s="84"/>
      <c r="IE26" s="85">
        <f t="shared" si="233"/>
        <v>0</v>
      </c>
      <c r="IF26" s="1214" t="s">
        <v>156</v>
      </c>
      <c r="IG26" s="87"/>
    </row>
    <row r="27" spans="1:241" ht="25.5" hidden="1" x14ac:dyDescent="0.25">
      <c r="A27" s="63">
        <v>23</v>
      </c>
      <c r="B27" s="64" t="s">
        <v>157</v>
      </c>
      <c r="C27" s="65">
        <v>214250</v>
      </c>
      <c r="D27" s="66">
        <v>931478</v>
      </c>
      <c r="E27" s="151" t="s">
        <v>89</v>
      </c>
      <c r="F27" s="88" t="s">
        <v>158</v>
      </c>
      <c r="G27" s="147">
        <v>5</v>
      </c>
      <c r="H27" s="70">
        <v>0.6</v>
      </c>
      <c r="I27" s="71">
        <f>(90+75+45+30+12)/5</f>
        <v>50.4</v>
      </c>
      <c r="J27" s="72">
        <v>126</v>
      </c>
      <c r="K27" s="73">
        <f t="shared" si="145"/>
        <v>2520</v>
      </c>
      <c r="L27" s="74">
        <f t="shared" si="1"/>
        <v>2520</v>
      </c>
      <c r="M27" s="113">
        <f t="shared" si="2"/>
        <v>14</v>
      </c>
      <c r="N27" s="114">
        <f t="shared" si="3"/>
        <v>93</v>
      </c>
      <c r="O27" s="77">
        <f t="shared" si="4"/>
        <v>0.1111111111111111</v>
      </c>
      <c r="P27" s="78">
        <f t="shared" si="5"/>
        <v>0.73809523809523814</v>
      </c>
      <c r="Q27" s="79"/>
      <c r="R27" s="75">
        <f t="shared" si="6"/>
        <v>920</v>
      </c>
      <c r="S27" s="76">
        <f t="shared" si="7"/>
        <v>0</v>
      </c>
      <c r="T27" s="80">
        <f t="shared" si="146"/>
        <v>0</v>
      </c>
      <c r="U27" s="76">
        <f t="shared" si="9"/>
        <v>23</v>
      </c>
      <c r="V27" s="80">
        <f t="shared" si="147"/>
        <v>0.5</v>
      </c>
      <c r="W27" s="76">
        <f t="shared" si="11"/>
        <v>260</v>
      </c>
      <c r="X27" s="76">
        <f t="shared" si="12"/>
        <v>7</v>
      </c>
      <c r="Y27" s="80">
        <f t="shared" si="148"/>
        <v>0.53846153846153844</v>
      </c>
      <c r="Z27" s="76">
        <f t="shared" si="14"/>
        <v>13</v>
      </c>
      <c r="AA27" s="80">
        <f t="shared" si="149"/>
        <v>1</v>
      </c>
      <c r="AB27" s="76">
        <f t="shared" si="16"/>
        <v>1140</v>
      </c>
      <c r="AC27" s="76">
        <f t="shared" si="17"/>
        <v>7</v>
      </c>
      <c r="AD27" s="80">
        <f t="shared" si="150"/>
        <v>0.12280701754385964</v>
      </c>
      <c r="AE27" s="76">
        <f t="shared" si="19"/>
        <v>48</v>
      </c>
      <c r="AF27" s="80">
        <f t="shared" si="151"/>
        <v>0.84210526315789469</v>
      </c>
      <c r="AG27" s="76">
        <f t="shared" si="21"/>
        <v>200</v>
      </c>
      <c r="AH27" s="76">
        <f t="shared" si="22"/>
        <v>0</v>
      </c>
      <c r="AI27" s="80">
        <f t="shared" si="152"/>
        <v>0</v>
      </c>
      <c r="AJ27" s="76">
        <f t="shared" si="24"/>
        <v>9</v>
      </c>
      <c r="AK27" s="81">
        <f t="shared" si="153"/>
        <v>0.9</v>
      </c>
      <c r="AL27" s="79"/>
      <c r="AM27" s="75">
        <f t="shared" si="26"/>
        <v>2000</v>
      </c>
      <c r="AN27" s="76">
        <f t="shared" si="27"/>
        <v>14</v>
      </c>
      <c r="AO27" s="80">
        <f t="shared" si="154"/>
        <v>0.14000000000000001</v>
      </c>
      <c r="AP27" s="76">
        <f t="shared" si="29"/>
        <v>90</v>
      </c>
      <c r="AQ27" s="77">
        <f t="shared" si="155"/>
        <v>0.9</v>
      </c>
      <c r="AR27" s="82">
        <f t="shared" si="31"/>
        <v>520</v>
      </c>
      <c r="AS27" s="76">
        <f t="shared" si="32"/>
        <v>0</v>
      </c>
      <c r="AT27" s="80">
        <f t="shared" si="156"/>
        <v>0</v>
      </c>
      <c r="AU27" s="76">
        <f t="shared" si="34"/>
        <v>3</v>
      </c>
      <c r="AV27" s="77">
        <f t="shared" si="157"/>
        <v>0.11538461538461539</v>
      </c>
      <c r="AW27" s="82">
        <f t="shared" si="36"/>
        <v>0</v>
      </c>
      <c r="AX27" s="76">
        <f t="shared" si="37"/>
        <v>0</v>
      </c>
      <c r="AY27" s="80">
        <f t="shared" si="158"/>
        <v>0</v>
      </c>
      <c r="AZ27" s="76">
        <f t="shared" si="39"/>
        <v>0</v>
      </c>
      <c r="BA27" s="77">
        <f t="shared" si="159"/>
        <v>0</v>
      </c>
      <c r="BB27" s="82">
        <f t="shared" si="41"/>
        <v>0</v>
      </c>
      <c r="BC27" s="76">
        <f t="shared" si="42"/>
        <v>0</v>
      </c>
      <c r="BD27" s="80">
        <f t="shared" si="160"/>
        <v>0</v>
      </c>
      <c r="BE27" s="76">
        <f t="shared" si="44"/>
        <v>0</v>
      </c>
      <c r="BF27" s="77">
        <f t="shared" si="161"/>
        <v>0</v>
      </c>
      <c r="BG27" s="82">
        <f t="shared" si="46"/>
        <v>0</v>
      </c>
      <c r="BH27" s="76">
        <f t="shared" si="47"/>
        <v>0</v>
      </c>
      <c r="BI27" s="80">
        <f t="shared" si="162"/>
        <v>0</v>
      </c>
      <c r="BJ27" s="76">
        <f t="shared" si="49"/>
        <v>0</v>
      </c>
      <c r="BK27" s="77">
        <f t="shared" si="163"/>
        <v>0</v>
      </c>
      <c r="BL27" s="82">
        <f t="shared" si="51"/>
        <v>0</v>
      </c>
      <c r="BM27" s="76">
        <f t="shared" si="52"/>
        <v>0</v>
      </c>
      <c r="BN27" s="80">
        <f t="shared" si="164"/>
        <v>0</v>
      </c>
      <c r="BO27" s="76">
        <f t="shared" si="54"/>
        <v>0</v>
      </c>
      <c r="BP27" s="77">
        <f t="shared" si="165"/>
        <v>0</v>
      </c>
      <c r="BQ27" s="82">
        <f t="shared" si="56"/>
        <v>0</v>
      </c>
      <c r="BR27" s="76">
        <f t="shared" si="57"/>
        <v>0</v>
      </c>
      <c r="BS27" s="80">
        <f t="shared" si="166"/>
        <v>0</v>
      </c>
      <c r="BT27" s="76">
        <f t="shared" si="59"/>
        <v>0</v>
      </c>
      <c r="BU27" s="77">
        <f t="shared" si="167"/>
        <v>0</v>
      </c>
      <c r="BV27" s="82">
        <f t="shared" si="61"/>
        <v>0</v>
      </c>
      <c r="BW27" s="76">
        <f t="shared" si="62"/>
        <v>0</v>
      </c>
      <c r="BX27" s="80">
        <f t="shared" si="168"/>
        <v>0</v>
      </c>
      <c r="BY27" s="76">
        <f t="shared" si="64"/>
        <v>0</v>
      </c>
      <c r="BZ27" s="81">
        <f t="shared" si="169"/>
        <v>0</v>
      </c>
      <c r="CA27" s="79"/>
      <c r="CB27" s="75">
        <f t="shared" ref="CB27:CQ86" si="238">20*20</f>
        <v>400</v>
      </c>
      <c r="CC27" s="83">
        <v>0</v>
      </c>
      <c r="CD27" s="80">
        <f t="shared" si="170"/>
        <v>0</v>
      </c>
      <c r="CE27" s="83">
        <v>20</v>
      </c>
      <c r="CF27" s="80">
        <f t="shared" si="171"/>
        <v>1</v>
      </c>
      <c r="CG27" s="76">
        <f t="shared" ref="CG27:CV60" si="239">13*20</f>
        <v>260</v>
      </c>
      <c r="CH27" s="83">
        <v>7</v>
      </c>
      <c r="CI27" s="80">
        <f t="shared" si="172"/>
        <v>0.53846153846153844</v>
      </c>
      <c r="CJ27" s="83">
        <v>13</v>
      </c>
      <c r="CK27" s="80">
        <f t="shared" si="173"/>
        <v>1</v>
      </c>
      <c r="CL27" s="76">
        <f>57*20</f>
        <v>1140</v>
      </c>
      <c r="CM27" s="83">
        <v>7</v>
      </c>
      <c r="CN27" s="80">
        <f t="shared" si="174"/>
        <v>0.12280701754385964</v>
      </c>
      <c r="CO27" s="83">
        <v>48</v>
      </c>
      <c r="CP27" s="80">
        <f t="shared" si="175"/>
        <v>0.84210526315789469</v>
      </c>
      <c r="CQ27" s="76">
        <f>10*20</f>
        <v>200</v>
      </c>
      <c r="CR27" s="83">
        <v>0</v>
      </c>
      <c r="CS27" s="80">
        <f t="shared" si="176"/>
        <v>0</v>
      </c>
      <c r="CT27" s="83">
        <v>9</v>
      </c>
      <c r="CU27" s="81">
        <f t="shared" si="177"/>
        <v>0.9</v>
      </c>
      <c r="CV27" s="75">
        <f t="shared" si="137"/>
        <v>520</v>
      </c>
      <c r="CW27" s="83">
        <v>0</v>
      </c>
      <c r="CX27" s="80">
        <f t="shared" si="178"/>
        <v>0</v>
      </c>
      <c r="CY27" s="83">
        <v>3</v>
      </c>
      <c r="CZ27" s="80">
        <f t="shared" si="179"/>
        <v>0.11538461538461539</v>
      </c>
      <c r="DA27" s="76"/>
      <c r="DB27" s="84"/>
      <c r="DC27" s="80">
        <f t="shared" si="180"/>
        <v>0</v>
      </c>
      <c r="DD27" s="84"/>
      <c r="DE27" s="80">
        <f t="shared" si="181"/>
        <v>0</v>
      </c>
      <c r="DF27" s="76"/>
      <c r="DG27" s="84"/>
      <c r="DH27" s="80">
        <f t="shared" si="182"/>
        <v>0</v>
      </c>
      <c r="DI27" s="84"/>
      <c r="DJ27" s="80">
        <f t="shared" si="183"/>
        <v>0</v>
      </c>
      <c r="DK27" s="76"/>
      <c r="DL27" s="84"/>
      <c r="DM27" s="80">
        <f t="shared" si="184"/>
        <v>0</v>
      </c>
      <c r="DN27" s="84"/>
      <c r="DO27" s="81">
        <f t="shared" si="185"/>
        <v>0</v>
      </c>
      <c r="DP27" s="75"/>
      <c r="DQ27" s="84"/>
      <c r="DR27" s="80">
        <f t="shared" si="186"/>
        <v>0</v>
      </c>
      <c r="DS27" s="84"/>
      <c r="DT27" s="80">
        <f t="shared" si="187"/>
        <v>0</v>
      </c>
      <c r="DU27" s="76"/>
      <c r="DV27" s="84"/>
      <c r="DW27" s="80">
        <f t="shared" si="188"/>
        <v>0</v>
      </c>
      <c r="DX27" s="84"/>
      <c r="DY27" s="80">
        <f t="shared" si="189"/>
        <v>0</v>
      </c>
      <c r="DZ27" s="76"/>
      <c r="EA27" s="84"/>
      <c r="EB27" s="80">
        <f t="shared" si="190"/>
        <v>0</v>
      </c>
      <c r="EC27" s="84"/>
      <c r="ED27" s="80">
        <f t="shared" si="191"/>
        <v>0</v>
      </c>
      <c r="EE27" s="76"/>
      <c r="EF27" s="84"/>
      <c r="EG27" s="80">
        <f t="shared" si="192"/>
        <v>0</v>
      </c>
      <c r="EH27" s="84"/>
      <c r="EI27" s="81">
        <f t="shared" si="193"/>
        <v>0</v>
      </c>
      <c r="EJ27" s="75"/>
      <c r="EK27" s="84"/>
      <c r="EL27" s="80">
        <f t="shared" si="194"/>
        <v>0</v>
      </c>
      <c r="EM27" s="84"/>
      <c r="EN27" s="80">
        <f t="shared" si="195"/>
        <v>0</v>
      </c>
      <c r="EO27" s="76"/>
      <c r="EP27" s="84"/>
      <c r="EQ27" s="80">
        <f t="shared" si="196"/>
        <v>0</v>
      </c>
      <c r="ER27" s="84"/>
      <c r="ES27" s="80">
        <f t="shared" si="197"/>
        <v>0</v>
      </c>
      <c r="ET27" s="76"/>
      <c r="EU27" s="84"/>
      <c r="EV27" s="80">
        <f t="shared" si="198"/>
        <v>0</v>
      </c>
      <c r="EW27" s="84"/>
      <c r="EX27" s="80">
        <f t="shared" si="199"/>
        <v>0</v>
      </c>
      <c r="EY27" s="76"/>
      <c r="EZ27" s="84"/>
      <c r="FA27" s="80">
        <f t="shared" si="200"/>
        <v>0</v>
      </c>
      <c r="FB27" s="84"/>
      <c r="FC27" s="81">
        <f t="shared" si="201"/>
        <v>0</v>
      </c>
      <c r="FD27" s="152"/>
      <c r="FE27" s="84"/>
      <c r="FF27" s="80">
        <f t="shared" si="202"/>
        <v>0</v>
      </c>
      <c r="FG27" s="84"/>
      <c r="FH27" s="80">
        <f t="shared" si="203"/>
        <v>0</v>
      </c>
      <c r="FI27" s="76"/>
      <c r="FJ27" s="84"/>
      <c r="FK27" s="80">
        <f t="shared" si="204"/>
        <v>0</v>
      </c>
      <c r="FL27" s="84"/>
      <c r="FM27" s="80">
        <f t="shared" si="205"/>
        <v>0</v>
      </c>
      <c r="FN27" s="76"/>
      <c r="FO27" s="84"/>
      <c r="FP27" s="80">
        <f t="shared" si="206"/>
        <v>0</v>
      </c>
      <c r="FQ27" s="84"/>
      <c r="FR27" s="80">
        <f t="shared" si="207"/>
        <v>0</v>
      </c>
      <c r="FS27" s="76"/>
      <c r="FT27" s="84"/>
      <c r="FU27" s="80">
        <f t="shared" si="208"/>
        <v>0</v>
      </c>
      <c r="FV27" s="84"/>
      <c r="FW27" s="81">
        <f t="shared" si="209"/>
        <v>0</v>
      </c>
      <c r="FX27" s="75"/>
      <c r="FY27" s="84"/>
      <c r="FZ27" s="80">
        <f t="shared" si="210"/>
        <v>0</v>
      </c>
      <c r="GA27" s="84"/>
      <c r="GB27" s="80">
        <f t="shared" si="211"/>
        <v>0</v>
      </c>
      <c r="GC27" s="76"/>
      <c r="GD27" s="84"/>
      <c r="GE27" s="80">
        <f t="shared" si="212"/>
        <v>0</v>
      </c>
      <c r="GF27" s="84"/>
      <c r="GG27" s="80">
        <f t="shared" si="213"/>
        <v>0</v>
      </c>
      <c r="GH27" s="76"/>
      <c r="GI27" s="84"/>
      <c r="GJ27" s="80">
        <f t="shared" si="214"/>
        <v>0</v>
      </c>
      <c r="GK27" s="84"/>
      <c r="GL27" s="80">
        <f t="shared" si="215"/>
        <v>0</v>
      </c>
      <c r="GM27" s="76"/>
      <c r="GN27" s="84"/>
      <c r="GO27" s="80">
        <f t="shared" si="216"/>
        <v>0</v>
      </c>
      <c r="GP27" s="84"/>
      <c r="GQ27" s="81">
        <f t="shared" si="217"/>
        <v>0</v>
      </c>
      <c r="GR27" s="75"/>
      <c r="GS27" s="84"/>
      <c r="GT27" s="80">
        <f t="shared" si="218"/>
        <v>0</v>
      </c>
      <c r="GU27" s="84"/>
      <c r="GV27" s="80">
        <f t="shared" si="219"/>
        <v>0</v>
      </c>
      <c r="GW27" s="76"/>
      <c r="GX27" s="84"/>
      <c r="GY27" s="80">
        <f t="shared" si="220"/>
        <v>0</v>
      </c>
      <c r="GZ27" s="84"/>
      <c r="HA27" s="77">
        <f t="shared" si="221"/>
        <v>0</v>
      </c>
      <c r="HB27" s="82"/>
      <c r="HC27" s="84"/>
      <c r="HD27" s="80">
        <f t="shared" si="222"/>
        <v>0</v>
      </c>
      <c r="HE27" s="84"/>
      <c r="HF27" s="80">
        <f t="shared" si="223"/>
        <v>0</v>
      </c>
      <c r="HG27" s="76"/>
      <c r="HH27" s="84"/>
      <c r="HI27" s="80">
        <f t="shared" si="224"/>
        <v>0</v>
      </c>
      <c r="HJ27" s="84"/>
      <c r="HK27" s="81">
        <f t="shared" si="225"/>
        <v>0</v>
      </c>
      <c r="HL27" s="75"/>
      <c r="HM27" s="84"/>
      <c r="HN27" s="80">
        <f t="shared" si="226"/>
        <v>0</v>
      </c>
      <c r="HO27" s="84"/>
      <c r="HP27" s="80">
        <f t="shared" si="227"/>
        <v>0</v>
      </c>
      <c r="HQ27" s="76"/>
      <c r="HR27" s="84"/>
      <c r="HS27" s="80">
        <f t="shared" si="228"/>
        <v>0</v>
      </c>
      <c r="HT27" s="84"/>
      <c r="HU27" s="80">
        <f t="shared" si="229"/>
        <v>0</v>
      </c>
      <c r="HV27" s="76"/>
      <c r="HW27" s="84"/>
      <c r="HX27" s="80">
        <f t="shared" si="230"/>
        <v>0</v>
      </c>
      <c r="HY27" s="84"/>
      <c r="HZ27" s="80">
        <f t="shared" si="231"/>
        <v>0</v>
      </c>
      <c r="IA27" s="76"/>
      <c r="IB27" s="84"/>
      <c r="IC27" s="80">
        <f t="shared" si="232"/>
        <v>0</v>
      </c>
      <c r="ID27" s="84"/>
      <c r="IE27" s="85">
        <f t="shared" si="233"/>
        <v>0</v>
      </c>
      <c r="IF27" s="1214" t="s">
        <v>159</v>
      </c>
      <c r="IG27" s="87"/>
    </row>
    <row r="28" spans="1:241" ht="25.5" x14ac:dyDescent="0.25">
      <c r="A28" s="1227">
        <v>24</v>
      </c>
      <c r="B28" s="64" t="s">
        <v>160</v>
      </c>
      <c r="C28" s="65">
        <v>214486</v>
      </c>
      <c r="D28" s="66">
        <v>931476</v>
      </c>
      <c r="E28" s="67" t="s">
        <v>89</v>
      </c>
      <c r="F28" s="88" t="s">
        <v>161</v>
      </c>
      <c r="G28" s="123" t="s">
        <v>125</v>
      </c>
      <c r="H28" s="70">
        <v>0.01</v>
      </c>
      <c r="I28" s="153">
        <f>(36+46+60+65+80)/5</f>
        <v>57.4</v>
      </c>
      <c r="J28" s="72">
        <v>95</v>
      </c>
      <c r="K28" s="73">
        <f t="shared" si="145"/>
        <v>1900</v>
      </c>
      <c r="L28" s="74">
        <f t="shared" si="1"/>
        <v>1900</v>
      </c>
      <c r="M28" s="113">
        <f t="shared" si="2"/>
        <v>12</v>
      </c>
      <c r="N28" s="114">
        <f t="shared" si="3"/>
        <v>76</v>
      </c>
      <c r="O28" s="77">
        <f t="shared" si="4"/>
        <v>0.12631578947368421</v>
      </c>
      <c r="P28" s="78">
        <f t="shared" si="5"/>
        <v>0.8</v>
      </c>
      <c r="Q28" s="79"/>
      <c r="R28" s="75">
        <f t="shared" si="6"/>
        <v>940</v>
      </c>
      <c r="S28" s="76">
        <f t="shared" si="7"/>
        <v>3</v>
      </c>
      <c r="T28" s="80">
        <f t="shared" si="146"/>
        <v>6.3829787234042548E-2</v>
      </c>
      <c r="U28" s="76">
        <f t="shared" si="9"/>
        <v>32</v>
      </c>
      <c r="V28" s="80">
        <f t="shared" si="147"/>
        <v>0.68085106382978722</v>
      </c>
      <c r="W28" s="76">
        <f t="shared" si="11"/>
        <v>960</v>
      </c>
      <c r="X28" s="76">
        <f t="shared" si="12"/>
        <v>9</v>
      </c>
      <c r="Y28" s="80">
        <f t="shared" si="148"/>
        <v>0.1875</v>
      </c>
      <c r="Z28" s="76">
        <f t="shared" si="14"/>
        <v>44</v>
      </c>
      <c r="AA28" s="80">
        <f t="shared" si="149"/>
        <v>0.91666666666666663</v>
      </c>
      <c r="AB28" s="76">
        <f t="shared" si="16"/>
        <v>0</v>
      </c>
      <c r="AC28" s="76">
        <f t="shared" si="17"/>
        <v>0</v>
      </c>
      <c r="AD28" s="80">
        <f t="shared" si="150"/>
        <v>0</v>
      </c>
      <c r="AE28" s="76">
        <f t="shared" si="19"/>
        <v>0</v>
      </c>
      <c r="AF28" s="80">
        <f t="shared" si="151"/>
        <v>0</v>
      </c>
      <c r="AG28" s="76">
        <f t="shared" si="21"/>
        <v>0</v>
      </c>
      <c r="AH28" s="76">
        <f t="shared" si="22"/>
        <v>0</v>
      </c>
      <c r="AI28" s="80">
        <f t="shared" si="152"/>
        <v>0</v>
      </c>
      <c r="AJ28" s="76">
        <f t="shared" si="24"/>
        <v>0</v>
      </c>
      <c r="AK28" s="81">
        <f t="shared" si="153"/>
        <v>0</v>
      </c>
      <c r="AL28" s="79"/>
      <c r="AM28" s="75">
        <f t="shared" si="26"/>
        <v>1320</v>
      </c>
      <c r="AN28" s="76">
        <f t="shared" si="27"/>
        <v>10</v>
      </c>
      <c r="AO28" s="80">
        <f t="shared" si="154"/>
        <v>0.15151515151515152</v>
      </c>
      <c r="AP28" s="76">
        <f t="shared" si="29"/>
        <v>57</v>
      </c>
      <c r="AQ28" s="77">
        <f t="shared" si="155"/>
        <v>0.86363636363636365</v>
      </c>
      <c r="AR28" s="82">
        <f t="shared" si="31"/>
        <v>500</v>
      </c>
      <c r="AS28" s="76">
        <f t="shared" si="32"/>
        <v>0</v>
      </c>
      <c r="AT28" s="80">
        <f t="shared" si="156"/>
        <v>0</v>
      </c>
      <c r="AU28" s="76">
        <f t="shared" si="34"/>
        <v>15</v>
      </c>
      <c r="AV28" s="77">
        <f t="shared" si="157"/>
        <v>0.6</v>
      </c>
      <c r="AW28" s="82">
        <f t="shared" si="36"/>
        <v>0</v>
      </c>
      <c r="AX28" s="76">
        <f t="shared" si="37"/>
        <v>0</v>
      </c>
      <c r="AY28" s="80">
        <f t="shared" si="158"/>
        <v>0</v>
      </c>
      <c r="AZ28" s="76">
        <f t="shared" si="39"/>
        <v>0</v>
      </c>
      <c r="BA28" s="77">
        <f t="shared" si="159"/>
        <v>0</v>
      </c>
      <c r="BB28" s="82">
        <f t="shared" si="41"/>
        <v>0</v>
      </c>
      <c r="BC28" s="76">
        <f t="shared" si="42"/>
        <v>0</v>
      </c>
      <c r="BD28" s="80">
        <f t="shared" si="160"/>
        <v>0</v>
      </c>
      <c r="BE28" s="76">
        <f t="shared" si="44"/>
        <v>0</v>
      </c>
      <c r="BF28" s="77">
        <f t="shared" si="161"/>
        <v>0</v>
      </c>
      <c r="BG28" s="82">
        <f t="shared" si="46"/>
        <v>80</v>
      </c>
      <c r="BH28" s="76">
        <f t="shared" si="47"/>
        <v>2</v>
      </c>
      <c r="BI28" s="80">
        <f t="shared" si="162"/>
        <v>0.5</v>
      </c>
      <c r="BJ28" s="76">
        <f t="shared" si="49"/>
        <v>4</v>
      </c>
      <c r="BK28" s="77">
        <f t="shared" si="163"/>
        <v>1</v>
      </c>
      <c r="BL28" s="82">
        <f t="shared" si="51"/>
        <v>0</v>
      </c>
      <c r="BM28" s="76">
        <f t="shared" si="52"/>
        <v>0</v>
      </c>
      <c r="BN28" s="80">
        <f t="shared" si="164"/>
        <v>0</v>
      </c>
      <c r="BO28" s="76">
        <f t="shared" si="54"/>
        <v>0</v>
      </c>
      <c r="BP28" s="77">
        <f t="shared" si="165"/>
        <v>0</v>
      </c>
      <c r="BQ28" s="82">
        <f t="shared" si="56"/>
        <v>0</v>
      </c>
      <c r="BR28" s="76">
        <f t="shared" si="57"/>
        <v>0</v>
      </c>
      <c r="BS28" s="80">
        <f t="shared" si="166"/>
        <v>0</v>
      </c>
      <c r="BT28" s="76">
        <f t="shared" si="59"/>
        <v>0</v>
      </c>
      <c r="BU28" s="77">
        <f t="shared" si="167"/>
        <v>0</v>
      </c>
      <c r="BV28" s="82">
        <f t="shared" si="61"/>
        <v>0</v>
      </c>
      <c r="BW28" s="76">
        <f t="shared" si="62"/>
        <v>0</v>
      </c>
      <c r="BX28" s="80">
        <f t="shared" si="168"/>
        <v>0</v>
      </c>
      <c r="BY28" s="76">
        <f t="shared" si="64"/>
        <v>0</v>
      </c>
      <c r="BZ28" s="81">
        <f t="shared" si="169"/>
        <v>0</v>
      </c>
      <c r="CA28" s="79"/>
      <c r="CB28" s="75">
        <f t="shared" ref="CB28:DP29" si="240">24*20</f>
        <v>480</v>
      </c>
      <c r="CC28" s="83">
        <v>1</v>
      </c>
      <c r="CD28" s="80">
        <f t="shared" si="170"/>
        <v>4.1666666666666664E-2</v>
      </c>
      <c r="CE28" s="83">
        <v>18</v>
      </c>
      <c r="CF28" s="80">
        <f t="shared" si="171"/>
        <v>0.75</v>
      </c>
      <c r="CG28" s="76">
        <f>42*20</f>
        <v>840</v>
      </c>
      <c r="CH28" s="1226">
        <v>9</v>
      </c>
      <c r="CI28" s="80">
        <f t="shared" si="172"/>
        <v>0.21428571428571427</v>
      </c>
      <c r="CJ28" s="1226">
        <v>39</v>
      </c>
      <c r="CK28" s="80">
        <f t="shared" si="173"/>
        <v>0.9285714285714286</v>
      </c>
      <c r="CL28" s="76"/>
      <c r="CM28" s="84"/>
      <c r="CN28" s="80">
        <f t="shared" si="174"/>
        <v>0</v>
      </c>
      <c r="CO28" s="84"/>
      <c r="CP28" s="80">
        <f t="shared" si="175"/>
        <v>0</v>
      </c>
      <c r="CQ28" s="76"/>
      <c r="CR28" s="84"/>
      <c r="CS28" s="80">
        <f t="shared" si="176"/>
        <v>0</v>
      </c>
      <c r="CT28" s="84"/>
      <c r="CU28" s="81">
        <f t="shared" si="177"/>
        <v>0</v>
      </c>
      <c r="CV28" s="75">
        <f t="shared" si="237"/>
        <v>380</v>
      </c>
      <c r="CW28" s="83">
        <v>0</v>
      </c>
      <c r="CX28" s="80">
        <f t="shared" si="178"/>
        <v>0</v>
      </c>
      <c r="CY28" s="83">
        <v>10</v>
      </c>
      <c r="CZ28" s="80">
        <f t="shared" si="179"/>
        <v>0.52631578947368418</v>
      </c>
      <c r="DA28" s="76">
        <f t="shared" ref="DA28:GC52" si="241">6*20</f>
        <v>120</v>
      </c>
      <c r="DB28" s="83">
        <v>0</v>
      </c>
      <c r="DC28" s="80">
        <f t="shared" si="180"/>
        <v>0</v>
      </c>
      <c r="DD28" s="83">
        <v>5</v>
      </c>
      <c r="DE28" s="80">
        <f t="shared" si="181"/>
        <v>0.83333333333333337</v>
      </c>
      <c r="DF28" s="76"/>
      <c r="DG28" s="84"/>
      <c r="DH28" s="80">
        <f t="shared" si="182"/>
        <v>0</v>
      </c>
      <c r="DI28" s="84"/>
      <c r="DJ28" s="80">
        <f t="shared" si="183"/>
        <v>0</v>
      </c>
      <c r="DK28" s="76"/>
      <c r="DL28" s="84"/>
      <c r="DM28" s="80">
        <f t="shared" si="184"/>
        <v>0</v>
      </c>
      <c r="DN28" s="84"/>
      <c r="DO28" s="81">
        <f t="shared" si="185"/>
        <v>0</v>
      </c>
      <c r="DP28" s="75"/>
      <c r="DQ28" s="84"/>
      <c r="DR28" s="80">
        <f t="shared" si="186"/>
        <v>0</v>
      </c>
      <c r="DS28" s="84"/>
      <c r="DT28" s="80">
        <f t="shared" si="187"/>
        <v>0</v>
      </c>
      <c r="DU28" s="76"/>
      <c r="DV28" s="84"/>
      <c r="DW28" s="80">
        <f t="shared" si="188"/>
        <v>0</v>
      </c>
      <c r="DX28" s="84"/>
      <c r="DY28" s="80">
        <f t="shared" si="189"/>
        <v>0</v>
      </c>
      <c r="DZ28" s="76"/>
      <c r="EA28" s="84"/>
      <c r="EB28" s="80">
        <f t="shared" si="190"/>
        <v>0</v>
      </c>
      <c r="EC28" s="84"/>
      <c r="ED28" s="80">
        <f t="shared" si="191"/>
        <v>0</v>
      </c>
      <c r="EE28" s="76"/>
      <c r="EF28" s="84"/>
      <c r="EG28" s="80">
        <f t="shared" si="192"/>
        <v>0</v>
      </c>
      <c r="EH28" s="84"/>
      <c r="EI28" s="81">
        <f t="shared" si="193"/>
        <v>0</v>
      </c>
      <c r="EJ28" s="75"/>
      <c r="EK28" s="84"/>
      <c r="EL28" s="80">
        <f t="shared" si="194"/>
        <v>0</v>
      </c>
      <c r="EM28" s="84"/>
      <c r="EN28" s="80">
        <f t="shared" si="195"/>
        <v>0</v>
      </c>
      <c r="EO28" s="76"/>
      <c r="EP28" s="84"/>
      <c r="EQ28" s="80">
        <f t="shared" si="196"/>
        <v>0</v>
      </c>
      <c r="ER28" s="84"/>
      <c r="ES28" s="80">
        <f t="shared" si="197"/>
        <v>0</v>
      </c>
      <c r="ET28" s="76"/>
      <c r="EU28" s="84"/>
      <c r="EV28" s="80">
        <f t="shared" si="198"/>
        <v>0</v>
      </c>
      <c r="EW28" s="84"/>
      <c r="EX28" s="80">
        <f t="shared" si="199"/>
        <v>0</v>
      </c>
      <c r="EY28" s="76"/>
      <c r="EZ28" s="84"/>
      <c r="FA28" s="80">
        <f t="shared" si="200"/>
        <v>0</v>
      </c>
      <c r="FB28" s="84"/>
      <c r="FC28" s="81">
        <f t="shared" si="201"/>
        <v>0</v>
      </c>
      <c r="FD28" s="75">
        <f t="shared" si="141"/>
        <v>80</v>
      </c>
      <c r="FE28" s="1226">
        <v>2</v>
      </c>
      <c r="FF28" s="80">
        <f t="shared" si="202"/>
        <v>0.5</v>
      </c>
      <c r="FG28" s="83">
        <v>4</v>
      </c>
      <c r="FH28" s="80">
        <f t="shared" si="203"/>
        <v>1</v>
      </c>
      <c r="FI28" s="76"/>
      <c r="FJ28" s="84"/>
      <c r="FK28" s="80">
        <f t="shared" si="204"/>
        <v>0</v>
      </c>
      <c r="FL28" s="84"/>
      <c r="FM28" s="80">
        <f t="shared" si="205"/>
        <v>0</v>
      </c>
      <c r="FN28" s="76"/>
      <c r="FO28" s="84"/>
      <c r="FP28" s="80">
        <f t="shared" si="206"/>
        <v>0</v>
      </c>
      <c r="FQ28" s="84"/>
      <c r="FR28" s="80">
        <f t="shared" si="207"/>
        <v>0</v>
      </c>
      <c r="FS28" s="76"/>
      <c r="FT28" s="84"/>
      <c r="FU28" s="80">
        <f t="shared" si="208"/>
        <v>0</v>
      </c>
      <c r="FV28" s="84"/>
      <c r="FW28" s="81">
        <f t="shared" si="209"/>
        <v>0</v>
      </c>
      <c r="FX28" s="75"/>
      <c r="FY28" s="84"/>
      <c r="FZ28" s="80">
        <f t="shared" si="210"/>
        <v>0</v>
      </c>
      <c r="GA28" s="84"/>
      <c r="GB28" s="80">
        <f t="shared" si="211"/>
        <v>0</v>
      </c>
      <c r="GC28" s="76"/>
      <c r="GD28" s="84"/>
      <c r="GE28" s="80">
        <f t="shared" si="212"/>
        <v>0</v>
      </c>
      <c r="GF28" s="84"/>
      <c r="GG28" s="80">
        <f t="shared" si="213"/>
        <v>0</v>
      </c>
      <c r="GH28" s="76"/>
      <c r="GI28" s="84"/>
      <c r="GJ28" s="80">
        <f t="shared" si="214"/>
        <v>0</v>
      </c>
      <c r="GK28" s="84"/>
      <c r="GL28" s="80">
        <f t="shared" si="215"/>
        <v>0</v>
      </c>
      <c r="GM28" s="76"/>
      <c r="GN28" s="84"/>
      <c r="GO28" s="80">
        <f t="shared" si="216"/>
        <v>0</v>
      </c>
      <c r="GP28" s="84"/>
      <c r="GQ28" s="81">
        <f t="shared" si="217"/>
        <v>0</v>
      </c>
      <c r="GR28" s="75"/>
      <c r="GS28" s="84"/>
      <c r="GT28" s="80">
        <f t="shared" si="218"/>
        <v>0</v>
      </c>
      <c r="GU28" s="84"/>
      <c r="GV28" s="80">
        <f t="shared" si="219"/>
        <v>0</v>
      </c>
      <c r="GW28" s="76"/>
      <c r="GX28" s="84"/>
      <c r="GY28" s="80">
        <f t="shared" si="220"/>
        <v>0</v>
      </c>
      <c r="GZ28" s="84"/>
      <c r="HA28" s="77">
        <f t="shared" si="221"/>
        <v>0</v>
      </c>
      <c r="HB28" s="82"/>
      <c r="HC28" s="84"/>
      <c r="HD28" s="80">
        <f t="shared" si="222"/>
        <v>0</v>
      </c>
      <c r="HE28" s="84"/>
      <c r="HF28" s="80">
        <f t="shared" si="223"/>
        <v>0</v>
      </c>
      <c r="HG28" s="76"/>
      <c r="HH28" s="84"/>
      <c r="HI28" s="80">
        <f t="shared" si="224"/>
        <v>0</v>
      </c>
      <c r="HJ28" s="84"/>
      <c r="HK28" s="81">
        <f t="shared" si="225"/>
        <v>0</v>
      </c>
      <c r="HL28" s="75"/>
      <c r="HM28" s="84"/>
      <c r="HN28" s="80">
        <f t="shared" si="226"/>
        <v>0</v>
      </c>
      <c r="HO28" s="84"/>
      <c r="HP28" s="80">
        <f t="shared" si="227"/>
        <v>0</v>
      </c>
      <c r="HQ28" s="76"/>
      <c r="HR28" s="84"/>
      <c r="HS28" s="80">
        <f t="shared" si="228"/>
        <v>0</v>
      </c>
      <c r="HT28" s="84"/>
      <c r="HU28" s="80">
        <f t="shared" si="229"/>
        <v>0</v>
      </c>
      <c r="HV28" s="76"/>
      <c r="HW28" s="84"/>
      <c r="HX28" s="80">
        <f t="shared" si="230"/>
        <v>0</v>
      </c>
      <c r="HY28" s="84"/>
      <c r="HZ28" s="80">
        <f t="shared" si="231"/>
        <v>0</v>
      </c>
      <c r="IA28" s="76"/>
      <c r="IB28" s="84"/>
      <c r="IC28" s="80">
        <f t="shared" si="232"/>
        <v>0</v>
      </c>
      <c r="ID28" s="84"/>
      <c r="IE28" s="85">
        <f t="shared" si="233"/>
        <v>0</v>
      </c>
      <c r="IF28" s="1214" t="s">
        <v>162</v>
      </c>
      <c r="IG28" s="87"/>
    </row>
    <row r="29" spans="1:241" ht="51" hidden="1" x14ac:dyDescent="0.25">
      <c r="A29" s="63">
        <v>25</v>
      </c>
      <c r="B29" s="64" t="s">
        <v>163</v>
      </c>
      <c r="C29" s="65">
        <v>214870</v>
      </c>
      <c r="D29" s="66">
        <v>931422</v>
      </c>
      <c r="E29" s="67" t="s">
        <v>89</v>
      </c>
      <c r="F29" s="68" t="s">
        <v>102</v>
      </c>
      <c r="G29" s="123">
        <v>2</v>
      </c>
      <c r="H29" s="70">
        <v>0.03</v>
      </c>
      <c r="I29" s="71">
        <f>(125+100+150+140+140)/5</f>
        <v>131</v>
      </c>
      <c r="J29" s="72">
        <v>53</v>
      </c>
      <c r="K29" s="73">
        <f t="shared" si="145"/>
        <v>1060</v>
      </c>
      <c r="L29" s="74">
        <f t="shared" si="1"/>
        <v>1060</v>
      </c>
      <c r="M29" s="113">
        <f t="shared" si="2"/>
        <v>16</v>
      </c>
      <c r="N29" s="114">
        <f t="shared" si="3"/>
        <v>42</v>
      </c>
      <c r="O29" s="77">
        <f t="shared" si="4"/>
        <v>0.30188679245283018</v>
      </c>
      <c r="P29" s="78">
        <f t="shared" si="5"/>
        <v>0.79245283018867929</v>
      </c>
      <c r="Q29" s="79"/>
      <c r="R29" s="75">
        <f t="shared" si="6"/>
        <v>860</v>
      </c>
      <c r="S29" s="76">
        <f t="shared" si="7"/>
        <v>9</v>
      </c>
      <c r="T29" s="80">
        <f t="shared" si="146"/>
        <v>0.20930232558139536</v>
      </c>
      <c r="U29" s="76">
        <f t="shared" si="9"/>
        <v>32</v>
      </c>
      <c r="V29" s="80">
        <f t="shared" si="147"/>
        <v>0.7441860465116279</v>
      </c>
      <c r="W29" s="76">
        <f t="shared" si="11"/>
        <v>140</v>
      </c>
      <c r="X29" s="76">
        <f t="shared" si="12"/>
        <v>5</v>
      </c>
      <c r="Y29" s="80">
        <f t="shared" si="148"/>
        <v>0.7142857142857143</v>
      </c>
      <c r="Z29" s="76">
        <f t="shared" si="14"/>
        <v>7</v>
      </c>
      <c r="AA29" s="80">
        <f t="shared" si="149"/>
        <v>1</v>
      </c>
      <c r="AB29" s="76">
        <f t="shared" si="16"/>
        <v>60</v>
      </c>
      <c r="AC29" s="76">
        <f t="shared" si="17"/>
        <v>2</v>
      </c>
      <c r="AD29" s="80">
        <f t="shared" si="150"/>
        <v>0.66666666666666663</v>
      </c>
      <c r="AE29" s="76">
        <f t="shared" si="19"/>
        <v>3</v>
      </c>
      <c r="AF29" s="80">
        <f t="shared" si="151"/>
        <v>1</v>
      </c>
      <c r="AG29" s="76">
        <f t="shared" si="21"/>
        <v>0</v>
      </c>
      <c r="AH29" s="76">
        <f t="shared" si="22"/>
        <v>0</v>
      </c>
      <c r="AI29" s="80">
        <f t="shared" si="152"/>
        <v>0</v>
      </c>
      <c r="AJ29" s="76">
        <f t="shared" si="24"/>
        <v>0</v>
      </c>
      <c r="AK29" s="81">
        <f t="shared" si="153"/>
        <v>0</v>
      </c>
      <c r="AL29" s="79"/>
      <c r="AM29" s="75">
        <f t="shared" si="26"/>
        <v>420</v>
      </c>
      <c r="AN29" s="76">
        <f t="shared" si="27"/>
        <v>7</v>
      </c>
      <c r="AO29" s="80">
        <f t="shared" si="154"/>
        <v>0.33333333333333331</v>
      </c>
      <c r="AP29" s="76">
        <f t="shared" si="29"/>
        <v>15</v>
      </c>
      <c r="AQ29" s="77">
        <f t="shared" si="155"/>
        <v>0.7142857142857143</v>
      </c>
      <c r="AR29" s="82">
        <f t="shared" si="31"/>
        <v>0</v>
      </c>
      <c r="AS29" s="76">
        <f t="shared" si="32"/>
        <v>0</v>
      </c>
      <c r="AT29" s="80">
        <f t="shared" si="156"/>
        <v>0</v>
      </c>
      <c r="AU29" s="76">
        <f t="shared" si="34"/>
        <v>0</v>
      </c>
      <c r="AV29" s="77">
        <f t="shared" si="157"/>
        <v>0</v>
      </c>
      <c r="AW29" s="82">
        <f t="shared" si="36"/>
        <v>560</v>
      </c>
      <c r="AX29" s="76">
        <f t="shared" si="37"/>
        <v>7</v>
      </c>
      <c r="AY29" s="80">
        <f t="shared" si="158"/>
        <v>0.25</v>
      </c>
      <c r="AZ29" s="76">
        <f t="shared" si="39"/>
        <v>23</v>
      </c>
      <c r="BA29" s="77">
        <f t="shared" si="159"/>
        <v>0.8214285714285714</v>
      </c>
      <c r="BB29" s="82">
        <f t="shared" si="41"/>
        <v>20</v>
      </c>
      <c r="BC29" s="76">
        <f t="shared" si="42"/>
        <v>1</v>
      </c>
      <c r="BD29" s="80">
        <f t="shared" si="160"/>
        <v>1</v>
      </c>
      <c r="BE29" s="76">
        <f t="shared" si="44"/>
        <v>1</v>
      </c>
      <c r="BF29" s="77">
        <f t="shared" si="161"/>
        <v>1</v>
      </c>
      <c r="BG29" s="82">
        <f t="shared" si="46"/>
        <v>0</v>
      </c>
      <c r="BH29" s="76">
        <f t="shared" si="47"/>
        <v>0</v>
      </c>
      <c r="BI29" s="80">
        <f t="shared" si="162"/>
        <v>0</v>
      </c>
      <c r="BJ29" s="76">
        <f t="shared" si="49"/>
        <v>0</v>
      </c>
      <c r="BK29" s="77">
        <f t="shared" si="163"/>
        <v>0</v>
      </c>
      <c r="BL29" s="82">
        <f t="shared" si="51"/>
        <v>0</v>
      </c>
      <c r="BM29" s="76">
        <f t="shared" si="52"/>
        <v>0</v>
      </c>
      <c r="BN29" s="80">
        <f t="shared" si="164"/>
        <v>0</v>
      </c>
      <c r="BO29" s="76">
        <f t="shared" si="54"/>
        <v>0</v>
      </c>
      <c r="BP29" s="77">
        <f t="shared" si="165"/>
        <v>0</v>
      </c>
      <c r="BQ29" s="82">
        <f t="shared" si="56"/>
        <v>40</v>
      </c>
      <c r="BR29" s="76">
        <f t="shared" si="57"/>
        <v>0</v>
      </c>
      <c r="BS29" s="80">
        <f t="shared" si="166"/>
        <v>0</v>
      </c>
      <c r="BT29" s="76">
        <f t="shared" si="59"/>
        <v>2</v>
      </c>
      <c r="BU29" s="77">
        <f t="shared" si="167"/>
        <v>1</v>
      </c>
      <c r="BV29" s="82">
        <f t="shared" si="61"/>
        <v>20</v>
      </c>
      <c r="BW29" s="76">
        <f t="shared" si="62"/>
        <v>1</v>
      </c>
      <c r="BX29" s="80">
        <f t="shared" si="168"/>
        <v>1</v>
      </c>
      <c r="BY29" s="76">
        <f t="shared" si="64"/>
        <v>1</v>
      </c>
      <c r="BZ29" s="81">
        <f t="shared" si="169"/>
        <v>1</v>
      </c>
      <c r="CA29" s="79"/>
      <c r="CB29" s="75">
        <f>16*20</f>
        <v>320</v>
      </c>
      <c r="CC29" s="83">
        <v>3</v>
      </c>
      <c r="CD29" s="80">
        <f t="shared" si="170"/>
        <v>0.1875</v>
      </c>
      <c r="CE29" s="83">
        <v>10</v>
      </c>
      <c r="CF29" s="80">
        <f t="shared" si="171"/>
        <v>0.625</v>
      </c>
      <c r="CG29" s="76">
        <f>3*20</f>
        <v>60</v>
      </c>
      <c r="CH29" s="83">
        <v>3</v>
      </c>
      <c r="CI29" s="80">
        <f t="shared" si="172"/>
        <v>1</v>
      </c>
      <c r="CJ29" s="83">
        <v>3</v>
      </c>
      <c r="CK29" s="80">
        <f t="shared" si="173"/>
        <v>1</v>
      </c>
      <c r="CL29" s="76">
        <f>2*20</f>
        <v>40</v>
      </c>
      <c r="CM29" s="83">
        <v>1</v>
      </c>
      <c r="CN29" s="80">
        <f t="shared" si="174"/>
        <v>0.5</v>
      </c>
      <c r="CO29" s="83">
        <v>2</v>
      </c>
      <c r="CP29" s="80">
        <f t="shared" si="175"/>
        <v>1</v>
      </c>
      <c r="CQ29" s="76"/>
      <c r="CR29" s="84"/>
      <c r="CS29" s="80">
        <f t="shared" si="176"/>
        <v>0</v>
      </c>
      <c r="CT29" s="84"/>
      <c r="CU29" s="81">
        <f t="shared" si="177"/>
        <v>0</v>
      </c>
      <c r="CV29" s="75"/>
      <c r="CW29" s="84"/>
      <c r="CX29" s="80">
        <f t="shared" si="178"/>
        <v>0</v>
      </c>
      <c r="CY29" s="84"/>
      <c r="CZ29" s="80">
        <f t="shared" si="179"/>
        <v>0</v>
      </c>
      <c r="DA29" s="76"/>
      <c r="DB29" s="84"/>
      <c r="DC29" s="80">
        <f t="shared" si="180"/>
        <v>0</v>
      </c>
      <c r="DD29" s="84"/>
      <c r="DE29" s="80">
        <f t="shared" si="181"/>
        <v>0</v>
      </c>
      <c r="DF29" s="76"/>
      <c r="DG29" s="84"/>
      <c r="DH29" s="80">
        <f t="shared" si="182"/>
        <v>0</v>
      </c>
      <c r="DI29" s="84"/>
      <c r="DJ29" s="80">
        <f t="shared" si="183"/>
        <v>0</v>
      </c>
      <c r="DK29" s="76"/>
      <c r="DL29" s="84"/>
      <c r="DM29" s="80">
        <f t="shared" si="184"/>
        <v>0</v>
      </c>
      <c r="DN29" s="84"/>
      <c r="DO29" s="81">
        <f t="shared" si="185"/>
        <v>0</v>
      </c>
      <c r="DP29" s="75">
        <f t="shared" si="240"/>
        <v>480</v>
      </c>
      <c r="DQ29" s="83">
        <v>5</v>
      </c>
      <c r="DR29" s="80">
        <f t="shared" si="186"/>
        <v>0.20833333333333334</v>
      </c>
      <c r="DS29" s="83">
        <v>19</v>
      </c>
      <c r="DT29" s="80">
        <f t="shared" si="187"/>
        <v>0.79166666666666663</v>
      </c>
      <c r="DU29" s="76">
        <f t="shared" ref="DU29:FD39" si="242">4*20</f>
        <v>80</v>
      </c>
      <c r="DV29" s="83">
        <v>2</v>
      </c>
      <c r="DW29" s="80">
        <f t="shared" si="188"/>
        <v>0.5</v>
      </c>
      <c r="DX29" s="83">
        <v>4</v>
      </c>
      <c r="DY29" s="80">
        <f t="shared" si="189"/>
        <v>1</v>
      </c>
      <c r="DZ29" s="76"/>
      <c r="EA29" s="84"/>
      <c r="EB29" s="80">
        <f t="shared" si="190"/>
        <v>0</v>
      </c>
      <c r="EC29" s="84"/>
      <c r="ED29" s="80">
        <f t="shared" si="191"/>
        <v>0</v>
      </c>
      <c r="EE29" s="76"/>
      <c r="EF29" s="84"/>
      <c r="EG29" s="80">
        <f t="shared" si="192"/>
        <v>0</v>
      </c>
      <c r="EH29" s="84"/>
      <c r="EI29" s="81">
        <f t="shared" si="193"/>
        <v>0</v>
      </c>
      <c r="EJ29" s="75"/>
      <c r="EK29" s="84"/>
      <c r="EL29" s="80">
        <f t="shared" si="194"/>
        <v>0</v>
      </c>
      <c r="EM29" s="84"/>
      <c r="EN29" s="80">
        <f t="shared" si="195"/>
        <v>0</v>
      </c>
      <c r="EO29" s="76"/>
      <c r="EP29" s="84"/>
      <c r="EQ29" s="80">
        <f t="shared" si="196"/>
        <v>0</v>
      </c>
      <c r="ER29" s="84"/>
      <c r="ES29" s="80">
        <f t="shared" si="197"/>
        <v>0</v>
      </c>
      <c r="ET29" s="76">
        <f>1*20</f>
        <v>20</v>
      </c>
      <c r="EU29" s="83">
        <v>1</v>
      </c>
      <c r="EV29" s="80">
        <f t="shared" si="198"/>
        <v>1</v>
      </c>
      <c r="EW29" s="83">
        <v>1</v>
      </c>
      <c r="EX29" s="80">
        <f t="shared" si="199"/>
        <v>1</v>
      </c>
      <c r="EY29" s="76"/>
      <c r="EZ29" s="84"/>
      <c r="FA29" s="80">
        <f t="shared" si="200"/>
        <v>0</v>
      </c>
      <c r="FB29" s="84"/>
      <c r="FC29" s="81">
        <f t="shared" si="201"/>
        <v>0</v>
      </c>
      <c r="FD29" s="75"/>
      <c r="FE29" s="84"/>
      <c r="FF29" s="80">
        <f t="shared" si="202"/>
        <v>0</v>
      </c>
      <c r="FG29" s="84"/>
      <c r="FH29" s="80">
        <f t="shared" si="203"/>
        <v>0</v>
      </c>
      <c r="FI29" s="76"/>
      <c r="FJ29" s="84"/>
      <c r="FK29" s="80">
        <f t="shared" si="204"/>
        <v>0</v>
      </c>
      <c r="FL29" s="84"/>
      <c r="FM29" s="80">
        <f t="shared" si="205"/>
        <v>0</v>
      </c>
      <c r="FN29" s="76"/>
      <c r="FO29" s="84"/>
      <c r="FP29" s="80">
        <f t="shared" si="206"/>
        <v>0</v>
      </c>
      <c r="FQ29" s="84"/>
      <c r="FR29" s="80">
        <f t="shared" si="207"/>
        <v>0</v>
      </c>
      <c r="FS29" s="76"/>
      <c r="FT29" s="84"/>
      <c r="FU29" s="80">
        <f t="shared" si="208"/>
        <v>0</v>
      </c>
      <c r="FV29" s="84"/>
      <c r="FW29" s="81">
        <f t="shared" si="209"/>
        <v>0</v>
      </c>
      <c r="FX29" s="75"/>
      <c r="FY29" s="84"/>
      <c r="FZ29" s="80">
        <f t="shared" si="210"/>
        <v>0</v>
      </c>
      <c r="GA29" s="84"/>
      <c r="GB29" s="80">
        <f t="shared" si="211"/>
        <v>0</v>
      </c>
      <c r="GC29" s="76"/>
      <c r="GD29" s="84"/>
      <c r="GE29" s="80">
        <f t="shared" si="212"/>
        <v>0</v>
      </c>
      <c r="GF29" s="84"/>
      <c r="GG29" s="80">
        <f t="shared" si="213"/>
        <v>0</v>
      </c>
      <c r="GH29" s="76"/>
      <c r="GI29" s="84"/>
      <c r="GJ29" s="80">
        <f t="shared" si="214"/>
        <v>0</v>
      </c>
      <c r="GK29" s="84"/>
      <c r="GL29" s="80">
        <f t="shared" si="215"/>
        <v>0</v>
      </c>
      <c r="GM29" s="76"/>
      <c r="GN29" s="84"/>
      <c r="GO29" s="80">
        <f t="shared" si="216"/>
        <v>0</v>
      </c>
      <c r="GP29" s="84"/>
      <c r="GQ29" s="81">
        <f t="shared" si="217"/>
        <v>0</v>
      </c>
      <c r="GR29" s="75">
        <f t="shared" si="235"/>
        <v>40</v>
      </c>
      <c r="GS29" s="83">
        <v>0</v>
      </c>
      <c r="GT29" s="80">
        <f t="shared" si="218"/>
        <v>0</v>
      </c>
      <c r="GU29" s="83">
        <v>2</v>
      </c>
      <c r="GV29" s="80">
        <f t="shared" si="219"/>
        <v>1</v>
      </c>
      <c r="GW29" s="76"/>
      <c r="GX29" s="84"/>
      <c r="GY29" s="80">
        <f t="shared" si="220"/>
        <v>0</v>
      </c>
      <c r="GZ29" s="84"/>
      <c r="HA29" s="77">
        <f t="shared" si="221"/>
        <v>0</v>
      </c>
      <c r="HB29" s="82"/>
      <c r="HC29" s="84"/>
      <c r="HD29" s="80">
        <f t="shared" si="222"/>
        <v>0</v>
      </c>
      <c r="HE29" s="84"/>
      <c r="HF29" s="80">
        <f t="shared" si="223"/>
        <v>0</v>
      </c>
      <c r="HG29" s="76"/>
      <c r="HH29" s="84"/>
      <c r="HI29" s="80">
        <f t="shared" si="224"/>
        <v>0</v>
      </c>
      <c r="HJ29" s="84"/>
      <c r="HK29" s="81">
        <f t="shared" si="225"/>
        <v>0</v>
      </c>
      <c r="HL29" s="75">
        <f t="shared" si="234"/>
        <v>20</v>
      </c>
      <c r="HM29" s="83">
        <v>1</v>
      </c>
      <c r="HN29" s="80">
        <f t="shared" si="226"/>
        <v>1</v>
      </c>
      <c r="HO29" s="83">
        <v>1</v>
      </c>
      <c r="HP29" s="80">
        <f t="shared" si="227"/>
        <v>1</v>
      </c>
      <c r="HQ29" s="76"/>
      <c r="HR29" s="84"/>
      <c r="HS29" s="80">
        <f t="shared" si="228"/>
        <v>0</v>
      </c>
      <c r="HT29" s="84"/>
      <c r="HU29" s="80">
        <f t="shared" si="229"/>
        <v>0</v>
      </c>
      <c r="HV29" s="76"/>
      <c r="HW29" s="84"/>
      <c r="HX29" s="80">
        <f t="shared" si="230"/>
        <v>0</v>
      </c>
      <c r="HY29" s="84"/>
      <c r="HZ29" s="80">
        <f t="shared" si="231"/>
        <v>0</v>
      </c>
      <c r="IA29" s="76"/>
      <c r="IB29" s="84"/>
      <c r="IC29" s="80">
        <f t="shared" si="232"/>
        <v>0</v>
      </c>
      <c r="ID29" s="84"/>
      <c r="IE29" s="85">
        <f t="shared" si="233"/>
        <v>0</v>
      </c>
      <c r="IF29" s="1214" t="s">
        <v>164</v>
      </c>
      <c r="IG29" s="87"/>
    </row>
    <row r="30" spans="1:241" ht="25.5" hidden="1" x14ac:dyDescent="0.25">
      <c r="A30" s="63">
        <v>26</v>
      </c>
      <c r="B30" s="64" t="s">
        <v>165</v>
      </c>
      <c r="C30" s="65">
        <v>215081</v>
      </c>
      <c r="D30" s="66">
        <v>931415</v>
      </c>
      <c r="E30" s="154" t="s">
        <v>166</v>
      </c>
      <c r="F30" s="68" t="s">
        <v>102</v>
      </c>
      <c r="G30" s="155">
        <v>1</v>
      </c>
      <c r="H30" s="70">
        <v>0</v>
      </c>
      <c r="I30" s="71">
        <f>(145+150+130+160+115)/5</f>
        <v>140</v>
      </c>
      <c r="J30" s="72">
        <v>2</v>
      </c>
      <c r="K30" s="73">
        <f t="shared" si="145"/>
        <v>40</v>
      </c>
      <c r="L30" s="74">
        <f t="shared" si="1"/>
        <v>40</v>
      </c>
      <c r="M30" s="75">
        <f t="shared" si="2"/>
        <v>0</v>
      </c>
      <c r="N30" s="76">
        <f t="shared" si="3"/>
        <v>2</v>
      </c>
      <c r="O30" s="77">
        <f t="shared" si="4"/>
        <v>0</v>
      </c>
      <c r="P30" s="78">
        <f t="shared" si="5"/>
        <v>1</v>
      </c>
      <c r="Q30" s="79"/>
      <c r="R30" s="75">
        <f t="shared" si="6"/>
        <v>40</v>
      </c>
      <c r="S30" s="76">
        <f t="shared" si="7"/>
        <v>0</v>
      </c>
      <c r="T30" s="80">
        <f t="shared" si="146"/>
        <v>0</v>
      </c>
      <c r="U30" s="76">
        <f t="shared" si="9"/>
        <v>2</v>
      </c>
      <c r="V30" s="80">
        <f t="shared" si="147"/>
        <v>1</v>
      </c>
      <c r="W30" s="76">
        <f t="shared" si="11"/>
        <v>0</v>
      </c>
      <c r="X30" s="76">
        <f t="shared" si="12"/>
        <v>0</v>
      </c>
      <c r="Y30" s="80">
        <f t="shared" si="148"/>
        <v>0</v>
      </c>
      <c r="Z30" s="76">
        <f t="shared" si="14"/>
        <v>0</v>
      </c>
      <c r="AA30" s="80">
        <f t="shared" si="149"/>
        <v>0</v>
      </c>
      <c r="AB30" s="76">
        <f t="shared" si="16"/>
        <v>0</v>
      </c>
      <c r="AC30" s="76">
        <f t="shared" si="17"/>
        <v>0</v>
      </c>
      <c r="AD30" s="80">
        <f t="shared" si="150"/>
        <v>0</v>
      </c>
      <c r="AE30" s="76">
        <f t="shared" si="19"/>
        <v>0</v>
      </c>
      <c r="AF30" s="80">
        <f t="shared" si="151"/>
        <v>0</v>
      </c>
      <c r="AG30" s="76">
        <f t="shared" si="21"/>
        <v>0</v>
      </c>
      <c r="AH30" s="76">
        <f t="shared" si="22"/>
        <v>0</v>
      </c>
      <c r="AI30" s="80">
        <f t="shared" si="152"/>
        <v>0</v>
      </c>
      <c r="AJ30" s="76">
        <f t="shared" si="24"/>
        <v>0</v>
      </c>
      <c r="AK30" s="81">
        <f t="shared" si="153"/>
        <v>0</v>
      </c>
      <c r="AL30" s="79"/>
      <c r="AM30" s="75">
        <f t="shared" si="26"/>
        <v>0</v>
      </c>
      <c r="AN30" s="76">
        <f t="shared" si="27"/>
        <v>0</v>
      </c>
      <c r="AO30" s="80">
        <f t="shared" si="154"/>
        <v>0</v>
      </c>
      <c r="AP30" s="76">
        <f t="shared" si="29"/>
        <v>0</v>
      </c>
      <c r="AQ30" s="77">
        <f t="shared" si="155"/>
        <v>0</v>
      </c>
      <c r="AR30" s="82">
        <f t="shared" si="31"/>
        <v>0</v>
      </c>
      <c r="AS30" s="76">
        <f t="shared" si="32"/>
        <v>0</v>
      </c>
      <c r="AT30" s="80">
        <f t="shared" si="156"/>
        <v>0</v>
      </c>
      <c r="AU30" s="76">
        <f t="shared" si="34"/>
        <v>0</v>
      </c>
      <c r="AV30" s="77">
        <f t="shared" si="157"/>
        <v>0</v>
      </c>
      <c r="AW30" s="82">
        <f t="shared" si="36"/>
        <v>40</v>
      </c>
      <c r="AX30" s="76">
        <f t="shared" si="37"/>
        <v>0</v>
      </c>
      <c r="AY30" s="80">
        <f t="shared" si="158"/>
        <v>0</v>
      </c>
      <c r="AZ30" s="76">
        <f t="shared" si="39"/>
        <v>2</v>
      </c>
      <c r="BA30" s="77">
        <f t="shared" si="159"/>
        <v>1</v>
      </c>
      <c r="BB30" s="82">
        <f t="shared" si="41"/>
        <v>0</v>
      </c>
      <c r="BC30" s="76">
        <f t="shared" si="42"/>
        <v>0</v>
      </c>
      <c r="BD30" s="80">
        <f t="shared" si="160"/>
        <v>0</v>
      </c>
      <c r="BE30" s="76">
        <f t="shared" si="44"/>
        <v>0</v>
      </c>
      <c r="BF30" s="77">
        <f t="shared" si="161"/>
        <v>0</v>
      </c>
      <c r="BG30" s="82">
        <f t="shared" si="46"/>
        <v>0</v>
      </c>
      <c r="BH30" s="76">
        <f t="shared" si="47"/>
        <v>0</v>
      </c>
      <c r="BI30" s="80">
        <f t="shared" si="162"/>
        <v>0</v>
      </c>
      <c r="BJ30" s="76">
        <f t="shared" si="49"/>
        <v>0</v>
      </c>
      <c r="BK30" s="77">
        <f t="shared" si="163"/>
        <v>0</v>
      </c>
      <c r="BL30" s="82">
        <f t="shared" si="51"/>
        <v>0</v>
      </c>
      <c r="BM30" s="76">
        <f t="shared" si="52"/>
        <v>0</v>
      </c>
      <c r="BN30" s="80">
        <f t="shared" si="164"/>
        <v>0</v>
      </c>
      <c r="BO30" s="76">
        <f t="shared" si="54"/>
        <v>0</v>
      </c>
      <c r="BP30" s="77">
        <f t="shared" si="165"/>
        <v>0</v>
      </c>
      <c r="BQ30" s="82">
        <f t="shared" si="56"/>
        <v>0</v>
      </c>
      <c r="BR30" s="76">
        <f t="shared" si="57"/>
        <v>0</v>
      </c>
      <c r="BS30" s="80">
        <f t="shared" si="166"/>
        <v>0</v>
      </c>
      <c r="BT30" s="76">
        <f t="shared" si="59"/>
        <v>0</v>
      </c>
      <c r="BU30" s="77">
        <f t="shared" si="167"/>
        <v>0</v>
      </c>
      <c r="BV30" s="82">
        <f t="shared" si="61"/>
        <v>0</v>
      </c>
      <c r="BW30" s="76">
        <f t="shared" si="62"/>
        <v>0</v>
      </c>
      <c r="BX30" s="80">
        <f t="shared" si="168"/>
        <v>0</v>
      </c>
      <c r="BY30" s="76">
        <f t="shared" si="64"/>
        <v>0</v>
      </c>
      <c r="BZ30" s="81">
        <f t="shared" si="169"/>
        <v>0</v>
      </c>
      <c r="CA30" s="79"/>
      <c r="CB30" s="75"/>
      <c r="CC30" s="84"/>
      <c r="CD30" s="80">
        <f t="shared" si="170"/>
        <v>0</v>
      </c>
      <c r="CE30" s="84"/>
      <c r="CF30" s="80">
        <f t="shared" si="171"/>
        <v>0</v>
      </c>
      <c r="CG30" s="76"/>
      <c r="CH30" s="84"/>
      <c r="CI30" s="80">
        <f t="shared" si="172"/>
        <v>0</v>
      </c>
      <c r="CJ30" s="84"/>
      <c r="CK30" s="80">
        <f t="shared" si="173"/>
        <v>0</v>
      </c>
      <c r="CL30" s="76"/>
      <c r="CM30" s="84"/>
      <c r="CN30" s="80">
        <f t="shared" si="174"/>
        <v>0</v>
      </c>
      <c r="CO30" s="84"/>
      <c r="CP30" s="80">
        <f t="shared" si="175"/>
        <v>0</v>
      </c>
      <c r="CQ30" s="76"/>
      <c r="CR30" s="84"/>
      <c r="CS30" s="80">
        <f t="shared" si="176"/>
        <v>0</v>
      </c>
      <c r="CT30" s="84"/>
      <c r="CU30" s="81">
        <f t="shared" si="177"/>
        <v>0</v>
      </c>
      <c r="CV30" s="75"/>
      <c r="CW30" s="84"/>
      <c r="CX30" s="80">
        <f t="shared" si="178"/>
        <v>0</v>
      </c>
      <c r="CY30" s="84"/>
      <c r="CZ30" s="80">
        <f t="shared" si="179"/>
        <v>0</v>
      </c>
      <c r="DA30" s="76"/>
      <c r="DB30" s="84"/>
      <c r="DC30" s="80">
        <f t="shared" si="180"/>
        <v>0</v>
      </c>
      <c r="DD30" s="84"/>
      <c r="DE30" s="80">
        <f t="shared" si="181"/>
        <v>0</v>
      </c>
      <c r="DF30" s="76"/>
      <c r="DG30" s="84"/>
      <c r="DH30" s="80">
        <f t="shared" si="182"/>
        <v>0</v>
      </c>
      <c r="DI30" s="84"/>
      <c r="DJ30" s="80">
        <f t="shared" si="183"/>
        <v>0</v>
      </c>
      <c r="DK30" s="76"/>
      <c r="DL30" s="84"/>
      <c r="DM30" s="80">
        <f t="shared" si="184"/>
        <v>0</v>
      </c>
      <c r="DN30" s="84"/>
      <c r="DO30" s="81">
        <f t="shared" si="185"/>
        <v>0</v>
      </c>
      <c r="DP30" s="75">
        <f t="shared" ref="DP30:FD35" si="243">2*20</f>
        <v>40</v>
      </c>
      <c r="DQ30" s="83">
        <v>0</v>
      </c>
      <c r="DR30" s="80">
        <f t="shared" si="186"/>
        <v>0</v>
      </c>
      <c r="DS30" s="83">
        <v>2</v>
      </c>
      <c r="DT30" s="80">
        <f t="shared" si="187"/>
        <v>1</v>
      </c>
      <c r="DU30" s="76"/>
      <c r="DV30" s="84"/>
      <c r="DW30" s="80">
        <f t="shared" si="188"/>
        <v>0</v>
      </c>
      <c r="DX30" s="84"/>
      <c r="DY30" s="80">
        <f t="shared" si="189"/>
        <v>0</v>
      </c>
      <c r="DZ30" s="76"/>
      <c r="EA30" s="84"/>
      <c r="EB30" s="80">
        <f t="shared" si="190"/>
        <v>0</v>
      </c>
      <c r="EC30" s="84"/>
      <c r="ED30" s="80">
        <f t="shared" si="191"/>
        <v>0</v>
      </c>
      <c r="EE30" s="76"/>
      <c r="EF30" s="84"/>
      <c r="EG30" s="80">
        <f t="shared" si="192"/>
        <v>0</v>
      </c>
      <c r="EH30" s="84"/>
      <c r="EI30" s="81">
        <f t="shared" si="193"/>
        <v>0</v>
      </c>
      <c r="EJ30" s="75"/>
      <c r="EK30" s="84"/>
      <c r="EL30" s="80">
        <f t="shared" si="194"/>
        <v>0</v>
      </c>
      <c r="EM30" s="84"/>
      <c r="EN30" s="80">
        <f t="shared" si="195"/>
        <v>0</v>
      </c>
      <c r="EO30" s="76"/>
      <c r="EP30" s="84"/>
      <c r="EQ30" s="80">
        <f t="shared" si="196"/>
        <v>0</v>
      </c>
      <c r="ER30" s="84"/>
      <c r="ES30" s="80">
        <f t="shared" si="197"/>
        <v>0</v>
      </c>
      <c r="ET30" s="76"/>
      <c r="EU30" s="84"/>
      <c r="EV30" s="80">
        <f t="shared" si="198"/>
        <v>0</v>
      </c>
      <c r="EW30" s="84"/>
      <c r="EX30" s="80">
        <f t="shared" si="199"/>
        <v>0</v>
      </c>
      <c r="EY30" s="76"/>
      <c r="EZ30" s="84"/>
      <c r="FA30" s="80">
        <f t="shared" si="200"/>
        <v>0</v>
      </c>
      <c r="FB30" s="84"/>
      <c r="FC30" s="81">
        <f t="shared" si="201"/>
        <v>0</v>
      </c>
      <c r="FD30" s="75"/>
      <c r="FE30" s="84"/>
      <c r="FF30" s="80">
        <f t="shared" si="202"/>
        <v>0</v>
      </c>
      <c r="FG30" s="84"/>
      <c r="FH30" s="80">
        <f t="shared" si="203"/>
        <v>0</v>
      </c>
      <c r="FI30" s="76"/>
      <c r="FJ30" s="84"/>
      <c r="FK30" s="80">
        <f t="shared" si="204"/>
        <v>0</v>
      </c>
      <c r="FL30" s="84"/>
      <c r="FM30" s="80">
        <f t="shared" si="205"/>
        <v>0</v>
      </c>
      <c r="FN30" s="76"/>
      <c r="FO30" s="84"/>
      <c r="FP30" s="80">
        <f t="shared" si="206"/>
        <v>0</v>
      </c>
      <c r="FQ30" s="84"/>
      <c r="FR30" s="80">
        <f t="shared" si="207"/>
        <v>0</v>
      </c>
      <c r="FS30" s="76"/>
      <c r="FT30" s="84"/>
      <c r="FU30" s="80">
        <f t="shared" si="208"/>
        <v>0</v>
      </c>
      <c r="FV30" s="84"/>
      <c r="FW30" s="81">
        <f t="shared" si="209"/>
        <v>0</v>
      </c>
      <c r="FX30" s="75"/>
      <c r="FY30" s="84"/>
      <c r="FZ30" s="80">
        <f t="shared" si="210"/>
        <v>0</v>
      </c>
      <c r="GA30" s="84"/>
      <c r="GB30" s="80">
        <f t="shared" si="211"/>
        <v>0</v>
      </c>
      <c r="GC30" s="76"/>
      <c r="GD30" s="84"/>
      <c r="GE30" s="80">
        <f t="shared" si="212"/>
        <v>0</v>
      </c>
      <c r="GF30" s="84"/>
      <c r="GG30" s="80">
        <f t="shared" si="213"/>
        <v>0</v>
      </c>
      <c r="GH30" s="76"/>
      <c r="GI30" s="84"/>
      <c r="GJ30" s="80">
        <f t="shared" si="214"/>
        <v>0</v>
      </c>
      <c r="GK30" s="84"/>
      <c r="GL30" s="80">
        <f t="shared" si="215"/>
        <v>0</v>
      </c>
      <c r="GM30" s="76"/>
      <c r="GN30" s="84"/>
      <c r="GO30" s="80">
        <f t="shared" si="216"/>
        <v>0</v>
      </c>
      <c r="GP30" s="84"/>
      <c r="GQ30" s="81">
        <f t="shared" si="217"/>
        <v>0</v>
      </c>
      <c r="GR30" s="75"/>
      <c r="GS30" s="84"/>
      <c r="GT30" s="80">
        <f t="shared" si="218"/>
        <v>0</v>
      </c>
      <c r="GU30" s="84"/>
      <c r="GV30" s="80">
        <f t="shared" si="219"/>
        <v>0</v>
      </c>
      <c r="GW30" s="76"/>
      <c r="GX30" s="84"/>
      <c r="GY30" s="80">
        <f t="shared" si="220"/>
        <v>0</v>
      </c>
      <c r="GZ30" s="84"/>
      <c r="HA30" s="77">
        <f t="shared" si="221"/>
        <v>0</v>
      </c>
      <c r="HB30" s="82"/>
      <c r="HC30" s="84"/>
      <c r="HD30" s="80">
        <f t="shared" si="222"/>
        <v>0</v>
      </c>
      <c r="HE30" s="84"/>
      <c r="HF30" s="80">
        <f t="shared" si="223"/>
        <v>0</v>
      </c>
      <c r="HG30" s="76"/>
      <c r="HH30" s="84"/>
      <c r="HI30" s="80">
        <f t="shared" si="224"/>
        <v>0</v>
      </c>
      <c r="HJ30" s="84"/>
      <c r="HK30" s="81">
        <f t="shared" si="225"/>
        <v>0</v>
      </c>
      <c r="HL30" s="75"/>
      <c r="HM30" s="84"/>
      <c r="HN30" s="80">
        <f t="shared" si="226"/>
        <v>0</v>
      </c>
      <c r="HO30" s="84"/>
      <c r="HP30" s="80">
        <f t="shared" si="227"/>
        <v>0</v>
      </c>
      <c r="HQ30" s="76"/>
      <c r="HR30" s="84"/>
      <c r="HS30" s="80">
        <f t="shared" si="228"/>
        <v>0</v>
      </c>
      <c r="HT30" s="84"/>
      <c r="HU30" s="80">
        <f t="shared" si="229"/>
        <v>0</v>
      </c>
      <c r="HV30" s="76"/>
      <c r="HW30" s="84"/>
      <c r="HX30" s="80">
        <f t="shared" si="230"/>
        <v>0</v>
      </c>
      <c r="HY30" s="84"/>
      <c r="HZ30" s="80">
        <f t="shared" si="231"/>
        <v>0</v>
      </c>
      <c r="IA30" s="76"/>
      <c r="IB30" s="84"/>
      <c r="IC30" s="80">
        <f t="shared" si="232"/>
        <v>0</v>
      </c>
      <c r="ID30" s="84"/>
      <c r="IE30" s="85">
        <f t="shared" si="233"/>
        <v>0</v>
      </c>
      <c r="IF30" s="1214" t="s">
        <v>167</v>
      </c>
      <c r="IG30" s="87"/>
    </row>
    <row r="31" spans="1:241" hidden="1" x14ac:dyDescent="0.25">
      <c r="A31" s="63">
        <v>27</v>
      </c>
      <c r="B31" s="64" t="s">
        <v>168</v>
      </c>
      <c r="C31" s="65">
        <v>213989</v>
      </c>
      <c r="D31" s="66">
        <v>931735</v>
      </c>
      <c r="E31" s="67" t="s">
        <v>89</v>
      </c>
      <c r="F31" s="68" t="s">
        <v>169</v>
      </c>
      <c r="G31" s="147">
        <v>5</v>
      </c>
      <c r="H31" s="70">
        <v>0.15</v>
      </c>
      <c r="I31" s="71">
        <f>(140+75+140+100+90)/5</f>
        <v>109</v>
      </c>
      <c r="J31" s="72">
        <v>107</v>
      </c>
      <c r="K31" s="73">
        <f t="shared" si="145"/>
        <v>2140</v>
      </c>
      <c r="L31" s="74">
        <f t="shared" si="1"/>
        <v>2140</v>
      </c>
      <c r="M31" s="113">
        <f t="shared" si="2"/>
        <v>3</v>
      </c>
      <c r="N31" s="114">
        <f t="shared" si="3"/>
        <v>65</v>
      </c>
      <c r="O31" s="77">
        <f t="shared" si="4"/>
        <v>2.8037383177570093E-2</v>
      </c>
      <c r="P31" s="78">
        <f t="shared" si="5"/>
        <v>0.60747663551401865</v>
      </c>
      <c r="Q31" s="79"/>
      <c r="R31" s="75">
        <f t="shared" si="6"/>
        <v>1560</v>
      </c>
      <c r="S31" s="76">
        <f t="shared" si="7"/>
        <v>2</v>
      </c>
      <c r="T31" s="80">
        <f t="shared" si="146"/>
        <v>2.564102564102564E-2</v>
      </c>
      <c r="U31" s="76">
        <f t="shared" si="9"/>
        <v>36</v>
      </c>
      <c r="V31" s="80">
        <f t="shared" si="147"/>
        <v>0.46153846153846156</v>
      </c>
      <c r="W31" s="76">
        <f t="shared" si="11"/>
        <v>340</v>
      </c>
      <c r="X31" s="76">
        <f t="shared" si="12"/>
        <v>1</v>
      </c>
      <c r="Y31" s="80">
        <f t="shared" si="148"/>
        <v>5.8823529411764705E-2</v>
      </c>
      <c r="Z31" s="76">
        <f t="shared" si="14"/>
        <v>17</v>
      </c>
      <c r="AA31" s="80">
        <f t="shared" si="149"/>
        <v>1</v>
      </c>
      <c r="AB31" s="76">
        <f t="shared" si="16"/>
        <v>240</v>
      </c>
      <c r="AC31" s="76">
        <f t="shared" si="17"/>
        <v>0</v>
      </c>
      <c r="AD31" s="80">
        <f t="shared" si="150"/>
        <v>0</v>
      </c>
      <c r="AE31" s="76">
        <f t="shared" si="19"/>
        <v>12</v>
      </c>
      <c r="AF31" s="80">
        <f t="shared" si="151"/>
        <v>1</v>
      </c>
      <c r="AG31" s="76">
        <f t="shared" si="21"/>
        <v>0</v>
      </c>
      <c r="AH31" s="76">
        <f t="shared" si="22"/>
        <v>0</v>
      </c>
      <c r="AI31" s="80">
        <f t="shared" si="152"/>
        <v>0</v>
      </c>
      <c r="AJ31" s="76">
        <f t="shared" si="24"/>
        <v>0</v>
      </c>
      <c r="AK31" s="81">
        <f t="shared" si="153"/>
        <v>0</v>
      </c>
      <c r="AL31" s="79"/>
      <c r="AM31" s="75">
        <f t="shared" si="26"/>
        <v>1480</v>
      </c>
      <c r="AN31" s="76">
        <f t="shared" si="27"/>
        <v>2</v>
      </c>
      <c r="AO31" s="80">
        <f t="shared" si="154"/>
        <v>2.7027027027027029E-2</v>
      </c>
      <c r="AP31" s="76">
        <f t="shared" si="29"/>
        <v>55</v>
      </c>
      <c r="AQ31" s="77">
        <f t="shared" si="155"/>
        <v>0.7432432432432432</v>
      </c>
      <c r="AR31" s="82">
        <f t="shared" si="31"/>
        <v>280</v>
      </c>
      <c r="AS31" s="76">
        <f t="shared" si="32"/>
        <v>0</v>
      </c>
      <c r="AT31" s="80">
        <f t="shared" si="156"/>
        <v>0</v>
      </c>
      <c r="AU31" s="76">
        <f t="shared" si="34"/>
        <v>3</v>
      </c>
      <c r="AV31" s="77">
        <f t="shared" si="157"/>
        <v>0.21428571428571427</v>
      </c>
      <c r="AW31" s="82">
        <f t="shared" si="36"/>
        <v>320</v>
      </c>
      <c r="AX31" s="76">
        <f t="shared" si="37"/>
        <v>1</v>
      </c>
      <c r="AY31" s="80">
        <f t="shared" si="158"/>
        <v>6.25E-2</v>
      </c>
      <c r="AZ31" s="76">
        <f t="shared" si="39"/>
        <v>5</v>
      </c>
      <c r="BA31" s="77">
        <f t="shared" si="159"/>
        <v>0.3125</v>
      </c>
      <c r="BB31" s="82">
        <f t="shared" si="41"/>
        <v>0</v>
      </c>
      <c r="BC31" s="76">
        <f t="shared" si="42"/>
        <v>0</v>
      </c>
      <c r="BD31" s="80">
        <f t="shared" si="160"/>
        <v>0</v>
      </c>
      <c r="BE31" s="76">
        <f t="shared" si="44"/>
        <v>0</v>
      </c>
      <c r="BF31" s="77">
        <f t="shared" si="161"/>
        <v>0</v>
      </c>
      <c r="BG31" s="82">
        <f t="shared" si="46"/>
        <v>40</v>
      </c>
      <c r="BH31" s="76">
        <f t="shared" si="47"/>
        <v>0</v>
      </c>
      <c r="BI31" s="80">
        <f t="shared" si="162"/>
        <v>0</v>
      </c>
      <c r="BJ31" s="76">
        <f t="shared" si="49"/>
        <v>2</v>
      </c>
      <c r="BK31" s="77">
        <f t="shared" si="163"/>
        <v>1</v>
      </c>
      <c r="BL31" s="82">
        <f t="shared" si="51"/>
        <v>0</v>
      </c>
      <c r="BM31" s="76">
        <f t="shared" si="52"/>
        <v>0</v>
      </c>
      <c r="BN31" s="80">
        <f t="shared" si="164"/>
        <v>0</v>
      </c>
      <c r="BO31" s="76">
        <f t="shared" si="54"/>
        <v>0</v>
      </c>
      <c r="BP31" s="77">
        <f t="shared" si="165"/>
        <v>0</v>
      </c>
      <c r="BQ31" s="82">
        <f t="shared" si="56"/>
        <v>20</v>
      </c>
      <c r="BR31" s="76">
        <f t="shared" si="57"/>
        <v>0</v>
      </c>
      <c r="BS31" s="80">
        <f t="shared" si="166"/>
        <v>0</v>
      </c>
      <c r="BT31" s="76">
        <f t="shared" si="59"/>
        <v>0</v>
      </c>
      <c r="BU31" s="77">
        <f t="shared" si="167"/>
        <v>0</v>
      </c>
      <c r="BV31" s="82">
        <f t="shared" si="61"/>
        <v>0</v>
      </c>
      <c r="BW31" s="76">
        <f t="shared" si="62"/>
        <v>0</v>
      </c>
      <c r="BX31" s="80">
        <f t="shared" si="168"/>
        <v>0</v>
      </c>
      <c r="BY31" s="76">
        <f t="shared" si="64"/>
        <v>0</v>
      </c>
      <c r="BZ31" s="81">
        <f t="shared" si="169"/>
        <v>0</v>
      </c>
      <c r="CA31" s="79"/>
      <c r="CB31" s="75">
        <f>45*20</f>
        <v>900</v>
      </c>
      <c r="CC31" s="83">
        <v>1</v>
      </c>
      <c r="CD31" s="80">
        <f t="shared" si="170"/>
        <v>2.2222222222222223E-2</v>
      </c>
      <c r="CE31" s="83">
        <v>26</v>
      </c>
      <c r="CF31" s="80">
        <f t="shared" si="171"/>
        <v>0.57777777777777772</v>
      </c>
      <c r="CG31" s="76">
        <f t="shared" ref="CG31:DP36" si="244">17*20</f>
        <v>340</v>
      </c>
      <c r="CH31" s="83">
        <v>1</v>
      </c>
      <c r="CI31" s="80">
        <f t="shared" si="172"/>
        <v>5.8823529411764705E-2</v>
      </c>
      <c r="CJ31" s="83">
        <v>17</v>
      </c>
      <c r="CK31" s="80">
        <f t="shared" si="173"/>
        <v>1</v>
      </c>
      <c r="CL31" s="76">
        <f t="shared" ref="CL31:CV38" si="245">12*20</f>
        <v>240</v>
      </c>
      <c r="CM31" s="83">
        <v>0</v>
      </c>
      <c r="CN31" s="80">
        <f t="shared" si="174"/>
        <v>0</v>
      </c>
      <c r="CO31" s="83">
        <v>12</v>
      </c>
      <c r="CP31" s="80">
        <f t="shared" si="175"/>
        <v>1</v>
      </c>
      <c r="CQ31" s="76"/>
      <c r="CR31" s="84"/>
      <c r="CS31" s="80">
        <f t="shared" si="176"/>
        <v>0</v>
      </c>
      <c r="CT31" s="84"/>
      <c r="CU31" s="81">
        <f t="shared" si="177"/>
        <v>0</v>
      </c>
      <c r="CV31" s="75">
        <f t="shared" ref="CV31:DA123" si="246">14*20</f>
        <v>280</v>
      </c>
      <c r="CW31" s="83">
        <v>0</v>
      </c>
      <c r="CX31" s="80">
        <f t="shared" si="178"/>
        <v>0</v>
      </c>
      <c r="CY31" s="83">
        <v>3</v>
      </c>
      <c r="CZ31" s="80">
        <f t="shared" si="179"/>
        <v>0.21428571428571427</v>
      </c>
      <c r="DA31" s="76"/>
      <c r="DB31" s="84"/>
      <c r="DC31" s="80">
        <f t="shared" si="180"/>
        <v>0</v>
      </c>
      <c r="DD31" s="84"/>
      <c r="DE31" s="80">
        <f t="shared" si="181"/>
        <v>0</v>
      </c>
      <c r="DF31" s="76"/>
      <c r="DG31" s="84"/>
      <c r="DH31" s="80">
        <f t="shared" si="182"/>
        <v>0</v>
      </c>
      <c r="DI31" s="84"/>
      <c r="DJ31" s="80">
        <f t="shared" si="183"/>
        <v>0</v>
      </c>
      <c r="DK31" s="76"/>
      <c r="DL31" s="84"/>
      <c r="DM31" s="80">
        <f t="shared" si="184"/>
        <v>0</v>
      </c>
      <c r="DN31" s="84"/>
      <c r="DO31" s="81">
        <f t="shared" si="185"/>
        <v>0</v>
      </c>
      <c r="DP31" s="75">
        <f t="shared" si="75"/>
        <v>320</v>
      </c>
      <c r="DQ31" s="83">
        <v>1</v>
      </c>
      <c r="DR31" s="80">
        <f t="shared" si="186"/>
        <v>6.25E-2</v>
      </c>
      <c r="DS31" s="83">
        <v>5</v>
      </c>
      <c r="DT31" s="80">
        <f t="shared" si="187"/>
        <v>0.3125</v>
      </c>
      <c r="DU31" s="76"/>
      <c r="DV31" s="84"/>
      <c r="DW31" s="80">
        <f t="shared" si="188"/>
        <v>0</v>
      </c>
      <c r="DX31" s="84"/>
      <c r="DY31" s="80">
        <f t="shared" si="189"/>
        <v>0</v>
      </c>
      <c r="DZ31" s="76"/>
      <c r="EA31" s="84"/>
      <c r="EB31" s="80">
        <f t="shared" si="190"/>
        <v>0</v>
      </c>
      <c r="EC31" s="84"/>
      <c r="ED31" s="80">
        <f t="shared" si="191"/>
        <v>0</v>
      </c>
      <c r="EE31" s="76"/>
      <c r="EF31" s="84"/>
      <c r="EG31" s="80">
        <f t="shared" si="192"/>
        <v>0</v>
      </c>
      <c r="EH31" s="84"/>
      <c r="EI31" s="81">
        <f t="shared" si="193"/>
        <v>0</v>
      </c>
      <c r="EJ31" s="75"/>
      <c r="EK31" s="84"/>
      <c r="EL31" s="80">
        <f t="shared" si="194"/>
        <v>0</v>
      </c>
      <c r="EM31" s="84"/>
      <c r="EN31" s="80">
        <f t="shared" si="195"/>
        <v>0</v>
      </c>
      <c r="EO31" s="76"/>
      <c r="EP31" s="84"/>
      <c r="EQ31" s="80">
        <f t="shared" si="196"/>
        <v>0</v>
      </c>
      <c r="ER31" s="84"/>
      <c r="ES31" s="80">
        <f t="shared" si="197"/>
        <v>0</v>
      </c>
      <c r="ET31" s="76"/>
      <c r="EU31" s="84"/>
      <c r="EV31" s="80">
        <f t="shared" si="198"/>
        <v>0</v>
      </c>
      <c r="EW31" s="84"/>
      <c r="EX31" s="80">
        <f t="shared" si="199"/>
        <v>0</v>
      </c>
      <c r="EY31" s="76"/>
      <c r="EZ31" s="84"/>
      <c r="FA31" s="80">
        <f t="shared" si="200"/>
        <v>0</v>
      </c>
      <c r="FB31" s="84"/>
      <c r="FC31" s="81">
        <f t="shared" si="201"/>
        <v>0</v>
      </c>
      <c r="FD31" s="75">
        <f t="shared" si="243"/>
        <v>40</v>
      </c>
      <c r="FE31" s="83">
        <v>0</v>
      </c>
      <c r="FF31" s="80">
        <f t="shared" si="202"/>
        <v>0</v>
      </c>
      <c r="FG31" s="83">
        <v>2</v>
      </c>
      <c r="FH31" s="80">
        <f t="shared" si="203"/>
        <v>1</v>
      </c>
      <c r="FI31" s="76"/>
      <c r="FJ31" s="84"/>
      <c r="FK31" s="80">
        <f t="shared" si="204"/>
        <v>0</v>
      </c>
      <c r="FL31" s="84"/>
      <c r="FM31" s="80">
        <f t="shared" si="205"/>
        <v>0</v>
      </c>
      <c r="FN31" s="76"/>
      <c r="FO31" s="84"/>
      <c r="FP31" s="80">
        <f t="shared" si="206"/>
        <v>0</v>
      </c>
      <c r="FQ31" s="84"/>
      <c r="FR31" s="80">
        <f t="shared" si="207"/>
        <v>0</v>
      </c>
      <c r="FS31" s="76"/>
      <c r="FT31" s="84"/>
      <c r="FU31" s="80">
        <f t="shared" si="208"/>
        <v>0</v>
      </c>
      <c r="FV31" s="84"/>
      <c r="FW31" s="81">
        <f t="shared" si="209"/>
        <v>0</v>
      </c>
      <c r="FX31" s="75"/>
      <c r="FY31" s="84"/>
      <c r="FZ31" s="80">
        <f t="shared" si="210"/>
        <v>0</v>
      </c>
      <c r="GA31" s="84"/>
      <c r="GB31" s="80">
        <f t="shared" si="211"/>
        <v>0</v>
      </c>
      <c r="GC31" s="76"/>
      <c r="GD31" s="84"/>
      <c r="GE31" s="80">
        <f t="shared" si="212"/>
        <v>0</v>
      </c>
      <c r="GF31" s="84"/>
      <c r="GG31" s="80">
        <f t="shared" si="213"/>
        <v>0</v>
      </c>
      <c r="GH31" s="76"/>
      <c r="GI31" s="84"/>
      <c r="GJ31" s="80">
        <f t="shared" si="214"/>
        <v>0</v>
      </c>
      <c r="GK31" s="84"/>
      <c r="GL31" s="80">
        <f t="shared" si="215"/>
        <v>0</v>
      </c>
      <c r="GM31" s="76"/>
      <c r="GN31" s="84"/>
      <c r="GO31" s="80">
        <f t="shared" si="216"/>
        <v>0</v>
      </c>
      <c r="GP31" s="84"/>
      <c r="GQ31" s="81">
        <f t="shared" si="217"/>
        <v>0</v>
      </c>
      <c r="GR31" s="75">
        <f t="shared" ref="GR31:HL43" si="247">1*20</f>
        <v>20</v>
      </c>
      <c r="GS31" s="83">
        <v>0</v>
      </c>
      <c r="GT31" s="80">
        <f t="shared" si="218"/>
        <v>0</v>
      </c>
      <c r="GU31" s="83">
        <v>0</v>
      </c>
      <c r="GV31" s="80">
        <f t="shared" si="219"/>
        <v>0</v>
      </c>
      <c r="GW31" s="76"/>
      <c r="GX31" s="84"/>
      <c r="GY31" s="80">
        <f t="shared" si="220"/>
        <v>0</v>
      </c>
      <c r="GZ31" s="84"/>
      <c r="HA31" s="77">
        <f t="shared" si="221"/>
        <v>0</v>
      </c>
      <c r="HB31" s="82"/>
      <c r="HC31" s="84"/>
      <c r="HD31" s="80">
        <f t="shared" si="222"/>
        <v>0</v>
      </c>
      <c r="HE31" s="84"/>
      <c r="HF31" s="80">
        <f t="shared" si="223"/>
        <v>0</v>
      </c>
      <c r="HG31" s="76"/>
      <c r="HH31" s="84"/>
      <c r="HI31" s="80">
        <f t="shared" si="224"/>
        <v>0</v>
      </c>
      <c r="HJ31" s="84"/>
      <c r="HK31" s="81">
        <f t="shared" si="225"/>
        <v>0</v>
      </c>
      <c r="HL31" s="75"/>
      <c r="HM31" s="84"/>
      <c r="HN31" s="80">
        <f t="shared" si="226"/>
        <v>0</v>
      </c>
      <c r="HO31" s="84"/>
      <c r="HP31" s="80">
        <f t="shared" si="227"/>
        <v>0</v>
      </c>
      <c r="HQ31" s="76"/>
      <c r="HR31" s="84"/>
      <c r="HS31" s="80">
        <f t="shared" si="228"/>
        <v>0</v>
      </c>
      <c r="HT31" s="84"/>
      <c r="HU31" s="80">
        <f t="shared" si="229"/>
        <v>0</v>
      </c>
      <c r="HV31" s="76"/>
      <c r="HW31" s="84"/>
      <c r="HX31" s="80">
        <f t="shared" si="230"/>
        <v>0</v>
      </c>
      <c r="HY31" s="84"/>
      <c r="HZ31" s="80">
        <f t="shared" si="231"/>
        <v>0</v>
      </c>
      <c r="IA31" s="76"/>
      <c r="IB31" s="84"/>
      <c r="IC31" s="80">
        <f t="shared" si="232"/>
        <v>0</v>
      </c>
      <c r="ID31" s="84"/>
      <c r="IE31" s="85">
        <f t="shared" si="233"/>
        <v>0</v>
      </c>
      <c r="IF31" s="1214"/>
      <c r="IG31" s="87"/>
    </row>
    <row r="32" spans="1:241" ht="25.5" x14ac:dyDescent="0.25">
      <c r="A32" s="1227">
        <v>28</v>
      </c>
      <c r="B32" s="125" t="s">
        <v>92</v>
      </c>
      <c r="C32" s="126">
        <v>214381</v>
      </c>
      <c r="D32" s="127">
        <v>931568</v>
      </c>
      <c r="E32" s="128" t="s">
        <v>89</v>
      </c>
      <c r="F32" s="156" t="s">
        <v>170</v>
      </c>
      <c r="G32" s="123">
        <v>5</v>
      </c>
      <c r="H32" s="130">
        <v>0.2</v>
      </c>
      <c r="I32" s="131">
        <f>(90+120+90+90+50)/5</f>
        <v>88</v>
      </c>
      <c r="J32" s="132">
        <v>93</v>
      </c>
      <c r="K32" s="133">
        <f>J32*40</f>
        <v>3720</v>
      </c>
      <c r="L32" s="134">
        <f t="shared" si="1"/>
        <v>3720</v>
      </c>
      <c r="M32" s="135">
        <f t="shared" si="2"/>
        <v>17</v>
      </c>
      <c r="N32" s="136">
        <f t="shared" si="3"/>
        <v>84</v>
      </c>
      <c r="O32" s="137">
        <f t="shared" si="4"/>
        <v>0.18279569892473119</v>
      </c>
      <c r="P32" s="138">
        <f t="shared" si="5"/>
        <v>0.90322580645161288</v>
      </c>
      <c r="Q32" s="79"/>
      <c r="R32" s="139">
        <f t="shared" si="6"/>
        <v>1640</v>
      </c>
      <c r="S32" s="140">
        <f t="shared" si="7"/>
        <v>15</v>
      </c>
      <c r="T32" s="141">
        <f>IF(R32=0,0,S32/(R32/40))</f>
        <v>0.36585365853658536</v>
      </c>
      <c r="U32" s="140">
        <f t="shared" si="9"/>
        <v>32</v>
      </c>
      <c r="V32" s="141">
        <f>IF(R32=0,0,U32/(R32/40))</f>
        <v>0.78048780487804881</v>
      </c>
      <c r="W32" s="140">
        <f t="shared" si="11"/>
        <v>1040</v>
      </c>
      <c r="X32" s="140">
        <f t="shared" si="12"/>
        <v>2</v>
      </c>
      <c r="Y32" s="141">
        <f>IF(W32=0,0,X32/(W32/40))</f>
        <v>7.6923076923076927E-2</v>
      </c>
      <c r="Z32" s="140">
        <f t="shared" si="14"/>
        <v>26</v>
      </c>
      <c r="AA32" s="141">
        <f>IF(W32=0,0,Z32/(W32/40))</f>
        <v>1</v>
      </c>
      <c r="AB32" s="140">
        <f t="shared" si="16"/>
        <v>840</v>
      </c>
      <c r="AC32" s="140">
        <f t="shared" si="17"/>
        <v>0</v>
      </c>
      <c r="AD32" s="141">
        <f>IF(AB32=0,0,AC32/(AB32/40))</f>
        <v>0</v>
      </c>
      <c r="AE32" s="140">
        <f t="shared" si="19"/>
        <v>21</v>
      </c>
      <c r="AF32" s="141">
        <f>IF(AB32=0,0,AE32/(AB32/40))</f>
        <v>1</v>
      </c>
      <c r="AG32" s="140">
        <f t="shared" si="21"/>
        <v>200</v>
      </c>
      <c r="AH32" s="140">
        <f t="shared" si="22"/>
        <v>0</v>
      </c>
      <c r="AI32" s="141">
        <f>IF(AG32=0,0,AH32/(AG32/40))</f>
        <v>0</v>
      </c>
      <c r="AJ32" s="140">
        <f t="shared" si="24"/>
        <v>5</v>
      </c>
      <c r="AK32" s="142">
        <f>IF(AG32=0,0,AJ32/(AG32/40))</f>
        <v>1</v>
      </c>
      <c r="AL32" s="79"/>
      <c r="AM32" s="139">
        <f t="shared" si="26"/>
        <v>2240</v>
      </c>
      <c r="AN32" s="140">
        <f t="shared" si="27"/>
        <v>0</v>
      </c>
      <c r="AO32" s="141">
        <f>IF(AM32=0,0,AN32/(AM32/40))</f>
        <v>0</v>
      </c>
      <c r="AP32" s="140">
        <f t="shared" si="29"/>
        <v>55</v>
      </c>
      <c r="AQ32" s="137">
        <f>IF(AM32=0,0,AP32/(AM32/40))</f>
        <v>0.9821428571428571</v>
      </c>
      <c r="AR32" s="143">
        <f t="shared" si="31"/>
        <v>840</v>
      </c>
      <c r="AS32" s="140">
        <f t="shared" si="32"/>
        <v>2</v>
      </c>
      <c r="AT32" s="141">
        <f>IF(AR32=0,0,AS32/(AR32/40))</f>
        <v>9.5238095238095233E-2</v>
      </c>
      <c r="AU32" s="140">
        <f t="shared" si="34"/>
        <v>14</v>
      </c>
      <c r="AV32" s="137">
        <f>IF(AR32=0,0,AU32/(AR32/40))</f>
        <v>0.66666666666666663</v>
      </c>
      <c r="AW32" s="143">
        <f t="shared" si="36"/>
        <v>40</v>
      </c>
      <c r="AX32" s="140">
        <f t="shared" si="37"/>
        <v>0</v>
      </c>
      <c r="AY32" s="141">
        <f>IF(AW32=0,0,AX32/(AW32/40))</f>
        <v>0</v>
      </c>
      <c r="AZ32" s="140">
        <f t="shared" si="39"/>
        <v>0</v>
      </c>
      <c r="BA32" s="137">
        <f>IF(AW32=0,0,AZ32/(AW32/40))</f>
        <v>0</v>
      </c>
      <c r="BB32" s="143">
        <f t="shared" si="41"/>
        <v>0</v>
      </c>
      <c r="BC32" s="140">
        <f t="shared" si="42"/>
        <v>0</v>
      </c>
      <c r="BD32" s="141">
        <f>IF(BB32=0,0,BC32/(BB32/40))</f>
        <v>0</v>
      </c>
      <c r="BE32" s="140">
        <f t="shared" si="44"/>
        <v>0</v>
      </c>
      <c r="BF32" s="137">
        <f>IF(BB32=0,0,BE32/(BB32/40))</f>
        <v>0</v>
      </c>
      <c r="BG32" s="143">
        <f t="shared" si="46"/>
        <v>600</v>
      </c>
      <c r="BH32" s="140">
        <f t="shared" si="47"/>
        <v>15</v>
      </c>
      <c r="BI32" s="141">
        <f>IF(BG32=0,0,BH32/(BG32/40))</f>
        <v>1</v>
      </c>
      <c r="BJ32" s="140">
        <f t="shared" si="49"/>
        <v>15</v>
      </c>
      <c r="BK32" s="137">
        <f>IF(BG32=0,0,BJ32/(BG32/40))</f>
        <v>1</v>
      </c>
      <c r="BL32" s="143">
        <f t="shared" si="51"/>
        <v>0</v>
      </c>
      <c r="BM32" s="140">
        <f t="shared" si="52"/>
        <v>0</v>
      </c>
      <c r="BN32" s="141">
        <f>IF(BL32=0,0,BM32/(BL32/40))</f>
        <v>0</v>
      </c>
      <c r="BO32" s="140">
        <f t="shared" si="54"/>
        <v>0</v>
      </c>
      <c r="BP32" s="137">
        <f>IF(BL32=0,0,BO32/(BL32/40))</f>
        <v>0</v>
      </c>
      <c r="BQ32" s="143">
        <f t="shared" si="56"/>
        <v>0</v>
      </c>
      <c r="BR32" s="140">
        <f t="shared" si="57"/>
        <v>0</v>
      </c>
      <c r="BS32" s="141">
        <f>IF(BQ32=0,0,BR32/(BQ32/40))</f>
        <v>0</v>
      </c>
      <c r="BT32" s="140">
        <f t="shared" si="59"/>
        <v>0</v>
      </c>
      <c r="BU32" s="137">
        <f>IF(BQ32=0,0,BT32/(BQ32/40))</f>
        <v>0</v>
      </c>
      <c r="BV32" s="143">
        <f t="shared" si="61"/>
        <v>0</v>
      </c>
      <c r="BW32" s="140">
        <f t="shared" si="62"/>
        <v>0</v>
      </c>
      <c r="BX32" s="141">
        <f>IF(BV32=0,0,BW32/(BV32/40))</f>
        <v>0</v>
      </c>
      <c r="BY32" s="140">
        <f t="shared" si="64"/>
        <v>0</v>
      </c>
      <c r="BZ32" s="142">
        <f>IF(BV32=0,0,BY32/(BV32/40))</f>
        <v>0</v>
      </c>
      <c r="CA32" s="79"/>
      <c r="CB32" s="139">
        <f>6*40</f>
        <v>240</v>
      </c>
      <c r="CC32" s="83">
        <v>0</v>
      </c>
      <c r="CD32" s="141">
        <f>IF(CB32=0,0,CC32/(CB32/40))</f>
        <v>0</v>
      </c>
      <c r="CE32" s="83">
        <v>5</v>
      </c>
      <c r="CF32" s="141">
        <f>IF(CB32=0,0,CE32/(CB32/40))</f>
        <v>0.83333333333333337</v>
      </c>
      <c r="CG32" s="140">
        <f>24*40</f>
        <v>960</v>
      </c>
      <c r="CH32" s="83">
        <v>0</v>
      </c>
      <c r="CI32" s="141">
        <f>IF(CG32=0,0,CH32/(CG32/40))</f>
        <v>0</v>
      </c>
      <c r="CJ32" s="83">
        <v>24</v>
      </c>
      <c r="CK32" s="141">
        <f>IF(CG32=0,0,CJ32/(CG32/40))</f>
        <v>1</v>
      </c>
      <c r="CL32" s="140">
        <f t="shared" ref="CL32:CV32" si="248">21*40</f>
        <v>840</v>
      </c>
      <c r="CM32" s="83">
        <v>0</v>
      </c>
      <c r="CN32" s="141">
        <f>IF(CL32=0,0,CM32/(CL32/40))</f>
        <v>0</v>
      </c>
      <c r="CO32" s="83">
        <v>21</v>
      </c>
      <c r="CP32" s="141">
        <f>IF(CL32=0,0,CO32/(CL32/40))</f>
        <v>1</v>
      </c>
      <c r="CQ32" s="140">
        <f>5*40</f>
        <v>200</v>
      </c>
      <c r="CR32" s="83">
        <v>0</v>
      </c>
      <c r="CS32" s="141">
        <f>IF(CQ32=0,0,CR32/(CQ32/40))</f>
        <v>0</v>
      </c>
      <c r="CT32" s="83">
        <v>5</v>
      </c>
      <c r="CU32" s="142">
        <f>IF(CQ32=0,0,CT32/(CQ32/40))</f>
        <v>1</v>
      </c>
      <c r="CV32" s="139">
        <f t="shared" si="248"/>
        <v>840</v>
      </c>
      <c r="CW32" s="83">
        <v>2</v>
      </c>
      <c r="CX32" s="141">
        <f>IF(CV32=0,0,CW32/(CV32/40))</f>
        <v>9.5238095238095233E-2</v>
      </c>
      <c r="CY32" s="1226">
        <v>14</v>
      </c>
      <c r="CZ32" s="141">
        <f>IF(CV32=0,0,CY32/(CV32/40))</f>
        <v>0.66666666666666663</v>
      </c>
      <c r="DA32" s="140"/>
      <c r="DB32" s="84"/>
      <c r="DC32" s="141">
        <f>IF(DA32=0,0,DB32/(DA32/40))</f>
        <v>0</v>
      </c>
      <c r="DD32" s="84"/>
      <c r="DE32" s="141">
        <f>IF(DA32=0,0,DD32/(DA32/40))</f>
        <v>0</v>
      </c>
      <c r="DF32" s="140"/>
      <c r="DG32" s="84"/>
      <c r="DH32" s="141">
        <f>IF(DF32=0,0,DG32/(DF32/40))</f>
        <v>0</v>
      </c>
      <c r="DI32" s="84"/>
      <c r="DJ32" s="141">
        <f>IF(DF32=0,0,DI32/(DF32/40))</f>
        <v>0</v>
      </c>
      <c r="DK32" s="140"/>
      <c r="DL32" s="84"/>
      <c r="DM32" s="141">
        <f>IF(DK32=0,0,DL32/(DK32/40))</f>
        <v>0</v>
      </c>
      <c r="DN32" s="84"/>
      <c r="DO32" s="142">
        <f>IF(DK32=0,0,DN32/(DK32/40))</f>
        <v>0</v>
      </c>
      <c r="DP32" s="139">
        <f t="shared" ref="DP32:FD33" si="249">1*40</f>
        <v>40</v>
      </c>
      <c r="DQ32" s="83">
        <v>0</v>
      </c>
      <c r="DR32" s="141">
        <f>IF(DP32=0,0,DQ32/(DP32/40))</f>
        <v>0</v>
      </c>
      <c r="DS32" s="83">
        <v>0</v>
      </c>
      <c r="DT32" s="141">
        <f>IF(DP32=0,0,DS32/(DP32/40))</f>
        <v>0</v>
      </c>
      <c r="DU32" s="140"/>
      <c r="DV32" s="84"/>
      <c r="DW32" s="141">
        <f>IF(DU32=0,0,DV32/(DU32/40))</f>
        <v>0</v>
      </c>
      <c r="DX32" s="84"/>
      <c r="DY32" s="141">
        <f>IF(DU32=0,0,DX32/(DU32/40))</f>
        <v>0</v>
      </c>
      <c r="DZ32" s="140"/>
      <c r="EA32" s="84"/>
      <c r="EB32" s="141">
        <f>IF(DZ32=0,0,EA32/(DZ32/40))</f>
        <v>0</v>
      </c>
      <c r="EC32" s="84"/>
      <c r="ED32" s="141">
        <f>IF(DZ32=0,0,EC32/(DZ32/40))</f>
        <v>0</v>
      </c>
      <c r="EE32" s="140"/>
      <c r="EF32" s="84"/>
      <c r="EG32" s="141">
        <f>IF(EE32=0,0,EF32/(EE32/40))</f>
        <v>0</v>
      </c>
      <c r="EH32" s="84"/>
      <c r="EI32" s="142">
        <f>IF(EE32=0,0,EH32/(EE32/40))</f>
        <v>0</v>
      </c>
      <c r="EJ32" s="139"/>
      <c r="EK32" s="84"/>
      <c r="EL32" s="141">
        <f>IF(EJ32=0,0,EK32/(EJ32/40))</f>
        <v>0</v>
      </c>
      <c r="EM32" s="84"/>
      <c r="EN32" s="141">
        <f>IF(EJ32=0,0,EM32/(EJ32/40))</f>
        <v>0</v>
      </c>
      <c r="EO32" s="140"/>
      <c r="EP32" s="84"/>
      <c r="EQ32" s="141">
        <f>IF(EO32=0,0,EP32/(EO32/40))</f>
        <v>0</v>
      </c>
      <c r="ER32" s="84"/>
      <c r="ES32" s="141">
        <f>IF(EO32=0,0,ER32/(EO32/40))</f>
        <v>0</v>
      </c>
      <c r="ET32" s="140"/>
      <c r="EU32" s="84"/>
      <c r="EV32" s="141">
        <f>IF(ET32=0,0,EU32/(ET32/40))</f>
        <v>0</v>
      </c>
      <c r="EW32" s="84"/>
      <c r="EX32" s="141">
        <f>IF(ET32=0,0,EW32/(ET32/40))</f>
        <v>0</v>
      </c>
      <c r="EY32" s="140"/>
      <c r="EZ32" s="84"/>
      <c r="FA32" s="141">
        <f>IF(EY32=0,0,EZ32/(EY32/40))</f>
        <v>0</v>
      </c>
      <c r="FB32" s="84"/>
      <c r="FC32" s="142">
        <f>IF(EY32=0,0,FB32/(EY32/40))</f>
        <v>0</v>
      </c>
      <c r="FD32" s="139">
        <f>13*40</f>
        <v>520</v>
      </c>
      <c r="FE32" s="83">
        <v>13</v>
      </c>
      <c r="FF32" s="141">
        <f>IF(FD32=0,0,FE32/(FD32/40))</f>
        <v>1</v>
      </c>
      <c r="FG32" s="83">
        <v>13</v>
      </c>
      <c r="FH32" s="141">
        <f>IF(FD32=0,0,FG32/(FD32/40))</f>
        <v>1</v>
      </c>
      <c r="FI32" s="140">
        <f>2*40</f>
        <v>80</v>
      </c>
      <c r="FJ32" s="83">
        <v>2</v>
      </c>
      <c r="FK32" s="141">
        <f>IF(FI32=0,0,FJ32/(FI32/40))</f>
        <v>1</v>
      </c>
      <c r="FL32" s="83">
        <v>2</v>
      </c>
      <c r="FM32" s="141">
        <f>IF(FI32=0,0,FL32/(FI32/40))</f>
        <v>1</v>
      </c>
      <c r="FN32" s="140"/>
      <c r="FO32" s="84"/>
      <c r="FP32" s="141">
        <f>IF(FN32=0,0,FO32/(FN32/40))</f>
        <v>0</v>
      </c>
      <c r="FQ32" s="84"/>
      <c r="FR32" s="141">
        <f>IF(FN32=0,0,FQ32/(FN32/40))</f>
        <v>0</v>
      </c>
      <c r="FS32" s="140"/>
      <c r="FT32" s="84"/>
      <c r="FU32" s="141">
        <f>IF(FS32=0,0,FT32/(FS32/40))</f>
        <v>0</v>
      </c>
      <c r="FV32" s="84"/>
      <c r="FW32" s="142">
        <f>IF(FS32=0,0,FV32/(FS32/40))</f>
        <v>0</v>
      </c>
      <c r="FX32" s="139"/>
      <c r="FY32" s="84"/>
      <c r="FZ32" s="141">
        <f>IF(FX32=0,0,FY32/(FX32/40))</f>
        <v>0</v>
      </c>
      <c r="GA32" s="84"/>
      <c r="GB32" s="141">
        <f>IF(FX32=0,0,GA32/(FX32/40))</f>
        <v>0</v>
      </c>
      <c r="GC32" s="140"/>
      <c r="GD32" s="84"/>
      <c r="GE32" s="141">
        <f>IF(GC32=0,0,GD32/(GC32/40))</f>
        <v>0</v>
      </c>
      <c r="GF32" s="84"/>
      <c r="GG32" s="141">
        <f>IF(GC32=0,0,GF32/(GC32/40))</f>
        <v>0</v>
      </c>
      <c r="GH32" s="140"/>
      <c r="GI32" s="84"/>
      <c r="GJ32" s="141">
        <f>IF(GH32=0,0,GI32/(GH32/40))</f>
        <v>0</v>
      </c>
      <c r="GK32" s="84"/>
      <c r="GL32" s="141">
        <f>IF(GH32=0,0,GK32/(GH32/40))</f>
        <v>0</v>
      </c>
      <c r="GM32" s="140"/>
      <c r="GN32" s="84"/>
      <c r="GO32" s="141">
        <f>IF(GM32=0,0,GN32/(GM32/40))</f>
        <v>0</v>
      </c>
      <c r="GP32" s="84"/>
      <c r="GQ32" s="142">
        <f>IF(GM32=0,0,GP32/(GM32/40))</f>
        <v>0</v>
      </c>
      <c r="GR32" s="139"/>
      <c r="GS32" s="84"/>
      <c r="GT32" s="141">
        <f>IF(GR32=0,0,GS32/(GR32/40))</f>
        <v>0</v>
      </c>
      <c r="GU32" s="84"/>
      <c r="GV32" s="141">
        <f>IF(GR32=0,0,GU32/(GR32/40))</f>
        <v>0</v>
      </c>
      <c r="GW32" s="140"/>
      <c r="GX32" s="84"/>
      <c r="GY32" s="141">
        <f>IF(GW32=0,0,GX32/(GW32/40))</f>
        <v>0</v>
      </c>
      <c r="GZ32" s="84"/>
      <c r="HA32" s="141">
        <f>IF(GW32=0,0,GZ32/(GW32/40))</f>
        <v>0</v>
      </c>
      <c r="HB32" s="140"/>
      <c r="HC32" s="84"/>
      <c r="HD32" s="141">
        <f>IF(HB32=0,0,HC32/(HB32/40))</f>
        <v>0</v>
      </c>
      <c r="HE32" s="84"/>
      <c r="HF32" s="141">
        <f>IF(HB32=0,0,HE32/(HB32/40))</f>
        <v>0</v>
      </c>
      <c r="HG32" s="140"/>
      <c r="HH32" s="84"/>
      <c r="HI32" s="141">
        <f>IF(HG32=0,0,HH32/(HG32/40))</f>
        <v>0</v>
      </c>
      <c r="HJ32" s="84"/>
      <c r="HK32" s="142">
        <f>IF(HG32=0,0,HJ32/(HG32/40))</f>
        <v>0</v>
      </c>
      <c r="HL32" s="139"/>
      <c r="HM32" s="84"/>
      <c r="HN32" s="141">
        <f>IF(HL32=0,0,HM32/(HL32/40))</f>
        <v>0</v>
      </c>
      <c r="HO32" s="84"/>
      <c r="HP32" s="141">
        <f>IF(HL32=0,0,HO32/(HL32/40))</f>
        <v>0</v>
      </c>
      <c r="HQ32" s="140"/>
      <c r="HR32" s="84"/>
      <c r="HS32" s="141">
        <f>IF(HQ32=0,0,HR32/(HQ32/40))</f>
        <v>0</v>
      </c>
      <c r="HT32" s="84"/>
      <c r="HU32" s="141">
        <f>IF(HQ32=0,0,HT32/(HQ32/40))</f>
        <v>0</v>
      </c>
      <c r="HV32" s="140"/>
      <c r="HW32" s="84"/>
      <c r="HX32" s="141">
        <f>IF(HV32=0,0,HW32/(HV32/40))</f>
        <v>0</v>
      </c>
      <c r="HY32" s="84"/>
      <c r="HZ32" s="141">
        <f>IF(HV32=0,0,HY32/(HV32/40))</f>
        <v>0</v>
      </c>
      <c r="IA32" s="140"/>
      <c r="IB32" s="84"/>
      <c r="IC32" s="141">
        <f>IF(IA32=0,0,IB32/(IA32/40))</f>
        <v>0</v>
      </c>
      <c r="ID32" s="84"/>
      <c r="IE32" s="144">
        <f>IF(IA32=0,0,ID32/(IA32/40))</f>
        <v>0</v>
      </c>
      <c r="IF32" s="1218" t="s">
        <v>171</v>
      </c>
      <c r="IG32" s="146"/>
    </row>
    <row r="33" spans="1:241" ht="38.25" hidden="1" x14ac:dyDescent="0.25">
      <c r="A33" s="124">
        <v>29</v>
      </c>
      <c r="B33" s="125" t="s">
        <v>172</v>
      </c>
      <c r="C33" s="126">
        <v>214874</v>
      </c>
      <c r="D33" s="127">
        <v>931632</v>
      </c>
      <c r="E33" s="128" t="s">
        <v>89</v>
      </c>
      <c r="F33" s="129" t="s">
        <v>136</v>
      </c>
      <c r="G33" s="157">
        <v>1</v>
      </c>
      <c r="H33" s="130">
        <v>0</v>
      </c>
      <c r="I33" s="131">
        <f>(90+75+70+140+120)/5</f>
        <v>99</v>
      </c>
      <c r="J33" s="132">
        <v>25</v>
      </c>
      <c r="K33" s="133">
        <f>J33*40</f>
        <v>1000</v>
      </c>
      <c r="L33" s="134">
        <f t="shared" si="1"/>
        <v>1000</v>
      </c>
      <c r="M33" s="139">
        <f t="shared" si="2"/>
        <v>0</v>
      </c>
      <c r="N33" s="140">
        <f t="shared" si="3"/>
        <v>0</v>
      </c>
      <c r="O33" s="137">
        <f t="shared" si="4"/>
        <v>0</v>
      </c>
      <c r="P33" s="138">
        <f t="shared" si="5"/>
        <v>0</v>
      </c>
      <c r="Q33" s="79"/>
      <c r="R33" s="139">
        <f t="shared" si="6"/>
        <v>1000</v>
      </c>
      <c r="S33" s="140">
        <f t="shared" si="7"/>
        <v>0</v>
      </c>
      <c r="T33" s="141">
        <f>IF(R33=0,0,S33/(R33/40))</f>
        <v>0</v>
      </c>
      <c r="U33" s="140">
        <f t="shared" si="9"/>
        <v>0</v>
      </c>
      <c r="V33" s="141">
        <f>IF(R33=0,0,U33/(R33/40))</f>
        <v>0</v>
      </c>
      <c r="W33" s="140">
        <f t="shared" si="11"/>
        <v>0</v>
      </c>
      <c r="X33" s="140">
        <f t="shared" si="12"/>
        <v>0</v>
      </c>
      <c r="Y33" s="141">
        <f>IF(W33=0,0,X33/(W33/40))</f>
        <v>0</v>
      </c>
      <c r="Z33" s="140">
        <f t="shared" si="14"/>
        <v>0</v>
      </c>
      <c r="AA33" s="141">
        <f>IF(W33=0,0,Z33/(W33/40))</f>
        <v>0</v>
      </c>
      <c r="AB33" s="140">
        <f t="shared" si="16"/>
        <v>0</v>
      </c>
      <c r="AC33" s="140">
        <f t="shared" si="17"/>
        <v>0</v>
      </c>
      <c r="AD33" s="141">
        <f>IF(AB33=0,0,AC33/(AB33/40))</f>
        <v>0</v>
      </c>
      <c r="AE33" s="140">
        <f t="shared" si="19"/>
        <v>0</v>
      </c>
      <c r="AF33" s="141">
        <f>IF(AB33=0,0,AE33/(AB33/40))</f>
        <v>0</v>
      </c>
      <c r="AG33" s="140">
        <f t="shared" si="21"/>
        <v>0</v>
      </c>
      <c r="AH33" s="140">
        <f t="shared" si="22"/>
        <v>0</v>
      </c>
      <c r="AI33" s="141">
        <f>IF(AG33=0,0,AH33/(AG33/40))</f>
        <v>0</v>
      </c>
      <c r="AJ33" s="140">
        <f t="shared" si="24"/>
        <v>0</v>
      </c>
      <c r="AK33" s="142">
        <f>IF(AG33=0,0,AJ33/(AG33/40))</f>
        <v>0</v>
      </c>
      <c r="AL33" s="79"/>
      <c r="AM33" s="139">
        <f t="shared" si="26"/>
        <v>840</v>
      </c>
      <c r="AN33" s="140">
        <f t="shared" si="27"/>
        <v>0</v>
      </c>
      <c r="AO33" s="141">
        <f>IF(AM33=0,0,AN33/(AM33/40))</f>
        <v>0</v>
      </c>
      <c r="AP33" s="140">
        <f t="shared" si="29"/>
        <v>0</v>
      </c>
      <c r="AQ33" s="137">
        <f>IF(AM33=0,0,AP33/(AM33/40))</f>
        <v>0</v>
      </c>
      <c r="AR33" s="143">
        <f t="shared" si="31"/>
        <v>0</v>
      </c>
      <c r="AS33" s="140">
        <f t="shared" si="32"/>
        <v>0</v>
      </c>
      <c r="AT33" s="141">
        <f>IF(AR33=0,0,AS33/(AR33/40))</f>
        <v>0</v>
      </c>
      <c r="AU33" s="140">
        <f t="shared" si="34"/>
        <v>0</v>
      </c>
      <c r="AV33" s="137">
        <f>IF(AR33=0,0,AU33/(AR33/40))</f>
        <v>0</v>
      </c>
      <c r="AW33" s="143">
        <f t="shared" si="36"/>
        <v>120</v>
      </c>
      <c r="AX33" s="140">
        <f t="shared" si="37"/>
        <v>0</v>
      </c>
      <c r="AY33" s="141">
        <f>IF(AW33=0,0,AX33/(AW33/40))</f>
        <v>0</v>
      </c>
      <c r="AZ33" s="140">
        <f t="shared" si="39"/>
        <v>0</v>
      </c>
      <c r="BA33" s="137">
        <f>IF(AW33=0,0,AZ33/(AW33/40))</f>
        <v>0</v>
      </c>
      <c r="BB33" s="143">
        <f t="shared" si="41"/>
        <v>0</v>
      </c>
      <c r="BC33" s="140">
        <f t="shared" si="42"/>
        <v>0</v>
      </c>
      <c r="BD33" s="141">
        <f>IF(BB33=0,0,BC33/(BB33/40))</f>
        <v>0</v>
      </c>
      <c r="BE33" s="140">
        <f t="shared" si="44"/>
        <v>0</v>
      </c>
      <c r="BF33" s="137">
        <f>IF(BB33=0,0,BE33/(BB33/40))</f>
        <v>0</v>
      </c>
      <c r="BG33" s="143">
        <f t="shared" si="46"/>
        <v>40</v>
      </c>
      <c r="BH33" s="140">
        <f t="shared" si="47"/>
        <v>0</v>
      </c>
      <c r="BI33" s="141">
        <f>IF(BG33=0,0,BH33/(BG33/40))</f>
        <v>0</v>
      </c>
      <c r="BJ33" s="140">
        <f t="shared" si="49"/>
        <v>0</v>
      </c>
      <c r="BK33" s="137">
        <f>IF(BG33=0,0,BJ33/(BG33/40))</f>
        <v>0</v>
      </c>
      <c r="BL33" s="143">
        <f t="shared" si="51"/>
        <v>0</v>
      </c>
      <c r="BM33" s="140">
        <f t="shared" si="52"/>
        <v>0</v>
      </c>
      <c r="BN33" s="141">
        <f>IF(BL33=0,0,BM33/(BL33/40))</f>
        <v>0</v>
      </c>
      <c r="BO33" s="140">
        <f t="shared" si="54"/>
        <v>0</v>
      </c>
      <c r="BP33" s="137">
        <f>IF(BL33=0,0,BO33/(BL33/40))</f>
        <v>0</v>
      </c>
      <c r="BQ33" s="143">
        <f t="shared" si="56"/>
        <v>0</v>
      </c>
      <c r="BR33" s="140">
        <f t="shared" si="57"/>
        <v>0</v>
      </c>
      <c r="BS33" s="141">
        <f>IF(BQ33=0,0,BR33/(BQ33/40))</f>
        <v>0</v>
      </c>
      <c r="BT33" s="140">
        <f t="shared" si="59"/>
        <v>0</v>
      </c>
      <c r="BU33" s="137">
        <f>IF(BQ33=0,0,BT33/(BQ33/40))</f>
        <v>0</v>
      </c>
      <c r="BV33" s="143">
        <f t="shared" si="61"/>
        <v>0</v>
      </c>
      <c r="BW33" s="140">
        <f t="shared" si="62"/>
        <v>0</v>
      </c>
      <c r="BX33" s="141">
        <f>IF(BV33=0,0,BW33/(BV33/40))</f>
        <v>0</v>
      </c>
      <c r="BY33" s="140">
        <f t="shared" si="64"/>
        <v>0</v>
      </c>
      <c r="BZ33" s="142">
        <f>IF(BV33=0,0,BY33/(BV33/40))</f>
        <v>0</v>
      </c>
      <c r="CA33" s="79"/>
      <c r="CB33" s="139">
        <f>21*40</f>
        <v>840</v>
      </c>
      <c r="CC33" s="83">
        <v>0</v>
      </c>
      <c r="CD33" s="141">
        <f>IF(CB33=0,0,CC33/(CB33/40))</f>
        <v>0</v>
      </c>
      <c r="CE33" s="83">
        <v>0</v>
      </c>
      <c r="CF33" s="141">
        <f>IF(CB33=0,0,CE33/(CB33/40))</f>
        <v>0</v>
      </c>
      <c r="CG33" s="140"/>
      <c r="CH33" s="84"/>
      <c r="CI33" s="141">
        <f>IF(CG33=0,0,CH33/(CG33/40))</f>
        <v>0</v>
      </c>
      <c r="CJ33" s="84"/>
      <c r="CK33" s="141">
        <f>IF(CG33=0,0,CJ33/(CG33/40))</f>
        <v>0</v>
      </c>
      <c r="CL33" s="140"/>
      <c r="CM33" s="84"/>
      <c r="CN33" s="141">
        <f>IF(CL33=0,0,CM33/(CL33/40))</f>
        <v>0</v>
      </c>
      <c r="CO33" s="84"/>
      <c r="CP33" s="141">
        <f>IF(CL33=0,0,CO33/(CL33/40))</f>
        <v>0</v>
      </c>
      <c r="CQ33" s="140"/>
      <c r="CR33" s="84"/>
      <c r="CS33" s="141">
        <f>IF(CQ33=0,0,CR33/(CQ33/40))</f>
        <v>0</v>
      </c>
      <c r="CT33" s="84"/>
      <c r="CU33" s="142">
        <f>IF(CQ33=0,0,CT33/(CQ33/40))</f>
        <v>0</v>
      </c>
      <c r="CV33" s="139"/>
      <c r="CW33" s="84"/>
      <c r="CX33" s="141">
        <f>IF(CV33=0,0,CW33/(CV33/40))</f>
        <v>0</v>
      </c>
      <c r="CY33" s="84"/>
      <c r="CZ33" s="141">
        <f>IF(CV33=0,0,CY33/(CV33/40))</f>
        <v>0</v>
      </c>
      <c r="DA33" s="140"/>
      <c r="DB33" s="84"/>
      <c r="DC33" s="141">
        <f>IF(DA33=0,0,DB33/(DA33/40))</f>
        <v>0</v>
      </c>
      <c r="DD33" s="84"/>
      <c r="DE33" s="141">
        <f>IF(DA33=0,0,DD33/(DA33/40))</f>
        <v>0</v>
      </c>
      <c r="DF33" s="140"/>
      <c r="DG33" s="84"/>
      <c r="DH33" s="141">
        <f>IF(DF33=0,0,DG33/(DF33/40))</f>
        <v>0</v>
      </c>
      <c r="DI33" s="84"/>
      <c r="DJ33" s="141">
        <f>IF(DF33=0,0,DI33/(DF33/40))</f>
        <v>0</v>
      </c>
      <c r="DK33" s="140"/>
      <c r="DL33" s="84"/>
      <c r="DM33" s="141">
        <f>IF(DK33=0,0,DL33/(DK33/40))</f>
        <v>0</v>
      </c>
      <c r="DN33" s="84"/>
      <c r="DO33" s="142">
        <f>IF(DK33=0,0,DN33/(DK33/40))</f>
        <v>0</v>
      </c>
      <c r="DP33" s="139">
        <f>3*40</f>
        <v>120</v>
      </c>
      <c r="DQ33" s="83">
        <v>0</v>
      </c>
      <c r="DR33" s="141">
        <f>IF(DP33=0,0,DQ33/(DP33/40))</f>
        <v>0</v>
      </c>
      <c r="DS33" s="83">
        <v>0</v>
      </c>
      <c r="DT33" s="141">
        <f>IF(DP33=0,0,DS33/(DP33/40))</f>
        <v>0</v>
      </c>
      <c r="DU33" s="140"/>
      <c r="DV33" s="84"/>
      <c r="DW33" s="141">
        <f>IF(DU33=0,0,DV33/(DU33/40))</f>
        <v>0</v>
      </c>
      <c r="DX33" s="84"/>
      <c r="DY33" s="141">
        <f>IF(DU33=0,0,DX33/(DU33/40))</f>
        <v>0</v>
      </c>
      <c r="DZ33" s="140"/>
      <c r="EA33" s="84"/>
      <c r="EB33" s="141">
        <f>IF(DZ33=0,0,EA33/(DZ33/40))</f>
        <v>0</v>
      </c>
      <c r="EC33" s="84"/>
      <c r="ED33" s="141">
        <f>IF(DZ33=0,0,EC33/(DZ33/40))</f>
        <v>0</v>
      </c>
      <c r="EE33" s="140"/>
      <c r="EF33" s="84"/>
      <c r="EG33" s="141">
        <f>IF(EE33=0,0,EF33/(EE33/40))</f>
        <v>0</v>
      </c>
      <c r="EH33" s="84"/>
      <c r="EI33" s="142">
        <f>IF(EE33=0,0,EH33/(EE33/40))</f>
        <v>0</v>
      </c>
      <c r="EJ33" s="139"/>
      <c r="EK33" s="84"/>
      <c r="EL33" s="141">
        <f>IF(EJ33=0,0,EK33/(EJ33/40))</f>
        <v>0</v>
      </c>
      <c r="EM33" s="84"/>
      <c r="EN33" s="141">
        <f>IF(EJ33=0,0,EM33/(EJ33/40))</f>
        <v>0</v>
      </c>
      <c r="EO33" s="140"/>
      <c r="EP33" s="84"/>
      <c r="EQ33" s="141">
        <f>IF(EO33=0,0,EP33/(EO33/40))</f>
        <v>0</v>
      </c>
      <c r="ER33" s="84"/>
      <c r="ES33" s="141">
        <f>IF(EO33=0,0,ER33/(EO33/40))</f>
        <v>0</v>
      </c>
      <c r="ET33" s="140"/>
      <c r="EU33" s="84"/>
      <c r="EV33" s="141">
        <f>IF(ET33=0,0,EU33/(ET33/40))</f>
        <v>0</v>
      </c>
      <c r="EW33" s="84"/>
      <c r="EX33" s="141">
        <f>IF(ET33=0,0,EW33/(ET33/40))</f>
        <v>0</v>
      </c>
      <c r="EY33" s="140"/>
      <c r="EZ33" s="84"/>
      <c r="FA33" s="141">
        <f>IF(EY33=0,0,EZ33/(EY33/40))</f>
        <v>0</v>
      </c>
      <c r="FB33" s="84"/>
      <c r="FC33" s="142">
        <f>IF(EY33=0,0,FB33/(EY33/40))</f>
        <v>0</v>
      </c>
      <c r="FD33" s="139">
        <f t="shared" si="249"/>
        <v>40</v>
      </c>
      <c r="FE33" s="83">
        <v>0</v>
      </c>
      <c r="FF33" s="141">
        <f>IF(FD33=0,0,FE33/(FD33/40))</f>
        <v>0</v>
      </c>
      <c r="FG33" s="83">
        <v>0</v>
      </c>
      <c r="FH33" s="141">
        <f>IF(FD33=0,0,FG33/(FD33/40))</f>
        <v>0</v>
      </c>
      <c r="FI33" s="140"/>
      <c r="FJ33" s="84"/>
      <c r="FK33" s="141">
        <f>IF(FI33=0,0,FJ33/(FI33/40))</f>
        <v>0</v>
      </c>
      <c r="FL33" s="84"/>
      <c r="FM33" s="141">
        <f>IF(FI33=0,0,FL33/(FI33/40))</f>
        <v>0</v>
      </c>
      <c r="FN33" s="140"/>
      <c r="FO33" s="84"/>
      <c r="FP33" s="141">
        <f>IF(FN33=0,0,FO33/(FN33/40))</f>
        <v>0</v>
      </c>
      <c r="FQ33" s="84"/>
      <c r="FR33" s="141">
        <f>IF(FN33=0,0,FQ33/(FN33/40))</f>
        <v>0</v>
      </c>
      <c r="FS33" s="140"/>
      <c r="FT33" s="84"/>
      <c r="FU33" s="141">
        <f>IF(FS33=0,0,FT33/(FS33/40))</f>
        <v>0</v>
      </c>
      <c r="FV33" s="84"/>
      <c r="FW33" s="142">
        <f>IF(FS33=0,0,FV33/(FS33/40))</f>
        <v>0</v>
      </c>
      <c r="FX33" s="139"/>
      <c r="FY33" s="84"/>
      <c r="FZ33" s="141">
        <f>IF(FX33=0,0,FY33/(FX33/40))</f>
        <v>0</v>
      </c>
      <c r="GA33" s="84"/>
      <c r="GB33" s="141">
        <f>IF(FX33=0,0,GA33/(FX33/40))</f>
        <v>0</v>
      </c>
      <c r="GC33" s="140"/>
      <c r="GD33" s="84"/>
      <c r="GE33" s="141">
        <f>IF(GC33=0,0,GD33/(GC33/40))</f>
        <v>0</v>
      </c>
      <c r="GF33" s="84"/>
      <c r="GG33" s="141">
        <f>IF(GC33=0,0,GF33/(GC33/40))</f>
        <v>0</v>
      </c>
      <c r="GH33" s="140"/>
      <c r="GI33" s="84"/>
      <c r="GJ33" s="141">
        <f>IF(GH33=0,0,GI33/(GH33/40))</f>
        <v>0</v>
      </c>
      <c r="GK33" s="84"/>
      <c r="GL33" s="141">
        <f>IF(GH33=0,0,GK33/(GH33/40))</f>
        <v>0</v>
      </c>
      <c r="GM33" s="140"/>
      <c r="GN33" s="84"/>
      <c r="GO33" s="141">
        <f>IF(GM33=0,0,GN33/(GM33/40))</f>
        <v>0</v>
      </c>
      <c r="GP33" s="84"/>
      <c r="GQ33" s="142">
        <f>IF(GM33=0,0,GP33/(GM33/40))</f>
        <v>0</v>
      </c>
      <c r="GR33" s="139"/>
      <c r="GS33" s="84"/>
      <c r="GT33" s="141">
        <f>IF(GR33=0,0,GS33/(GR33/40))</f>
        <v>0</v>
      </c>
      <c r="GU33" s="84"/>
      <c r="GV33" s="141">
        <f>IF(GR33=0,0,GU33/(GR33/40))</f>
        <v>0</v>
      </c>
      <c r="GW33" s="140"/>
      <c r="GX33" s="84"/>
      <c r="GY33" s="141">
        <f>IF(GW33=0,0,GX33/(GW33/40))</f>
        <v>0</v>
      </c>
      <c r="GZ33" s="84"/>
      <c r="HA33" s="141">
        <f>IF(GW33=0,0,GZ33/(GW33/40))</f>
        <v>0</v>
      </c>
      <c r="HB33" s="140"/>
      <c r="HC33" s="84"/>
      <c r="HD33" s="141">
        <f>IF(HB33=0,0,HC33/(HB33/40))</f>
        <v>0</v>
      </c>
      <c r="HE33" s="84"/>
      <c r="HF33" s="141">
        <f>IF(HB33=0,0,HE33/(HB33/40))</f>
        <v>0</v>
      </c>
      <c r="HG33" s="140"/>
      <c r="HH33" s="84"/>
      <c r="HI33" s="141">
        <f>IF(HG33=0,0,HH33/(HG33/40))</f>
        <v>0</v>
      </c>
      <c r="HJ33" s="84"/>
      <c r="HK33" s="142">
        <f>IF(HG33=0,0,HJ33/(HG33/40))</f>
        <v>0</v>
      </c>
      <c r="HL33" s="139"/>
      <c r="HM33" s="84"/>
      <c r="HN33" s="141">
        <f>IF(HL33=0,0,HM33/(HL33/40))</f>
        <v>0</v>
      </c>
      <c r="HO33" s="84"/>
      <c r="HP33" s="141">
        <f>IF(HL33=0,0,HO33/(HL33/40))</f>
        <v>0</v>
      </c>
      <c r="HQ33" s="140"/>
      <c r="HR33" s="84"/>
      <c r="HS33" s="141">
        <f>IF(HQ33=0,0,HR33/(HQ33/40))</f>
        <v>0</v>
      </c>
      <c r="HT33" s="84"/>
      <c r="HU33" s="141">
        <f>IF(HQ33=0,0,HT33/(HQ33/40))</f>
        <v>0</v>
      </c>
      <c r="HV33" s="140"/>
      <c r="HW33" s="84"/>
      <c r="HX33" s="141">
        <f>IF(HV33=0,0,HW33/(HV33/40))</f>
        <v>0</v>
      </c>
      <c r="HY33" s="84"/>
      <c r="HZ33" s="141">
        <f>IF(HV33=0,0,HY33/(HV33/40))</f>
        <v>0</v>
      </c>
      <c r="IA33" s="140"/>
      <c r="IB33" s="84"/>
      <c r="IC33" s="141">
        <f>IF(IA33=0,0,IB33/(IA33/40))</f>
        <v>0</v>
      </c>
      <c r="ID33" s="84"/>
      <c r="IE33" s="144">
        <f>IF(IA33=0,0,ID33/(IA33/40))</f>
        <v>0</v>
      </c>
      <c r="IF33" s="1218" t="s">
        <v>173</v>
      </c>
      <c r="IG33" s="146"/>
    </row>
    <row r="34" spans="1:241" ht="38.25" hidden="1" x14ac:dyDescent="0.25">
      <c r="A34" s="158">
        <v>30</v>
      </c>
      <c r="B34" s="159" t="s">
        <v>174</v>
      </c>
      <c r="C34" s="160">
        <v>214051</v>
      </c>
      <c r="D34" s="161">
        <v>931818</v>
      </c>
      <c r="E34" s="162" t="s">
        <v>89</v>
      </c>
      <c r="F34" s="163" t="s">
        <v>175</v>
      </c>
      <c r="G34" s="164">
        <v>5</v>
      </c>
      <c r="H34" s="165">
        <v>0.4</v>
      </c>
      <c r="I34" s="166">
        <f>(50+90+65+23+110)/5</f>
        <v>67.599999999999994</v>
      </c>
      <c r="J34" s="167">
        <v>130</v>
      </c>
      <c r="K34" s="168">
        <f>J34*80</f>
        <v>10400</v>
      </c>
      <c r="L34" s="169">
        <f t="shared" si="1"/>
        <v>10400</v>
      </c>
      <c r="M34" s="170">
        <f t="shared" si="2"/>
        <v>52</v>
      </c>
      <c r="N34" s="171">
        <f t="shared" si="3"/>
        <v>94</v>
      </c>
      <c r="O34" s="172">
        <f t="shared" si="4"/>
        <v>0.4</v>
      </c>
      <c r="P34" s="173">
        <f t="shared" si="5"/>
        <v>0.72307692307692306</v>
      </c>
      <c r="Q34" s="79"/>
      <c r="R34" s="170">
        <f t="shared" si="6"/>
        <v>6160</v>
      </c>
      <c r="S34" s="171">
        <f t="shared" si="7"/>
        <v>23</v>
      </c>
      <c r="T34" s="174">
        <f>IF(R34=0,0,S34/(R34/80))</f>
        <v>0.29870129870129869</v>
      </c>
      <c r="U34" s="171">
        <f t="shared" si="9"/>
        <v>46</v>
      </c>
      <c r="V34" s="174">
        <f>IF(R34=0,0,U34/(R34/80))</f>
        <v>0.59740259740259738</v>
      </c>
      <c r="W34" s="171">
        <f t="shared" si="11"/>
        <v>4080</v>
      </c>
      <c r="X34" s="171">
        <f t="shared" si="12"/>
        <v>29</v>
      </c>
      <c r="Y34" s="174">
        <f>IF(W34=0,0,X34/(W34/80))</f>
        <v>0.56862745098039214</v>
      </c>
      <c r="Z34" s="171">
        <f t="shared" si="14"/>
        <v>46</v>
      </c>
      <c r="AA34" s="174">
        <f>IF(W34=0,0,Z34/(W34/80))</f>
        <v>0.90196078431372551</v>
      </c>
      <c r="AB34" s="171">
        <f t="shared" si="16"/>
        <v>160</v>
      </c>
      <c r="AC34" s="171">
        <f t="shared" si="17"/>
        <v>0</v>
      </c>
      <c r="AD34" s="174">
        <f>IF(AB34=0,0,AC34/(AB34/80))</f>
        <v>0</v>
      </c>
      <c r="AE34" s="171">
        <f t="shared" si="19"/>
        <v>2</v>
      </c>
      <c r="AF34" s="174">
        <f>IF(AB34=0,0,AE34/(AB34/80))</f>
        <v>1</v>
      </c>
      <c r="AG34" s="171">
        <f t="shared" si="21"/>
        <v>0</v>
      </c>
      <c r="AH34" s="171">
        <f t="shared" si="22"/>
        <v>0</v>
      </c>
      <c r="AI34" s="174">
        <f>IF(AG34=0,0,AH34/(AG34/80))</f>
        <v>0</v>
      </c>
      <c r="AJ34" s="171">
        <f t="shared" si="24"/>
        <v>0</v>
      </c>
      <c r="AK34" s="175">
        <f>IF(AG34=0,0,AJ34/(AG34/80))</f>
        <v>0</v>
      </c>
      <c r="AL34" s="79"/>
      <c r="AM34" s="170">
        <f t="shared" si="26"/>
        <v>2560</v>
      </c>
      <c r="AN34" s="171">
        <f t="shared" si="27"/>
        <v>15</v>
      </c>
      <c r="AO34" s="174">
        <f>IF(AM34=0,0,AN34/(AM34/80))</f>
        <v>0.46875</v>
      </c>
      <c r="AP34" s="171">
        <f t="shared" si="29"/>
        <v>32</v>
      </c>
      <c r="AQ34" s="172">
        <f>IF(AM34=0,0,AP34/(AM34/80))</f>
        <v>1</v>
      </c>
      <c r="AR34" s="176">
        <f t="shared" si="31"/>
        <v>5040</v>
      </c>
      <c r="AS34" s="171">
        <f t="shared" si="32"/>
        <v>19</v>
      </c>
      <c r="AT34" s="174">
        <f>IF(AR34=0,0,AS34/(AR34/80))</f>
        <v>0.30158730158730157</v>
      </c>
      <c r="AU34" s="171">
        <f t="shared" si="34"/>
        <v>36</v>
      </c>
      <c r="AV34" s="172">
        <f>IF(AR34=0,0,AU34/(AR34/80))</f>
        <v>0.5714285714285714</v>
      </c>
      <c r="AW34" s="176">
        <f t="shared" si="36"/>
        <v>320</v>
      </c>
      <c r="AX34" s="171">
        <f t="shared" si="37"/>
        <v>2</v>
      </c>
      <c r="AY34" s="174">
        <f>IF(AW34=0,0,AX34/(AW34/80))</f>
        <v>0.5</v>
      </c>
      <c r="AZ34" s="171">
        <f t="shared" si="39"/>
        <v>2</v>
      </c>
      <c r="BA34" s="172">
        <f>IF(AW34=0,0,AZ34/(AW34/80))</f>
        <v>0.5</v>
      </c>
      <c r="BB34" s="176">
        <f t="shared" si="41"/>
        <v>80</v>
      </c>
      <c r="BC34" s="171">
        <f t="shared" si="42"/>
        <v>0</v>
      </c>
      <c r="BD34" s="174">
        <f>IF(BB34=0,0,BC34/(BB34/80))</f>
        <v>0</v>
      </c>
      <c r="BE34" s="171">
        <f t="shared" si="44"/>
        <v>1</v>
      </c>
      <c r="BF34" s="172">
        <f>IF(BB34=0,0,BE34/(BB34/80))</f>
        <v>1</v>
      </c>
      <c r="BG34" s="176">
        <f t="shared" si="46"/>
        <v>1200</v>
      </c>
      <c r="BH34" s="171">
        <f t="shared" si="47"/>
        <v>8</v>
      </c>
      <c r="BI34" s="174">
        <f>IF(BG34=0,0,BH34/(BG34/80))</f>
        <v>0.53333333333333333</v>
      </c>
      <c r="BJ34" s="171">
        <f t="shared" si="49"/>
        <v>10</v>
      </c>
      <c r="BK34" s="172">
        <f>IF(BG34=0,0,BJ34/(BG34/80))</f>
        <v>0.66666666666666663</v>
      </c>
      <c r="BL34" s="176">
        <f t="shared" si="51"/>
        <v>1200</v>
      </c>
      <c r="BM34" s="171">
        <f t="shared" si="52"/>
        <v>8</v>
      </c>
      <c r="BN34" s="174">
        <f>IF(BL34=0,0,BM34/(BL34/80))</f>
        <v>0.53333333333333333</v>
      </c>
      <c r="BO34" s="171">
        <f t="shared" si="54"/>
        <v>13</v>
      </c>
      <c r="BP34" s="172">
        <f>IF(BL34=0,0,BO34/(BL34/80))</f>
        <v>0.8666666666666667</v>
      </c>
      <c r="BQ34" s="176">
        <f t="shared" si="56"/>
        <v>0</v>
      </c>
      <c r="BR34" s="171">
        <f t="shared" si="57"/>
        <v>0</v>
      </c>
      <c r="BS34" s="174">
        <f>IF(BQ34=0,0,BR34/(BQ34/80))</f>
        <v>0</v>
      </c>
      <c r="BT34" s="171">
        <f t="shared" si="59"/>
        <v>0</v>
      </c>
      <c r="BU34" s="172">
        <f>IF(BQ34=0,0,BT34/(BQ34/80))</f>
        <v>0</v>
      </c>
      <c r="BV34" s="176">
        <f t="shared" si="61"/>
        <v>0</v>
      </c>
      <c r="BW34" s="171">
        <f t="shared" si="62"/>
        <v>0</v>
      </c>
      <c r="BX34" s="174">
        <f>IF(BV34=0,0,BW34/(BV34/80))</f>
        <v>0</v>
      </c>
      <c r="BY34" s="171">
        <f t="shared" si="64"/>
        <v>0</v>
      </c>
      <c r="BZ34" s="175">
        <f>IF(BV34=0,0,BY34/(BV34/80))</f>
        <v>0</v>
      </c>
      <c r="CA34" s="79"/>
      <c r="CB34" s="170"/>
      <c r="CC34" s="84"/>
      <c r="CD34" s="174">
        <f>IF(CB34=0,0,CC34/(CB34/80))</f>
        <v>0</v>
      </c>
      <c r="CE34" s="84"/>
      <c r="CF34" s="174">
        <f>IF(CB34=0,0,CE34/(CB34/80))</f>
        <v>0</v>
      </c>
      <c r="CG34" s="171">
        <f>32*80</f>
        <v>2560</v>
      </c>
      <c r="CH34" s="83">
        <v>15</v>
      </c>
      <c r="CI34" s="174">
        <f>IF(CG34=0,0,CH34/(CG34/80))</f>
        <v>0.46875</v>
      </c>
      <c r="CJ34" s="83">
        <v>32</v>
      </c>
      <c r="CK34" s="174">
        <f>IF(CG34=0,0,CJ34/(CG34/80))</f>
        <v>1</v>
      </c>
      <c r="CL34" s="171"/>
      <c r="CM34" s="84"/>
      <c r="CN34" s="174">
        <f>IF(CL34=0,0,CM34/(CL34/80))</f>
        <v>0</v>
      </c>
      <c r="CO34" s="84"/>
      <c r="CP34" s="174">
        <f>IF(CL34=0,0,CO34/(CL34/80))</f>
        <v>0</v>
      </c>
      <c r="CQ34" s="171"/>
      <c r="CR34" s="84"/>
      <c r="CS34" s="174">
        <f>IF(CQ34=0,0,CR34/(CQ34/80))</f>
        <v>0</v>
      </c>
      <c r="CT34" s="84"/>
      <c r="CU34" s="175">
        <f>IF(CQ34=0,0,CT34/(CQ34/80))</f>
        <v>0</v>
      </c>
      <c r="CV34" s="170">
        <f>63*80</f>
        <v>5040</v>
      </c>
      <c r="CW34" s="83">
        <v>19</v>
      </c>
      <c r="CX34" s="174">
        <f>IF(CV34=0,0,CW34/(CV34/80))</f>
        <v>0.30158730158730157</v>
      </c>
      <c r="CY34" s="83">
        <v>36</v>
      </c>
      <c r="CZ34" s="174">
        <f>IF(CV34=0,0,CY34/(CV34/80))</f>
        <v>0.5714285714285714</v>
      </c>
      <c r="DA34" s="171"/>
      <c r="DB34" s="84"/>
      <c r="DC34" s="174">
        <f>IF(DA34=0,0,DB34/(DA34/80))</f>
        <v>0</v>
      </c>
      <c r="DD34" s="84"/>
      <c r="DE34" s="174">
        <f>IF(DA34=0,0,DD34/(DA34/80))</f>
        <v>0</v>
      </c>
      <c r="DF34" s="171"/>
      <c r="DG34" s="84"/>
      <c r="DH34" s="174">
        <f>IF(DF34=0,0,DG34/(DF34/80))</f>
        <v>0</v>
      </c>
      <c r="DI34" s="84"/>
      <c r="DJ34" s="174">
        <f>IF(DF34=0,0,DI34/(DF34/80))</f>
        <v>0</v>
      </c>
      <c r="DK34" s="171"/>
      <c r="DL34" s="84"/>
      <c r="DM34" s="174">
        <f>IF(DK34=0,0,DL34/(DK34/80))</f>
        <v>0</v>
      </c>
      <c r="DN34" s="84"/>
      <c r="DO34" s="175">
        <f>IF(DK34=0,0,DN34/(DK34/80))</f>
        <v>0</v>
      </c>
      <c r="DP34" s="170">
        <f>4*80</f>
        <v>320</v>
      </c>
      <c r="DQ34" s="83">
        <v>2</v>
      </c>
      <c r="DR34" s="174">
        <f>IF(DP34=0,0,DQ34/(DP34/80))</f>
        <v>0.5</v>
      </c>
      <c r="DS34" s="83">
        <v>2</v>
      </c>
      <c r="DT34" s="174">
        <f>IF(DP34=0,0,DS34/(DP34/80))</f>
        <v>0.5</v>
      </c>
      <c r="DU34" s="171"/>
      <c r="DV34" s="84"/>
      <c r="DW34" s="174">
        <f>IF(DU34=0,0,DV34/(DU34/80))</f>
        <v>0</v>
      </c>
      <c r="DX34" s="84"/>
      <c r="DY34" s="174">
        <f>IF(DU34=0,0,DX34/(DU34/80))</f>
        <v>0</v>
      </c>
      <c r="DZ34" s="171"/>
      <c r="EA34" s="84"/>
      <c r="EB34" s="174">
        <f>IF(DZ34=0,0,EA34/(DZ34/80))</f>
        <v>0</v>
      </c>
      <c r="EC34" s="84"/>
      <c r="ED34" s="174">
        <f>IF(DZ34=0,0,EC34/(DZ34/80))</f>
        <v>0</v>
      </c>
      <c r="EE34" s="171"/>
      <c r="EF34" s="84"/>
      <c r="EG34" s="174">
        <f>IF(EE34=0,0,EF34/(EE34/80))</f>
        <v>0</v>
      </c>
      <c r="EH34" s="84"/>
      <c r="EI34" s="175">
        <f>IF(EE34=0,0,EH34/(EE34/80))</f>
        <v>0</v>
      </c>
      <c r="EJ34" s="170">
        <f>1*80</f>
        <v>80</v>
      </c>
      <c r="EK34" s="83">
        <v>0</v>
      </c>
      <c r="EL34" s="174">
        <f>IF(EJ34=0,0,EK34/(EJ34/80))</f>
        <v>0</v>
      </c>
      <c r="EM34" s="83">
        <v>1</v>
      </c>
      <c r="EN34" s="174">
        <f>IF(EJ34=0,0,EM34/(EJ34/80))</f>
        <v>1</v>
      </c>
      <c r="EO34" s="171"/>
      <c r="EP34" s="84"/>
      <c r="EQ34" s="174">
        <f>IF(EO34=0,0,EP34/(EO34/80))</f>
        <v>0</v>
      </c>
      <c r="ER34" s="84"/>
      <c r="ES34" s="174">
        <f>IF(EO34=0,0,ER34/(EO34/80))</f>
        <v>0</v>
      </c>
      <c r="ET34" s="171"/>
      <c r="EU34" s="84"/>
      <c r="EV34" s="174">
        <f>IF(ET34=0,0,EU34/(ET34/80))</f>
        <v>0</v>
      </c>
      <c r="EW34" s="84"/>
      <c r="EX34" s="174">
        <f>IF(ET34=0,0,EW34/(ET34/80))</f>
        <v>0</v>
      </c>
      <c r="EY34" s="171"/>
      <c r="EZ34" s="84"/>
      <c r="FA34" s="174">
        <f>IF(EY34=0,0,EZ34/(EY34/80))</f>
        <v>0</v>
      </c>
      <c r="FB34" s="84"/>
      <c r="FC34" s="175">
        <f>IF(EY34=0,0,FB34/(EY34/80))</f>
        <v>0</v>
      </c>
      <c r="FD34" s="170"/>
      <c r="FE34" s="84"/>
      <c r="FF34" s="174">
        <f>IF(FD34=0,0,FE34/(FD34/80))</f>
        <v>0</v>
      </c>
      <c r="FG34" s="84"/>
      <c r="FH34" s="174">
        <f>IF(FD34=0,0,FG34/(FD34/80))</f>
        <v>0</v>
      </c>
      <c r="FI34" s="171">
        <f>13*80</f>
        <v>1040</v>
      </c>
      <c r="FJ34" s="83">
        <v>8</v>
      </c>
      <c r="FK34" s="174">
        <f>IF(FI34=0,0,FJ34/(FI34/80))</f>
        <v>0.61538461538461542</v>
      </c>
      <c r="FL34" s="83">
        <v>8</v>
      </c>
      <c r="FM34" s="174">
        <f>IF(FI34=0,0,FL34/(FI34/80))</f>
        <v>0.61538461538461542</v>
      </c>
      <c r="FN34" s="171">
        <f>2*80</f>
        <v>160</v>
      </c>
      <c r="FO34" s="83">
        <v>0</v>
      </c>
      <c r="FP34" s="174">
        <f>IF(FN34=0,0,FO34/(FN34/80))</f>
        <v>0</v>
      </c>
      <c r="FQ34" s="83">
        <v>2</v>
      </c>
      <c r="FR34" s="174">
        <f>IF(FN34=0,0,FQ34/(FN34/80))</f>
        <v>1</v>
      </c>
      <c r="FS34" s="171"/>
      <c r="FT34" s="84"/>
      <c r="FU34" s="174">
        <f>IF(FS34=0,0,FT34/(FS34/80))</f>
        <v>0</v>
      </c>
      <c r="FV34" s="84"/>
      <c r="FW34" s="175">
        <f>IF(FS34=0,0,FV34/(FS34/80))</f>
        <v>0</v>
      </c>
      <c r="FX34" s="170">
        <f>9*80</f>
        <v>720</v>
      </c>
      <c r="FY34" s="83">
        <v>2</v>
      </c>
      <c r="FZ34" s="174">
        <f>IF(FX34=0,0,FY34/(FX34/80))</f>
        <v>0.22222222222222221</v>
      </c>
      <c r="GA34" s="83">
        <v>7</v>
      </c>
      <c r="GB34" s="174">
        <f>IF(FX34=0,0,GA34/(FX34/80))</f>
        <v>0.77777777777777779</v>
      </c>
      <c r="GC34" s="171">
        <f>6*80</f>
        <v>480</v>
      </c>
      <c r="GD34" s="83">
        <v>6</v>
      </c>
      <c r="GE34" s="174">
        <f>IF(GC34=0,0,GD34/(GC34/80))</f>
        <v>1</v>
      </c>
      <c r="GF34" s="83">
        <v>6</v>
      </c>
      <c r="GG34" s="174">
        <f>IF(GC34=0,0,GF34/(GC34/80))</f>
        <v>1</v>
      </c>
      <c r="GH34" s="171"/>
      <c r="GI34" s="84"/>
      <c r="GJ34" s="174">
        <f>IF(GH34=0,0,GI34/(GH34/80))</f>
        <v>0</v>
      </c>
      <c r="GK34" s="84"/>
      <c r="GL34" s="174">
        <f>IF(GH34=0,0,GK34/(GH34/80))</f>
        <v>0</v>
      </c>
      <c r="GM34" s="171"/>
      <c r="GN34" s="84"/>
      <c r="GO34" s="174">
        <f>IF(GM34=0,0,GN34/(GM34/80))</f>
        <v>0</v>
      </c>
      <c r="GP34" s="84"/>
      <c r="GQ34" s="175">
        <f>IF(GM34=0,0,GP34/(GM34/80))</f>
        <v>0</v>
      </c>
      <c r="GR34" s="170"/>
      <c r="GS34" s="84"/>
      <c r="GT34" s="174">
        <f>IF(GR34=0,0,GS34/(GR34/80))</f>
        <v>0</v>
      </c>
      <c r="GU34" s="84"/>
      <c r="GV34" s="174">
        <f>IF(GR34=0,0,GU34/(GR34/80))</f>
        <v>0</v>
      </c>
      <c r="GW34" s="171"/>
      <c r="GX34" s="84"/>
      <c r="GY34" s="174">
        <f>IF(GW34=0,0,GX34/(GW34/80))</f>
        <v>0</v>
      </c>
      <c r="GZ34" s="84"/>
      <c r="HA34" s="172">
        <f>IF(GW34=0,0,GZ34/(GW34/80))</f>
        <v>0</v>
      </c>
      <c r="HB34" s="176"/>
      <c r="HC34" s="84"/>
      <c r="HD34" s="174">
        <f>IF(HB34=0,0,HC34/(HB34/80))</f>
        <v>0</v>
      </c>
      <c r="HE34" s="84"/>
      <c r="HF34" s="174">
        <f>IF(HB34=0,0,HE34/(HB34/80))</f>
        <v>0</v>
      </c>
      <c r="HG34" s="171"/>
      <c r="HH34" s="84"/>
      <c r="HI34" s="174">
        <f>IF(HG34=0,0,HH34/(HG34/80))</f>
        <v>0</v>
      </c>
      <c r="HJ34" s="84"/>
      <c r="HK34" s="175">
        <f>IF(HG34=0,0,HJ34/(HG34/80))</f>
        <v>0</v>
      </c>
      <c r="HL34" s="170"/>
      <c r="HM34" s="84"/>
      <c r="HN34" s="174">
        <f>IF(HL34=0,0,HM34/(HL34/80))</f>
        <v>0</v>
      </c>
      <c r="HO34" s="84"/>
      <c r="HP34" s="174">
        <f>IF(HL34=0,0,HO34/(HL34/80))</f>
        <v>0</v>
      </c>
      <c r="HQ34" s="171"/>
      <c r="HR34" s="84"/>
      <c r="HS34" s="174">
        <f>IF(HQ34=0,0,HR34/(HQ34/80))</f>
        <v>0</v>
      </c>
      <c r="HT34" s="84"/>
      <c r="HU34" s="174">
        <f>IF(HQ34=0,0,HT34/(HQ34/80))</f>
        <v>0</v>
      </c>
      <c r="HV34" s="171"/>
      <c r="HW34" s="84"/>
      <c r="HX34" s="174">
        <f>IF(HV34=0,0,HW34/(HV34/80))</f>
        <v>0</v>
      </c>
      <c r="HY34" s="84"/>
      <c r="HZ34" s="174">
        <f>IF(HV34=0,0,HY34/(HV34/80))</f>
        <v>0</v>
      </c>
      <c r="IA34" s="171"/>
      <c r="IB34" s="84"/>
      <c r="IC34" s="174">
        <f>IF(IA34=0,0,IB34/(IA34/80))</f>
        <v>0</v>
      </c>
      <c r="ID34" s="84"/>
      <c r="IE34" s="177">
        <f>IF(IA34=0,0,ID34/(IA34/80))</f>
        <v>0</v>
      </c>
      <c r="IF34" s="1219" t="s">
        <v>573</v>
      </c>
      <c r="IG34" s="179"/>
    </row>
    <row r="35" spans="1:241" ht="26.25" x14ac:dyDescent="0.25">
      <c r="A35" s="1227">
        <v>31</v>
      </c>
      <c r="B35" s="150" t="s">
        <v>177</v>
      </c>
      <c r="C35" s="65">
        <v>214460</v>
      </c>
      <c r="D35" s="66">
        <v>931844</v>
      </c>
      <c r="E35" s="180" t="s">
        <v>178</v>
      </c>
      <c r="F35" s="68" t="s">
        <v>128</v>
      </c>
      <c r="G35" s="181">
        <v>1</v>
      </c>
      <c r="H35" s="70">
        <v>0.02</v>
      </c>
      <c r="I35" s="71">
        <f>(56+41+42+60+42)/5</f>
        <v>48.2</v>
      </c>
      <c r="J35" s="72">
        <v>48</v>
      </c>
      <c r="K35" s="73">
        <f>J35*20</f>
        <v>960</v>
      </c>
      <c r="L35" s="74">
        <f t="shared" si="1"/>
        <v>960</v>
      </c>
      <c r="M35" s="113">
        <f t="shared" si="2"/>
        <v>5</v>
      </c>
      <c r="N35" s="114">
        <f t="shared" si="3"/>
        <v>44</v>
      </c>
      <c r="O35" s="77">
        <f t="shared" si="4"/>
        <v>0.10416666666666667</v>
      </c>
      <c r="P35" s="78">
        <f t="shared" si="5"/>
        <v>0.91666666666666663</v>
      </c>
      <c r="Q35" s="79"/>
      <c r="R35" s="75">
        <f t="shared" si="6"/>
        <v>120</v>
      </c>
      <c r="S35" s="76">
        <f t="shared" si="7"/>
        <v>0</v>
      </c>
      <c r="T35" s="80">
        <f>IF(R35=0,0,S35/(R35/20))</f>
        <v>0</v>
      </c>
      <c r="U35" s="76">
        <f t="shared" si="9"/>
        <v>2</v>
      </c>
      <c r="V35" s="80">
        <f>IF(R35=0,0,U35/(R35/20))</f>
        <v>0.33333333333333331</v>
      </c>
      <c r="W35" s="76">
        <f t="shared" si="11"/>
        <v>460</v>
      </c>
      <c r="X35" s="76">
        <f t="shared" si="12"/>
        <v>5</v>
      </c>
      <c r="Y35" s="80">
        <f>IF(W35=0,0,X35/(W35/20))</f>
        <v>0.21739130434782608</v>
      </c>
      <c r="Z35" s="76">
        <f t="shared" si="14"/>
        <v>23</v>
      </c>
      <c r="AA35" s="80">
        <f>IF(W35=0,0,Z35/(W35/20))</f>
        <v>1</v>
      </c>
      <c r="AB35" s="76">
        <f t="shared" si="16"/>
        <v>380</v>
      </c>
      <c r="AC35" s="76">
        <f t="shared" si="17"/>
        <v>0</v>
      </c>
      <c r="AD35" s="80">
        <f>IF(AB35=0,0,AC35/(AB35/20))</f>
        <v>0</v>
      </c>
      <c r="AE35" s="76">
        <f t="shared" si="19"/>
        <v>19</v>
      </c>
      <c r="AF35" s="80">
        <f>IF(AB35=0,0,AE35/(AB35/20))</f>
        <v>1</v>
      </c>
      <c r="AG35" s="76">
        <f t="shared" si="21"/>
        <v>0</v>
      </c>
      <c r="AH35" s="76">
        <f t="shared" si="22"/>
        <v>0</v>
      </c>
      <c r="AI35" s="80">
        <f>IF(AG35=0,0,AH35/(AG35/20))</f>
        <v>0</v>
      </c>
      <c r="AJ35" s="76">
        <f t="shared" si="24"/>
        <v>0</v>
      </c>
      <c r="AK35" s="81">
        <f>IF(AG35=0,0,AJ35/(AG35/20))</f>
        <v>0</v>
      </c>
      <c r="AL35" s="79"/>
      <c r="AM35" s="75">
        <f t="shared" si="26"/>
        <v>800</v>
      </c>
      <c r="AN35" s="76">
        <f t="shared" si="27"/>
        <v>4</v>
      </c>
      <c r="AO35" s="80">
        <f>IF(AM35=0,0,AN35/(AM35/20))</f>
        <v>0.1</v>
      </c>
      <c r="AP35" s="76">
        <f t="shared" si="29"/>
        <v>40</v>
      </c>
      <c r="AQ35" s="77">
        <f>IF(AM35=0,0,AP35/(AM35/20))</f>
        <v>1</v>
      </c>
      <c r="AR35" s="82">
        <f t="shared" si="31"/>
        <v>100</v>
      </c>
      <c r="AS35" s="76">
        <f t="shared" si="32"/>
        <v>0</v>
      </c>
      <c r="AT35" s="80">
        <f>IF(AR35=0,0,AS35/(AR35/20))</f>
        <v>0</v>
      </c>
      <c r="AU35" s="76">
        <f t="shared" si="34"/>
        <v>3</v>
      </c>
      <c r="AV35" s="77">
        <f>IF(AR35=0,0,AU35/(AR35/20))</f>
        <v>0.6</v>
      </c>
      <c r="AW35" s="82">
        <f t="shared" si="36"/>
        <v>40</v>
      </c>
      <c r="AX35" s="76">
        <f t="shared" si="37"/>
        <v>0</v>
      </c>
      <c r="AY35" s="80">
        <f>IF(AW35=0,0,AX35/(AW35/20))</f>
        <v>0</v>
      </c>
      <c r="AZ35" s="76">
        <f t="shared" si="39"/>
        <v>0</v>
      </c>
      <c r="BA35" s="77">
        <f>IF(AW35=0,0,AZ35/(AW35/20))</f>
        <v>0</v>
      </c>
      <c r="BB35" s="82">
        <f t="shared" si="41"/>
        <v>0</v>
      </c>
      <c r="BC35" s="76">
        <f t="shared" si="42"/>
        <v>0</v>
      </c>
      <c r="BD35" s="80">
        <f>IF(BB35=0,0,BC35/(BB35/20))</f>
        <v>0</v>
      </c>
      <c r="BE35" s="76">
        <f t="shared" si="44"/>
        <v>0</v>
      </c>
      <c r="BF35" s="77">
        <f>IF(BB35=0,0,BE35/(BB35/20))</f>
        <v>0</v>
      </c>
      <c r="BG35" s="82">
        <f t="shared" si="46"/>
        <v>20</v>
      </c>
      <c r="BH35" s="76">
        <f t="shared" si="47"/>
        <v>1</v>
      </c>
      <c r="BI35" s="80">
        <f>IF(BG35=0,0,BH35/(BG35/20))</f>
        <v>1</v>
      </c>
      <c r="BJ35" s="76">
        <f t="shared" si="49"/>
        <v>1</v>
      </c>
      <c r="BK35" s="77">
        <f>IF(BG35=0,0,BJ35/(BG35/20))</f>
        <v>1</v>
      </c>
      <c r="BL35" s="82">
        <f t="shared" si="51"/>
        <v>0</v>
      </c>
      <c r="BM35" s="76">
        <f t="shared" si="52"/>
        <v>0</v>
      </c>
      <c r="BN35" s="80">
        <f>IF(BL35=0,0,BM35/(BL35/20))</f>
        <v>0</v>
      </c>
      <c r="BO35" s="76">
        <f t="shared" si="54"/>
        <v>0</v>
      </c>
      <c r="BP35" s="77">
        <f>IF(BL35=0,0,BO35/(BL35/20))</f>
        <v>0</v>
      </c>
      <c r="BQ35" s="82">
        <f t="shared" si="56"/>
        <v>0</v>
      </c>
      <c r="BR35" s="76">
        <f t="shared" si="57"/>
        <v>0</v>
      </c>
      <c r="BS35" s="80">
        <f>IF(BQ35=0,0,BR35/(BQ35/20))</f>
        <v>0</v>
      </c>
      <c r="BT35" s="76">
        <f t="shared" si="59"/>
        <v>0</v>
      </c>
      <c r="BU35" s="77">
        <f>IF(BQ35=0,0,BT35/(BQ35/20))</f>
        <v>0</v>
      </c>
      <c r="BV35" s="82">
        <f t="shared" si="61"/>
        <v>0</v>
      </c>
      <c r="BW35" s="76">
        <f t="shared" si="62"/>
        <v>0</v>
      </c>
      <c r="BX35" s="80">
        <f>IF(BV35=0,0,BW35/(BV35/20))</f>
        <v>0</v>
      </c>
      <c r="BY35" s="76">
        <f t="shared" si="64"/>
        <v>0</v>
      </c>
      <c r="BZ35" s="81">
        <f>IF(BV35=0,0,BY35/(BV35/20))</f>
        <v>0</v>
      </c>
      <c r="CA35" s="79"/>
      <c r="CB35" s="75"/>
      <c r="CC35" s="84"/>
      <c r="CD35" s="80">
        <f>IF(CB35=0,0,CC35/(CB35/20))</f>
        <v>0</v>
      </c>
      <c r="CE35" s="84"/>
      <c r="CF35" s="80">
        <f>IF(CB35=0,0,CE35/(CB35/20))</f>
        <v>0</v>
      </c>
      <c r="CG35" s="76">
        <f>22*20</f>
        <v>440</v>
      </c>
      <c r="CH35" s="1226">
        <v>4</v>
      </c>
      <c r="CI35" s="80">
        <f>IF(CG35=0,0,CH35/(CG35/20))</f>
        <v>0.18181818181818182</v>
      </c>
      <c r="CJ35" s="83">
        <v>22</v>
      </c>
      <c r="CK35" s="80">
        <f>IF(CG35=0,0,CJ35/(CG35/20))</f>
        <v>1</v>
      </c>
      <c r="CL35" s="76">
        <f t="shared" ref="CL35:DA109" si="250">18*20</f>
        <v>360</v>
      </c>
      <c r="CM35" s="83">
        <v>0</v>
      </c>
      <c r="CN35" s="80">
        <f>IF(CL35=0,0,CM35/(CL35/20))</f>
        <v>0</v>
      </c>
      <c r="CO35" s="83">
        <v>18</v>
      </c>
      <c r="CP35" s="80">
        <f>IF(CL35=0,0,CO35/(CL35/20))</f>
        <v>1</v>
      </c>
      <c r="CQ35" s="76"/>
      <c r="CR35" s="84"/>
      <c r="CS35" s="80">
        <f>IF(CQ35=0,0,CR35/(CQ35/20))</f>
        <v>0</v>
      </c>
      <c r="CT35" s="84"/>
      <c r="CU35" s="81">
        <f>IF(CQ35=0,0,CT35/(CQ35/20))</f>
        <v>0</v>
      </c>
      <c r="CV35" s="75">
        <f>4*20</f>
        <v>80</v>
      </c>
      <c r="CW35" s="83">
        <v>0</v>
      </c>
      <c r="CX35" s="80">
        <f>IF(CV35=0,0,CW35/(CV35/20))</f>
        <v>0</v>
      </c>
      <c r="CY35" s="83">
        <v>2</v>
      </c>
      <c r="CZ35" s="80">
        <f>IF(CV35=0,0,CY35/(CV35/20))</f>
        <v>0.5</v>
      </c>
      <c r="DA35" s="76"/>
      <c r="DB35" s="84"/>
      <c r="DC35" s="80">
        <f>IF(DA35=0,0,DB35/(DA35/20))</f>
        <v>0</v>
      </c>
      <c r="DD35" s="84"/>
      <c r="DE35" s="80">
        <f>IF(DA35=0,0,DD35/(DA35/20))</f>
        <v>0</v>
      </c>
      <c r="DF35" s="76">
        <f>1*20</f>
        <v>20</v>
      </c>
      <c r="DG35" s="83">
        <v>0</v>
      </c>
      <c r="DH35" s="80">
        <f>IF(DF35=0,0,DG35/(DF35/20))</f>
        <v>0</v>
      </c>
      <c r="DI35" s="83">
        <v>1</v>
      </c>
      <c r="DJ35" s="80">
        <f>IF(DF35=0,0,DI35/(DF35/20))</f>
        <v>1</v>
      </c>
      <c r="DK35" s="76"/>
      <c r="DL35" s="84"/>
      <c r="DM35" s="80">
        <f>IF(DK35=0,0,DL35/(DK35/20))</f>
        <v>0</v>
      </c>
      <c r="DN35" s="84"/>
      <c r="DO35" s="81">
        <f>IF(DK35=0,0,DN35/(DK35/20))</f>
        <v>0</v>
      </c>
      <c r="DP35" s="75">
        <f t="shared" si="243"/>
        <v>40</v>
      </c>
      <c r="DQ35" s="83">
        <v>0</v>
      </c>
      <c r="DR35" s="80">
        <f>IF(DP35=0,0,DQ35/(DP35/20))</f>
        <v>0</v>
      </c>
      <c r="DS35" s="83">
        <v>0</v>
      </c>
      <c r="DT35" s="80">
        <f>IF(DP35=0,0,DS35/(DP35/20))</f>
        <v>0</v>
      </c>
      <c r="DU35" s="76"/>
      <c r="DV35" s="84"/>
      <c r="DW35" s="80">
        <f>IF(DU35=0,0,DV35/(DU35/20))</f>
        <v>0</v>
      </c>
      <c r="DX35" s="84"/>
      <c r="DY35" s="80">
        <f>IF(DU35=0,0,DX35/(DU35/20))</f>
        <v>0</v>
      </c>
      <c r="DZ35" s="76"/>
      <c r="EA35" s="84"/>
      <c r="EB35" s="80">
        <f>IF(DZ35=0,0,EA35/(DZ35/20))</f>
        <v>0</v>
      </c>
      <c r="EC35" s="84"/>
      <c r="ED35" s="80">
        <f>IF(DZ35=0,0,EC35/(DZ35/20))</f>
        <v>0</v>
      </c>
      <c r="EE35" s="76"/>
      <c r="EF35" s="84"/>
      <c r="EG35" s="80">
        <f>IF(EE35=0,0,EF35/(EE35/20))</f>
        <v>0</v>
      </c>
      <c r="EH35" s="84"/>
      <c r="EI35" s="81">
        <f>IF(EE35=0,0,EH35/(EE35/20))</f>
        <v>0</v>
      </c>
      <c r="EJ35" s="75"/>
      <c r="EK35" s="84"/>
      <c r="EL35" s="80">
        <f>IF(EJ35=0,0,EK35/(EJ35/20))</f>
        <v>0</v>
      </c>
      <c r="EM35" s="84"/>
      <c r="EN35" s="80">
        <f>IF(EJ35=0,0,EM35/(EJ35/20))</f>
        <v>0</v>
      </c>
      <c r="EO35" s="76"/>
      <c r="EP35" s="84"/>
      <c r="EQ35" s="80">
        <f>IF(EO35=0,0,EP35/(EO35/20))</f>
        <v>0</v>
      </c>
      <c r="ER35" s="84"/>
      <c r="ES35" s="80">
        <f>IF(EO35=0,0,ER35/(EO35/20))</f>
        <v>0</v>
      </c>
      <c r="ET35" s="76"/>
      <c r="EU35" s="84"/>
      <c r="EV35" s="80">
        <f>IF(ET35=0,0,EU35/(ET35/20))</f>
        <v>0</v>
      </c>
      <c r="EW35" s="84"/>
      <c r="EX35" s="80">
        <f>IF(ET35=0,0,EW35/(ET35/20))</f>
        <v>0</v>
      </c>
      <c r="EY35" s="76"/>
      <c r="EZ35" s="84"/>
      <c r="FA35" s="80">
        <f>IF(EY35=0,0,EZ35/(EY35/20))</f>
        <v>0</v>
      </c>
      <c r="FB35" s="84"/>
      <c r="FC35" s="81">
        <f>IF(EY35=0,0,FB35/(EY35/20))</f>
        <v>0</v>
      </c>
      <c r="FD35" s="75"/>
      <c r="FE35" s="84"/>
      <c r="FF35" s="80">
        <f>IF(FD35=0,0,FE35/(FD35/20))</f>
        <v>0</v>
      </c>
      <c r="FG35" s="84"/>
      <c r="FH35" s="80">
        <f>IF(FD35=0,0,FG35/(FD35/20))</f>
        <v>0</v>
      </c>
      <c r="FI35" s="76">
        <f>1*20</f>
        <v>20</v>
      </c>
      <c r="FJ35" s="83">
        <v>1</v>
      </c>
      <c r="FK35" s="80">
        <f>IF(FI35=0,0,FJ35/(FI35/20))</f>
        <v>1</v>
      </c>
      <c r="FL35" s="83">
        <v>1</v>
      </c>
      <c r="FM35" s="80">
        <f>IF(FI35=0,0,FL35/(FI35/20))</f>
        <v>1</v>
      </c>
      <c r="FN35" s="76"/>
      <c r="FO35" s="84"/>
      <c r="FP35" s="80">
        <f>IF(FN35=0,0,FO35/(FN35/20))</f>
        <v>0</v>
      </c>
      <c r="FQ35" s="84"/>
      <c r="FR35" s="80">
        <f>IF(FN35=0,0,FQ35/(FN35/20))</f>
        <v>0</v>
      </c>
      <c r="FS35" s="76"/>
      <c r="FT35" s="84"/>
      <c r="FU35" s="80">
        <f>IF(FS35=0,0,FT35/(FS35/20))</f>
        <v>0</v>
      </c>
      <c r="FV35" s="84"/>
      <c r="FW35" s="81">
        <f>IF(FS35=0,0,FV35/(FS35/20))</f>
        <v>0</v>
      </c>
      <c r="FX35" s="75"/>
      <c r="FY35" s="84"/>
      <c r="FZ35" s="80">
        <f>IF(FX35=0,0,FY35/(FX35/20))</f>
        <v>0</v>
      </c>
      <c r="GA35" s="84"/>
      <c r="GB35" s="80">
        <f>IF(FX35=0,0,GA35/(FX35/20))</f>
        <v>0</v>
      </c>
      <c r="GC35" s="76"/>
      <c r="GD35" s="84"/>
      <c r="GE35" s="80">
        <f>IF(GC35=0,0,GD35/(GC35/20))</f>
        <v>0</v>
      </c>
      <c r="GF35" s="84"/>
      <c r="GG35" s="80">
        <f>IF(GC35=0,0,GF35/(GC35/20))</f>
        <v>0</v>
      </c>
      <c r="GH35" s="76"/>
      <c r="GI35" s="84"/>
      <c r="GJ35" s="80">
        <f>IF(GH35=0,0,GI35/(GH35/20))</f>
        <v>0</v>
      </c>
      <c r="GK35" s="84"/>
      <c r="GL35" s="80">
        <f>IF(GH35=0,0,GK35/(GH35/20))</f>
        <v>0</v>
      </c>
      <c r="GM35" s="76"/>
      <c r="GN35" s="84"/>
      <c r="GO35" s="80">
        <f>IF(GM35=0,0,GN35/(GM35/20))</f>
        <v>0</v>
      </c>
      <c r="GP35" s="84"/>
      <c r="GQ35" s="81">
        <f>IF(GM35=0,0,GP35/(GM35/20))</f>
        <v>0</v>
      </c>
      <c r="GR35" s="75"/>
      <c r="GS35" s="84"/>
      <c r="GT35" s="80">
        <f>IF(GR35=0,0,GS35/(GR35/20))</f>
        <v>0</v>
      </c>
      <c r="GU35" s="84"/>
      <c r="GV35" s="80">
        <f>IF(GR35=0,0,GU35/(GR35/20))</f>
        <v>0</v>
      </c>
      <c r="GW35" s="76"/>
      <c r="GX35" s="84"/>
      <c r="GY35" s="80">
        <f>IF(GW35=0,0,GX35/(GW35/20))</f>
        <v>0</v>
      </c>
      <c r="GZ35" s="84"/>
      <c r="HA35" s="77">
        <f>IF(GW35=0,0,GZ35/(GW35/20))</f>
        <v>0</v>
      </c>
      <c r="HB35" s="82"/>
      <c r="HC35" s="84"/>
      <c r="HD35" s="80">
        <f>IF(HB35=0,0,HC35/(HB35/20))</f>
        <v>0</v>
      </c>
      <c r="HE35" s="84"/>
      <c r="HF35" s="80">
        <f>IF(HB35=0,0,HE35/(HB35/20))</f>
        <v>0</v>
      </c>
      <c r="HG35" s="76"/>
      <c r="HH35" s="84"/>
      <c r="HI35" s="80">
        <f>IF(HG35=0,0,HH35/(HG35/20))</f>
        <v>0</v>
      </c>
      <c r="HJ35" s="84"/>
      <c r="HK35" s="81">
        <f>IF(HG35=0,0,HJ35/(HG35/20))</f>
        <v>0</v>
      </c>
      <c r="HL35" s="75"/>
      <c r="HM35" s="84"/>
      <c r="HN35" s="80">
        <f>IF(HL35=0,0,HM35/(HL35/20))</f>
        <v>0</v>
      </c>
      <c r="HO35" s="84"/>
      <c r="HP35" s="80">
        <f>IF(HL35=0,0,HO35/(HL35/20))</f>
        <v>0</v>
      </c>
      <c r="HQ35" s="76"/>
      <c r="HR35" s="84"/>
      <c r="HS35" s="80">
        <f>IF(HQ35=0,0,HR35/(HQ35/20))</f>
        <v>0</v>
      </c>
      <c r="HT35" s="84"/>
      <c r="HU35" s="80">
        <f>IF(HQ35=0,0,HT35/(HQ35/20))</f>
        <v>0</v>
      </c>
      <c r="HV35" s="76"/>
      <c r="HW35" s="84"/>
      <c r="HX35" s="80">
        <f>IF(HV35=0,0,HW35/(HV35/20))</f>
        <v>0</v>
      </c>
      <c r="HY35" s="84"/>
      <c r="HZ35" s="80">
        <f>IF(HV35=0,0,HY35/(HV35/20))</f>
        <v>0</v>
      </c>
      <c r="IA35" s="76"/>
      <c r="IB35" s="84"/>
      <c r="IC35" s="80">
        <f>IF(IA35=0,0,IB35/(IA35/20))</f>
        <v>0</v>
      </c>
      <c r="ID35" s="84"/>
      <c r="IE35" s="85">
        <f>IF(IA35=0,0,ID35/(IA35/20))</f>
        <v>0</v>
      </c>
      <c r="IF35" s="1214" t="s">
        <v>179</v>
      </c>
      <c r="IG35" s="87"/>
    </row>
    <row r="36" spans="1:241" ht="24" hidden="1" x14ac:dyDescent="0.25">
      <c r="A36" s="63">
        <v>32</v>
      </c>
      <c r="B36" s="64" t="s">
        <v>180</v>
      </c>
      <c r="C36" s="65">
        <v>214662</v>
      </c>
      <c r="D36" s="66">
        <v>931843</v>
      </c>
      <c r="E36" s="67" t="s">
        <v>89</v>
      </c>
      <c r="F36" s="68" t="s">
        <v>181</v>
      </c>
      <c r="G36" s="90" t="s">
        <v>182</v>
      </c>
      <c r="H36" s="70">
        <v>0.15</v>
      </c>
      <c r="I36" s="71">
        <f>(55+35+42+80+70)/5</f>
        <v>56.4</v>
      </c>
      <c r="J36" s="72">
        <v>85</v>
      </c>
      <c r="K36" s="73">
        <f>J36*20</f>
        <v>1700</v>
      </c>
      <c r="L36" s="74">
        <f t="shared" si="1"/>
        <v>1700</v>
      </c>
      <c r="M36" s="113">
        <f t="shared" si="2"/>
        <v>20</v>
      </c>
      <c r="N36" s="114">
        <f t="shared" si="3"/>
        <v>68</v>
      </c>
      <c r="O36" s="77">
        <f t="shared" si="4"/>
        <v>0.23529411764705882</v>
      </c>
      <c r="P36" s="78">
        <f t="shared" si="5"/>
        <v>0.8</v>
      </c>
      <c r="Q36" s="79"/>
      <c r="R36" s="75">
        <f t="shared" si="6"/>
        <v>1560</v>
      </c>
      <c r="S36" s="76">
        <f t="shared" si="7"/>
        <v>15</v>
      </c>
      <c r="T36" s="80">
        <f>IF(R36=0,0,S36/(R36/20))</f>
        <v>0.19230769230769232</v>
      </c>
      <c r="U36" s="76">
        <f t="shared" si="9"/>
        <v>61</v>
      </c>
      <c r="V36" s="80">
        <f>IF(R36=0,0,U36/(R36/20))</f>
        <v>0.78205128205128205</v>
      </c>
      <c r="W36" s="76">
        <f t="shared" si="11"/>
        <v>120</v>
      </c>
      <c r="X36" s="76">
        <f t="shared" si="12"/>
        <v>4</v>
      </c>
      <c r="Y36" s="80">
        <f>IF(W36=0,0,X36/(W36/20))</f>
        <v>0.66666666666666663</v>
      </c>
      <c r="Z36" s="76">
        <f t="shared" si="14"/>
        <v>6</v>
      </c>
      <c r="AA36" s="80">
        <f>IF(W36=0,0,Z36/(W36/20))</f>
        <v>1</v>
      </c>
      <c r="AB36" s="76">
        <f t="shared" si="16"/>
        <v>20</v>
      </c>
      <c r="AC36" s="76">
        <f t="shared" si="17"/>
        <v>1</v>
      </c>
      <c r="AD36" s="80">
        <f>IF(AB36=0,0,AC36/(AB36/20))</f>
        <v>1</v>
      </c>
      <c r="AE36" s="76">
        <f t="shared" si="19"/>
        <v>1</v>
      </c>
      <c r="AF36" s="80">
        <f>IF(AB36=0,0,AE36/(AB36/20))</f>
        <v>1</v>
      </c>
      <c r="AG36" s="76">
        <f t="shared" si="21"/>
        <v>0</v>
      </c>
      <c r="AH36" s="76">
        <f t="shared" si="22"/>
        <v>0</v>
      </c>
      <c r="AI36" s="80">
        <f>IF(AG36=0,0,AH36/(AG36/20))</f>
        <v>0</v>
      </c>
      <c r="AJ36" s="76">
        <f t="shared" si="24"/>
        <v>0</v>
      </c>
      <c r="AK36" s="81">
        <f>IF(AG36=0,0,AJ36/(AG36/20))</f>
        <v>0</v>
      </c>
      <c r="AL36" s="79"/>
      <c r="AM36" s="75">
        <f t="shared" si="26"/>
        <v>360</v>
      </c>
      <c r="AN36" s="76">
        <f t="shared" si="27"/>
        <v>5</v>
      </c>
      <c r="AO36" s="80">
        <f>IF(AM36=0,0,AN36/(AM36/20))</f>
        <v>0.27777777777777779</v>
      </c>
      <c r="AP36" s="76">
        <f t="shared" si="29"/>
        <v>18</v>
      </c>
      <c r="AQ36" s="77">
        <f>IF(AM36=0,0,AP36/(AM36/20))</f>
        <v>1</v>
      </c>
      <c r="AR36" s="82">
        <f t="shared" si="31"/>
        <v>500</v>
      </c>
      <c r="AS36" s="76">
        <f t="shared" si="32"/>
        <v>4</v>
      </c>
      <c r="AT36" s="80">
        <f>IF(AR36=0,0,AS36/(AR36/20))</f>
        <v>0.16</v>
      </c>
      <c r="AU36" s="76">
        <f t="shared" si="34"/>
        <v>20</v>
      </c>
      <c r="AV36" s="77">
        <f>IF(AR36=0,0,AU36/(AR36/20))</f>
        <v>0.8</v>
      </c>
      <c r="AW36" s="82">
        <f t="shared" si="36"/>
        <v>340</v>
      </c>
      <c r="AX36" s="76">
        <f t="shared" si="37"/>
        <v>5</v>
      </c>
      <c r="AY36" s="80">
        <f>IF(AW36=0,0,AX36/(AW36/20))</f>
        <v>0.29411764705882354</v>
      </c>
      <c r="AZ36" s="76">
        <f t="shared" si="39"/>
        <v>9</v>
      </c>
      <c r="BA36" s="77">
        <f>IF(AW36=0,0,AZ36/(AW36/20))</f>
        <v>0.52941176470588236</v>
      </c>
      <c r="BB36" s="82">
        <f t="shared" si="41"/>
        <v>0</v>
      </c>
      <c r="BC36" s="76">
        <f t="shared" si="42"/>
        <v>0</v>
      </c>
      <c r="BD36" s="80">
        <f>IF(BB36=0,0,BC36/(BB36/20))</f>
        <v>0</v>
      </c>
      <c r="BE36" s="76">
        <f t="shared" si="44"/>
        <v>0</v>
      </c>
      <c r="BF36" s="77">
        <f>IF(BB36=0,0,BE36/(BB36/20))</f>
        <v>0</v>
      </c>
      <c r="BG36" s="82">
        <f t="shared" si="46"/>
        <v>500</v>
      </c>
      <c r="BH36" s="76">
        <f t="shared" si="47"/>
        <v>6</v>
      </c>
      <c r="BI36" s="80">
        <f>IF(BG36=0,0,BH36/(BG36/20))</f>
        <v>0.24</v>
      </c>
      <c r="BJ36" s="76">
        <f t="shared" si="49"/>
        <v>21</v>
      </c>
      <c r="BK36" s="77">
        <f>IF(BG36=0,0,BJ36/(BG36/20))</f>
        <v>0.84</v>
      </c>
      <c r="BL36" s="82">
        <f t="shared" si="51"/>
        <v>0</v>
      </c>
      <c r="BM36" s="76">
        <f t="shared" si="52"/>
        <v>0</v>
      </c>
      <c r="BN36" s="80">
        <f>IF(BL36=0,0,BM36/(BL36/20))</f>
        <v>0</v>
      </c>
      <c r="BO36" s="76">
        <f t="shared" si="54"/>
        <v>0</v>
      </c>
      <c r="BP36" s="77">
        <f>IF(BL36=0,0,BO36/(BL36/20))</f>
        <v>0</v>
      </c>
      <c r="BQ36" s="82">
        <f t="shared" si="56"/>
        <v>0</v>
      </c>
      <c r="BR36" s="76">
        <f t="shared" si="57"/>
        <v>0</v>
      </c>
      <c r="BS36" s="80">
        <f>IF(BQ36=0,0,BR36/(BQ36/20))</f>
        <v>0</v>
      </c>
      <c r="BT36" s="76">
        <f t="shared" si="59"/>
        <v>0</v>
      </c>
      <c r="BU36" s="77">
        <f>IF(BQ36=0,0,BT36/(BQ36/20))</f>
        <v>0</v>
      </c>
      <c r="BV36" s="82">
        <f t="shared" si="61"/>
        <v>0</v>
      </c>
      <c r="BW36" s="76">
        <f t="shared" si="62"/>
        <v>0</v>
      </c>
      <c r="BX36" s="80">
        <f>IF(BV36=0,0,BW36/(BV36/20))</f>
        <v>0</v>
      </c>
      <c r="BY36" s="76">
        <f t="shared" si="64"/>
        <v>0</v>
      </c>
      <c r="BZ36" s="81">
        <f>IF(BV36=0,0,BY36/(BV36/20))</f>
        <v>0</v>
      </c>
      <c r="CA36" s="79"/>
      <c r="CB36" s="75">
        <f>12*20</f>
        <v>240</v>
      </c>
      <c r="CC36" s="83">
        <v>1</v>
      </c>
      <c r="CD36" s="80">
        <f>IF(CB36=0,0,CC36/(CB36/20))</f>
        <v>8.3333333333333329E-2</v>
      </c>
      <c r="CE36" s="83">
        <v>12</v>
      </c>
      <c r="CF36" s="80">
        <f>IF(CB36=0,0,CE36/(CB36/20))</f>
        <v>1</v>
      </c>
      <c r="CG36" s="76">
        <f>5*20</f>
        <v>100</v>
      </c>
      <c r="CH36" s="83">
        <v>3</v>
      </c>
      <c r="CI36" s="80">
        <f>IF(CG36=0,0,CH36/(CG36/20))</f>
        <v>0.6</v>
      </c>
      <c r="CJ36" s="83">
        <v>5</v>
      </c>
      <c r="CK36" s="80">
        <f>IF(CG36=0,0,CJ36/(CG36/20))</f>
        <v>1</v>
      </c>
      <c r="CL36" s="76">
        <f>1*20</f>
        <v>20</v>
      </c>
      <c r="CM36" s="83">
        <v>1</v>
      </c>
      <c r="CN36" s="80">
        <f>IF(CL36=0,0,CM36/(CL36/20))</f>
        <v>1</v>
      </c>
      <c r="CO36" s="83">
        <v>1</v>
      </c>
      <c r="CP36" s="80">
        <f>IF(CL36=0,0,CO36/(CL36/20))</f>
        <v>1</v>
      </c>
      <c r="CQ36" s="76"/>
      <c r="CR36" s="84"/>
      <c r="CS36" s="80">
        <f>IF(CQ36=0,0,CR36/(CQ36/20))</f>
        <v>0</v>
      </c>
      <c r="CT36" s="84"/>
      <c r="CU36" s="81">
        <f>IF(CQ36=0,0,CT36/(CQ36/20))</f>
        <v>0</v>
      </c>
      <c r="CV36" s="75">
        <f t="shared" ref="CV36:FD83" si="251">25*20</f>
        <v>500</v>
      </c>
      <c r="CW36" s="83">
        <v>4</v>
      </c>
      <c r="CX36" s="80">
        <f>IF(CV36=0,0,CW36/(CV36/20))</f>
        <v>0.16</v>
      </c>
      <c r="CY36" s="83">
        <v>20</v>
      </c>
      <c r="CZ36" s="80">
        <f>IF(CV36=0,0,CY36/(CV36/20))</f>
        <v>0.8</v>
      </c>
      <c r="DA36" s="76"/>
      <c r="DB36" s="84"/>
      <c r="DC36" s="80">
        <f>IF(DA36=0,0,DB36/(DA36/20))</f>
        <v>0</v>
      </c>
      <c r="DD36" s="84"/>
      <c r="DE36" s="80">
        <f>IF(DA36=0,0,DD36/(DA36/20))</f>
        <v>0</v>
      </c>
      <c r="DF36" s="76"/>
      <c r="DG36" s="84"/>
      <c r="DH36" s="80">
        <f>IF(DF36=0,0,DG36/(DF36/20))</f>
        <v>0</v>
      </c>
      <c r="DI36" s="84"/>
      <c r="DJ36" s="80">
        <f>IF(DF36=0,0,DI36/(DF36/20))</f>
        <v>0</v>
      </c>
      <c r="DK36" s="76"/>
      <c r="DL36" s="84"/>
      <c r="DM36" s="80">
        <f>IF(DK36=0,0,DL36/(DK36/20))</f>
        <v>0</v>
      </c>
      <c r="DN36" s="84"/>
      <c r="DO36" s="81">
        <f>IF(DK36=0,0,DN36/(DK36/20))</f>
        <v>0</v>
      </c>
      <c r="DP36" s="75">
        <f t="shared" si="244"/>
        <v>340</v>
      </c>
      <c r="DQ36" s="83">
        <v>5</v>
      </c>
      <c r="DR36" s="80">
        <f>IF(DP36=0,0,DQ36/(DP36/20))</f>
        <v>0.29411764705882354</v>
      </c>
      <c r="DS36" s="83">
        <v>9</v>
      </c>
      <c r="DT36" s="80">
        <f>IF(DP36=0,0,DS36/(DP36/20))</f>
        <v>0.52941176470588236</v>
      </c>
      <c r="DU36" s="76"/>
      <c r="DV36" s="84"/>
      <c r="DW36" s="80">
        <f>IF(DU36=0,0,DV36/(DU36/20))</f>
        <v>0</v>
      </c>
      <c r="DX36" s="84"/>
      <c r="DY36" s="80">
        <f>IF(DU36=0,0,DX36/(DU36/20))</f>
        <v>0</v>
      </c>
      <c r="DZ36" s="76"/>
      <c r="EA36" s="84"/>
      <c r="EB36" s="80">
        <f>IF(DZ36=0,0,EA36/(DZ36/20))</f>
        <v>0</v>
      </c>
      <c r="EC36" s="84"/>
      <c r="ED36" s="80">
        <f>IF(DZ36=0,0,EC36/(DZ36/20))</f>
        <v>0</v>
      </c>
      <c r="EE36" s="76"/>
      <c r="EF36" s="84"/>
      <c r="EG36" s="80">
        <f>IF(EE36=0,0,EF36/(EE36/20))</f>
        <v>0</v>
      </c>
      <c r="EH36" s="84"/>
      <c r="EI36" s="81">
        <f>IF(EE36=0,0,EH36/(EE36/20))</f>
        <v>0</v>
      </c>
      <c r="EJ36" s="75"/>
      <c r="EK36" s="84"/>
      <c r="EL36" s="80">
        <f>IF(EJ36=0,0,EK36/(EJ36/20))</f>
        <v>0</v>
      </c>
      <c r="EM36" s="84"/>
      <c r="EN36" s="80">
        <f>IF(EJ36=0,0,EM36/(EJ36/20))</f>
        <v>0</v>
      </c>
      <c r="EO36" s="76"/>
      <c r="EP36" s="84"/>
      <c r="EQ36" s="80">
        <f>IF(EO36=0,0,EP36/(EO36/20))</f>
        <v>0</v>
      </c>
      <c r="ER36" s="84"/>
      <c r="ES36" s="80">
        <f>IF(EO36=0,0,ER36/(EO36/20))</f>
        <v>0</v>
      </c>
      <c r="ET36" s="76"/>
      <c r="EU36" s="84"/>
      <c r="EV36" s="80">
        <f>IF(ET36=0,0,EU36/(ET36/20))</f>
        <v>0</v>
      </c>
      <c r="EW36" s="84"/>
      <c r="EX36" s="80">
        <f>IF(ET36=0,0,EW36/(ET36/20))</f>
        <v>0</v>
      </c>
      <c r="EY36" s="76"/>
      <c r="EZ36" s="84"/>
      <c r="FA36" s="80">
        <f>IF(EY36=0,0,EZ36/(EY36/20))</f>
        <v>0</v>
      </c>
      <c r="FB36" s="84"/>
      <c r="FC36" s="81">
        <f>IF(EY36=0,0,FB36/(EY36/20))</f>
        <v>0</v>
      </c>
      <c r="FD36" s="75">
        <f>24*20</f>
        <v>480</v>
      </c>
      <c r="FE36" s="83">
        <v>5</v>
      </c>
      <c r="FF36" s="80">
        <f>IF(FD36=0,0,FE36/(FD36/20))</f>
        <v>0.20833333333333334</v>
      </c>
      <c r="FG36" s="83">
        <v>20</v>
      </c>
      <c r="FH36" s="80">
        <f>IF(FD36=0,0,FG36/(FD36/20))</f>
        <v>0.83333333333333337</v>
      </c>
      <c r="FI36" s="76">
        <f>1*20</f>
        <v>20</v>
      </c>
      <c r="FJ36" s="83">
        <v>1</v>
      </c>
      <c r="FK36" s="80">
        <f>IF(FI36=0,0,FJ36/(FI36/20))</f>
        <v>1</v>
      </c>
      <c r="FL36" s="83">
        <v>1</v>
      </c>
      <c r="FM36" s="80">
        <f>IF(FI36=0,0,FL36/(FI36/20))</f>
        <v>1</v>
      </c>
      <c r="FN36" s="76"/>
      <c r="FO36" s="84"/>
      <c r="FP36" s="80">
        <f>IF(FN36=0,0,FO36/(FN36/20))</f>
        <v>0</v>
      </c>
      <c r="FQ36" s="84"/>
      <c r="FR36" s="80">
        <f>IF(FN36=0,0,FQ36/(FN36/20))</f>
        <v>0</v>
      </c>
      <c r="FS36" s="76"/>
      <c r="FT36" s="84"/>
      <c r="FU36" s="80">
        <f>IF(FS36=0,0,FT36/(FS36/20))</f>
        <v>0</v>
      </c>
      <c r="FV36" s="84"/>
      <c r="FW36" s="81">
        <f>IF(FS36=0,0,FV36/(FS36/20))</f>
        <v>0</v>
      </c>
      <c r="FX36" s="75"/>
      <c r="FY36" s="84"/>
      <c r="FZ36" s="80">
        <f>IF(FX36=0,0,FY36/(FX36/20))</f>
        <v>0</v>
      </c>
      <c r="GA36" s="84"/>
      <c r="GB36" s="80">
        <f>IF(FX36=0,0,GA36/(FX36/20))</f>
        <v>0</v>
      </c>
      <c r="GC36" s="76"/>
      <c r="GD36" s="84"/>
      <c r="GE36" s="80">
        <f>IF(GC36=0,0,GD36/(GC36/20))</f>
        <v>0</v>
      </c>
      <c r="GF36" s="84"/>
      <c r="GG36" s="80">
        <f>IF(GC36=0,0,GF36/(GC36/20))</f>
        <v>0</v>
      </c>
      <c r="GH36" s="76"/>
      <c r="GI36" s="84"/>
      <c r="GJ36" s="80">
        <f>IF(GH36=0,0,GI36/(GH36/20))</f>
        <v>0</v>
      </c>
      <c r="GK36" s="84"/>
      <c r="GL36" s="80">
        <f>IF(GH36=0,0,GK36/(GH36/20))</f>
        <v>0</v>
      </c>
      <c r="GM36" s="76"/>
      <c r="GN36" s="84"/>
      <c r="GO36" s="80">
        <f>IF(GM36=0,0,GN36/(GM36/20))</f>
        <v>0</v>
      </c>
      <c r="GP36" s="84"/>
      <c r="GQ36" s="81">
        <f>IF(GM36=0,0,GP36/(GM36/20))</f>
        <v>0</v>
      </c>
      <c r="GR36" s="75"/>
      <c r="GS36" s="84"/>
      <c r="GT36" s="80">
        <f>IF(GR36=0,0,GS36/(GR36/20))</f>
        <v>0</v>
      </c>
      <c r="GU36" s="84"/>
      <c r="GV36" s="80">
        <f>IF(GR36=0,0,GU36/(GR36/20))</f>
        <v>0</v>
      </c>
      <c r="GW36" s="76"/>
      <c r="GX36" s="84"/>
      <c r="GY36" s="80">
        <f>IF(GW36=0,0,GX36/(GW36/20))</f>
        <v>0</v>
      </c>
      <c r="GZ36" s="84"/>
      <c r="HA36" s="77">
        <f>IF(GW36=0,0,GZ36/(GW36/20))</f>
        <v>0</v>
      </c>
      <c r="HB36" s="82"/>
      <c r="HC36" s="84"/>
      <c r="HD36" s="80">
        <f>IF(HB36=0,0,HC36/(HB36/20))</f>
        <v>0</v>
      </c>
      <c r="HE36" s="84"/>
      <c r="HF36" s="80">
        <f>IF(HB36=0,0,HE36/(HB36/20))</f>
        <v>0</v>
      </c>
      <c r="HG36" s="76"/>
      <c r="HH36" s="84"/>
      <c r="HI36" s="80">
        <f>IF(HG36=0,0,HH36/(HG36/20))</f>
        <v>0</v>
      </c>
      <c r="HJ36" s="84"/>
      <c r="HK36" s="81">
        <f>IF(HG36=0,0,HJ36/(HG36/20))</f>
        <v>0</v>
      </c>
      <c r="HL36" s="75"/>
      <c r="HM36" s="84"/>
      <c r="HN36" s="80">
        <f>IF(HL36=0,0,HM36/(HL36/20))</f>
        <v>0</v>
      </c>
      <c r="HO36" s="84"/>
      <c r="HP36" s="80">
        <f>IF(HL36=0,0,HO36/(HL36/20))</f>
        <v>0</v>
      </c>
      <c r="HQ36" s="76"/>
      <c r="HR36" s="84"/>
      <c r="HS36" s="80">
        <f>IF(HQ36=0,0,HR36/(HQ36/20))</f>
        <v>0</v>
      </c>
      <c r="HT36" s="84"/>
      <c r="HU36" s="80">
        <f>IF(HQ36=0,0,HT36/(HQ36/20))</f>
        <v>0</v>
      </c>
      <c r="HV36" s="76"/>
      <c r="HW36" s="84"/>
      <c r="HX36" s="80">
        <f>IF(HV36=0,0,HW36/(HV36/20))</f>
        <v>0</v>
      </c>
      <c r="HY36" s="84"/>
      <c r="HZ36" s="80">
        <f>IF(HV36=0,0,HY36/(HV36/20))</f>
        <v>0</v>
      </c>
      <c r="IA36" s="76"/>
      <c r="IB36" s="84"/>
      <c r="IC36" s="80">
        <f>IF(IA36=0,0,IB36/(IA36/20))</f>
        <v>0</v>
      </c>
      <c r="ID36" s="84"/>
      <c r="IE36" s="182">
        <f>IF(IA36=0,0,ID36/(IA36/20))</f>
        <v>0</v>
      </c>
      <c r="IF36" s="183" t="s">
        <v>183</v>
      </c>
      <c r="IG36" s="184"/>
    </row>
    <row r="37" spans="1:241" hidden="1" x14ac:dyDescent="0.25">
      <c r="A37" s="63">
        <v>33</v>
      </c>
      <c r="B37" s="64" t="s">
        <v>184</v>
      </c>
      <c r="C37" s="65">
        <v>214873</v>
      </c>
      <c r="D37" s="66">
        <v>931842</v>
      </c>
      <c r="E37" s="67" t="s">
        <v>89</v>
      </c>
      <c r="F37" s="68" t="s">
        <v>185</v>
      </c>
      <c r="G37" s="90">
        <v>1</v>
      </c>
      <c r="H37" s="70">
        <v>0.05</v>
      </c>
      <c r="I37" s="71">
        <f>(36+30+50+59+35)/5</f>
        <v>42</v>
      </c>
      <c r="J37" s="72">
        <v>21</v>
      </c>
      <c r="K37" s="73">
        <f>J37*20</f>
        <v>420</v>
      </c>
      <c r="L37" s="74">
        <f t="shared" si="1"/>
        <v>420</v>
      </c>
      <c r="M37" s="75">
        <f t="shared" si="2"/>
        <v>0</v>
      </c>
      <c r="N37" s="76">
        <f t="shared" si="3"/>
        <v>11</v>
      </c>
      <c r="O37" s="77">
        <f t="shared" si="4"/>
        <v>0</v>
      </c>
      <c r="P37" s="78">
        <f t="shared" si="5"/>
        <v>0.52380952380952384</v>
      </c>
      <c r="Q37" s="79"/>
      <c r="R37" s="75">
        <f t="shared" si="6"/>
        <v>360</v>
      </c>
      <c r="S37" s="76">
        <f t="shared" si="7"/>
        <v>0</v>
      </c>
      <c r="T37" s="80">
        <f>IF(R37=0,0,S37/(R37/20))</f>
        <v>0</v>
      </c>
      <c r="U37" s="76">
        <f t="shared" si="9"/>
        <v>8</v>
      </c>
      <c r="V37" s="80">
        <f>IF(R37=0,0,U37/(R37/20))</f>
        <v>0.44444444444444442</v>
      </c>
      <c r="W37" s="76">
        <f t="shared" si="11"/>
        <v>0</v>
      </c>
      <c r="X37" s="76">
        <f t="shared" si="12"/>
        <v>0</v>
      </c>
      <c r="Y37" s="80">
        <f>IF(W37=0,0,X37/(W37/20))</f>
        <v>0</v>
      </c>
      <c r="Z37" s="76">
        <f t="shared" si="14"/>
        <v>0</v>
      </c>
      <c r="AA37" s="80">
        <f>IF(W37=0,0,Z37/(W37/20))</f>
        <v>0</v>
      </c>
      <c r="AB37" s="76">
        <f t="shared" si="16"/>
        <v>60</v>
      </c>
      <c r="AC37" s="76">
        <f t="shared" si="17"/>
        <v>0</v>
      </c>
      <c r="AD37" s="80">
        <f>IF(AB37=0,0,AC37/(AB37/20))</f>
        <v>0</v>
      </c>
      <c r="AE37" s="76">
        <f t="shared" si="19"/>
        <v>3</v>
      </c>
      <c r="AF37" s="80">
        <f>IF(AB37=0,0,AE37/(AB37/20))</f>
        <v>1</v>
      </c>
      <c r="AG37" s="76">
        <f t="shared" si="21"/>
        <v>0</v>
      </c>
      <c r="AH37" s="76">
        <f t="shared" si="22"/>
        <v>0</v>
      </c>
      <c r="AI37" s="80">
        <f>IF(AG37=0,0,AH37/(AG37/20))</f>
        <v>0</v>
      </c>
      <c r="AJ37" s="76">
        <f t="shared" si="24"/>
        <v>0</v>
      </c>
      <c r="AK37" s="81">
        <f>IF(AG37=0,0,AJ37/(AG37/20))</f>
        <v>0</v>
      </c>
      <c r="AL37" s="79"/>
      <c r="AM37" s="75">
        <f t="shared" si="26"/>
        <v>240</v>
      </c>
      <c r="AN37" s="76">
        <f t="shared" si="27"/>
        <v>0</v>
      </c>
      <c r="AO37" s="80">
        <f>IF(AM37=0,0,AN37/(AM37/20))</f>
        <v>0</v>
      </c>
      <c r="AP37" s="76">
        <f t="shared" si="29"/>
        <v>7</v>
      </c>
      <c r="AQ37" s="77">
        <f>IF(AM37=0,0,AP37/(AM37/20))</f>
        <v>0.58333333333333337</v>
      </c>
      <c r="AR37" s="82">
        <f t="shared" si="31"/>
        <v>160</v>
      </c>
      <c r="AS37" s="76">
        <f t="shared" si="32"/>
        <v>0</v>
      </c>
      <c r="AT37" s="80">
        <f>IF(AR37=0,0,AS37/(AR37/20))</f>
        <v>0</v>
      </c>
      <c r="AU37" s="76">
        <f t="shared" si="34"/>
        <v>3</v>
      </c>
      <c r="AV37" s="77">
        <f>IF(AR37=0,0,AU37/(AR37/20))</f>
        <v>0.375</v>
      </c>
      <c r="AW37" s="82">
        <f t="shared" si="36"/>
        <v>0</v>
      </c>
      <c r="AX37" s="76">
        <f t="shared" si="37"/>
        <v>0</v>
      </c>
      <c r="AY37" s="80">
        <f>IF(AW37=0,0,AX37/(AW37/20))</f>
        <v>0</v>
      </c>
      <c r="AZ37" s="76">
        <f t="shared" si="39"/>
        <v>0</v>
      </c>
      <c r="BA37" s="77">
        <f>IF(AW37=0,0,AZ37/(AW37/20))</f>
        <v>0</v>
      </c>
      <c r="BB37" s="82">
        <f t="shared" si="41"/>
        <v>0</v>
      </c>
      <c r="BC37" s="76">
        <f t="shared" si="42"/>
        <v>0</v>
      </c>
      <c r="BD37" s="80">
        <f>IF(BB37=0,0,BC37/(BB37/20))</f>
        <v>0</v>
      </c>
      <c r="BE37" s="76">
        <f t="shared" si="44"/>
        <v>0</v>
      </c>
      <c r="BF37" s="77">
        <f>IF(BB37=0,0,BE37/(BB37/20))</f>
        <v>0</v>
      </c>
      <c r="BG37" s="82">
        <f t="shared" si="46"/>
        <v>20</v>
      </c>
      <c r="BH37" s="76">
        <f t="shared" si="47"/>
        <v>0</v>
      </c>
      <c r="BI37" s="80">
        <f>IF(BG37=0,0,BH37/(BG37/20))</f>
        <v>0</v>
      </c>
      <c r="BJ37" s="76">
        <f t="shared" si="49"/>
        <v>1</v>
      </c>
      <c r="BK37" s="77">
        <f>IF(BG37=0,0,BJ37/(BG37/20))</f>
        <v>1</v>
      </c>
      <c r="BL37" s="82">
        <f t="shared" si="51"/>
        <v>0</v>
      </c>
      <c r="BM37" s="76">
        <f t="shared" si="52"/>
        <v>0</v>
      </c>
      <c r="BN37" s="80">
        <f>IF(BL37=0,0,BM37/(BL37/20))</f>
        <v>0</v>
      </c>
      <c r="BO37" s="76">
        <f t="shared" si="54"/>
        <v>0</v>
      </c>
      <c r="BP37" s="77">
        <f>IF(BL37=0,0,BO37/(BL37/20))</f>
        <v>0</v>
      </c>
      <c r="BQ37" s="82">
        <f t="shared" si="56"/>
        <v>0</v>
      </c>
      <c r="BR37" s="76">
        <f t="shared" si="57"/>
        <v>0</v>
      </c>
      <c r="BS37" s="80">
        <f>IF(BQ37=0,0,BR37/(BQ37/20))</f>
        <v>0</v>
      </c>
      <c r="BT37" s="76">
        <f t="shared" si="59"/>
        <v>0</v>
      </c>
      <c r="BU37" s="77">
        <f>IF(BQ37=0,0,BT37/(BQ37/20))</f>
        <v>0</v>
      </c>
      <c r="BV37" s="82">
        <f t="shared" si="61"/>
        <v>0</v>
      </c>
      <c r="BW37" s="76">
        <f t="shared" si="62"/>
        <v>0</v>
      </c>
      <c r="BX37" s="80">
        <f>IF(BV37=0,0,BW37/(BV37/20))</f>
        <v>0</v>
      </c>
      <c r="BY37" s="76">
        <f t="shared" si="64"/>
        <v>0</v>
      </c>
      <c r="BZ37" s="81">
        <f>IF(BV37=0,0,BY37/(BV37/20))</f>
        <v>0</v>
      </c>
      <c r="CA37" s="79"/>
      <c r="CB37" s="75">
        <f>9*20</f>
        <v>180</v>
      </c>
      <c r="CC37" s="83">
        <v>0</v>
      </c>
      <c r="CD37" s="80">
        <f>IF(CB37=0,0,CC37/(CB37/20))</f>
        <v>0</v>
      </c>
      <c r="CE37" s="83">
        <v>4</v>
      </c>
      <c r="CF37" s="80">
        <f>IF(CB37=0,0,CE37/(CB37/20))</f>
        <v>0.44444444444444442</v>
      </c>
      <c r="CG37" s="76"/>
      <c r="CH37" s="84"/>
      <c r="CI37" s="80">
        <f>IF(CG37=0,0,CH37/(CG37/20))</f>
        <v>0</v>
      </c>
      <c r="CJ37" s="84"/>
      <c r="CK37" s="80">
        <f>IF(CG37=0,0,CJ37/(CG37/20))</f>
        <v>0</v>
      </c>
      <c r="CL37" s="76">
        <f>3*20</f>
        <v>60</v>
      </c>
      <c r="CM37" s="83">
        <v>0</v>
      </c>
      <c r="CN37" s="80">
        <f>IF(CL37=0,0,CM37/(CL37/20))</f>
        <v>0</v>
      </c>
      <c r="CO37" s="83">
        <v>3</v>
      </c>
      <c r="CP37" s="80">
        <f>IF(CL37=0,0,CO37/(CL37/20))</f>
        <v>1</v>
      </c>
      <c r="CQ37" s="76"/>
      <c r="CR37" s="84"/>
      <c r="CS37" s="80">
        <f>IF(CQ37=0,0,CR37/(CQ37/20))</f>
        <v>0</v>
      </c>
      <c r="CT37" s="84"/>
      <c r="CU37" s="81">
        <f>IF(CQ37=0,0,CT37/(CQ37/20))</f>
        <v>0</v>
      </c>
      <c r="CV37" s="75">
        <f>8*20</f>
        <v>160</v>
      </c>
      <c r="CW37" s="83">
        <v>0</v>
      </c>
      <c r="CX37" s="80">
        <f>IF(CV37=0,0,CW37/(CV37/20))</f>
        <v>0</v>
      </c>
      <c r="CY37" s="83">
        <v>3</v>
      </c>
      <c r="CZ37" s="80">
        <f>IF(CV37=0,0,CY37/(CV37/20))</f>
        <v>0.375</v>
      </c>
      <c r="DA37" s="76"/>
      <c r="DB37" s="84"/>
      <c r="DC37" s="80">
        <f>IF(DA37=0,0,DB37/(DA37/20))</f>
        <v>0</v>
      </c>
      <c r="DD37" s="84"/>
      <c r="DE37" s="80">
        <f>IF(DA37=0,0,DD37/(DA37/20))</f>
        <v>0</v>
      </c>
      <c r="DF37" s="76"/>
      <c r="DG37" s="84"/>
      <c r="DH37" s="80">
        <f>IF(DF37=0,0,DG37/(DF37/20))</f>
        <v>0</v>
      </c>
      <c r="DI37" s="84"/>
      <c r="DJ37" s="80">
        <f>IF(DF37=0,0,DI37/(DF37/20))</f>
        <v>0</v>
      </c>
      <c r="DK37" s="76"/>
      <c r="DL37" s="84"/>
      <c r="DM37" s="80">
        <f>IF(DK37=0,0,DL37/(DK37/20))</f>
        <v>0</v>
      </c>
      <c r="DN37" s="84"/>
      <c r="DO37" s="81">
        <f>IF(DK37=0,0,DN37/(DK37/20))</f>
        <v>0</v>
      </c>
      <c r="DP37" s="75"/>
      <c r="DQ37" s="84"/>
      <c r="DR37" s="80">
        <f>IF(DP37=0,0,DQ37/(DP37/20))</f>
        <v>0</v>
      </c>
      <c r="DS37" s="84"/>
      <c r="DT37" s="80">
        <f>IF(DP37=0,0,DS37/(DP37/20))</f>
        <v>0</v>
      </c>
      <c r="DU37" s="76"/>
      <c r="DV37" s="84"/>
      <c r="DW37" s="80">
        <f>IF(DU37=0,0,DV37/(DU37/20))</f>
        <v>0</v>
      </c>
      <c r="DX37" s="84"/>
      <c r="DY37" s="80">
        <f>IF(DU37=0,0,DX37/(DU37/20))</f>
        <v>0</v>
      </c>
      <c r="DZ37" s="76"/>
      <c r="EA37" s="84"/>
      <c r="EB37" s="80">
        <f>IF(DZ37=0,0,EA37/(DZ37/20))</f>
        <v>0</v>
      </c>
      <c r="EC37" s="84"/>
      <c r="ED37" s="80">
        <f>IF(DZ37=0,0,EC37/(DZ37/20))</f>
        <v>0</v>
      </c>
      <c r="EE37" s="76"/>
      <c r="EF37" s="84"/>
      <c r="EG37" s="80">
        <f>IF(EE37=0,0,EF37/(EE37/20))</f>
        <v>0</v>
      </c>
      <c r="EH37" s="84"/>
      <c r="EI37" s="81">
        <f>IF(EE37=0,0,EH37/(EE37/20))</f>
        <v>0</v>
      </c>
      <c r="EJ37" s="75"/>
      <c r="EK37" s="84"/>
      <c r="EL37" s="80">
        <f>IF(EJ37=0,0,EK37/(EJ37/20))</f>
        <v>0</v>
      </c>
      <c r="EM37" s="84"/>
      <c r="EN37" s="80">
        <f>IF(EJ37=0,0,EM37/(EJ37/20))</f>
        <v>0</v>
      </c>
      <c r="EO37" s="76"/>
      <c r="EP37" s="84"/>
      <c r="EQ37" s="80">
        <f>IF(EO37=0,0,EP37/(EO37/20))</f>
        <v>0</v>
      </c>
      <c r="ER37" s="84"/>
      <c r="ES37" s="80">
        <f>IF(EO37=0,0,ER37/(EO37/20))</f>
        <v>0</v>
      </c>
      <c r="ET37" s="76"/>
      <c r="EU37" s="84"/>
      <c r="EV37" s="80">
        <f>IF(ET37=0,0,EU37/(ET37/20))</f>
        <v>0</v>
      </c>
      <c r="EW37" s="84"/>
      <c r="EX37" s="80">
        <f>IF(ET37=0,0,EW37/(ET37/20))</f>
        <v>0</v>
      </c>
      <c r="EY37" s="76"/>
      <c r="EZ37" s="84"/>
      <c r="FA37" s="80">
        <f>IF(EY37=0,0,EZ37/(EY37/20))</f>
        <v>0</v>
      </c>
      <c r="FB37" s="84"/>
      <c r="FC37" s="81">
        <f>IF(EY37=0,0,FB37/(EY37/20))</f>
        <v>0</v>
      </c>
      <c r="FD37" s="75">
        <f>1*20</f>
        <v>20</v>
      </c>
      <c r="FE37" s="83">
        <v>0</v>
      </c>
      <c r="FF37" s="80">
        <f>IF(FD37=0,0,FE37/(FD37/20))</f>
        <v>0</v>
      </c>
      <c r="FG37" s="83">
        <v>1</v>
      </c>
      <c r="FH37" s="80">
        <f>IF(FD37=0,0,FG37/(FD37/20))</f>
        <v>1</v>
      </c>
      <c r="FI37" s="76"/>
      <c r="FJ37" s="84"/>
      <c r="FK37" s="80">
        <f>IF(FI37=0,0,FJ37/(FI37/20))</f>
        <v>0</v>
      </c>
      <c r="FL37" s="84"/>
      <c r="FM37" s="80">
        <f>IF(FI37=0,0,FL37/(FI37/20))</f>
        <v>0</v>
      </c>
      <c r="FN37" s="76"/>
      <c r="FO37" s="84"/>
      <c r="FP37" s="80">
        <f>IF(FN37=0,0,FO37/(FN37/20))</f>
        <v>0</v>
      </c>
      <c r="FQ37" s="84"/>
      <c r="FR37" s="80">
        <f>IF(FN37=0,0,FQ37/(FN37/20))</f>
        <v>0</v>
      </c>
      <c r="FS37" s="76"/>
      <c r="FT37" s="84"/>
      <c r="FU37" s="80">
        <f>IF(FS37=0,0,FT37/(FS37/20))</f>
        <v>0</v>
      </c>
      <c r="FV37" s="84"/>
      <c r="FW37" s="81">
        <f>IF(FS37=0,0,FV37/(FS37/20))</f>
        <v>0</v>
      </c>
      <c r="FX37" s="75"/>
      <c r="FY37" s="84"/>
      <c r="FZ37" s="80">
        <f>IF(FX37=0,0,FY37/(FX37/20))</f>
        <v>0</v>
      </c>
      <c r="GA37" s="84"/>
      <c r="GB37" s="80">
        <f>IF(FX37=0,0,GA37/(FX37/20))</f>
        <v>0</v>
      </c>
      <c r="GC37" s="76"/>
      <c r="GD37" s="84"/>
      <c r="GE37" s="80">
        <f>IF(GC37=0,0,GD37/(GC37/20))</f>
        <v>0</v>
      </c>
      <c r="GF37" s="84"/>
      <c r="GG37" s="80">
        <f>IF(GC37=0,0,GF37/(GC37/20))</f>
        <v>0</v>
      </c>
      <c r="GH37" s="76"/>
      <c r="GI37" s="84"/>
      <c r="GJ37" s="80">
        <f>IF(GH37=0,0,GI37/(GH37/20))</f>
        <v>0</v>
      </c>
      <c r="GK37" s="84"/>
      <c r="GL37" s="80">
        <f>IF(GH37=0,0,GK37/(GH37/20))</f>
        <v>0</v>
      </c>
      <c r="GM37" s="76"/>
      <c r="GN37" s="84"/>
      <c r="GO37" s="80">
        <f>IF(GM37=0,0,GN37/(GM37/20))</f>
        <v>0</v>
      </c>
      <c r="GP37" s="84"/>
      <c r="GQ37" s="81">
        <f>IF(GM37=0,0,GP37/(GM37/20))</f>
        <v>0</v>
      </c>
      <c r="GR37" s="75"/>
      <c r="GS37" s="84"/>
      <c r="GT37" s="80">
        <f>IF(GR37=0,0,GS37/(GR37/20))</f>
        <v>0</v>
      </c>
      <c r="GU37" s="84"/>
      <c r="GV37" s="80">
        <f>IF(GR37=0,0,GU37/(GR37/20))</f>
        <v>0</v>
      </c>
      <c r="GW37" s="76"/>
      <c r="GX37" s="84"/>
      <c r="GY37" s="80">
        <f>IF(GW37=0,0,GX37/(GW37/20))</f>
        <v>0</v>
      </c>
      <c r="GZ37" s="84"/>
      <c r="HA37" s="77">
        <f>IF(GW37=0,0,GZ37/(GW37/20))</f>
        <v>0</v>
      </c>
      <c r="HB37" s="82"/>
      <c r="HC37" s="84"/>
      <c r="HD37" s="80">
        <f>IF(HB37=0,0,HC37/(HB37/20))</f>
        <v>0</v>
      </c>
      <c r="HE37" s="84"/>
      <c r="HF37" s="80">
        <f>IF(HB37=0,0,HE37/(HB37/20))</f>
        <v>0</v>
      </c>
      <c r="HG37" s="76"/>
      <c r="HH37" s="84"/>
      <c r="HI37" s="80">
        <f>IF(HG37=0,0,HH37/(HG37/20))</f>
        <v>0</v>
      </c>
      <c r="HJ37" s="84"/>
      <c r="HK37" s="81">
        <f>IF(HG37=0,0,HJ37/(HG37/20))</f>
        <v>0</v>
      </c>
      <c r="HL37" s="75"/>
      <c r="HM37" s="84"/>
      <c r="HN37" s="80">
        <f>IF(HL37=0,0,HM37/(HL37/20))</f>
        <v>0</v>
      </c>
      <c r="HO37" s="84"/>
      <c r="HP37" s="80">
        <f>IF(HL37=0,0,HO37/(HL37/20))</f>
        <v>0</v>
      </c>
      <c r="HQ37" s="76"/>
      <c r="HR37" s="84"/>
      <c r="HS37" s="80">
        <f>IF(HQ37=0,0,HR37/(HQ37/20))</f>
        <v>0</v>
      </c>
      <c r="HT37" s="84"/>
      <c r="HU37" s="80">
        <f>IF(HQ37=0,0,HT37/(HQ37/20))</f>
        <v>0</v>
      </c>
      <c r="HV37" s="76"/>
      <c r="HW37" s="84"/>
      <c r="HX37" s="80">
        <f>IF(HV37=0,0,HW37/(HV37/20))</f>
        <v>0</v>
      </c>
      <c r="HY37" s="84"/>
      <c r="HZ37" s="80">
        <f>IF(HV37=0,0,HY37/(HV37/20))</f>
        <v>0</v>
      </c>
      <c r="IA37" s="76"/>
      <c r="IB37" s="84"/>
      <c r="IC37" s="80">
        <f>IF(IA37=0,0,IB37/(IA37/20))</f>
        <v>0</v>
      </c>
      <c r="ID37" s="84"/>
      <c r="IE37" s="85">
        <f>IF(IA37=0,0,ID37/(IA37/20))</f>
        <v>0</v>
      </c>
      <c r="IF37" s="1214" t="s">
        <v>186</v>
      </c>
      <c r="IG37" s="87"/>
    </row>
    <row r="38" spans="1:241" ht="25.5" hidden="1" x14ac:dyDescent="0.25">
      <c r="A38" s="63">
        <v>34</v>
      </c>
      <c r="B38" s="64" t="s">
        <v>187</v>
      </c>
      <c r="C38" s="65">
        <v>221592</v>
      </c>
      <c r="D38" s="66">
        <v>931843</v>
      </c>
      <c r="E38" s="67" t="s">
        <v>89</v>
      </c>
      <c r="F38" s="68" t="s">
        <v>185</v>
      </c>
      <c r="G38" s="90">
        <v>1</v>
      </c>
      <c r="H38" s="70">
        <v>0.05</v>
      </c>
      <c r="I38" s="71">
        <f>(30+35+35+25+33)/5</f>
        <v>31.6</v>
      </c>
      <c r="J38" s="72">
        <v>50</v>
      </c>
      <c r="K38" s="73">
        <f>J38*20</f>
        <v>1000</v>
      </c>
      <c r="L38" s="74">
        <f t="shared" si="1"/>
        <v>1000</v>
      </c>
      <c r="M38" s="75">
        <f t="shared" si="2"/>
        <v>5</v>
      </c>
      <c r="N38" s="76">
        <f t="shared" si="3"/>
        <v>37</v>
      </c>
      <c r="O38" s="77">
        <f t="shared" si="4"/>
        <v>0.1</v>
      </c>
      <c r="P38" s="78">
        <f t="shared" si="5"/>
        <v>0.74</v>
      </c>
      <c r="Q38" s="79"/>
      <c r="R38" s="75">
        <f t="shared" si="6"/>
        <v>780</v>
      </c>
      <c r="S38" s="76">
        <f t="shared" si="7"/>
        <v>1</v>
      </c>
      <c r="T38" s="80">
        <f>IF(R38=0,0,S38/(R38/20))</f>
        <v>2.564102564102564E-2</v>
      </c>
      <c r="U38" s="76">
        <f t="shared" si="9"/>
        <v>26</v>
      </c>
      <c r="V38" s="80">
        <f>IF(R38=0,0,U38/(R38/20))</f>
        <v>0.66666666666666663</v>
      </c>
      <c r="W38" s="76">
        <f t="shared" si="11"/>
        <v>220</v>
      </c>
      <c r="X38" s="76">
        <f t="shared" si="12"/>
        <v>4</v>
      </c>
      <c r="Y38" s="80">
        <f>IF(W38=0,0,X38/(W38/20))</f>
        <v>0.36363636363636365</v>
      </c>
      <c r="Z38" s="76">
        <f t="shared" si="14"/>
        <v>11</v>
      </c>
      <c r="AA38" s="80">
        <f>IF(W38=0,0,Z38/(W38/20))</f>
        <v>1</v>
      </c>
      <c r="AB38" s="76">
        <f t="shared" si="16"/>
        <v>0</v>
      </c>
      <c r="AC38" s="76">
        <f t="shared" si="17"/>
        <v>0</v>
      </c>
      <c r="AD38" s="80">
        <f>IF(AB38=0,0,AC38/(AB38/20))</f>
        <v>0</v>
      </c>
      <c r="AE38" s="76">
        <f t="shared" si="19"/>
        <v>0</v>
      </c>
      <c r="AF38" s="80">
        <f>IF(AB38=0,0,AE38/(AB38/20))</f>
        <v>0</v>
      </c>
      <c r="AG38" s="76">
        <f t="shared" si="21"/>
        <v>0</v>
      </c>
      <c r="AH38" s="76">
        <f t="shared" si="22"/>
        <v>0</v>
      </c>
      <c r="AI38" s="80">
        <f>IF(AG38=0,0,AH38/(AG38/20))</f>
        <v>0</v>
      </c>
      <c r="AJ38" s="76">
        <f t="shared" si="24"/>
        <v>0</v>
      </c>
      <c r="AK38" s="81">
        <f>IF(AG38=0,0,AJ38/(AG38/20))</f>
        <v>0</v>
      </c>
      <c r="AL38" s="79"/>
      <c r="AM38" s="75">
        <f t="shared" si="26"/>
        <v>360</v>
      </c>
      <c r="AN38" s="76">
        <f t="shared" si="27"/>
        <v>4</v>
      </c>
      <c r="AO38" s="80">
        <f>IF(AM38=0,0,AN38/(AM38/20))</f>
        <v>0.22222222222222221</v>
      </c>
      <c r="AP38" s="76">
        <f t="shared" si="29"/>
        <v>18</v>
      </c>
      <c r="AQ38" s="77">
        <f>IF(AM38=0,0,AP38/(AM38/20))</f>
        <v>1</v>
      </c>
      <c r="AR38" s="82">
        <f t="shared" si="31"/>
        <v>240</v>
      </c>
      <c r="AS38" s="76">
        <f t="shared" si="32"/>
        <v>0</v>
      </c>
      <c r="AT38" s="80">
        <f>IF(AR38=0,0,AS38/(AR38/20))</f>
        <v>0</v>
      </c>
      <c r="AU38" s="76">
        <f t="shared" si="34"/>
        <v>1</v>
      </c>
      <c r="AV38" s="77">
        <f>IF(AR38=0,0,AU38/(AR38/20))</f>
        <v>8.3333333333333329E-2</v>
      </c>
      <c r="AW38" s="82">
        <f t="shared" si="36"/>
        <v>0</v>
      </c>
      <c r="AX38" s="76">
        <f t="shared" si="37"/>
        <v>0</v>
      </c>
      <c r="AY38" s="80">
        <f>IF(AW38=0,0,AX38/(AW38/20))</f>
        <v>0</v>
      </c>
      <c r="AZ38" s="76">
        <f t="shared" si="39"/>
        <v>0</v>
      </c>
      <c r="BA38" s="77">
        <f>IF(AW38=0,0,AZ38/(AW38/20))</f>
        <v>0</v>
      </c>
      <c r="BB38" s="82">
        <f t="shared" si="41"/>
        <v>0</v>
      </c>
      <c r="BC38" s="76">
        <f t="shared" si="42"/>
        <v>0</v>
      </c>
      <c r="BD38" s="80">
        <f>IF(BB38=0,0,BC38/(BB38/20))</f>
        <v>0</v>
      </c>
      <c r="BE38" s="76">
        <f t="shared" si="44"/>
        <v>0</v>
      </c>
      <c r="BF38" s="77">
        <f>IF(BB38=0,0,BE38/(BB38/20))</f>
        <v>0</v>
      </c>
      <c r="BG38" s="82">
        <f t="shared" si="46"/>
        <v>400</v>
      </c>
      <c r="BH38" s="76">
        <f t="shared" si="47"/>
        <v>1</v>
      </c>
      <c r="BI38" s="80">
        <f>IF(BG38=0,0,BH38/(BG38/20))</f>
        <v>0.05</v>
      </c>
      <c r="BJ38" s="76">
        <f t="shared" si="49"/>
        <v>18</v>
      </c>
      <c r="BK38" s="77">
        <f>IF(BG38=0,0,BJ38/(BG38/20))</f>
        <v>0.9</v>
      </c>
      <c r="BL38" s="82">
        <f t="shared" si="51"/>
        <v>0</v>
      </c>
      <c r="BM38" s="76">
        <f t="shared" si="52"/>
        <v>0</v>
      </c>
      <c r="BN38" s="80">
        <f>IF(BL38=0,0,BM38/(BL38/20))</f>
        <v>0</v>
      </c>
      <c r="BO38" s="76">
        <f t="shared" si="54"/>
        <v>0</v>
      </c>
      <c r="BP38" s="77">
        <f>IF(BL38=0,0,BO38/(BL38/20))</f>
        <v>0</v>
      </c>
      <c r="BQ38" s="82">
        <f t="shared" si="56"/>
        <v>0</v>
      </c>
      <c r="BR38" s="76">
        <f t="shared" si="57"/>
        <v>0</v>
      </c>
      <c r="BS38" s="80">
        <f>IF(BQ38=0,0,BR38/(BQ38/20))</f>
        <v>0</v>
      </c>
      <c r="BT38" s="76">
        <f t="shared" si="59"/>
        <v>0</v>
      </c>
      <c r="BU38" s="77">
        <f>IF(BQ38=0,0,BT38/(BQ38/20))</f>
        <v>0</v>
      </c>
      <c r="BV38" s="82">
        <f t="shared" si="61"/>
        <v>0</v>
      </c>
      <c r="BW38" s="76">
        <f t="shared" si="62"/>
        <v>0</v>
      </c>
      <c r="BX38" s="80">
        <f>IF(BV38=0,0,BW38/(BV38/20))</f>
        <v>0</v>
      </c>
      <c r="BY38" s="76">
        <f t="shared" si="64"/>
        <v>0</v>
      </c>
      <c r="BZ38" s="81">
        <f>IF(BV38=0,0,BY38/(BV38/20))</f>
        <v>0</v>
      </c>
      <c r="CA38" s="79"/>
      <c r="CB38" s="75">
        <f>8*20</f>
        <v>160</v>
      </c>
      <c r="CC38" s="83">
        <v>0</v>
      </c>
      <c r="CD38" s="80">
        <f>IF(CB38=0,0,CC38/(CB38/20))</f>
        <v>0</v>
      </c>
      <c r="CE38" s="83">
        <v>8</v>
      </c>
      <c r="CF38" s="80">
        <f>IF(CB38=0,0,CE38/(CB38/20))</f>
        <v>1</v>
      </c>
      <c r="CG38" s="76">
        <f>10*20</f>
        <v>200</v>
      </c>
      <c r="CH38" s="83">
        <v>4</v>
      </c>
      <c r="CI38" s="80">
        <f>IF(CG38=0,0,CH38/(CG38/20))</f>
        <v>0.4</v>
      </c>
      <c r="CJ38" s="83">
        <v>10</v>
      </c>
      <c r="CK38" s="80">
        <f>IF(CG38=0,0,CJ38/(CG38/20))</f>
        <v>1</v>
      </c>
      <c r="CL38" s="76"/>
      <c r="CM38" s="84"/>
      <c r="CN38" s="80">
        <f>IF(CL38=0,0,CM38/(CL38/20))</f>
        <v>0</v>
      </c>
      <c r="CO38" s="84"/>
      <c r="CP38" s="80">
        <f>IF(CL38=0,0,CO38/(CL38/20))</f>
        <v>0</v>
      </c>
      <c r="CQ38" s="76"/>
      <c r="CR38" s="84"/>
      <c r="CS38" s="80">
        <f>IF(CQ38=0,0,CR38/(CQ38/20))</f>
        <v>0</v>
      </c>
      <c r="CT38" s="84"/>
      <c r="CU38" s="81">
        <f>IF(CQ38=0,0,CT38/(CQ38/20))</f>
        <v>0</v>
      </c>
      <c r="CV38" s="75">
        <f t="shared" si="245"/>
        <v>240</v>
      </c>
      <c r="CW38" s="83">
        <v>0</v>
      </c>
      <c r="CX38" s="80">
        <f>IF(CV38=0,0,CW38/(CV38/20))</f>
        <v>0</v>
      </c>
      <c r="CY38" s="83">
        <v>1</v>
      </c>
      <c r="CZ38" s="80">
        <f>IF(CV38=0,0,CY38/(CV38/20))</f>
        <v>8.3333333333333329E-2</v>
      </c>
      <c r="DA38" s="76"/>
      <c r="DB38" s="84"/>
      <c r="DC38" s="80">
        <f>IF(DA38=0,0,DB38/(DA38/20))</f>
        <v>0</v>
      </c>
      <c r="DD38" s="84"/>
      <c r="DE38" s="80">
        <f>IF(DA38=0,0,DD38/(DA38/20))</f>
        <v>0</v>
      </c>
      <c r="DF38" s="76"/>
      <c r="DG38" s="84"/>
      <c r="DH38" s="80">
        <f>IF(DF38=0,0,DG38/(DF38/20))</f>
        <v>0</v>
      </c>
      <c r="DI38" s="84"/>
      <c r="DJ38" s="80">
        <f>IF(DF38=0,0,DI38/(DF38/20))</f>
        <v>0</v>
      </c>
      <c r="DK38" s="76"/>
      <c r="DL38" s="84"/>
      <c r="DM38" s="80">
        <f>IF(DK38=0,0,DL38/(DK38/20))</f>
        <v>0</v>
      </c>
      <c r="DN38" s="84"/>
      <c r="DO38" s="81">
        <f>IF(DK38=0,0,DN38/(DK38/20))</f>
        <v>0</v>
      </c>
      <c r="DP38" s="75"/>
      <c r="DQ38" s="84"/>
      <c r="DR38" s="80">
        <f>IF(DP38=0,0,DQ38/(DP38/20))</f>
        <v>0</v>
      </c>
      <c r="DS38" s="84"/>
      <c r="DT38" s="80">
        <f>IF(DP38=0,0,DS38/(DP38/20))</f>
        <v>0</v>
      </c>
      <c r="DU38" s="76"/>
      <c r="DV38" s="84"/>
      <c r="DW38" s="80">
        <f>IF(DU38=0,0,DV38/(DU38/20))</f>
        <v>0</v>
      </c>
      <c r="DX38" s="84"/>
      <c r="DY38" s="80">
        <f>IF(DU38=0,0,DX38/(DU38/20))</f>
        <v>0</v>
      </c>
      <c r="DZ38" s="76"/>
      <c r="EA38" s="84"/>
      <c r="EB38" s="80">
        <f>IF(DZ38=0,0,EA38/(DZ38/20))</f>
        <v>0</v>
      </c>
      <c r="EC38" s="84"/>
      <c r="ED38" s="80">
        <f>IF(DZ38=0,0,EC38/(DZ38/20))</f>
        <v>0</v>
      </c>
      <c r="EE38" s="76"/>
      <c r="EF38" s="84"/>
      <c r="EG38" s="80">
        <f>IF(EE38=0,0,EF38/(EE38/20))</f>
        <v>0</v>
      </c>
      <c r="EH38" s="84"/>
      <c r="EI38" s="81">
        <f>IF(EE38=0,0,EH38/(EE38/20))</f>
        <v>0</v>
      </c>
      <c r="EJ38" s="75"/>
      <c r="EK38" s="84"/>
      <c r="EL38" s="80">
        <f>IF(EJ38=0,0,EK38/(EJ38/20))</f>
        <v>0</v>
      </c>
      <c r="EM38" s="84"/>
      <c r="EN38" s="80">
        <f>IF(EJ38=0,0,EM38/(EJ38/20))</f>
        <v>0</v>
      </c>
      <c r="EO38" s="76"/>
      <c r="EP38" s="84"/>
      <c r="EQ38" s="80">
        <f>IF(EO38=0,0,EP38/(EO38/20))</f>
        <v>0</v>
      </c>
      <c r="ER38" s="84"/>
      <c r="ES38" s="80">
        <f>IF(EO38=0,0,ER38/(EO38/20))</f>
        <v>0</v>
      </c>
      <c r="ET38" s="76"/>
      <c r="EU38" s="84"/>
      <c r="EV38" s="80">
        <f>IF(ET38=0,0,EU38/(ET38/20))</f>
        <v>0</v>
      </c>
      <c r="EW38" s="84"/>
      <c r="EX38" s="80">
        <f>IF(ET38=0,0,EW38/(ET38/20))</f>
        <v>0</v>
      </c>
      <c r="EY38" s="76"/>
      <c r="EZ38" s="84"/>
      <c r="FA38" s="80">
        <f>IF(EY38=0,0,EZ38/(EY38/20))</f>
        <v>0</v>
      </c>
      <c r="FB38" s="84"/>
      <c r="FC38" s="81">
        <f>IF(EY38=0,0,FB38/(EY38/20))</f>
        <v>0</v>
      </c>
      <c r="FD38" s="75">
        <f>19*20</f>
        <v>380</v>
      </c>
      <c r="FE38" s="83">
        <v>1</v>
      </c>
      <c r="FF38" s="80">
        <f>IF(FD38=0,0,FE38/(FD38/20))</f>
        <v>5.2631578947368418E-2</v>
      </c>
      <c r="FG38" s="83">
        <v>17</v>
      </c>
      <c r="FH38" s="80">
        <f>IF(FD38=0,0,FG38/(FD38/20))</f>
        <v>0.89473684210526316</v>
      </c>
      <c r="FI38" s="76">
        <f>1*20</f>
        <v>20</v>
      </c>
      <c r="FJ38" s="83">
        <v>0</v>
      </c>
      <c r="FK38" s="80">
        <f>IF(FI38=0,0,FJ38/(FI38/20))</f>
        <v>0</v>
      </c>
      <c r="FL38" s="83">
        <v>1</v>
      </c>
      <c r="FM38" s="80">
        <f>IF(FI38=0,0,FL38/(FI38/20))</f>
        <v>1</v>
      </c>
      <c r="FN38" s="76"/>
      <c r="FO38" s="84"/>
      <c r="FP38" s="80">
        <f>IF(FN38=0,0,FO38/(FN38/20))</f>
        <v>0</v>
      </c>
      <c r="FQ38" s="84"/>
      <c r="FR38" s="80">
        <f>IF(FN38=0,0,FQ38/(FN38/20))</f>
        <v>0</v>
      </c>
      <c r="FS38" s="76"/>
      <c r="FT38" s="84"/>
      <c r="FU38" s="80">
        <f>IF(FS38=0,0,FT38/(FS38/20))</f>
        <v>0</v>
      </c>
      <c r="FV38" s="84"/>
      <c r="FW38" s="81">
        <f>IF(FS38=0,0,FV38/(FS38/20))</f>
        <v>0</v>
      </c>
      <c r="FX38" s="75"/>
      <c r="FY38" s="84"/>
      <c r="FZ38" s="80">
        <f>IF(FX38=0,0,FY38/(FX38/20))</f>
        <v>0</v>
      </c>
      <c r="GA38" s="84"/>
      <c r="GB38" s="80">
        <f>IF(FX38=0,0,GA38/(FX38/20))</f>
        <v>0</v>
      </c>
      <c r="GC38" s="76"/>
      <c r="GD38" s="84"/>
      <c r="GE38" s="80">
        <f>IF(GC38=0,0,GD38/(GC38/20))</f>
        <v>0</v>
      </c>
      <c r="GF38" s="84"/>
      <c r="GG38" s="80">
        <f>IF(GC38=0,0,GF38/(GC38/20))</f>
        <v>0</v>
      </c>
      <c r="GH38" s="76"/>
      <c r="GI38" s="84"/>
      <c r="GJ38" s="80">
        <f>IF(GH38=0,0,GI38/(GH38/20))</f>
        <v>0</v>
      </c>
      <c r="GK38" s="84"/>
      <c r="GL38" s="80">
        <f>IF(GH38=0,0,GK38/(GH38/20))</f>
        <v>0</v>
      </c>
      <c r="GM38" s="76"/>
      <c r="GN38" s="84"/>
      <c r="GO38" s="80">
        <f>IF(GM38=0,0,GN38/(GM38/20))</f>
        <v>0</v>
      </c>
      <c r="GP38" s="84"/>
      <c r="GQ38" s="81">
        <f>IF(GM38=0,0,GP38/(GM38/20))</f>
        <v>0</v>
      </c>
      <c r="GR38" s="75"/>
      <c r="GS38" s="84"/>
      <c r="GT38" s="80">
        <f>IF(GR38=0,0,GS38/(GR38/20))</f>
        <v>0</v>
      </c>
      <c r="GU38" s="84"/>
      <c r="GV38" s="80">
        <f>IF(GR38=0,0,GU38/(GR38/20))</f>
        <v>0</v>
      </c>
      <c r="GW38" s="76"/>
      <c r="GX38" s="84"/>
      <c r="GY38" s="80">
        <f>IF(GW38=0,0,GX38/(GW38/20))</f>
        <v>0</v>
      </c>
      <c r="GZ38" s="84"/>
      <c r="HA38" s="77">
        <f>IF(GW38=0,0,GZ38/(GW38/20))</f>
        <v>0</v>
      </c>
      <c r="HB38" s="82"/>
      <c r="HC38" s="84"/>
      <c r="HD38" s="80">
        <f>IF(HB38=0,0,HC38/(HB38/20))</f>
        <v>0</v>
      </c>
      <c r="HE38" s="84"/>
      <c r="HF38" s="80">
        <f>IF(HB38=0,0,HE38/(HB38/20))</f>
        <v>0</v>
      </c>
      <c r="HG38" s="76"/>
      <c r="HH38" s="84"/>
      <c r="HI38" s="80">
        <f>IF(HG38=0,0,HH38/(HG38/20))</f>
        <v>0</v>
      </c>
      <c r="HJ38" s="84"/>
      <c r="HK38" s="81">
        <f>IF(HG38=0,0,HJ38/(HG38/20))</f>
        <v>0</v>
      </c>
      <c r="HL38" s="75"/>
      <c r="HM38" s="84"/>
      <c r="HN38" s="80">
        <f>IF(HL38=0,0,HM38/(HL38/20))</f>
        <v>0</v>
      </c>
      <c r="HO38" s="84"/>
      <c r="HP38" s="80">
        <f>IF(HL38=0,0,HO38/(HL38/20))</f>
        <v>0</v>
      </c>
      <c r="HQ38" s="76"/>
      <c r="HR38" s="84"/>
      <c r="HS38" s="80">
        <f>IF(HQ38=0,0,HR38/(HQ38/20))</f>
        <v>0</v>
      </c>
      <c r="HT38" s="84"/>
      <c r="HU38" s="80">
        <f>IF(HQ38=0,0,HT38/(HQ38/20))</f>
        <v>0</v>
      </c>
      <c r="HV38" s="76"/>
      <c r="HW38" s="84"/>
      <c r="HX38" s="80">
        <f>IF(HV38=0,0,HW38/(HV38/20))</f>
        <v>0</v>
      </c>
      <c r="HY38" s="84"/>
      <c r="HZ38" s="80">
        <f>IF(HV38=0,0,HY38/(HV38/20))</f>
        <v>0</v>
      </c>
      <c r="IA38" s="76"/>
      <c r="IB38" s="84"/>
      <c r="IC38" s="80">
        <f>IF(IA38=0,0,IB38/(IA38/20))</f>
        <v>0</v>
      </c>
      <c r="ID38" s="84"/>
      <c r="IE38" s="85">
        <f>IF(IA38=0,0,ID38/(IA38/20))</f>
        <v>0</v>
      </c>
      <c r="IF38" s="1214" t="s">
        <v>188</v>
      </c>
      <c r="IG38" s="87"/>
    </row>
    <row r="39" spans="1:241" ht="51" hidden="1" x14ac:dyDescent="0.25">
      <c r="A39" s="63">
        <v>35</v>
      </c>
      <c r="B39" s="64" t="s">
        <v>189</v>
      </c>
      <c r="C39" s="65">
        <v>221779</v>
      </c>
      <c r="D39" s="66">
        <v>931841</v>
      </c>
      <c r="E39" s="67" t="s">
        <v>89</v>
      </c>
      <c r="F39" s="88" t="s">
        <v>190</v>
      </c>
      <c r="G39" s="89">
        <v>6</v>
      </c>
      <c r="H39" s="70">
        <v>0.45</v>
      </c>
      <c r="I39" s="71">
        <f>(45+40+45+45+60)/5</f>
        <v>47</v>
      </c>
      <c r="J39" s="72">
        <v>75</v>
      </c>
      <c r="K39" s="73">
        <f>J39*20</f>
        <v>1500</v>
      </c>
      <c r="L39" s="74">
        <f t="shared" si="1"/>
        <v>1500</v>
      </c>
      <c r="M39" s="75">
        <f t="shared" si="2"/>
        <v>3</v>
      </c>
      <c r="N39" s="76">
        <f t="shared" si="3"/>
        <v>42</v>
      </c>
      <c r="O39" s="77">
        <f t="shared" si="4"/>
        <v>0.04</v>
      </c>
      <c r="P39" s="78">
        <f t="shared" si="5"/>
        <v>0.56000000000000005</v>
      </c>
      <c r="Q39" s="79"/>
      <c r="R39" s="75">
        <f t="shared" si="6"/>
        <v>1280</v>
      </c>
      <c r="S39" s="76">
        <f t="shared" si="7"/>
        <v>1</v>
      </c>
      <c r="T39" s="80">
        <f>IF(R39=0,0,S39/(R39/20))</f>
        <v>1.5625E-2</v>
      </c>
      <c r="U39" s="76">
        <f t="shared" si="9"/>
        <v>31</v>
      </c>
      <c r="V39" s="80">
        <f>IF(R39=0,0,U39/(R39/20))</f>
        <v>0.484375</v>
      </c>
      <c r="W39" s="76">
        <f t="shared" si="11"/>
        <v>220</v>
      </c>
      <c r="X39" s="76">
        <f t="shared" si="12"/>
        <v>2</v>
      </c>
      <c r="Y39" s="80">
        <f>IF(W39=0,0,X39/(W39/20))</f>
        <v>0.18181818181818182</v>
      </c>
      <c r="Z39" s="76">
        <f t="shared" si="14"/>
        <v>11</v>
      </c>
      <c r="AA39" s="80">
        <f>IF(W39=0,0,Z39/(W39/20))</f>
        <v>1</v>
      </c>
      <c r="AB39" s="76">
        <f t="shared" si="16"/>
        <v>0</v>
      </c>
      <c r="AC39" s="76">
        <f t="shared" si="17"/>
        <v>0</v>
      </c>
      <c r="AD39" s="80">
        <f>IF(AB39=0,0,AC39/(AB39/20))</f>
        <v>0</v>
      </c>
      <c r="AE39" s="76">
        <f t="shared" si="19"/>
        <v>0</v>
      </c>
      <c r="AF39" s="80">
        <f>IF(AB39=0,0,AE39/(AB39/20))</f>
        <v>0</v>
      </c>
      <c r="AG39" s="76">
        <f t="shared" si="21"/>
        <v>0</v>
      </c>
      <c r="AH39" s="76">
        <f t="shared" si="22"/>
        <v>0</v>
      </c>
      <c r="AI39" s="80">
        <f>IF(AG39=0,0,AH39/(AG39/20))</f>
        <v>0</v>
      </c>
      <c r="AJ39" s="76">
        <f t="shared" si="24"/>
        <v>0</v>
      </c>
      <c r="AK39" s="81">
        <f>IF(AG39=0,0,AJ39/(AG39/20))</f>
        <v>0</v>
      </c>
      <c r="AL39" s="79"/>
      <c r="AM39" s="75">
        <f t="shared" si="26"/>
        <v>1400</v>
      </c>
      <c r="AN39" s="76">
        <f t="shared" si="27"/>
        <v>3</v>
      </c>
      <c r="AO39" s="80">
        <f>IF(AM39=0,0,AN39/(AM39/20))</f>
        <v>4.2857142857142858E-2</v>
      </c>
      <c r="AP39" s="76">
        <f t="shared" si="29"/>
        <v>39</v>
      </c>
      <c r="AQ39" s="77">
        <f>IF(AM39=0,0,AP39/(AM39/20))</f>
        <v>0.55714285714285716</v>
      </c>
      <c r="AR39" s="82">
        <f t="shared" si="31"/>
        <v>20</v>
      </c>
      <c r="AS39" s="76">
        <f t="shared" si="32"/>
        <v>0</v>
      </c>
      <c r="AT39" s="80">
        <f>IF(AR39=0,0,AS39/(AR39/20))</f>
        <v>0</v>
      </c>
      <c r="AU39" s="76">
        <f t="shared" si="34"/>
        <v>1</v>
      </c>
      <c r="AV39" s="77">
        <f>IF(AR39=0,0,AU39/(AR39/20))</f>
        <v>1</v>
      </c>
      <c r="AW39" s="82">
        <f t="shared" si="36"/>
        <v>0</v>
      </c>
      <c r="AX39" s="76">
        <f t="shared" si="37"/>
        <v>0</v>
      </c>
      <c r="AY39" s="80">
        <f>IF(AW39=0,0,AX39/(AW39/20))</f>
        <v>0</v>
      </c>
      <c r="AZ39" s="76">
        <f t="shared" si="39"/>
        <v>0</v>
      </c>
      <c r="BA39" s="77">
        <f>IF(AW39=0,0,AZ39/(AW39/20))</f>
        <v>0</v>
      </c>
      <c r="BB39" s="82">
        <f t="shared" si="41"/>
        <v>0</v>
      </c>
      <c r="BC39" s="76">
        <f t="shared" si="42"/>
        <v>0</v>
      </c>
      <c r="BD39" s="80">
        <f>IF(BB39=0,0,BC39/(BB39/20))</f>
        <v>0</v>
      </c>
      <c r="BE39" s="76">
        <f t="shared" si="44"/>
        <v>0</v>
      </c>
      <c r="BF39" s="77">
        <f>IF(BB39=0,0,BE39/(BB39/20))</f>
        <v>0</v>
      </c>
      <c r="BG39" s="82">
        <f t="shared" si="46"/>
        <v>80</v>
      </c>
      <c r="BH39" s="76">
        <f t="shared" si="47"/>
        <v>0</v>
      </c>
      <c r="BI39" s="80">
        <f>IF(BG39=0,0,BH39/(BG39/20))</f>
        <v>0</v>
      </c>
      <c r="BJ39" s="76">
        <f t="shared" si="49"/>
        <v>2</v>
      </c>
      <c r="BK39" s="77">
        <f>IF(BG39=0,0,BJ39/(BG39/20))</f>
        <v>0.5</v>
      </c>
      <c r="BL39" s="82">
        <f t="shared" si="51"/>
        <v>0</v>
      </c>
      <c r="BM39" s="76">
        <f t="shared" si="52"/>
        <v>0</v>
      </c>
      <c r="BN39" s="80">
        <f>IF(BL39=0,0,BM39/(BL39/20))</f>
        <v>0</v>
      </c>
      <c r="BO39" s="76">
        <f t="shared" si="54"/>
        <v>0</v>
      </c>
      <c r="BP39" s="77">
        <f>IF(BL39=0,0,BO39/(BL39/20))</f>
        <v>0</v>
      </c>
      <c r="BQ39" s="82">
        <f t="shared" si="56"/>
        <v>0</v>
      </c>
      <c r="BR39" s="76">
        <f t="shared" si="57"/>
        <v>0</v>
      </c>
      <c r="BS39" s="80">
        <f>IF(BQ39=0,0,BR39/(BQ39/20))</f>
        <v>0</v>
      </c>
      <c r="BT39" s="76">
        <f t="shared" si="59"/>
        <v>0</v>
      </c>
      <c r="BU39" s="77">
        <f>IF(BQ39=0,0,BT39/(BQ39/20))</f>
        <v>0</v>
      </c>
      <c r="BV39" s="82">
        <f t="shared" si="61"/>
        <v>0</v>
      </c>
      <c r="BW39" s="76">
        <f t="shared" si="62"/>
        <v>0</v>
      </c>
      <c r="BX39" s="80">
        <f>IF(BV39=0,0,BW39/(BV39/20))</f>
        <v>0</v>
      </c>
      <c r="BY39" s="76">
        <f t="shared" si="64"/>
        <v>0</v>
      </c>
      <c r="BZ39" s="81">
        <f>IF(BV39=0,0,BY39/(BV39/20))</f>
        <v>0</v>
      </c>
      <c r="CA39" s="79"/>
      <c r="CB39" s="75">
        <f t="shared" ref="CB39:FD51" si="252">59*20</f>
        <v>1180</v>
      </c>
      <c r="CC39" s="83">
        <v>1</v>
      </c>
      <c r="CD39" s="80">
        <f>IF(CB39=0,0,CC39/(CB39/20))</f>
        <v>1.6949152542372881E-2</v>
      </c>
      <c r="CE39" s="83">
        <v>28</v>
      </c>
      <c r="CF39" s="80">
        <f>IF(CB39=0,0,CE39/(CB39/20))</f>
        <v>0.47457627118644069</v>
      </c>
      <c r="CG39" s="76">
        <f t="shared" si="142"/>
        <v>220</v>
      </c>
      <c r="CH39" s="83">
        <v>2</v>
      </c>
      <c r="CI39" s="80">
        <f>IF(CG39=0,0,CH39/(CG39/20))</f>
        <v>0.18181818181818182</v>
      </c>
      <c r="CJ39" s="83">
        <v>11</v>
      </c>
      <c r="CK39" s="80">
        <f>IF(CG39=0,0,CJ39/(CG39/20))</f>
        <v>1</v>
      </c>
      <c r="CL39" s="76"/>
      <c r="CM39" s="84"/>
      <c r="CN39" s="80">
        <f>IF(CL39=0,0,CM39/(CL39/20))</f>
        <v>0</v>
      </c>
      <c r="CO39" s="84"/>
      <c r="CP39" s="80">
        <f>IF(CL39=0,0,CO39/(CL39/20))</f>
        <v>0</v>
      </c>
      <c r="CQ39" s="76"/>
      <c r="CR39" s="84"/>
      <c r="CS39" s="80">
        <f>IF(CQ39=0,0,CR39/(CQ39/20))</f>
        <v>0</v>
      </c>
      <c r="CT39" s="84"/>
      <c r="CU39" s="81">
        <f>IF(CQ39=0,0,CT39/(CQ39/20))</f>
        <v>0</v>
      </c>
      <c r="CV39" s="75">
        <f>1*20</f>
        <v>20</v>
      </c>
      <c r="CW39" s="83">
        <v>0</v>
      </c>
      <c r="CX39" s="80">
        <f>IF(CV39=0,0,CW39/(CV39/20))</f>
        <v>0</v>
      </c>
      <c r="CY39" s="83">
        <v>1</v>
      </c>
      <c r="CZ39" s="80">
        <f>IF(CV39=0,0,CY39/(CV39/20))</f>
        <v>1</v>
      </c>
      <c r="DA39" s="76"/>
      <c r="DB39" s="84"/>
      <c r="DC39" s="80">
        <f>IF(DA39=0,0,DB39/(DA39/20))</f>
        <v>0</v>
      </c>
      <c r="DD39" s="84"/>
      <c r="DE39" s="80">
        <f>IF(DA39=0,0,DD39/(DA39/20))</f>
        <v>0</v>
      </c>
      <c r="DF39" s="76"/>
      <c r="DG39" s="84"/>
      <c r="DH39" s="80">
        <f>IF(DF39=0,0,DG39/(DF39/20))</f>
        <v>0</v>
      </c>
      <c r="DI39" s="84"/>
      <c r="DJ39" s="80">
        <f>IF(DF39=0,0,DI39/(DF39/20))</f>
        <v>0</v>
      </c>
      <c r="DK39" s="76"/>
      <c r="DL39" s="84"/>
      <c r="DM39" s="80">
        <f>IF(DK39=0,0,DL39/(DK39/20))</f>
        <v>0</v>
      </c>
      <c r="DN39" s="84"/>
      <c r="DO39" s="81">
        <f>IF(DK39=0,0,DN39/(DK39/20))</f>
        <v>0</v>
      </c>
      <c r="DP39" s="75"/>
      <c r="DQ39" s="84"/>
      <c r="DR39" s="80">
        <f>IF(DP39=0,0,DQ39/(DP39/20))</f>
        <v>0</v>
      </c>
      <c r="DS39" s="84"/>
      <c r="DT39" s="80">
        <f>IF(DP39=0,0,DS39/(DP39/20))</f>
        <v>0</v>
      </c>
      <c r="DU39" s="76"/>
      <c r="DV39" s="84"/>
      <c r="DW39" s="80">
        <f>IF(DU39=0,0,DV39/(DU39/20))</f>
        <v>0</v>
      </c>
      <c r="DX39" s="84"/>
      <c r="DY39" s="80">
        <f>IF(DU39=0,0,DX39/(DU39/20))</f>
        <v>0</v>
      </c>
      <c r="DZ39" s="76"/>
      <c r="EA39" s="84"/>
      <c r="EB39" s="80">
        <f>IF(DZ39=0,0,EA39/(DZ39/20))</f>
        <v>0</v>
      </c>
      <c r="EC39" s="84"/>
      <c r="ED39" s="80">
        <f>IF(DZ39=0,0,EC39/(DZ39/20))</f>
        <v>0</v>
      </c>
      <c r="EE39" s="76"/>
      <c r="EF39" s="84"/>
      <c r="EG39" s="80">
        <f>IF(EE39=0,0,EF39/(EE39/20))</f>
        <v>0</v>
      </c>
      <c r="EH39" s="84"/>
      <c r="EI39" s="81">
        <f>IF(EE39=0,0,EH39/(EE39/20))</f>
        <v>0</v>
      </c>
      <c r="EJ39" s="75"/>
      <c r="EK39" s="84"/>
      <c r="EL39" s="80">
        <f>IF(EJ39=0,0,EK39/(EJ39/20))</f>
        <v>0</v>
      </c>
      <c r="EM39" s="84"/>
      <c r="EN39" s="80">
        <f>IF(EJ39=0,0,EM39/(EJ39/20))</f>
        <v>0</v>
      </c>
      <c r="EO39" s="76"/>
      <c r="EP39" s="84"/>
      <c r="EQ39" s="80">
        <f>IF(EO39=0,0,EP39/(EO39/20))</f>
        <v>0</v>
      </c>
      <c r="ER39" s="84"/>
      <c r="ES39" s="80">
        <f>IF(EO39=0,0,ER39/(EO39/20))</f>
        <v>0</v>
      </c>
      <c r="ET39" s="76"/>
      <c r="EU39" s="84"/>
      <c r="EV39" s="80">
        <f>IF(ET39=0,0,EU39/(ET39/20))</f>
        <v>0</v>
      </c>
      <c r="EW39" s="84"/>
      <c r="EX39" s="80">
        <f>IF(ET39=0,0,EW39/(ET39/20))</f>
        <v>0</v>
      </c>
      <c r="EY39" s="76"/>
      <c r="EZ39" s="84"/>
      <c r="FA39" s="80">
        <f>IF(EY39=0,0,EZ39/(EY39/20))</f>
        <v>0</v>
      </c>
      <c r="FB39" s="84"/>
      <c r="FC39" s="81">
        <f>IF(EY39=0,0,FB39/(EY39/20))</f>
        <v>0</v>
      </c>
      <c r="FD39" s="75">
        <f t="shared" si="242"/>
        <v>80</v>
      </c>
      <c r="FE39" s="83">
        <v>0</v>
      </c>
      <c r="FF39" s="80">
        <f>IF(FD39=0,0,FE39/(FD39/20))</f>
        <v>0</v>
      </c>
      <c r="FG39" s="83">
        <v>2</v>
      </c>
      <c r="FH39" s="80">
        <f>IF(FD39=0,0,FG39/(FD39/20))</f>
        <v>0.5</v>
      </c>
      <c r="FI39" s="76"/>
      <c r="FJ39" s="84"/>
      <c r="FK39" s="80">
        <f>IF(FI39=0,0,FJ39/(FI39/20))</f>
        <v>0</v>
      </c>
      <c r="FL39" s="84"/>
      <c r="FM39" s="80">
        <f>IF(FI39=0,0,FL39/(FI39/20))</f>
        <v>0</v>
      </c>
      <c r="FN39" s="76"/>
      <c r="FO39" s="84"/>
      <c r="FP39" s="80">
        <f>IF(FN39=0,0,FO39/(FN39/20))</f>
        <v>0</v>
      </c>
      <c r="FQ39" s="84"/>
      <c r="FR39" s="80">
        <f>IF(FN39=0,0,FQ39/(FN39/20))</f>
        <v>0</v>
      </c>
      <c r="FS39" s="76"/>
      <c r="FT39" s="84"/>
      <c r="FU39" s="80">
        <f>IF(FS39=0,0,FT39/(FS39/20))</f>
        <v>0</v>
      </c>
      <c r="FV39" s="84"/>
      <c r="FW39" s="81">
        <f>IF(FS39=0,0,FV39/(FS39/20))</f>
        <v>0</v>
      </c>
      <c r="FX39" s="75"/>
      <c r="FY39" s="84"/>
      <c r="FZ39" s="80">
        <f>IF(FX39=0,0,FY39/(FX39/20))</f>
        <v>0</v>
      </c>
      <c r="GA39" s="84"/>
      <c r="GB39" s="80">
        <f>IF(FX39=0,0,GA39/(FX39/20))</f>
        <v>0</v>
      </c>
      <c r="GC39" s="76"/>
      <c r="GD39" s="84"/>
      <c r="GE39" s="80">
        <f>IF(GC39=0,0,GD39/(GC39/20))</f>
        <v>0</v>
      </c>
      <c r="GF39" s="84"/>
      <c r="GG39" s="80">
        <f>IF(GC39=0,0,GF39/(GC39/20))</f>
        <v>0</v>
      </c>
      <c r="GH39" s="76"/>
      <c r="GI39" s="84"/>
      <c r="GJ39" s="80">
        <f>IF(GH39=0,0,GI39/(GH39/20))</f>
        <v>0</v>
      </c>
      <c r="GK39" s="84"/>
      <c r="GL39" s="80">
        <f>IF(GH39=0,0,GK39/(GH39/20))</f>
        <v>0</v>
      </c>
      <c r="GM39" s="76"/>
      <c r="GN39" s="84"/>
      <c r="GO39" s="80">
        <f>IF(GM39=0,0,GN39/(GM39/20))</f>
        <v>0</v>
      </c>
      <c r="GP39" s="84"/>
      <c r="GQ39" s="81">
        <f>IF(GM39=0,0,GP39/(GM39/20))</f>
        <v>0</v>
      </c>
      <c r="GR39" s="75"/>
      <c r="GS39" s="84"/>
      <c r="GT39" s="80">
        <f>IF(GR39=0,0,GS39/(GR39/20))</f>
        <v>0</v>
      </c>
      <c r="GU39" s="84"/>
      <c r="GV39" s="80">
        <f>IF(GR39=0,0,GU39/(GR39/20))</f>
        <v>0</v>
      </c>
      <c r="GW39" s="76"/>
      <c r="GX39" s="84"/>
      <c r="GY39" s="80">
        <f>IF(GW39=0,0,GX39/(GW39/20))</f>
        <v>0</v>
      </c>
      <c r="GZ39" s="84"/>
      <c r="HA39" s="77">
        <f>IF(GW39=0,0,GZ39/(GW39/20))</f>
        <v>0</v>
      </c>
      <c r="HB39" s="82"/>
      <c r="HC39" s="84"/>
      <c r="HD39" s="80">
        <f>IF(HB39=0,0,HC39/(HB39/20))</f>
        <v>0</v>
      </c>
      <c r="HE39" s="84"/>
      <c r="HF39" s="80">
        <f>IF(HB39=0,0,HE39/(HB39/20))</f>
        <v>0</v>
      </c>
      <c r="HG39" s="76"/>
      <c r="HH39" s="84"/>
      <c r="HI39" s="80">
        <f>IF(HG39=0,0,HH39/(HG39/20))</f>
        <v>0</v>
      </c>
      <c r="HJ39" s="84"/>
      <c r="HK39" s="81">
        <f>IF(HG39=0,0,HJ39/(HG39/20))</f>
        <v>0</v>
      </c>
      <c r="HL39" s="75"/>
      <c r="HM39" s="84"/>
      <c r="HN39" s="80">
        <f>IF(HL39=0,0,HM39/(HL39/20))</f>
        <v>0</v>
      </c>
      <c r="HO39" s="84"/>
      <c r="HP39" s="80">
        <f>IF(HL39=0,0,HO39/(HL39/20))</f>
        <v>0</v>
      </c>
      <c r="HQ39" s="76"/>
      <c r="HR39" s="84"/>
      <c r="HS39" s="80">
        <f>IF(HQ39=0,0,HR39/(HQ39/20))</f>
        <v>0</v>
      </c>
      <c r="HT39" s="84"/>
      <c r="HU39" s="80">
        <f>IF(HQ39=0,0,HT39/(HQ39/20))</f>
        <v>0</v>
      </c>
      <c r="HV39" s="76"/>
      <c r="HW39" s="84"/>
      <c r="HX39" s="80">
        <f>IF(HV39=0,0,HW39/(HV39/20))</f>
        <v>0</v>
      </c>
      <c r="HY39" s="84"/>
      <c r="HZ39" s="80">
        <f>IF(HV39=0,0,HY39/(HV39/20))</f>
        <v>0</v>
      </c>
      <c r="IA39" s="76"/>
      <c r="IB39" s="84"/>
      <c r="IC39" s="80">
        <f>IF(IA39=0,0,IB39/(IA39/20))</f>
        <v>0</v>
      </c>
      <c r="ID39" s="84"/>
      <c r="IE39" s="85">
        <f>IF(IA39=0,0,ID39/(IA39/20))</f>
        <v>0</v>
      </c>
      <c r="IF39" s="1214" t="s">
        <v>191</v>
      </c>
      <c r="IG39" s="87"/>
    </row>
    <row r="40" spans="1:241" hidden="1" x14ac:dyDescent="0.25">
      <c r="A40" s="63">
        <v>36</v>
      </c>
      <c r="B40" s="185"/>
      <c r="C40" s="1336" t="s">
        <v>192</v>
      </c>
      <c r="D40" s="1337"/>
      <c r="E40" s="188"/>
      <c r="F40" s="189"/>
      <c r="G40" s="190"/>
      <c r="H40" s="70"/>
      <c r="I40" s="191"/>
      <c r="J40" s="192"/>
      <c r="K40" s="193"/>
      <c r="L40" s="194"/>
      <c r="M40" s="75"/>
      <c r="N40" s="76"/>
      <c r="O40" s="77"/>
      <c r="P40" s="78"/>
      <c r="Q40" s="79"/>
      <c r="R40" s="152"/>
      <c r="S40" s="122"/>
      <c r="T40" s="80"/>
      <c r="U40" s="122"/>
      <c r="V40" s="80"/>
      <c r="W40" s="122"/>
      <c r="X40" s="122"/>
      <c r="Y40" s="80"/>
      <c r="Z40" s="122"/>
      <c r="AA40" s="80"/>
      <c r="AB40" s="122"/>
      <c r="AC40" s="122"/>
      <c r="AD40" s="80"/>
      <c r="AE40" s="122"/>
      <c r="AF40" s="80"/>
      <c r="AG40" s="122"/>
      <c r="AH40" s="122"/>
      <c r="AI40" s="80"/>
      <c r="AJ40" s="122"/>
      <c r="AK40" s="81"/>
      <c r="AL40" s="79"/>
      <c r="AM40" s="152"/>
      <c r="AN40" s="122"/>
      <c r="AO40" s="80"/>
      <c r="AP40" s="122"/>
      <c r="AQ40" s="77"/>
      <c r="AR40" s="195"/>
      <c r="AS40" s="122"/>
      <c r="AT40" s="80"/>
      <c r="AU40" s="122"/>
      <c r="AV40" s="77"/>
      <c r="AW40" s="195"/>
      <c r="AX40" s="122"/>
      <c r="AY40" s="80"/>
      <c r="AZ40" s="122"/>
      <c r="BA40" s="77"/>
      <c r="BB40" s="195"/>
      <c r="BC40" s="122"/>
      <c r="BD40" s="80"/>
      <c r="BE40" s="122"/>
      <c r="BF40" s="77"/>
      <c r="BG40" s="195"/>
      <c r="BH40" s="122"/>
      <c r="BI40" s="80"/>
      <c r="BJ40" s="122"/>
      <c r="BK40" s="77"/>
      <c r="BL40" s="195"/>
      <c r="BM40" s="122"/>
      <c r="BN40" s="80"/>
      <c r="BO40" s="122"/>
      <c r="BP40" s="77"/>
      <c r="BQ40" s="195"/>
      <c r="BR40" s="122"/>
      <c r="BS40" s="80"/>
      <c r="BT40" s="122"/>
      <c r="BU40" s="77"/>
      <c r="BV40" s="195"/>
      <c r="BW40" s="122"/>
      <c r="BX40" s="80"/>
      <c r="BY40" s="122"/>
      <c r="BZ40" s="81"/>
      <c r="CA40" s="79"/>
      <c r="CB40" s="152"/>
      <c r="CC40" s="84"/>
      <c r="CD40" s="80"/>
      <c r="CE40" s="84"/>
      <c r="CF40" s="80"/>
      <c r="CG40" s="122"/>
      <c r="CH40" s="84"/>
      <c r="CI40" s="80"/>
      <c r="CJ40" s="84"/>
      <c r="CK40" s="80"/>
      <c r="CL40" s="122"/>
      <c r="CM40" s="84"/>
      <c r="CN40" s="80"/>
      <c r="CO40" s="84"/>
      <c r="CP40" s="80"/>
      <c r="CQ40" s="122"/>
      <c r="CR40" s="84"/>
      <c r="CS40" s="80"/>
      <c r="CT40" s="84"/>
      <c r="CU40" s="81"/>
      <c r="CV40" s="152"/>
      <c r="CW40" s="84"/>
      <c r="CX40" s="80"/>
      <c r="CY40" s="84"/>
      <c r="CZ40" s="80"/>
      <c r="DA40" s="122"/>
      <c r="DB40" s="84"/>
      <c r="DC40" s="80"/>
      <c r="DD40" s="84"/>
      <c r="DE40" s="80"/>
      <c r="DF40" s="122"/>
      <c r="DG40" s="84"/>
      <c r="DH40" s="80"/>
      <c r="DI40" s="84"/>
      <c r="DJ40" s="80"/>
      <c r="DK40" s="122"/>
      <c r="DL40" s="84"/>
      <c r="DM40" s="80"/>
      <c r="DN40" s="84"/>
      <c r="DO40" s="81"/>
      <c r="DP40" s="152"/>
      <c r="DQ40" s="84"/>
      <c r="DR40" s="80"/>
      <c r="DS40" s="84"/>
      <c r="DT40" s="80"/>
      <c r="DU40" s="122"/>
      <c r="DV40" s="84"/>
      <c r="DW40" s="80"/>
      <c r="DX40" s="84"/>
      <c r="DY40" s="80"/>
      <c r="DZ40" s="122"/>
      <c r="EA40" s="84"/>
      <c r="EB40" s="80"/>
      <c r="EC40" s="84"/>
      <c r="ED40" s="80"/>
      <c r="EE40" s="122"/>
      <c r="EF40" s="84"/>
      <c r="EG40" s="80"/>
      <c r="EH40" s="84"/>
      <c r="EI40" s="81"/>
      <c r="EJ40" s="152"/>
      <c r="EK40" s="84"/>
      <c r="EL40" s="80"/>
      <c r="EM40" s="84"/>
      <c r="EN40" s="80"/>
      <c r="EO40" s="122"/>
      <c r="EP40" s="84"/>
      <c r="EQ40" s="80"/>
      <c r="ER40" s="84"/>
      <c r="ES40" s="80"/>
      <c r="ET40" s="122"/>
      <c r="EU40" s="84"/>
      <c r="EV40" s="80"/>
      <c r="EW40" s="84"/>
      <c r="EX40" s="80"/>
      <c r="EY40" s="122"/>
      <c r="EZ40" s="84"/>
      <c r="FA40" s="80"/>
      <c r="FB40" s="84"/>
      <c r="FC40" s="81"/>
      <c r="FD40" s="152"/>
      <c r="FE40" s="84"/>
      <c r="FF40" s="80"/>
      <c r="FG40" s="84"/>
      <c r="FH40" s="80"/>
      <c r="FI40" s="122"/>
      <c r="FJ40" s="84"/>
      <c r="FK40" s="80"/>
      <c r="FL40" s="84"/>
      <c r="FM40" s="80"/>
      <c r="FN40" s="122"/>
      <c r="FO40" s="84"/>
      <c r="FP40" s="80"/>
      <c r="FQ40" s="84"/>
      <c r="FR40" s="80"/>
      <c r="FS40" s="122"/>
      <c r="FT40" s="84"/>
      <c r="FU40" s="80"/>
      <c r="FV40" s="84"/>
      <c r="FW40" s="81"/>
      <c r="FX40" s="152"/>
      <c r="FY40" s="84"/>
      <c r="FZ40" s="80"/>
      <c r="GA40" s="84"/>
      <c r="GB40" s="80"/>
      <c r="GC40" s="122"/>
      <c r="GD40" s="84"/>
      <c r="GE40" s="80"/>
      <c r="GF40" s="84"/>
      <c r="GG40" s="80"/>
      <c r="GH40" s="122"/>
      <c r="GI40" s="84"/>
      <c r="GJ40" s="80"/>
      <c r="GK40" s="84"/>
      <c r="GL40" s="80"/>
      <c r="GM40" s="122"/>
      <c r="GN40" s="84"/>
      <c r="GO40" s="80"/>
      <c r="GP40" s="84"/>
      <c r="GQ40" s="81"/>
      <c r="GR40" s="152"/>
      <c r="GS40" s="84"/>
      <c r="GT40" s="80"/>
      <c r="GU40" s="84"/>
      <c r="GV40" s="80"/>
      <c r="GW40" s="122"/>
      <c r="GX40" s="84"/>
      <c r="GY40" s="80"/>
      <c r="GZ40" s="84"/>
      <c r="HA40" s="77"/>
      <c r="HB40" s="195"/>
      <c r="HC40" s="84"/>
      <c r="HD40" s="80"/>
      <c r="HE40" s="84"/>
      <c r="HF40" s="80"/>
      <c r="HG40" s="122"/>
      <c r="HH40" s="84"/>
      <c r="HI40" s="80"/>
      <c r="HJ40" s="84"/>
      <c r="HK40" s="81"/>
      <c r="HL40" s="152"/>
      <c r="HM40" s="84"/>
      <c r="HN40" s="80"/>
      <c r="HO40" s="84"/>
      <c r="HP40" s="80"/>
      <c r="HQ40" s="122"/>
      <c r="HR40" s="84"/>
      <c r="HS40" s="80"/>
      <c r="HT40" s="84"/>
      <c r="HU40" s="80"/>
      <c r="HV40" s="122"/>
      <c r="HW40" s="84"/>
      <c r="HX40" s="80"/>
      <c r="HY40" s="84"/>
      <c r="HZ40" s="80"/>
      <c r="IA40" s="122"/>
      <c r="IB40" s="84"/>
      <c r="IC40" s="80"/>
      <c r="ID40" s="84"/>
      <c r="IE40" s="85"/>
      <c r="IF40" s="1220"/>
      <c r="IG40" s="87"/>
    </row>
    <row r="41" spans="1:241" hidden="1" x14ac:dyDescent="0.25">
      <c r="A41" s="63">
        <v>37</v>
      </c>
      <c r="B41" s="64"/>
      <c r="C41" s="1244" t="s">
        <v>192</v>
      </c>
      <c r="D41" s="1245"/>
      <c r="E41" s="188"/>
      <c r="F41" s="189"/>
      <c r="G41" s="190"/>
      <c r="H41" s="70"/>
      <c r="I41" s="191"/>
      <c r="J41" s="192"/>
      <c r="K41" s="193"/>
      <c r="L41" s="194"/>
      <c r="M41" s="75"/>
      <c r="N41" s="76"/>
      <c r="O41" s="77"/>
      <c r="P41" s="78"/>
      <c r="Q41" s="79"/>
      <c r="R41" s="152"/>
      <c r="S41" s="122"/>
      <c r="T41" s="80"/>
      <c r="U41" s="122"/>
      <c r="V41" s="80"/>
      <c r="W41" s="122"/>
      <c r="X41" s="122"/>
      <c r="Y41" s="80"/>
      <c r="Z41" s="122"/>
      <c r="AA41" s="80"/>
      <c r="AB41" s="122"/>
      <c r="AC41" s="122"/>
      <c r="AD41" s="80"/>
      <c r="AE41" s="122"/>
      <c r="AF41" s="80"/>
      <c r="AG41" s="122"/>
      <c r="AH41" s="122"/>
      <c r="AI41" s="80"/>
      <c r="AJ41" s="122"/>
      <c r="AK41" s="81"/>
      <c r="AL41" s="79"/>
      <c r="AM41" s="152"/>
      <c r="AN41" s="122"/>
      <c r="AO41" s="80"/>
      <c r="AP41" s="122"/>
      <c r="AQ41" s="77"/>
      <c r="AR41" s="195"/>
      <c r="AS41" s="122"/>
      <c r="AT41" s="80"/>
      <c r="AU41" s="122"/>
      <c r="AV41" s="77"/>
      <c r="AW41" s="195"/>
      <c r="AX41" s="122"/>
      <c r="AY41" s="80"/>
      <c r="AZ41" s="122"/>
      <c r="BA41" s="77"/>
      <c r="BB41" s="195"/>
      <c r="BC41" s="122"/>
      <c r="BD41" s="80"/>
      <c r="BE41" s="122"/>
      <c r="BF41" s="77"/>
      <c r="BG41" s="195"/>
      <c r="BH41" s="122"/>
      <c r="BI41" s="80"/>
      <c r="BJ41" s="122"/>
      <c r="BK41" s="77"/>
      <c r="BL41" s="195"/>
      <c r="BM41" s="122"/>
      <c r="BN41" s="80"/>
      <c r="BO41" s="122"/>
      <c r="BP41" s="77"/>
      <c r="BQ41" s="195"/>
      <c r="BR41" s="122"/>
      <c r="BS41" s="80"/>
      <c r="BT41" s="122"/>
      <c r="BU41" s="77"/>
      <c r="BV41" s="195"/>
      <c r="BW41" s="122"/>
      <c r="BX41" s="80"/>
      <c r="BY41" s="122"/>
      <c r="BZ41" s="81"/>
      <c r="CA41" s="79"/>
      <c r="CB41" s="152"/>
      <c r="CC41" s="84"/>
      <c r="CD41" s="80"/>
      <c r="CE41" s="84"/>
      <c r="CF41" s="80"/>
      <c r="CG41" s="122"/>
      <c r="CH41" s="84"/>
      <c r="CI41" s="80"/>
      <c r="CJ41" s="84"/>
      <c r="CK41" s="80"/>
      <c r="CL41" s="122"/>
      <c r="CM41" s="84"/>
      <c r="CN41" s="80"/>
      <c r="CO41" s="84"/>
      <c r="CP41" s="80"/>
      <c r="CQ41" s="122"/>
      <c r="CR41" s="84"/>
      <c r="CS41" s="80"/>
      <c r="CT41" s="84"/>
      <c r="CU41" s="81"/>
      <c r="CV41" s="152"/>
      <c r="CW41" s="84"/>
      <c r="CX41" s="80"/>
      <c r="CY41" s="84"/>
      <c r="CZ41" s="80"/>
      <c r="DA41" s="122"/>
      <c r="DB41" s="84"/>
      <c r="DC41" s="80"/>
      <c r="DD41" s="84"/>
      <c r="DE41" s="80"/>
      <c r="DF41" s="122"/>
      <c r="DG41" s="84"/>
      <c r="DH41" s="80"/>
      <c r="DI41" s="84"/>
      <c r="DJ41" s="80"/>
      <c r="DK41" s="122"/>
      <c r="DL41" s="84"/>
      <c r="DM41" s="80"/>
      <c r="DN41" s="84"/>
      <c r="DO41" s="81"/>
      <c r="DP41" s="152"/>
      <c r="DQ41" s="84"/>
      <c r="DR41" s="80"/>
      <c r="DS41" s="84"/>
      <c r="DT41" s="80"/>
      <c r="DU41" s="122"/>
      <c r="DV41" s="84"/>
      <c r="DW41" s="80"/>
      <c r="DX41" s="84"/>
      <c r="DY41" s="80"/>
      <c r="DZ41" s="122"/>
      <c r="EA41" s="84"/>
      <c r="EB41" s="80"/>
      <c r="EC41" s="84"/>
      <c r="ED41" s="80"/>
      <c r="EE41" s="122"/>
      <c r="EF41" s="84"/>
      <c r="EG41" s="80"/>
      <c r="EH41" s="84"/>
      <c r="EI41" s="81"/>
      <c r="EJ41" s="152"/>
      <c r="EK41" s="84"/>
      <c r="EL41" s="80"/>
      <c r="EM41" s="84"/>
      <c r="EN41" s="80"/>
      <c r="EO41" s="122"/>
      <c r="EP41" s="84"/>
      <c r="EQ41" s="80"/>
      <c r="ER41" s="84"/>
      <c r="ES41" s="80"/>
      <c r="ET41" s="122"/>
      <c r="EU41" s="84"/>
      <c r="EV41" s="80"/>
      <c r="EW41" s="84"/>
      <c r="EX41" s="80"/>
      <c r="EY41" s="122"/>
      <c r="EZ41" s="84"/>
      <c r="FA41" s="80"/>
      <c r="FB41" s="84"/>
      <c r="FC41" s="81"/>
      <c r="FD41" s="152"/>
      <c r="FE41" s="84"/>
      <c r="FF41" s="80"/>
      <c r="FG41" s="84"/>
      <c r="FH41" s="80"/>
      <c r="FI41" s="122"/>
      <c r="FJ41" s="84"/>
      <c r="FK41" s="80"/>
      <c r="FL41" s="84"/>
      <c r="FM41" s="80"/>
      <c r="FN41" s="122"/>
      <c r="FO41" s="84"/>
      <c r="FP41" s="80"/>
      <c r="FQ41" s="84"/>
      <c r="FR41" s="80"/>
      <c r="FS41" s="122"/>
      <c r="FT41" s="84"/>
      <c r="FU41" s="80"/>
      <c r="FV41" s="84"/>
      <c r="FW41" s="81"/>
      <c r="FX41" s="152"/>
      <c r="FY41" s="84"/>
      <c r="FZ41" s="80"/>
      <c r="GA41" s="84"/>
      <c r="GB41" s="80"/>
      <c r="GC41" s="122"/>
      <c r="GD41" s="84"/>
      <c r="GE41" s="80"/>
      <c r="GF41" s="84"/>
      <c r="GG41" s="80"/>
      <c r="GH41" s="122"/>
      <c r="GI41" s="84"/>
      <c r="GJ41" s="80"/>
      <c r="GK41" s="84"/>
      <c r="GL41" s="80"/>
      <c r="GM41" s="122"/>
      <c r="GN41" s="84"/>
      <c r="GO41" s="80"/>
      <c r="GP41" s="84"/>
      <c r="GQ41" s="81"/>
      <c r="GR41" s="152"/>
      <c r="GS41" s="84"/>
      <c r="GT41" s="80"/>
      <c r="GU41" s="84"/>
      <c r="GV41" s="80"/>
      <c r="GW41" s="122"/>
      <c r="GX41" s="84"/>
      <c r="GY41" s="80"/>
      <c r="GZ41" s="84"/>
      <c r="HA41" s="77"/>
      <c r="HB41" s="195"/>
      <c r="HC41" s="84"/>
      <c r="HD41" s="80"/>
      <c r="HE41" s="84"/>
      <c r="HF41" s="80"/>
      <c r="HG41" s="122"/>
      <c r="HH41" s="84"/>
      <c r="HI41" s="80"/>
      <c r="HJ41" s="84"/>
      <c r="HK41" s="81"/>
      <c r="HL41" s="152"/>
      <c r="HM41" s="84"/>
      <c r="HN41" s="80"/>
      <c r="HO41" s="84"/>
      <c r="HP41" s="80"/>
      <c r="HQ41" s="122"/>
      <c r="HR41" s="84"/>
      <c r="HS41" s="80"/>
      <c r="HT41" s="84"/>
      <c r="HU41" s="80"/>
      <c r="HV41" s="122"/>
      <c r="HW41" s="84"/>
      <c r="HX41" s="80"/>
      <c r="HY41" s="84"/>
      <c r="HZ41" s="80"/>
      <c r="IA41" s="122"/>
      <c r="IB41" s="84"/>
      <c r="IC41" s="80"/>
      <c r="ID41" s="84"/>
      <c r="IE41" s="85"/>
      <c r="IF41" s="1220"/>
      <c r="IG41" s="87"/>
    </row>
    <row r="42" spans="1:241" ht="36" hidden="1" x14ac:dyDescent="0.25">
      <c r="A42" s="63">
        <v>38</v>
      </c>
      <c r="B42" s="64" t="s">
        <v>193</v>
      </c>
      <c r="C42" s="196">
        <v>214451</v>
      </c>
      <c r="D42" s="197">
        <v>932053</v>
      </c>
      <c r="E42" s="67" t="s">
        <v>89</v>
      </c>
      <c r="F42" s="88" t="s">
        <v>194</v>
      </c>
      <c r="G42" s="148">
        <v>8</v>
      </c>
      <c r="H42" s="70">
        <v>0.6</v>
      </c>
      <c r="I42" s="71">
        <f>(28+65+20+16+19)/5</f>
        <v>29.6</v>
      </c>
      <c r="J42" s="72">
        <v>37</v>
      </c>
      <c r="K42" s="73">
        <f t="shared" ref="K42:K48" si="253">J42*20</f>
        <v>740</v>
      </c>
      <c r="L42" s="74">
        <f t="shared" ref="L42:L48" si="254">SUM(R42+W42+AB42+AG42)</f>
        <v>740</v>
      </c>
      <c r="M42" s="113">
        <f t="shared" ref="M42:M48" si="255">S42+X42+AC42+AH42</f>
        <v>2</v>
      </c>
      <c r="N42" s="114">
        <f t="shared" ref="N42:N48" si="256">U42+Z42+AE42+AJ42</f>
        <v>10</v>
      </c>
      <c r="O42" s="77">
        <f t="shared" ref="O42:O48" si="257">IF(J42=0,0,M42/J42)</f>
        <v>5.4054054054054057E-2</v>
      </c>
      <c r="P42" s="78">
        <f t="shared" ref="P42:P48" si="258">IF(J42=0,0,N42/J42)</f>
        <v>0.27027027027027029</v>
      </c>
      <c r="Q42" s="79"/>
      <c r="R42" s="75">
        <f t="shared" ref="R42:S48" si="259">CB42+CV42+DP42+EJ42+FD42+FX42+GR42+HL42</f>
        <v>680</v>
      </c>
      <c r="S42" s="76">
        <f t="shared" si="259"/>
        <v>1</v>
      </c>
      <c r="T42" s="80">
        <f t="shared" ref="T42:T48" si="260">IF(R42=0,0,S42/(R42/20))</f>
        <v>2.9411764705882353E-2</v>
      </c>
      <c r="U42" s="76">
        <f t="shared" ref="U42:U48" si="261">CE42+CY42+DS42+EM42+FG42+GA42+GU42+HO42</f>
        <v>9</v>
      </c>
      <c r="V42" s="80">
        <f t="shared" ref="V42:V48" si="262">IF(R42=0,0,U42/(R42/20))</f>
        <v>0.26470588235294118</v>
      </c>
      <c r="W42" s="76">
        <f t="shared" ref="W42:X48" si="263">CG42+DA42+DU42+EO42+FI42+GC42+GW42+HQ42</f>
        <v>60</v>
      </c>
      <c r="X42" s="76">
        <f t="shared" si="263"/>
        <v>1</v>
      </c>
      <c r="Y42" s="80">
        <f t="shared" ref="Y42:Y48" si="264">IF(W42=0,0,X42/(W42/20))</f>
        <v>0.33333333333333331</v>
      </c>
      <c r="Z42" s="76">
        <f t="shared" ref="Z42:Z48" si="265">CJ42+DD42+DX42+ER42+FL42+GF42+GZ42+HT42</f>
        <v>1</v>
      </c>
      <c r="AA42" s="80">
        <f t="shared" ref="AA42:AA48" si="266">IF(W42=0,0,Z42/(W42/20))</f>
        <v>0.33333333333333331</v>
      </c>
      <c r="AB42" s="76">
        <f t="shared" ref="AB42:AC48" si="267">CL42+DF42+DZ42+ET42+FN42+GH42+HB42+HV42</f>
        <v>0</v>
      </c>
      <c r="AC42" s="76">
        <f t="shared" si="267"/>
        <v>0</v>
      </c>
      <c r="AD42" s="80">
        <f t="shared" ref="AD42:AD48" si="268">IF(AB42=0,0,AC42/(AB42/20))</f>
        <v>0</v>
      </c>
      <c r="AE42" s="76">
        <f t="shared" ref="AE42:AE48" si="269">CO42+DI42+EC42+EW42+FQ42+GK42+HE42+HY42</f>
        <v>0</v>
      </c>
      <c r="AF42" s="80">
        <f t="shared" ref="AF42:AF48" si="270">IF(AB42=0,0,AE42/(AB42/20))</f>
        <v>0</v>
      </c>
      <c r="AG42" s="76">
        <f t="shared" ref="AG42:AH48" si="271">CQ42+DK42+EE42+EY42+FS42+GM42+HG42+IA42</f>
        <v>0</v>
      </c>
      <c r="AH42" s="76">
        <f t="shared" si="271"/>
        <v>0</v>
      </c>
      <c r="AI42" s="80">
        <f t="shared" ref="AI42:AI48" si="272">IF(AG42=0,0,AH42/(AG42/20))</f>
        <v>0</v>
      </c>
      <c r="AJ42" s="76">
        <f t="shared" ref="AJ42:AJ48" si="273">CT42+DN42+EH42+FB42+FV42+GP42+HJ42+ID42</f>
        <v>0</v>
      </c>
      <c r="AK42" s="81">
        <f t="shared" ref="AK42:AK48" si="274">IF(AG42=0,0,AJ42/(AG42/20))</f>
        <v>0</v>
      </c>
      <c r="AL42" s="79"/>
      <c r="AM42" s="75">
        <f t="shared" ref="AM42:AN48" si="275">CB42+CG42+CL42+CQ42</f>
        <v>220</v>
      </c>
      <c r="AN42" s="76">
        <f t="shared" si="275"/>
        <v>0</v>
      </c>
      <c r="AO42" s="80">
        <f t="shared" ref="AO42:AO48" si="276">IF(AM42=0,0,AN42/(AM42/20))</f>
        <v>0</v>
      </c>
      <c r="AP42" s="76">
        <f t="shared" ref="AP42:AP48" si="277">CE42+CJ42+CO42+CT42</f>
        <v>0</v>
      </c>
      <c r="AQ42" s="77">
        <f t="shared" ref="AQ42:AQ48" si="278">IF(AM42=0,0,AP42/(AM42/20))</f>
        <v>0</v>
      </c>
      <c r="AR42" s="82">
        <f t="shared" ref="AR42:AS48" si="279">CV42+DA42+DF42+DK42</f>
        <v>480</v>
      </c>
      <c r="AS42" s="76">
        <f t="shared" si="279"/>
        <v>1</v>
      </c>
      <c r="AT42" s="80">
        <f t="shared" ref="AT42:AT48" si="280">IF(AR42=0,0,AS42/(AR42/20))</f>
        <v>4.1666666666666664E-2</v>
      </c>
      <c r="AU42" s="76">
        <f t="shared" ref="AU42:AU48" si="281">CY42+DD42+DI42+DN42</f>
        <v>8</v>
      </c>
      <c r="AV42" s="77">
        <f t="shared" ref="AV42:AV48" si="282">IF(AR42=0,0,AU42/(AR42/20))</f>
        <v>0.33333333333333331</v>
      </c>
      <c r="AW42" s="82">
        <f t="shared" ref="AW42:AX48" si="283">DP42+DU42+DZ42+EE42</f>
        <v>0</v>
      </c>
      <c r="AX42" s="76">
        <f t="shared" si="283"/>
        <v>0</v>
      </c>
      <c r="AY42" s="80">
        <f t="shared" ref="AY42:AY48" si="284">IF(AW42=0,0,AX42/(AW42/20))</f>
        <v>0</v>
      </c>
      <c r="AZ42" s="76">
        <f t="shared" ref="AZ42:AZ48" si="285">DS42+DX42+EC42+EH42</f>
        <v>0</v>
      </c>
      <c r="BA42" s="77">
        <f t="shared" ref="BA42:BA48" si="286">IF(AW42=0,0,AZ42/(AW42/20))</f>
        <v>0</v>
      </c>
      <c r="BB42" s="82">
        <f t="shared" ref="BB42:BC48" si="287">EJ42+EO42+ET42+EY42</f>
        <v>0</v>
      </c>
      <c r="BC42" s="76">
        <f t="shared" si="287"/>
        <v>0</v>
      </c>
      <c r="BD42" s="80">
        <f t="shared" ref="BD42:BD48" si="288">IF(BB42=0,0,BC42/(BB42/20))</f>
        <v>0</v>
      </c>
      <c r="BE42" s="76">
        <f t="shared" ref="BE42:BE48" si="289">EM42+ER42+EW42+FB42</f>
        <v>0</v>
      </c>
      <c r="BF42" s="77">
        <f t="shared" ref="BF42:BF48" si="290">IF(BB42=0,0,BE42/(BB42/20))</f>
        <v>0</v>
      </c>
      <c r="BG42" s="82">
        <f t="shared" ref="BG42:BH48" si="291">FD42+FI42+FN42+FS42</f>
        <v>40</v>
      </c>
      <c r="BH42" s="76">
        <f t="shared" si="291"/>
        <v>1</v>
      </c>
      <c r="BI42" s="80">
        <f t="shared" ref="BI42:BI48" si="292">IF(BG42=0,0,BH42/(BG42/20))</f>
        <v>0.5</v>
      </c>
      <c r="BJ42" s="76">
        <f t="shared" ref="BJ42:BJ48" si="293">FG42+FL42+FQ42+FV42</f>
        <v>2</v>
      </c>
      <c r="BK42" s="77">
        <f t="shared" ref="BK42:BK48" si="294">IF(BG42=0,0,BJ42/(BG42/20))</f>
        <v>1</v>
      </c>
      <c r="BL42" s="82">
        <f t="shared" ref="BL42:BM48" si="295">FX42+GC42+GH42+GM42</f>
        <v>0</v>
      </c>
      <c r="BM42" s="76">
        <f t="shared" si="295"/>
        <v>0</v>
      </c>
      <c r="BN42" s="80">
        <f t="shared" ref="BN42:BN48" si="296">IF(BL42=0,0,BM42/(BL42/20))</f>
        <v>0</v>
      </c>
      <c r="BO42" s="76">
        <f t="shared" ref="BO42:BO48" si="297">GA42+GF42+GK42+GP42</f>
        <v>0</v>
      </c>
      <c r="BP42" s="77">
        <f t="shared" ref="BP42:BP48" si="298">IF(BL42=0,0,BO42/(BL42/20))</f>
        <v>0</v>
      </c>
      <c r="BQ42" s="82">
        <f t="shared" ref="BQ42:BR48" si="299">GR42+GW42+HB42+HG42</f>
        <v>0</v>
      </c>
      <c r="BR42" s="76">
        <f t="shared" si="299"/>
        <v>0</v>
      </c>
      <c r="BS42" s="80">
        <f t="shared" ref="BS42:BS48" si="300">IF(BQ42=0,0,BR42/(BQ42/20))</f>
        <v>0</v>
      </c>
      <c r="BT42" s="76">
        <f t="shared" ref="BT42:BT48" si="301">GU42+GZ42+HE42+HJ42</f>
        <v>0</v>
      </c>
      <c r="BU42" s="77">
        <f t="shared" ref="BU42:BU48" si="302">IF(BQ42=0,0,BT42/(BQ42/20))</f>
        <v>0</v>
      </c>
      <c r="BV42" s="82">
        <f t="shared" ref="BV42:BW48" si="303">HL42+HQ42+HV42+IA42</f>
        <v>0</v>
      </c>
      <c r="BW42" s="76">
        <f t="shared" si="303"/>
        <v>0</v>
      </c>
      <c r="BX42" s="80">
        <f t="shared" ref="BX42:BX48" si="304">IF(BV42=0,0,BW42/(BV42/20))</f>
        <v>0</v>
      </c>
      <c r="BY42" s="76">
        <f t="shared" ref="BY42:BY48" si="305">HO42+HT42+HY42+ID42</f>
        <v>0</v>
      </c>
      <c r="BZ42" s="81">
        <f t="shared" ref="BZ42:BZ48" si="306">IF(BV42=0,0,BY42/(BV42/20))</f>
        <v>0</v>
      </c>
      <c r="CA42" s="79"/>
      <c r="CB42" s="75">
        <f>11*20</f>
        <v>220</v>
      </c>
      <c r="CC42" s="83">
        <v>0</v>
      </c>
      <c r="CD42" s="80">
        <f t="shared" ref="CD42:CD48" si="307">IF(CB42=0,0,CC42/(CB42/20))</f>
        <v>0</v>
      </c>
      <c r="CE42" s="83">
        <v>0</v>
      </c>
      <c r="CF42" s="80">
        <f t="shared" ref="CF42:CF48" si="308">IF(CB42=0,0,CE42/(CB42/20))</f>
        <v>0</v>
      </c>
      <c r="CG42" s="76"/>
      <c r="CH42" s="84"/>
      <c r="CI42" s="80">
        <f t="shared" ref="CI42:CI48" si="309">IF(CG42=0,0,CH42/(CG42/20))</f>
        <v>0</v>
      </c>
      <c r="CJ42" s="84"/>
      <c r="CK42" s="80">
        <f t="shared" ref="CK42:CK48" si="310">IF(CG42=0,0,CJ42/(CG42/20))</f>
        <v>0</v>
      </c>
      <c r="CL42" s="76"/>
      <c r="CM42" s="84"/>
      <c r="CN42" s="80">
        <f t="shared" ref="CN42:CN48" si="311">IF(CL42=0,0,CM42/(CL42/20))</f>
        <v>0</v>
      </c>
      <c r="CO42" s="84"/>
      <c r="CP42" s="80">
        <f t="shared" ref="CP42:CP48" si="312">IF(CL42=0,0,CO42/(CL42/20))</f>
        <v>0</v>
      </c>
      <c r="CQ42" s="76"/>
      <c r="CR42" s="84"/>
      <c r="CS42" s="80">
        <f t="shared" ref="CS42:CS48" si="313">IF(CQ42=0,0,CR42/(CQ42/20))</f>
        <v>0</v>
      </c>
      <c r="CT42" s="84"/>
      <c r="CU42" s="81">
        <f t="shared" ref="CU42:CU48" si="314">IF(CQ42=0,0,CT42/(CQ42/20))</f>
        <v>0</v>
      </c>
      <c r="CV42" s="75">
        <f>21*20</f>
        <v>420</v>
      </c>
      <c r="CW42" s="83">
        <v>0</v>
      </c>
      <c r="CX42" s="80">
        <f t="shared" ref="CX42:CX48" si="315">IF(CV42=0,0,CW42/(CV42/20))</f>
        <v>0</v>
      </c>
      <c r="CY42" s="83">
        <v>7</v>
      </c>
      <c r="CZ42" s="80">
        <f t="shared" ref="CZ42:CZ48" si="316">IF(CV42=0,0,CY42/(CV42/20))</f>
        <v>0.33333333333333331</v>
      </c>
      <c r="DA42" s="76">
        <f>3*20</f>
        <v>60</v>
      </c>
      <c r="DB42" s="83">
        <v>1</v>
      </c>
      <c r="DC42" s="80">
        <f t="shared" ref="DC42:DC48" si="317">IF(DA42=0,0,DB42/(DA42/20))</f>
        <v>0.33333333333333331</v>
      </c>
      <c r="DD42" s="83">
        <v>1</v>
      </c>
      <c r="DE42" s="80">
        <f t="shared" ref="DE42:DE48" si="318">IF(DA42=0,0,DD42/(DA42/20))</f>
        <v>0.33333333333333331</v>
      </c>
      <c r="DF42" s="76"/>
      <c r="DG42" s="84"/>
      <c r="DH42" s="80">
        <f t="shared" ref="DH42:DH48" si="319">IF(DF42=0,0,DG42/(DF42/20))</f>
        <v>0</v>
      </c>
      <c r="DI42" s="84"/>
      <c r="DJ42" s="80">
        <f t="shared" ref="DJ42:DJ48" si="320">IF(DF42=0,0,DI42/(DF42/20))</f>
        <v>0</v>
      </c>
      <c r="DK42" s="76"/>
      <c r="DL42" s="84"/>
      <c r="DM42" s="80">
        <f t="shared" ref="DM42:DM48" si="321">IF(DK42=0,0,DL42/(DK42/20))</f>
        <v>0</v>
      </c>
      <c r="DN42" s="84"/>
      <c r="DO42" s="81">
        <f t="shared" ref="DO42:DO48" si="322">IF(DK42=0,0,DN42/(DK42/20))</f>
        <v>0</v>
      </c>
      <c r="DP42" s="75"/>
      <c r="DQ42" s="84"/>
      <c r="DR42" s="80">
        <f t="shared" ref="DR42:DR48" si="323">IF(DP42=0,0,DQ42/(DP42/20))</f>
        <v>0</v>
      </c>
      <c r="DS42" s="84"/>
      <c r="DT42" s="80">
        <f t="shared" ref="DT42:DT48" si="324">IF(DP42=0,0,DS42/(DP42/20))</f>
        <v>0</v>
      </c>
      <c r="DU42" s="76"/>
      <c r="DV42" s="84"/>
      <c r="DW42" s="80">
        <f t="shared" ref="DW42:DW48" si="325">IF(DU42=0,0,DV42/(DU42/20))</f>
        <v>0</v>
      </c>
      <c r="DX42" s="84"/>
      <c r="DY42" s="80">
        <f t="shared" ref="DY42:DY48" si="326">IF(DU42=0,0,DX42/(DU42/20))</f>
        <v>0</v>
      </c>
      <c r="DZ42" s="76"/>
      <c r="EA42" s="84"/>
      <c r="EB42" s="80">
        <f t="shared" ref="EB42:EB48" si="327">IF(DZ42=0,0,EA42/(DZ42/20))</f>
        <v>0</v>
      </c>
      <c r="EC42" s="84"/>
      <c r="ED42" s="80">
        <f t="shared" ref="ED42:ED48" si="328">IF(DZ42=0,0,EC42/(DZ42/20))</f>
        <v>0</v>
      </c>
      <c r="EE42" s="76"/>
      <c r="EF42" s="84"/>
      <c r="EG42" s="80">
        <f t="shared" ref="EG42:EG48" si="329">IF(EE42=0,0,EF42/(EE42/20))</f>
        <v>0</v>
      </c>
      <c r="EH42" s="84"/>
      <c r="EI42" s="81">
        <f t="shared" ref="EI42:EI48" si="330">IF(EE42=0,0,EH42/(EE42/20))</f>
        <v>0</v>
      </c>
      <c r="EJ42" s="75"/>
      <c r="EK42" s="84"/>
      <c r="EL42" s="80">
        <f t="shared" ref="EL42:EL48" si="331">IF(EJ42=0,0,EK42/(EJ42/20))</f>
        <v>0</v>
      </c>
      <c r="EM42" s="84"/>
      <c r="EN42" s="80">
        <f t="shared" ref="EN42:EN48" si="332">IF(EJ42=0,0,EM42/(EJ42/20))</f>
        <v>0</v>
      </c>
      <c r="EO42" s="76"/>
      <c r="EP42" s="84"/>
      <c r="EQ42" s="80">
        <f t="shared" ref="EQ42:EQ48" si="333">IF(EO42=0,0,EP42/(EO42/20))</f>
        <v>0</v>
      </c>
      <c r="ER42" s="84"/>
      <c r="ES42" s="80">
        <f t="shared" ref="ES42:ES48" si="334">IF(EO42=0,0,ER42/(EO42/20))</f>
        <v>0</v>
      </c>
      <c r="ET42" s="76"/>
      <c r="EU42" s="84"/>
      <c r="EV42" s="80">
        <f t="shared" ref="EV42:EV48" si="335">IF(ET42=0,0,EU42/(ET42/20))</f>
        <v>0</v>
      </c>
      <c r="EW42" s="84"/>
      <c r="EX42" s="80">
        <f t="shared" ref="EX42:EX48" si="336">IF(ET42=0,0,EW42/(ET42/20))</f>
        <v>0</v>
      </c>
      <c r="EY42" s="76"/>
      <c r="EZ42" s="84"/>
      <c r="FA42" s="80">
        <f t="shared" ref="FA42:FA48" si="337">IF(EY42=0,0,EZ42/(EY42/20))</f>
        <v>0</v>
      </c>
      <c r="FB42" s="84"/>
      <c r="FC42" s="81">
        <f t="shared" ref="FC42:FC48" si="338">IF(EY42=0,0,FB42/(EY42/20))</f>
        <v>0</v>
      </c>
      <c r="FD42" s="75">
        <f t="shared" ref="FD42:FI83" si="339">2*20</f>
        <v>40</v>
      </c>
      <c r="FE42" s="83">
        <v>1</v>
      </c>
      <c r="FF42" s="80">
        <f t="shared" ref="FF42:FF48" si="340">IF(FD42=0,0,FE42/(FD42/20))</f>
        <v>0.5</v>
      </c>
      <c r="FG42" s="83">
        <v>2</v>
      </c>
      <c r="FH42" s="80">
        <f t="shared" ref="FH42:FH48" si="341">IF(FD42=0,0,FG42/(FD42/20))</f>
        <v>1</v>
      </c>
      <c r="FI42" s="76"/>
      <c r="FJ42" s="84"/>
      <c r="FK42" s="80">
        <f t="shared" ref="FK42:FK48" si="342">IF(FI42=0,0,FJ42/(FI42/20))</f>
        <v>0</v>
      </c>
      <c r="FL42" s="84"/>
      <c r="FM42" s="80">
        <f t="shared" ref="FM42:FM48" si="343">IF(FI42=0,0,FL42/(FI42/20))</f>
        <v>0</v>
      </c>
      <c r="FN42" s="76"/>
      <c r="FO42" s="84"/>
      <c r="FP42" s="80">
        <f t="shared" ref="FP42:FP48" si="344">IF(FN42=0,0,FO42/(FN42/20))</f>
        <v>0</v>
      </c>
      <c r="FQ42" s="84"/>
      <c r="FR42" s="80">
        <f t="shared" ref="FR42:FR48" si="345">IF(FN42=0,0,FQ42/(FN42/20))</f>
        <v>0</v>
      </c>
      <c r="FS42" s="76"/>
      <c r="FT42" s="84"/>
      <c r="FU42" s="80">
        <f t="shared" ref="FU42:FU48" si="346">IF(FS42=0,0,FT42/(FS42/20))</f>
        <v>0</v>
      </c>
      <c r="FV42" s="84"/>
      <c r="FW42" s="81">
        <f t="shared" ref="FW42:FW48" si="347">IF(FS42=0,0,FV42/(FS42/20))</f>
        <v>0</v>
      </c>
      <c r="FX42" s="75"/>
      <c r="FY42" s="84"/>
      <c r="FZ42" s="80">
        <f t="shared" ref="FZ42:FZ48" si="348">IF(FX42=0,0,FY42/(FX42/20))</f>
        <v>0</v>
      </c>
      <c r="GA42" s="84"/>
      <c r="GB42" s="80">
        <f t="shared" ref="GB42:GB48" si="349">IF(FX42=0,0,GA42/(FX42/20))</f>
        <v>0</v>
      </c>
      <c r="GC42" s="76"/>
      <c r="GD42" s="84"/>
      <c r="GE42" s="80">
        <f t="shared" ref="GE42:GE48" si="350">IF(GC42=0,0,GD42/(GC42/20))</f>
        <v>0</v>
      </c>
      <c r="GF42" s="84"/>
      <c r="GG42" s="80">
        <f t="shared" ref="GG42:GG48" si="351">IF(GC42=0,0,GF42/(GC42/20))</f>
        <v>0</v>
      </c>
      <c r="GH42" s="76"/>
      <c r="GI42" s="84"/>
      <c r="GJ42" s="80">
        <f t="shared" ref="GJ42:GJ48" si="352">IF(GH42=0,0,GI42/(GH42/20))</f>
        <v>0</v>
      </c>
      <c r="GK42" s="84"/>
      <c r="GL42" s="80">
        <f t="shared" ref="GL42:GL48" si="353">IF(GH42=0,0,GK42/(GH42/20))</f>
        <v>0</v>
      </c>
      <c r="GM42" s="76"/>
      <c r="GN42" s="84"/>
      <c r="GO42" s="80">
        <f t="shared" ref="GO42:GO48" si="354">IF(GM42=0,0,GN42/(GM42/20))</f>
        <v>0</v>
      </c>
      <c r="GP42" s="84"/>
      <c r="GQ42" s="81">
        <f t="shared" ref="GQ42:GQ48" si="355">IF(GM42=0,0,GP42/(GM42/20))</f>
        <v>0</v>
      </c>
      <c r="GR42" s="75"/>
      <c r="GS42" s="84"/>
      <c r="GT42" s="80">
        <f t="shared" ref="GT42:GT48" si="356">IF(GR42=0,0,GS42/(GR42/20))</f>
        <v>0</v>
      </c>
      <c r="GU42" s="84"/>
      <c r="GV42" s="80">
        <f t="shared" ref="GV42:GV48" si="357">IF(GR42=0,0,GU42/(GR42/20))</f>
        <v>0</v>
      </c>
      <c r="GW42" s="76"/>
      <c r="GX42" s="84"/>
      <c r="GY42" s="80">
        <f t="shared" ref="GY42:GY48" si="358">IF(GW42=0,0,GX42/(GW42/20))</f>
        <v>0</v>
      </c>
      <c r="GZ42" s="84"/>
      <c r="HA42" s="77">
        <f t="shared" ref="HA42:HA48" si="359">IF(GW42=0,0,GZ42/(GW42/20))</f>
        <v>0</v>
      </c>
      <c r="HB42" s="82"/>
      <c r="HC42" s="84"/>
      <c r="HD42" s="80">
        <f t="shared" ref="HD42:HD48" si="360">IF(HB42=0,0,HC42/(HB42/20))</f>
        <v>0</v>
      </c>
      <c r="HE42" s="84"/>
      <c r="HF42" s="80">
        <f t="shared" ref="HF42:HF48" si="361">IF(HB42=0,0,HE42/(HB42/20))</f>
        <v>0</v>
      </c>
      <c r="HG42" s="76"/>
      <c r="HH42" s="84"/>
      <c r="HI42" s="80">
        <f t="shared" ref="HI42:HI48" si="362">IF(HG42=0,0,HH42/(HG42/20))</f>
        <v>0</v>
      </c>
      <c r="HJ42" s="84"/>
      <c r="HK42" s="81">
        <f t="shared" ref="HK42:HK48" si="363">IF(HG42=0,0,HJ42/(HG42/20))</f>
        <v>0</v>
      </c>
      <c r="HL42" s="75"/>
      <c r="HM42" s="84"/>
      <c r="HN42" s="80">
        <f t="shared" ref="HN42:HN48" si="364">IF(HL42=0,0,HM42/(HL42/20))</f>
        <v>0</v>
      </c>
      <c r="HO42" s="84"/>
      <c r="HP42" s="80">
        <f t="shared" ref="HP42:HP48" si="365">IF(HL42=0,0,HO42/(HL42/20))</f>
        <v>0</v>
      </c>
      <c r="HQ42" s="76"/>
      <c r="HR42" s="84"/>
      <c r="HS42" s="80">
        <f t="shared" ref="HS42:HS48" si="366">IF(HQ42=0,0,HR42/(HQ42/20))</f>
        <v>0</v>
      </c>
      <c r="HT42" s="84"/>
      <c r="HU42" s="80">
        <f t="shared" ref="HU42:HU48" si="367">IF(HQ42=0,0,HT42/(HQ42/20))</f>
        <v>0</v>
      </c>
      <c r="HV42" s="76"/>
      <c r="HW42" s="84"/>
      <c r="HX42" s="80">
        <f t="shared" ref="HX42:HX48" si="368">IF(HV42=0,0,HW42/(HV42/20))</f>
        <v>0</v>
      </c>
      <c r="HY42" s="84"/>
      <c r="HZ42" s="80">
        <f t="shared" ref="HZ42:HZ48" si="369">IF(HV42=0,0,HY42/(HV42/20))</f>
        <v>0</v>
      </c>
      <c r="IA42" s="76"/>
      <c r="IB42" s="84"/>
      <c r="IC42" s="80">
        <f t="shared" ref="IC42:IC48" si="370">IF(IA42=0,0,IB42/(IA42/20))</f>
        <v>0</v>
      </c>
      <c r="ID42" s="84"/>
      <c r="IE42" s="85">
        <f t="shared" ref="IE42:IE48" si="371">IF(IA42=0,0,ID42/(IA42/20))</f>
        <v>0</v>
      </c>
      <c r="IF42" s="1214" t="s">
        <v>195</v>
      </c>
      <c r="IG42" s="87"/>
    </row>
    <row r="43" spans="1:241" ht="36" hidden="1" x14ac:dyDescent="0.25">
      <c r="A43" s="63">
        <v>39</v>
      </c>
      <c r="B43" s="64" t="s">
        <v>196</v>
      </c>
      <c r="C43" s="65">
        <v>221442</v>
      </c>
      <c r="D43" s="66">
        <v>932038</v>
      </c>
      <c r="E43" s="67" t="s">
        <v>89</v>
      </c>
      <c r="F43" s="198" t="s">
        <v>110</v>
      </c>
      <c r="G43" s="89">
        <v>6</v>
      </c>
      <c r="H43" s="70">
        <v>0.35</v>
      </c>
      <c r="I43" s="71">
        <f>(20+32+70+100+35)/5</f>
        <v>51.4</v>
      </c>
      <c r="J43" s="72">
        <v>71</v>
      </c>
      <c r="K43" s="73">
        <f t="shared" si="253"/>
        <v>1420</v>
      </c>
      <c r="L43" s="74">
        <f t="shared" si="254"/>
        <v>1420</v>
      </c>
      <c r="M43" s="113">
        <f t="shared" si="255"/>
        <v>9</v>
      </c>
      <c r="N43" s="114">
        <f t="shared" si="256"/>
        <v>35</v>
      </c>
      <c r="O43" s="77">
        <f t="shared" si="257"/>
        <v>0.12676056338028169</v>
      </c>
      <c r="P43" s="78">
        <f t="shared" si="258"/>
        <v>0.49295774647887325</v>
      </c>
      <c r="Q43" s="79"/>
      <c r="R43" s="75">
        <f t="shared" si="259"/>
        <v>1040</v>
      </c>
      <c r="S43" s="76">
        <f t="shared" si="259"/>
        <v>2</v>
      </c>
      <c r="T43" s="80">
        <f t="shared" si="260"/>
        <v>3.8461538461538464E-2</v>
      </c>
      <c r="U43" s="76">
        <f t="shared" si="261"/>
        <v>19</v>
      </c>
      <c r="V43" s="80">
        <f t="shared" si="262"/>
        <v>0.36538461538461536</v>
      </c>
      <c r="W43" s="76">
        <f t="shared" si="263"/>
        <v>320</v>
      </c>
      <c r="X43" s="76">
        <f t="shared" si="263"/>
        <v>5</v>
      </c>
      <c r="Y43" s="80">
        <f t="shared" si="264"/>
        <v>0.3125</v>
      </c>
      <c r="Z43" s="76">
        <f t="shared" si="265"/>
        <v>13</v>
      </c>
      <c r="AA43" s="80">
        <f t="shared" si="266"/>
        <v>0.8125</v>
      </c>
      <c r="AB43" s="76">
        <f t="shared" si="267"/>
        <v>20</v>
      </c>
      <c r="AC43" s="76">
        <f t="shared" si="267"/>
        <v>0</v>
      </c>
      <c r="AD43" s="80">
        <f t="shared" si="268"/>
        <v>0</v>
      </c>
      <c r="AE43" s="76">
        <f t="shared" si="269"/>
        <v>1</v>
      </c>
      <c r="AF43" s="80">
        <f t="shared" si="270"/>
        <v>1</v>
      </c>
      <c r="AG43" s="76">
        <f t="shared" si="271"/>
        <v>40</v>
      </c>
      <c r="AH43" s="76">
        <f t="shared" si="271"/>
        <v>2</v>
      </c>
      <c r="AI43" s="80">
        <f t="shared" si="272"/>
        <v>1</v>
      </c>
      <c r="AJ43" s="76">
        <f t="shared" si="273"/>
        <v>2</v>
      </c>
      <c r="AK43" s="81">
        <f t="shared" si="274"/>
        <v>1</v>
      </c>
      <c r="AL43" s="79"/>
      <c r="AM43" s="75">
        <f t="shared" si="275"/>
        <v>600</v>
      </c>
      <c r="AN43" s="76">
        <f t="shared" si="275"/>
        <v>1</v>
      </c>
      <c r="AO43" s="80">
        <f t="shared" si="276"/>
        <v>3.3333333333333333E-2</v>
      </c>
      <c r="AP43" s="76">
        <f t="shared" si="277"/>
        <v>17</v>
      </c>
      <c r="AQ43" s="77">
        <f t="shared" si="278"/>
        <v>0.56666666666666665</v>
      </c>
      <c r="AR43" s="82">
        <f t="shared" si="279"/>
        <v>780</v>
      </c>
      <c r="AS43" s="76">
        <f t="shared" si="279"/>
        <v>7</v>
      </c>
      <c r="AT43" s="80">
        <f t="shared" si="280"/>
        <v>0.17948717948717949</v>
      </c>
      <c r="AU43" s="76">
        <f t="shared" si="281"/>
        <v>16</v>
      </c>
      <c r="AV43" s="77">
        <f t="shared" si="282"/>
        <v>0.41025641025641024</v>
      </c>
      <c r="AW43" s="82">
        <f t="shared" si="283"/>
        <v>0</v>
      </c>
      <c r="AX43" s="76">
        <f t="shared" si="283"/>
        <v>0</v>
      </c>
      <c r="AY43" s="80">
        <f t="shared" si="284"/>
        <v>0</v>
      </c>
      <c r="AZ43" s="76">
        <f t="shared" si="285"/>
        <v>0</v>
      </c>
      <c r="BA43" s="77">
        <f t="shared" si="286"/>
        <v>0</v>
      </c>
      <c r="BB43" s="82">
        <f t="shared" si="287"/>
        <v>0</v>
      </c>
      <c r="BC43" s="76">
        <f t="shared" si="287"/>
        <v>0</v>
      </c>
      <c r="BD43" s="80">
        <f t="shared" si="288"/>
        <v>0</v>
      </c>
      <c r="BE43" s="76">
        <f t="shared" si="289"/>
        <v>0</v>
      </c>
      <c r="BF43" s="77">
        <f t="shared" si="290"/>
        <v>0</v>
      </c>
      <c r="BG43" s="82">
        <f t="shared" si="291"/>
        <v>20</v>
      </c>
      <c r="BH43" s="76">
        <f t="shared" si="291"/>
        <v>1</v>
      </c>
      <c r="BI43" s="80">
        <f t="shared" si="292"/>
        <v>1</v>
      </c>
      <c r="BJ43" s="76">
        <f t="shared" si="293"/>
        <v>1</v>
      </c>
      <c r="BK43" s="77">
        <f t="shared" si="294"/>
        <v>1</v>
      </c>
      <c r="BL43" s="82">
        <f t="shared" si="295"/>
        <v>0</v>
      </c>
      <c r="BM43" s="76">
        <f t="shared" si="295"/>
        <v>0</v>
      </c>
      <c r="BN43" s="80">
        <f t="shared" si="296"/>
        <v>0</v>
      </c>
      <c r="BO43" s="76">
        <f t="shared" si="297"/>
        <v>0</v>
      </c>
      <c r="BP43" s="77">
        <f t="shared" si="298"/>
        <v>0</v>
      </c>
      <c r="BQ43" s="82">
        <f t="shared" si="299"/>
        <v>0</v>
      </c>
      <c r="BR43" s="76">
        <f t="shared" si="299"/>
        <v>0</v>
      </c>
      <c r="BS43" s="80">
        <f t="shared" si="300"/>
        <v>0</v>
      </c>
      <c r="BT43" s="76">
        <f t="shared" si="301"/>
        <v>0</v>
      </c>
      <c r="BU43" s="77">
        <f t="shared" si="302"/>
        <v>0</v>
      </c>
      <c r="BV43" s="82">
        <f t="shared" si="303"/>
        <v>20</v>
      </c>
      <c r="BW43" s="76">
        <f t="shared" si="303"/>
        <v>0</v>
      </c>
      <c r="BX43" s="80">
        <f t="shared" si="304"/>
        <v>0</v>
      </c>
      <c r="BY43" s="76">
        <f t="shared" si="305"/>
        <v>1</v>
      </c>
      <c r="BZ43" s="81">
        <f t="shared" si="306"/>
        <v>1</v>
      </c>
      <c r="CA43" s="79"/>
      <c r="CB43" s="75">
        <f>21*20</f>
        <v>420</v>
      </c>
      <c r="CC43" s="83">
        <v>0</v>
      </c>
      <c r="CD43" s="80">
        <f t="shared" si="307"/>
        <v>0</v>
      </c>
      <c r="CE43" s="83">
        <v>8</v>
      </c>
      <c r="CF43" s="80">
        <f t="shared" si="308"/>
        <v>0.38095238095238093</v>
      </c>
      <c r="CG43" s="76">
        <f t="shared" ref="CG43:FI51" si="372">7*20</f>
        <v>140</v>
      </c>
      <c r="CH43" s="83">
        <v>0</v>
      </c>
      <c r="CI43" s="80">
        <f t="shared" si="309"/>
        <v>0</v>
      </c>
      <c r="CJ43" s="83">
        <v>7</v>
      </c>
      <c r="CK43" s="80">
        <f t="shared" si="310"/>
        <v>1</v>
      </c>
      <c r="CL43" s="76">
        <f>1*20</f>
        <v>20</v>
      </c>
      <c r="CM43" s="83">
        <v>0</v>
      </c>
      <c r="CN43" s="80">
        <f t="shared" si="311"/>
        <v>0</v>
      </c>
      <c r="CO43" s="83">
        <v>1</v>
      </c>
      <c r="CP43" s="80">
        <f t="shared" si="312"/>
        <v>1</v>
      </c>
      <c r="CQ43" s="76">
        <f>1*20</f>
        <v>20</v>
      </c>
      <c r="CR43" s="83">
        <v>1</v>
      </c>
      <c r="CS43" s="80">
        <f t="shared" si="313"/>
        <v>1</v>
      </c>
      <c r="CT43" s="83">
        <v>1</v>
      </c>
      <c r="CU43" s="81">
        <f t="shared" si="314"/>
        <v>1</v>
      </c>
      <c r="CV43" s="75">
        <f t="shared" ref="CV43:DA94" si="373">30*20</f>
        <v>600</v>
      </c>
      <c r="CW43" s="83">
        <v>2</v>
      </c>
      <c r="CX43" s="80">
        <f t="shared" si="315"/>
        <v>6.6666666666666666E-2</v>
      </c>
      <c r="CY43" s="83">
        <v>10</v>
      </c>
      <c r="CZ43" s="80">
        <f t="shared" si="316"/>
        <v>0.33333333333333331</v>
      </c>
      <c r="DA43" s="76">
        <f>8*20</f>
        <v>160</v>
      </c>
      <c r="DB43" s="83">
        <v>4</v>
      </c>
      <c r="DC43" s="80">
        <f t="shared" si="317"/>
        <v>0.5</v>
      </c>
      <c r="DD43" s="83">
        <v>5</v>
      </c>
      <c r="DE43" s="80">
        <f t="shared" si="318"/>
        <v>0.625</v>
      </c>
      <c r="DF43" s="76"/>
      <c r="DG43" s="84"/>
      <c r="DH43" s="80">
        <f t="shared" si="319"/>
        <v>0</v>
      </c>
      <c r="DI43" s="84"/>
      <c r="DJ43" s="80">
        <f t="shared" si="320"/>
        <v>0</v>
      </c>
      <c r="DK43" s="76">
        <f>1*20</f>
        <v>20</v>
      </c>
      <c r="DL43" s="83">
        <v>1</v>
      </c>
      <c r="DM43" s="80">
        <f t="shared" si="321"/>
        <v>1</v>
      </c>
      <c r="DN43" s="83">
        <v>1</v>
      </c>
      <c r="DO43" s="81">
        <f t="shared" si="322"/>
        <v>1</v>
      </c>
      <c r="DP43" s="75"/>
      <c r="DQ43" s="84"/>
      <c r="DR43" s="80">
        <f t="shared" si="323"/>
        <v>0</v>
      </c>
      <c r="DS43" s="84"/>
      <c r="DT43" s="80">
        <f t="shared" si="324"/>
        <v>0</v>
      </c>
      <c r="DU43" s="76"/>
      <c r="DV43" s="84"/>
      <c r="DW43" s="80">
        <f t="shared" si="325"/>
        <v>0</v>
      </c>
      <c r="DX43" s="84"/>
      <c r="DY43" s="80">
        <f t="shared" si="326"/>
        <v>0</v>
      </c>
      <c r="DZ43" s="76"/>
      <c r="EA43" s="84"/>
      <c r="EB43" s="80">
        <f t="shared" si="327"/>
        <v>0</v>
      </c>
      <c r="EC43" s="84"/>
      <c r="ED43" s="80">
        <f t="shared" si="328"/>
        <v>0</v>
      </c>
      <c r="EE43" s="76"/>
      <c r="EF43" s="84"/>
      <c r="EG43" s="80">
        <f t="shared" si="329"/>
        <v>0</v>
      </c>
      <c r="EH43" s="84"/>
      <c r="EI43" s="81">
        <f t="shared" si="330"/>
        <v>0</v>
      </c>
      <c r="EJ43" s="75"/>
      <c r="EK43" s="84"/>
      <c r="EL43" s="80">
        <f t="shared" si="331"/>
        <v>0</v>
      </c>
      <c r="EM43" s="84"/>
      <c r="EN43" s="80">
        <f t="shared" si="332"/>
        <v>0</v>
      </c>
      <c r="EO43" s="76"/>
      <c r="EP43" s="84"/>
      <c r="EQ43" s="80">
        <f t="shared" si="333"/>
        <v>0</v>
      </c>
      <c r="ER43" s="84"/>
      <c r="ES43" s="80">
        <f t="shared" si="334"/>
        <v>0</v>
      </c>
      <c r="ET43" s="76"/>
      <c r="EU43" s="84"/>
      <c r="EV43" s="80">
        <f t="shared" si="335"/>
        <v>0</v>
      </c>
      <c r="EW43" s="84"/>
      <c r="EX43" s="80">
        <f t="shared" si="336"/>
        <v>0</v>
      </c>
      <c r="EY43" s="76"/>
      <c r="EZ43" s="84"/>
      <c r="FA43" s="80">
        <f t="shared" si="337"/>
        <v>0</v>
      </c>
      <c r="FB43" s="84"/>
      <c r="FC43" s="81">
        <f t="shared" si="338"/>
        <v>0</v>
      </c>
      <c r="FD43" s="152"/>
      <c r="FE43" s="84"/>
      <c r="FF43" s="80">
        <f t="shared" si="340"/>
        <v>0</v>
      </c>
      <c r="FG43" s="84"/>
      <c r="FH43" s="80">
        <f t="shared" si="341"/>
        <v>0</v>
      </c>
      <c r="FI43" s="76">
        <f>1*20</f>
        <v>20</v>
      </c>
      <c r="FJ43" s="83">
        <v>1</v>
      </c>
      <c r="FK43" s="80">
        <f t="shared" si="342"/>
        <v>1</v>
      </c>
      <c r="FL43" s="83">
        <v>1</v>
      </c>
      <c r="FM43" s="80">
        <f t="shared" si="343"/>
        <v>1</v>
      </c>
      <c r="FN43" s="76"/>
      <c r="FO43" s="84"/>
      <c r="FP43" s="80">
        <f t="shared" si="344"/>
        <v>0</v>
      </c>
      <c r="FQ43" s="84"/>
      <c r="FR43" s="80">
        <f t="shared" si="345"/>
        <v>0</v>
      </c>
      <c r="FS43" s="76"/>
      <c r="FT43" s="84"/>
      <c r="FU43" s="80">
        <f t="shared" si="346"/>
        <v>0</v>
      </c>
      <c r="FV43" s="84"/>
      <c r="FW43" s="81">
        <f t="shared" si="347"/>
        <v>0</v>
      </c>
      <c r="FX43" s="75"/>
      <c r="FY43" s="84"/>
      <c r="FZ43" s="80">
        <f t="shared" si="348"/>
        <v>0</v>
      </c>
      <c r="GA43" s="84"/>
      <c r="GB43" s="80">
        <f t="shared" si="349"/>
        <v>0</v>
      </c>
      <c r="GC43" s="76"/>
      <c r="GD43" s="84"/>
      <c r="GE43" s="80">
        <f t="shared" si="350"/>
        <v>0</v>
      </c>
      <c r="GF43" s="84"/>
      <c r="GG43" s="80">
        <f t="shared" si="351"/>
        <v>0</v>
      </c>
      <c r="GH43" s="76"/>
      <c r="GI43" s="84"/>
      <c r="GJ43" s="80">
        <f t="shared" si="352"/>
        <v>0</v>
      </c>
      <c r="GK43" s="84"/>
      <c r="GL43" s="80">
        <f t="shared" si="353"/>
        <v>0</v>
      </c>
      <c r="GM43" s="76"/>
      <c r="GN43" s="84"/>
      <c r="GO43" s="80">
        <f t="shared" si="354"/>
        <v>0</v>
      </c>
      <c r="GP43" s="84"/>
      <c r="GQ43" s="81">
        <f t="shared" si="355"/>
        <v>0</v>
      </c>
      <c r="GR43" s="75"/>
      <c r="GS43" s="84"/>
      <c r="GT43" s="80">
        <f t="shared" si="356"/>
        <v>0</v>
      </c>
      <c r="GU43" s="84"/>
      <c r="GV43" s="80">
        <f t="shared" si="357"/>
        <v>0</v>
      </c>
      <c r="GW43" s="76"/>
      <c r="GX43" s="84"/>
      <c r="GY43" s="80">
        <f t="shared" si="358"/>
        <v>0</v>
      </c>
      <c r="GZ43" s="84"/>
      <c r="HA43" s="77">
        <f t="shared" si="359"/>
        <v>0</v>
      </c>
      <c r="HB43" s="82"/>
      <c r="HC43" s="84"/>
      <c r="HD43" s="80">
        <f t="shared" si="360"/>
        <v>0</v>
      </c>
      <c r="HE43" s="84"/>
      <c r="HF43" s="80">
        <f t="shared" si="361"/>
        <v>0</v>
      </c>
      <c r="HG43" s="76"/>
      <c r="HH43" s="84"/>
      <c r="HI43" s="80">
        <f t="shared" si="362"/>
        <v>0</v>
      </c>
      <c r="HJ43" s="84"/>
      <c r="HK43" s="81">
        <f t="shared" si="363"/>
        <v>0</v>
      </c>
      <c r="HL43" s="75">
        <f t="shared" si="247"/>
        <v>20</v>
      </c>
      <c r="HM43" s="83">
        <v>0</v>
      </c>
      <c r="HN43" s="80">
        <f t="shared" si="364"/>
        <v>0</v>
      </c>
      <c r="HO43" s="83">
        <v>1</v>
      </c>
      <c r="HP43" s="80">
        <f t="shared" si="365"/>
        <v>1</v>
      </c>
      <c r="HQ43" s="76"/>
      <c r="HR43" s="84"/>
      <c r="HS43" s="80">
        <f t="shared" si="366"/>
        <v>0</v>
      </c>
      <c r="HT43" s="84"/>
      <c r="HU43" s="80">
        <f t="shared" si="367"/>
        <v>0</v>
      </c>
      <c r="HV43" s="76"/>
      <c r="HW43" s="84"/>
      <c r="HX43" s="80">
        <f t="shared" si="368"/>
        <v>0</v>
      </c>
      <c r="HY43" s="84"/>
      <c r="HZ43" s="80">
        <f t="shared" si="369"/>
        <v>0</v>
      </c>
      <c r="IA43" s="76"/>
      <c r="IB43" s="84"/>
      <c r="IC43" s="80">
        <f t="shared" si="370"/>
        <v>0</v>
      </c>
      <c r="ID43" s="84"/>
      <c r="IE43" s="85">
        <f t="shared" si="371"/>
        <v>0</v>
      </c>
      <c r="IF43" s="1214" t="s">
        <v>197</v>
      </c>
      <c r="IG43" s="87"/>
    </row>
    <row r="44" spans="1:241" ht="36" hidden="1" x14ac:dyDescent="0.25">
      <c r="A44" s="63">
        <v>40</v>
      </c>
      <c r="B44" s="64" t="s">
        <v>198</v>
      </c>
      <c r="C44" s="65">
        <v>214246</v>
      </c>
      <c r="D44" s="66">
        <v>932259</v>
      </c>
      <c r="E44" s="67" t="s">
        <v>89</v>
      </c>
      <c r="F44" s="199" t="s">
        <v>110</v>
      </c>
      <c r="G44" s="89">
        <v>6</v>
      </c>
      <c r="H44" s="70">
        <v>0.7</v>
      </c>
      <c r="I44" s="71">
        <f>(24+10+60+10+9)/5</f>
        <v>22.6</v>
      </c>
      <c r="J44" s="72">
        <v>18</v>
      </c>
      <c r="K44" s="73">
        <f t="shared" si="253"/>
        <v>360</v>
      </c>
      <c r="L44" s="74">
        <f t="shared" si="254"/>
        <v>360</v>
      </c>
      <c r="M44" s="113">
        <f t="shared" si="255"/>
        <v>1</v>
      </c>
      <c r="N44" s="114">
        <f t="shared" si="256"/>
        <v>11</v>
      </c>
      <c r="O44" s="77">
        <f t="shared" si="257"/>
        <v>5.5555555555555552E-2</v>
      </c>
      <c r="P44" s="78">
        <f t="shared" si="258"/>
        <v>0.61111111111111116</v>
      </c>
      <c r="Q44" s="79"/>
      <c r="R44" s="75">
        <f t="shared" si="259"/>
        <v>220</v>
      </c>
      <c r="S44" s="76">
        <f t="shared" si="259"/>
        <v>0</v>
      </c>
      <c r="T44" s="80">
        <f t="shared" si="260"/>
        <v>0</v>
      </c>
      <c r="U44" s="76">
        <f t="shared" si="261"/>
        <v>4</v>
      </c>
      <c r="V44" s="80">
        <f t="shared" si="262"/>
        <v>0.36363636363636365</v>
      </c>
      <c r="W44" s="76">
        <f t="shared" si="263"/>
        <v>40</v>
      </c>
      <c r="X44" s="76">
        <f t="shared" si="263"/>
        <v>1</v>
      </c>
      <c r="Y44" s="80">
        <f t="shared" si="264"/>
        <v>0.5</v>
      </c>
      <c r="Z44" s="76">
        <f t="shared" si="265"/>
        <v>2</v>
      </c>
      <c r="AA44" s="80">
        <f t="shared" si="266"/>
        <v>1</v>
      </c>
      <c r="AB44" s="76">
        <f t="shared" si="267"/>
        <v>20</v>
      </c>
      <c r="AC44" s="76">
        <f t="shared" si="267"/>
        <v>0</v>
      </c>
      <c r="AD44" s="80">
        <f t="shared" si="268"/>
        <v>0</v>
      </c>
      <c r="AE44" s="76">
        <f t="shared" si="269"/>
        <v>1</v>
      </c>
      <c r="AF44" s="80">
        <f t="shared" si="270"/>
        <v>1</v>
      </c>
      <c r="AG44" s="76">
        <f t="shared" si="271"/>
        <v>80</v>
      </c>
      <c r="AH44" s="76">
        <f t="shared" si="271"/>
        <v>0</v>
      </c>
      <c r="AI44" s="80">
        <f t="shared" si="272"/>
        <v>0</v>
      </c>
      <c r="AJ44" s="76">
        <f t="shared" si="273"/>
        <v>4</v>
      </c>
      <c r="AK44" s="81">
        <f t="shared" si="274"/>
        <v>1</v>
      </c>
      <c r="AL44" s="79"/>
      <c r="AM44" s="75">
        <f t="shared" si="275"/>
        <v>120</v>
      </c>
      <c r="AN44" s="76">
        <f t="shared" si="275"/>
        <v>0</v>
      </c>
      <c r="AO44" s="80">
        <f t="shared" si="276"/>
        <v>0</v>
      </c>
      <c r="AP44" s="76">
        <f t="shared" si="277"/>
        <v>6</v>
      </c>
      <c r="AQ44" s="77">
        <f t="shared" si="278"/>
        <v>1</v>
      </c>
      <c r="AR44" s="82">
        <f t="shared" si="279"/>
        <v>240</v>
      </c>
      <c r="AS44" s="76">
        <f t="shared" si="279"/>
        <v>1</v>
      </c>
      <c r="AT44" s="80">
        <f t="shared" si="280"/>
        <v>8.3333333333333329E-2</v>
      </c>
      <c r="AU44" s="76">
        <f t="shared" si="281"/>
        <v>5</v>
      </c>
      <c r="AV44" s="77">
        <f t="shared" si="282"/>
        <v>0.41666666666666669</v>
      </c>
      <c r="AW44" s="82">
        <f t="shared" si="283"/>
        <v>0</v>
      </c>
      <c r="AX44" s="76">
        <f t="shared" si="283"/>
        <v>0</v>
      </c>
      <c r="AY44" s="80">
        <f t="shared" si="284"/>
        <v>0</v>
      </c>
      <c r="AZ44" s="76">
        <f t="shared" si="285"/>
        <v>0</v>
      </c>
      <c r="BA44" s="77">
        <f t="shared" si="286"/>
        <v>0</v>
      </c>
      <c r="BB44" s="82">
        <f t="shared" si="287"/>
        <v>0</v>
      </c>
      <c r="BC44" s="76">
        <f t="shared" si="287"/>
        <v>0</v>
      </c>
      <c r="BD44" s="80">
        <f t="shared" si="288"/>
        <v>0</v>
      </c>
      <c r="BE44" s="76">
        <f t="shared" si="289"/>
        <v>0</v>
      </c>
      <c r="BF44" s="77">
        <f t="shared" si="290"/>
        <v>0</v>
      </c>
      <c r="BG44" s="82">
        <f t="shared" si="291"/>
        <v>0</v>
      </c>
      <c r="BH44" s="76">
        <f t="shared" si="291"/>
        <v>0</v>
      </c>
      <c r="BI44" s="80">
        <f t="shared" si="292"/>
        <v>0</v>
      </c>
      <c r="BJ44" s="76">
        <f t="shared" si="293"/>
        <v>0</v>
      </c>
      <c r="BK44" s="77">
        <f t="shared" si="294"/>
        <v>0</v>
      </c>
      <c r="BL44" s="82">
        <f t="shared" si="295"/>
        <v>0</v>
      </c>
      <c r="BM44" s="76">
        <f t="shared" si="295"/>
        <v>0</v>
      </c>
      <c r="BN44" s="80">
        <f t="shared" si="296"/>
        <v>0</v>
      </c>
      <c r="BO44" s="76">
        <f t="shared" si="297"/>
        <v>0</v>
      </c>
      <c r="BP44" s="77">
        <f t="shared" si="298"/>
        <v>0</v>
      </c>
      <c r="BQ44" s="82">
        <f t="shared" si="299"/>
        <v>0</v>
      </c>
      <c r="BR44" s="76">
        <f t="shared" si="299"/>
        <v>0</v>
      </c>
      <c r="BS44" s="80">
        <f t="shared" si="300"/>
        <v>0</v>
      </c>
      <c r="BT44" s="76">
        <f t="shared" si="301"/>
        <v>0</v>
      </c>
      <c r="BU44" s="77">
        <f t="shared" si="302"/>
        <v>0</v>
      </c>
      <c r="BV44" s="82">
        <f t="shared" si="303"/>
        <v>0</v>
      </c>
      <c r="BW44" s="76">
        <f t="shared" si="303"/>
        <v>0</v>
      </c>
      <c r="BX44" s="80">
        <f t="shared" si="304"/>
        <v>0</v>
      </c>
      <c r="BY44" s="76">
        <f t="shared" si="305"/>
        <v>0</v>
      </c>
      <c r="BZ44" s="81">
        <f t="shared" si="306"/>
        <v>0</v>
      </c>
      <c r="CA44" s="79"/>
      <c r="CB44" s="75">
        <f>1*20</f>
        <v>20</v>
      </c>
      <c r="CC44" s="83">
        <v>0</v>
      </c>
      <c r="CD44" s="80">
        <f t="shared" si="307"/>
        <v>0</v>
      </c>
      <c r="CE44" s="83">
        <v>1</v>
      </c>
      <c r="CF44" s="80">
        <f t="shared" si="308"/>
        <v>1</v>
      </c>
      <c r="CG44" s="76"/>
      <c r="CH44" s="84"/>
      <c r="CI44" s="80">
        <f t="shared" si="309"/>
        <v>0</v>
      </c>
      <c r="CJ44" s="84"/>
      <c r="CK44" s="80">
        <f t="shared" si="310"/>
        <v>0</v>
      </c>
      <c r="CL44" s="76">
        <f>1*20</f>
        <v>20</v>
      </c>
      <c r="CM44" s="83">
        <v>0</v>
      </c>
      <c r="CN44" s="80">
        <f t="shared" si="311"/>
        <v>0</v>
      </c>
      <c r="CO44" s="83">
        <v>1</v>
      </c>
      <c r="CP44" s="80">
        <f t="shared" si="312"/>
        <v>1</v>
      </c>
      <c r="CQ44" s="76">
        <f>4*20</f>
        <v>80</v>
      </c>
      <c r="CR44" s="83">
        <v>0</v>
      </c>
      <c r="CS44" s="80">
        <f t="shared" si="313"/>
        <v>0</v>
      </c>
      <c r="CT44" s="83">
        <v>4</v>
      </c>
      <c r="CU44" s="81">
        <f t="shared" si="314"/>
        <v>1</v>
      </c>
      <c r="CV44" s="75">
        <f t="shared" si="143"/>
        <v>200</v>
      </c>
      <c r="CW44" s="83">
        <v>0</v>
      </c>
      <c r="CX44" s="80">
        <f t="shared" si="315"/>
        <v>0</v>
      </c>
      <c r="CY44" s="83">
        <v>3</v>
      </c>
      <c r="CZ44" s="80">
        <f t="shared" si="316"/>
        <v>0.3</v>
      </c>
      <c r="DA44" s="76">
        <f>2*20</f>
        <v>40</v>
      </c>
      <c r="DB44" s="83">
        <v>1</v>
      </c>
      <c r="DC44" s="80">
        <f t="shared" si="317"/>
        <v>0.5</v>
      </c>
      <c r="DD44" s="83">
        <v>2</v>
      </c>
      <c r="DE44" s="80">
        <f t="shared" si="318"/>
        <v>1</v>
      </c>
      <c r="DF44" s="76"/>
      <c r="DG44" s="84"/>
      <c r="DH44" s="80">
        <f t="shared" si="319"/>
        <v>0</v>
      </c>
      <c r="DI44" s="84"/>
      <c r="DJ44" s="80">
        <f t="shared" si="320"/>
        <v>0</v>
      </c>
      <c r="DK44" s="76"/>
      <c r="DL44" s="84"/>
      <c r="DM44" s="80">
        <f t="shared" si="321"/>
        <v>0</v>
      </c>
      <c r="DN44" s="84"/>
      <c r="DO44" s="81">
        <f t="shared" si="322"/>
        <v>0</v>
      </c>
      <c r="DP44" s="75"/>
      <c r="DQ44" s="84"/>
      <c r="DR44" s="80">
        <f t="shared" si="323"/>
        <v>0</v>
      </c>
      <c r="DS44" s="84"/>
      <c r="DT44" s="80">
        <f t="shared" si="324"/>
        <v>0</v>
      </c>
      <c r="DU44" s="76"/>
      <c r="DV44" s="84"/>
      <c r="DW44" s="80">
        <f t="shared" si="325"/>
        <v>0</v>
      </c>
      <c r="DX44" s="84"/>
      <c r="DY44" s="80">
        <f t="shared" si="326"/>
        <v>0</v>
      </c>
      <c r="DZ44" s="76"/>
      <c r="EA44" s="84"/>
      <c r="EB44" s="80">
        <f t="shared" si="327"/>
        <v>0</v>
      </c>
      <c r="EC44" s="84"/>
      <c r="ED44" s="80">
        <f t="shared" si="328"/>
        <v>0</v>
      </c>
      <c r="EE44" s="76"/>
      <c r="EF44" s="84"/>
      <c r="EG44" s="80">
        <f t="shared" si="329"/>
        <v>0</v>
      </c>
      <c r="EH44" s="84"/>
      <c r="EI44" s="81">
        <f t="shared" si="330"/>
        <v>0</v>
      </c>
      <c r="EJ44" s="75"/>
      <c r="EK44" s="84"/>
      <c r="EL44" s="80">
        <f t="shared" si="331"/>
        <v>0</v>
      </c>
      <c r="EM44" s="84"/>
      <c r="EN44" s="80">
        <f t="shared" si="332"/>
        <v>0</v>
      </c>
      <c r="EO44" s="76"/>
      <c r="EP44" s="84"/>
      <c r="EQ44" s="80">
        <f t="shared" si="333"/>
        <v>0</v>
      </c>
      <c r="ER44" s="84"/>
      <c r="ES44" s="80">
        <f t="shared" si="334"/>
        <v>0</v>
      </c>
      <c r="ET44" s="76"/>
      <c r="EU44" s="84"/>
      <c r="EV44" s="80">
        <f t="shared" si="335"/>
        <v>0</v>
      </c>
      <c r="EW44" s="84"/>
      <c r="EX44" s="80">
        <f t="shared" si="336"/>
        <v>0</v>
      </c>
      <c r="EY44" s="76"/>
      <c r="EZ44" s="84"/>
      <c r="FA44" s="80">
        <f t="shared" si="337"/>
        <v>0</v>
      </c>
      <c r="FB44" s="84"/>
      <c r="FC44" s="81">
        <f t="shared" si="338"/>
        <v>0</v>
      </c>
      <c r="FD44" s="152"/>
      <c r="FE44" s="84"/>
      <c r="FF44" s="80">
        <f t="shared" si="340"/>
        <v>0</v>
      </c>
      <c r="FG44" s="84"/>
      <c r="FH44" s="80">
        <f t="shared" si="341"/>
        <v>0</v>
      </c>
      <c r="FI44" s="76"/>
      <c r="FJ44" s="84"/>
      <c r="FK44" s="80">
        <f t="shared" si="342"/>
        <v>0</v>
      </c>
      <c r="FL44" s="84"/>
      <c r="FM44" s="80">
        <f t="shared" si="343"/>
        <v>0</v>
      </c>
      <c r="FN44" s="76"/>
      <c r="FO44" s="84"/>
      <c r="FP44" s="80">
        <f t="shared" si="344"/>
        <v>0</v>
      </c>
      <c r="FQ44" s="84"/>
      <c r="FR44" s="80">
        <f t="shared" si="345"/>
        <v>0</v>
      </c>
      <c r="FS44" s="76"/>
      <c r="FT44" s="84"/>
      <c r="FU44" s="80">
        <f t="shared" si="346"/>
        <v>0</v>
      </c>
      <c r="FV44" s="84"/>
      <c r="FW44" s="81">
        <f t="shared" si="347"/>
        <v>0</v>
      </c>
      <c r="FX44" s="75"/>
      <c r="FY44" s="84"/>
      <c r="FZ44" s="80">
        <f t="shared" si="348"/>
        <v>0</v>
      </c>
      <c r="GA44" s="84"/>
      <c r="GB44" s="80">
        <f t="shared" si="349"/>
        <v>0</v>
      </c>
      <c r="GC44" s="76"/>
      <c r="GD44" s="84"/>
      <c r="GE44" s="80">
        <f t="shared" si="350"/>
        <v>0</v>
      </c>
      <c r="GF44" s="84"/>
      <c r="GG44" s="80">
        <f t="shared" si="351"/>
        <v>0</v>
      </c>
      <c r="GH44" s="76"/>
      <c r="GI44" s="84"/>
      <c r="GJ44" s="80">
        <f t="shared" si="352"/>
        <v>0</v>
      </c>
      <c r="GK44" s="84"/>
      <c r="GL44" s="80">
        <f t="shared" si="353"/>
        <v>0</v>
      </c>
      <c r="GM44" s="76"/>
      <c r="GN44" s="84"/>
      <c r="GO44" s="80">
        <f t="shared" si="354"/>
        <v>0</v>
      </c>
      <c r="GP44" s="84"/>
      <c r="GQ44" s="81">
        <f t="shared" si="355"/>
        <v>0</v>
      </c>
      <c r="GR44" s="75"/>
      <c r="GS44" s="84"/>
      <c r="GT44" s="80">
        <f t="shared" si="356"/>
        <v>0</v>
      </c>
      <c r="GU44" s="84"/>
      <c r="GV44" s="80">
        <f t="shared" si="357"/>
        <v>0</v>
      </c>
      <c r="GW44" s="76"/>
      <c r="GX44" s="84"/>
      <c r="GY44" s="80">
        <f t="shared" si="358"/>
        <v>0</v>
      </c>
      <c r="GZ44" s="84"/>
      <c r="HA44" s="77">
        <f t="shared" si="359"/>
        <v>0</v>
      </c>
      <c r="HB44" s="82"/>
      <c r="HC44" s="84"/>
      <c r="HD44" s="80">
        <f t="shared" si="360"/>
        <v>0</v>
      </c>
      <c r="HE44" s="84"/>
      <c r="HF44" s="80">
        <f t="shared" si="361"/>
        <v>0</v>
      </c>
      <c r="HG44" s="76"/>
      <c r="HH44" s="84"/>
      <c r="HI44" s="80">
        <f t="shared" si="362"/>
        <v>0</v>
      </c>
      <c r="HJ44" s="84"/>
      <c r="HK44" s="81">
        <f t="shared" si="363"/>
        <v>0</v>
      </c>
      <c r="HL44" s="75"/>
      <c r="HM44" s="84"/>
      <c r="HN44" s="80">
        <f t="shared" si="364"/>
        <v>0</v>
      </c>
      <c r="HO44" s="84"/>
      <c r="HP44" s="80">
        <f t="shared" si="365"/>
        <v>0</v>
      </c>
      <c r="HQ44" s="76"/>
      <c r="HR44" s="84"/>
      <c r="HS44" s="80">
        <f t="shared" si="366"/>
        <v>0</v>
      </c>
      <c r="HT44" s="84"/>
      <c r="HU44" s="80">
        <f t="shared" si="367"/>
        <v>0</v>
      </c>
      <c r="HV44" s="76"/>
      <c r="HW44" s="84"/>
      <c r="HX44" s="80">
        <f t="shared" si="368"/>
        <v>0</v>
      </c>
      <c r="HY44" s="84"/>
      <c r="HZ44" s="80">
        <f t="shared" si="369"/>
        <v>0</v>
      </c>
      <c r="IA44" s="76"/>
      <c r="IB44" s="84"/>
      <c r="IC44" s="80">
        <f t="shared" si="370"/>
        <v>0</v>
      </c>
      <c r="ID44" s="84"/>
      <c r="IE44" s="85">
        <f t="shared" si="371"/>
        <v>0</v>
      </c>
      <c r="IF44" s="1214" t="s">
        <v>199</v>
      </c>
      <c r="IG44" s="87"/>
    </row>
    <row r="45" spans="1:241" ht="38.25" hidden="1" x14ac:dyDescent="0.25">
      <c r="A45" s="63">
        <v>41</v>
      </c>
      <c r="B45" s="64" t="s">
        <v>200</v>
      </c>
      <c r="C45" s="65">
        <v>214454</v>
      </c>
      <c r="D45" s="66">
        <v>932261</v>
      </c>
      <c r="E45" s="67" t="s">
        <v>89</v>
      </c>
      <c r="F45" s="200" t="s">
        <v>185</v>
      </c>
      <c r="G45" s="123">
        <v>2</v>
      </c>
      <c r="H45" s="70">
        <v>0.01</v>
      </c>
      <c r="I45" s="71">
        <f>(32+38+35+30)/4</f>
        <v>33.75</v>
      </c>
      <c r="J45" s="72">
        <v>125</v>
      </c>
      <c r="K45" s="73">
        <f t="shared" si="253"/>
        <v>2500</v>
      </c>
      <c r="L45" s="74">
        <f t="shared" si="254"/>
        <v>2500</v>
      </c>
      <c r="M45" s="75">
        <f t="shared" si="255"/>
        <v>5</v>
      </c>
      <c r="N45" s="76">
        <f t="shared" si="256"/>
        <v>80</v>
      </c>
      <c r="O45" s="77">
        <f t="shared" si="257"/>
        <v>0.04</v>
      </c>
      <c r="P45" s="78">
        <f t="shared" si="258"/>
        <v>0.64</v>
      </c>
      <c r="Q45" s="79"/>
      <c r="R45" s="75">
        <f t="shared" si="259"/>
        <v>1840</v>
      </c>
      <c r="S45" s="76">
        <f t="shared" si="259"/>
        <v>3</v>
      </c>
      <c r="T45" s="80">
        <f t="shared" si="260"/>
        <v>3.2608695652173912E-2</v>
      </c>
      <c r="U45" s="76">
        <f t="shared" si="261"/>
        <v>49</v>
      </c>
      <c r="V45" s="80">
        <f t="shared" si="262"/>
        <v>0.53260869565217395</v>
      </c>
      <c r="W45" s="76">
        <f t="shared" si="263"/>
        <v>500</v>
      </c>
      <c r="X45" s="76">
        <f t="shared" si="263"/>
        <v>1</v>
      </c>
      <c r="Y45" s="80">
        <f t="shared" si="264"/>
        <v>0.04</v>
      </c>
      <c r="Z45" s="76">
        <f t="shared" si="265"/>
        <v>23</v>
      </c>
      <c r="AA45" s="80">
        <f t="shared" si="266"/>
        <v>0.92</v>
      </c>
      <c r="AB45" s="76">
        <f t="shared" si="267"/>
        <v>160</v>
      </c>
      <c r="AC45" s="76">
        <f t="shared" si="267"/>
        <v>1</v>
      </c>
      <c r="AD45" s="80">
        <f t="shared" si="268"/>
        <v>0.125</v>
      </c>
      <c r="AE45" s="76">
        <f t="shared" si="269"/>
        <v>8</v>
      </c>
      <c r="AF45" s="80">
        <f t="shared" si="270"/>
        <v>1</v>
      </c>
      <c r="AG45" s="76">
        <f t="shared" si="271"/>
        <v>0</v>
      </c>
      <c r="AH45" s="76">
        <f t="shared" si="271"/>
        <v>0</v>
      </c>
      <c r="AI45" s="80">
        <f t="shared" si="272"/>
        <v>0</v>
      </c>
      <c r="AJ45" s="76">
        <f t="shared" si="273"/>
        <v>0</v>
      </c>
      <c r="AK45" s="81">
        <f t="shared" si="274"/>
        <v>0</v>
      </c>
      <c r="AL45" s="79"/>
      <c r="AM45" s="75">
        <f t="shared" si="275"/>
        <v>1920</v>
      </c>
      <c r="AN45" s="76">
        <f t="shared" si="275"/>
        <v>1</v>
      </c>
      <c r="AO45" s="80">
        <f t="shared" si="276"/>
        <v>1.0416666666666666E-2</v>
      </c>
      <c r="AP45" s="76">
        <f t="shared" si="277"/>
        <v>62</v>
      </c>
      <c r="AQ45" s="77">
        <f t="shared" si="278"/>
        <v>0.64583333333333337</v>
      </c>
      <c r="AR45" s="82">
        <f t="shared" si="279"/>
        <v>40</v>
      </c>
      <c r="AS45" s="76">
        <f t="shared" si="279"/>
        <v>1</v>
      </c>
      <c r="AT45" s="80">
        <f t="shared" si="280"/>
        <v>0.5</v>
      </c>
      <c r="AU45" s="76">
        <f t="shared" si="281"/>
        <v>2</v>
      </c>
      <c r="AV45" s="77">
        <f t="shared" si="282"/>
        <v>1</v>
      </c>
      <c r="AW45" s="82">
        <f t="shared" si="283"/>
        <v>0</v>
      </c>
      <c r="AX45" s="76">
        <f t="shared" si="283"/>
        <v>0</v>
      </c>
      <c r="AY45" s="80">
        <f t="shared" si="284"/>
        <v>0</v>
      </c>
      <c r="AZ45" s="76">
        <f t="shared" si="285"/>
        <v>0</v>
      </c>
      <c r="BA45" s="77">
        <f t="shared" si="286"/>
        <v>0</v>
      </c>
      <c r="BB45" s="82">
        <f t="shared" si="287"/>
        <v>0</v>
      </c>
      <c r="BC45" s="76">
        <f t="shared" si="287"/>
        <v>0</v>
      </c>
      <c r="BD45" s="80">
        <f t="shared" si="288"/>
        <v>0</v>
      </c>
      <c r="BE45" s="76">
        <f t="shared" si="289"/>
        <v>0</v>
      </c>
      <c r="BF45" s="77">
        <f t="shared" si="290"/>
        <v>0</v>
      </c>
      <c r="BG45" s="82">
        <f t="shared" si="291"/>
        <v>540</v>
      </c>
      <c r="BH45" s="76">
        <f t="shared" si="291"/>
        <v>3</v>
      </c>
      <c r="BI45" s="80">
        <f t="shared" si="292"/>
        <v>0.1111111111111111</v>
      </c>
      <c r="BJ45" s="76">
        <f t="shared" si="293"/>
        <v>16</v>
      </c>
      <c r="BK45" s="77">
        <f t="shared" si="294"/>
        <v>0.59259259259259256</v>
      </c>
      <c r="BL45" s="82">
        <f t="shared" si="295"/>
        <v>0</v>
      </c>
      <c r="BM45" s="76">
        <f t="shared" si="295"/>
        <v>0</v>
      </c>
      <c r="BN45" s="80">
        <f t="shared" si="296"/>
        <v>0</v>
      </c>
      <c r="BO45" s="76">
        <f t="shared" si="297"/>
        <v>0</v>
      </c>
      <c r="BP45" s="77">
        <f t="shared" si="298"/>
        <v>0</v>
      </c>
      <c r="BQ45" s="82">
        <f t="shared" si="299"/>
        <v>0</v>
      </c>
      <c r="BR45" s="76">
        <f t="shared" si="299"/>
        <v>0</v>
      </c>
      <c r="BS45" s="80">
        <f t="shared" si="300"/>
        <v>0</v>
      </c>
      <c r="BT45" s="76">
        <f t="shared" si="301"/>
        <v>0</v>
      </c>
      <c r="BU45" s="77">
        <f t="shared" si="302"/>
        <v>0</v>
      </c>
      <c r="BV45" s="82">
        <f t="shared" si="303"/>
        <v>0</v>
      </c>
      <c r="BW45" s="76">
        <f t="shared" si="303"/>
        <v>0</v>
      </c>
      <c r="BX45" s="80">
        <f t="shared" si="304"/>
        <v>0</v>
      </c>
      <c r="BY45" s="76">
        <f t="shared" si="305"/>
        <v>0</v>
      </c>
      <c r="BZ45" s="81">
        <f t="shared" si="306"/>
        <v>0</v>
      </c>
      <c r="CA45" s="79"/>
      <c r="CB45" s="75">
        <f>64*20</f>
        <v>1280</v>
      </c>
      <c r="CC45" s="83">
        <v>0</v>
      </c>
      <c r="CD45" s="80">
        <f t="shared" si="307"/>
        <v>0</v>
      </c>
      <c r="CE45" s="83">
        <v>32</v>
      </c>
      <c r="CF45" s="80">
        <f t="shared" si="308"/>
        <v>0.5</v>
      </c>
      <c r="CG45" s="76">
        <f>24*20</f>
        <v>480</v>
      </c>
      <c r="CH45" s="83">
        <v>0</v>
      </c>
      <c r="CI45" s="80">
        <f t="shared" si="309"/>
        <v>0</v>
      </c>
      <c r="CJ45" s="83">
        <v>22</v>
      </c>
      <c r="CK45" s="80">
        <f t="shared" si="310"/>
        <v>0.91666666666666663</v>
      </c>
      <c r="CL45" s="76">
        <f>8*20</f>
        <v>160</v>
      </c>
      <c r="CM45" s="83">
        <v>1</v>
      </c>
      <c r="CN45" s="80">
        <f t="shared" si="311"/>
        <v>0.125</v>
      </c>
      <c r="CO45" s="83">
        <v>8</v>
      </c>
      <c r="CP45" s="80">
        <f t="shared" si="312"/>
        <v>1</v>
      </c>
      <c r="CQ45" s="76"/>
      <c r="CR45" s="84"/>
      <c r="CS45" s="80">
        <f t="shared" si="313"/>
        <v>0</v>
      </c>
      <c r="CT45" s="84"/>
      <c r="CU45" s="81">
        <f t="shared" si="314"/>
        <v>0</v>
      </c>
      <c r="CV45" s="75">
        <f>1*20</f>
        <v>20</v>
      </c>
      <c r="CW45" s="83">
        <v>0</v>
      </c>
      <c r="CX45" s="80">
        <f t="shared" si="315"/>
        <v>0</v>
      </c>
      <c r="CY45" s="83">
        <v>1</v>
      </c>
      <c r="CZ45" s="80">
        <f t="shared" si="316"/>
        <v>1</v>
      </c>
      <c r="DA45" s="76">
        <f>1*20</f>
        <v>20</v>
      </c>
      <c r="DB45" s="83">
        <v>1</v>
      </c>
      <c r="DC45" s="80">
        <f t="shared" si="317"/>
        <v>1</v>
      </c>
      <c r="DD45" s="83">
        <v>1</v>
      </c>
      <c r="DE45" s="80">
        <f t="shared" si="318"/>
        <v>1</v>
      </c>
      <c r="DF45" s="76"/>
      <c r="DG45" s="84"/>
      <c r="DH45" s="80">
        <f t="shared" si="319"/>
        <v>0</v>
      </c>
      <c r="DI45" s="84"/>
      <c r="DJ45" s="80">
        <f t="shared" si="320"/>
        <v>0</v>
      </c>
      <c r="DK45" s="76"/>
      <c r="DL45" s="84"/>
      <c r="DM45" s="80">
        <f t="shared" si="321"/>
        <v>0</v>
      </c>
      <c r="DN45" s="84"/>
      <c r="DO45" s="81">
        <f t="shared" si="322"/>
        <v>0</v>
      </c>
      <c r="DP45" s="75"/>
      <c r="DQ45" s="84"/>
      <c r="DR45" s="80">
        <f t="shared" si="323"/>
        <v>0</v>
      </c>
      <c r="DS45" s="84"/>
      <c r="DT45" s="80">
        <f t="shared" si="324"/>
        <v>0</v>
      </c>
      <c r="DU45" s="76"/>
      <c r="DV45" s="84"/>
      <c r="DW45" s="80">
        <f t="shared" si="325"/>
        <v>0</v>
      </c>
      <c r="DX45" s="84"/>
      <c r="DY45" s="80">
        <f t="shared" si="326"/>
        <v>0</v>
      </c>
      <c r="DZ45" s="76"/>
      <c r="EA45" s="84"/>
      <c r="EB45" s="80">
        <f t="shared" si="327"/>
        <v>0</v>
      </c>
      <c r="EC45" s="84"/>
      <c r="ED45" s="80">
        <f t="shared" si="328"/>
        <v>0</v>
      </c>
      <c r="EE45" s="76"/>
      <c r="EF45" s="84"/>
      <c r="EG45" s="80">
        <f t="shared" si="329"/>
        <v>0</v>
      </c>
      <c r="EH45" s="84"/>
      <c r="EI45" s="81">
        <f t="shared" si="330"/>
        <v>0</v>
      </c>
      <c r="EJ45" s="75"/>
      <c r="EK45" s="84"/>
      <c r="EL45" s="80">
        <f t="shared" si="331"/>
        <v>0</v>
      </c>
      <c r="EM45" s="84"/>
      <c r="EN45" s="80">
        <f t="shared" si="332"/>
        <v>0</v>
      </c>
      <c r="EO45" s="76"/>
      <c r="EP45" s="84"/>
      <c r="EQ45" s="80">
        <f t="shared" si="333"/>
        <v>0</v>
      </c>
      <c r="ER45" s="84"/>
      <c r="ES45" s="80">
        <f t="shared" si="334"/>
        <v>0</v>
      </c>
      <c r="ET45" s="76"/>
      <c r="EU45" s="84"/>
      <c r="EV45" s="80">
        <f t="shared" si="335"/>
        <v>0</v>
      </c>
      <c r="EW45" s="84"/>
      <c r="EX45" s="80">
        <f t="shared" si="336"/>
        <v>0</v>
      </c>
      <c r="EY45" s="76"/>
      <c r="EZ45" s="84"/>
      <c r="FA45" s="80">
        <f t="shared" si="337"/>
        <v>0</v>
      </c>
      <c r="FB45" s="84"/>
      <c r="FC45" s="81">
        <f t="shared" si="338"/>
        <v>0</v>
      </c>
      <c r="FD45" s="75">
        <f>27*20</f>
        <v>540</v>
      </c>
      <c r="FE45" s="83">
        <v>3</v>
      </c>
      <c r="FF45" s="80">
        <f t="shared" si="340"/>
        <v>0.1111111111111111</v>
      </c>
      <c r="FG45" s="83">
        <v>16</v>
      </c>
      <c r="FH45" s="80">
        <f t="shared" si="341"/>
        <v>0.59259259259259256</v>
      </c>
      <c r="FI45" s="76"/>
      <c r="FJ45" s="84"/>
      <c r="FK45" s="80">
        <f t="shared" si="342"/>
        <v>0</v>
      </c>
      <c r="FL45" s="84"/>
      <c r="FM45" s="80">
        <f t="shared" si="343"/>
        <v>0</v>
      </c>
      <c r="FN45" s="76"/>
      <c r="FO45" s="84"/>
      <c r="FP45" s="80">
        <f t="shared" si="344"/>
        <v>0</v>
      </c>
      <c r="FQ45" s="84"/>
      <c r="FR45" s="80">
        <f t="shared" si="345"/>
        <v>0</v>
      </c>
      <c r="FS45" s="76"/>
      <c r="FT45" s="84"/>
      <c r="FU45" s="80">
        <f t="shared" si="346"/>
        <v>0</v>
      </c>
      <c r="FV45" s="84"/>
      <c r="FW45" s="81">
        <f t="shared" si="347"/>
        <v>0</v>
      </c>
      <c r="FX45" s="75"/>
      <c r="FY45" s="84"/>
      <c r="FZ45" s="80">
        <f t="shared" si="348"/>
        <v>0</v>
      </c>
      <c r="GA45" s="84"/>
      <c r="GB45" s="80">
        <f t="shared" si="349"/>
        <v>0</v>
      </c>
      <c r="GC45" s="76"/>
      <c r="GD45" s="84"/>
      <c r="GE45" s="80">
        <f t="shared" si="350"/>
        <v>0</v>
      </c>
      <c r="GF45" s="84"/>
      <c r="GG45" s="80">
        <f t="shared" si="351"/>
        <v>0</v>
      </c>
      <c r="GH45" s="76"/>
      <c r="GI45" s="84"/>
      <c r="GJ45" s="80">
        <f t="shared" si="352"/>
        <v>0</v>
      </c>
      <c r="GK45" s="84"/>
      <c r="GL45" s="80">
        <f t="shared" si="353"/>
        <v>0</v>
      </c>
      <c r="GM45" s="76"/>
      <c r="GN45" s="84"/>
      <c r="GO45" s="80">
        <f t="shared" si="354"/>
        <v>0</v>
      </c>
      <c r="GP45" s="84"/>
      <c r="GQ45" s="81">
        <f t="shared" si="355"/>
        <v>0</v>
      </c>
      <c r="GR45" s="75"/>
      <c r="GS45" s="84"/>
      <c r="GT45" s="80">
        <f t="shared" si="356"/>
        <v>0</v>
      </c>
      <c r="GU45" s="84"/>
      <c r="GV45" s="80">
        <f t="shared" si="357"/>
        <v>0</v>
      </c>
      <c r="GW45" s="76"/>
      <c r="GX45" s="84"/>
      <c r="GY45" s="80">
        <f t="shared" si="358"/>
        <v>0</v>
      </c>
      <c r="GZ45" s="84"/>
      <c r="HA45" s="77">
        <f t="shared" si="359"/>
        <v>0</v>
      </c>
      <c r="HB45" s="82"/>
      <c r="HC45" s="84"/>
      <c r="HD45" s="80">
        <f t="shared" si="360"/>
        <v>0</v>
      </c>
      <c r="HE45" s="84"/>
      <c r="HF45" s="80">
        <f t="shared" si="361"/>
        <v>0</v>
      </c>
      <c r="HG45" s="76"/>
      <c r="HH45" s="84"/>
      <c r="HI45" s="80">
        <f t="shared" si="362"/>
        <v>0</v>
      </c>
      <c r="HJ45" s="84"/>
      <c r="HK45" s="81">
        <f t="shared" si="363"/>
        <v>0</v>
      </c>
      <c r="HL45" s="75"/>
      <c r="HM45" s="84"/>
      <c r="HN45" s="80">
        <f t="shared" si="364"/>
        <v>0</v>
      </c>
      <c r="HO45" s="84"/>
      <c r="HP45" s="80">
        <f t="shared" si="365"/>
        <v>0</v>
      </c>
      <c r="HQ45" s="76"/>
      <c r="HR45" s="84"/>
      <c r="HS45" s="80">
        <f t="shared" si="366"/>
        <v>0</v>
      </c>
      <c r="HT45" s="84"/>
      <c r="HU45" s="80">
        <f t="shared" si="367"/>
        <v>0</v>
      </c>
      <c r="HV45" s="76"/>
      <c r="HW45" s="84"/>
      <c r="HX45" s="80">
        <f t="shared" si="368"/>
        <v>0</v>
      </c>
      <c r="HY45" s="84"/>
      <c r="HZ45" s="80">
        <f t="shared" si="369"/>
        <v>0</v>
      </c>
      <c r="IA45" s="76"/>
      <c r="IB45" s="84"/>
      <c r="IC45" s="80">
        <f t="shared" si="370"/>
        <v>0</v>
      </c>
      <c r="ID45" s="84"/>
      <c r="IE45" s="85">
        <f t="shared" si="371"/>
        <v>0</v>
      </c>
      <c r="IF45" s="1214" t="s">
        <v>201</v>
      </c>
      <c r="IG45" s="87"/>
    </row>
    <row r="46" spans="1:241" ht="36" hidden="1" x14ac:dyDescent="0.25">
      <c r="A46" s="63">
        <v>42</v>
      </c>
      <c r="B46" s="64" t="s">
        <v>202</v>
      </c>
      <c r="C46" s="65">
        <v>214871</v>
      </c>
      <c r="D46" s="66">
        <v>932263</v>
      </c>
      <c r="E46" s="67" t="s">
        <v>89</v>
      </c>
      <c r="F46" s="88" t="s">
        <v>96</v>
      </c>
      <c r="G46" s="148">
        <v>8</v>
      </c>
      <c r="H46" s="70">
        <v>0.65</v>
      </c>
      <c r="I46" s="71">
        <f>(20+18+20+20+18)/5</f>
        <v>19.2</v>
      </c>
      <c r="J46" s="72">
        <v>14</v>
      </c>
      <c r="K46" s="73">
        <f t="shared" si="253"/>
        <v>280</v>
      </c>
      <c r="L46" s="74">
        <f t="shared" si="254"/>
        <v>280</v>
      </c>
      <c r="M46" s="113">
        <f t="shared" si="255"/>
        <v>2</v>
      </c>
      <c r="N46" s="114">
        <f t="shared" si="256"/>
        <v>4</v>
      </c>
      <c r="O46" s="77">
        <f t="shared" si="257"/>
        <v>0.14285714285714285</v>
      </c>
      <c r="P46" s="78">
        <f t="shared" si="258"/>
        <v>0.2857142857142857</v>
      </c>
      <c r="Q46" s="79"/>
      <c r="R46" s="75">
        <f t="shared" si="259"/>
        <v>280</v>
      </c>
      <c r="S46" s="76">
        <f t="shared" si="259"/>
        <v>2</v>
      </c>
      <c r="T46" s="80">
        <f t="shared" si="260"/>
        <v>0.14285714285714285</v>
      </c>
      <c r="U46" s="76">
        <f t="shared" si="261"/>
        <v>4</v>
      </c>
      <c r="V46" s="80">
        <f t="shared" si="262"/>
        <v>0.2857142857142857</v>
      </c>
      <c r="W46" s="76">
        <f t="shared" si="263"/>
        <v>0</v>
      </c>
      <c r="X46" s="76">
        <f t="shared" si="263"/>
        <v>0</v>
      </c>
      <c r="Y46" s="80">
        <f t="shared" si="264"/>
        <v>0</v>
      </c>
      <c r="Z46" s="76">
        <f t="shared" si="265"/>
        <v>0</v>
      </c>
      <c r="AA46" s="80">
        <f t="shared" si="266"/>
        <v>0</v>
      </c>
      <c r="AB46" s="76">
        <f t="shared" si="267"/>
        <v>0</v>
      </c>
      <c r="AC46" s="76">
        <f t="shared" si="267"/>
        <v>0</v>
      </c>
      <c r="AD46" s="80">
        <f t="shared" si="268"/>
        <v>0</v>
      </c>
      <c r="AE46" s="76">
        <f t="shared" si="269"/>
        <v>0</v>
      </c>
      <c r="AF46" s="80">
        <f t="shared" si="270"/>
        <v>0</v>
      </c>
      <c r="AG46" s="76">
        <f t="shared" si="271"/>
        <v>0</v>
      </c>
      <c r="AH46" s="76">
        <f t="shared" si="271"/>
        <v>0</v>
      </c>
      <c r="AI46" s="80">
        <f t="shared" si="272"/>
        <v>0</v>
      </c>
      <c r="AJ46" s="76">
        <f t="shared" si="273"/>
        <v>0</v>
      </c>
      <c r="AK46" s="81">
        <f t="shared" si="274"/>
        <v>0</v>
      </c>
      <c r="AL46" s="79"/>
      <c r="AM46" s="75">
        <f t="shared" si="275"/>
        <v>0</v>
      </c>
      <c r="AN46" s="76">
        <f t="shared" si="275"/>
        <v>0</v>
      </c>
      <c r="AO46" s="80">
        <f t="shared" si="276"/>
        <v>0</v>
      </c>
      <c r="AP46" s="76">
        <f t="shared" si="277"/>
        <v>0</v>
      </c>
      <c r="AQ46" s="77">
        <f t="shared" si="278"/>
        <v>0</v>
      </c>
      <c r="AR46" s="82">
        <f t="shared" si="279"/>
        <v>280</v>
      </c>
      <c r="AS46" s="76">
        <f t="shared" si="279"/>
        <v>2</v>
      </c>
      <c r="AT46" s="80">
        <f t="shared" si="280"/>
        <v>0.14285714285714285</v>
      </c>
      <c r="AU46" s="76">
        <f t="shared" si="281"/>
        <v>4</v>
      </c>
      <c r="AV46" s="77">
        <f t="shared" si="282"/>
        <v>0.2857142857142857</v>
      </c>
      <c r="AW46" s="82">
        <f t="shared" si="283"/>
        <v>0</v>
      </c>
      <c r="AX46" s="76">
        <f t="shared" si="283"/>
        <v>0</v>
      </c>
      <c r="AY46" s="80">
        <f t="shared" si="284"/>
        <v>0</v>
      </c>
      <c r="AZ46" s="76">
        <f t="shared" si="285"/>
        <v>0</v>
      </c>
      <c r="BA46" s="77">
        <f t="shared" si="286"/>
        <v>0</v>
      </c>
      <c r="BB46" s="82">
        <f t="shared" si="287"/>
        <v>0</v>
      </c>
      <c r="BC46" s="76">
        <f t="shared" si="287"/>
        <v>0</v>
      </c>
      <c r="BD46" s="80">
        <f t="shared" si="288"/>
        <v>0</v>
      </c>
      <c r="BE46" s="76">
        <f t="shared" si="289"/>
        <v>0</v>
      </c>
      <c r="BF46" s="77">
        <f t="shared" si="290"/>
        <v>0</v>
      </c>
      <c r="BG46" s="82">
        <f t="shared" si="291"/>
        <v>0</v>
      </c>
      <c r="BH46" s="76">
        <f t="shared" si="291"/>
        <v>0</v>
      </c>
      <c r="BI46" s="80">
        <f t="shared" si="292"/>
        <v>0</v>
      </c>
      <c r="BJ46" s="76">
        <f t="shared" si="293"/>
        <v>0</v>
      </c>
      <c r="BK46" s="77">
        <f t="shared" si="294"/>
        <v>0</v>
      </c>
      <c r="BL46" s="82">
        <f t="shared" si="295"/>
        <v>0</v>
      </c>
      <c r="BM46" s="76">
        <f t="shared" si="295"/>
        <v>0</v>
      </c>
      <c r="BN46" s="80">
        <f t="shared" si="296"/>
        <v>0</v>
      </c>
      <c r="BO46" s="76">
        <f t="shared" si="297"/>
        <v>0</v>
      </c>
      <c r="BP46" s="77">
        <f t="shared" si="298"/>
        <v>0</v>
      </c>
      <c r="BQ46" s="82">
        <f t="shared" si="299"/>
        <v>0</v>
      </c>
      <c r="BR46" s="76">
        <f t="shared" si="299"/>
        <v>0</v>
      </c>
      <c r="BS46" s="80">
        <f t="shared" si="300"/>
        <v>0</v>
      </c>
      <c r="BT46" s="76">
        <f t="shared" si="301"/>
        <v>0</v>
      </c>
      <c r="BU46" s="77">
        <f t="shared" si="302"/>
        <v>0</v>
      </c>
      <c r="BV46" s="82">
        <f t="shared" si="303"/>
        <v>0</v>
      </c>
      <c r="BW46" s="76">
        <f t="shared" si="303"/>
        <v>0</v>
      </c>
      <c r="BX46" s="80">
        <f t="shared" si="304"/>
        <v>0</v>
      </c>
      <c r="BY46" s="76">
        <f t="shared" si="305"/>
        <v>0</v>
      </c>
      <c r="BZ46" s="81">
        <f t="shared" si="306"/>
        <v>0</v>
      </c>
      <c r="CA46" s="79"/>
      <c r="CB46" s="75"/>
      <c r="CC46" s="84"/>
      <c r="CD46" s="80">
        <f t="shared" si="307"/>
        <v>0</v>
      </c>
      <c r="CE46" s="84"/>
      <c r="CF46" s="80">
        <f t="shared" si="308"/>
        <v>0</v>
      </c>
      <c r="CG46" s="76"/>
      <c r="CH46" s="84"/>
      <c r="CI46" s="80">
        <f t="shared" si="309"/>
        <v>0</v>
      </c>
      <c r="CJ46" s="84"/>
      <c r="CK46" s="80">
        <f t="shared" si="310"/>
        <v>0</v>
      </c>
      <c r="CL46" s="76"/>
      <c r="CM46" s="84"/>
      <c r="CN46" s="80">
        <f t="shared" si="311"/>
        <v>0</v>
      </c>
      <c r="CO46" s="84"/>
      <c r="CP46" s="80">
        <f t="shared" si="312"/>
        <v>0</v>
      </c>
      <c r="CQ46" s="76"/>
      <c r="CR46" s="84"/>
      <c r="CS46" s="80">
        <f t="shared" si="313"/>
        <v>0</v>
      </c>
      <c r="CT46" s="84"/>
      <c r="CU46" s="81">
        <f t="shared" si="314"/>
        <v>0</v>
      </c>
      <c r="CV46" s="75">
        <f t="shared" si="246"/>
        <v>280</v>
      </c>
      <c r="CW46" s="83">
        <v>2</v>
      </c>
      <c r="CX46" s="80">
        <f t="shared" si="315"/>
        <v>0.14285714285714285</v>
      </c>
      <c r="CY46" s="83">
        <v>4</v>
      </c>
      <c r="CZ46" s="80">
        <f t="shared" si="316"/>
        <v>0.2857142857142857</v>
      </c>
      <c r="DA46" s="76"/>
      <c r="DB46" s="84"/>
      <c r="DC46" s="80">
        <f t="shared" si="317"/>
        <v>0</v>
      </c>
      <c r="DD46" s="84"/>
      <c r="DE46" s="80">
        <f t="shared" si="318"/>
        <v>0</v>
      </c>
      <c r="DF46" s="76"/>
      <c r="DG46" s="84"/>
      <c r="DH46" s="80">
        <f t="shared" si="319"/>
        <v>0</v>
      </c>
      <c r="DI46" s="84"/>
      <c r="DJ46" s="80">
        <f t="shared" si="320"/>
        <v>0</v>
      </c>
      <c r="DK46" s="76"/>
      <c r="DL46" s="84"/>
      <c r="DM46" s="80">
        <f t="shared" si="321"/>
        <v>0</v>
      </c>
      <c r="DN46" s="84"/>
      <c r="DO46" s="81">
        <f t="shared" si="322"/>
        <v>0</v>
      </c>
      <c r="DP46" s="75"/>
      <c r="DQ46" s="84"/>
      <c r="DR46" s="80">
        <f t="shared" si="323"/>
        <v>0</v>
      </c>
      <c r="DS46" s="84"/>
      <c r="DT46" s="80">
        <f t="shared" si="324"/>
        <v>0</v>
      </c>
      <c r="DU46" s="76"/>
      <c r="DV46" s="84"/>
      <c r="DW46" s="80">
        <f t="shared" si="325"/>
        <v>0</v>
      </c>
      <c r="DX46" s="84"/>
      <c r="DY46" s="80">
        <f t="shared" si="326"/>
        <v>0</v>
      </c>
      <c r="DZ46" s="76"/>
      <c r="EA46" s="84"/>
      <c r="EB46" s="80">
        <f t="shared" si="327"/>
        <v>0</v>
      </c>
      <c r="EC46" s="84"/>
      <c r="ED46" s="80">
        <f t="shared" si="328"/>
        <v>0</v>
      </c>
      <c r="EE46" s="76"/>
      <c r="EF46" s="84"/>
      <c r="EG46" s="80">
        <f t="shared" si="329"/>
        <v>0</v>
      </c>
      <c r="EH46" s="84"/>
      <c r="EI46" s="81">
        <f t="shared" si="330"/>
        <v>0</v>
      </c>
      <c r="EJ46" s="75"/>
      <c r="EK46" s="84"/>
      <c r="EL46" s="80">
        <f t="shared" si="331"/>
        <v>0</v>
      </c>
      <c r="EM46" s="84"/>
      <c r="EN46" s="80">
        <f t="shared" si="332"/>
        <v>0</v>
      </c>
      <c r="EO46" s="76"/>
      <c r="EP46" s="84"/>
      <c r="EQ46" s="80">
        <f t="shared" si="333"/>
        <v>0</v>
      </c>
      <c r="ER46" s="84"/>
      <c r="ES46" s="80">
        <f t="shared" si="334"/>
        <v>0</v>
      </c>
      <c r="ET46" s="76"/>
      <c r="EU46" s="84"/>
      <c r="EV46" s="80">
        <f t="shared" si="335"/>
        <v>0</v>
      </c>
      <c r="EW46" s="84"/>
      <c r="EX46" s="80">
        <f t="shared" si="336"/>
        <v>0</v>
      </c>
      <c r="EY46" s="76"/>
      <c r="EZ46" s="84"/>
      <c r="FA46" s="80">
        <f t="shared" si="337"/>
        <v>0</v>
      </c>
      <c r="FB46" s="84"/>
      <c r="FC46" s="81">
        <f t="shared" si="338"/>
        <v>0</v>
      </c>
      <c r="FD46" s="75"/>
      <c r="FE46" s="84"/>
      <c r="FF46" s="80">
        <f t="shared" si="340"/>
        <v>0</v>
      </c>
      <c r="FG46" s="84"/>
      <c r="FH46" s="80">
        <f t="shared" si="341"/>
        <v>0</v>
      </c>
      <c r="FI46" s="76"/>
      <c r="FJ46" s="84"/>
      <c r="FK46" s="80">
        <f t="shared" si="342"/>
        <v>0</v>
      </c>
      <c r="FL46" s="84"/>
      <c r="FM46" s="80">
        <f t="shared" si="343"/>
        <v>0</v>
      </c>
      <c r="FN46" s="76"/>
      <c r="FO46" s="84"/>
      <c r="FP46" s="80">
        <f t="shared" si="344"/>
        <v>0</v>
      </c>
      <c r="FQ46" s="84"/>
      <c r="FR46" s="80">
        <f t="shared" si="345"/>
        <v>0</v>
      </c>
      <c r="FS46" s="76"/>
      <c r="FT46" s="84"/>
      <c r="FU46" s="80">
        <f t="shared" si="346"/>
        <v>0</v>
      </c>
      <c r="FV46" s="84"/>
      <c r="FW46" s="81">
        <f t="shared" si="347"/>
        <v>0</v>
      </c>
      <c r="FX46" s="75"/>
      <c r="FY46" s="84"/>
      <c r="FZ46" s="80">
        <f t="shared" si="348"/>
        <v>0</v>
      </c>
      <c r="GA46" s="84"/>
      <c r="GB46" s="80">
        <f t="shared" si="349"/>
        <v>0</v>
      </c>
      <c r="GC46" s="76"/>
      <c r="GD46" s="84"/>
      <c r="GE46" s="80">
        <f t="shared" si="350"/>
        <v>0</v>
      </c>
      <c r="GF46" s="84"/>
      <c r="GG46" s="80">
        <f t="shared" si="351"/>
        <v>0</v>
      </c>
      <c r="GH46" s="76"/>
      <c r="GI46" s="84"/>
      <c r="GJ46" s="80">
        <f t="shared" si="352"/>
        <v>0</v>
      </c>
      <c r="GK46" s="84"/>
      <c r="GL46" s="80">
        <f t="shared" si="353"/>
        <v>0</v>
      </c>
      <c r="GM46" s="76"/>
      <c r="GN46" s="84"/>
      <c r="GO46" s="80">
        <f t="shared" si="354"/>
        <v>0</v>
      </c>
      <c r="GP46" s="84"/>
      <c r="GQ46" s="81">
        <f t="shared" si="355"/>
        <v>0</v>
      </c>
      <c r="GR46" s="75"/>
      <c r="GS46" s="84"/>
      <c r="GT46" s="80">
        <f t="shared" si="356"/>
        <v>0</v>
      </c>
      <c r="GU46" s="84"/>
      <c r="GV46" s="80">
        <f t="shared" si="357"/>
        <v>0</v>
      </c>
      <c r="GW46" s="76"/>
      <c r="GX46" s="84"/>
      <c r="GY46" s="80">
        <f t="shared" si="358"/>
        <v>0</v>
      </c>
      <c r="GZ46" s="84"/>
      <c r="HA46" s="77">
        <f t="shared" si="359"/>
        <v>0</v>
      </c>
      <c r="HB46" s="82"/>
      <c r="HC46" s="84"/>
      <c r="HD46" s="80">
        <f t="shared" si="360"/>
        <v>0</v>
      </c>
      <c r="HE46" s="84"/>
      <c r="HF46" s="80">
        <f t="shared" si="361"/>
        <v>0</v>
      </c>
      <c r="HG46" s="76"/>
      <c r="HH46" s="84"/>
      <c r="HI46" s="80">
        <f t="shared" si="362"/>
        <v>0</v>
      </c>
      <c r="HJ46" s="84"/>
      <c r="HK46" s="81">
        <f t="shared" si="363"/>
        <v>0</v>
      </c>
      <c r="HL46" s="75"/>
      <c r="HM46" s="84"/>
      <c r="HN46" s="80">
        <f t="shared" si="364"/>
        <v>0</v>
      </c>
      <c r="HO46" s="84"/>
      <c r="HP46" s="80">
        <f t="shared" si="365"/>
        <v>0</v>
      </c>
      <c r="HQ46" s="76"/>
      <c r="HR46" s="84"/>
      <c r="HS46" s="80">
        <f t="shared" si="366"/>
        <v>0</v>
      </c>
      <c r="HT46" s="84"/>
      <c r="HU46" s="80">
        <f t="shared" si="367"/>
        <v>0</v>
      </c>
      <c r="HV46" s="76"/>
      <c r="HW46" s="84"/>
      <c r="HX46" s="80">
        <f t="shared" si="368"/>
        <v>0</v>
      </c>
      <c r="HY46" s="84"/>
      <c r="HZ46" s="80">
        <f t="shared" si="369"/>
        <v>0</v>
      </c>
      <c r="IA46" s="76"/>
      <c r="IB46" s="84"/>
      <c r="IC46" s="80">
        <f t="shared" si="370"/>
        <v>0</v>
      </c>
      <c r="ID46" s="84"/>
      <c r="IE46" s="85">
        <f t="shared" si="371"/>
        <v>0</v>
      </c>
      <c r="IF46" s="1214" t="s">
        <v>203</v>
      </c>
      <c r="IG46" s="87"/>
    </row>
    <row r="47" spans="1:241" ht="25.5" hidden="1" x14ac:dyDescent="0.25">
      <c r="A47" s="91">
        <v>43</v>
      </c>
      <c r="B47" s="92" t="s">
        <v>204</v>
      </c>
      <c r="C47" s="93">
        <v>219702</v>
      </c>
      <c r="D47" s="94">
        <v>932264</v>
      </c>
      <c r="E47" s="95" t="s">
        <v>89</v>
      </c>
      <c r="F47" s="120" t="s">
        <v>205</v>
      </c>
      <c r="G47" s="97">
        <v>1</v>
      </c>
      <c r="H47" s="98">
        <v>0</v>
      </c>
      <c r="I47" s="99">
        <f>(35+42+36+50)/4</f>
        <v>40.75</v>
      </c>
      <c r="J47" s="100">
        <v>0</v>
      </c>
      <c r="K47" s="101">
        <f t="shared" si="253"/>
        <v>0</v>
      </c>
      <c r="L47" s="102">
        <f t="shared" si="254"/>
        <v>0</v>
      </c>
      <c r="M47" s="103">
        <f t="shared" si="255"/>
        <v>0</v>
      </c>
      <c r="N47" s="104">
        <f t="shared" si="256"/>
        <v>0</v>
      </c>
      <c r="O47" s="105">
        <f t="shared" si="257"/>
        <v>0</v>
      </c>
      <c r="P47" s="106">
        <f t="shared" si="258"/>
        <v>0</v>
      </c>
      <c r="Q47" s="79"/>
      <c r="R47" s="103">
        <f t="shared" si="259"/>
        <v>0</v>
      </c>
      <c r="S47" s="104">
        <f t="shared" si="259"/>
        <v>0</v>
      </c>
      <c r="T47" s="107">
        <f t="shared" si="260"/>
        <v>0</v>
      </c>
      <c r="U47" s="104">
        <f t="shared" si="261"/>
        <v>0</v>
      </c>
      <c r="V47" s="107">
        <f t="shared" si="262"/>
        <v>0</v>
      </c>
      <c r="W47" s="104">
        <f t="shared" si="263"/>
        <v>0</v>
      </c>
      <c r="X47" s="104">
        <f t="shared" si="263"/>
        <v>0</v>
      </c>
      <c r="Y47" s="107">
        <f t="shared" si="264"/>
        <v>0</v>
      </c>
      <c r="Z47" s="104">
        <f t="shared" si="265"/>
        <v>0</v>
      </c>
      <c r="AA47" s="107">
        <f t="shared" si="266"/>
        <v>0</v>
      </c>
      <c r="AB47" s="104">
        <f t="shared" si="267"/>
        <v>0</v>
      </c>
      <c r="AC47" s="104">
        <f t="shared" si="267"/>
        <v>0</v>
      </c>
      <c r="AD47" s="107">
        <f t="shared" si="268"/>
        <v>0</v>
      </c>
      <c r="AE47" s="104">
        <f t="shared" si="269"/>
        <v>0</v>
      </c>
      <c r="AF47" s="107">
        <f t="shared" si="270"/>
        <v>0</v>
      </c>
      <c r="AG47" s="104">
        <f t="shared" si="271"/>
        <v>0</v>
      </c>
      <c r="AH47" s="104">
        <f t="shared" si="271"/>
        <v>0</v>
      </c>
      <c r="AI47" s="107">
        <f t="shared" si="272"/>
        <v>0</v>
      </c>
      <c r="AJ47" s="104">
        <f t="shared" si="273"/>
        <v>0</v>
      </c>
      <c r="AK47" s="108">
        <f t="shared" si="274"/>
        <v>0</v>
      </c>
      <c r="AL47" s="79"/>
      <c r="AM47" s="103">
        <f t="shared" si="275"/>
        <v>0</v>
      </c>
      <c r="AN47" s="104">
        <f t="shared" si="275"/>
        <v>0</v>
      </c>
      <c r="AO47" s="107">
        <f t="shared" si="276"/>
        <v>0</v>
      </c>
      <c r="AP47" s="104">
        <f t="shared" si="277"/>
        <v>0</v>
      </c>
      <c r="AQ47" s="105">
        <f t="shared" si="278"/>
        <v>0</v>
      </c>
      <c r="AR47" s="109">
        <f t="shared" si="279"/>
        <v>0</v>
      </c>
      <c r="AS47" s="104">
        <f t="shared" si="279"/>
        <v>0</v>
      </c>
      <c r="AT47" s="107">
        <f t="shared" si="280"/>
        <v>0</v>
      </c>
      <c r="AU47" s="104">
        <f t="shared" si="281"/>
        <v>0</v>
      </c>
      <c r="AV47" s="105">
        <f t="shared" si="282"/>
        <v>0</v>
      </c>
      <c r="AW47" s="109">
        <f t="shared" si="283"/>
        <v>0</v>
      </c>
      <c r="AX47" s="104">
        <f t="shared" si="283"/>
        <v>0</v>
      </c>
      <c r="AY47" s="107">
        <f t="shared" si="284"/>
        <v>0</v>
      </c>
      <c r="AZ47" s="104">
        <f t="shared" si="285"/>
        <v>0</v>
      </c>
      <c r="BA47" s="105">
        <f t="shared" si="286"/>
        <v>0</v>
      </c>
      <c r="BB47" s="109">
        <f t="shared" si="287"/>
        <v>0</v>
      </c>
      <c r="BC47" s="104">
        <f t="shared" si="287"/>
        <v>0</v>
      </c>
      <c r="BD47" s="107">
        <f t="shared" si="288"/>
        <v>0</v>
      </c>
      <c r="BE47" s="104">
        <f t="shared" si="289"/>
        <v>0</v>
      </c>
      <c r="BF47" s="105">
        <f t="shared" si="290"/>
        <v>0</v>
      </c>
      <c r="BG47" s="109">
        <f t="shared" si="291"/>
        <v>0</v>
      </c>
      <c r="BH47" s="104">
        <f t="shared" si="291"/>
        <v>0</v>
      </c>
      <c r="BI47" s="107">
        <f t="shared" si="292"/>
        <v>0</v>
      </c>
      <c r="BJ47" s="104">
        <f t="shared" si="293"/>
        <v>0</v>
      </c>
      <c r="BK47" s="105">
        <f t="shared" si="294"/>
        <v>0</v>
      </c>
      <c r="BL47" s="109">
        <f t="shared" si="295"/>
        <v>0</v>
      </c>
      <c r="BM47" s="104">
        <f t="shared" si="295"/>
        <v>0</v>
      </c>
      <c r="BN47" s="107">
        <f t="shared" si="296"/>
        <v>0</v>
      </c>
      <c r="BO47" s="104">
        <f t="shared" si="297"/>
        <v>0</v>
      </c>
      <c r="BP47" s="105">
        <f t="shared" si="298"/>
        <v>0</v>
      </c>
      <c r="BQ47" s="109">
        <f t="shared" si="299"/>
        <v>0</v>
      </c>
      <c r="BR47" s="104">
        <f t="shared" si="299"/>
        <v>0</v>
      </c>
      <c r="BS47" s="107">
        <f t="shared" si="300"/>
        <v>0</v>
      </c>
      <c r="BT47" s="104">
        <f t="shared" si="301"/>
        <v>0</v>
      </c>
      <c r="BU47" s="105">
        <f t="shared" si="302"/>
        <v>0</v>
      </c>
      <c r="BV47" s="109">
        <f t="shared" si="303"/>
        <v>0</v>
      </c>
      <c r="BW47" s="104">
        <f t="shared" si="303"/>
        <v>0</v>
      </c>
      <c r="BX47" s="107">
        <f t="shared" si="304"/>
        <v>0</v>
      </c>
      <c r="BY47" s="104">
        <f t="shared" si="305"/>
        <v>0</v>
      </c>
      <c r="BZ47" s="108">
        <f t="shared" si="306"/>
        <v>0</v>
      </c>
      <c r="CA47" s="79"/>
      <c r="CB47" s="103"/>
      <c r="CC47" s="84"/>
      <c r="CD47" s="107">
        <f t="shared" si="307"/>
        <v>0</v>
      </c>
      <c r="CE47" s="84"/>
      <c r="CF47" s="107">
        <f t="shared" si="308"/>
        <v>0</v>
      </c>
      <c r="CG47" s="104"/>
      <c r="CH47" s="84"/>
      <c r="CI47" s="107">
        <f t="shared" si="309"/>
        <v>0</v>
      </c>
      <c r="CJ47" s="84"/>
      <c r="CK47" s="107">
        <f t="shared" si="310"/>
        <v>0</v>
      </c>
      <c r="CL47" s="104"/>
      <c r="CM47" s="84"/>
      <c r="CN47" s="107">
        <f t="shared" si="311"/>
        <v>0</v>
      </c>
      <c r="CO47" s="84"/>
      <c r="CP47" s="107">
        <f t="shared" si="312"/>
        <v>0</v>
      </c>
      <c r="CQ47" s="104"/>
      <c r="CR47" s="84"/>
      <c r="CS47" s="107">
        <f t="shared" si="313"/>
        <v>0</v>
      </c>
      <c r="CT47" s="84"/>
      <c r="CU47" s="108">
        <f t="shared" si="314"/>
        <v>0</v>
      </c>
      <c r="CV47" s="103"/>
      <c r="CW47" s="84"/>
      <c r="CX47" s="107">
        <f t="shared" si="315"/>
        <v>0</v>
      </c>
      <c r="CY47" s="84"/>
      <c r="CZ47" s="107">
        <f t="shared" si="316"/>
        <v>0</v>
      </c>
      <c r="DA47" s="104"/>
      <c r="DB47" s="84"/>
      <c r="DC47" s="107">
        <f t="shared" si="317"/>
        <v>0</v>
      </c>
      <c r="DD47" s="84"/>
      <c r="DE47" s="107">
        <f t="shared" si="318"/>
        <v>0</v>
      </c>
      <c r="DF47" s="104"/>
      <c r="DG47" s="84"/>
      <c r="DH47" s="107">
        <f t="shared" si="319"/>
        <v>0</v>
      </c>
      <c r="DI47" s="84"/>
      <c r="DJ47" s="107">
        <f t="shared" si="320"/>
        <v>0</v>
      </c>
      <c r="DK47" s="104"/>
      <c r="DL47" s="84"/>
      <c r="DM47" s="107">
        <f t="shared" si="321"/>
        <v>0</v>
      </c>
      <c r="DN47" s="84"/>
      <c r="DO47" s="108">
        <f t="shared" si="322"/>
        <v>0</v>
      </c>
      <c r="DP47" s="103"/>
      <c r="DQ47" s="84"/>
      <c r="DR47" s="107">
        <f t="shared" si="323"/>
        <v>0</v>
      </c>
      <c r="DS47" s="84"/>
      <c r="DT47" s="107">
        <f t="shared" si="324"/>
        <v>0</v>
      </c>
      <c r="DU47" s="104"/>
      <c r="DV47" s="84"/>
      <c r="DW47" s="107">
        <f t="shared" si="325"/>
        <v>0</v>
      </c>
      <c r="DX47" s="84"/>
      <c r="DY47" s="107">
        <f t="shared" si="326"/>
        <v>0</v>
      </c>
      <c r="DZ47" s="104"/>
      <c r="EA47" s="84"/>
      <c r="EB47" s="107">
        <f t="shared" si="327"/>
        <v>0</v>
      </c>
      <c r="EC47" s="84"/>
      <c r="ED47" s="107">
        <f t="shared" si="328"/>
        <v>0</v>
      </c>
      <c r="EE47" s="104"/>
      <c r="EF47" s="84"/>
      <c r="EG47" s="107">
        <f t="shared" si="329"/>
        <v>0</v>
      </c>
      <c r="EH47" s="84"/>
      <c r="EI47" s="108">
        <f t="shared" si="330"/>
        <v>0</v>
      </c>
      <c r="EJ47" s="103"/>
      <c r="EK47" s="84"/>
      <c r="EL47" s="107">
        <f t="shared" si="331"/>
        <v>0</v>
      </c>
      <c r="EM47" s="84"/>
      <c r="EN47" s="107">
        <f t="shared" si="332"/>
        <v>0</v>
      </c>
      <c r="EO47" s="104"/>
      <c r="EP47" s="84"/>
      <c r="EQ47" s="107">
        <f t="shared" si="333"/>
        <v>0</v>
      </c>
      <c r="ER47" s="84"/>
      <c r="ES47" s="107">
        <f t="shared" si="334"/>
        <v>0</v>
      </c>
      <c r="ET47" s="104"/>
      <c r="EU47" s="84"/>
      <c r="EV47" s="107">
        <f t="shared" si="335"/>
        <v>0</v>
      </c>
      <c r="EW47" s="84"/>
      <c r="EX47" s="107">
        <f t="shared" si="336"/>
        <v>0</v>
      </c>
      <c r="EY47" s="104"/>
      <c r="EZ47" s="84"/>
      <c r="FA47" s="107">
        <f t="shared" si="337"/>
        <v>0</v>
      </c>
      <c r="FB47" s="84"/>
      <c r="FC47" s="108">
        <f t="shared" si="338"/>
        <v>0</v>
      </c>
      <c r="FD47" s="103"/>
      <c r="FE47" s="84"/>
      <c r="FF47" s="107">
        <f t="shared" si="340"/>
        <v>0</v>
      </c>
      <c r="FG47" s="84"/>
      <c r="FH47" s="107">
        <f t="shared" si="341"/>
        <v>0</v>
      </c>
      <c r="FI47" s="104"/>
      <c r="FJ47" s="84"/>
      <c r="FK47" s="107">
        <f t="shared" si="342"/>
        <v>0</v>
      </c>
      <c r="FL47" s="84"/>
      <c r="FM47" s="107">
        <f t="shared" si="343"/>
        <v>0</v>
      </c>
      <c r="FN47" s="104"/>
      <c r="FO47" s="84"/>
      <c r="FP47" s="107">
        <f t="shared" si="344"/>
        <v>0</v>
      </c>
      <c r="FQ47" s="84"/>
      <c r="FR47" s="107">
        <f t="shared" si="345"/>
        <v>0</v>
      </c>
      <c r="FS47" s="104"/>
      <c r="FT47" s="84"/>
      <c r="FU47" s="107">
        <f t="shared" si="346"/>
        <v>0</v>
      </c>
      <c r="FV47" s="84"/>
      <c r="FW47" s="108">
        <f t="shared" si="347"/>
        <v>0</v>
      </c>
      <c r="FX47" s="103"/>
      <c r="FY47" s="84"/>
      <c r="FZ47" s="107">
        <f t="shared" si="348"/>
        <v>0</v>
      </c>
      <c r="GA47" s="84"/>
      <c r="GB47" s="107">
        <f t="shared" si="349"/>
        <v>0</v>
      </c>
      <c r="GC47" s="104"/>
      <c r="GD47" s="84"/>
      <c r="GE47" s="107">
        <f t="shared" si="350"/>
        <v>0</v>
      </c>
      <c r="GF47" s="84"/>
      <c r="GG47" s="107">
        <f t="shared" si="351"/>
        <v>0</v>
      </c>
      <c r="GH47" s="104"/>
      <c r="GI47" s="84"/>
      <c r="GJ47" s="107">
        <f t="shared" si="352"/>
        <v>0</v>
      </c>
      <c r="GK47" s="84"/>
      <c r="GL47" s="107">
        <f t="shared" si="353"/>
        <v>0</v>
      </c>
      <c r="GM47" s="104"/>
      <c r="GN47" s="84"/>
      <c r="GO47" s="107">
        <f t="shared" si="354"/>
        <v>0</v>
      </c>
      <c r="GP47" s="84"/>
      <c r="GQ47" s="108">
        <f t="shared" si="355"/>
        <v>0</v>
      </c>
      <c r="GR47" s="103"/>
      <c r="GS47" s="84"/>
      <c r="GT47" s="107">
        <f t="shared" si="356"/>
        <v>0</v>
      </c>
      <c r="GU47" s="84"/>
      <c r="GV47" s="107">
        <f t="shared" si="357"/>
        <v>0</v>
      </c>
      <c r="GW47" s="104"/>
      <c r="GX47" s="84"/>
      <c r="GY47" s="107">
        <f t="shared" si="358"/>
        <v>0</v>
      </c>
      <c r="GZ47" s="84"/>
      <c r="HA47" s="105">
        <f t="shared" si="359"/>
        <v>0</v>
      </c>
      <c r="HB47" s="109"/>
      <c r="HC47" s="84"/>
      <c r="HD47" s="107">
        <f t="shared" si="360"/>
        <v>0</v>
      </c>
      <c r="HE47" s="84"/>
      <c r="HF47" s="107">
        <f t="shared" si="361"/>
        <v>0</v>
      </c>
      <c r="HG47" s="104"/>
      <c r="HH47" s="84"/>
      <c r="HI47" s="107">
        <f t="shared" si="362"/>
        <v>0</v>
      </c>
      <c r="HJ47" s="84"/>
      <c r="HK47" s="108">
        <f t="shared" si="363"/>
        <v>0</v>
      </c>
      <c r="HL47" s="103"/>
      <c r="HM47" s="84"/>
      <c r="HN47" s="107">
        <f t="shared" si="364"/>
        <v>0</v>
      </c>
      <c r="HO47" s="84"/>
      <c r="HP47" s="107">
        <f t="shared" si="365"/>
        <v>0</v>
      </c>
      <c r="HQ47" s="104"/>
      <c r="HR47" s="84"/>
      <c r="HS47" s="107">
        <f t="shared" si="366"/>
        <v>0</v>
      </c>
      <c r="HT47" s="84"/>
      <c r="HU47" s="107">
        <f t="shared" si="367"/>
        <v>0</v>
      </c>
      <c r="HV47" s="104"/>
      <c r="HW47" s="84"/>
      <c r="HX47" s="107">
        <f t="shared" si="368"/>
        <v>0</v>
      </c>
      <c r="HY47" s="84"/>
      <c r="HZ47" s="107">
        <f t="shared" si="369"/>
        <v>0</v>
      </c>
      <c r="IA47" s="104"/>
      <c r="IB47" s="84"/>
      <c r="IC47" s="107">
        <f t="shared" si="370"/>
        <v>0</v>
      </c>
      <c r="ID47" s="84"/>
      <c r="IE47" s="110">
        <f t="shared" si="371"/>
        <v>0</v>
      </c>
      <c r="IF47" s="1215" t="s">
        <v>206</v>
      </c>
      <c r="IG47" s="112"/>
    </row>
    <row r="48" spans="1:241" ht="25.5" hidden="1" x14ac:dyDescent="0.25">
      <c r="A48" s="63">
        <v>44</v>
      </c>
      <c r="B48" s="64" t="s">
        <v>207</v>
      </c>
      <c r="C48" s="186">
        <v>221172</v>
      </c>
      <c r="D48" s="187">
        <v>932264</v>
      </c>
      <c r="E48" s="67" t="s">
        <v>89</v>
      </c>
      <c r="F48" s="68" t="s">
        <v>185</v>
      </c>
      <c r="G48" s="90">
        <v>1</v>
      </c>
      <c r="H48" s="70">
        <v>0</v>
      </c>
      <c r="I48" s="71">
        <f>(38+30+54+56+35)/5</f>
        <v>42.6</v>
      </c>
      <c r="J48" s="72">
        <v>138</v>
      </c>
      <c r="K48" s="73">
        <f t="shared" si="253"/>
        <v>2760</v>
      </c>
      <c r="L48" s="74">
        <f t="shared" si="254"/>
        <v>2760</v>
      </c>
      <c r="M48" s="75">
        <f t="shared" si="255"/>
        <v>3</v>
      </c>
      <c r="N48" s="76">
        <f t="shared" si="256"/>
        <v>102</v>
      </c>
      <c r="O48" s="77">
        <f t="shared" si="257"/>
        <v>2.1739130434782608E-2</v>
      </c>
      <c r="P48" s="78">
        <f t="shared" si="258"/>
        <v>0.73913043478260865</v>
      </c>
      <c r="Q48" s="79"/>
      <c r="R48" s="75">
        <f t="shared" si="259"/>
        <v>1800</v>
      </c>
      <c r="S48" s="76">
        <f t="shared" si="259"/>
        <v>0</v>
      </c>
      <c r="T48" s="80">
        <f t="shared" si="260"/>
        <v>0</v>
      </c>
      <c r="U48" s="76">
        <f t="shared" si="261"/>
        <v>54</v>
      </c>
      <c r="V48" s="80">
        <f t="shared" si="262"/>
        <v>0.6</v>
      </c>
      <c r="W48" s="76">
        <f t="shared" si="263"/>
        <v>960</v>
      </c>
      <c r="X48" s="76">
        <f t="shared" si="263"/>
        <v>3</v>
      </c>
      <c r="Y48" s="80">
        <f t="shared" si="264"/>
        <v>6.25E-2</v>
      </c>
      <c r="Z48" s="76">
        <f t="shared" si="265"/>
        <v>48</v>
      </c>
      <c r="AA48" s="80">
        <f t="shared" si="266"/>
        <v>1</v>
      </c>
      <c r="AB48" s="76">
        <f t="shared" si="267"/>
        <v>0</v>
      </c>
      <c r="AC48" s="76">
        <f t="shared" si="267"/>
        <v>0</v>
      </c>
      <c r="AD48" s="80">
        <f t="shared" si="268"/>
        <v>0</v>
      </c>
      <c r="AE48" s="76">
        <f t="shared" si="269"/>
        <v>0</v>
      </c>
      <c r="AF48" s="80">
        <f t="shared" si="270"/>
        <v>0</v>
      </c>
      <c r="AG48" s="76">
        <f t="shared" si="271"/>
        <v>0</v>
      </c>
      <c r="AH48" s="76">
        <f t="shared" si="271"/>
        <v>0</v>
      </c>
      <c r="AI48" s="80">
        <f t="shared" si="272"/>
        <v>0</v>
      </c>
      <c r="AJ48" s="76">
        <f t="shared" si="273"/>
        <v>0</v>
      </c>
      <c r="AK48" s="81">
        <f t="shared" si="274"/>
        <v>0</v>
      </c>
      <c r="AL48" s="79"/>
      <c r="AM48" s="75">
        <f t="shared" si="275"/>
        <v>2500</v>
      </c>
      <c r="AN48" s="76">
        <f t="shared" si="275"/>
        <v>3</v>
      </c>
      <c r="AO48" s="80">
        <f t="shared" si="276"/>
        <v>2.4E-2</v>
      </c>
      <c r="AP48" s="76">
        <f t="shared" si="277"/>
        <v>95</v>
      </c>
      <c r="AQ48" s="77">
        <f t="shared" si="278"/>
        <v>0.76</v>
      </c>
      <c r="AR48" s="82">
        <f t="shared" si="279"/>
        <v>40</v>
      </c>
      <c r="AS48" s="76">
        <f t="shared" si="279"/>
        <v>0</v>
      </c>
      <c r="AT48" s="80">
        <f t="shared" si="280"/>
        <v>0</v>
      </c>
      <c r="AU48" s="76">
        <f t="shared" si="281"/>
        <v>0</v>
      </c>
      <c r="AV48" s="77">
        <f t="shared" si="282"/>
        <v>0</v>
      </c>
      <c r="AW48" s="82">
        <f t="shared" si="283"/>
        <v>0</v>
      </c>
      <c r="AX48" s="76">
        <f t="shared" si="283"/>
        <v>0</v>
      </c>
      <c r="AY48" s="80">
        <f t="shared" si="284"/>
        <v>0</v>
      </c>
      <c r="AZ48" s="76">
        <f t="shared" si="285"/>
        <v>0</v>
      </c>
      <c r="BA48" s="77">
        <f t="shared" si="286"/>
        <v>0</v>
      </c>
      <c r="BB48" s="82">
        <f t="shared" si="287"/>
        <v>0</v>
      </c>
      <c r="BC48" s="76">
        <f t="shared" si="287"/>
        <v>0</v>
      </c>
      <c r="BD48" s="80">
        <f t="shared" si="288"/>
        <v>0</v>
      </c>
      <c r="BE48" s="76">
        <f t="shared" si="289"/>
        <v>0</v>
      </c>
      <c r="BF48" s="77">
        <f t="shared" si="290"/>
        <v>0</v>
      </c>
      <c r="BG48" s="82">
        <f t="shared" si="291"/>
        <v>220</v>
      </c>
      <c r="BH48" s="76">
        <f t="shared" si="291"/>
        <v>0</v>
      </c>
      <c r="BI48" s="80">
        <f t="shared" si="292"/>
        <v>0</v>
      </c>
      <c r="BJ48" s="76">
        <f t="shared" si="293"/>
        <v>7</v>
      </c>
      <c r="BK48" s="77">
        <f t="shared" si="294"/>
        <v>0.63636363636363635</v>
      </c>
      <c r="BL48" s="82">
        <f t="shared" si="295"/>
        <v>0</v>
      </c>
      <c r="BM48" s="76">
        <f t="shared" si="295"/>
        <v>0</v>
      </c>
      <c r="BN48" s="80">
        <f t="shared" si="296"/>
        <v>0</v>
      </c>
      <c r="BO48" s="76">
        <f t="shared" si="297"/>
        <v>0</v>
      </c>
      <c r="BP48" s="77">
        <f t="shared" si="298"/>
        <v>0</v>
      </c>
      <c r="BQ48" s="82">
        <f t="shared" si="299"/>
        <v>0</v>
      </c>
      <c r="BR48" s="76">
        <f t="shared" si="299"/>
        <v>0</v>
      </c>
      <c r="BS48" s="80">
        <f t="shared" si="300"/>
        <v>0</v>
      </c>
      <c r="BT48" s="76">
        <f t="shared" si="301"/>
        <v>0</v>
      </c>
      <c r="BU48" s="77">
        <f t="shared" si="302"/>
        <v>0</v>
      </c>
      <c r="BV48" s="82">
        <f t="shared" si="303"/>
        <v>0</v>
      </c>
      <c r="BW48" s="76">
        <f t="shared" si="303"/>
        <v>0</v>
      </c>
      <c r="BX48" s="80">
        <f t="shared" si="304"/>
        <v>0</v>
      </c>
      <c r="BY48" s="76">
        <f t="shared" si="305"/>
        <v>0</v>
      </c>
      <c r="BZ48" s="81">
        <f t="shared" si="306"/>
        <v>0</v>
      </c>
      <c r="CA48" s="79"/>
      <c r="CB48" s="75">
        <f>79*20</f>
        <v>1580</v>
      </c>
      <c r="CC48" s="83">
        <v>0</v>
      </c>
      <c r="CD48" s="80">
        <f t="shared" si="307"/>
        <v>0</v>
      </c>
      <c r="CE48" s="83">
        <v>49</v>
      </c>
      <c r="CF48" s="80">
        <f t="shared" si="308"/>
        <v>0.620253164556962</v>
      </c>
      <c r="CG48" s="76">
        <f t="shared" ref="CG48:CV117" si="374">46*20</f>
        <v>920</v>
      </c>
      <c r="CH48" s="83">
        <v>3</v>
      </c>
      <c r="CI48" s="80">
        <f t="shared" si="309"/>
        <v>6.5217391304347824E-2</v>
      </c>
      <c r="CJ48" s="83">
        <v>46</v>
      </c>
      <c r="CK48" s="80">
        <f t="shared" si="310"/>
        <v>1</v>
      </c>
      <c r="CL48" s="76"/>
      <c r="CM48" s="84"/>
      <c r="CN48" s="80">
        <f t="shared" si="311"/>
        <v>0</v>
      </c>
      <c r="CO48" s="84"/>
      <c r="CP48" s="80">
        <f t="shared" si="312"/>
        <v>0</v>
      </c>
      <c r="CQ48" s="76"/>
      <c r="CR48" s="84"/>
      <c r="CS48" s="80">
        <f t="shared" si="313"/>
        <v>0</v>
      </c>
      <c r="CT48" s="84"/>
      <c r="CU48" s="81">
        <f t="shared" si="314"/>
        <v>0</v>
      </c>
      <c r="CV48" s="75">
        <f>2*20</f>
        <v>40</v>
      </c>
      <c r="CW48" s="83">
        <v>0</v>
      </c>
      <c r="CX48" s="80">
        <f t="shared" si="315"/>
        <v>0</v>
      </c>
      <c r="CY48" s="83">
        <v>0</v>
      </c>
      <c r="CZ48" s="80">
        <f t="shared" si="316"/>
        <v>0</v>
      </c>
      <c r="DA48" s="76"/>
      <c r="DB48" s="84"/>
      <c r="DC48" s="80">
        <f t="shared" si="317"/>
        <v>0</v>
      </c>
      <c r="DD48" s="84"/>
      <c r="DE48" s="80">
        <f t="shared" si="318"/>
        <v>0</v>
      </c>
      <c r="DF48" s="76"/>
      <c r="DG48" s="84"/>
      <c r="DH48" s="80">
        <f t="shared" si="319"/>
        <v>0</v>
      </c>
      <c r="DI48" s="84"/>
      <c r="DJ48" s="80">
        <f t="shared" si="320"/>
        <v>0</v>
      </c>
      <c r="DK48" s="76"/>
      <c r="DL48" s="84"/>
      <c r="DM48" s="80">
        <f t="shared" si="321"/>
        <v>0</v>
      </c>
      <c r="DN48" s="84"/>
      <c r="DO48" s="81">
        <f t="shared" si="322"/>
        <v>0</v>
      </c>
      <c r="DP48" s="75"/>
      <c r="DQ48" s="84"/>
      <c r="DR48" s="80">
        <f t="shared" si="323"/>
        <v>0</v>
      </c>
      <c r="DS48" s="84"/>
      <c r="DT48" s="80">
        <f t="shared" si="324"/>
        <v>0</v>
      </c>
      <c r="DU48" s="76"/>
      <c r="DV48" s="84"/>
      <c r="DW48" s="80">
        <f t="shared" si="325"/>
        <v>0</v>
      </c>
      <c r="DX48" s="84"/>
      <c r="DY48" s="80">
        <f t="shared" si="326"/>
        <v>0</v>
      </c>
      <c r="DZ48" s="76"/>
      <c r="EA48" s="84"/>
      <c r="EB48" s="80">
        <f t="shared" si="327"/>
        <v>0</v>
      </c>
      <c r="EC48" s="84"/>
      <c r="ED48" s="80">
        <f t="shared" si="328"/>
        <v>0</v>
      </c>
      <c r="EE48" s="76"/>
      <c r="EF48" s="84"/>
      <c r="EG48" s="80">
        <f t="shared" si="329"/>
        <v>0</v>
      </c>
      <c r="EH48" s="84"/>
      <c r="EI48" s="81">
        <f t="shared" si="330"/>
        <v>0</v>
      </c>
      <c r="EJ48" s="75"/>
      <c r="EK48" s="84"/>
      <c r="EL48" s="80">
        <f t="shared" si="331"/>
        <v>0</v>
      </c>
      <c r="EM48" s="84"/>
      <c r="EN48" s="80">
        <f t="shared" si="332"/>
        <v>0</v>
      </c>
      <c r="EO48" s="76"/>
      <c r="EP48" s="84"/>
      <c r="EQ48" s="80">
        <f t="shared" si="333"/>
        <v>0</v>
      </c>
      <c r="ER48" s="84"/>
      <c r="ES48" s="80">
        <f t="shared" si="334"/>
        <v>0</v>
      </c>
      <c r="ET48" s="76"/>
      <c r="EU48" s="84"/>
      <c r="EV48" s="80">
        <f t="shared" si="335"/>
        <v>0</v>
      </c>
      <c r="EW48" s="84"/>
      <c r="EX48" s="80">
        <f t="shared" si="336"/>
        <v>0</v>
      </c>
      <c r="EY48" s="76"/>
      <c r="EZ48" s="84"/>
      <c r="FA48" s="80">
        <f t="shared" si="337"/>
        <v>0</v>
      </c>
      <c r="FB48" s="84"/>
      <c r="FC48" s="81">
        <f t="shared" si="338"/>
        <v>0</v>
      </c>
      <c r="FD48" s="75">
        <f t="shared" si="100"/>
        <v>180</v>
      </c>
      <c r="FE48" s="83">
        <v>0</v>
      </c>
      <c r="FF48" s="80">
        <f t="shared" si="340"/>
        <v>0</v>
      </c>
      <c r="FG48" s="83">
        <v>5</v>
      </c>
      <c r="FH48" s="80">
        <f t="shared" si="341"/>
        <v>0.55555555555555558</v>
      </c>
      <c r="FI48" s="76">
        <f t="shared" si="339"/>
        <v>40</v>
      </c>
      <c r="FJ48" s="83">
        <v>0</v>
      </c>
      <c r="FK48" s="80">
        <f t="shared" si="342"/>
        <v>0</v>
      </c>
      <c r="FL48" s="83">
        <v>2</v>
      </c>
      <c r="FM48" s="80">
        <f t="shared" si="343"/>
        <v>1</v>
      </c>
      <c r="FN48" s="76"/>
      <c r="FO48" s="84"/>
      <c r="FP48" s="80">
        <f t="shared" si="344"/>
        <v>0</v>
      </c>
      <c r="FQ48" s="84"/>
      <c r="FR48" s="80">
        <f t="shared" si="345"/>
        <v>0</v>
      </c>
      <c r="FS48" s="76"/>
      <c r="FT48" s="84"/>
      <c r="FU48" s="80">
        <f t="shared" si="346"/>
        <v>0</v>
      </c>
      <c r="FV48" s="84"/>
      <c r="FW48" s="81">
        <f t="shared" si="347"/>
        <v>0</v>
      </c>
      <c r="FX48" s="75"/>
      <c r="FY48" s="84"/>
      <c r="FZ48" s="80">
        <f t="shared" si="348"/>
        <v>0</v>
      </c>
      <c r="GA48" s="84"/>
      <c r="GB48" s="80">
        <f t="shared" si="349"/>
        <v>0</v>
      </c>
      <c r="GC48" s="76"/>
      <c r="GD48" s="84"/>
      <c r="GE48" s="80">
        <f t="shared" si="350"/>
        <v>0</v>
      </c>
      <c r="GF48" s="84"/>
      <c r="GG48" s="80">
        <f t="shared" si="351"/>
        <v>0</v>
      </c>
      <c r="GH48" s="76"/>
      <c r="GI48" s="84"/>
      <c r="GJ48" s="80">
        <f t="shared" si="352"/>
        <v>0</v>
      </c>
      <c r="GK48" s="84"/>
      <c r="GL48" s="80">
        <f t="shared" si="353"/>
        <v>0</v>
      </c>
      <c r="GM48" s="76"/>
      <c r="GN48" s="84"/>
      <c r="GO48" s="80">
        <f t="shared" si="354"/>
        <v>0</v>
      </c>
      <c r="GP48" s="84"/>
      <c r="GQ48" s="81">
        <f t="shared" si="355"/>
        <v>0</v>
      </c>
      <c r="GR48" s="75"/>
      <c r="GS48" s="84"/>
      <c r="GT48" s="80">
        <f t="shared" si="356"/>
        <v>0</v>
      </c>
      <c r="GU48" s="84"/>
      <c r="GV48" s="80">
        <f t="shared" si="357"/>
        <v>0</v>
      </c>
      <c r="GW48" s="76"/>
      <c r="GX48" s="84"/>
      <c r="GY48" s="80">
        <f t="shared" si="358"/>
        <v>0</v>
      </c>
      <c r="GZ48" s="84"/>
      <c r="HA48" s="77">
        <f t="shared" si="359"/>
        <v>0</v>
      </c>
      <c r="HB48" s="82"/>
      <c r="HC48" s="84"/>
      <c r="HD48" s="80">
        <f t="shared" si="360"/>
        <v>0</v>
      </c>
      <c r="HE48" s="84"/>
      <c r="HF48" s="80">
        <f t="shared" si="361"/>
        <v>0</v>
      </c>
      <c r="HG48" s="76"/>
      <c r="HH48" s="84"/>
      <c r="HI48" s="80">
        <f t="shared" si="362"/>
        <v>0</v>
      </c>
      <c r="HJ48" s="84"/>
      <c r="HK48" s="81">
        <f t="shared" si="363"/>
        <v>0</v>
      </c>
      <c r="HL48" s="75"/>
      <c r="HM48" s="84"/>
      <c r="HN48" s="80">
        <f t="shared" si="364"/>
        <v>0</v>
      </c>
      <c r="HO48" s="84"/>
      <c r="HP48" s="80">
        <f t="shared" si="365"/>
        <v>0</v>
      </c>
      <c r="HQ48" s="76"/>
      <c r="HR48" s="84"/>
      <c r="HS48" s="80">
        <f t="shared" si="366"/>
        <v>0</v>
      </c>
      <c r="HT48" s="84"/>
      <c r="HU48" s="80">
        <f t="shared" si="367"/>
        <v>0</v>
      </c>
      <c r="HV48" s="76"/>
      <c r="HW48" s="84"/>
      <c r="HX48" s="80">
        <f t="shared" si="368"/>
        <v>0</v>
      </c>
      <c r="HY48" s="84"/>
      <c r="HZ48" s="80">
        <f t="shared" si="369"/>
        <v>0</v>
      </c>
      <c r="IA48" s="76"/>
      <c r="IB48" s="84"/>
      <c r="IC48" s="80">
        <f t="shared" si="370"/>
        <v>0</v>
      </c>
      <c r="ID48" s="84"/>
      <c r="IE48" s="85">
        <f t="shared" si="371"/>
        <v>0</v>
      </c>
      <c r="IF48" s="1214" t="s">
        <v>208</v>
      </c>
      <c r="IG48" s="87"/>
    </row>
    <row r="49" spans="1:241" hidden="1" x14ac:dyDescent="0.25">
      <c r="A49" s="63">
        <v>45</v>
      </c>
      <c r="B49" s="64"/>
      <c r="C49" s="1244" t="s">
        <v>192</v>
      </c>
      <c r="D49" s="1245"/>
      <c r="E49" s="201"/>
      <c r="F49" s="202"/>
      <c r="G49" s="203"/>
      <c r="H49" s="70"/>
      <c r="I49" s="191"/>
      <c r="J49" s="192"/>
      <c r="K49" s="193"/>
      <c r="L49" s="194"/>
      <c r="M49" s="75"/>
      <c r="N49" s="76"/>
      <c r="O49" s="77"/>
      <c r="P49" s="78"/>
      <c r="Q49" s="79"/>
      <c r="R49" s="152"/>
      <c r="S49" s="122"/>
      <c r="T49" s="80"/>
      <c r="U49" s="122"/>
      <c r="V49" s="80"/>
      <c r="W49" s="122"/>
      <c r="X49" s="122"/>
      <c r="Y49" s="80"/>
      <c r="Z49" s="122"/>
      <c r="AA49" s="80"/>
      <c r="AB49" s="122"/>
      <c r="AC49" s="122"/>
      <c r="AD49" s="80"/>
      <c r="AE49" s="122"/>
      <c r="AF49" s="80"/>
      <c r="AG49" s="122"/>
      <c r="AH49" s="122"/>
      <c r="AI49" s="80"/>
      <c r="AJ49" s="122"/>
      <c r="AK49" s="81"/>
      <c r="AL49" s="79"/>
      <c r="AM49" s="152"/>
      <c r="AN49" s="122"/>
      <c r="AO49" s="80"/>
      <c r="AP49" s="122"/>
      <c r="AQ49" s="77"/>
      <c r="AR49" s="195"/>
      <c r="AS49" s="122"/>
      <c r="AT49" s="80"/>
      <c r="AU49" s="122"/>
      <c r="AV49" s="77"/>
      <c r="AW49" s="195"/>
      <c r="AX49" s="122"/>
      <c r="AY49" s="80"/>
      <c r="AZ49" s="122"/>
      <c r="BA49" s="77"/>
      <c r="BB49" s="195"/>
      <c r="BC49" s="122"/>
      <c r="BD49" s="80"/>
      <c r="BE49" s="122"/>
      <c r="BF49" s="77"/>
      <c r="BG49" s="195"/>
      <c r="BH49" s="122"/>
      <c r="BI49" s="80"/>
      <c r="BJ49" s="122"/>
      <c r="BK49" s="77"/>
      <c r="BL49" s="195"/>
      <c r="BM49" s="122"/>
      <c r="BN49" s="80"/>
      <c r="BO49" s="122"/>
      <c r="BP49" s="77"/>
      <c r="BQ49" s="195"/>
      <c r="BR49" s="122"/>
      <c r="BS49" s="80"/>
      <c r="BT49" s="122"/>
      <c r="BU49" s="77"/>
      <c r="BV49" s="195"/>
      <c r="BW49" s="122"/>
      <c r="BX49" s="80"/>
      <c r="BY49" s="122"/>
      <c r="BZ49" s="81"/>
      <c r="CA49" s="79"/>
      <c r="CB49" s="152"/>
      <c r="CC49" s="84"/>
      <c r="CD49" s="80"/>
      <c r="CE49" s="84"/>
      <c r="CF49" s="80"/>
      <c r="CG49" s="122"/>
      <c r="CH49" s="84"/>
      <c r="CI49" s="80"/>
      <c r="CJ49" s="84"/>
      <c r="CK49" s="80"/>
      <c r="CL49" s="122"/>
      <c r="CM49" s="84"/>
      <c r="CN49" s="80"/>
      <c r="CO49" s="84"/>
      <c r="CP49" s="80"/>
      <c r="CQ49" s="122"/>
      <c r="CR49" s="84"/>
      <c r="CS49" s="80"/>
      <c r="CT49" s="84"/>
      <c r="CU49" s="81"/>
      <c r="CV49" s="152"/>
      <c r="CW49" s="84"/>
      <c r="CX49" s="80"/>
      <c r="CY49" s="84"/>
      <c r="CZ49" s="80"/>
      <c r="DA49" s="122"/>
      <c r="DB49" s="84"/>
      <c r="DC49" s="80"/>
      <c r="DD49" s="84"/>
      <c r="DE49" s="80"/>
      <c r="DF49" s="122"/>
      <c r="DG49" s="84"/>
      <c r="DH49" s="80"/>
      <c r="DI49" s="84"/>
      <c r="DJ49" s="80"/>
      <c r="DK49" s="122"/>
      <c r="DL49" s="84"/>
      <c r="DM49" s="80"/>
      <c r="DN49" s="84"/>
      <c r="DO49" s="81"/>
      <c r="DP49" s="152"/>
      <c r="DQ49" s="84"/>
      <c r="DR49" s="80"/>
      <c r="DS49" s="84"/>
      <c r="DT49" s="80"/>
      <c r="DU49" s="122"/>
      <c r="DV49" s="84"/>
      <c r="DW49" s="80"/>
      <c r="DX49" s="84"/>
      <c r="DY49" s="80"/>
      <c r="DZ49" s="122"/>
      <c r="EA49" s="84"/>
      <c r="EB49" s="80"/>
      <c r="EC49" s="84"/>
      <c r="ED49" s="80"/>
      <c r="EE49" s="122"/>
      <c r="EF49" s="84"/>
      <c r="EG49" s="80"/>
      <c r="EH49" s="84"/>
      <c r="EI49" s="81"/>
      <c r="EJ49" s="152"/>
      <c r="EK49" s="84"/>
      <c r="EL49" s="80"/>
      <c r="EM49" s="84"/>
      <c r="EN49" s="80"/>
      <c r="EO49" s="122"/>
      <c r="EP49" s="84"/>
      <c r="EQ49" s="80"/>
      <c r="ER49" s="84"/>
      <c r="ES49" s="80"/>
      <c r="ET49" s="122"/>
      <c r="EU49" s="84"/>
      <c r="EV49" s="80"/>
      <c r="EW49" s="84"/>
      <c r="EX49" s="80"/>
      <c r="EY49" s="122"/>
      <c r="EZ49" s="84"/>
      <c r="FA49" s="80"/>
      <c r="FB49" s="84"/>
      <c r="FC49" s="81"/>
      <c r="FD49" s="152"/>
      <c r="FE49" s="84"/>
      <c r="FF49" s="80"/>
      <c r="FG49" s="84"/>
      <c r="FH49" s="80"/>
      <c r="FI49" s="122"/>
      <c r="FJ49" s="84"/>
      <c r="FK49" s="80"/>
      <c r="FL49" s="84"/>
      <c r="FM49" s="80"/>
      <c r="FN49" s="122"/>
      <c r="FO49" s="84"/>
      <c r="FP49" s="80"/>
      <c r="FQ49" s="84"/>
      <c r="FR49" s="80"/>
      <c r="FS49" s="122"/>
      <c r="FT49" s="84"/>
      <c r="FU49" s="80"/>
      <c r="FV49" s="84"/>
      <c r="FW49" s="81"/>
      <c r="FX49" s="152"/>
      <c r="FY49" s="84"/>
      <c r="FZ49" s="80"/>
      <c r="GA49" s="84"/>
      <c r="GB49" s="80"/>
      <c r="GC49" s="122"/>
      <c r="GD49" s="84"/>
      <c r="GE49" s="80"/>
      <c r="GF49" s="84"/>
      <c r="GG49" s="80"/>
      <c r="GH49" s="122"/>
      <c r="GI49" s="84"/>
      <c r="GJ49" s="80"/>
      <c r="GK49" s="84"/>
      <c r="GL49" s="80"/>
      <c r="GM49" s="122"/>
      <c r="GN49" s="84"/>
      <c r="GO49" s="80"/>
      <c r="GP49" s="84"/>
      <c r="GQ49" s="81"/>
      <c r="GR49" s="152"/>
      <c r="GS49" s="84"/>
      <c r="GT49" s="80"/>
      <c r="GU49" s="84"/>
      <c r="GV49" s="80"/>
      <c r="GW49" s="122"/>
      <c r="GX49" s="84"/>
      <c r="GY49" s="80"/>
      <c r="GZ49" s="84"/>
      <c r="HA49" s="77"/>
      <c r="HB49" s="195"/>
      <c r="HC49" s="84"/>
      <c r="HD49" s="80"/>
      <c r="HE49" s="84"/>
      <c r="HF49" s="80"/>
      <c r="HG49" s="122"/>
      <c r="HH49" s="84"/>
      <c r="HI49" s="80"/>
      <c r="HJ49" s="84"/>
      <c r="HK49" s="81"/>
      <c r="HL49" s="152"/>
      <c r="HM49" s="84"/>
      <c r="HN49" s="80"/>
      <c r="HO49" s="84"/>
      <c r="HP49" s="80"/>
      <c r="HQ49" s="122"/>
      <c r="HR49" s="84"/>
      <c r="HS49" s="80"/>
      <c r="HT49" s="84"/>
      <c r="HU49" s="80"/>
      <c r="HV49" s="122"/>
      <c r="HW49" s="84"/>
      <c r="HX49" s="80"/>
      <c r="HY49" s="84"/>
      <c r="HZ49" s="80"/>
      <c r="IA49" s="122"/>
      <c r="IB49" s="84"/>
      <c r="IC49" s="80"/>
      <c r="ID49" s="84"/>
      <c r="IE49" s="85"/>
      <c r="IF49" s="1220"/>
      <c r="IG49" s="87"/>
    </row>
    <row r="50" spans="1:241" ht="38.25" hidden="1" x14ac:dyDescent="0.25">
      <c r="A50" s="91">
        <v>46</v>
      </c>
      <c r="B50" s="92" t="s">
        <v>209</v>
      </c>
      <c r="C50" s="204">
        <v>214034</v>
      </c>
      <c r="D50" s="205">
        <v>932476</v>
      </c>
      <c r="E50" s="206" t="s">
        <v>89</v>
      </c>
      <c r="F50" s="207" t="s">
        <v>210</v>
      </c>
      <c r="G50" s="208">
        <v>1</v>
      </c>
      <c r="H50" s="98">
        <v>0</v>
      </c>
      <c r="I50" s="99">
        <f>(30+50+40+43+32)/5</f>
        <v>39</v>
      </c>
      <c r="J50" s="100">
        <v>0</v>
      </c>
      <c r="K50" s="101">
        <f t="shared" ref="K50:K58" si="375">J50*20</f>
        <v>0</v>
      </c>
      <c r="L50" s="102">
        <f t="shared" ref="L50:L58" si="376">SUM(R50+W50+AB50+AG50)</f>
        <v>0</v>
      </c>
      <c r="M50" s="103">
        <f t="shared" ref="M50:M58" si="377">S50+X50+AC50+AH50</f>
        <v>0</v>
      </c>
      <c r="N50" s="104">
        <f t="shared" ref="N50:N58" si="378">U50+Z50+AE50+AJ50</f>
        <v>0</v>
      </c>
      <c r="O50" s="105">
        <f t="shared" ref="O50:O58" si="379">IF(J50=0,0,M50/J50)</f>
        <v>0</v>
      </c>
      <c r="P50" s="106">
        <f t="shared" ref="P50:P58" si="380">IF(J50=0,0,N50/J50)</f>
        <v>0</v>
      </c>
      <c r="Q50" s="79"/>
      <c r="R50" s="103">
        <f t="shared" ref="R50:R58" si="381">CB50+CV50+DP50+EJ50+FD50+FX50+GR50+HL50</f>
        <v>0</v>
      </c>
      <c r="S50" s="104">
        <f t="shared" ref="S50:S58" si="382">CC50+CW50+DQ50+EK50+FE50+FY50+GS50+HM50</f>
        <v>0</v>
      </c>
      <c r="T50" s="107">
        <f t="shared" ref="T50:T58" si="383">IF(R50=0,0,S50/(R50/20))</f>
        <v>0</v>
      </c>
      <c r="U50" s="104">
        <f t="shared" ref="U50:U58" si="384">CE50+CY50+DS50+EM50+FG50+GA50+GU50+HO50</f>
        <v>0</v>
      </c>
      <c r="V50" s="107">
        <f t="shared" ref="V50:V58" si="385">IF(R50=0,0,U50/(R50/20))</f>
        <v>0</v>
      </c>
      <c r="W50" s="104">
        <f t="shared" ref="W50:W58" si="386">CG50+DA50+DU50+EO50+FI50+GC50+GW50+HQ50</f>
        <v>0</v>
      </c>
      <c r="X50" s="104">
        <f t="shared" ref="X50:X58" si="387">CH50+DB50+DV50+EP50+FJ50+GD50+GX50+HR50</f>
        <v>0</v>
      </c>
      <c r="Y50" s="107">
        <f t="shared" ref="Y50:Y58" si="388">IF(W50=0,0,X50/(W50/20))</f>
        <v>0</v>
      </c>
      <c r="Z50" s="104">
        <f t="shared" ref="Z50:Z58" si="389">CJ50+DD50+DX50+ER50+FL50+GF50+GZ50+HT50</f>
        <v>0</v>
      </c>
      <c r="AA50" s="107">
        <f t="shared" ref="AA50:AA58" si="390">IF(W50=0,0,Z50/(W50/20))</f>
        <v>0</v>
      </c>
      <c r="AB50" s="104">
        <f t="shared" ref="AB50:AB58" si="391">CL50+DF50+DZ50+ET50+FN50+GH50+HB50+HV50</f>
        <v>0</v>
      </c>
      <c r="AC50" s="104">
        <f t="shared" ref="AC50:AC58" si="392">CM50+DG50+EA50+EU50+FO50+GI50+HC50+HW50</f>
        <v>0</v>
      </c>
      <c r="AD50" s="107">
        <f t="shared" ref="AD50:AD58" si="393">IF(AB50=0,0,AC50/(AB50/20))</f>
        <v>0</v>
      </c>
      <c r="AE50" s="104">
        <f t="shared" ref="AE50:AE58" si="394">CO50+DI50+EC50+EW50+FQ50+GK50+HE50+HY50</f>
        <v>0</v>
      </c>
      <c r="AF50" s="107">
        <f t="shared" ref="AF50:AF58" si="395">IF(AB50=0,0,AE50/(AB50/20))</f>
        <v>0</v>
      </c>
      <c r="AG50" s="104">
        <f t="shared" ref="AG50:AG58" si="396">CQ50+DK50+EE50+EY50+FS50+GM50+HG50+IA50</f>
        <v>0</v>
      </c>
      <c r="AH50" s="104">
        <f t="shared" ref="AH50:AH58" si="397">CR50+DL50+EF50+EZ50+FT50+GN50+HH50+IB50</f>
        <v>0</v>
      </c>
      <c r="AI50" s="107">
        <f t="shared" ref="AI50:AI58" si="398">IF(AG50=0,0,AH50/(AG50/20))</f>
        <v>0</v>
      </c>
      <c r="AJ50" s="104">
        <f t="shared" ref="AJ50:AJ58" si="399">CT50+DN50+EH50+FB50+FV50+GP50+HJ50+ID50</f>
        <v>0</v>
      </c>
      <c r="AK50" s="108">
        <f t="shared" ref="AK50:AK58" si="400">IF(AG50=0,0,AJ50/(AG50/20))</f>
        <v>0</v>
      </c>
      <c r="AL50" s="79"/>
      <c r="AM50" s="103">
        <f t="shared" ref="AM50:AM58" si="401">CB50+CG50+CL50+CQ50</f>
        <v>0</v>
      </c>
      <c r="AN50" s="104">
        <f t="shared" ref="AN50:AN58" si="402">CC50+CH50+CM50+CR50</f>
        <v>0</v>
      </c>
      <c r="AO50" s="107">
        <f t="shared" ref="AO50:AO58" si="403">IF(AM50=0,0,AN50/(AM50/20))</f>
        <v>0</v>
      </c>
      <c r="AP50" s="104">
        <f t="shared" ref="AP50:AP58" si="404">CE50+CJ50+CO50+CT50</f>
        <v>0</v>
      </c>
      <c r="AQ50" s="105">
        <f t="shared" ref="AQ50:AQ58" si="405">IF(AM50=0,0,AP50/(AM50/20))</f>
        <v>0</v>
      </c>
      <c r="AR50" s="109">
        <f t="shared" ref="AR50:AR58" si="406">CV50+DA50+DF50+DK50</f>
        <v>0</v>
      </c>
      <c r="AS50" s="104">
        <f t="shared" ref="AS50:AS58" si="407">CW50+DB50+DG50+DL50</f>
        <v>0</v>
      </c>
      <c r="AT50" s="107">
        <f t="shared" ref="AT50:AT58" si="408">IF(AR50=0,0,AS50/(AR50/20))</f>
        <v>0</v>
      </c>
      <c r="AU50" s="104">
        <f t="shared" ref="AU50:AU58" si="409">CY50+DD50+DI50+DN50</f>
        <v>0</v>
      </c>
      <c r="AV50" s="105">
        <f t="shared" ref="AV50:AV58" si="410">IF(AR50=0,0,AU50/(AR50/20))</f>
        <v>0</v>
      </c>
      <c r="AW50" s="109">
        <f t="shared" ref="AW50:AW58" si="411">DP50+DU50+DZ50+EE50</f>
        <v>0</v>
      </c>
      <c r="AX50" s="104">
        <f t="shared" ref="AX50:AX58" si="412">DQ50+DV50+EA50+EF50</f>
        <v>0</v>
      </c>
      <c r="AY50" s="107">
        <f t="shared" ref="AY50:AY58" si="413">IF(AW50=0,0,AX50/(AW50/20))</f>
        <v>0</v>
      </c>
      <c r="AZ50" s="104">
        <f t="shared" ref="AZ50:AZ58" si="414">DS50+DX50+EC50+EH50</f>
        <v>0</v>
      </c>
      <c r="BA50" s="105">
        <f t="shared" ref="BA50:BA58" si="415">IF(AW50=0,0,AZ50/(AW50/20))</f>
        <v>0</v>
      </c>
      <c r="BB50" s="109">
        <f t="shared" ref="BB50:BB58" si="416">EJ50+EO50+ET50+EY50</f>
        <v>0</v>
      </c>
      <c r="BC50" s="104">
        <f t="shared" ref="BC50:BC58" si="417">EK50+EP50+EU50+EZ50</f>
        <v>0</v>
      </c>
      <c r="BD50" s="107">
        <f t="shared" ref="BD50:BD58" si="418">IF(BB50=0,0,BC50/(BB50/20))</f>
        <v>0</v>
      </c>
      <c r="BE50" s="104">
        <f t="shared" ref="BE50:BE58" si="419">EM50+ER50+EW50+FB50</f>
        <v>0</v>
      </c>
      <c r="BF50" s="105">
        <f t="shared" ref="BF50:BF58" si="420">IF(BB50=0,0,BE50/(BB50/20))</f>
        <v>0</v>
      </c>
      <c r="BG50" s="109">
        <f t="shared" ref="BG50:BG58" si="421">FD50+FI50+FN50+FS50</f>
        <v>0</v>
      </c>
      <c r="BH50" s="104">
        <f t="shared" ref="BH50:BH58" si="422">FE50+FJ50+FO50+FT50</f>
        <v>0</v>
      </c>
      <c r="BI50" s="107">
        <f t="shared" ref="BI50:BI58" si="423">IF(BG50=0,0,BH50/(BG50/20))</f>
        <v>0</v>
      </c>
      <c r="BJ50" s="104">
        <f t="shared" ref="BJ50:BJ58" si="424">FG50+FL50+FQ50+FV50</f>
        <v>0</v>
      </c>
      <c r="BK50" s="105">
        <f t="shared" ref="BK50:BK58" si="425">IF(BG50=0,0,BJ50/(BG50/20))</f>
        <v>0</v>
      </c>
      <c r="BL50" s="109">
        <f t="shared" ref="BL50:BL58" si="426">FX50+GC50+GH50+GM50</f>
        <v>0</v>
      </c>
      <c r="BM50" s="104">
        <f t="shared" ref="BM50:BM58" si="427">FY50+GD50+GI50+GN50</f>
        <v>0</v>
      </c>
      <c r="BN50" s="107">
        <f t="shared" ref="BN50:BN58" si="428">IF(BL50=0,0,BM50/(BL50/20))</f>
        <v>0</v>
      </c>
      <c r="BO50" s="104">
        <f t="shared" ref="BO50:BO58" si="429">GA50+GF50+GK50+GP50</f>
        <v>0</v>
      </c>
      <c r="BP50" s="105">
        <f t="shared" ref="BP50:BP58" si="430">IF(BL50=0,0,BO50/(BL50/20))</f>
        <v>0</v>
      </c>
      <c r="BQ50" s="109">
        <f t="shared" ref="BQ50:BQ58" si="431">GR50+GW50+HB50+HG50</f>
        <v>0</v>
      </c>
      <c r="BR50" s="104">
        <f t="shared" ref="BR50:BR58" si="432">GS50+GX50+HC50+HH50</f>
        <v>0</v>
      </c>
      <c r="BS50" s="107">
        <f t="shared" ref="BS50:BS58" si="433">IF(BQ50=0,0,BR50/(BQ50/20))</f>
        <v>0</v>
      </c>
      <c r="BT50" s="104">
        <f t="shared" ref="BT50:BT58" si="434">GU50+GZ50+HE50+HJ50</f>
        <v>0</v>
      </c>
      <c r="BU50" s="105">
        <f t="shared" ref="BU50:BU58" si="435">IF(BQ50=0,0,BT50/(BQ50/20))</f>
        <v>0</v>
      </c>
      <c r="BV50" s="109">
        <f t="shared" ref="BV50:BV58" si="436">HL50+HQ50+HV50+IA50</f>
        <v>0</v>
      </c>
      <c r="BW50" s="104">
        <f t="shared" ref="BW50:BW58" si="437">HM50+HR50+HW50+IB50</f>
        <v>0</v>
      </c>
      <c r="BX50" s="107">
        <f t="shared" ref="BX50:BX58" si="438">IF(BV50=0,0,BW50/(BV50/20))</f>
        <v>0</v>
      </c>
      <c r="BY50" s="104">
        <f t="shared" ref="BY50:BY58" si="439">HO50+HT50+HY50+ID50</f>
        <v>0</v>
      </c>
      <c r="BZ50" s="108">
        <f t="shared" ref="BZ50:BZ58" si="440">IF(BV50=0,0,BY50/(BV50/20))</f>
        <v>0</v>
      </c>
      <c r="CA50" s="79"/>
      <c r="CB50" s="103"/>
      <c r="CC50" s="84"/>
      <c r="CD50" s="107">
        <f t="shared" ref="CD50:CD58" si="441">IF(CB50=0,0,CC50/(CB50/20))</f>
        <v>0</v>
      </c>
      <c r="CE50" s="84"/>
      <c r="CF50" s="107">
        <f t="shared" ref="CF50:CF58" si="442">IF(CB50=0,0,CE50/(CB50/20))</f>
        <v>0</v>
      </c>
      <c r="CG50" s="104"/>
      <c r="CH50" s="84"/>
      <c r="CI50" s="107">
        <f t="shared" ref="CI50:CI58" si="443">IF(CG50=0,0,CH50/(CG50/20))</f>
        <v>0</v>
      </c>
      <c r="CJ50" s="84"/>
      <c r="CK50" s="107">
        <f t="shared" ref="CK50:CK58" si="444">IF(CG50=0,0,CJ50/(CG50/20))</f>
        <v>0</v>
      </c>
      <c r="CL50" s="104"/>
      <c r="CM50" s="84"/>
      <c r="CN50" s="107">
        <f t="shared" ref="CN50:CN58" si="445">IF(CL50=0,0,CM50/(CL50/20))</f>
        <v>0</v>
      </c>
      <c r="CO50" s="84"/>
      <c r="CP50" s="107">
        <f t="shared" ref="CP50:CP58" si="446">IF(CL50=0,0,CO50/(CL50/20))</f>
        <v>0</v>
      </c>
      <c r="CQ50" s="104"/>
      <c r="CR50" s="84"/>
      <c r="CS50" s="107">
        <f t="shared" ref="CS50:CS58" si="447">IF(CQ50=0,0,CR50/(CQ50/20))</f>
        <v>0</v>
      </c>
      <c r="CT50" s="84"/>
      <c r="CU50" s="108">
        <f t="shared" ref="CU50:CU58" si="448">IF(CQ50=0,0,CT50/(CQ50/20))</f>
        <v>0</v>
      </c>
      <c r="CV50" s="103"/>
      <c r="CW50" s="84"/>
      <c r="CX50" s="107">
        <f t="shared" ref="CX50:CX58" si="449">IF(CV50=0,0,CW50/(CV50/20))</f>
        <v>0</v>
      </c>
      <c r="CY50" s="84"/>
      <c r="CZ50" s="107">
        <f t="shared" ref="CZ50:CZ58" si="450">IF(CV50=0,0,CY50/(CV50/20))</f>
        <v>0</v>
      </c>
      <c r="DA50" s="104"/>
      <c r="DB50" s="84"/>
      <c r="DC50" s="107">
        <f t="shared" ref="DC50:DC58" si="451">IF(DA50=0,0,DB50/(DA50/20))</f>
        <v>0</v>
      </c>
      <c r="DD50" s="84"/>
      <c r="DE50" s="107">
        <f t="shared" ref="DE50:DE58" si="452">IF(DA50=0,0,DD50/(DA50/20))</f>
        <v>0</v>
      </c>
      <c r="DF50" s="104"/>
      <c r="DG50" s="84"/>
      <c r="DH50" s="107">
        <f t="shared" ref="DH50:DH58" si="453">IF(DF50=0,0,DG50/(DF50/20))</f>
        <v>0</v>
      </c>
      <c r="DI50" s="84"/>
      <c r="DJ50" s="107">
        <f t="shared" ref="DJ50:DJ58" si="454">IF(DF50=0,0,DI50/(DF50/20))</f>
        <v>0</v>
      </c>
      <c r="DK50" s="104"/>
      <c r="DL50" s="84"/>
      <c r="DM50" s="107">
        <f t="shared" ref="DM50:DM58" si="455">IF(DK50=0,0,DL50/(DK50/20))</f>
        <v>0</v>
      </c>
      <c r="DN50" s="84"/>
      <c r="DO50" s="108">
        <f t="shared" ref="DO50:DO58" si="456">IF(DK50=0,0,DN50/(DK50/20))</f>
        <v>0</v>
      </c>
      <c r="DP50" s="103"/>
      <c r="DQ50" s="84"/>
      <c r="DR50" s="107">
        <f t="shared" ref="DR50:DR58" si="457">IF(DP50=0,0,DQ50/(DP50/20))</f>
        <v>0</v>
      </c>
      <c r="DS50" s="84"/>
      <c r="DT50" s="107">
        <f t="shared" ref="DT50:DT58" si="458">IF(DP50=0,0,DS50/(DP50/20))</f>
        <v>0</v>
      </c>
      <c r="DU50" s="104"/>
      <c r="DV50" s="84"/>
      <c r="DW50" s="107">
        <f t="shared" ref="DW50:DW58" si="459">IF(DU50=0,0,DV50/(DU50/20))</f>
        <v>0</v>
      </c>
      <c r="DX50" s="84"/>
      <c r="DY50" s="107">
        <f t="shared" ref="DY50:DY58" si="460">IF(DU50=0,0,DX50/(DU50/20))</f>
        <v>0</v>
      </c>
      <c r="DZ50" s="104"/>
      <c r="EA50" s="84"/>
      <c r="EB50" s="107">
        <f t="shared" ref="EB50:EB58" si="461">IF(DZ50=0,0,EA50/(DZ50/20))</f>
        <v>0</v>
      </c>
      <c r="EC50" s="84"/>
      <c r="ED50" s="107">
        <f t="shared" ref="ED50:ED58" si="462">IF(DZ50=0,0,EC50/(DZ50/20))</f>
        <v>0</v>
      </c>
      <c r="EE50" s="104"/>
      <c r="EF50" s="84"/>
      <c r="EG50" s="107">
        <f t="shared" ref="EG50:EG58" si="463">IF(EE50=0,0,EF50/(EE50/20))</f>
        <v>0</v>
      </c>
      <c r="EH50" s="84"/>
      <c r="EI50" s="108">
        <f t="shared" ref="EI50:EI58" si="464">IF(EE50=0,0,EH50/(EE50/20))</f>
        <v>0</v>
      </c>
      <c r="EJ50" s="103"/>
      <c r="EK50" s="84"/>
      <c r="EL50" s="107">
        <f t="shared" ref="EL50:EL58" si="465">IF(EJ50=0,0,EK50/(EJ50/20))</f>
        <v>0</v>
      </c>
      <c r="EM50" s="84"/>
      <c r="EN50" s="107">
        <f t="shared" ref="EN50:EN58" si="466">IF(EJ50=0,0,EM50/(EJ50/20))</f>
        <v>0</v>
      </c>
      <c r="EO50" s="104"/>
      <c r="EP50" s="84"/>
      <c r="EQ50" s="107">
        <f t="shared" ref="EQ50:EQ58" si="467">IF(EO50=0,0,EP50/(EO50/20))</f>
        <v>0</v>
      </c>
      <c r="ER50" s="84"/>
      <c r="ES50" s="107">
        <f t="shared" ref="ES50:ES58" si="468">IF(EO50=0,0,ER50/(EO50/20))</f>
        <v>0</v>
      </c>
      <c r="ET50" s="104"/>
      <c r="EU50" s="84"/>
      <c r="EV50" s="107">
        <f t="shared" ref="EV50:EV58" si="469">IF(ET50=0,0,EU50/(ET50/20))</f>
        <v>0</v>
      </c>
      <c r="EW50" s="84"/>
      <c r="EX50" s="107">
        <f t="shared" ref="EX50:EX58" si="470">IF(ET50=0,0,EW50/(ET50/20))</f>
        <v>0</v>
      </c>
      <c r="EY50" s="104"/>
      <c r="EZ50" s="84"/>
      <c r="FA50" s="107">
        <f t="shared" ref="FA50:FA58" si="471">IF(EY50=0,0,EZ50/(EY50/20))</f>
        <v>0</v>
      </c>
      <c r="FB50" s="84"/>
      <c r="FC50" s="108">
        <f t="shared" ref="FC50:FC58" si="472">IF(EY50=0,0,FB50/(EY50/20))</f>
        <v>0</v>
      </c>
      <c r="FD50" s="103"/>
      <c r="FE50" s="84"/>
      <c r="FF50" s="107">
        <f t="shared" ref="FF50:FF58" si="473">IF(FD50=0,0,FE50/(FD50/20))</f>
        <v>0</v>
      </c>
      <c r="FG50" s="84"/>
      <c r="FH50" s="107">
        <f t="shared" ref="FH50:FH58" si="474">IF(FD50=0,0,FG50/(FD50/20))</f>
        <v>0</v>
      </c>
      <c r="FI50" s="104"/>
      <c r="FJ50" s="84"/>
      <c r="FK50" s="107">
        <f t="shared" ref="FK50:FK58" si="475">IF(FI50=0,0,FJ50/(FI50/20))</f>
        <v>0</v>
      </c>
      <c r="FL50" s="84"/>
      <c r="FM50" s="107">
        <f t="shared" ref="FM50:FM58" si="476">IF(FI50=0,0,FL50/(FI50/20))</f>
        <v>0</v>
      </c>
      <c r="FN50" s="104"/>
      <c r="FO50" s="84"/>
      <c r="FP50" s="107">
        <f t="shared" ref="FP50:FP58" si="477">IF(FN50=0,0,FO50/(FN50/20))</f>
        <v>0</v>
      </c>
      <c r="FQ50" s="84"/>
      <c r="FR50" s="107">
        <f t="shared" ref="FR50:FR58" si="478">IF(FN50=0,0,FQ50/(FN50/20))</f>
        <v>0</v>
      </c>
      <c r="FS50" s="104"/>
      <c r="FT50" s="84"/>
      <c r="FU50" s="107">
        <f t="shared" ref="FU50:FU58" si="479">IF(FS50=0,0,FT50/(FS50/20))</f>
        <v>0</v>
      </c>
      <c r="FV50" s="84"/>
      <c r="FW50" s="108">
        <f t="shared" ref="FW50:FW58" si="480">IF(FS50=0,0,FV50/(FS50/20))</f>
        <v>0</v>
      </c>
      <c r="FX50" s="209"/>
      <c r="FY50" s="84"/>
      <c r="FZ50" s="107">
        <f t="shared" ref="FZ50:FZ58" si="481">IF(FX50=0,0,FY50/(FX50/20))</f>
        <v>0</v>
      </c>
      <c r="GA50" s="84"/>
      <c r="GB50" s="107">
        <f t="shared" ref="GB50:GB58" si="482">IF(FX50=0,0,GA50/(FX50/20))</f>
        <v>0</v>
      </c>
      <c r="GC50" s="104"/>
      <c r="GD50" s="84"/>
      <c r="GE50" s="107">
        <f t="shared" ref="GE50:GE58" si="483">IF(GC50=0,0,GD50/(GC50/20))</f>
        <v>0</v>
      </c>
      <c r="GF50" s="84"/>
      <c r="GG50" s="107">
        <f t="shared" ref="GG50:GG58" si="484">IF(GC50=0,0,GF50/(GC50/20))</f>
        <v>0</v>
      </c>
      <c r="GH50" s="104"/>
      <c r="GI50" s="84"/>
      <c r="GJ50" s="107">
        <f t="shared" ref="GJ50:GJ58" si="485">IF(GH50=0,0,GI50/(GH50/20))</f>
        <v>0</v>
      </c>
      <c r="GK50" s="84"/>
      <c r="GL50" s="107">
        <f t="shared" ref="GL50:GL58" si="486">IF(GH50=0,0,GK50/(GH50/20))</f>
        <v>0</v>
      </c>
      <c r="GM50" s="104"/>
      <c r="GN50" s="84"/>
      <c r="GO50" s="107">
        <f t="shared" ref="GO50:GO58" si="487">IF(GM50=0,0,GN50/(GM50/20))</f>
        <v>0</v>
      </c>
      <c r="GP50" s="84"/>
      <c r="GQ50" s="108">
        <f t="shared" ref="GQ50:GQ58" si="488">IF(GM50=0,0,GP50/(GM50/20))</f>
        <v>0</v>
      </c>
      <c r="GR50" s="103"/>
      <c r="GS50" s="84"/>
      <c r="GT50" s="107">
        <f t="shared" ref="GT50:GT58" si="489">IF(GR50=0,0,GS50/(GR50/20))</f>
        <v>0</v>
      </c>
      <c r="GU50" s="84"/>
      <c r="GV50" s="107">
        <f t="shared" ref="GV50:GV58" si="490">IF(GR50=0,0,GU50/(GR50/20))</f>
        <v>0</v>
      </c>
      <c r="GW50" s="104"/>
      <c r="GX50" s="84"/>
      <c r="GY50" s="107">
        <f t="shared" ref="GY50:GY58" si="491">IF(GW50=0,0,GX50/(GW50/20))</f>
        <v>0</v>
      </c>
      <c r="GZ50" s="84"/>
      <c r="HA50" s="105">
        <f t="shared" ref="HA50:HA58" si="492">IF(GW50=0,0,GZ50/(GW50/20))</f>
        <v>0</v>
      </c>
      <c r="HB50" s="109"/>
      <c r="HC50" s="84"/>
      <c r="HD50" s="107">
        <f t="shared" ref="HD50:HD58" si="493">IF(HB50=0,0,HC50/(HB50/20))</f>
        <v>0</v>
      </c>
      <c r="HE50" s="84"/>
      <c r="HF50" s="107">
        <f t="shared" ref="HF50:HF58" si="494">IF(HB50=0,0,HE50/(HB50/20))</f>
        <v>0</v>
      </c>
      <c r="HG50" s="104"/>
      <c r="HH50" s="84"/>
      <c r="HI50" s="107">
        <f t="shared" ref="HI50:HI58" si="495">IF(HG50=0,0,HH50/(HG50/20))</f>
        <v>0</v>
      </c>
      <c r="HJ50" s="84"/>
      <c r="HK50" s="108">
        <f t="shared" ref="HK50:HK58" si="496">IF(HG50=0,0,HJ50/(HG50/20))</f>
        <v>0</v>
      </c>
      <c r="HL50" s="103"/>
      <c r="HM50" s="84"/>
      <c r="HN50" s="107">
        <f t="shared" ref="HN50:HN58" si="497">IF(HL50=0,0,HM50/(HL50/20))</f>
        <v>0</v>
      </c>
      <c r="HO50" s="84"/>
      <c r="HP50" s="107">
        <f t="shared" ref="HP50:HP58" si="498">IF(HL50=0,0,HO50/(HL50/20))</f>
        <v>0</v>
      </c>
      <c r="HQ50" s="104"/>
      <c r="HR50" s="84"/>
      <c r="HS50" s="107">
        <f t="shared" ref="HS50:HS58" si="499">IF(HQ50=0,0,HR50/(HQ50/20))</f>
        <v>0</v>
      </c>
      <c r="HT50" s="84"/>
      <c r="HU50" s="107">
        <f t="shared" ref="HU50:HU58" si="500">IF(HQ50=0,0,HT50/(HQ50/20))</f>
        <v>0</v>
      </c>
      <c r="HV50" s="104"/>
      <c r="HW50" s="84"/>
      <c r="HX50" s="107">
        <f t="shared" ref="HX50:HX58" si="501">IF(HV50=0,0,HW50/(HV50/20))</f>
        <v>0</v>
      </c>
      <c r="HY50" s="84"/>
      <c r="HZ50" s="107">
        <f t="shared" ref="HZ50:HZ58" si="502">IF(HV50=0,0,HY50/(HV50/20))</f>
        <v>0</v>
      </c>
      <c r="IA50" s="104"/>
      <c r="IB50" s="84"/>
      <c r="IC50" s="107">
        <f t="shared" ref="IC50:IC58" si="503">IF(IA50=0,0,IB50/(IA50/20))</f>
        <v>0</v>
      </c>
      <c r="ID50" s="84"/>
      <c r="IE50" s="110">
        <f t="shared" ref="IE50:IE58" si="504">IF(IA50=0,0,ID50/(IA50/20))</f>
        <v>0</v>
      </c>
      <c r="IF50" s="1215" t="s">
        <v>211</v>
      </c>
      <c r="IG50" s="112"/>
    </row>
    <row r="51" spans="1:241" hidden="1" x14ac:dyDescent="0.25">
      <c r="A51" s="63">
        <v>47</v>
      </c>
      <c r="B51" s="64" t="s">
        <v>212</v>
      </c>
      <c r="C51" s="196">
        <v>214243</v>
      </c>
      <c r="D51" s="197">
        <v>932474</v>
      </c>
      <c r="E51" s="210" t="s">
        <v>89</v>
      </c>
      <c r="F51" s="200" t="s">
        <v>213</v>
      </c>
      <c r="G51" s="211" t="s">
        <v>214</v>
      </c>
      <c r="H51" s="70">
        <v>0.25</v>
      </c>
      <c r="I51" s="71">
        <f>(50+55+50+50+80)/5</f>
        <v>57</v>
      </c>
      <c r="J51" s="72">
        <v>174</v>
      </c>
      <c r="K51" s="73">
        <f t="shared" si="375"/>
        <v>3480</v>
      </c>
      <c r="L51" s="74">
        <f t="shared" si="376"/>
        <v>3480</v>
      </c>
      <c r="M51" s="113">
        <f t="shared" si="377"/>
        <v>9</v>
      </c>
      <c r="N51" s="114">
        <f t="shared" si="378"/>
        <v>99</v>
      </c>
      <c r="O51" s="77">
        <f t="shared" si="379"/>
        <v>5.1724137931034482E-2</v>
      </c>
      <c r="P51" s="78">
        <f t="shared" si="380"/>
        <v>0.56896551724137934</v>
      </c>
      <c r="Q51" s="79"/>
      <c r="R51" s="75">
        <f t="shared" si="381"/>
        <v>3020</v>
      </c>
      <c r="S51" s="76">
        <f t="shared" si="382"/>
        <v>9</v>
      </c>
      <c r="T51" s="80">
        <f t="shared" si="383"/>
        <v>5.9602649006622516E-2</v>
      </c>
      <c r="U51" s="76">
        <f t="shared" si="384"/>
        <v>76</v>
      </c>
      <c r="V51" s="80">
        <f t="shared" si="385"/>
        <v>0.50331125827814571</v>
      </c>
      <c r="W51" s="76">
        <f t="shared" si="386"/>
        <v>400</v>
      </c>
      <c r="X51" s="76">
        <f t="shared" si="387"/>
        <v>0</v>
      </c>
      <c r="Y51" s="80">
        <f t="shared" si="388"/>
        <v>0</v>
      </c>
      <c r="Z51" s="76">
        <f t="shared" si="389"/>
        <v>20</v>
      </c>
      <c r="AA51" s="80">
        <f t="shared" si="390"/>
        <v>1</v>
      </c>
      <c r="AB51" s="76">
        <f t="shared" si="391"/>
        <v>60</v>
      </c>
      <c r="AC51" s="76">
        <f t="shared" si="392"/>
        <v>0</v>
      </c>
      <c r="AD51" s="80">
        <f t="shared" si="393"/>
        <v>0</v>
      </c>
      <c r="AE51" s="76">
        <f t="shared" si="394"/>
        <v>3</v>
      </c>
      <c r="AF51" s="80">
        <f t="shared" si="395"/>
        <v>1</v>
      </c>
      <c r="AG51" s="76">
        <f t="shared" si="396"/>
        <v>0</v>
      </c>
      <c r="AH51" s="76">
        <f t="shared" si="397"/>
        <v>0</v>
      </c>
      <c r="AI51" s="80">
        <f t="shared" si="398"/>
        <v>0</v>
      </c>
      <c r="AJ51" s="76">
        <f t="shared" si="399"/>
        <v>0</v>
      </c>
      <c r="AK51" s="81">
        <f t="shared" si="400"/>
        <v>0</v>
      </c>
      <c r="AL51" s="79"/>
      <c r="AM51" s="75">
        <f t="shared" si="401"/>
        <v>1980</v>
      </c>
      <c r="AN51" s="76">
        <f t="shared" si="402"/>
        <v>1</v>
      </c>
      <c r="AO51" s="80">
        <f t="shared" si="403"/>
        <v>1.0101010101010102E-2</v>
      </c>
      <c r="AP51" s="76">
        <f t="shared" si="404"/>
        <v>44</v>
      </c>
      <c r="AQ51" s="77">
        <f t="shared" si="405"/>
        <v>0.44444444444444442</v>
      </c>
      <c r="AR51" s="82">
        <f t="shared" si="406"/>
        <v>180</v>
      </c>
      <c r="AS51" s="76">
        <f t="shared" si="407"/>
        <v>0</v>
      </c>
      <c r="AT51" s="80">
        <f t="shared" si="408"/>
        <v>0</v>
      </c>
      <c r="AU51" s="76">
        <f t="shared" si="409"/>
        <v>6</v>
      </c>
      <c r="AV51" s="77">
        <f t="shared" si="410"/>
        <v>0.66666666666666663</v>
      </c>
      <c r="AW51" s="82">
        <f t="shared" si="411"/>
        <v>0</v>
      </c>
      <c r="AX51" s="76">
        <f t="shared" si="412"/>
        <v>0</v>
      </c>
      <c r="AY51" s="80">
        <f t="shared" si="413"/>
        <v>0</v>
      </c>
      <c r="AZ51" s="76">
        <f t="shared" si="414"/>
        <v>0</v>
      </c>
      <c r="BA51" s="77">
        <f t="shared" si="415"/>
        <v>0</v>
      </c>
      <c r="BB51" s="82">
        <f t="shared" si="416"/>
        <v>0</v>
      </c>
      <c r="BC51" s="76">
        <f t="shared" si="417"/>
        <v>0</v>
      </c>
      <c r="BD51" s="80">
        <f t="shared" si="418"/>
        <v>0</v>
      </c>
      <c r="BE51" s="76">
        <f t="shared" si="419"/>
        <v>0</v>
      </c>
      <c r="BF51" s="77">
        <f t="shared" si="420"/>
        <v>0</v>
      </c>
      <c r="BG51" s="82">
        <f t="shared" si="421"/>
        <v>1320</v>
      </c>
      <c r="BH51" s="76">
        <f t="shared" si="422"/>
        <v>8</v>
      </c>
      <c r="BI51" s="80">
        <f t="shared" si="423"/>
        <v>0.12121212121212122</v>
      </c>
      <c r="BJ51" s="76">
        <f t="shared" si="424"/>
        <v>49</v>
      </c>
      <c r="BK51" s="77">
        <f t="shared" si="425"/>
        <v>0.74242424242424243</v>
      </c>
      <c r="BL51" s="82">
        <f t="shared" si="426"/>
        <v>0</v>
      </c>
      <c r="BM51" s="76">
        <f t="shared" si="427"/>
        <v>0</v>
      </c>
      <c r="BN51" s="80">
        <f t="shared" si="428"/>
        <v>0</v>
      </c>
      <c r="BO51" s="76">
        <f t="shared" si="429"/>
        <v>0</v>
      </c>
      <c r="BP51" s="77">
        <f t="shared" si="430"/>
        <v>0</v>
      </c>
      <c r="BQ51" s="82">
        <f t="shared" si="431"/>
        <v>0</v>
      </c>
      <c r="BR51" s="76">
        <f t="shared" si="432"/>
        <v>0</v>
      </c>
      <c r="BS51" s="80">
        <f t="shared" si="433"/>
        <v>0</v>
      </c>
      <c r="BT51" s="76">
        <f t="shared" si="434"/>
        <v>0</v>
      </c>
      <c r="BU51" s="77">
        <f t="shared" si="435"/>
        <v>0</v>
      </c>
      <c r="BV51" s="82">
        <f t="shared" si="436"/>
        <v>0</v>
      </c>
      <c r="BW51" s="76">
        <f t="shared" si="437"/>
        <v>0</v>
      </c>
      <c r="BX51" s="80">
        <f t="shared" si="438"/>
        <v>0</v>
      </c>
      <c r="BY51" s="76">
        <f t="shared" si="439"/>
        <v>0</v>
      </c>
      <c r="BZ51" s="81">
        <f t="shared" si="440"/>
        <v>0</v>
      </c>
      <c r="CA51" s="79"/>
      <c r="CB51" s="75">
        <f>83*20</f>
        <v>1660</v>
      </c>
      <c r="CC51" s="83">
        <v>1</v>
      </c>
      <c r="CD51" s="80">
        <f t="shared" si="441"/>
        <v>1.2048192771084338E-2</v>
      </c>
      <c r="CE51" s="83">
        <v>28</v>
      </c>
      <c r="CF51" s="80">
        <f t="shared" si="442"/>
        <v>0.33734939759036142</v>
      </c>
      <c r="CG51" s="76">
        <f t="shared" si="239"/>
        <v>260</v>
      </c>
      <c r="CH51" s="83">
        <v>0</v>
      </c>
      <c r="CI51" s="80">
        <f t="shared" si="443"/>
        <v>0</v>
      </c>
      <c r="CJ51" s="83">
        <v>13</v>
      </c>
      <c r="CK51" s="80">
        <f t="shared" si="444"/>
        <v>1</v>
      </c>
      <c r="CL51" s="76">
        <f>3*20</f>
        <v>60</v>
      </c>
      <c r="CM51" s="83">
        <v>0</v>
      </c>
      <c r="CN51" s="80">
        <f t="shared" si="445"/>
        <v>0</v>
      </c>
      <c r="CO51" s="83">
        <v>3</v>
      </c>
      <c r="CP51" s="80">
        <f t="shared" si="446"/>
        <v>1</v>
      </c>
      <c r="CQ51" s="76"/>
      <c r="CR51" s="84"/>
      <c r="CS51" s="80">
        <f t="shared" si="447"/>
        <v>0</v>
      </c>
      <c r="CT51" s="84"/>
      <c r="CU51" s="81">
        <f t="shared" si="448"/>
        <v>0</v>
      </c>
      <c r="CV51" s="75">
        <f>9*20</f>
        <v>180</v>
      </c>
      <c r="CW51" s="83">
        <v>0</v>
      </c>
      <c r="CX51" s="80">
        <f t="shared" si="449"/>
        <v>0</v>
      </c>
      <c r="CY51" s="83">
        <v>6</v>
      </c>
      <c r="CZ51" s="80">
        <f t="shared" si="450"/>
        <v>0.66666666666666663</v>
      </c>
      <c r="DA51" s="76"/>
      <c r="DB51" s="84"/>
      <c r="DC51" s="80">
        <f t="shared" si="451"/>
        <v>0</v>
      </c>
      <c r="DD51" s="84"/>
      <c r="DE51" s="80">
        <f t="shared" si="452"/>
        <v>0</v>
      </c>
      <c r="DF51" s="76"/>
      <c r="DG51" s="84"/>
      <c r="DH51" s="80">
        <f t="shared" si="453"/>
        <v>0</v>
      </c>
      <c r="DI51" s="84"/>
      <c r="DJ51" s="80">
        <f t="shared" si="454"/>
        <v>0</v>
      </c>
      <c r="DK51" s="76"/>
      <c r="DL51" s="84"/>
      <c r="DM51" s="80">
        <f t="shared" si="455"/>
        <v>0</v>
      </c>
      <c r="DN51" s="84"/>
      <c r="DO51" s="81">
        <f t="shared" si="456"/>
        <v>0</v>
      </c>
      <c r="DP51" s="75"/>
      <c r="DQ51" s="84"/>
      <c r="DR51" s="80">
        <f t="shared" si="457"/>
        <v>0</v>
      </c>
      <c r="DS51" s="84"/>
      <c r="DT51" s="80">
        <f t="shared" si="458"/>
        <v>0</v>
      </c>
      <c r="DU51" s="76"/>
      <c r="DV51" s="84"/>
      <c r="DW51" s="80">
        <f t="shared" si="459"/>
        <v>0</v>
      </c>
      <c r="DX51" s="84"/>
      <c r="DY51" s="80">
        <f t="shared" si="460"/>
        <v>0</v>
      </c>
      <c r="DZ51" s="76"/>
      <c r="EA51" s="84"/>
      <c r="EB51" s="80">
        <f t="shared" si="461"/>
        <v>0</v>
      </c>
      <c r="EC51" s="84"/>
      <c r="ED51" s="80">
        <f t="shared" si="462"/>
        <v>0</v>
      </c>
      <c r="EE51" s="76"/>
      <c r="EF51" s="84"/>
      <c r="EG51" s="80">
        <f t="shared" si="463"/>
        <v>0</v>
      </c>
      <c r="EH51" s="84"/>
      <c r="EI51" s="81">
        <f t="shared" si="464"/>
        <v>0</v>
      </c>
      <c r="EJ51" s="75"/>
      <c r="EK51" s="84"/>
      <c r="EL51" s="80">
        <f t="shared" si="465"/>
        <v>0</v>
      </c>
      <c r="EM51" s="84"/>
      <c r="EN51" s="80">
        <f t="shared" si="466"/>
        <v>0</v>
      </c>
      <c r="EO51" s="76"/>
      <c r="EP51" s="84"/>
      <c r="EQ51" s="80">
        <f t="shared" si="467"/>
        <v>0</v>
      </c>
      <c r="ER51" s="84"/>
      <c r="ES51" s="80">
        <f t="shared" si="468"/>
        <v>0</v>
      </c>
      <c r="ET51" s="76"/>
      <c r="EU51" s="84"/>
      <c r="EV51" s="80">
        <f t="shared" si="469"/>
        <v>0</v>
      </c>
      <c r="EW51" s="84"/>
      <c r="EX51" s="80">
        <f t="shared" si="470"/>
        <v>0</v>
      </c>
      <c r="EY51" s="76"/>
      <c r="EZ51" s="84"/>
      <c r="FA51" s="80">
        <f t="shared" si="471"/>
        <v>0</v>
      </c>
      <c r="FB51" s="84"/>
      <c r="FC51" s="81">
        <f t="shared" si="472"/>
        <v>0</v>
      </c>
      <c r="FD51" s="75">
        <f t="shared" si="252"/>
        <v>1180</v>
      </c>
      <c r="FE51" s="83">
        <v>8</v>
      </c>
      <c r="FF51" s="80">
        <f t="shared" si="473"/>
        <v>0.13559322033898305</v>
      </c>
      <c r="FG51" s="83">
        <v>42</v>
      </c>
      <c r="FH51" s="80">
        <f t="shared" si="474"/>
        <v>0.71186440677966101</v>
      </c>
      <c r="FI51" s="76">
        <f t="shared" si="372"/>
        <v>140</v>
      </c>
      <c r="FJ51" s="83">
        <v>0</v>
      </c>
      <c r="FK51" s="80">
        <f t="shared" si="475"/>
        <v>0</v>
      </c>
      <c r="FL51" s="83">
        <v>7</v>
      </c>
      <c r="FM51" s="80">
        <f t="shared" si="476"/>
        <v>1</v>
      </c>
      <c r="FN51" s="76"/>
      <c r="FO51" s="84"/>
      <c r="FP51" s="80">
        <f t="shared" si="477"/>
        <v>0</v>
      </c>
      <c r="FQ51" s="84"/>
      <c r="FR51" s="80">
        <f t="shared" si="478"/>
        <v>0</v>
      </c>
      <c r="FS51" s="76"/>
      <c r="FT51" s="84"/>
      <c r="FU51" s="80">
        <f t="shared" si="479"/>
        <v>0</v>
      </c>
      <c r="FV51" s="84"/>
      <c r="FW51" s="81">
        <f t="shared" si="480"/>
        <v>0</v>
      </c>
      <c r="FX51" s="75"/>
      <c r="FY51" s="84"/>
      <c r="FZ51" s="80">
        <f t="shared" si="481"/>
        <v>0</v>
      </c>
      <c r="GA51" s="84"/>
      <c r="GB51" s="80">
        <f t="shared" si="482"/>
        <v>0</v>
      </c>
      <c r="GC51" s="76"/>
      <c r="GD51" s="84"/>
      <c r="GE51" s="80">
        <f t="shared" si="483"/>
        <v>0</v>
      </c>
      <c r="GF51" s="84"/>
      <c r="GG51" s="80">
        <f t="shared" si="484"/>
        <v>0</v>
      </c>
      <c r="GH51" s="76"/>
      <c r="GI51" s="84"/>
      <c r="GJ51" s="80">
        <f t="shared" si="485"/>
        <v>0</v>
      </c>
      <c r="GK51" s="84"/>
      <c r="GL51" s="80">
        <f t="shared" si="486"/>
        <v>0</v>
      </c>
      <c r="GM51" s="76"/>
      <c r="GN51" s="84"/>
      <c r="GO51" s="80">
        <f t="shared" si="487"/>
        <v>0</v>
      </c>
      <c r="GP51" s="84"/>
      <c r="GQ51" s="81">
        <f t="shared" si="488"/>
        <v>0</v>
      </c>
      <c r="GR51" s="75"/>
      <c r="GS51" s="84"/>
      <c r="GT51" s="80">
        <f t="shared" si="489"/>
        <v>0</v>
      </c>
      <c r="GU51" s="84"/>
      <c r="GV51" s="80">
        <f t="shared" si="490"/>
        <v>0</v>
      </c>
      <c r="GW51" s="76"/>
      <c r="GX51" s="84"/>
      <c r="GY51" s="80">
        <f t="shared" si="491"/>
        <v>0</v>
      </c>
      <c r="GZ51" s="84"/>
      <c r="HA51" s="77">
        <f t="shared" si="492"/>
        <v>0</v>
      </c>
      <c r="HB51" s="82"/>
      <c r="HC51" s="84"/>
      <c r="HD51" s="80">
        <f t="shared" si="493"/>
        <v>0</v>
      </c>
      <c r="HE51" s="84"/>
      <c r="HF51" s="80">
        <f t="shared" si="494"/>
        <v>0</v>
      </c>
      <c r="HG51" s="76"/>
      <c r="HH51" s="84"/>
      <c r="HI51" s="80">
        <f t="shared" si="495"/>
        <v>0</v>
      </c>
      <c r="HJ51" s="84"/>
      <c r="HK51" s="81">
        <f t="shared" si="496"/>
        <v>0</v>
      </c>
      <c r="HL51" s="75"/>
      <c r="HM51" s="84"/>
      <c r="HN51" s="80">
        <f t="shared" si="497"/>
        <v>0</v>
      </c>
      <c r="HO51" s="84"/>
      <c r="HP51" s="80">
        <f t="shared" si="498"/>
        <v>0</v>
      </c>
      <c r="HQ51" s="76"/>
      <c r="HR51" s="84"/>
      <c r="HS51" s="80">
        <f t="shared" si="499"/>
        <v>0</v>
      </c>
      <c r="HT51" s="84"/>
      <c r="HU51" s="80">
        <f t="shared" si="500"/>
        <v>0</v>
      </c>
      <c r="HV51" s="76"/>
      <c r="HW51" s="84"/>
      <c r="HX51" s="80">
        <f t="shared" si="501"/>
        <v>0</v>
      </c>
      <c r="HY51" s="84"/>
      <c r="HZ51" s="80">
        <f t="shared" si="502"/>
        <v>0</v>
      </c>
      <c r="IA51" s="76"/>
      <c r="IB51" s="84"/>
      <c r="IC51" s="80">
        <f t="shared" si="503"/>
        <v>0</v>
      </c>
      <c r="ID51" s="84"/>
      <c r="IE51" s="85">
        <f t="shared" si="504"/>
        <v>0</v>
      </c>
      <c r="IF51" s="1214" t="s">
        <v>215</v>
      </c>
      <c r="IG51" s="87"/>
    </row>
    <row r="52" spans="1:241" ht="38.25" hidden="1" x14ac:dyDescent="0.25">
      <c r="A52" s="63">
        <v>48</v>
      </c>
      <c r="B52" s="64" t="s">
        <v>216</v>
      </c>
      <c r="C52" s="65">
        <v>219290</v>
      </c>
      <c r="D52" s="66">
        <v>932466</v>
      </c>
      <c r="E52" s="154" t="s">
        <v>217</v>
      </c>
      <c r="F52" s="88" t="s">
        <v>218</v>
      </c>
      <c r="G52" s="89">
        <v>6</v>
      </c>
      <c r="H52" s="70">
        <v>0.25</v>
      </c>
      <c r="I52" s="71">
        <f>(30+55+38+35+34)/5</f>
        <v>38.4</v>
      </c>
      <c r="J52" s="72">
        <v>52</v>
      </c>
      <c r="K52" s="73">
        <f t="shared" si="375"/>
        <v>1040</v>
      </c>
      <c r="L52" s="74">
        <f t="shared" si="376"/>
        <v>1040</v>
      </c>
      <c r="M52" s="113">
        <f t="shared" si="377"/>
        <v>6</v>
      </c>
      <c r="N52" s="114">
        <f t="shared" si="378"/>
        <v>24</v>
      </c>
      <c r="O52" s="77">
        <f t="shared" si="379"/>
        <v>0.11538461538461539</v>
      </c>
      <c r="P52" s="78">
        <f t="shared" si="380"/>
        <v>0.46153846153846156</v>
      </c>
      <c r="Q52" s="79"/>
      <c r="R52" s="75">
        <f t="shared" si="381"/>
        <v>620</v>
      </c>
      <c r="S52" s="76">
        <f t="shared" si="382"/>
        <v>0</v>
      </c>
      <c r="T52" s="80">
        <f t="shared" si="383"/>
        <v>0</v>
      </c>
      <c r="U52" s="76">
        <f t="shared" si="384"/>
        <v>6</v>
      </c>
      <c r="V52" s="80">
        <f t="shared" si="385"/>
        <v>0.19354838709677419</v>
      </c>
      <c r="W52" s="76">
        <f t="shared" si="386"/>
        <v>380</v>
      </c>
      <c r="X52" s="76">
        <f t="shared" si="387"/>
        <v>6</v>
      </c>
      <c r="Y52" s="80">
        <f t="shared" si="388"/>
        <v>0.31578947368421051</v>
      </c>
      <c r="Z52" s="76">
        <f t="shared" si="389"/>
        <v>16</v>
      </c>
      <c r="AA52" s="80">
        <f t="shared" si="390"/>
        <v>0.84210526315789469</v>
      </c>
      <c r="AB52" s="76">
        <f t="shared" si="391"/>
        <v>40</v>
      </c>
      <c r="AC52" s="76">
        <f t="shared" si="392"/>
        <v>0</v>
      </c>
      <c r="AD52" s="80">
        <f t="shared" si="393"/>
        <v>0</v>
      </c>
      <c r="AE52" s="76">
        <f t="shared" si="394"/>
        <v>2</v>
      </c>
      <c r="AF52" s="80">
        <f t="shared" si="395"/>
        <v>1</v>
      </c>
      <c r="AG52" s="76">
        <f t="shared" si="396"/>
        <v>0</v>
      </c>
      <c r="AH52" s="76">
        <f t="shared" si="397"/>
        <v>0</v>
      </c>
      <c r="AI52" s="80">
        <f t="shared" si="398"/>
        <v>0</v>
      </c>
      <c r="AJ52" s="76">
        <f t="shared" si="399"/>
        <v>0</v>
      </c>
      <c r="AK52" s="81">
        <f t="shared" si="400"/>
        <v>0</v>
      </c>
      <c r="AL52" s="79"/>
      <c r="AM52" s="75">
        <f t="shared" si="401"/>
        <v>580</v>
      </c>
      <c r="AN52" s="76">
        <f t="shared" si="402"/>
        <v>2</v>
      </c>
      <c r="AO52" s="80">
        <f t="shared" si="403"/>
        <v>6.8965517241379309E-2</v>
      </c>
      <c r="AP52" s="76">
        <f t="shared" si="404"/>
        <v>12</v>
      </c>
      <c r="AQ52" s="77">
        <f t="shared" si="405"/>
        <v>0.41379310344827586</v>
      </c>
      <c r="AR52" s="82">
        <f t="shared" si="406"/>
        <v>340</v>
      </c>
      <c r="AS52" s="76">
        <f t="shared" si="407"/>
        <v>1</v>
      </c>
      <c r="AT52" s="80">
        <f t="shared" si="408"/>
        <v>5.8823529411764705E-2</v>
      </c>
      <c r="AU52" s="76">
        <f t="shared" si="409"/>
        <v>6</v>
      </c>
      <c r="AV52" s="77">
        <f t="shared" si="410"/>
        <v>0.35294117647058826</v>
      </c>
      <c r="AW52" s="82">
        <f t="shared" si="411"/>
        <v>0</v>
      </c>
      <c r="AX52" s="76">
        <f t="shared" si="412"/>
        <v>0</v>
      </c>
      <c r="AY52" s="80">
        <f t="shared" si="413"/>
        <v>0</v>
      </c>
      <c r="AZ52" s="76">
        <f t="shared" si="414"/>
        <v>0</v>
      </c>
      <c r="BA52" s="77">
        <f t="shared" si="415"/>
        <v>0</v>
      </c>
      <c r="BB52" s="82">
        <f t="shared" si="416"/>
        <v>0</v>
      </c>
      <c r="BC52" s="76">
        <f t="shared" si="417"/>
        <v>0</v>
      </c>
      <c r="BD52" s="80">
        <f t="shared" si="418"/>
        <v>0</v>
      </c>
      <c r="BE52" s="76">
        <f t="shared" si="419"/>
        <v>0</v>
      </c>
      <c r="BF52" s="77">
        <f t="shared" si="420"/>
        <v>0</v>
      </c>
      <c r="BG52" s="82">
        <f t="shared" si="421"/>
        <v>0</v>
      </c>
      <c r="BH52" s="76">
        <f t="shared" si="422"/>
        <v>0</v>
      </c>
      <c r="BI52" s="80">
        <f t="shared" si="423"/>
        <v>0</v>
      </c>
      <c r="BJ52" s="76">
        <f t="shared" si="424"/>
        <v>0</v>
      </c>
      <c r="BK52" s="77">
        <f t="shared" si="425"/>
        <v>0</v>
      </c>
      <c r="BL52" s="82">
        <f t="shared" si="426"/>
        <v>120</v>
      </c>
      <c r="BM52" s="76">
        <f t="shared" si="427"/>
        <v>3</v>
      </c>
      <c r="BN52" s="80">
        <f t="shared" si="428"/>
        <v>0.5</v>
      </c>
      <c r="BO52" s="76">
        <f t="shared" si="429"/>
        <v>6</v>
      </c>
      <c r="BP52" s="77">
        <f t="shared" si="430"/>
        <v>1</v>
      </c>
      <c r="BQ52" s="82">
        <f t="shared" si="431"/>
        <v>0</v>
      </c>
      <c r="BR52" s="76">
        <f t="shared" si="432"/>
        <v>0</v>
      </c>
      <c r="BS52" s="80">
        <f t="shared" si="433"/>
        <v>0</v>
      </c>
      <c r="BT52" s="76">
        <f t="shared" si="434"/>
        <v>0</v>
      </c>
      <c r="BU52" s="77">
        <f t="shared" si="435"/>
        <v>0</v>
      </c>
      <c r="BV52" s="82">
        <f t="shared" si="436"/>
        <v>0</v>
      </c>
      <c r="BW52" s="76">
        <f t="shared" si="437"/>
        <v>0</v>
      </c>
      <c r="BX52" s="80">
        <f t="shared" si="438"/>
        <v>0</v>
      </c>
      <c r="BY52" s="76">
        <f t="shared" si="439"/>
        <v>0</v>
      </c>
      <c r="BZ52" s="81">
        <f t="shared" si="440"/>
        <v>0</v>
      </c>
      <c r="CA52" s="79"/>
      <c r="CB52" s="75">
        <f t="shared" si="238"/>
        <v>400</v>
      </c>
      <c r="CC52" s="83">
        <v>0</v>
      </c>
      <c r="CD52" s="80">
        <f t="shared" si="441"/>
        <v>0</v>
      </c>
      <c r="CE52" s="83">
        <v>5</v>
      </c>
      <c r="CF52" s="80">
        <f t="shared" si="442"/>
        <v>0.25</v>
      </c>
      <c r="CG52" s="76">
        <f>8*20</f>
        <v>160</v>
      </c>
      <c r="CH52" s="83">
        <v>2</v>
      </c>
      <c r="CI52" s="80">
        <f t="shared" si="443"/>
        <v>0.25</v>
      </c>
      <c r="CJ52" s="83">
        <v>6</v>
      </c>
      <c r="CK52" s="80">
        <f t="shared" si="444"/>
        <v>0.75</v>
      </c>
      <c r="CL52" s="76">
        <f>1*20</f>
        <v>20</v>
      </c>
      <c r="CM52" s="83">
        <v>0</v>
      </c>
      <c r="CN52" s="80">
        <f t="shared" si="445"/>
        <v>0</v>
      </c>
      <c r="CO52" s="83">
        <v>1</v>
      </c>
      <c r="CP52" s="80">
        <f t="shared" si="446"/>
        <v>1</v>
      </c>
      <c r="CQ52" s="76"/>
      <c r="CR52" s="84"/>
      <c r="CS52" s="80">
        <f t="shared" si="447"/>
        <v>0</v>
      </c>
      <c r="CT52" s="84"/>
      <c r="CU52" s="81">
        <f t="shared" si="448"/>
        <v>0</v>
      </c>
      <c r="CV52" s="75">
        <f t="shared" si="142"/>
        <v>220</v>
      </c>
      <c r="CW52" s="83">
        <v>0</v>
      </c>
      <c r="CX52" s="80">
        <f t="shared" si="449"/>
        <v>0</v>
      </c>
      <c r="CY52" s="83">
        <v>1</v>
      </c>
      <c r="CZ52" s="80">
        <f t="shared" si="450"/>
        <v>9.0909090909090912E-2</v>
      </c>
      <c r="DA52" s="76">
        <f>5*20</f>
        <v>100</v>
      </c>
      <c r="DB52" s="83">
        <v>1</v>
      </c>
      <c r="DC52" s="80">
        <f t="shared" si="451"/>
        <v>0.2</v>
      </c>
      <c r="DD52" s="83">
        <v>4</v>
      </c>
      <c r="DE52" s="80">
        <f t="shared" si="452"/>
        <v>0.8</v>
      </c>
      <c r="DF52" s="76">
        <f>1*20</f>
        <v>20</v>
      </c>
      <c r="DG52" s="83">
        <v>0</v>
      </c>
      <c r="DH52" s="80">
        <f t="shared" si="453"/>
        <v>0</v>
      </c>
      <c r="DI52" s="83">
        <v>1</v>
      </c>
      <c r="DJ52" s="80">
        <f t="shared" si="454"/>
        <v>1</v>
      </c>
      <c r="DK52" s="76"/>
      <c r="DL52" s="84"/>
      <c r="DM52" s="80">
        <f t="shared" si="455"/>
        <v>0</v>
      </c>
      <c r="DN52" s="84"/>
      <c r="DO52" s="81">
        <f t="shared" si="456"/>
        <v>0</v>
      </c>
      <c r="DP52" s="75"/>
      <c r="DQ52" s="84"/>
      <c r="DR52" s="80">
        <f t="shared" si="457"/>
        <v>0</v>
      </c>
      <c r="DS52" s="84"/>
      <c r="DT52" s="80">
        <f t="shared" si="458"/>
        <v>0</v>
      </c>
      <c r="DU52" s="76"/>
      <c r="DV52" s="84"/>
      <c r="DW52" s="80">
        <f t="shared" si="459"/>
        <v>0</v>
      </c>
      <c r="DX52" s="84"/>
      <c r="DY52" s="80">
        <f t="shared" si="460"/>
        <v>0</v>
      </c>
      <c r="DZ52" s="76"/>
      <c r="EA52" s="84"/>
      <c r="EB52" s="80">
        <f t="shared" si="461"/>
        <v>0</v>
      </c>
      <c r="EC52" s="84"/>
      <c r="ED52" s="80">
        <f t="shared" si="462"/>
        <v>0</v>
      </c>
      <c r="EE52" s="76"/>
      <c r="EF52" s="84"/>
      <c r="EG52" s="80">
        <f t="shared" si="463"/>
        <v>0</v>
      </c>
      <c r="EH52" s="84"/>
      <c r="EI52" s="81">
        <f t="shared" si="464"/>
        <v>0</v>
      </c>
      <c r="EJ52" s="75"/>
      <c r="EK52" s="84"/>
      <c r="EL52" s="80">
        <f t="shared" si="465"/>
        <v>0</v>
      </c>
      <c r="EM52" s="84"/>
      <c r="EN52" s="80">
        <f t="shared" si="466"/>
        <v>0</v>
      </c>
      <c r="EO52" s="76"/>
      <c r="EP52" s="84"/>
      <c r="EQ52" s="80">
        <f t="shared" si="467"/>
        <v>0</v>
      </c>
      <c r="ER52" s="84"/>
      <c r="ES52" s="80">
        <f t="shared" si="468"/>
        <v>0</v>
      </c>
      <c r="ET52" s="76"/>
      <c r="EU52" s="84"/>
      <c r="EV52" s="80">
        <f t="shared" si="469"/>
        <v>0</v>
      </c>
      <c r="EW52" s="84"/>
      <c r="EX52" s="80">
        <f t="shared" si="470"/>
        <v>0</v>
      </c>
      <c r="EY52" s="76"/>
      <c r="EZ52" s="84"/>
      <c r="FA52" s="80">
        <f t="shared" si="471"/>
        <v>0</v>
      </c>
      <c r="FB52" s="84"/>
      <c r="FC52" s="81">
        <f t="shared" si="472"/>
        <v>0</v>
      </c>
      <c r="FD52" s="75"/>
      <c r="FE52" s="84"/>
      <c r="FF52" s="80">
        <f t="shared" si="473"/>
        <v>0</v>
      </c>
      <c r="FG52" s="84"/>
      <c r="FH52" s="80">
        <f t="shared" si="474"/>
        <v>0</v>
      </c>
      <c r="FI52" s="76"/>
      <c r="FJ52" s="84"/>
      <c r="FK52" s="80">
        <f t="shared" si="475"/>
        <v>0</v>
      </c>
      <c r="FL52" s="84"/>
      <c r="FM52" s="80">
        <f t="shared" si="476"/>
        <v>0</v>
      </c>
      <c r="FN52" s="76"/>
      <c r="FO52" s="84"/>
      <c r="FP52" s="80">
        <f t="shared" si="477"/>
        <v>0</v>
      </c>
      <c r="FQ52" s="84"/>
      <c r="FR52" s="80">
        <f t="shared" si="478"/>
        <v>0</v>
      </c>
      <c r="FS52" s="76"/>
      <c r="FT52" s="84"/>
      <c r="FU52" s="80">
        <f t="shared" si="479"/>
        <v>0</v>
      </c>
      <c r="FV52" s="84"/>
      <c r="FW52" s="81">
        <f t="shared" si="480"/>
        <v>0</v>
      </c>
      <c r="FX52" s="75"/>
      <c r="FY52" s="84"/>
      <c r="FZ52" s="80">
        <f t="shared" si="481"/>
        <v>0</v>
      </c>
      <c r="GA52" s="84"/>
      <c r="GB52" s="80">
        <f t="shared" si="482"/>
        <v>0</v>
      </c>
      <c r="GC52" s="76">
        <f t="shared" si="241"/>
        <v>120</v>
      </c>
      <c r="GD52" s="83">
        <v>3</v>
      </c>
      <c r="GE52" s="80">
        <f t="shared" si="483"/>
        <v>0.5</v>
      </c>
      <c r="GF52" s="83">
        <v>6</v>
      </c>
      <c r="GG52" s="80">
        <f t="shared" si="484"/>
        <v>1</v>
      </c>
      <c r="GH52" s="76"/>
      <c r="GI52" s="84"/>
      <c r="GJ52" s="80">
        <f t="shared" si="485"/>
        <v>0</v>
      </c>
      <c r="GK52" s="84"/>
      <c r="GL52" s="80">
        <f t="shared" si="486"/>
        <v>0</v>
      </c>
      <c r="GM52" s="76"/>
      <c r="GN52" s="84"/>
      <c r="GO52" s="80">
        <f t="shared" si="487"/>
        <v>0</v>
      </c>
      <c r="GP52" s="84"/>
      <c r="GQ52" s="81">
        <f t="shared" si="488"/>
        <v>0</v>
      </c>
      <c r="GR52" s="75"/>
      <c r="GS52" s="84"/>
      <c r="GT52" s="80">
        <f t="shared" si="489"/>
        <v>0</v>
      </c>
      <c r="GU52" s="84"/>
      <c r="GV52" s="80">
        <f t="shared" si="490"/>
        <v>0</v>
      </c>
      <c r="GW52" s="76"/>
      <c r="GX52" s="84"/>
      <c r="GY52" s="80">
        <f t="shared" si="491"/>
        <v>0</v>
      </c>
      <c r="GZ52" s="84"/>
      <c r="HA52" s="77">
        <f t="shared" si="492"/>
        <v>0</v>
      </c>
      <c r="HB52" s="82"/>
      <c r="HC52" s="84"/>
      <c r="HD52" s="80">
        <f t="shared" si="493"/>
        <v>0</v>
      </c>
      <c r="HE52" s="84"/>
      <c r="HF52" s="80">
        <f t="shared" si="494"/>
        <v>0</v>
      </c>
      <c r="HG52" s="76"/>
      <c r="HH52" s="84"/>
      <c r="HI52" s="80">
        <f t="shared" si="495"/>
        <v>0</v>
      </c>
      <c r="HJ52" s="84"/>
      <c r="HK52" s="81">
        <f t="shared" si="496"/>
        <v>0</v>
      </c>
      <c r="HL52" s="75"/>
      <c r="HM52" s="84"/>
      <c r="HN52" s="80">
        <f t="shared" si="497"/>
        <v>0</v>
      </c>
      <c r="HO52" s="84"/>
      <c r="HP52" s="80">
        <f t="shared" si="498"/>
        <v>0</v>
      </c>
      <c r="HQ52" s="76"/>
      <c r="HR52" s="84"/>
      <c r="HS52" s="80">
        <f t="shared" si="499"/>
        <v>0</v>
      </c>
      <c r="HT52" s="84"/>
      <c r="HU52" s="80">
        <f t="shared" si="500"/>
        <v>0</v>
      </c>
      <c r="HV52" s="76"/>
      <c r="HW52" s="84"/>
      <c r="HX52" s="80">
        <f t="shared" si="501"/>
        <v>0</v>
      </c>
      <c r="HY52" s="84"/>
      <c r="HZ52" s="80">
        <f t="shared" si="502"/>
        <v>0</v>
      </c>
      <c r="IA52" s="76"/>
      <c r="IB52" s="84"/>
      <c r="IC52" s="80">
        <f t="shared" si="503"/>
        <v>0</v>
      </c>
      <c r="ID52" s="84"/>
      <c r="IE52" s="85">
        <f t="shared" si="504"/>
        <v>0</v>
      </c>
      <c r="IF52" s="1214" t="s">
        <v>219</v>
      </c>
      <c r="IG52" s="87"/>
    </row>
    <row r="53" spans="1:241" ht="38.25" hidden="1" x14ac:dyDescent="0.25">
      <c r="A53" s="63">
        <v>49</v>
      </c>
      <c r="B53" s="64" t="s">
        <v>220</v>
      </c>
      <c r="C53" s="65">
        <v>220332</v>
      </c>
      <c r="D53" s="66">
        <v>932474</v>
      </c>
      <c r="E53" s="67" t="s">
        <v>89</v>
      </c>
      <c r="F53" s="88" t="s">
        <v>194</v>
      </c>
      <c r="G53" s="148">
        <v>8</v>
      </c>
      <c r="H53" s="70">
        <v>0.5</v>
      </c>
      <c r="I53" s="71">
        <f>(24+55+30+40+30)/5</f>
        <v>35.799999999999997</v>
      </c>
      <c r="J53" s="72">
        <v>47</v>
      </c>
      <c r="K53" s="73">
        <f t="shared" si="375"/>
        <v>940</v>
      </c>
      <c r="L53" s="74">
        <f t="shared" si="376"/>
        <v>940</v>
      </c>
      <c r="M53" s="113">
        <f t="shared" si="377"/>
        <v>2</v>
      </c>
      <c r="N53" s="114">
        <f t="shared" si="378"/>
        <v>6</v>
      </c>
      <c r="O53" s="77">
        <f t="shared" si="379"/>
        <v>4.2553191489361701E-2</v>
      </c>
      <c r="P53" s="78">
        <f t="shared" si="380"/>
        <v>0.1276595744680851</v>
      </c>
      <c r="Q53" s="79"/>
      <c r="R53" s="75">
        <f t="shared" si="381"/>
        <v>880</v>
      </c>
      <c r="S53" s="76">
        <f t="shared" si="382"/>
        <v>0</v>
      </c>
      <c r="T53" s="80">
        <f t="shared" si="383"/>
        <v>0</v>
      </c>
      <c r="U53" s="76">
        <f t="shared" si="384"/>
        <v>3</v>
      </c>
      <c r="V53" s="80">
        <f t="shared" si="385"/>
        <v>6.8181818181818177E-2</v>
      </c>
      <c r="W53" s="76">
        <f t="shared" si="386"/>
        <v>60</v>
      </c>
      <c r="X53" s="76">
        <f t="shared" si="387"/>
        <v>2</v>
      </c>
      <c r="Y53" s="80">
        <f t="shared" si="388"/>
        <v>0.66666666666666663</v>
      </c>
      <c r="Z53" s="76">
        <f t="shared" si="389"/>
        <v>3</v>
      </c>
      <c r="AA53" s="80">
        <f t="shared" si="390"/>
        <v>1</v>
      </c>
      <c r="AB53" s="76">
        <f t="shared" si="391"/>
        <v>0</v>
      </c>
      <c r="AC53" s="76">
        <f t="shared" si="392"/>
        <v>0</v>
      </c>
      <c r="AD53" s="80">
        <f t="shared" si="393"/>
        <v>0</v>
      </c>
      <c r="AE53" s="76">
        <f t="shared" si="394"/>
        <v>0</v>
      </c>
      <c r="AF53" s="80">
        <f t="shared" si="395"/>
        <v>0</v>
      </c>
      <c r="AG53" s="76">
        <f t="shared" si="396"/>
        <v>0</v>
      </c>
      <c r="AH53" s="76">
        <f t="shared" si="397"/>
        <v>0</v>
      </c>
      <c r="AI53" s="80">
        <f t="shared" si="398"/>
        <v>0</v>
      </c>
      <c r="AJ53" s="76">
        <f t="shared" si="399"/>
        <v>0</v>
      </c>
      <c r="AK53" s="81">
        <f t="shared" si="400"/>
        <v>0</v>
      </c>
      <c r="AL53" s="79"/>
      <c r="AM53" s="75">
        <f t="shared" si="401"/>
        <v>80</v>
      </c>
      <c r="AN53" s="76">
        <f t="shared" si="402"/>
        <v>0</v>
      </c>
      <c r="AO53" s="80">
        <f t="shared" si="403"/>
        <v>0</v>
      </c>
      <c r="AP53" s="76">
        <f t="shared" si="404"/>
        <v>1</v>
      </c>
      <c r="AQ53" s="77">
        <f t="shared" si="405"/>
        <v>0.25</v>
      </c>
      <c r="AR53" s="82">
        <f t="shared" si="406"/>
        <v>820</v>
      </c>
      <c r="AS53" s="76">
        <f t="shared" si="407"/>
        <v>0</v>
      </c>
      <c r="AT53" s="80">
        <f t="shared" si="408"/>
        <v>0</v>
      </c>
      <c r="AU53" s="76">
        <f t="shared" si="409"/>
        <v>3</v>
      </c>
      <c r="AV53" s="77">
        <f t="shared" si="410"/>
        <v>7.3170731707317069E-2</v>
      </c>
      <c r="AW53" s="82">
        <f t="shared" si="411"/>
        <v>0</v>
      </c>
      <c r="AX53" s="76">
        <f t="shared" si="412"/>
        <v>0</v>
      </c>
      <c r="AY53" s="80">
        <f t="shared" si="413"/>
        <v>0</v>
      </c>
      <c r="AZ53" s="76">
        <f t="shared" si="414"/>
        <v>0</v>
      </c>
      <c r="BA53" s="77">
        <f t="shared" si="415"/>
        <v>0</v>
      </c>
      <c r="BB53" s="82">
        <f t="shared" si="416"/>
        <v>40</v>
      </c>
      <c r="BC53" s="76">
        <f t="shared" si="417"/>
        <v>2</v>
      </c>
      <c r="BD53" s="80">
        <f t="shared" si="418"/>
        <v>1</v>
      </c>
      <c r="BE53" s="76">
        <f t="shared" si="419"/>
        <v>2</v>
      </c>
      <c r="BF53" s="77">
        <f t="shared" si="420"/>
        <v>1</v>
      </c>
      <c r="BG53" s="82">
        <f t="shared" si="421"/>
        <v>0</v>
      </c>
      <c r="BH53" s="76">
        <f t="shared" si="422"/>
        <v>0</v>
      </c>
      <c r="BI53" s="80">
        <f t="shared" si="423"/>
        <v>0</v>
      </c>
      <c r="BJ53" s="76">
        <f t="shared" si="424"/>
        <v>0</v>
      </c>
      <c r="BK53" s="77">
        <f t="shared" si="425"/>
        <v>0</v>
      </c>
      <c r="BL53" s="82">
        <f t="shared" si="426"/>
        <v>0</v>
      </c>
      <c r="BM53" s="76">
        <f t="shared" si="427"/>
        <v>0</v>
      </c>
      <c r="BN53" s="80">
        <f t="shared" si="428"/>
        <v>0</v>
      </c>
      <c r="BO53" s="76">
        <f t="shared" si="429"/>
        <v>0</v>
      </c>
      <c r="BP53" s="77">
        <f t="shared" si="430"/>
        <v>0</v>
      </c>
      <c r="BQ53" s="82">
        <f t="shared" si="431"/>
        <v>0</v>
      </c>
      <c r="BR53" s="76">
        <f t="shared" si="432"/>
        <v>0</v>
      </c>
      <c r="BS53" s="80">
        <f t="shared" si="433"/>
        <v>0</v>
      </c>
      <c r="BT53" s="76">
        <f t="shared" si="434"/>
        <v>0</v>
      </c>
      <c r="BU53" s="77">
        <f t="shared" si="435"/>
        <v>0</v>
      </c>
      <c r="BV53" s="82">
        <f t="shared" si="436"/>
        <v>0</v>
      </c>
      <c r="BW53" s="76">
        <f t="shared" si="437"/>
        <v>0</v>
      </c>
      <c r="BX53" s="80">
        <f t="shared" si="438"/>
        <v>0</v>
      </c>
      <c r="BY53" s="76">
        <f t="shared" si="439"/>
        <v>0</v>
      </c>
      <c r="BZ53" s="81">
        <f t="shared" si="440"/>
        <v>0</v>
      </c>
      <c r="CA53" s="79"/>
      <c r="CB53" s="75">
        <f>4*20</f>
        <v>80</v>
      </c>
      <c r="CC53" s="83">
        <v>0</v>
      </c>
      <c r="CD53" s="80">
        <f t="shared" si="441"/>
        <v>0</v>
      </c>
      <c r="CE53" s="83">
        <v>1</v>
      </c>
      <c r="CF53" s="80">
        <f t="shared" si="442"/>
        <v>0.25</v>
      </c>
      <c r="CG53" s="76"/>
      <c r="CH53" s="84"/>
      <c r="CI53" s="80">
        <f t="shared" si="443"/>
        <v>0</v>
      </c>
      <c r="CJ53" s="84"/>
      <c r="CK53" s="80">
        <f t="shared" si="444"/>
        <v>0</v>
      </c>
      <c r="CL53" s="76"/>
      <c r="CM53" s="84"/>
      <c r="CN53" s="80">
        <f t="shared" si="445"/>
        <v>0</v>
      </c>
      <c r="CO53" s="84"/>
      <c r="CP53" s="80">
        <f t="shared" si="446"/>
        <v>0</v>
      </c>
      <c r="CQ53" s="76"/>
      <c r="CR53" s="84"/>
      <c r="CS53" s="80">
        <f t="shared" si="447"/>
        <v>0</v>
      </c>
      <c r="CT53" s="84"/>
      <c r="CU53" s="81">
        <f t="shared" si="448"/>
        <v>0</v>
      </c>
      <c r="CV53" s="75">
        <f t="shared" si="139"/>
        <v>800</v>
      </c>
      <c r="CW53" s="83">
        <v>0</v>
      </c>
      <c r="CX53" s="80">
        <f t="shared" si="449"/>
        <v>0</v>
      </c>
      <c r="CY53" s="83">
        <v>2</v>
      </c>
      <c r="CZ53" s="80">
        <f t="shared" si="450"/>
        <v>0.05</v>
      </c>
      <c r="DA53" s="76">
        <f>1*20</f>
        <v>20</v>
      </c>
      <c r="DB53" s="83">
        <v>0</v>
      </c>
      <c r="DC53" s="80">
        <f t="shared" si="451"/>
        <v>0</v>
      </c>
      <c r="DD53" s="83">
        <v>1</v>
      </c>
      <c r="DE53" s="80">
        <f t="shared" si="452"/>
        <v>1</v>
      </c>
      <c r="DF53" s="76"/>
      <c r="DG53" s="84"/>
      <c r="DH53" s="80">
        <f t="shared" si="453"/>
        <v>0</v>
      </c>
      <c r="DI53" s="84"/>
      <c r="DJ53" s="80">
        <f t="shared" si="454"/>
        <v>0</v>
      </c>
      <c r="DK53" s="76"/>
      <c r="DL53" s="84"/>
      <c r="DM53" s="80">
        <f t="shared" si="455"/>
        <v>0</v>
      </c>
      <c r="DN53" s="84"/>
      <c r="DO53" s="81">
        <f t="shared" si="456"/>
        <v>0</v>
      </c>
      <c r="DP53" s="75"/>
      <c r="DQ53" s="84"/>
      <c r="DR53" s="80">
        <f t="shared" si="457"/>
        <v>0</v>
      </c>
      <c r="DS53" s="84"/>
      <c r="DT53" s="80">
        <f t="shared" si="458"/>
        <v>0</v>
      </c>
      <c r="DU53" s="76"/>
      <c r="DV53" s="84"/>
      <c r="DW53" s="80">
        <f t="shared" si="459"/>
        <v>0</v>
      </c>
      <c r="DX53" s="84"/>
      <c r="DY53" s="80">
        <f t="shared" si="460"/>
        <v>0</v>
      </c>
      <c r="DZ53" s="76"/>
      <c r="EA53" s="84"/>
      <c r="EB53" s="80">
        <f t="shared" si="461"/>
        <v>0</v>
      </c>
      <c r="EC53" s="84"/>
      <c r="ED53" s="80">
        <f t="shared" si="462"/>
        <v>0</v>
      </c>
      <c r="EE53" s="76"/>
      <c r="EF53" s="84"/>
      <c r="EG53" s="80">
        <f t="shared" si="463"/>
        <v>0</v>
      </c>
      <c r="EH53" s="84"/>
      <c r="EI53" s="81">
        <f t="shared" si="464"/>
        <v>0</v>
      </c>
      <c r="EJ53" s="75"/>
      <c r="EK53" s="84"/>
      <c r="EL53" s="80">
        <f t="shared" si="465"/>
        <v>0</v>
      </c>
      <c r="EM53" s="84"/>
      <c r="EN53" s="80">
        <f t="shared" si="466"/>
        <v>0</v>
      </c>
      <c r="EO53" s="76">
        <f>2*20</f>
        <v>40</v>
      </c>
      <c r="EP53" s="83">
        <v>2</v>
      </c>
      <c r="EQ53" s="80">
        <f t="shared" si="467"/>
        <v>1</v>
      </c>
      <c r="ER53" s="83">
        <v>2</v>
      </c>
      <c r="ES53" s="80">
        <f t="shared" si="468"/>
        <v>1</v>
      </c>
      <c r="ET53" s="76"/>
      <c r="EU53" s="84"/>
      <c r="EV53" s="80">
        <f t="shared" si="469"/>
        <v>0</v>
      </c>
      <c r="EW53" s="84"/>
      <c r="EX53" s="80">
        <f t="shared" si="470"/>
        <v>0</v>
      </c>
      <c r="EY53" s="76"/>
      <c r="EZ53" s="84"/>
      <c r="FA53" s="80">
        <f t="shared" si="471"/>
        <v>0</v>
      </c>
      <c r="FB53" s="84"/>
      <c r="FC53" s="81">
        <f t="shared" si="472"/>
        <v>0</v>
      </c>
      <c r="FD53" s="75"/>
      <c r="FE53" s="84"/>
      <c r="FF53" s="80">
        <f t="shared" si="473"/>
        <v>0</v>
      </c>
      <c r="FG53" s="84"/>
      <c r="FH53" s="80">
        <f t="shared" si="474"/>
        <v>0</v>
      </c>
      <c r="FI53" s="76"/>
      <c r="FJ53" s="84"/>
      <c r="FK53" s="80">
        <f t="shared" si="475"/>
        <v>0</v>
      </c>
      <c r="FL53" s="84"/>
      <c r="FM53" s="80">
        <f t="shared" si="476"/>
        <v>0</v>
      </c>
      <c r="FN53" s="76"/>
      <c r="FO53" s="84"/>
      <c r="FP53" s="80">
        <f t="shared" si="477"/>
        <v>0</v>
      </c>
      <c r="FQ53" s="84"/>
      <c r="FR53" s="80">
        <f t="shared" si="478"/>
        <v>0</v>
      </c>
      <c r="FS53" s="76"/>
      <c r="FT53" s="84"/>
      <c r="FU53" s="80">
        <f t="shared" si="479"/>
        <v>0</v>
      </c>
      <c r="FV53" s="84"/>
      <c r="FW53" s="81">
        <f t="shared" si="480"/>
        <v>0</v>
      </c>
      <c r="FX53" s="75"/>
      <c r="FY53" s="84"/>
      <c r="FZ53" s="80">
        <f t="shared" si="481"/>
        <v>0</v>
      </c>
      <c r="GA53" s="84"/>
      <c r="GB53" s="80">
        <f t="shared" si="482"/>
        <v>0</v>
      </c>
      <c r="GC53" s="76"/>
      <c r="GD53" s="84"/>
      <c r="GE53" s="80">
        <f t="shared" si="483"/>
        <v>0</v>
      </c>
      <c r="GF53" s="84"/>
      <c r="GG53" s="80">
        <f t="shared" si="484"/>
        <v>0</v>
      </c>
      <c r="GH53" s="76"/>
      <c r="GI53" s="84"/>
      <c r="GJ53" s="80">
        <f t="shared" si="485"/>
        <v>0</v>
      </c>
      <c r="GK53" s="84"/>
      <c r="GL53" s="80">
        <f t="shared" si="486"/>
        <v>0</v>
      </c>
      <c r="GM53" s="76"/>
      <c r="GN53" s="84"/>
      <c r="GO53" s="80">
        <f t="shared" si="487"/>
        <v>0</v>
      </c>
      <c r="GP53" s="84"/>
      <c r="GQ53" s="81">
        <f t="shared" si="488"/>
        <v>0</v>
      </c>
      <c r="GR53" s="75"/>
      <c r="GS53" s="84"/>
      <c r="GT53" s="80">
        <f t="shared" si="489"/>
        <v>0</v>
      </c>
      <c r="GU53" s="84"/>
      <c r="GV53" s="80">
        <f t="shared" si="490"/>
        <v>0</v>
      </c>
      <c r="GW53" s="76"/>
      <c r="GX53" s="84"/>
      <c r="GY53" s="80">
        <f t="shared" si="491"/>
        <v>0</v>
      </c>
      <c r="GZ53" s="84"/>
      <c r="HA53" s="77">
        <f t="shared" si="492"/>
        <v>0</v>
      </c>
      <c r="HB53" s="82"/>
      <c r="HC53" s="84"/>
      <c r="HD53" s="80">
        <f t="shared" si="493"/>
        <v>0</v>
      </c>
      <c r="HE53" s="84"/>
      <c r="HF53" s="80">
        <f t="shared" si="494"/>
        <v>0</v>
      </c>
      <c r="HG53" s="76"/>
      <c r="HH53" s="84"/>
      <c r="HI53" s="80">
        <f t="shared" si="495"/>
        <v>0</v>
      </c>
      <c r="HJ53" s="84"/>
      <c r="HK53" s="81">
        <f t="shared" si="496"/>
        <v>0</v>
      </c>
      <c r="HL53" s="75"/>
      <c r="HM53" s="84"/>
      <c r="HN53" s="80">
        <f t="shared" si="497"/>
        <v>0</v>
      </c>
      <c r="HO53" s="84"/>
      <c r="HP53" s="80">
        <f t="shared" si="498"/>
        <v>0</v>
      </c>
      <c r="HQ53" s="76"/>
      <c r="HR53" s="84"/>
      <c r="HS53" s="80">
        <f t="shared" si="499"/>
        <v>0</v>
      </c>
      <c r="HT53" s="84"/>
      <c r="HU53" s="80">
        <f t="shared" si="500"/>
        <v>0</v>
      </c>
      <c r="HV53" s="76"/>
      <c r="HW53" s="84"/>
      <c r="HX53" s="80">
        <f t="shared" si="501"/>
        <v>0</v>
      </c>
      <c r="HY53" s="84"/>
      <c r="HZ53" s="80">
        <f t="shared" si="502"/>
        <v>0</v>
      </c>
      <c r="IA53" s="76"/>
      <c r="IB53" s="84"/>
      <c r="IC53" s="80">
        <f t="shared" si="503"/>
        <v>0</v>
      </c>
      <c r="ID53" s="84"/>
      <c r="IE53" s="85">
        <f t="shared" si="504"/>
        <v>0</v>
      </c>
      <c r="IF53" s="1214" t="s">
        <v>221</v>
      </c>
      <c r="IG53" s="87"/>
    </row>
    <row r="54" spans="1:241" x14ac:dyDescent="0.25">
      <c r="A54" s="1227">
        <v>50</v>
      </c>
      <c r="B54" s="64" t="s">
        <v>222</v>
      </c>
      <c r="C54" s="65">
        <v>220543</v>
      </c>
      <c r="D54" s="66">
        <v>932473</v>
      </c>
      <c r="E54" s="67" t="s">
        <v>89</v>
      </c>
      <c r="F54" s="88" t="s">
        <v>223</v>
      </c>
      <c r="G54" s="90">
        <v>1</v>
      </c>
      <c r="H54" s="70">
        <v>0</v>
      </c>
      <c r="I54" s="71">
        <f>(20+30+30+44+40)/5</f>
        <v>32.799999999999997</v>
      </c>
      <c r="J54" s="72">
        <v>77</v>
      </c>
      <c r="K54" s="73">
        <f t="shared" si="375"/>
        <v>1540</v>
      </c>
      <c r="L54" s="74">
        <f t="shared" si="376"/>
        <v>1540</v>
      </c>
      <c r="M54" s="113">
        <f t="shared" si="377"/>
        <v>19</v>
      </c>
      <c r="N54" s="114">
        <f t="shared" si="378"/>
        <v>65</v>
      </c>
      <c r="O54" s="77">
        <f t="shared" si="379"/>
        <v>0.24675324675324675</v>
      </c>
      <c r="P54" s="78">
        <f t="shared" si="380"/>
        <v>0.8441558441558441</v>
      </c>
      <c r="Q54" s="79"/>
      <c r="R54" s="75">
        <f t="shared" si="381"/>
        <v>920</v>
      </c>
      <c r="S54" s="76">
        <f t="shared" si="382"/>
        <v>0</v>
      </c>
      <c r="T54" s="80">
        <f t="shared" si="383"/>
        <v>0</v>
      </c>
      <c r="U54" s="76">
        <f t="shared" si="384"/>
        <v>35</v>
      </c>
      <c r="V54" s="80">
        <f t="shared" si="385"/>
        <v>0.76086956521739135</v>
      </c>
      <c r="W54" s="76">
        <f t="shared" si="386"/>
        <v>620</v>
      </c>
      <c r="X54" s="76">
        <f t="shared" si="387"/>
        <v>19</v>
      </c>
      <c r="Y54" s="80">
        <f t="shared" si="388"/>
        <v>0.61290322580645162</v>
      </c>
      <c r="Z54" s="76">
        <f t="shared" si="389"/>
        <v>30</v>
      </c>
      <c r="AA54" s="80">
        <f t="shared" si="390"/>
        <v>0.967741935483871</v>
      </c>
      <c r="AB54" s="76">
        <f t="shared" si="391"/>
        <v>0</v>
      </c>
      <c r="AC54" s="76">
        <f t="shared" si="392"/>
        <v>0</v>
      </c>
      <c r="AD54" s="80">
        <f t="shared" si="393"/>
        <v>0</v>
      </c>
      <c r="AE54" s="76">
        <f t="shared" si="394"/>
        <v>0</v>
      </c>
      <c r="AF54" s="80">
        <f t="shared" si="395"/>
        <v>0</v>
      </c>
      <c r="AG54" s="76">
        <f t="shared" si="396"/>
        <v>0</v>
      </c>
      <c r="AH54" s="76">
        <f t="shared" si="397"/>
        <v>0</v>
      </c>
      <c r="AI54" s="80">
        <f t="shared" si="398"/>
        <v>0</v>
      </c>
      <c r="AJ54" s="76">
        <f t="shared" si="399"/>
        <v>0</v>
      </c>
      <c r="AK54" s="81">
        <f t="shared" si="400"/>
        <v>0</v>
      </c>
      <c r="AL54" s="79"/>
      <c r="AM54" s="75">
        <f t="shared" si="401"/>
        <v>1420</v>
      </c>
      <c r="AN54" s="76">
        <f t="shared" si="402"/>
        <v>18</v>
      </c>
      <c r="AO54" s="80">
        <f t="shared" si="403"/>
        <v>0.25352112676056338</v>
      </c>
      <c r="AP54" s="76">
        <f t="shared" si="404"/>
        <v>59</v>
      </c>
      <c r="AQ54" s="77">
        <f t="shared" si="405"/>
        <v>0.83098591549295775</v>
      </c>
      <c r="AR54" s="82">
        <f t="shared" si="406"/>
        <v>0</v>
      </c>
      <c r="AS54" s="76">
        <f t="shared" si="407"/>
        <v>0</v>
      </c>
      <c r="AT54" s="80">
        <f t="shared" si="408"/>
        <v>0</v>
      </c>
      <c r="AU54" s="76">
        <f t="shared" si="409"/>
        <v>0</v>
      </c>
      <c r="AV54" s="77">
        <f t="shared" si="410"/>
        <v>0</v>
      </c>
      <c r="AW54" s="82">
        <f t="shared" si="411"/>
        <v>0</v>
      </c>
      <c r="AX54" s="76">
        <f t="shared" si="412"/>
        <v>0</v>
      </c>
      <c r="AY54" s="80">
        <f t="shared" si="413"/>
        <v>0</v>
      </c>
      <c r="AZ54" s="76">
        <f t="shared" si="414"/>
        <v>0</v>
      </c>
      <c r="BA54" s="77">
        <f t="shared" si="415"/>
        <v>0</v>
      </c>
      <c r="BB54" s="82">
        <f t="shared" si="416"/>
        <v>0</v>
      </c>
      <c r="BC54" s="76">
        <f t="shared" si="417"/>
        <v>0</v>
      </c>
      <c r="BD54" s="80">
        <f t="shared" si="418"/>
        <v>0</v>
      </c>
      <c r="BE54" s="76">
        <f t="shared" si="419"/>
        <v>0</v>
      </c>
      <c r="BF54" s="77">
        <f t="shared" si="420"/>
        <v>0</v>
      </c>
      <c r="BG54" s="82">
        <f t="shared" si="421"/>
        <v>120</v>
      </c>
      <c r="BH54" s="76">
        <f t="shared" si="422"/>
        <v>1</v>
      </c>
      <c r="BI54" s="80">
        <f t="shared" si="423"/>
        <v>0.16666666666666666</v>
      </c>
      <c r="BJ54" s="76">
        <f t="shared" si="424"/>
        <v>6</v>
      </c>
      <c r="BK54" s="77">
        <f t="shared" si="425"/>
        <v>1</v>
      </c>
      <c r="BL54" s="82">
        <f t="shared" si="426"/>
        <v>0</v>
      </c>
      <c r="BM54" s="76">
        <f t="shared" si="427"/>
        <v>0</v>
      </c>
      <c r="BN54" s="80">
        <f t="shared" si="428"/>
        <v>0</v>
      </c>
      <c r="BO54" s="76">
        <f t="shared" si="429"/>
        <v>0</v>
      </c>
      <c r="BP54" s="77">
        <f t="shared" si="430"/>
        <v>0</v>
      </c>
      <c r="BQ54" s="82">
        <f t="shared" si="431"/>
        <v>0</v>
      </c>
      <c r="BR54" s="76">
        <f t="shared" si="432"/>
        <v>0</v>
      </c>
      <c r="BS54" s="80">
        <f t="shared" si="433"/>
        <v>0</v>
      </c>
      <c r="BT54" s="76">
        <f t="shared" si="434"/>
        <v>0</v>
      </c>
      <c r="BU54" s="77">
        <f t="shared" si="435"/>
        <v>0</v>
      </c>
      <c r="BV54" s="82">
        <f t="shared" si="436"/>
        <v>0</v>
      </c>
      <c r="BW54" s="76">
        <f t="shared" si="437"/>
        <v>0</v>
      </c>
      <c r="BX54" s="80">
        <f t="shared" si="438"/>
        <v>0</v>
      </c>
      <c r="BY54" s="76">
        <f t="shared" si="439"/>
        <v>0</v>
      </c>
      <c r="BZ54" s="81">
        <f t="shared" si="440"/>
        <v>0</v>
      </c>
      <c r="CA54" s="79"/>
      <c r="CB54" s="75">
        <f>42*20</f>
        <v>840</v>
      </c>
      <c r="CC54" s="83">
        <v>0</v>
      </c>
      <c r="CD54" s="80">
        <f t="shared" si="441"/>
        <v>0</v>
      </c>
      <c r="CE54" s="83">
        <v>31</v>
      </c>
      <c r="CF54" s="80">
        <f t="shared" si="442"/>
        <v>0.73809523809523814</v>
      </c>
      <c r="CG54" s="76">
        <f>29*20</f>
        <v>580</v>
      </c>
      <c r="CH54" s="1226">
        <v>18</v>
      </c>
      <c r="CI54" s="80">
        <f t="shared" si="443"/>
        <v>0.62068965517241381</v>
      </c>
      <c r="CJ54" s="83">
        <v>28</v>
      </c>
      <c r="CK54" s="80">
        <f t="shared" si="444"/>
        <v>0.96551724137931039</v>
      </c>
      <c r="CL54" s="76"/>
      <c r="CM54" s="84"/>
      <c r="CN54" s="80">
        <f t="shared" si="445"/>
        <v>0</v>
      </c>
      <c r="CO54" s="84"/>
      <c r="CP54" s="80">
        <f t="shared" si="446"/>
        <v>0</v>
      </c>
      <c r="CQ54" s="76"/>
      <c r="CR54" s="84"/>
      <c r="CS54" s="80">
        <f t="shared" si="447"/>
        <v>0</v>
      </c>
      <c r="CT54" s="84"/>
      <c r="CU54" s="81">
        <f t="shared" si="448"/>
        <v>0</v>
      </c>
      <c r="CV54" s="75"/>
      <c r="CW54" s="84"/>
      <c r="CX54" s="80">
        <f t="shared" si="449"/>
        <v>0</v>
      </c>
      <c r="CY54" s="84"/>
      <c r="CZ54" s="80">
        <f t="shared" si="450"/>
        <v>0</v>
      </c>
      <c r="DA54" s="76"/>
      <c r="DB54" s="84"/>
      <c r="DC54" s="80">
        <f t="shared" si="451"/>
        <v>0</v>
      </c>
      <c r="DD54" s="84"/>
      <c r="DE54" s="80">
        <f t="shared" si="452"/>
        <v>0</v>
      </c>
      <c r="DF54" s="76"/>
      <c r="DG54" s="84"/>
      <c r="DH54" s="80">
        <f t="shared" si="453"/>
        <v>0</v>
      </c>
      <c r="DI54" s="84"/>
      <c r="DJ54" s="80">
        <f t="shared" si="454"/>
        <v>0</v>
      </c>
      <c r="DK54" s="76"/>
      <c r="DL54" s="84"/>
      <c r="DM54" s="80">
        <f t="shared" si="455"/>
        <v>0</v>
      </c>
      <c r="DN54" s="84"/>
      <c r="DO54" s="81">
        <f t="shared" si="456"/>
        <v>0</v>
      </c>
      <c r="DP54" s="75"/>
      <c r="DQ54" s="84"/>
      <c r="DR54" s="80">
        <f t="shared" si="457"/>
        <v>0</v>
      </c>
      <c r="DS54" s="84"/>
      <c r="DT54" s="80">
        <f t="shared" si="458"/>
        <v>0</v>
      </c>
      <c r="DU54" s="76"/>
      <c r="DV54" s="84"/>
      <c r="DW54" s="80">
        <f t="shared" si="459"/>
        <v>0</v>
      </c>
      <c r="DX54" s="84"/>
      <c r="DY54" s="80">
        <f t="shared" si="460"/>
        <v>0</v>
      </c>
      <c r="DZ54" s="76"/>
      <c r="EA54" s="84"/>
      <c r="EB54" s="80">
        <f t="shared" si="461"/>
        <v>0</v>
      </c>
      <c r="EC54" s="84"/>
      <c r="ED54" s="80">
        <f t="shared" si="462"/>
        <v>0</v>
      </c>
      <c r="EE54" s="76"/>
      <c r="EF54" s="84"/>
      <c r="EG54" s="80">
        <f t="shared" si="463"/>
        <v>0</v>
      </c>
      <c r="EH54" s="84"/>
      <c r="EI54" s="81">
        <f t="shared" si="464"/>
        <v>0</v>
      </c>
      <c r="EJ54" s="75"/>
      <c r="EK54" s="84"/>
      <c r="EL54" s="80">
        <f t="shared" si="465"/>
        <v>0</v>
      </c>
      <c r="EM54" s="84"/>
      <c r="EN54" s="80">
        <f t="shared" si="466"/>
        <v>0</v>
      </c>
      <c r="EO54" s="76"/>
      <c r="EP54" s="84"/>
      <c r="EQ54" s="80">
        <f t="shared" si="467"/>
        <v>0</v>
      </c>
      <c r="ER54" s="84"/>
      <c r="ES54" s="80">
        <f t="shared" si="468"/>
        <v>0</v>
      </c>
      <c r="ET54" s="76"/>
      <c r="EU54" s="84"/>
      <c r="EV54" s="80">
        <f t="shared" si="469"/>
        <v>0</v>
      </c>
      <c r="EW54" s="84"/>
      <c r="EX54" s="80">
        <f t="shared" si="470"/>
        <v>0</v>
      </c>
      <c r="EY54" s="76"/>
      <c r="EZ54" s="84"/>
      <c r="FA54" s="80">
        <f t="shared" si="471"/>
        <v>0</v>
      </c>
      <c r="FB54" s="84"/>
      <c r="FC54" s="81">
        <f t="shared" si="472"/>
        <v>0</v>
      </c>
      <c r="FD54" s="75">
        <f t="shared" ref="FD54:HV71" si="505">4*20</f>
        <v>80</v>
      </c>
      <c r="FE54" s="83">
        <v>0</v>
      </c>
      <c r="FF54" s="80">
        <f t="shared" si="473"/>
        <v>0</v>
      </c>
      <c r="FG54" s="83">
        <v>4</v>
      </c>
      <c r="FH54" s="80">
        <f t="shared" si="474"/>
        <v>1</v>
      </c>
      <c r="FI54" s="76">
        <f t="shared" si="339"/>
        <v>40</v>
      </c>
      <c r="FJ54" s="83">
        <v>1</v>
      </c>
      <c r="FK54" s="80">
        <f t="shared" si="475"/>
        <v>0.5</v>
      </c>
      <c r="FL54" s="83">
        <v>2</v>
      </c>
      <c r="FM54" s="80">
        <f t="shared" si="476"/>
        <v>1</v>
      </c>
      <c r="FN54" s="76"/>
      <c r="FO54" s="84"/>
      <c r="FP54" s="80">
        <f t="shared" si="477"/>
        <v>0</v>
      </c>
      <c r="FQ54" s="84"/>
      <c r="FR54" s="80">
        <f t="shared" si="478"/>
        <v>0</v>
      </c>
      <c r="FS54" s="76"/>
      <c r="FT54" s="84"/>
      <c r="FU54" s="80">
        <f t="shared" si="479"/>
        <v>0</v>
      </c>
      <c r="FV54" s="84"/>
      <c r="FW54" s="81">
        <f t="shared" si="480"/>
        <v>0</v>
      </c>
      <c r="FX54" s="75"/>
      <c r="FY54" s="84"/>
      <c r="FZ54" s="80">
        <f t="shared" si="481"/>
        <v>0</v>
      </c>
      <c r="GA54" s="84"/>
      <c r="GB54" s="80">
        <f t="shared" si="482"/>
        <v>0</v>
      </c>
      <c r="GC54" s="76"/>
      <c r="GD54" s="84"/>
      <c r="GE54" s="80">
        <f t="shared" si="483"/>
        <v>0</v>
      </c>
      <c r="GF54" s="84"/>
      <c r="GG54" s="80">
        <f t="shared" si="484"/>
        <v>0</v>
      </c>
      <c r="GH54" s="76"/>
      <c r="GI54" s="84"/>
      <c r="GJ54" s="80">
        <f t="shared" si="485"/>
        <v>0</v>
      </c>
      <c r="GK54" s="84"/>
      <c r="GL54" s="80">
        <f t="shared" si="486"/>
        <v>0</v>
      </c>
      <c r="GM54" s="76"/>
      <c r="GN54" s="84"/>
      <c r="GO54" s="80">
        <f t="shared" si="487"/>
        <v>0</v>
      </c>
      <c r="GP54" s="84"/>
      <c r="GQ54" s="81">
        <f t="shared" si="488"/>
        <v>0</v>
      </c>
      <c r="GR54" s="75"/>
      <c r="GS54" s="84"/>
      <c r="GT54" s="80">
        <f t="shared" si="489"/>
        <v>0</v>
      </c>
      <c r="GU54" s="84"/>
      <c r="GV54" s="80">
        <f t="shared" si="490"/>
        <v>0</v>
      </c>
      <c r="GW54" s="76"/>
      <c r="GX54" s="84"/>
      <c r="GY54" s="80">
        <f t="shared" si="491"/>
        <v>0</v>
      </c>
      <c r="GZ54" s="84"/>
      <c r="HA54" s="77">
        <f t="shared" si="492"/>
        <v>0</v>
      </c>
      <c r="HB54" s="82"/>
      <c r="HC54" s="84"/>
      <c r="HD54" s="80">
        <f t="shared" si="493"/>
        <v>0</v>
      </c>
      <c r="HE54" s="84"/>
      <c r="HF54" s="80">
        <f t="shared" si="494"/>
        <v>0</v>
      </c>
      <c r="HG54" s="76"/>
      <c r="HH54" s="84"/>
      <c r="HI54" s="80">
        <f t="shared" si="495"/>
        <v>0</v>
      </c>
      <c r="HJ54" s="84"/>
      <c r="HK54" s="81">
        <f t="shared" si="496"/>
        <v>0</v>
      </c>
      <c r="HL54" s="75"/>
      <c r="HM54" s="84"/>
      <c r="HN54" s="80">
        <f t="shared" si="497"/>
        <v>0</v>
      </c>
      <c r="HO54" s="84"/>
      <c r="HP54" s="80">
        <f t="shared" si="498"/>
        <v>0</v>
      </c>
      <c r="HQ54" s="76"/>
      <c r="HR54" s="84"/>
      <c r="HS54" s="80">
        <f t="shared" si="499"/>
        <v>0</v>
      </c>
      <c r="HT54" s="84"/>
      <c r="HU54" s="80">
        <f t="shared" si="500"/>
        <v>0</v>
      </c>
      <c r="HV54" s="76"/>
      <c r="HW54" s="84"/>
      <c r="HX54" s="80">
        <f t="shared" si="501"/>
        <v>0</v>
      </c>
      <c r="HY54" s="84"/>
      <c r="HZ54" s="80">
        <f t="shared" si="502"/>
        <v>0</v>
      </c>
      <c r="IA54" s="76"/>
      <c r="IB54" s="84"/>
      <c r="IC54" s="80">
        <f t="shared" si="503"/>
        <v>0</v>
      </c>
      <c r="ID54" s="84"/>
      <c r="IE54" s="85">
        <f t="shared" si="504"/>
        <v>0</v>
      </c>
      <c r="IF54" s="1214" t="s">
        <v>224</v>
      </c>
      <c r="IG54" s="87"/>
    </row>
    <row r="55" spans="1:241" ht="38.25" hidden="1" x14ac:dyDescent="0.25">
      <c r="A55" s="63">
        <v>51</v>
      </c>
      <c r="B55" s="64" t="s">
        <v>225</v>
      </c>
      <c r="C55" s="65">
        <v>220953</v>
      </c>
      <c r="D55" s="66">
        <v>932459</v>
      </c>
      <c r="E55" s="180" t="s">
        <v>226</v>
      </c>
      <c r="F55" s="88" t="s">
        <v>194</v>
      </c>
      <c r="G55" s="212" t="s">
        <v>227</v>
      </c>
      <c r="H55" s="70">
        <v>0.7</v>
      </c>
      <c r="I55" s="71">
        <f>(80+15+38+32+60)/5</f>
        <v>45</v>
      </c>
      <c r="J55" s="72">
        <v>18</v>
      </c>
      <c r="K55" s="73">
        <f t="shared" si="375"/>
        <v>360</v>
      </c>
      <c r="L55" s="74">
        <f t="shared" si="376"/>
        <v>360</v>
      </c>
      <c r="M55" s="113">
        <f t="shared" si="377"/>
        <v>1</v>
      </c>
      <c r="N55" s="114">
        <f t="shared" si="378"/>
        <v>6</v>
      </c>
      <c r="O55" s="77">
        <f t="shared" si="379"/>
        <v>5.5555555555555552E-2</v>
      </c>
      <c r="P55" s="78">
        <f t="shared" si="380"/>
        <v>0.33333333333333331</v>
      </c>
      <c r="Q55" s="79"/>
      <c r="R55" s="75">
        <f t="shared" si="381"/>
        <v>180</v>
      </c>
      <c r="S55" s="76">
        <f t="shared" si="382"/>
        <v>0</v>
      </c>
      <c r="T55" s="80">
        <f t="shared" si="383"/>
        <v>0</v>
      </c>
      <c r="U55" s="76">
        <f t="shared" si="384"/>
        <v>5</v>
      </c>
      <c r="V55" s="80">
        <f t="shared" si="385"/>
        <v>0.55555555555555558</v>
      </c>
      <c r="W55" s="76">
        <f t="shared" si="386"/>
        <v>20</v>
      </c>
      <c r="X55" s="76">
        <f t="shared" si="387"/>
        <v>1</v>
      </c>
      <c r="Y55" s="80">
        <f t="shared" si="388"/>
        <v>1</v>
      </c>
      <c r="Z55" s="76">
        <f t="shared" si="389"/>
        <v>1</v>
      </c>
      <c r="AA55" s="80">
        <f t="shared" si="390"/>
        <v>1</v>
      </c>
      <c r="AB55" s="76">
        <f t="shared" si="391"/>
        <v>0</v>
      </c>
      <c r="AC55" s="76">
        <f t="shared" si="392"/>
        <v>0</v>
      </c>
      <c r="AD55" s="80">
        <f t="shared" si="393"/>
        <v>0</v>
      </c>
      <c r="AE55" s="76">
        <f t="shared" si="394"/>
        <v>0</v>
      </c>
      <c r="AF55" s="80">
        <f t="shared" si="395"/>
        <v>0</v>
      </c>
      <c r="AG55" s="76">
        <f t="shared" si="396"/>
        <v>160</v>
      </c>
      <c r="AH55" s="76">
        <f t="shared" si="397"/>
        <v>0</v>
      </c>
      <c r="AI55" s="80">
        <f t="shared" si="398"/>
        <v>0</v>
      </c>
      <c r="AJ55" s="76">
        <f t="shared" si="399"/>
        <v>0</v>
      </c>
      <c r="AK55" s="81">
        <f t="shared" si="400"/>
        <v>0</v>
      </c>
      <c r="AL55" s="79"/>
      <c r="AM55" s="75">
        <f t="shared" si="401"/>
        <v>160</v>
      </c>
      <c r="AN55" s="76">
        <f t="shared" si="402"/>
        <v>0</v>
      </c>
      <c r="AO55" s="80">
        <f t="shared" si="403"/>
        <v>0</v>
      </c>
      <c r="AP55" s="76">
        <f t="shared" si="404"/>
        <v>0</v>
      </c>
      <c r="AQ55" s="77">
        <f t="shared" si="405"/>
        <v>0</v>
      </c>
      <c r="AR55" s="82">
        <f t="shared" si="406"/>
        <v>180</v>
      </c>
      <c r="AS55" s="76">
        <f t="shared" si="407"/>
        <v>1</v>
      </c>
      <c r="AT55" s="80">
        <f t="shared" si="408"/>
        <v>0.1111111111111111</v>
      </c>
      <c r="AU55" s="76">
        <f t="shared" si="409"/>
        <v>6</v>
      </c>
      <c r="AV55" s="77">
        <f t="shared" si="410"/>
        <v>0.66666666666666663</v>
      </c>
      <c r="AW55" s="82">
        <f t="shared" si="411"/>
        <v>20</v>
      </c>
      <c r="AX55" s="76">
        <f t="shared" si="412"/>
        <v>0</v>
      </c>
      <c r="AY55" s="80">
        <f t="shared" si="413"/>
        <v>0</v>
      </c>
      <c r="AZ55" s="76">
        <f t="shared" si="414"/>
        <v>0</v>
      </c>
      <c r="BA55" s="77">
        <f t="shared" si="415"/>
        <v>0</v>
      </c>
      <c r="BB55" s="82">
        <f t="shared" si="416"/>
        <v>0</v>
      </c>
      <c r="BC55" s="76">
        <f t="shared" si="417"/>
        <v>0</v>
      </c>
      <c r="BD55" s="80">
        <f t="shared" si="418"/>
        <v>0</v>
      </c>
      <c r="BE55" s="76">
        <f t="shared" si="419"/>
        <v>0</v>
      </c>
      <c r="BF55" s="77">
        <f t="shared" si="420"/>
        <v>0</v>
      </c>
      <c r="BG55" s="82">
        <f t="shared" si="421"/>
        <v>0</v>
      </c>
      <c r="BH55" s="76">
        <f t="shared" si="422"/>
        <v>0</v>
      </c>
      <c r="BI55" s="80">
        <f t="shared" si="423"/>
        <v>0</v>
      </c>
      <c r="BJ55" s="76">
        <f t="shared" si="424"/>
        <v>0</v>
      </c>
      <c r="BK55" s="77">
        <f t="shared" si="425"/>
        <v>0</v>
      </c>
      <c r="BL55" s="82">
        <f t="shared" si="426"/>
        <v>0</v>
      </c>
      <c r="BM55" s="76">
        <f t="shared" si="427"/>
        <v>0</v>
      </c>
      <c r="BN55" s="80">
        <f t="shared" si="428"/>
        <v>0</v>
      </c>
      <c r="BO55" s="76">
        <f t="shared" si="429"/>
        <v>0</v>
      </c>
      <c r="BP55" s="77">
        <f t="shared" si="430"/>
        <v>0</v>
      </c>
      <c r="BQ55" s="82">
        <f t="shared" si="431"/>
        <v>0</v>
      </c>
      <c r="BR55" s="76">
        <f t="shared" si="432"/>
        <v>0</v>
      </c>
      <c r="BS55" s="80">
        <f t="shared" si="433"/>
        <v>0</v>
      </c>
      <c r="BT55" s="76">
        <f t="shared" si="434"/>
        <v>0</v>
      </c>
      <c r="BU55" s="77">
        <f t="shared" si="435"/>
        <v>0</v>
      </c>
      <c r="BV55" s="82">
        <f t="shared" si="436"/>
        <v>0</v>
      </c>
      <c r="BW55" s="76">
        <f t="shared" si="437"/>
        <v>0</v>
      </c>
      <c r="BX55" s="80">
        <f t="shared" si="438"/>
        <v>0</v>
      </c>
      <c r="BY55" s="76">
        <f t="shared" si="439"/>
        <v>0</v>
      </c>
      <c r="BZ55" s="81">
        <f t="shared" si="440"/>
        <v>0</v>
      </c>
      <c r="CA55" s="79"/>
      <c r="CB55" s="75"/>
      <c r="CC55" s="84"/>
      <c r="CD55" s="80">
        <f t="shared" si="441"/>
        <v>0</v>
      </c>
      <c r="CE55" s="84"/>
      <c r="CF55" s="80">
        <f t="shared" si="442"/>
        <v>0</v>
      </c>
      <c r="CG55" s="76"/>
      <c r="CH55" s="84"/>
      <c r="CI55" s="80">
        <f t="shared" si="443"/>
        <v>0</v>
      </c>
      <c r="CJ55" s="84"/>
      <c r="CK55" s="80">
        <f t="shared" si="444"/>
        <v>0</v>
      </c>
      <c r="CL55" s="76"/>
      <c r="CM55" s="84"/>
      <c r="CN55" s="80">
        <f t="shared" si="445"/>
        <v>0</v>
      </c>
      <c r="CO55" s="84"/>
      <c r="CP55" s="80">
        <f t="shared" si="446"/>
        <v>0</v>
      </c>
      <c r="CQ55" s="76">
        <f>8*20</f>
        <v>160</v>
      </c>
      <c r="CR55" s="83">
        <v>0</v>
      </c>
      <c r="CS55" s="80">
        <f t="shared" si="447"/>
        <v>0</v>
      </c>
      <c r="CT55" s="83">
        <v>0</v>
      </c>
      <c r="CU55" s="81">
        <f t="shared" si="448"/>
        <v>0</v>
      </c>
      <c r="CV55" s="75">
        <f>8*20</f>
        <v>160</v>
      </c>
      <c r="CW55" s="83">
        <v>0</v>
      </c>
      <c r="CX55" s="80">
        <f t="shared" si="449"/>
        <v>0</v>
      </c>
      <c r="CY55" s="83">
        <v>5</v>
      </c>
      <c r="CZ55" s="80">
        <f t="shared" si="450"/>
        <v>0.625</v>
      </c>
      <c r="DA55" s="76">
        <f>1*20</f>
        <v>20</v>
      </c>
      <c r="DB55" s="83">
        <v>1</v>
      </c>
      <c r="DC55" s="80">
        <f t="shared" si="451"/>
        <v>1</v>
      </c>
      <c r="DD55" s="83">
        <v>1</v>
      </c>
      <c r="DE55" s="80">
        <f t="shared" si="452"/>
        <v>1</v>
      </c>
      <c r="DF55" s="76"/>
      <c r="DG55" s="84"/>
      <c r="DH55" s="80">
        <f t="shared" si="453"/>
        <v>0</v>
      </c>
      <c r="DI55" s="84"/>
      <c r="DJ55" s="80">
        <f t="shared" si="454"/>
        <v>0</v>
      </c>
      <c r="DK55" s="76"/>
      <c r="DL55" s="84"/>
      <c r="DM55" s="80">
        <f t="shared" si="455"/>
        <v>0</v>
      </c>
      <c r="DN55" s="84"/>
      <c r="DO55" s="81">
        <f t="shared" si="456"/>
        <v>0</v>
      </c>
      <c r="DP55" s="75">
        <f>1*20</f>
        <v>20</v>
      </c>
      <c r="DQ55" s="83">
        <v>0</v>
      </c>
      <c r="DR55" s="80">
        <f t="shared" si="457"/>
        <v>0</v>
      </c>
      <c r="DS55" s="83">
        <v>0</v>
      </c>
      <c r="DT55" s="80">
        <f t="shared" si="458"/>
        <v>0</v>
      </c>
      <c r="DU55" s="76"/>
      <c r="DV55" s="84"/>
      <c r="DW55" s="80">
        <f t="shared" si="459"/>
        <v>0</v>
      </c>
      <c r="DX55" s="84"/>
      <c r="DY55" s="80">
        <f t="shared" si="460"/>
        <v>0</v>
      </c>
      <c r="DZ55" s="76"/>
      <c r="EA55" s="84"/>
      <c r="EB55" s="80">
        <f t="shared" si="461"/>
        <v>0</v>
      </c>
      <c r="EC55" s="84"/>
      <c r="ED55" s="80">
        <f t="shared" si="462"/>
        <v>0</v>
      </c>
      <c r="EE55" s="76"/>
      <c r="EF55" s="84"/>
      <c r="EG55" s="80">
        <f t="shared" si="463"/>
        <v>0</v>
      </c>
      <c r="EH55" s="84"/>
      <c r="EI55" s="81">
        <f t="shared" si="464"/>
        <v>0</v>
      </c>
      <c r="EJ55" s="75"/>
      <c r="EK55" s="84"/>
      <c r="EL55" s="80">
        <f t="shared" si="465"/>
        <v>0</v>
      </c>
      <c r="EM55" s="84"/>
      <c r="EN55" s="80">
        <f t="shared" si="466"/>
        <v>0</v>
      </c>
      <c r="EO55" s="76"/>
      <c r="EP55" s="84"/>
      <c r="EQ55" s="80">
        <f t="shared" si="467"/>
        <v>0</v>
      </c>
      <c r="ER55" s="84"/>
      <c r="ES55" s="80">
        <f t="shared" si="468"/>
        <v>0</v>
      </c>
      <c r="ET55" s="76"/>
      <c r="EU55" s="84"/>
      <c r="EV55" s="80">
        <f t="shared" si="469"/>
        <v>0</v>
      </c>
      <c r="EW55" s="84"/>
      <c r="EX55" s="80">
        <f t="shared" si="470"/>
        <v>0</v>
      </c>
      <c r="EY55" s="76"/>
      <c r="EZ55" s="84"/>
      <c r="FA55" s="80">
        <f t="shared" si="471"/>
        <v>0</v>
      </c>
      <c r="FB55" s="84"/>
      <c r="FC55" s="81">
        <f t="shared" si="472"/>
        <v>0</v>
      </c>
      <c r="FD55" s="75"/>
      <c r="FE55" s="84"/>
      <c r="FF55" s="80">
        <f t="shared" si="473"/>
        <v>0</v>
      </c>
      <c r="FG55" s="84"/>
      <c r="FH55" s="80">
        <f t="shared" si="474"/>
        <v>0</v>
      </c>
      <c r="FI55" s="76"/>
      <c r="FJ55" s="84"/>
      <c r="FK55" s="80">
        <f t="shared" si="475"/>
        <v>0</v>
      </c>
      <c r="FL55" s="84"/>
      <c r="FM55" s="80">
        <f t="shared" si="476"/>
        <v>0</v>
      </c>
      <c r="FN55" s="76"/>
      <c r="FO55" s="84"/>
      <c r="FP55" s="80">
        <f t="shared" si="477"/>
        <v>0</v>
      </c>
      <c r="FQ55" s="84"/>
      <c r="FR55" s="80">
        <f t="shared" si="478"/>
        <v>0</v>
      </c>
      <c r="FS55" s="76"/>
      <c r="FT55" s="84"/>
      <c r="FU55" s="80">
        <f t="shared" si="479"/>
        <v>0</v>
      </c>
      <c r="FV55" s="84"/>
      <c r="FW55" s="81">
        <f t="shared" si="480"/>
        <v>0</v>
      </c>
      <c r="FX55" s="75"/>
      <c r="FY55" s="84"/>
      <c r="FZ55" s="80">
        <f t="shared" si="481"/>
        <v>0</v>
      </c>
      <c r="GA55" s="84"/>
      <c r="GB55" s="80">
        <f t="shared" si="482"/>
        <v>0</v>
      </c>
      <c r="GC55" s="76"/>
      <c r="GD55" s="84"/>
      <c r="GE55" s="80">
        <f t="shared" si="483"/>
        <v>0</v>
      </c>
      <c r="GF55" s="84"/>
      <c r="GG55" s="80">
        <f t="shared" si="484"/>
        <v>0</v>
      </c>
      <c r="GH55" s="76"/>
      <c r="GI55" s="84"/>
      <c r="GJ55" s="80">
        <f t="shared" si="485"/>
        <v>0</v>
      </c>
      <c r="GK55" s="84"/>
      <c r="GL55" s="80">
        <f t="shared" si="486"/>
        <v>0</v>
      </c>
      <c r="GM55" s="76"/>
      <c r="GN55" s="84"/>
      <c r="GO55" s="80">
        <f t="shared" si="487"/>
        <v>0</v>
      </c>
      <c r="GP55" s="84"/>
      <c r="GQ55" s="81">
        <f t="shared" si="488"/>
        <v>0</v>
      </c>
      <c r="GR55" s="75"/>
      <c r="GS55" s="84"/>
      <c r="GT55" s="80">
        <f t="shared" si="489"/>
        <v>0</v>
      </c>
      <c r="GU55" s="84"/>
      <c r="GV55" s="80">
        <f t="shared" si="490"/>
        <v>0</v>
      </c>
      <c r="GW55" s="76"/>
      <c r="GX55" s="84"/>
      <c r="GY55" s="80">
        <f t="shared" si="491"/>
        <v>0</v>
      </c>
      <c r="GZ55" s="84"/>
      <c r="HA55" s="77">
        <f t="shared" si="492"/>
        <v>0</v>
      </c>
      <c r="HB55" s="82"/>
      <c r="HC55" s="84"/>
      <c r="HD55" s="80">
        <f t="shared" si="493"/>
        <v>0</v>
      </c>
      <c r="HE55" s="84"/>
      <c r="HF55" s="80">
        <f t="shared" si="494"/>
        <v>0</v>
      </c>
      <c r="HG55" s="76"/>
      <c r="HH55" s="84"/>
      <c r="HI55" s="80">
        <f t="shared" si="495"/>
        <v>0</v>
      </c>
      <c r="HJ55" s="84"/>
      <c r="HK55" s="81">
        <f t="shared" si="496"/>
        <v>0</v>
      </c>
      <c r="HL55" s="75"/>
      <c r="HM55" s="84"/>
      <c r="HN55" s="80">
        <f t="shared" si="497"/>
        <v>0</v>
      </c>
      <c r="HO55" s="84"/>
      <c r="HP55" s="80">
        <f t="shared" si="498"/>
        <v>0</v>
      </c>
      <c r="HQ55" s="76"/>
      <c r="HR55" s="84"/>
      <c r="HS55" s="80">
        <f t="shared" si="499"/>
        <v>0</v>
      </c>
      <c r="HT55" s="84"/>
      <c r="HU55" s="80">
        <f t="shared" si="500"/>
        <v>0</v>
      </c>
      <c r="HV55" s="76"/>
      <c r="HW55" s="84"/>
      <c r="HX55" s="80">
        <f t="shared" si="501"/>
        <v>0</v>
      </c>
      <c r="HY55" s="84"/>
      <c r="HZ55" s="80">
        <f t="shared" si="502"/>
        <v>0</v>
      </c>
      <c r="IA55" s="76"/>
      <c r="IB55" s="84"/>
      <c r="IC55" s="80">
        <f t="shared" si="503"/>
        <v>0</v>
      </c>
      <c r="ID55" s="84"/>
      <c r="IE55" s="85">
        <f t="shared" si="504"/>
        <v>0</v>
      </c>
      <c r="IF55" s="1214" t="s">
        <v>228</v>
      </c>
      <c r="IG55" s="87"/>
    </row>
    <row r="56" spans="1:241" ht="25.5" hidden="1" x14ac:dyDescent="0.25">
      <c r="A56" s="63">
        <v>52</v>
      </c>
      <c r="B56" s="64" t="s">
        <v>204</v>
      </c>
      <c r="C56" s="65">
        <v>221173</v>
      </c>
      <c r="D56" s="66">
        <v>932474</v>
      </c>
      <c r="E56" s="67" t="s">
        <v>89</v>
      </c>
      <c r="F56" s="88" t="s">
        <v>229</v>
      </c>
      <c r="G56" s="90">
        <v>1</v>
      </c>
      <c r="H56" s="70">
        <v>0</v>
      </c>
      <c r="I56" s="71">
        <f>(90+52+42+39)/4</f>
        <v>55.75</v>
      </c>
      <c r="J56" s="72">
        <v>32</v>
      </c>
      <c r="K56" s="73">
        <f t="shared" si="375"/>
        <v>640</v>
      </c>
      <c r="L56" s="74">
        <f t="shared" si="376"/>
        <v>640</v>
      </c>
      <c r="M56" s="75">
        <f t="shared" si="377"/>
        <v>4</v>
      </c>
      <c r="N56" s="76">
        <f t="shared" si="378"/>
        <v>22</v>
      </c>
      <c r="O56" s="77">
        <f t="shared" si="379"/>
        <v>0.125</v>
      </c>
      <c r="P56" s="78">
        <f t="shared" si="380"/>
        <v>0.6875</v>
      </c>
      <c r="Q56" s="79"/>
      <c r="R56" s="75">
        <f t="shared" si="381"/>
        <v>500</v>
      </c>
      <c r="S56" s="76">
        <f t="shared" si="382"/>
        <v>1</v>
      </c>
      <c r="T56" s="80">
        <f t="shared" si="383"/>
        <v>0.04</v>
      </c>
      <c r="U56" s="76">
        <f t="shared" si="384"/>
        <v>16</v>
      </c>
      <c r="V56" s="80">
        <f t="shared" si="385"/>
        <v>0.64</v>
      </c>
      <c r="W56" s="76">
        <f t="shared" si="386"/>
        <v>140</v>
      </c>
      <c r="X56" s="76">
        <f t="shared" si="387"/>
        <v>3</v>
      </c>
      <c r="Y56" s="80">
        <f t="shared" si="388"/>
        <v>0.42857142857142855</v>
      </c>
      <c r="Z56" s="76">
        <f t="shared" si="389"/>
        <v>6</v>
      </c>
      <c r="AA56" s="80">
        <f t="shared" si="390"/>
        <v>0.8571428571428571</v>
      </c>
      <c r="AB56" s="76">
        <f t="shared" si="391"/>
        <v>0</v>
      </c>
      <c r="AC56" s="76">
        <f t="shared" si="392"/>
        <v>0</v>
      </c>
      <c r="AD56" s="80">
        <f t="shared" si="393"/>
        <v>0</v>
      </c>
      <c r="AE56" s="76">
        <f t="shared" si="394"/>
        <v>0</v>
      </c>
      <c r="AF56" s="80">
        <f t="shared" si="395"/>
        <v>0</v>
      </c>
      <c r="AG56" s="76">
        <f t="shared" si="396"/>
        <v>0</v>
      </c>
      <c r="AH56" s="76">
        <f t="shared" si="397"/>
        <v>0</v>
      </c>
      <c r="AI56" s="80">
        <f t="shared" si="398"/>
        <v>0</v>
      </c>
      <c r="AJ56" s="76">
        <f t="shared" si="399"/>
        <v>0</v>
      </c>
      <c r="AK56" s="81">
        <f t="shared" si="400"/>
        <v>0</v>
      </c>
      <c r="AL56" s="79"/>
      <c r="AM56" s="75">
        <f t="shared" si="401"/>
        <v>220</v>
      </c>
      <c r="AN56" s="76">
        <f t="shared" si="402"/>
        <v>4</v>
      </c>
      <c r="AO56" s="80">
        <f t="shared" si="403"/>
        <v>0.36363636363636365</v>
      </c>
      <c r="AP56" s="76">
        <f t="shared" si="404"/>
        <v>10</v>
      </c>
      <c r="AQ56" s="77">
        <f t="shared" si="405"/>
        <v>0.90909090909090906</v>
      </c>
      <c r="AR56" s="82">
        <f t="shared" si="406"/>
        <v>380</v>
      </c>
      <c r="AS56" s="76">
        <f t="shared" si="407"/>
        <v>0</v>
      </c>
      <c r="AT56" s="80">
        <f t="shared" si="408"/>
        <v>0</v>
      </c>
      <c r="AU56" s="76">
        <f t="shared" si="409"/>
        <v>11</v>
      </c>
      <c r="AV56" s="77">
        <f t="shared" si="410"/>
        <v>0.57894736842105265</v>
      </c>
      <c r="AW56" s="82">
        <f t="shared" si="411"/>
        <v>40</v>
      </c>
      <c r="AX56" s="76">
        <f t="shared" si="412"/>
        <v>0</v>
      </c>
      <c r="AY56" s="80">
        <f t="shared" si="413"/>
        <v>0</v>
      </c>
      <c r="AZ56" s="76">
        <f t="shared" si="414"/>
        <v>1</v>
      </c>
      <c r="BA56" s="77">
        <f t="shared" si="415"/>
        <v>0.5</v>
      </c>
      <c r="BB56" s="82">
        <f t="shared" si="416"/>
        <v>0</v>
      </c>
      <c r="BC56" s="76">
        <f t="shared" si="417"/>
        <v>0</v>
      </c>
      <c r="BD56" s="80">
        <f t="shared" si="418"/>
        <v>0</v>
      </c>
      <c r="BE56" s="76">
        <f t="shared" si="419"/>
        <v>0</v>
      </c>
      <c r="BF56" s="77">
        <f t="shared" si="420"/>
        <v>0</v>
      </c>
      <c r="BG56" s="82">
        <f t="shared" si="421"/>
        <v>0</v>
      </c>
      <c r="BH56" s="76">
        <f t="shared" si="422"/>
        <v>0</v>
      </c>
      <c r="BI56" s="80">
        <f t="shared" si="423"/>
        <v>0</v>
      </c>
      <c r="BJ56" s="76">
        <f t="shared" si="424"/>
        <v>0</v>
      </c>
      <c r="BK56" s="77">
        <f t="shared" si="425"/>
        <v>0</v>
      </c>
      <c r="BL56" s="82">
        <f t="shared" si="426"/>
        <v>0</v>
      </c>
      <c r="BM56" s="76">
        <f t="shared" si="427"/>
        <v>0</v>
      </c>
      <c r="BN56" s="80">
        <f t="shared" si="428"/>
        <v>0</v>
      </c>
      <c r="BO56" s="76">
        <f t="shared" si="429"/>
        <v>0</v>
      </c>
      <c r="BP56" s="77">
        <f t="shared" si="430"/>
        <v>0</v>
      </c>
      <c r="BQ56" s="82">
        <f t="shared" si="431"/>
        <v>0</v>
      </c>
      <c r="BR56" s="76">
        <f t="shared" si="432"/>
        <v>0</v>
      </c>
      <c r="BS56" s="80">
        <f t="shared" si="433"/>
        <v>0</v>
      </c>
      <c r="BT56" s="76">
        <f t="shared" si="434"/>
        <v>0</v>
      </c>
      <c r="BU56" s="77">
        <f t="shared" si="435"/>
        <v>0</v>
      </c>
      <c r="BV56" s="82">
        <f t="shared" si="436"/>
        <v>0</v>
      </c>
      <c r="BW56" s="76">
        <f t="shared" si="437"/>
        <v>0</v>
      </c>
      <c r="BX56" s="80">
        <f t="shared" si="438"/>
        <v>0</v>
      </c>
      <c r="BY56" s="76">
        <f t="shared" si="439"/>
        <v>0</v>
      </c>
      <c r="BZ56" s="81">
        <f t="shared" si="440"/>
        <v>0</v>
      </c>
      <c r="CA56" s="79"/>
      <c r="CB56" s="75">
        <f>7*20</f>
        <v>140</v>
      </c>
      <c r="CC56" s="83">
        <v>1</v>
      </c>
      <c r="CD56" s="80">
        <f t="shared" si="441"/>
        <v>0.14285714285714285</v>
      </c>
      <c r="CE56" s="83">
        <v>6</v>
      </c>
      <c r="CF56" s="80">
        <f t="shared" si="442"/>
        <v>0.8571428571428571</v>
      </c>
      <c r="CG56" s="76">
        <f>4*20</f>
        <v>80</v>
      </c>
      <c r="CH56" s="83">
        <v>3</v>
      </c>
      <c r="CI56" s="80">
        <f t="shared" si="443"/>
        <v>0.75</v>
      </c>
      <c r="CJ56" s="83">
        <v>4</v>
      </c>
      <c r="CK56" s="80">
        <f t="shared" si="444"/>
        <v>1</v>
      </c>
      <c r="CL56" s="76"/>
      <c r="CM56" s="84"/>
      <c r="CN56" s="80">
        <f t="shared" si="445"/>
        <v>0</v>
      </c>
      <c r="CO56" s="84"/>
      <c r="CP56" s="80">
        <f t="shared" si="446"/>
        <v>0</v>
      </c>
      <c r="CQ56" s="76"/>
      <c r="CR56" s="84"/>
      <c r="CS56" s="80">
        <f t="shared" si="447"/>
        <v>0</v>
      </c>
      <c r="CT56" s="84"/>
      <c r="CU56" s="81">
        <f t="shared" si="448"/>
        <v>0</v>
      </c>
      <c r="CV56" s="75">
        <f t="shared" ref="CV56:DA62" si="506">17*20</f>
        <v>340</v>
      </c>
      <c r="CW56" s="83">
        <v>0</v>
      </c>
      <c r="CX56" s="80">
        <f t="shared" si="449"/>
        <v>0</v>
      </c>
      <c r="CY56" s="83">
        <v>10</v>
      </c>
      <c r="CZ56" s="80">
        <f t="shared" si="450"/>
        <v>0.58823529411764708</v>
      </c>
      <c r="DA56" s="76">
        <f>2*20</f>
        <v>40</v>
      </c>
      <c r="DB56" s="83">
        <v>0</v>
      </c>
      <c r="DC56" s="80">
        <f t="shared" si="451"/>
        <v>0</v>
      </c>
      <c r="DD56" s="83">
        <v>1</v>
      </c>
      <c r="DE56" s="80">
        <f t="shared" si="452"/>
        <v>0.5</v>
      </c>
      <c r="DF56" s="76"/>
      <c r="DG56" s="84"/>
      <c r="DH56" s="80">
        <f t="shared" si="453"/>
        <v>0</v>
      </c>
      <c r="DI56" s="84"/>
      <c r="DJ56" s="80">
        <f t="shared" si="454"/>
        <v>0</v>
      </c>
      <c r="DK56" s="76"/>
      <c r="DL56" s="84"/>
      <c r="DM56" s="80">
        <f t="shared" si="455"/>
        <v>0</v>
      </c>
      <c r="DN56" s="84"/>
      <c r="DO56" s="81">
        <f t="shared" si="456"/>
        <v>0</v>
      </c>
      <c r="DP56" s="75">
        <f>1*20</f>
        <v>20</v>
      </c>
      <c r="DQ56" s="83">
        <v>0</v>
      </c>
      <c r="DR56" s="80">
        <f t="shared" si="457"/>
        <v>0</v>
      </c>
      <c r="DS56" s="83">
        <v>0</v>
      </c>
      <c r="DT56" s="80">
        <f t="shared" si="458"/>
        <v>0</v>
      </c>
      <c r="DU56" s="76">
        <f>1*20</f>
        <v>20</v>
      </c>
      <c r="DV56" s="83">
        <v>0</v>
      </c>
      <c r="DW56" s="80">
        <f t="shared" si="459"/>
        <v>0</v>
      </c>
      <c r="DX56" s="83">
        <v>1</v>
      </c>
      <c r="DY56" s="80">
        <f t="shared" si="460"/>
        <v>1</v>
      </c>
      <c r="DZ56" s="76"/>
      <c r="EA56" s="84"/>
      <c r="EB56" s="80">
        <f t="shared" si="461"/>
        <v>0</v>
      </c>
      <c r="EC56" s="84"/>
      <c r="ED56" s="80">
        <f t="shared" si="462"/>
        <v>0</v>
      </c>
      <c r="EE56" s="76"/>
      <c r="EF56" s="84"/>
      <c r="EG56" s="80">
        <f t="shared" si="463"/>
        <v>0</v>
      </c>
      <c r="EH56" s="84"/>
      <c r="EI56" s="81">
        <f t="shared" si="464"/>
        <v>0</v>
      </c>
      <c r="EJ56" s="75"/>
      <c r="EK56" s="84"/>
      <c r="EL56" s="80">
        <f t="shared" si="465"/>
        <v>0</v>
      </c>
      <c r="EM56" s="84"/>
      <c r="EN56" s="80">
        <f t="shared" si="466"/>
        <v>0</v>
      </c>
      <c r="EO56" s="76"/>
      <c r="EP56" s="84"/>
      <c r="EQ56" s="80">
        <f t="shared" si="467"/>
        <v>0</v>
      </c>
      <c r="ER56" s="84"/>
      <c r="ES56" s="80">
        <f t="shared" si="468"/>
        <v>0</v>
      </c>
      <c r="ET56" s="76"/>
      <c r="EU56" s="84"/>
      <c r="EV56" s="80">
        <f t="shared" si="469"/>
        <v>0</v>
      </c>
      <c r="EW56" s="84"/>
      <c r="EX56" s="80">
        <f t="shared" si="470"/>
        <v>0</v>
      </c>
      <c r="EY56" s="76"/>
      <c r="EZ56" s="84"/>
      <c r="FA56" s="80">
        <f t="shared" si="471"/>
        <v>0</v>
      </c>
      <c r="FB56" s="84"/>
      <c r="FC56" s="81">
        <f t="shared" si="472"/>
        <v>0</v>
      </c>
      <c r="FD56" s="75"/>
      <c r="FE56" s="84"/>
      <c r="FF56" s="80">
        <f t="shared" si="473"/>
        <v>0</v>
      </c>
      <c r="FG56" s="84"/>
      <c r="FH56" s="80">
        <f t="shared" si="474"/>
        <v>0</v>
      </c>
      <c r="FI56" s="76"/>
      <c r="FJ56" s="84"/>
      <c r="FK56" s="80">
        <f t="shared" si="475"/>
        <v>0</v>
      </c>
      <c r="FL56" s="84"/>
      <c r="FM56" s="80">
        <f t="shared" si="476"/>
        <v>0</v>
      </c>
      <c r="FN56" s="76"/>
      <c r="FO56" s="84"/>
      <c r="FP56" s="80">
        <f t="shared" si="477"/>
        <v>0</v>
      </c>
      <c r="FQ56" s="84"/>
      <c r="FR56" s="80">
        <f t="shared" si="478"/>
        <v>0</v>
      </c>
      <c r="FS56" s="76"/>
      <c r="FT56" s="84"/>
      <c r="FU56" s="80">
        <f t="shared" si="479"/>
        <v>0</v>
      </c>
      <c r="FV56" s="84"/>
      <c r="FW56" s="81">
        <f t="shared" si="480"/>
        <v>0</v>
      </c>
      <c r="FX56" s="75"/>
      <c r="FY56" s="84"/>
      <c r="FZ56" s="80">
        <f t="shared" si="481"/>
        <v>0</v>
      </c>
      <c r="GA56" s="84"/>
      <c r="GB56" s="80">
        <f t="shared" si="482"/>
        <v>0</v>
      </c>
      <c r="GC56" s="76"/>
      <c r="GD56" s="84"/>
      <c r="GE56" s="80">
        <f t="shared" si="483"/>
        <v>0</v>
      </c>
      <c r="GF56" s="84"/>
      <c r="GG56" s="80">
        <f t="shared" si="484"/>
        <v>0</v>
      </c>
      <c r="GH56" s="76"/>
      <c r="GI56" s="84"/>
      <c r="GJ56" s="80">
        <f t="shared" si="485"/>
        <v>0</v>
      </c>
      <c r="GK56" s="84"/>
      <c r="GL56" s="80">
        <f t="shared" si="486"/>
        <v>0</v>
      </c>
      <c r="GM56" s="76"/>
      <c r="GN56" s="84"/>
      <c r="GO56" s="80">
        <f t="shared" si="487"/>
        <v>0</v>
      </c>
      <c r="GP56" s="84"/>
      <c r="GQ56" s="81">
        <f t="shared" si="488"/>
        <v>0</v>
      </c>
      <c r="GR56" s="75"/>
      <c r="GS56" s="84"/>
      <c r="GT56" s="80">
        <f t="shared" si="489"/>
        <v>0</v>
      </c>
      <c r="GU56" s="84"/>
      <c r="GV56" s="80">
        <f t="shared" si="490"/>
        <v>0</v>
      </c>
      <c r="GW56" s="76"/>
      <c r="GX56" s="84"/>
      <c r="GY56" s="80">
        <f t="shared" si="491"/>
        <v>0</v>
      </c>
      <c r="GZ56" s="84"/>
      <c r="HA56" s="77">
        <f t="shared" si="492"/>
        <v>0</v>
      </c>
      <c r="HB56" s="82"/>
      <c r="HC56" s="84"/>
      <c r="HD56" s="80">
        <f t="shared" si="493"/>
        <v>0</v>
      </c>
      <c r="HE56" s="84"/>
      <c r="HF56" s="80">
        <f t="shared" si="494"/>
        <v>0</v>
      </c>
      <c r="HG56" s="76"/>
      <c r="HH56" s="84"/>
      <c r="HI56" s="80">
        <f t="shared" si="495"/>
        <v>0</v>
      </c>
      <c r="HJ56" s="84"/>
      <c r="HK56" s="81">
        <f t="shared" si="496"/>
        <v>0</v>
      </c>
      <c r="HL56" s="75"/>
      <c r="HM56" s="84"/>
      <c r="HN56" s="80">
        <f t="shared" si="497"/>
        <v>0</v>
      </c>
      <c r="HO56" s="84"/>
      <c r="HP56" s="80">
        <f t="shared" si="498"/>
        <v>0</v>
      </c>
      <c r="HQ56" s="76"/>
      <c r="HR56" s="84"/>
      <c r="HS56" s="80">
        <f t="shared" si="499"/>
        <v>0</v>
      </c>
      <c r="HT56" s="84"/>
      <c r="HU56" s="80">
        <f t="shared" si="500"/>
        <v>0</v>
      </c>
      <c r="HV56" s="76"/>
      <c r="HW56" s="84"/>
      <c r="HX56" s="80">
        <f t="shared" si="501"/>
        <v>0</v>
      </c>
      <c r="HY56" s="84"/>
      <c r="HZ56" s="80">
        <f t="shared" si="502"/>
        <v>0</v>
      </c>
      <c r="IA56" s="76"/>
      <c r="IB56" s="84"/>
      <c r="IC56" s="80">
        <f t="shared" si="503"/>
        <v>0</v>
      </c>
      <c r="ID56" s="84"/>
      <c r="IE56" s="85">
        <f t="shared" si="504"/>
        <v>0</v>
      </c>
      <c r="IF56" s="1214" t="s">
        <v>230</v>
      </c>
      <c r="IG56" s="87"/>
    </row>
    <row r="57" spans="1:241" ht="36" hidden="1" x14ac:dyDescent="0.25">
      <c r="A57" s="63">
        <v>53</v>
      </c>
      <c r="B57" s="64" t="s">
        <v>231</v>
      </c>
      <c r="C57" s="65">
        <v>221593</v>
      </c>
      <c r="D57" s="66">
        <v>932473</v>
      </c>
      <c r="E57" s="67" t="s">
        <v>89</v>
      </c>
      <c r="F57" s="88" t="s">
        <v>194</v>
      </c>
      <c r="G57" s="190">
        <v>4</v>
      </c>
      <c r="H57" s="70">
        <v>0.8</v>
      </c>
      <c r="I57" s="71">
        <f>(21+22+17+140+18)/5</f>
        <v>43.6</v>
      </c>
      <c r="J57" s="72">
        <v>16</v>
      </c>
      <c r="K57" s="73">
        <f t="shared" si="375"/>
        <v>320</v>
      </c>
      <c r="L57" s="74">
        <f t="shared" si="376"/>
        <v>320</v>
      </c>
      <c r="M57" s="75">
        <f t="shared" si="377"/>
        <v>0</v>
      </c>
      <c r="N57" s="76">
        <f t="shared" si="378"/>
        <v>5</v>
      </c>
      <c r="O57" s="77">
        <f t="shared" si="379"/>
        <v>0</v>
      </c>
      <c r="P57" s="78">
        <f t="shared" si="380"/>
        <v>0.3125</v>
      </c>
      <c r="Q57" s="79"/>
      <c r="R57" s="75">
        <f t="shared" si="381"/>
        <v>280</v>
      </c>
      <c r="S57" s="76">
        <f t="shared" si="382"/>
        <v>0</v>
      </c>
      <c r="T57" s="80">
        <f t="shared" si="383"/>
        <v>0</v>
      </c>
      <c r="U57" s="76">
        <f t="shared" si="384"/>
        <v>5</v>
      </c>
      <c r="V57" s="80">
        <f t="shared" si="385"/>
        <v>0.35714285714285715</v>
      </c>
      <c r="W57" s="76">
        <f t="shared" si="386"/>
        <v>40</v>
      </c>
      <c r="X57" s="76">
        <f t="shared" si="387"/>
        <v>0</v>
      </c>
      <c r="Y57" s="80">
        <f t="shared" si="388"/>
        <v>0</v>
      </c>
      <c r="Z57" s="76">
        <f t="shared" si="389"/>
        <v>0</v>
      </c>
      <c r="AA57" s="80">
        <f t="shared" si="390"/>
        <v>0</v>
      </c>
      <c r="AB57" s="76">
        <f t="shared" si="391"/>
        <v>0</v>
      </c>
      <c r="AC57" s="76">
        <f t="shared" si="392"/>
        <v>0</v>
      </c>
      <c r="AD57" s="80">
        <f t="shared" si="393"/>
        <v>0</v>
      </c>
      <c r="AE57" s="76">
        <f t="shared" si="394"/>
        <v>0</v>
      </c>
      <c r="AF57" s="80">
        <f t="shared" si="395"/>
        <v>0</v>
      </c>
      <c r="AG57" s="76">
        <f t="shared" si="396"/>
        <v>0</v>
      </c>
      <c r="AH57" s="76">
        <f t="shared" si="397"/>
        <v>0</v>
      </c>
      <c r="AI57" s="80">
        <f t="shared" si="398"/>
        <v>0</v>
      </c>
      <c r="AJ57" s="76">
        <f t="shared" si="399"/>
        <v>0</v>
      </c>
      <c r="AK57" s="81">
        <f t="shared" si="400"/>
        <v>0</v>
      </c>
      <c r="AL57" s="79"/>
      <c r="AM57" s="75">
        <f t="shared" si="401"/>
        <v>0</v>
      </c>
      <c r="AN57" s="76">
        <f t="shared" si="402"/>
        <v>0</v>
      </c>
      <c r="AO57" s="80">
        <f t="shared" si="403"/>
        <v>0</v>
      </c>
      <c r="AP57" s="76">
        <f t="shared" si="404"/>
        <v>0</v>
      </c>
      <c r="AQ57" s="77">
        <f t="shared" si="405"/>
        <v>0</v>
      </c>
      <c r="AR57" s="82">
        <f t="shared" si="406"/>
        <v>320</v>
      </c>
      <c r="AS57" s="76">
        <f t="shared" si="407"/>
        <v>0</v>
      </c>
      <c r="AT57" s="80">
        <f t="shared" si="408"/>
        <v>0</v>
      </c>
      <c r="AU57" s="76">
        <f t="shared" si="409"/>
        <v>5</v>
      </c>
      <c r="AV57" s="77">
        <f t="shared" si="410"/>
        <v>0.3125</v>
      </c>
      <c r="AW57" s="82">
        <f t="shared" si="411"/>
        <v>0</v>
      </c>
      <c r="AX57" s="76">
        <f t="shared" si="412"/>
        <v>0</v>
      </c>
      <c r="AY57" s="80">
        <f t="shared" si="413"/>
        <v>0</v>
      </c>
      <c r="AZ57" s="76">
        <f t="shared" si="414"/>
        <v>0</v>
      </c>
      <c r="BA57" s="77">
        <f t="shared" si="415"/>
        <v>0</v>
      </c>
      <c r="BB57" s="82">
        <f t="shared" si="416"/>
        <v>0</v>
      </c>
      <c r="BC57" s="76">
        <f t="shared" si="417"/>
        <v>0</v>
      </c>
      <c r="BD57" s="80">
        <f t="shared" si="418"/>
        <v>0</v>
      </c>
      <c r="BE57" s="76">
        <f t="shared" si="419"/>
        <v>0</v>
      </c>
      <c r="BF57" s="77">
        <f t="shared" si="420"/>
        <v>0</v>
      </c>
      <c r="BG57" s="82">
        <f t="shared" si="421"/>
        <v>0</v>
      </c>
      <c r="BH57" s="76">
        <f t="shared" si="422"/>
        <v>0</v>
      </c>
      <c r="BI57" s="80">
        <f t="shared" si="423"/>
        <v>0</v>
      </c>
      <c r="BJ57" s="76">
        <f t="shared" si="424"/>
        <v>0</v>
      </c>
      <c r="BK57" s="77">
        <f t="shared" si="425"/>
        <v>0</v>
      </c>
      <c r="BL57" s="82">
        <f t="shared" si="426"/>
        <v>0</v>
      </c>
      <c r="BM57" s="76">
        <f t="shared" si="427"/>
        <v>0</v>
      </c>
      <c r="BN57" s="80">
        <f t="shared" si="428"/>
        <v>0</v>
      </c>
      <c r="BO57" s="76">
        <f t="shared" si="429"/>
        <v>0</v>
      </c>
      <c r="BP57" s="77">
        <f t="shared" si="430"/>
        <v>0</v>
      </c>
      <c r="BQ57" s="82">
        <f t="shared" si="431"/>
        <v>0</v>
      </c>
      <c r="BR57" s="76">
        <f t="shared" si="432"/>
        <v>0</v>
      </c>
      <c r="BS57" s="80">
        <f t="shared" si="433"/>
        <v>0</v>
      </c>
      <c r="BT57" s="76">
        <f t="shared" si="434"/>
        <v>0</v>
      </c>
      <c r="BU57" s="77">
        <f t="shared" si="435"/>
        <v>0</v>
      </c>
      <c r="BV57" s="82">
        <f t="shared" si="436"/>
        <v>0</v>
      </c>
      <c r="BW57" s="76">
        <f t="shared" si="437"/>
        <v>0</v>
      </c>
      <c r="BX57" s="80">
        <f t="shared" si="438"/>
        <v>0</v>
      </c>
      <c r="BY57" s="76">
        <f t="shared" si="439"/>
        <v>0</v>
      </c>
      <c r="BZ57" s="81">
        <f t="shared" si="440"/>
        <v>0</v>
      </c>
      <c r="CA57" s="79"/>
      <c r="CB57" s="152"/>
      <c r="CC57" s="84"/>
      <c r="CD57" s="80">
        <f t="shared" si="441"/>
        <v>0</v>
      </c>
      <c r="CE57" s="84"/>
      <c r="CF57" s="80">
        <f t="shared" si="442"/>
        <v>0</v>
      </c>
      <c r="CG57" s="122"/>
      <c r="CH57" s="84"/>
      <c r="CI57" s="80">
        <f t="shared" si="443"/>
        <v>0</v>
      </c>
      <c r="CJ57" s="84"/>
      <c r="CK57" s="80">
        <f t="shared" si="444"/>
        <v>0</v>
      </c>
      <c r="CL57" s="76"/>
      <c r="CM57" s="84"/>
      <c r="CN57" s="80">
        <f t="shared" si="445"/>
        <v>0</v>
      </c>
      <c r="CO57" s="84"/>
      <c r="CP57" s="80">
        <f t="shared" si="446"/>
        <v>0</v>
      </c>
      <c r="CQ57" s="76"/>
      <c r="CR57" s="84"/>
      <c r="CS57" s="80">
        <f t="shared" si="447"/>
        <v>0</v>
      </c>
      <c r="CT57" s="84"/>
      <c r="CU57" s="81">
        <f t="shared" si="448"/>
        <v>0</v>
      </c>
      <c r="CV57" s="75">
        <f t="shared" si="246"/>
        <v>280</v>
      </c>
      <c r="CW57" s="83">
        <v>0</v>
      </c>
      <c r="CX57" s="80">
        <f t="shared" si="449"/>
        <v>0</v>
      </c>
      <c r="CY57" s="83">
        <v>5</v>
      </c>
      <c r="CZ57" s="80">
        <f t="shared" si="450"/>
        <v>0.35714285714285715</v>
      </c>
      <c r="DA57" s="76">
        <f>2*20</f>
        <v>40</v>
      </c>
      <c r="DB57" s="83">
        <v>0</v>
      </c>
      <c r="DC57" s="80">
        <f t="shared" si="451"/>
        <v>0</v>
      </c>
      <c r="DD57" s="83">
        <v>0</v>
      </c>
      <c r="DE57" s="80">
        <f t="shared" si="452"/>
        <v>0</v>
      </c>
      <c r="DF57" s="76"/>
      <c r="DG57" s="84"/>
      <c r="DH57" s="80">
        <f t="shared" si="453"/>
        <v>0</v>
      </c>
      <c r="DI57" s="84"/>
      <c r="DJ57" s="80">
        <f t="shared" si="454"/>
        <v>0</v>
      </c>
      <c r="DK57" s="76"/>
      <c r="DL57" s="84"/>
      <c r="DM57" s="80">
        <f t="shared" si="455"/>
        <v>0</v>
      </c>
      <c r="DN57" s="84"/>
      <c r="DO57" s="81">
        <f t="shared" si="456"/>
        <v>0</v>
      </c>
      <c r="DP57" s="75"/>
      <c r="DQ57" s="84"/>
      <c r="DR57" s="80">
        <f t="shared" si="457"/>
        <v>0</v>
      </c>
      <c r="DS57" s="84"/>
      <c r="DT57" s="80">
        <f t="shared" si="458"/>
        <v>0</v>
      </c>
      <c r="DU57" s="76"/>
      <c r="DV57" s="84"/>
      <c r="DW57" s="80">
        <f t="shared" si="459"/>
        <v>0</v>
      </c>
      <c r="DX57" s="84"/>
      <c r="DY57" s="80">
        <f t="shared" si="460"/>
        <v>0</v>
      </c>
      <c r="DZ57" s="76"/>
      <c r="EA57" s="84"/>
      <c r="EB57" s="80">
        <f t="shared" si="461"/>
        <v>0</v>
      </c>
      <c r="EC57" s="84"/>
      <c r="ED57" s="80">
        <f t="shared" si="462"/>
        <v>0</v>
      </c>
      <c r="EE57" s="76"/>
      <c r="EF57" s="84"/>
      <c r="EG57" s="80">
        <f t="shared" si="463"/>
        <v>0</v>
      </c>
      <c r="EH57" s="84"/>
      <c r="EI57" s="81">
        <f t="shared" si="464"/>
        <v>0</v>
      </c>
      <c r="EJ57" s="75"/>
      <c r="EK57" s="84"/>
      <c r="EL57" s="80">
        <f t="shared" si="465"/>
        <v>0</v>
      </c>
      <c r="EM57" s="84"/>
      <c r="EN57" s="80">
        <f t="shared" si="466"/>
        <v>0</v>
      </c>
      <c r="EO57" s="76"/>
      <c r="EP57" s="84"/>
      <c r="EQ57" s="80">
        <f t="shared" si="467"/>
        <v>0</v>
      </c>
      <c r="ER57" s="84"/>
      <c r="ES57" s="80">
        <f t="shared" si="468"/>
        <v>0</v>
      </c>
      <c r="ET57" s="76"/>
      <c r="EU57" s="84"/>
      <c r="EV57" s="80">
        <f t="shared" si="469"/>
        <v>0</v>
      </c>
      <c r="EW57" s="84"/>
      <c r="EX57" s="80">
        <f t="shared" si="470"/>
        <v>0</v>
      </c>
      <c r="EY57" s="76"/>
      <c r="EZ57" s="84"/>
      <c r="FA57" s="80">
        <f t="shared" si="471"/>
        <v>0</v>
      </c>
      <c r="FB57" s="84"/>
      <c r="FC57" s="81">
        <f t="shared" si="472"/>
        <v>0</v>
      </c>
      <c r="FD57" s="75"/>
      <c r="FE57" s="84"/>
      <c r="FF57" s="80">
        <f t="shared" si="473"/>
        <v>0</v>
      </c>
      <c r="FG57" s="84"/>
      <c r="FH57" s="80">
        <f t="shared" si="474"/>
        <v>0</v>
      </c>
      <c r="FI57" s="76"/>
      <c r="FJ57" s="84"/>
      <c r="FK57" s="80">
        <f t="shared" si="475"/>
        <v>0</v>
      </c>
      <c r="FL57" s="84"/>
      <c r="FM57" s="80">
        <f t="shared" si="476"/>
        <v>0</v>
      </c>
      <c r="FN57" s="76"/>
      <c r="FO57" s="84"/>
      <c r="FP57" s="80">
        <f t="shared" si="477"/>
        <v>0</v>
      </c>
      <c r="FQ57" s="84"/>
      <c r="FR57" s="80">
        <f t="shared" si="478"/>
        <v>0</v>
      </c>
      <c r="FS57" s="76"/>
      <c r="FT57" s="84"/>
      <c r="FU57" s="80">
        <f t="shared" si="479"/>
        <v>0</v>
      </c>
      <c r="FV57" s="84"/>
      <c r="FW57" s="81">
        <f t="shared" si="480"/>
        <v>0</v>
      </c>
      <c r="FX57" s="75"/>
      <c r="FY57" s="84"/>
      <c r="FZ57" s="80">
        <f t="shared" si="481"/>
        <v>0</v>
      </c>
      <c r="GA57" s="84"/>
      <c r="GB57" s="80">
        <f t="shared" si="482"/>
        <v>0</v>
      </c>
      <c r="GC57" s="76"/>
      <c r="GD57" s="84"/>
      <c r="GE57" s="80">
        <f t="shared" si="483"/>
        <v>0</v>
      </c>
      <c r="GF57" s="84"/>
      <c r="GG57" s="80">
        <f t="shared" si="484"/>
        <v>0</v>
      </c>
      <c r="GH57" s="76"/>
      <c r="GI57" s="84"/>
      <c r="GJ57" s="80">
        <f t="shared" si="485"/>
        <v>0</v>
      </c>
      <c r="GK57" s="84"/>
      <c r="GL57" s="80">
        <f t="shared" si="486"/>
        <v>0</v>
      </c>
      <c r="GM57" s="76"/>
      <c r="GN57" s="84"/>
      <c r="GO57" s="80">
        <f t="shared" si="487"/>
        <v>0</v>
      </c>
      <c r="GP57" s="84"/>
      <c r="GQ57" s="81">
        <f t="shared" si="488"/>
        <v>0</v>
      </c>
      <c r="GR57" s="75"/>
      <c r="GS57" s="84"/>
      <c r="GT57" s="80">
        <f t="shared" si="489"/>
        <v>0</v>
      </c>
      <c r="GU57" s="84"/>
      <c r="GV57" s="80">
        <f t="shared" si="490"/>
        <v>0</v>
      </c>
      <c r="GW57" s="76"/>
      <c r="GX57" s="84"/>
      <c r="GY57" s="80">
        <f t="shared" si="491"/>
        <v>0</v>
      </c>
      <c r="GZ57" s="84"/>
      <c r="HA57" s="77">
        <f t="shared" si="492"/>
        <v>0</v>
      </c>
      <c r="HB57" s="82"/>
      <c r="HC57" s="84"/>
      <c r="HD57" s="80">
        <f t="shared" si="493"/>
        <v>0</v>
      </c>
      <c r="HE57" s="84"/>
      <c r="HF57" s="80">
        <f t="shared" si="494"/>
        <v>0</v>
      </c>
      <c r="HG57" s="76"/>
      <c r="HH57" s="84"/>
      <c r="HI57" s="80">
        <f t="shared" si="495"/>
        <v>0</v>
      </c>
      <c r="HJ57" s="84"/>
      <c r="HK57" s="81">
        <f t="shared" si="496"/>
        <v>0</v>
      </c>
      <c r="HL57" s="75"/>
      <c r="HM57" s="84"/>
      <c r="HN57" s="80">
        <f t="shared" si="497"/>
        <v>0</v>
      </c>
      <c r="HO57" s="84"/>
      <c r="HP57" s="80">
        <f t="shared" si="498"/>
        <v>0</v>
      </c>
      <c r="HQ57" s="76"/>
      <c r="HR57" s="84"/>
      <c r="HS57" s="80">
        <f t="shared" si="499"/>
        <v>0</v>
      </c>
      <c r="HT57" s="84"/>
      <c r="HU57" s="80">
        <f t="shared" si="500"/>
        <v>0</v>
      </c>
      <c r="HV57" s="76"/>
      <c r="HW57" s="84"/>
      <c r="HX57" s="80">
        <f t="shared" si="501"/>
        <v>0</v>
      </c>
      <c r="HY57" s="84"/>
      <c r="HZ57" s="80">
        <f t="shared" si="502"/>
        <v>0</v>
      </c>
      <c r="IA57" s="76"/>
      <c r="IB57" s="84"/>
      <c r="IC57" s="80">
        <f t="shared" si="503"/>
        <v>0</v>
      </c>
      <c r="ID57" s="84"/>
      <c r="IE57" s="85">
        <f t="shared" si="504"/>
        <v>0</v>
      </c>
      <c r="IF57" s="1214" t="s">
        <v>232</v>
      </c>
      <c r="IG57" s="87"/>
    </row>
    <row r="58" spans="1:241" hidden="1" x14ac:dyDescent="0.25">
      <c r="A58" s="63">
        <v>54</v>
      </c>
      <c r="B58" s="64" t="s">
        <v>180</v>
      </c>
      <c r="C58" s="186">
        <v>222433</v>
      </c>
      <c r="D58" s="187">
        <v>932474</v>
      </c>
      <c r="E58" s="67" t="s">
        <v>89</v>
      </c>
      <c r="F58" s="88" t="s">
        <v>233</v>
      </c>
      <c r="G58" s="90">
        <v>1</v>
      </c>
      <c r="H58" s="70">
        <v>0</v>
      </c>
      <c r="I58" s="71">
        <f>(19+15+55+70+37)/5</f>
        <v>39.200000000000003</v>
      </c>
      <c r="J58" s="72">
        <v>15</v>
      </c>
      <c r="K58" s="73">
        <f t="shared" si="375"/>
        <v>300</v>
      </c>
      <c r="L58" s="74">
        <f t="shared" si="376"/>
        <v>300</v>
      </c>
      <c r="M58" s="113">
        <f t="shared" si="377"/>
        <v>5</v>
      </c>
      <c r="N58" s="114">
        <f t="shared" si="378"/>
        <v>13</v>
      </c>
      <c r="O58" s="77">
        <f t="shared" si="379"/>
        <v>0.33333333333333331</v>
      </c>
      <c r="P58" s="78">
        <f t="shared" si="380"/>
        <v>0.8666666666666667</v>
      </c>
      <c r="Q58" s="79"/>
      <c r="R58" s="75">
        <f t="shared" si="381"/>
        <v>200</v>
      </c>
      <c r="S58" s="76">
        <f t="shared" si="382"/>
        <v>2</v>
      </c>
      <c r="T58" s="80">
        <f t="shared" si="383"/>
        <v>0.2</v>
      </c>
      <c r="U58" s="76">
        <f t="shared" si="384"/>
        <v>8</v>
      </c>
      <c r="V58" s="80">
        <f t="shared" si="385"/>
        <v>0.8</v>
      </c>
      <c r="W58" s="76">
        <f t="shared" si="386"/>
        <v>100</v>
      </c>
      <c r="X58" s="76">
        <f t="shared" si="387"/>
        <v>3</v>
      </c>
      <c r="Y58" s="80">
        <f t="shared" si="388"/>
        <v>0.6</v>
      </c>
      <c r="Z58" s="76">
        <f t="shared" si="389"/>
        <v>5</v>
      </c>
      <c r="AA58" s="80">
        <f t="shared" si="390"/>
        <v>1</v>
      </c>
      <c r="AB58" s="76">
        <f t="shared" si="391"/>
        <v>0</v>
      </c>
      <c r="AC58" s="76">
        <f t="shared" si="392"/>
        <v>0</v>
      </c>
      <c r="AD58" s="80">
        <f t="shared" si="393"/>
        <v>0</v>
      </c>
      <c r="AE58" s="76">
        <f t="shared" si="394"/>
        <v>0</v>
      </c>
      <c r="AF58" s="80">
        <f t="shared" si="395"/>
        <v>0</v>
      </c>
      <c r="AG58" s="76">
        <f t="shared" si="396"/>
        <v>0</v>
      </c>
      <c r="AH58" s="76">
        <f t="shared" si="397"/>
        <v>0</v>
      </c>
      <c r="AI58" s="80">
        <f t="shared" si="398"/>
        <v>0</v>
      </c>
      <c r="AJ58" s="76">
        <f t="shared" si="399"/>
        <v>0</v>
      </c>
      <c r="AK58" s="81">
        <f t="shared" si="400"/>
        <v>0</v>
      </c>
      <c r="AL58" s="79"/>
      <c r="AM58" s="75">
        <f t="shared" si="401"/>
        <v>120</v>
      </c>
      <c r="AN58" s="76">
        <f t="shared" si="402"/>
        <v>2</v>
      </c>
      <c r="AO58" s="80">
        <f t="shared" si="403"/>
        <v>0.33333333333333331</v>
      </c>
      <c r="AP58" s="76">
        <f t="shared" si="404"/>
        <v>5</v>
      </c>
      <c r="AQ58" s="77">
        <f t="shared" si="405"/>
        <v>0.83333333333333337</v>
      </c>
      <c r="AR58" s="82">
        <f t="shared" si="406"/>
        <v>40</v>
      </c>
      <c r="AS58" s="76">
        <f t="shared" si="407"/>
        <v>1</v>
      </c>
      <c r="AT58" s="80">
        <f t="shared" si="408"/>
        <v>0.5</v>
      </c>
      <c r="AU58" s="76">
        <f t="shared" si="409"/>
        <v>1</v>
      </c>
      <c r="AV58" s="77">
        <f t="shared" si="410"/>
        <v>0.5</v>
      </c>
      <c r="AW58" s="82">
        <f t="shared" si="411"/>
        <v>0</v>
      </c>
      <c r="AX58" s="76">
        <f t="shared" si="412"/>
        <v>0</v>
      </c>
      <c r="AY58" s="80">
        <f t="shared" si="413"/>
        <v>0</v>
      </c>
      <c r="AZ58" s="76">
        <f t="shared" si="414"/>
        <v>0</v>
      </c>
      <c r="BA58" s="77">
        <f t="shared" si="415"/>
        <v>0</v>
      </c>
      <c r="BB58" s="82">
        <f t="shared" si="416"/>
        <v>0</v>
      </c>
      <c r="BC58" s="76">
        <f t="shared" si="417"/>
        <v>0</v>
      </c>
      <c r="BD58" s="80">
        <f t="shared" si="418"/>
        <v>0</v>
      </c>
      <c r="BE58" s="76">
        <f t="shared" si="419"/>
        <v>0</v>
      </c>
      <c r="BF58" s="77">
        <f t="shared" si="420"/>
        <v>0</v>
      </c>
      <c r="BG58" s="82">
        <f t="shared" si="421"/>
        <v>140</v>
      </c>
      <c r="BH58" s="76">
        <f t="shared" si="422"/>
        <v>2</v>
      </c>
      <c r="BI58" s="80">
        <f t="shared" si="423"/>
        <v>0.2857142857142857</v>
      </c>
      <c r="BJ58" s="76">
        <f t="shared" si="424"/>
        <v>7</v>
      </c>
      <c r="BK58" s="77">
        <f t="shared" si="425"/>
        <v>1</v>
      </c>
      <c r="BL58" s="82">
        <f t="shared" si="426"/>
        <v>0</v>
      </c>
      <c r="BM58" s="76">
        <f t="shared" si="427"/>
        <v>0</v>
      </c>
      <c r="BN58" s="80">
        <f t="shared" si="428"/>
        <v>0</v>
      </c>
      <c r="BO58" s="76">
        <f t="shared" si="429"/>
        <v>0</v>
      </c>
      <c r="BP58" s="77">
        <f t="shared" si="430"/>
        <v>0</v>
      </c>
      <c r="BQ58" s="82">
        <f t="shared" si="431"/>
        <v>0</v>
      </c>
      <c r="BR58" s="76">
        <f t="shared" si="432"/>
        <v>0</v>
      </c>
      <c r="BS58" s="80">
        <f t="shared" si="433"/>
        <v>0</v>
      </c>
      <c r="BT58" s="76">
        <f t="shared" si="434"/>
        <v>0</v>
      </c>
      <c r="BU58" s="77">
        <f t="shared" si="435"/>
        <v>0</v>
      </c>
      <c r="BV58" s="82">
        <f t="shared" si="436"/>
        <v>0</v>
      </c>
      <c r="BW58" s="76">
        <f t="shared" si="437"/>
        <v>0</v>
      </c>
      <c r="BX58" s="80">
        <f t="shared" si="438"/>
        <v>0</v>
      </c>
      <c r="BY58" s="76">
        <f t="shared" si="439"/>
        <v>0</v>
      </c>
      <c r="BZ58" s="81">
        <f t="shared" si="440"/>
        <v>0</v>
      </c>
      <c r="CA58" s="79"/>
      <c r="CB58" s="75">
        <f>3*20</f>
        <v>60</v>
      </c>
      <c r="CC58" s="83">
        <v>1</v>
      </c>
      <c r="CD58" s="80">
        <f t="shared" si="441"/>
        <v>0.33333333333333331</v>
      </c>
      <c r="CE58" s="83">
        <v>2</v>
      </c>
      <c r="CF58" s="80">
        <f t="shared" si="442"/>
        <v>0.66666666666666663</v>
      </c>
      <c r="CG58" s="76">
        <f>3*20</f>
        <v>60</v>
      </c>
      <c r="CH58" s="83">
        <v>1</v>
      </c>
      <c r="CI58" s="80">
        <f t="shared" si="443"/>
        <v>0.33333333333333331</v>
      </c>
      <c r="CJ58" s="83">
        <v>3</v>
      </c>
      <c r="CK58" s="80">
        <f t="shared" si="444"/>
        <v>1</v>
      </c>
      <c r="CL58" s="76"/>
      <c r="CM58" s="84"/>
      <c r="CN58" s="80">
        <f t="shared" si="445"/>
        <v>0</v>
      </c>
      <c r="CO58" s="84"/>
      <c r="CP58" s="80">
        <f t="shared" si="446"/>
        <v>0</v>
      </c>
      <c r="CQ58" s="76"/>
      <c r="CR58" s="84"/>
      <c r="CS58" s="80">
        <f t="shared" si="447"/>
        <v>0</v>
      </c>
      <c r="CT58" s="84"/>
      <c r="CU58" s="81">
        <f t="shared" si="448"/>
        <v>0</v>
      </c>
      <c r="CV58" s="75">
        <f>1*20</f>
        <v>20</v>
      </c>
      <c r="CW58" s="83">
        <v>0</v>
      </c>
      <c r="CX58" s="80">
        <f t="shared" si="449"/>
        <v>0</v>
      </c>
      <c r="CY58" s="83">
        <v>0</v>
      </c>
      <c r="CZ58" s="80">
        <f t="shared" si="450"/>
        <v>0</v>
      </c>
      <c r="DA58" s="76">
        <f>1*20</f>
        <v>20</v>
      </c>
      <c r="DB58" s="83">
        <v>1</v>
      </c>
      <c r="DC58" s="80">
        <f t="shared" si="451"/>
        <v>1</v>
      </c>
      <c r="DD58" s="83">
        <v>1</v>
      </c>
      <c r="DE58" s="80">
        <f t="shared" si="452"/>
        <v>1</v>
      </c>
      <c r="DF58" s="76"/>
      <c r="DG58" s="84"/>
      <c r="DH58" s="80">
        <f t="shared" si="453"/>
        <v>0</v>
      </c>
      <c r="DI58" s="84"/>
      <c r="DJ58" s="80">
        <f t="shared" si="454"/>
        <v>0</v>
      </c>
      <c r="DK58" s="76"/>
      <c r="DL58" s="84"/>
      <c r="DM58" s="80">
        <f t="shared" si="455"/>
        <v>0</v>
      </c>
      <c r="DN58" s="84"/>
      <c r="DO58" s="81">
        <f t="shared" si="456"/>
        <v>0</v>
      </c>
      <c r="DP58" s="75"/>
      <c r="DQ58" s="84"/>
      <c r="DR58" s="80">
        <f t="shared" si="457"/>
        <v>0</v>
      </c>
      <c r="DS58" s="84"/>
      <c r="DT58" s="80">
        <f t="shared" si="458"/>
        <v>0</v>
      </c>
      <c r="DU58" s="76"/>
      <c r="DV58" s="84"/>
      <c r="DW58" s="80">
        <f t="shared" si="459"/>
        <v>0</v>
      </c>
      <c r="DX58" s="84"/>
      <c r="DY58" s="80">
        <f t="shared" si="460"/>
        <v>0</v>
      </c>
      <c r="DZ58" s="76"/>
      <c r="EA58" s="84"/>
      <c r="EB58" s="80">
        <f t="shared" si="461"/>
        <v>0</v>
      </c>
      <c r="EC58" s="84"/>
      <c r="ED58" s="80">
        <f t="shared" si="462"/>
        <v>0</v>
      </c>
      <c r="EE58" s="76"/>
      <c r="EF58" s="84"/>
      <c r="EG58" s="80">
        <f t="shared" si="463"/>
        <v>0</v>
      </c>
      <c r="EH58" s="84"/>
      <c r="EI58" s="81">
        <f t="shared" si="464"/>
        <v>0</v>
      </c>
      <c r="EJ58" s="75"/>
      <c r="EK58" s="84"/>
      <c r="EL58" s="80">
        <f t="shared" si="465"/>
        <v>0</v>
      </c>
      <c r="EM58" s="84"/>
      <c r="EN58" s="80">
        <f t="shared" si="466"/>
        <v>0</v>
      </c>
      <c r="EO58" s="76"/>
      <c r="EP58" s="84"/>
      <c r="EQ58" s="80">
        <f t="shared" si="467"/>
        <v>0</v>
      </c>
      <c r="ER58" s="84"/>
      <c r="ES58" s="80">
        <f t="shared" si="468"/>
        <v>0</v>
      </c>
      <c r="ET58" s="76"/>
      <c r="EU58" s="84"/>
      <c r="EV58" s="80">
        <f t="shared" si="469"/>
        <v>0</v>
      </c>
      <c r="EW58" s="84"/>
      <c r="EX58" s="80">
        <f t="shared" si="470"/>
        <v>0</v>
      </c>
      <c r="EY58" s="76"/>
      <c r="EZ58" s="84"/>
      <c r="FA58" s="80">
        <f t="shared" si="471"/>
        <v>0</v>
      </c>
      <c r="FB58" s="84"/>
      <c r="FC58" s="81">
        <f t="shared" si="472"/>
        <v>0</v>
      </c>
      <c r="FD58" s="75">
        <f t="shared" ref="FD58:FD105" si="507">6*20</f>
        <v>120</v>
      </c>
      <c r="FE58" s="83">
        <v>1</v>
      </c>
      <c r="FF58" s="80">
        <f t="shared" si="473"/>
        <v>0.16666666666666666</v>
      </c>
      <c r="FG58" s="83">
        <v>6</v>
      </c>
      <c r="FH58" s="80">
        <f t="shared" si="474"/>
        <v>1</v>
      </c>
      <c r="FI58" s="76">
        <f>1*20</f>
        <v>20</v>
      </c>
      <c r="FJ58" s="83">
        <v>1</v>
      </c>
      <c r="FK58" s="80">
        <f t="shared" si="475"/>
        <v>1</v>
      </c>
      <c r="FL58" s="83">
        <v>1</v>
      </c>
      <c r="FM58" s="80">
        <f t="shared" si="476"/>
        <v>1</v>
      </c>
      <c r="FN58" s="76"/>
      <c r="FO58" s="84"/>
      <c r="FP58" s="80">
        <f t="shared" si="477"/>
        <v>0</v>
      </c>
      <c r="FQ58" s="84"/>
      <c r="FR58" s="80">
        <f t="shared" si="478"/>
        <v>0</v>
      </c>
      <c r="FS58" s="76"/>
      <c r="FT58" s="84"/>
      <c r="FU58" s="80">
        <f t="shared" si="479"/>
        <v>0</v>
      </c>
      <c r="FV58" s="84"/>
      <c r="FW58" s="81">
        <f t="shared" si="480"/>
        <v>0</v>
      </c>
      <c r="FX58" s="75"/>
      <c r="FY58" s="84"/>
      <c r="FZ58" s="80">
        <f t="shared" si="481"/>
        <v>0</v>
      </c>
      <c r="GA58" s="84"/>
      <c r="GB58" s="80">
        <f t="shared" si="482"/>
        <v>0</v>
      </c>
      <c r="GC58" s="76"/>
      <c r="GD58" s="84"/>
      <c r="GE58" s="80">
        <f t="shared" si="483"/>
        <v>0</v>
      </c>
      <c r="GF58" s="84"/>
      <c r="GG58" s="80">
        <f t="shared" si="484"/>
        <v>0</v>
      </c>
      <c r="GH58" s="76"/>
      <c r="GI58" s="84"/>
      <c r="GJ58" s="80">
        <f t="shared" si="485"/>
        <v>0</v>
      </c>
      <c r="GK58" s="84"/>
      <c r="GL58" s="80">
        <f t="shared" si="486"/>
        <v>0</v>
      </c>
      <c r="GM58" s="76"/>
      <c r="GN58" s="84"/>
      <c r="GO58" s="80">
        <f t="shared" si="487"/>
        <v>0</v>
      </c>
      <c r="GP58" s="84"/>
      <c r="GQ58" s="81">
        <f t="shared" si="488"/>
        <v>0</v>
      </c>
      <c r="GR58" s="75"/>
      <c r="GS58" s="84"/>
      <c r="GT58" s="80">
        <f t="shared" si="489"/>
        <v>0</v>
      </c>
      <c r="GU58" s="84"/>
      <c r="GV58" s="80">
        <f t="shared" si="490"/>
        <v>0</v>
      </c>
      <c r="GW58" s="76"/>
      <c r="GX58" s="84"/>
      <c r="GY58" s="80">
        <f t="shared" si="491"/>
        <v>0</v>
      </c>
      <c r="GZ58" s="84"/>
      <c r="HA58" s="77">
        <f t="shared" si="492"/>
        <v>0</v>
      </c>
      <c r="HB58" s="82"/>
      <c r="HC58" s="84"/>
      <c r="HD58" s="80">
        <f t="shared" si="493"/>
        <v>0</v>
      </c>
      <c r="HE58" s="84"/>
      <c r="HF58" s="80">
        <f t="shared" si="494"/>
        <v>0</v>
      </c>
      <c r="HG58" s="76"/>
      <c r="HH58" s="84"/>
      <c r="HI58" s="80">
        <f t="shared" si="495"/>
        <v>0</v>
      </c>
      <c r="HJ58" s="84"/>
      <c r="HK58" s="81">
        <f t="shared" si="496"/>
        <v>0</v>
      </c>
      <c r="HL58" s="75"/>
      <c r="HM58" s="84"/>
      <c r="HN58" s="80">
        <f t="shared" si="497"/>
        <v>0</v>
      </c>
      <c r="HO58" s="84"/>
      <c r="HP58" s="80">
        <f t="shared" si="498"/>
        <v>0</v>
      </c>
      <c r="HQ58" s="76"/>
      <c r="HR58" s="84"/>
      <c r="HS58" s="80">
        <f t="shared" si="499"/>
        <v>0</v>
      </c>
      <c r="HT58" s="84"/>
      <c r="HU58" s="80">
        <f t="shared" si="500"/>
        <v>0</v>
      </c>
      <c r="HV58" s="76"/>
      <c r="HW58" s="84"/>
      <c r="HX58" s="80">
        <f t="shared" si="501"/>
        <v>0</v>
      </c>
      <c r="HY58" s="84"/>
      <c r="HZ58" s="80">
        <f t="shared" si="502"/>
        <v>0</v>
      </c>
      <c r="IA58" s="76"/>
      <c r="IB58" s="84"/>
      <c r="IC58" s="80">
        <f t="shared" si="503"/>
        <v>0</v>
      </c>
      <c r="ID58" s="84"/>
      <c r="IE58" s="85">
        <f t="shared" si="504"/>
        <v>0</v>
      </c>
      <c r="IF58" s="1214" t="s">
        <v>234</v>
      </c>
      <c r="IG58" s="87"/>
    </row>
    <row r="59" spans="1:241" hidden="1" x14ac:dyDescent="0.25">
      <c r="A59" s="63">
        <v>55</v>
      </c>
      <c r="B59" s="64"/>
      <c r="C59" s="1244" t="s">
        <v>192</v>
      </c>
      <c r="D59" s="1245"/>
      <c r="E59" s="188"/>
      <c r="F59" s="189"/>
      <c r="G59" s="190"/>
      <c r="H59" s="70"/>
      <c r="I59" s="191"/>
      <c r="J59" s="192"/>
      <c r="K59" s="193"/>
      <c r="L59" s="194"/>
      <c r="M59" s="75"/>
      <c r="N59" s="76"/>
      <c r="O59" s="77"/>
      <c r="P59" s="78"/>
      <c r="Q59" s="79"/>
      <c r="R59" s="152"/>
      <c r="S59" s="122"/>
      <c r="T59" s="80"/>
      <c r="U59" s="122"/>
      <c r="V59" s="80"/>
      <c r="W59" s="122"/>
      <c r="X59" s="122"/>
      <c r="Y59" s="80"/>
      <c r="Z59" s="122"/>
      <c r="AA59" s="80"/>
      <c r="AB59" s="122"/>
      <c r="AC59" s="122"/>
      <c r="AD59" s="80"/>
      <c r="AE59" s="122"/>
      <c r="AF59" s="80"/>
      <c r="AG59" s="122"/>
      <c r="AH59" s="122"/>
      <c r="AI59" s="80"/>
      <c r="AJ59" s="122"/>
      <c r="AK59" s="81"/>
      <c r="AL59" s="79"/>
      <c r="AM59" s="152"/>
      <c r="AN59" s="122"/>
      <c r="AO59" s="80"/>
      <c r="AP59" s="122"/>
      <c r="AQ59" s="77"/>
      <c r="AR59" s="195"/>
      <c r="AS59" s="122"/>
      <c r="AT59" s="80"/>
      <c r="AU59" s="122"/>
      <c r="AV59" s="77"/>
      <c r="AW59" s="195"/>
      <c r="AX59" s="122"/>
      <c r="AY59" s="80"/>
      <c r="AZ59" s="122"/>
      <c r="BA59" s="77"/>
      <c r="BB59" s="195"/>
      <c r="BC59" s="122"/>
      <c r="BD59" s="80"/>
      <c r="BE59" s="122"/>
      <c r="BF59" s="77"/>
      <c r="BG59" s="195"/>
      <c r="BH59" s="122"/>
      <c r="BI59" s="80"/>
      <c r="BJ59" s="122"/>
      <c r="BK59" s="77"/>
      <c r="BL59" s="195"/>
      <c r="BM59" s="122"/>
      <c r="BN59" s="80"/>
      <c r="BO59" s="122"/>
      <c r="BP59" s="77"/>
      <c r="BQ59" s="195"/>
      <c r="BR59" s="122"/>
      <c r="BS59" s="80"/>
      <c r="BT59" s="122"/>
      <c r="BU59" s="77"/>
      <c r="BV59" s="195"/>
      <c r="BW59" s="122"/>
      <c r="BX59" s="80"/>
      <c r="BY59" s="122"/>
      <c r="BZ59" s="81"/>
      <c r="CA59" s="79"/>
      <c r="CB59" s="152"/>
      <c r="CC59" s="84"/>
      <c r="CD59" s="80"/>
      <c r="CE59" s="84"/>
      <c r="CF59" s="80"/>
      <c r="CG59" s="122"/>
      <c r="CH59" s="84"/>
      <c r="CI59" s="80"/>
      <c r="CJ59" s="84"/>
      <c r="CK59" s="80"/>
      <c r="CL59" s="122"/>
      <c r="CM59" s="84"/>
      <c r="CN59" s="80"/>
      <c r="CO59" s="84"/>
      <c r="CP59" s="80"/>
      <c r="CQ59" s="122"/>
      <c r="CR59" s="84"/>
      <c r="CS59" s="80"/>
      <c r="CT59" s="84"/>
      <c r="CU59" s="81"/>
      <c r="CV59" s="152"/>
      <c r="CW59" s="84"/>
      <c r="CX59" s="80"/>
      <c r="CY59" s="84"/>
      <c r="CZ59" s="80"/>
      <c r="DA59" s="122"/>
      <c r="DB59" s="84"/>
      <c r="DC59" s="80"/>
      <c r="DD59" s="84"/>
      <c r="DE59" s="80"/>
      <c r="DF59" s="122"/>
      <c r="DG59" s="84"/>
      <c r="DH59" s="80"/>
      <c r="DI59" s="84"/>
      <c r="DJ59" s="80"/>
      <c r="DK59" s="122"/>
      <c r="DL59" s="84"/>
      <c r="DM59" s="80"/>
      <c r="DN59" s="84"/>
      <c r="DO59" s="81"/>
      <c r="DP59" s="152"/>
      <c r="DQ59" s="84"/>
      <c r="DR59" s="80"/>
      <c r="DS59" s="84"/>
      <c r="DT59" s="80"/>
      <c r="DU59" s="122"/>
      <c r="DV59" s="84"/>
      <c r="DW59" s="80"/>
      <c r="DX59" s="84"/>
      <c r="DY59" s="80"/>
      <c r="DZ59" s="122"/>
      <c r="EA59" s="84"/>
      <c r="EB59" s="80"/>
      <c r="EC59" s="84"/>
      <c r="ED59" s="80"/>
      <c r="EE59" s="122"/>
      <c r="EF59" s="84"/>
      <c r="EG59" s="80"/>
      <c r="EH59" s="84"/>
      <c r="EI59" s="81"/>
      <c r="EJ59" s="152"/>
      <c r="EK59" s="84"/>
      <c r="EL59" s="80"/>
      <c r="EM59" s="84"/>
      <c r="EN59" s="80"/>
      <c r="EO59" s="122"/>
      <c r="EP59" s="84"/>
      <c r="EQ59" s="80"/>
      <c r="ER59" s="84"/>
      <c r="ES59" s="80"/>
      <c r="ET59" s="122"/>
      <c r="EU59" s="84"/>
      <c r="EV59" s="80"/>
      <c r="EW59" s="84"/>
      <c r="EX59" s="80"/>
      <c r="EY59" s="122"/>
      <c r="EZ59" s="84"/>
      <c r="FA59" s="80"/>
      <c r="FB59" s="84"/>
      <c r="FC59" s="81"/>
      <c r="FD59" s="152"/>
      <c r="FE59" s="84"/>
      <c r="FF59" s="80"/>
      <c r="FG59" s="84"/>
      <c r="FH59" s="80"/>
      <c r="FI59" s="122"/>
      <c r="FJ59" s="84"/>
      <c r="FK59" s="80"/>
      <c r="FL59" s="84"/>
      <c r="FM59" s="80"/>
      <c r="FN59" s="122"/>
      <c r="FO59" s="84"/>
      <c r="FP59" s="80"/>
      <c r="FQ59" s="84"/>
      <c r="FR59" s="80"/>
      <c r="FS59" s="122"/>
      <c r="FT59" s="84"/>
      <c r="FU59" s="80"/>
      <c r="FV59" s="84"/>
      <c r="FW59" s="81"/>
      <c r="FX59" s="152"/>
      <c r="FY59" s="84"/>
      <c r="FZ59" s="80"/>
      <c r="GA59" s="84"/>
      <c r="GB59" s="80"/>
      <c r="GC59" s="122"/>
      <c r="GD59" s="84"/>
      <c r="GE59" s="80"/>
      <c r="GF59" s="84"/>
      <c r="GG59" s="80"/>
      <c r="GH59" s="122"/>
      <c r="GI59" s="84"/>
      <c r="GJ59" s="80"/>
      <c r="GK59" s="84"/>
      <c r="GL59" s="80"/>
      <c r="GM59" s="122"/>
      <c r="GN59" s="84"/>
      <c r="GO59" s="80"/>
      <c r="GP59" s="84"/>
      <c r="GQ59" s="81"/>
      <c r="GR59" s="152"/>
      <c r="GS59" s="84"/>
      <c r="GT59" s="80"/>
      <c r="GU59" s="84"/>
      <c r="GV59" s="80"/>
      <c r="GW59" s="122"/>
      <c r="GX59" s="84"/>
      <c r="GY59" s="80"/>
      <c r="GZ59" s="84"/>
      <c r="HA59" s="77"/>
      <c r="HB59" s="195"/>
      <c r="HC59" s="84"/>
      <c r="HD59" s="80"/>
      <c r="HE59" s="84"/>
      <c r="HF59" s="80"/>
      <c r="HG59" s="122"/>
      <c r="HH59" s="84"/>
      <c r="HI59" s="80"/>
      <c r="HJ59" s="84"/>
      <c r="HK59" s="81"/>
      <c r="HL59" s="152"/>
      <c r="HM59" s="84"/>
      <c r="HN59" s="80"/>
      <c r="HO59" s="84"/>
      <c r="HP59" s="80"/>
      <c r="HQ59" s="122"/>
      <c r="HR59" s="84"/>
      <c r="HS59" s="80"/>
      <c r="HT59" s="84"/>
      <c r="HU59" s="80"/>
      <c r="HV59" s="122"/>
      <c r="HW59" s="84"/>
      <c r="HX59" s="80"/>
      <c r="HY59" s="84"/>
      <c r="HZ59" s="80"/>
      <c r="IA59" s="122"/>
      <c r="IB59" s="84"/>
      <c r="IC59" s="80"/>
      <c r="ID59" s="84"/>
      <c r="IE59" s="85"/>
      <c r="IF59" s="1220"/>
      <c r="IG59" s="87"/>
    </row>
    <row r="60" spans="1:241" ht="38.25" hidden="1" x14ac:dyDescent="0.25">
      <c r="A60" s="63">
        <v>56</v>
      </c>
      <c r="B60" s="64" t="s">
        <v>235</v>
      </c>
      <c r="C60" s="196">
        <v>214083</v>
      </c>
      <c r="D60" s="197">
        <v>932695</v>
      </c>
      <c r="E60" s="180" t="s">
        <v>236</v>
      </c>
      <c r="F60" s="88" t="s">
        <v>194</v>
      </c>
      <c r="G60" s="89">
        <v>6</v>
      </c>
      <c r="H60" s="70">
        <v>0.5</v>
      </c>
      <c r="I60" s="71">
        <f>(85+12+80+30+15)/5</f>
        <v>44.4</v>
      </c>
      <c r="J60" s="72">
        <v>42</v>
      </c>
      <c r="K60" s="73">
        <f t="shared" ref="K60:K71" si="508">J60*20</f>
        <v>840</v>
      </c>
      <c r="L60" s="74">
        <f t="shared" ref="L60:L71" si="509">SUM(R60+W60+AB60+AG60)</f>
        <v>840</v>
      </c>
      <c r="M60" s="75">
        <f t="shared" ref="M60:M71" si="510">S60+X60+AC60+AH60</f>
        <v>0</v>
      </c>
      <c r="N60" s="76">
        <f t="shared" ref="N60:N71" si="511">U60+Z60+AE60+AJ60</f>
        <v>22</v>
      </c>
      <c r="O60" s="77">
        <f t="shared" ref="O60:O71" si="512">IF(J60=0,0,M60/J60)</f>
        <v>0</v>
      </c>
      <c r="P60" s="78">
        <f t="shared" ref="P60:P71" si="513">IF(J60=0,0,N60/J60)</f>
        <v>0.52380952380952384</v>
      </c>
      <c r="Q60" s="79"/>
      <c r="R60" s="75">
        <f t="shared" ref="R60:R71" si="514">CB60+CV60+DP60+EJ60+FD60+FX60+GR60+HL60</f>
        <v>540</v>
      </c>
      <c r="S60" s="76">
        <f t="shared" ref="S60:S71" si="515">CC60+CW60+DQ60+EK60+FE60+FY60+GS60+HM60</f>
        <v>0</v>
      </c>
      <c r="T60" s="80">
        <f t="shared" ref="T60:T71" si="516">IF(R60=0,0,S60/(R60/20))</f>
        <v>0</v>
      </c>
      <c r="U60" s="76">
        <f t="shared" ref="U60:U71" si="517">CE60+CY60+DS60+EM60+FG60+GA60+GU60+HO60</f>
        <v>12</v>
      </c>
      <c r="V60" s="80">
        <f t="shared" ref="V60:V71" si="518">IF(R60=0,0,U60/(R60/20))</f>
        <v>0.44444444444444442</v>
      </c>
      <c r="W60" s="76">
        <f t="shared" ref="W60:W71" si="519">CG60+DA60+DU60+EO60+FI60+GC60+GW60+HQ60</f>
        <v>280</v>
      </c>
      <c r="X60" s="76">
        <f t="shared" ref="X60:X71" si="520">CH60+DB60+DV60+EP60+FJ60+GD60+GX60+HR60</f>
        <v>0</v>
      </c>
      <c r="Y60" s="80">
        <f t="shared" ref="Y60:Y71" si="521">IF(W60=0,0,X60/(W60/20))</f>
        <v>0</v>
      </c>
      <c r="Z60" s="76">
        <f t="shared" ref="Z60:Z71" si="522">CJ60+DD60+DX60+ER60+FL60+GF60+GZ60+HT60</f>
        <v>9</v>
      </c>
      <c r="AA60" s="80">
        <f t="shared" ref="AA60:AA71" si="523">IF(W60=0,0,Z60/(W60/20))</f>
        <v>0.6428571428571429</v>
      </c>
      <c r="AB60" s="76">
        <f t="shared" ref="AB60:AB71" si="524">CL60+DF60+DZ60+ET60+FN60+GH60+HB60+HV60</f>
        <v>20</v>
      </c>
      <c r="AC60" s="76">
        <f t="shared" ref="AC60:AC71" si="525">CM60+DG60+EA60+EU60+FO60+GI60+HC60+HW60</f>
        <v>0</v>
      </c>
      <c r="AD60" s="80">
        <f t="shared" ref="AD60:AD71" si="526">IF(AB60=0,0,AC60/(AB60/20))</f>
        <v>0</v>
      </c>
      <c r="AE60" s="76">
        <f t="shared" ref="AE60:AE71" si="527">CO60+DI60+EC60+EW60+FQ60+GK60+HE60+HY60</f>
        <v>1</v>
      </c>
      <c r="AF60" s="80">
        <f t="shared" ref="AF60:AF71" si="528">IF(AB60=0,0,AE60/(AB60/20))</f>
        <v>1</v>
      </c>
      <c r="AG60" s="76">
        <f t="shared" ref="AG60:AG71" si="529">CQ60+DK60+EE60+EY60+FS60+GM60+HG60+IA60</f>
        <v>0</v>
      </c>
      <c r="AH60" s="76">
        <f t="shared" ref="AH60:AH71" si="530">CR60+DL60+EF60+EZ60+FT60+GN60+HH60+IB60</f>
        <v>0</v>
      </c>
      <c r="AI60" s="80">
        <f t="shared" ref="AI60:AI71" si="531">IF(AG60=0,0,AH60/(AG60/20))</f>
        <v>0</v>
      </c>
      <c r="AJ60" s="76">
        <f t="shared" ref="AJ60:AJ71" si="532">CT60+DN60+EH60+FB60+FV60+GP60+HJ60+ID60</f>
        <v>0</v>
      </c>
      <c r="AK60" s="81">
        <f t="shared" ref="AK60:AK71" si="533">IF(AG60=0,0,AJ60/(AG60/20))</f>
        <v>0</v>
      </c>
      <c r="AL60" s="79"/>
      <c r="AM60" s="75">
        <f t="shared" ref="AM60:AM71" si="534">CB60+CG60+CL60+CQ60</f>
        <v>480</v>
      </c>
      <c r="AN60" s="76">
        <f t="shared" ref="AN60:AN71" si="535">CC60+CH60+CM60+CR60</f>
        <v>0</v>
      </c>
      <c r="AO60" s="80">
        <f t="shared" ref="AO60:AO71" si="536">IF(AM60=0,0,AN60/(AM60/20))</f>
        <v>0</v>
      </c>
      <c r="AP60" s="76">
        <f t="shared" ref="AP60:AP71" si="537">CE60+CJ60+CO60+CT60</f>
        <v>11</v>
      </c>
      <c r="AQ60" s="77">
        <f t="shared" ref="AQ60:AQ71" si="538">IF(AM60=0,0,AP60/(AM60/20))</f>
        <v>0.45833333333333331</v>
      </c>
      <c r="AR60" s="82">
        <f t="shared" ref="AR60:AR71" si="539">CV60+DA60+DF60+DK60</f>
        <v>340</v>
      </c>
      <c r="AS60" s="76">
        <f t="shared" ref="AS60:AS71" si="540">CW60+DB60+DG60+DL60</f>
        <v>0</v>
      </c>
      <c r="AT60" s="80">
        <f t="shared" ref="AT60:AT71" si="541">IF(AR60=0,0,AS60/(AR60/20))</f>
        <v>0</v>
      </c>
      <c r="AU60" s="76">
        <f t="shared" ref="AU60:AU71" si="542">CY60+DD60+DI60+DN60</f>
        <v>10</v>
      </c>
      <c r="AV60" s="77">
        <f t="shared" ref="AV60:AV71" si="543">IF(AR60=0,0,AU60/(AR60/20))</f>
        <v>0.58823529411764708</v>
      </c>
      <c r="AW60" s="82">
        <f t="shared" ref="AW60:AW71" si="544">DP60+DU60+DZ60+EE60</f>
        <v>0</v>
      </c>
      <c r="AX60" s="76">
        <f t="shared" ref="AX60:AX71" si="545">DQ60+DV60+EA60+EF60</f>
        <v>0</v>
      </c>
      <c r="AY60" s="80">
        <f t="shared" ref="AY60:AY71" si="546">IF(AW60=0,0,AX60/(AW60/20))</f>
        <v>0</v>
      </c>
      <c r="AZ60" s="76">
        <f t="shared" ref="AZ60:AZ71" si="547">DS60+DX60+EC60+EH60</f>
        <v>0</v>
      </c>
      <c r="BA60" s="77">
        <f t="shared" ref="BA60:BA71" si="548">IF(AW60=0,0,AZ60/(AW60/20))</f>
        <v>0</v>
      </c>
      <c r="BB60" s="82">
        <f t="shared" ref="BB60:BB71" si="549">EJ60+EO60+ET60+EY60</f>
        <v>20</v>
      </c>
      <c r="BC60" s="76">
        <f t="shared" ref="BC60:BC71" si="550">EK60+EP60+EU60+EZ60</f>
        <v>0</v>
      </c>
      <c r="BD60" s="80">
        <f t="shared" ref="BD60:BD71" si="551">IF(BB60=0,0,BC60/(BB60/20))</f>
        <v>0</v>
      </c>
      <c r="BE60" s="76">
        <f t="shared" ref="BE60:BE71" si="552">EM60+ER60+EW60+FB60</f>
        <v>1</v>
      </c>
      <c r="BF60" s="77">
        <f t="shared" ref="BF60:BF71" si="553">IF(BB60=0,0,BE60/(BB60/20))</f>
        <v>1</v>
      </c>
      <c r="BG60" s="82">
        <f t="shared" ref="BG60:BG71" si="554">FD60+FI60+FN60+FS60</f>
        <v>0</v>
      </c>
      <c r="BH60" s="76">
        <f t="shared" ref="BH60:BH71" si="555">FE60+FJ60+FO60+FT60</f>
        <v>0</v>
      </c>
      <c r="BI60" s="80">
        <f t="shared" ref="BI60:BI71" si="556">IF(BG60=0,0,BH60/(BG60/20))</f>
        <v>0</v>
      </c>
      <c r="BJ60" s="76">
        <f t="shared" ref="BJ60:BJ71" si="557">FG60+FL60+FQ60+FV60</f>
        <v>0</v>
      </c>
      <c r="BK60" s="77">
        <f t="shared" ref="BK60:BK71" si="558">IF(BG60=0,0,BJ60/(BG60/20))</f>
        <v>0</v>
      </c>
      <c r="BL60" s="82">
        <f t="shared" ref="BL60:BL71" si="559">FX60+GC60+GH60+GM60</f>
        <v>0</v>
      </c>
      <c r="BM60" s="76">
        <f t="shared" ref="BM60:BM71" si="560">FY60+GD60+GI60+GN60</f>
        <v>0</v>
      </c>
      <c r="BN60" s="80">
        <f t="shared" ref="BN60:BN71" si="561">IF(BL60=0,0,BM60/(BL60/20))</f>
        <v>0</v>
      </c>
      <c r="BO60" s="76">
        <f t="shared" ref="BO60:BO71" si="562">GA60+GF60+GK60+GP60</f>
        <v>0</v>
      </c>
      <c r="BP60" s="77">
        <f t="shared" ref="BP60:BP71" si="563">IF(BL60=0,0,BO60/(BL60/20))</f>
        <v>0</v>
      </c>
      <c r="BQ60" s="82">
        <f t="shared" ref="BQ60:BQ71" si="564">GR60+GW60+HB60+HG60</f>
        <v>0</v>
      </c>
      <c r="BR60" s="76">
        <f t="shared" ref="BR60:BR71" si="565">GS60+GX60+HC60+HH60</f>
        <v>0</v>
      </c>
      <c r="BS60" s="80">
        <f t="shared" ref="BS60:BS71" si="566">IF(BQ60=0,0,BR60/(BQ60/20))</f>
        <v>0</v>
      </c>
      <c r="BT60" s="76">
        <f t="shared" ref="BT60:BT71" si="567">GU60+GZ60+HE60+HJ60</f>
        <v>0</v>
      </c>
      <c r="BU60" s="77">
        <f t="shared" ref="BU60:BU71" si="568">IF(BQ60=0,0,BT60/(BQ60/20))</f>
        <v>0</v>
      </c>
      <c r="BV60" s="82">
        <f t="shared" ref="BV60:BV71" si="569">HL60+HQ60+HV60+IA60</f>
        <v>0</v>
      </c>
      <c r="BW60" s="76">
        <f t="shared" ref="BW60:BW71" si="570">HM60+HR60+HW60+IB60</f>
        <v>0</v>
      </c>
      <c r="BX60" s="80">
        <f t="shared" ref="BX60:BX71" si="571">IF(BV60=0,0,BW60/(BV60/20))</f>
        <v>0</v>
      </c>
      <c r="BY60" s="76">
        <f t="shared" ref="BY60:BY71" si="572">HO60+HT60+HY60+ID60</f>
        <v>0</v>
      </c>
      <c r="BZ60" s="81">
        <f t="shared" ref="BZ60:BZ71" si="573">IF(BV60=0,0,BY60/(BV60/20))</f>
        <v>0</v>
      </c>
      <c r="CA60" s="79"/>
      <c r="CB60" s="75">
        <f>14*20</f>
        <v>280</v>
      </c>
      <c r="CC60" s="83">
        <v>0</v>
      </c>
      <c r="CD60" s="80">
        <f t="shared" ref="CD60:CD71" si="574">IF(CB60=0,0,CC60/(CB60/20))</f>
        <v>0</v>
      </c>
      <c r="CE60" s="83">
        <v>5</v>
      </c>
      <c r="CF60" s="80">
        <f t="shared" ref="CF60:CF71" si="575">IF(CB60=0,0,CE60/(CB60/20))</f>
        <v>0.35714285714285715</v>
      </c>
      <c r="CG60" s="76">
        <f>9*20</f>
        <v>180</v>
      </c>
      <c r="CH60" s="83">
        <v>0</v>
      </c>
      <c r="CI60" s="80">
        <f t="shared" ref="CI60:CI71" si="576">IF(CG60=0,0,CH60/(CG60/20))</f>
        <v>0</v>
      </c>
      <c r="CJ60" s="83">
        <v>5</v>
      </c>
      <c r="CK60" s="80">
        <f t="shared" ref="CK60:CK71" si="577">IF(CG60=0,0,CJ60/(CG60/20))</f>
        <v>0.55555555555555558</v>
      </c>
      <c r="CL60" s="76">
        <f>1*20</f>
        <v>20</v>
      </c>
      <c r="CM60" s="83">
        <v>0</v>
      </c>
      <c r="CN60" s="80">
        <f t="shared" ref="CN60:CN71" si="578">IF(CL60=0,0,CM60/(CL60/20))</f>
        <v>0</v>
      </c>
      <c r="CO60" s="83">
        <v>1</v>
      </c>
      <c r="CP60" s="80">
        <f t="shared" ref="CP60:CP71" si="579">IF(CL60=0,0,CO60/(CL60/20))</f>
        <v>1</v>
      </c>
      <c r="CQ60" s="76"/>
      <c r="CR60" s="84"/>
      <c r="CS60" s="80">
        <f t="shared" ref="CS60:CS71" si="580">IF(CQ60=0,0,CR60/(CQ60/20))</f>
        <v>0</v>
      </c>
      <c r="CT60" s="84"/>
      <c r="CU60" s="81">
        <f t="shared" ref="CU60:CU71" si="581">IF(CQ60=0,0,CT60/(CQ60/20))</f>
        <v>0</v>
      </c>
      <c r="CV60" s="75">
        <f t="shared" si="239"/>
        <v>260</v>
      </c>
      <c r="CW60" s="83">
        <v>0</v>
      </c>
      <c r="CX60" s="80">
        <f t="shared" ref="CX60:CX71" si="582">IF(CV60=0,0,CW60/(CV60/20))</f>
        <v>0</v>
      </c>
      <c r="CY60" s="83">
        <v>7</v>
      </c>
      <c r="CZ60" s="80">
        <f t="shared" ref="CZ60:CZ71" si="583">IF(CV60=0,0,CY60/(CV60/20))</f>
        <v>0.53846153846153844</v>
      </c>
      <c r="DA60" s="76">
        <f>4*20</f>
        <v>80</v>
      </c>
      <c r="DB60" s="83">
        <v>0</v>
      </c>
      <c r="DC60" s="80">
        <f t="shared" ref="DC60:DC71" si="584">IF(DA60=0,0,DB60/(DA60/20))</f>
        <v>0</v>
      </c>
      <c r="DD60" s="83">
        <v>3</v>
      </c>
      <c r="DE60" s="80">
        <f t="shared" ref="DE60:DE71" si="585">IF(DA60=0,0,DD60/(DA60/20))</f>
        <v>0.75</v>
      </c>
      <c r="DF60" s="76"/>
      <c r="DG60" s="84"/>
      <c r="DH60" s="80">
        <f t="shared" ref="DH60:DH71" si="586">IF(DF60=0,0,DG60/(DF60/20))</f>
        <v>0</v>
      </c>
      <c r="DI60" s="84"/>
      <c r="DJ60" s="80">
        <f t="shared" ref="DJ60:DJ71" si="587">IF(DF60=0,0,DI60/(DF60/20))</f>
        <v>0</v>
      </c>
      <c r="DK60" s="76"/>
      <c r="DL60" s="84"/>
      <c r="DM60" s="80">
        <f t="shared" ref="DM60:DM71" si="588">IF(DK60=0,0,DL60/(DK60/20))</f>
        <v>0</v>
      </c>
      <c r="DN60" s="84"/>
      <c r="DO60" s="81">
        <f t="shared" ref="DO60:DO71" si="589">IF(DK60=0,0,DN60/(DK60/20))</f>
        <v>0</v>
      </c>
      <c r="DP60" s="75"/>
      <c r="DQ60" s="84"/>
      <c r="DR60" s="80">
        <f t="shared" ref="DR60:DR71" si="590">IF(DP60=0,0,DQ60/(DP60/20))</f>
        <v>0</v>
      </c>
      <c r="DS60" s="84"/>
      <c r="DT60" s="80">
        <f t="shared" ref="DT60:DT71" si="591">IF(DP60=0,0,DS60/(DP60/20))</f>
        <v>0</v>
      </c>
      <c r="DU60" s="76"/>
      <c r="DV60" s="84"/>
      <c r="DW60" s="80">
        <f t="shared" ref="DW60:DW71" si="592">IF(DU60=0,0,DV60/(DU60/20))</f>
        <v>0</v>
      </c>
      <c r="DX60" s="84"/>
      <c r="DY60" s="80">
        <f t="shared" ref="DY60:DY71" si="593">IF(DU60=0,0,DX60/(DU60/20))</f>
        <v>0</v>
      </c>
      <c r="DZ60" s="76"/>
      <c r="EA60" s="84"/>
      <c r="EB60" s="80">
        <f t="shared" ref="EB60:EB71" si="594">IF(DZ60=0,0,EA60/(DZ60/20))</f>
        <v>0</v>
      </c>
      <c r="EC60" s="84"/>
      <c r="ED60" s="80">
        <f t="shared" ref="ED60:ED71" si="595">IF(DZ60=0,0,EC60/(DZ60/20))</f>
        <v>0</v>
      </c>
      <c r="EE60" s="76"/>
      <c r="EF60" s="84"/>
      <c r="EG60" s="80">
        <f t="shared" ref="EG60:EG71" si="596">IF(EE60=0,0,EF60/(EE60/20))</f>
        <v>0</v>
      </c>
      <c r="EH60" s="84"/>
      <c r="EI60" s="81">
        <f t="shared" ref="EI60:EI71" si="597">IF(EE60=0,0,EH60/(EE60/20))</f>
        <v>0</v>
      </c>
      <c r="EJ60" s="75"/>
      <c r="EK60" s="84"/>
      <c r="EL60" s="80">
        <f t="shared" ref="EL60:EL71" si="598">IF(EJ60=0,0,EK60/(EJ60/20))</f>
        <v>0</v>
      </c>
      <c r="EM60" s="84"/>
      <c r="EN60" s="80">
        <f t="shared" ref="EN60:EN71" si="599">IF(EJ60=0,0,EM60/(EJ60/20))</f>
        <v>0</v>
      </c>
      <c r="EO60" s="76">
        <f>1*20</f>
        <v>20</v>
      </c>
      <c r="EP60" s="83">
        <v>0</v>
      </c>
      <c r="EQ60" s="80">
        <f t="shared" ref="EQ60:EQ71" si="600">IF(EO60=0,0,EP60/(EO60/20))</f>
        <v>0</v>
      </c>
      <c r="ER60" s="83">
        <v>1</v>
      </c>
      <c r="ES60" s="80">
        <f t="shared" ref="ES60:ES71" si="601">IF(EO60=0,0,ER60/(EO60/20))</f>
        <v>1</v>
      </c>
      <c r="ET60" s="76"/>
      <c r="EU60" s="84"/>
      <c r="EV60" s="80">
        <f t="shared" ref="EV60:EV71" si="602">IF(ET60=0,0,EU60/(ET60/20))</f>
        <v>0</v>
      </c>
      <c r="EW60" s="84"/>
      <c r="EX60" s="80">
        <f t="shared" ref="EX60:EX71" si="603">IF(ET60=0,0,EW60/(ET60/20))</f>
        <v>0</v>
      </c>
      <c r="EY60" s="76"/>
      <c r="EZ60" s="84"/>
      <c r="FA60" s="80">
        <f t="shared" ref="FA60:FA71" si="604">IF(EY60=0,0,EZ60/(EY60/20))</f>
        <v>0</v>
      </c>
      <c r="FB60" s="84"/>
      <c r="FC60" s="81">
        <f t="shared" ref="FC60:FC71" si="605">IF(EY60=0,0,FB60/(EY60/20))</f>
        <v>0</v>
      </c>
      <c r="FD60" s="75"/>
      <c r="FE60" s="84"/>
      <c r="FF60" s="80">
        <f t="shared" ref="FF60:FF71" si="606">IF(FD60=0,0,FE60/(FD60/20))</f>
        <v>0</v>
      </c>
      <c r="FG60" s="84"/>
      <c r="FH60" s="80">
        <f t="shared" ref="FH60:FH71" si="607">IF(FD60=0,0,FG60/(FD60/20))</f>
        <v>0</v>
      </c>
      <c r="FI60" s="76"/>
      <c r="FJ60" s="84"/>
      <c r="FK60" s="80">
        <f t="shared" ref="FK60:FK71" si="608">IF(FI60=0,0,FJ60/(FI60/20))</f>
        <v>0</v>
      </c>
      <c r="FL60" s="84"/>
      <c r="FM60" s="80">
        <f t="shared" ref="FM60:FM71" si="609">IF(FI60=0,0,FL60/(FI60/20))</f>
        <v>0</v>
      </c>
      <c r="FN60" s="76"/>
      <c r="FO60" s="84"/>
      <c r="FP60" s="80">
        <f t="shared" ref="FP60:FP71" si="610">IF(FN60=0,0,FO60/(FN60/20))</f>
        <v>0</v>
      </c>
      <c r="FQ60" s="84"/>
      <c r="FR60" s="80">
        <f t="shared" ref="FR60:FR71" si="611">IF(FN60=0,0,FQ60/(FN60/20))</f>
        <v>0</v>
      </c>
      <c r="FS60" s="76"/>
      <c r="FT60" s="84"/>
      <c r="FU60" s="80">
        <f t="shared" ref="FU60:FU71" si="612">IF(FS60=0,0,FT60/(FS60/20))</f>
        <v>0</v>
      </c>
      <c r="FV60" s="84"/>
      <c r="FW60" s="81">
        <f t="shared" ref="FW60:FW71" si="613">IF(FS60=0,0,FV60/(FS60/20))</f>
        <v>0</v>
      </c>
      <c r="FX60" s="75"/>
      <c r="FY60" s="84"/>
      <c r="FZ60" s="80">
        <f t="shared" ref="FZ60:FZ71" si="614">IF(FX60=0,0,FY60/(FX60/20))</f>
        <v>0</v>
      </c>
      <c r="GA60" s="84"/>
      <c r="GB60" s="80">
        <f t="shared" ref="GB60:GB71" si="615">IF(FX60=0,0,GA60/(FX60/20))</f>
        <v>0</v>
      </c>
      <c r="GC60" s="76"/>
      <c r="GD60" s="84"/>
      <c r="GE60" s="80">
        <f t="shared" ref="GE60:GE71" si="616">IF(GC60=0,0,GD60/(GC60/20))</f>
        <v>0</v>
      </c>
      <c r="GF60" s="84"/>
      <c r="GG60" s="80">
        <f t="shared" ref="GG60:GG71" si="617">IF(GC60=0,0,GF60/(GC60/20))</f>
        <v>0</v>
      </c>
      <c r="GH60" s="76"/>
      <c r="GI60" s="84"/>
      <c r="GJ60" s="80">
        <f t="shared" ref="GJ60:GJ71" si="618">IF(GH60=0,0,GI60/(GH60/20))</f>
        <v>0</v>
      </c>
      <c r="GK60" s="84"/>
      <c r="GL60" s="80">
        <f t="shared" ref="GL60:GL71" si="619">IF(GH60=0,0,GK60/(GH60/20))</f>
        <v>0</v>
      </c>
      <c r="GM60" s="76"/>
      <c r="GN60" s="84"/>
      <c r="GO60" s="80">
        <f t="shared" ref="GO60:GO71" si="620">IF(GM60=0,0,GN60/(GM60/20))</f>
        <v>0</v>
      </c>
      <c r="GP60" s="84"/>
      <c r="GQ60" s="81">
        <f t="shared" ref="GQ60:GQ71" si="621">IF(GM60=0,0,GP60/(GM60/20))</f>
        <v>0</v>
      </c>
      <c r="GR60" s="75"/>
      <c r="GS60" s="84"/>
      <c r="GT60" s="80">
        <f t="shared" ref="GT60:GT71" si="622">IF(GR60=0,0,GS60/(GR60/20))</f>
        <v>0</v>
      </c>
      <c r="GU60" s="84"/>
      <c r="GV60" s="80">
        <f t="shared" ref="GV60:GV71" si="623">IF(GR60=0,0,GU60/(GR60/20))</f>
        <v>0</v>
      </c>
      <c r="GW60" s="76"/>
      <c r="GX60" s="84"/>
      <c r="GY60" s="80">
        <f t="shared" ref="GY60:GY71" si="624">IF(GW60=0,0,GX60/(GW60/20))</f>
        <v>0</v>
      </c>
      <c r="GZ60" s="84"/>
      <c r="HA60" s="77">
        <f t="shared" ref="HA60:HA71" si="625">IF(GW60=0,0,GZ60/(GW60/20))</f>
        <v>0</v>
      </c>
      <c r="HB60" s="82"/>
      <c r="HC60" s="84"/>
      <c r="HD60" s="80">
        <f t="shared" ref="HD60:HD71" si="626">IF(HB60=0,0,HC60/(HB60/20))</f>
        <v>0</v>
      </c>
      <c r="HE60" s="84"/>
      <c r="HF60" s="80">
        <f t="shared" ref="HF60:HF71" si="627">IF(HB60=0,0,HE60/(HB60/20))</f>
        <v>0</v>
      </c>
      <c r="HG60" s="76"/>
      <c r="HH60" s="84"/>
      <c r="HI60" s="80">
        <f t="shared" ref="HI60:HI71" si="628">IF(HG60=0,0,HH60/(HG60/20))</f>
        <v>0</v>
      </c>
      <c r="HJ60" s="84"/>
      <c r="HK60" s="81">
        <f t="shared" ref="HK60:HK71" si="629">IF(HG60=0,0,HJ60/(HG60/20))</f>
        <v>0</v>
      </c>
      <c r="HL60" s="75"/>
      <c r="HM60" s="84"/>
      <c r="HN60" s="80">
        <f t="shared" ref="HN60:HN71" si="630">IF(HL60=0,0,HM60/(HL60/20))</f>
        <v>0</v>
      </c>
      <c r="HO60" s="84"/>
      <c r="HP60" s="80">
        <f t="shared" ref="HP60:HP71" si="631">IF(HL60=0,0,HO60/(HL60/20))</f>
        <v>0</v>
      </c>
      <c r="HQ60" s="76"/>
      <c r="HR60" s="84"/>
      <c r="HS60" s="80">
        <f t="shared" ref="HS60:HS71" si="632">IF(HQ60=0,0,HR60/(HQ60/20))</f>
        <v>0</v>
      </c>
      <c r="HT60" s="84"/>
      <c r="HU60" s="80">
        <f t="shared" ref="HU60:HU71" si="633">IF(HQ60=0,0,HT60/(HQ60/20))</f>
        <v>0</v>
      </c>
      <c r="HV60" s="76"/>
      <c r="HW60" s="84"/>
      <c r="HX60" s="80">
        <f t="shared" ref="HX60:HX71" si="634">IF(HV60=0,0,HW60/(HV60/20))</f>
        <v>0</v>
      </c>
      <c r="HY60" s="84"/>
      <c r="HZ60" s="80">
        <f t="shared" ref="HZ60:HZ71" si="635">IF(HV60=0,0,HY60/(HV60/20))</f>
        <v>0</v>
      </c>
      <c r="IA60" s="76"/>
      <c r="IB60" s="84"/>
      <c r="IC60" s="80">
        <f t="shared" ref="IC60:IC71" si="636">IF(IA60=0,0,IB60/(IA60/20))</f>
        <v>0</v>
      </c>
      <c r="ID60" s="84"/>
      <c r="IE60" s="85">
        <f t="shared" ref="IE60:IE71" si="637">IF(IA60=0,0,ID60/(IA60/20))</f>
        <v>0</v>
      </c>
      <c r="IF60" s="1214" t="s">
        <v>237</v>
      </c>
      <c r="IG60" s="87"/>
    </row>
    <row r="61" spans="1:241" ht="38.25" hidden="1" x14ac:dyDescent="0.25">
      <c r="A61" s="63">
        <v>57</v>
      </c>
      <c r="B61" s="64" t="s">
        <v>238</v>
      </c>
      <c r="C61" s="65">
        <v>214241</v>
      </c>
      <c r="D61" s="66">
        <v>932681</v>
      </c>
      <c r="E61" s="67" t="s">
        <v>89</v>
      </c>
      <c r="F61" s="88" t="s">
        <v>194</v>
      </c>
      <c r="G61" s="89">
        <v>6</v>
      </c>
      <c r="H61" s="70">
        <v>0.8</v>
      </c>
      <c r="I61" s="71">
        <f>(10+12+18+16+100)/5</f>
        <v>31.2</v>
      </c>
      <c r="J61" s="72">
        <v>13</v>
      </c>
      <c r="K61" s="73">
        <f t="shared" si="508"/>
        <v>260</v>
      </c>
      <c r="L61" s="74">
        <f t="shared" si="509"/>
        <v>260</v>
      </c>
      <c r="M61" s="75">
        <f t="shared" si="510"/>
        <v>0</v>
      </c>
      <c r="N61" s="76">
        <f t="shared" si="511"/>
        <v>3</v>
      </c>
      <c r="O61" s="77">
        <f t="shared" si="512"/>
        <v>0</v>
      </c>
      <c r="P61" s="78">
        <f t="shared" si="513"/>
        <v>0.23076923076923078</v>
      </c>
      <c r="Q61" s="79"/>
      <c r="R61" s="75">
        <f t="shared" si="514"/>
        <v>260</v>
      </c>
      <c r="S61" s="76">
        <f t="shared" si="515"/>
        <v>0</v>
      </c>
      <c r="T61" s="80">
        <f t="shared" si="516"/>
        <v>0</v>
      </c>
      <c r="U61" s="76">
        <f t="shared" si="517"/>
        <v>3</v>
      </c>
      <c r="V61" s="80">
        <f t="shared" si="518"/>
        <v>0.23076923076923078</v>
      </c>
      <c r="W61" s="76">
        <f t="shared" si="519"/>
        <v>0</v>
      </c>
      <c r="X61" s="76">
        <f t="shared" si="520"/>
        <v>0</v>
      </c>
      <c r="Y61" s="80">
        <f t="shared" si="521"/>
        <v>0</v>
      </c>
      <c r="Z61" s="76">
        <f t="shared" si="522"/>
        <v>0</v>
      </c>
      <c r="AA61" s="80">
        <f t="shared" si="523"/>
        <v>0</v>
      </c>
      <c r="AB61" s="76">
        <f t="shared" si="524"/>
        <v>0</v>
      </c>
      <c r="AC61" s="76">
        <f t="shared" si="525"/>
        <v>0</v>
      </c>
      <c r="AD61" s="80">
        <f t="shared" si="526"/>
        <v>0</v>
      </c>
      <c r="AE61" s="76">
        <f t="shared" si="527"/>
        <v>0</v>
      </c>
      <c r="AF61" s="80">
        <f t="shared" si="528"/>
        <v>0</v>
      </c>
      <c r="AG61" s="76">
        <f t="shared" si="529"/>
        <v>0</v>
      </c>
      <c r="AH61" s="76">
        <f t="shared" si="530"/>
        <v>0</v>
      </c>
      <c r="AI61" s="80">
        <f t="shared" si="531"/>
        <v>0</v>
      </c>
      <c r="AJ61" s="76">
        <f t="shared" si="532"/>
        <v>0</v>
      </c>
      <c r="AK61" s="81">
        <f t="shared" si="533"/>
        <v>0</v>
      </c>
      <c r="AL61" s="79"/>
      <c r="AM61" s="75">
        <f t="shared" si="534"/>
        <v>40</v>
      </c>
      <c r="AN61" s="76">
        <f t="shared" si="535"/>
        <v>0</v>
      </c>
      <c r="AO61" s="80">
        <f t="shared" si="536"/>
        <v>0</v>
      </c>
      <c r="AP61" s="76">
        <f t="shared" si="537"/>
        <v>0</v>
      </c>
      <c r="AQ61" s="77">
        <f t="shared" si="538"/>
        <v>0</v>
      </c>
      <c r="AR61" s="82">
        <f t="shared" si="539"/>
        <v>220</v>
      </c>
      <c r="AS61" s="76">
        <f t="shared" si="540"/>
        <v>0</v>
      </c>
      <c r="AT61" s="80">
        <f t="shared" si="541"/>
        <v>0</v>
      </c>
      <c r="AU61" s="76">
        <f t="shared" si="542"/>
        <v>3</v>
      </c>
      <c r="AV61" s="77">
        <f t="shared" si="543"/>
        <v>0.27272727272727271</v>
      </c>
      <c r="AW61" s="82">
        <f t="shared" si="544"/>
        <v>0</v>
      </c>
      <c r="AX61" s="76">
        <f t="shared" si="545"/>
        <v>0</v>
      </c>
      <c r="AY61" s="80">
        <f t="shared" si="546"/>
        <v>0</v>
      </c>
      <c r="AZ61" s="76">
        <f t="shared" si="547"/>
        <v>0</v>
      </c>
      <c r="BA61" s="77">
        <f t="shared" si="548"/>
        <v>0</v>
      </c>
      <c r="BB61" s="82">
        <f t="shared" si="549"/>
        <v>0</v>
      </c>
      <c r="BC61" s="76">
        <f t="shared" si="550"/>
        <v>0</v>
      </c>
      <c r="BD61" s="80">
        <f t="shared" si="551"/>
        <v>0</v>
      </c>
      <c r="BE61" s="76">
        <f t="shared" si="552"/>
        <v>0</v>
      </c>
      <c r="BF61" s="77">
        <f t="shared" si="553"/>
        <v>0</v>
      </c>
      <c r="BG61" s="82">
        <f t="shared" si="554"/>
        <v>0</v>
      </c>
      <c r="BH61" s="76">
        <f t="shared" si="555"/>
        <v>0</v>
      </c>
      <c r="BI61" s="80">
        <f t="shared" si="556"/>
        <v>0</v>
      </c>
      <c r="BJ61" s="76">
        <f t="shared" si="557"/>
        <v>0</v>
      </c>
      <c r="BK61" s="77">
        <f t="shared" si="558"/>
        <v>0</v>
      </c>
      <c r="BL61" s="82">
        <f t="shared" si="559"/>
        <v>0</v>
      </c>
      <c r="BM61" s="76">
        <f t="shared" si="560"/>
        <v>0</v>
      </c>
      <c r="BN61" s="80">
        <f t="shared" si="561"/>
        <v>0</v>
      </c>
      <c r="BO61" s="76">
        <f t="shared" si="562"/>
        <v>0</v>
      </c>
      <c r="BP61" s="77">
        <f t="shared" si="563"/>
        <v>0</v>
      </c>
      <c r="BQ61" s="82">
        <f t="shared" si="564"/>
        <v>0</v>
      </c>
      <c r="BR61" s="76">
        <f t="shared" si="565"/>
        <v>0</v>
      </c>
      <c r="BS61" s="80">
        <f t="shared" si="566"/>
        <v>0</v>
      </c>
      <c r="BT61" s="76">
        <f t="shared" si="567"/>
        <v>0</v>
      </c>
      <c r="BU61" s="77">
        <f t="shared" si="568"/>
        <v>0</v>
      </c>
      <c r="BV61" s="82">
        <f t="shared" si="569"/>
        <v>0</v>
      </c>
      <c r="BW61" s="76">
        <f t="shared" si="570"/>
        <v>0</v>
      </c>
      <c r="BX61" s="80">
        <f t="shared" si="571"/>
        <v>0</v>
      </c>
      <c r="BY61" s="76">
        <f t="shared" si="572"/>
        <v>0</v>
      </c>
      <c r="BZ61" s="81">
        <f t="shared" si="573"/>
        <v>0</v>
      </c>
      <c r="CA61" s="79"/>
      <c r="CB61" s="75">
        <f>2*20</f>
        <v>40</v>
      </c>
      <c r="CC61" s="83">
        <v>0</v>
      </c>
      <c r="CD61" s="80">
        <f t="shared" si="574"/>
        <v>0</v>
      </c>
      <c r="CE61" s="83">
        <v>0</v>
      </c>
      <c r="CF61" s="80">
        <f t="shared" si="575"/>
        <v>0</v>
      </c>
      <c r="CG61" s="76"/>
      <c r="CH61" s="84"/>
      <c r="CI61" s="80">
        <f t="shared" si="576"/>
        <v>0</v>
      </c>
      <c r="CJ61" s="84"/>
      <c r="CK61" s="80">
        <f t="shared" si="577"/>
        <v>0</v>
      </c>
      <c r="CL61" s="76"/>
      <c r="CM61" s="84"/>
      <c r="CN61" s="80">
        <f t="shared" si="578"/>
        <v>0</v>
      </c>
      <c r="CO61" s="84"/>
      <c r="CP61" s="80">
        <f t="shared" si="579"/>
        <v>0</v>
      </c>
      <c r="CQ61" s="76"/>
      <c r="CR61" s="84"/>
      <c r="CS61" s="80">
        <f t="shared" si="580"/>
        <v>0</v>
      </c>
      <c r="CT61" s="84"/>
      <c r="CU61" s="81">
        <f t="shared" si="581"/>
        <v>0</v>
      </c>
      <c r="CV61" s="75">
        <f t="shared" ref="CV61:DA113" si="638">11*20</f>
        <v>220</v>
      </c>
      <c r="CW61" s="83">
        <v>0</v>
      </c>
      <c r="CX61" s="80">
        <f t="shared" si="582"/>
        <v>0</v>
      </c>
      <c r="CY61" s="83">
        <v>3</v>
      </c>
      <c r="CZ61" s="80">
        <f t="shared" si="583"/>
        <v>0.27272727272727271</v>
      </c>
      <c r="DA61" s="76"/>
      <c r="DB61" s="84"/>
      <c r="DC61" s="80">
        <f t="shared" si="584"/>
        <v>0</v>
      </c>
      <c r="DD61" s="84"/>
      <c r="DE61" s="80">
        <f t="shared" si="585"/>
        <v>0</v>
      </c>
      <c r="DF61" s="76"/>
      <c r="DG61" s="84"/>
      <c r="DH61" s="80">
        <f t="shared" si="586"/>
        <v>0</v>
      </c>
      <c r="DI61" s="84"/>
      <c r="DJ61" s="80">
        <f t="shared" si="587"/>
        <v>0</v>
      </c>
      <c r="DK61" s="76"/>
      <c r="DL61" s="84"/>
      <c r="DM61" s="80">
        <f t="shared" si="588"/>
        <v>0</v>
      </c>
      <c r="DN61" s="84"/>
      <c r="DO61" s="81">
        <f t="shared" si="589"/>
        <v>0</v>
      </c>
      <c r="DP61" s="75"/>
      <c r="DQ61" s="84"/>
      <c r="DR61" s="80">
        <f t="shared" si="590"/>
        <v>0</v>
      </c>
      <c r="DS61" s="84"/>
      <c r="DT61" s="80">
        <f t="shared" si="591"/>
        <v>0</v>
      </c>
      <c r="DU61" s="76"/>
      <c r="DV61" s="84"/>
      <c r="DW61" s="80">
        <f t="shared" si="592"/>
        <v>0</v>
      </c>
      <c r="DX61" s="84"/>
      <c r="DY61" s="80">
        <f t="shared" si="593"/>
        <v>0</v>
      </c>
      <c r="DZ61" s="76"/>
      <c r="EA61" s="84"/>
      <c r="EB61" s="80">
        <f t="shared" si="594"/>
        <v>0</v>
      </c>
      <c r="EC61" s="84"/>
      <c r="ED61" s="80">
        <f t="shared" si="595"/>
        <v>0</v>
      </c>
      <c r="EE61" s="76"/>
      <c r="EF61" s="84"/>
      <c r="EG61" s="80">
        <f t="shared" si="596"/>
        <v>0</v>
      </c>
      <c r="EH61" s="84"/>
      <c r="EI61" s="81">
        <f t="shared" si="597"/>
        <v>0</v>
      </c>
      <c r="EJ61" s="75"/>
      <c r="EK61" s="84"/>
      <c r="EL61" s="80">
        <f t="shared" si="598"/>
        <v>0</v>
      </c>
      <c r="EM61" s="84"/>
      <c r="EN61" s="80">
        <f t="shared" si="599"/>
        <v>0</v>
      </c>
      <c r="EO61" s="76"/>
      <c r="EP61" s="84"/>
      <c r="EQ61" s="80">
        <f t="shared" si="600"/>
        <v>0</v>
      </c>
      <c r="ER61" s="84"/>
      <c r="ES61" s="80">
        <f t="shared" si="601"/>
        <v>0</v>
      </c>
      <c r="ET61" s="76"/>
      <c r="EU61" s="84"/>
      <c r="EV61" s="80">
        <f t="shared" si="602"/>
        <v>0</v>
      </c>
      <c r="EW61" s="84"/>
      <c r="EX61" s="80">
        <f t="shared" si="603"/>
        <v>0</v>
      </c>
      <c r="EY61" s="76"/>
      <c r="EZ61" s="84"/>
      <c r="FA61" s="80">
        <f t="shared" si="604"/>
        <v>0</v>
      </c>
      <c r="FB61" s="84"/>
      <c r="FC61" s="81">
        <f t="shared" si="605"/>
        <v>0</v>
      </c>
      <c r="FD61" s="75"/>
      <c r="FE61" s="84"/>
      <c r="FF61" s="80">
        <f t="shared" si="606"/>
        <v>0</v>
      </c>
      <c r="FG61" s="84"/>
      <c r="FH61" s="80">
        <f t="shared" si="607"/>
        <v>0</v>
      </c>
      <c r="FI61" s="76"/>
      <c r="FJ61" s="84"/>
      <c r="FK61" s="80">
        <f t="shared" si="608"/>
        <v>0</v>
      </c>
      <c r="FL61" s="84"/>
      <c r="FM61" s="80">
        <f t="shared" si="609"/>
        <v>0</v>
      </c>
      <c r="FN61" s="76"/>
      <c r="FO61" s="84"/>
      <c r="FP61" s="80">
        <f t="shared" si="610"/>
        <v>0</v>
      </c>
      <c r="FQ61" s="84"/>
      <c r="FR61" s="80">
        <f t="shared" si="611"/>
        <v>0</v>
      </c>
      <c r="FS61" s="76"/>
      <c r="FT61" s="84"/>
      <c r="FU61" s="80">
        <f t="shared" si="612"/>
        <v>0</v>
      </c>
      <c r="FV61" s="84"/>
      <c r="FW61" s="81">
        <f t="shared" si="613"/>
        <v>0</v>
      </c>
      <c r="FX61" s="75"/>
      <c r="FY61" s="84"/>
      <c r="FZ61" s="80">
        <f t="shared" si="614"/>
        <v>0</v>
      </c>
      <c r="GA61" s="84"/>
      <c r="GB61" s="80">
        <f t="shared" si="615"/>
        <v>0</v>
      </c>
      <c r="GC61" s="76"/>
      <c r="GD61" s="84"/>
      <c r="GE61" s="80">
        <f t="shared" si="616"/>
        <v>0</v>
      </c>
      <c r="GF61" s="84"/>
      <c r="GG61" s="80">
        <f t="shared" si="617"/>
        <v>0</v>
      </c>
      <c r="GH61" s="76"/>
      <c r="GI61" s="84"/>
      <c r="GJ61" s="80">
        <f t="shared" si="618"/>
        <v>0</v>
      </c>
      <c r="GK61" s="84"/>
      <c r="GL61" s="80">
        <f t="shared" si="619"/>
        <v>0</v>
      </c>
      <c r="GM61" s="76"/>
      <c r="GN61" s="84"/>
      <c r="GO61" s="80">
        <f t="shared" si="620"/>
        <v>0</v>
      </c>
      <c r="GP61" s="84"/>
      <c r="GQ61" s="81">
        <f t="shared" si="621"/>
        <v>0</v>
      </c>
      <c r="GR61" s="75"/>
      <c r="GS61" s="84"/>
      <c r="GT61" s="80">
        <f t="shared" si="622"/>
        <v>0</v>
      </c>
      <c r="GU61" s="84"/>
      <c r="GV61" s="80">
        <f t="shared" si="623"/>
        <v>0</v>
      </c>
      <c r="GW61" s="76"/>
      <c r="GX61" s="84"/>
      <c r="GY61" s="80">
        <f t="shared" si="624"/>
        <v>0</v>
      </c>
      <c r="GZ61" s="84"/>
      <c r="HA61" s="77">
        <f t="shared" si="625"/>
        <v>0</v>
      </c>
      <c r="HB61" s="82"/>
      <c r="HC61" s="84"/>
      <c r="HD61" s="80">
        <f t="shared" si="626"/>
        <v>0</v>
      </c>
      <c r="HE61" s="84"/>
      <c r="HF61" s="80">
        <f t="shared" si="627"/>
        <v>0</v>
      </c>
      <c r="HG61" s="76"/>
      <c r="HH61" s="84"/>
      <c r="HI61" s="80">
        <f t="shared" si="628"/>
        <v>0</v>
      </c>
      <c r="HJ61" s="84"/>
      <c r="HK61" s="81">
        <f t="shared" si="629"/>
        <v>0</v>
      </c>
      <c r="HL61" s="75"/>
      <c r="HM61" s="84"/>
      <c r="HN61" s="80">
        <f t="shared" si="630"/>
        <v>0</v>
      </c>
      <c r="HO61" s="84"/>
      <c r="HP61" s="80">
        <f t="shared" si="631"/>
        <v>0</v>
      </c>
      <c r="HQ61" s="76"/>
      <c r="HR61" s="84"/>
      <c r="HS61" s="80">
        <f t="shared" si="632"/>
        <v>0</v>
      </c>
      <c r="HT61" s="84"/>
      <c r="HU61" s="80">
        <f t="shared" si="633"/>
        <v>0</v>
      </c>
      <c r="HV61" s="76"/>
      <c r="HW61" s="84"/>
      <c r="HX61" s="80">
        <f t="shared" si="634"/>
        <v>0</v>
      </c>
      <c r="HY61" s="84"/>
      <c r="HZ61" s="80">
        <f t="shared" si="635"/>
        <v>0</v>
      </c>
      <c r="IA61" s="76"/>
      <c r="IB61" s="84"/>
      <c r="IC61" s="80">
        <f t="shared" si="636"/>
        <v>0</v>
      </c>
      <c r="ID61" s="84"/>
      <c r="IE61" s="85">
        <f t="shared" si="637"/>
        <v>0</v>
      </c>
      <c r="IF61" s="1214" t="s">
        <v>239</v>
      </c>
      <c r="IG61" s="87"/>
    </row>
    <row r="62" spans="1:241" ht="38.25" hidden="1" x14ac:dyDescent="0.25">
      <c r="A62" s="63">
        <v>58</v>
      </c>
      <c r="B62" s="64" t="s">
        <v>240</v>
      </c>
      <c r="C62" s="65">
        <v>216760</v>
      </c>
      <c r="D62" s="66">
        <v>932687</v>
      </c>
      <c r="E62" s="67" t="s">
        <v>89</v>
      </c>
      <c r="F62" s="88" t="s">
        <v>194</v>
      </c>
      <c r="G62" s="89">
        <v>6</v>
      </c>
      <c r="H62" s="70">
        <v>0.6</v>
      </c>
      <c r="I62" s="71">
        <f>(35+25+10+7+27)/5</f>
        <v>20.8</v>
      </c>
      <c r="J62" s="72">
        <v>223</v>
      </c>
      <c r="K62" s="73">
        <f t="shared" si="508"/>
        <v>4460</v>
      </c>
      <c r="L62" s="74">
        <f t="shared" si="509"/>
        <v>4460</v>
      </c>
      <c r="M62" s="113">
        <f t="shared" si="510"/>
        <v>6</v>
      </c>
      <c r="N62" s="114">
        <f t="shared" si="511"/>
        <v>48</v>
      </c>
      <c r="O62" s="77">
        <f t="shared" si="512"/>
        <v>2.6905829596412557E-2</v>
      </c>
      <c r="P62" s="78">
        <f t="shared" si="513"/>
        <v>0.21524663677130046</v>
      </c>
      <c r="Q62" s="79"/>
      <c r="R62" s="75">
        <f t="shared" si="514"/>
        <v>4040</v>
      </c>
      <c r="S62" s="76">
        <f t="shared" si="515"/>
        <v>3</v>
      </c>
      <c r="T62" s="80">
        <f t="shared" si="516"/>
        <v>1.4851485148514851E-2</v>
      </c>
      <c r="U62" s="76">
        <f t="shared" si="517"/>
        <v>31</v>
      </c>
      <c r="V62" s="80">
        <f t="shared" si="518"/>
        <v>0.15346534653465346</v>
      </c>
      <c r="W62" s="76">
        <f t="shared" si="519"/>
        <v>420</v>
      </c>
      <c r="X62" s="76">
        <f t="shared" si="520"/>
        <v>3</v>
      </c>
      <c r="Y62" s="80">
        <f t="shared" si="521"/>
        <v>0.14285714285714285</v>
      </c>
      <c r="Z62" s="76">
        <f t="shared" si="522"/>
        <v>17</v>
      </c>
      <c r="AA62" s="80">
        <f t="shared" si="523"/>
        <v>0.80952380952380953</v>
      </c>
      <c r="AB62" s="76">
        <f t="shared" si="524"/>
        <v>0</v>
      </c>
      <c r="AC62" s="76">
        <f t="shared" si="525"/>
        <v>0</v>
      </c>
      <c r="AD62" s="80">
        <f t="shared" si="526"/>
        <v>0</v>
      </c>
      <c r="AE62" s="76">
        <f t="shared" si="527"/>
        <v>0</v>
      </c>
      <c r="AF62" s="80">
        <f t="shared" si="528"/>
        <v>0</v>
      </c>
      <c r="AG62" s="76">
        <f t="shared" si="529"/>
        <v>0</v>
      </c>
      <c r="AH62" s="76">
        <f t="shared" si="530"/>
        <v>0</v>
      </c>
      <c r="AI62" s="80">
        <f t="shared" si="531"/>
        <v>0</v>
      </c>
      <c r="AJ62" s="76">
        <f t="shared" si="532"/>
        <v>0</v>
      </c>
      <c r="AK62" s="81">
        <f t="shared" si="533"/>
        <v>0</v>
      </c>
      <c r="AL62" s="79"/>
      <c r="AM62" s="75">
        <f t="shared" si="534"/>
        <v>360</v>
      </c>
      <c r="AN62" s="76">
        <f t="shared" si="535"/>
        <v>1</v>
      </c>
      <c r="AO62" s="80">
        <f t="shared" si="536"/>
        <v>5.5555555555555552E-2</v>
      </c>
      <c r="AP62" s="76">
        <f t="shared" si="537"/>
        <v>1</v>
      </c>
      <c r="AQ62" s="77">
        <f t="shared" si="538"/>
        <v>5.5555555555555552E-2</v>
      </c>
      <c r="AR62" s="82">
        <f t="shared" si="539"/>
        <v>4040</v>
      </c>
      <c r="AS62" s="76">
        <f t="shared" si="540"/>
        <v>2</v>
      </c>
      <c r="AT62" s="80">
        <f t="shared" si="541"/>
        <v>9.9009900990099011E-3</v>
      </c>
      <c r="AU62" s="76">
        <f t="shared" si="542"/>
        <v>44</v>
      </c>
      <c r="AV62" s="77">
        <f t="shared" si="543"/>
        <v>0.21782178217821782</v>
      </c>
      <c r="AW62" s="82">
        <f t="shared" si="544"/>
        <v>0</v>
      </c>
      <c r="AX62" s="76">
        <f t="shared" si="545"/>
        <v>0</v>
      </c>
      <c r="AY62" s="80">
        <f t="shared" si="546"/>
        <v>0</v>
      </c>
      <c r="AZ62" s="76">
        <f t="shared" si="547"/>
        <v>0</v>
      </c>
      <c r="BA62" s="77">
        <f t="shared" si="548"/>
        <v>0</v>
      </c>
      <c r="BB62" s="82">
        <f t="shared" si="549"/>
        <v>60</v>
      </c>
      <c r="BC62" s="76">
        <f t="shared" si="550"/>
        <v>3</v>
      </c>
      <c r="BD62" s="80">
        <f t="shared" si="551"/>
        <v>1</v>
      </c>
      <c r="BE62" s="76">
        <f t="shared" si="552"/>
        <v>3</v>
      </c>
      <c r="BF62" s="77">
        <f t="shared" si="553"/>
        <v>1</v>
      </c>
      <c r="BG62" s="82">
        <f t="shared" si="554"/>
        <v>0</v>
      </c>
      <c r="BH62" s="76">
        <f t="shared" si="555"/>
        <v>0</v>
      </c>
      <c r="BI62" s="80">
        <f t="shared" si="556"/>
        <v>0</v>
      </c>
      <c r="BJ62" s="76">
        <f t="shared" si="557"/>
        <v>0</v>
      </c>
      <c r="BK62" s="77">
        <f t="shared" si="558"/>
        <v>0</v>
      </c>
      <c r="BL62" s="82">
        <f t="shared" si="559"/>
        <v>0</v>
      </c>
      <c r="BM62" s="76">
        <f t="shared" si="560"/>
        <v>0</v>
      </c>
      <c r="BN62" s="80">
        <f t="shared" si="561"/>
        <v>0</v>
      </c>
      <c r="BO62" s="76">
        <f t="shared" si="562"/>
        <v>0</v>
      </c>
      <c r="BP62" s="77">
        <f t="shared" si="563"/>
        <v>0</v>
      </c>
      <c r="BQ62" s="82">
        <f t="shared" si="564"/>
        <v>0</v>
      </c>
      <c r="BR62" s="76">
        <f t="shared" si="565"/>
        <v>0</v>
      </c>
      <c r="BS62" s="80">
        <f t="shared" si="566"/>
        <v>0</v>
      </c>
      <c r="BT62" s="76">
        <f t="shared" si="567"/>
        <v>0</v>
      </c>
      <c r="BU62" s="77">
        <f t="shared" si="568"/>
        <v>0</v>
      </c>
      <c r="BV62" s="82">
        <f t="shared" si="569"/>
        <v>0</v>
      </c>
      <c r="BW62" s="76">
        <f t="shared" si="570"/>
        <v>0</v>
      </c>
      <c r="BX62" s="80">
        <f t="shared" si="571"/>
        <v>0</v>
      </c>
      <c r="BY62" s="76">
        <f t="shared" si="572"/>
        <v>0</v>
      </c>
      <c r="BZ62" s="81">
        <f t="shared" si="573"/>
        <v>0</v>
      </c>
      <c r="CA62" s="79"/>
      <c r="CB62" s="75">
        <f>16*20</f>
        <v>320</v>
      </c>
      <c r="CC62" s="83">
        <v>0</v>
      </c>
      <c r="CD62" s="80">
        <f t="shared" si="574"/>
        <v>0</v>
      </c>
      <c r="CE62" s="83">
        <v>0</v>
      </c>
      <c r="CF62" s="80">
        <f t="shared" si="575"/>
        <v>0</v>
      </c>
      <c r="CG62" s="76">
        <f>2*20</f>
        <v>40</v>
      </c>
      <c r="CH62" s="83">
        <v>1</v>
      </c>
      <c r="CI62" s="80">
        <f t="shared" si="576"/>
        <v>0.5</v>
      </c>
      <c r="CJ62" s="83">
        <v>1</v>
      </c>
      <c r="CK62" s="80">
        <f t="shared" si="577"/>
        <v>0.5</v>
      </c>
      <c r="CL62" s="76"/>
      <c r="CM62" s="84"/>
      <c r="CN62" s="80">
        <f t="shared" si="578"/>
        <v>0</v>
      </c>
      <c r="CO62" s="84"/>
      <c r="CP62" s="80">
        <f t="shared" si="579"/>
        <v>0</v>
      </c>
      <c r="CQ62" s="76"/>
      <c r="CR62" s="84"/>
      <c r="CS62" s="80">
        <f t="shared" si="580"/>
        <v>0</v>
      </c>
      <c r="CT62" s="84"/>
      <c r="CU62" s="81">
        <f t="shared" si="581"/>
        <v>0</v>
      </c>
      <c r="CV62" s="75">
        <f>185*20</f>
        <v>3700</v>
      </c>
      <c r="CW62" s="83">
        <v>2</v>
      </c>
      <c r="CX62" s="80">
        <f t="shared" si="582"/>
        <v>1.0810810810810811E-2</v>
      </c>
      <c r="CY62" s="83">
        <v>30</v>
      </c>
      <c r="CZ62" s="80">
        <f t="shared" si="583"/>
        <v>0.16216216216216217</v>
      </c>
      <c r="DA62" s="76">
        <f t="shared" si="506"/>
        <v>340</v>
      </c>
      <c r="DB62" s="83">
        <v>0</v>
      </c>
      <c r="DC62" s="80">
        <f t="shared" si="584"/>
        <v>0</v>
      </c>
      <c r="DD62" s="83">
        <v>14</v>
      </c>
      <c r="DE62" s="80">
        <f t="shared" si="585"/>
        <v>0.82352941176470584</v>
      </c>
      <c r="DF62" s="76"/>
      <c r="DG62" s="84"/>
      <c r="DH62" s="80">
        <f t="shared" si="586"/>
        <v>0</v>
      </c>
      <c r="DI62" s="84"/>
      <c r="DJ62" s="80">
        <f t="shared" si="587"/>
        <v>0</v>
      </c>
      <c r="DK62" s="76"/>
      <c r="DL62" s="84"/>
      <c r="DM62" s="80">
        <f t="shared" si="588"/>
        <v>0</v>
      </c>
      <c r="DN62" s="84"/>
      <c r="DO62" s="81">
        <f t="shared" si="589"/>
        <v>0</v>
      </c>
      <c r="DP62" s="75"/>
      <c r="DQ62" s="84"/>
      <c r="DR62" s="80">
        <f t="shared" si="590"/>
        <v>0</v>
      </c>
      <c r="DS62" s="84"/>
      <c r="DT62" s="80">
        <f t="shared" si="591"/>
        <v>0</v>
      </c>
      <c r="DU62" s="76"/>
      <c r="DV62" s="84"/>
      <c r="DW62" s="80">
        <f t="shared" si="592"/>
        <v>0</v>
      </c>
      <c r="DX62" s="84"/>
      <c r="DY62" s="80">
        <f t="shared" si="593"/>
        <v>0</v>
      </c>
      <c r="DZ62" s="76"/>
      <c r="EA62" s="84"/>
      <c r="EB62" s="80">
        <f t="shared" si="594"/>
        <v>0</v>
      </c>
      <c r="EC62" s="84"/>
      <c r="ED62" s="80">
        <f t="shared" si="595"/>
        <v>0</v>
      </c>
      <c r="EE62" s="76"/>
      <c r="EF62" s="84"/>
      <c r="EG62" s="80">
        <f t="shared" si="596"/>
        <v>0</v>
      </c>
      <c r="EH62" s="84"/>
      <c r="EI62" s="81">
        <f t="shared" si="597"/>
        <v>0</v>
      </c>
      <c r="EJ62" s="75">
        <f>1*20</f>
        <v>20</v>
      </c>
      <c r="EK62" s="83">
        <v>1</v>
      </c>
      <c r="EL62" s="80">
        <f t="shared" si="598"/>
        <v>1</v>
      </c>
      <c r="EM62" s="83">
        <v>1</v>
      </c>
      <c r="EN62" s="80">
        <f t="shared" si="599"/>
        <v>1</v>
      </c>
      <c r="EO62" s="76">
        <f>2*20</f>
        <v>40</v>
      </c>
      <c r="EP62" s="83">
        <v>2</v>
      </c>
      <c r="EQ62" s="80">
        <f t="shared" si="600"/>
        <v>1</v>
      </c>
      <c r="ER62" s="83">
        <v>2</v>
      </c>
      <c r="ES62" s="80">
        <f t="shared" si="601"/>
        <v>1</v>
      </c>
      <c r="ET62" s="76"/>
      <c r="EU62" s="84"/>
      <c r="EV62" s="80">
        <f t="shared" si="602"/>
        <v>0</v>
      </c>
      <c r="EW62" s="84"/>
      <c r="EX62" s="80">
        <f t="shared" si="603"/>
        <v>0</v>
      </c>
      <c r="EY62" s="76"/>
      <c r="EZ62" s="84"/>
      <c r="FA62" s="80">
        <f t="shared" si="604"/>
        <v>0</v>
      </c>
      <c r="FB62" s="84"/>
      <c r="FC62" s="81">
        <f t="shared" si="605"/>
        <v>0</v>
      </c>
      <c r="FD62" s="75"/>
      <c r="FE62" s="84"/>
      <c r="FF62" s="80">
        <f t="shared" si="606"/>
        <v>0</v>
      </c>
      <c r="FG62" s="84"/>
      <c r="FH62" s="80">
        <f t="shared" si="607"/>
        <v>0</v>
      </c>
      <c r="FI62" s="76"/>
      <c r="FJ62" s="84"/>
      <c r="FK62" s="80">
        <f t="shared" si="608"/>
        <v>0</v>
      </c>
      <c r="FL62" s="84"/>
      <c r="FM62" s="80">
        <f t="shared" si="609"/>
        <v>0</v>
      </c>
      <c r="FN62" s="76"/>
      <c r="FO62" s="84"/>
      <c r="FP62" s="80">
        <f t="shared" si="610"/>
        <v>0</v>
      </c>
      <c r="FQ62" s="84"/>
      <c r="FR62" s="80">
        <f t="shared" si="611"/>
        <v>0</v>
      </c>
      <c r="FS62" s="76"/>
      <c r="FT62" s="84"/>
      <c r="FU62" s="80">
        <f t="shared" si="612"/>
        <v>0</v>
      </c>
      <c r="FV62" s="84"/>
      <c r="FW62" s="81">
        <f t="shared" si="613"/>
        <v>0</v>
      </c>
      <c r="FX62" s="75"/>
      <c r="FY62" s="84"/>
      <c r="FZ62" s="80">
        <f t="shared" si="614"/>
        <v>0</v>
      </c>
      <c r="GA62" s="84"/>
      <c r="GB62" s="80">
        <f t="shared" si="615"/>
        <v>0</v>
      </c>
      <c r="GC62" s="76"/>
      <c r="GD62" s="84"/>
      <c r="GE62" s="80">
        <f t="shared" si="616"/>
        <v>0</v>
      </c>
      <c r="GF62" s="84"/>
      <c r="GG62" s="80">
        <f t="shared" si="617"/>
        <v>0</v>
      </c>
      <c r="GH62" s="76"/>
      <c r="GI62" s="84"/>
      <c r="GJ62" s="80">
        <f t="shared" si="618"/>
        <v>0</v>
      </c>
      <c r="GK62" s="84"/>
      <c r="GL62" s="80">
        <f t="shared" si="619"/>
        <v>0</v>
      </c>
      <c r="GM62" s="76"/>
      <c r="GN62" s="84"/>
      <c r="GO62" s="80">
        <f t="shared" si="620"/>
        <v>0</v>
      </c>
      <c r="GP62" s="84"/>
      <c r="GQ62" s="81">
        <f t="shared" si="621"/>
        <v>0</v>
      </c>
      <c r="GR62" s="75"/>
      <c r="GS62" s="84"/>
      <c r="GT62" s="80">
        <f t="shared" si="622"/>
        <v>0</v>
      </c>
      <c r="GU62" s="84"/>
      <c r="GV62" s="80">
        <f t="shared" si="623"/>
        <v>0</v>
      </c>
      <c r="GW62" s="76"/>
      <c r="GX62" s="84"/>
      <c r="GY62" s="80">
        <f t="shared" si="624"/>
        <v>0</v>
      </c>
      <c r="GZ62" s="84"/>
      <c r="HA62" s="77">
        <f t="shared" si="625"/>
        <v>0</v>
      </c>
      <c r="HB62" s="82"/>
      <c r="HC62" s="84"/>
      <c r="HD62" s="80">
        <f t="shared" si="626"/>
        <v>0</v>
      </c>
      <c r="HE62" s="84"/>
      <c r="HF62" s="80">
        <f t="shared" si="627"/>
        <v>0</v>
      </c>
      <c r="HG62" s="76"/>
      <c r="HH62" s="84"/>
      <c r="HI62" s="80">
        <f t="shared" si="628"/>
        <v>0</v>
      </c>
      <c r="HJ62" s="84"/>
      <c r="HK62" s="81">
        <f t="shared" si="629"/>
        <v>0</v>
      </c>
      <c r="HL62" s="75"/>
      <c r="HM62" s="84"/>
      <c r="HN62" s="80">
        <f t="shared" si="630"/>
        <v>0</v>
      </c>
      <c r="HO62" s="84"/>
      <c r="HP62" s="80">
        <f t="shared" si="631"/>
        <v>0</v>
      </c>
      <c r="HQ62" s="76"/>
      <c r="HR62" s="84"/>
      <c r="HS62" s="80">
        <f t="shared" si="632"/>
        <v>0</v>
      </c>
      <c r="HT62" s="84"/>
      <c r="HU62" s="80">
        <f t="shared" si="633"/>
        <v>0</v>
      </c>
      <c r="HV62" s="76"/>
      <c r="HW62" s="84"/>
      <c r="HX62" s="80">
        <f t="shared" si="634"/>
        <v>0</v>
      </c>
      <c r="HY62" s="84"/>
      <c r="HZ62" s="80">
        <f t="shared" si="635"/>
        <v>0</v>
      </c>
      <c r="IA62" s="76"/>
      <c r="IB62" s="84"/>
      <c r="IC62" s="80">
        <f t="shared" si="636"/>
        <v>0</v>
      </c>
      <c r="ID62" s="84"/>
      <c r="IE62" s="85">
        <f t="shared" si="637"/>
        <v>0</v>
      </c>
      <c r="IF62" s="1214" t="s">
        <v>241</v>
      </c>
      <c r="IG62" s="87"/>
    </row>
    <row r="63" spans="1:241" ht="36" hidden="1" x14ac:dyDescent="0.25">
      <c r="A63" s="63">
        <v>59</v>
      </c>
      <c r="B63" s="64" t="s">
        <v>160</v>
      </c>
      <c r="C63" s="65">
        <v>218855</v>
      </c>
      <c r="D63" s="66">
        <v>932677</v>
      </c>
      <c r="E63" s="180" t="s">
        <v>242</v>
      </c>
      <c r="F63" s="88" t="s">
        <v>243</v>
      </c>
      <c r="G63" s="148">
        <v>8</v>
      </c>
      <c r="H63" s="70">
        <v>0.2</v>
      </c>
      <c r="I63" s="71">
        <f>(40+16+36+75)/4</f>
        <v>41.75</v>
      </c>
      <c r="J63" s="72">
        <v>25</v>
      </c>
      <c r="K63" s="73">
        <f t="shared" si="508"/>
        <v>500</v>
      </c>
      <c r="L63" s="74">
        <f t="shared" si="509"/>
        <v>500</v>
      </c>
      <c r="M63" s="75">
        <f t="shared" si="510"/>
        <v>0</v>
      </c>
      <c r="N63" s="76">
        <f t="shared" si="511"/>
        <v>7</v>
      </c>
      <c r="O63" s="77">
        <f t="shared" si="512"/>
        <v>0</v>
      </c>
      <c r="P63" s="78">
        <f t="shared" si="513"/>
        <v>0.28000000000000003</v>
      </c>
      <c r="Q63" s="79"/>
      <c r="R63" s="75">
        <f t="shared" si="514"/>
        <v>440</v>
      </c>
      <c r="S63" s="76">
        <f t="shared" si="515"/>
        <v>0</v>
      </c>
      <c r="T63" s="80">
        <f t="shared" si="516"/>
        <v>0</v>
      </c>
      <c r="U63" s="76">
        <f t="shared" si="517"/>
        <v>7</v>
      </c>
      <c r="V63" s="80">
        <f t="shared" si="518"/>
        <v>0.31818181818181818</v>
      </c>
      <c r="W63" s="76">
        <f t="shared" si="519"/>
        <v>60</v>
      </c>
      <c r="X63" s="76">
        <f t="shared" si="520"/>
        <v>0</v>
      </c>
      <c r="Y63" s="80">
        <f t="shared" si="521"/>
        <v>0</v>
      </c>
      <c r="Z63" s="76">
        <f t="shared" si="522"/>
        <v>0</v>
      </c>
      <c r="AA63" s="80">
        <f t="shared" si="523"/>
        <v>0</v>
      </c>
      <c r="AB63" s="76">
        <f t="shared" si="524"/>
        <v>0</v>
      </c>
      <c r="AC63" s="76">
        <f t="shared" si="525"/>
        <v>0</v>
      </c>
      <c r="AD63" s="80">
        <f t="shared" si="526"/>
        <v>0</v>
      </c>
      <c r="AE63" s="76">
        <f t="shared" si="527"/>
        <v>0</v>
      </c>
      <c r="AF63" s="80">
        <f t="shared" si="528"/>
        <v>0</v>
      </c>
      <c r="AG63" s="76">
        <f t="shared" si="529"/>
        <v>0</v>
      </c>
      <c r="AH63" s="76">
        <f t="shared" si="530"/>
        <v>0</v>
      </c>
      <c r="AI63" s="80">
        <f t="shared" si="531"/>
        <v>0</v>
      </c>
      <c r="AJ63" s="76">
        <f t="shared" si="532"/>
        <v>0</v>
      </c>
      <c r="AK63" s="81">
        <f t="shared" si="533"/>
        <v>0</v>
      </c>
      <c r="AL63" s="79"/>
      <c r="AM63" s="75">
        <f t="shared" si="534"/>
        <v>300</v>
      </c>
      <c r="AN63" s="76">
        <f t="shared" si="535"/>
        <v>0</v>
      </c>
      <c r="AO63" s="80">
        <f t="shared" si="536"/>
        <v>0</v>
      </c>
      <c r="AP63" s="76">
        <f t="shared" si="537"/>
        <v>2</v>
      </c>
      <c r="AQ63" s="77">
        <f t="shared" si="538"/>
        <v>0.13333333333333333</v>
      </c>
      <c r="AR63" s="82">
        <f t="shared" si="539"/>
        <v>200</v>
      </c>
      <c r="AS63" s="76">
        <f t="shared" si="540"/>
        <v>0</v>
      </c>
      <c r="AT63" s="80">
        <f t="shared" si="541"/>
        <v>0</v>
      </c>
      <c r="AU63" s="76">
        <f t="shared" si="542"/>
        <v>5</v>
      </c>
      <c r="AV63" s="77">
        <f t="shared" si="543"/>
        <v>0.5</v>
      </c>
      <c r="AW63" s="82">
        <f t="shared" si="544"/>
        <v>0</v>
      </c>
      <c r="AX63" s="76">
        <f t="shared" si="545"/>
        <v>0</v>
      </c>
      <c r="AY63" s="80">
        <f t="shared" si="546"/>
        <v>0</v>
      </c>
      <c r="AZ63" s="76">
        <f t="shared" si="547"/>
        <v>0</v>
      </c>
      <c r="BA63" s="77">
        <f t="shared" si="548"/>
        <v>0</v>
      </c>
      <c r="BB63" s="82">
        <f t="shared" si="549"/>
        <v>0</v>
      </c>
      <c r="BC63" s="76">
        <f t="shared" si="550"/>
        <v>0</v>
      </c>
      <c r="BD63" s="80">
        <f t="shared" si="551"/>
        <v>0</v>
      </c>
      <c r="BE63" s="76">
        <f t="shared" si="552"/>
        <v>0</v>
      </c>
      <c r="BF63" s="77">
        <f t="shared" si="553"/>
        <v>0</v>
      </c>
      <c r="BG63" s="82">
        <f t="shared" si="554"/>
        <v>0</v>
      </c>
      <c r="BH63" s="76">
        <f t="shared" si="555"/>
        <v>0</v>
      </c>
      <c r="BI63" s="80">
        <f t="shared" si="556"/>
        <v>0</v>
      </c>
      <c r="BJ63" s="76">
        <f t="shared" si="557"/>
        <v>0</v>
      </c>
      <c r="BK63" s="77">
        <f t="shared" si="558"/>
        <v>0</v>
      </c>
      <c r="BL63" s="82">
        <f t="shared" si="559"/>
        <v>0</v>
      </c>
      <c r="BM63" s="76">
        <f t="shared" si="560"/>
        <v>0</v>
      </c>
      <c r="BN63" s="80">
        <f t="shared" si="561"/>
        <v>0</v>
      </c>
      <c r="BO63" s="76">
        <f t="shared" si="562"/>
        <v>0</v>
      </c>
      <c r="BP63" s="77">
        <f t="shared" si="563"/>
        <v>0</v>
      </c>
      <c r="BQ63" s="82">
        <f t="shared" si="564"/>
        <v>0</v>
      </c>
      <c r="BR63" s="76">
        <f t="shared" si="565"/>
        <v>0</v>
      </c>
      <c r="BS63" s="80">
        <f t="shared" si="566"/>
        <v>0</v>
      </c>
      <c r="BT63" s="76">
        <f t="shared" si="567"/>
        <v>0</v>
      </c>
      <c r="BU63" s="77">
        <f t="shared" si="568"/>
        <v>0</v>
      </c>
      <c r="BV63" s="82">
        <f t="shared" si="569"/>
        <v>0</v>
      </c>
      <c r="BW63" s="76">
        <f t="shared" si="570"/>
        <v>0</v>
      </c>
      <c r="BX63" s="80">
        <f t="shared" si="571"/>
        <v>0</v>
      </c>
      <c r="BY63" s="76">
        <f t="shared" si="572"/>
        <v>0</v>
      </c>
      <c r="BZ63" s="81">
        <f t="shared" si="573"/>
        <v>0</v>
      </c>
      <c r="CA63" s="79"/>
      <c r="CB63" s="75">
        <f t="shared" ref="CB63:CV65" si="639">15*20</f>
        <v>300</v>
      </c>
      <c r="CC63" s="83">
        <v>0</v>
      </c>
      <c r="CD63" s="80">
        <f t="shared" si="574"/>
        <v>0</v>
      </c>
      <c r="CE63" s="83">
        <v>2</v>
      </c>
      <c r="CF63" s="80">
        <f t="shared" si="575"/>
        <v>0.13333333333333333</v>
      </c>
      <c r="CG63" s="76"/>
      <c r="CH63" s="84"/>
      <c r="CI63" s="80">
        <f t="shared" si="576"/>
        <v>0</v>
      </c>
      <c r="CJ63" s="84"/>
      <c r="CK63" s="80">
        <f t="shared" si="577"/>
        <v>0</v>
      </c>
      <c r="CL63" s="76"/>
      <c r="CM63" s="84"/>
      <c r="CN63" s="80">
        <f t="shared" si="578"/>
        <v>0</v>
      </c>
      <c r="CO63" s="84"/>
      <c r="CP63" s="80">
        <f t="shared" si="579"/>
        <v>0</v>
      </c>
      <c r="CQ63" s="76"/>
      <c r="CR63" s="84"/>
      <c r="CS63" s="80">
        <f t="shared" si="580"/>
        <v>0</v>
      </c>
      <c r="CT63" s="84"/>
      <c r="CU63" s="81">
        <f t="shared" si="581"/>
        <v>0</v>
      </c>
      <c r="CV63" s="75">
        <f t="shared" ref="CV63:DP76" si="640">7*20</f>
        <v>140</v>
      </c>
      <c r="CW63" s="83">
        <v>0</v>
      </c>
      <c r="CX63" s="80">
        <f t="shared" si="582"/>
        <v>0</v>
      </c>
      <c r="CY63" s="83">
        <v>5</v>
      </c>
      <c r="CZ63" s="80">
        <f t="shared" si="583"/>
        <v>0.7142857142857143</v>
      </c>
      <c r="DA63" s="76">
        <f>3*20</f>
        <v>60</v>
      </c>
      <c r="DB63" s="83">
        <v>0</v>
      </c>
      <c r="DC63" s="80">
        <f t="shared" si="584"/>
        <v>0</v>
      </c>
      <c r="DD63" s="83">
        <v>0</v>
      </c>
      <c r="DE63" s="80">
        <f t="shared" si="585"/>
        <v>0</v>
      </c>
      <c r="DF63" s="76"/>
      <c r="DG63" s="84"/>
      <c r="DH63" s="80">
        <f t="shared" si="586"/>
        <v>0</v>
      </c>
      <c r="DI63" s="84"/>
      <c r="DJ63" s="80">
        <f t="shared" si="587"/>
        <v>0</v>
      </c>
      <c r="DK63" s="76"/>
      <c r="DL63" s="84"/>
      <c r="DM63" s="80">
        <f t="shared" si="588"/>
        <v>0</v>
      </c>
      <c r="DN63" s="84"/>
      <c r="DO63" s="81">
        <f t="shared" si="589"/>
        <v>0</v>
      </c>
      <c r="DP63" s="75"/>
      <c r="DQ63" s="84"/>
      <c r="DR63" s="80">
        <f t="shared" si="590"/>
        <v>0</v>
      </c>
      <c r="DS63" s="84"/>
      <c r="DT63" s="80">
        <f t="shared" si="591"/>
        <v>0</v>
      </c>
      <c r="DU63" s="76"/>
      <c r="DV63" s="84"/>
      <c r="DW63" s="80">
        <f t="shared" si="592"/>
        <v>0</v>
      </c>
      <c r="DX63" s="84"/>
      <c r="DY63" s="80">
        <f t="shared" si="593"/>
        <v>0</v>
      </c>
      <c r="DZ63" s="76"/>
      <c r="EA63" s="84"/>
      <c r="EB63" s="80">
        <f t="shared" si="594"/>
        <v>0</v>
      </c>
      <c r="EC63" s="84"/>
      <c r="ED63" s="80">
        <f t="shared" si="595"/>
        <v>0</v>
      </c>
      <c r="EE63" s="76"/>
      <c r="EF63" s="84"/>
      <c r="EG63" s="80">
        <f t="shared" si="596"/>
        <v>0</v>
      </c>
      <c r="EH63" s="84"/>
      <c r="EI63" s="81">
        <f t="shared" si="597"/>
        <v>0</v>
      </c>
      <c r="EJ63" s="75"/>
      <c r="EK63" s="84"/>
      <c r="EL63" s="80">
        <f t="shared" si="598"/>
        <v>0</v>
      </c>
      <c r="EM63" s="84"/>
      <c r="EN63" s="80">
        <f t="shared" si="599"/>
        <v>0</v>
      </c>
      <c r="EO63" s="76"/>
      <c r="EP63" s="84"/>
      <c r="EQ63" s="80">
        <f t="shared" si="600"/>
        <v>0</v>
      </c>
      <c r="ER63" s="84"/>
      <c r="ES63" s="80">
        <f t="shared" si="601"/>
        <v>0</v>
      </c>
      <c r="ET63" s="76"/>
      <c r="EU63" s="84"/>
      <c r="EV63" s="80">
        <f t="shared" si="602"/>
        <v>0</v>
      </c>
      <c r="EW63" s="84"/>
      <c r="EX63" s="80">
        <f t="shared" si="603"/>
        <v>0</v>
      </c>
      <c r="EY63" s="76"/>
      <c r="EZ63" s="84"/>
      <c r="FA63" s="80">
        <f t="shared" si="604"/>
        <v>0</v>
      </c>
      <c r="FB63" s="84"/>
      <c r="FC63" s="81">
        <f t="shared" si="605"/>
        <v>0</v>
      </c>
      <c r="FD63" s="75"/>
      <c r="FE63" s="84"/>
      <c r="FF63" s="80">
        <f t="shared" si="606"/>
        <v>0</v>
      </c>
      <c r="FG63" s="84"/>
      <c r="FH63" s="80">
        <f t="shared" si="607"/>
        <v>0</v>
      </c>
      <c r="FI63" s="76"/>
      <c r="FJ63" s="84"/>
      <c r="FK63" s="80">
        <f t="shared" si="608"/>
        <v>0</v>
      </c>
      <c r="FL63" s="84"/>
      <c r="FM63" s="80">
        <f t="shared" si="609"/>
        <v>0</v>
      </c>
      <c r="FN63" s="76"/>
      <c r="FO63" s="84"/>
      <c r="FP63" s="80">
        <f t="shared" si="610"/>
        <v>0</v>
      </c>
      <c r="FQ63" s="84"/>
      <c r="FR63" s="80">
        <f t="shared" si="611"/>
        <v>0</v>
      </c>
      <c r="FS63" s="76"/>
      <c r="FT63" s="84"/>
      <c r="FU63" s="80">
        <f t="shared" si="612"/>
        <v>0</v>
      </c>
      <c r="FV63" s="84"/>
      <c r="FW63" s="81">
        <f t="shared" si="613"/>
        <v>0</v>
      </c>
      <c r="FX63" s="75"/>
      <c r="FY63" s="84"/>
      <c r="FZ63" s="80">
        <f t="shared" si="614"/>
        <v>0</v>
      </c>
      <c r="GA63" s="84"/>
      <c r="GB63" s="80">
        <f t="shared" si="615"/>
        <v>0</v>
      </c>
      <c r="GC63" s="76"/>
      <c r="GD63" s="84"/>
      <c r="GE63" s="80">
        <f t="shared" si="616"/>
        <v>0</v>
      </c>
      <c r="GF63" s="84"/>
      <c r="GG63" s="80">
        <f t="shared" si="617"/>
        <v>0</v>
      </c>
      <c r="GH63" s="76"/>
      <c r="GI63" s="84"/>
      <c r="GJ63" s="80">
        <f t="shared" si="618"/>
        <v>0</v>
      </c>
      <c r="GK63" s="84"/>
      <c r="GL63" s="80">
        <f t="shared" si="619"/>
        <v>0</v>
      </c>
      <c r="GM63" s="76"/>
      <c r="GN63" s="84"/>
      <c r="GO63" s="80">
        <f t="shared" si="620"/>
        <v>0</v>
      </c>
      <c r="GP63" s="84"/>
      <c r="GQ63" s="81">
        <f t="shared" si="621"/>
        <v>0</v>
      </c>
      <c r="GR63" s="75"/>
      <c r="GS63" s="84"/>
      <c r="GT63" s="80">
        <f t="shared" si="622"/>
        <v>0</v>
      </c>
      <c r="GU63" s="84"/>
      <c r="GV63" s="80">
        <f t="shared" si="623"/>
        <v>0</v>
      </c>
      <c r="GW63" s="76"/>
      <c r="GX63" s="84"/>
      <c r="GY63" s="80">
        <f t="shared" si="624"/>
        <v>0</v>
      </c>
      <c r="GZ63" s="84"/>
      <c r="HA63" s="77">
        <f t="shared" si="625"/>
        <v>0</v>
      </c>
      <c r="HB63" s="82"/>
      <c r="HC63" s="84"/>
      <c r="HD63" s="80">
        <f t="shared" si="626"/>
        <v>0</v>
      </c>
      <c r="HE63" s="84"/>
      <c r="HF63" s="80">
        <f t="shared" si="627"/>
        <v>0</v>
      </c>
      <c r="HG63" s="76"/>
      <c r="HH63" s="84"/>
      <c r="HI63" s="80">
        <f t="shared" si="628"/>
        <v>0</v>
      </c>
      <c r="HJ63" s="84"/>
      <c r="HK63" s="81">
        <f t="shared" si="629"/>
        <v>0</v>
      </c>
      <c r="HL63" s="75"/>
      <c r="HM63" s="84"/>
      <c r="HN63" s="80">
        <f t="shared" si="630"/>
        <v>0</v>
      </c>
      <c r="HO63" s="84"/>
      <c r="HP63" s="80">
        <f t="shared" si="631"/>
        <v>0</v>
      </c>
      <c r="HQ63" s="76"/>
      <c r="HR63" s="84"/>
      <c r="HS63" s="80">
        <f t="shared" si="632"/>
        <v>0</v>
      </c>
      <c r="HT63" s="84"/>
      <c r="HU63" s="80">
        <f t="shared" si="633"/>
        <v>0</v>
      </c>
      <c r="HV63" s="76"/>
      <c r="HW63" s="84"/>
      <c r="HX63" s="80">
        <f t="shared" si="634"/>
        <v>0</v>
      </c>
      <c r="HY63" s="84"/>
      <c r="HZ63" s="80">
        <f t="shared" si="635"/>
        <v>0</v>
      </c>
      <c r="IA63" s="76"/>
      <c r="IB63" s="84"/>
      <c r="IC63" s="80">
        <f t="shared" si="636"/>
        <v>0</v>
      </c>
      <c r="ID63" s="84"/>
      <c r="IE63" s="85">
        <f t="shared" si="637"/>
        <v>0</v>
      </c>
      <c r="IF63" s="1214" t="s">
        <v>244</v>
      </c>
      <c r="IG63" s="87"/>
    </row>
    <row r="64" spans="1:241" ht="51" hidden="1" x14ac:dyDescent="0.25">
      <c r="A64" s="63">
        <v>60</v>
      </c>
      <c r="B64" s="64" t="s">
        <v>245</v>
      </c>
      <c r="C64" s="65">
        <v>220120</v>
      </c>
      <c r="D64" s="66">
        <v>932677</v>
      </c>
      <c r="E64" s="67" t="s">
        <v>89</v>
      </c>
      <c r="F64" s="88" t="s">
        <v>194</v>
      </c>
      <c r="G64" s="89">
        <v>6</v>
      </c>
      <c r="H64" s="70">
        <v>0.4</v>
      </c>
      <c r="I64" s="71">
        <f>(28+20+20+50+39)/5</f>
        <v>31.4</v>
      </c>
      <c r="J64" s="72">
        <v>30</v>
      </c>
      <c r="K64" s="73">
        <f t="shared" si="508"/>
        <v>600</v>
      </c>
      <c r="L64" s="74">
        <f t="shared" si="509"/>
        <v>600</v>
      </c>
      <c r="M64" s="75">
        <f t="shared" si="510"/>
        <v>1</v>
      </c>
      <c r="N64" s="76">
        <f t="shared" si="511"/>
        <v>4</v>
      </c>
      <c r="O64" s="77">
        <f t="shared" si="512"/>
        <v>3.3333333333333333E-2</v>
      </c>
      <c r="P64" s="78">
        <f t="shared" si="513"/>
        <v>0.13333333333333333</v>
      </c>
      <c r="Q64" s="79"/>
      <c r="R64" s="75">
        <f t="shared" si="514"/>
        <v>580</v>
      </c>
      <c r="S64" s="76">
        <f t="shared" si="515"/>
        <v>1</v>
      </c>
      <c r="T64" s="80">
        <f t="shared" si="516"/>
        <v>3.4482758620689655E-2</v>
      </c>
      <c r="U64" s="76">
        <f t="shared" si="517"/>
        <v>3</v>
      </c>
      <c r="V64" s="80">
        <f t="shared" si="518"/>
        <v>0.10344827586206896</v>
      </c>
      <c r="W64" s="76">
        <f t="shared" si="519"/>
        <v>20</v>
      </c>
      <c r="X64" s="76">
        <f t="shared" si="520"/>
        <v>0</v>
      </c>
      <c r="Y64" s="80">
        <f t="shared" si="521"/>
        <v>0</v>
      </c>
      <c r="Z64" s="76">
        <f t="shared" si="522"/>
        <v>1</v>
      </c>
      <c r="AA64" s="80">
        <f t="shared" si="523"/>
        <v>1</v>
      </c>
      <c r="AB64" s="76">
        <f t="shared" si="524"/>
        <v>0</v>
      </c>
      <c r="AC64" s="76">
        <f t="shared" si="525"/>
        <v>0</v>
      </c>
      <c r="AD64" s="80">
        <f t="shared" si="526"/>
        <v>0</v>
      </c>
      <c r="AE64" s="76">
        <f t="shared" si="527"/>
        <v>0</v>
      </c>
      <c r="AF64" s="80">
        <f t="shared" si="528"/>
        <v>0</v>
      </c>
      <c r="AG64" s="76">
        <f t="shared" si="529"/>
        <v>0</v>
      </c>
      <c r="AH64" s="76">
        <f t="shared" si="530"/>
        <v>0</v>
      </c>
      <c r="AI64" s="80">
        <f t="shared" si="531"/>
        <v>0</v>
      </c>
      <c r="AJ64" s="76">
        <f t="shared" si="532"/>
        <v>0</v>
      </c>
      <c r="AK64" s="81">
        <f t="shared" si="533"/>
        <v>0</v>
      </c>
      <c r="AL64" s="79"/>
      <c r="AM64" s="75">
        <f t="shared" si="534"/>
        <v>160</v>
      </c>
      <c r="AN64" s="76">
        <f t="shared" si="535"/>
        <v>1</v>
      </c>
      <c r="AO64" s="80">
        <f t="shared" si="536"/>
        <v>0.125</v>
      </c>
      <c r="AP64" s="76">
        <f t="shared" si="537"/>
        <v>1</v>
      </c>
      <c r="AQ64" s="77">
        <f t="shared" si="538"/>
        <v>0.125</v>
      </c>
      <c r="AR64" s="82">
        <f t="shared" si="539"/>
        <v>120</v>
      </c>
      <c r="AS64" s="76">
        <f t="shared" si="540"/>
        <v>0</v>
      </c>
      <c r="AT64" s="80">
        <f t="shared" si="541"/>
        <v>0</v>
      </c>
      <c r="AU64" s="76">
        <f t="shared" si="542"/>
        <v>3</v>
      </c>
      <c r="AV64" s="77">
        <f t="shared" si="543"/>
        <v>0.5</v>
      </c>
      <c r="AW64" s="82">
        <f t="shared" si="544"/>
        <v>0</v>
      </c>
      <c r="AX64" s="76">
        <f t="shared" si="545"/>
        <v>0</v>
      </c>
      <c r="AY64" s="80">
        <f t="shared" si="546"/>
        <v>0</v>
      </c>
      <c r="AZ64" s="76">
        <f t="shared" si="547"/>
        <v>0</v>
      </c>
      <c r="BA64" s="77">
        <f t="shared" si="548"/>
        <v>0</v>
      </c>
      <c r="BB64" s="82">
        <f t="shared" si="549"/>
        <v>0</v>
      </c>
      <c r="BC64" s="76">
        <f t="shared" si="550"/>
        <v>0</v>
      </c>
      <c r="BD64" s="80">
        <f t="shared" si="551"/>
        <v>0</v>
      </c>
      <c r="BE64" s="76">
        <f t="shared" si="552"/>
        <v>0</v>
      </c>
      <c r="BF64" s="77">
        <f t="shared" si="553"/>
        <v>0</v>
      </c>
      <c r="BG64" s="82">
        <f t="shared" si="554"/>
        <v>320</v>
      </c>
      <c r="BH64" s="76">
        <f t="shared" si="555"/>
        <v>0</v>
      </c>
      <c r="BI64" s="80">
        <f t="shared" si="556"/>
        <v>0</v>
      </c>
      <c r="BJ64" s="76">
        <f t="shared" si="557"/>
        <v>0</v>
      </c>
      <c r="BK64" s="77">
        <f t="shared" si="558"/>
        <v>0</v>
      </c>
      <c r="BL64" s="82">
        <f t="shared" si="559"/>
        <v>0</v>
      </c>
      <c r="BM64" s="76">
        <f t="shared" si="560"/>
        <v>0</v>
      </c>
      <c r="BN64" s="80">
        <f t="shared" si="561"/>
        <v>0</v>
      </c>
      <c r="BO64" s="76">
        <f t="shared" si="562"/>
        <v>0</v>
      </c>
      <c r="BP64" s="77">
        <f t="shared" si="563"/>
        <v>0</v>
      </c>
      <c r="BQ64" s="82">
        <f t="shared" si="564"/>
        <v>0</v>
      </c>
      <c r="BR64" s="76">
        <f t="shared" si="565"/>
        <v>0</v>
      </c>
      <c r="BS64" s="80">
        <f t="shared" si="566"/>
        <v>0</v>
      </c>
      <c r="BT64" s="76">
        <f t="shared" si="567"/>
        <v>0</v>
      </c>
      <c r="BU64" s="77">
        <f t="shared" si="568"/>
        <v>0</v>
      </c>
      <c r="BV64" s="82">
        <f t="shared" si="569"/>
        <v>0</v>
      </c>
      <c r="BW64" s="76">
        <f t="shared" si="570"/>
        <v>0</v>
      </c>
      <c r="BX64" s="80">
        <f t="shared" si="571"/>
        <v>0</v>
      </c>
      <c r="BY64" s="76">
        <f t="shared" si="572"/>
        <v>0</v>
      </c>
      <c r="BZ64" s="81">
        <f t="shared" si="573"/>
        <v>0</v>
      </c>
      <c r="CA64" s="79"/>
      <c r="CB64" s="75">
        <f>8*20</f>
        <v>160</v>
      </c>
      <c r="CC64" s="83">
        <v>1</v>
      </c>
      <c r="CD64" s="80">
        <f t="shared" si="574"/>
        <v>0.125</v>
      </c>
      <c r="CE64" s="83">
        <v>1</v>
      </c>
      <c r="CF64" s="80">
        <f t="shared" si="575"/>
        <v>0.125</v>
      </c>
      <c r="CG64" s="76"/>
      <c r="CH64" s="84"/>
      <c r="CI64" s="80">
        <f t="shared" si="576"/>
        <v>0</v>
      </c>
      <c r="CJ64" s="84"/>
      <c r="CK64" s="80">
        <f t="shared" si="577"/>
        <v>0</v>
      </c>
      <c r="CL64" s="76"/>
      <c r="CM64" s="84"/>
      <c r="CN64" s="80">
        <f t="shared" si="578"/>
        <v>0</v>
      </c>
      <c r="CO64" s="84"/>
      <c r="CP64" s="80">
        <f t="shared" si="579"/>
        <v>0</v>
      </c>
      <c r="CQ64" s="76"/>
      <c r="CR64" s="84"/>
      <c r="CS64" s="80">
        <f t="shared" si="580"/>
        <v>0</v>
      </c>
      <c r="CT64" s="84"/>
      <c r="CU64" s="81">
        <f t="shared" si="581"/>
        <v>0</v>
      </c>
      <c r="CV64" s="75">
        <f>5*20</f>
        <v>100</v>
      </c>
      <c r="CW64" s="83">
        <v>0</v>
      </c>
      <c r="CX64" s="80">
        <f t="shared" si="582"/>
        <v>0</v>
      </c>
      <c r="CY64" s="83">
        <v>2</v>
      </c>
      <c r="CZ64" s="80">
        <f t="shared" si="583"/>
        <v>0.4</v>
      </c>
      <c r="DA64" s="76">
        <f>1*20</f>
        <v>20</v>
      </c>
      <c r="DB64" s="83">
        <v>0</v>
      </c>
      <c r="DC64" s="80">
        <f t="shared" si="584"/>
        <v>0</v>
      </c>
      <c r="DD64" s="83">
        <v>1</v>
      </c>
      <c r="DE64" s="80">
        <f t="shared" si="585"/>
        <v>1</v>
      </c>
      <c r="DF64" s="76"/>
      <c r="DG64" s="84"/>
      <c r="DH64" s="80">
        <f t="shared" si="586"/>
        <v>0</v>
      </c>
      <c r="DI64" s="84"/>
      <c r="DJ64" s="80">
        <f t="shared" si="587"/>
        <v>0</v>
      </c>
      <c r="DK64" s="76"/>
      <c r="DL64" s="84"/>
      <c r="DM64" s="80">
        <f t="shared" si="588"/>
        <v>0</v>
      </c>
      <c r="DN64" s="84"/>
      <c r="DO64" s="81">
        <f t="shared" si="589"/>
        <v>0</v>
      </c>
      <c r="DP64" s="75"/>
      <c r="DQ64" s="84"/>
      <c r="DR64" s="80">
        <f t="shared" si="590"/>
        <v>0</v>
      </c>
      <c r="DS64" s="84"/>
      <c r="DT64" s="80">
        <f t="shared" si="591"/>
        <v>0</v>
      </c>
      <c r="DU64" s="76"/>
      <c r="DV64" s="84"/>
      <c r="DW64" s="80">
        <f t="shared" si="592"/>
        <v>0</v>
      </c>
      <c r="DX64" s="84"/>
      <c r="DY64" s="80">
        <f t="shared" si="593"/>
        <v>0</v>
      </c>
      <c r="DZ64" s="76"/>
      <c r="EA64" s="84"/>
      <c r="EB64" s="80">
        <f t="shared" si="594"/>
        <v>0</v>
      </c>
      <c r="EC64" s="84"/>
      <c r="ED64" s="80">
        <f t="shared" si="595"/>
        <v>0</v>
      </c>
      <c r="EE64" s="76"/>
      <c r="EF64" s="84"/>
      <c r="EG64" s="80">
        <f t="shared" si="596"/>
        <v>0</v>
      </c>
      <c r="EH64" s="84"/>
      <c r="EI64" s="81">
        <f t="shared" si="597"/>
        <v>0</v>
      </c>
      <c r="EJ64" s="75"/>
      <c r="EK64" s="84"/>
      <c r="EL64" s="80">
        <f t="shared" si="598"/>
        <v>0</v>
      </c>
      <c r="EM64" s="84"/>
      <c r="EN64" s="80">
        <f t="shared" si="599"/>
        <v>0</v>
      </c>
      <c r="EO64" s="76"/>
      <c r="EP64" s="84"/>
      <c r="EQ64" s="80">
        <f t="shared" si="600"/>
        <v>0</v>
      </c>
      <c r="ER64" s="84"/>
      <c r="ES64" s="80">
        <f t="shared" si="601"/>
        <v>0</v>
      </c>
      <c r="ET64" s="76"/>
      <c r="EU64" s="84"/>
      <c r="EV64" s="80">
        <f t="shared" si="602"/>
        <v>0</v>
      </c>
      <c r="EW64" s="84"/>
      <c r="EX64" s="80">
        <f t="shared" si="603"/>
        <v>0</v>
      </c>
      <c r="EY64" s="76"/>
      <c r="EZ64" s="84"/>
      <c r="FA64" s="80">
        <f t="shared" si="604"/>
        <v>0</v>
      </c>
      <c r="FB64" s="84"/>
      <c r="FC64" s="81">
        <f t="shared" si="605"/>
        <v>0</v>
      </c>
      <c r="FD64" s="75">
        <f>16*20</f>
        <v>320</v>
      </c>
      <c r="FE64" s="83">
        <v>0</v>
      </c>
      <c r="FF64" s="80">
        <f t="shared" si="606"/>
        <v>0</v>
      </c>
      <c r="FG64" s="83">
        <v>0</v>
      </c>
      <c r="FH64" s="80">
        <f t="shared" si="607"/>
        <v>0</v>
      </c>
      <c r="FI64" s="76"/>
      <c r="FJ64" s="84"/>
      <c r="FK64" s="80">
        <f t="shared" si="608"/>
        <v>0</v>
      </c>
      <c r="FL64" s="84"/>
      <c r="FM64" s="80">
        <f t="shared" si="609"/>
        <v>0</v>
      </c>
      <c r="FN64" s="76"/>
      <c r="FO64" s="84"/>
      <c r="FP64" s="80">
        <f t="shared" si="610"/>
        <v>0</v>
      </c>
      <c r="FQ64" s="84"/>
      <c r="FR64" s="80">
        <f t="shared" si="611"/>
        <v>0</v>
      </c>
      <c r="FS64" s="76"/>
      <c r="FT64" s="84"/>
      <c r="FU64" s="80">
        <f t="shared" si="612"/>
        <v>0</v>
      </c>
      <c r="FV64" s="84"/>
      <c r="FW64" s="81">
        <f t="shared" si="613"/>
        <v>0</v>
      </c>
      <c r="FX64" s="75"/>
      <c r="FY64" s="84"/>
      <c r="FZ64" s="80">
        <f t="shared" si="614"/>
        <v>0</v>
      </c>
      <c r="GA64" s="84"/>
      <c r="GB64" s="80">
        <f t="shared" si="615"/>
        <v>0</v>
      </c>
      <c r="GC64" s="76"/>
      <c r="GD64" s="84"/>
      <c r="GE64" s="80">
        <f t="shared" si="616"/>
        <v>0</v>
      </c>
      <c r="GF64" s="84"/>
      <c r="GG64" s="80">
        <f t="shared" si="617"/>
        <v>0</v>
      </c>
      <c r="GH64" s="76"/>
      <c r="GI64" s="84"/>
      <c r="GJ64" s="80">
        <f t="shared" si="618"/>
        <v>0</v>
      </c>
      <c r="GK64" s="84"/>
      <c r="GL64" s="80">
        <f t="shared" si="619"/>
        <v>0</v>
      </c>
      <c r="GM64" s="76"/>
      <c r="GN64" s="84"/>
      <c r="GO64" s="80">
        <f t="shared" si="620"/>
        <v>0</v>
      </c>
      <c r="GP64" s="84"/>
      <c r="GQ64" s="81">
        <f t="shared" si="621"/>
        <v>0</v>
      </c>
      <c r="GR64" s="75"/>
      <c r="GS64" s="84"/>
      <c r="GT64" s="80">
        <f t="shared" si="622"/>
        <v>0</v>
      </c>
      <c r="GU64" s="84"/>
      <c r="GV64" s="80">
        <f t="shared" si="623"/>
        <v>0</v>
      </c>
      <c r="GW64" s="76"/>
      <c r="GX64" s="84"/>
      <c r="GY64" s="80">
        <f t="shared" si="624"/>
        <v>0</v>
      </c>
      <c r="GZ64" s="84"/>
      <c r="HA64" s="77">
        <f t="shared" si="625"/>
        <v>0</v>
      </c>
      <c r="HB64" s="82"/>
      <c r="HC64" s="84"/>
      <c r="HD64" s="80">
        <f t="shared" si="626"/>
        <v>0</v>
      </c>
      <c r="HE64" s="84"/>
      <c r="HF64" s="80">
        <f t="shared" si="627"/>
        <v>0</v>
      </c>
      <c r="HG64" s="76"/>
      <c r="HH64" s="84"/>
      <c r="HI64" s="80">
        <f t="shared" si="628"/>
        <v>0</v>
      </c>
      <c r="HJ64" s="84"/>
      <c r="HK64" s="81">
        <f t="shared" si="629"/>
        <v>0</v>
      </c>
      <c r="HL64" s="75"/>
      <c r="HM64" s="84"/>
      <c r="HN64" s="80">
        <f t="shared" si="630"/>
        <v>0</v>
      </c>
      <c r="HO64" s="84"/>
      <c r="HP64" s="80">
        <f t="shared" si="631"/>
        <v>0</v>
      </c>
      <c r="HQ64" s="76"/>
      <c r="HR64" s="84"/>
      <c r="HS64" s="80">
        <f t="shared" si="632"/>
        <v>0</v>
      </c>
      <c r="HT64" s="84"/>
      <c r="HU64" s="80">
        <f t="shared" si="633"/>
        <v>0</v>
      </c>
      <c r="HV64" s="76"/>
      <c r="HW64" s="84"/>
      <c r="HX64" s="80">
        <f t="shared" si="634"/>
        <v>0</v>
      </c>
      <c r="HY64" s="84"/>
      <c r="HZ64" s="80">
        <f t="shared" si="635"/>
        <v>0</v>
      </c>
      <c r="IA64" s="76"/>
      <c r="IB64" s="84"/>
      <c r="IC64" s="80">
        <f t="shared" si="636"/>
        <v>0</v>
      </c>
      <c r="ID64" s="84"/>
      <c r="IE64" s="85">
        <f t="shared" si="637"/>
        <v>0</v>
      </c>
      <c r="IF64" s="1214" t="s">
        <v>246</v>
      </c>
      <c r="IG64" s="87"/>
    </row>
    <row r="65" spans="1:241" ht="38.25" hidden="1" x14ac:dyDescent="0.25">
      <c r="A65" s="63">
        <v>61</v>
      </c>
      <c r="B65" s="64" t="s">
        <v>247</v>
      </c>
      <c r="C65" s="65">
        <v>220335</v>
      </c>
      <c r="D65" s="66">
        <v>932680</v>
      </c>
      <c r="E65" s="67" t="s">
        <v>89</v>
      </c>
      <c r="F65" s="88" t="s">
        <v>194</v>
      </c>
      <c r="G65" s="89">
        <v>6</v>
      </c>
      <c r="H65" s="70">
        <v>0.5</v>
      </c>
      <c r="I65" s="71">
        <f>(60+30+140+125+30)/5</f>
        <v>77</v>
      </c>
      <c r="J65" s="72">
        <v>36</v>
      </c>
      <c r="K65" s="73">
        <f t="shared" si="508"/>
        <v>720</v>
      </c>
      <c r="L65" s="74">
        <f t="shared" si="509"/>
        <v>720</v>
      </c>
      <c r="M65" s="75">
        <f t="shared" si="510"/>
        <v>0</v>
      </c>
      <c r="N65" s="76">
        <f t="shared" si="511"/>
        <v>0</v>
      </c>
      <c r="O65" s="77">
        <f t="shared" si="512"/>
        <v>0</v>
      </c>
      <c r="P65" s="78">
        <f t="shared" si="513"/>
        <v>0</v>
      </c>
      <c r="Q65" s="79"/>
      <c r="R65" s="75">
        <f t="shared" si="514"/>
        <v>300</v>
      </c>
      <c r="S65" s="76">
        <f t="shared" si="515"/>
        <v>0</v>
      </c>
      <c r="T65" s="80">
        <f t="shared" si="516"/>
        <v>0</v>
      </c>
      <c r="U65" s="76">
        <f t="shared" si="517"/>
        <v>0</v>
      </c>
      <c r="V65" s="80">
        <f t="shared" si="518"/>
        <v>0</v>
      </c>
      <c r="W65" s="76">
        <f t="shared" si="519"/>
        <v>400</v>
      </c>
      <c r="X65" s="76">
        <f t="shared" si="520"/>
        <v>0</v>
      </c>
      <c r="Y65" s="80">
        <f t="shared" si="521"/>
        <v>0</v>
      </c>
      <c r="Z65" s="76">
        <f t="shared" si="522"/>
        <v>0</v>
      </c>
      <c r="AA65" s="80">
        <f t="shared" si="523"/>
        <v>0</v>
      </c>
      <c r="AB65" s="76">
        <f t="shared" si="524"/>
        <v>20</v>
      </c>
      <c r="AC65" s="76">
        <f t="shared" si="525"/>
        <v>0</v>
      </c>
      <c r="AD65" s="80">
        <f t="shared" si="526"/>
        <v>0</v>
      </c>
      <c r="AE65" s="76">
        <f t="shared" si="527"/>
        <v>0</v>
      </c>
      <c r="AF65" s="80">
        <f t="shared" si="528"/>
        <v>0</v>
      </c>
      <c r="AG65" s="76">
        <f t="shared" si="529"/>
        <v>0</v>
      </c>
      <c r="AH65" s="76">
        <f t="shared" si="530"/>
        <v>0</v>
      </c>
      <c r="AI65" s="80">
        <f t="shared" si="531"/>
        <v>0</v>
      </c>
      <c r="AJ65" s="76">
        <f t="shared" si="532"/>
        <v>0</v>
      </c>
      <c r="AK65" s="81">
        <f t="shared" si="533"/>
        <v>0</v>
      </c>
      <c r="AL65" s="79"/>
      <c r="AM65" s="75">
        <f t="shared" si="534"/>
        <v>0</v>
      </c>
      <c r="AN65" s="76">
        <f t="shared" si="535"/>
        <v>0</v>
      </c>
      <c r="AO65" s="80">
        <f t="shared" si="536"/>
        <v>0</v>
      </c>
      <c r="AP65" s="76">
        <f t="shared" si="537"/>
        <v>0</v>
      </c>
      <c r="AQ65" s="77">
        <f t="shared" si="538"/>
        <v>0</v>
      </c>
      <c r="AR65" s="82">
        <f t="shared" si="539"/>
        <v>700</v>
      </c>
      <c r="AS65" s="76">
        <f t="shared" si="540"/>
        <v>0</v>
      </c>
      <c r="AT65" s="80">
        <f t="shared" si="541"/>
        <v>0</v>
      </c>
      <c r="AU65" s="76">
        <f t="shared" si="542"/>
        <v>0</v>
      </c>
      <c r="AV65" s="77">
        <f t="shared" si="543"/>
        <v>0</v>
      </c>
      <c r="AW65" s="82">
        <f t="shared" si="544"/>
        <v>0</v>
      </c>
      <c r="AX65" s="76">
        <f t="shared" si="545"/>
        <v>0</v>
      </c>
      <c r="AY65" s="80">
        <f t="shared" si="546"/>
        <v>0</v>
      </c>
      <c r="AZ65" s="76">
        <f t="shared" si="547"/>
        <v>0</v>
      </c>
      <c r="BA65" s="77">
        <f t="shared" si="548"/>
        <v>0</v>
      </c>
      <c r="BB65" s="82">
        <f t="shared" si="549"/>
        <v>20</v>
      </c>
      <c r="BC65" s="76">
        <f t="shared" si="550"/>
        <v>0</v>
      </c>
      <c r="BD65" s="80">
        <f t="shared" si="551"/>
        <v>0</v>
      </c>
      <c r="BE65" s="76">
        <f t="shared" si="552"/>
        <v>0</v>
      </c>
      <c r="BF65" s="77">
        <f t="shared" si="553"/>
        <v>0</v>
      </c>
      <c r="BG65" s="82">
        <f t="shared" si="554"/>
        <v>0</v>
      </c>
      <c r="BH65" s="76">
        <f t="shared" si="555"/>
        <v>0</v>
      </c>
      <c r="BI65" s="80">
        <f t="shared" si="556"/>
        <v>0</v>
      </c>
      <c r="BJ65" s="76">
        <f t="shared" si="557"/>
        <v>0</v>
      </c>
      <c r="BK65" s="77">
        <f t="shared" si="558"/>
        <v>0</v>
      </c>
      <c r="BL65" s="82">
        <f t="shared" si="559"/>
        <v>0</v>
      </c>
      <c r="BM65" s="76">
        <f t="shared" si="560"/>
        <v>0</v>
      </c>
      <c r="BN65" s="80">
        <f t="shared" si="561"/>
        <v>0</v>
      </c>
      <c r="BO65" s="76">
        <f t="shared" si="562"/>
        <v>0</v>
      </c>
      <c r="BP65" s="77">
        <f t="shared" si="563"/>
        <v>0</v>
      </c>
      <c r="BQ65" s="82">
        <f t="shared" si="564"/>
        <v>0</v>
      </c>
      <c r="BR65" s="76">
        <f t="shared" si="565"/>
        <v>0</v>
      </c>
      <c r="BS65" s="80">
        <f t="shared" si="566"/>
        <v>0</v>
      </c>
      <c r="BT65" s="76">
        <f t="shared" si="567"/>
        <v>0</v>
      </c>
      <c r="BU65" s="77">
        <f t="shared" si="568"/>
        <v>0</v>
      </c>
      <c r="BV65" s="82">
        <f t="shared" si="569"/>
        <v>0</v>
      </c>
      <c r="BW65" s="76">
        <f t="shared" si="570"/>
        <v>0</v>
      </c>
      <c r="BX65" s="80">
        <f t="shared" si="571"/>
        <v>0</v>
      </c>
      <c r="BY65" s="76">
        <f t="shared" si="572"/>
        <v>0</v>
      </c>
      <c r="BZ65" s="81">
        <f t="shared" si="573"/>
        <v>0</v>
      </c>
      <c r="CA65" s="79"/>
      <c r="CB65" s="152"/>
      <c r="CC65" s="84"/>
      <c r="CD65" s="80">
        <f t="shared" si="574"/>
        <v>0</v>
      </c>
      <c r="CE65" s="84"/>
      <c r="CF65" s="80">
        <f t="shared" si="575"/>
        <v>0</v>
      </c>
      <c r="CG65" s="122"/>
      <c r="CH65" s="84"/>
      <c r="CI65" s="80">
        <f t="shared" si="576"/>
        <v>0</v>
      </c>
      <c r="CJ65" s="84"/>
      <c r="CK65" s="80">
        <f t="shared" si="577"/>
        <v>0</v>
      </c>
      <c r="CL65" s="76"/>
      <c r="CM65" s="84"/>
      <c r="CN65" s="80">
        <f t="shared" si="578"/>
        <v>0</v>
      </c>
      <c r="CO65" s="84"/>
      <c r="CP65" s="80">
        <f t="shared" si="579"/>
        <v>0</v>
      </c>
      <c r="CQ65" s="76"/>
      <c r="CR65" s="84"/>
      <c r="CS65" s="80">
        <f t="shared" si="580"/>
        <v>0</v>
      </c>
      <c r="CT65" s="84"/>
      <c r="CU65" s="81">
        <f t="shared" si="581"/>
        <v>0</v>
      </c>
      <c r="CV65" s="75">
        <f t="shared" si="639"/>
        <v>300</v>
      </c>
      <c r="CW65" s="83">
        <v>0</v>
      </c>
      <c r="CX65" s="80">
        <f t="shared" si="582"/>
        <v>0</v>
      </c>
      <c r="CY65" s="83">
        <v>0</v>
      </c>
      <c r="CZ65" s="80">
        <f t="shared" si="583"/>
        <v>0</v>
      </c>
      <c r="DA65" s="76">
        <f>19*20</f>
        <v>380</v>
      </c>
      <c r="DB65" s="83">
        <v>0</v>
      </c>
      <c r="DC65" s="80">
        <f t="shared" si="584"/>
        <v>0</v>
      </c>
      <c r="DD65" s="83">
        <v>0</v>
      </c>
      <c r="DE65" s="80">
        <f t="shared" si="585"/>
        <v>0</v>
      </c>
      <c r="DF65" s="76">
        <f>1*20</f>
        <v>20</v>
      </c>
      <c r="DG65" s="83">
        <v>0</v>
      </c>
      <c r="DH65" s="80">
        <f t="shared" si="586"/>
        <v>0</v>
      </c>
      <c r="DI65" s="83">
        <v>0</v>
      </c>
      <c r="DJ65" s="80">
        <f t="shared" si="587"/>
        <v>0</v>
      </c>
      <c r="DK65" s="76"/>
      <c r="DL65" s="84"/>
      <c r="DM65" s="80">
        <f t="shared" si="588"/>
        <v>0</v>
      </c>
      <c r="DN65" s="84"/>
      <c r="DO65" s="81">
        <f t="shared" si="589"/>
        <v>0</v>
      </c>
      <c r="DP65" s="75"/>
      <c r="DQ65" s="84"/>
      <c r="DR65" s="80">
        <f t="shared" si="590"/>
        <v>0</v>
      </c>
      <c r="DS65" s="84"/>
      <c r="DT65" s="80">
        <f t="shared" si="591"/>
        <v>0</v>
      </c>
      <c r="DU65" s="76"/>
      <c r="DV65" s="84"/>
      <c r="DW65" s="80">
        <f t="shared" si="592"/>
        <v>0</v>
      </c>
      <c r="DX65" s="84"/>
      <c r="DY65" s="80">
        <f t="shared" si="593"/>
        <v>0</v>
      </c>
      <c r="DZ65" s="76"/>
      <c r="EA65" s="84"/>
      <c r="EB65" s="80">
        <f t="shared" si="594"/>
        <v>0</v>
      </c>
      <c r="EC65" s="84"/>
      <c r="ED65" s="80">
        <f t="shared" si="595"/>
        <v>0</v>
      </c>
      <c r="EE65" s="76"/>
      <c r="EF65" s="84"/>
      <c r="EG65" s="80">
        <f t="shared" si="596"/>
        <v>0</v>
      </c>
      <c r="EH65" s="84"/>
      <c r="EI65" s="81">
        <f t="shared" si="597"/>
        <v>0</v>
      </c>
      <c r="EJ65" s="75"/>
      <c r="EK65" s="84"/>
      <c r="EL65" s="80">
        <f t="shared" si="598"/>
        <v>0</v>
      </c>
      <c r="EM65" s="84"/>
      <c r="EN65" s="80">
        <f t="shared" si="599"/>
        <v>0</v>
      </c>
      <c r="EO65" s="76">
        <f>1*20</f>
        <v>20</v>
      </c>
      <c r="EP65" s="83">
        <v>0</v>
      </c>
      <c r="EQ65" s="80">
        <f t="shared" si="600"/>
        <v>0</v>
      </c>
      <c r="ER65" s="83">
        <v>0</v>
      </c>
      <c r="ES65" s="80">
        <f t="shared" si="601"/>
        <v>0</v>
      </c>
      <c r="ET65" s="76"/>
      <c r="EU65" s="84"/>
      <c r="EV65" s="80">
        <f t="shared" si="602"/>
        <v>0</v>
      </c>
      <c r="EW65" s="84"/>
      <c r="EX65" s="80">
        <f t="shared" si="603"/>
        <v>0</v>
      </c>
      <c r="EY65" s="76"/>
      <c r="EZ65" s="84"/>
      <c r="FA65" s="80">
        <f t="shared" si="604"/>
        <v>0</v>
      </c>
      <c r="FB65" s="84"/>
      <c r="FC65" s="81">
        <f t="shared" si="605"/>
        <v>0</v>
      </c>
      <c r="FD65" s="75"/>
      <c r="FE65" s="84"/>
      <c r="FF65" s="80">
        <f t="shared" si="606"/>
        <v>0</v>
      </c>
      <c r="FG65" s="84"/>
      <c r="FH65" s="80">
        <f t="shared" si="607"/>
        <v>0</v>
      </c>
      <c r="FI65" s="76"/>
      <c r="FJ65" s="84"/>
      <c r="FK65" s="80">
        <f t="shared" si="608"/>
        <v>0</v>
      </c>
      <c r="FL65" s="84"/>
      <c r="FM65" s="80">
        <f t="shared" si="609"/>
        <v>0</v>
      </c>
      <c r="FN65" s="76"/>
      <c r="FO65" s="84"/>
      <c r="FP65" s="80">
        <f t="shared" si="610"/>
        <v>0</v>
      </c>
      <c r="FQ65" s="84"/>
      <c r="FR65" s="80">
        <f t="shared" si="611"/>
        <v>0</v>
      </c>
      <c r="FS65" s="76"/>
      <c r="FT65" s="84"/>
      <c r="FU65" s="80">
        <f t="shared" si="612"/>
        <v>0</v>
      </c>
      <c r="FV65" s="84"/>
      <c r="FW65" s="81">
        <f t="shared" si="613"/>
        <v>0</v>
      </c>
      <c r="FX65" s="75"/>
      <c r="FY65" s="84"/>
      <c r="FZ65" s="80">
        <f t="shared" si="614"/>
        <v>0</v>
      </c>
      <c r="GA65" s="84"/>
      <c r="GB65" s="80">
        <f t="shared" si="615"/>
        <v>0</v>
      </c>
      <c r="GC65" s="76"/>
      <c r="GD65" s="84"/>
      <c r="GE65" s="80">
        <f t="shared" si="616"/>
        <v>0</v>
      </c>
      <c r="GF65" s="84"/>
      <c r="GG65" s="80">
        <f t="shared" si="617"/>
        <v>0</v>
      </c>
      <c r="GH65" s="76"/>
      <c r="GI65" s="84"/>
      <c r="GJ65" s="80">
        <f t="shared" si="618"/>
        <v>0</v>
      </c>
      <c r="GK65" s="84"/>
      <c r="GL65" s="80">
        <f t="shared" si="619"/>
        <v>0</v>
      </c>
      <c r="GM65" s="76"/>
      <c r="GN65" s="84"/>
      <c r="GO65" s="80">
        <f t="shared" si="620"/>
        <v>0</v>
      </c>
      <c r="GP65" s="84"/>
      <c r="GQ65" s="81">
        <f t="shared" si="621"/>
        <v>0</v>
      </c>
      <c r="GR65" s="75"/>
      <c r="GS65" s="84"/>
      <c r="GT65" s="80">
        <f t="shared" si="622"/>
        <v>0</v>
      </c>
      <c r="GU65" s="84"/>
      <c r="GV65" s="80">
        <f t="shared" si="623"/>
        <v>0</v>
      </c>
      <c r="GW65" s="76"/>
      <c r="GX65" s="84"/>
      <c r="GY65" s="80">
        <f t="shared" si="624"/>
        <v>0</v>
      </c>
      <c r="GZ65" s="84"/>
      <c r="HA65" s="77">
        <f t="shared" si="625"/>
        <v>0</v>
      </c>
      <c r="HB65" s="82"/>
      <c r="HC65" s="84"/>
      <c r="HD65" s="80">
        <f t="shared" si="626"/>
        <v>0</v>
      </c>
      <c r="HE65" s="84"/>
      <c r="HF65" s="80">
        <f t="shared" si="627"/>
        <v>0</v>
      </c>
      <c r="HG65" s="76"/>
      <c r="HH65" s="84"/>
      <c r="HI65" s="80">
        <f t="shared" si="628"/>
        <v>0</v>
      </c>
      <c r="HJ65" s="84"/>
      <c r="HK65" s="81">
        <f t="shared" si="629"/>
        <v>0</v>
      </c>
      <c r="HL65" s="75"/>
      <c r="HM65" s="84"/>
      <c r="HN65" s="80">
        <f t="shared" si="630"/>
        <v>0</v>
      </c>
      <c r="HO65" s="84"/>
      <c r="HP65" s="80">
        <f t="shared" si="631"/>
        <v>0</v>
      </c>
      <c r="HQ65" s="76"/>
      <c r="HR65" s="84"/>
      <c r="HS65" s="80">
        <f t="shared" si="632"/>
        <v>0</v>
      </c>
      <c r="HT65" s="84"/>
      <c r="HU65" s="80">
        <f t="shared" si="633"/>
        <v>0</v>
      </c>
      <c r="HV65" s="76"/>
      <c r="HW65" s="84"/>
      <c r="HX65" s="80">
        <f t="shared" si="634"/>
        <v>0</v>
      </c>
      <c r="HY65" s="84"/>
      <c r="HZ65" s="80">
        <f t="shared" si="635"/>
        <v>0</v>
      </c>
      <c r="IA65" s="76"/>
      <c r="IB65" s="84"/>
      <c r="IC65" s="80">
        <f t="shared" si="636"/>
        <v>0</v>
      </c>
      <c r="ID65" s="84"/>
      <c r="IE65" s="85">
        <f t="shared" si="637"/>
        <v>0</v>
      </c>
      <c r="IF65" s="1214" t="s">
        <v>248</v>
      </c>
      <c r="IG65" s="87"/>
    </row>
    <row r="66" spans="1:241" ht="38.25" hidden="1" x14ac:dyDescent="0.25">
      <c r="A66" s="63">
        <v>62</v>
      </c>
      <c r="B66" s="64" t="s">
        <v>249</v>
      </c>
      <c r="C66" s="65">
        <v>220543</v>
      </c>
      <c r="D66" s="66">
        <v>932683</v>
      </c>
      <c r="E66" s="67" t="s">
        <v>89</v>
      </c>
      <c r="F66" s="68" t="s">
        <v>185</v>
      </c>
      <c r="G66" s="90" t="s">
        <v>250</v>
      </c>
      <c r="H66" s="70">
        <v>0.05</v>
      </c>
      <c r="I66" s="71">
        <f>(40+40+43+33+41)/5</f>
        <v>39.4</v>
      </c>
      <c r="J66" s="72">
        <v>86</v>
      </c>
      <c r="K66" s="73">
        <f t="shared" si="508"/>
        <v>1720</v>
      </c>
      <c r="L66" s="74">
        <f t="shared" si="509"/>
        <v>1720</v>
      </c>
      <c r="M66" s="113">
        <f t="shared" si="510"/>
        <v>11</v>
      </c>
      <c r="N66" s="114">
        <f t="shared" si="511"/>
        <v>64</v>
      </c>
      <c r="O66" s="77">
        <f t="shared" si="512"/>
        <v>0.12790697674418605</v>
      </c>
      <c r="P66" s="78">
        <f t="shared" si="513"/>
        <v>0.7441860465116279</v>
      </c>
      <c r="Q66" s="79"/>
      <c r="R66" s="75">
        <f t="shared" si="514"/>
        <v>1320</v>
      </c>
      <c r="S66" s="76">
        <f t="shared" si="515"/>
        <v>3</v>
      </c>
      <c r="T66" s="80">
        <f t="shared" si="516"/>
        <v>4.5454545454545456E-2</v>
      </c>
      <c r="U66" s="76">
        <f t="shared" si="517"/>
        <v>44</v>
      </c>
      <c r="V66" s="80">
        <f t="shared" si="518"/>
        <v>0.66666666666666663</v>
      </c>
      <c r="W66" s="76">
        <f t="shared" si="519"/>
        <v>400</v>
      </c>
      <c r="X66" s="76">
        <f t="shared" si="520"/>
        <v>8</v>
      </c>
      <c r="Y66" s="80">
        <f t="shared" si="521"/>
        <v>0.4</v>
      </c>
      <c r="Z66" s="76">
        <f t="shared" si="522"/>
        <v>20</v>
      </c>
      <c r="AA66" s="80">
        <f t="shared" si="523"/>
        <v>1</v>
      </c>
      <c r="AB66" s="76">
        <f t="shared" si="524"/>
        <v>0</v>
      </c>
      <c r="AC66" s="76">
        <f t="shared" si="525"/>
        <v>0</v>
      </c>
      <c r="AD66" s="80">
        <f t="shared" si="526"/>
        <v>0</v>
      </c>
      <c r="AE66" s="76">
        <f t="shared" si="527"/>
        <v>0</v>
      </c>
      <c r="AF66" s="80">
        <f t="shared" si="528"/>
        <v>0</v>
      </c>
      <c r="AG66" s="76">
        <f t="shared" si="529"/>
        <v>0</v>
      </c>
      <c r="AH66" s="76">
        <f t="shared" si="530"/>
        <v>0</v>
      </c>
      <c r="AI66" s="80">
        <f t="shared" si="531"/>
        <v>0</v>
      </c>
      <c r="AJ66" s="76">
        <f t="shared" si="532"/>
        <v>0</v>
      </c>
      <c r="AK66" s="81">
        <f t="shared" si="533"/>
        <v>0</v>
      </c>
      <c r="AL66" s="79"/>
      <c r="AM66" s="75">
        <f t="shared" si="534"/>
        <v>1340</v>
      </c>
      <c r="AN66" s="76">
        <f t="shared" si="535"/>
        <v>10</v>
      </c>
      <c r="AO66" s="80">
        <f t="shared" si="536"/>
        <v>0.14925373134328357</v>
      </c>
      <c r="AP66" s="76">
        <f t="shared" si="537"/>
        <v>50</v>
      </c>
      <c r="AQ66" s="77">
        <f t="shared" si="538"/>
        <v>0.74626865671641796</v>
      </c>
      <c r="AR66" s="82">
        <f t="shared" si="539"/>
        <v>260</v>
      </c>
      <c r="AS66" s="76">
        <f t="shared" si="540"/>
        <v>1</v>
      </c>
      <c r="AT66" s="80">
        <f t="shared" si="541"/>
        <v>7.6923076923076927E-2</v>
      </c>
      <c r="AU66" s="76">
        <f t="shared" si="542"/>
        <v>9</v>
      </c>
      <c r="AV66" s="77">
        <f t="shared" si="543"/>
        <v>0.69230769230769229</v>
      </c>
      <c r="AW66" s="82">
        <f t="shared" si="544"/>
        <v>0</v>
      </c>
      <c r="AX66" s="76">
        <f t="shared" si="545"/>
        <v>0</v>
      </c>
      <c r="AY66" s="80">
        <f t="shared" si="546"/>
        <v>0</v>
      </c>
      <c r="AZ66" s="76">
        <f t="shared" si="547"/>
        <v>0</v>
      </c>
      <c r="BA66" s="77">
        <f t="shared" si="548"/>
        <v>0</v>
      </c>
      <c r="BB66" s="82">
        <f t="shared" si="549"/>
        <v>0</v>
      </c>
      <c r="BC66" s="76">
        <f t="shared" si="550"/>
        <v>0</v>
      </c>
      <c r="BD66" s="80">
        <f t="shared" si="551"/>
        <v>0</v>
      </c>
      <c r="BE66" s="76">
        <f t="shared" si="552"/>
        <v>0</v>
      </c>
      <c r="BF66" s="77">
        <f t="shared" si="553"/>
        <v>0</v>
      </c>
      <c r="BG66" s="82">
        <f t="shared" si="554"/>
        <v>120</v>
      </c>
      <c r="BH66" s="76">
        <f t="shared" si="555"/>
        <v>0</v>
      </c>
      <c r="BI66" s="80">
        <f t="shared" si="556"/>
        <v>0</v>
      </c>
      <c r="BJ66" s="76">
        <f t="shared" si="557"/>
        <v>5</v>
      </c>
      <c r="BK66" s="77">
        <f t="shared" si="558"/>
        <v>0.83333333333333337</v>
      </c>
      <c r="BL66" s="82">
        <f t="shared" si="559"/>
        <v>0</v>
      </c>
      <c r="BM66" s="76">
        <f t="shared" si="560"/>
        <v>0</v>
      </c>
      <c r="BN66" s="80">
        <f t="shared" si="561"/>
        <v>0</v>
      </c>
      <c r="BO66" s="76">
        <f t="shared" si="562"/>
        <v>0</v>
      </c>
      <c r="BP66" s="77">
        <f t="shared" si="563"/>
        <v>0</v>
      </c>
      <c r="BQ66" s="82">
        <f t="shared" si="564"/>
        <v>0</v>
      </c>
      <c r="BR66" s="76">
        <f t="shared" si="565"/>
        <v>0</v>
      </c>
      <c r="BS66" s="80">
        <f t="shared" si="566"/>
        <v>0</v>
      </c>
      <c r="BT66" s="76">
        <f t="shared" si="567"/>
        <v>0</v>
      </c>
      <c r="BU66" s="77">
        <f t="shared" si="568"/>
        <v>0</v>
      </c>
      <c r="BV66" s="82">
        <f t="shared" si="569"/>
        <v>0</v>
      </c>
      <c r="BW66" s="76">
        <f t="shared" si="570"/>
        <v>0</v>
      </c>
      <c r="BX66" s="80">
        <f t="shared" si="571"/>
        <v>0</v>
      </c>
      <c r="BY66" s="76">
        <f t="shared" si="572"/>
        <v>0</v>
      </c>
      <c r="BZ66" s="81">
        <f t="shared" si="573"/>
        <v>0</v>
      </c>
      <c r="CA66" s="79"/>
      <c r="CB66" s="75">
        <f t="shared" ref="CB66:CB83" si="641">48*20</f>
        <v>960</v>
      </c>
      <c r="CC66" s="83">
        <v>2</v>
      </c>
      <c r="CD66" s="80">
        <f t="shared" si="574"/>
        <v>4.1666666666666664E-2</v>
      </c>
      <c r="CE66" s="83">
        <v>31</v>
      </c>
      <c r="CF66" s="80">
        <f t="shared" si="575"/>
        <v>0.64583333333333337</v>
      </c>
      <c r="CG66" s="76">
        <f>19*20</f>
        <v>380</v>
      </c>
      <c r="CH66" s="83">
        <v>8</v>
      </c>
      <c r="CI66" s="80">
        <f t="shared" si="576"/>
        <v>0.42105263157894735</v>
      </c>
      <c r="CJ66" s="83">
        <v>19</v>
      </c>
      <c r="CK66" s="80">
        <f t="shared" si="577"/>
        <v>1</v>
      </c>
      <c r="CL66" s="76"/>
      <c r="CM66" s="84"/>
      <c r="CN66" s="80">
        <f t="shared" si="578"/>
        <v>0</v>
      </c>
      <c r="CO66" s="84"/>
      <c r="CP66" s="80">
        <f t="shared" si="579"/>
        <v>0</v>
      </c>
      <c r="CQ66" s="76"/>
      <c r="CR66" s="84"/>
      <c r="CS66" s="80">
        <f t="shared" si="580"/>
        <v>0</v>
      </c>
      <c r="CT66" s="84"/>
      <c r="CU66" s="81">
        <f t="shared" si="581"/>
        <v>0</v>
      </c>
      <c r="CV66" s="75">
        <f t="shared" ref="CV66:FD81" si="642">13*20</f>
        <v>260</v>
      </c>
      <c r="CW66" s="83">
        <v>1</v>
      </c>
      <c r="CX66" s="80">
        <f t="shared" si="582"/>
        <v>7.6923076923076927E-2</v>
      </c>
      <c r="CY66" s="83">
        <v>9</v>
      </c>
      <c r="CZ66" s="80">
        <f t="shared" si="583"/>
        <v>0.69230769230769229</v>
      </c>
      <c r="DA66" s="76"/>
      <c r="DB66" s="84"/>
      <c r="DC66" s="80">
        <f t="shared" si="584"/>
        <v>0</v>
      </c>
      <c r="DD66" s="84"/>
      <c r="DE66" s="80">
        <f t="shared" si="585"/>
        <v>0</v>
      </c>
      <c r="DF66" s="76"/>
      <c r="DG66" s="84"/>
      <c r="DH66" s="80">
        <f t="shared" si="586"/>
        <v>0</v>
      </c>
      <c r="DI66" s="84"/>
      <c r="DJ66" s="80">
        <f t="shared" si="587"/>
        <v>0</v>
      </c>
      <c r="DK66" s="76"/>
      <c r="DL66" s="84"/>
      <c r="DM66" s="80">
        <f t="shared" si="588"/>
        <v>0</v>
      </c>
      <c r="DN66" s="84"/>
      <c r="DO66" s="81">
        <f t="shared" si="589"/>
        <v>0</v>
      </c>
      <c r="DP66" s="75"/>
      <c r="DQ66" s="84"/>
      <c r="DR66" s="80">
        <f t="shared" si="590"/>
        <v>0</v>
      </c>
      <c r="DS66" s="84"/>
      <c r="DT66" s="80">
        <f t="shared" si="591"/>
        <v>0</v>
      </c>
      <c r="DU66" s="76"/>
      <c r="DV66" s="84"/>
      <c r="DW66" s="80">
        <f t="shared" si="592"/>
        <v>0</v>
      </c>
      <c r="DX66" s="84"/>
      <c r="DY66" s="80">
        <f t="shared" si="593"/>
        <v>0</v>
      </c>
      <c r="DZ66" s="76"/>
      <c r="EA66" s="84"/>
      <c r="EB66" s="80">
        <f t="shared" si="594"/>
        <v>0</v>
      </c>
      <c r="EC66" s="84"/>
      <c r="ED66" s="80">
        <f t="shared" si="595"/>
        <v>0</v>
      </c>
      <c r="EE66" s="76"/>
      <c r="EF66" s="84"/>
      <c r="EG66" s="80">
        <f t="shared" si="596"/>
        <v>0</v>
      </c>
      <c r="EH66" s="84"/>
      <c r="EI66" s="81">
        <f t="shared" si="597"/>
        <v>0</v>
      </c>
      <c r="EJ66" s="75"/>
      <c r="EK66" s="84"/>
      <c r="EL66" s="80">
        <f t="shared" si="598"/>
        <v>0</v>
      </c>
      <c r="EM66" s="84"/>
      <c r="EN66" s="80">
        <f t="shared" si="599"/>
        <v>0</v>
      </c>
      <c r="EO66" s="76"/>
      <c r="EP66" s="84"/>
      <c r="EQ66" s="80">
        <f t="shared" si="600"/>
        <v>0</v>
      </c>
      <c r="ER66" s="84"/>
      <c r="ES66" s="80">
        <f t="shared" si="601"/>
        <v>0</v>
      </c>
      <c r="ET66" s="76"/>
      <c r="EU66" s="84"/>
      <c r="EV66" s="80">
        <f t="shared" si="602"/>
        <v>0</v>
      </c>
      <c r="EW66" s="84"/>
      <c r="EX66" s="80">
        <f t="shared" si="603"/>
        <v>0</v>
      </c>
      <c r="EY66" s="76"/>
      <c r="EZ66" s="84"/>
      <c r="FA66" s="80">
        <f t="shared" si="604"/>
        <v>0</v>
      </c>
      <c r="FB66" s="84"/>
      <c r="FC66" s="81">
        <f t="shared" si="605"/>
        <v>0</v>
      </c>
      <c r="FD66" s="75">
        <f t="shared" si="135"/>
        <v>100</v>
      </c>
      <c r="FE66" s="83">
        <v>0</v>
      </c>
      <c r="FF66" s="80">
        <f t="shared" si="606"/>
        <v>0</v>
      </c>
      <c r="FG66" s="83">
        <v>4</v>
      </c>
      <c r="FH66" s="80">
        <f t="shared" si="607"/>
        <v>0.8</v>
      </c>
      <c r="FI66" s="76">
        <f>1*20</f>
        <v>20</v>
      </c>
      <c r="FJ66" s="83">
        <v>0</v>
      </c>
      <c r="FK66" s="80">
        <f t="shared" si="608"/>
        <v>0</v>
      </c>
      <c r="FL66" s="83">
        <v>1</v>
      </c>
      <c r="FM66" s="80">
        <f t="shared" si="609"/>
        <v>1</v>
      </c>
      <c r="FN66" s="76"/>
      <c r="FO66" s="84"/>
      <c r="FP66" s="80">
        <f t="shared" si="610"/>
        <v>0</v>
      </c>
      <c r="FQ66" s="84"/>
      <c r="FR66" s="80">
        <f t="shared" si="611"/>
        <v>0</v>
      </c>
      <c r="FS66" s="76"/>
      <c r="FT66" s="84"/>
      <c r="FU66" s="80">
        <f t="shared" si="612"/>
        <v>0</v>
      </c>
      <c r="FV66" s="84"/>
      <c r="FW66" s="81">
        <f t="shared" si="613"/>
        <v>0</v>
      </c>
      <c r="FX66" s="75"/>
      <c r="FY66" s="84"/>
      <c r="FZ66" s="80">
        <f t="shared" si="614"/>
        <v>0</v>
      </c>
      <c r="GA66" s="84"/>
      <c r="GB66" s="80">
        <f t="shared" si="615"/>
        <v>0</v>
      </c>
      <c r="GC66" s="76"/>
      <c r="GD66" s="84"/>
      <c r="GE66" s="80">
        <f t="shared" si="616"/>
        <v>0</v>
      </c>
      <c r="GF66" s="84"/>
      <c r="GG66" s="80">
        <f t="shared" si="617"/>
        <v>0</v>
      </c>
      <c r="GH66" s="76"/>
      <c r="GI66" s="84"/>
      <c r="GJ66" s="80">
        <f t="shared" si="618"/>
        <v>0</v>
      </c>
      <c r="GK66" s="84"/>
      <c r="GL66" s="80">
        <f t="shared" si="619"/>
        <v>0</v>
      </c>
      <c r="GM66" s="76"/>
      <c r="GN66" s="84"/>
      <c r="GO66" s="80">
        <f t="shared" si="620"/>
        <v>0</v>
      </c>
      <c r="GP66" s="84"/>
      <c r="GQ66" s="81">
        <f t="shared" si="621"/>
        <v>0</v>
      </c>
      <c r="GR66" s="75"/>
      <c r="GS66" s="84"/>
      <c r="GT66" s="80">
        <f t="shared" si="622"/>
        <v>0</v>
      </c>
      <c r="GU66" s="84"/>
      <c r="GV66" s="80">
        <f t="shared" si="623"/>
        <v>0</v>
      </c>
      <c r="GW66" s="76"/>
      <c r="GX66" s="84"/>
      <c r="GY66" s="80">
        <f t="shared" si="624"/>
        <v>0</v>
      </c>
      <c r="GZ66" s="84"/>
      <c r="HA66" s="77">
        <f t="shared" si="625"/>
        <v>0</v>
      </c>
      <c r="HB66" s="82"/>
      <c r="HC66" s="84"/>
      <c r="HD66" s="80">
        <f t="shared" si="626"/>
        <v>0</v>
      </c>
      <c r="HE66" s="84"/>
      <c r="HF66" s="80">
        <f t="shared" si="627"/>
        <v>0</v>
      </c>
      <c r="HG66" s="76"/>
      <c r="HH66" s="84"/>
      <c r="HI66" s="80">
        <f t="shared" si="628"/>
        <v>0</v>
      </c>
      <c r="HJ66" s="84"/>
      <c r="HK66" s="81">
        <f t="shared" si="629"/>
        <v>0</v>
      </c>
      <c r="HL66" s="75"/>
      <c r="HM66" s="84"/>
      <c r="HN66" s="80">
        <f t="shared" si="630"/>
        <v>0</v>
      </c>
      <c r="HO66" s="84"/>
      <c r="HP66" s="80">
        <f t="shared" si="631"/>
        <v>0</v>
      </c>
      <c r="HQ66" s="76"/>
      <c r="HR66" s="84"/>
      <c r="HS66" s="80">
        <f t="shared" si="632"/>
        <v>0</v>
      </c>
      <c r="HT66" s="84"/>
      <c r="HU66" s="80">
        <f t="shared" si="633"/>
        <v>0</v>
      </c>
      <c r="HV66" s="76"/>
      <c r="HW66" s="84"/>
      <c r="HX66" s="80">
        <f t="shared" si="634"/>
        <v>0</v>
      </c>
      <c r="HY66" s="84"/>
      <c r="HZ66" s="80">
        <f t="shared" si="635"/>
        <v>0</v>
      </c>
      <c r="IA66" s="76"/>
      <c r="IB66" s="84"/>
      <c r="IC66" s="80">
        <f t="shared" si="636"/>
        <v>0</v>
      </c>
      <c r="ID66" s="84"/>
      <c r="IE66" s="85">
        <f t="shared" si="637"/>
        <v>0</v>
      </c>
      <c r="IF66" s="1214" t="s">
        <v>251</v>
      </c>
      <c r="IG66" s="87"/>
    </row>
    <row r="67" spans="1:241" ht="38.25" hidden="1" x14ac:dyDescent="0.25">
      <c r="A67" s="63">
        <v>63</v>
      </c>
      <c r="B67" s="64" t="s">
        <v>252</v>
      </c>
      <c r="C67" s="65">
        <v>220750</v>
      </c>
      <c r="D67" s="66">
        <v>932674</v>
      </c>
      <c r="E67" s="180" t="s">
        <v>253</v>
      </c>
      <c r="F67" s="88" t="s">
        <v>194</v>
      </c>
      <c r="G67" s="89">
        <v>6</v>
      </c>
      <c r="H67" s="70">
        <v>0.5</v>
      </c>
      <c r="I67" s="71">
        <f>(19+90+23+28+25)/5</f>
        <v>37</v>
      </c>
      <c r="J67" s="72">
        <v>137</v>
      </c>
      <c r="K67" s="73">
        <f t="shared" si="508"/>
        <v>2740</v>
      </c>
      <c r="L67" s="74">
        <f t="shared" si="509"/>
        <v>2740</v>
      </c>
      <c r="M67" s="113">
        <f t="shared" si="510"/>
        <v>16</v>
      </c>
      <c r="N67" s="114">
        <f t="shared" si="511"/>
        <v>97</v>
      </c>
      <c r="O67" s="77">
        <f t="shared" si="512"/>
        <v>0.11678832116788321</v>
      </c>
      <c r="P67" s="78">
        <f t="shared" si="513"/>
        <v>0.70802919708029199</v>
      </c>
      <c r="Q67" s="79"/>
      <c r="R67" s="75">
        <f t="shared" si="514"/>
        <v>2520</v>
      </c>
      <c r="S67" s="76">
        <f t="shared" si="515"/>
        <v>13</v>
      </c>
      <c r="T67" s="80">
        <f t="shared" si="516"/>
        <v>0.10317460317460317</v>
      </c>
      <c r="U67" s="76">
        <f t="shared" si="517"/>
        <v>86</v>
      </c>
      <c r="V67" s="80">
        <f t="shared" si="518"/>
        <v>0.68253968253968256</v>
      </c>
      <c r="W67" s="76">
        <f t="shared" si="519"/>
        <v>200</v>
      </c>
      <c r="X67" s="76">
        <f t="shared" si="520"/>
        <v>2</v>
      </c>
      <c r="Y67" s="80">
        <f t="shared" si="521"/>
        <v>0.2</v>
      </c>
      <c r="Z67" s="76">
        <f t="shared" si="522"/>
        <v>10</v>
      </c>
      <c r="AA67" s="80">
        <f t="shared" si="523"/>
        <v>1</v>
      </c>
      <c r="AB67" s="76">
        <f t="shared" si="524"/>
        <v>20</v>
      </c>
      <c r="AC67" s="76">
        <f t="shared" si="525"/>
        <v>1</v>
      </c>
      <c r="AD67" s="80">
        <f t="shared" si="526"/>
        <v>1</v>
      </c>
      <c r="AE67" s="76">
        <f t="shared" si="527"/>
        <v>1</v>
      </c>
      <c r="AF67" s="80">
        <f t="shared" si="528"/>
        <v>1</v>
      </c>
      <c r="AG67" s="76">
        <f t="shared" si="529"/>
        <v>0</v>
      </c>
      <c r="AH67" s="76">
        <f t="shared" si="530"/>
        <v>0</v>
      </c>
      <c r="AI67" s="80">
        <f t="shared" si="531"/>
        <v>0</v>
      </c>
      <c r="AJ67" s="76">
        <f t="shared" si="532"/>
        <v>0</v>
      </c>
      <c r="AK67" s="81">
        <f t="shared" si="533"/>
        <v>0</v>
      </c>
      <c r="AL67" s="79"/>
      <c r="AM67" s="75">
        <f t="shared" si="534"/>
        <v>100</v>
      </c>
      <c r="AN67" s="76">
        <f t="shared" si="535"/>
        <v>1</v>
      </c>
      <c r="AO67" s="80">
        <f t="shared" si="536"/>
        <v>0.2</v>
      </c>
      <c r="AP67" s="76">
        <f t="shared" si="537"/>
        <v>1</v>
      </c>
      <c r="AQ67" s="77">
        <f t="shared" si="538"/>
        <v>0.2</v>
      </c>
      <c r="AR67" s="82">
        <f t="shared" si="539"/>
        <v>2640</v>
      </c>
      <c r="AS67" s="76">
        <f t="shared" si="540"/>
        <v>15</v>
      </c>
      <c r="AT67" s="80">
        <f t="shared" si="541"/>
        <v>0.11363636363636363</v>
      </c>
      <c r="AU67" s="76">
        <f t="shared" si="542"/>
        <v>96</v>
      </c>
      <c r="AV67" s="77">
        <f t="shared" si="543"/>
        <v>0.72727272727272729</v>
      </c>
      <c r="AW67" s="82">
        <f t="shared" si="544"/>
        <v>0</v>
      </c>
      <c r="AX67" s="76">
        <f t="shared" si="545"/>
        <v>0</v>
      </c>
      <c r="AY67" s="80">
        <f t="shared" si="546"/>
        <v>0</v>
      </c>
      <c r="AZ67" s="76">
        <f t="shared" si="547"/>
        <v>0</v>
      </c>
      <c r="BA67" s="77">
        <f t="shared" si="548"/>
        <v>0</v>
      </c>
      <c r="BB67" s="82">
        <f t="shared" si="549"/>
        <v>0</v>
      </c>
      <c r="BC67" s="76">
        <f t="shared" si="550"/>
        <v>0</v>
      </c>
      <c r="BD67" s="80">
        <f t="shared" si="551"/>
        <v>0</v>
      </c>
      <c r="BE67" s="76">
        <f t="shared" si="552"/>
        <v>0</v>
      </c>
      <c r="BF67" s="77">
        <f t="shared" si="553"/>
        <v>0</v>
      </c>
      <c r="BG67" s="82">
        <f t="shared" si="554"/>
        <v>0</v>
      </c>
      <c r="BH67" s="76">
        <f t="shared" si="555"/>
        <v>0</v>
      </c>
      <c r="BI67" s="80">
        <f t="shared" si="556"/>
        <v>0</v>
      </c>
      <c r="BJ67" s="76">
        <f t="shared" si="557"/>
        <v>0</v>
      </c>
      <c r="BK67" s="77">
        <f t="shared" si="558"/>
        <v>0</v>
      </c>
      <c r="BL67" s="82">
        <f t="shared" si="559"/>
        <v>0</v>
      </c>
      <c r="BM67" s="76">
        <f t="shared" si="560"/>
        <v>0</v>
      </c>
      <c r="BN67" s="80">
        <f t="shared" si="561"/>
        <v>0</v>
      </c>
      <c r="BO67" s="76">
        <f t="shared" si="562"/>
        <v>0</v>
      </c>
      <c r="BP67" s="77">
        <f t="shared" si="563"/>
        <v>0</v>
      </c>
      <c r="BQ67" s="82">
        <f t="shared" si="564"/>
        <v>0</v>
      </c>
      <c r="BR67" s="76">
        <f t="shared" si="565"/>
        <v>0</v>
      </c>
      <c r="BS67" s="80">
        <f t="shared" si="566"/>
        <v>0</v>
      </c>
      <c r="BT67" s="76">
        <f t="shared" si="567"/>
        <v>0</v>
      </c>
      <c r="BU67" s="77">
        <f t="shared" si="568"/>
        <v>0</v>
      </c>
      <c r="BV67" s="82">
        <f t="shared" si="569"/>
        <v>0</v>
      </c>
      <c r="BW67" s="76">
        <f t="shared" si="570"/>
        <v>0</v>
      </c>
      <c r="BX67" s="80">
        <f t="shared" si="571"/>
        <v>0</v>
      </c>
      <c r="BY67" s="76">
        <f t="shared" si="572"/>
        <v>0</v>
      </c>
      <c r="BZ67" s="81">
        <f t="shared" si="573"/>
        <v>0</v>
      </c>
      <c r="CA67" s="79"/>
      <c r="CB67" s="75">
        <f>4*20</f>
        <v>80</v>
      </c>
      <c r="CC67" s="83">
        <v>0</v>
      </c>
      <c r="CD67" s="80">
        <f t="shared" si="574"/>
        <v>0</v>
      </c>
      <c r="CE67" s="83">
        <v>0</v>
      </c>
      <c r="CF67" s="80">
        <f t="shared" si="575"/>
        <v>0</v>
      </c>
      <c r="CG67" s="76"/>
      <c r="CH67" s="84"/>
      <c r="CI67" s="80">
        <f t="shared" si="576"/>
        <v>0</v>
      </c>
      <c r="CJ67" s="84"/>
      <c r="CK67" s="80">
        <f t="shared" si="577"/>
        <v>0</v>
      </c>
      <c r="CL67" s="76">
        <f>1*20</f>
        <v>20</v>
      </c>
      <c r="CM67" s="83">
        <v>1</v>
      </c>
      <c r="CN67" s="80">
        <f t="shared" si="578"/>
        <v>1</v>
      </c>
      <c r="CO67" s="83">
        <v>1</v>
      </c>
      <c r="CP67" s="80">
        <f t="shared" si="579"/>
        <v>1</v>
      </c>
      <c r="CQ67" s="76"/>
      <c r="CR67" s="84"/>
      <c r="CS67" s="80">
        <f t="shared" si="580"/>
        <v>0</v>
      </c>
      <c r="CT67" s="84"/>
      <c r="CU67" s="81">
        <f t="shared" si="581"/>
        <v>0</v>
      </c>
      <c r="CV67" s="75">
        <f>122*20</f>
        <v>2440</v>
      </c>
      <c r="CW67" s="83">
        <v>13</v>
      </c>
      <c r="CX67" s="80">
        <f t="shared" si="582"/>
        <v>0.10655737704918032</v>
      </c>
      <c r="CY67" s="83">
        <v>86</v>
      </c>
      <c r="CZ67" s="80">
        <f t="shared" si="583"/>
        <v>0.70491803278688525</v>
      </c>
      <c r="DA67" s="76">
        <f t="shared" si="143"/>
        <v>200</v>
      </c>
      <c r="DB67" s="83">
        <v>2</v>
      </c>
      <c r="DC67" s="80">
        <f t="shared" si="584"/>
        <v>0.2</v>
      </c>
      <c r="DD67" s="83">
        <v>10</v>
      </c>
      <c r="DE67" s="80">
        <f t="shared" si="585"/>
        <v>1</v>
      </c>
      <c r="DF67" s="76"/>
      <c r="DG67" s="84"/>
      <c r="DH67" s="80">
        <f t="shared" si="586"/>
        <v>0</v>
      </c>
      <c r="DI67" s="84"/>
      <c r="DJ67" s="80">
        <f t="shared" si="587"/>
        <v>0</v>
      </c>
      <c r="DK67" s="76"/>
      <c r="DL67" s="84"/>
      <c r="DM67" s="80">
        <f t="shared" si="588"/>
        <v>0</v>
      </c>
      <c r="DN67" s="84"/>
      <c r="DO67" s="81">
        <f t="shared" si="589"/>
        <v>0</v>
      </c>
      <c r="DP67" s="75"/>
      <c r="DQ67" s="84"/>
      <c r="DR67" s="80">
        <f t="shared" si="590"/>
        <v>0</v>
      </c>
      <c r="DS67" s="84"/>
      <c r="DT67" s="80">
        <f t="shared" si="591"/>
        <v>0</v>
      </c>
      <c r="DU67" s="76"/>
      <c r="DV67" s="84"/>
      <c r="DW67" s="80">
        <f t="shared" si="592"/>
        <v>0</v>
      </c>
      <c r="DX67" s="84"/>
      <c r="DY67" s="80">
        <f t="shared" si="593"/>
        <v>0</v>
      </c>
      <c r="DZ67" s="76"/>
      <c r="EA67" s="84"/>
      <c r="EB67" s="80">
        <f t="shared" si="594"/>
        <v>0</v>
      </c>
      <c r="EC67" s="84"/>
      <c r="ED67" s="80">
        <f t="shared" si="595"/>
        <v>0</v>
      </c>
      <c r="EE67" s="76"/>
      <c r="EF67" s="84"/>
      <c r="EG67" s="80">
        <f t="shared" si="596"/>
        <v>0</v>
      </c>
      <c r="EH67" s="84"/>
      <c r="EI67" s="81">
        <f t="shared" si="597"/>
        <v>0</v>
      </c>
      <c r="EJ67" s="75"/>
      <c r="EK67" s="84"/>
      <c r="EL67" s="80">
        <f t="shared" si="598"/>
        <v>0</v>
      </c>
      <c r="EM67" s="84"/>
      <c r="EN67" s="80">
        <f t="shared" si="599"/>
        <v>0</v>
      </c>
      <c r="EO67" s="76"/>
      <c r="EP67" s="84"/>
      <c r="EQ67" s="80">
        <f t="shared" si="600"/>
        <v>0</v>
      </c>
      <c r="ER67" s="84"/>
      <c r="ES67" s="80">
        <f t="shared" si="601"/>
        <v>0</v>
      </c>
      <c r="ET67" s="76"/>
      <c r="EU67" s="84"/>
      <c r="EV67" s="80">
        <f t="shared" si="602"/>
        <v>0</v>
      </c>
      <c r="EW67" s="84"/>
      <c r="EX67" s="80">
        <f t="shared" si="603"/>
        <v>0</v>
      </c>
      <c r="EY67" s="76"/>
      <c r="EZ67" s="84"/>
      <c r="FA67" s="80">
        <f t="shared" si="604"/>
        <v>0</v>
      </c>
      <c r="FB67" s="84"/>
      <c r="FC67" s="81">
        <f t="shared" si="605"/>
        <v>0</v>
      </c>
      <c r="FD67" s="75"/>
      <c r="FE67" s="84"/>
      <c r="FF67" s="80">
        <f t="shared" si="606"/>
        <v>0</v>
      </c>
      <c r="FG67" s="84"/>
      <c r="FH67" s="80">
        <f t="shared" si="607"/>
        <v>0</v>
      </c>
      <c r="FI67" s="76"/>
      <c r="FJ67" s="84"/>
      <c r="FK67" s="80">
        <f t="shared" si="608"/>
        <v>0</v>
      </c>
      <c r="FL67" s="84"/>
      <c r="FM67" s="80">
        <f t="shared" si="609"/>
        <v>0</v>
      </c>
      <c r="FN67" s="76"/>
      <c r="FO67" s="84"/>
      <c r="FP67" s="80">
        <f t="shared" si="610"/>
        <v>0</v>
      </c>
      <c r="FQ67" s="84"/>
      <c r="FR67" s="80">
        <f t="shared" si="611"/>
        <v>0</v>
      </c>
      <c r="FS67" s="76"/>
      <c r="FT67" s="84"/>
      <c r="FU67" s="80">
        <f t="shared" si="612"/>
        <v>0</v>
      </c>
      <c r="FV67" s="84"/>
      <c r="FW67" s="81">
        <f t="shared" si="613"/>
        <v>0</v>
      </c>
      <c r="FX67" s="75"/>
      <c r="FY67" s="84"/>
      <c r="FZ67" s="80">
        <f t="shared" si="614"/>
        <v>0</v>
      </c>
      <c r="GA67" s="84"/>
      <c r="GB67" s="80">
        <f t="shared" si="615"/>
        <v>0</v>
      </c>
      <c r="GC67" s="76"/>
      <c r="GD67" s="84"/>
      <c r="GE67" s="80">
        <f t="shared" si="616"/>
        <v>0</v>
      </c>
      <c r="GF67" s="84"/>
      <c r="GG67" s="80">
        <f t="shared" si="617"/>
        <v>0</v>
      </c>
      <c r="GH67" s="76"/>
      <c r="GI67" s="84"/>
      <c r="GJ67" s="80">
        <f t="shared" si="618"/>
        <v>0</v>
      </c>
      <c r="GK67" s="84"/>
      <c r="GL67" s="80">
        <f t="shared" si="619"/>
        <v>0</v>
      </c>
      <c r="GM67" s="76"/>
      <c r="GN67" s="84"/>
      <c r="GO67" s="80">
        <f t="shared" si="620"/>
        <v>0</v>
      </c>
      <c r="GP67" s="84"/>
      <c r="GQ67" s="81">
        <f t="shared" si="621"/>
        <v>0</v>
      </c>
      <c r="GR67" s="75"/>
      <c r="GS67" s="84"/>
      <c r="GT67" s="80">
        <f t="shared" si="622"/>
        <v>0</v>
      </c>
      <c r="GU67" s="84"/>
      <c r="GV67" s="80">
        <f t="shared" si="623"/>
        <v>0</v>
      </c>
      <c r="GW67" s="76"/>
      <c r="GX67" s="84"/>
      <c r="GY67" s="80">
        <f t="shared" si="624"/>
        <v>0</v>
      </c>
      <c r="GZ67" s="84"/>
      <c r="HA67" s="77">
        <f t="shared" si="625"/>
        <v>0</v>
      </c>
      <c r="HB67" s="82"/>
      <c r="HC67" s="84"/>
      <c r="HD67" s="80">
        <f t="shared" si="626"/>
        <v>0</v>
      </c>
      <c r="HE67" s="84"/>
      <c r="HF67" s="80">
        <f t="shared" si="627"/>
        <v>0</v>
      </c>
      <c r="HG67" s="76"/>
      <c r="HH67" s="84"/>
      <c r="HI67" s="80">
        <f t="shared" si="628"/>
        <v>0</v>
      </c>
      <c r="HJ67" s="84"/>
      <c r="HK67" s="81">
        <f t="shared" si="629"/>
        <v>0</v>
      </c>
      <c r="HL67" s="75"/>
      <c r="HM67" s="84"/>
      <c r="HN67" s="80">
        <f t="shared" si="630"/>
        <v>0</v>
      </c>
      <c r="HO67" s="84"/>
      <c r="HP67" s="80">
        <f t="shared" si="631"/>
        <v>0</v>
      </c>
      <c r="HQ67" s="76"/>
      <c r="HR67" s="84"/>
      <c r="HS67" s="80">
        <f t="shared" si="632"/>
        <v>0</v>
      </c>
      <c r="HT67" s="84"/>
      <c r="HU67" s="80">
        <f t="shared" si="633"/>
        <v>0</v>
      </c>
      <c r="HV67" s="76"/>
      <c r="HW67" s="84"/>
      <c r="HX67" s="80">
        <f t="shared" si="634"/>
        <v>0</v>
      </c>
      <c r="HY67" s="84"/>
      <c r="HZ67" s="80">
        <f t="shared" si="635"/>
        <v>0</v>
      </c>
      <c r="IA67" s="76"/>
      <c r="IB67" s="84"/>
      <c r="IC67" s="80">
        <f t="shared" si="636"/>
        <v>0</v>
      </c>
      <c r="ID67" s="84"/>
      <c r="IE67" s="85">
        <f t="shared" si="637"/>
        <v>0</v>
      </c>
      <c r="IF67" s="1214" t="s">
        <v>254</v>
      </c>
      <c r="IG67" s="87"/>
    </row>
    <row r="68" spans="1:241" ht="36" hidden="1" x14ac:dyDescent="0.25">
      <c r="A68" s="63">
        <v>64</v>
      </c>
      <c r="B68" s="64" t="s">
        <v>255</v>
      </c>
      <c r="C68" s="65">
        <v>220966</v>
      </c>
      <c r="D68" s="66">
        <v>932682</v>
      </c>
      <c r="E68" s="67" t="s">
        <v>89</v>
      </c>
      <c r="F68" s="198" t="s">
        <v>194</v>
      </c>
      <c r="G68" s="89">
        <v>6</v>
      </c>
      <c r="H68" s="70">
        <v>0.4</v>
      </c>
      <c r="I68" s="71">
        <f>(25+95+100+18+80)/5</f>
        <v>63.6</v>
      </c>
      <c r="J68" s="72">
        <v>71</v>
      </c>
      <c r="K68" s="73">
        <f t="shared" si="508"/>
        <v>1420</v>
      </c>
      <c r="L68" s="74">
        <f t="shared" si="509"/>
        <v>1420</v>
      </c>
      <c r="M68" s="113">
        <f t="shared" si="510"/>
        <v>8</v>
      </c>
      <c r="N68" s="114">
        <f t="shared" si="511"/>
        <v>37</v>
      </c>
      <c r="O68" s="77">
        <f t="shared" si="512"/>
        <v>0.11267605633802817</v>
      </c>
      <c r="P68" s="78">
        <f t="shared" si="513"/>
        <v>0.52112676056338025</v>
      </c>
      <c r="Q68" s="79"/>
      <c r="R68" s="75">
        <f t="shared" si="514"/>
        <v>840</v>
      </c>
      <c r="S68" s="76">
        <f t="shared" si="515"/>
        <v>1</v>
      </c>
      <c r="T68" s="80">
        <f t="shared" si="516"/>
        <v>2.3809523809523808E-2</v>
      </c>
      <c r="U68" s="76">
        <f t="shared" si="517"/>
        <v>15</v>
      </c>
      <c r="V68" s="80">
        <f t="shared" si="518"/>
        <v>0.35714285714285715</v>
      </c>
      <c r="W68" s="76">
        <f t="shared" si="519"/>
        <v>580</v>
      </c>
      <c r="X68" s="76">
        <f t="shared" si="520"/>
        <v>7</v>
      </c>
      <c r="Y68" s="80">
        <f t="shared" si="521"/>
        <v>0.2413793103448276</v>
      </c>
      <c r="Z68" s="76">
        <f t="shared" si="522"/>
        <v>22</v>
      </c>
      <c r="AA68" s="80">
        <f t="shared" si="523"/>
        <v>0.75862068965517238</v>
      </c>
      <c r="AB68" s="76">
        <f t="shared" si="524"/>
        <v>0</v>
      </c>
      <c r="AC68" s="76">
        <f t="shared" si="525"/>
        <v>0</v>
      </c>
      <c r="AD68" s="80">
        <f t="shared" si="526"/>
        <v>0</v>
      </c>
      <c r="AE68" s="76">
        <f t="shared" si="527"/>
        <v>0</v>
      </c>
      <c r="AF68" s="80">
        <f t="shared" si="528"/>
        <v>0</v>
      </c>
      <c r="AG68" s="76">
        <f t="shared" si="529"/>
        <v>0</v>
      </c>
      <c r="AH68" s="76">
        <f t="shared" si="530"/>
        <v>0</v>
      </c>
      <c r="AI68" s="80">
        <f t="shared" si="531"/>
        <v>0</v>
      </c>
      <c r="AJ68" s="76">
        <f t="shared" si="532"/>
        <v>0</v>
      </c>
      <c r="AK68" s="81">
        <f t="shared" si="533"/>
        <v>0</v>
      </c>
      <c r="AL68" s="79"/>
      <c r="AM68" s="75">
        <f t="shared" si="534"/>
        <v>120</v>
      </c>
      <c r="AN68" s="76">
        <f t="shared" si="535"/>
        <v>2</v>
      </c>
      <c r="AO68" s="80">
        <f t="shared" si="536"/>
        <v>0.33333333333333331</v>
      </c>
      <c r="AP68" s="76">
        <f t="shared" si="537"/>
        <v>5</v>
      </c>
      <c r="AQ68" s="77">
        <f t="shared" si="538"/>
        <v>0.83333333333333337</v>
      </c>
      <c r="AR68" s="82">
        <f t="shared" si="539"/>
        <v>1240</v>
      </c>
      <c r="AS68" s="76">
        <f t="shared" si="540"/>
        <v>6</v>
      </c>
      <c r="AT68" s="80">
        <f t="shared" si="541"/>
        <v>9.6774193548387094E-2</v>
      </c>
      <c r="AU68" s="76">
        <f t="shared" si="542"/>
        <v>31</v>
      </c>
      <c r="AV68" s="77">
        <f t="shared" si="543"/>
        <v>0.5</v>
      </c>
      <c r="AW68" s="82">
        <f t="shared" si="544"/>
        <v>40</v>
      </c>
      <c r="AX68" s="76">
        <f t="shared" si="545"/>
        <v>0</v>
      </c>
      <c r="AY68" s="80">
        <f t="shared" si="546"/>
        <v>0</v>
      </c>
      <c r="AZ68" s="76">
        <f t="shared" si="547"/>
        <v>1</v>
      </c>
      <c r="BA68" s="77">
        <f t="shared" si="548"/>
        <v>0.5</v>
      </c>
      <c r="BB68" s="82">
        <f t="shared" si="549"/>
        <v>0</v>
      </c>
      <c r="BC68" s="76">
        <f t="shared" si="550"/>
        <v>0</v>
      </c>
      <c r="BD68" s="80">
        <f t="shared" si="551"/>
        <v>0</v>
      </c>
      <c r="BE68" s="76">
        <f t="shared" si="552"/>
        <v>0</v>
      </c>
      <c r="BF68" s="77">
        <f t="shared" si="553"/>
        <v>0</v>
      </c>
      <c r="BG68" s="82">
        <f t="shared" si="554"/>
        <v>0</v>
      </c>
      <c r="BH68" s="76">
        <f t="shared" si="555"/>
        <v>0</v>
      </c>
      <c r="BI68" s="80">
        <f t="shared" si="556"/>
        <v>0</v>
      </c>
      <c r="BJ68" s="76">
        <f t="shared" si="557"/>
        <v>0</v>
      </c>
      <c r="BK68" s="77">
        <f t="shared" si="558"/>
        <v>0</v>
      </c>
      <c r="BL68" s="82">
        <f t="shared" si="559"/>
        <v>0</v>
      </c>
      <c r="BM68" s="76">
        <f t="shared" si="560"/>
        <v>0</v>
      </c>
      <c r="BN68" s="80">
        <f t="shared" si="561"/>
        <v>0</v>
      </c>
      <c r="BO68" s="76">
        <f t="shared" si="562"/>
        <v>0</v>
      </c>
      <c r="BP68" s="77">
        <f t="shared" si="563"/>
        <v>0</v>
      </c>
      <c r="BQ68" s="82">
        <f t="shared" si="564"/>
        <v>0</v>
      </c>
      <c r="BR68" s="76">
        <f t="shared" si="565"/>
        <v>0</v>
      </c>
      <c r="BS68" s="80">
        <f t="shared" si="566"/>
        <v>0</v>
      </c>
      <c r="BT68" s="76">
        <f t="shared" si="567"/>
        <v>0</v>
      </c>
      <c r="BU68" s="77">
        <f t="shared" si="568"/>
        <v>0</v>
      </c>
      <c r="BV68" s="82">
        <f t="shared" si="569"/>
        <v>20</v>
      </c>
      <c r="BW68" s="76">
        <f t="shared" si="570"/>
        <v>0</v>
      </c>
      <c r="BX68" s="80">
        <f t="shared" si="571"/>
        <v>0</v>
      </c>
      <c r="BY68" s="76">
        <f t="shared" si="572"/>
        <v>0</v>
      </c>
      <c r="BZ68" s="81">
        <f t="shared" si="573"/>
        <v>0</v>
      </c>
      <c r="CA68" s="79"/>
      <c r="CB68" s="75"/>
      <c r="CC68" s="84"/>
      <c r="CD68" s="80">
        <f t="shared" si="574"/>
        <v>0</v>
      </c>
      <c r="CE68" s="84"/>
      <c r="CF68" s="80">
        <f t="shared" si="575"/>
        <v>0</v>
      </c>
      <c r="CG68" s="76">
        <f>6*20</f>
        <v>120</v>
      </c>
      <c r="CH68" s="83">
        <v>2</v>
      </c>
      <c r="CI68" s="80">
        <f t="shared" si="576"/>
        <v>0.33333333333333331</v>
      </c>
      <c r="CJ68" s="83">
        <v>5</v>
      </c>
      <c r="CK68" s="80">
        <f t="shared" si="577"/>
        <v>0.83333333333333337</v>
      </c>
      <c r="CL68" s="76"/>
      <c r="CM68" s="84"/>
      <c r="CN68" s="80">
        <f t="shared" si="578"/>
        <v>0</v>
      </c>
      <c r="CO68" s="84"/>
      <c r="CP68" s="80">
        <f t="shared" si="579"/>
        <v>0</v>
      </c>
      <c r="CQ68" s="76"/>
      <c r="CR68" s="84"/>
      <c r="CS68" s="80">
        <f t="shared" si="580"/>
        <v>0</v>
      </c>
      <c r="CT68" s="84"/>
      <c r="CU68" s="81">
        <f t="shared" si="581"/>
        <v>0</v>
      </c>
      <c r="CV68" s="75">
        <f>39*20</f>
        <v>780</v>
      </c>
      <c r="CW68" s="83">
        <v>1</v>
      </c>
      <c r="CX68" s="80">
        <f t="shared" si="582"/>
        <v>2.564102564102564E-2</v>
      </c>
      <c r="CY68" s="83">
        <v>14</v>
      </c>
      <c r="CZ68" s="80">
        <f t="shared" si="583"/>
        <v>0.35897435897435898</v>
      </c>
      <c r="DA68" s="76">
        <f>23*20</f>
        <v>460</v>
      </c>
      <c r="DB68" s="83">
        <v>5</v>
      </c>
      <c r="DC68" s="80">
        <f t="shared" si="584"/>
        <v>0.21739130434782608</v>
      </c>
      <c r="DD68" s="83">
        <v>17</v>
      </c>
      <c r="DE68" s="80">
        <f t="shared" si="585"/>
        <v>0.73913043478260865</v>
      </c>
      <c r="DF68" s="76"/>
      <c r="DG68" s="84"/>
      <c r="DH68" s="80">
        <f t="shared" si="586"/>
        <v>0</v>
      </c>
      <c r="DI68" s="84"/>
      <c r="DJ68" s="80">
        <f t="shared" si="587"/>
        <v>0</v>
      </c>
      <c r="DK68" s="76"/>
      <c r="DL68" s="84"/>
      <c r="DM68" s="80">
        <f t="shared" si="588"/>
        <v>0</v>
      </c>
      <c r="DN68" s="84"/>
      <c r="DO68" s="81">
        <f t="shared" si="589"/>
        <v>0</v>
      </c>
      <c r="DP68" s="75">
        <f>2*20</f>
        <v>40</v>
      </c>
      <c r="DQ68" s="83">
        <v>0</v>
      </c>
      <c r="DR68" s="80">
        <f t="shared" si="590"/>
        <v>0</v>
      </c>
      <c r="DS68" s="83">
        <v>1</v>
      </c>
      <c r="DT68" s="80">
        <f t="shared" si="591"/>
        <v>0.5</v>
      </c>
      <c r="DU68" s="76"/>
      <c r="DV68" s="84"/>
      <c r="DW68" s="80">
        <f t="shared" si="592"/>
        <v>0</v>
      </c>
      <c r="DX68" s="84"/>
      <c r="DY68" s="80">
        <f t="shared" si="593"/>
        <v>0</v>
      </c>
      <c r="DZ68" s="76"/>
      <c r="EA68" s="84"/>
      <c r="EB68" s="80">
        <f t="shared" si="594"/>
        <v>0</v>
      </c>
      <c r="EC68" s="84"/>
      <c r="ED68" s="80">
        <f t="shared" si="595"/>
        <v>0</v>
      </c>
      <c r="EE68" s="76"/>
      <c r="EF68" s="84"/>
      <c r="EG68" s="80">
        <f t="shared" si="596"/>
        <v>0</v>
      </c>
      <c r="EH68" s="84"/>
      <c r="EI68" s="81">
        <f t="shared" si="597"/>
        <v>0</v>
      </c>
      <c r="EJ68" s="75"/>
      <c r="EK68" s="84"/>
      <c r="EL68" s="80">
        <f t="shared" si="598"/>
        <v>0</v>
      </c>
      <c r="EM68" s="84"/>
      <c r="EN68" s="80">
        <f t="shared" si="599"/>
        <v>0</v>
      </c>
      <c r="EO68" s="76"/>
      <c r="EP68" s="84"/>
      <c r="EQ68" s="80">
        <f t="shared" si="600"/>
        <v>0</v>
      </c>
      <c r="ER68" s="84"/>
      <c r="ES68" s="80">
        <f t="shared" si="601"/>
        <v>0</v>
      </c>
      <c r="ET68" s="76"/>
      <c r="EU68" s="84"/>
      <c r="EV68" s="80">
        <f t="shared" si="602"/>
        <v>0</v>
      </c>
      <c r="EW68" s="84"/>
      <c r="EX68" s="80">
        <f t="shared" si="603"/>
        <v>0</v>
      </c>
      <c r="EY68" s="76"/>
      <c r="EZ68" s="84"/>
      <c r="FA68" s="80">
        <f t="shared" si="604"/>
        <v>0</v>
      </c>
      <c r="FB68" s="84"/>
      <c r="FC68" s="81">
        <f t="shared" si="605"/>
        <v>0</v>
      </c>
      <c r="FD68" s="75"/>
      <c r="FE68" s="84"/>
      <c r="FF68" s="80">
        <f t="shared" si="606"/>
        <v>0</v>
      </c>
      <c r="FG68" s="84"/>
      <c r="FH68" s="80">
        <f t="shared" si="607"/>
        <v>0</v>
      </c>
      <c r="FI68" s="76"/>
      <c r="FJ68" s="84"/>
      <c r="FK68" s="80">
        <f t="shared" si="608"/>
        <v>0</v>
      </c>
      <c r="FL68" s="84"/>
      <c r="FM68" s="80">
        <f t="shared" si="609"/>
        <v>0</v>
      </c>
      <c r="FN68" s="76"/>
      <c r="FO68" s="84"/>
      <c r="FP68" s="80">
        <f t="shared" si="610"/>
        <v>0</v>
      </c>
      <c r="FQ68" s="84"/>
      <c r="FR68" s="80">
        <f t="shared" si="611"/>
        <v>0</v>
      </c>
      <c r="FS68" s="76"/>
      <c r="FT68" s="84"/>
      <c r="FU68" s="80">
        <f t="shared" si="612"/>
        <v>0</v>
      </c>
      <c r="FV68" s="84"/>
      <c r="FW68" s="81">
        <f t="shared" si="613"/>
        <v>0</v>
      </c>
      <c r="FX68" s="75"/>
      <c r="FY68" s="84"/>
      <c r="FZ68" s="80">
        <f t="shared" si="614"/>
        <v>0</v>
      </c>
      <c r="GA68" s="84"/>
      <c r="GB68" s="80">
        <f t="shared" si="615"/>
        <v>0</v>
      </c>
      <c r="GC68" s="76"/>
      <c r="GD68" s="84"/>
      <c r="GE68" s="80">
        <f t="shared" si="616"/>
        <v>0</v>
      </c>
      <c r="GF68" s="84"/>
      <c r="GG68" s="80">
        <f t="shared" si="617"/>
        <v>0</v>
      </c>
      <c r="GH68" s="76"/>
      <c r="GI68" s="84"/>
      <c r="GJ68" s="80">
        <f t="shared" si="618"/>
        <v>0</v>
      </c>
      <c r="GK68" s="84"/>
      <c r="GL68" s="80">
        <f t="shared" si="619"/>
        <v>0</v>
      </c>
      <c r="GM68" s="76"/>
      <c r="GN68" s="84"/>
      <c r="GO68" s="80">
        <f t="shared" si="620"/>
        <v>0</v>
      </c>
      <c r="GP68" s="84"/>
      <c r="GQ68" s="81">
        <f t="shared" si="621"/>
        <v>0</v>
      </c>
      <c r="GR68" s="75"/>
      <c r="GS68" s="84"/>
      <c r="GT68" s="80">
        <f t="shared" si="622"/>
        <v>0</v>
      </c>
      <c r="GU68" s="84"/>
      <c r="GV68" s="80">
        <f t="shared" si="623"/>
        <v>0</v>
      </c>
      <c r="GW68" s="76"/>
      <c r="GX68" s="84"/>
      <c r="GY68" s="80">
        <f t="shared" si="624"/>
        <v>0</v>
      </c>
      <c r="GZ68" s="84"/>
      <c r="HA68" s="77">
        <f t="shared" si="625"/>
        <v>0</v>
      </c>
      <c r="HB68" s="82"/>
      <c r="HC68" s="84"/>
      <c r="HD68" s="80">
        <f t="shared" si="626"/>
        <v>0</v>
      </c>
      <c r="HE68" s="84"/>
      <c r="HF68" s="80">
        <f t="shared" si="627"/>
        <v>0</v>
      </c>
      <c r="HG68" s="76"/>
      <c r="HH68" s="84"/>
      <c r="HI68" s="80">
        <f t="shared" si="628"/>
        <v>0</v>
      </c>
      <c r="HJ68" s="84"/>
      <c r="HK68" s="81">
        <f t="shared" si="629"/>
        <v>0</v>
      </c>
      <c r="HL68" s="75">
        <f t="shared" ref="HL68:IA71" si="643">1*20</f>
        <v>20</v>
      </c>
      <c r="HM68" s="83">
        <v>0</v>
      </c>
      <c r="HN68" s="80">
        <f t="shared" si="630"/>
        <v>0</v>
      </c>
      <c r="HO68" s="83">
        <v>0</v>
      </c>
      <c r="HP68" s="80">
        <f t="shared" si="631"/>
        <v>0</v>
      </c>
      <c r="HQ68" s="76"/>
      <c r="HR68" s="84"/>
      <c r="HS68" s="80">
        <f t="shared" si="632"/>
        <v>0</v>
      </c>
      <c r="HT68" s="84"/>
      <c r="HU68" s="80">
        <f t="shared" si="633"/>
        <v>0</v>
      </c>
      <c r="HV68" s="76"/>
      <c r="HW68" s="84"/>
      <c r="HX68" s="80">
        <f t="shared" si="634"/>
        <v>0</v>
      </c>
      <c r="HY68" s="84"/>
      <c r="HZ68" s="80">
        <f t="shared" si="635"/>
        <v>0</v>
      </c>
      <c r="IA68" s="76"/>
      <c r="IB68" s="84"/>
      <c r="IC68" s="80">
        <f t="shared" si="636"/>
        <v>0</v>
      </c>
      <c r="ID68" s="84"/>
      <c r="IE68" s="85">
        <f t="shared" si="637"/>
        <v>0</v>
      </c>
      <c r="IF68" s="1214" t="s">
        <v>256</v>
      </c>
      <c r="IG68" s="87"/>
    </row>
    <row r="69" spans="1:241" ht="38.25" hidden="1" x14ac:dyDescent="0.25">
      <c r="A69" s="63">
        <v>65</v>
      </c>
      <c r="B69" s="64" t="s">
        <v>257</v>
      </c>
      <c r="C69" s="65">
        <v>221591</v>
      </c>
      <c r="D69" s="66">
        <v>932677</v>
      </c>
      <c r="E69" s="67" t="s">
        <v>89</v>
      </c>
      <c r="F69" s="199" t="s">
        <v>194</v>
      </c>
      <c r="G69" s="190">
        <v>4</v>
      </c>
      <c r="H69" s="70">
        <v>0.8</v>
      </c>
      <c r="I69" s="71">
        <f>(20+16+16+80+26)/5</f>
        <v>31.6</v>
      </c>
      <c r="J69" s="72">
        <v>2</v>
      </c>
      <c r="K69" s="73">
        <f t="shared" si="508"/>
        <v>40</v>
      </c>
      <c r="L69" s="74">
        <f t="shared" si="509"/>
        <v>40</v>
      </c>
      <c r="M69" s="75">
        <f t="shared" si="510"/>
        <v>0</v>
      </c>
      <c r="N69" s="76">
        <f t="shared" si="511"/>
        <v>0</v>
      </c>
      <c r="O69" s="77">
        <f t="shared" si="512"/>
        <v>0</v>
      </c>
      <c r="P69" s="78">
        <f t="shared" si="513"/>
        <v>0</v>
      </c>
      <c r="Q69" s="79"/>
      <c r="R69" s="75">
        <f t="shared" si="514"/>
        <v>20</v>
      </c>
      <c r="S69" s="76">
        <f t="shared" si="515"/>
        <v>0</v>
      </c>
      <c r="T69" s="80">
        <f t="shared" si="516"/>
        <v>0</v>
      </c>
      <c r="U69" s="76">
        <f t="shared" si="517"/>
        <v>0</v>
      </c>
      <c r="V69" s="80">
        <f t="shared" si="518"/>
        <v>0</v>
      </c>
      <c r="W69" s="76">
        <f t="shared" si="519"/>
        <v>20</v>
      </c>
      <c r="X69" s="76">
        <f t="shared" si="520"/>
        <v>0</v>
      </c>
      <c r="Y69" s="80">
        <f t="shared" si="521"/>
        <v>0</v>
      </c>
      <c r="Z69" s="76">
        <f t="shared" si="522"/>
        <v>0</v>
      </c>
      <c r="AA69" s="80">
        <f t="shared" si="523"/>
        <v>0</v>
      </c>
      <c r="AB69" s="76">
        <f t="shared" si="524"/>
        <v>0</v>
      </c>
      <c r="AC69" s="76">
        <f t="shared" si="525"/>
        <v>0</v>
      </c>
      <c r="AD69" s="80">
        <f t="shared" si="526"/>
        <v>0</v>
      </c>
      <c r="AE69" s="76">
        <f t="shared" si="527"/>
        <v>0</v>
      </c>
      <c r="AF69" s="80">
        <f t="shared" si="528"/>
        <v>0</v>
      </c>
      <c r="AG69" s="76">
        <f t="shared" si="529"/>
        <v>0</v>
      </c>
      <c r="AH69" s="76">
        <f t="shared" si="530"/>
        <v>0</v>
      </c>
      <c r="AI69" s="80">
        <f t="shared" si="531"/>
        <v>0</v>
      </c>
      <c r="AJ69" s="76">
        <f t="shared" si="532"/>
        <v>0</v>
      </c>
      <c r="AK69" s="81">
        <f t="shared" si="533"/>
        <v>0</v>
      </c>
      <c r="AL69" s="79"/>
      <c r="AM69" s="75">
        <f t="shared" si="534"/>
        <v>0</v>
      </c>
      <c r="AN69" s="76">
        <f t="shared" si="535"/>
        <v>0</v>
      </c>
      <c r="AO69" s="80">
        <f t="shared" si="536"/>
        <v>0</v>
      </c>
      <c r="AP69" s="76">
        <f t="shared" si="537"/>
        <v>0</v>
      </c>
      <c r="AQ69" s="77">
        <f t="shared" si="538"/>
        <v>0</v>
      </c>
      <c r="AR69" s="82">
        <f t="shared" si="539"/>
        <v>40</v>
      </c>
      <c r="AS69" s="76">
        <f t="shared" si="540"/>
        <v>0</v>
      </c>
      <c r="AT69" s="80">
        <f t="shared" si="541"/>
        <v>0</v>
      </c>
      <c r="AU69" s="76">
        <f t="shared" si="542"/>
        <v>0</v>
      </c>
      <c r="AV69" s="77">
        <f t="shared" si="543"/>
        <v>0</v>
      </c>
      <c r="AW69" s="82">
        <f t="shared" si="544"/>
        <v>0</v>
      </c>
      <c r="AX69" s="76">
        <f t="shared" si="545"/>
        <v>0</v>
      </c>
      <c r="AY69" s="80">
        <f t="shared" si="546"/>
        <v>0</v>
      </c>
      <c r="AZ69" s="76">
        <f t="shared" si="547"/>
        <v>0</v>
      </c>
      <c r="BA69" s="77">
        <f t="shared" si="548"/>
        <v>0</v>
      </c>
      <c r="BB69" s="82">
        <f t="shared" si="549"/>
        <v>0</v>
      </c>
      <c r="BC69" s="76">
        <f t="shared" si="550"/>
        <v>0</v>
      </c>
      <c r="BD69" s="80">
        <f t="shared" si="551"/>
        <v>0</v>
      </c>
      <c r="BE69" s="76">
        <f t="shared" si="552"/>
        <v>0</v>
      </c>
      <c r="BF69" s="77">
        <f t="shared" si="553"/>
        <v>0</v>
      </c>
      <c r="BG69" s="82">
        <f t="shared" si="554"/>
        <v>0</v>
      </c>
      <c r="BH69" s="76">
        <f t="shared" si="555"/>
        <v>0</v>
      </c>
      <c r="BI69" s="80">
        <f t="shared" si="556"/>
        <v>0</v>
      </c>
      <c r="BJ69" s="76">
        <f t="shared" si="557"/>
        <v>0</v>
      </c>
      <c r="BK69" s="77">
        <f t="shared" si="558"/>
        <v>0</v>
      </c>
      <c r="BL69" s="82">
        <f t="shared" si="559"/>
        <v>0</v>
      </c>
      <c r="BM69" s="76">
        <f t="shared" si="560"/>
        <v>0</v>
      </c>
      <c r="BN69" s="80">
        <f t="shared" si="561"/>
        <v>0</v>
      </c>
      <c r="BO69" s="76">
        <f t="shared" si="562"/>
        <v>0</v>
      </c>
      <c r="BP69" s="77">
        <f t="shared" si="563"/>
        <v>0</v>
      </c>
      <c r="BQ69" s="82">
        <f t="shared" si="564"/>
        <v>0</v>
      </c>
      <c r="BR69" s="76">
        <f t="shared" si="565"/>
        <v>0</v>
      </c>
      <c r="BS69" s="80">
        <f t="shared" si="566"/>
        <v>0</v>
      </c>
      <c r="BT69" s="76">
        <f t="shared" si="567"/>
        <v>0</v>
      </c>
      <c r="BU69" s="77">
        <f t="shared" si="568"/>
        <v>0</v>
      </c>
      <c r="BV69" s="82">
        <f t="shared" si="569"/>
        <v>0</v>
      </c>
      <c r="BW69" s="76">
        <f t="shared" si="570"/>
        <v>0</v>
      </c>
      <c r="BX69" s="80">
        <f t="shared" si="571"/>
        <v>0</v>
      </c>
      <c r="BY69" s="76">
        <f t="shared" si="572"/>
        <v>0</v>
      </c>
      <c r="BZ69" s="81">
        <f t="shared" si="573"/>
        <v>0</v>
      </c>
      <c r="CA69" s="79"/>
      <c r="CB69" s="75"/>
      <c r="CC69" s="84"/>
      <c r="CD69" s="80">
        <f t="shared" si="574"/>
        <v>0</v>
      </c>
      <c r="CE69" s="84"/>
      <c r="CF69" s="80">
        <f t="shared" si="575"/>
        <v>0</v>
      </c>
      <c r="CG69" s="76"/>
      <c r="CH69" s="84"/>
      <c r="CI69" s="80">
        <f t="shared" si="576"/>
        <v>0</v>
      </c>
      <c r="CJ69" s="84"/>
      <c r="CK69" s="80">
        <f t="shared" si="577"/>
        <v>0</v>
      </c>
      <c r="CL69" s="76"/>
      <c r="CM69" s="84"/>
      <c r="CN69" s="80">
        <f t="shared" si="578"/>
        <v>0</v>
      </c>
      <c r="CO69" s="84"/>
      <c r="CP69" s="80">
        <f t="shared" si="579"/>
        <v>0</v>
      </c>
      <c r="CQ69" s="76"/>
      <c r="CR69" s="84"/>
      <c r="CS69" s="80">
        <f t="shared" si="580"/>
        <v>0</v>
      </c>
      <c r="CT69" s="84"/>
      <c r="CU69" s="81">
        <f t="shared" si="581"/>
        <v>0</v>
      </c>
      <c r="CV69" s="75">
        <f>1*20</f>
        <v>20</v>
      </c>
      <c r="CW69" s="83">
        <v>0</v>
      </c>
      <c r="CX69" s="80">
        <f t="shared" si="582"/>
        <v>0</v>
      </c>
      <c r="CY69" s="83">
        <v>0</v>
      </c>
      <c r="CZ69" s="80">
        <f t="shared" si="583"/>
        <v>0</v>
      </c>
      <c r="DA69" s="76">
        <f>1*20</f>
        <v>20</v>
      </c>
      <c r="DB69" s="83">
        <v>0</v>
      </c>
      <c r="DC69" s="80">
        <f t="shared" si="584"/>
        <v>0</v>
      </c>
      <c r="DD69" s="83">
        <v>0</v>
      </c>
      <c r="DE69" s="80">
        <f t="shared" si="585"/>
        <v>0</v>
      </c>
      <c r="DF69" s="76"/>
      <c r="DG69" s="84"/>
      <c r="DH69" s="80">
        <f t="shared" si="586"/>
        <v>0</v>
      </c>
      <c r="DI69" s="84"/>
      <c r="DJ69" s="80">
        <f t="shared" si="587"/>
        <v>0</v>
      </c>
      <c r="DK69" s="76"/>
      <c r="DL69" s="84"/>
      <c r="DM69" s="80">
        <f t="shared" si="588"/>
        <v>0</v>
      </c>
      <c r="DN69" s="84"/>
      <c r="DO69" s="81">
        <f t="shared" si="589"/>
        <v>0</v>
      </c>
      <c r="DP69" s="75"/>
      <c r="DQ69" s="84"/>
      <c r="DR69" s="80">
        <f t="shared" si="590"/>
        <v>0</v>
      </c>
      <c r="DS69" s="84"/>
      <c r="DT69" s="80">
        <f t="shared" si="591"/>
        <v>0</v>
      </c>
      <c r="DU69" s="76"/>
      <c r="DV69" s="84"/>
      <c r="DW69" s="80">
        <f t="shared" si="592"/>
        <v>0</v>
      </c>
      <c r="DX69" s="84"/>
      <c r="DY69" s="80">
        <f t="shared" si="593"/>
        <v>0</v>
      </c>
      <c r="DZ69" s="76"/>
      <c r="EA69" s="84"/>
      <c r="EB69" s="80">
        <f t="shared" si="594"/>
        <v>0</v>
      </c>
      <c r="EC69" s="84"/>
      <c r="ED69" s="80">
        <f t="shared" si="595"/>
        <v>0</v>
      </c>
      <c r="EE69" s="76"/>
      <c r="EF69" s="84"/>
      <c r="EG69" s="80">
        <f t="shared" si="596"/>
        <v>0</v>
      </c>
      <c r="EH69" s="84"/>
      <c r="EI69" s="81">
        <f t="shared" si="597"/>
        <v>0</v>
      </c>
      <c r="EJ69" s="75"/>
      <c r="EK69" s="84"/>
      <c r="EL69" s="80">
        <f t="shared" si="598"/>
        <v>0</v>
      </c>
      <c r="EM69" s="84"/>
      <c r="EN69" s="80">
        <f t="shared" si="599"/>
        <v>0</v>
      </c>
      <c r="EO69" s="76"/>
      <c r="EP69" s="84"/>
      <c r="EQ69" s="80">
        <f t="shared" si="600"/>
        <v>0</v>
      </c>
      <c r="ER69" s="84"/>
      <c r="ES69" s="80">
        <f t="shared" si="601"/>
        <v>0</v>
      </c>
      <c r="ET69" s="76"/>
      <c r="EU69" s="84"/>
      <c r="EV69" s="80">
        <f t="shared" si="602"/>
        <v>0</v>
      </c>
      <c r="EW69" s="84"/>
      <c r="EX69" s="80">
        <f t="shared" si="603"/>
        <v>0</v>
      </c>
      <c r="EY69" s="76"/>
      <c r="EZ69" s="84"/>
      <c r="FA69" s="80">
        <f t="shared" si="604"/>
        <v>0</v>
      </c>
      <c r="FB69" s="84"/>
      <c r="FC69" s="81">
        <f t="shared" si="605"/>
        <v>0</v>
      </c>
      <c r="FD69" s="75"/>
      <c r="FE69" s="84"/>
      <c r="FF69" s="80">
        <f t="shared" si="606"/>
        <v>0</v>
      </c>
      <c r="FG69" s="84"/>
      <c r="FH69" s="80">
        <f t="shared" si="607"/>
        <v>0</v>
      </c>
      <c r="FI69" s="76"/>
      <c r="FJ69" s="84"/>
      <c r="FK69" s="80">
        <f t="shared" si="608"/>
        <v>0</v>
      </c>
      <c r="FL69" s="84"/>
      <c r="FM69" s="80">
        <f t="shared" si="609"/>
        <v>0</v>
      </c>
      <c r="FN69" s="76"/>
      <c r="FO69" s="84"/>
      <c r="FP69" s="80">
        <f t="shared" si="610"/>
        <v>0</v>
      </c>
      <c r="FQ69" s="84"/>
      <c r="FR69" s="80">
        <f t="shared" si="611"/>
        <v>0</v>
      </c>
      <c r="FS69" s="76"/>
      <c r="FT69" s="84"/>
      <c r="FU69" s="80">
        <f t="shared" si="612"/>
        <v>0</v>
      </c>
      <c r="FV69" s="84"/>
      <c r="FW69" s="81">
        <f t="shared" si="613"/>
        <v>0</v>
      </c>
      <c r="FX69" s="75"/>
      <c r="FY69" s="84"/>
      <c r="FZ69" s="80">
        <f t="shared" si="614"/>
        <v>0</v>
      </c>
      <c r="GA69" s="84"/>
      <c r="GB69" s="80">
        <f t="shared" si="615"/>
        <v>0</v>
      </c>
      <c r="GC69" s="76"/>
      <c r="GD69" s="84"/>
      <c r="GE69" s="80">
        <f t="shared" si="616"/>
        <v>0</v>
      </c>
      <c r="GF69" s="84"/>
      <c r="GG69" s="80">
        <f t="shared" si="617"/>
        <v>0</v>
      </c>
      <c r="GH69" s="76"/>
      <c r="GI69" s="84"/>
      <c r="GJ69" s="80">
        <f t="shared" si="618"/>
        <v>0</v>
      </c>
      <c r="GK69" s="84"/>
      <c r="GL69" s="80">
        <f t="shared" si="619"/>
        <v>0</v>
      </c>
      <c r="GM69" s="76"/>
      <c r="GN69" s="84"/>
      <c r="GO69" s="80">
        <f t="shared" si="620"/>
        <v>0</v>
      </c>
      <c r="GP69" s="84"/>
      <c r="GQ69" s="81">
        <f t="shared" si="621"/>
        <v>0</v>
      </c>
      <c r="GR69" s="75"/>
      <c r="GS69" s="84"/>
      <c r="GT69" s="80">
        <f t="shared" si="622"/>
        <v>0</v>
      </c>
      <c r="GU69" s="84"/>
      <c r="GV69" s="80">
        <f t="shared" si="623"/>
        <v>0</v>
      </c>
      <c r="GW69" s="76"/>
      <c r="GX69" s="84"/>
      <c r="GY69" s="80">
        <f t="shared" si="624"/>
        <v>0</v>
      </c>
      <c r="GZ69" s="84"/>
      <c r="HA69" s="77">
        <f t="shared" si="625"/>
        <v>0</v>
      </c>
      <c r="HB69" s="82"/>
      <c r="HC69" s="84"/>
      <c r="HD69" s="80">
        <f t="shared" si="626"/>
        <v>0</v>
      </c>
      <c r="HE69" s="84"/>
      <c r="HF69" s="80">
        <f t="shared" si="627"/>
        <v>0</v>
      </c>
      <c r="HG69" s="76"/>
      <c r="HH69" s="84"/>
      <c r="HI69" s="80">
        <f t="shared" si="628"/>
        <v>0</v>
      </c>
      <c r="HJ69" s="84"/>
      <c r="HK69" s="81">
        <f t="shared" si="629"/>
        <v>0</v>
      </c>
      <c r="HL69" s="75"/>
      <c r="HM69" s="84"/>
      <c r="HN69" s="80">
        <f t="shared" si="630"/>
        <v>0</v>
      </c>
      <c r="HO69" s="84"/>
      <c r="HP69" s="80">
        <f t="shared" si="631"/>
        <v>0</v>
      </c>
      <c r="HQ69" s="76"/>
      <c r="HR69" s="84"/>
      <c r="HS69" s="80">
        <f t="shared" si="632"/>
        <v>0</v>
      </c>
      <c r="HT69" s="84"/>
      <c r="HU69" s="80">
        <f t="shared" si="633"/>
        <v>0</v>
      </c>
      <c r="HV69" s="76"/>
      <c r="HW69" s="84"/>
      <c r="HX69" s="80">
        <f t="shared" si="634"/>
        <v>0</v>
      </c>
      <c r="HY69" s="84"/>
      <c r="HZ69" s="80">
        <f t="shared" si="635"/>
        <v>0</v>
      </c>
      <c r="IA69" s="76"/>
      <c r="IB69" s="84"/>
      <c r="IC69" s="80">
        <f t="shared" si="636"/>
        <v>0</v>
      </c>
      <c r="ID69" s="84"/>
      <c r="IE69" s="85">
        <f t="shared" si="637"/>
        <v>0</v>
      </c>
      <c r="IF69" s="1214" t="s">
        <v>258</v>
      </c>
      <c r="IG69" s="87"/>
    </row>
    <row r="70" spans="1:241" ht="25.5" hidden="1" x14ac:dyDescent="0.25">
      <c r="A70" s="63">
        <v>66</v>
      </c>
      <c r="B70" s="64" t="s">
        <v>259</v>
      </c>
      <c r="C70" s="65">
        <v>222223</v>
      </c>
      <c r="D70" s="66">
        <v>932682</v>
      </c>
      <c r="E70" s="67" t="s">
        <v>89</v>
      </c>
      <c r="F70" s="200" t="s">
        <v>185</v>
      </c>
      <c r="G70" s="90">
        <v>1</v>
      </c>
      <c r="H70" s="70">
        <v>0</v>
      </c>
      <c r="I70" s="71">
        <f>(40+41+43+30+36)/5</f>
        <v>38</v>
      </c>
      <c r="J70" s="72">
        <v>45</v>
      </c>
      <c r="K70" s="73">
        <f t="shared" si="508"/>
        <v>900</v>
      </c>
      <c r="L70" s="74">
        <f t="shared" si="509"/>
        <v>900</v>
      </c>
      <c r="M70" s="113">
        <f t="shared" si="510"/>
        <v>5</v>
      </c>
      <c r="N70" s="114">
        <f t="shared" si="511"/>
        <v>44</v>
      </c>
      <c r="O70" s="77">
        <f t="shared" si="512"/>
        <v>0.1111111111111111</v>
      </c>
      <c r="P70" s="78">
        <f t="shared" si="513"/>
        <v>0.97777777777777775</v>
      </c>
      <c r="Q70" s="79"/>
      <c r="R70" s="75">
        <f t="shared" si="514"/>
        <v>480</v>
      </c>
      <c r="S70" s="76">
        <f t="shared" si="515"/>
        <v>0</v>
      </c>
      <c r="T70" s="80">
        <f t="shared" si="516"/>
        <v>0</v>
      </c>
      <c r="U70" s="76">
        <f t="shared" si="517"/>
        <v>24</v>
      </c>
      <c r="V70" s="80">
        <f t="shared" si="518"/>
        <v>1</v>
      </c>
      <c r="W70" s="76">
        <f t="shared" si="519"/>
        <v>420</v>
      </c>
      <c r="X70" s="76">
        <f t="shared" si="520"/>
        <v>5</v>
      </c>
      <c r="Y70" s="80">
        <f t="shared" si="521"/>
        <v>0.23809523809523808</v>
      </c>
      <c r="Z70" s="76">
        <f t="shared" si="522"/>
        <v>20</v>
      </c>
      <c r="AA70" s="80">
        <f t="shared" si="523"/>
        <v>0.95238095238095233</v>
      </c>
      <c r="AB70" s="76">
        <f t="shared" si="524"/>
        <v>0</v>
      </c>
      <c r="AC70" s="76">
        <f t="shared" si="525"/>
        <v>0</v>
      </c>
      <c r="AD70" s="80">
        <f t="shared" si="526"/>
        <v>0</v>
      </c>
      <c r="AE70" s="76">
        <f t="shared" si="527"/>
        <v>0</v>
      </c>
      <c r="AF70" s="80">
        <f t="shared" si="528"/>
        <v>0</v>
      </c>
      <c r="AG70" s="76">
        <f t="shared" si="529"/>
        <v>0</v>
      </c>
      <c r="AH70" s="76">
        <f t="shared" si="530"/>
        <v>0</v>
      </c>
      <c r="AI70" s="80">
        <f t="shared" si="531"/>
        <v>0</v>
      </c>
      <c r="AJ70" s="76">
        <f t="shared" si="532"/>
        <v>0</v>
      </c>
      <c r="AK70" s="81">
        <f t="shared" si="533"/>
        <v>0</v>
      </c>
      <c r="AL70" s="79"/>
      <c r="AM70" s="75">
        <f t="shared" si="534"/>
        <v>900</v>
      </c>
      <c r="AN70" s="76">
        <f t="shared" si="535"/>
        <v>5</v>
      </c>
      <c r="AO70" s="80">
        <f t="shared" si="536"/>
        <v>0.1111111111111111</v>
      </c>
      <c r="AP70" s="76">
        <f t="shared" si="537"/>
        <v>44</v>
      </c>
      <c r="AQ70" s="77">
        <f t="shared" si="538"/>
        <v>0.97777777777777775</v>
      </c>
      <c r="AR70" s="82">
        <f t="shared" si="539"/>
        <v>0</v>
      </c>
      <c r="AS70" s="76">
        <f t="shared" si="540"/>
        <v>0</v>
      </c>
      <c r="AT70" s="80">
        <f t="shared" si="541"/>
        <v>0</v>
      </c>
      <c r="AU70" s="76">
        <f t="shared" si="542"/>
        <v>0</v>
      </c>
      <c r="AV70" s="77">
        <f t="shared" si="543"/>
        <v>0</v>
      </c>
      <c r="AW70" s="82">
        <f t="shared" si="544"/>
        <v>0</v>
      </c>
      <c r="AX70" s="76">
        <f t="shared" si="545"/>
        <v>0</v>
      </c>
      <c r="AY70" s="80">
        <f t="shared" si="546"/>
        <v>0</v>
      </c>
      <c r="AZ70" s="76">
        <f t="shared" si="547"/>
        <v>0</v>
      </c>
      <c r="BA70" s="77">
        <f t="shared" si="548"/>
        <v>0</v>
      </c>
      <c r="BB70" s="82">
        <f t="shared" si="549"/>
        <v>0</v>
      </c>
      <c r="BC70" s="76">
        <f t="shared" si="550"/>
        <v>0</v>
      </c>
      <c r="BD70" s="80">
        <f t="shared" si="551"/>
        <v>0</v>
      </c>
      <c r="BE70" s="76">
        <f t="shared" si="552"/>
        <v>0</v>
      </c>
      <c r="BF70" s="77">
        <f t="shared" si="553"/>
        <v>0</v>
      </c>
      <c r="BG70" s="82">
        <f t="shared" si="554"/>
        <v>0</v>
      </c>
      <c r="BH70" s="76">
        <f t="shared" si="555"/>
        <v>0</v>
      </c>
      <c r="BI70" s="80">
        <f t="shared" si="556"/>
        <v>0</v>
      </c>
      <c r="BJ70" s="76">
        <f t="shared" si="557"/>
        <v>0</v>
      </c>
      <c r="BK70" s="77">
        <f t="shared" si="558"/>
        <v>0</v>
      </c>
      <c r="BL70" s="82">
        <f t="shared" si="559"/>
        <v>0</v>
      </c>
      <c r="BM70" s="76">
        <f t="shared" si="560"/>
        <v>0</v>
      </c>
      <c r="BN70" s="80">
        <f t="shared" si="561"/>
        <v>0</v>
      </c>
      <c r="BO70" s="76">
        <f t="shared" si="562"/>
        <v>0</v>
      </c>
      <c r="BP70" s="77">
        <f t="shared" si="563"/>
        <v>0</v>
      </c>
      <c r="BQ70" s="82">
        <f t="shared" si="564"/>
        <v>0</v>
      </c>
      <c r="BR70" s="76">
        <f t="shared" si="565"/>
        <v>0</v>
      </c>
      <c r="BS70" s="80">
        <f t="shared" si="566"/>
        <v>0</v>
      </c>
      <c r="BT70" s="76">
        <f t="shared" si="567"/>
        <v>0</v>
      </c>
      <c r="BU70" s="77">
        <f t="shared" si="568"/>
        <v>0</v>
      </c>
      <c r="BV70" s="82">
        <f t="shared" si="569"/>
        <v>0</v>
      </c>
      <c r="BW70" s="76">
        <f t="shared" si="570"/>
        <v>0</v>
      </c>
      <c r="BX70" s="80">
        <f t="shared" si="571"/>
        <v>0</v>
      </c>
      <c r="BY70" s="76">
        <f t="shared" si="572"/>
        <v>0</v>
      </c>
      <c r="BZ70" s="81">
        <f t="shared" si="573"/>
        <v>0</v>
      </c>
      <c r="CA70" s="79"/>
      <c r="CB70" s="75">
        <f>24*20</f>
        <v>480</v>
      </c>
      <c r="CC70" s="83">
        <v>0</v>
      </c>
      <c r="CD70" s="80">
        <f t="shared" si="574"/>
        <v>0</v>
      </c>
      <c r="CE70" s="83">
        <v>24</v>
      </c>
      <c r="CF70" s="80">
        <f t="shared" si="575"/>
        <v>1</v>
      </c>
      <c r="CG70" s="76">
        <f>21*20</f>
        <v>420</v>
      </c>
      <c r="CH70" s="83">
        <v>5</v>
      </c>
      <c r="CI70" s="80">
        <f t="shared" si="576"/>
        <v>0.23809523809523808</v>
      </c>
      <c r="CJ70" s="83">
        <v>20</v>
      </c>
      <c r="CK70" s="80">
        <f t="shared" si="577"/>
        <v>0.95238095238095233</v>
      </c>
      <c r="CL70" s="76"/>
      <c r="CM70" s="84"/>
      <c r="CN70" s="80">
        <f t="shared" si="578"/>
        <v>0</v>
      </c>
      <c r="CO70" s="84"/>
      <c r="CP70" s="80">
        <f t="shared" si="579"/>
        <v>0</v>
      </c>
      <c r="CQ70" s="76"/>
      <c r="CR70" s="84"/>
      <c r="CS70" s="80">
        <f t="shared" si="580"/>
        <v>0</v>
      </c>
      <c r="CT70" s="84"/>
      <c r="CU70" s="81">
        <f t="shared" si="581"/>
        <v>0</v>
      </c>
      <c r="CV70" s="75"/>
      <c r="CW70" s="84"/>
      <c r="CX70" s="80">
        <f t="shared" si="582"/>
        <v>0</v>
      </c>
      <c r="CY70" s="84"/>
      <c r="CZ70" s="80">
        <f t="shared" si="583"/>
        <v>0</v>
      </c>
      <c r="DA70" s="76"/>
      <c r="DB70" s="84"/>
      <c r="DC70" s="80">
        <f t="shared" si="584"/>
        <v>0</v>
      </c>
      <c r="DD70" s="84"/>
      <c r="DE70" s="80">
        <f t="shared" si="585"/>
        <v>0</v>
      </c>
      <c r="DF70" s="76"/>
      <c r="DG70" s="84"/>
      <c r="DH70" s="80">
        <f t="shared" si="586"/>
        <v>0</v>
      </c>
      <c r="DI70" s="84"/>
      <c r="DJ70" s="80">
        <f t="shared" si="587"/>
        <v>0</v>
      </c>
      <c r="DK70" s="76"/>
      <c r="DL70" s="84"/>
      <c r="DM70" s="80">
        <f t="shared" si="588"/>
        <v>0</v>
      </c>
      <c r="DN70" s="84"/>
      <c r="DO70" s="81">
        <f t="shared" si="589"/>
        <v>0</v>
      </c>
      <c r="DP70" s="75"/>
      <c r="DQ70" s="84"/>
      <c r="DR70" s="80">
        <f t="shared" si="590"/>
        <v>0</v>
      </c>
      <c r="DS70" s="84"/>
      <c r="DT70" s="80">
        <f t="shared" si="591"/>
        <v>0</v>
      </c>
      <c r="DU70" s="76"/>
      <c r="DV70" s="84"/>
      <c r="DW70" s="80">
        <f t="shared" si="592"/>
        <v>0</v>
      </c>
      <c r="DX70" s="84"/>
      <c r="DY70" s="80">
        <f t="shared" si="593"/>
        <v>0</v>
      </c>
      <c r="DZ70" s="76"/>
      <c r="EA70" s="84"/>
      <c r="EB70" s="80">
        <f t="shared" si="594"/>
        <v>0</v>
      </c>
      <c r="EC70" s="84"/>
      <c r="ED70" s="80">
        <f t="shared" si="595"/>
        <v>0</v>
      </c>
      <c r="EE70" s="76"/>
      <c r="EF70" s="84"/>
      <c r="EG70" s="80">
        <f t="shared" si="596"/>
        <v>0</v>
      </c>
      <c r="EH70" s="84"/>
      <c r="EI70" s="81">
        <f t="shared" si="597"/>
        <v>0</v>
      </c>
      <c r="EJ70" s="75"/>
      <c r="EK70" s="84"/>
      <c r="EL70" s="80">
        <f t="shared" si="598"/>
        <v>0</v>
      </c>
      <c r="EM70" s="84"/>
      <c r="EN70" s="80">
        <f t="shared" si="599"/>
        <v>0</v>
      </c>
      <c r="EO70" s="76"/>
      <c r="EP70" s="84"/>
      <c r="EQ70" s="80">
        <f t="shared" si="600"/>
        <v>0</v>
      </c>
      <c r="ER70" s="84"/>
      <c r="ES70" s="80">
        <f t="shared" si="601"/>
        <v>0</v>
      </c>
      <c r="ET70" s="76"/>
      <c r="EU70" s="84"/>
      <c r="EV70" s="80">
        <f t="shared" si="602"/>
        <v>0</v>
      </c>
      <c r="EW70" s="84"/>
      <c r="EX70" s="80">
        <f t="shared" si="603"/>
        <v>0</v>
      </c>
      <c r="EY70" s="76"/>
      <c r="EZ70" s="84"/>
      <c r="FA70" s="80">
        <f t="shared" si="604"/>
        <v>0</v>
      </c>
      <c r="FB70" s="84"/>
      <c r="FC70" s="81">
        <f t="shared" si="605"/>
        <v>0</v>
      </c>
      <c r="FD70" s="75"/>
      <c r="FE70" s="84"/>
      <c r="FF70" s="80">
        <f t="shared" si="606"/>
        <v>0</v>
      </c>
      <c r="FG70" s="84"/>
      <c r="FH70" s="80">
        <f t="shared" si="607"/>
        <v>0</v>
      </c>
      <c r="FI70" s="76"/>
      <c r="FJ70" s="84"/>
      <c r="FK70" s="80">
        <f t="shared" si="608"/>
        <v>0</v>
      </c>
      <c r="FL70" s="84"/>
      <c r="FM70" s="80">
        <f t="shared" si="609"/>
        <v>0</v>
      </c>
      <c r="FN70" s="76"/>
      <c r="FO70" s="84"/>
      <c r="FP70" s="80">
        <f t="shared" si="610"/>
        <v>0</v>
      </c>
      <c r="FQ70" s="84"/>
      <c r="FR70" s="80">
        <f t="shared" si="611"/>
        <v>0</v>
      </c>
      <c r="FS70" s="76"/>
      <c r="FT70" s="84"/>
      <c r="FU70" s="80">
        <f t="shared" si="612"/>
        <v>0</v>
      </c>
      <c r="FV70" s="84"/>
      <c r="FW70" s="81">
        <f t="shared" si="613"/>
        <v>0</v>
      </c>
      <c r="FX70" s="75"/>
      <c r="FY70" s="84"/>
      <c r="FZ70" s="80">
        <f t="shared" si="614"/>
        <v>0</v>
      </c>
      <c r="GA70" s="84"/>
      <c r="GB70" s="80">
        <f t="shared" si="615"/>
        <v>0</v>
      </c>
      <c r="GC70" s="76"/>
      <c r="GD70" s="84"/>
      <c r="GE70" s="80">
        <f t="shared" si="616"/>
        <v>0</v>
      </c>
      <c r="GF70" s="84"/>
      <c r="GG70" s="80">
        <f t="shared" si="617"/>
        <v>0</v>
      </c>
      <c r="GH70" s="76"/>
      <c r="GI70" s="84"/>
      <c r="GJ70" s="80">
        <f t="shared" si="618"/>
        <v>0</v>
      </c>
      <c r="GK70" s="84"/>
      <c r="GL70" s="80">
        <f t="shared" si="619"/>
        <v>0</v>
      </c>
      <c r="GM70" s="76"/>
      <c r="GN70" s="84"/>
      <c r="GO70" s="80">
        <f t="shared" si="620"/>
        <v>0</v>
      </c>
      <c r="GP70" s="84"/>
      <c r="GQ70" s="81">
        <f t="shared" si="621"/>
        <v>0</v>
      </c>
      <c r="GR70" s="75"/>
      <c r="GS70" s="84"/>
      <c r="GT70" s="80">
        <f t="shared" si="622"/>
        <v>0</v>
      </c>
      <c r="GU70" s="84"/>
      <c r="GV70" s="80">
        <f t="shared" si="623"/>
        <v>0</v>
      </c>
      <c r="GW70" s="76"/>
      <c r="GX70" s="84"/>
      <c r="GY70" s="80">
        <f t="shared" si="624"/>
        <v>0</v>
      </c>
      <c r="GZ70" s="84"/>
      <c r="HA70" s="77">
        <f t="shared" si="625"/>
        <v>0</v>
      </c>
      <c r="HB70" s="82"/>
      <c r="HC70" s="84"/>
      <c r="HD70" s="80">
        <f t="shared" si="626"/>
        <v>0</v>
      </c>
      <c r="HE70" s="84"/>
      <c r="HF70" s="80">
        <f t="shared" si="627"/>
        <v>0</v>
      </c>
      <c r="HG70" s="76"/>
      <c r="HH70" s="84"/>
      <c r="HI70" s="80">
        <f t="shared" si="628"/>
        <v>0</v>
      </c>
      <c r="HJ70" s="84"/>
      <c r="HK70" s="81">
        <f t="shared" si="629"/>
        <v>0</v>
      </c>
      <c r="HL70" s="75"/>
      <c r="HM70" s="84"/>
      <c r="HN70" s="80">
        <f t="shared" si="630"/>
        <v>0</v>
      </c>
      <c r="HO70" s="84"/>
      <c r="HP70" s="80">
        <f t="shared" si="631"/>
        <v>0</v>
      </c>
      <c r="HQ70" s="76"/>
      <c r="HR70" s="84"/>
      <c r="HS70" s="80">
        <f t="shared" si="632"/>
        <v>0</v>
      </c>
      <c r="HT70" s="84"/>
      <c r="HU70" s="80">
        <f t="shared" si="633"/>
        <v>0</v>
      </c>
      <c r="HV70" s="76"/>
      <c r="HW70" s="84"/>
      <c r="HX70" s="80">
        <f t="shared" si="634"/>
        <v>0</v>
      </c>
      <c r="HY70" s="84"/>
      <c r="HZ70" s="80">
        <f t="shared" si="635"/>
        <v>0</v>
      </c>
      <c r="IA70" s="76"/>
      <c r="IB70" s="84"/>
      <c r="IC70" s="80">
        <f t="shared" si="636"/>
        <v>0</v>
      </c>
      <c r="ID70" s="84"/>
      <c r="IE70" s="85">
        <f t="shared" si="637"/>
        <v>0</v>
      </c>
      <c r="IF70" s="1214" t="s">
        <v>260</v>
      </c>
      <c r="IG70" s="87"/>
    </row>
    <row r="71" spans="1:241" ht="36" hidden="1" x14ac:dyDescent="0.25">
      <c r="A71" s="63">
        <v>67</v>
      </c>
      <c r="B71" s="64" t="s">
        <v>261</v>
      </c>
      <c r="C71" s="65">
        <v>223273</v>
      </c>
      <c r="D71" s="66">
        <v>932695</v>
      </c>
      <c r="E71" s="180" t="s">
        <v>262</v>
      </c>
      <c r="F71" s="88" t="s">
        <v>263</v>
      </c>
      <c r="G71" s="89">
        <v>6</v>
      </c>
      <c r="H71" s="70">
        <v>0.1</v>
      </c>
      <c r="I71" s="71">
        <f>(24+48+33+65+21)/5</f>
        <v>38.200000000000003</v>
      </c>
      <c r="J71" s="72">
        <v>41</v>
      </c>
      <c r="K71" s="73">
        <f t="shared" si="508"/>
        <v>820</v>
      </c>
      <c r="L71" s="74">
        <f t="shared" si="509"/>
        <v>820</v>
      </c>
      <c r="M71" s="113">
        <f t="shared" si="510"/>
        <v>9</v>
      </c>
      <c r="N71" s="114">
        <f t="shared" si="511"/>
        <v>30</v>
      </c>
      <c r="O71" s="77">
        <f t="shared" si="512"/>
        <v>0.21951219512195122</v>
      </c>
      <c r="P71" s="78">
        <f t="shared" si="513"/>
        <v>0.73170731707317072</v>
      </c>
      <c r="Q71" s="79"/>
      <c r="R71" s="75">
        <f t="shared" si="514"/>
        <v>340</v>
      </c>
      <c r="S71" s="76">
        <f t="shared" si="515"/>
        <v>3</v>
      </c>
      <c r="T71" s="80">
        <f t="shared" si="516"/>
        <v>0.17647058823529413</v>
      </c>
      <c r="U71" s="76">
        <f t="shared" si="517"/>
        <v>11</v>
      </c>
      <c r="V71" s="80">
        <f t="shared" si="518"/>
        <v>0.6470588235294118</v>
      </c>
      <c r="W71" s="76">
        <f t="shared" si="519"/>
        <v>220</v>
      </c>
      <c r="X71" s="76">
        <f t="shared" si="520"/>
        <v>4</v>
      </c>
      <c r="Y71" s="80">
        <f t="shared" si="521"/>
        <v>0.36363636363636365</v>
      </c>
      <c r="Z71" s="76">
        <f t="shared" si="522"/>
        <v>9</v>
      </c>
      <c r="AA71" s="80">
        <f t="shared" si="523"/>
        <v>0.81818181818181823</v>
      </c>
      <c r="AB71" s="76">
        <f t="shared" si="524"/>
        <v>220</v>
      </c>
      <c r="AC71" s="76">
        <f t="shared" si="525"/>
        <v>2</v>
      </c>
      <c r="AD71" s="80">
        <f t="shared" si="526"/>
        <v>0.18181818181818182</v>
      </c>
      <c r="AE71" s="76">
        <f t="shared" si="527"/>
        <v>10</v>
      </c>
      <c r="AF71" s="80">
        <f t="shared" si="528"/>
        <v>0.90909090909090906</v>
      </c>
      <c r="AG71" s="76">
        <f t="shared" si="529"/>
        <v>40</v>
      </c>
      <c r="AH71" s="76">
        <f t="shared" si="530"/>
        <v>0</v>
      </c>
      <c r="AI71" s="80">
        <f t="shared" si="531"/>
        <v>0</v>
      </c>
      <c r="AJ71" s="76">
        <f t="shared" si="532"/>
        <v>0</v>
      </c>
      <c r="AK71" s="81">
        <f t="shared" si="533"/>
        <v>0</v>
      </c>
      <c r="AL71" s="79"/>
      <c r="AM71" s="75">
        <f t="shared" si="534"/>
        <v>160</v>
      </c>
      <c r="AN71" s="76">
        <f t="shared" si="535"/>
        <v>1</v>
      </c>
      <c r="AO71" s="80">
        <f t="shared" si="536"/>
        <v>0.125</v>
      </c>
      <c r="AP71" s="76">
        <f t="shared" si="537"/>
        <v>5</v>
      </c>
      <c r="AQ71" s="77">
        <f t="shared" si="538"/>
        <v>0.625</v>
      </c>
      <c r="AR71" s="82">
        <f t="shared" si="539"/>
        <v>380</v>
      </c>
      <c r="AS71" s="76">
        <f t="shared" si="540"/>
        <v>3</v>
      </c>
      <c r="AT71" s="80">
        <f t="shared" si="541"/>
        <v>0.15789473684210525</v>
      </c>
      <c r="AU71" s="76">
        <f t="shared" si="542"/>
        <v>13</v>
      </c>
      <c r="AV71" s="77">
        <f t="shared" si="543"/>
        <v>0.68421052631578949</v>
      </c>
      <c r="AW71" s="82">
        <f t="shared" si="544"/>
        <v>20</v>
      </c>
      <c r="AX71" s="76">
        <f t="shared" si="545"/>
        <v>0</v>
      </c>
      <c r="AY71" s="80">
        <f t="shared" si="546"/>
        <v>0</v>
      </c>
      <c r="AZ71" s="76">
        <f t="shared" si="547"/>
        <v>1</v>
      </c>
      <c r="BA71" s="77">
        <f t="shared" si="548"/>
        <v>1</v>
      </c>
      <c r="BB71" s="82">
        <f t="shared" si="549"/>
        <v>0</v>
      </c>
      <c r="BC71" s="76">
        <f t="shared" si="550"/>
        <v>0</v>
      </c>
      <c r="BD71" s="80">
        <f t="shared" si="551"/>
        <v>0</v>
      </c>
      <c r="BE71" s="76">
        <f t="shared" si="552"/>
        <v>0</v>
      </c>
      <c r="BF71" s="77">
        <f t="shared" si="553"/>
        <v>0</v>
      </c>
      <c r="BG71" s="82">
        <f t="shared" si="554"/>
        <v>160</v>
      </c>
      <c r="BH71" s="76">
        <f t="shared" si="555"/>
        <v>3</v>
      </c>
      <c r="BI71" s="80">
        <f t="shared" si="556"/>
        <v>0.375</v>
      </c>
      <c r="BJ71" s="76">
        <f t="shared" si="557"/>
        <v>8</v>
      </c>
      <c r="BK71" s="77">
        <f t="shared" si="558"/>
        <v>1</v>
      </c>
      <c r="BL71" s="82">
        <f t="shared" si="559"/>
        <v>0</v>
      </c>
      <c r="BM71" s="76">
        <f t="shared" si="560"/>
        <v>0</v>
      </c>
      <c r="BN71" s="80">
        <f t="shared" si="561"/>
        <v>0</v>
      </c>
      <c r="BO71" s="76">
        <f t="shared" si="562"/>
        <v>0</v>
      </c>
      <c r="BP71" s="77">
        <f t="shared" si="563"/>
        <v>0</v>
      </c>
      <c r="BQ71" s="82">
        <f t="shared" si="564"/>
        <v>0</v>
      </c>
      <c r="BR71" s="76">
        <f t="shared" si="565"/>
        <v>0</v>
      </c>
      <c r="BS71" s="80">
        <f t="shared" si="566"/>
        <v>0</v>
      </c>
      <c r="BT71" s="76">
        <f t="shared" si="567"/>
        <v>0</v>
      </c>
      <c r="BU71" s="77">
        <f t="shared" si="568"/>
        <v>0</v>
      </c>
      <c r="BV71" s="82">
        <f t="shared" si="569"/>
        <v>100</v>
      </c>
      <c r="BW71" s="76">
        <f t="shared" si="570"/>
        <v>2</v>
      </c>
      <c r="BX71" s="80">
        <f t="shared" si="571"/>
        <v>0.4</v>
      </c>
      <c r="BY71" s="76">
        <f t="shared" si="572"/>
        <v>3</v>
      </c>
      <c r="BZ71" s="81">
        <f t="shared" si="573"/>
        <v>0.6</v>
      </c>
      <c r="CA71" s="79"/>
      <c r="CB71" s="75">
        <f>5*20</f>
        <v>100</v>
      </c>
      <c r="CC71" s="83">
        <v>1</v>
      </c>
      <c r="CD71" s="80">
        <f t="shared" si="574"/>
        <v>0.2</v>
      </c>
      <c r="CE71" s="83">
        <v>2</v>
      </c>
      <c r="CF71" s="80">
        <f t="shared" si="575"/>
        <v>0.4</v>
      </c>
      <c r="CG71" s="76">
        <f>1*20</f>
        <v>20</v>
      </c>
      <c r="CH71" s="83">
        <v>0</v>
      </c>
      <c r="CI71" s="80">
        <f t="shared" si="576"/>
        <v>0</v>
      </c>
      <c r="CJ71" s="83">
        <v>1</v>
      </c>
      <c r="CK71" s="80">
        <f t="shared" si="577"/>
        <v>1</v>
      </c>
      <c r="CL71" s="76">
        <f>2*20</f>
        <v>40</v>
      </c>
      <c r="CM71" s="83">
        <v>0</v>
      </c>
      <c r="CN71" s="80">
        <f t="shared" si="578"/>
        <v>0</v>
      </c>
      <c r="CO71" s="83">
        <v>2</v>
      </c>
      <c r="CP71" s="80">
        <f t="shared" si="579"/>
        <v>1</v>
      </c>
      <c r="CQ71" s="76"/>
      <c r="CR71" s="84"/>
      <c r="CS71" s="80">
        <f t="shared" si="580"/>
        <v>0</v>
      </c>
      <c r="CT71" s="84"/>
      <c r="CU71" s="81">
        <f t="shared" si="581"/>
        <v>0</v>
      </c>
      <c r="CV71" s="75">
        <f>8*20</f>
        <v>160</v>
      </c>
      <c r="CW71" s="83">
        <v>0</v>
      </c>
      <c r="CX71" s="80">
        <f t="shared" si="582"/>
        <v>0</v>
      </c>
      <c r="CY71" s="83">
        <v>5</v>
      </c>
      <c r="CZ71" s="80">
        <f t="shared" si="583"/>
        <v>0.625</v>
      </c>
      <c r="DA71" s="76">
        <f>8*20</f>
        <v>160</v>
      </c>
      <c r="DB71" s="83">
        <v>3</v>
      </c>
      <c r="DC71" s="80">
        <f t="shared" si="584"/>
        <v>0.375</v>
      </c>
      <c r="DD71" s="83">
        <v>6</v>
      </c>
      <c r="DE71" s="80">
        <f t="shared" si="585"/>
        <v>0.75</v>
      </c>
      <c r="DF71" s="76">
        <f>2*20</f>
        <v>40</v>
      </c>
      <c r="DG71" s="83">
        <v>0</v>
      </c>
      <c r="DH71" s="80">
        <f t="shared" si="586"/>
        <v>0</v>
      </c>
      <c r="DI71" s="83">
        <v>2</v>
      </c>
      <c r="DJ71" s="80">
        <f t="shared" si="587"/>
        <v>1</v>
      </c>
      <c r="DK71" s="76">
        <f>1*20</f>
        <v>20</v>
      </c>
      <c r="DL71" s="83">
        <v>0</v>
      </c>
      <c r="DM71" s="80">
        <f t="shared" si="588"/>
        <v>0</v>
      </c>
      <c r="DN71" s="83">
        <v>0</v>
      </c>
      <c r="DO71" s="81">
        <f t="shared" si="589"/>
        <v>0</v>
      </c>
      <c r="DP71" s="75">
        <f>1*20</f>
        <v>20</v>
      </c>
      <c r="DQ71" s="83">
        <v>0</v>
      </c>
      <c r="DR71" s="80">
        <f t="shared" si="590"/>
        <v>0</v>
      </c>
      <c r="DS71" s="83">
        <v>1</v>
      </c>
      <c r="DT71" s="80">
        <f t="shared" si="591"/>
        <v>1</v>
      </c>
      <c r="DU71" s="76"/>
      <c r="DV71" s="84"/>
      <c r="DW71" s="80">
        <f t="shared" si="592"/>
        <v>0</v>
      </c>
      <c r="DX71" s="84"/>
      <c r="DY71" s="80">
        <f t="shared" si="593"/>
        <v>0</v>
      </c>
      <c r="DZ71" s="76"/>
      <c r="EA71" s="84"/>
      <c r="EB71" s="80">
        <f t="shared" si="594"/>
        <v>0</v>
      </c>
      <c r="EC71" s="84"/>
      <c r="ED71" s="80">
        <f t="shared" si="595"/>
        <v>0</v>
      </c>
      <c r="EE71" s="76"/>
      <c r="EF71" s="84"/>
      <c r="EG71" s="80">
        <f t="shared" si="596"/>
        <v>0</v>
      </c>
      <c r="EH71" s="84"/>
      <c r="EI71" s="81">
        <f t="shared" si="597"/>
        <v>0</v>
      </c>
      <c r="EJ71" s="75"/>
      <c r="EK71" s="84"/>
      <c r="EL71" s="80">
        <f t="shared" si="598"/>
        <v>0</v>
      </c>
      <c r="EM71" s="84"/>
      <c r="EN71" s="80">
        <f t="shared" si="599"/>
        <v>0</v>
      </c>
      <c r="EO71" s="76"/>
      <c r="EP71" s="84"/>
      <c r="EQ71" s="80">
        <f t="shared" si="600"/>
        <v>0</v>
      </c>
      <c r="ER71" s="84"/>
      <c r="ES71" s="80">
        <f t="shared" si="601"/>
        <v>0</v>
      </c>
      <c r="ET71" s="76"/>
      <c r="EU71" s="84"/>
      <c r="EV71" s="80">
        <f t="shared" si="602"/>
        <v>0</v>
      </c>
      <c r="EW71" s="84"/>
      <c r="EX71" s="80">
        <f t="shared" si="603"/>
        <v>0</v>
      </c>
      <c r="EY71" s="76"/>
      <c r="EZ71" s="84"/>
      <c r="FA71" s="80">
        <f t="shared" si="604"/>
        <v>0</v>
      </c>
      <c r="FB71" s="84"/>
      <c r="FC71" s="81">
        <f t="shared" si="605"/>
        <v>0</v>
      </c>
      <c r="FD71" s="75">
        <f>3*20</f>
        <v>60</v>
      </c>
      <c r="FE71" s="83">
        <v>2</v>
      </c>
      <c r="FF71" s="80">
        <f t="shared" si="606"/>
        <v>0.66666666666666663</v>
      </c>
      <c r="FG71" s="83">
        <v>3</v>
      </c>
      <c r="FH71" s="80">
        <f t="shared" si="607"/>
        <v>1</v>
      </c>
      <c r="FI71" s="76">
        <f t="shared" si="339"/>
        <v>40</v>
      </c>
      <c r="FJ71" s="83">
        <v>1</v>
      </c>
      <c r="FK71" s="80">
        <f t="shared" si="608"/>
        <v>0.5</v>
      </c>
      <c r="FL71" s="83">
        <v>2</v>
      </c>
      <c r="FM71" s="80">
        <f t="shared" si="609"/>
        <v>1</v>
      </c>
      <c r="FN71" s="76">
        <f t="shared" si="236"/>
        <v>60</v>
      </c>
      <c r="FO71" s="83">
        <v>0</v>
      </c>
      <c r="FP71" s="80">
        <f t="shared" si="610"/>
        <v>0</v>
      </c>
      <c r="FQ71" s="83">
        <v>3</v>
      </c>
      <c r="FR71" s="80">
        <f t="shared" si="611"/>
        <v>1</v>
      </c>
      <c r="FS71" s="76"/>
      <c r="FT71" s="84"/>
      <c r="FU71" s="80">
        <f t="shared" si="612"/>
        <v>0</v>
      </c>
      <c r="FV71" s="84"/>
      <c r="FW71" s="81">
        <f t="shared" si="613"/>
        <v>0</v>
      </c>
      <c r="FX71" s="75"/>
      <c r="FY71" s="84"/>
      <c r="FZ71" s="80">
        <f t="shared" si="614"/>
        <v>0</v>
      </c>
      <c r="GA71" s="84"/>
      <c r="GB71" s="80">
        <f t="shared" si="615"/>
        <v>0</v>
      </c>
      <c r="GC71" s="76"/>
      <c r="GD71" s="84"/>
      <c r="GE71" s="80">
        <f t="shared" si="616"/>
        <v>0</v>
      </c>
      <c r="GF71" s="84"/>
      <c r="GG71" s="80">
        <f t="shared" si="617"/>
        <v>0</v>
      </c>
      <c r="GH71" s="76"/>
      <c r="GI71" s="84"/>
      <c r="GJ71" s="80">
        <f t="shared" si="618"/>
        <v>0</v>
      </c>
      <c r="GK71" s="84"/>
      <c r="GL71" s="80">
        <f t="shared" si="619"/>
        <v>0</v>
      </c>
      <c r="GM71" s="76"/>
      <c r="GN71" s="84"/>
      <c r="GO71" s="80">
        <f t="shared" si="620"/>
        <v>0</v>
      </c>
      <c r="GP71" s="84"/>
      <c r="GQ71" s="81">
        <f t="shared" si="621"/>
        <v>0</v>
      </c>
      <c r="GR71" s="75"/>
      <c r="GS71" s="84"/>
      <c r="GT71" s="80">
        <f t="shared" si="622"/>
        <v>0</v>
      </c>
      <c r="GU71" s="84"/>
      <c r="GV71" s="80">
        <f t="shared" si="623"/>
        <v>0</v>
      </c>
      <c r="GW71" s="76"/>
      <c r="GX71" s="84"/>
      <c r="GY71" s="80">
        <f t="shared" si="624"/>
        <v>0</v>
      </c>
      <c r="GZ71" s="84"/>
      <c r="HA71" s="77">
        <f t="shared" si="625"/>
        <v>0</v>
      </c>
      <c r="HB71" s="82"/>
      <c r="HC71" s="84"/>
      <c r="HD71" s="80">
        <f t="shared" si="626"/>
        <v>0</v>
      </c>
      <c r="HE71" s="84"/>
      <c r="HF71" s="80">
        <f t="shared" si="627"/>
        <v>0</v>
      </c>
      <c r="HG71" s="76"/>
      <c r="HH71" s="84"/>
      <c r="HI71" s="80">
        <f t="shared" si="628"/>
        <v>0</v>
      </c>
      <c r="HJ71" s="84"/>
      <c r="HK71" s="81">
        <f t="shared" si="629"/>
        <v>0</v>
      </c>
      <c r="HL71" s="75"/>
      <c r="HM71" s="84"/>
      <c r="HN71" s="80">
        <f t="shared" si="630"/>
        <v>0</v>
      </c>
      <c r="HO71" s="84"/>
      <c r="HP71" s="80">
        <f t="shared" si="631"/>
        <v>0</v>
      </c>
      <c r="HQ71" s="76"/>
      <c r="HR71" s="84"/>
      <c r="HS71" s="80">
        <f t="shared" si="632"/>
        <v>0</v>
      </c>
      <c r="HT71" s="84"/>
      <c r="HU71" s="80">
        <f t="shared" si="633"/>
        <v>0</v>
      </c>
      <c r="HV71" s="76">
        <f t="shared" si="505"/>
        <v>80</v>
      </c>
      <c r="HW71" s="83">
        <v>2</v>
      </c>
      <c r="HX71" s="80">
        <f t="shared" si="634"/>
        <v>0.5</v>
      </c>
      <c r="HY71" s="83">
        <v>3</v>
      </c>
      <c r="HZ71" s="80">
        <f t="shared" si="635"/>
        <v>0.75</v>
      </c>
      <c r="IA71" s="76">
        <f t="shared" si="643"/>
        <v>20</v>
      </c>
      <c r="IB71" s="83">
        <v>0</v>
      </c>
      <c r="IC71" s="80">
        <f t="shared" si="636"/>
        <v>0</v>
      </c>
      <c r="ID71" s="83">
        <v>0</v>
      </c>
      <c r="IE71" s="85">
        <f t="shared" si="637"/>
        <v>0</v>
      </c>
      <c r="IF71" s="1214" t="s">
        <v>264</v>
      </c>
      <c r="IG71" s="87"/>
    </row>
    <row r="72" spans="1:241" hidden="1" x14ac:dyDescent="0.25">
      <c r="A72" s="63">
        <v>68</v>
      </c>
      <c r="B72" s="64"/>
      <c r="C72" s="1253" t="s">
        <v>192</v>
      </c>
      <c r="D72" s="1254"/>
      <c r="E72" s="188"/>
      <c r="F72" s="189"/>
      <c r="G72" s="190"/>
      <c r="H72" s="213"/>
      <c r="I72" s="191"/>
      <c r="J72" s="192"/>
      <c r="K72" s="193"/>
      <c r="L72" s="194"/>
      <c r="M72" s="75"/>
      <c r="N72" s="76"/>
      <c r="O72" s="77"/>
      <c r="P72" s="78"/>
      <c r="Q72" s="79"/>
      <c r="R72" s="152"/>
      <c r="S72" s="122"/>
      <c r="T72" s="80"/>
      <c r="U72" s="122"/>
      <c r="V72" s="80"/>
      <c r="W72" s="122"/>
      <c r="X72" s="122"/>
      <c r="Y72" s="80"/>
      <c r="Z72" s="122"/>
      <c r="AA72" s="80"/>
      <c r="AB72" s="122"/>
      <c r="AC72" s="122"/>
      <c r="AD72" s="80"/>
      <c r="AE72" s="122"/>
      <c r="AF72" s="80"/>
      <c r="AG72" s="122"/>
      <c r="AH72" s="122"/>
      <c r="AI72" s="80"/>
      <c r="AJ72" s="122"/>
      <c r="AK72" s="81"/>
      <c r="AL72" s="79"/>
      <c r="AM72" s="152"/>
      <c r="AN72" s="122"/>
      <c r="AO72" s="80"/>
      <c r="AP72" s="122"/>
      <c r="AQ72" s="77"/>
      <c r="AR72" s="195"/>
      <c r="AS72" s="122"/>
      <c r="AT72" s="80"/>
      <c r="AU72" s="122"/>
      <c r="AV72" s="77"/>
      <c r="AW72" s="195"/>
      <c r="AX72" s="122"/>
      <c r="AY72" s="80"/>
      <c r="AZ72" s="122"/>
      <c r="BA72" s="77"/>
      <c r="BB72" s="195"/>
      <c r="BC72" s="122"/>
      <c r="BD72" s="80"/>
      <c r="BE72" s="122"/>
      <c r="BF72" s="77"/>
      <c r="BG72" s="195"/>
      <c r="BH72" s="122"/>
      <c r="BI72" s="80"/>
      <c r="BJ72" s="122"/>
      <c r="BK72" s="77"/>
      <c r="BL72" s="195"/>
      <c r="BM72" s="122"/>
      <c r="BN72" s="80"/>
      <c r="BO72" s="122"/>
      <c r="BP72" s="77"/>
      <c r="BQ72" s="195"/>
      <c r="BR72" s="122"/>
      <c r="BS72" s="80"/>
      <c r="BT72" s="122"/>
      <c r="BU72" s="77"/>
      <c r="BV72" s="195"/>
      <c r="BW72" s="122"/>
      <c r="BX72" s="80"/>
      <c r="BY72" s="122"/>
      <c r="BZ72" s="81"/>
      <c r="CA72" s="79"/>
      <c r="CB72" s="152"/>
      <c r="CC72" s="84"/>
      <c r="CD72" s="80"/>
      <c r="CE72" s="84"/>
      <c r="CF72" s="80"/>
      <c r="CG72" s="122"/>
      <c r="CH72" s="84"/>
      <c r="CI72" s="80"/>
      <c r="CJ72" s="84"/>
      <c r="CK72" s="80"/>
      <c r="CL72" s="122"/>
      <c r="CM72" s="84"/>
      <c r="CN72" s="80"/>
      <c r="CO72" s="84"/>
      <c r="CP72" s="80"/>
      <c r="CQ72" s="122"/>
      <c r="CR72" s="84"/>
      <c r="CS72" s="80"/>
      <c r="CT72" s="84"/>
      <c r="CU72" s="81"/>
      <c r="CV72" s="152"/>
      <c r="CW72" s="84"/>
      <c r="CX72" s="80"/>
      <c r="CY72" s="84"/>
      <c r="CZ72" s="80"/>
      <c r="DA72" s="122"/>
      <c r="DB72" s="84"/>
      <c r="DC72" s="80"/>
      <c r="DD72" s="84"/>
      <c r="DE72" s="80"/>
      <c r="DF72" s="122"/>
      <c r="DG72" s="84"/>
      <c r="DH72" s="80"/>
      <c r="DI72" s="84"/>
      <c r="DJ72" s="80"/>
      <c r="DK72" s="122"/>
      <c r="DL72" s="84"/>
      <c r="DM72" s="80"/>
      <c r="DN72" s="84"/>
      <c r="DO72" s="81"/>
      <c r="DP72" s="152"/>
      <c r="DQ72" s="84"/>
      <c r="DR72" s="80"/>
      <c r="DS72" s="84"/>
      <c r="DT72" s="80"/>
      <c r="DU72" s="122"/>
      <c r="DV72" s="84"/>
      <c r="DW72" s="80"/>
      <c r="DX72" s="84"/>
      <c r="DY72" s="80"/>
      <c r="DZ72" s="122"/>
      <c r="EA72" s="84"/>
      <c r="EB72" s="80"/>
      <c r="EC72" s="84"/>
      <c r="ED72" s="80"/>
      <c r="EE72" s="122"/>
      <c r="EF72" s="84"/>
      <c r="EG72" s="80"/>
      <c r="EH72" s="84"/>
      <c r="EI72" s="81"/>
      <c r="EJ72" s="152"/>
      <c r="EK72" s="84"/>
      <c r="EL72" s="80"/>
      <c r="EM72" s="84"/>
      <c r="EN72" s="80"/>
      <c r="EO72" s="122"/>
      <c r="EP72" s="84"/>
      <c r="EQ72" s="80"/>
      <c r="ER72" s="84"/>
      <c r="ES72" s="80"/>
      <c r="ET72" s="122"/>
      <c r="EU72" s="84"/>
      <c r="EV72" s="80"/>
      <c r="EW72" s="84"/>
      <c r="EX72" s="80"/>
      <c r="EY72" s="122"/>
      <c r="EZ72" s="84"/>
      <c r="FA72" s="80"/>
      <c r="FB72" s="84"/>
      <c r="FC72" s="81"/>
      <c r="FD72" s="152"/>
      <c r="FE72" s="84"/>
      <c r="FF72" s="80"/>
      <c r="FG72" s="84"/>
      <c r="FH72" s="80"/>
      <c r="FI72" s="122"/>
      <c r="FJ72" s="84"/>
      <c r="FK72" s="80"/>
      <c r="FL72" s="84"/>
      <c r="FM72" s="80"/>
      <c r="FN72" s="122"/>
      <c r="FO72" s="84"/>
      <c r="FP72" s="80"/>
      <c r="FQ72" s="84"/>
      <c r="FR72" s="80"/>
      <c r="FS72" s="122"/>
      <c r="FT72" s="84"/>
      <c r="FU72" s="80"/>
      <c r="FV72" s="84"/>
      <c r="FW72" s="81"/>
      <c r="FX72" s="152"/>
      <c r="FY72" s="84"/>
      <c r="FZ72" s="80"/>
      <c r="GA72" s="84"/>
      <c r="GB72" s="80"/>
      <c r="GC72" s="122"/>
      <c r="GD72" s="84"/>
      <c r="GE72" s="80"/>
      <c r="GF72" s="84"/>
      <c r="GG72" s="80"/>
      <c r="GH72" s="122"/>
      <c r="GI72" s="84"/>
      <c r="GJ72" s="80"/>
      <c r="GK72" s="84"/>
      <c r="GL72" s="80"/>
      <c r="GM72" s="122"/>
      <c r="GN72" s="84"/>
      <c r="GO72" s="80"/>
      <c r="GP72" s="84"/>
      <c r="GQ72" s="81"/>
      <c r="GR72" s="152"/>
      <c r="GS72" s="84"/>
      <c r="GT72" s="80"/>
      <c r="GU72" s="84"/>
      <c r="GV72" s="80"/>
      <c r="GW72" s="122"/>
      <c r="GX72" s="84"/>
      <c r="GY72" s="80"/>
      <c r="GZ72" s="84"/>
      <c r="HA72" s="77"/>
      <c r="HB72" s="195"/>
      <c r="HC72" s="84"/>
      <c r="HD72" s="80"/>
      <c r="HE72" s="84"/>
      <c r="HF72" s="80"/>
      <c r="HG72" s="122"/>
      <c r="HH72" s="84"/>
      <c r="HI72" s="80"/>
      <c r="HJ72" s="84"/>
      <c r="HK72" s="81"/>
      <c r="HL72" s="152"/>
      <c r="HM72" s="84"/>
      <c r="HN72" s="80"/>
      <c r="HO72" s="84"/>
      <c r="HP72" s="80"/>
      <c r="HQ72" s="122"/>
      <c r="HR72" s="84"/>
      <c r="HS72" s="80"/>
      <c r="HT72" s="84"/>
      <c r="HU72" s="80"/>
      <c r="HV72" s="122"/>
      <c r="HW72" s="84"/>
      <c r="HX72" s="80"/>
      <c r="HY72" s="84"/>
      <c r="HZ72" s="80"/>
      <c r="IA72" s="122"/>
      <c r="IB72" s="84"/>
      <c r="IC72" s="80"/>
      <c r="ID72" s="84"/>
      <c r="IE72" s="85"/>
      <c r="IF72" s="1220"/>
      <c r="IG72" s="87"/>
    </row>
    <row r="73" spans="1:241" ht="38.25" hidden="1" x14ac:dyDescent="0.25">
      <c r="A73" s="63">
        <v>69</v>
      </c>
      <c r="B73" s="64" t="s">
        <v>265</v>
      </c>
      <c r="C73" s="65">
        <v>214242</v>
      </c>
      <c r="D73" s="66">
        <v>932896</v>
      </c>
      <c r="E73" s="67" t="s">
        <v>89</v>
      </c>
      <c r="F73" s="88" t="s">
        <v>266</v>
      </c>
      <c r="G73" s="89">
        <v>6</v>
      </c>
      <c r="H73" s="70">
        <v>0.6</v>
      </c>
      <c r="I73" s="71">
        <f>(33+60+40+23+35)/5</f>
        <v>38.200000000000003</v>
      </c>
      <c r="J73" s="72">
        <v>103</v>
      </c>
      <c r="K73" s="73">
        <f t="shared" ref="K73:K87" si="644">J73*20</f>
        <v>2060</v>
      </c>
      <c r="L73" s="74">
        <f t="shared" ref="L73:L87" si="645">SUM(R73+W73+AB73+AG73)</f>
        <v>2060</v>
      </c>
      <c r="M73" s="113">
        <f t="shared" ref="M73:M87" si="646">S73+X73+AC73+AH73</f>
        <v>3</v>
      </c>
      <c r="N73" s="114">
        <f t="shared" ref="N73:N87" si="647">U73+Z73+AE73+AJ73</f>
        <v>42</v>
      </c>
      <c r="O73" s="77">
        <f t="shared" ref="O73:O87" si="648">IF(J73=0,0,M73/J73)</f>
        <v>2.9126213592233011E-2</v>
      </c>
      <c r="P73" s="78">
        <f t="shared" ref="P73:P87" si="649">IF(J73=0,0,N73/J73)</f>
        <v>0.40776699029126212</v>
      </c>
      <c r="Q73" s="79"/>
      <c r="R73" s="75">
        <f t="shared" ref="R73:R87" si="650">CB73+CV73+DP73+EJ73+FD73+FX73+GR73+HL73</f>
        <v>1980</v>
      </c>
      <c r="S73" s="76">
        <f t="shared" ref="S73:S87" si="651">CC73+CW73+DQ73+EK73+FE73+FY73+GS73+HM73</f>
        <v>3</v>
      </c>
      <c r="T73" s="80">
        <f t="shared" ref="T73:T87" si="652">IF(R73=0,0,S73/(R73/20))</f>
        <v>3.0303030303030304E-2</v>
      </c>
      <c r="U73" s="76">
        <f t="shared" ref="U73:U87" si="653">CE73+CY73+DS73+EM73+FG73+GA73+GU73+HO73</f>
        <v>40</v>
      </c>
      <c r="V73" s="80">
        <f t="shared" ref="V73:V87" si="654">IF(R73=0,0,U73/(R73/20))</f>
        <v>0.40404040404040403</v>
      </c>
      <c r="W73" s="76">
        <f t="shared" ref="W73:W87" si="655">CG73+DA73+DU73+EO73+FI73+GC73+GW73+HQ73</f>
        <v>60</v>
      </c>
      <c r="X73" s="76">
        <f t="shared" ref="X73:X87" si="656">CH73+DB73+DV73+EP73+FJ73+GD73+GX73+HR73</f>
        <v>0</v>
      </c>
      <c r="Y73" s="80">
        <f t="shared" ref="Y73:Y87" si="657">IF(W73=0,0,X73/(W73/20))</f>
        <v>0</v>
      </c>
      <c r="Z73" s="76">
        <f t="shared" ref="Z73:Z87" si="658">CJ73+DD73+DX73+ER73+FL73+GF73+GZ73+HT73</f>
        <v>1</v>
      </c>
      <c r="AA73" s="80">
        <f t="shared" ref="AA73:AA87" si="659">IF(W73=0,0,Z73/(W73/20))</f>
        <v>0.33333333333333331</v>
      </c>
      <c r="AB73" s="76">
        <f t="shared" ref="AB73:AB87" si="660">CL73+DF73+DZ73+ET73+FN73+GH73+HB73+HV73</f>
        <v>20</v>
      </c>
      <c r="AC73" s="76">
        <f t="shared" ref="AC73:AC87" si="661">CM73+DG73+EA73+EU73+FO73+GI73+HC73+HW73</f>
        <v>0</v>
      </c>
      <c r="AD73" s="80">
        <f t="shared" ref="AD73:AD87" si="662">IF(AB73=0,0,AC73/(AB73/20))</f>
        <v>0</v>
      </c>
      <c r="AE73" s="76">
        <f t="shared" ref="AE73:AE87" si="663">CO73+DI73+EC73+EW73+FQ73+GK73+HE73+HY73</f>
        <v>1</v>
      </c>
      <c r="AF73" s="80">
        <f t="shared" ref="AF73:AF87" si="664">IF(AB73=0,0,AE73/(AB73/20))</f>
        <v>1</v>
      </c>
      <c r="AG73" s="76">
        <f t="shared" ref="AG73:AG87" si="665">CQ73+DK73+EE73+EY73+FS73+GM73+HG73+IA73</f>
        <v>0</v>
      </c>
      <c r="AH73" s="76">
        <f t="shared" ref="AH73:AH87" si="666">CR73+DL73+EF73+EZ73+FT73+GN73+HH73+IB73</f>
        <v>0</v>
      </c>
      <c r="AI73" s="80">
        <f t="shared" ref="AI73:AI87" si="667">IF(AG73=0,0,AH73/(AG73/20))</f>
        <v>0</v>
      </c>
      <c r="AJ73" s="76">
        <f t="shared" ref="AJ73:AJ87" si="668">CT73+DN73+EH73+FB73+FV73+GP73+HJ73+ID73</f>
        <v>0</v>
      </c>
      <c r="AK73" s="81">
        <f t="shared" ref="AK73:AK87" si="669">IF(AG73=0,0,AJ73/(AG73/20))</f>
        <v>0</v>
      </c>
      <c r="AL73" s="79"/>
      <c r="AM73" s="75">
        <f t="shared" ref="AM73:AM87" si="670">CB73+CG73+CL73+CQ73</f>
        <v>500</v>
      </c>
      <c r="AN73" s="76">
        <f t="shared" ref="AN73:AN87" si="671">CC73+CH73+CM73+CR73</f>
        <v>0</v>
      </c>
      <c r="AO73" s="80">
        <f t="shared" ref="AO73:AO87" si="672">IF(AM73=0,0,AN73/(AM73/20))</f>
        <v>0</v>
      </c>
      <c r="AP73" s="76">
        <f t="shared" ref="AP73:AP87" si="673">CE73+CJ73+CO73+CT73</f>
        <v>5</v>
      </c>
      <c r="AQ73" s="77">
        <f t="shared" ref="AQ73:AQ87" si="674">IF(AM73=0,0,AP73/(AM73/20))</f>
        <v>0.2</v>
      </c>
      <c r="AR73" s="82">
        <f t="shared" ref="AR73:AR87" si="675">CV73+DA73+DF73+DK73</f>
        <v>1560</v>
      </c>
      <c r="AS73" s="76">
        <f t="shared" ref="AS73:AS87" si="676">CW73+DB73+DG73+DL73</f>
        <v>3</v>
      </c>
      <c r="AT73" s="80">
        <f t="shared" ref="AT73:AT87" si="677">IF(AR73=0,0,AS73/(AR73/20))</f>
        <v>3.8461538461538464E-2</v>
      </c>
      <c r="AU73" s="76">
        <f t="shared" ref="AU73:AU87" si="678">CY73+DD73+DI73+DN73</f>
        <v>37</v>
      </c>
      <c r="AV73" s="77">
        <f t="shared" ref="AV73:AV87" si="679">IF(AR73=0,0,AU73/(AR73/20))</f>
        <v>0.47435897435897434</v>
      </c>
      <c r="AW73" s="82">
        <f t="shared" ref="AW73:AW87" si="680">DP73+DU73+DZ73+EE73</f>
        <v>0</v>
      </c>
      <c r="AX73" s="76">
        <f t="shared" ref="AX73:AX87" si="681">DQ73+DV73+EA73+EF73</f>
        <v>0</v>
      </c>
      <c r="AY73" s="80">
        <f t="shared" ref="AY73:AY87" si="682">IF(AW73=0,0,AX73/(AW73/20))</f>
        <v>0</v>
      </c>
      <c r="AZ73" s="76">
        <f t="shared" ref="AZ73:AZ87" si="683">DS73+DX73+EC73+EH73</f>
        <v>0</v>
      </c>
      <c r="BA73" s="77">
        <f t="shared" ref="BA73:BA87" si="684">IF(AW73=0,0,AZ73/(AW73/20))</f>
        <v>0</v>
      </c>
      <c r="BB73" s="82">
        <f t="shared" ref="BB73:BB87" si="685">EJ73+EO73+ET73+EY73</f>
        <v>0</v>
      </c>
      <c r="BC73" s="76">
        <f t="shared" ref="BC73:BC87" si="686">EK73+EP73+EU73+EZ73</f>
        <v>0</v>
      </c>
      <c r="BD73" s="80">
        <f t="shared" ref="BD73:BD87" si="687">IF(BB73=0,0,BC73/(BB73/20))</f>
        <v>0</v>
      </c>
      <c r="BE73" s="76">
        <f t="shared" ref="BE73:BE87" si="688">EM73+ER73+EW73+FB73</f>
        <v>0</v>
      </c>
      <c r="BF73" s="77">
        <f t="shared" ref="BF73:BF87" si="689">IF(BB73=0,0,BE73/(BB73/20))</f>
        <v>0</v>
      </c>
      <c r="BG73" s="82">
        <f t="shared" ref="BG73:BG87" si="690">FD73+FI73+FN73+FS73</f>
        <v>0</v>
      </c>
      <c r="BH73" s="76">
        <f t="shared" ref="BH73:BH87" si="691">FE73+FJ73+FO73+FT73</f>
        <v>0</v>
      </c>
      <c r="BI73" s="80">
        <f t="shared" ref="BI73:BI87" si="692">IF(BG73=0,0,BH73/(BG73/20))</f>
        <v>0</v>
      </c>
      <c r="BJ73" s="76">
        <f t="shared" ref="BJ73:BJ87" si="693">FG73+FL73+FQ73+FV73</f>
        <v>0</v>
      </c>
      <c r="BK73" s="77">
        <f t="shared" ref="BK73:BK87" si="694">IF(BG73=0,0,BJ73/(BG73/20))</f>
        <v>0</v>
      </c>
      <c r="BL73" s="82">
        <f t="shared" ref="BL73:BL87" si="695">FX73+GC73+GH73+GM73</f>
        <v>0</v>
      </c>
      <c r="BM73" s="76">
        <f t="shared" ref="BM73:BM87" si="696">FY73+GD73+GI73+GN73</f>
        <v>0</v>
      </c>
      <c r="BN73" s="80">
        <f t="shared" ref="BN73:BN87" si="697">IF(BL73=0,0,BM73/(BL73/20))</f>
        <v>0</v>
      </c>
      <c r="BO73" s="76">
        <f t="shared" ref="BO73:BO87" si="698">GA73+GF73+GK73+GP73</f>
        <v>0</v>
      </c>
      <c r="BP73" s="77">
        <f t="shared" ref="BP73:BP87" si="699">IF(BL73=0,0,BO73/(BL73/20))</f>
        <v>0</v>
      </c>
      <c r="BQ73" s="82">
        <f t="shared" ref="BQ73:BQ87" si="700">GR73+GW73+HB73+HG73</f>
        <v>0</v>
      </c>
      <c r="BR73" s="76">
        <f t="shared" ref="BR73:BR87" si="701">GS73+GX73+HC73+HH73</f>
        <v>0</v>
      </c>
      <c r="BS73" s="80">
        <f t="shared" ref="BS73:BS87" si="702">IF(BQ73=0,0,BR73/(BQ73/20))</f>
        <v>0</v>
      </c>
      <c r="BT73" s="76">
        <f t="shared" ref="BT73:BT87" si="703">GU73+GZ73+HE73+HJ73</f>
        <v>0</v>
      </c>
      <c r="BU73" s="77">
        <f t="shared" ref="BU73:BU87" si="704">IF(BQ73=0,0,BT73/(BQ73/20))</f>
        <v>0</v>
      </c>
      <c r="BV73" s="82">
        <f t="shared" ref="BV73:BV87" si="705">HL73+HQ73+HV73+IA73</f>
        <v>0</v>
      </c>
      <c r="BW73" s="76">
        <f t="shared" ref="BW73:BW87" si="706">HM73+HR73+HW73+IB73</f>
        <v>0</v>
      </c>
      <c r="BX73" s="80">
        <f t="shared" ref="BX73:BX87" si="707">IF(BV73=0,0,BW73/(BV73/20))</f>
        <v>0</v>
      </c>
      <c r="BY73" s="76">
        <f t="shared" ref="BY73:BY87" si="708">HO73+HT73+HY73+ID73</f>
        <v>0</v>
      </c>
      <c r="BZ73" s="81">
        <f t="shared" ref="BZ73:BZ87" si="709">IF(BV73=0,0,BY73/(BV73/20))</f>
        <v>0</v>
      </c>
      <c r="CA73" s="79"/>
      <c r="CB73" s="75">
        <f>21*20</f>
        <v>420</v>
      </c>
      <c r="CC73" s="83">
        <v>0</v>
      </c>
      <c r="CD73" s="80">
        <f t="shared" ref="CD73:CD87" si="710">IF(CB73=0,0,CC73/(CB73/20))</f>
        <v>0</v>
      </c>
      <c r="CE73" s="83">
        <v>3</v>
      </c>
      <c r="CF73" s="80">
        <f t="shared" ref="CF73:CF87" si="711">IF(CB73=0,0,CE73/(CB73/20))</f>
        <v>0.14285714285714285</v>
      </c>
      <c r="CG73" s="76">
        <f>3*20</f>
        <v>60</v>
      </c>
      <c r="CH73" s="83">
        <v>0</v>
      </c>
      <c r="CI73" s="80">
        <f t="shared" ref="CI73:CI87" si="712">IF(CG73=0,0,CH73/(CG73/20))</f>
        <v>0</v>
      </c>
      <c r="CJ73" s="83">
        <v>1</v>
      </c>
      <c r="CK73" s="80">
        <f t="shared" ref="CK73:CK87" si="713">IF(CG73=0,0,CJ73/(CG73/20))</f>
        <v>0.33333333333333331</v>
      </c>
      <c r="CL73" s="76">
        <f>1*20</f>
        <v>20</v>
      </c>
      <c r="CM73" s="83">
        <v>0</v>
      </c>
      <c r="CN73" s="80">
        <f t="shared" ref="CN73:CN87" si="714">IF(CL73=0,0,CM73/(CL73/20))</f>
        <v>0</v>
      </c>
      <c r="CO73" s="83">
        <v>1</v>
      </c>
      <c r="CP73" s="80">
        <f t="shared" ref="CP73:CP87" si="715">IF(CL73=0,0,CO73/(CL73/20))</f>
        <v>1</v>
      </c>
      <c r="CQ73" s="76"/>
      <c r="CR73" s="84"/>
      <c r="CS73" s="80">
        <f t="shared" ref="CS73:CS87" si="716">IF(CQ73=0,0,CR73/(CQ73/20))</f>
        <v>0</v>
      </c>
      <c r="CT73" s="84"/>
      <c r="CU73" s="81">
        <f t="shared" ref="CU73:CU87" si="717">IF(CQ73=0,0,CT73/(CQ73/20))</f>
        <v>0</v>
      </c>
      <c r="CV73" s="75">
        <f>78*20</f>
        <v>1560</v>
      </c>
      <c r="CW73" s="83">
        <v>3</v>
      </c>
      <c r="CX73" s="80">
        <f t="shared" ref="CX73:CX87" si="718">IF(CV73=0,0,CW73/(CV73/20))</f>
        <v>3.8461538461538464E-2</v>
      </c>
      <c r="CY73" s="83">
        <v>37</v>
      </c>
      <c r="CZ73" s="80">
        <f t="shared" ref="CZ73:CZ87" si="719">IF(CV73=0,0,CY73/(CV73/20))</f>
        <v>0.47435897435897434</v>
      </c>
      <c r="DA73" s="76"/>
      <c r="DB73" s="84"/>
      <c r="DC73" s="80">
        <f t="shared" ref="DC73:DC87" si="720">IF(DA73=0,0,DB73/(DA73/20))</f>
        <v>0</v>
      </c>
      <c r="DD73" s="84"/>
      <c r="DE73" s="80">
        <f t="shared" ref="DE73:DE87" si="721">IF(DA73=0,0,DD73/(DA73/20))</f>
        <v>0</v>
      </c>
      <c r="DF73" s="76"/>
      <c r="DG73" s="84"/>
      <c r="DH73" s="80">
        <f t="shared" ref="DH73:DH87" si="722">IF(DF73=0,0,DG73/(DF73/20))</f>
        <v>0</v>
      </c>
      <c r="DI73" s="84"/>
      <c r="DJ73" s="80">
        <f t="shared" ref="DJ73:DJ87" si="723">IF(DF73=0,0,DI73/(DF73/20))</f>
        <v>0</v>
      </c>
      <c r="DK73" s="76"/>
      <c r="DL73" s="84"/>
      <c r="DM73" s="80">
        <f t="shared" ref="DM73:DM87" si="724">IF(DK73=0,0,DL73/(DK73/20))</f>
        <v>0</v>
      </c>
      <c r="DN73" s="84"/>
      <c r="DO73" s="81">
        <f t="shared" ref="DO73:DO87" si="725">IF(DK73=0,0,DN73/(DK73/20))</f>
        <v>0</v>
      </c>
      <c r="DP73" s="75"/>
      <c r="DQ73" s="84"/>
      <c r="DR73" s="80">
        <f t="shared" ref="DR73:DR87" si="726">IF(DP73=0,0,DQ73/(DP73/20))</f>
        <v>0</v>
      </c>
      <c r="DS73" s="84"/>
      <c r="DT73" s="80">
        <f t="shared" ref="DT73:DT87" si="727">IF(DP73=0,0,DS73/(DP73/20))</f>
        <v>0</v>
      </c>
      <c r="DU73" s="76"/>
      <c r="DV73" s="84"/>
      <c r="DW73" s="80">
        <f t="shared" ref="DW73:DW87" si="728">IF(DU73=0,0,DV73/(DU73/20))</f>
        <v>0</v>
      </c>
      <c r="DX73" s="84"/>
      <c r="DY73" s="80">
        <f t="shared" ref="DY73:DY87" si="729">IF(DU73=0,0,DX73/(DU73/20))</f>
        <v>0</v>
      </c>
      <c r="DZ73" s="76"/>
      <c r="EA73" s="84"/>
      <c r="EB73" s="80">
        <f t="shared" ref="EB73:EB87" si="730">IF(DZ73=0,0,EA73/(DZ73/20))</f>
        <v>0</v>
      </c>
      <c r="EC73" s="84"/>
      <c r="ED73" s="80">
        <f t="shared" ref="ED73:ED87" si="731">IF(DZ73=0,0,EC73/(DZ73/20))</f>
        <v>0</v>
      </c>
      <c r="EE73" s="76"/>
      <c r="EF73" s="84"/>
      <c r="EG73" s="80">
        <f t="shared" ref="EG73:EG87" si="732">IF(EE73=0,0,EF73/(EE73/20))</f>
        <v>0</v>
      </c>
      <c r="EH73" s="84"/>
      <c r="EI73" s="81">
        <f t="shared" ref="EI73:EI87" si="733">IF(EE73=0,0,EH73/(EE73/20))</f>
        <v>0</v>
      </c>
      <c r="EJ73" s="75"/>
      <c r="EK73" s="84"/>
      <c r="EL73" s="80">
        <f t="shared" ref="EL73:EL87" si="734">IF(EJ73=0,0,EK73/(EJ73/20))</f>
        <v>0</v>
      </c>
      <c r="EM73" s="84"/>
      <c r="EN73" s="80">
        <f t="shared" ref="EN73:EN87" si="735">IF(EJ73=0,0,EM73/(EJ73/20))</f>
        <v>0</v>
      </c>
      <c r="EO73" s="76"/>
      <c r="EP73" s="84"/>
      <c r="EQ73" s="80">
        <f t="shared" ref="EQ73:EQ87" si="736">IF(EO73=0,0,EP73/(EO73/20))</f>
        <v>0</v>
      </c>
      <c r="ER73" s="84"/>
      <c r="ES73" s="80">
        <f t="shared" ref="ES73:ES87" si="737">IF(EO73=0,0,ER73/(EO73/20))</f>
        <v>0</v>
      </c>
      <c r="ET73" s="76"/>
      <c r="EU73" s="84"/>
      <c r="EV73" s="80">
        <f t="shared" ref="EV73:EV87" si="738">IF(ET73=0,0,EU73/(ET73/20))</f>
        <v>0</v>
      </c>
      <c r="EW73" s="84"/>
      <c r="EX73" s="80">
        <f t="shared" ref="EX73:EX87" si="739">IF(ET73=0,0,EW73/(ET73/20))</f>
        <v>0</v>
      </c>
      <c r="EY73" s="76"/>
      <c r="EZ73" s="84"/>
      <c r="FA73" s="80">
        <f t="shared" ref="FA73:FA87" si="740">IF(EY73=0,0,EZ73/(EY73/20))</f>
        <v>0</v>
      </c>
      <c r="FB73" s="84"/>
      <c r="FC73" s="81">
        <f t="shared" ref="FC73:FC87" si="741">IF(EY73=0,0,FB73/(EY73/20))</f>
        <v>0</v>
      </c>
      <c r="FD73" s="75"/>
      <c r="FE73" s="84"/>
      <c r="FF73" s="80">
        <f t="shared" ref="FF73:FF87" si="742">IF(FD73=0,0,FE73/(FD73/20))</f>
        <v>0</v>
      </c>
      <c r="FG73" s="84"/>
      <c r="FH73" s="80">
        <f t="shared" ref="FH73:FH87" si="743">IF(FD73=0,0,FG73/(FD73/20))</f>
        <v>0</v>
      </c>
      <c r="FI73" s="76"/>
      <c r="FJ73" s="84"/>
      <c r="FK73" s="80">
        <f t="shared" ref="FK73:FK87" si="744">IF(FI73=0,0,FJ73/(FI73/20))</f>
        <v>0</v>
      </c>
      <c r="FL73" s="84"/>
      <c r="FM73" s="80">
        <f t="shared" ref="FM73:FM87" si="745">IF(FI73=0,0,FL73/(FI73/20))</f>
        <v>0</v>
      </c>
      <c r="FN73" s="76"/>
      <c r="FO73" s="84"/>
      <c r="FP73" s="80">
        <f t="shared" ref="FP73:FP87" si="746">IF(FN73=0,0,FO73/(FN73/20))</f>
        <v>0</v>
      </c>
      <c r="FQ73" s="84"/>
      <c r="FR73" s="80">
        <f t="shared" ref="FR73:FR87" si="747">IF(FN73=0,0,FQ73/(FN73/20))</f>
        <v>0</v>
      </c>
      <c r="FS73" s="76"/>
      <c r="FT73" s="84"/>
      <c r="FU73" s="80">
        <f t="shared" ref="FU73:FU87" si="748">IF(FS73=0,0,FT73/(FS73/20))</f>
        <v>0</v>
      </c>
      <c r="FV73" s="84"/>
      <c r="FW73" s="81">
        <f t="shared" ref="FW73:FW87" si="749">IF(FS73=0,0,FV73/(FS73/20))</f>
        <v>0</v>
      </c>
      <c r="FX73" s="75"/>
      <c r="FY73" s="84"/>
      <c r="FZ73" s="80">
        <f t="shared" ref="FZ73:FZ87" si="750">IF(FX73=0,0,FY73/(FX73/20))</f>
        <v>0</v>
      </c>
      <c r="GA73" s="84"/>
      <c r="GB73" s="80">
        <f t="shared" ref="GB73:GB87" si="751">IF(FX73=0,0,GA73/(FX73/20))</f>
        <v>0</v>
      </c>
      <c r="GC73" s="76"/>
      <c r="GD73" s="84"/>
      <c r="GE73" s="80">
        <f t="shared" ref="GE73:GE87" si="752">IF(GC73=0,0,GD73/(GC73/20))</f>
        <v>0</v>
      </c>
      <c r="GF73" s="84"/>
      <c r="GG73" s="80">
        <f t="shared" ref="GG73:GG87" si="753">IF(GC73=0,0,GF73/(GC73/20))</f>
        <v>0</v>
      </c>
      <c r="GH73" s="76"/>
      <c r="GI73" s="84"/>
      <c r="GJ73" s="80">
        <f t="shared" ref="GJ73:GJ87" si="754">IF(GH73=0,0,GI73/(GH73/20))</f>
        <v>0</v>
      </c>
      <c r="GK73" s="84"/>
      <c r="GL73" s="80">
        <f t="shared" ref="GL73:GL87" si="755">IF(GH73=0,0,GK73/(GH73/20))</f>
        <v>0</v>
      </c>
      <c r="GM73" s="76"/>
      <c r="GN73" s="84"/>
      <c r="GO73" s="80">
        <f t="shared" ref="GO73:GO87" si="756">IF(GM73=0,0,GN73/(GM73/20))</f>
        <v>0</v>
      </c>
      <c r="GP73" s="84"/>
      <c r="GQ73" s="81">
        <f t="shared" ref="GQ73:GQ87" si="757">IF(GM73=0,0,GP73/(GM73/20))</f>
        <v>0</v>
      </c>
      <c r="GR73" s="75"/>
      <c r="GS73" s="84"/>
      <c r="GT73" s="80">
        <f t="shared" ref="GT73:GT87" si="758">IF(GR73=0,0,GS73/(GR73/20))</f>
        <v>0</v>
      </c>
      <c r="GU73" s="84"/>
      <c r="GV73" s="80">
        <f t="shared" ref="GV73:GV87" si="759">IF(GR73=0,0,GU73/(GR73/20))</f>
        <v>0</v>
      </c>
      <c r="GW73" s="76"/>
      <c r="GX73" s="84"/>
      <c r="GY73" s="80">
        <f t="shared" ref="GY73:GY87" si="760">IF(GW73=0,0,GX73/(GW73/20))</f>
        <v>0</v>
      </c>
      <c r="GZ73" s="84"/>
      <c r="HA73" s="77">
        <f t="shared" ref="HA73:HA87" si="761">IF(GW73=0,0,GZ73/(GW73/20))</f>
        <v>0</v>
      </c>
      <c r="HB73" s="82"/>
      <c r="HC73" s="84"/>
      <c r="HD73" s="80">
        <f t="shared" ref="HD73:HD87" si="762">IF(HB73=0,0,HC73/(HB73/20))</f>
        <v>0</v>
      </c>
      <c r="HE73" s="84"/>
      <c r="HF73" s="80">
        <f t="shared" ref="HF73:HF87" si="763">IF(HB73=0,0,HE73/(HB73/20))</f>
        <v>0</v>
      </c>
      <c r="HG73" s="76"/>
      <c r="HH73" s="84"/>
      <c r="HI73" s="80">
        <f t="shared" ref="HI73:HI87" si="764">IF(HG73=0,0,HH73/(HG73/20))</f>
        <v>0</v>
      </c>
      <c r="HJ73" s="84"/>
      <c r="HK73" s="81">
        <f t="shared" ref="HK73:HK87" si="765">IF(HG73=0,0,HJ73/(HG73/20))</f>
        <v>0</v>
      </c>
      <c r="HL73" s="75"/>
      <c r="HM73" s="84"/>
      <c r="HN73" s="80">
        <f t="shared" ref="HN73:HN87" si="766">IF(HL73=0,0,HM73/(HL73/20))</f>
        <v>0</v>
      </c>
      <c r="HO73" s="84"/>
      <c r="HP73" s="80">
        <f t="shared" ref="HP73:HP87" si="767">IF(HL73=0,0,HO73/(HL73/20))</f>
        <v>0</v>
      </c>
      <c r="HQ73" s="76"/>
      <c r="HR73" s="84"/>
      <c r="HS73" s="80">
        <f t="shared" ref="HS73:HS87" si="768">IF(HQ73=0,0,HR73/(HQ73/20))</f>
        <v>0</v>
      </c>
      <c r="HT73" s="84"/>
      <c r="HU73" s="80">
        <f t="shared" ref="HU73:HU87" si="769">IF(HQ73=0,0,HT73/(HQ73/20))</f>
        <v>0</v>
      </c>
      <c r="HV73" s="76"/>
      <c r="HW73" s="84"/>
      <c r="HX73" s="80">
        <f t="shared" ref="HX73:HX87" si="770">IF(HV73=0,0,HW73/(HV73/20))</f>
        <v>0</v>
      </c>
      <c r="HY73" s="84"/>
      <c r="HZ73" s="80">
        <f t="shared" ref="HZ73:HZ87" si="771">IF(HV73=0,0,HY73/(HV73/20))</f>
        <v>0</v>
      </c>
      <c r="IA73" s="76"/>
      <c r="IB73" s="84"/>
      <c r="IC73" s="80">
        <f t="shared" ref="IC73:IC87" si="772">IF(IA73=0,0,IB73/(IA73/20))</f>
        <v>0</v>
      </c>
      <c r="ID73" s="84"/>
      <c r="IE73" s="85">
        <f t="shared" ref="IE73:IE87" si="773">IF(IA73=0,0,ID73/(IA73/20))</f>
        <v>0</v>
      </c>
      <c r="IF73" s="1214" t="s">
        <v>267</v>
      </c>
      <c r="IG73" s="87"/>
    </row>
    <row r="74" spans="1:241" ht="36" hidden="1" x14ac:dyDescent="0.25">
      <c r="A74" s="63">
        <v>70</v>
      </c>
      <c r="B74" s="64" t="s">
        <v>268</v>
      </c>
      <c r="C74" s="65">
        <v>216761</v>
      </c>
      <c r="D74" s="66">
        <v>932892</v>
      </c>
      <c r="E74" s="67" t="s">
        <v>89</v>
      </c>
      <c r="F74" s="198" t="s">
        <v>194</v>
      </c>
      <c r="G74" s="89">
        <v>6</v>
      </c>
      <c r="H74" s="70">
        <v>0.7</v>
      </c>
      <c r="I74" s="71">
        <f>(10+30+20+25+20)/5</f>
        <v>21</v>
      </c>
      <c r="J74" s="72">
        <v>141</v>
      </c>
      <c r="K74" s="73">
        <f t="shared" si="644"/>
        <v>2820</v>
      </c>
      <c r="L74" s="74">
        <f t="shared" si="645"/>
        <v>2820</v>
      </c>
      <c r="M74" s="113">
        <f t="shared" si="646"/>
        <v>11</v>
      </c>
      <c r="N74" s="114">
        <f t="shared" si="647"/>
        <v>52</v>
      </c>
      <c r="O74" s="77">
        <f t="shared" si="648"/>
        <v>7.8014184397163122E-2</v>
      </c>
      <c r="P74" s="78">
        <f t="shared" si="649"/>
        <v>0.36879432624113473</v>
      </c>
      <c r="Q74" s="79"/>
      <c r="R74" s="75">
        <f t="shared" si="650"/>
        <v>2380</v>
      </c>
      <c r="S74" s="76">
        <f t="shared" si="651"/>
        <v>0</v>
      </c>
      <c r="T74" s="80">
        <f t="shared" si="652"/>
        <v>0</v>
      </c>
      <c r="U74" s="76">
        <f t="shared" si="653"/>
        <v>30</v>
      </c>
      <c r="V74" s="80">
        <f t="shared" si="654"/>
        <v>0.25210084033613445</v>
      </c>
      <c r="W74" s="76">
        <f t="shared" si="655"/>
        <v>420</v>
      </c>
      <c r="X74" s="76">
        <f t="shared" si="656"/>
        <v>11</v>
      </c>
      <c r="Y74" s="80">
        <f t="shared" si="657"/>
        <v>0.52380952380952384</v>
      </c>
      <c r="Z74" s="76">
        <f t="shared" si="658"/>
        <v>21</v>
      </c>
      <c r="AA74" s="80">
        <f t="shared" si="659"/>
        <v>1</v>
      </c>
      <c r="AB74" s="76">
        <f t="shared" si="660"/>
        <v>0</v>
      </c>
      <c r="AC74" s="76">
        <f t="shared" si="661"/>
        <v>0</v>
      </c>
      <c r="AD74" s="80">
        <f t="shared" si="662"/>
        <v>0</v>
      </c>
      <c r="AE74" s="76">
        <f t="shared" si="663"/>
        <v>0</v>
      </c>
      <c r="AF74" s="80">
        <f t="shared" si="664"/>
        <v>0</v>
      </c>
      <c r="AG74" s="76">
        <f t="shared" si="665"/>
        <v>20</v>
      </c>
      <c r="AH74" s="76">
        <f t="shared" si="666"/>
        <v>0</v>
      </c>
      <c r="AI74" s="80">
        <f t="shared" si="667"/>
        <v>0</v>
      </c>
      <c r="AJ74" s="76">
        <f t="shared" si="668"/>
        <v>1</v>
      </c>
      <c r="AK74" s="81">
        <f t="shared" si="669"/>
        <v>1</v>
      </c>
      <c r="AL74" s="79"/>
      <c r="AM74" s="75">
        <f t="shared" si="670"/>
        <v>60</v>
      </c>
      <c r="AN74" s="76">
        <f t="shared" si="671"/>
        <v>0</v>
      </c>
      <c r="AO74" s="80">
        <f t="shared" si="672"/>
        <v>0</v>
      </c>
      <c r="AP74" s="76">
        <f t="shared" si="673"/>
        <v>2</v>
      </c>
      <c r="AQ74" s="77">
        <f t="shared" si="674"/>
        <v>0.66666666666666663</v>
      </c>
      <c r="AR74" s="82">
        <f t="shared" si="675"/>
        <v>2460</v>
      </c>
      <c r="AS74" s="76">
        <f t="shared" si="676"/>
        <v>0</v>
      </c>
      <c r="AT74" s="80">
        <f t="shared" si="677"/>
        <v>0</v>
      </c>
      <c r="AU74" s="76">
        <f t="shared" si="678"/>
        <v>35</v>
      </c>
      <c r="AV74" s="77">
        <f t="shared" si="679"/>
        <v>0.28455284552845528</v>
      </c>
      <c r="AW74" s="82">
        <f t="shared" si="680"/>
        <v>0</v>
      </c>
      <c r="AX74" s="76">
        <f t="shared" si="681"/>
        <v>0</v>
      </c>
      <c r="AY74" s="80">
        <f t="shared" si="682"/>
        <v>0</v>
      </c>
      <c r="AZ74" s="76">
        <f t="shared" si="683"/>
        <v>0</v>
      </c>
      <c r="BA74" s="77">
        <f t="shared" si="684"/>
        <v>0</v>
      </c>
      <c r="BB74" s="82">
        <f t="shared" si="685"/>
        <v>240</v>
      </c>
      <c r="BC74" s="76">
        <f t="shared" si="686"/>
        <v>11</v>
      </c>
      <c r="BD74" s="80">
        <f t="shared" si="687"/>
        <v>0.91666666666666663</v>
      </c>
      <c r="BE74" s="76">
        <f t="shared" si="688"/>
        <v>12</v>
      </c>
      <c r="BF74" s="77">
        <f t="shared" si="689"/>
        <v>1</v>
      </c>
      <c r="BG74" s="82">
        <f t="shared" si="690"/>
        <v>0</v>
      </c>
      <c r="BH74" s="76">
        <f t="shared" si="691"/>
        <v>0</v>
      </c>
      <c r="BI74" s="80">
        <f t="shared" si="692"/>
        <v>0</v>
      </c>
      <c r="BJ74" s="76">
        <f t="shared" si="693"/>
        <v>0</v>
      </c>
      <c r="BK74" s="77">
        <f t="shared" si="694"/>
        <v>0</v>
      </c>
      <c r="BL74" s="82">
        <f t="shared" si="695"/>
        <v>0</v>
      </c>
      <c r="BM74" s="76">
        <f t="shared" si="696"/>
        <v>0</v>
      </c>
      <c r="BN74" s="80">
        <f t="shared" si="697"/>
        <v>0</v>
      </c>
      <c r="BO74" s="76">
        <f t="shared" si="698"/>
        <v>0</v>
      </c>
      <c r="BP74" s="77">
        <f t="shared" si="699"/>
        <v>0</v>
      </c>
      <c r="BQ74" s="82">
        <f t="shared" si="700"/>
        <v>0</v>
      </c>
      <c r="BR74" s="76">
        <f t="shared" si="701"/>
        <v>0</v>
      </c>
      <c r="BS74" s="80">
        <f t="shared" si="702"/>
        <v>0</v>
      </c>
      <c r="BT74" s="76">
        <f t="shared" si="703"/>
        <v>0</v>
      </c>
      <c r="BU74" s="77">
        <f t="shared" si="704"/>
        <v>0</v>
      </c>
      <c r="BV74" s="82">
        <f t="shared" si="705"/>
        <v>60</v>
      </c>
      <c r="BW74" s="76">
        <f t="shared" si="706"/>
        <v>0</v>
      </c>
      <c r="BX74" s="80">
        <f t="shared" si="707"/>
        <v>0</v>
      </c>
      <c r="BY74" s="76">
        <f t="shared" si="708"/>
        <v>3</v>
      </c>
      <c r="BZ74" s="81">
        <f t="shared" si="709"/>
        <v>1</v>
      </c>
      <c r="CA74" s="79"/>
      <c r="CB74" s="75">
        <f>2*20</f>
        <v>40</v>
      </c>
      <c r="CC74" s="83">
        <v>0</v>
      </c>
      <c r="CD74" s="80">
        <f t="shared" si="710"/>
        <v>0</v>
      </c>
      <c r="CE74" s="83">
        <v>1</v>
      </c>
      <c r="CF74" s="80">
        <f t="shared" si="711"/>
        <v>0.5</v>
      </c>
      <c r="CG74" s="76"/>
      <c r="CH74" s="84"/>
      <c r="CI74" s="80">
        <f t="shared" si="712"/>
        <v>0</v>
      </c>
      <c r="CJ74" s="84"/>
      <c r="CK74" s="80">
        <f t="shared" si="713"/>
        <v>0</v>
      </c>
      <c r="CL74" s="76"/>
      <c r="CM74" s="84"/>
      <c r="CN74" s="80">
        <f t="shared" si="714"/>
        <v>0</v>
      </c>
      <c r="CO74" s="84"/>
      <c r="CP74" s="80">
        <f t="shared" si="715"/>
        <v>0</v>
      </c>
      <c r="CQ74" s="76">
        <f>1*20</f>
        <v>20</v>
      </c>
      <c r="CR74" s="83">
        <v>0</v>
      </c>
      <c r="CS74" s="80">
        <f t="shared" si="716"/>
        <v>0</v>
      </c>
      <c r="CT74" s="83">
        <v>1</v>
      </c>
      <c r="CU74" s="81">
        <f t="shared" si="717"/>
        <v>1</v>
      </c>
      <c r="CV74" s="75">
        <f>117*20</f>
        <v>2340</v>
      </c>
      <c r="CW74" s="83">
        <v>0</v>
      </c>
      <c r="CX74" s="80">
        <f t="shared" si="718"/>
        <v>0</v>
      </c>
      <c r="CY74" s="83">
        <v>29</v>
      </c>
      <c r="CZ74" s="80">
        <f t="shared" si="719"/>
        <v>0.24786324786324787</v>
      </c>
      <c r="DA74" s="76">
        <f>6*20</f>
        <v>120</v>
      </c>
      <c r="DB74" s="83">
        <v>0</v>
      </c>
      <c r="DC74" s="80">
        <f t="shared" si="720"/>
        <v>0</v>
      </c>
      <c r="DD74" s="83">
        <v>6</v>
      </c>
      <c r="DE74" s="80">
        <f t="shared" si="721"/>
        <v>1</v>
      </c>
      <c r="DF74" s="76"/>
      <c r="DG74" s="84"/>
      <c r="DH74" s="80">
        <f t="shared" si="722"/>
        <v>0</v>
      </c>
      <c r="DI74" s="84"/>
      <c r="DJ74" s="80">
        <f t="shared" si="723"/>
        <v>0</v>
      </c>
      <c r="DK74" s="76"/>
      <c r="DL74" s="84"/>
      <c r="DM74" s="80">
        <f t="shared" si="724"/>
        <v>0</v>
      </c>
      <c r="DN74" s="84"/>
      <c r="DO74" s="81">
        <f t="shared" si="725"/>
        <v>0</v>
      </c>
      <c r="DP74" s="75"/>
      <c r="DQ74" s="84"/>
      <c r="DR74" s="80">
        <f t="shared" si="726"/>
        <v>0</v>
      </c>
      <c r="DS74" s="84"/>
      <c r="DT74" s="80">
        <f t="shared" si="727"/>
        <v>0</v>
      </c>
      <c r="DU74" s="76"/>
      <c r="DV74" s="84"/>
      <c r="DW74" s="80">
        <f t="shared" si="728"/>
        <v>0</v>
      </c>
      <c r="DX74" s="84"/>
      <c r="DY74" s="80">
        <f t="shared" si="729"/>
        <v>0</v>
      </c>
      <c r="DZ74" s="76"/>
      <c r="EA74" s="84"/>
      <c r="EB74" s="80">
        <f t="shared" si="730"/>
        <v>0</v>
      </c>
      <c r="EC74" s="84"/>
      <c r="ED74" s="80">
        <f t="shared" si="731"/>
        <v>0</v>
      </c>
      <c r="EE74" s="76"/>
      <c r="EF74" s="84"/>
      <c r="EG74" s="80">
        <f t="shared" si="732"/>
        <v>0</v>
      </c>
      <c r="EH74" s="84"/>
      <c r="EI74" s="81">
        <f t="shared" si="733"/>
        <v>0</v>
      </c>
      <c r="EJ74" s="75"/>
      <c r="EK74" s="84"/>
      <c r="EL74" s="80">
        <f t="shared" si="734"/>
        <v>0</v>
      </c>
      <c r="EM74" s="84"/>
      <c r="EN74" s="80">
        <f t="shared" si="735"/>
        <v>0</v>
      </c>
      <c r="EO74" s="76">
        <f>12*20</f>
        <v>240</v>
      </c>
      <c r="EP74" s="83">
        <v>11</v>
      </c>
      <c r="EQ74" s="80">
        <f t="shared" si="736"/>
        <v>0.91666666666666663</v>
      </c>
      <c r="ER74" s="83">
        <v>12</v>
      </c>
      <c r="ES74" s="80">
        <f t="shared" si="737"/>
        <v>1</v>
      </c>
      <c r="ET74" s="76"/>
      <c r="EU74" s="84"/>
      <c r="EV74" s="80">
        <f t="shared" si="738"/>
        <v>0</v>
      </c>
      <c r="EW74" s="84"/>
      <c r="EX74" s="80">
        <f t="shared" si="739"/>
        <v>0</v>
      </c>
      <c r="EY74" s="76"/>
      <c r="EZ74" s="84"/>
      <c r="FA74" s="80">
        <f t="shared" si="740"/>
        <v>0</v>
      </c>
      <c r="FB74" s="84"/>
      <c r="FC74" s="81">
        <f t="shared" si="741"/>
        <v>0</v>
      </c>
      <c r="FD74" s="75"/>
      <c r="FE74" s="84"/>
      <c r="FF74" s="80">
        <f t="shared" si="742"/>
        <v>0</v>
      </c>
      <c r="FG74" s="84"/>
      <c r="FH74" s="80">
        <f t="shared" si="743"/>
        <v>0</v>
      </c>
      <c r="FI74" s="76"/>
      <c r="FJ74" s="84"/>
      <c r="FK74" s="80">
        <f t="shared" si="744"/>
        <v>0</v>
      </c>
      <c r="FL74" s="84"/>
      <c r="FM74" s="80">
        <f t="shared" si="745"/>
        <v>0</v>
      </c>
      <c r="FN74" s="76"/>
      <c r="FO74" s="84"/>
      <c r="FP74" s="80">
        <f t="shared" si="746"/>
        <v>0</v>
      </c>
      <c r="FQ74" s="84"/>
      <c r="FR74" s="80">
        <f t="shared" si="747"/>
        <v>0</v>
      </c>
      <c r="FS74" s="76"/>
      <c r="FT74" s="84"/>
      <c r="FU74" s="80">
        <f t="shared" si="748"/>
        <v>0</v>
      </c>
      <c r="FV74" s="84"/>
      <c r="FW74" s="81">
        <f t="shared" si="749"/>
        <v>0</v>
      </c>
      <c r="FX74" s="75"/>
      <c r="FY74" s="84"/>
      <c r="FZ74" s="80">
        <f t="shared" si="750"/>
        <v>0</v>
      </c>
      <c r="GA74" s="84"/>
      <c r="GB74" s="80">
        <f t="shared" si="751"/>
        <v>0</v>
      </c>
      <c r="GC74" s="76"/>
      <c r="GD74" s="84"/>
      <c r="GE74" s="80">
        <f t="shared" si="752"/>
        <v>0</v>
      </c>
      <c r="GF74" s="84"/>
      <c r="GG74" s="80">
        <f t="shared" si="753"/>
        <v>0</v>
      </c>
      <c r="GH74" s="76"/>
      <c r="GI74" s="84"/>
      <c r="GJ74" s="80">
        <f t="shared" si="754"/>
        <v>0</v>
      </c>
      <c r="GK74" s="84"/>
      <c r="GL74" s="80">
        <f t="shared" si="755"/>
        <v>0</v>
      </c>
      <c r="GM74" s="76"/>
      <c r="GN74" s="84"/>
      <c r="GO74" s="80">
        <f t="shared" si="756"/>
        <v>0</v>
      </c>
      <c r="GP74" s="84"/>
      <c r="GQ74" s="81">
        <f t="shared" si="757"/>
        <v>0</v>
      </c>
      <c r="GR74" s="75"/>
      <c r="GS74" s="84"/>
      <c r="GT74" s="80">
        <f t="shared" si="758"/>
        <v>0</v>
      </c>
      <c r="GU74" s="84"/>
      <c r="GV74" s="80">
        <f t="shared" si="759"/>
        <v>0</v>
      </c>
      <c r="GW74" s="76"/>
      <c r="GX74" s="84"/>
      <c r="GY74" s="80">
        <f t="shared" si="760"/>
        <v>0</v>
      </c>
      <c r="GZ74" s="84"/>
      <c r="HA74" s="77">
        <f t="shared" si="761"/>
        <v>0</v>
      </c>
      <c r="HB74" s="82"/>
      <c r="HC74" s="84"/>
      <c r="HD74" s="80">
        <f t="shared" si="762"/>
        <v>0</v>
      </c>
      <c r="HE74" s="84"/>
      <c r="HF74" s="80">
        <f t="shared" si="763"/>
        <v>0</v>
      </c>
      <c r="HG74" s="76"/>
      <c r="HH74" s="84"/>
      <c r="HI74" s="80">
        <f t="shared" si="764"/>
        <v>0</v>
      </c>
      <c r="HJ74" s="84"/>
      <c r="HK74" s="81">
        <f t="shared" si="765"/>
        <v>0</v>
      </c>
      <c r="HL74" s="75"/>
      <c r="HM74" s="84"/>
      <c r="HN74" s="80">
        <f t="shared" si="766"/>
        <v>0</v>
      </c>
      <c r="HO74" s="84"/>
      <c r="HP74" s="80">
        <f t="shared" si="767"/>
        <v>0</v>
      </c>
      <c r="HQ74" s="76">
        <f t="shared" ref="HQ74:HV123" si="774">3*20</f>
        <v>60</v>
      </c>
      <c r="HR74" s="83">
        <v>0</v>
      </c>
      <c r="HS74" s="80">
        <f t="shared" si="768"/>
        <v>0</v>
      </c>
      <c r="HT74" s="83">
        <v>3</v>
      </c>
      <c r="HU74" s="80">
        <f t="shared" si="769"/>
        <v>1</v>
      </c>
      <c r="HV74" s="76"/>
      <c r="HW74" s="84"/>
      <c r="HX74" s="80">
        <f t="shared" si="770"/>
        <v>0</v>
      </c>
      <c r="HY74" s="84"/>
      <c r="HZ74" s="80">
        <f t="shared" si="771"/>
        <v>0</v>
      </c>
      <c r="IA74" s="76"/>
      <c r="IB74" s="84"/>
      <c r="IC74" s="80">
        <f t="shared" si="772"/>
        <v>0</v>
      </c>
      <c r="ID74" s="84"/>
      <c r="IE74" s="85">
        <f t="shared" si="773"/>
        <v>0</v>
      </c>
      <c r="IF74" s="1214" t="s">
        <v>269</v>
      </c>
      <c r="IG74" s="87"/>
    </row>
    <row r="75" spans="1:241" ht="38.25" hidden="1" x14ac:dyDescent="0.25">
      <c r="A75" s="63">
        <v>71</v>
      </c>
      <c r="B75" s="64" t="s">
        <v>231</v>
      </c>
      <c r="C75" s="65">
        <v>216973</v>
      </c>
      <c r="D75" s="66">
        <v>932888</v>
      </c>
      <c r="E75" s="67" t="s">
        <v>89</v>
      </c>
      <c r="F75" s="199" t="s">
        <v>194</v>
      </c>
      <c r="G75" s="89">
        <v>6</v>
      </c>
      <c r="H75" s="70">
        <v>0.75</v>
      </c>
      <c r="I75" s="71">
        <f>(20+18+20+50+40)/5</f>
        <v>29.6</v>
      </c>
      <c r="J75" s="72">
        <v>21</v>
      </c>
      <c r="K75" s="73">
        <f t="shared" si="644"/>
        <v>420</v>
      </c>
      <c r="L75" s="74">
        <f t="shared" si="645"/>
        <v>420</v>
      </c>
      <c r="M75" s="113">
        <f t="shared" si="646"/>
        <v>3</v>
      </c>
      <c r="N75" s="114">
        <f t="shared" si="647"/>
        <v>7</v>
      </c>
      <c r="O75" s="77">
        <f t="shared" si="648"/>
        <v>0.14285714285714285</v>
      </c>
      <c r="P75" s="78">
        <f t="shared" si="649"/>
        <v>0.33333333333333331</v>
      </c>
      <c r="Q75" s="79"/>
      <c r="R75" s="75">
        <f t="shared" si="650"/>
        <v>320</v>
      </c>
      <c r="S75" s="76">
        <f t="shared" si="651"/>
        <v>1</v>
      </c>
      <c r="T75" s="80">
        <f t="shared" si="652"/>
        <v>6.25E-2</v>
      </c>
      <c r="U75" s="76">
        <f t="shared" si="653"/>
        <v>3</v>
      </c>
      <c r="V75" s="80">
        <f t="shared" si="654"/>
        <v>0.1875</v>
      </c>
      <c r="W75" s="76">
        <f t="shared" si="655"/>
        <v>100</v>
      </c>
      <c r="X75" s="76">
        <f t="shared" si="656"/>
        <v>2</v>
      </c>
      <c r="Y75" s="80">
        <f t="shared" si="657"/>
        <v>0.4</v>
      </c>
      <c r="Z75" s="76">
        <f t="shared" si="658"/>
        <v>4</v>
      </c>
      <c r="AA75" s="80">
        <f t="shared" si="659"/>
        <v>0.8</v>
      </c>
      <c r="AB75" s="76">
        <f t="shared" si="660"/>
        <v>0</v>
      </c>
      <c r="AC75" s="76">
        <f t="shared" si="661"/>
        <v>0</v>
      </c>
      <c r="AD75" s="80">
        <f t="shared" si="662"/>
        <v>0</v>
      </c>
      <c r="AE75" s="76">
        <f t="shared" si="663"/>
        <v>0</v>
      </c>
      <c r="AF75" s="80">
        <f t="shared" si="664"/>
        <v>0</v>
      </c>
      <c r="AG75" s="76">
        <f t="shared" si="665"/>
        <v>0</v>
      </c>
      <c r="AH75" s="76">
        <f t="shared" si="666"/>
        <v>0</v>
      </c>
      <c r="AI75" s="80">
        <f t="shared" si="667"/>
        <v>0</v>
      </c>
      <c r="AJ75" s="76">
        <f t="shared" si="668"/>
        <v>0</v>
      </c>
      <c r="AK75" s="81">
        <f t="shared" si="669"/>
        <v>0</v>
      </c>
      <c r="AL75" s="79"/>
      <c r="AM75" s="75">
        <f t="shared" si="670"/>
        <v>0</v>
      </c>
      <c r="AN75" s="76">
        <f t="shared" si="671"/>
        <v>0</v>
      </c>
      <c r="AO75" s="80">
        <f t="shared" si="672"/>
        <v>0</v>
      </c>
      <c r="AP75" s="76">
        <f t="shared" si="673"/>
        <v>0</v>
      </c>
      <c r="AQ75" s="77">
        <f t="shared" si="674"/>
        <v>0</v>
      </c>
      <c r="AR75" s="82">
        <f t="shared" si="675"/>
        <v>360</v>
      </c>
      <c r="AS75" s="76">
        <f t="shared" si="676"/>
        <v>0</v>
      </c>
      <c r="AT75" s="80">
        <f t="shared" si="677"/>
        <v>0</v>
      </c>
      <c r="AU75" s="76">
        <f t="shared" si="678"/>
        <v>4</v>
      </c>
      <c r="AV75" s="77">
        <f t="shared" si="679"/>
        <v>0.22222222222222221</v>
      </c>
      <c r="AW75" s="82">
        <f t="shared" si="680"/>
        <v>0</v>
      </c>
      <c r="AX75" s="76">
        <f t="shared" si="681"/>
        <v>0</v>
      </c>
      <c r="AY75" s="80">
        <f t="shared" si="682"/>
        <v>0</v>
      </c>
      <c r="AZ75" s="76">
        <f t="shared" si="683"/>
        <v>0</v>
      </c>
      <c r="BA75" s="77">
        <f t="shared" si="684"/>
        <v>0</v>
      </c>
      <c r="BB75" s="82">
        <f t="shared" si="685"/>
        <v>60</v>
      </c>
      <c r="BC75" s="76">
        <f t="shared" si="686"/>
        <v>3</v>
      </c>
      <c r="BD75" s="80">
        <f t="shared" si="687"/>
        <v>1</v>
      </c>
      <c r="BE75" s="76">
        <f t="shared" si="688"/>
        <v>3</v>
      </c>
      <c r="BF75" s="77">
        <f t="shared" si="689"/>
        <v>1</v>
      </c>
      <c r="BG75" s="82">
        <f t="shared" si="690"/>
        <v>0</v>
      </c>
      <c r="BH75" s="76">
        <f t="shared" si="691"/>
        <v>0</v>
      </c>
      <c r="BI75" s="80">
        <f t="shared" si="692"/>
        <v>0</v>
      </c>
      <c r="BJ75" s="76">
        <f t="shared" si="693"/>
        <v>0</v>
      </c>
      <c r="BK75" s="77">
        <f t="shared" si="694"/>
        <v>0</v>
      </c>
      <c r="BL75" s="82">
        <f t="shared" si="695"/>
        <v>0</v>
      </c>
      <c r="BM75" s="76">
        <f t="shared" si="696"/>
        <v>0</v>
      </c>
      <c r="BN75" s="80">
        <f t="shared" si="697"/>
        <v>0</v>
      </c>
      <c r="BO75" s="76">
        <f t="shared" si="698"/>
        <v>0</v>
      </c>
      <c r="BP75" s="77">
        <f t="shared" si="699"/>
        <v>0</v>
      </c>
      <c r="BQ75" s="82">
        <f t="shared" si="700"/>
        <v>0</v>
      </c>
      <c r="BR75" s="76">
        <f t="shared" si="701"/>
        <v>0</v>
      </c>
      <c r="BS75" s="80">
        <f t="shared" si="702"/>
        <v>0</v>
      </c>
      <c r="BT75" s="76">
        <f t="shared" si="703"/>
        <v>0</v>
      </c>
      <c r="BU75" s="77">
        <f t="shared" si="704"/>
        <v>0</v>
      </c>
      <c r="BV75" s="82">
        <f t="shared" si="705"/>
        <v>0</v>
      </c>
      <c r="BW75" s="76">
        <f t="shared" si="706"/>
        <v>0</v>
      </c>
      <c r="BX75" s="80">
        <f t="shared" si="707"/>
        <v>0</v>
      </c>
      <c r="BY75" s="76">
        <f t="shared" si="708"/>
        <v>0</v>
      </c>
      <c r="BZ75" s="81">
        <f t="shared" si="709"/>
        <v>0</v>
      </c>
      <c r="CA75" s="79"/>
      <c r="CB75" s="75"/>
      <c r="CC75" s="84"/>
      <c r="CD75" s="80">
        <f t="shared" si="710"/>
        <v>0</v>
      </c>
      <c r="CE75" s="84"/>
      <c r="CF75" s="80">
        <f t="shared" si="711"/>
        <v>0</v>
      </c>
      <c r="CG75" s="76"/>
      <c r="CH75" s="84"/>
      <c r="CI75" s="80">
        <f t="shared" si="712"/>
        <v>0</v>
      </c>
      <c r="CJ75" s="84"/>
      <c r="CK75" s="80">
        <f t="shared" si="713"/>
        <v>0</v>
      </c>
      <c r="CL75" s="76"/>
      <c r="CM75" s="84"/>
      <c r="CN75" s="80">
        <f t="shared" si="714"/>
        <v>0</v>
      </c>
      <c r="CO75" s="84"/>
      <c r="CP75" s="80">
        <f t="shared" si="715"/>
        <v>0</v>
      </c>
      <c r="CQ75" s="76"/>
      <c r="CR75" s="84"/>
      <c r="CS75" s="80">
        <f t="shared" si="716"/>
        <v>0</v>
      </c>
      <c r="CT75" s="84"/>
      <c r="CU75" s="81">
        <f t="shared" si="717"/>
        <v>0</v>
      </c>
      <c r="CV75" s="75">
        <f>15*20</f>
        <v>300</v>
      </c>
      <c r="CW75" s="83">
        <v>0</v>
      </c>
      <c r="CX75" s="80">
        <f t="shared" si="718"/>
        <v>0</v>
      </c>
      <c r="CY75" s="83">
        <v>2</v>
      </c>
      <c r="CZ75" s="80">
        <f t="shared" si="719"/>
        <v>0.13333333333333333</v>
      </c>
      <c r="DA75" s="76">
        <f>3*20</f>
        <v>60</v>
      </c>
      <c r="DB75" s="83">
        <v>0</v>
      </c>
      <c r="DC75" s="80">
        <f t="shared" si="720"/>
        <v>0</v>
      </c>
      <c r="DD75" s="83">
        <v>2</v>
      </c>
      <c r="DE75" s="80">
        <f t="shared" si="721"/>
        <v>0.66666666666666663</v>
      </c>
      <c r="DF75" s="76"/>
      <c r="DG75" s="84"/>
      <c r="DH75" s="80">
        <f t="shared" si="722"/>
        <v>0</v>
      </c>
      <c r="DI75" s="84"/>
      <c r="DJ75" s="80">
        <f t="shared" si="723"/>
        <v>0</v>
      </c>
      <c r="DK75" s="76"/>
      <c r="DL75" s="84"/>
      <c r="DM75" s="80">
        <f t="shared" si="724"/>
        <v>0</v>
      </c>
      <c r="DN75" s="84"/>
      <c r="DO75" s="81">
        <f t="shared" si="725"/>
        <v>0</v>
      </c>
      <c r="DP75" s="75"/>
      <c r="DQ75" s="84"/>
      <c r="DR75" s="80">
        <f t="shared" si="726"/>
        <v>0</v>
      </c>
      <c r="DS75" s="84"/>
      <c r="DT75" s="80">
        <f t="shared" si="727"/>
        <v>0</v>
      </c>
      <c r="DU75" s="76"/>
      <c r="DV75" s="84"/>
      <c r="DW75" s="80">
        <f t="shared" si="728"/>
        <v>0</v>
      </c>
      <c r="DX75" s="84"/>
      <c r="DY75" s="80">
        <f t="shared" si="729"/>
        <v>0</v>
      </c>
      <c r="DZ75" s="76"/>
      <c r="EA75" s="84"/>
      <c r="EB75" s="80">
        <f t="shared" si="730"/>
        <v>0</v>
      </c>
      <c r="EC75" s="84"/>
      <c r="ED75" s="80">
        <f t="shared" si="731"/>
        <v>0</v>
      </c>
      <c r="EE75" s="76"/>
      <c r="EF75" s="84"/>
      <c r="EG75" s="80">
        <f t="shared" si="732"/>
        <v>0</v>
      </c>
      <c r="EH75" s="84"/>
      <c r="EI75" s="81">
        <f t="shared" si="733"/>
        <v>0</v>
      </c>
      <c r="EJ75" s="75">
        <f>1*20</f>
        <v>20</v>
      </c>
      <c r="EK75" s="83">
        <v>1</v>
      </c>
      <c r="EL75" s="80">
        <f t="shared" si="734"/>
        <v>1</v>
      </c>
      <c r="EM75" s="83">
        <v>1</v>
      </c>
      <c r="EN75" s="80">
        <f t="shared" si="735"/>
        <v>1</v>
      </c>
      <c r="EO75" s="76">
        <f>2*20</f>
        <v>40</v>
      </c>
      <c r="EP75" s="83">
        <v>2</v>
      </c>
      <c r="EQ75" s="80">
        <f t="shared" si="736"/>
        <v>1</v>
      </c>
      <c r="ER75" s="83">
        <v>2</v>
      </c>
      <c r="ES75" s="80">
        <f t="shared" si="737"/>
        <v>1</v>
      </c>
      <c r="ET75" s="76"/>
      <c r="EU75" s="84"/>
      <c r="EV75" s="80">
        <f t="shared" si="738"/>
        <v>0</v>
      </c>
      <c r="EW75" s="84"/>
      <c r="EX75" s="80">
        <f t="shared" si="739"/>
        <v>0</v>
      </c>
      <c r="EY75" s="76"/>
      <c r="EZ75" s="84"/>
      <c r="FA75" s="80">
        <f t="shared" si="740"/>
        <v>0</v>
      </c>
      <c r="FB75" s="84"/>
      <c r="FC75" s="81">
        <f t="shared" si="741"/>
        <v>0</v>
      </c>
      <c r="FD75" s="75"/>
      <c r="FE75" s="84"/>
      <c r="FF75" s="80">
        <f t="shared" si="742"/>
        <v>0</v>
      </c>
      <c r="FG75" s="84"/>
      <c r="FH75" s="80">
        <f t="shared" si="743"/>
        <v>0</v>
      </c>
      <c r="FI75" s="76"/>
      <c r="FJ75" s="84"/>
      <c r="FK75" s="80">
        <f t="shared" si="744"/>
        <v>0</v>
      </c>
      <c r="FL75" s="84"/>
      <c r="FM75" s="80">
        <f t="shared" si="745"/>
        <v>0</v>
      </c>
      <c r="FN75" s="76"/>
      <c r="FO75" s="84"/>
      <c r="FP75" s="80">
        <f t="shared" si="746"/>
        <v>0</v>
      </c>
      <c r="FQ75" s="84"/>
      <c r="FR75" s="80">
        <f t="shared" si="747"/>
        <v>0</v>
      </c>
      <c r="FS75" s="76"/>
      <c r="FT75" s="84"/>
      <c r="FU75" s="80">
        <f t="shared" si="748"/>
        <v>0</v>
      </c>
      <c r="FV75" s="84"/>
      <c r="FW75" s="81">
        <f t="shared" si="749"/>
        <v>0</v>
      </c>
      <c r="FX75" s="75"/>
      <c r="FY75" s="84"/>
      <c r="FZ75" s="80">
        <f t="shared" si="750"/>
        <v>0</v>
      </c>
      <c r="GA75" s="84"/>
      <c r="GB75" s="80">
        <f t="shared" si="751"/>
        <v>0</v>
      </c>
      <c r="GC75" s="76"/>
      <c r="GD75" s="84"/>
      <c r="GE75" s="80">
        <f t="shared" si="752"/>
        <v>0</v>
      </c>
      <c r="GF75" s="84"/>
      <c r="GG75" s="80">
        <f t="shared" si="753"/>
        <v>0</v>
      </c>
      <c r="GH75" s="76"/>
      <c r="GI75" s="84"/>
      <c r="GJ75" s="80">
        <f t="shared" si="754"/>
        <v>0</v>
      </c>
      <c r="GK75" s="84"/>
      <c r="GL75" s="80">
        <f t="shared" si="755"/>
        <v>0</v>
      </c>
      <c r="GM75" s="76"/>
      <c r="GN75" s="84"/>
      <c r="GO75" s="80">
        <f t="shared" si="756"/>
        <v>0</v>
      </c>
      <c r="GP75" s="84"/>
      <c r="GQ75" s="81">
        <f t="shared" si="757"/>
        <v>0</v>
      </c>
      <c r="GR75" s="75"/>
      <c r="GS75" s="84"/>
      <c r="GT75" s="80">
        <f t="shared" si="758"/>
        <v>0</v>
      </c>
      <c r="GU75" s="84"/>
      <c r="GV75" s="80">
        <f t="shared" si="759"/>
        <v>0</v>
      </c>
      <c r="GW75" s="76"/>
      <c r="GX75" s="84"/>
      <c r="GY75" s="80">
        <f t="shared" si="760"/>
        <v>0</v>
      </c>
      <c r="GZ75" s="84"/>
      <c r="HA75" s="77">
        <f t="shared" si="761"/>
        <v>0</v>
      </c>
      <c r="HB75" s="82"/>
      <c r="HC75" s="84"/>
      <c r="HD75" s="80">
        <f t="shared" si="762"/>
        <v>0</v>
      </c>
      <c r="HE75" s="84"/>
      <c r="HF75" s="80">
        <f t="shared" si="763"/>
        <v>0</v>
      </c>
      <c r="HG75" s="76"/>
      <c r="HH75" s="84"/>
      <c r="HI75" s="80">
        <f t="shared" si="764"/>
        <v>0</v>
      </c>
      <c r="HJ75" s="84"/>
      <c r="HK75" s="81">
        <f t="shared" si="765"/>
        <v>0</v>
      </c>
      <c r="HL75" s="75"/>
      <c r="HM75" s="84"/>
      <c r="HN75" s="80">
        <f t="shared" si="766"/>
        <v>0</v>
      </c>
      <c r="HO75" s="84"/>
      <c r="HP75" s="80">
        <f t="shared" si="767"/>
        <v>0</v>
      </c>
      <c r="HQ75" s="76"/>
      <c r="HR75" s="84"/>
      <c r="HS75" s="80">
        <f t="shared" si="768"/>
        <v>0</v>
      </c>
      <c r="HT75" s="84"/>
      <c r="HU75" s="80">
        <f t="shared" si="769"/>
        <v>0</v>
      </c>
      <c r="HV75" s="76"/>
      <c r="HW75" s="84"/>
      <c r="HX75" s="80">
        <f t="shared" si="770"/>
        <v>0</v>
      </c>
      <c r="HY75" s="84"/>
      <c r="HZ75" s="80">
        <f t="shared" si="771"/>
        <v>0</v>
      </c>
      <c r="IA75" s="76"/>
      <c r="IB75" s="84"/>
      <c r="IC75" s="80">
        <f t="shared" si="772"/>
        <v>0</v>
      </c>
      <c r="ID75" s="84"/>
      <c r="IE75" s="85">
        <f t="shared" si="773"/>
        <v>0</v>
      </c>
      <c r="IF75" s="1214" t="s">
        <v>270</v>
      </c>
      <c r="IG75" s="87"/>
    </row>
    <row r="76" spans="1:241" ht="51" hidden="1" x14ac:dyDescent="0.25">
      <c r="A76" s="63">
        <v>72</v>
      </c>
      <c r="B76" s="64" t="s">
        <v>271</v>
      </c>
      <c r="C76" s="65">
        <v>217183</v>
      </c>
      <c r="D76" s="66">
        <v>932894</v>
      </c>
      <c r="E76" s="67" t="s">
        <v>89</v>
      </c>
      <c r="F76" s="214" t="s">
        <v>272</v>
      </c>
      <c r="G76" s="89">
        <v>6</v>
      </c>
      <c r="H76" s="70">
        <v>0.5</v>
      </c>
      <c r="I76" s="71">
        <f>(130+20+95+45+75)/5</f>
        <v>73</v>
      </c>
      <c r="J76" s="72">
        <v>77</v>
      </c>
      <c r="K76" s="73">
        <f t="shared" si="644"/>
        <v>1540</v>
      </c>
      <c r="L76" s="74">
        <f t="shared" si="645"/>
        <v>1540</v>
      </c>
      <c r="M76" s="113">
        <f t="shared" si="646"/>
        <v>6</v>
      </c>
      <c r="N76" s="114">
        <f t="shared" si="647"/>
        <v>26</v>
      </c>
      <c r="O76" s="77">
        <f t="shared" si="648"/>
        <v>7.792207792207792E-2</v>
      </c>
      <c r="P76" s="78">
        <f t="shared" si="649"/>
        <v>0.33766233766233766</v>
      </c>
      <c r="Q76" s="79"/>
      <c r="R76" s="75">
        <f t="shared" si="650"/>
        <v>1400</v>
      </c>
      <c r="S76" s="76">
        <f t="shared" si="651"/>
        <v>5</v>
      </c>
      <c r="T76" s="80">
        <f t="shared" si="652"/>
        <v>7.1428571428571425E-2</v>
      </c>
      <c r="U76" s="76">
        <f t="shared" si="653"/>
        <v>20</v>
      </c>
      <c r="V76" s="80">
        <f t="shared" si="654"/>
        <v>0.2857142857142857</v>
      </c>
      <c r="W76" s="76">
        <f t="shared" si="655"/>
        <v>140</v>
      </c>
      <c r="X76" s="76">
        <f t="shared" si="656"/>
        <v>1</v>
      </c>
      <c r="Y76" s="80">
        <f t="shared" si="657"/>
        <v>0.14285714285714285</v>
      </c>
      <c r="Z76" s="76">
        <f t="shared" si="658"/>
        <v>6</v>
      </c>
      <c r="AA76" s="80">
        <f t="shared" si="659"/>
        <v>0.8571428571428571</v>
      </c>
      <c r="AB76" s="76">
        <f t="shared" si="660"/>
        <v>0</v>
      </c>
      <c r="AC76" s="76">
        <f t="shared" si="661"/>
        <v>0</v>
      </c>
      <c r="AD76" s="80">
        <f t="shared" si="662"/>
        <v>0</v>
      </c>
      <c r="AE76" s="76">
        <f t="shared" si="663"/>
        <v>0</v>
      </c>
      <c r="AF76" s="80">
        <f t="shared" si="664"/>
        <v>0</v>
      </c>
      <c r="AG76" s="76">
        <f t="shared" si="665"/>
        <v>0</v>
      </c>
      <c r="AH76" s="76">
        <f t="shared" si="666"/>
        <v>0</v>
      </c>
      <c r="AI76" s="80">
        <f t="shared" si="667"/>
        <v>0</v>
      </c>
      <c r="AJ76" s="76">
        <f t="shared" si="668"/>
        <v>0</v>
      </c>
      <c r="AK76" s="81">
        <f t="shared" si="669"/>
        <v>0</v>
      </c>
      <c r="AL76" s="79"/>
      <c r="AM76" s="75">
        <f t="shared" si="670"/>
        <v>80</v>
      </c>
      <c r="AN76" s="76">
        <f t="shared" si="671"/>
        <v>4</v>
      </c>
      <c r="AO76" s="80">
        <f t="shared" si="672"/>
        <v>1</v>
      </c>
      <c r="AP76" s="76">
        <f t="shared" si="673"/>
        <v>4</v>
      </c>
      <c r="AQ76" s="77">
        <f t="shared" si="674"/>
        <v>1</v>
      </c>
      <c r="AR76" s="82">
        <f t="shared" si="675"/>
        <v>1220</v>
      </c>
      <c r="AS76" s="76">
        <f t="shared" si="676"/>
        <v>0</v>
      </c>
      <c r="AT76" s="80">
        <f t="shared" si="677"/>
        <v>0</v>
      </c>
      <c r="AU76" s="76">
        <f t="shared" si="678"/>
        <v>20</v>
      </c>
      <c r="AV76" s="77">
        <f t="shared" si="679"/>
        <v>0.32786885245901637</v>
      </c>
      <c r="AW76" s="82">
        <f t="shared" si="680"/>
        <v>180</v>
      </c>
      <c r="AX76" s="76">
        <f t="shared" si="681"/>
        <v>2</v>
      </c>
      <c r="AY76" s="80">
        <f t="shared" si="682"/>
        <v>0.22222222222222221</v>
      </c>
      <c r="AZ76" s="76">
        <f t="shared" si="683"/>
        <v>2</v>
      </c>
      <c r="BA76" s="77">
        <f t="shared" si="684"/>
        <v>0.22222222222222221</v>
      </c>
      <c r="BB76" s="82">
        <f t="shared" si="685"/>
        <v>60</v>
      </c>
      <c r="BC76" s="76">
        <f t="shared" si="686"/>
        <v>0</v>
      </c>
      <c r="BD76" s="80">
        <f t="shared" si="687"/>
        <v>0</v>
      </c>
      <c r="BE76" s="76">
        <f t="shared" si="688"/>
        <v>0</v>
      </c>
      <c r="BF76" s="77">
        <f t="shared" si="689"/>
        <v>0</v>
      </c>
      <c r="BG76" s="82">
        <f t="shared" si="690"/>
        <v>0</v>
      </c>
      <c r="BH76" s="76">
        <f t="shared" si="691"/>
        <v>0</v>
      </c>
      <c r="BI76" s="80">
        <f t="shared" si="692"/>
        <v>0</v>
      </c>
      <c r="BJ76" s="76">
        <f t="shared" si="693"/>
        <v>0</v>
      </c>
      <c r="BK76" s="77">
        <f t="shared" si="694"/>
        <v>0</v>
      </c>
      <c r="BL76" s="82">
        <f t="shared" si="695"/>
        <v>0</v>
      </c>
      <c r="BM76" s="76">
        <f t="shared" si="696"/>
        <v>0</v>
      </c>
      <c r="BN76" s="80">
        <f t="shared" si="697"/>
        <v>0</v>
      </c>
      <c r="BO76" s="76">
        <f t="shared" si="698"/>
        <v>0</v>
      </c>
      <c r="BP76" s="77">
        <f t="shared" si="699"/>
        <v>0</v>
      </c>
      <c r="BQ76" s="82">
        <f t="shared" si="700"/>
        <v>0</v>
      </c>
      <c r="BR76" s="76">
        <f t="shared" si="701"/>
        <v>0</v>
      </c>
      <c r="BS76" s="80">
        <f t="shared" si="702"/>
        <v>0</v>
      </c>
      <c r="BT76" s="76">
        <f t="shared" si="703"/>
        <v>0</v>
      </c>
      <c r="BU76" s="77">
        <f t="shared" si="704"/>
        <v>0</v>
      </c>
      <c r="BV76" s="82">
        <f t="shared" si="705"/>
        <v>0</v>
      </c>
      <c r="BW76" s="76">
        <f t="shared" si="706"/>
        <v>0</v>
      </c>
      <c r="BX76" s="80">
        <f t="shared" si="707"/>
        <v>0</v>
      </c>
      <c r="BY76" s="76">
        <f t="shared" si="708"/>
        <v>0</v>
      </c>
      <c r="BZ76" s="81">
        <f t="shared" si="709"/>
        <v>0</v>
      </c>
      <c r="CA76" s="79"/>
      <c r="CB76" s="75">
        <f>4*20</f>
        <v>80</v>
      </c>
      <c r="CC76" s="83">
        <v>4</v>
      </c>
      <c r="CD76" s="80">
        <f t="shared" si="710"/>
        <v>1</v>
      </c>
      <c r="CE76" s="83">
        <v>4</v>
      </c>
      <c r="CF76" s="80">
        <f t="shared" si="711"/>
        <v>1</v>
      </c>
      <c r="CG76" s="76"/>
      <c r="CH76" s="84"/>
      <c r="CI76" s="80">
        <f t="shared" si="712"/>
        <v>0</v>
      </c>
      <c r="CJ76" s="84"/>
      <c r="CK76" s="80">
        <f t="shared" si="713"/>
        <v>0</v>
      </c>
      <c r="CL76" s="76"/>
      <c r="CM76" s="84"/>
      <c r="CN76" s="80">
        <f t="shared" si="714"/>
        <v>0</v>
      </c>
      <c r="CO76" s="84"/>
      <c r="CP76" s="80">
        <f t="shared" si="715"/>
        <v>0</v>
      </c>
      <c r="CQ76" s="76"/>
      <c r="CR76" s="84"/>
      <c r="CS76" s="80">
        <f t="shared" si="716"/>
        <v>0</v>
      </c>
      <c r="CT76" s="84"/>
      <c r="CU76" s="81">
        <f t="shared" si="717"/>
        <v>0</v>
      </c>
      <c r="CV76" s="75">
        <f>56*20</f>
        <v>1120</v>
      </c>
      <c r="CW76" s="83">
        <v>0</v>
      </c>
      <c r="CX76" s="80">
        <f t="shared" si="718"/>
        <v>0</v>
      </c>
      <c r="CY76" s="83">
        <v>15</v>
      </c>
      <c r="CZ76" s="80">
        <f t="shared" si="719"/>
        <v>0.26785714285714285</v>
      </c>
      <c r="DA76" s="76">
        <f>5*20</f>
        <v>100</v>
      </c>
      <c r="DB76" s="83">
        <v>0</v>
      </c>
      <c r="DC76" s="80">
        <f t="shared" si="720"/>
        <v>0</v>
      </c>
      <c r="DD76" s="83">
        <v>5</v>
      </c>
      <c r="DE76" s="80">
        <f t="shared" si="721"/>
        <v>1</v>
      </c>
      <c r="DF76" s="76"/>
      <c r="DG76" s="84"/>
      <c r="DH76" s="80">
        <f t="shared" si="722"/>
        <v>0</v>
      </c>
      <c r="DI76" s="84"/>
      <c r="DJ76" s="80">
        <f t="shared" si="723"/>
        <v>0</v>
      </c>
      <c r="DK76" s="76"/>
      <c r="DL76" s="84"/>
      <c r="DM76" s="80">
        <f t="shared" si="724"/>
        <v>0</v>
      </c>
      <c r="DN76" s="84"/>
      <c r="DO76" s="81">
        <f t="shared" si="725"/>
        <v>0</v>
      </c>
      <c r="DP76" s="75">
        <f t="shared" si="640"/>
        <v>140</v>
      </c>
      <c r="DQ76" s="83">
        <v>1</v>
      </c>
      <c r="DR76" s="80">
        <f t="shared" si="726"/>
        <v>0.14285714285714285</v>
      </c>
      <c r="DS76" s="83">
        <v>1</v>
      </c>
      <c r="DT76" s="80">
        <f t="shared" si="727"/>
        <v>0.14285714285714285</v>
      </c>
      <c r="DU76" s="76">
        <f>2*20</f>
        <v>40</v>
      </c>
      <c r="DV76" s="83">
        <v>1</v>
      </c>
      <c r="DW76" s="80">
        <f t="shared" si="728"/>
        <v>0.5</v>
      </c>
      <c r="DX76" s="83">
        <v>1</v>
      </c>
      <c r="DY76" s="80">
        <f t="shared" si="729"/>
        <v>0.5</v>
      </c>
      <c r="DZ76" s="76"/>
      <c r="EA76" s="84"/>
      <c r="EB76" s="80">
        <f t="shared" si="730"/>
        <v>0</v>
      </c>
      <c r="EC76" s="84"/>
      <c r="ED76" s="80">
        <f t="shared" si="731"/>
        <v>0</v>
      </c>
      <c r="EE76" s="76"/>
      <c r="EF76" s="84"/>
      <c r="EG76" s="80">
        <f t="shared" si="732"/>
        <v>0</v>
      </c>
      <c r="EH76" s="84"/>
      <c r="EI76" s="81">
        <f t="shared" si="733"/>
        <v>0</v>
      </c>
      <c r="EJ76" s="75">
        <f>3*20</f>
        <v>60</v>
      </c>
      <c r="EK76" s="83">
        <v>0</v>
      </c>
      <c r="EL76" s="80">
        <f t="shared" si="734"/>
        <v>0</v>
      </c>
      <c r="EM76" s="83">
        <v>0</v>
      </c>
      <c r="EN76" s="80">
        <f t="shared" si="735"/>
        <v>0</v>
      </c>
      <c r="EO76" s="76"/>
      <c r="EP76" s="84"/>
      <c r="EQ76" s="80">
        <f t="shared" si="736"/>
        <v>0</v>
      </c>
      <c r="ER76" s="84"/>
      <c r="ES76" s="80">
        <f t="shared" si="737"/>
        <v>0</v>
      </c>
      <c r="ET76" s="76"/>
      <c r="EU76" s="84"/>
      <c r="EV76" s="80">
        <f t="shared" si="738"/>
        <v>0</v>
      </c>
      <c r="EW76" s="84"/>
      <c r="EX76" s="80">
        <f t="shared" si="739"/>
        <v>0</v>
      </c>
      <c r="EY76" s="76"/>
      <c r="EZ76" s="84"/>
      <c r="FA76" s="80">
        <f t="shared" si="740"/>
        <v>0</v>
      </c>
      <c r="FB76" s="84"/>
      <c r="FC76" s="81">
        <f t="shared" si="741"/>
        <v>0</v>
      </c>
      <c r="FD76" s="75"/>
      <c r="FE76" s="84"/>
      <c r="FF76" s="80">
        <f t="shared" si="742"/>
        <v>0</v>
      </c>
      <c r="FG76" s="84"/>
      <c r="FH76" s="80">
        <f t="shared" si="743"/>
        <v>0</v>
      </c>
      <c r="FI76" s="76"/>
      <c r="FJ76" s="84"/>
      <c r="FK76" s="80">
        <f t="shared" si="744"/>
        <v>0</v>
      </c>
      <c r="FL76" s="84"/>
      <c r="FM76" s="80">
        <f t="shared" si="745"/>
        <v>0</v>
      </c>
      <c r="FN76" s="76"/>
      <c r="FO76" s="84"/>
      <c r="FP76" s="80">
        <f t="shared" si="746"/>
        <v>0</v>
      </c>
      <c r="FQ76" s="84"/>
      <c r="FR76" s="80">
        <f t="shared" si="747"/>
        <v>0</v>
      </c>
      <c r="FS76" s="76"/>
      <c r="FT76" s="84"/>
      <c r="FU76" s="80">
        <f t="shared" si="748"/>
        <v>0</v>
      </c>
      <c r="FV76" s="84"/>
      <c r="FW76" s="81">
        <f t="shared" si="749"/>
        <v>0</v>
      </c>
      <c r="FX76" s="75"/>
      <c r="FY76" s="84"/>
      <c r="FZ76" s="80">
        <f t="shared" si="750"/>
        <v>0</v>
      </c>
      <c r="GA76" s="84"/>
      <c r="GB76" s="80">
        <f t="shared" si="751"/>
        <v>0</v>
      </c>
      <c r="GC76" s="76"/>
      <c r="GD76" s="84"/>
      <c r="GE76" s="80">
        <f t="shared" si="752"/>
        <v>0</v>
      </c>
      <c r="GF76" s="84"/>
      <c r="GG76" s="80">
        <f t="shared" si="753"/>
        <v>0</v>
      </c>
      <c r="GH76" s="76"/>
      <c r="GI76" s="84"/>
      <c r="GJ76" s="80">
        <f t="shared" si="754"/>
        <v>0</v>
      </c>
      <c r="GK76" s="84"/>
      <c r="GL76" s="80">
        <f t="shared" si="755"/>
        <v>0</v>
      </c>
      <c r="GM76" s="76"/>
      <c r="GN76" s="84"/>
      <c r="GO76" s="80">
        <f t="shared" si="756"/>
        <v>0</v>
      </c>
      <c r="GP76" s="84"/>
      <c r="GQ76" s="81">
        <f t="shared" si="757"/>
        <v>0</v>
      </c>
      <c r="GR76" s="75"/>
      <c r="GS76" s="84"/>
      <c r="GT76" s="80">
        <f t="shared" si="758"/>
        <v>0</v>
      </c>
      <c r="GU76" s="84"/>
      <c r="GV76" s="80">
        <f t="shared" si="759"/>
        <v>0</v>
      </c>
      <c r="GW76" s="76"/>
      <c r="GX76" s="84"/>
      <c r="GY76" s="80">
        <f t="shared" si="760"/>
        <v>0</v>
      </c>
      <c r="GZ76" s="84"/>
      <c r="HA76" s="77">
        <f t="shared" si="761"/>
        <v>0</v>
      </c>
      <c r="HB76" s="82"/>
      <c r="HC76" s="84"/>
      <c r="HD76" s="80">
        <f t="shared" si="762"/>
        <v>0</v>
      </c>
      <c r="HE76" s="84"/>
      <c r="HF76" s="80">
        <f t="shared" si="763"/>
        <v>0</v>
      </c>
      <c r="HG76" s="76"/>
      <c r="HH76" s="84"/>
      <c r="HI76" s="80">
        <f t="shared" si="764"/>
        <v>0</v>
      </c>
      <c r="HJ76" s="84"/>
      <c r="HK76" s="81">
        <f t="shared" si="765"/>
        <v>0</v>
      </c>
      <c r="HL76" s="75"/>
      <c r="HM76" s="84"/>
      <c r="HN76" s="80">
        <f t="shared" si="766"/>
        <v>0</v>
      </c>
      <c r="HO76" s="84"/>
      <c r="HP76" s="80">
        <f t="shared" si="767"/>
        <v>0</v>
      </c>
      <c r="HQ76" s="76"/>
      <c r="HR76" s="84"/>
      <c r="HS76" s="80">
        <f t="shared" si="768"/>
        <v>0</v>
      </c>
      <c r="HT76" s="84"/>
      <c r="HU76" s="80">
        <f t="shared" si="769"/>
        <v>0</v>
      </c>
      <c r="HV76" s="76"/>
      <c r="HW76" s="84"/>
      <c r="HX76" s="80">
        <f t="shared" si="770"/>
        <v>0</v>
      </c>
      <c r="HY76" s="84"/>
      <c r="HZ76" s="80">
        <f t="shared" si="771"/>
        <v>0</v>
      </c>
      <c r="IA76" s="76"/>
      <c r="IB76" s="84"/>
      <c r="IC76" s="80">
        <f t="shared" si="772"/>
        <v>0</v>
      </c>
      <c r="ID76" s="84"/>
      <c r="IE76" s="85">
        <f t="shared" si="773"/>
        <v>0</v>
      </c>
      <c r="IF76" s="1214" t="s">
        <v>273</v>
      </c>
      <c r="IG76" s="87"/>
    </row>
    <row r="77" spans="1:241" ht="25.5" hidden="1" x14ac:dyDescent="0.25">
      <c r="A77" s="63">
        <v>73</v>
      </c>
      <c r="B77" s="64" t="s">
        <v>274</v>
      </c>
      <c r="C77" s="65">
        <v>218440</v>
      </c>
      <c r="D77" s="66">
        <v>932894</v>
      </c>
      <c r="E77" s="67" t="s">
        <v>89</v>
      </c>
      <c r="F77" s="68" t="s">
        <v>170</v>
      </c>
      <c r="G77" s="89">
        <v>6</v>
      </c>
      <c r="H77" s="70">
        <v>0.25</v>
      </c>
      <c r="I77" s="71">
        <f>(38+80+36+35+47)/5</f>
        <v>47.2</v>
      </c>
      <c r="J77" s="72">
        <v>107</v>
      </c>
      <c r="K77" s="73">
        <f t="shared" si="644"/>
        <v>2140</v>
      </c>
      <c r="L77" s="74">
        <f t="shared" si="645"/>
        <v>2140</v>
      </c>
      <c r="M77" s="113">
        <f t="shared" si="646"/>
        <v>4</v>
      </c>
      <c r="N77" s="114">
        <f t="shared" si="647"/>
        <v>24</v>
      </c>
      <c r="O77" s="77">
        <f t="shared" si="648"/>
        <v>3.7383177570093455E-2</v>
      </c>
      <c r="P77" s="78">
        <f t="shared" si="649"/>
        <v>0.22429906542056074</v>
      </c>
      <c r="Q77" s="79"/>
      <c r="R77" s="75">
        <f t="shared" si="650"/>
        <v>1920</v>
      </c>
      <c r="S77" s="76">
        <f t="shared" si="651"/>
        <v>3</v>
      </c>
      <c r="T77" s="80">
        <f t="shared" si="652"/>
        <v>3.125E-2</v>
      </c>
      <c r="U77" s="76">
        <f t="shared" si="653"/>
        <v>19</v>
      </c>
      <c r="V77" s="80">
        <f t="shared" si="654"/>
        <v>0.19791666666666666</v>
      </c>
      <c r="W77" s="76">
        <f t="shared" si="655"/>
        <v>200</v>
      </c>
      <c r="X77" s="76">
        <f t="shared" si="656"/>
        <v>1</v>
      </c>
      <c r="Y77" s="80">
        <f t="shared" si="657"/>
        <v>0.1</v>
      </c>
      <c r="Z77" s="76">
        <f t="shared" si="658"/>
        <v>5</v>
      </c>
      <c r="AA77" s="80">
        <f t="shared" si="659"/>
        <v>0.5</v>
      </c>
      <c r="AB77" s="76">
        <f t="shared" si="660"/>
        <v>20</v>
      </c>
      <c r="AC77" s="76">
        <f t="shared" si="661"/>
        <v>0</v>
      </c>
      <c r="AD77" s="80">
        <f t="shared" si="662"/>
        <v>0</v>
      </c>
      <c r="AE77" s="76">
        <f t="shared" si="663"/>
        <v>0</v>
      </c>
      <c r="AF77" s="80">
        <f t="shared" si="664"/>
        <v>0</v>
      </c>
      <c r="AG77" s="76">
        <f t="shared" si="665"/>
        <v>0</v>
      </c>
      <c r="AH77" s="76">
        <f t="shared" si="666"/>
        <v>0</v>
      </c>
      <c r="AI77" s="80">
        <f t="shared" si="667"/>
        <v>0</v>
      </c>
      <c r="AJ77" s="76">
        <f t="shared" si="668"/>
        <v>0</v>
      </c>
      <c r="AK77" s="81">
        <f t="shared" si="669"/>
        <v>0</v>
      </c>
      <c r="AL77" s="79"/>
      <c r="AM77" s="75">
        <f t="shared" si="670"/>
        <v>1160</v>
      </c>
      <c r="AN77" s="76">
        <f t="shared" si="671"/>
        <v>1</v>
      </c>
      <c r="AO77" s="80">
        <f t="shared" si="672"/>
        <v>1.7241379310344827E-2</v>
      </c>
      <c r="AP77" s="76">
        <f t="shared" si="673"/>
        <v>9</v>
      </c>
      <c r="AQ77" s="77">
        <f t="shared" si="674"/>
        <v>0.15517241379310345</v>
      </c>
      <c r="AR77" s="82">
        <f t="shared" si="675"/>
        <v>960</v>
      </c>
      <c r="AS77" s="76">
        <f t="shared" si="676"/>
        <v>2</v>
      </c>
      <c r="AT77" s="80">
        <f t="shared" si="677"/>
        <v>4.1666666666666664E-2</v>
      </c>
      <c r="AU77" s="76">
        <f t="shared" si="678"/>
        <v>15</v>
      </c>
      <c r="AV77" s="77">
        <f t="shared" si="679"/>
        <v>0.3125</v>
      </c>
      <c r="AW77" s="82">
        <f t="shared" si="680"/>
        <v>0</v>
      </c>
      <c r="AX77" s="76">
        <f t="shared" si="681"/>
        <v>0</v>
      </c>
      <c r="AY77" s="80">
        <f t="shared" si="682"/>
        <v>0</v>
      </c>
      <c r="AZ77" s="76">
        <f t="shared" si="683"/>
        <v>0</v>
      </c>
      <c r="BA77" s="77">
        <f t="shared" si="684"/>
        <v>0</v>
      </c>
      <c r="BB77" s="82">
        <f t="shared" si="685"/>
        <v>0</v>
      </c>
      <c r="BC77" s="76">
        <f t="shared" si="686"/>
        <v>0</v>
      </c>
      <c r="BD77" s="80">
        <f t="shared" si="687"/>
        <v>0</v>
      </c>
      <c r="BE77" s="76">
        <f t="shared" si="688"/>
        <v>0</v>
      </c>
      <c r="BF77" s="77">
        <f t="shared" si="689"/>
        <v>0</v>
      </c>
      <c r="BG77" s="82">
        <f t="shared" si="690"/>
        <v>20</v>
      </c>
      <c r="BH77" s="76">
        <f t="shared" si="691"/>
        <v>1</v>
      </c>
      <c r="BI77" s="80">
        <f t="shared" si="692"/>
        <v>1</v>
      </c>
      <c r="BJ77" s="76">
        <f t="shared" si="693"/>
        <v>0</v>
      </c>
      <c r="BK77" s="77">
        <f t="shared" si="694"/>
        <v>0</v>
      </c>
      <c r="BL77" s="82">
        <f t="shared" si="695"/>
        <v>0</v>
      </c>
      <c r="BM77" s="76">
        <f t="shared" si="696"/>
        <v>0</v>
      </c>
      <c r="BN77" s="80">
        <f t="shared" si="697"/>
        <v>0</v>
      </c>
      <c r="BO77" s="76">
        <f t="shared" si="698"/>
        <v>0</v>
      </c>
      <c r="BP77" s="77">
        <f t="shared" si="699"/>
        <v>0</v>
      </c>
      <c r="BQ77" s="82">
        <f t="shared" si="700"/>
        <v>0</v>
      </c>
      <c r="BR77" s="76">
        <f t="shared" si="701"/>
        <v>0</v>
      </c>
      <c r="BS77" s="80">
        <f t="shared" si="702"/>
        <v>0</v>
      </c>
      <c r="BT77" s="76">
        <f t="shared" si="703"/>
        <v>0</v>
      </c>
      <c r="BU77" s="77">
        <f t="shared" si="704"/>
        <v>0</v>
      </c>
      <c r="BV77" s="82">
        <f t="shared" si="705"/>
        <v>0</v>
      </c>
      <c r="BW77" s="76">
        <f t="shared" si="706"/>
        <v>0</v>
      </c>
      <c r="BX77" s="80">
        <f t="shared" si="707"/>
        <v>0</v>
      </c>
      <c r="BY77" s="76">
        <f t="shared" si="708"/>
        <v>0</v>
      </c>
      <c r="BZ77" s="81">
        <f t="shared" si="709"/>
        <v>0</v>
      </c>
      <c r="CA77" s="79"/>
      <c r="CB77" s="75">
        <f t="shared" ref="CB77:CB120" si="775">52*20</f>
        <v>1040</v>
      </c>
      <c r="CC77" s="83">
        <v>1</v>
      </c>
      <c r="CD77" s="80">
        <f t="shared" si="710"/>
        <v>1.9230769230769232E-2</v>
      </c>
      <c r="CE77" s="83">
        <v>6</v>
      </c>
      <c r="CF77" s="80">
        <f t="shared" si="711"/>
        <v>0.11538461538461539</v>
      </c>
      <c r="CG77" s="76">
        <f>5*20</f>
        <v>100</v>
      </c>
      <c r="CH77" s="83">
        <v>0</v>
      </c>
      <c r="CI77" s="80">
        <f t="shared" si="712"/>
        <v>0</v>
      </c>
      <c r="CJ77" s="83">
        <v>3</v>
      </c>
      <c r="CK77" s="80">
        <f t="shared" si="713"/>
        <v>0.6</v>
      </c>
      <c r="CL77" s="76">
        <f>1*20</f>
        <v>20</v>
      </c>
      <c r="CM77" s="83">
        <v>0</v>
      </c>
      <c r="CN77" s="80">
        <f t="shared" si="714"/>
        <v>0</v>
      </c>
      <c r="CO77" s="83">
        <v>0</v>
      </c>
      <c r="CP77" s="80">
        <f t="shared" si="715"/>
        <v>0</v>
      </c>
      <c r="CQ77" s="76"/>
      <c r="CR77" s="84"/>
      <c r="CS77" s="80">
        <f t="shared" si="716"/>
        <v>0</v>
      </c>
      <c r="CT77" s="84"/>
      <c r="CU77" s="81">
        <f t="shared" si="717"/>
        <v>0</v>
      </c>
      <c r="CV77" s="75">
        <f>43*20</f>
        <v>860</v>
      </c>
      <c r="CW77" s="83">
        <v>1</v>
      </c>
      <c r="CX77" s="80">
        <f t="shared" si="718"/>
        <v>2.3255813953488372E-2</v>
      </c>
      <c r="CY77" s="83">
        <v>13</v>
      </c>
      <c r="CZ77" s="80">
        <f t="shared" si="719"/>
        <v>0.30232558139534882</v>
      </c>
      <c r="DA77" s="76">
        <f>5*20</f>
        <v>100</v>
      </c>
      <c r="DB77" s="83">
        <v>1</v>
      </c>
      <c r="DC77" s="80">
        <f t="shared" si="720"/>
        <v>0.2</v>
      </c>
      <c r="DD77" s="83">
        <v>2</v>
      </c>
      <c r="DE77" s="80">
        <f t="shared" si="721"/>
        <v>0.4</v>
      </c>
      <c r="DF77" s="76"/>
      <c r="DG77" s="84"/>
      <c r="DH77" s="80">
        <f t="shared" si="722"/>
        <v>0</v>
      </c>
      <c r="DI77" s="84"/>
      <c r="DJ77" s="80">
        <f t="shared" si="723"/>
        <v>0</v>
      </c>
      <c r="DK77" s="76"/>
      <c r="DL77" s="84"/>
      <c r="DM77" s="80">
        <f t="shared" si="724"/>
        <v>0</v>
      </c>
      <c r="DN77" s="84"/>
      <c r="DO77" s="81">
        <f t="shared" si="725"/>
        <v>0</v>
      </c>
      <c r="DP77" s="75"/>
      <c r="DQ77" s="84"/>
      <c r="DR77" s="80">
        <f t="shared" si="726"/>
        <v>0</v>
      </c>
      <c r="DS77" s="84"/>
      <c r="DT77" s="80">
        <f t="shared" si="727"/>
        <v>0</v>
      </c>
      <c r="DU77" s="76"/>
      <c r="DV77" s="84"/>
      <c r="DW77" s="80">
        <f t="shared" si="728"/>
        <v>0</v>
      </c>
      <c r="DX77" s="84"/>
      <c r="DY77" s="80">
        <f t="shared" si="729"/>
        <v>0</v>
      </c>
      <c r="DZ77" s="76"/>
      <c r="EA77" s="84"/>
      <c r="EB77" s="80">
        <f t="shared" si="730"/>
        <v>0</v>
      </c>
      <c r="EC77" s="84"/>
      <c r="ED77" s="80">
        <f t="shared" si="731"/>
        <v>0</v>
      </c>
      <c r="EE77" s="76"/>
      <c r="EF77" s="84"/>
      <c r="EG77" s="80">
        <f t="shared" si="732"/>
        <v>0</v>
      </c>
      <c r="EH77" s="84"/>
      <c r="EI77" s="81">
        <f t="shared" si="733"/>
        <v>0</v>
      </c>
      <c r="EJ77" s="75"/>
      <c r="EK77" s="84"/>
      <c r="EL77" s="80">
        <f t="shared" si="734"/>
        <v>0</v>
      </c>
      <c r="EM77" s="84"/>
      <c r="EN77" s="80">
        <f t="shared" si="735"/>
        <v>0</v>
      </c>
      <c r="EO77" s="76"/>
      <c r="EP77" s="84"/>
      <c r="EQ77" s="80">
        <f t="shared" si="736"/>
        <v>0</v>
      </c>
      <c r="ER77" s="84"/>
      <c r="ES77" s="80">
        <f t="shared" si="737"/>
        <v>0</v>
      </c>
      <c r="ET77" s="76"/>
      <c r="EU77" s="84"/>
      <c r="EV77" s="80">
        <f t="shared" si="738"/>
        <v>0</v>
      </c>
      <c r="EW77" s="84"/>
      <c r="EX77" s="80">
        <f t="shared" si="739"/>
        <v>0</v>
      </c>
      <c r="EY77" s="76"/>
      <c r="EZ77" s="84"/>
      <c r="FA77" s="80">
        <f t="shared" si="740"/>
        <v>0</v>
      </c>
      <c r="FB77" s="84"/>
      <c r="FC77" s="81">
        <f t="shared" si="741"/>
        <v>0</v>
      </c>
      <c r="FD77" s="75">
        <f>1*20</f>
        <v>20</v>
      </c>
      <c r="FE77" s="83">
        <v>1</v>
      </c>
      <c r="FF77" s="80">
        <f t="shared" si="742"/>
        <v>1</v>
      </c>
      <c r="FG77" s="83">
        <v>0</v>
      </c>
      <c r="FH77" s="80">
        <f t="shared" si="743"/>
        <v>0</v>
      </c>
      <c r="FI77" s="76"/>
      <c r="FJ77" s="84"/>
      <c r="FK77" s="80">
        <f t="shared" si="744"/>
        <v>0</v>
      </c>
      <c r="FL77" s="84"/>
      <c r="FM77" s="80">
        <f t="shared" si="745"/>
        <v>0</v>
      </c>
      <c r="FN77" s="76"/>
      <c r="FO77" s="84"/>
      <c r="FP77" s="80">
        <f t="shared" si="746"/>
        <v>0</v>
      </c>
      <c r="FQ77" s="84"/>
      <c r="FR77" s="80">
        <f t="shared" si="747"/>
        <v>0</v>
      </c>
      <c r="FS77" s="76"/>
      <c r="FT77" s="84"/>
      <c r="FU77" s="80">
        <f t="shared" si="748"/>
        <v>0</v>
      </c>
      <c r="FV77" s="84"/>
      <c r="FW77" s="81">
        <f t="shared" si="749"/>
        <v>0</v>
      </c>
      <c r="FX77" s="75"/>
      <c r="FY77" s="84"/>
      <c r="FZ77" s="80">
        <f t="shared" si="750"/>
        <v>0</v>
      </c>
      <c r="GA77" s="84"/>
      <c r="GB77" s="80">
        <f t="shared" si="751"/>
        <v>0</v>
      </c>
      <c r="GC77" s="76"/>
      <c r="GD77" s="84"/>
      <c r="GE77" s="80">
        <f t="shared" si="752"/>
        <v>0</v>
      </c>
      <c r="GF77" s="84"/>
      <c r="GG77" s="80">
        <f t="shared" si="753"/>
        <v>0</v>
      </c>
      <c r="GH77" s="76"/>
      <c r="GI77" s="84"/>
      <c r="GJ77" s="80">
        <f t="shared" si="754"/>
        <v>0</v>
      </c>
      <c r="GK77" s="84"/>
      <c r="GL77" s="80">
        <f t="shared" si="755"/>
        <v>0</v>
      </c>
      <c r="GM77" s="76"/>
      <c r="GN77" s="84"/>
      <c r="GO77" s="80">
        <f t="shared" si="756"/>
        <v>0</v>
      </c>
      <c r="GP77" s="84"/>
      <c r="GQ77" s="81">
        <f t="shared" si="757"/>
        <v>0</v>
      </c>
      <c r="GR77" s="75"/>
      <c r="GS77" s="84"/>
      <c r="GT77" s="80">
        <f t="shared" si="758"/>
        <v>0</v>
      </c>
      <c r="GU77" s="84"/>
      <c r="GV77" s="80">
        <f t="shared" si="759"/>
        <v>0</v>
      </c>
      <c r="GW77" s="76"/>
      <c r="GX77" s="84"/>
      <c r="GY77" s="80">
        <f t="shared" si="760"/>
        <v>0</v>
      </c>
      <c r="GZ77" s="84"/>
      <c r="HA77" s="77">
        <f t="shared" si="761"/>
        <v>0</v>
      </c>
      <c r="HB77" s="82"/>
      <c r="HC77" s="84"/>
      <c r="HD77" s="80">
        <f t="shared" si="762"/>
        <v>0</v>
      </c>
      <c r="HE77" s="84"/>
      <c r="HF77" s="80">
        <f t="shared" si="763"/>
        <v>0</v>
      </c>
      <c r="HG77" s="76"/>
      <c r="HH77" s="84"/>
      <c r="HI77" s="80">
        <f t="shared" si="764"/>
        <v>0</v>
      </c>
      <c r="HJ77" s="84"/>
      <c r="HK77" s="81">
        <f t="shared" si="765"/>
        <v>0</v>
      </c>
      <c r="HL77" s="75"/>
      <c r="HM77" s="84"/>
      <c r="HN77" s="80">
        <f t="shared" si="766"/>
        <v>0</v>
      </c>
      <c r="HO77" s="84"/>
      <c r="HP77" s="80">
        <f t="shared" si="767"/>
        <v>0</v>
      </c>
      <c r="HQ77" s="76"/>
      <c r="HR77" s="84"/>
      <c r="HS77" s="80">
        <f t="shared" si="768"/>
        <v>0</v>
      </c>
      <c r="HT77" s="84"/>
      <c r="HU77" s="80">
        <f t="shared" si="769"/>
        <v>0</v>
      </c>
      <c r="HV77" s="76"/>
      <c r="HW77" s="84"/>
      <c r="HX77" s="80">
        <f t="shared" si="770"/>
        <v>0</v>
      </c>
      <c r="HY77" s="84"/>
      <c r="HZ77" s="80">
        <f t="shared" si="771"/>
        <v>0</v>
      </c>
      <c r="IA77" s="76"/>
      <c r="IB77" s="84"/>
      <c r="IC77" s="80">
        <f t="shared" si="772"/>
        <v>0</v>
      </c>
      <c r="ID77" s="84"/>
      <c r="IE77" s="85">
        <f t="shared" si="773"/>
        <v>0</v>
      </c>
      <c r="IF77" s="1214" t="s">
        <v>275</v>
      </c>
      <c r="IG77" s="87"/>
    </row>
    <row r="78" spans="1:241" ht="25.5" hidden="1" x14ac:dyDescent="0.25">
      <c r="A78" s="63">
        <v>74</v>
      </c>
      <c r="B78" s="64" t="s">
        <v>276</v>
      </c>
      <c r="C78" s="65">
        <v>218653</v>
      </c>
      <c r="D78" s="66">
        <v>932891</v>
      </c>
      <c r="E78" s="67" t="s">
        <v>89</v>
      </c>
      <c r="F78" s="215" t="s">
        <v>105</v>
      </c>
      <c r="G78" s="90">
        <v>1</v>
      </c>
      <c r="H78" s="70">
        <v>0.01</v>
      </c>
      <c r="I78" s="71">
        <f>(40+53+53+65)/4</f>
        <v>52.75</v>
      </c>
      <c r="J78" s="72">
        <v>138</v>
      </c>
      <c r="K78" s="73">
        <f t="shared" si="644"/>
        <v>2760</v>
      </c>
      <c r="L78" s="74">
        <f t="shared" si="645"/>
        <v>2760</v>
      </c>
      <c r="M78" s="113">
        <f t="shared" si="646"/>
        <v>43</v>
      </c>
      <c r="N78" s="114">
        <f t="shared" si="647"/>
        <v>123</v>
      </c>
      <c r="O78" s="77">
        <f t="shared" si="648"/>
        <v>0.31159420289855072</v>
      </c>
      <c r="P78" s="78">
        <f t="shared" si="649"/>
        <v>0.89130434782608692</v>
      </c>
      <c r="Q78" s="79"/>
      <c r="R78" s="75">
        <f t="shared" si="650"/>
        <v>720</v>
      </c>
      <c r="S78" s="76">
        <f t="shared" si="651"/>
        <v>4</v>
      </c>
      <c r="T78" s="80">
        <f t="shared" si="652"/>
        <v>0.1111111111111111</v>
      </c>
      <c r="U78" s="76">
        <f t="shared" si="653"/>
        <v>27</v>
      </c>
      <c r="V78" s="80">
        <f t="shared" si="654"/>
        <v>0.75</v>
      </c>
      <c r="W78" s="76">
        <f t="shared" si="655"/>
        <v>1940</v>
      </c>
      <c r="X78" s="76">
        <f t="shared" si="656"/>
        <v>39</v>
      </c>
      <c r="Y78" s="80">
        <f t="shared" si="657"/>
        <v>0.40206185567010311</v>
      </c>
      <c r="Z78" s="76">
        <f t="shared" si="658"/>
        <v>91</v>
      </c>
      <c r="AA78" s="80">
        <f t="shared" si="659"/>
        <v>0.93814432989690721</v>
      </c>
      <c r="AB78" s="76">
        <f t="shared" si="660"/>
        <v>100</v>
      </c>
      <c r="AC78" s="76">
        <f t="shared" si="661"/>
        <v>0</v>
      </c>
      <c r="AD78" s="80">
        <f t="shared" si="662"/>
        <v>0</v>
      </c>
      <c r="AE78" s="76">
        <f t="shared" si="663"/>
        <v>5</v>
      </c>
      <c r="AF78" s="80">
        <f t="shared" si="664"/>
        <v>1</v>
      </c>
      <c r="AG78" s="76">
        <f t="shared" si="665"/>
        <v>0</v>
      </c>
      <c r="AH78" s="76">
        <f t="shared" si="666"/>
        <v>0</v>
      </c>
      <c r="AI78" s="80">
        <f t="shared" si="667"/>
        <v>0</v>
      </c>
      <c r="AJ78" s="76">
        <f t="shared" si="668"/>
        <v>0</v>
      </c>
      <c r="AK78" s="81">
        <f t="shared" si="669"/>
        <v>0</v>
      </c>
      <c r="AL78" s="79"/>
      <c r="AM78" s="75">
        <f t="shared" si="670"/>
        <v>2220</v>
      </c>
      <c r="AN78" s="76">
        <f t="shared" si="671"/>
        <v>39</v>
      </c>
      <c r="AO78" s="80">
        <f t="shared" si="672"/>
        <v>0.35135135135135137</v>
      </c>
      <c r="AP78" s="76">
        <f t="shared" si="673"/>
        <v>103</v>
      </c>
      <c r="AQ78" s="77">
        <f t="shared" si="674"/>
        <v>0.92792792792792789</v>
      </c>
      <c r="AR78" s="82">
        <f t="shared" si="675"/>
        <v>500</v>
      </c>
      <c r="AS78" s="76">
        <f t="shared" si="676"/>
        <v>3</v>
      </c>
      <c r="AT78" s="80">
        <f t="shared" si="677"/>
        <v>0.12</v>
      </c>
      <c r="AU78" s="76">
        <f t="shared" si="678"/>
        <v>18</v>
      </c>
      <c r="AV78" s="77">
        <f t="shared" si="679"/>
        <v>0.72</v>
      </c>
      <c r="AW78" s="82">
        <f t="shared" si="680"/>
        <v>0</v>
      </c>
      <c r="AX78" s="76">
        <f t="shared" si="681"/>
        <v>0</v>
      </c>
      <c r="AY78" s="80">
        <f t="shared" si="682"/>
        <v>0</v>
      </c>
      <c r="AZ78" s="76">
        <f t="shared" si="683"/>
        <v>0</v>
      </c>
      <c r="BA78" s="77">
        <f t="shared" si="684"/>
        <v>0</v>
      </c>
      <c r="BB78" s="82">
        <f t="shared" si="685"/>
        <v>0</v>
      </c>
      <c r="BC78" s="76">
        <f t="shared" si="686"/>
        <v>0</v>
      </c>
      <c r="BD78" s="80">
        <f t="shared" si="687"/>
        <v>0</v>
      </c>
      <c r="BE78" s="76">
        <f t="shared" si="688"/>
        <v>0</v>
      </c>
      <c r="BF78" s="77">
        <f t="shared" si="689"/>
        <v>0</v>
      </c>
      <c r="BG78" s="82">
        <f t="shared" si="690"/>
        <v>40</v>
      </c>
      <c r="BH78" s="76">
        <f t="shared" si="691"/>
        <v>1</v>
      </c>
      <c r="BI78" s="80">
        <f t="shared" si="692"/>
        <v>0.5</v>
      </c>
      <c r="BJ78" s="76">
        <f t="shared" si="693"/>
        <v>2</v>
      </c>
      <c r="BK78" s="77">
        <f t="shared" si="694"/>
        <v>1</v>
      </c>
      <c r="BL78" s="82">
        <f t="shared" si="695"/>
        <v>0</v>
      </c>
      <c r="BM78" s="76">
        <f t="shared" si="696"/>
        <v>0</v>
      </c>
      <c r="BN78" s="80">
        <f t="shared" si="697"/>
        <v>0</v>
      </c>
      <c r="BO78" s="76">
        <f t="shared" si="698"/>
        <v>0</v>
      </c>
      <c r="BP78" s="77">
        <f t="shared" si="699"/>
        <v>0</v>
      </c>
      <c r="BQ78" s="82">
        <f t="shared" si="700"/>
        <v>0</v>
      </c>
      <c r="BR78" s="76">
        <f t="shared" si="701"/>
        <v>0</v>
      </c>
      <c r="BS78" s="80">
        <f t="shared" si="702"/>
        <v>0</v>
      </c>
      <c r="BT78" s="76">
        <f t="shared" si="703"/>
        <v>0</v>
      </c>
      <c r="BU78" s="77">
        <f t="shared" si="704"/>
        <v>0</v>
      </c>
      <c r="BV78" s="82">
        <f t="shared" si="705"/>
        <v>0</v>
      </c>
      <c r="BW78" s="76">
        <f t="shared" si="706"/>
        <v>0</v>
      </c>
      <c r="BX78" s="80">
        <f t="shared" si="707"/>
        <v>0</v>
      </c>
      <c r="BY78" s="76">
        <f t="shared" si="708"/>
        <v>0</v>
      </c>
      <c r="BZ78" s="81">
        <f t="shared" si="709"/>
        <v>0</v>
      </c>
      <c r="CA78" s="79"/>
      <c r="CB78" s="75">
        <f>12*20</f>
        <v>240</v>
      </c>
      <c r="CC78" s="83">
        <v>1</v>
      </c>
      <c r="CD78" s="80">
        <f t="shared" si="710"/>
        <v>8.3333333333333329E-2</v>
      </c>
      <c r="CE78" s="83">
        <v>10</v>
      </c>
      <c r="CF78" s="80">
        <f t="shared" si="711"/>
        <v>0.83333333333333337</v>
      </c>
      <c r="CG78" s="76">
        <f t="shared" ref="CG78:CG96" si="776">94*20</f>
        <v>1880</v>
      </c>
      <c r="CH78" s="83">
        <v>38</v>
      </c>
      <c r="CI78" s="80">
        <f t="shared" si="712"/>
        <v>0.40425531914893614</v>
      </c>
      <c r="CJ78" s="83">
        <v>88</v>
      </c>
      <c r="CK78" s="80">
        <f t="shared" si="713"/>
        <v>0.93617021276595747</v>
      </c>
      <c r="CL78" s="76">
        <f>5*20</f>
        <v>100</v>
      </c>
      <c r="CM78" s="83">
        <v>0</v>
      </c>
      <c r="CN78" s="80">
        <f t="shared" si="714"/>
        <v>0</v>
      </c>
      <c r="CO78" s="83">
        <v>5</v>
      </c>
      <c r="CP78" s="80">
        <f t="shared" si="715"/>
        <v>1</v>
      </c>
      <c r="CQ78" s="76"/>
      <c r="CR78" s="84"/>
      <c r="CS78" s="80">
        <f t="shared" si="716"/>
        <v>0</v>
      </c>
      <c r="CT78" s="84"/>
      <c r="CU78" s="81">
        <f t="shared" si="717"/>
        <v>0</v>
      </c>
      <c r="CV78" s="75">
        <f>23*20</f>
        <v>460</v>
      </c>
      <c r="CW78" s="83">
        <v>3</v>
      </c>
      <c r="CX78" s="80">
        <f t="shared" si="718"/>
        <v>0.13043478260869565</v>
      </c>
      <c r="CY78" s="83">
        <v>16</v>
      </c>
      <c r="CZ78" s="80">
        <f t="shared" si="719"/>
        <v>0.69565217391304346</v>
      </c>
      <c r="DA78" s="76">
        <f>2*20</f>
        <v>40</v>
      </c>
      <c r="DB78" s="83">
        <v>0</v>
      </c>
      <c r="DC78" s="80">
        <f t="shared" si="720"/>
        <v>0</v>
      </c>
      <c r="DD78" s="83">
        <v>2</v>
      </c>
      <c r="DE78" s="80">
        <f t="shared" si="721"/>
        <v>1</v>
      </c>
      <c r="DF78" s="76"/>
      <c r="DG78" s="84"/>
      <c r="DH78" s="80">
        <f t="shared" si="722"/>
        <v>0</v>
      </c>
      <c r="DI78" s="84"/>
      <c r="DJ78" s="80">
        <f t="shared" si="723"/>
        <v>0</v>
      </c>
      <c r="DK78" s="76"/>
      <c r="DL78" s="84"/>
      <c r="DM78" s="80">
        <f t="shared" si="724"/>
        <v>0</v>
      </c>
      <c r="DN78" s="84"/>
      <c r="DO78" s="81">
        <f t="shared" si="725"/>
        <v>0</v>
      </c>
      <c r="DP78" s="75"/>
      <c r="DQ78" s="84"/>
      <c r="DR78" s="80">
        <f t="shared" si="726"/>
        <v>0</v>
      </c>
      <c r="DS78" s="84"/>
      <c r="DT78" s="80">
        <f t="shared" si="727"/>
        <v>0</v>
      </c>
      <c r="DU78" s="76"/>
      <c r="DV78" s="84"/>
      <c r="DW78" s="80">
        <f t="shared" si="728"/>
        <v>0</v>
      </c>
      <c r="DX78" s="84"/>
      <c r="DY78" s="80">
        <f t="shared" si="729"/>
        <v>0</v>
      </c>
      <c r="DZ78" s="76"/>
      <c r="EA78" s="84"/>
      <c r="EB78" s="80">
        <f t="shared" si="730"/>
        <v>0</v>
      </c>
      <c r="EC78" s="84"/>
      <c r="ED78" s="80">
        <f t="shared" si="731"/>
        <v>0</v>
      </c>
      <c r="EE78" s="76"/>
      <c r="EF78" s="84"/>
      <c r="EG78" s="80">
        <f t="shared" si="732"/>
        <v>0</v>
      </c>
      <c r="EH78" s="84"/>
      <c r="EI78" s="81">
        <f t="shared" si="733"/>
        <v>0</v>
      </c>
      <c r="EJ78" s="75"/>
      <c r="EK78" s="84"/>
      <c r="EL78" s="80">
        <f t="shared" si="734"/>
        <v>0</v>
      </c>
      <c r="EM78" s="84"/>
      <c r="EN78" s="80">
        <f t="shared" si="735"/>
        <v>0</v>
      </c>
      <c r="EO78" s="76"/>
      <c r="EP78" s="84"/>
      <c r="EQ78" s="80">
        <f t="shared" si="736"/>
        <v>0</v>
      </c>
      <c r="ER78" s="84"/>
      <c r="ES78" s="80">
        <f t="shared" si="737"/>
        <v>0</v>
      </c>
      <c r="ET78" s="76"/>
      <c r="EU78" s="84"/>
      <c r="EV78" s="80">
        <f t="shared" si="738"/>
        <v>0</v>
      </c>
      <c r="EW78" s="84"/>
      <c r="EX78" s="80">
        <f t="shared" si="739"/>
        <v>0</v>
      </c>
      <c r="EY78" s="76"/>
      <c r="EZ78" s="84"/>
      <c r="FA78" s="80">
        <f t="shared" si="740"/>
        <v>0</v>
      </c>
      <c r="FB78" s="84"/>
      <c r="FC78" s="81">
        <f t="shared" si="741"/>
        <v>0</v>
      </c>
      <c r="FD78" s="75">
        <f>1*20</f>
        <v>20</v>
      </c>
      <c r="FE78" s="83">
        <v>0</v>
      </c>
      <c r="FF78" s="80">
        <f t="shared" si="742"/>
        <v>0</v>
      </c>
      <c r="FG78" s="83">
        <v>1</v>
      </c>
      <c r="FH78" s="80">
        <f t="shared" si="743"/>
        <v>1</v>
      </c>
      <c r="FI78" s="76">
        <f>1*20</f>
        <v>20</v>
      </c>
      <c r="FJ78" s="83">
        <v>1</v>
      </c>
      <c r="FK78" s="80">
        <f t="shared" si="744"/>
        <v>1</v>
      </c>
      <c r="FL78" s="83">
        <v>1</v>
      </c>
      <c r="FM78" s="80">
        <f t="shared" si="745"/>
        <v>1</v>
      </c>
      <c r="FN78" s="76"/>
      <c r="FO78" s="84"/>
      <c r="FP78" s="80">
        <f t="shared" si="746"/>
        <v>0</v>
      </c>
      <c r="FQ78" s="84"/>
      <c r="FR78" s="80">
        <f t="shared" si="747"/>
        <v>0</v>
      </c>
      <c r="FS78" s="76"/>
      <c r="FT78" s="84"/>
      <c r="FU78" s="80">
        <f t="shared" si="748"/>
        <v>0</v>
      </c>
      <c r="FV78" s="84"/>
      <c r="FW78" s="81">
        <f t="shared" si="749"/>
        <v>0</v>
      </c>
      <c r="FX78" s="75"/>
      <c r="FY78" s="84"/>
      <c r="FZ78" s="80">
        <f t="shared" si="750"/>
        <v>0</v>
      </c>
      <c r="GA78" s="84"/>
      <c r="GB78" s="80">
        <f t="shared" si="751"/>
        <v>0</v>
      </c>
      <c r="GC78" s="76"/>
      <c r="GD78" s="84"/>
      <c r="GE78" s="80">
        <f t="shared" si="752"/>
        <v>0</v>
      </c>
      <c r="GF78" s="84"/>
      <c r="GG78" s="80">
        <f t="shared" si="753"/>
        <v>0</v>
      </c>
      <c r="GH78" s="76"/>
      <c r="GI78" s="84"/>
      <c r="GJ78" s="80">
        <f t="shared" si="754"/>
        <v>0</v>
      </c>
      <c r="GK78" s="84"/>
      <c r="GL78" s="80">
        <f t="shared" si="755"/>
        <v>0</v>
      </c>
      <c r="GM78" s="76"/>
      <c r="GN78" s="84"/>
      <c r="GO78" s="80">
        <f t="shared" si="756"/>
        <v>0</v>
      </c>
      <c r="GP78" s="84"/>
      <c r="GQ78" s="81">
        <f t="shared" si="757"/>
        <v>0</v>
      </c>
      <c r="GR78" s="75"/>
      <c r="GS78" s="84"/>
      <c r="GT78" s="80">
        <f t="shared" si="758"/>
        <v>0</v>
      </c>
      <c r="GU78" s="84"/>
      <c r="GV78" s="80">
        <f t="shared" si="759"/>
        <v>0</v>
      </c>
      <c r="GW78" s="76"/>
      <c r="GX78" s="84"/>
      <c r="GY78" s="80">
        <f t="shared" si="760"/>
        <v>0</v>
      </c>
      <c r="GZ78" s="84"/>
      <c r="HA78" s="77">
        <f t="shared" si="761"/>
        <v>0</v>
      </c>
      <c r="HB78" s="82"/>
      <c r="HC78" s="84"/>
      <c r="HD78" s="80">
        <f t="shared" si="762"/>
        <v>0</v>
      </c>
      <c r="HE78" s="84"/>
      <c r="HF78" s="80">
        <f t="shared" si="763"/>
        <v>0</v>
      </c>
      <c r="HG78" s="76"/>
      <c r="HH78" s="84"/>
      <c r="HI78" s="80">
        <f t="shared" si="764"/>
        <v>0</v>
      </c>
      <c r="HJ78" s="84"/>
      <c r="HK78" s="81">
        <f t="shared" si="765"/>
        <v>0</v>
      </c>
      <c r="HL78" s="75"/>
      <c r="HM78" s="84"/>
      <c r="HN78" s="80">
        <f t="shared" si="766"/>
        <v>0</v>
      </c>
      <c r="HO78" s="84"/>
      <c r="HP78" s="80">
        <f t="shared" si="767"/>
        <v>0</v>
      </c>
      <c r="HQ78" s="76"/>
      <c r="HR78" s="84"/>
      <c r="HS78" s="80">
        <f t="shared" si="768"/>
        <v>0</v>
      </c>
      <c r="HT78" s="84"/>
      <c r="HU78" s="80">
        <f t="shared" si="769"/>
        <v>0</v>
      </c>
      <c r="HV78" s="76"/>
      <c r="HW78" s="84"/>
      <c r="HX78" s="80">
        <f t="shared" si="770"/>
        <v>0</v>
      </c>
      <c r="HY78" s="84"/>
      <c r="HZ78" s="80">
        <f t="shared" si="771"/>
        <v>0</v>
      </c>
      <c r="IA78" s="76"/>
      <c r="IB78" s="84"/>
      <c r="IC78" s="80">
        <f t="shared" si="772"/>
        <v>0</v>
      </c>
      <c r="ID78" s="84"/>
      <c r="IE78" s="85">
        <f t="shared" si="773"/>
        <v>0</v>
      </c>
      <c r="IF78" s="1214" t="s">
        <v>277</v>
      </c>
      <c r="IG78" s="87"/>
    </row>
    <row r="79" spans="1:241" ht="38.25" hidden="1" x14ac:dyDescent="0.25">
      <c r="A79" s="63">
        <v>75</v>
      </c>
      <c r="B79" s="64" t="s">
        <v>278</v>
      </c>
      <c r="C79" s="65">
        <v>218862</v>
      </c>
      <c r="D79" s="66">
        <v>932894</v>
      </c>
      <c r="E79" s="67" t="s">
        <v>89</v>
      </c>
      <c r="F79" s="199" t="s">
        <v>194</v>
      </c>
      <c r="G79" s="89">
        <v>6</v>
      </c>
      <c r="H79" s="70">
        <v>0.6</v>
      </c>
      <c r="I79" s="71">
        <f>(38+30+50+44+40)/5</f>
        <v>40.4</v>
      </c>
      <c r="J79" s="72">
        <v>73</v>
      </c>
      <c r="K79" s="73">
        <f t="shared" si="644"/>
        <v>1460</v>
      </c>
      <c r="L79" s="74">
        <f t="shared" si="645"/>
        <v>1460</v>
      </c>
      <c r="M79" s="113">
        <f t="shared" si="646"/>
        <v>5</v>
      </c>
      <c r="N79" s="114">
        <f t="shared" si="647"/>
        <v>14</v>
      </c>
      <c r="O79" s="77">
        <f t="shared" si="648"/>
        <v>6.8493150684931503E-2</v>
      </c>
      <c r="P79" s="78">
        <f t="shared" si="649"/>
        <v>0.19178082191780821</v>
      </c>
      <c r="Q79" s="79"/>
      <c r="R79" s="75">
        <f t="shared" si="650"/>
        <v>1420</v>
      </c>
      <c r="S79" s="76">
        <f t="shared" si="651"/>
        <v>4</v>
      </c>
      <c r="T79" s="80">
        <f t="shared" si="652"/>
        <v>5.6338028169014086E-2</v>
      </c>
      <c r="U79" s="76">
        <f t="shared" si="653"/>
        <v>12</v>
      </c>
      <c r="V79" s="80">
        <f t="shared" si="654"/>
        <v>0.16901408450704225</v>
      </c>
      <c r="W79" s="76">
        <f t="shared" si="655"/>
        <v>40</v>
      </c>
      <c r="X79" s="76">
        <f t="shared" si="656"/>
        <v>1</v>
      </c>
      <c r="Y79" s="80">
        <f t="shared" si="657"/>
        <v>0.5</v>
      </c>
      <c r="Z79" s="76">
        <f t="shared" si="658"/>
        <v>2</v>
      </c>
      <c r="AA79" s="80">
        <f t="shared" si="659"/>
        <v>1</v>
      </c>
      <c r="AB79" s="76">
        <f t="shared" si="660"/>
        <v>0</v>
      </c>
      <c r="AC79" s="76">
        <f t="shared" si="661"/>
        <v>0</v>
      </c>
      <c r="AD79" s="80">
        <f t="shared" si="662"/>
        <v>0</v>
      </c>
      <c r="AE79" s="76">
        <f t="shared" si="663"/>
        <v>0</v>
      </c>
      <c r="AF79" s="80">
        <f t="shared" si="664"/>
        <v>0</v>
      </c>
      <c r="AG79" s="76">
        <f t="shared" si="665"/>
        <v>0</v>
      </c>
      <c r="AH79" s="76">
        <f t="shared" si="666"/>
        <v>0</v>
      </c>
      <c r="AI79" s="80">
        <f t="shared" si="667"/>
        <v>0</v>
      </c>
      <c r="AJ79" s="76">
        <f t="shared" si="668"/>
        <v>0</v>
      </c>
      <c r="AK79" s="81">
        <f t="shared" si="669"/>
        <v>0</v>
      </c>
      <c r="AL79" s="79"/>
      <c r="AM79" s="75">
        <f t="shared" si="670"/>
        <v>80</v>
      </c>
      <c r="AN79" s="76">
        <f t="shared" si="671"/>
        <v>0</v>
      </c>
      <c r="AO79" s="80">
        <f t="shared" si="672"/>
        <v>0</v>
      </c>
      <c r="AP79" s="76">
        <f t="shared" si="673"/>
        <v>1</v>
      </c>
      <c r="AQ79" s="77">
        <f t="shared" si="674"/>
        <v>0.25</v>
      </c>
      <c r="AR79" s="82">
        <f t="shared" si="675"/>
        <v>1380</v>
      </c>
      <c r="AS79" s="76">
        <f t="shared" si="676"/>
        <v>5</v>
      </c>
      <c r="AT79" s="80">
        <f t="shared" si="677"/>
        <v>7.2463768115942032E-2</v>
      </c>
      <c r="AU79" s="76">
        <f t="shared" si="678"/>
        <v>13</v>
      </c>
      <c r="AV79" s="77">
        <f t="shared" si="679"/>
        <v>0.18840579710144928</v>
      </c>
      <c r="AW79" s="82">
        <f t="shared" si="680"/>
        <v>0</v>
      </c>
      <c r="AX79" s="76">
        <f t="shared" si="681"/>
        <v>0</v>
      </c>
      <c r="AY79" s="80">
        <f t="shared" si="682"/>
        <v>0</v>
      </c>
      <c r="AZ79" s="76">
        <f t="shared" si="683"/>
        <v>0</v>
      </c>
      <c r="BA79" s="77">
        <f t="shared" si="684"/>
        <v>0</v>
      </c>
      <c r="BB79" s="82">
        <f t="shared" si="685"/>
        <v>0</v>
      </c>
      <c r="BC79" s="76">
        <f t="shared" si="686"/>
        <v>0</v>
      </c>
      <c r="BD79" s="80">
        <f t="shared" si="687"/>
        <v>0</v>
      </c>
      <c r="BE79" s="76">
        <f t="shared" si="688"/>
        <v>0</v>
      </c>
      <c r="BF79" s="77">
        <f t="shared" si="689"/>
        <v>0</v>
      </c>
      <c r="BG79" s="82">
        <f t="shared" si="690"/>
        <v>0</v>
      </c>
      <c r="BH79" s="76">
        <f t="shared" si="691"/>
        <v>0</v>
      </c>
      <c r="BI79" s="80">
        <f t="shared" si="692"/>
        <v>0</v>
      </c>
      <c r="BJ79" s="76">
        <f t="shared" si="693"/>
        <v>0</v>
      </c>
      <c r="BK79" s="77">
        <f t="shared" si="694"/>
        <v>0</v>
      </c>
      <c r="BL79" s="82">
        <f t="shared" si="695"/>
        <v>0</v>
      </c>
      <c r="BM79" s="76">
        <f t="shared" si="696"/>
        <v>0</v>
      </c>
      <c r="BN79" s="80">
        <f t="shared" si="697"/>
        <v>0</v>
      </c>
      <c r="BO79" s="76">
        <f t="shared" si="698"/>
        <v>0</v>
      </c>
      <c r="BP79" s="77">
        <f t="shared" si="699"/>
        <v>0</v>
      </c>
      <c r="BQ79" s="82">
        <f t="shared" si="700"/>
        <v>0</v>
      </c>
      <c r="BR79" s="76">
        <f t="shared" si="701"/>
        <v>0</v>
      </c>
      <c r="BS79" s="80">
        <f t="shared" si="702"/>
        <v>0</v>
      </c>
      <c r="BT79" s="76">
        <f t="shared" si="703"/>
        <v>0</v>
      </c>
      <c r="BU79" s="77">
        <f t="shared" si="704"/>
        <v>0</v>
      </c>
      <c r="BV79" s="82">
        <f t="shared" si="705"/>
        <v>0</v>
      </c>
      <c r="BW79" s="76">
        <f t="shared" si="706"/>
        <v>0</v>
      </c>
      <c r="BX79" s="80">
        <f t="shared" si="707"/>
        <v>0</v>
      </c>
      <c r="BY79" s="76">
        <f t="shared" si="708"/>
        <v>0</v>
      </c>
      <c r="BZ79" s="81">
        <f t="shared" si="709"/>
        <v>0</v>
      </c>
      <c r="CA79" s="79"/>
      <c r="CB79" s="75">
        <f>4*20</f>
        <v>80</v>
      </c>
      <c r="CC79" s="83">
        <v>0</v>
      </c>
      <c r="CD79" s="80">
        <f t="shared" si="710"/>
        <v>0</v>
      </c>
      <c r="CE79" s="83">
        <v>1</v>
      </c>
      <c r="CF79" s="80">
        <f t="shared" si="711"/>
        <v>0.25</v>
      </c>
      <c r="CG79" s="76"/>
      <c r="CH79" s="84"/>
      <c r="CI79" s="80">
        <f t="shared" si="712"/>
        <v>0</v>
      </c>
      <c r="CJ79" s="84"/>
      <c r="CK79" s="80">
        <f t="shared" si="713"/>
        <v>0</v>
      </c>
      <c r="CL79" s="76"/>
      <c r="CM79" s="84"/>
      <c r="CN79" s="80">
        <f t="shared" si="714"/>
        <v>0</v>
      </c>
      <c r="CO79" s="84"/>
      <c r="CP79" s="80">
        <f t="shared" si="715"/>
        <v>0</v>
      </c>
      <c r="CQ79" s="76"/>
      <c r="CR79" s="84"/>
      <c r="CS79" s="80">
        <f t="shared" si="716"/>
        <v>0</v>
      </c>
      <c r="CT79" s="84"/>
      <c r="CU79" s="81">
        <f t="shared" si="717"/>
        <v>0</v>
      </c>
      <c r="CV79" s="75">
        <f>67*20</f>
        <v>1340</v>
      </c>
      <c r="CW79" s="83">
        <v>4</v>
      </c>
      <c r="CX79" s="80">
        <f t="shared" si="718"/>
        <v>5.9701492537313432E-2</v>
      </c>
      <c r="CY79" s="83">
        <v>11</v>
      </c>
      <c r="CZ79" s="80">
        <f t="shared" si="719"/>
        <v>0.16417910447761194</v>
      </c>
      <c r="DA79" s="76">
        <f>2*20</f>
        <v>40</v>
      </c>
      <c r="DB79" s="83">
        <v>1</v>
      </c>
      <c r="DC79" s="80">
        <f t="shared" si="720"/>
        <v>0.5</v>
      </c>
      <c r="DD79" s="83">
        <v>2</v>
      </c>
      <c r="DE79" s="80">
        <f t="shared" si="721"/>
        <v>1</v>
      </c>
      <c r="DF79" s="76"/>
      <c r="DG79" s="84"/>
      <c r="DH79" s="80">
        <f t="shared" si="722"/>
        <v>0</v>
      </c>
      <c r="DI79" s="84"/>
      <c r="DJ79" s="80">
        <f t="shared" si="723"/>
        <v>0</v>
      </c>
      <c r="DK79" s="76"/>
      <c r="DL79" s="84"/>
      <c r="DM79" s="80">
        <f t="shared" si="724"/>
        <v>0</v>
      </c>
      <c r="DN79" s="84"/>
      <c r="DO79" s="81">
        <f t="shared" si="725"/>
        <v>0</v>
      </c>
      <c r="DP79" s="75"/>
      <c r="DQ79" s="84"/>
      <c r="DR79" s="80">
        <f t="shared" si="726"/>
        <v>0</v>
      </c>
      <c r="DS79" s="84"/>
      <c r="DT79" s="80">
        <f t="shared" si="727"/>
        <v>0</v>
      </c>
      <c r="DU79" s="76"/>
      <c r="DV79" s="84"/>
      <c r="DW79" s="80">
        <f t="shared" si="728"/>
        <v>0</v>
      </c>
      <c r="DX79" s="84"/>
      <c r="DY79" s="80">
        <f t="shared" si="729"/>
        <v>0</v>
      </c>
      <c r="DZ79" s="76"/>
      <c r="EA79" s="84"/>
      <c r="EB79" s="80">
        <f t="shared" si="730"/>
        <v>0</v>
      </c>
      <c r="EC79" s="84"/>
      <c r="ED79" s="80">
        <f t="shared" si="731"/>
        <v>0</v>
      </c>
      <c r="EE79" s="76"/>
      <c r="EF79" s="84"/>
      <c r="EG79" s="80">
        <f t="shared" si="732"/>
        <v>0</v>
      </c>
      <c r="EH79" s="84"/>
      <c r="EI79" s="81">
        <f t="shared" si="733"/>
        <v>0</v>
      </c>
      <c r="EJ79" s="75"/>
      <c r="EK79" s="84"/>
      <c r="EL79" s="80">
        <f t="shared" si="734"/>
        <v>0</v>
      </c>
      <c r="EM79" s="84"/>
      <c r="EN79" s="80">
        <f t="shared" si="735"/>
        <v>0</v>
      </c>
      <c r="EO79" s="76"/>
      <c r="EP79" s="84"/>
      <c r="EQ79" s="80">
        <f t="shared" si="736"/>
        <v>0</v>
      </c>
      <c r="ER79" s="84"/>
      <c r="ES79" s="80">
        <f t="shared" si="737"/>
        <v>0</v>
      </c>
      <c r="ET79" s="76"/>
      <c r="EU79" s="84"/>
      <c r="EV79" s="80">
        <f t="shared" si="738"/>
        <v>0</v>
      </c>
      <c r="EW79" s="84"/>
      <c r="EX79" s="80">
        <f t="shared" si="739"/>
        <v>0</v>
      </c>
      <c r="EY79" s="76"/>
      <c r="EZ79" s="84"/>
      <c r="FA79" s="80">
        <f t="shared" si="740"/>
        <v>0</v>
      </c>
      <c r="FB79" s="84"/>
      <c r="FC79" s="81">
        <f t="shared" si="741"/>
        <v>0</v>
      </c>
      <c r="FD79" s="75"/>
      <c r="FE79" s="84"/>
      <c r="FF79" s="80">
        <f t="shared" si="742"/>
        <v>0</v>
      </c>
      <c r="FG79" s="84"/>
      <c r="FH79" s="80">
        <f t="shared" si="743"/>
        <v>0</v>
      </c>
      <c r="FI79" s="76"/>
      <c r="FJ79" s="84"/>
      <c r="FK79" s="80">
        <f t="shared" si="744"/>
        <v>0</v>
      </c>
      <c r="FL79" s="84"/>
      <c r="FM79" s="80">
        <f t="shared" si="745"/>
        <v>0</v>
      </c>
      <c r="FN79" s="76"/>
      <c r="FO79" s="84"/>
      <c r="FP79" s="80">
        <f t="shared" si="746"/>
        <v>0</v>
      </c>
      <c r="FQ79" s="84"/>
      <c r="FR79" s="80">
        <f t="shared" si="747"/>
        <v>0</v>
      </c>
      <c r="FS79" s="76"/>
      <c r="FT79" s="84"/>
      <c r="FU79" s="80">
        <f t="shared" si="748"/>
        <v>0</v>
      </c>
      <c r="FV79" s="84"/>
      <c r="FW79" s="81">
        <f t="shared" si="749"/>
        <v>0</v>
      </c>
      <c r="FX79" s="75"/>
      <c r="FY79" s="84"/>
      <c r="FZ79" s="80">
        <f t="shared" si="750"/>
        <v>0</v>
      </c>
      <c r="GA79" s="84"/>
      <c r="GB79" s="80">
        <f t="shared" si="751"/>
        <v>0</v>
      </c>
      <c r="GC79" s="76"/>
      <c r="GD79" s="84"/>
      <c r="GE79" s="80">
        <f t="shared" si="752"/>
        <v>0</v>
      </c>
      <c r="GF79" s="84"/>
      <c r="GG79" s="80">
        <f t="shared" si="753"/>
        <v>0</v>
      </c>
      <c r="GH79" s="76"/>
      <c r="GI79" s="84"/>
      <c r="GJ79" s="80">
        <f t="shared" si="754"/>
        <v>0</v>
      </c>
      <c r="GK79" s="84"/>
      <c r="GL79" s="80">
        <f t="shared" si="755"/>
        <v>0</v>
      </c>
      <c r="GM79" s="76"/>
      <c r="GN79" s="84"/>
      <c r="GO79" s="80">
        <f t="shared" si="756"/>
        <v>0</v>
      </c>
      <c r="GP79" s="84"/>
      <c r="GQ79" s="81">
        <f t="shared" si="757"/>
        <v>0</v>
      </c>
      <c r="GR79" s="75"/>
      <c r="GS79" s="84"/>
      <c r="GT79" s="80">
        <f t="shared" si="758"/>
        <v>0</v>
      </c>
      <c r="GU79" s="84"/>
      <c r="GV79" s="80">
        <f t="shared" si="759"/>
        <v>0</v>
      </c>
      <c r="GW79" s="76"/>
      <c r="GX79" s="84"/>
      <c r="GY79" s="80">
        <f t="shared" si="760"/>
        <v>0</v>
      </c>
      <c r="GZ79" s="84"/>
      <c r="HA79" s="77">
        <f t="shared" si="761"/>
        <v>0</v>
      </c>
      <c r="HB79" s="82"/>
      <c r="HC79" s="84"/>
      <c r="HD79" s="80">
        <f t="shared" si="762"/>
        <v>0</v>
      </c>
      <c r="HE79" s="84"/>
      <c r="HF79" s="80">
        <f t="shared" si="763"/>
        <v>0</v>
      </c>
      <c r="HG79" s="76"/>
      <c r="HH79" s="84"/>
      <c r="HI79" s="80">
        <f t="shared" si="764"/>
        <v>0</v>
      </c>
      <c r="HJ79" s="84"/>
      <c r="HK79" s="81">
        <f t="shared" si="765"/>
        <v>0</v>
      </c>
      <c r="HL79" s="75"/>
      <c r="HM79" s="84"/>
      <c r="HN79" s="80">
        <f t="shared" si="766"/>
        <v>0</v>
      </c>
      <c r="HO79" s="84"/>
      <c r="HP79" s="80">
        <f t="shared" si="767"/>
        <v>0</v>
      </c>
      <c r="HQ79" s="76"/>
      <c r="HR79" s="84"/>
      <c r="HS79" s="80">
        <f t="shared" si="768"/>
        <v>0</v>
      </c>
      <c r="HT79" s="84"/>
      <c r="HU79" s="80">
        <f t="shared" si="769"/>
        <v>0</v>
      </c>
      <c r="HV79" s="76"/>
      <c r="HW79" s="84"/>
      <c r="HX79" s="80">
        <f t="shared" si="770"/>
        <v>0</v>
      </c>
      <c r="HY79" s="84"/>
      <c r="HZ79" s="80">
        <f t="shared" si="771"/>
        <v>0</v>
      </c>
      <c r="IA79" s="76"/>
      <c r="IB79" s="84"/>
      <c r="IC79" s="80">
        <f t="shared" si="772"/>
        <v>0</v>
      </c>
      <c r="ID79" s="84"/>
      <c r="IE79" s="85">
        <f t="shared" si="773"/>
        <v>0</v>
      </c>
      <c r="IF79" s="1214" t="s">
        <v>279</v>
      </c>
      <c r="IG79" s="87"/>
    </row>
    <row r="80" spans="1:241" ht="25.5" hidden="1" x14ac:dyDescent="0.25">
      <c r="A80" s="63">
        <v>76</v>
      </c>
      <c r="B80" s="64" t="s">
        <v>280</v>
      </c>
      <c r="C80" s="65">
        <v>219284</v>
      </c>
      <c r="D80" s="66">
        <v>932892</v>
      </c>
      <c r="E80" s="67" t="s">
        <v>89</v>
      </c>
      <c r="F80" s="214" t="s">
        <v>281</v>
      </c>
      <c r="G80" s="148">
        <v>8</v>
      </c>
      <c r="H80" s="70">
        <v>0.15</v>
      </c>
      <c r="I80" s="71">
        <f>(38+28+45+30+30)/5</f>
        <v>34.200000000000003</v>
      </c>
      <c r="J80" s="72">
        <v>93</v>
      </c>
      <c r="K80" s="73">
        <f t="shared" si="644"/>
        <v>1860</v>
      </c>
      <c r="L80" s="74">
        <f t="shared" si="645"/>
        <v>1860</v>
      </c>
      <c r="M80" s="113">
        <f t="shared" si="646"/>
        <v>3</v>
      </c>
      <c r="N80" s="114">
        <f t="shared" si="647"/>
        <v>34</v>
      </c>
      <c r="O80" s="77">
        <f t="shared" si="648"/>
        <v>3.2258064516129031E-2</v>
      </c>
      <c r="P80" s="78">
        <f t="shared" si="649"/>
        <v>0.36559139784946237</v>
      </c>
      <c r="Q80" s="79"/>
      <c r="R80" s="75">
        <f t="shared" si="650"/>
        <v>1660</v>
      </c>
      <c r="S80" s="76">
        <f t="shared" si="651"/>
        <v>0</v>
      </c>
      <c r="T80" s="80">
        <f t="shared" si="652"/>
        <v>0</v>
      </c>
      <c r="U80" s="76">
        <f t="shared" si="653"/>
        <v>24</v>
      </c>
      <c r="V80" s="80">
        <f t="shared" si="654"/>
        <v>0.28915662650602408</v>
      </c>
      <c r="W80" s="76">
        <f t="shared" si="655"/>
        <v>200</v>
      </c>
      <c r="X80" s="76">
        <f t="shared" si="656"/>
        <v>3</v>
      </c>
      <c r="Y80" s="80">
        <f t="shared" si="657"/>
        <v>0.3</v>
      </c>
      <c r="Z80" s="76">
        <f t="shared" si="658"/>
        <v>10</v>
      </c>
      <c r="AA80" s="80">
        <f t="shared" si="659"/>
        <v>1</v>
      </c>
      <c r="AB80" s="76">
        <f t="shared" si="660"/>
        <v>0</v>
      </c>
      <c r="AC80" s="76">
        <f t="shared" si="661"/>
        <v>0</v>
      </c>
      <c r="AD80" s="80">
        <f t="shared" si="662"/>
        <v>0</v>
      </c>
      <c r="AE80" s="76">
        <f t="shared" si="663"/>
        <v>0</v>
      </c>
      <c r="AF80" s="80">
        <f t="shared" si="664"/>
        <v>0</v>
      </c>
      <c r="AG80" s="76">
        <f t="shared" si="665"/>
        <v>0</v>
      </c>
      <c r="AH80" s="76">
        <f t="shared" si="666"/>
        <v>0</v>
      </c>
      <c r="AI80" s="80">
        <f t="shared" si="667"/>
        <v>0</v>
      </c>
      <c r="AJ80" s="76">
        <f t="shared" si="668"/>
        <v>0</v>
      </c>
      <c r="AK80" s="81">
        <f t="shared" si="669"/>
        <v>0</v>
      </c>
      <c r="AL80" s="79"/>
      <c r="AM80" s="75">
        <f t="shared" si="670"/>
        <v>1500</v>
      </c>
      <c r="AN80" s="76">
        <f t="shared" si="671"/>
        <v>3</v>
      </c>
      <c r="AO80" s="80">
        <f t="shared" si="672"/>
        <v>0.04</v>
      </c>
      <c r="AP80" s="76">
        <f t="shared" si="673"/>
        <v>29</v>
      </c>
      <c r="AQ80" s="77">
        <f t="shared" si="674"/>
        <v>0.38666666666666666</v>
      </c>
      <c r="AR80" s="82">
        <f t="shared" si="675"/>
        <v>360</v>
      </c>
      <c r="AS80" s="76">
        <f t="shared" si="676"/>
        <v>0</v>
      </c>
      <c r="AT80" s="80">
        <f t="shared" si="677"/>
        <v>0</v>
      </c>
      <c r="AU80" s="76">
        <f t="shared" si="678"/>
        <v>5</v>
      </c>
      <c r="AV80" s="77">
        <f t="shared" si="679"/>
        <v>0.27777777777777779</v>
      </c>
      <c r="AW80" s="82">
        <f t="shared" si="680"/>
        <v>0</v>
      </c>
      <c r="AX80" s="76">
        <f t="shared" si="681"/>
        <v>0</v>
      </c>
      <c r="AY80" s="80">
        <f t="shared" si="682"/>
        <v>0</v>
      </c>
      <c r="AZ80" s="76">
        <f t="shared" si="683"/>
        <v>0</v>
      </c>
      <c r="BA80" s="77">
        <f t="shared" si="684"/>
        <v>0</v>
      </c>
      <c r="BB80" s="82">
        <f t="shared" si="685"/>
        <v>0</v>
      </c>
      <c r="BC80" s="76">
        <f t="shared" si="686"/>
        <v>0</v>
      </c>
      <c r="BD80" s="80">
        <f t="shared" si="687"/>
        <v>0</v>
      </c>
      <c r="BE80" s="76">
        <f t="shared" si="688"/>
        <v>0</v>
      </c>
      <c r="BF80" s="77">
        <f t="shared" si="689"/>
        <v>0</v>
      </c>
      <c r="BG80" s="82">
        <f t="shared" si="690"/>
        <v>0</v>
      </c>
      <c r="BH80" s="76">
        <f t="shared" si="691"/>
        <v>0</v>
      </c>
      <c r="BI80" s="80">
        <f t="shared" si="692"/>
        <v>0</v>
      </c>
      <c r="BJ80" s="76">
        <f t="shared" si="693"/>
        <v>0</v>
      </c>
      <c r="BK80" s="77">
        <f t="shared" si="694"/>
        <v>0</v>
      </c>
      <c r="BL80" s="82">
        <f t="shared" si="695"/>
        <v>0</v>
      </c>
      <c r="BM80" s="76">
        <f t="shared" si="696"/>
        <v>0</v>
      </c>
      <c r="BN80" s="80">
        <f t="shared" si="697"/>
        <v>0</v>
      </c>
      <c r="BO80" s="76">
        <f t="shared" si="698"/>
        <v>0</v>
      </c>
      <c r="BP80" s="77">
        <f t="shared" si="699"/>
        <v>0</v>
      </c>
      <c r="BQ80" s="82">
        <f t="shared" si="700"/>
        <v>0</v>
      </c>
      <c r="BR80" s="76">
        <f t="shared" si="701"/>
        <v>0</v>
      </c>
      <c r="BS80" s="80">
        <f t="shared" si="702"/>
        <v>0</v>
      </c>
      <c r="BT80" s="76">
        <f t="shared" si="703"/>
        <v>0</v>
      </c>
      <c r="BU80" s="77">
        <f t="shared" si="704"/>
        <v>0</v>
      </c>
      <c r="BV80" s="82">
        <f t="shared" si="705"/>
        <v>0</v>
      </c>
      <c r="BW80" s="76">
        <f t="shared" si="706"/>
        <v>0</v>
      </c>
      <c r="BX80" s="80">
        <f t="shared" si="707"/>
        <v>0</v>
      </c>
      <c r="BY80" s="76">
        <f t="shared" si="708"/>
        <v>0</v>
      </c>
      <c r="BZ80" s="81">
        <f t="shared" si="709"/>
        <v>0</v>
      </c>
      <c r="CA80" s="79"/>
      <c r="CB80" s="75">
        <f>67*20</f>
        <v>1340</v>
      </c>
      <c r="CC80" s="83">
        <v>0</v>
      </c>
      <c r="CD80" s="80">
        <f t="shared" si="710"/>
        <v>0</v>
      </c>
      <c r="CE80" s="83">
        <v>21</v>
      </c>
      <c r="CF80" s="80">
        <f t="shared" si="711"/>
        <v>0.31343283582089554</v>
      </c>
      <c r="CG80" s="76">
        <f>8*20</f>
        <v>160</v>
      </c>
      <c r="CH80" s="83">
        <v>3</v>
      </c>
      <c r="CI80" s="80">
        <f t="shared" si="712"/>
        <v>0.375</v>
      </c>
      <c r="CJ80" s="83">
        <v>8</v>
      </c>
      <c r="CK80" s="80">
        <f t="shared" si="713"/>
        <v>1</v>
      </c>
      <c r="CL80" s="76"/>
      <c r="CM80" s="84"/>
      <c r="CN80" s="80">
        <f t="shared" si="714"/>
        <v>0</v>
      </c>
      <c r="CO80" s="84"/>
      <c r="CP80" s="80">
        <f t="shared" si="715"/>
        <v>0</v>
      </c>
      <c r="CQ80" s="76"/>
      <c r="CR80" s="84"/>
      <c r="CS80" s="80">
        <f t="shared" si="716"/>
        <v>0</v>
      </c>
      <c r="CT80" s="84"/>
      <c r="CU80" s="81">
        <f t="shared" si="717"/>
        <v>0</v>
      </c>
      <c r="CV80" s="75">
        <f>16*20</f>
        <v>320</v>
      </c>
      <c r="CW80" s="83">
        <v>0</v>
      </c>
      <c r="CX80" s="80">
        <f t="shared" si="718"/>
        <v>0</v>
      </c>
      <c r="CY80" s="83">
        <v>3</v>
      </c>
      <c r="CZ80" s="80">
        <f t="shared" si="719"/>
        <v>0.1875</v>
      </c>
      <c r="DA80" s="76">
        <f>2*20</f>
        <v>40</v>
      </c>
      <c r="DB80" s="83">
        <v>0</v>
      </c>
      <c r="DC80" s="80">
        <f t="shared" si="720"/>
        <v>0</v>
      </c>
      <c r="DD80" s="83">
        <v>2</v>
      </c>
      <c r="DE80" s="80">
        <f t="shared" si="721"/>
        <v>1</v>
      </c>
      <c r="DF80" s="76"/>
      <c r="DG80" s="84"/>
      <c r="DH80" s="80">
        <f t="shared" si="722"/>
        <v>0</v>
      </c>
      <c r="DI80" s="84"/>
      <c r="DJ80" s="80">
        <f t="shared" si="723"/>
        <v>0</v>
      </c>
      <c r="DK80" s="76"/>
      <c r="DL80" s="84"/>
      <c r="DM80" s="80">
        <f t="shared" si="724"/>
        <v>0</v>
      </c>
      <c r="DN80" s="84"/>
      <c r="DO80" s="81">
        <f t="shared" si="725"/>
        <v>0</v>
      </c>
      <c r="DP80" s="75"/>
      <c r="DQ80" s="84"/>
      <c r="DR80" s="80">
        <f t="shared" si="726"/>
        <v>0</v>
      </c>
      <c r="DS80" s="84"/>
      <c r="DT80" s="80">
        <f t="shared" si="727"/>
        <v>0</v>
      </c>
      <c r="DU80" s="76"/>
      <c r="DV80" s="84"/>
      <c r="DW80" s="80">
        <f t="shared" si="728"/>
        <v>0</v>
      </c>
      <c r="DX80" s="84"/>
      <c r="DY80" s="80">
        <f t="shared" si="729"/>
        <v>0</v>
      </c>
      <c r="DZ80" s="76"/>
      <c r="EA80" s="84"/>
      <c r="EB80" s="80">
        <f t="shared" si="730"/>
        <v>0</v>
      </c>
      <c r="EC80" s="84"/>
      <c r="ED80" s="80">
        <f t="shared" si="731"/>
        <v>0</v>
      </c>
      <c r="EE80" s="76"/>
      <c r="EF80" s="84"/>
      <c r="EG80" s="80">
        <f t="shared" si="732"/>
        <v>0</v>
      </c>
      <c r="EH80" s="84"/>
      <c r="EI80" s="81">
        <f t="shared" si="733"/>
        <v>0</v>
      </c>
      <c r="EJ80" s="75"/>
      <c r="EK80" s="84"/>
      <c r="EL80" s="80">
        <f t="shared" si="734"/>
        <v>0</v>
      </c>
      <c r="EM80" s="84"/>
      <c r="EN80" s="80">
        <f t="shared" si="735"/>
        <v>0</v>
      </c>
      <c r="EO80" s="76"/>
      <c r="EP80" s="84"/>
      <c r="EQ80" s="80">
        <f t="shared" si="736"/>
        <v>0</v>
      </c>
      <c r="ER80" s="84"/>
      <c r="ES80" s="80">
        <f t="shared" si="737"/>
        <v>0</v>
      </c>
      <c r="ET80" s="76"/>
      <c r="EU80" s="84"/>
      <c r="EV80" s="80">
        <f t="shared" si="738"/>
        <v>0</v>
      </c>
      <c r="EW80" s="84"/>
      <c r="EX80" s="80">
        <f t="shared" si="739"/>
        <v>0</v>
      </c>
      <c r="EY80" s="76"/>
      <c r="EZ80" s="84"/>
      <c r="FA80" s="80">
        <f t="shared" si="740"/>
        <v>0</v>
      </c>
      <c r="FB80" s="84"/>
      <c r="FC80" s="81">
        <f t="shared" si="741"/>
        <v>0</v>
      </c>
      <c r="FD80" s="75"/>
      <c r="FE80" s="84"/>
      <c r="FF80" s="80">
        <f t="shared" si="742"/>
        <v>0</v>
      </c>
      <c r="FG80" s="84"/>
      <c r="FH80" s="80">
        <f t="shared" si="743"/>
        <v>0</v>
      </c>
      <c r="FI80" s="76"/>
      <c r="FJ80" s="84"/>
      <c r="FK80" s="80">
        <f t="shared" si="744"/>
        <v>0</v>
      </c>
      <c r="FL80" s="84"/>
      <c r="FM80" s="80">
        <f t="shared" si="745"/>
        <v>0</v>
      </c>
      <c r="FN80" s="76"/>
      <c r="FO80" s="84"/>
      <c r="FP80" s="80">
        <f t="shared" si="746"/>
        <v>0</v>
      </c>
      <c r="FQ80" s="84"/>
      <c r="FR80" s="80">
        <f t="shared" si="747"/>
        <v>0</v>
      </c>
      <c r="FS80" s="76"/>
      <c r="FT80" s="84"/>
      <c r="FU80" s="80">
        <f t="shared" si="748"/>
        <v>0</v>
      </c>
      <c r="FV80" s="84"/>
      <c r="FW80" s="81">
        <f t="shared" si="749"/>
        <v>0</v>
      </c>
      <c r="FX80" s="75"/>
      <c r="FY80" s="84"/>
      <c r="FZ80" s="80">
        <f t="shared" si="750"/>
        <v>0</v>
      </c>
      <c r="GA80" s="84"/>
      <c r="GB80" s="80">
        <f t="shared" si="751"/>
        <v>0</v>
      </c>
      <c r="GC80" s="76"/>
      <c r="GD80" s="84"/>
      <c r="GE80" s="80">
        <f t="shared" si="752"/>
        <v>0</v>
      </c>
      <c r="GF80" s="84"/>
      <c r="GG80" s="80">
        <f t="shared" si="753"/>
        <v>0</v>
      </c>
      <c r="GH80" s="76"/>
      <c r="GI80" s="84"/>
      <c r="GJ80" s="80">
        <f t="shared" si="754"/>
        <v>0</v>
      </c>
      <c r="GK80" s="84"/>
      <c r="GL80" s="80">
        <f t="shared" si="755"/>
        <v>0</v>
      </c>
      <c r="GM80" s="76"/>
      <c r="GN80" s="84"/>
      <c r="GO80" s="80">
        <f t="shared" si="756"/>
        <v>0</v>
      </c>
      <c r="GP80" s="84"/>
      <c r="GQ80" s="81">
        <f t="shared" si="757"/>
        <v>0</v>
      </c>
      <c r="GR80" s="75"/>
      <c r="GS80" s="84"/>
      <c r="GT80" s="80">
        <f t="shared" si="758"/>
        <v>0</v>
      </c>
      <c r="GU80" s="84"/>
      <c r="GV80" s="80">
        <f t="shared" si="759"/>
        <v>0</v>
      </c>
      <c r="GW80" s="76"/>
      <c r="GX80" s="84"/>
      <c r="GY80" s="80">
        <f t="shared" si="760"/>
        <v>0</v>
      </c>
      <c r="GZ80" s="84"/>
      <c r="HA80" s="77">
        <f t="shared" si="761"/>
        <v>0</v>
      </c>
      <c r="HB80" s="82"/>
      <c r="HC80" s="84"/>
      <c r="HD80" s="80">
        <f t="shared" si="762"/>
        <v>0</v>
      </c>
      <c r="HE80" s="84"/>
      <c r="HF80" s="80">
        <f t="shared" si="763"/>
        <v>0</v>
      </c>
      <c r="HG80" s="76"/>
      <c r="HH80" s="84"/>
      <c r="HI80" s="80">
        <f t="shared" si="764"/>
        <v>0</v>
      </c>
      <c r="HJ80" s="84"/>
      <c r="HK80" s="81">
        <f t="shared" si="765"/>
        <v>0</v>
      </c>
      <c r="HL80" s="75"/>
      <c r="HM80" s="84"/>
      <c r="HN80" s="80">
        <f t="shared" si="766"/>
        <v>0</v>
      </c>
      <c r="HO80" s="84"/>
      <c r="HP80" s="80">
        <f t="shared" si="767"/>
        <v>0</v>
      </c>
      <c r="HQ80" s="76"/>
      <c r="HR80" s="84"/>
      <c r="HS80" s="80">
        <f t="shared" si="768"/>
        <v>0</v>
      </c>
      <c r="HT80" s="84"/>
      <c r="HU80" s="80">
        <f t="shared" si="769"/>
        <v>0</v>
      </c>
      <c r="HV80" s="76"/>
      <c r="HW80" s="84"/>
      <c r="HX80" s="80">
        <f t="shared" si="770"/>
        <v>0</v>
      </c>
      <c r="HY80" s="84"/>
      <c r="HZ80" s="80">
        <f t="shared" si="771"/>
        <v>0</v>
      </c>
      <c r="IA80" s="76"/>
      <c r="IB80" s="84"/>
      <c r="IC80" s="80">
        <f t="shared" si="772"/>
        <v>0</v>
      </c>
      <c r="ID80" s="84"/>
      <c r="IE80" s="85">
        <f t="shared" si="773"/>
        <v>0</v>
      </c>
      <c r="IF80" s="1214" t="s">
        <v>282</v>
      </c>
      <c r="IG80" s="87"/>
    </row>
    <row r="81" spans="1:241" ht="25.5" hidden="1" x14ac:dyDescent="0.25">
      <c r="A81" s="63">
        <v>77</v>
      </c>
      <c r="B81" s="64" t="s">
        <v>283</v>
      </c>
      <c r="C81" s="65">
        <v>219492</v>
      </c>
      <c r="D81" s="66">
        <v>932895</v>
      </c>
      <c r="E81" s="67" t="s">
        <v>89</v>
      </c>
      <c r="F81" s="68" t="s">
        <v>185</v>
      </c>
      <c r="G81" s="90">
        <v>1</v>
      </c>
      <c r="H81" s="70">
        <v>0.02</v>
      </c>
      <c r="I81" s="71">
        <f>(38+44+36+35+48)/5</f>
        <v>40.200000000000003</v>
      </c>
      <c r="J81" s="72">
        <v>96</v>
      </c>
      <c r="K81" s="73">
        <f t="shared" si="644"/>
        <v>1920</v>
      </c>
      <c r="L81" s="74">
        <f t="shared" si="645"/>
        <v>1920</v>
      </c>
      <c r="M81" s="113">
        <f t="shared" si="646"/>
        <v>2</v>
      </c>
      <c r="N81" s="114">
        <f t="shared" si="647"/>
        <v>35</v>
      </c>
      <c r="O81" s="77">
        <f t="shared" si="648"/>
        <v>2.0833333333333332E-2</v>
      </c>
      <c r="P81" s="78">
        <f t="shared" si="649"/>
        <v>0.36458333333333331</v>
      </c>
      <c r="Q81" s="79"/>
      <c r="R81" s="75">
        <f t="shared" si="650"/>
        <v>1700</v>
      </c>
      <c r="S81" s="76">
        <f t="shared" si="651"/>
        <v>0</v>
      </c>
      <c r="T81" s="80">
        <f t="shared" si="652"/>
        <v>0</v>
      </c>
      <c r="U81" s="76">
        <f t="shared" si="653"/>
        <v>26</v>
      </c>
      <c r="V81" s="80">
        <f t="shared" si="654"/>
        <v>0.30588235294117649</v>
      </c>
      <c r="W81" s="76">
        <f t="shared" si="655"/>
        <v>220</v>
      </c>
      <c r="X81" s="76">
        <f t="shared" si="656"/>
        <v>2</v>
      </c>
      <c r="Y81" s="80">
        <f t="shared" si="657"/>
        <v>0.18181818181818182</v>
      </c>
      <c r="Z81" s="76">
        <f t="shared" si="658"/>
        <v>9</v>
      </c>
      <c r="AA81" s="80">
        <f t="shared" si="659"/>
        <v>0.81818181818181823</v>
      </c>
      <c r="AB81" s="76">
        <f t="shared" si="660"/>
        <v>0</v>
      </c>
      <c r="AC81" s="76">
        <f t="shared" si="661"/>
        <v>0</v>
      </c>
      <c r="AD81" s="80">
        <f t="shared" si="662"/>
        <v>0</v>
      </c>
      <c r="AE81" s="76">
        <f t="shared" si="663"/>
        <v>0</v>
      </c>
      <c r="AF81" s="80">
        <f t="shared" si="664"/>
        <v>0</v>
      </c>
      <c r="AG81" s="76">
        <f t="shared" si="665"/>
        <v>0</v>
      </c>
      <c r="AH81" s="76">
        <f t="shared" si="666"/>
        <v>0</v>
      </c>
      <c r="AI81" s="80">
        <f t="shared" si="667"/>
        <v>0</v>
      </c>
      <c r="AJ81" s="76">
        <f t="shared" si="668"/>
        <v>0</v>
      </c>
      <c r="AK81" s="81">
        <f t="shared" si="669"/>
        <v>0</v>
      </c>
      <c r="AL81" s="79"/>
      <c r="AM81" s="75">
        <f t="shared" si="670"/>
        <v>1640</v>
      </c>
      <c r="AN81" s="76">
        <f t="shared" si="671"/>
        <v>2</v>
      </c>
      <c r="AO81" s="80">
        <f t="shared" si="672"/>
        <v>2.4390243902439025E-2</v>
      </c>
      <c r="AP81" s="76">
        <f t="shared" si="673"/>
        <v>28</v>
      </c>
      <c r="AQ81" s="77">
        <f t="shared" si="674"/>
        <v>0.34146341463414637</v>
      </c>
      <c r="AR81" s="82">
        <f t="shared" si="675"/>
        <v>20</v>
      </c>
      <c r="AS81" s="76">
        <f t="shared" si="676"/>
        <v>0</v>
      </c>
      <c r="AT81" s="80">
        <f t="shared" si="677"/>
        <v>0</v>
      </c>
      <c r="AU81" s="76">
        <f t="shared" si="678"/>
        <v>0</v>
      </c>
      <c r="AV81" s="77">
        <f t="shared" si="679"/>
        <v>0</v>
      </c>
      <c r="AW81" s="82">
        <f t="shared" si="680"/>
        <v>0</v>
      </c>
      <c r="AX81" s="76">
        <f t="shared" si="681"/>
        <v>0</v>
      </c>
      <c r="AY81" s="80">
        <f t="shared" si="682"/>
        <v>0</v>
      </c>
      <c r="AZ81" s="76">
        <f t="shared" si="683"/>
        <v>0</v>
      </c>
      <c r="BA81" s="77">
        <f t="shared" si="684"/>
        <v>0</v>
      </c>
      <c r="BB81" s="82">
        <f t="shared" si="685"/>
        <v>0</v>
      </c>
      <c r="BC81" s="76">
        <f t="shared" si="686"/>
        <v>0</v>
      </c>
      <c r="BD81" s="80">
        <f t="shared" si="687"/>
        <v>0</v>
      </c>
      <c r="BE81" s="76">
        <f t="shared" si="688"/>
        <v>0</v>
      </c>
      <c r="BF81" s="77">
        <f t="shared" si="689"/>
        <v>0</v>
      </c>
      <c r="BG81" s="82">
        <f t="shared" si="690"/>
        <v>260</v>
      </c>
      <c r="BH81" s="76">
        <f t="shared" si="691"/>
        <v>0</v>
      </c>
      <c r="BI81" s="80">
        <f t="shared" si="692"/>
        <v>0</v>
      </c>
      <c r="BJ81" s="76">
        <f t="shared" si="693"/>
        <v>7</v>
      </c>
      <c r="BK81" s="77">
        <f t="shared" si="694"/>
        <v>0.53846153846153844</v>
      </c>
      <c r="BL81" s="82">
        <f t="shared" si="695"/>
        <v>0</v>
      </c>
      <c r="BM81" s="76">
        <f t="shared" si="696"/>
        <v>0</v>
      </c>
      <c r="BN81" s="80">
        <f t="shared" si="697"/>
        <v>0</v>
      </c>
      <c r="BO81" s="76">
        <f t="shared" si="698"/>
        <v>0</v>
      </c>
      <c r="BP81" s="77">
        <f t="shared" si="699"/>
        <v>0</v>
      </c>
      <c r="BQ81" s="82">
        <f t="shared" si="700"/>
        <v>0</v>
      </c>
      <c r="BR81" s="76">
        <f t="shared" si="701"/>
        <v>0</v>
      </c>
      <c r="BS81" s="80">
        <f t="shared" si="702"/>
        <v>0</v>
      </c>
      <c r="BT81" s="76">
        <f t="shared" si="703"/>
        <v>0</v>
      </c>
      <c r="BU81" s="77">
        <f t="shared" si="704"/>
        <v>0</v>
      </c>
      <c r="BV81" s="82">
        <f t="shared" si="705"/>
        <v>0</v>
      </c>
      <c r="BW81" s="76">
        <f t="shared" si="706"/>
        <v>0</v>
      </c>
      <c r="BX81" s="80">
        <f t="shared" si="707"/>
        <v>0</v>
      </c>
      <c r="BY81" s="76">
        <f t="shared" si="708"/>
        <v>0</v>
      </c>
      <c r="BZ81" s="81">
        <f t="shared" si="709"/>
        <v>0</v>
      </c>
      <c r="CA81" s="79"/>
      <c r="CB81" s="75">
        <f>71*20</f>
        <v>1420</v>
      </c>
      <c r="CC81" s="83">
        <v>0</v>
      </c>
      <c r="CD81" s="80">
        <f t="shared" si="710"/>
        <v>0</v>
      </c>
      <c r="CE81" s="83">
        <v>19</v>
      </c>
      <c r="CF81" s="80">
        <f t="shared" si="711"/>
        <v>0.26760563380281688</v>
      </c>
      <c r="CG81" s="76">
        <f>11*20</f>
        <v>220</v>
      </c>
      <c r="CH81" s="83">
        <v>2</v>
      </c>
      <c r="CI81" s="80">
        <f t="shared" si="712"/>
        <v>0.18181818181818182</v>
      </c>
      <c r="CJ81" s="83">
        <v>9</v>
      </c>
      <c r="CK81" s="80">
        <f t="shared" si="713"/>
        <v>0.81818181818181823</v>
      </c>
      <c r="CL81" s="76"/>
      <c r="CM81" s="84"/>
      <c r="CN81" s="80">
        <f t="shared" si="714"/>
        <v>0</v>
      </c>
      <c r="CO81" s="84"/>
      <c r="CP81" s="80">
        <f t="shared" si="715"/>
        <v>0</v>
      </c>
      <c r="CQ81" s="76"/>
      <c r="CR81" s="84"/>
      <c r="CS81" s="80">
        <f t="shared" si="716"/>
        <v>0</v>
      </c>
      <c r="CT81" s="84"/>
      <c r="CU81" s="81">
        <f t="shared" si="717"/>
        <v>0</v>
      </c>
      <c r="CV81" s="75">
        <f>1*20</f>
        <v>20</v>
      </c>
      <c r="CW81" s="83">
        <v>0</v>
      </c>
      <c r="CX81" s="80">
        <f t="shared" si="718"/>
        <v>0</v>
      </c>
      <c r="CY81" s="83">
        <v>0</v>
      </c>
      <c r="CZ81" s="80">
        <f t="shared" si="719"/>
        <v>0</v>
      </c>
      <c r="DA81" s="76"/>
      <c r="DB81" s="84"/>
      <c r="DC81" s="80">
        <f t="shared" si="720"/>
        <v>0</v>
      </c>
      <c r="DD81" s="84"/>
      <c r="DE81" s="80">
        <f t="shared" si="721"/>
        <v>0</v>
      </c>
      <c r="DF81" s="76"/>
      <c r="DG81" s="84"/>
      <c r="DH81" s="80">
        <f t="shared" si="722"/>
        <v>0</v>
      </c>
      <c r="DI81" s="84"/>
      <c r="DJ81" s="80">
        <f t="shared" si="723"/>
        <v>0</v>
      </c>
      <c r="DK81" s="76"/>
      <c r="DL81" s="84"/>
      <c r="DM81" s="80">
        <f t="shared" si="724"/>
        <v>0</v>
      </c>
      <c r="DN81" s="84"/>
      <c r="DO81" s="81">
        <f t="shared" si="725"/>
        <v>0</v>
      </c>
      <c r="DP81" s="75"/>
      <c r="DQ81" s="84"/>
      <c r="DR81" s="80">
        <f t="shared" si="726"/>
        <v>0</v>
      </c>
      <c r="DS81" s="84"/>
      <c r="DT81" s="80">
        <f t="shared" si="727"/>
        <v>0</v>
      </c>
      <c r="DU81" s="76"/>
      <c r="DV81" s="84"/>
      <c r="DW81" s="80">
        <f t="shared" si="728"/>
        <v>0</v>
      </c>
      <c r="DX81" s="84"/>
      <c r="DY81" s="80">
        <f t="shared" si="729"/>
        <v>0</v>
      </c>
      <c r="DZ81" s="76"/>
      <c r="EA81" s="84"/>
      <c r="EB81" s="80">
        <f t="shared" si="730"/>
        <v>0</v>
      </c>
      <c r="EC81" s="84"/>
      <c r="ED81" s="80">
        <f t="shared" si="731"/>
        <v>0</v>
      </c>
      <c r="EE81" s="76"/>
      <c r="EF81" s="84"/>
      <c r="EG81" s="80">
        <f t="shared" si="732"/>
        <v>0</v>
      </c>
      <c r="EH81" s="84"/>
      <c r="EI81" s="81">
        <f t="shared" si="733"/>
        <v>0</v>
      </c>
      <c r="EJ81" s="75"/>
      <c r="EK81" s="84"/>
      <c r="EL81" s="80">
        <f t="shared" si="734"/>
        <v>0</v>
      </c>
      <c r="EM81" s="84"/>
      <c r="EN81" s="80">
        <f t="shared" si="735"/>
        <v>0</v>
      </c>
      <c r="EO81" s="76"/>
      <c r="EP81" s="84"/>
      <c r="EQ81" s="80">
        <f t="shared" si="736"/>
        <v>0</v>
      </c>
      <c r="ER81" s="84"/>
      <c r="ES81" s="80">
        <f t="shared" si="737"/>
        <v>0</v>
      </c>
      <c r="ET81" s="76"/>
      <c r="EU81" s="84"/>
      <c r="EV81" s="80">
        <f t="shared" si="738"/>
        <v>0</v>
      </c>
      <c r="EW81" s="84"/>
      <c r="EX81" s="80">
        <f t="shared" si="739"/>
        <v>0</v>
      </c>
      <c r="EY81" s="76"/>
      <c r="EZ81" s="84"/>
      <c r="FA81" s="80">
        <f t="shared" si="740"/>
        <v>0</v>
      </c>
      <c r="FB81" s="84"/>
      <c r="FC81" s="81">
        <f t="shared" si="741"/>
        <v>0</v>
      </c>
      <c r="FD81" s="75">
        <f t="shared" si="642"/>
        <v>260</v>
      </c>
      <c r="FE81" s="83">
        <v>0</v>
      </c>
      <c r="FF81" s="80">
        <f t="shared" si="742"/>
        <v>0</v>
      </c>
      <c r="FG81" s="83">
        <v>7</v>
      </c>
      <c r="FH81" s="80">
        <f t="shared" si="743"/>
        <v>0.53846153846153844</v>
      </c>
      <c r="FI81" s="76"/>
      <c r="FJ81" s="84"/>
      <c r="FK81" s="80">
        <f t="shared" si="744"/>
        <v>0</v>
      </c>
      <c r="FL81" s="84"/>
      <c r="FM81" s="80">
        <f t="shared" si="745"/>
        <v>0</v>
      </c>
      <c r="FN81" s="76"/>
      <c r="FO81" s="84"/>
      <c r="FP81" s="80">
        <f t="shared" si="746"/>
        <v>0</v>
      </c>
      <c r="FQ81" s="84"/>
      <c r="FR81" s="80">
        <f t="shared" si="747"/>
        <v>0</v>
      </c>
      <c r="FS81" s="76"/>
      <c r="FT81" s="84"/>
      <c r="FU81" s="80">
        <f t="shared" si="748"/>
        <v>0</v>
      </c>
      <c r="FV81" s="84"/>
      <c r="FW81" s="81">
        <f t="shared" si="749"/>
        <v>0</v>
      </c>
      <c r="FX81" s="75"/>
      <c r="FY81" s="84"/>
      <c r="FZ81" s="80">
        <f t="shared" si="750"/>
        <v>0</v>
      </c>
      <c r="GA81" s="84"/>
      <c r="GB81" s="80">
        <f t="shared" si="751"/>
        <v>0</v>
      </c>
      <c r="GC81" s="76"/>
      <c r="GD81" s="84"/>
      <c r="GE81" s="80">
        <f t="shared" si="752"/>
        <v>0</v>
      </c>
      <c r="GF81" s="84"/>
      <c r="GG81" s="80">
        <f t="shared" si="753"/>
        <v>0</v>
      </c>
      <c r="GH81" s="76"/>
      <c r="GI81" s="84"/>
      <c r="GJ81" s="80">
        <f t="shared" si="754"/>
        <v>0</v>
      </c>
      <c r="GK81" s="84"/>
      <c r="GL81" s="80">
        <f t="shared" si="755"/>
        <v>0</v>
      </c>
      <c r="GM81" s="76"/>
      <c r="GN81" s="84"/>
      <c r="GO81" s="80">
        <f t="shared" si="756"/>
        <v>0</v>
      </c>
      <c r="GP81" s="84"/>
      <c r="GQ81" s="81">
        <f t="shared" si="757"/>
        <v>0</v>
      </c>
      <c r="GR81" s="75"/>
      <c r="GS81" s="84"/>
      <c r="GT81" s="80">
        <f t="shared" si="758"/>
        <v>0</v>
      </c>
      <c r="GU81" s="84"/>
      <c r="GV81" s="80">
        <f t="shared" si="759"/>
        <v>0</v>
      </c>
      <c r="GW81" s="76"/>
      <c r="GX81" s="84"/>
      <c r="GY81" s="80">
        <f t="shared" si="760"/>
        <v>0</v>
      </c>
      <c r="GZ81" s="84"/>
      <c r="HA81" s="77">
        <f t="shared" si="761"/>
        <v>0</v>
      </c>
      <c r="HB81" s="82"/>
      <c r="HC81" s="84"/>
      <c r="HD81" s="80">
        <f t="shared" si="762"/>
        <v>0</v>
      </c>
      <c r="HE81" s="84"/>
      <c r="HF81" s="80">
        <f t="shared" si="763"/>
        <v>0</v>
      </c>
      <c r="HG81" s="76"/>
      <c r="HH81" s="84"/>
      <c r="HI81" s="80">
        <f t="shared" si="764"/>
        <v>0</v>
      </c>
      <c r="HJ81" s="84"/>
      <c r="HK81" s="81">
        <f t="shared" si="765"/>
        <v>0</v>
      </c>
      <c r="HL81" s="75"/>
      <c r="HM81" s="84"/>
      <c r="HN81" s="80">
        <f t="shared" si="766"/>
        <v>0</v>
      </c>
      <c r="HO81" s="84"/>
      <c r="HP81" s="80">
        <f t="shared" si="767"/>
        <v>0</v>
      </c>
      <c r="HQ81" s="76"/>
      <c r="HR81" s="84"/>
      <c r="HS81" s="80">
        <f t="shared" si="768"/>
        <v>0</v>
      </c>
      <c r="HT81" s="84"/>
      <c r="HU81" s="80">
        <f t="shared" si="769"/>
        <v>0</v>
      </c>
      <c r="HV81" s="76"/>
      <c r="HW81" s="84"/>
      <c r="HX81" s="80">
        <f t="shared" si="770"/>
        <v>0</v>
      </c>
      <c r="HY81" s="84"/>
      <c r="HZ81" s="80">
        <f t="shared" si="771"/>
        <v>0</v>
      </c>
      <c r="IA81" s="76"/>
      <c r="IB81" s="84"/>
      <c r="IC81" s="80">
        <f t="shared" si="772"/>
        <v>0</v>
      </c>
      <c r="ID81" s="84"/>
      <c r="IE81" s="85">
        <f t="shared" si="773"/>
        <v>0</v>
      </c>
      <c r="IF81" s="1214" t="s">
        <v>284</v>
      </c>
      <c r="IG81" s="87"/>
    </row>
    <row r="82" spans="1:241" ht="25.5" x14ac:dyDescent="0.25">
      <c r="A82" s="1227">
        <v>78</v>
      </c>
      <c r="B82" s="64" t="s">
        <v>285</v>
      </c>
      <c r="C82" s="65">
        <v>219704</v>
      </c>
      <c r="D82" s="66">
        <v>932892</v>
      </c>
      <c r="E82" s="67" t="s">
        <v>89</v>
      </c>
      <c r="F82" s="88" t="s">
        <v>286</v>
      </c>
      <c r="G82" s="90">
        <v>1</v>
      </c>
      <c r="H82" s="70">
        <v>0</v>
      </c>
      <c r="I82" s="71">
        <f>(18+38+22+70+30)/5</f>
        <v>35.6</v>
      </c>
      <c r="J82" s="72">
        <v>46</v>
      </c>
      <c r="K82" s="73">
        <f t="shared" si="644"/>
        <v>920</v>
      </c>
      <c r="L82" s="74">
        <f t="shared" si="645"/>
        <v>920</v>
      </c>
      <c r="M82" s="113">
        <f t="shared" si="646"/>
        <v>8</v>
      </c>
      <c r="N82" s="114">
        <f t="shared" si="647"/>
        <v>29</v>
      </c>
      <c r="O82" s="77">
        <f t="shared" si="648"/>
        <v>0.17391304347826086</v>
      </c>
      <c r="P82" s="78">
        <f t="shared" si="649"/>
        <v>0.63043478260869568</v>
      </c>
      <c r="Q82" s="79"/>
      <c r="R82" s="75">
        <f t="shared" si="650"/>
        <v>720</v>
      </c>
      <c r="S82" s="76">
        <f t="shared" si="651"/>
        <v>3</v>
      </c>
      <c r="T82" s="80">
        <f t="shared" si="652"/>
        <v>8.3333333333333329E-2</v>
      </c>
      <c r="U82" s="76">
        <f t="shared" si="653"/>
        <v>20</v>
      </c>
      <c r="V82" s="80">
        <f t="shared" si="654"/>
        <v>0.55555555555555558</v>
      </c>
      <c r="W82" s="76">
        <f t="shared" si="655"/>
        <v>200</v>
      </c>
      <c r="X82" s="76">
        <f t="shared" si="656"/>
        <v>5</v>
      </c>
      <c r="Y82" s="80">
        <f t="shared" si="657"/>
        <v>0.5</v>
      </c>
      <c r="Z82" s="76">
        <f t="shared" si="658"/>
        <v>9</v>
      </c>
      <c r="AA82" s="80">
        <f t="shared" si="659"/>
        <v>0.9</v>
      </c>
      <c r="AB82" s="76">
        <f t="shared" si="660"/>
        <v>0</v>
      </c>
      <c r="AC82" s="76">
        <f t="shared" si="661"/>
        <v>0</v>
      </c>
      <c r="AD82" s="80">
        <f t="shared" si="662"/>
        <v>0</v>
      </c>
      <c r="AE82" s="76">
        <f t="shared" si="663"/>
        <v>0</v>
      </c>
      <c r="AF82" s="80">
        <f t="shared" si="664"/>
        <v>0</v>
      </c>
      <c r="AG82" s="76">
        <f t="shared" si="665"/>
        <v>0</v>
      </c>
      <c r="AH82" s="76">
        <f t="shared" si="666"/>
        <v>0</v>
      </c>
      <c r="AI82" s="80">
        <f t="shared" si="667"/>
        <v>0</v>
      </c>
      <c r="AJ82" s="76">
        <f t="shared" si="668"/>
        <v>0</v>
      </c>
      <c r="AK82" s="81">
        <f t="shared" si="669"/>
        <v>0</v>
      </c>
      <c r="AL82" s="79"/>
      <c r="AM82" s="75">
        <f t="shared" si="670"/>
        <v>640</v>
      </c>
      <c r="AN82" s="76">
        <f t="shared" si="671"/>
        <v>5</v>
      </c>
      <c r="AO82" s="80">
        <f t="shared" si="672"/>
        <v>0.15625</v>
      </c>
      <c r="AP82" s="76">
        <f t="shared" si="673"/>
        <v>21</v>
      </c>
      <c r="AQ82" s="77">
        <f t="shared" si="674"/>
        <v>0.65625</v>
      </c>
      <c r="AR82" s="82">
        <f t="shared" si="675"/>
        <v>280</v>
      </c>
      <c r="AS82" s="76">
        <f t="shared" si="676"/>
        <v>3</v>
      </c>
      <c r="AT82" s="80">
        <f t="shared" si="677"/>
        <v>0.21428571428571427</v>
      </c>
      <c r="AU82" s="76">
        <f t="shared" si="678"/>
        <v>8</v>
      </c>
      <c r="AV82" s="77">
        <f t="shared" si="679"/>
        <v>0.5714285714285714</v>
      </c>
      <c r="AW82" s="82">
        <f t="shared" si="680"/>
        <v>0</v>
      </c>
      <c r="AX82" s="76">
        <f t="shared" si="681"/>
        <v>0</v>
      </c>
      <c r="AY82" s="80">
        <f t="shared" si="682"/>
        <v>0</v>
      </c>
      <c r="AZ82" s="76">
        <f t="shared" si="683"/>
        <v>0</v>
      </c>
      <c r="BA82" s="77">
        <f t="shared" si="684"/>
        <v>0</v>
      </c>
      <c r="BB82" s="82">
        <f t="shared" si="685"/>
        <v>0</v>
      </c>
      <c r="BC82" s="76">
        <f t="shared" si="686"/>
        <v>0</v>
      </c>
      <c r="BD82" s="80">
        <f t="shared" si="687"/>
        <v>0</v>
      </c>
      <c r="BE82" s="76">
        <f t="shared" si="688"/>
        <v>0</v>
      </c>
      <c r="BF82" s="77">
        <f t="shared" si="689"/>
        <v>0</v>
      </c>
      <c r="BG82" s="82">
        <f t="shared" si="690"/>
        <v>0</v>
      </c>
      <c r="BH82" s="76">
        <f t="shared" si="691"/>
        <v>0</v>
      </c>
      <c r="BI82" s="80">
        <f t="shared" si="692"/>
        <v>0</v>
      </c>
      <c r="BJ82" s="76">
        <f t="shared" si="693"/>
        <v>0</v>
      </c>
      <c r="BK82" s="77">
        <f t="shared" si="694"/>
        <v>0</v>
      </c>
      <c r="BL82" s="82">
        <f t="shared" si="695"/>
        <v>0</v>
      </c>
      <c r="BM82" s="76">
        <f t="shared" si="696"/>
        <v>0</v>
      </c>
      <c r="BN82" s="80">
        <f t="shared" si="697"/>
        <v>0</v>
      </c>
      <c r="BO82" s="76">
        <f t="shared" si="698"/>
        <v>0</v>
      </c>
      <c r="BP82" s="77">
        <f t="shared" si="699"/>
        <v>0</v>
      </c>
      <c r="BQ82" s="82">
        <f t="shared" si="700"/>
        <v>0</v>
      </c>
      <c r="BR82" s="76">
        <f t="shared" si="701"/>
        <v>0</v>
      </c>
      <c r="BS82" s="80">
        <f t="shared" si="702"/>
        <v>0</v>
      </c>
      <c r="BT82" s="76">
        <f t="shared" si="703"/>
        <v>0</v>
      </c>
      <c r="BU82" s="77">
        <f t="shared" si="704"/>
        <v>0</v>
      </c>
      <c r="BV82" s="82">
        <f t="shared" si="705"/>
        <v>0</v>
      </c>
      <c r="BW82" s="76">
        <f t="shared" si="706"/>
        <v>0</v>
      </c>
      <c r="BX82" s="80">
        <f t="shared" si="707"/>
        <v>0</v>
      </c>
      <c r="BY82" s="76">
        <f t="shared" si="708"/>
        <v>0</v>
      </c>
      <c r="BZ82" s="81">
        <f t="shared" si="709"/>
        <v>0</v>
      </c>
      <c r="CA82" s="79"/>
      <c r="CB82" s="75">
        <f>25*20</f>
        <v>500</v>
      </c>
      <c r="CC82" s="83">
        <v>1</v>
      </c>
      <c r="CD82" s="80">
        <f t="shared" si="710"/>
        <v>0.04</v>
      </c>
      <c r="CE82" s="1226">
        <v>14</v>
      </c>
      <c r="CF82" s="80">
        <f t="shared" si="711"/>
        <v>0.56000000000000005</v>
      </c>
      <c r="CG82" s="76">
        <f>7*20</f>
        <v>140</v>
      </c>
      <c r="CH82" s="83">
        <v>4</v>
      </c>
      <c r="CI82" s="80">
        <f t="shared" si="712"/>
        <v>0.5714285714285714</v>
      </c>
      <c r="CJ82" s="83">
        <v>7</v>
      </c>
      <c r="CK82" s="80">
        <f t="shared" si="713"/>
        <v>1</v>
      </c>
      <c r="CL82" s="76"/>
      <c r="CM82" s="84"/>
      <c r="CN82" s="80">
        <f t="shared" si="714"/>
        <v>0</v>
      </c>
      <c r="CO82" s="84"/>
      <c r="CP82" s="80">
        <f t="shared" si="715"/>
        <v>0</v>
      </c>
      <c r="CQ82" s="76"/>
      <c r="CR82" s="84"/>
      <c r="CS82" s="80">
        <f t="shared" si="716"/>
        <v>0</v>
      </c>
      <c r="CT82" s="84"/>
      <c r="CU82" s="81">
        <f t="shared" si="717"/>
        <v>0</v>
      </c>
      <c r="CV82" s="75">
        <f t="shared" si="638"/>
        <v>220</v>
      </c>
      <c r="CW82" s="83">
        <v>2</v>
      </c>
      <c r="CX82" s="80">
        <f t="shared" si="718"/>
        <v>0.18181818181818182</v>
      </c>
      <c r="CY82" s="1226">
        <v>6</v>
      </c>
      <c r="CZ82" s="80">
        <f t="shared" si="719"/>
        <v>0.54545454545454541</v>
      </c>
      <c r="DA82" s="76">
        <f>3*20</f>
        <v>60</v>
      </c>
      <c r="DB82" s="83">
        <v>1</v>
      </c>
      <c r="DC82" s="80">
        <f t="shared" si="720"/>
        <v>0.33333333333333331</v>
      </c>
      <c r="DD82" s="83">
        <v>2</v>
      </c>
      <c r="DE82" s="80">
        <f t="shared" si="721"/>
        <v>0.66666666666666663</v>
      </c>
      <c r="DF82" s="76"/>
      <c r="DG82" s="84"/>
      <c r="DH82" s="80">
        <f t="shared" si="722"/>
        <v>0</v>
      </c>
      <c r="DI82" s="84"/>
      <c r="DJ82" s="80">
        <f t="shared" si="723"/>
        <v>0</v>
      </c>
      <c r="DK82" s="76"/>
      <c r="DL82" s="84"/>
      <c r="DM82" s="80">
        <f t="shared" si="724"/>
        <v>0</v>
      </c>
      <c r="DN82" s="84"/>
      <c r="DO82" s="81">
        <f t="shared" si="725"/>
        <v>0</v>
      </c>
      <c r="DP82" s="75"/>
      <c r="DQ82" s="84"/>
      <c r="DR82" s="80">
        <f t="shared" si="726"/>
        <v>0</v>
      </c>
      <c r="DS82" s="84"/>
      <c r="DT82" s="80">
        <f t="shared" si="727"/>
        <v>0</v>
      </c>
      <c r="DU82" s="76"/>
      <c r="DV82" s="84"/>
      <c r="DW82" s="80">
        <f t="shared" si="728"/>
        <v>0</v>
      </c>
      <c r="DX82" s="84"/>
      <c r="DY82" s="80">
        <f t="shared" si="729"/>
        <v>0</v>
      </c>
      <c r="DZ82" s="76"/>
      <c r="EA82" s="84"/>
      <c r="EB82" s="80">
        <f t="shared" si="730"/>
        <v>0</v>
      </c>
      <c r="EC82" s="84"/>
      <c r="ED82" s="80">
        <f t="shared" si="731"/>
        <v>0</v>
      </c>
      <c r="EE82" s="76"/>
      <c r="EF82" s="84"/>
      <c r="EG82" s="80">
        <f t="shared" si="732"/>
        <v>0</v>
      </c>
      <c r="EH82" s="84"/>
      <c r="EI82" s="81">
        <f t="shared" si="733"/>
        <v>0</v>
      </c>
      <c r="EJ82" s="75"/>
      <c r="EK82" s="84"/>
      <c r="EL82" s="80">
        <f t="shared" si="734"/>
        <v>0</v>
      </c>
      <c r="EM82" s="84"/>
      <c r="EN82" s="80">
        <f t="shared" si="735"/>
        <v>0</v>
      </c>
      <c r="EO82" s="76"/>
      <c r="EP82" s="84"/>
      <c r="EQ82" s="80">
        <f t="shared" si="736"/>
        <v>0</v>
      </c>
      <c r="ER82" s="84"/>
      <c r="ES82" s="80">
        <f t="shared" si="737"/>
        <v>0</v>
      </c>
      <c r="ET82" s="76"/>
      <c r="EU82" s="84"/>
      <c r="EV82" s="80">
        <f t="shared" si="738"/>
        <v>0</v>
      </c>
      <c r="EW82" s="84"/>
      <c r="EX82" s="80">
        <f t="shared" si="739"/>
        <v>0</v>
      </c>
      <c r="EY82" s="76"/>
      <c r="EZ82" s="84"/>
      <c r="FA82" s="80">
        <f t="shared" si="740"/>
        <v>0</v>
      </c>
      <c r="FB82" s="84"/>
      <c r="FC82" s="81">
        <f t="shared" si="741"/>
        <v>0</v>
      </c>
      <c r="FD82" s="75"/>
      <c r="FE82" s="84"/>
      <c r="FF82" s="80">
        <f t="shared" si="742"/>
        <v>0</v>
      </c>
      <c r="FG82" s="84"/>
      <c r="FH82" s="80">
        <f t="shared" si="743"/>
        <v>0</v>
      </c>
      <c r="FI82" s="76"/>
      <c r="FJ82" s="84"/>
      <c r="FK82" s="80">
        <f t="shared" si="744"/>
        <v>0</v>
      </c>
      <c r="FL82" s="84"/>
      <c r="FM82" s="80">
        <f t="shared" si="745"/>
        <v>0</v>
      </c>
      <c r="FN82" s="76"/>
      <c r="FO82" s="84"/>
      <c r="FP82" s="80">
        <f t="shared" si="746"/>
        <v>0</v>
      </c>
      <c r="FQ82" s="84"/>
      <c r="FR82" s="80">
        <f t="shared" si="747"/>
        <v>0</v>
      </c>
      <c r="FS82" s="76"/>
      <c r="FT82" s="84"/>
      <c r="FU82" s="80">
        <f t="shared" si="748"/>
        <v>0</v>
      </c>
      <c r="FV82" s="84"/>
      <c r="FW82" s="81">
        <f t="shared" si="749"/>
        <v>0</v>
      </c>
      <c r="FX82" s="75"/>
      <c r="FY82" s="84"/>
      <c r="FZ82" s="80">
        <f t="shared" si="750"/>
        <v>0</v>
      </c>
      <c r="GA82" s="84"/>
      <c r="GB82" s="80">
        <f t="shared" si="751"/>
        <v>0</v>
      </c>
      <c r="GC82" s="76"/>
      <c r="GD82" s="84"/>
      <c r="GE82" s="80">
        <f t="shared" si="752"/>
        <v>0</v>
      </c>
      <c r="GF82" s="84"/>
      <c r="GG82" s="80">
        <f t="shared" si="753"/>
        <v>0</v>
      </c>
      <c r="GH82" s="76"/>
      <c r="GI82" s="84"/>
      <c r="GJ82" s="80">
        <f t="shared" si="754"/>
        <v>0</v>
      </c>
      <c r="GK82" s="84"/>
      <c r="GL82" s="80">
        <f t="shared" si="755"/>
        <v>0</v>
      </c>
      <c r="GM82" s="76"/>
      <c r="GN82" s="84"/>
      <c r="GO82" s="80">
        <f t="shared" si="756"/>
        <v>0</v>
      </c>
      <c r="GP82" s="84"/>
      <c r="GQ82" s="81">
        <f t="shared" si="757"/>
        <v>0</v>
      </c>
      <c r="GR82" s="75"/>
      <c r="GS82" s="84"/>
      <c r="GT82" s="80">
        <f t="shared" si="758"/>
        <v>0</v>
      </c>
      <c r="GU82" s="84"/>
      <c r="GV82" s="80">
        <f t="shared" si="759"/>
        <v>0</v>
      </c>
      <c r="GW82" s="76"/>
      <c r="GX82" s="84"/>
      <c r="GY82" s="80">
        <f t="shared" si="760"/>
        <v>0</v>
      </c>
      <c r="GZ82" s="84"/>
      <c r="HA82" s="77">
        <f t="shared" si="761"/>
        <v>0</v>
      </c>
      <c r="HB82" s="82"/>
      <c r="HC82" s="84"/>
      <c r="HD82" s="80">
        <f t="shared" si="762"/>
        <v>0</v>
      </c>
      <c r="HE82" s="84"/>
      <c r="HF82" s="80">
        <f t="shared" si="763"/>
        <v>0</v>
      </c>
      <c r="HG82" s="76"/>
      <c r="HH82" s="84"/>
      <c r="HI82" s="80">
        <f t="shared" si="764"/>
        <v>0</v>
      </c>
      <c r="HJ82" s="84"/>
      <c r="HK82" s="81">
        <f t="shared" si="765"/>
        <v>0</v>
      </c>
      <c r="HL82" s="75"/>
      <c r="HM82" s="84"/>
      <c r="HN82" s="80">
        <f t="shared" si="766"/>
        <v>0</v>
      </c>
      <c r="HO82" s="84"/>
      <c r="HP82" s="80">
        <f t="shared" si="767"/>
        <v>0</v>
      </c>
      <c r="HQ82" s="76"/>
      <c r="HR82" s="84"/>
      <c r="HS82" s="80">
        <f t="shared" si="768"/>
        <v>0</v>
      </c>
      <c r="HT82" s="84"/>
      <c r="HU82" s="80">
        <f t="shared" si="769"/>
        <v>0</v>
      </c>
      <c r="HV82" s="76"/>
      <c r="HW82" s="84"/>
      <c r="HX82" s="80">
        <f t="shared" si="770"/>
        <v>0</v>
      </c>
      <c r="HY82" s="84"/>
      <c r="HZ82" s="80">
        <f t="shared" si="771"/>
        <v>0</v>
      </c>
      <c r="IA82" s="76"/>
      <c r="IB82" s="84"/>
      <c r="IC82" s="80">
        <f t="shared" si="772"/>
        <v>0</v>
      </c>
      <c r="ID82" s="84"/>
      <c r="IE82" s="85">
        <f t="shared" si="773"/>
        <v>0</v>
      </c>
      <c r="IF82" s="1214" t="s">
        <v>287</v>
      </c>
      <c r="IG82" s="87"/>
    </row>
    <row r="83" spans="1:241" ht="25.5" hidden="1" x14ac:dyDescent="0.25">
      <c r="A83" s="63">
        <v>79</v>
      </c>
      <c r="B83" s="64">
        <v>90</v>
      </c>
      <c r="C83" s="65">
        <v>219909</v>
      </c>
      <c r="D83" s="66">
        <v>932893</v>
      </c>
      <c r="E83" s="67" t="s">
        <v>89</v>
      </c>
      <c r="F83" s="68" t="s">
        <v>185</v>
      </c>
      <c r="G83" s="90">
        <v>1</v>
      </c>
      <c r="H83" s="70">
        <v>0</v>
      </c>
      <c r="I83" s="71">
        <f>(50+45+38+40+42)/5</f>
        <v>43</v>
      </c>
      <c r="J83" s="72">
        <v>91</v>
      </c>
      <c r="K83" s="73">
        <f t="shared" si="644"/>
        <v>1820</v>
      </c>
      <c r="L83" s="74">
        <f t="shared" si="645"/>
        <v>1820</v>
      </c>
      <c r="M83" s="113">
        <f t="shared" si="646"/>
        <v>3</v>
      </c>
      <c r="N83" s="114">
        <f t="shared" si="647"/>
        <v>44</v>
      </c>
      <c r="O83" s="77">
        <f t="shared" si="648"/>
        <v>3.2967032967032968E-2</v>
      </c>
      <c r="P83" s="78">
        <f t="shared" si="649"/>
        <v>0.48351648351648352</v>
      </c>
      <c r="Q83" s="79"/>
      <c r="R83" s="75">
        <f t="shared" si="650"/>
        <v>1600</v>
      </c>
      <c r="S83" s="76">
        <f t="shared" si="651"/>
        <v>0</v>
      </c>
      <c r="T83" s="80">
        <f t="shared" si="652"/>
        <v>0</v>
      </c>
      <c r="U83" s="76">
        <f t="shared" si="653"/>
        <v>33</v>
      </c>
      <c r="V83" s="80">
        <f t="shared" si="654"/>
        <v>0.41249999999999998</v>
      </c>
      <c r="W83" s="76">
        <f t="shared" si="655"/>
        <v>220</v>
      </c>
      <c r="X83" s="76">
        <f t="shared" si="656"/>
        <v>3</v>
      </c>
      <c r="Y83" s="80">
        <f t="shared" si="657"/>
        <v>0.27272727272727271</v>
      </c>
      <c r="Z83" s="76">
        <f t="shared" si="658"/>
        <v>11</v>
      </c>
      <c r="AA83" s="80">
        <f t="shared" si="659"/>
        <v>1</v>
      </c>
      <c r="AB83" s="76">
        <f t="shared" si="660"/>
        <v>0</v>
      </c>
      <c r="AC83" s="76">
        <f t="shared" si="661"/>
        <v>0</v>
      </c>
      <c r="AD83" s="80">
        <f t="shared" si="662"/>
        <v>0</v>
      </c>
      <c r="AE83" s="76">
        <f t="shared" si="663"/>
        <v>0</v>
      </c>
      <c r="AF83" s="80">
        <f t="shared" si="664"/>
        <v>0</v>
      </c>
      <c r="AG83" s="76">
        <f t="shared" si="665"/>
        <v>0</v>
      </c>
      <c r="AH83" s="76">
        <f t="shared" si="666"/>
        <v>0</v>
      </c>
      <c r="AI83" s="80">
        <f t="shared" si="667"/>
        <v>0</v>
      </c>
      <c r="AJ83" s="76">
        <f t="shared" si="668"/>
        <v>0</v>
      </c>
      <c r="AK83" s="81">
        <f t="shared" si="669"/>
        <v>0</v>
      </c>
      <c r="AL83" s="79"/>
      <c r="AM83" s="75">
        <f t="shared" si="670"/>
        <v>1100</v>
      </c>
      <c r="AN83" s="76">
        <f t="shared" si="671"/>
        <v>2</v>
      </c>
      <c r="AO83" s="80">
        <f t="shared" si="672"/>
        <v>3.6363636363636362E-2</v>
      </c>
      <c r="AP83" s="76">
        <f t="shared" si="673"/>
        <v>23</v>
      </c>
      <c r="AQ83" s="77">
        <f t="shared" si="674"/>
        <v>0.41818181818181815</v>
      </c>
      <c r="AR83" s="82">
        <f t="shared" si="675"/>
        <v>180</v>
      </c>
      <c r="AS83" s="76">
        <f t="shared" si="676"/>
        <v>1</v>
      </c>
      <c r="AT83" s="80">
        <f t="shared" si="677"/>
        <v>0.1111111111111111</v>
      </c>
      <c r="AU83" s="76">
        <f t="shared" si="678"/>
        <v>3</v>
      </c>
      <c r="AV83" s="77">
        <f t="shared" si="679"/>
        <v>0.33333333333333331</v>
      </c>
      <c r="AW83" s="82">
        <f t="shared" si="680"/>
        <v>0</v>
      </c>
      <c r="AX83" s="76">
        <f t="shared" si="681"/>
        <v>0</v>
      </c>
      <c r="AY83" s="80">
        <f t="shared" si="682"/>
        <v>0</v>
      </c>
      <c r="AZ83" s="76">
        <f t="shared" si="683"/>
        <v>0</v>
      </c>
      <c r="BA83" s="77">
        <f t="shared" si="684"/>
        <v>0</v>
      </c>
      <c r="BB83" s="82">
        <f t="shared" si="685"/>
        <v>0</v>
      </c>
      <c r="BC83" s="76">
        <f t="shared" si="686"/>
        <v>0</v>
      </c>
      <c r="BD83" s="80">
        <f t="shared" si="687"/>
        <v>0</v>
      </c>
      <c r="BE83" s="76">
        <f t="shared" si="688"/>
        <v>0</v>
      </c>
      <c r="BF83" s="77">
        <f t="shared" si="689"/>
        <v>0</v>
      </c>
      <c r="BG83" s="82">
        <f t="shared" si="690"/>
        <v>540</v>
      </c>
      <c r="BH83" s="76">
        <f t="shared" si="691"/>
        <v>0</v>
      </c>
      <c r="BI83" s="80">
        <f t="shared" si="692"/>
        <v>0</v>
      </c>
      <c r="BJ83" s="76">
        <f t="shared" si="693"/>
        <v>18</v>
      </c>
      <c r="BK83" s="77">
        <f t="shared" si="694"/>
        <v>0.66666666666666663</v>
      </c>
      <c r="BL83" s="82">
        <f t="shared" si="695"/>
        <v>0</v>
      </c>
      <c r="BM83" s="76">
        <f t="shared" si="696"/>
        <v>0</v>
      </c>
      <c r="BN83" s="80">
        <f t="shared" si="697"/>
        <v>0</v>
      </c>
      <c r="BO83" s="76">
        <f t="shared" si="698"/>
        <v>0</v>
      </c>
      <c r="BP83" s="77">
        <f t="shared" si="699"/>
        <v>0</v>
      </c>
      <c r="BQ83" s="82">
        <f t="shared" si="700"/>
        <v>0</v>
      </c>
      <c r="BR83" s="76">
        <f t="shared" si="701"/>
        <v>0</v>
      </c>
      <c r="BS83" s="80">
        <f t="shared" si="702"/>
        <v>0</v>
      </c>
      <c r="BT83" s="76">
        <f t="shared" si="703"/>
        <v>0</v>
      </c>
      <c r="BU83" s="77">
        <f t="shared" si="704"/>
        <v>0</v>
      </c>
      <c r="BV83" s="82">
        <f t="shared" si="705"/>
        <v>0</v>
      </c>
      <c r="BW83" s="76">
        <f t="shared" si="706"/>
        <v>0</v>
      </c>
      <c r="BX83" s="80">
        <f t="shared" si="707"/>
        <v>0</v>
      </c>
      <c r="BY83" s="76">
        <f t="shared" si="708"/>
        <v>0</v>
      </c>
      <c r="BZ83" s="81">
        <f t="shared" si="709"/>
        <v>0</v>
      </c>
      <c r="CA83" s="79"/>
      <c r="CB83" s="75">
        <f t="shared" si="641"/>
        <v>960</v>
      </c>
      <c r="CC83" s="83">
        <v>0</v>
      </c>
      <c r="CD83" s="80">
        <f t="shared" si="710"/>
        <v>0</v>
      </c>
      <c r="CE83" s="83">
        <v>16</v>
      </c>
      <c r="CF83" s="80">
        <f t="shared" si="711"/>
        <v>0.33333333333333331</v>
      </c>
      <c r="CG83" s="76">
        <f>7*20</f>
        <v>140</v>
      </c>
      <c r="CH83" s="83">
        <v>2</v>
      </c>
      <c r="CI83" s="80">
        <f t="shared" si="712"/>
        <v>0.2857142857142857</v>
      </c>
      <c r="CJ83" s="83">
        <v>7</v>
      </c>
      <c r="CK83" s="80">
        <f t="shared" si="713"/>
        <v>1</v>
      </c>
      <c r="CL83" s="76"/>
      <c r="CM83" s="84"/>
      <c r="CN83" s="80">
        <f t="shared" si="714"/>
        <v>0</v>
      </c>
      <c r="CO83" s="84"/>
      <c r="CP83" s="80">
        <f t="shared" si="715"/>
        <v>0</v>
      </c>
      <c r="CQ83" s="76"/>
      <c r="CR83" s="84"/>
      <c r="CS83" s="80">
        <f t="shared" si="716"/>
        <v>0</v>
      </c>
      <c r="CT83" s="84"/>
      <c r="CU83" s="81">
        <f t="shared" si="717"/>
        <v>0</v>
      </c>
      <c r="CV83" s="75">
        <f t="shared" ref="CV83:FD117" si="777">7*20</f>
        <v>140</v>
      </c>
      <c r="CW83" s="83">
        <v>0</v>
      </c>
      <c r="CX83" s="80">
        <f t="shared" si="718"/>
        <v>0</v>
      </c>
      <c r="CY83" s="83">
        <v>1</v>
      </c>
      <c r="CZ83" s="80">
        <f t="shared" si="719"/>
        <v>0.14285714285714285</v>
      </c>
      <c r="DA83" s="76">
        <f>2*20</f>
        <v>40</v>
      </c>
      <c r="DB83" s="83">
        <v>1</v>
      </c>
      <c r="DC83" s="80">
        <f t="shared" si="720"/>
        <v>0.5</v>
      </c>
      <c r="DD83" s="83">
        <v>2</v>
      </c>
      <c r="DE83" s="80">
        <f t="shared" si="721"/>
        <v>1</v>
      </c>
      <c r="DF83" s="76"/>
      <c r="DG83" s="84"/>
      <c r="DH83" s="80">
        <f t="shared" si="722"/>
        <v>0</v>
      </c>
      <c r="DI83" s="84"/>
      <c r="DJ83" s="80">
        <f t="shared" si="723"/>
        <v>0</v>
      </c>
      <c r="DK83" s="76"/>
      <c r="DL83" s="84"/>
      <c r="DM83" s="80">
        <f t="shared" si="724"/>
        <v>0</v>
      </c>
      <c r="DN83" s="84"/>
      <c r="DO83" s="81">
        <f t="shared" si="725"/>
        <v>0</v>
      </c>
      <c r="DP83" s="75"/>
      <c r="DQ83" s="84"/>
      <c r="DR83" s="80">
        <f t="shared" si="726"/>
        <v>0</v>
      </c>
      <c r="DS83" s="84"/>
      <c r="DT83" s="80">
        <f t="shared" si="727"/>
        <v>0</v>
      </c>
      <c r="DU83" s="76"/>
      <c r="DV83" s="84"/>
      <c r="DW83" s="80">
        <f t="shared" si="728"/>
        <v>0</v>
      </c>
      <c r="DX83" s="84"/>
      <c r="DY83" s="80">
        <f t="shared" si="729"/>
        <v>0</v>
      </c>
      <c r="DZ83" s="76"/>
      <c r="EA83" s="84"/>
      <c r="EB83" s="80">
        <f t="shared" si="730"/>
        <v>0</v>
      </c>
      <c r="EC83" s="84"/>
      <c r="ED83" s="80">
        <f t="shared" si="731"/>
        <v>0</v>
      </c>
      <c r="EE83" s="76"/>
      <c r="EF83" s="84"/>
      <c r="EG83" s="80">
        <f t="shared" si="732"/>
        <v>0</v>
      </c>
      <c r="EH83" s="84"/>
      <c r="EI83" s="81">
        <f t="shared" si="733"/>
        <v>0</v>
      </c>
      <c r="EJ83" s="75"/>
      <c r="EK83" s="84"/>
      <c r="EL83" s="80">
        <f t="shared" si="734"/>
        <v>0</v>
      </c>
      <c r="EM83" s="84"/>
      <c r="EN83" s="80">
        <f t="shared" si="735"/>
        <v>0</v>
      </c>
      <c r="EO83" s="76"/>
      <c r="EP83" s="84"/>
      <c r="EQ83" s="80">
        <f t="shared" si="736"/>
        <v>0</v>
      </c>
      <c r="ER83" s="84"/>
      <c r="ES83" s="80">
        <f t="shared" si="737"/>
        <v>0</v>
      </c>
      <c r="ET83" s="76"/>
      <c r="EU83" s="84"/>
      <c r="EV83" s="80">
        <f t="shared" si="738"/>
        <v>0</v>
      </c>
      <c r="EW83" s="84"/>
      <c r="EX83" s="80">
        <f t="shared" si="739"/>
        <v>0</v>
      </c>
      <c r="EY83" s="76"/>
      <c r="EZ83" s="84"/>
      <c r="FA83" s="80">
        <f t="shared" si="740"/>
        <v>0</v>
      </c>
      <c r="FB83" s="84"/>
      <c r="FC83" s="81">
        <f t="shared" si="741"/>
        <v>0</v>
      </c>
      <c r="FD83" s="75">
        <f t="shared" si="251"/>
        <v>500</v>
      </c>
      <c r="FE83" s="83">
        <v>0</v>
      </c>
      <c r="FF83" s="80">
        <f t="shared" si="742"/>
        <v>0</v>
      </c>
      <c r="FG83" s="83">
        <v>16</v>
      </c>
      <c r="FH83" s="80">
        <f t="shared" si="743"/>
        <v>0.64</v>
      </c>
      <c r="FI83" s="76">
        <f t="shared" si="339"/>
        <v>40</v>
      </c>
      <c r="FJ83" s="83">
        <v>0</v>
      </c>
      <c r="FK83" s="80">
        <f t="shared" si="744"/>
        <v>0</v>
      </c>
      <c r="FL83" s="83">
        <v>2</v>
      </c>
      <c r="FM83" s="80">
        <f t="shared" si="745"/>
        <v>1</v>
      </c>
      <c r="FN83" s="76"/>
      <c r="FO83" s="84"/>
      <c r="FP83" s="80">
        <f t="shared" si="746"/>
        <v>0</v>
      </c>
      <c r="FQ83" s="84"/>
      <c r="FR83" s="80">
        <f t="shared" si="747"/>
        <v>0</v>
      </c>
      <c r="FS83" s="76"/>
      <c r="FT83" s="84"/>
      <c r="FU83" s="80">
        <f t="shared" si="748"/>
        <v>0</v>
      </c>
      <c r="FV83" s="84"/>
      <c r="FW83" s="81">
        <f t="shared" si="749"/>
        <v>0</v>
      </c>
      <c r="FX83" s="75"/>
      <c r="FY83" s="84"/>
      <c r="FZ83" s="80">
        <f t="shared" si="750"/>
        <v>0</v>
      </c>
      <c r="GA83" s="84"/>
      <c r="GB83" s="80">
        <f t="shared" si="751"/>
        <v>0</v>
      </c>
      <c r="GC83" s="76"/>
      <c r="GD83" s="84"/>
      <c r="GE83" s="80">
        <f t="shared" si="752"/>
        <v>0</v>
      </c>
      <c r="GF83" s="84"/>
      <c r="GG83" s="80">
        <f t="shared" si="753"/>
        <v>0</v>
      </c>
      <c r="GH83" s="76"/>
      <c r="GI83" s="84"/>
      <c r="GJ83" s="80">
        <f t="shared" si="754"/>
        <v>0</v>
      </c>
      <c r="GK83" s="84"/>
      <c r="GL83" s="80">
        <f t="shared" si="755"/>
        <v>0</v>
      </c>
      <c r="GM83" s="76"/>
      <c r="GN83" s="84"/>
      <c r="GO83" s="80">
        <f t="shared" si="756"/>
        <v>0</v>
      </c>
      <c r="GP83" s="84"/>
      <c r="GQ83" s="81">
        <f t="shared" si="757"/>
        <v>0</v>
      </c>
      <c r="GR83" s="75"/>
      <c r="GS83" s="84"/>
      <c r="GT83" s="80">
        <f t="shared" si="758"/>
        <v>0</v>
      </c>
      <c r="GU83" s="84"/>
      <c r="GV83" s="80">
        <f t="shared" si="759"/>
        <v>0</v>
      </c>
      <c r="GW83" s="76"/>
      <c r="GX83" s="84"/>
      <c r="GY83" s="80">
        <f t="shared" si="760"/>
        <v>0</v>
      </c>
      <c r="GZ83" s="84"/>
      <c r="HA83" s="77">
        <f t="shared" si="761"/>
        <v>0</v>
      </c>
      <c r="HB83" s="82"/>
      <c r="HC83" s="84"/>
      <c r="HD83" s="80">
        <f t="shared" si="762"/>
        <v>0</v>
      </c>
      <c r="HE83" s="84"/>
      <c r="HF83" s="80">
        <f t="shared" si="763"/>
        <v>0</v>
      </c>
      <c r="HG83" s="76"/>
      <c r="HH83" s="84"/>
      <c r="HI83" s="80">
        <f t="shared" si="764"/>
        <v>0</v>
      </c>
      <c r="HJ83" s="84"/>
      <c r="HK83" s="81">
        <f t="shared" si="765"/>
        <v>0</v>
      </c>
      <c r="HL83" s="75"/>
      <c r="HM83" s="84"/>
      <c r="HN83" s="80">
        <f t="shared" si="766"/>
        <v>0</v>
      </c>
      <c r="HO83" s="84"/>
      <c r="HP83" s="80">
        <f t="shared" si="767"/>
        <v>0</v>
      </c>
      <c r="HQ83" s="76"/>
      <c r="HR83" s="84"/>
      <c r="HS83" s="80">
        <f t="shared" si="768"/>
        <v>0</v>
      </c>
      <c r="HT83" s="84"/>
      <c r="HU83" s="80">
        <f t="shared" si="769"/>
        <v>0</v>
      </c>
      <c r="HV83" s="76"/>
      <c r="HW83" s="84"/>
      <c r="HX83" s="80">
        <f t="shared" si="770"/>
        <v>0</v>
      </c>
      <c r="HY83" s="84"/>
      <c r="HZ83" s="80">
        <f t="shared" si="771"/>
        <v>0</v>
      </c>
      <c r="IA83" s="76"/>
      <c r="IB83" s="84"/>
      <c r="IC83" s="80">
        <f t="shared" si="772"/>
        <v>0</v>
      </c>
      <c r="ID83" s="84"/>
      <c r="IE83" s="85">
        <f t="shared" si="773"/>
        <v>0</v>
      </c>
      <c r="IF83" s="1214" t="s">
        <v>289</v>
      </c>
      <c r="IG83" s="87"/>
    </row>
    <row r="84" spans="1:241" ht="25.5" hidden="1" x14ac:dyDescent="0.25">
      <c r="A84" s="63">
        <v>80</v>
      </c>
      <c r="B84" s="64" t="s">
        <v>290</v>
      </c>
      <c r="C84" s="65">
        <v>220121</v>
      </c>
      <c r="D84" s="66">
        <v>932892</v>
      </c>
      <c r="E84" s="67" t="s">
        <v>89</v>
      </c>
      <c r="F84" s="68" t="s">
        <v>105</v>
      </c>
      <c r="G84" s="90">
        <v>1</v>
      </c>
      <c r="H84" s="70">
        <v>0</v>
      </c>
      <c r="I84" s="71">
        <f>(44+60+18+75+40)/5</f>
        <v>47.4</v>
      </c>
      <c r="J84" s="72">
        <v>12</v>
      </c>
      <c r="K84" s="73">
        <f t="shared" si="644"/>
        <v>240</v>
      </c>
      <c r="L84" s="74">
        <f t="shared" si="645"/>
        <v>240</v>
      </c>
      <c r="M84" s="113">
        <f t="shared" si="646"/>
        <v>2</v>
      </c>
      <c r="N84" s="114">
        <f t="shared" si="647"/>
        <v>10</v>
      </c>
      <c r="O84" s="77">
        <f t="shared" si="648"/>
        <v>0.16666666666666666</v>
      </c>
      <c r="P84" s="78">
        <f t="shared" si="649"/>
        <v>0.83333333333333337</v>
      </c>
      <c r="Q84" s="79"/>
      <c r="R84" s="75">
        <f t="shared" si="650"/>
        <v>200</v>
      </c>
      <c r="S84" s="76">
        <f t="shared" si="651"/>
        <v>0</v>
      </c>
      <c r="T84" s="80">
        <f t="shared" si="652"/>
        <v>0</v>
      </c>
      <c r="U84" s="76">
        <f t="shared" si="653"/>
        <v>8</v>
      </c>
      <c r="V84" s="80">
        <f t="shared" si="654"/>
        <v>0.8</v>
      </c>
      <c r="W84" s="76">
        <f t="shared" si="655"/>
        <v>40</v>
      </c>
      <c r="X84" s="76">
        <f t="shared" si="656"/>
        <v>2</v>
      </c>
      <c r="Y84" s="80">
        <f t="shared" si="657"/>
        <v>1</v>
      </c>
      <c r="Z84" s="76">
        <f t="shared" si="658"/>
        <v>2</v>
      </c>
      <c r="AA84" s="80">
        <f t="shared" si="659"/>
        <v>1</v>
      </c>
      <c r="AB84" s="76">
        <f t="shared" si="660"/>
        <v>0</v>
      </c>
      <c r="AC84" s="76">
        <f t="shared" si="661"/>
        <v>0</v>
      </c>
      <c r="AD84" s="80">
        <f t="shared" si="662"/>
        <v>0</v>
      </c>
      <c r="AE84" s="76">
        <f t="shared" si="663"/>
        <v>0</v>
      </c>
      <c r="AF84" s="80">
        <f t="shared" si="664"/>
        <v>0</v>
      </c>
      <c r="AG84" s="76">
        <f t="shared" si="665"/>
        <v>0</v>
      </c>
      <c r="AH84" s="76">
        <f t="shared" si="666"/>
        <v>0</v>
      </c>
      <c r="AI84" s="80">
        <f t="shared" si="667"/>
        <v>0</v>
      </c>
      <c r="AJ84" s="76">
        <f t="shared" si="668"/>
        <v>0</v>
      </c>
      <c r="AK84" s="81">
        <f t="shared" si="669"/>
        <v>0</v>
      </c>
      <c r="AL84" s="79"/>
      <c r="AM84" s="75">
        <f t="shared" si="670"/>
        <v>0</v>
      </c>
      <c r="AN84" s="76">
        <f t="shared" si="671"/>
        <v>0</v>
      </c>
      <c r="AO84" s="80">
        <f t="shared" si="672"/>
        <v>0</v>
      </c>
      <c r="AP84" s="76">
        <f t="shared" si="673"/>
        <v>0</v>
      </c>
      <c r="AQ84" s="77">
        <f t="shared" si="674"/>
        <v>0</v>
      </c>
      <c r="AR84" s="82">
        <f t="shared" si="675"/>
        <v>240</v>
      </c>
      <c r="AS84" s="76">
        <f t="shared" si="676"/>
        <v>2</v>
      </c>
      <c r="AT84" s="80">
        <f t="shared" si="677"/>
        <v>0.16666666666666666</v>
      </c>
      <c r="AU84" s="76">
        <f t="shared" si="678"/>
        <v>10</v>
      </c>
      <c r="AV84" s="77">
        <f t="shared" si="679"/>
        <v>0.83333333333333337</v>
      </c>
      <c r="AW84" s="82">
        <f t="shared" si="680"/>
        <v>0</v>
      </c>
      <c r="AX84" s="76">
        <f t="shared" si="681"/>
        <v>0</v>
      </c>
      <c r="AY84" s="80">
        <f t="shared" si="682"/>
        <v>0</v>
      </c>
      <c r="AZ84" s="76">
        <f t="shared" si="683"/>
        <v>0</v>
      </c>
      <c r="BA84" s="77">
        <f t="shared" si="684"/>
        <v>0</v>
      </c>
      <c r="BB84" s="82">
        <f t="shared" si="685"/>
        <v>0</v>
      </c>
      <c r="BC84" s="76">
        <f t="shared" si="686"/>
        <v>0</v>
      </c>
      <c r="BD84" s="80">
        <f t="shared" si="687"/>
        <v>0</v>
      </c>
      <c r="BE84" s="76">
        <f t="shared" si="688"/>
        <v>0</v>
      </c>
      <c r="BF84" s="77">
        <f t="shared" si="689"/>
        <v>0</v>
      </c>
      <c r="BG84" s="82">
        <f t="shared" si="690"/>
        <v>0</v>
      </c>
      <c r="BH84" s="76">
        <f t="shared" si="691"/>
        <v>0</v>
      </c>
      <c r="BI84" s="80">
        <f t="shared" si="692"/>
        <v>0</v>
      </c>
      <c r="BJ84" s="76">
        <f t="shared" si="693"/>
        <v>0</v>
      </c>
      <c r="BK84" s="77">
        <f t="shared" si="694"/>
        <v>0</v>
      </c>
      <c r="BL84" s="82">
        <f t="shared" si="695"/>
        <v>0</v>
      </c>
      <c r="BM84" s="76">
        <f t="shared" si="696"/>
        <v>0</v>
      </c>
      <c r="BN84" s="80">
        <f t="shared" si="697"/>
        <v>0</v>
      </c>
      <c r="BO84" s="76">
        <f t="shared" si="698"/>
        <v>0</v>
      </c>
      <c r="BP84" s="77">
        <f t="shared" si="699"/>
        <v>0</v>
      </c>
      <c r="BQ84" s="82">
        <f t="shared" si="700"/>
        <v>0</v>
      </c>
      <c r="BR84" s="76">
        <f t="shared" si="701"/>
        <v>0</v>
      </c>
      <c r="BS84" s="80">
        <f t="shared" si="702"/>
        <v>0</v>
      </c>
      <c r="BT84" s="76">
        <f t="shared" si="703"/>
        <v>0</v>
      </c>
      <c r="BU84" s="77">
        <f t="shared" si="704"/>
        <v>0</v>
      </c>
      <c r="BV84" s="82">
        <f t="shared" si="705"/>
        <v>0</v>
      </c>
      <c r="BW84" s="76">
        <f t="shared" si="706"/>
        <v>0</v>
      </c>
      <c r="BX84" s="80">
        <f t="shared" si="707"/>
        <v>0</v>
      </c>
      <c r="BY84" s="76">
        <f t="shared" si="708"/>
        <v>0</v>
      </c>
      <c r="BZ84" s="81">
        <f t="shared" si="709"/>
        <v>0</v>
      </c>
      <c r="CA84" s="79"/>
      <c r="CB84" s="75"/>
      <c r="CC84" s="84"/>
      <c r="CD84" s="80">
        <f t="shared" si="710"/>
        <v>0</v>
      </c>
      <c r="CE84" s="84"/>
      <c r="CF84" s="80">
        <f t="shared" si="711"/>
        <v>0</v>
      </c>
      <c r="CG84" s="76"/>
      <c r="CH84" s="84"/>
      <c r="CI84" s="80">
        <f t="shared" si="712"/>
        <v>0</v>
      </c>
      <c r="CJ84" s="84"/>
      <c r="CK84" s="80">
        <f t="shared" si="713"/>
        <v>0</v>
      </c>
      <c r="CL84" s="76"/>
      <c r="CM84" s="84"/>
      <c r="CN84" s="80">
        <f t="shared" si="714"/>
        <v>0</v>
      </c>
      <c r="CO84" s="84"/>
      <c r="CP84" s="80">
        <f t="shared" si="715"/>
        <v>0</v>
      </c>
      <c r="CQ84" s="76"/>
      <c r="CR84" s="84"/>
      <c r="CS84" s="80">
        <f t="shared" si="716"/>
        <v>0</v>
      </c>
      <c r="CT84" s="84"/>
      <c r="CU84" s="81">
        <f t="shared" si="717"/>
        <v>0</v>
      </c>
      <c r="CV84" s="75">
        <f t="shared" ref="CV84:FD90" si="778">10*20</f>
        <v>200</v>
      </c>
      <c r="CW84" s="83">
        <v>0</v>
      </c>
      <c r="CX84" s="80">
        <f t="shared" si="718"/>
        <v>0</v>
      </c>
      <c r="CY84" s="83">
        <v>8</v>
      </c>
      <c r="CZ84" s="80">
        <f t="shared" si="719"/>
        <v>0.8</v>
      </c>
      <c r="DA84" s="76">
        <f>2*20</f>
        <v>40</v>
      </c>
      <c r="DB84" s="83">
        <v>2</v>
      </c>
      <c r="DC84" s="80">
        <f t="shared" si="720"/>
        <v>1</v>
      </c>
      <c r="DD84" s="83">
        <v>2</v>
      </c>
      <c r="DE84" s="80">
        <f t="shared" si="721"/>
        <v>1</v>
      </c>
      <c r="DF84" s="76"/>
      <c r="DG84" s="84"/>
      <c r="DH84" s="80">
        <f t="shared" si="722"/>
        <v>0</v>
      </c>
      <c r="DI84" s="84"/>
      <c r="DJ84" s="80">
        <f t="shared" si="723"/>
        <v>0</v>
      </c>
      <c r="DK84" s="76"/>
      <c r="DL84" s="84"/>
      <c r="DM84" s="80">
        <f t="shared" si="724"/>
        <v>0</v>
      </c>
      <c r="DN84" s="84"/>
      <c r="DO84" s="81">
        <f t="shared" si="725"/>
        <v>0</v>
      </c>
      <c r="DP84" s="75"/>
      <c r="DQ84" s="84"/>
      <c r="DR84" s="80">
        <f t="shared" si="726"/>
        <v>0</v>
      </c>
      <c r="DS84" s="84"/>
      <c r="DT84" s="80">
        <f t="shared" si="727"/>
        <v>0</v>
      </c>
      <c r="DU84" s="76"/>
      <c r="DV84" s="84"/>
      <c r="DW84" s="80">
        <f t="shared" si="728"/>
        <v>0</v>
      </c>
      <c r="DX84" s="84"/>
      <c r="DY84" s="80">
        <f t="shared" si="729"/>
        <v>0</v>
      </c>
      <c r="DZ84" s="76"/>
      <c r="EA84" s="84"/>
      <c r="EB84" s="80">
        <f t="shared" si="730"/>
        <v>0</v>
      </c>
      <c r="EC84" s="84"/>
      <c r="ED84" s="80">
        <f t="shared" si="731"/>
        <v>0</v>
      </c>
      <c r="EE84" s="76"/>
      <c r="EF84" s="84"/>
      <c r="EG84" s="80">
        <f t="shared" si="732"/>
        <v>0</v>
      </c>
      <c r="EH84" s="84"/>
      <c r="EI84" s="81">
        <f t="shared" si="733"/>
        <v>0</v>
      </c>
      <c r="EJ84" s="75"/>
      <c r="EK84" s="84"/>
      <c r="EL84" s="80">
        <f t="shared" si="734"/>
        <v>0</v>
      </c>
      <c r="EM84" s="84"/>
      <c r="EN84" s="80">
        <f t="shared" si="735"/>
        <v>0</v>
      </c>
      <c r="EO84" s="76"/>
      <c r="EP84" s="84"/>
      <c r="EQ84" s="80">
        <f t="shared" si="736"/>
        <v>0</v>
      </c>
      <c r="ER84" s="84"/>
      <c r="ES84" s="80">
        <f t="shared" si="737"/>
        <v>0</v>
      </c>
      <c r="ET84" s="76"/>
      <c r="EU84" s="84"/>
      <c r="EV84" s="80">
        <f t="shared" si="738"/>
        <v>0</v>
      </c>
      <c r="EW84" s="84"/>
      <c r="EX84" s="80">
        <f t="shared" si="739"/>
        <v>0</v>
      </c>
      <c r="EY84" s="76"/>
      <c r="EZ84" s="84"/>
      <c r="FA84" s="80">
        <f t="shared" si="740"/>
        <v>0</v>
      </c>
      <c r="FB84" s="84"/>
      <c r="FC84" s="81">
        <f t="shared" si="741"/>
        <v>0</v>
      </c>
      <c r="FD84" s="75"/>
      <c r="FE84" s="84"/>
      <c r="FF84" s="80">
        <f t="shared" si="742"/>
        <v>0</v>
      </c>
      <c r="FG84" s="84"/>
      <c r="FH84" s="80">
        <f t="shared" si="743"/>
        <v>0</v>
      </c>
      <c r="FI84" s="76"/>
      <c r="FJ84" s="84"/>
      <c r="FK84" s="80">
        <f t="shared" si="744"/>
        <v>0</v>
      </c>
      <c r="FL84" s="84"/>
      <c r="FM84" s="80">
        <f t="shared" si="745"/>
        <v>0</v>
      </c>
      <c r="FN84" s="76"/>
      <c r="FO84" s="84"/>
      <c r="FP84" s="80">
        <f t="shared" si="746"/>
        <v>0</v>
      </c>
      <c r="FQ84" s="84"/>
      <c r="FR84" s="80">
        <f t="shared" si="747"/>
        <v>0</v>
      </c>
      <c r="FS84" s="76"/>
      <c r="FT84" s="84"/>
      <c r="FU84" s="80">
        <f t="shared" si="748"/>
        <v>0</v>
      </c>
      <c r="FV84" s="84"/>
      <c r="FW84" s="81">
        <f t="shared" si="749"/>
        <v>0</v>
      </c>
      <c r="FX84" s="75"/>
      <c r="FY84" s="84"/>
      <c r="FZ84" s="80">
        <f t="shared" si="750"/>
        <v>0</v>
      </c>
      <c r="GA84" s="84"/>
      <c r="GB84" s="80">
        <f t="shared" si="751"/>
        <v>0</v>
      </c>
      <c r="GC84" s="76"/>
      <c r="GD84" s="84"/>
      <c r="GE84" s="80">
        <f t="shared" si="752"/>
        <v>0</v>
      </c>
      <c r="GF84" s="84"/>
      <c r="GG84" s="80">
        <f t="shared" si="753"/>
        <v>0</v>
      </c>
      <c r="GH84" s="76"/>
      <c r="GI84" s="84"/>
      <c r="GJ84" s="80">
        <f t="shared" si="754"/>
        <v>0</v>
      </c>
      <c r="GK84" s="84"/>
      <c r="GL84" s="80">
        <f t="shared" si="755"/>
        <v>0</v>
      </c>
      <c r="GM84" s="76"/>
      <c r="GN84" s="84"/>
      <c r="GO84" s="80">
        <f t="shared" si="756"/>
        <v>0</v>
      </c>
      <c r="GP84" s="84"/>
      <c r="GQ84" s="81">
        <f t="shared" si="757"/>
        <v>0</v>
      </c>
      <c r="GR84" s="75"/>
      <c r="GS84" s="84"/>
      <c r="GT84" s="80">
        <f t="shared" si="758"/>
        <v>0</v>
      </c>
      <c r="GU84" s="84"/>
      <c r="GV84" s="80">
        <f t="shared" si="759"/>
        <v>0</v>
      </c>
      <c r="GW84" s="76"/>
      <c r="GX84" s="84"/>
      <c r="GY84" s="80">
        <f t="shared" si="760"/>
        <v>0</v>
      </c>
      <c r="GZ84" s="84"/>
      <c r="HA84" s="77">
        <f t="shared" si="761"/>
        <v>0</v>
      </c>
      <c r="HB84" s="82"/>
      <c r="HC84" s="84"/>
      <c r="HD84" s="80">
        <f t="shared" si="762"/>
        <v>0</v>
      </c>
      <c r="HE84" s="84"/>
      <c r="HF84" s="80">
        <f t="shared" si="763"/>
        <v>0</v>
      </c>
      <c r="HG84" s="76"/>
      <c r="HH84" s="84"/>
      <c r="HI84" s="80">
        <f t="shared" si="764"/>
        <v>0</v>
      </c>
      <c r="HJ84" s="84"/>
      <c r="HK84" s="81">
        <f t="shared" si="765"/>
        <v>0</v>
      </c>
      <c r="HL84" s="75"/>
      <c r="HM84" s="84"/>
      <c r="HN84" s="80">
        <f t="shared" si="766"/>
        <v>0</v>
      </c>
      <c r="HO84" s="84"/>
      <c r="HP84" s="80">
        <f t="shared" si="767"/>
        <v>0</v>
      </c>
      <c r="HQ84" s="76"/>
      <c r="HR84" s="84"/>
      <c r="HS84" s="80">
        <f t="shared" si="768"/>
        <v>0</v>
      </c>
      <c r="HT84" s="84"/>
      <c r="HU84" s="80">
        <f t="shared" si="769"/>
        <v>0</v>
      </c>
      <c r="HV84" s="76"/>
      <c r="HW84" s="84"/>
      <c r="HX84" s="80">
        <f t="shared" si="770"/>
        <v>0</v>
      </c>
      <c r="HY84" s="84"/>
      <c r="HZ84" s="80">
        <f t="shared" si="771"/>
        <v>0</v>
      </c>
      <c r="IA84" s="76"/>
      <c r="IB84" s="84"/>
      <c r="IC84" s="80">
        <f t="shared" si="772"/>
        <v>0</v>
      </c>
      <c r="ID84" s="84"/>
      <c r="IE84" s="85">
        <f t="shared" si="773"/>
        <v>0</v>
      </c>
      <c r="IF84" s="1214" t="s">
        <v>291</v>
      </c>
      <c r="IG84" s="87"/>
    </row>
    <row r="85" spans="1:241" ht="39" hidden="1" x14ac:dyDescent="0.25">
      <c r="A85" s="63">
        <v>81</v>
      </c>
      <c r="B85" s="64" t="s">
        <v>109</v>
      </c>
      <c r="C85" s="65">
        <v>220312</v>
      </c>
      <c r="D85" s="66">
        <v>932891</v>
      </c>
      <c r="E85" s="180" t="s">
        <v>292</v>
      </c>
      <c r="F85" s="68" t="s">
        <v>293</v>
      </c>
      <c r="G85" s="89" t="s">
        <v>294</v>
      </c>
      <c r="H85" s="70">
        <v>0.4</v>
      </c>
      <c r="I85" s="71">
        <f>(82+100+120+50+130)/5</f>
        <v>96.4</v>
      </c>
      <c r="J85" s="72">
        <v>6</v>
      </c>
      <c r="K85" s="73">
        <f t="shared" si="644"/>
        <v>120</v>
      </c>
      <c r="L85" s="74">
        <f t="shared" si="645"/>
        <v>120</v>
      </c>
      <c r="M85" s="75">
        <f t="shared" si="646"/>
        <v>3</v>
      </c>
      <c r="N85" s="76">
        <f t="shared" si="647"/>
        <v>5</v>
      </c>
      <c r="O85" s="77">
        <f t="shared" si="648"/>
        <v>0.5</v>
      </c>
      <c r="P85" s="78">
        <f t="shared" si="649"/>
        <v>0.83333333333333337</v>
      </c>
      <c r="Q85" s="79"/>
      <c r="R85" s="75">
        <f t="shared" si="650"/>
        <v>60</v>
      </c>
      <c r="S85" s="76">
        <f t="shared" si="651"/>
        <v>2</v>
      </c>
      <c r="T85" s="80">
        <f t="shared" si="652"/>
        <v>0.66666666666666663</v>
      </c>
      <c r="U85" s="76">
        <f t="shared" si="653"/>
        <v>2</v>
      </c>
      <c r="V85" s="80">
        <f t="shared" si="654"/>
        <v>0.66666666666666663</v>
      </c>
      <c r="W85" s="76">
        <f t="shared" si="655"/>
        <v>20</v>
      </c>
      <c r="X85" s="76">
        <f t="shared" si="656"/>
        <v>1</v>
      </c>
      <c r="Y85" s="80">
        <f t="shared" si="657"/>
        <v>1</v>
      </c>
      <c r="Z85" s="76">
        <f t="shared" si="658"/>
        <v>1</v>
      </c>
      <c r="AA85" s="80">
        <f t="shared" si="659"/>
        <v>1</v>
      </c>
      <c r="AB85" s="76">
        <f t="shared" si="660"/>
        <v>0</v>
      </c>
      <c r="AC85" s="76">
        <f t="shared" si="661"/>
        <v>0</v>
      </c>
      <c r="AD85" s="80">
        <f t="shared" si="662"/>
        <v>0</v>
      </c>
      <c r="AE85" s="76">
        <f t="shared" si="663"/>
        <v>0</v>
      </c>
      <c r="AF85" s="80">
        <f t="shared" si="664"/>
        <v>0</v>
      </c>
      <c r="AG85" s="76">
        <f t="shared" si="665"/>
        <v>40</v>
      </c>
      <c r="AH85" s="76">
        <f t="shared" si="666"/>
        <v>0</v>
      </c>
      <c r="AI85" s="80">
        <f t="shared" si="667"/>
        <v>0</v>
      </c>
      <c r="AJ85" s="76">
        <f t="shared" si="668"/>
        <v>2</v>
      </c>
      <c r="AK85" s="81">
        <f t="shared" si="669"/>
        <v>1</v>
      </c>
      <c r="AL85" s="79"/>
      <c r="AM85" s="75">
        <f t="shared" si="670"/>
        <v>80</v>
      </c>
      <c r="AN85" s="76">
        <f t="shared" si="671"/>
        <v>2</v>
      </c>
      <c r="AO85" s="80">
        <f t="shared" si="672"/>
        <v>0.5</v>
      </c>
      <c r="AP85" s="76">
        <f t="shared" si="673"/>
        <v>4</v>
      </c>
      <c r="AQ85" s="77">
        <f t="shared" si="674"/>
        <v>1</v>
      </c>
      <c r="AR85" s="82">
        <f t="shared" si="675"/>
        <v>20</v>
      </c>
      <c r="AS85" s="76">
        <f t="shared" si="676"/>
        <v>0</v>
      </c>
      <c r="AT85" s="80">
        <f t="shared" si="677"/>
        <v>0</v>
      </c>
      <c r="AU85" s="76">
        <f t="shared" si="678"/>
        <v>0</v>
      </c>
      <c r="AV85" s="77">
        <f t="shared" si="679"/>
        <v>0</v>
      </c>
      <c r="AW85" s="82">
        <f t="shared" si="680"/>
        <v>0</v>
      </c>
      <c r="AX85" s="76">
        <f t="shared" si="681"/>
        <v>0</v>
      </c>
      <c r="AY85" s="80">
        <f t="shared" si="682"/>
        <v>0</v>
      </c>
      <c r="AZ85" s="76">
        <f t="shared" si="683"/>
        <v>0</v>
      </c>
      <c r="BA85" s="77">
        <f t="shared" si="684"/>
        <v>0</v>
      </c>
      <c r="BB85" s="82">
        <f t="shared" si="685"/>
        <v>0</v>
      </c>
      <c r="BC85" s="76">
        <f t="shared" si="686"/>
        <v>0</v>
      </c>
      <c r="BD85" s="80">
        <f t="shared" si="687"/>
        <v>0</v>
      </c>
      <c r="BE85" s="76">
        <f t="shared" si="688"/>
        <v>0</v>
      </c>
      <c r="BF85" s="77">
        <f t="shared" si="689"/>
        <v>0</v>
      </c>
      <c r="BG85" s="82">
        <f t="shared" si="690"/>
        <v>20</v>
      </c>
      <c r="BH85" s="76">
        <f t="shared" si="691"/>
        <v>1</v>
      </c>
      <c r="BI85" s="80">
        <f t="shared" si="692"/>
        <v>1</v>
      </c>
      <c r="BJ85" s="76">
        <f t="shared" si="693"/>
        <v>1</v>
      </c>
      <c r="BK85" s="77">
        <f t="shared" si="694"/>
        <v>1</v>
      </c>
      <c r="BL85" s="82">
        <f t="shared" si="695"/>
        <v>0</v>
      </c>
      <c r="BM85" s="76">
        <f t="shared" si="696"/>
        <v>0</v>
      </c>
      <c r="BN85" s="80">
        <f t="shared" si="697"/>
        <v>0</v>
      </c>
      <c r="BO85" s="76">
        <f t="shared" si="698"/>
        <v>0</v>
      </c>
      <c r="BP85" s="77">
        <f t="shared" si="699"/>
        <v>0</v>
      </c>
      <c r="BQ85" s="82">
        <f t="shared" si="700"/>
        <v>0</v>
      </c>
      <c r="BR85" s="76">
        <f t="shared" si="701"/>
        <v>0</v>
      </c>
      <c r="BS85" s="80">
        <f t="shared" si="702"/>
        <v>0</v>
      </c>
      <c r="BT85" s="76">
        <f t="shared" si="703"/>
        <v>0</v>
      </c>
      <c r="BU85" s="77">
        <f t="shared" si="704"/>
        <v>0</v>
      </c>
      <c r="BV85" s="82">
        <f t="shared" si="705"/>
        <v>0</v>
      </c>
      <c r="BW85" s="76">
        <f t="shared" si="706"/>
        <v>0</v>
      </c>
      <c r="BX85" s="80">
        <f t="shared" si="707"/>
        <v>0</v>
      </c>
      <c r="BY85" s="76">
        <f t="shared" si="708"/>
        <v>0</v>
      </c>
      <c r="BZ85" s="81">
        <f t="shared" si="709"/>
        <v>0</v>
      </c>
      <c r="CA85" s="79"/>
      <c r="CB85" s="75">
        <f>1*20</f>
        <v>20</v>
      </c>
      <c r="CC85" s="83">
        <v>1</v>
      </c>
      <c r="CD85" s="80">
        <f t="shared" si="710"/>
        <v>1</v>
      </c>
      <c r="CE85" s="83">
        <v>1</v>
      </c>
      <c r="CF85" s="80">
        <f t="shared" si="711"/>
        <v>1</v>
      </c>
      <c r="CG85" s="76">
        <f>1*20</f>
        <v>20</v>
      </c>
      <c r="CH85" s="83">
        <v>1</v>
      </c>
      <c r="CI85" s="80">
        <f t="shared" si="712"/>
        <v>1</v>
      </c>
      <c r="CJ85" s="83">
        <v>1</v>
      </c>
      <c r="CK85" s="80">
        <f t="shared" si="713"/>
        <v>1</v>
      </c>
      <c r="CL85" s="76"/>
      <c r="CM85" s="84"/>
      <c r="CN85" s="80">
        <f t="shared" si="714"/>
        <v>0</v>
      </c>
      <c r="CO85" s="84"/>
      <c r="CP85" s="80">
        <f t="shared" si="715"/>
        <v>0</v>
      </c>
      <c r="CQ85" s="76">
        <f>2*20</f>
        <v>40</v>
      </c>
      <c r="CR85" s="83">
        <v>0</v>
      </c>
      <c r="CS85" s="80">
        <f t="shared" si="716"/>
        <v>0</v>
      </c>
      <c r="CT85" s="83">
        <v>2</v>
      </c>
      <c r="CU85" s="81">
        <f t="shared" si="717"/>
        <v>1</v>
      </c>
      <c r="CV85" s="75">
        <f>1*20</f>
        <v>20</v>
      </c>
      <c r="CW85" s="83">
        <v>0</v>
      </c>
      <c r="CX85" s="80">
        <f t="shared" si="718"/>
        <v>0</v>
      </c>
      <c r="CY85" s="83">
        <v>0</v>
      </c>
      <c r="CZ85" s="80">
        <f t="shared" si="719"/>
        <v>0</v>
      </c>
      <c r="DA85" s="76"/>
      <c r="DB85" s="84"/>
      <c r="DC85" s="80">
        <f t="shared" si="720"/>
        <v>0</v>
      </c>
      <c r="DD85" s="84"/>
      <c r="DE85" s="80">
        <f t="shared" si="721"/>
        <v>0</v>
      </c>
      <c r="DF85" s="76"/>
      <c r="DG85" s="84"/>
      <c r="DH85" s="80">
        <f t="shared" si="722"/>
        <v>0</v>
      </c>
      <c r="DI85" s="84"/>
      <c r="DJ85" s="80">
        <f t="shared" si="723"/>
        <v>0</v>
      </c>
      <c r="DK85" s="76"/>
      <c r="DL85" s="84"/>
      <c r="DM85" s="80">
        <f t="shared" si="724"/>
        <v>0</v>
      </c>
      <c r="DN85" s="84"/>
      <c r="DO85" s="81">
        <f t="shared" si="725"/>
        <v>0</v>
      </c>
      <c r="DP85" s="75"/>
      <c r="DQ85" s="84"/>
      <c r="DR85" s="80">
        <f t="shared" si="726"/>
        <v>0</v>
      </c>
      <c r="DS85" s="84"/>
      <c r="DT85" s="80">
        <f t="shared" si="727"/>
        <v>0</v>
      </c>
      <c r="DU85" s="76"/>
      <c r="DV85" s="84"/>
      <c r="DW85" s="80">
        <f t="shared" si="728"/>
        <v>0</v>
      </c>
      <c r="DX85" s="84"/>
      <c r="DY85" s="80">
        <f t="shared" si="729"/>
        <v>0</v>
      </c>
      <c r="DZ85" s="76"/>
      <c r="EA85" s="84"/>
      <c r="EB85" s="80">
        <f t="shared" si="730"/>
        <v>0</v>
      </c>
      <c r="EC85" s="84"/>
      <c r="ED85" s="80">
        <f t="shared" si="731"/>
        <v>0</v>
      </c>
      <c r="EE85" s="76"/>
      <c r="EF85" s="84"/>
      <c r="EG85" s="80">
        <f t="shared" si="732"/>
        <v>0</v>
      </c>
      <c r="EH85" s="84"/>
      <c r="EI85" s="81">
        <f t="shared" si="733"/>
        <v>0</v>
      </c>
      <c r="EJ85" s="75"/>
      <c r="EK85" s="84"/>
      <c r="EL85" s="80">
        <f t="shared" si="734"/>
        <v>0</v>
      </c>
      <c r="EM85" s="84"/>
      <c r="EN85" s="80">
        <f t="shared" si="735"/>
        <v>0</v>
      </c>
      <c r="EO85" s="76"/>
      <c r="EP85" s="84"/>
      <c r="EQ85" s="80">
        <f t="shared" si="736"/>
        <v>0</v>
      </c>
      <c r="ER85" s="84"/>
      <c r="ES85" s="80">
        <f t="shared" si="737"/>
        <v>0</v>
      </c>
      <c r="ET85" s="76"/>
      <c r="EU85" s="84"/>
      <c r="EV85" s="80">
        <f t="shared" si="738"/>
        <v>0</v>
      </c>
      <c r="EW85" s="84"/>
      <c r="EX85" s="80">
        <f t="shared" si="739"/>
        <v>0</v>
      </c>
      <c r="EY85" s="76"/>
      <c r="EZ85" s="84"/>
      <c r="FA85" s="80">
        <f t="shared" si="740"/>
        <v>0</v>
      </c>
      <c r="FB85" s="84"/>
      <c r="FC85" s="81">
        <f t="shared" si="741"/>
        <v>0</v>
      </c>
      <c r="FD85" s="75">
        <f>1*20</f>
        <v>20</v>
      </c>
      <c r="FE85" s="83">
        <v>1</v>
      </c>
      <c r="FF85" s="80">
        <f t="shared" si="742"/>
        <v>1</v>
      </c>
      <c r="FG85" s="83">
        <v>1</v>
      </c>
      <c r="FH85" s="80">
        <f t="shared" si="743"/>
        <v>1</v>
      </c>
      <c r="FI85" s="76"/>
      <c r="FJ85" s="84"/>
      <c r="FK85" s="80">
        <f t="shared" si="744"/>
        <v>0</v>
      </c>
      <c r="FL85" s="84"/>
      <c r="FM85" s="80">
        <f t="shared" si="745"/>
        <v>0</v>
      </c>
      <c r="FN85" s="76"/>
      <c r="FO85" s="84"/>
      <c r="FP85" s="80">
        <f t="shared" si="746"/>
        <v>0</v>
      </c>
      <c r="FQ85" s="84"/>
      <c r="FR85" s="80">
        <f t="shared" si="747"/>
        <v>0</v>
      </c>
      <c r="FS85" s="76"/>
      <c r="FT85" s="84"/>
      <c r="FU85" s="80">
        <f t="shared" si="748"/>
        <v>0</v>
      </c>
      <c r="FV85" s="84"/>
      <c r="FW85" s="81">
        <f t="shared" si="749"/>
        <v>0</v>
      </c>
      <c r="FX85" s="75"/>
      <c r="FY85" s="84"/>
      <c r="FZ85" s="80">
        <f t="shared" si="750"/>
        <v>0</v>
      </c>
      <c r="GA85" s="84"/>
      <c r="GB85" s="80">
        <f t="shared" si="751"/>
        <v>0</v>
      </c>
      <c r="GC85" s="76"/>
      <c r="GD85" s="84"/>
      <c r="GE85" s="80">
        <f t="shared" si="752"/>
        <v>0</v>
      </c>
      <c r="GF85" s="84"/>
      <c r="GG85" s="80">
        <f t="shared" si="753"/>
        <v>0</v>
      </c>
      <c r="GH85" s="76"/>
      <c r="GI85" s="84"/>
      <c r="GJ85" s="80">
        <f t="shared" si="754"/>
        <v>0</v>
      </c>
      <c r="GK85" s="84"/>
      <c r="GL85" s="80">
        <f t="shared" si="755"/>
        <v>0</v>
      </c>
      <c r="GM85" s="76"/>
      <c r="GN85" s="84"/>
      <c r="GO85" s="80">
        <f t="shared" si="756"/>
        <v>0</v>
      </c>
      <c r="GP85" s="84"/>
      <c r="GQ85" s="81">
        <f t="shared" si="757"/>
        <v>0</v>
      </c>
      <c r="GR85" s="75"/>
      <c r="GS85" s="84"/>
      <c r="GT85" s="80">
        <f t="shared" si="758"/>
        <v>0</v>
      </c>
      <c r="GU85" s="84"/>
      <c r="GV85" s="80">
        <f t="shared" si="759"/>
        <v>0</v>
      </c>
      <c r="GW85" s="76"/>
      <c r="GX85" s="84"/>
      <c r="GY85" s="80">
        <f t="shared" si="760"/>
        <v>0</v>
      </c>
      <c r="GZ85" s="84"/>
      <c r="HA85" s="77">
        <f t="shared" si="761"/>
        <v>0</v>
      </c>
      <c r="HB85" s="82"/>
      <c r="HC85" s="84"/>
      <c r="HD85" s="80">
        <f t="shared" si="762"/>
        <v>0</v>
      </c>
      <c r="HE85" s="84"/>
      <c r="HF85" s="80">
        <f t="shared" si="763"/>
        <v>0</v>
      </c>
      <c r="HG85" s="76"/>
      <c r="HH85" s="84"/>
      <c r="HI85" s="80">
        <f t="shared" si="764"/>
        <v>0</v>
      </c>
      <c r="HJ85" s="84"/>
      <c r="HK85" s="81">
        <f t="shared" si="765"/>
        <v>0</v>
      </c>
      <c r="HL85" s="75"/>
      <c r="HM85" s="84"/>
      <c r="HN85" s="80">
        <f t="shared" si="766"/>
        <v>0</v>
      </c>
      <c r="HO85" s="84"/>
      <c r="HP85" s="80">
        <f t="shared" si="767"/>
        <v>0</v>
      </c>
      <c r="HQ85" s="76"/>
      <c r="HR85" s="84"/>
      <c r="HS85" s="80">
        <f t="shared" si="768"/>
        <v>0</v>
      </c>
      <c r="HT85" s="84"/>
      <c r="HU85" s="80">
        <f t="shared" si="769"/>
        <v>0</v>
      </c>
      <c r="HV85" s="76"/>
      <c r="HW85" s="84"/>
      <c r="HX85" s="80">
        <f t="shared" si="770"/>
        <v>0</v>
      </c>
      <c r="HY85" s="84"/>
      <c r="HZ85" s="80">
        <f t="shared" si="771"/>
        <v>0</v>
      </c>
      <c r="IA85" s="76"/>
      <c r="IB85" s="84"/>
      <c r="IC85" s="80">
        <f t="shared" si="772"/>
        <v>0</v>
      </c>
      <c r="ID85" s="84"/>
      <c r="IE85" s="85">
        <f t="shared" si="773"/>
        <v>0</v>
      </c>
      <c r="IF85" s="1214" t="s">
        <v>295</v>
      </c>
      <c r="IG85" s="87"/>
    </row>
    <row r="86" spans="1:241" ht="38.25" hidden="1" x14ac:dyDescent="0.25">
      <c r="A86" s="63">
        <v>82</v>
      </c>
      <c r="B86" s="64" t="s">
        <v>202</v>
      </c>
      <c r="C86" s="65">
        <v>220987</v>
      </c>
      <c r="D86" s="66">
        <v>932914</v>
      </c>
      <c r="E86" s="216" t="s">
        <v>296</v>
      </c>
      <c r="F86" s="88" t="s">
        <v>281</v>
      </c>
      <c r="G86" s="217">
        <v>3</v>
      </c>
      <c r="H86" s="70">
        <v>0.02</v>
      </c>
      <c r="I86" s="71">
        <f>(36+46+50+80)/4</f>
        <v>53</v>
      </c>
      <c r="J86" s="72">
        <v>146</v>
      </c>
      <c r="K86" s="73">
        <f t="shared" si="644"/>
        <v>2920</v>
      </c>
      <c r="L86" s="74">
        <f t="shared" si="645"/>
        <v>2920</v>
      </c>
      <c r="M86" s="75">
        <f t="shared" si="646"/>
        <v>0</v>
      </c>
      <c r="N86" s="76">
        <f t="shared" si="647"/>
        <v>13</v>
      </c>
      <c r="O86" s="77">
        <f t="shared" si="648"/>
        <v>0</v>
      </c>
      <c r="P86" s="78">
        <f t="shared" si="649"/>
        <v>8.9041095890410954E-2</v>
      </c>
      <c r="Q86" s="79"/>
      <c r="R86" s="75">
        <f t="shared" si="650"/>
        <v>120</v>
      </c>
      <c r="S86" s="76">
        <f t="shared" si="651"/>
        <v>0</v>
      </c>
      <c r="T86" s="80">
        <f t="shared" si="652"/>
        <v>0</v>
      </c>
      <c r="U86" s="76">
        <f t="shared" si="653"/>
        <v>2</v>
      </c>
      <c r="V86" s="80">
        <f t="shared" si="654"/>
        <v>0.33333333333333331</v>
      </c>
      <c r="W86" s="76">
        <f t="shared" si="655"/>
        <v>260</v>
      </c>
      <c r="X86" s="76">
        <f t="shared" si="656"/>
        <v>0</v>
      </c>
      <c r="Y86" s="80">
        <f t="shared" si="657"/>
        <v>0</v>
      </c>
      <c r="Z86" s="76">
        <f t="shared" si="658"/>
        <v>5</v>
      </c>
      <c r="AA86" s="80">
        <f t="shared" si="659"/>
        <v>0.38461538461538464</v>
      </c>
      <c r="AB86" s="76">
        <f t="shared" si="660"/>
        <v>2120</v>
      </c>
      <c r="AC86" s="76">
        <f t="shared" si="661"/>
        <v>0</v>
      </c>
      <c r="AD86" s="80">
        <f t="shared" si="662"/>
        <v>0</v>
      </c>
      <c r="AE86" s="76">
        <f t="shared" si="663"/>
        <v>6</v>
      </c>
      <c r="AF86" s="80">
        <f t="shared" si="664"/>
        <v>5.6603773584905662E-2</v>
      </c>
      <c r="AG86" s="76">
        <f t="shared" si="665"/>
        <v>420</v>
      </c>
      <c r="AH86" s="76">
        <f t="shared" si="666"/>
        <v>0</v>
      </c>
      <c r="AI86" s="80">
        <f t="shared" si="667"/>
        <v>0</v>
      </c>
      <c r="AJ86" s="76">
        <f t="shared" si="668"/>
        <v>0</v>
      </c>
      <c r="AK86" s="81">
        <f t="shared" si="669"/>
        <v>0</v>
      </c>
      <c r="AL86" s="79"/>
      <c r="AM86" s="75">
        <f t="shared" si="670"/>
        <v>2640</v>
      </c>
      <c r="AN86" s="76">
        <f t="shared" si="671"/>
        <v>0</v>
      </c>
      <c r="AO86" s="80">
        <f t="shared" si="672"/>
        <v>0</v>
      </c>
      <c r="AP86" s="76">
        <f t="shared" si="673"/>
        <v>9</v>
      </c>
      <c r="AQ86" s="77">
        <f t="shared" si="674"/>
        <v>6.8181818181818177E-2</v>
      </c>
      <c r="AR86" s="82">
        <f t="shared" si="675"/>
        <v>280</v>
      </c>
      <c r="AS86" s="76">
        <f t="shared" si="676"/>
        <v>0</v>
      </c>
      <c r="AT86" s="80">
        <f t="shared" si="677"/>
        <v>0</v>
      </c>
      <c r="AU86" s="76">
        <f t="shared" si="678"/>
        <v>4</v>
      </c>
      <c r="AV86" s="77">
        <f t="shared" si="679"/>
        <v>0.2857142857142857</v>
      </c>
      <c r="AW86" s="82">
        <f t="shared" si="680"/>
        <v>0</v>
      </c>
      <c r="AX86" s="76">
        <f t="shared" si="681"/>
        <v>0</v>
      </c>
      <c r="AY86" s="80">
        <f t="shared" si="682"/>
        <v>0</v>
      </c>
      <c r="AZ86" s="76">
        <f t="shared" si="683"/>
        <v>0</v>
      </c>
      <c r="BA86" s="77">
        <f t="shared" si="684"/>
        <v>0</v>
      </c>
      <c r="BB86" s="82">
        <f t="shared" si="685"/>
        <v>0</v>
      </c>
      <c r="BC86" s="76">
        <f t="shared" si="686"/>
        <v>0</v>
      </c>
      <c r="BD86" s="80">
        <f t="shared" si="687"/>
        <v>0</v>
      </c>
      <c r="BE86" s="76">
        <f t="shared" si="688"/>
        <v>0</v>
      </c>
      <c r="BF86" s="77">
        <f t="shared" si="689"/>
        <v>0</v>
      </c>
      <c r="BG86" s="82">
        <f t="shared" si="690"/>
        <v>0</v>
      </c>
      <c r="BH86" s="76">
        <f t="shared" si="691"/>
        <v>0</v>
      </c>
      <c r="BI86" s="80">
        <f t="shared" si="692"/>
        <v>0</v>
      </c>
      <c r="BJ86" s="76">
        <f t="shared" si="693"/>
        <v>0</v>
      </c>
      <c r="BK86" s="77">
        <f t="shared" si="694"/>
        <v>0</v>
      </c>
      <c r="BL86" s="82">
        <f t="shared" si="695"/>
        <v>0</v>
      </c>
      <c r="BM86" s="76">
        <f t="shared" si="696"/>
        <v>0</v>
      </c>
      <c r="BN86" s="80">
        <f t="shared" si="697"/>
        <v>0</v>
      </c>
      <c r="BO86" s="76">
        <f t="shared" si="698"/>
        <v>0</v>
      </c>
      <c r="BP86" s="77">
        <f t="shared" si="699"/>
        <v>0</v>
      </c>
      <c r="BQ86" s="82">
        <f t="shared" si="700"/>
        <v>0</v>
      </c>
      <c r="BR86" s="76">
        <f t="shared" si="701"/>
        <v>0</v>
      </c>
      <c r="BS86" s="80">
        <f t="shared" si="702"/>
        <v>0</v>
      </c>
      <c r="BT86" s="76">
        <f t="shared" si="703"/>
        <v>0</v>
      </c>
      <c r="BU86" s="77">
        <f t="shared" si="704"/>
        <v>0</v>
      </c>
      <c r="BV86" s="82">
        <f t="shared" si="705"/>
        <v>0</v>
      </c>
      <c r="BW86" s="76">
        <f t="shared" si="706"/>
        <v>0</v>
      </c>
      <c r="BX86" s="80">
        <f t="shared" si="707"/>
        <v>0</v>
      </c>
      <c r="BY86" s="76">
        <f t="shared" si="708"/>
        <v>0</v>
      </c>
      <c r="BZ86" s="81">
        <f t="shared" si="709"/>
        <v>0</v>
      </c>
      <c r="CA86" s="79"/>
      <c r="CB86" s="75">
        <f>1*20</f>
        <v>20</v>
      </c>
      <c r="CC86" s="83">
        <v>0</v>
      </c>
      <c r="CD86" s="80">
        <f t="shared" si="710"/>
        <v>0</v>
      </c>
      <c r="CE86" s="83">
        <v>1</v>
      </c>
      <c r="CF86" s="80">
        <f t="shared" si="711"/>
        <v>1</v>
      </c>
      <c r="CG86" s="76">
        <f>5*20</f>
        <v>100</v>
      </c>
      <c r="CH86" s="83">
        <v>0</v>
      </c>
      <c r="CI86" s="80">
        <f t="shared" si="712"/>
        <v>0</v>
      </c>
      <c r="CJ86" s="83">
        <v>2</v>
      </c>
      <c r="CK86" s="80">
        <f t="shared" si="713"/>
        <v>0.4</v>
      </c>
      <c r="CL86" s="76">
        <f>106*20</f>
        <v>2120</v>
      </c>
      <c r="CM86" s="83">
        <v>0</v>
      </c>
      <c r="CN86" s="80">
        <f t="shared" si="714"/>
        <v>0</v>
      </c>
      <c r="CO86" s="83">
        <v>6</v>
      </c>
      <c r="CP86" s="80">
        <f t="shared" si="715"/>
        <v>5.6603773584905662E-2</v>
      </c>
      <c r="CQ86" s="76">
        <f t="shared" si="238"/>
        <v>400</v>
      </c>
      <c r="CR86" s="83">
        <v>0</v>
      </c>
      <c r="CS86" s="80">
        <f t="shared" si="716"/>
        <v>0</v>
      </c>
      <c r="CT86" s="83">
        <v>0</v>
      </c>
      <c r="CU86" s="81">
        <f t="shared" si="717"/>
        <v>0</v>
      </c>
      <c r="CV86" s="75">
        <f>5*20</f>
        <v>100</v>
      </c>
      <c r="CW86" s="83">
        <v>0</v>
      </c>
      <c r="CX86" s="80">
        <f t="shared" si="718"/>
        <v>0</v>
      </c>
      <c r="CY86" s="83">
        <v>1</v>
      </c>
      <c r="CZ86" s="80">
        <f t="shared" si="719"/>
        <v>0.2</v>
      </c>
      <c r="DA86" s="76">
        <f>8*20</f>
        <v>160</v>
      </c>
      <c r="DB86" s="83">
        <v>0</v>
      </c>
      <c r="DC86" s="80">
        <f t="shared" si="720"/>
        <v>0</v>
      </c>
      <c r="DD86" s="83">
        <v>3</v>
      </c>
      <c r="DE86" s="80">
        <f t="shared" si="721"/>
        <v>0.375</v>
      </c>
      <c r="DF86" s="76"/>
      <c r="DG86" s="84"/>
      <c r="DH86" s="80">
        <f t="shared" si="722"/>
        <v>0</v>
      </c>
      <c r="DI86" s="84"/>
      <c r="DJ86" s="80">
        <f t="shared" si="723"/>
        <v>0</v>
      </c>
      <c r="DK86" s="76">
        <f>1*20</f>
        <v>20</v>
      </c>
      <c r="DL86" s="83">
        <v>0</v>
      </c>
      <c r="DM86" s="80">
        <f t="shared" si="724"/>
        <v>0</v>
      </c>
      <c r="DN86" s="83">
        <v>0</v>
      </c>
      <c r="DO86" s="81">
        <f t="shared" si="725"/>
        <v>0</v>
      </c>
      <c r="DP86" s="75"/>
      <c r="DQ86" s="84"/>
      <c r="DR86" s="80">
        <f t="shared" si="726"/>
        <v>0</v>
      </c>
      <c r="DS86" s="84"/>
      <c r="DT86" s="80">
        <f t="shared" si="727"/>
        <v>0</v>
      </c>
      <c r="DU86" s="76"/>
      <c r="DV86" s="84"/>
      <c r="DW86" s="80">
        <f t="shared" si="728"/>
        <v>0</v>
      </c>
      <c r="DX86" s="84"/>
      <c r="DY86" s="80">
        <f t="shared" si="729"/>
        <v>0</v>
      </c>
      <c r="DZ86" s="76"/>
      <c r="EA86" s="84"/>
      <c r="EB86" s="80">
        <f t="shared" si="730"/>
        <v>0</v>
      </c>
      <c r="EC86" s="84"/>
      <c r="ED86" s="80">
        <f t="shared" si="731"/>
        <v>0</v>
      </c>
      <c r="EE86" s="76"/>
      <c r="EF86" s="84"/>
      <c r="EG86" s="80">
        <f t="shared" si="732"/>
        <v>0</v>
      </c>
      <c r="EH86" s="84"/>
      <c r="EI86" s="81">
        <f t="shared" si="733"/>
        <v>0</v>
      </c>
      <c r="EJ86" s="75"/>
      <c r="EK86" s="84"/>
      <c r="EL86" s="80">
        <f t="shared" si="734"/>
        <v>0</v>
      </c>
      <c r="EM86" s="84"/>
      <c r="EN86" s="80">
        <f t="shared" si="735"/>
        <v>0</v>
      </c>
      <c r="EO86" s="76"/>
      <c r="EP86" s="84"/>
      <c r="EQ86" s="80">
        <f t="shared" si="736"/>
        <v>0</v>
      </c>
      <c r="ER86" s="84"/>
      <c r="ES86" s="80">
        <f t="shared" si="737"/>
        <v>0</v>
      </c>
      <c r="ET86" s="76"/>
      <c r="EU86" s="84"/>
      <c r="EV86" s="80">
        <f t="shared" si="738"/>
        <v>0</v>
      </c>
      <c r="EW86" s="84"/>
      <c r="EX86" s="80">
        <f t="shared" si="739"/>
        <v>0</v>
      </c>
      <c r="EY86" s="76"/>
      <c r="EZ86" s="84"/>
      <c r="FA86" s="80">
        <f t="shared" si="740"/>
        <v>0</v>
      </c>
      <c r="FB86" s="84"/>
      <c r="FC86" s="81">
        <f t="shared" si="741"/>
        <v>0</v>
      </c>
      <c r="FD86" s="75"/>
      <c r="FE86" s="84"/>
      <c r="FF86" s="80">
        <f t="shared" si="742"/>
        <v>0</v>
      </c>
      <c r="FG86" s="84"/>
      <c r="FH86" s="80">
        <f t="shared" si="743"/>
        <v>0</v>
      </c>
      <c r="FI86" s="76"/>
      <c r="FJ86" s="84"/>
      <c r="FK86" s="80">
        <f t="shared" si="744"/>
        <v>0</v>
      </c>
      <c r="FL86" s="84"/>
      <c r="FM86" s="80">
        <f t="shared" si="745"/>
        <v>0</v>
      </c>
      <c r="FN86" s="76"/>
      <c r="FO86" s="84"/>
      <c r="FP86" s="80">
        <f t="shared" si="746"/>
        <v>0</v>
      </c>
      <c r="FQ86" s="84"/>
      <c r="FR86" s="80">
        <f t="shared" si="747"/>
        <v>0</v>
      </c>
      <c r="FS86" s="76"/>
      <c r="FT86" s="84"/>
      <c r="FU86" s="80">
        <f t="shared" si="748"/>
        <v>0</v>
      </c>
      <c r="FV86" s="84"/>
      <c r="FW86" s="81">
        <f t="shared" si="749"/>
        <v>0</v>
      </c>
      <c r="FX86" s="75"/>
      <c r="FY86" s="84"/>
      <c r="FZ86" s="80">
        <f t="shared" si="750"/>
        <v>0</v>
      </c>
      <c r="GA86" s="84"/>
      <c r="GB86" s="80">
        <f t="shared" si="751"/>
        <v>0</v>
      </c>
      <c r="GC86" s="76"/>
      <c r="GD86" s="84"/>
      <c r="GE86" s="80">
        <f t="shared" si="752"/>
        <v>0</v>
      </c>
      <c r="GF86" s="84"/>
      <c r="GG86" s="80">
        <f t="shared" si="753"/>
        <v>0</v>
      </c>
      <c r="GH86" s="76"/>
      <c r="GI86" s="84"/>
      <c r="GJ86" s="80">
        <f t="shared" si="754"/>
        <v>0</v>
      </c>
      <c r="GK86" s="84"/>
      <c r="GL86" s="80">
        <f t="shared" si="755"/>
        <v>0</v>
      </c>
      <c r="GM86" s="76"/>
      <c r="GN86" s="84"/>
      <c r="GO86" s="80">
        <f t="shared" si="756"/>
        <v>0</v>
      </c>
      <c r="GP86" s="84"/>
      <c r="GQ86" s="81">
        <f t="shared" si="757"/>
        <v>0</v>
      </c>
      <c r="GR86" s="75"/>
      <c r="GS86" s="84"/>
      <c r="GT86" s="80">
        <f t="shared" si="758"/>
        <v>0</v>
      </c>
      <c r="GU86" s="84"/>
      <c r="GV86" s="80">
        <f t="shared" si="759"/>
        <v>0</v>
      </c>
      <c r="GW86" s="76"/>
      <c r="GX86" s="84"/>
      <c r="GY86" s="80">
        <f t="shared" si="760"/>
        <v>0</v>
      </c>
      <c r="GZ86" s="84"/>
      <c r="HA86" s="77">
        <f t="shared" si="761"/>
        <v>0</v>
      </c>
      <c r="HB86" s="82"/>
      <c r="HC86" s="84"/>
      <c r="HD86" s="80">
        <f t="shared" si="762"/>
        <v>0</v>
      </c>
      <c r="HE86" s="84"/>
      <c r="HF86" s="80">
        <f t="shared" si="763"/>
        <v>0</v>
      </c>
      <c r="HG86" s="76"/>
      <c r="HH86" s="84"/>
      <c r="HI86" s="80">
        <f t="shared" si="764"/>
        <v>0</v>
      </c>
      <c r="HJ86" s="84"/>
      <c r="HK86" s="81">
        <f t="shared" si="765"/>
        <v>0</v>
      </c>
      <c r="HL86" s="75"/>
      <c r="HM86" s="84"/>
      <c r="HN86" s="80">
        <f t="shared" si="766"/>
        <v>0</v>
      </c>
      <c r="HO86" s="84"/>
      <c r="HP86" s="80">
        <f t="shared" si="767"/>
        <v>0</v>
      </c>
      <c r="HQ86" s="76"/>
      <c r="HR86" s="84"/>
      <c r="HS86" s="80">
        <f t="shared" si="768"/>
        <v>0</v>
      </c>
      <c r="HT86" s="84"/>
      <c r="HU86" s="80">
        <f t="shared" si="769"/>
        <v>0</v>
      </c>
      <c r="HV86" s="76"/>
      <c r="HW86" s="84"/>
      <c r="HX86" s="80">
        <f t="shared" si="770"/>
        <v>0</v>
      </c>
      <c r="HY86" s="84"/>
      <c r="HZ86" s="80">
        <f t="shared" si="771"/>
        <v>0</v>
      </c>
      <c r="IA86" s="76"/>
      <c r="IB86" s="84"/>
      <c r="IC86" s="80">
        <f t="shared" si="772"/>
        <v>0</v>
      </c>
      <c r="ID86" s="84"/>
      <c r="IE86" s="85">
        <f t="shared" si="773"/>
        <v>0</v>
      </c>
      <c r="IF86" s="1214" t="s">
        <v>297</v>
      </c>
      <c r="IG86" s="87"/>
    </row>
    <row r="87" spans="1:241" ht="51" hidden="1" x14ac:dyDescent="0.25">
      <c r="A87" s="63">
        <v>83</v>
      </c>
      <c r="B87" s="64" t="s">
        <v>298</v>
      </c>
      <c r="C87" s="186">
        <v>222153</v>
      </c>
      <c r="D87" s="187">
        <v>932754</v>
      </c>
      <c r="E87" s="218" t="s">
        <v>299</v>
      </c>
      <c r="F87" s="68" t="s">
        <v>105</v>
      </c>
      <c r="G87" s="90" t="s">
        <v>250</v>
      </c>
      <c r="H87" s="70">
        <v>0</v>
      </c>
      <c r="I87" s="71">
        <f>(34+44+38+46+36)/5</f>
        <v>39.6</v>
      </c>
      <c r="J87" s="72">
        <v>123</v>
      </c>
      <c r="K87" s="73">
        <f t="shared" si="644"/>
        <v>2460</v>
      </c>
      <c r="L87" s="74">
        <f t="shared" si="645"/>
        <v>2460</v>
      </c>
      <c r="M87" s="113">
        <f t="shared" si="646"/>
        <v>2</v>
      </c>
      <c r="N87" s="114">
        <f t="shared" si="647"/>
        <v>117</v>
      </c>
      <c r="O87" s="77">
        <f t="shared" si="648"/>
        <v>1.6260162601626018E-2</v>
      </c>
      <c r="P87" s="78">
        <f t="shared" si="649"/>
        <v>0.95121951219512191</v>
      </c>
      <c r="Q87" s="79"/>
      <c r="R87" s="75">
        <f t="shared" si="650"/>
        <v>540</v>
      </c>
      <c r="S87" s="76">
        <f t="shared" si="651"/>
        <v>0</v>
      </c>
      <c r="T87" s="80">
        <f t="shared" si="652"/>
        <v>0</v>
      </c>
      <c r="U87" s="76">
        <f t="shared" si="653"/>
        <v>21</v>
      </c>
      <c r="V87" s="80">
        <f t="shared" si="654"/>
        <v>0.77777777777777779</v>
      </c>
      <c r="W87" s="76">
        <f t="shared" si="655"/>
        <v>1580</v>
      </c>
      <c r="X87" s="76">
        <f t="shared" si="656"/>
        <v>2</v>
      </c>
      <c r="Y87" s="80">
        <f t="shared" si="657"/>
        <v>2.5316455696202531E-2</v>
      </c>
      <c r="Z87" s="76">
        <f t="shared" si="658"/>
        <v>79</v>
      </c>
      <c r="AA87" s="80">
        <f t="shared" si="659"/>
        <v>1</v>
      </c>
      <c r="AB87" s="76">
        <f t="shared" si="660"/>
        <v>340</v>
      </c>
      <c r="AC87" s="76">
        <f t="shared" si="661"/>
        <v>0</v>
      </c>
      <c r="AD87" s="80">
        <f t="shared" si="662"/>
        <v>0</v>
      </c>
      <c r="AE87" s="76">
        <f t="shared" si="663"/>
        <v>17</v>
      </c>
      <c r="AF87" s="80">
        <f t="shared" si="664"/>
        <v>1</v>
      </c>
      <c r="AG87" s="76">
        <f t="shared" si="665"/>
        <v>0</v>
      </c>
      <c r="AH87" s="76">
        <f t="shared" si="666"/>
        <v>0</v>
      </c>
      <c r="AI87" s="80">
        <f t="shared" si="667"/>
        <v>0</v>
      </c>
      <c r="AJ87" s="76">
        <f t="shared" si="668"/>
        <v>0</v>
      </c>
      <c r="AK87" s="81">
        <f t="shared" si="669"/>
        <v>0</v>
      </c>
      <c r="AL87" s="79"/>
      <c r="AM87" s="75">
        <f t="shared" si="670"/>
        <v>2360</v>
      </c>
      <c r="AN87" s="76">
        <f t="shared" si="671"/>
        <v>2</v>
      </c>
      <c r="AO87" s="80">
        <f t="shared" si="672"/>
        <v>1.6949152542372881E-2</v>
      </c>
      <c r="AP87" s="76">
        <f t="shared" si="673"/>
        <v>113</v>
      </c>
      <c r="AQ87" s="77">
        <f t="shared" si="674"/>
        <v>0.9576271186440678</v>
      </c>
      <c r="AR87" s="82">
        <f t="shared" si="675"/>
        <v>80</v>
      </c>
      <c r="AS87" s="76">
        <f t="shared" si="676"/>
        <v>0</v>
      </c>
      <c r="AT87" s="80">
        <f t="shared" si="677"/>
        <v>0</v>
      </c>
      <c r="AU87" s="76">
        <f t="shared" si="678"/>
        <v>3</v>
      </c>
      <c r="AV87" s="77">
        <f t="shared" si="679"/>
        <v>0.75</v>
      </c>
      <c r="AW87" s="82">
        <f t="shared" si="680"/>
        <v>0</v>
      </c>
      <c r="AX87" s="76">
        <f t="shared" si="681"/>
        <v>0</v>
      </c>
      <c r="AY87" s="80">
        <f t="shared" si="682"/>
        <v>0</v>
      </c>
      <c r="AZ87" s="76">
        <f t="shared" si="683"/>
        <v>0</v>
      </c>
      <c r="BA87" s="77">
        <f t="shared" si="684"/>
        <v>0</v>
      </c>
      <c r="BB87" s="82">
        <f t="shared" si="685"/>
        <v>0</v>
      </c>
      <c r="BC87" s="76">
        <f t="shared" si="686"/>
        <v>0</v>
      </c>
      <c r="BD87" s="80">
        <f t="shared" si="687"/>
        <v>0</v>
      </c>
      <c r="BE87" s="76">
        <f t="shared" si="688"/>
        <v>0</v>
      </c>
      <c r="BF87" s="77">
        <f t="shared" si="689"/>
        <v>0</v>
      </c>
      <c r="BG87" s="82">
        <f t="shared" si="690"/>
        <v>20</v>
      </c>
      <c r="BH87" s="76">
        <f t="shared" si="691"/>
        <v>0</v>
      </c>
      <c r="BI87" s="80">
        <f t="shared" si="692"/>
        <v>0</v>
      </c>
      <c r="BJ87" s="76">
        <f t="shared" si="693"/>
        <v>1</v>
      </c>
      <c r="BK87" s="77">
        <f t="shared" si="694"/>
        <v>1</v>
      </c>
      <c r="BL87" s="82">
        <f t="shared" si="695"/>
        <v>0</v>
      </c>
      <c r="BM87" s="76">
        <f t="shared" si="696"/>
        <v>0</v>
      </c>
      <c r="BN87" s="80">
        <f t="shared" si="697"/>
        <v>0</v>
      </c>
      <c r="BO87" s="76">
        <f t="shared" si="698"/>
        <v>0</v>
      </c>
      <c r="BP87" s="77">
        <f t="shared" si="699"/>
        <v>0</v>
      </c>
      <c r="BQ87" s="82">
        <f t="shared" si="700"/>
        <v>0</v>
      </c>
      <c r="BR87" s="76">
        <f t="shared" si="701"/>
        <v>0</v>
      </c>
      <c r="BS87" s="80">
        <f t="shared" si="702"/>
        <v>0</v>
      </c>
      <c r="BT87" s="76">
        <f t="shared" si="703"/>
        <v>0</v>
      </c>
      <c r="BU87" s="77">
        <f t="shared" si="704"/>
        <v>0</v>
      </c>
      <c r="BV87" s="82">
        <f t="shared" si="705"/>
        <v>0</v>
      </c>
      <c r="BW87" s="76">
        <f t="shared" si="706"/>
        <v>0</v>
      </c>
      <c r="BX87" s="80">
        <f t="shared" si="707"/>
        <v>0</v>
      </c>
      <c r="BY87" s="76">
        <f t="shared" si="708"/>
        <v>0</v>
      </c>
      <c r="BZ87" s="81">
        <f t="shared" si="709"/>
        <v>0</v>
      </c>
      <c r="CA87" s="79"/>
      <c r="CB87" s="75">
        <f>26*20</f>
        <v>520</v>
      </c>
      <c r="CC87" s="83">
        <v>0</v>
      </c>
      <c r="CD87" s="80">
        <f t="shared" si="710"/>
        <v>0</v>
      </c>
      <c r="CE87" s="83">
        <v>21</v>
      </c>
      <c r="CF87" s="80">
        <f t="shared" si="711"/>
        <v>0.80769230769230771</v>
      </c>
      <c r="CG87" s="76">
        <f>76*20</f>
        <v>1520</v>
      </c>
      <c r="CH87" s="83">
        <v>2</v>
      </c>
      <c r="CI87" s="80">
        <f t="shared" si="712"/>
        <v>2.6315789473684209E-2</v>
      </c>
      <c r="CJ87" s="83">
        <v>76</v>
      </c>
      <c r="CK87" s="80">
        <f t="shared" si="713"/>
        <v>1</v>
      </c>
      <c r="CL87" s="76">
        <f>16*20</f>
        <v>320</v>
      </c>
      <c r="CM87" s="83">
        <v>0</v>
      </c>
      <c r="CN87" s="80">
        <f t="shared" si="714"/>
        <v>0</v>
      </c>
      <c r="CO87" s="83">
        <v>16</v>
      </c>
      <c r="CP87" s="80">
        <f t="shared" si="715"/>
        <v>1</v>
      </c>
      <c r="CQ87" s="76"/>
      <c r="CR87" s="84"/>
      <c r="CS87" s="80">
        <f t="shared" si="716"/>
        <v>0</v>
      </c>
      <c r="CT87" s="84"/>
      <c r="CU87" s="81">
        <f t="shared" si="717"/>
        <v>0</v>
      </c>
      <c r="CV87" s="75">
        <f>1*20</f>
        <v>20</v>
      </c>
      <c r="CW87" s="83">
        <v>0</v>
      </c>
      <c r="CX87" s="80">
        <f t="shared" si="718"/>
        <v>0</v>
      </c>
      <c r="CY87" s="83">
        <v>0</v>
      </c>
      <c r="CZ87" s="80">
        <f t="shared" si="719"/>
        <v>0</v>
      </c>
      <c r="DA87" s="76">
        <f>2*20</f>
        <v>40</v>
      </c>
      <c r="DB87" s="83">
        <v>0</v>
      </c>
      <c r="DC87" s="80">
        <f t="shared" si="720"/>
        <v>0</v>
      </c>
      <c r="DD87" s="83">
        <v>2</v>
      </c>
      <c r="DE87" s="80">
        <f t="shared" si="721"/>
        <v>1</v>
      </c>
      <c r="DF87" s="76">
        <f>1*20</f>
        <v>20</v>
      </c>
      <c r="DG87" s="83">
        <v>0</v>
      </c>
      <c r="DH87" s="80">
        <f t="shared" si="722"/>
        <v>0</v>
      </c>
      <c r="DI87" s="83">
        <v>1</v>
      </c>
      <c r="DJ87" s="80">
        <f t="shared" si="723"/>
        <v>1</v>
      </c>
      <c r="DK87" s="76"/>
      <c r="DL87" s="84"/>
      <c r="DM87" s="80">
        <f t="shared" si="724"/>
        <v>0</v>
      </c>
      <c r="DN87" s="84"/>
      <c r="DO87" s="81">
        <f t="shared" si="725"/>
        <v>0</v>
      </c>
      <c r="DP87" s="75"/>
      <c r="DQ87" s="84"/>
      <c r="DR87" s="80">
        <f t="shared" si="726"/>
        <v>0</v>
      </c>
      <c r="DS87" s="84"/>
      <c r="DT87" s="80">
        <f t="shared" si="727"/>
        <v>0</v>
      </c>
      <c r="DU87" s="76"/>
      <c r="DV87" s="84"/>
      <c r="DW87" s="80">
        <f t="shared" si="728"/>
        <v>0</v>
      </c>
      <c r="DX87" s="84"/>
      <c r="DY87" s="80">
        <f t="shared" si="729"/>
        <v>0</v>
      </c>
      <c r="DZ87" s="76"/>
      <c r="EA87" s="84"/>
      <c r="EB87" s="80">
        <f t="shared" si="730"/>
        <v>0</v>
      </c>
      <c r="EC87" s="84"/>
      <c r="ED87" s="80">
        <f t="shared" si="731"/>
        <v>0</v>
      </c>
      <c r="EE87" s="76"/>
      <c r="EF87" s="84"/>
      <c r="EG87" s="80">
        <f t="shared" si="732"/>
        <v>0</v>
      </c>
      <c r="EH87" s="84"/>
      <c r="EI87" s="81">
        <f t="shared" si="733"/>
        <v>0</v>
      </c>
      <c r="EJ87" s="75"/>
      <c r="EK87" s="84"/>
      <c r="EL87" s="80">
        <f t="shared" si="734"/>
        <v>0</v>
      </c>
      <c r="EM87" s="84"/>
      <c r="EN87" s="80">
        <f t="shared" si="735"/>
        <v>0</v>
      </c>
      <c r="EO87" s="76"/>
      <c r="EP87" s="84"/>
      <c r="EQ87" s="80">
        <f t="shared" si="736"/>
        <v>0</v>
      </c>
      <c r="ER87" s="84"/>
      <c r="ES87" s="80">
        <f t="shared" si="737"/>
        <v>0</v>
      </c>
      <c r="ET87" s="76"/>
      <c r="EU87" s="84"/>
      <c r="EV87" s="80">
        <f t="shared" si="738"/>
        <v>0</v>
      </c>
      <c r="EW87" s="84"/>
      <c r="EX87" s="80">
        <f t="shared" si="739"/>
        <v>0</v>
      </c>
      <c r="EY87" s="76"/>
      <c r="EZ87" s="84"/>
      <c r="FA87" s="80">
        <f t="shared" si="740"/>
        <v>0</v>
      </c>
      <c r="FB87" s="84"/>
      <c r="FC87" s="81">
        <f t="shared" si="741"/>
        <v>0</v>
      </c>
      <c r="FD87" s="75"/>
      <c r="FE87" s="84"/>
      <c r="FF87" s="80">
        <f t="shared" si="742"/>
        <v>0</v>
      </c>
      <c r="FG87" s="84"/>
      <c r="FH87" s="80">
        <f t="shared" si="743"/>
        <v>0</v>
      </c>
      <c r="FI87" s="76">
        <f>1*20</f>
        <v>20</v>
      </c>
      <c r="FJ87" s="83">
        <v>0</v>
      </c>
      <c r="FK87" s="80">
        <f t="shared" si="744"/>
        <v>0</v>
      </c>
      <c r="FL87" s="83">
        <v>1</v>
      </c>
      <c r="FM87" s="80">
        <f t="shared" si="745"/>
        <v>1</v>
      </c>
      <c r="FN87" s="76"/>
      <c r="FO87" s="84"/>
      <c r="FP87" s="80">
        <f t="shared" si="746"/>
        <v>0</v>
      </c>
      <c r="FQ87" s="84"/>
      <c r="FR87" s="80">
        <f t="shared" si="747"/>
        <v>0</v>
      </c>
      <c r="FS87" s="76"/>
      <c r="FT87" s="84"/>
      <c r="FU87" s="80">
        <f t="shared" si="748"/>
        <v>0</v>
      </c>
      <c r="FV87" s="84"/>
      <c r="FW87" s="81">
        <f t="shared" si="749"/>
        <v>0</v>
      </c>
      <c r="FX87" s="75"/>
      <c r="FY87" s="84"/>
      <c r="FZ87" s="80">
        <f t="shared" si="750"/>
        <v>0</v>
      </c>
      <c r="GA87" s="84"/>
      <c r="GB87" s="80">
        <f t="shared" si="751"/>
        <v>0</v>
      </c>
      <c r="GC87" s="76"/>
      <c r="GD87" s="84"/>
      <c r="GE87" s="80">
        <f t="shared" si="752"/>
        <v>0</v>
      </c>
      <c r="GF87" s="84"/>
      <c r="GG87" s="80">
        <f t="shared" si="753"/>
        <v>0</v>
      </c>
      <c r="GH87" s="76"/>
      <c r="GI87" s="84"/>
      <c r="GJ87" s="80">
        <f t="shared" si="754"/>
        <v>0</v>
      </c>
      <c r="GK87" s="84"/>
      <c r="GL87" s="80">
        <f t="shared" si="755"/>
        <v>0</v>
      </c>
      <c r="GM87" s="76"/>
      <c r="GN87" s="84"/>
      <c r="GO87" s="80">
        <f t="shared" si="756"/>
        <v>0</v>
      </c>
      <c r="GP87" s="84"/>
      <c r="GQ87" s="81">
        <f t="shared" si="757"/>
        <v>0</v>
      </c>
      <c r="GR87" s="75"/>
      <c r="GS87" s="84"/>
      <c r="GT87" s="80">
        <f t="shared" si="758"/>
        <v>0</v>
      </c>
      <c r="GU87" s="84"/>
      <c r="GV87" s="80">
        <f t="shared" si="759"/>
        <v>0</v>
      </c>
      <c r="GW87" s="76"/>
      <c r="GX87" s="84"/>
      <c r="GY87" s="80">
        <f t="shared" si="760"/>
        <v>0</v>
      </c>
      <c r="GZ87" s="84"/>
      <c r="HA87" s="77">
        <f t="shared" si="761"/>
        <v>0</v>
      </c>
      <c r="HB87" s="82"/>
      <c r="HC87" s="84"/>
      <c r="HD87" s="80">
        <f t="shared" si="762"/>
        <v>0</v>
      </c>
      <c r="HE87" s="84"/>
      <c r="HF87" s="80">
        <f t="shared" si="763"/>
        <v>0</v>
      </c>
      <c r="HG87" s="76"/>
      <c r="HH87" s="84"/>
      <c r="HI87" s="80">
        <f t="shared" si="764"/>
        <v>0</v>
      </c>
      <c r="HJ87" s="84"/>
      <c r="HK87" s="81">
        <f t="shared" si="765"/>
        <v>0</v>
      </c>
      <c r="HL87" s="75"/>
      <c r="HM87" s="84"/>
      <c r="HN87" s="80">
        <f t="shared" si="766"/>
        <v>0</v>
      </c>
      <c r="HO87" s="84"/>
      <c r="HP87" s="80">
        <f t="shared" si="767"/>
        <v>0</v>
      </c>
      <c r="HQ87" s="76"/>
      <c r="HR87" s="84"/>
      <c r="HS87" s="80">
        <f t="shared" si="768"/>
        <v>0</v>
      </c>
      <c r="HT87" s="84"/>
      <c r="HU87" s="80">
        <f t="shared" si="769"/>
        <v>0</v>
      </c>
      <c r="HV87" s="76"/>
      <c r="HW87" s="84"/>
      <c r="HX87" s="80">
        <f t="shared" si="770"/>
        <v>0</v>
      </c>
      <c r="HY87" s="84"/>
      <c r="HZ87" s="80">
        <f t="shared" si="771"/>
        <v>0</v>
      </c>
      <c r="IA87" s="76"/>
      <c r="IB87" s="84"/>
      <c r="IC87" s="80">
        <f t="shared" si="772"/>
        <v>0</v>
      </c>
      <c r="ID87" s="84"/>
      <c r="IE87" s="85">
        <f t="shared" si="773"/>
        <v>0</v>
      </c>
      <c r="IF87" s="1214" t="s">
        <v>300</v>
      </c>
      <c r="IG87" s="87"/>
    </row>
    <row r="88" spans="1:241" hidden="1" x14ac:dyDescent="0.25">
      <c r="A88" s="63">
        <v>84</v>
      </c>
      <c r="B88" s="64"/>
      <c r="C88" s="1244" t="s">
        <v>192</v>
      </c>
      <c r="D88" s="1245"/>
      <c r="E88" s="219"/>
      <c r="F88" s="189"/>
      <c r="G88" s="190"/>
      <c r="H88" s="70"/>
      <c r="I88" s="191"/>
      <c r="J88" s="192"/>
      <c r="K88" s="193"/>
      <c r="L88" s="194"/>
      <c r="M88" s="75"/>
      <c r="N88" s="76"/>
      <c r="O88" s="77"/>
      <c r="P88" s="78"/>
      <c r="Q88" s="79"/>
      <c r="R88" s="152"/>
      <c r="S88" s="122"/>
      <c r="T88" s="80"/>
      <c r="U88" s="122"/>
      <c r="V88" s="80"/>
      <c r="W88" s="122"/>
      <c r="X88" s="122"/>
      <c r="Y88" s="80"/>
      <c r="Z88" s="122"/>
      <c r="AA88" s="80"/>
      <c r="AB88" s="122"/>
      <c r="AC88" s="122"/>
      <c r="AD88" s="80"/>
      <c r="AE88" s="122"/>
      <c r="AF88" s="80"/>
      <c r="AG88" s="122"/>
      <c r="AH88" s="122"/>
      <c r="AI88" s="80"/>
      <c r="AJ88" s="122"/>
      <c r="AK88" s="81"/>
      <c r="AL88" s="79"/>
      <c r="AM88" s="152"/>
      <c r="AN88" s="122"/>
      <c r="AO88" s="80"/>
      <c r="AP88" s="122"/>
      <c r="AQ88" s="77"/>
      <c r="AR88" s="195"/>
      <c r="AS88" s="122"/>
      <c r="AT88" s="80"/>
      <c r="AU88" s="122"/>
      <c r="AV88" s="77"/>
      <c r="AW88" s="195"/>
      <c r="AX88" s="122"/>
      <c r="AY88" s="80"/>
      <c r="AZ88" s="122"/>
      <c r="BA88" s="77"/>
      <c r="BB88" s="195"/>
      <c r="BC88" s="122"/>
      <c r="BD88" s="80"/>
      <c r="BE88" s="122"/>
      <c r="BF88" s="77"/>
      <c r="BG88" s="195"/>
      <c r="BH88" s="122"/>
      <c r="BI88" s="80"/>
      <c r="BJ88" s="122"/>
      <c r="BK88" s="77"/>
      <c r="BL88" s="195"/>
      <c r="BM88" s="122"/>
      <c r="BN88" s="80"/>
      <c r="BO88" s="122"/>
      <c r="BP88" s="77"/>
      <c r="BQ88" s="195"/>
      <c r="BR88" s="122"/>
      <c r="BS88" s="80"/>
      <c r="BT88" s="122"/>
      <c r="BU88" s="77"/>
      <c r="BV88" s="195"/>
      <c r="BW88" s="122"/>
      <c r="BX88" s="80"/>
      <c r="BY88" s="122"/>
      <c r="BZ88" s="81"/>
      <c r="CA88" s="79"/>
      <c r="CB88" s="152"/>
      <c r="CC88" s="84"/>
      <c r="CD88" s="80"/>
      <c r="CE88" s="84"/>
      <c r="CF88" s="80"/>
      <c r="CG88" s="122"/>
      <c r="CH88" s="84"/>
      <c r="CI88" s="80"/>
      <c r="CJ88" s="84"/>
      <c r="CK88" s="80"/>
      <c r="CL88" s="122"/>
      <c r="CM88" s="84"/>
      <c r="CN88" s="80"/>
      <c r="CO88" s="84"/>
      <c r="CP88" s="80"/>
      <c r="CQ88" s="122"/>
      <c r="CR88" s="84"/>
      <c r="CS88" s="80"/>
      <c r="CT88" s="84"/>
      <c r="CU88" s="81"/>
      <c r="CV88" s="152"/>
      <c r="CW88" s="84"/>
      <c r="CX88" s="80"/>
      <c r="CY88" s="84"/>
      <c r="CZ88" s="80"/>
      <c r="DA88" s="122"/>
      <c r="DB88" s="84"/>
      <c r="DC88" s="80"/>
      <c r="DD88" s="84"/>
      <c r="DE88" s="80"/>
      <c r="DF88" s="122"/>
      <c r="DG88" s="84"/>
      <c r="DH88" s="80"/>
      <c r="DI88" s="84"/>
      <c r="DJ88" s="80"/>
      <c r="DK88" s="122"/>
      <c r="DL88" s="84"/>
      <c r="DM88" s="80"/>
      <c r="DN88" s="84"/>
      <c r="DO88" s="81"/>
      <c r="DP88" s="152"/>
      <c r="DQ88" s="84"/>
      <c r="DR88" s="80"/>
      <c r="DS88" s="84"/>
      <c r="DT88" s="80"/>
      <c r="DU88" s="122"/>
      <c r="DV88" s="84"/>
      <c r="DW88" s="80"/>
      <c r="DX88" s="84"/>
      <c r="DY88" s="80"/>
      <c r="DZ88" s="122"/>
      <c r="EA88" s="84"/>
      <c r="EB88" s="80"/>
      <c r="EC88" s="84"/>
      <c r="ED88" s="80"/>
      <c r="EE88" s="122"/>
      <c r="EF88" s="84"/>
      <c r="EG88" s="80"/>
      <c r="EH88" s="84"/>
      <c r="EI88" s="81"/>
      <c r="EJ88" s="152"/>
      <c r="EK88" s="84"/>
      <c r="EL88" s="80"/>
      <c r="EM88" s="84"/>
      <c r="EN88" s="80"/>
      <c r="EO88" s="122"/>
      <c r="EP88" s="84"/>
      <c r="EQ88" s="80"/>
      <c r="ER88" s="84"/>
      <c r="ES88" s="80"/>
      <c r="ET88" s="122"/>
      <c r="EU88" s="84"/>
      <c r="EV88" s="80"/>
      <c r="EW88" s="84"/>
      <c r="EX88" s="80"/>
      <c r="EY88" s="122"/>
      <c r="EZ88" s="84"/>
      <c r="FA88" s="80"/>
      <c r="FB88" s="84"/>
      <c r="FC88" s="81"/>
      <c r="FD88" s="152"/>
      <c r="FE88" s="84"/>
      <c r="FF88" s="80"/>
      <c r="FG88" s="84"/>
      <c r="FH88" s="80"/>
      <c r="FI88" s="122"/>
      <c r="FJ88" s="84"/>
      <c r="FK88" s="80"/>
      <c r="FL88" s="84"/>
      <c r="FM88" s="80"/>
      <c r="FN88" s="122"/>
      <c r="FO88" s="84"/>
      <c r="FP88" s="80"/>
      <c r="FQ88" s="84"/>
      <c r="FR88" s="80"/>
      <c r="FS88" s="122"/>
      <c r="FT88" s="84"/>
      <c r="FU88" s="80"/>
      <c r="FV88" s="84"/>
      <c r="FW88" s="81"/>
      <c r="FX88" s="152"/>
      <c r="FY88" s="84"/>
      <c r="FZ88" s="80"/>
      <c r="GA88" s="84"/>
      <c r="GB88" s="80"/>
      <c r="GC88" s="122"/>
      <c r="GD88" s="84"/>
      <c r="GE88" s="80"/>
      <c r="GF88" s="84"/>
      <c r="GG88" s="80"/>
      <c r="GH88" s="122"/>
      <c r="GI88" s="84"/>
      <c r="GJ88" s="80"/>
      <c r="GK88" s="84"/>
      <c r="GL88" s="80"/>
      <c r="GM88" s="122"/>
      <c r="GN88" s="84"/>
      <c r="GO88" s="80"/>
      <c r="GP88" s="84"/>
      <c r="GQ88" s="81"/>
      <c r="GR88" s="152"/>
      <c r="GS88" s="84"/>
      <c r="GT88" s="80"/>
      <c r="GU88" s="84"/>
      <c r="GV88" s="80"/>
      <c r="GW88" s="122"/>
      <c r="GX88" s="84"/>
      <c r="GY88" s="80"/>
      <c r="GZ88" s="84"/>
      <c r="HA88" s="77"/>
      <c r="HB88" s="195"/>
      <c r="HC88" s="84"/>
      <c r="HD88" s="80"/>
      <c r="HE88" s="84"/>
      <c r="HF88" s="80"/>
      <c r="HG88" s="122"/>
      <c r="HH88" s="84"/>
      <c r="HI88" s="80"/>
      <c r="HJ88" s="84"/>
      <c r="HK88" s="81"/>
      <c r="HL88" s="152"/>
      <c r="HM88" s="84"/>
      <c r="HN88" s="80"/>
      <c r="HO88" s="84"/>
      <c r="HP88" s="80"/>
      <c r="HQ88" s="122"/>
      <c r="HR88" s="84"/>
      <c r="HS88" s="80"/>
      <c r="HT88" s="84"/>
      <c r="HU88" s="80"/>
      <c r="HV88" s="122"/>
      <c r="HW88" s="84"/>
      <c r="HX88" s="80"/>
      <c r="HY88" s="84"/>
      <c r="HZ88" s="80"/>
      <c r="IA88" s="122"/>
      <c r="IB88" s="84"/>
      <c r="IC88" s="80"/>
      <c r="ID88" s="84"/>
      <c r="IE88" s="85"/>
      <c r="IF88" s="1220"/>
      <c r="IG88" s="87"/>
    </row>
    <row r="89" spans="1:241" hidden="1" x14ac:dyDescent="0.25">
      <c r="A89" s="63">
        <v>85</v>
      </c>
      <c r="B89" s="64"/>
      <c r="C89" s="1244" t="s">
        <v>192</v>
      </c>
      <c r="D89" s="1245"/>
      <c r="E89" s="188"/>
      <c r="F89" s="189"/>
      <c r="G89" s="190"/>
      <c r="H89" s="70"/>
      <c r="I89" s="191"/>
      <c r="J89" s="192"/>
      <c r="K89" s="193"/>
      <c r="L89" s="194"/>
      <c r="M89" s="75"/>
      <c r="N89" s="76"/>
      <c r="O89" s="77"/>
      <c r="P89" s="78"/>
      <c r="Q89" s="79"/>
      <c r="R89" s="152"/>
      <c r="S89" s="122"/>
      <c r="T89" s="80"/>
      <c r="U89" s="122"/>
      <c r="V89" s="80"/>
      <c r="W89" s="122"/>
      <c r="X89" s="122"/>
      <c r="Y89" s="80"/>
      <c r="Z89" s="122"/>
      <c r="AA89" s="80"/>
      <c r="AB89" s="122"/>
      <c r="AC89" s="122"/>
      <c r="AD89" s="80"/>
      <c r="AE89" s="122"/>
      <c r="AF89" s="80"/>
      <c r="AG89" s="122"/>
      <c r="AH89" s="122"/>
      <c r="AI89" s="80"/>
      <c r="AJ89" s="122"/>
      <c r="AK89" s="81"/>
      <c r="AL89" s="79"/>
      <c r="AM89" s="152"/>
      <c r="AN89" s="122"/>
      <c r="AO89" s="80"/>
      <c r="AP89" s="122"/>
      <c r="AQ89" s="77"/>
      <c r="AR89" s="195"/>
      <c r="AS89" s="122"/>
      <c r="AT89" s="80"/>
      <c r="AU89" s="122"/>
      <c r="AV89" s="77"/>
      <c r="AW89" s="195"/>
      <c r="AX89" s="122"/>
      <c r="AY89" s="80"/>
      <c r="AZ89" s="122"/>
      <c r="BA89" s="77"/>
      <c r="BB89" s="195"/>
      <c r="BC89" s="122"/>
      <c r="BD89" s="80"/>
      <c r="BE89" s="122"/>
      <c r="BF89" s="77"/>
      <c r="BG89" s="195"/>
      <c r="BH89" s="122"/>
      <c r="BI89" s="80"/>
      <c r="BJ89" s="122"/>
      <c r="BK89" s="77"/>
      <c r="BL89" s="195"/>
      <c r="BM89" s="122"/>
      <c r="BN89" s="80"/>
      <c r="BO89" s="122"/>
      <c r="BP89" s="77"/>
      <c r="BQ89" s="195"/>
      <c r="BR89" s="122"/>
      <c r="BS89" s="80"/>
      <c r="BT89" s="122"/>
      <c r="BU89" s="77"/>
      <c r="BV89" s="195"/>
      <c r="BW89" s="122"/>
      <c r="BX89" s="80"/>
      <c r="BY89" s="122"/>
      <c r="BZ89" s="81"/>
      <c r="CA89" s="79"/>
      <c r="CB89" s="152"/>
      <c r="CC89" s="84"/>
      <c r="CD89" s="80"/>
      <c r="CE89" s="84"/>
      <c r="CF89" s="80"/>
      <c r="CG89" s="122"/>
      <c r="CH89" s="84"/>
      <c r="CI89" s="80"/>
      <c r="CJ89" s="84"/>
      <c r="CK89" s="80"/>
      <c r="CL89" s="122"/>
      <c r="CM89" s="84"/>
      <c r="CN89" s="80"/>
      <c r="CO89" s="84"/>
      <c r="CP89" s="80"/>
      <c r="CQ89" s="122"/>
      <c r="CR89" s="84"/>
      <c r="CS89" s="80"/>
      <c r="CT89" s="84"/>
      <c r="CU89" s="81"/>
      <c r="CV89" s="152"/>
      <c r="CW89" s="84"/>
      <c r="CX89" s="80"/>
      <c r="CY89" s="84"/>
      <c r="CZ89" s="80"/>
      <c r="DA89" s="122"/>
      <c r="DB89" s="84"/>
      <c r="DC89" s="80"/>
      <c r="DD89" s="84"/>
      <c r="DE89" s="80"/>
      <c r="DF89" s="122"/>
      <c r="DG89" s="84"/>
      <c r="DH89" s="80"/>
      <c r="DI89" s="84"/>
      <c r="DJ89" s="80"/>
      <c r="DK89" s="122"/>
      <c r="DL89" s="84"/>
      <c r="DM89" s="80"/>
      <c r="DN89" s="84"/>
      <c r="DO89" s="81"/>
      <c r="DP89" s="152"/>
      <c r="DQ89" s="84"/>
      <c r="DR89" s="80"/>
      <c r="DS89" s="84"/>
      <c r="DT89" s="80"/>
      <c r="DU89" s="122"/>
      <c r="DV89" s="84"/>
      <c r="DW89" s="80"/>
      <c r="DX89" s="84"/>
      <c r="DY89" s="80"/>
      <c r="DZ89" s="122"/>
      <c r="EA89" s="84"/>
      <c r="EB89" s="80"/>
      <c r="EC89" s="84"/>
      <c r="ED89" s="80"/>
      <c r="EE89" s="122"/>
      <c r="EF89" s="84"/>
      <c r="EG89" s="80"/>
      <c r="EH89" s="84"/>
      <c r="EI89" s="81"/>
      <c r="EJ89" s="152"/>
      <c r="EK89" s="84"/>
      <c r="EL89" s="80"/>
      <c r="EM89" s="84"/>
      <c r="EN89" s="80"/>
      <c r="EO89" s="122"/>
      <c r="EP89" s="84"/>
      <c r="EQ89" s="80"/>
      <c r="ER89" s="84"/>
      <c r="ES89" s="80"/>
      <c r="ET89" s="122"/>
      <c r="EU89" s="84"/>
      <c r="EV89" s="80"/>
      <c r="EW89" s="84"/>
      <c r="EX89" s="80"/>
      <c r="EY89" s="122"/>
      <c r="EZ89" s="84"/>
      <c r="FA89" s="80"/>
      <c r="FB89" s="84"/>
      <c r="FC89" s="81"/>
      <c r="FD89" s="152"/>
      <c r="FE89" s="84"/>
      <c r="FF89" s="80"/>
      <c r="FG89" s="84"/>
      <c r="FH89" s="80"/>
      <c r="FI89" s="122"/>
      <c r="FJ89" s="84"/>
      <c r="FK89" s="80"/>
      <c r="FL89" s="84"/>
      <c r="FM89" s="80"/>
      <c r="FN89" s="122"/>
      <c r="FO89" s="84"/>
      <c r="FP89" s="80"/>
      <c r="FQ89" s="84"/>
      <c r="FR89" s="80"/>
      <c r="FS89" s="122"/>
      <c r="FT89" s="84"/>
      <c r="FU89" s="80"/>
      <c r="FV89" s="84"/>
      <c r="FW89" s="81"/>
      <c r="FX89" s="152"/>
      <c r="FY89" s="84"/>
      <c r="FZ89" s="80"/>
      <c r="GA89" s="84"/>
      <c r="GB89" s="80"/>
      <c r="GC89" s="122"/>
      <c r="GD89" s="84"/>
      <c r="GE89" s="80"/>
      <c r="GF89" s="84"/>
      <c r="GG89" s="80"/>
      <c r="GH89" s="122"/>
      <c r="GI89" s="84"/>
      <c r="GJ89" s="80"/>
      <c r="GK89" s="84"/>
      <c r="GL89" s="80"/>
      <c r="GM89" s="122"/>
      <c r="GN89" s="84"/>
      <c r="GO89" s="80"/>
      <c r="GP89" s="84"/>
      <c r="GQ89" s="81"/>
      <c r="GR89" s="152"/>
      <c r="GS89" s="84"/>
      <c r="GT89" s="80"/>
      <c r="GU89" s="84"/>
      <c r="GV89" s="80"/>
      <c r="GW89" s="122"/>
      <c r="GX89" s="84"/>
      <c r="GY89" s="80"/>
      <c r="GZ89" s="84"/>
      <c r="HA89" s="77"/>
      <c r="HB89" s="195"/>
      <c r="HC89" s="84"/>
      <c r="HD89" s="80"/>
      <c r="HE89" s="84"/>
      <c r="HF89" s="80"/>
      <c r="HG89" s="122"/>
      <c r="HH89" s="84"/>
      <c r="HI89" s="80"/>
      <c r="HJ89" s="84"/>
      <c r="HK89" s="81"/>
      <c r="HL89" s="152"/>
      <c r="HM89" s="84"/>
      <c r="HN89" s="80"/>
      <c r="HO89" s="84"/>
      <c r="HP89" s="80"/>
      <c r="HQ89" s="122"/>
      <c r="HR89" s="84"/>
      <c r="HS89" s="80"/>
      <c r="HT89" s="84"/>
      <c r="HU89" s="80"/>
      <c r="HV89" s="122"/>
      <c r="HW89" s="84"/>
      <c r="HX89" s="80"/>
      <c r="HY89" s="84"/>
      <c r="HZ89" s="80"/>
      <c r="IA89" s="122"/>
      <c r="IB89" s="84"/>
      <c r="IC89" s="80"/>
      <c r="ID89" s="84"/>
      <c r="IE89" s="85"/>
      <c r="IF89" s="1220"/>
      <c r="IG89" s="87"/>
    </row>
    <row r="90" spans="1:241" ht="38.25" hidden="1" x14ac:dyDescent="0.25">
      <c r="A90" s="63">
        <v>86</v>
      </c>
      <c r="B90" s="64" t="s">
        <v>261</v>
      </c>
      <c r="C90" s="196">
        <v>218231</v>
      </c>
      <c r="D90" s="197">
        <v>933105</v>
      </c>
      <c r="E90" s="67" t="s">
        <v>89</v>
      </c>
      <c r="F90" s="68" t="s">
        <v>301</v>
      </c>
      <c r="G90" s="89">
        <v>6</v>
      </c>
      <c r="H90" s="70">
        <v>0.3</v>
      </c>
      <c r="I90" s="71">
        <f>(32+35+55+52+44)/5</f>
        <v>43.6</v>
      </c>
      <c r="J90" s="72">
        <v>37</v>
      </c>
      <c r="K90" s="73">
        <f t="shared" ref="K90:K114" si="779">J90*20</f>
        <v>740</v>
      </c>
      <c r="L90" s="74">
        <f t="shared" ref="L90:L133" si="780">SUM(R90+W90+AB90+AG90)</f>
        <v>740</v>
      </c>
      <c r="M90" s="113">
        <f t="shared" ref="M90:M133" si="781">S90+X90+AC90+AH90</f>
        <v>7</v>
      </c>
      <c r="N90" s="114">
        <f t="shared" ref="N90:N133" si="782">U90+Z90+AE90+AJ90</f>
        <v>27</v>
      </c>
      <c r="O90" s="77">
        <f t="shared" ref="O90:O133" si="783">IF(J90=0,0,M90/J90)</f>
        <v>0.1891891891891892</v>
      </c>
      <c r="P90" s="78">
        <f t="shared" ref="P90:P133" si="784">IF(J90=0,0,N90/J90)</f>
        <v>0.72972972972972971</v>
      </c>
      <c r="Q90" s="79"/>
      <c r="R90" s="75">
        <f t="shared" ref="R90:R133" si="785">CB90+CV90+DP90+EJ90+FD90+FX90+GR90+HL90</f>
        <v>540</v>
      </c>
      <c r="S90" s="76">
        <f t="shared" ref="S90:S133" si="786">CC90+CW90+DQ90+EK90+FE90+FY90+GS90+HM90</f>
        <v>1</v>
      </c>
      <c r="T90" s="80">
        <f t="shared" ref="T90:T114" si="787">IF(R90=0,0,S90/(R90/20))</f>
        <v>3.7037037037037035E-2</v>
      </c>
      <c r="U90" s="76">
        <f t="shared" ref="U90:U133" si="788">CE90+CY90+DS90+EM90+FG90+GA90+GU90+HO90</f>
        <v>19</v>
      </c>
      <c r="V90" s="80">
        <f t="shared" ref="V90:V114" si="789">IF(R90=0,0,U90/(R90/20))</f>
        <v>0.70370370370370372</v>
      </c>
      <c r="W90" s="76">
        <f t="shared" ref="W90:W133" si="790">CG90+DA90+DU90+EO90+FI90+GC90+GW90+HQ90</f>
        <v>200</v>
      </c>
      <c r="X90" s="76">
        <f t="shared" ref="X90:X133" si="791">CH90+DB90+DV90+EP90+FJ90+GD90+GX90+HR90</f>
        <v>6</v>
      </c>
      <c r="Y90" s="80">
        <f t="shared" ref="Y90:Y114" si="792">IF(W90=0,0,X90/(W90/20))</f>
        <v>0.6</v>
      </c>
      <c r="Z90" s="76">
        <f t="shared" ref="Z90:Z133" si="793">CJ90+DD90+DX90+ER90+FL90+GF90+GZ90+HT90</f>
        <v>8</v>
      </c>
      <c r="AA90" s="80">
        <f t="shared" ref="AA90:AA114" si="794">IF(W90=0,0,Z90/(W90/20))</f>
        <v>0.8</v>
      </c>
      <c r="AB90" s="76">
        <f t="shared" ref="AB90:AB133" si="795">CL90+DF90+DZ90+ET90+FN90+GH90+HB90+HV90</f>
        <v>0</v>
      </c>
      <c r="AC90" s="76">
        <f t="shared" ref="AC90:AC133" si="796">CM90+DG90+EA90+EU90+FO90+GI90+HC90+HW90</f>
        <v>0</v>
      </c>
      <c r="AD90" s="80">
        <f t="shared" ref="AD90:AD114" si="797">IF(AB90=0,0,AC90/(AB90/20))</f>
        <v>0</v>
      </c>
      <c r="AE90" s="76">
        <f t="shared" ref="AE90:AE133" si="798">CO90+DI90+EC90+EW90+FQ90+GK90+HE90+HY90</f>
        <v>0</v>
      </c>
      <c r="AF90" s="80">
        <f t="shared" ref="AF90:AF114" si="799">IF(AB90=0,0,AE90/(AB90/20))</f>
        <v>0</v>
      </c>
      <c r="AG90" s="76">
        <f t="shared" ref="AG90:AG133" si="800">CQ90+DK90+EE90+EY90+FS90+GM90+HG90+IA90</f>
        <v>0</v>
      </c>
      <c r="AH90" s="76">
        <f t="shared" ref="AH90:AH133" si="801">CR90+DL90+EF90+EZ90+FT90+GN90+HH90+IB90</f>
        <v>0</v>
      </c>
      <c r="AI90" s="80">
        <f t="shared" ref="AI90:AI114" si="802">IF(AG90=0,0,AH90/(AG90/20))</f>
        <v>0</v>
      </c>
      <c r="AJ90" s="76">
        <f t="shared" ref="AJ90:AJ133" si="803">CT90+DN90+EH90+FB90+FV90+GP90+HJ90+ID90</f>
        <v>0</v>
      </c>
      <c r="AK90" s="81">
        <f t="shared" ref="AK90:AK114" si="804">IF(AG90=0,0,AJ90/(AG90/20))</f>
        <v>0</v>
      </c>
      <c r="AL90" s="79"/>
      <c r="AM90" s="75">
        <f t="shared" ref="AM90:AM133" si="805">CB90+CG90+CL90+CQ90</f>
        <v>380</v>
      </c>
      <c r="AN90" s="76">
        <f t="shared" ref="AN90:AN133" si="806">CC90+CH90+CM90+CR90</f>
        <v>6</v>
      </c>
      <c r="AO90" s="80">
        <f t="shared" ref="AO90:AO114" si="807">IF(AM90=0,0,AN90/(AM90/20))</f>
        <v>0.31578947368421051</v>
      </c>
      <c r="AP90" s="76">
        <f t="shared" ref="AP90:AP133" si="808">CE90+CJ90+CO90+CT90</f>
        <v>11</v>
      </c>
      <c r="AQ90" s="77">
        <f t="shared" ref="AQ90:AQ114" si="809">IF(AM90=0,0,AP90/(AM90/20))</f>
        <v>0.57894736842105265</v>
      </c>
      <c r="AR90" s="82">
        <f t="shared" ref="AR90:AR133" si="810">CV90+DA90+DF90+DK90</f>
        <v>140</v>
      </c>
      <c r="AS90" s="76">
        <f t="shared" ref="AS90:AS133" si="811">CW90+DB90+DG90+DL90</f>
        <v>0</v>
      </c>
      <c r="AT90" s="80">
        <f t="shared" ref="AT90:AT114" si="812">IF(AR90=0,0,AS90/(AR90/20))</f>
        <v>0</v>
      </c>
      <c r="AU90" s="76">
        <f t="shared" ref="AU90:AU133" si="813">CY90+DD90+DI90+DN90</f>
        <v>5</v>
      </c>
      <c r="AV90" s="77">
        <f t="shared" ref="AV90:AV114" si="814">IF(AR90=0,0,AU90/(AR90/20))</f>
        <v>0.7142857142857143</v>
      </c>
      <c r="AW90" s="82">
        <f t="shared" ref="AW90:AW133" si="815">DP90+DU90+DZ90+EE90</f>
        <v>0</v>
      </c>
      <c r="AX90" s="76">
        <f t="shared" ref="AX90:AX133" si="816">DQ90+DV90+EA90+EF90</f>
        <v>0</v>
      </c>
      <c r="AY90" s="80">
        <f t="shared" ref="AY90:AY114" si="817">IF(AW90=0,0,AX90/(AW90/20))</f>
        <v>0</v>
      </c>
      <c r="AZ90" s="76">
        <f t="shared" ref="AZ90:AZ133" si="818">DS90+DX90+EC90+EH90</f>
        <v>0</v>
      </c>
      <c r="BA90" s="77">
        <f t="shared" ref="BA90:BA114" si="819">IF(AW90=0,0,AZ90/(AW90/20))</f>
        <v>0</v>
      </c>
      <c r="BB90" s="82">
        <f t="shared" ref="BB90:BB133" si="820">EJ90+EO90+ET90+EY90</f>
        <v>0</v>
      </c>
      <c r="BC90" s="76">
        <f t="shared" ref="BC90:BC133" si="821">EK90+EP90+EU90+EZ90</f>
        <v>0</v>
      </c>
      <c r="BD90" s="80">
        <f t="shared" ref="BD90:BD114" si="822">IF(BB90=0,0,BC90/(BB90/20))</f>
        <v>0</v>
      </c>
      <c r="BE90" s="76">
        <f t="shared" ref="BE90:BE133" si="823">EM90+ER90+EW90+FB90</f>
        <v>0</v>
      </c>
      <c r="BF90" s="77">
        <f t="shared" ref="BF90:BF114" si="824">IF(BB90=0,0,BE90/(BB90/20))</f>
        <v>0</v>
      </c>
      <c r="BG90" s="82">
        <f t="shared" ref="BG90:BG133" si="825">FD90+FI90+FN90+FS90</f>
        <v>220</v>
      </c>
      <c r="BH90" s="76">
        <f t="shared" ref="BH90:BH133" si="826">FE90+FJ90+FO90+FT90</f>
        <v>1</v>
      </c>
      <c r="BI90" s="80">
        <f t="shared" ref="BI90:BI114" si="827">IF(BG90=0,0,BH90/(BG90/20))</f>
        <v>9.0909090909090912E-2</v>
      </c>
      <c r="BJ90" s="76">
        <f t="shared" ref="BJ90:BJ133" si="828">FG90+FL90+FQ90+FV90</f>
        <v>11</v>
      </c>
      <c r="BK90" s="77">
        <f t="shared" ref="BK90:BK114" si="829">IF(BG90=0,0,BJ90/(BG90/20))</f>
        <v>1</v>
      </c>
      <c r="BL90" s="82">
        <f t="shared" ref="BL90:BL133" si="830">FX90+GC90+GH90+GM90</f>
        <v>0</v>
      </c>
      <c r="BM90" s="76">
        <f t="shared" ref="BM90:BM133" si="831">FY90+GD90+GI90+GN90</f>
        <v>0</v>
      </c>
      <c r="BN90" s="80">
        <f t="shared" ref="BN90:BN114" si="832">IF(BL90=0,0,BM90/(BL90/20))</f>
        <v>0</v>
      </c>
      <c r="BO90" s="76">
        <f t="shared" ref="BO90:BO133" si="833">GA90+GF90+GK90+GP90</f>
        <v>0</v>
      </c>
      <c r="BP90" s="77">
        <f t="shared" ref="BP90:BP114" si="834">IF(BL90=0,0,BO90/(BL90/20))</f>
        <v>0</v>
      </c>
      <c r="BQ90" s="82">
        <f t="shared" ref="BQ90:BQ133" si="835">GR90+GW90+HB90+HG90</f>
        <v>0</v>
      </c>
      <c r="BR90" s="76">
        <f t="shared" ref="BR90:BR133" si="836">GS90+GX90+HC90+HH90</f>
        <v>0</v>
      </c>
      <c r="BS90" s="80">
        <f t="shared" ref="BS90:BS114" si="837">IF(BQ90=0,0,BR90/(BQ90/20))</f>
        <v>0</v>
      </c>
      <c r="BT90" s="76">
        <f t="shared" ref="BT90:BT133" si="838">GU90+GZ90+HE90+HJ90</f>
        <v>0</v>
      </c>
      <c r="BU90" s="77">
        <f t="shared" ref="BU90:BU114" si="839">IF(BQ90=0,0,BT90/(BQ90/20))</f>
        <v>0</v>
      </c>
      <c r="BV90" s="82">
        <f t="shared" ref="BV90:BV133" si="840">HL90+HQ90+HV90+IA90</f>
        <v>0</v>
      </c>
      <c r="BW90" s="76">
        <f t="shared" ref="BW90:BW133" si="841">HM90+HR90+HW90+IB90</f>
        <v>0</v>
      </c>
      <c r="BX90" s="80">
        <f t="shared" ref="BX90:BX114" si="842">IF(BV90=0,0,BW90/(BV90/20))</f>
        <v>0</v>
      </c>
      <c r="BY90" s="76">
        <f t="shared" ref="BY90:BY133" si="843">HO90+HT90+HY90+ID90</f>
        <v>0</v>
      </c>
      <c r="BZ90" s="81">
        <f t="shared" ref="BZ90:BZ114" si="844">IF(BV90=0,0,BY90/(BV90/20))</f>
        <v>0</v>
      </c>
      <c r="CA90" s="79"/>
      <c r="CB90" s="75">
        <f>11*20</f>
        <v>220</v>
      </c>
      <c r="CC90" s="83">
        <v>1</v>
      </c>
      <c r="CD90" s="80">
        <f t="shared" ref="CD90:CD114" si="845">IF(CB90=0,0,CC90/(CB90/20))</f>
        <v>9.0909090909090912E-2</v>
      </c>
      <c r="CE90" s="83">
        <v>5</v>
      </c>
      <c r="CF90" s="80">
        <f t="shared" ref="CF90:CF114" si="846">IF(CB90=0,0,CE90/(CB90/20))</f>
        <v>0.45454545454545453</v>
      </c>
      <c r="CG90" s="76">
        <f>8*20</f>
        <v>160</v>
      </c>
      <c r="CH90" s="83">
        <v>5</v>
      </c>
      <c r="CI90" s="80">
        <f t="shared" ref="CI90:CI114" si="847">IF(CG90=0,0,CH90/(CG90/20))</f>
        <v>0.625</v>
      </c>
      <c r="CJ90" s="83">
        <v>6</v>
      </c>
      <c r="CK90" s="80">
        <f t="shared" ref="CK90:CK114" si="848">IF(CG90=0,0,CJ90/(CG90/20))</f>
        <v>0.75</v>
      </c>
      <c r="CL90" s="76"/>
      <c r="CM90" s="84"/>
      <c r="CN90" s="80">
        <f>IF(CL90=0,0,CM90/(CL90/20))</f>
        <v>0</v>
      </c>
      <c r="CO90" s="84"/>
      <c r="CP90" s="80">
        <f>IF(CL90=0,0,CO90/(CL90/20))</f>
        <v>0</v>
      </c>
      <c r="CQ90" s="76"/>
      <c r="CR90" s="84"/>
      <c r="CS90" s="80">
        <f>IF(CQ90=0,0,CR90/(CQ90/20))</f>
        <v>0</v>
      </c>
      <c r="CT90" s="84"/>
      <c r="CU90" s="81">
        <f>IF(CQ90=0,0,CT90/(CQ90/20))</f>
        <v>0</v>
      </c>
      <c r="CV90" s="75">
        <f>6*20</f>
        <v>120</v>
      </c>
      <c r="CW90" s="83">
        <v>0</v>
      </c>
      <c r="CX90" s="80">
        <f t="shared" ref="CX90:CX114" si="849">IF(CV90=0,0,CW90/(CV90/20))</f>
        <v>0</v>
      </c>
      <c r="CY90" s="83">
        <v>4</v>
      </c>
      <c r="CZ90" s="80">
        <f t="shared" ref="CZ90:CZ114" si="850">IF(CV90=0,0,CY90/(CV90/20))</f>
        <v>0.66666666666666663</v>
      </c>
      <c r="DA90" s="76">
        <f>1*20</f>
        <v>20</v>
      </c>
      <c r="DB90" s="83">
        <v>0</v>
      </c>
      <c r="DC90" s="80">
        <f t="shared" ref="DC90:DC114" si="851">IF(DA90=0,0,DB90/(DA90/20))</f>
        <v>0</v>
      </c>
      <c r="DD90" s="83">
        <v>1</v>
      </c>
      <c r="DE90" s="80">
        <f t="shared" ref="DE90:DE114" si="852">IF(DA90=0,0,DD90/(DA90/20))</f>
        <v>1</v>
      </c>
      <c r="DF90" s="76"/>
      <c r="DG90" s="84"/>
      <c r="DH90" s="80">
        <f>IF(DF90=0,0,DG90/(DF90/20))</f>
        <v>0</v>
      </c>
      <c r="DI90" s="84"/>
      <c r="DJ90" s="80">
        <f>IF(DF90=0,0,DI90/(DF90/20))</f>
        <v>0</v>
      </c>
      <c r="DK90" s="76"/>
      <c r="DL90" s="84"/>
      <c r="DM90" s="80">
        <f>IF(DK90=0,0,DL90/(DK90/20))</f>
        <v>0</v>
      </c>
      <c r="DN90" s="84"/>
      <c r="DO90" s="81">
        <f>IF(DK90=0,0,DN90/(DK90/20))</f>
        <v>0</v>
      </c>
      <c r="DP90" s="75"/>
      <c r="DQ90" s="84"/>
      <c r="DR90" s="80">
        <f t="shared" ref="DR90:DR114" si="853">IF(DP90=0,0,DQ90/(DP90/20))</f>
        <v>0</v>
      </c>
      <c r="DS90" s="84"/>
      <c r="DT90" s="80">
        <f t="shared" ref="DT90:DT114" si="854">IF(DP90=0,0,DS90/(DP90/20))</f>
        <v>0</v>
      </c>
      <c r="DU90" s="76"/>
      <c r="DV90" s="84"/>
      <c r="DW90" s="80">
        <f>IF(DU90=0,0,DV90/(DU90/20))</f>
        <v>0</v>
      </c>
      <c r="DX90" s="84"/>
      <c r="DY90" s="80">
        <f>IF(DU90=0,0,DX90/(DU90/20))</f>
        <v>0</v>
      </c>
      <c r="DZ90" s="76"/>
      <c r="EA90" s="84"/>
      <c r="EB90" s="80">
        <f>IF(DZ90=0,0,EA90/(DZ90/20))</f>
        <v>0</v>
      </c>
      <c r="EC90" s="84"/>
      <c r="ED90" s="80">
        <f>IF(DZ90=0,0,EC90/(DZ90/20))</f>
        <v>0</v>
      </c>
      <c r="EE90" s="76"/>
      <c r="EF90" s="84"/>
      <c r="EG90" s="80">
        <f>IF(EE90=0,0,EF90/(EE90/20))</f>
        <v>0</v>
      </c>
      <c r="EH90" s="84"/>
      <c r="EI90" s="81">
        <f>IF(EE90=0,0,EH90/(EE90/20))</f>
        <v>0</v>
      </c>
      <c r="EJ90" s="75"/>
      <c r="EK90" s="84"/>
      <c r="EL90" s="80">
        <f>IF(EJ90=0,0,EK90/(EJ90/20))</f>
        <v>0</v>
      </c>
      <c r="EM90" s="84"/>
      <c r="EN90" s="80">
        <f>IF(EJ90=0,0,EM90/(EJ90/20))</f>
        <v>0</v>
      </c>
      <c r="EO90" s="76"/>
      <c r="EP90" s="84"/>
      <c r="EQ90" s="80">
        <f>IF(EO90=0,0,EP90/(EO90/20))</f>
        <v>0</v>
      </c>
      <c r="ER90" s="84"/>
      <c r="ES90" s="80">
        <f>IF(EO90=0,0,ER90/(EO90/20))</f>
        <v>0</v>
      </c>
      <c r="ET90" s="76"/>
      <c r="EU90" s="84"/>
      <c r="EV90" s="80">
        <f>IF(ET90=0,0,EU90/(ET90/20))</f>
        <v>0</v>
      </c>
      <c r="EW90" s="84"/>
      <c r="EX90" s="80">
        <f>IF(ET90=0,0,EW90/(ET90/20))</f>
        <v>0</v>
      </c>
      <c r="EY90" s="76"/>
      <c r="EZ90" s="84"/>
      <c r="FA90" s="80">
        <f>IF(EY90=0,0,EZ90/(EY90/20))</f>
        <v>0</v>
      </c>
      <c r="FB90" s="84"/>
      <c r="FC90" s="81">
        <f>IF(EY90=0,0,FB90/(EY90/20))</f>
        <v>0</v>
      </c>
      <c r="FD90" s="75">
        <f t="shared" si="778"/>
        <v>200</v>
      </c>
      <c r="FE90" s="83">
        <v>0</v>
      </c>
      <c r="FF90" s="80">
        <f>IF(FD90=0,0,FE90/(FD90/20))</f>
        <v>0</v>
      </c>
      <c r="FG90" s="83">
        <v>10</v>
      </c>
      <c r="FH90" s="80">
        <f>IF(FD90=0,0,FG90/(FD90/20))</f>
        <v>1</v>
      </c>
      <c r="FI90" s="76">
        <f>1*20</f>
        <v>20</v>
      </c>
      <c r="FJ90" s="83">
        <v>1</v>
      </c>
      <c r="FK90" s="80">
        <f>IF(FI90=0,0,FJ90/(FI90/20))</f>
        <v>1</v>
      </c>
      <c r="FL90" s="83">
        <v>1</v>
      </c>
      <c r="FM90" s="80">
        <f>IF(FI90=0,0,FL90/(FI90/20))</f>
        <v>1</v>
      </c>
      <c r="FN90" s="76"/>
      <c r="FO90" s="84"/>
      <c r="FP90" s="80">
        <f>IF(FN90=0,0,FO90/(FN90/20))</f>
        <v>0</v>
      </c>
      <c r="FQ90" s="84"/>
      <c r="FR90" s="80">
        <f>IF(FN90=0,0,FQ90/(FN90/20))</f>
        <v>0</v>
      </c>
      <c r="FS90" s="76"/>
      <c r="FT90" s="84"/>
      <c r="FU90" s="80">
        <f>IF(FS90=0,0,FT90/(FS90/20))</f>
        <v>0</v>
      </c>
      <c r="FV90" s="84"/>
      <c r="FW90" s="81">
        <f>IF(FS90=0,0,FV90/(FS90/20))</f>
        <v>0</v>
      </c>
      <c r="FX90" s="75"/>
      <c r="FY90" s="84"/>
      <c r="FZ90" s="80">
        <f>IF(FX90=0,0,FY90/(FX90/20))</f>
        <v>0</v>
      </c>
      <c r="GA90" s="84"/>
      <c r="GB90" s="80">
        <f>IF(FX90=0,0,GA90/(FX90/20))</f>
        <v>0</v>
      </c>
      <c r="GC90" s="76"/>
      <c r="GD90" s="84"/>
      <c r="GE90" s="80">
        <f>IF(GC90=0,0,GD90/(GC90/20))</f>
        <v>0</v>
      </c>
      <c r="GF90" s="84"/>
      <c r="GG90" s="80">
        <f>IF(GC90=0,0,GF90/(GC90/20))</f>
        <v>0</v>
      </c>
      <c r="GH90" s="76"/>
      <c r="GI90" s="84"/>
      <c r="GJ90" s="80">
        <f>IF(GH90=0,0,GI90/(GH90/20))</f>
        <v>0</v>
      </c>
      <c r="GK90" s="84"/>
      <c r="GL90" s="80">
        <f>IF(GH90=0,0,GK90/(GH90/20))</f>
        <v>0</v>
      </c>
      <c r="GM90" s="76"/>
      <c r="GN90" s="84"/>
      <c r="GO90" s="80">
        <f>IF(GM90=0,0,GN90/(GM90/20))</f>
        <v>0</v>
      </c>
      <c r="GP90" s="84"/>
      <c r="GQ90" s="81">
        <f>IF(GM90=0,0,GP90/(GM90/20))</f>
        <v>0</v>
      </c>
      <c r="GR90" s="75"/>
      <c r="GS90" s="84"/>
      <c r="GT90" s="80">
        <f>IF(GR90=0,0,GS90/(GR90/20))</f>
        <v>0</v>
      </c>
      <c r="GU90" s="84"/>
      <c r="GV90" s="80">
        <f>IF(GR90=0,0,GU90/(GR90/20))</f>
        <v>0</v>
      </c>
      <c r="GW90" s="76"/>
      <c r="GX90" s="84"/>
      <c r="GY90" s="80">
        <f>IF(GW90=0,0,GX90/(GW90/20))</f>
        <v>0</v>
      </c>
      <c r="GZ90" s="84"/>
      <c r="HA90" s="77">
        <f>IF(GW90=0,0,GZ90/(GW90/20))</f>
        <v>0</v>
      </c>
      <c r="HB90" s="82"/>
      <c r="HC90" s="84"/>
      <c r="HD90" s="80">
        <f>IF(HB90=0,0,HC90/(HB90/20))</f>
        <v>0</v>
      </c>
      <c r="HE90" s="84"/>
      <c r="HF90" s="80">
        <f>IF(HB90=0,0,HE90/(HB90/20))</f>
        <v>0</v>
      </c>
      <c r="HG90" s="76"/>
      <c r="HH90" s="84"/>
      <c r="HI90" s="80">
        <f>IF(HG90=0,0,HH90/(HG90/20))</f>
        <v>0</v>
      </c>
      <c r="HJ90" s="84"/>
      <c r="HK90" s="81">
        <f>IF(HG90=0,0,HJ90/(HG90/20))</f>
        <v>0</v>
      </c>
      <c r="HL90" s="75"/>
      <c r="HM90" s="84"/>
      <c r="HN90" s="80">
        <f>IF(HL90=0,0,HM90/(HL90/20))</f>
        <v>0</v>
      </c>
      <c r="HO90" s="84"/>
      <c r="HP90" s="80">
        <f>IF(HL90=0,0,HO90/(HL90/20))</f>
        <v>0</v>
      </c>
      <c r="HQ90" s="76"/>
      <c r="HR90" s="84"/>
      <c r="HS90" s="80">
        <f>IF(HQ90=0,0,HR90/(HQ90/20))</f>
        <v>0</v>
      </c>
      <c r="HT90" s="84"/>
      <c r="HU90" s="80">
        <f>IF(HQ90=0,0,HT90/(HQ90/20))</f>
        <v>0</v>
      </c>
      <c r="HV90" s="76"/>
      <c r="HW90" s="84"/>
      <c r="HX90" s="80">
        <f>IF(HV90=0,0,HW90/(HV90/20))</f>
        <v>0</v>
      </c>
      <c r="HY90" s="84"/>
      <c r="HZ90" s="80">
        <f>IF(HV90=0,0,HY90/(HV90/20))</f>
        <v>0</v>
      </c>
      <c r="IA90" s="76"/>
      <c r="IB90" s="84"/>
      <c r="IC90" s="80">
        <f>IF(IA90=0,0,IB90/(IA90/20))</f>
        <v>0</v>
      </c>
      <c r="ID90" s="84"/>
      <c r="IE90" s="85">
        <f>IF(IA90=0,0,ID90/(IA90/20))</f>
        <v>0</v>
      </c>
      <c r="IF90" s="1214" t="s">
        <v>302</v>
      </c>
      <c r="IG90" s="87"/>
    </row>
    <row r="91" spans="1:241" ht="25.5" hidden="1" x14ac:dyDescent="0.25">
      <c r="A91" s="63">
        <v>87</v>
      </c>
      <c r="B91" s="64" t="s">
        <v>283</v>
      </c>
      <c r="C91" s="65">
        <v>218442</v>
      </c>
      <c r="D91" s="66">
        <v>933102</v>
      </c>
      <c r="E91" s="67" t="s">
        <v>89</v>
      </c>
      <c r="F91" s="68" t="s">
        <v>102</v>
      </c>
      <c r="G91" s="90">
        <v>1</v>
      </c>
      <c r="H91" s="70">
        <v>0</v>
      </c>
      <c r="I91" s="71">
        <f>(60+60+90+65+120)/5</f>
        <v>79</v>
      </c>
      <c r="J91" s="72">
        <v>22</v>
      </c>
      <c r="K91" s="73">
        <f t="shared" si="779"/>
        <v>440</v>
      </c>
      <c r="L91" s="74">
        <f t="shared" si="780"/>
        <v>440</v>
      </c>
      <c r="M91" s="113">
        <f t="shared" si="781"/>
        <v>7</v>
      </c>
      <c r="N91" s="114">
        <f t="shared" si="782"/>
        <v>20</v>
      </c>
      <c r="O91" s="77">
        <f t="shared" si="783"/>
        <v>0.31818181818181818</v>
      </c>
      <c r="P91" s="78">
        <f t="shared" si="784"/>
        <v>0.90909090909090906</v>
      </c>
      <c r="Q91" s="79"/>
      <c r="R91" s="75">
        <f t="shared" si="785"/>
        <v>340</v>
      </c>
      <c r="S91" s="76">
        <f t="shared" si="786"/>
        <v>4</v>
      </c>
      <c r="T91" s="80">
        <f t="shared" si="787"/>
        <v>0.23529411764705882</v>
      </c>
      <c r="U91" s="76">
        <f t="shared" si="788"/>
        <v>15</v>
      </c>
      <c r="V91" s="80">
        <f t="shared" si="789"/>
        <v>0.88235294117647056</v>
      </c>
      <c r="W91" s="76">
        <f t="shared" si="790"/>
        <v>80</v>
      </c>
      <c r="X91" s="76">
        <f t="shared" si="791"/>
        <v>3</v>
      </c>
      <c r="Y91" s="80">
        <f t="shared" si="792"/>
        <v>0.75</v>
      </c>
      <c r="Z91" s="76">
        <f t="shared" si="793"/>
        <v>4</v>
      </c>
      <c r="AA91" s="80">
        <f t="shared" si="794"/>
        <v>1</v>
      </c>
      <c r="AB91" s="76">
        <f t="shared" si="795"/>
        <v>20</v>
      </c>
      <c r="AC91" s="76">
        <f t="shared" si="796"/>
        <v>0</v>
      </c>
      <c r="AD91" s="80">
        <f t="shared" si="797"/>
        <v>0</v>
      </c>
      <c r="AE91" s="76">
        <f t="shared" si="798"/>
        <v>1</v>
      </c>
      <c r="AF91" s="80">
        <f t="shared" si="799"/>
        <v>1</v>
      </c>
      <c r="AG91" s="76">
        <f t="shared" si="800"/>
        <v>0</v>
      </c>
      <c r="AH91" s="76">
        <f t="shared" si="801"/>
        <v>0</v>
      </c>
      <c r="AI91" s="80">
        <f t="shared" si="802"/>
        <v>0</v>
      </c>
      <c r="AJ91" s="76">
        <f t="shared" si="803"/>
        <v>0</v>
      </c>
      <c r="AK91" s="81">
        <f t="shared" si="804"/>
        <v>0</v>
      </c>
      <c r="AL91" s="79"/>
      <c r="AM91" s="75">
        <f t="shared" si="805"/>
        <v>260</v>
      </c>
      <c r="AN91" s="76">
        <f t="shared" si="806"/>
        <v>3</v>
      </c>
      <c r="AO91" s="80">
        <f t="shared" si="807"/>
        <v>0.23076923076923078</v>
      </c>
      <c r="AP91" s="76">
        <f t="shared" si="808"/>
        <v>12</v>
      </c>
      <c r="AQ91" s="77">
        <f t="shared" si="809"/>
        <v>0.92307692307692313</v>
      </c>
      <c r="AR91" s="82">
        <f t="shared" si="810"/>
        <v>180</v>
      </c>
      <c r="AS91" s="76">
        <f t="shared" si="811"/>
        <v>4</v>
      </c>
      <c r="AT91" s="80">
        <f t="shared" si="812"/>
        <v>0.44444444444444442</v>
      </c>
      <c r="AU91" s="76">
        <f t="shared" si="813"/>
        <v>8</v>
      </c>
      <c r="AV91" s="77">
        <f t="shared" si="814"/>
        <v>0.88888888888888884</v>
      </c>
      <c r="AW91" s="82">
        <f t="shared" si="815"/>
        <v>0</v>
      </c>
      <c r="AX91" s="76">
        <f t="shared" si="816"/>
        <v>0</v>
      </c>
      <c r="AY91" s="80">
        <f t="shared" si="817"/>
        <v>0</v>
      </c>
      <c r="AZ91" s="76">
        <f t="shared" si="818"/>
        <v>0</v>
      </c>
      <c r="BA91" s="77">
        <f t="shared" si="819"/>
        <v>0</v>
      </c>
      <c r="BB91" s="82">
        <f t="shared" si="820"/>
        <v>0</v>
      </c>
      <c r="BC91" s="76">
        <f t="shared" si="821"/>
        <v>0</v>
      </c>
      <c r="BD91" s="80">
        <f t="shared" si="822"/>
        <v>0</v>
      </c>
      <c r="BE91" s="76">
        <f t="shared" si="823"/>
        <v>0</v>
      </c>
      <c r="BF91" s="77">
        <f t="shared" si="824"/>
        <v>0</v>
      </c>
      <c r="BG91" s="82">
        <f t="shared" si="825"/>
        <v>0</v>
      </c>
      <c r="BH91" s="76">
        <f t="shared" si="826"/>
        <v>0</v>
      </c>
      <c r="BI91" s="80">
        <f t="shared" si="827"/>
        <v>0</v>
      </c>
      <c r="BJ91" s="76">
        <f t="shared" si="828"/>
        <v>0</v>
      </c>
      <c r="BK91" s="77">
        <f t="shared" si="829"/>
        <v>0</v>
      </c>
      <c r="BL91" s="82">
        <f t="shared" si="830"/>
        <v>0</v>
      </c>
      <c r="BM91" s="76">
        <f t="shared" si="831"/>
        <v>0</v>
      </c>
      <c r="BN91" s="80">
        <f t="shared" si="832"/>
        <v>0</v>
      </c>
      <c r="BO91" s="76">
        <f t="shared" si="833"/>
        <v>0</v>
      </c>
      <c r="BP91" s="77">
        <f t="shared" si="834"/>
        <v>0</v>
      </c>
      <c r="BQ91" s="82">
        <f t="shared" si="835"/>
        <v>0</v>
      </c>
      <c r="BR91" s="76">
        <f t="shared" si="836"/>
        <v>0</v>
      </c>
      <c r="BS91" s="80">
        <f t="shared" si="837"/>
        <v>0</v>
      </c>
      <c r="BT91" s="76">
        <f t="shared" si="838"/>
        <v>0</v>
      </c>
      <c r="BU91" s="77">
        <f t="shared" si="839"/>
        <v>0</v>
      </c>
      <c r="BV91" s="82">
        <f t="shared" si="840"/>
        <v>0</v>
      </c>
      <c r="BW91" s="76">
        <f t="shared" si="841"/>
        <v>0</v>
      </c>
      <c r="BX91" s="80">
        <f t="shared" si="842"/>
        <v>0</v>
      </c>
      <c r="BY91" s="76">
        <f t="shared" si="843"/>
        <v>0</v>
      </c>
      <c r="BZ91" s="81">
        <f t="shared" si="844"/>
        <v>0</v>
      </c>
      <c r="CA91" s="79"/>
      <c r="CB91" s="75">
        <f>11*20</f>
        <v>220</v>
      </c>
      <c r="CC91" s="83">
        <v>3</v>
      </c>
      <c r="CD91" s="80">
        <f t="shared" si="845"/>
        <v>0.27272727272727271</v>
      </c>
      <c r="CE91" s="83">
        <v>10</v>
      </c>
      <c r="CF91" s="80">
        <f t="shared" si="846"/>
        <v>0.90909090909090906</v>
      </c>
      <c r="CG91" s="76">
        <f>1*20</f>
        <v>20</v>
      </c>
      <c r="CH91" s="83">
        <v>0</v>
      </c>
      <c r="CI91" s="80">
        <f t="shared" si="847"/>
        <v>0</v>
      </c>
      <c r="CJ91" s="83">
        <v>1</v>
      </c>
      <c r="CK91" s="80">
        <f t="shared" si="848"/>
        <v>1</v>
      </c>
      <c r="CL91" s="76">
        <f>1*20</f>
        <v>20</v>
      </c>
      <c r="CM91" s="83">
        <v>0</v>
      </c>
      <c r="CN91" s="80">
        <f>IF(CL91=0,0,CM91/(CL91/20))</f>
        <v>0</v>
      </c>
      <c r="CO91" s="83">
        <v>1</v>
      </c>
      <c r="CP91" s="80">
        <f>IF(CL91=0,0,CO91/(CL91/20))</f>
        <v>1</v>
      </c>
      <c r="CQ91" s="76"/>
      <c r="CR91" s="84"/>
      <c r="CS91" s="80">
        <f>IF(CQ91=0,0,CR91/(CQ91/20))</f>
        <v>0</v>
      </c>
      <c r="CT91" s="84"/>
      <c r="CU91" s="81">
        <f>IF(CQ91=0,0,CT91/(CQ91/20))</f>
        <v>0</v>
      </c>
      <c r="CV91" s="75">
        <f>6*20</f>
        <v>120</v>
      </c>
      <c r="CW91" s="83">
        <v>1</v>
      </c>
      <c r="CX91" s="80">
        <f t="shared" si="849"/>
        <v>0.16666666666666666</v>
      </c>
      <c r="CY91" s="83">
        <v>5</v>
      </c>
      <c r="CZ91" s="80">
        <f t="shared" si="850"/>
        <v>0.83333333333333337</v>
      </c>
      <c r="DA91" s="76">
        <f>3*20</f>
        <v>60</v>
      </c>
      <c r="DB91" s="83">
        <v>3</v>
      </c>
      <c r="DC91" s="80">
        <f t="shared" si="851"/>
        <v>1</v>
      </c>
      <c r="DD91" s="83">
        <v>3</v>
      </c>
      <c r="DE91" s="80">
        <f t="shared" si="852"/>
        <v>1</v>
      </c>
      <c r="DF91" s="76"/>
      <c r="DG91" s="84"/>
      <c r="DH91" s="80">
        <f>IF(DF91=0,0,DG91/(DF91/20))</f>
        <v>0</v>
      </c>
      <c r="DI91" s="84"/>
      <c r="DJ91" s="80">
        <f>IF(DF91=0,0,DI91/(DF91/20))</f>
        <v>0</v>
      </c>
      <c r="DK91" s="76"/>
      <c r="DL91" s="84"/>
      <c r="DM91" s="80">
        <f>IF(DK91=0,0,DL91/(DK91/20))</f>
        <v>0</v>
      </c>
      <c r="DN91" s="84"/>
      <c r="DO91" s="81">
        <f>IF(DK91=0,0,DN91/(DK91/20))</f>
        <v>0</v>
      </c>
      <c r="DP91" s="75"/>
      <c r="DQ91" s="84"/>
      <c r="DR91" s="80">
        <f t="shared" si="853"/>
        <v>0</v>
      </c>
      <c r="DS91" s="84"/>
      <c r="DT91" s="80">
        <f t="shared" si="854"/>
        <v>0</v>
      </c>
      <c r="DU91" s="76"/>
      <c r="DV91" s="84"/>
      <c r="DW91" s="80">
        <f>IF(DU91=0,0,DV91/(DU91/20))</f>
        <v>0</v>
      </c>
      <c r="DX91" s="84"/>
      <c r="DY91" s="80">
        <f>IF(DU91=0,0,DX91/(DU91/20))</f>
        <v>0</v>
      </c>
      <c r="DZ91" s="76"/>
      <c r="EA91" s="84"/>
      <c r="EB91" s="80">
        <f>IF(DZ91=0,0,EA91/(DZ91/20))</f>
        <v>0</v>
      </c>
      <c r="EC91" s="84"/>
      <c r="ED91" s="80">
        <f>IF(DZ91=0,0,EC91/(DZ91/20))</f>
        <v>0</v>
      </c>
      <c r="EE91" s="76"/>
      <c r="EF91" s="84"/>
      <c r="EG91" s="80">
        <f>IF(EE91=0,0,EF91/(EE91/20))</f>
        <v>0</v>
      </c>
      <c r="EH91" s="84"/>
      <c r="EI91" s="81">
        <f>IF(EE91=0,0,EH91/(EE91/20))</f>
        <v>0</v>
      </c>
      <c r="EJ91" s="75"/>
      <c r="EK91" s="84"/>
      <c r="EL91" s="80">
        <f>IF(EJ91=0,0,EK91/(EJ91/20))</f>
        <v>0</v>
      </c>
      <c r="EM91" s="84"/>
      <c r="EN91" s="80">
        <f>IF(EJ91=0,0,EM91/(EJ91/20))</f>
        <v>0</v>
      </c>
      <c r="EO91" s="76"/>
      <c r="EP91" s="84"/>
      <c r="EQ91" s="80">
        <f>IF(EO91=0,0,EP91/(EO91/20))</f>
        <v>0</v>
      </c>
      <c r="ER91" s="84"/>
      <c r="ES91" s="80">
        <f>IF(EO91=0,0,ER91/(EO91/20))</f>
        <v>0</v>
      </c>
      <c r="ET91" s="76"/>
      <c r="EU91" s="84"/>
      <c r="EV91" s="80">
        <f>IF(ET91=0,0,EU91/(ET91/20))</f>
        <v>0</v>
      </c>
      <c r="EW91" s="84"/>
      <c r="EX91" s="80">
        <f>IF(ET91=0,0,EW91/(ET91/20))</f>
        <v>0</v>
      </c>
      <c r="EY91" s="76"/>
      <c r="EZ91" s="84"/>
      <c r="FA91" s="80">
        <f>IF(EY91=0,0,EZ91/(EY91/20))</f>
        <v>0</v>
      </c>
      <c r="FB91" s="84"/>
      <c r="FC91" s="81">
        <f>IF(EY91=0,0,FB91/(EY91/20))</f>
        <v>0</v>
      </c>
      <c r="FD91" s="75"/>
      <c r="FE91" s="84"/>
      <c r="FF91" s="80">
        <f>IF(FD91=0,0,FE91/(FD91/20))</f>
        <v>0</v>
      </c>
      <c r="FG91" s="84"/>
      <c r="FH91" s="80">
        <f>IF(FD91=0,0,FG91/(FD91/20))</f>
        <v>0</v>
      </c>
      <c r="FI91" s="76"/>
      <c r="FJ91" s="84"/>
      <c r="FK91" s="80">
        <f>IF(FI91=0,0,FJ91/(FI91/20))</f>
        <v>0</v>
      </c>
      <c r="FL91" s="84"/>
      <c r="FM91" s="80">
        <f>IF(FI91=0,0,FL91/(FI91/20))</f>
        <v>0</v>
      </c>
      <c r="FN91" s="76"/>
      <c r="FO91" s="84"/>
      <c r="FP91" s="80">
        <f>IF(FN91=0,0,FO91/(FN91/20))</f>
        <v>0</v>
      </c>
      <c r="FQ91" s="84"/>
      <c r="FR91" s="80">
        <f>IF(FN91=0,0,FQ91/(FN91/20))</f>
        <v>0</v>
      </c>
      <c r="FS91" s="76"/>
      <c r="FT91" s="84"/>
      <c r="FU91" s="80">
        <f>IF(FS91=0,0,FT91/(FS91/20))</f>
        <v>0</v>
      </c>
      <c r="FV91" s="84"/>
      <c r="FW91" s="81">
        <f>IF(FS91=0,0,FV91/(FS91/20))</f>
        <v>0</v>
      </c>
      <c r="FX91" s="75"/>
      <c r="FY91" s="84"/>
      <c r="FZ91" s="80">
        <f>IF(FX91=0,0,FY91/(FX91/20))</f>
        <v>0</v>
      </c>
      <c r="GA91" s="84"/>
      <c r="GB91" s="80">
        <f>IF(FX91=0,0,GA91/(FX91/20))</f>
        <v>0</v>
      </c>
      <c r="GC91" s="76"/>
      <c r="GD91" s="84"/>
      <c r="GE91" s="80">
        <f>IF(GC91=0,0,GD91/(GC91/20))</f>
        <v>0</v>
      </c>
      <c r="GF91" s="84"/>
      <c r="GG91" s="80">
        <f>IF(GC91=0,0,GF91/(GC91/20))</f>
        <v>0</v>
      </c>
      <c r="GH91" s="76"/>
      <c r="GI91" s="84"/>
      <c r="GJ91" s="80">
        <f>IF(GH91=0,0,GI91/(GH91/20))</f>
        <v>0</v>
      </c>
      <c r="GK91" s="84"/>
      <c r="GL91" s="80">
        <f>IF(GH91=0,0,GK91/(GH91/20))</f>
        <v>0</v>
      </c>
      <c r="GM91" s="76"/>
      <c r="GN91" s="84"/>
      <c r="GO91" s="80">
        <f>IF(GM91=0,0,GN91/(GM91/20))</f>
        <v>0</v>
      </c>
      <c r="GP91" s="84"/>
      <c r="GQ91" s="81">
        <f>IF(GM91=0,0,GP91/(GM91/20))</f>
        <v>0</v>
      </c>
      <c r="GR91" s="75"/>
      <c r="GS91" s="84"/>
      <c r="GT91" s="80">
        <f>IF(GR91=0,0,GS91/(GR91/20))</f>
        <v>0</v>
      </c>
      <c r="GU91" s="84"/>
      <c r="GV91" s="80">
        <f>IF(GR91=0,0,GU91/(GR91/20))</f>
        <v>0</v>
      </c>
      <c r="GW91" s="76"/>
      <c r="GX91" s="84"/>
      <c r="GY91" s="80">
        <f>IF(GW91=0,0,GX91/(GW91/20))</f>
        <v>0</v>
      </c>
      <c r="GZ91" s="84"/>
      <c r="HA91" s="77">
        <f>IF(GW91=0,0,GZ91/(GW91/20))</f>
        <v>0</v>
      </c>
      <c r="HB91" s="82"/>
      <c r="HC91" s="84"/>
      <c r="HD91" s="80">
        <f>IF(HB91=0,0,HC91/(HB91/20))</f>
        <v>0</v>
      </c>
      <c r="HE91" s="84"/>
      <c r="HF91" s="80">
        <f>IF(HB91=0,0,HE91/(HB91/20))</f>
        <v>0</v>
      </c>
      <c r="HG91" s="76"/>
      <c r="HH91" s="84"/>
      <c r="HI91" s="80">
        <f>IF(HG91=0,0,HH91/(HG91/20))</f>
        <v>0</v>
      </c>
      <c r="HJ91" s="84"/>
      <c r="HK91" s="81">
        <f>IF(HG91=0,0,HJ91/(HG91/20))</f>
        <v>0</v>
      </c>
      <c r="HL91" s="75"/>
      <c r="HM91" s="84"/>
      <c r="HN91" s="80">
        <f>IF(HL91=0,0,HM91/(HL91/20))</f>
        <v>0</v>
      </c>
      <c r="HO91" s="84"/>
      <c r="HP91" s="80">
        <f>IF(HL91=0,0,HO91/(HL91/20))</f>
        <v>0</v>
      </c>
      <c r="HQ91" s="76"/>
      <c r="HR91" s="84"/>
      <c r="HS91" s="80">
        <f>IF(HQ91=0,0,HR91/(HQ91/20))</f>
        <v>0</v>
      </c>
      <c r="HT91" s="84"/>
      <c r="HU91" s="80">
        <f>IF(HQ91=0,0,HT91/(HQ91/20))</f>
        <v>0</v>
      </c>
      <c r="HV91" s="76"/>
      <c r="HW91" s="84"/>
      <c r="HX91" s="80">
        <f>IF(HV91=0,0,HW91/(HV91/20))</f>
        <v>0</v>
      </c>
      <c r="HY91" s="84"/>
      <c r="HZ91" s="80">
        <f>IF(HV91=0,0,HY91/(HV91/20))</f>
        <v>0</v>
      </c>
      <c r="IA91" s="76"/>
      <c r="IB91" s="84"/>
      <c r="IC91" s="80">
        <f>IF(IA91=0,0,IB91/(IA91/20))</f>
        <v>0</v>
      </c>
      <c r="ID91" s="84"/>
      <c r="IE91" s="85">
        <f>IF(IA91=0,0,ID91/(IA91/20))</f>
        <v>0</v>
      </c>
      <c r="IF91" s="1214" t="s">
        <v>303</v>
      </c>
      <c r="IG91" s="87"/>
    </row>
    <row r="92" spans="1:241" ht="38.25" hidden="1" x14ac:dyDescent="0.25">
      <c r="A92" s="63">
        <v>88</v>
      </c>
      <c r="B92" s="64" t="s">
        <v>304</v>
      </c>
      <c r="C92" s="65">
        <v>219073</v>
      </c>
      <c r="D92" s="66">
        <v>933104</v>
      </c>
      <c r="E92" s="67" t="s">
        <v>89</v>
      </c>
      <c r="F92" s="88" t="s">
        <v>305</v>
      </c>
      <c r="G92" s="90">
        <v>1</v>
      </c>
      <c r="H92" s="70">
        <v>0</v>
      </c>
      <c r="I92" s="71">
        <f>(20+33+30+24+30)/5</f>
        <v>27.4</v>
      </c>
      <c r="J92" s="72">
        <v>23</v>
      </c>
      <c r="K92" s="73">
        <f t="shared" si="779"/>
        <v>460</v>
      </c>
      <c r="L92" s="74">
        <f t="shared" si="780"/>
        <v>460</v>
      </c>
      <c r="M92" s="113">
        <f t="shared" si="781"/>
        <v>1</v>
      </c>
      <c r="N92" s="114">
        <f t="shared" si="782"/>
        <v>22</v>
      </c>
      <c r="O92" s="77">
        <f t="shared" si="783"/>
        <v>4.3478260869565216E-2</v>
      </c>
      <c r="P92" s="78">
        <f t="shared" si="784"/>
        <v>0.95652173913043481</v>
      </c>
      <c r="Q92" s="79"/>
      <c r="R92" s="75">
        <f t="shared" si="785"/>
        <v>400</v>
      </c>
      <c r="S92" s="76">
        <f t="shared" si="786"/>
        <v>1</v>
      </c>
      <c r="T92" s="80">
        <f t="shared" si="787"/>
        <v>0.05</v>
      </c>
      <c r="U92" s="76">
        <f t="shared" si="788"/>
        <v>19</v>
      </c>
      <c r="V92" s="80">
        <f t="shared" si="789"/>
        <v>0.95</v>
      </c>
      <c r="W92" s="76">
        <f t="shared" si="790"/>
        <v>60</v>
      </c>
      <c r="X92" s="76">
        <f t="shared" si="791"/>
        <v>0</v>
      </c>
      <c r="Y92" s="80">
        <f t="shared" si="792"/>
        <v>0</v>
      </c>
      <c r="Z92" s="76">
        <f t="shared" si="793"/>
        <v>3</v>
      </c>
      <c r="AA92" s="80">
        <f t="shared" si="794"/>
        <v>1</v>
      </c>
      <c r="AB92" s="76">
        <f t="shared" si="795"/>
        <v>0</v>
      </c>
      <c r="AC92" s="76">
        <f t="shared" si="796"/>
        <v>0</v>
      </c>
      <c r="AD92" s="80">
        <f t="shared" si="797"/>
        <v>0</v>
      </c>
      <c r="AE92" s="76">
        <f t="shared" si="798"/>
        <v>0</v>
      </c>
      <c r="AF92" s="80">
        <f t="shared" si="799"/>
        <v>0</v>
      </c>
      <c r="AG92" s="76">
        <f t="shared" si="800"/>
        <v>0</v>
      </c>
      <c r="AH92" s="76">
        <f t="shared" si="801"/>
        <v>0</v>
      </c>
      <c r="AI92" s="80">
        <f t="shared" si="802"/>
        <v>0</v>
      </c>
      <c r="AJ92" s="76">
        <f t="shared" si="803"/>
        <v>0</v>
      </c>
      <c r="AK92" s="81">
        <f t="shared" si="804"/>
        <v>0</v>
      </c>
      <c r="AL92" s="79"/>
      <c r="AM92" s="75">
        <f t="shared" si="805"/>
        <v>340</v>
      </c>
      <c r="AN92" s="76">
        <f t="shared" si="806"/>
        <v>1</v>
      </c>
      <c r="AO92" s="80">
        <f t="shared" si="807"/>
        <v>5.8823529411764705E-2</v>
      </c>
      <c r="AP92" s="76">
        <f t="shared" si="808"/>
        <v>17</v>
      </c>
      <c r="AQ92" s="77">
        <f t="shared" si="809"/>
        <v>1</v>
      </c>
      <c r="AR92" s="82">
        <f t="shared" si="810"/>
        <v>0</v>
      </c>
      <c r="AS92" s="76">
        <f t="shared" si="811"/>
        <v>0</v>
      </c>
      <c r="AT92" s="80">
        <f t="shared" si="812"/>
        <v>0</v>
      </c>
      <c r="AU92" s="76">
        <f t="shared" si="813"/>
        <v>0</v>
      </c>
      <c r="AV92" s="77">
        <f t="shared" si="814"/>
        <v>0</v>
      </c>
      <c r="AW92" s="82">
        <f t="shared" si="815"/>
        <v>0</v>
      </c>
      <c r="AX92" s="76">
        <f t="shared" si="816"/>
        <v>0</v>
      </c>
      <c r="AY92" s="80">
        <f t="shared" si="817"/>
        <v>0</v>
      </c>
      <c r="AZ92" s="76">
        <f t="shared" si="818"/>
        <v>0</v>
      </c>
      <c r="BA92" s="77">
        <f t="shared" si="819"/>
        <v>0</v>
      </c>
      <c r="BB92" s="82">
        <f t="shared" si="820"/>
        <v>0</v>
      </c>
      <c r="BC92" s="76">
        <f t="shared" si="821"/>
        <v>0</v>
      </c>
      <c r="BD92" s="80">
        <f t="shared" si="822"/>
        <v>0</v>
      </c>
      <c r="BE92" s="76">
        <f t="shared" si="823"/>
        <v>0</v>
      </c>
      <c r="BF92" s="77">
        <f t="shared" si="824"/>
        <v>0</v>
      </c>
      <c r="BG92" s="82">
        <f t="shared" si="825"/>
        <v>120</v>
      </c>
      <c r="BH92" s="76">
        <f t="shared" si="826"/>
        <v>0</v>
      </c>
      <c r="BI92" s="80">
        <f t="shared" si="827"/>
        <v>0</v>
      </c>
      <c r="BJ92" s="76">
        <f t="shared" si="828"/>
        <v>5</v>
      </c>
      <c r="BK92" s="77">
        <f t="shared" si="829"/>
        <v>0.83333333333333337</v>
      </c>
      <c r="BL92" s="82">
        <f t="shared" si="830"/>
        <v>0</v>
      </c>
      <c r="BM92" s="76">
        <f t="shared" si="831"/>
        <v>0</v>
      </c>
      <c r="BN92" s="80">
        <f t="shared" si="832"/>
        <v>0</v>
      </c>
      <c r="BO92" s="76">
        <f t="shared" si="833"/>
        <v>0</v>
      </c>
      <c r="BP92" s="77">
        <f t="shared" si="834"/>
        <v>0</v>
      </c>
      <c r="BQ92" s="82">
        <f t="shared" si="835"/>
        <v>0</v>
      </c>
      <c r="BR92" s="76">
        <f t="shared" si="836"/>
        <v>0</v>
      </c>
      <c r="BS92" s="80">
        <f t="shared" si="837"/>
        <v>0</v>
      </c>
      <c r="BT92" s="76">
        <f t="shared" si="838"/>
        <v>0</v>
      </c>
      <c r="BU92" s="77">
        <f t="shared" si="839"/>
        <v>0</v>
      </c>
      <c r="BV92" s="82">
        <f t="shared" si="840"/>
        <v>0</v>
      </c>
      <c r="BW92" s="76">
        <f t="shared" si="841"/>
        <v>0</v>
      </c>
      <c r="BX92" s="80">
        <f t="shared" si="842"/>
        <v>0</v>
      </c>
      <c r="BY92" s="76">
        <f t="shared" si="843"/>
        <v>0</v>
      </c>
      <c r="BZ92" s="81">
        <f t="shared" si="844"/>
        <v>0</v>
      </c>
      <c r="CA92" s="79"/>
      <c r="CB92" s="75">
        <f>15*20</f>
        <v>300</v>
      </c>
      <c r="CC92" s="83">
        <v>1</v>
      </c>
      <c r="CD92" s="80">
        <f t="shared" si="845"/>
        <v>6.6666666666666666E-2</v>
      </c>
      <c r="CE92" s="83">
        <v>15</v>
      </c>
      <c r="CF92" s="80">
        <f t="shared" si="846"/>
        <v>1</v>
      </c>
      <c r="CG92" s="76">
        <f>2*20</f>
        <v>40</v>
      </c>
      <c r="CH92" s="83">
        <v>0</v>
      </c>
      <c r="CI92" s="80">
        <f t="shared" si="847"/>
        <v>0</v>
      </c>
      <c r="CJ92" s="83">
        <v>2</v>
      </c>
      <c r="CK92" s="80">
        <f t="shared" si="848"/>
        <v>1</v>
      </c>
      <c r="CL92" s="76"/>
      <c r="CM92" s="84"/>
      <c r="CN92" s="80">
        <f>IF(CL92=0,0,CM92/(CL92/20))</f>
        <v>0</v>
      </c>
      <c r="CO92" s="84"/>
      <c r="CP92" s="80">
        <f>IF(CL92=0,0,CO92/(CL92/20))</f>
        <v>0</v>
      </c>
      <c r="CQ92" s="76"/>
      <c r="CR92" s="84"/>
      <c r="CS92" s="80">
        <f>IF(CQ92=0,0,CR92/(CQ92/20))</f>
        <v>0</v>
      </c>
      <c r="CT92" s="84"/>
      <c r="CU92" s="81">
        <f>IF(CQ92=0,0,CT92/(CQ92/20))</f>
        <v>0</v>
      </c>
      <c r="CV92" s="75"/>
      <c r="CW92" s="84"/>
      <c r="CX92" s="80">
        <f t="shared" si="849"/>
        <v>0</v>
      </c>
      <c r="CY92" s="84"/>
      <c r="CZ92" s="80">
        <f t="shared" si="850"/>
        <v>0</v>
      </c>
      <c r="DA92" s="76"/>
      <c r="DB92" s="84"/>
      <c r="DC92" s="80">
        <f t="shared" si="851"/>
        <v>0</v>
      </c>
      <c r="DD92" s="84"/>
      <c r="DE92" s="80">
        <f t="shared" si="852"/>
        <v>0</v>
      </c>
      <c r="DF92" s="76"/>
      <c r="DG92" s="84"/>
      <c r="DH92" s="80">
        <f>IF(DF92=0,0,DG92/(DF92/20))</f>
        <v>0</v>
      </c>
      <c r="DI92" s="84"/>
      <c r="DJ92" s="80">
        <f>IF(DF92=0,0,DI92/(DF92/20))</f>
        <v>0</v>
      </c>
      <c r="DK92" s="76"/>
      <c r="DL92" s="84"/>
      <c r="DM92" s="80">
        <f>IF(DK92=0,0,DL92/(DK92/20))</f>
        <v>0</v>
      </c>
      <c r="DN92" s="84"/>
      <c r="DO92" s="81">
        <f>IF(DK92=0,0,DN92/(DK92/20))</f>
        <v>0</v>
      </c>
      <c r="DP92" s="75"/>
      <c r="DQ92" s="84"/>
      <c r="DR92" s="80">
        <f t="shared" si="853"/>
        <v>0</v>
      </c>
      <c r="DS92" s="84"/>
      <c r="DT92" s="80">
        <f t="shared" si="854"/>
        <v>0</v>
      </c>
      <c r="DU92" s="76"/>
      <c r="DV92" s="84"/>
      <c r="DW92" s="80">
        <f>IF(DU92=0,0,DV92/(DU92/20))</f>
        <v>0</v>
      </c>
      <c r="DX92" s="84"/>
      <c r="DY92" s="80">
        <f>IF(DU92=0,0,DX92/(DU92/20))</f>
        <v>0</v>
      </c>
      <c r="DZ92" s="76"/>
      <c r="EA92" s="84"/>
      <c r="EB92" s="80">
        <f>IF(DZ92=0,0,EA92/(DZ92/20))</f>
        <v>0</v>
      </c>
      <c r="EC92" s="84"/>
      <c r="ED92" s="80">
        <f>IF(DZ92=0,0,EC92/(DZ92/20))</f>
        <v>0</v>
      </c>
      <c r="EE92" s="76"/>
      <c r="EF92" s="84"/>
      <c r="EG92" s="80">
        <f>IF(EE92=0,0,EF92/(EE92/20))</f>
        <v>0</v>
      </c>
      <c r="EH92" s="84"/>
      <c r="EI92" s="81">
        <f>IF(EE92=0,0,EH92/(EE92/20))</f>
        <v>0</v>
      </c>
      <c r="EJ92" s="75"/>
      <c r="EK92" s="84"/>
      <c r="EL92" s="80">
        <f>IF(EJ92=0,0,EK92/(EJ92/20))</f>
        <v>0</v>
      </c>
      <c r="EM92" s="84"/>
      <c r="EN92" s="80">
        <f>IF(EJ92=0,0,EM92/(EJ92/20))</f>
        <v>0</v>
      </c>
      <c r="EO92" s="76"/>
      <c r="EP92" s="84"/>
      <c r="EQ92" s="80">
        <f>IF(EO92=0,0,EP92/(EO92/20))</f>
        <v>0</v>
      </c>
      <c r="ER92" s="84"/>
      <c r="ES92" s="80">
        <f>IF(EO92=0,0,ER92/(EO92/20))</f>
        <v>0</v>
      </c>
      <c r="ET92" s="76"/>
      <c r="EU92" s="84"/>
      <c r="EV92" s="80">
        <f>IF(ET92=0,0,EU92/(ET92/20))</f>
        <v>0</v>
      </c>
      <c r="EW92" s="84"/>
      <c r="EX92" s="80">
        <f>IF(ET92=0,0,EW92/(ET92/20))</f>
        <v>0</v>
      </c>
      <c r="EY92" s="76"/>
      <c r="EZ92" s="84"/>
      <c r="FA92" s="80">
        <f>IF(EY92=0,0,EZ92/(EY92/20))</f>
        <v>0</v>
      </c>
      <c r="FB92" s="84"/>
      <c r="FC92" s="81">
        <f>IF(EY92=0,0,FB92/(EY92/20))</f>
        <v>0</v>
      </c>
      <c r="FD92" s="75">
        <f t="shared" si="135"/>
        <v>100</v>
      </c>
      <c r="FE92" s="83">
        <v>0</v>
      </c>
      <c r="FF92" s="80">
        <f>IF(FD92=0,0,FE92/(FD92/20))</f>
        <v>0</v>
      </c>
      <c r="FG92" s="83">
        <v>4</v>
      </c>
      <c r="FH92" s="80">
        <f>IF(FD92=0,0,FG92/(FD92/20))</f>
        <v>0.8</v>
      </c>
      <c r="FI92" s="76">
        <f>1*20</f>
        <v>20</v>
      </c>
      <c r="FJ92" s="83">
        <v>0</v>
      </c>
      <c r="FK92" s="80">
        <f>IF(FI92=0,0,FJ92/(FI92/20))</f>
        <v>0</v>
      </c>
      <c r="FL92" s="83">
        <v>1</v>
      </c>
      <c r="FM92" s="80">
        <f>IF(FI92=0,0,FL92/(FI92/20))</f>
        <v>1</v>
      </c>
      <c r="FN92" s="76"/>
      <c r="FO92" s="84"/>
      <c r="FP92" s="80">
        <f>IF(FN92=0,0,FO92/(FN92/20))</f>
        <v>0</v>
      </c>
      <c r="FQ92" s="84"/>
      <c r="FR92" s="80">
        <f>IF(FN92=0,0,FQ92/(FN92/20))</f>
        <v>0</v>
      </c>
      <c r="FS92" s="76"/>
      <c r="FT92" s="84"/>
      <c r="FU92" s="80">
        <f>IF(FS92=0,0,FT92/(FS92/20))</f>
        <v>0</v>
      </c>
      <c r="FV92" s="84"/>
      <c r="FW92" s="81">
        <f>IF(FS92=0,0,FV92/(FS92/20))</f>
        <v>0</v>
      </c>
      <c r="FX92" s="75"/>
      <c r="FY92" s="84"/>
      <c r="FZ92" s="80">
        <f>IF(FX92=0,0,FY92/(FX92/20))</f>
        <v>0</v>
      </c>
      <c r="GA92" s="84"/>
      <c r="GB92" s="80">
        <f>IF(FX92=0,0,GA92/(FX92/20))</f>
        <v>0</v>
      </c>
      <c r="GC92" s="76"/>
      <c r="GD92" s="84"/>
      <c r="GE92" s="80">
        <f>IF(GC92=0,0,GD92/(GC92/20))</f>
        <v>0</v>
      </c>
      <c r="GF92" s="84"/>
      <c r="GG92" s="80">
        <f>IF(GC92=0,0,GF92/(GC92/20))</f>
        <v>0</v>
      </c>
      <c r="GH92" s="76"/>
      <c r="GI92" s="84"/>
      <c r="GJ92" s="80">
        <f>IF(GH92=0,0,GI92/(GH92/20))</f>
        <v>0</v>
      </c>
      <c r="GK92" s="84"/>
      <c r="GL92" s="80">
        <f>IF(GH92=0,0,GK92/(GH92/20))</f>
        <v>0</v>
      </c>
      <c r="GM92" s="76"/>
      <c r="GN92" s="84"/>
      <c r="GO92" s="80">
        <f>IF(GM92=0,0,GN92/(GM92/20))</f>
        <v>0</v>
      </c>
      <c r="GP92" s="84"/>
      <c r="GQ92" s="81">
        <f>IF(GM92=0,0,GP92/(GM92/20))</f>
        <v>0</v>
      </c>
      <c r="GR92" s="75"/>
      <c r="GS92" s="84"/>
      <c r="GT92" s="80">
        <f>IF(GR92=0,0,GS92/(GR92/20))</f>
        <v>0</v>
      </c>
      <c r="GU92" s="84"/>
      <c r="GV92" s="80">
        <f>IF(GR92=0,0,GU92/(GR92/20))</f>
        <v>0</v>
      </c>
      <c r="GW92" s="76"/>
      <c r="GX92" s="84"/>
      <c r="GY92" s="80">
        <f>IF(GW92=0,0,GX92/(GW92/20))</f>
        <v>0</v>
      </c>
      <c r="GZ92" s="84"/>
      <c r="HA92" s="77">
        <f>IF(GW92=0,0,GZ92/(GW92/20))</f>
        <v>0</v>
      </c>
      <c r="HB92" s="82"/>
      <c r="HC92" s="84"/>
      <c r="HD92" s="80">
        <f>IF(HB92=0,0,HC92/(HB92/20))</f>
        <v>0</v>
      </c>
      <c r="HE92" s="84"/>
      <c r="HF92" s="80">
        <f>IF(HB92=0,0,HE92/(HB92/20))</f>
        <v>0</v>
      </c>
      <c r="HG92" s="76"/>
      <c r="HH92" s="84"/>
      <c r="HI92" s="80">
        <f>IF(HG92=0,0,HH92/(HG92/20))</f>
        <v>0</v>
      </c>
      <c r="HJ92" s="84"/>
      <c r="HK92" s="81">
        <f>IF(HG92=0,0,HJ92/(HG92/20))</f>
        <v>0</v>
      </c>
      <c r="HL92" s="75"/>
      <c r="HM92" s="84"/>
      <c r="HN92" s="80">
        <f>IF(HL92=0,0,HM92/(HL92/20))</f>
        <v>0</v>
      </c>
      <c r="HO92" s="84"/>
      <c r="HP92" s="80">
        <f>IF(HL92=0,0,HO92/(HL92/20))</f>
        <v>0</v>
      </c>
      <c r="HQ92" s="76"/>
      <c r="HR92" s="84"/>
      <c r="HS92" s="80">
        <f>IF(HQ92=0,0,HR92/(HQ92/20))</f>
        <v>0</v>
      </c>
      <c r="HT92" s="84"/>
      <c r="HU92" s="80">
        <f>IF(HQ92=0,0,HT92/(HQ92/20))</f>
        <v>0</v>
      </c>
      <c r="HV92" s="76"/>
      <c r="HW92" s="84"/>
      <c r="HX92" s="80">
        <f>IF(HV92=0,0,HW92/(HV92/20))</f>
        <v>0</v>
      </c>
      <c r="HY92" s="84"/>
      <c r="HZ92" s="80">
        <f>IF(HV92=0,0,HY92/(HV92/20))</f>
        <v>0</v>
      </c>
      <c r="IA92" s="76"/>
      <c r="IB92" s="84"/>
      <c r="IC92" s="80">
        <f>IF(IA92=0,0,IB92/(IA92/20))</f>
        <v>0</v>
      </c>
      <c r="ID92" s="84"/>
      <c r="IE92" s="85">
        <f>IF(IA92=0,0,ID92/(IA92/20))</f>
        <v>0</v>
      </c>
      <c r="IF92" s="1214" t="s">
        <v>306</v>
      </c>
      <c r="IG92" s="87"/>
    </row>
    <row r="93" spans="1:241" ht="25.5" hidden="1" x14ac:dyDescent="0.25">
      <c r="A93" s="63">
        <v>89</v>
      </c>
      <c r="B93" s="64" t="s">
        <v>307</v>
      </c>
      <c r="C93" s="65">
        <v>219282</v>
      </c>
      <c r="D93" s="66">
        <v>933102</v>
      </c>
      <c r="E93" s="67" t="s">
        <v>89</v>
      </c>
      <c r="F93" s="68" t="s">
        <v>185</v>
      </c>
      <c r="G93" s="90">
        <v>1</v>
      </c>
      <c r="H93" s="70">
        <v>0.01</v>
      </c>
      <c r="I93" s="71">
        <f>(20+40+37+23+20)/5</f>
        <v>28</v>
      </c>
      <c r="J93" s="72">
        <v>88</v>
      </c>
      <c r="K93" s="220">
        <f t="shared" si="779"/>
        <v>1760</v>
      </c>
      <c r="L93" s="74">
        <f t="shared" si="780"/>
        <v>1760</v>
      </c>
      <c r="M93" s="113">
        <f t="shared" si="781"/>
        <v>4</v>
      </c>
      <c r="N93" s="114">
        <f t="shared" si="782"/>
        <v>51</v>
      </c>
      <c r="O93" s="77">
        <f t="shared" si="783"/>
        <v>4.5454545454545456E-2</v>
      </c>
      <c r="P93" s="78">
        <f t="shared" si="784"/>
        <v>0.57954545454545459</v>
      </c>
      <c r="Q93" s="79"/>
      <c r="R93" s="75">
        <f t="shared" si="785"/>
        <v>1460</v>
      </c>
      <c r="S93" s="76">
        <f t="shared" si="786"/>
        <v>2</v>
      </c>
      <c r="T93" s="80">
        <f t="shared" si="787"/>
        <v>2.7397260273972601E-2</v>
      </c>
      <c r="U93" s="76">
        <f t="shared" si="788"/>
        <v>37</v>
      </c>
      <c r="V93" s="80">
        <f t="shared" si="789"/>
        <v>0.50684931506849318</v>
      </c>
      <c r="W93" s="76">
        <f t="shared" si="790"/>
        <v>300</v>
      </c>
      <c r="X93" s="76">
        <f t="shared" si="791"/>
        <v>2</v>
      </c>
      <c r="Y93" s="80">
        <f t="shared" si="792"/>
        <v>0.13333333333333333</v>
      </c>
      <c r="Z93" s="76">
        <f t="shared" si="793"/>
        <v>14</v>
      </c>
      <c r="AA93" s="80">
        <f t="shared" si="794"/>
        <v>0.93333333333333335</v>
      </c>
      <c r="AB93" s="76">
        <f t="shared" si="795"/>
        <v>0</v>
      </c>
      <c r="AC93" s="76">
        <f t="shared" si="796"/>
        <v>0</v>
      </c>
      <c r="AD93" s="80">
        <f t="shared" si="797"/>
        <v>0</v>
      </c>
      <c r="AE93" s="76">
        <f t="shared" si="798"/>
        <v>0</v>
      </c>
      <c r="AF93" s="80">
        <f t="shared" si="799"/>
        <v>0</v>
      </c>
      <c r="AG93" s="76">
        <f t="shared" si="800"/>
        <v>0</v>
      </c>
      <c r="AH93" s="76">
        <f t="shared" si="801"/>
        <v>0</v>
      </c>
      <c r="AI93" s="80">
        <f t="shared" si="802"/>
        <v>0</v>
      </c>
      <c r="AJ93" s="76">
        <f t="shared" si="803"/>
        <v>0</v>
      </c>
      <c r="AK93" s="81">
        <f t="shared" si="804"/>
        <v>0</v>
      </c>
      <c r="AL93" s="79"/>
      <c r="AM93" s="75">
        <f t="shared" si="805"/>
        <v>1700</v>
      </c>
      <c r="AN93" s="76">
        <f t="shared" si="806"/>
        <v>4</v>
      </c>
      <c r="AO93" s="80">
        <f t="shared" si="807"/>
        <v>4.7058823529411764E-2</v>
      </c>
      <c r="AP93" s="76">
        <f t="shared" si="808"/>
        <v>50</v>
      </c>
      <c r="AQ93" s="77">
        <f t="shared" si="809"/>
        <v>0.58823529411764708</v>
      </c>
      <c r="AR93" s="82">
        <f t="shared" si="810"/>
        <v>40</v>
      </c>
      <c r="AS93" s="76">
        <f t="shared" si="811"/>
        <v>0</v>
      </c>
      <c r="AT93" s="80">
        <f t="shared" si="812"/>
        <v>0</v>
      </c>
      <c r="AU93" s="76">
        <f t="shared" si="813"/>
        <v>0</v>
      </c>
      <c r="AV93" s="77">
        <f t="shared" si="814"/>
        <v>0</v>
      </c>
      <c r="AW93" s="82">
        <f t="shared" si="815"/>
        <v>0</v>
      </c>
      <c r="AX93" s="76">
        <f t="shared" si="816"/>
        <v>0</v>
      </c>
      <c r="AY93" s="80">
        <f t="shared" si="817"/>
        <v>0</v>
      </c>
      <c r="AZ93" s="76">
        <f t="shared" si="818"/>
        <v>0</v>
      </c>
      <c r="BA93" s="77">
        <f t="shared" si="819"/>
        <v>0</v>
      </c>
      <c r="BB93" s="82">
        <f t="shared" si="820"/>
        <v>0</v>
      </c>
      <c r="BC93" s="76">
        <f t="shared" si="821"/>
        <v>0</v>
      </c>
      <c r="BD93" s="80">
        <f t="shared" si="822"/>
        <v>0</v>
      </c>
      <c r="BE93" s="76">
        <f t="shared" si="823"/>
        <v>0</v>
      </c>
      <c r="BF93" s="77">
        <f t="shared" si="824"/>
        <v>0</v>
      </c>
      <c r="BG93" s="82">
        <f t="shared" si="825"/>
        <v>20</v>
      </c>
      <c r="BH93" s="76">
        <f t="shared" si="826"/>
        <v>0</v>
      </c>
      <c r="BI93" s="80">
        <f t="shared" si="827"/>
        <v>0</v>
      </c>
      <c r="BJ93" s="76">
        <f t="shared" si="828"/>
        <v>1</v>
      </c>
      <c r="BK93" s="77">
        <f t="shared" si="829"/>
        <v>1</v>
      </c>
      <c r="BL93" s="82">
        <f t="shared" si="830"/>
        <v>0</v>
      </c>
      <c r="BM93" s="76">
        <f t="shared" si="831"/>
        <v>0</v>
      </c>
      <c r="BN93" s="80">
        <f t="shared" si="832"/>
        <v>0</v>
      </c>
      <c r="BO93" s="76">
        <f t="shared" si="833"/>
        <v>0</v>
      </c>
      <c r="BP93" s="77">
        <f t="shared" si="834"/>
        <v>0</v>
      </c>
      <c r="BQ93" s="82">
        <f t="shared" si="835"/>
        <v>0</v>
      </c>
      <c r="BR93" s="76">
        <f t="shared" si="836"/>
        <v>0</v>
      </c>
      <c r="BS93" s="80">
        <f t="shared" si="837"/>
        <v>0</v>
      </c>
      <c r="BT93" s="76">
        <f t="shared" si="838"/>
        <v>0</v>
      </c>
      <c r="BU93" s="77">
        <f t="shared" si="839"/>
        <v>0</v>
      </c>
      <c r="BV93" s="82">
        <f t="shared" si="840"/>
        <v>0</v>
      </c>
      <c r="BW93" s="76">
        <f t="shared" si="841"/>
        <v>0</v>
      </c>
      <c r="BX93" s="80">
        <f t="shared" si="842"/>
        <v>0</v>
      </c>
      <c r="BY93" s="76">
        <f t="shared" si="843"/>
        <v>0</v>
      </c>
      <c r="BZ93" s="81">
        <f t="shared" si="844"/>
        <v>0</v>
      </c>
      <c r="CA93" s="79"/>
      <c r="CB93" s="221">
        <f>70*20</f>
        <v>1400</v>
      </c>
      <c r="CC93" s="83">
        <v>2</v>
      </c>
      <c r="CD93" s="80">
        <f t="shared" si="845"/>
        <v>2.8571428571428571E-2</v>
      </c>
      <c r="CE93" s="83">
        <v>36</v>
      </c>
      <c r="CF93" s="80">
        <f t="shared" si="846"/>
        <v>0.51428571428571423</v>
      </c>
      <c r="CG93" s="222">
        <f>15*20</f>
        <v>300</v>
      </c>
      <c r="CH93" s="83">
        <v>2</v>
      </c>
      <c r="CI93" s="80">
        <f t="shared" si="847"/>
        <v>0.13333333333333333</v>
      </c>
      <c r="CJ93" s="83">
        <v>14</v>
      </c>
      <c r="CK93" s="80">
        <f t="shared" si="848"/>
        <v>0.93333333333333335</v>
      </c>
      <c r="CL93" s="76"/>
      <c r="CM93" s="84"/>
      <c r="CN93" s="80">
        <f>IF(CL93=0,0,CM93/(CL93/20))</f>
        <v>0</v>
      </c>
      <c r="CO93" s="84"/>
      <c r="CP93" s="80">
        <f>IF(CL93=0,0,CO93/(CL93/20))</f>
        <v>0</v>
      </c>
      <c r="CQ93" s="76"/>
      <c r="CR93" s="84"/>
      <c r="CS93" s="80">
        <f>IF(CQ93=0,0,CR93/(CQ93/20))</f>
        <v>0</v>
      </c>
      <c r="CT93" s="84"/>
      <c r="CU93" s="81">
        <f>IF(CQ93=0,0,CT93/(CQ93/20))</f>
        <v>0</v>
      </c>
      <c r="CV93" s="75">
        <f>2*20</f>
        <v>40</v>
      </c>
      <c r="CW93" s="83">
        <v>0</v>
      </c>
      <c r="CX93" s="80">
        <f t="shared" si="849"/>
        <v>0</v>
      </c>
      <c r="CY93" s="83">
        <v>0</v>
      </c>
      <c r="CZ93" s="80">
        <f t="shared" si="850"/>
        <v>0</v>
      </c>
      <c r="DA93" s="76"/>
      <c r="DB93" s="84"/>
      <c r="DC93" s="80">
        <f t="shared" si="851"/>
        <v>0</v>
      </c>
      <c r="DD93" s="84"/>
      <c r="DE93" s="80">
        <f t="shared" si="852"/>
        <v>0</v>
      </c>
      <c r="DF93" s="76"/>
      <c r="DG93" s="84"/>
      <c r="DH93" s="80">
        <f>IF(DF93=0,0,DG93/(DF93/20))</f>
        <v>0</v>
      </c>
      <c r="DI93" s="84"/>
      <c r="DJ93" s="80">
        <f>IF(DF93=0,0,DI93/(DF93/20))</f>
        <v>0</v>
      </c>
      <c r="DK93" s="76"/>
      <c r="DL93" s="84"/>
      <c r="DM93" s="80">
        <f>IF(DK93=0,0,DL93/(DK93/20))</f>
        <v>0</v>
      </c>
      <c r="DN93" s="84"/>
      <c r="DO93" s="81">
        <f>IF(DK93=0,0,DN93/(DK93/20))</f>
        <v>0</v>
      </c>
      <c r="DP93" s="221"/>
      <c r="DQ93" s="84"/>
      <c r="DR93" s="80">
        <f t="shared" si="853"/>
        <v>0</v>
      </c>
      <c r="DS93" s="84"/>
      <c r="DT93" s="80">
        <f t="shared" si="854"/>
        <v>0</v>
      </c>
      <c r="DU93" s="76"/>
      <c r="DV93" s="84"/>
      <c r="DW93" s="80">
        <f>IF(DU93=0,0,DV93/(DU93/20))</f>
        <v>0</v>
      </c>
      <c r="DX93" s="84"/>
      <c r="DY93" s="80">
        <f>IF(DU93=0,0,DX93/(DU93/20))</f>
        <v>0</v>
      </c>
      <c r="DZ93" s="76"/>
      <c r="EA93" s="84"/>
      <c r="EB93" s="80">
        <f>IF(DZ93=0,0,EA93/(DZ93/20))</f>
        <v>0</v>
      </c>
      <c r="EC93" s="84"/>
      <c r="ED93" s="80">
        <f>IF(DZ93=0,0,EC93/(DZ93/20))</f>
        <v>0</v>
      </c>
      <c r="EE93" s="76"/>
      <c r="EF93" s="84"/>
      <c r="EG93" s="80">
        <f>IF(EE93=0,0,EF93/(EE93/20))</f>
        <v>0</v>
      </c>
      <c r="EH93" s="84"/>
      <c r="EI93" s="81">
        <f>IF(EE93=0,0,EH93/(EE93/20))</f>
        <v>0</v>
      </c>
      <c r="EJ93" s="75"/>
      <c r="EK93" s="84"/>
      <c r="EL93" s="80">
        <f>IF(EJ93=0,0,EK93/(EJ93/20))</f>
        <v>0</v>
      </c>
      <c r="EM93" s="84"/>
      <c r="EN93" s="80">
        <f>IF(EJ93=0,0,EM93/(EJ93/20))</f>
        <v>0</v>
      </c>
      <c r="EO93" s="76"/>
      <c r="EP93" s="84"/>
      <c r="EQ93" s="80">
        <f>IF(EO93=0,0,EP93/(EO93/20))</f>
        <v>0</v>
      </c>
      <c r="ER93" s="84"/>
      <c r="ES93" s="80">
        <f>IF(EO93=0,0,ER93/(EO93/20))</f>
        <v>0</v>
      </c>
      <c r="ET93" s="76"/>
      <c r="EU93" s="84"/>
      <c r="EV93" s="80">
        <f>IF(ET93=0,0,EU93/(ET93/20))</f>
        <v>0</v>
      </c>
      <c r="EW93" s="84"/>
      <c r="EX93" s="80">
        <f>IF(ET93=0,0,EW93/(ET93/20))</f>
        <v>0</v>
      </c>
      <c r="EY93" s="76"/>
      <c r="EZ93" s="84"/>
      <c r="FA93" s="80">
        <f>IF(EY93=0,0,EZ93/(EY93/20))</f>
        <v>0</v>
      </c>
      <c r="FB93" s="84"/>
      <c r="FC93" s="81">
        <f>IF(EY93=0,0,FB93/(EY93/20))</f>
        <v>0</v>
      </c>
      <c r="FD93" s="75">
        <f>1*20</f>
        <v>20</v>
      </c>
      <c r="FE93" s="83">
        <v>0</v>
      </c>
      <c r="FF93" s="80">
        <f>IF(FD93=0,0,FE93/(FD93/20))</f>
        <v>0</v>
      </c>
      <c r="FG93" s="83">
        <v>1</v>
      </c>
      <c r="FH93" s="80">
        <f>IF(FD93=0,0,FG93/(FD93/20))</f>
        <v>1</v>
      </c>
      <c r="FI93" s="76"/>
      <c r="FJ93" s="84"/>
      <c r="FK93" s="80">
        <f>IF(FI93=0,0,FJ93/(FI93/20))</f>
        <v>0</v>
      </c>
      <c r="FL93" s="84"/>
      <c r="FM93" s="80">
        <f>IF(FI93=0,0,FL93/(FI93/20))</f>
        <v>0</v>
      </c>
      <c r="FN93" s="76"/>
      <c r="FO93" s="84"/>
      <c r="FP93" s="80">
        <f>IF(FN93=0,0,FO93/(FN93/20))</f>
        <v>0</v>
      </c>
      <c r="FQ93" s="84"/>
      <c r="FR93" s="80">
        <f>IF(FN93=0,0,FQ93/(FN93/20))</f>
        <v>0</v>
      </c>
      <c r="FS93" s="76"/>
      <c r="FT93" s="84"/>
      <c r="FU93" s="80">
        <f>IF(FS93=0,0,FT93/(FS93/20))</f>
        <v>0</v>
      </c>
      <c r="FV93" s="84"/>
      <c r="FW93" s="81">
        <f>IF(FS93=0,0,FV93/(FS93/20))</f>
        <v>0</v>
      </c>
      <c r="FX93" s="75"/>
      <c r="FY93" s="84"/>
      <c r="FZ93" s="80">
        <f>IF(FX93=0,0,FY93/(FX93/20))</f>
        <v>0</v>
      </c>
      <c r="GA93" s="84"/>
      <c r="GB93" s="80">
        <f>IF(FX93=0,0,GA93/(FX93/20))</f>
        <v>0</v>
      </c>
      <c r="GC93" s="76"/>
      <c r="GD93" s="84"/>
      <c r="GE93" s="80">
        <f>IF(GC93=0,0,GD93/(GC93/20))</f>
        <v>0</v>
      </c>
      <c r="GF93" s="84"/>
      <c r="GG93" s="80">
        <f>IF(GC93=0,0,GF93/(GC93/20))</f>
        <v>0</v>
      </c>
      <c r="GH93" s="76"/>
      <c r="GI93" s="84"/>
      <c r="GJ93" s="80">
        <f>IF(GH93=0,0,GI93/(GH93/20))</f>
        <v>0</v>
      </c>
      <c r="GK93" s="84"/>
      <c r="GL93" s="80">
        <f>IF(GH93=0,0,GK93/(GH93/20))</f>
        <v>0</v>
      </c>
      <c r="GM93" s="76"/>
      <c r="GN93" s="84"/>
      <c r="GO93" s="80">
        <f>IF(GM93=0,0,GN93/(GM93/20))</f>
        <v>0</v>
      </c>
      <c r="GP93" s="84"/>
      <c r="GQ93" s="81">
        <f>IF(GM93=0,0,GP93/(GM93/20))</f>
        <v>0</v>
      </c>
      <c r="GR93" s="75"/>
      <c r="GS93" s="84"/>
      <c r="GT93" s="80">
        <f>IF(GR93=0,0,GS93/(GR93/20))</f>
        <v>0</v>
      </c>
      <c r="GU93" s="84"/>
      <c r="GV93" s="80">
        <f>IF(GR93=0,0,GU93/(GR93/20))</f>
        <v>0</v>
      </c>
      <c r="GW93" s="76"/>
      <c r="GX93" s="84"/>
      <c r="GY93" s="80">
        <f>IF(GW93=0,0,GX93/(GW93/20))</f>
        <v>0</v>
      </c>
      <c r="GZ93" s="84"/>
      <c r="HA93" s="77">
        <f>IF(GW93=0,0,GZ93/(GW93/20))</f>
        <v>0</v>
      </c>
      <c r="HB93" s="82"/>
      <c r="HC93" s="84"/>
      <c r="HD93" s="80">
        <f>IF(HB93=0,0,HC93/(HB93/20))</f>
        <v>0</v>
      </c>
      <c r="HE93" s="84"/>
      <c r="HF93" s="80">
        <f>IF(HB93=0,0,HE93/(HB93/20))</f>
        <v>0</v>
      </c>
      <c r="HG93" s="76"/>
      <c r="HH93" s="84"/>
      <c r="HI93" s="80">
        <f>IF(HG93=0,0,HH93/(HG93/20))</f>
        <v>0</v>
      </c>
      <c r="HJ93" s="84"/>
      <c r="HK93" s="81">
        <f>IF(HG93=0,0,HJ93/(HG93/20))</f>
        <v>0</v>
      </c>
      <c r="HL93" s="75"/>
      <c r="HM93" s="84"/>
      <c r="HN93" s="80">
        <f>IF(HL93=0,0,HM93/(HL93/20))</f>
        <v>0</v>
      </c>
      <c r="HO93" s="84"/>
      <c r="HP93" s="80">
        <f>IF(HL93=0,0,HO93/(HL93/20))</f>
        <v>0</v>
      </c>
      <c r="HQ93" s="76"/>
      <c r="HR93" s="84"/>
      <c r="HS93" s="80">
        <f>IF(HQ93=0,0,HR93/(HQ93/20))</f>
        <v>0</v>
      </c>
      <c r="HT93" s="84"/>
      <c r="HU93" s="80">
        <f>IF(HQ93=0,0,HT93/(HQ93/20))</f>
        <v>0</v>
      </c>
      <c r="HV93" s="76"/>
      <c r="HW93" s="84"/>
      <c r="HX93" s="80">
        <f>IF(HV93=0,0,HW93/(HV93/20))</f>
        <v>0</v>
      </c>
      <c r="HY93" s="84"/>
      <c r="HZ93" s="80">
        <f>IF(HV93=0,0,HY93/(HV93/20))</f>
        <v>0</v>
      </c>
      <c r="IA93" s="76"/>
      <c r="IB93" s="84"/>
      <c r="IC93" s="80">
        <f>IF(IA93=0,0,IB93/(IA93/20))</f>
        <v>0</v>
      </c>
      <c r="ID93" s="84"/>
      <c r="IE93" s="85">
        <f>IF(IA93=0,0,ID93/(IA93/20))</f>
        <v>0</v>
      </c>
      <c r="IF93" s="1214" t="s">
        <v>308</v>
      </c>
      <c r="IG93" s="87"/>
    </row>
    <row r="94" spans="1:241" ht="60" hidden="1" x14ac:dyDescent="0.25">
      <c r="A94" s="223">
        <v>90</v>
      </c>
      <c r="B94" s="224" t="s">
        <v>309</v>
      </c>
      <c r="C94" s="225">
        <v>219493</v>
      </c>
      <c r="D94" s="226">
        <v>933103</v>
      </c>
      <c r="E94" s="227" t="s">
        <v>89</v>
      </c>
      <c r="F94" s="228" t="s">
        <v>310</v>
      </c>
      <c r="G94" s="217">
        <v>6</v>
      </c>
      <c r="H94" s="229">
        <v>0.25</v>
      </c>
      <c r="I94" s="230">
        <f>(90+50+36+30+17)/5</f>
        <v>44.6</v>
      </c>
      <c r="J94" s="231">
        <f>1080+20+2</f>
        <v>1102</v>
      </c>
      <c r="K94" s="232">
        <f t="shared" si="779"/>
        <v>22040</v>
      </c>
      <c r="L94" s="233">
        <f t="shared" si="780"/>
        <v>22040</v>
      </c>
      <c r="M94" s="234">
        <f t="shared" si="781"/>
        <v>22</v>
      </c>
      <c r="N94" s="235">
        <f t="shared" si="782"/>
        <v>187</v>
      </c>
      <c r="O94" s="236">
        <f t="shared" si="783"/>
        <v>1.9963702359346643E-2</v>
      </c>
      <c r="P94" s="237">
        <f t="shared" si="784"/>
        <v>0.16969147005444646</v>
      </c>
      <c r="Q94" s="79"/>
      <c r="R94" s="238">
        <f t="shared" si="785"/>
        <v>21280</v>
      </c>
      <c r="S94" s="239">
        <f t="shared" si="786"/>
        <v>22</v>
      </c>
      <c r="T94" s="240">
        <f t="shared" si="787"/>
        <v>2.0676691729323307E-2</v>
      </c>
      <c r="U94" s="239">
        <f t="shared" si="788"/>
        <v>149</v>
      </c>
      <c r="V94" s="240">
        <f t="shared" si="789"/>
        <v>0.14003759398496241</v>
      </c>
      <c r="W94" s="239">
        <f t="shared" si="790"/>
        <v>760</v>
      </c>
      <c r="X94" s="239">
        <f t="shared" si="791"/>
        <v>0</v>
      </c>
      <c r="Y94" s="240">
        <f t="shared" si="792"/>
        <v>0</v>
      </c>
      <c r="Z94" s="239">
        <f t="shared" si="793"/>
        <v>38</v>
      </c>
      <c r="AA94" s="240">
        <f t="shared" si="794"/>
        <v>1</v>
      </c>
      <c r="AB94" s="239">
        <f t="shared" si="795"/>
        <v>0</v>
      </c>
      <c r="AC94" s="239">
        <f t="shared" si="796"/>
        <v>0</v>
      </c>
      <c r="AD94" s="240">
        <f t="shared" si="797"/>
        <v>0</v>
      </c>
      <c r="AE94" s="239">
        <f t="shared" si="798"/>
        <v>0</v>
      </c>
      <c r="AF94" s="240">
        <f t="shared" si="799"/>
        <v>0</v>
      </c>
      <c r="AG94" s="239">
        <f t="shared" si="800"/>
        <v>0</v>
      </c>
      <c r="AH94" s="239">
        <f t="shared" si="801"/>
        <v>0</v>
      </c>
      <c r="AI94" s="240">
        <f t="shared" si="802"/>
        <v>0</v>
      </c>
      <c r="AJ94" s="239">
        <f t="shared" si="803"/>
        <v>0</v>
      </c>
      <c r="AK94" s="241">
        <f t="shared" si="804"/>
        <v>0</v>
      </c>
      <c r="AL94" s="79"/>
      <c r="AM94" s="238">
        <f t="shared" si="805"/>
        <v>400</v>
      </c>
      <c r="AN94" s="239">
        <f t="shared" si="806"/>
        <v>2</v>
      </c>
      <c r="AO94" s="240">
        <f t="shared" si="807"/>
        <v>0.1</v>
      </c>
      <c r="AP94" s="239">
        <f t="shared" si="808"/>
        <v>16</v>
      </c>
      <c r="AQ94" s="236">
        <f t="shared" si="809"/>
        <v>0.8</v>
      </c>
      <c r="AR94" s="242">
        <f t="shared" si="810"/>
        <v>21600</v>
      </c>
      <c r="AS94" s="239">
        <f t="shared" si="811"/>
        <v>20</v>
      </c>
      <c r="AT94" s="240">
        <f t="shared" si="812"/>
        <v>1.8518518518518517E-2</v>
      </c>
      <c r="AU94" s="239">
        <f t="shared" si="813"/>
        <v>170</v>
      </c>
      <c r="AV94" s="236">
        <f t="shared" si="814"/>
        <v>0.15740740740740741</v>
      </c>
      <c r="AW94" s="82">
        <f t="shared" si="815"/>
        <v>40</v>
      </c>
      <c r="AX94" s="239">
        <f t="shared" si="816"/>
        <v>0</v>
      </c>
      <c r="AY94" s="240">
        <f t="shared" si="817"/>
        <v>0</v>
      </c>
      <c r="AZ94" s="239">
        <f t="shared" si="818"/>
        <v>1</v>
      </c>
      <c r="BA94" s="236">
        <f t="shared" si="819"/>
        <v>0.5</v>
      </c>
      <c r="BB94" s="242">
        <f t="shared" si="820"/>
        <v>0</v>
      </c>
      <c r="BC94" s="239">
        <f t="shared" si="821"/>
        <v>0</v>
      </c>
      <c r="BD94" s="240">
        <f t="shared" si="822"/>
        <v>0</v>
      </c>
      <c r="BE94" s="239">
        <f t="shared" si="823"/>
        <v>0</v>
      </c>
      <c r="BF94" s="236">
        <f t="shared" si="824"/>
        <v>0</v>
      </c>
      <c r="BG94" s="242">
        <f t="shared" si="825"/>
        <v>0</v>
      </c>
      <c r="BH94" s="239">
        <f t="shared" si="826"/>
        <v>0</v>
      </c>
      <c r="BI94" s="240">
        <f t="shared" si="827"/>
        <v>0</v>
      </c>
      <c r="BJ94" s="239">
        <f t="shared" si="828"/>
        <v>0</v>
      </c>
      <c r="BK94" s="236">
        <f t="shared" si="829"/>
        <v>0</v>
      </c>
      <c r="BL94" s="242">
        <f t="shared" si="830"/>
        <v>0</v>
      </c>
      <c r="BM94" s="239">
        <f t="shared" si="831"/>
        <v>0</v>
      </c>
      <c r="BN94" s="240">
        <f t="shared" si="832"/>
        <v>0</v>
      </c>
      <c r="BO94" s="239">
        <f t="shared" si="833"/>
        <v>0</v>
      </c>
      <c r="BP94" s="236">
        <f t="shared" si="834"/>
        <v>0</v>
      </c>
      <c r="BQ94" s="242">
        <f t="shared" si="835"/>
        <v>0</v>
      </c>
      <c r="BR94" s="239">
        <f t="shared" si="836"/>
        <v>0</v>
      </c>
      <c r="BS94" s="240">
        <f t="shared" si="837"/>
        <v>0</v>
      </c>
      <c r="BT94" s="239">
        <f t="shared" si="838"/>
        <v>0</v>
      </c>
      <c r="BU94" s="236">
        <f t="shared" si="839"/>
        <v>0</v>
      </c>
      <c r="BV94" s="242">
        <f t="shared" si="840"/>
        <v>0</v>
      </c>
      <c r="BW94" s="239">
        <f t="shared" si="841"/>
        <v>0</v>
      </c>
      <c r="BX94" s="240">
        <f t="shared" si="842"/>
        <v>0</v>
      </c>
      <c r="BY94" s="239">
        <f t="shared" si="843"/>
        <v>0</v>
      </c>
      <c r="BZ94" s="241">
        <f t="shared" si="844"/>
        <v>0</v>
      </c>
      <c r="CA94" s="243"/>
      <c r="CB94" s="244">
        <f>12*20</f>
        <v>240</v>
      </c>
      <c r="CC94" s="245">
        <v>2</v>
      </c>
      <c r="CD94" s="80">
        <f t="shared" si="845"/>
        <v>0.16666666666666666</v>
      </c>
      <c r="CE94" s="83">
        <v>8</v>
      </c>
      <c r="CF94" s="246">
        <f t="shared" si="846"/>
        <v>0.66666666666666663</v>
      </c>
      <c r="CG94" s="244">
        <f>8*20</f>
        <v>160</v>
      </c>
      <c r="CH94" s="245">
        <v>0</v>
      </c>
      <c r="CI94" s="80">
        <f t="shared" si="847"/>
        <v>0</v>
      </c>
      <c r="CJ94" s="83">
        <v>8</v>
      </c>
      <c r="CK94" s="80">
        <f t="shared" si="848"/>
        <v>1</v>
      </c>
      <c r="CL94" s="239"/>
      <c r="CM94" s="84"/>
      <c r="CN94" s="240">
        <f>IF(CL94=0,0,CM94/(CL94/200))</f>
        <v>0</v>
      </c>
      <c r="CO94" s="84"/>
      <c r="CP94" s="240">
        <f>IF(CL94=0,0,CO94/(CL94/200))</f>
        <v>0</v>
      </c>
      <c r="CQ94" s="239"/>
      <c r="CR94" s="84"/>
      <c r="CS94" s="240">
        <f>IF(CQ94=0,0,CR94/(CQ94/200))</f>
        <v>0</v>
      </c>
      <c r="CT94" s="84"/>
      <c r="CU94" s="241">
        <f>IF(CQ94=0,0,CT94/(CQ94/200))</f>
        <v>0</v>
      </c>
      <c r="CV94" s="238">
        <f>1050*20</f>
        <v>21000</v>
      </c>
      <c r="CW94" s="83">
        <v>20</v>
      </c>
      <c r="CX94" s="240">
        <f t="shared" si="849"/>
        <v>1.9047619047619049E-2</v>
      </c>
      <c r="CY94" s="83">
        <v>140</v>
      </c>
      <c r="CZ94" s="240">
        <f t="shared" si="850"/>
        <v>0.13333333333333333</v>
      </c>
      <c r="DA94" s="239">
        <f t="shared" si="373"/>
        <v>600</v>
      </c>
      <c r="DB94" s="83">
        <v>0</v>
      </c>
      <c r="DC94" s="240">
        <f t="shared" si="851"/>
        <v>0</v>
      </c>
      <c r="DD94" s="83">
        <v>30</v>
      </c>
      <c r="DE94" s="240">
        <f t="shared" si="852"/>
        <v>1</v>
      </c>
      <c r="DF94" s="239"/>
      <c r="DG94" s="84"/>
      <c r="DH94" s="240">
        <f>IF(DF94=0,0,DG94/(DF94/200))</f>
        <v>0</v>
      </c>
      <c r="DI94" s="84"/>
      <c r="DJ94" s="240">
        <f>IF(DF94=0,0,DI94/(DF94/200))</f>
        <v>0</v>
      </c>
      <c r="DK94" s="239"/>
      <c r="DL94" s="84"/>
      <c r="DM94" s="240">
        <f>IF(DK94=0,0,DL94/(DK94/200))</f>
        <v>0</v>
      </c>
      <c r="DN94" s="84"/>
      <c r="DO94" s="247">
        <f>IF(DK94=0,0,DN94/(DK94/200))</f>
        <v>0</v>
      </c>
      <c r="DP94" s="244">
        <f>2*20</f>
        <v>40</v>
      </c>
      <c r="DQ94" s="245">
        <v>0</v>
      </c>
      <c r="DR94" s="80">
        <f t="shared" si="853"/>
        <v>0</v>
      </c>
      <c r="DS94" s="83">
        <v>1</v>
      </c>
      <c r="DT94" s="80">
        <f t="shared" si="854"/>
        <v>0.5</v>
      </c>
      <c r="DU94" s="239"/>
      <c r="DV94" s="84"/>
      <c r="DW94" s="240">
        <f>IF(DU94=0,0,DV94/(DU94/200))</f>
        <v>0</v>
      </c>
      <c r="DX94" s="84"/>
      <c r="DY94" s="240">
        <f>IF(DU94=0,0,DX94/(DU94/200))</f>
        <v>0</v>
      </c>
      <c r="DZ94" s="239"/>
      <c r="EA94" s="84"/>
      <c r="EB94" s="240">
        <f>IF(DZ94=0,0,EA94/(DZ94/200))</f>
        <v>0</v>
      </c>
      <c r="EC94" s="84"/>
      <c r="ED94" s="240">
        <f>IF(DZ94=0,0,EC94/(DZ94/200))</f>
        <v>0</v>
      </c>
      <c r="EE94" s="239"/>
      <c r="EF94" s="84"/>
      <c r="EG94" s="240">
        <f>IF(EE94=0,0,EF94/(EE94/200))</f>
        <v>0</v>
      </c>
      <c r="EH94" s="84"/>
      <c r="EI94" s="241">
        <f>IF(EE94=0,0,EH94/(EE94/200))</f>
        <v>0</v>
      </c>
      <c r="EJ94" s="238"/>
      <c r="EK94" s="84"/>
      <c r="EL94" s="240">
        <f>IF(EJ94=0,0,EK94/(EJ94/200))</f>
        <v>0</v>
      </c>
      <c r="EM94" s="84"/>
      <c r="EN94" s="240">
        <f>IF(EJ94=0,0,EM94/(EJ94/200))</f>
        <v>0</v>
      </c>
      <c r="EO94" s="239"/>
      <c r="EP94" s="84"/>
      <c r="EQ94" s="240">
        <f>IF(EO94=0,0,EP94/(EO94/200))</f>
        <v>0</v>
      </c>
      <c r="ER94" s="84"/>
      <c r="ES94" s="240">
        <f>IF(EO94=0,0,ER94/(EO94/200))</f>
        <v>0</v>
      </c>
      <c r="ET94" s="239"/>
      <c r="EU94" s="84"/>
      <c r="EV94" s="240">
        <f>IF(ET94=0,0,EU94/(ET94/200))</f>
        <v>0</v>
      </c>
      <c r="EW94" s="84"/>
      <c r="EX94" s="240">
        <f>IF(ET94=0,0,EW94/(ET94/200))</f>
        <v>0</v>
      </c>
      <c r="EY94" s="239"/>
      <c r="EZ94" s="84"/>
      <c r="FA94" s="240">
        <f>IF(EY94=0,0,EZ94/(EY94/200))</f>
        <v>0</v>
      </c>
      <c r="FB94" s="84"/>
      <c r="FC94" s="241">
        <f>IF(EY94=0,0,FB94/(EY94/200))</f>
        <v>0</v>
      </c>
      <c r="FD94" s="238"/>
      <c r="FE94" s="84"/>
      <c r="FF94" s="240">
        <f>IF(FD94=0,0,FE94/(FD94/200))</f>
        <v>0</v>
      </c>
      <c r="FG94" s="84"/>
      <c r="FH94" s="240">
        <f>IF(FD94=0,0,FG94/(FD94/200))</f>
        <v>0</v>
      </c>
      <c r="FI94" s="239"/>
      <c r="FJ94" s="84"/>
      <c r="FK94" s="240">
        <f>IF(FI94=0,0,FJ94/(FI94/200))</f>
        <v>0</v>
      </c>
      <c r="FL94" s="84"/>
      <c r="FM94" s="240">
        <f>IF(FI94=0,0,FL94/(FI94/200))</f>
        <v>0</v>
      </c>
      <c r="FN94" s="239"/>
      <c r="FO94" s="84"/>
      <c r="FP94" s="240">
        <f>IF(FN94=0,0,FO94/(FN94/200))</f>
        <v>0</v>
      </c>
      <c r="FQ94" s="84"/>
      <c r="FR94" s="240">
        <f>IF(FN94=0,0,FQ94/(FN94/200))</f>
        <v>0</v>
      </c>
      <c r="FS94" s="239"/>
      <c r="FT94" s="84"/>
      <c r="FU94" s="240">
        <f>IF(FS94=0,0,FT94/(FS94/200))</f>
        <v>0</v>
      </c>
      <c r="FV94" s="84"/>
      <c r="FW94" s="241">
        <f>IF(FS94=0,0,FV94/(FS94/200))</f>
        <v>0</v>
      </c>
      <c r="FX94" s="238"/>
      <c r="FY94" s="84"/>
      <c r="FZ94" s="240">
        <f>IF(FX94=0,0,FY94/(FX94/200))</f>
        <v>0</v>
      </c>
      <c r="GA94" s="84"/>
      <c r="GB94" s="240">
        <f>IF(FX94=0,0,GA94/(FX94/200))</f>
        <v>0</v>
      </c>
      <c r="GC94" s="239"/>
      <c r="GD94" s="84"/>
      <c r="GE94" s="240">
        <f>IF(GC94=0,0,GD94/(GC94/200))</f>
        <v>0</v>
      </c>
      <c r="GF94" s="84"/>
      <c r="GG94" s="240">
        <f>IF(GC94=0,0,GF94/(GC94/200))</f>
        <v>0</v>
      </c>
      <c r="GH94" s="239"/>
      <c r="GI94" s="84"/>
      <c r="GJ94" s="240">
        <f>IF(GH94=0,0,GI94/(GH94/200))</f>
        <v>0</v>
      </c>
      <c r="GK94" s="84"/>
      <c r="GL94" s="240">
        <f>IF(GH94=0,0,GK94/(GH94/200))</f>
        <v>0</v>
      </c>
      <c r="GM94" s="239"/>
      <c r="GN94" s="84"/>
      <c r="GO94" s="240">
        <f>IF(GM94=0,0,GN94/(GM94/200))</f>
        <v>0</v>
      </c>
      <c r="GP94" s="84"/>
      <c r="GQ94" s="241">
        <f>IF(GM94=0,0,GP94/(GM94/200))</f>
        <v>0</v>
      </c>
      <c r="GR94" s="238"/>
      <c r="GS94" s="84"/>
      <c r="GT94" s="240">
        <f>IF(GR94=0,0,GS94/(GR94/200))</f>
        <v>0</v>
      </c>
      <c r="GU94" s="84"/>
      <c r="GV94" s="240">
        <f>IF(GR94=0,0,GU94/(GR94/200))</f>
        <v>0</v>
      </c>
      <c r="GW94" s="239"/>
      <c r="GX94" s="84"/>
      <c r="GY94" s="240">
        <f>IF(GW94=0,0,GX94/(GW94/200))</f>
        <v>0</v>
      </c>
      <c r="GZ94" s="84"/>
      <c r="HA94" s="236">
        <f>IF(GW94=0,0,GZ94/(GW94/200))</f>
        <v>0</v>
      </c>
      <c r="HB94" s="242"/>
      <c r="HC94" s="84"/>
      <c r="HD94" s="240">
        <f>IF(HB94=0,0,HC94/(HB94/200))</f>
        <v>0</v>
      </c>
      <c r="HE94" s="84"/>
      <c r="HF94" s="240">
        <f>IF(HB94=0,0,HE94/(HB94/200))</f>
        <v>0</v>
      </c>
      <c r="HG94" s="239"/>
      <c r="HH94" s="84"/>
      <c r="HI94" s="240">
        <f>IF(HG94=0,0,HH94/(HG94/200))</f>
        <v>0</v>
      </c>
      <c r="HJ94" s="84"/>
      <c r="HK94" s="241">
        <f>IF(HG94=0,0,HJ94/(HG94/200))</f>
        <v>0</v>
      </c>
      <c r="HL94" s="238"/>
      <c r="HM94" s="84"/>
      <c r="HN94" s="240">
        <f>IF(HL94=0,0,HM94/(HL94/200))</f>
        <v>0</v>
      </c>
      <c r="HO94" s="84"/>
      <c r="HP94" s="240">
        <f>IF(HL94=0,0,HO94/(HL94/200))</f>
        <v>0</v>
      </c>
      <c r="HQ94" s="239"/>
      <c r="HR94" s="84"/>
      <c r="HS94" s="240">
        <f>IF(HQ94=0,0,HR94/(HQ94/200))</f>
        <v>0</v>
      </c>
      <c r="HT94" s="84"/>
      <c r="HU94" s="240">
        <f>IF(HQ94=0,0,HT94/(HQ94/200))</f>
        <v>0</v>
      </c>
      <c r="HV94" s="239"/>
      <c r="HW94" s="84"/>
      <c r="HX94" s="240">
        <f>IF(HV94=0,0,HW94/(HV94/200))</f>
        <v>0</v>
      </c>
      <c r="HY94" s="84"/>
      <c r="HZ94" s="240">
        <f>IF(HV94=0,0,HY94/(HV94/200))</f>
        <v>0</v>
      </c>
      <c r="IA94" s="239"/>
      <c r="IB94" s="84"/>
      <c r="IC94" s="240">
        <f>IF(IA94=0,0,IB94/(IA94/200))</f>
        <v>0</v>
      </c>
      <c r="ID94" s="84"/>
      <c r="IE94" s="248">
        <f>IF(IA94=0,0,ID94/(IA94/200))</f>
        <v>0</v>
      </c>
      <c r="IF94" s="1221" t="s">
        <v>311</v>
      </c>
      <c r="IG94" s="250"/>
    </row>
    <row r="95" spans="1:241" ht="25.5" hidden="1" x14ac:dyDescent="0.25">
      <c r="A95" s="63">
        <v>91</v>
      </c>
      <c r="B95" s="64" t="s">
        <v>312</v>
      </c>
      <c r="C95" s="65">
        <v>219914</v>
      </c>
      <c r="D95" s="66">
        <v>933103</v>
      </c>
      <c r="E95" s="67" t="s">
        <v>89</v>
      </c>
      <c r="F95" s="68" t="s">
        <v>185</v>
      </c>
      <c r="G95" s="90">
        <v>1</v>
      </c>
      <c r="H95" s="70">
        <v>0</v>
      </c>
      <c r="I95" s="71">
        <f>(40+52+50+45+40)/5</f>
        <v>45.4</v>
      </c>
      <c r="J95" s="72">
        <v>75</v>
      </c>
      <c r="K95" s="43">
        <f t="shared" si="779"/>
        <v>1500</v>
      </c>
      <c r="L95" s="74">
        <f t="shared" si="780"/>
        <v>1500</v>
      </c>
      <c r="M95" s="113">
        <f t="shared" si="781"/>
        <v>3</v>
      </c>
      <c r="N95" s="114">
        <f t="shared" si="782"/>
        <v>72</v>
      </c>
      <c r="O95" s="77">
        <f t="shared" si="783"/>
        <v>0.04</v>
      </c>
      <c r="P95" s="78">
        <f t="shared" si="784"/>
        <v>0.96</v>
      </c>
      <c r="Q95" s="79"/>
      <c r="R95" s="75">
        <f t="shared" si="785"/>
        <v>460</v>
      </c>
      <c r="S95" s="76">
        <f t="shared" si="786"/>
        <v>1</v>
      </c>
      <c r="T95" s="80">
        <f t="shared" si="787"/>
        <v>4.3478260869565216E-2</v>
      </c>
      <c r="U95" s="76">
        <f t="shared" si="788"/>
        <v>20</v>
      </c>
      <c r="V95" s="80">
        <f t="shared" si="789"/>
        <v>0.86956521739130432</v>
      </c>
      <c r="W95" s="76">
        <f t="shared" si="790"/>
        <v>1000</v>
      </c>
      <c r="X95" s="76">
        <f t="shared" si="791"/>
        <v>2</v>
      </c>
      <c r="Y95" s="80">
        <f t="shared" si="792"/>
        <v>0.04</v>
      </c>
      <c r="Z95" s="76">
        <f t="shared" si="793"/>
        <v>50</v>
      </c>
      <c r="AA95" s="80">
        <f t="shared" si="794"/>
        <v>1</v>
      </c>
      <c r="AB95" s="76">
        <f t="shared" si="795"/>
        <v>40</v>
      </c>
      <c r="AC95" s="76">
        <f t="shared" si="796"/>
        <v>0</v>
      </c>
      <c r="AD95" s="80">
        <f t="shared" si="797"/>
        <v>0</v>
      </c>
      <c r="AE95" s="76">
        <f t="shared" si="798"/>
        <v>2</v>
      </c>
      <c r="AF95" s="80">
        <f t="shared" si="799"/>
        <v>1</v>
      </c>
      <c r="AG95" s="76">
        <f t="shared" si="800"/>
        <v>0</v>
      </c>
      <c r="AH95" s="76">
        <f t="shared" si="801"/>
        <v>0</v>
      </c>
      <c r="AI95" s="80">
        <f t="shared" si="802"/>
        <v>0</v>
      </c>
      <c r="AJ95" s="76">
        <f t="shared" si="803"/>
        <v>0</v>
      </c>
      <c r="AK95" s="81">
        <f t="shared" si="804"/>
        <v>0</v>
      </c>
      <c r="AL95" s="79"/>
      <c r="AM95" s="75">
        <f t="shared" si="805"/>
        <v>1440</v>
      </c>
      <c r="AN95" s="76">
        <f t="shared" si="806"/>
        <v>3</v>
      </c>
      <c r="AO95" s="80">
        <f t="shared" si="807"/>
        <v>4.1666666666666664E-2</v>
      </c>
      <c r="AP95" s="76">
        <f t="shared" si="808"/>
        <v>71</v>
      </c>
      <c r="AQ95" s="77">
        <f t="shared" si="809"/>
        <v>0.98611111111111116</v>
      </c>
      <c r="AR95" s="82">
        <f t="shared" si="810"/>
        <v>40</v>
      </c>
      <c r="AS95" s="76">
        <f t="shared" si="811"/>
        <v>0</v>
      </c>
      <c r="AT95" s="80">
        <f t="shared" si="812"/>
        <v>0</v>
      </c>
      <c r="AU95" s="76">
        <f t="shared" si="813"/>
        <v>1</v>
      </c>
      <c r="AV95" s="77">
        <f t="shared" si="814"/>
        <v>0.5</v>
      </c>
      <c r="AW95" s="82">
        <f t="shared" si="815"/>
        <v>0</v>
      </c>
      <c r="AX95" s="76">
        <f t="shared" si="816"/>
        <v>0</v>
      </c>
      <c r="AY95" s="80">
        <f t="shared" si="817"/>
        <v>0</v>
      </c>
      <c r="AZ95" s="76">
        <f t="shared" si="818"/>
        <v>0</v>
      </c>
      <c r="BA95" s="77">
        <f t="shared" si="819"/>
        <v>0</v>
      </c>
      <c r="BB95" s="82">
        <f t="shared" si="820"/>
        <v>0</v>
      </c>
      <c r="BC95" s="76">
        <f t="shared" si="821"/>
        <v>0</v>
      </c>
      <c r="BD95" s="80">
        <f t="shared" si="822"/>
        <v>0</v>
      </c>
      <c r="BE95" s="76">
        <f t="shared" si="823"/>
        <v>0</v>
      </c>
      <c r="BF95" s="77">
        <f t="shared" si="824"/>
        <v>0</v>
      </c>
      <c r="BG95" s="82">
        <f t="shared" si="825"/>
        <v>20</v>
      </c>
      <c r="BH95" s="76">
        <f t="shared" si="826"/>
        <v>0</v>
      </c>
      <c r="BI95" s="80">
        <f t="shared" si="827"/>
        <v>0</v>
      </c>
      <c r="BJ95" s="76">
        <f t="shared" si="828"/>
        <v>0</v>
      </c>
      <c r="BK95" s="77">
        <f t="shared" si="829"/>
        <v>0</v>
      </c>
      <c r="BL95" s="82">
        <f t="shared" si="830"/>
        <v>0</v>
      </c>
      <c r="BM95" s="76">
        <f t="shared" si="831"/>
        <v>0</v>
      </c>
      <c r="BN95" s="80">
        <f t="shared" si="832"/>
        <v>0</v>
      </c>
      <c r="BO95" s="76">
        <f t="shared" si="833"/>
        <v>0</v>
      </c>
      <c r="BP95" s="77">
        <f t="shared" si="834"/>
        <v>0</v>
      </c>
      <c r="BQ95" s="82">
        <f t="shared" si="835"/>
        <v>0</v>
      </c>
      <c r="BR95" s="76">
        <f t="shared" si="836"/>
        <v>0</v>
      </c>
      <c r="BS95" s="80">
        <f t="shared" si="837"/>
        <v>0</v>
      </c>
      <c r="BT95" s="76">
        <f t="shared" si="838"/>
        <v>0</v>
      </c>
      <c r="BU95" s="77">
        <f t="shared" si="839"/>
        <v>0</v>
      </c>
      <c r="BV95" s="82">
        <f t="shared" si="840"/>
        <v>0</v>
      </c>
      <c r="BW95" s="76">
        <f t="shared" si="841"/>
        <v>0</v>
      </c>
      <c r="BX95" s="80">
        <f t="shared" si="842"/>
        <v>0</v>
      </c>
      <c r="BY95" s="76">
        <f t="shared" si="843"/>
        <v>0</v>
      </c>
      <c r="BZ95" s="81">
        <f t="shared" si="844"/>
        <v>0</v>
      </c>
      <c r="CA95" s="79"/>
      <c r="CB95" s="251">
        <f t="shared" ref="CB95:CL131" si="855">20*20</f>
        <v>400</v>
      </c>
      <c r="CC95" s="83">
        <v>1</v>
      </c>
      <c r="CD95" s="80">
        <f t="shared" si="845"/>
        <v>0.05</v>
      </c>
      <c r="CE95" s="83">
        <v>19</v>
      </c>
      <c r="CF95" s="80">
        <f t="shared" si="846"/>
        <v>0.95</v>
      </c>
      <c r="CG95" s="252">
        <f t="shared" ref="CG95:CG121" si="856">50*20</f>
        <v>1000</v>
      </c>
      <c r="CH95" s="83">
        <v>2</v>
      </c>
      <c r="CI95" s="80">
        <f t="shared" si="847"/>
        <v>0.04</v>
      </c>
      <c r="CJ95" s="83">
        <v>50</v>
      </c>
      <c r="CK95" s="80">
        <f t="shared" si="848"/>
        <v>1</v>
      </c>
      <c r="CL95" s="76">
        <f>2*20</f>
        <v>40</v>
      </c>
      <c r="CM95" s="83">
        <v>0</v>
      </c>
      <c r="CN95" s="80">
        <f t="shared" ref="CN95:CN114" si="857">IF(CL95=0,0,CM95/(CL95/20))</f>
        <v>0</v>
      </c>
      <c r="CO95" s="83">
        <v>2</v>
      </c>
      <c r="CP95" s="80">
        <f t="shared" ref="CP95:CP114" si="858">IF(CL95=0,0,CO95/(CL95/20))</f>
        <v>1</v>
      </c>
      <c r="CQ95" s="76"/>
      <c r="CR95" s="84"/>
      <c r="CS95" s="80">
        <f t="shared" ref="CS95:CS114" si="859">IF(CQ95=0,0,CR95/(CQ95/20))</f>
        <v>0</v>
      </c>
      <c r="CT95" s="84"/>
      <c r="CU95" s="81">
        <f t="shared" ref="CU95:CU114" si="860">IF(CQ95=0,0,CT95/(CQ95/20))</f>
        <v>0</v>
      </c>
      <c r="CV95" s="75">
        <f>2*20</f>
        <v>40</v>
      </c>
      <c r="CW95" s="83">
        <v>0</v>
      </c>
      <c r="CX95" s="80">
        <f t="shared" si="849"/>
        <v>0</v>
      </c>
      <c r="CY95" s="83">
        <v>1</v>
      </c>
      <c r="CZ95" s="80">
        <f t="shared" si="850"/>
        <v>0.5</v>
      </c>
      <c r="DA95" s="76"/>
      <c r="DB95" s="84"/>
      <c r="DC95" s="80">
        <f t="shared" si="851"/>
        <v>0</v>
      </c>
      <c r="DD95" s="84"/>
      <c r="DE95" s="80">
        <f t="shared" si="852"/>
        <v>0</v>
      </c>
      <c r="DF95" s="76"/>
      <c r="DG95" s="84"/>
      <c r="DH95" s="80">
        <f t="shared" ref="DH95:DH114" si="861">IF(DF95=0,0,DG95/(DF95/20))</f>
        <v>0</v>
      </c>
      <c r="DI95" s="84"/>
      <c r="DJ95" s="80">
        <f t="shared" ref="DJ95:DJ114" si="862">IF(DF95=0,0,DI95/(DF95/20))</f>
        <v>0</v>
      </c>
      <c r="DK95" s="76"/>
      <c r="DL95" s="84"/>
      <c r="DM95" s="80">
        <f t="shared" ref="DM95:DM114" si="863">IF(DK95=0,0,DL95/(DK95/20))</f>
        <v>0</v>
      </c>
      <c r="DN95" s="84"/>
      <c r="DO95" s="81">
        <f t="shared" ref="DO95:DO114" si="864">IF(DK95=0,0,DN95/(DK95/20))</f>
        <v>0</v>
      </c>
      <c r="DP95" s="251"/>
      <c r="DQ95" s="84"/>
      <c r="DR95" s="80">
        <f t="shared" si="853"/>
        <v>0</v>
      </c>
      <c r="DS95" s="84"/>
      <c r="DT95" s="80">
        <f t="shared" si="854"/>
        <v>0</v>
      </c>
      <c r="DU95" s="76"/>
      <c r="DV95" s="84"/>
      <c r="DW95" s="80">
        <f t="shared" ref="DW95:DW114" si="865">IF(DU95=0,0,DV95/(DU95/20))</f>
        <v>0</v>
      </c>
      <c r="DX95" s="84"/>
      <c r="DY95" s="80">
        <f t="shared" ref="DY95:DY114" si="866">IF(DU95=0,0,DX95/(DU95/20))</f>
        <v>0</v>
      </c>
      <c r="DZ95" s="76"/>
      <c r="EA95" s="84"/>
      <c r="EB95" s="80">
        <f t="shared" ref="EB95:EB114" si="867">IF(DZ95=0,0,EA95/(DZ95/20))</f>
        <v>0</v>
      </c>
      <c r="EC95" s="84"/>
      <c r="ED95" s="80">
        <f t="shared" ref="ED95:ED114" si="868">IF(DZ95=0,0,EC95/(DZ95/20))</f>
        <v>0</v>
      </c>
      <c r="EE95" s="76"/>
      <c r="EF95" s="84"/>
      <c r="EG95" s="80">
        <f t="shared" ref="EG95:EG114" si="869">IF(EE95=0,0,EF95/(EE95/20))</f>
        <v>0</v>
      </c>
      <c r="EH95" s="84"/>
      <c r="EI95" s="81">
        <f t="shared" ref="EI95:EI114" si="870">IF(EE95=0,0,EH95/(EE95/20))</f>
        <v>0</v>
      </c>
      <c r="EJ95" s="75"/>
      <c r="EK95" s="84"/>
      <c r="EL95" s="80">
        <f t="shared" ref="EL95:EL114" si="871">IF(EJ95=0,0,EK95/(EJ95/20))</f>
        <v>0</v>
      </c>
      <c r="EM95" s="84"/>
      <c r="EN95" s="80">
        <f t="shared" ref="EN95:EN114" si="872">IF(EJ95=0,0,EM95/(EJ95/20))</f>
        <v>0</v>
      </c>
      <c r="EO95" s="76"/>
      <c r="EP95" s="84"/>
      <c r="EQ95" s="80">
        <f t="shared" ref="EQ95:EQ114" si="873">IF(EO95=0,0,EP95/(EO95/20))</f>
        <v>0</v>
      </c>
      <c r="ER95" s="84"/>
      <c r="ES95" s="80">
        <f t="shared" ref="ES95:ES114" si="874">IF(EO95=0,0,ER95/(EO95/20))</f>
        <v>0</v>
      </c>
      <c r="ET95" s="76"/>
      <c r="EU95" s="84"/>
      <c r="EV95" s="80">
        <f t="shared" ref="EV95:EV114" si="875">IF(ET95=0,0,EU95/(ET95/20))</f>
        <v>0</v>
      </c>
      <c r="EW95" s="84"/>
      <c r="EX95" s="80">
        <f t="shared" ref="EX95:EX114" si="876">IF(ET95=0,0,EW95/(ET95/20))</f>
        <v>0</v>
      </c>
      <c r="EY95" s="76"/>
      <c r="EZ95" s="84"/>
      <c r="FA95" s="80">
        <f t="shared" ref="FA95:FA114" si="877">IF(EY95=0,0,EZ95/(EY95/20))</f>
        <v>0</v>
      </c>
      <c r="FB95" s="84"/>
      <c r="FC95" s="81">
        <f t="shared" ref="FC95:FC114" si="878">IF(EY95=0,0,FB95/(EY95/20))</f>
        <v>0</v>
      </c>
      <c r="FD95" s="75">
        <f>1*20</f>
        <v>20</v>
      </c>
      <c r="FE95" s="83">
        <v>0</v>
      </c>
      <c r="FF95" s="80">
        <f t="shared" ref="FF95:FF114" si="879">IF(FD95=0,0,FE95/(FD95/20))</f>
        <v>0</v>
      </c>
      <c r="FG95" s="83">
        <v>0</v>
      </c>
      <c r="FH95" s="80">
        <f t="shared" ref="FH95:FH114" si="880">IF(FD95=0,0,FG95/(FD95/20))</f>
        <v>0</v>
      </c>
      <c r="FI95" s="76"/>
      <c r="FJ95" s="84"/>
      <c r="FK95" s="80">
        <f t="shared" ref="FK95:FK114" si="881">IF(FI95=0,0,FJ95/(FI95/20))</f>
        <v>0</v>
      </c>
      <c r="FL95" s="84"/>
      <c r="FM95" s="80">
        <f t="shared" ref="FM95:FM114" si="882">IF(FI95=0,0,FL95/(FI95/20))</f>
        <v>0</v>
      </c>
      <c r="FN95" s="76"/>
      <c r="FO95" s="84"/>
      <c r="FP95" s="80">
        <f t="shared" ref="FP95:FP114" si="883">IF(FN95=0,0,FO95/(FN95/20))</f>
        <v>0</v>
      </c>
      <c r="FQ95" s="84"/>
      <c r="FR95" s="80">
        <f t="shared" ref="FR95:FR114" si="884">IF(FN95=0,0,FQ95/(FN95/20))</f>
        <v>0</v>
      </c>
      <c r="FS95" s="76"/>
      <c r="FT95" s="84"/>
      <c r="FU95" s="80">
        <f t="shared" ref="FU95:FU114" si="885">IF(FS95=0,0,FT95/(FS95/20))</f>
        <v>0</v>
      </c>
      <c r="FV95" s="84"/>
      <c r="FW95" s="81">
        <f t="shared" ref="FW95:FW114" si="886">IF(FS95=0,0,FV95/(FS95/20))</f>
        <v>0</v>
      </c>
      <c r="FX95" s="75"/>
      <c r="FY95" s="84"/>
      <c r="FZ95" s="80">
        <f t="shared" ref="FZ95:FZ114" si="887">IF(FX95=0,0,FY95/(FX95/20))</f>
        <v>0</v>
      </c>
      <c r="GA95" s="84"/>
      <c r="GB95" s="80">
        <f t="shared" ref="GB95:GB114" si="888">IF(FX95=0,0,GA95/(FX95/20))</f>
        <v>0</v>
      </c>
      <c r="GC95" s="76"/>
      <c r="GD95" s="84"/>
      <c r="GE95" s="80">
        <f t="shared" ref="GE95:GE114" si="889">IF(GC95=0,0,GD95/(GC95/20))</f>
        <v>0</v>
      </c>
      <c r="GF95" s="84"/>
      <c r="GG95" s="80">
        <f t="shared" ref="GG95:GG114" si="890">IF(GC95=0,0,GF95/(GC95/20))</f>
        <v>0</v>
      </c>
      <c r="GH95" s="76"/>
      <c r="GI95" s="84"/>
      <c r="GJ95" s="80">
        <f t="shared" ref="GJ95:GJ114" si="891">IF(GH95=0,0,GI95/(GH95/20))</f>
        <v>0</v>
      </c>
      <c r="GK95" s="84"/>
      <c r="GL95" s="80">
        <f t="shared" ref="GL95:GL114" si="892">IF(GH95=0,0,GK95/(GH95/20))</f>
        <v>0</v>
      </c>
      <c r="GM95" s="76"/>
      <c r="GN95" s="84"/>
      <c r="GO95" s="80">
        <f t="shared" ref="GO95:GO114" si="893">IF(GM95=0,0,GN95/(GM95/20))</f>
        <v>0</v>
      </c>
      <c r="GP95" s="84"/>
      <c r="GQ95" s="81">
        <f t="shared" ref="GQ95:GQ114" si="894">IF(GM95=0,0,GP95/(GM95/20))</f>
        <v>0</v>
      </c>
      <c r="GR95" s="75"/>
      <c r="GS95" s="84"/>
      <c r="GT95" s="80">
        <f t="shared" ref="GT95:GT114" si="895">IF(GR95=0,0,GS95/(GR95/20))</f>
        <v>0</v>
      </c>
      <c r="GU95" s="84"/>
      <c r="GV95" s="80">
        <f t="shared" ref="GV95:GV114" si="896">IF(GR95=0,0,GU95/(GR95/20))</f>
        <v>0</v>
      </c>
      <c r="GW95" s="76"/>
      <c r="GX95" s="84"/>
      <c r="GY95" s="80">
        <f t="shared" ref="GY95:GY114" si="897">IF(GW95=0,0,GX95/(GW95/20))</f>
        <v>0</v>
      </c>
      <c r="GZ95" s="84"/>
      <c r="HA95" s="77">
        <f t="shared" ref="HA95:HA114" si="898">IF(GW95=0,0,GZ95/(GW95/20))</f>
        <v>0</v>
      </c>
      <c r="HB95" s="82"/>
      <c r="HC95" s="84"/>
      <c r="HD95" s="80">
        <f t="shared" ref="HD95:HD114" si="899">IF(HB95=0,0,HC95/(HB95/20))</f>
        <v>0</v>
      </c>
      <c r="HE95" s="84"/>
      <c r="HF95" s="80">
        <f t="shared" ref="HF95:HF114" si="900">IF(HB95=0,0,HE95/(HB95/20))</f>
        <v>0</v>
      </c>
      <c r="HG95" s="76"/>
      <c r="HH95" s="84"/>
      <c r="HI95" s="80">
        <f t="shared" ref="HI95:HI114" si="901">IF(HG95=0,0,HH95/(HG95/20))</f>
        <v>0</v>
      </c>
      <c r="HJ95" s="84"/>
      <c r="HK95" s="81">
        <f t="shared" ref="HK95:HK114" si="902">IF(HG95=0,0,HJ95/(HG95/20))</f>
        <v>0</v>
      </c>
      <c r="HL95" s="75"/>
      <c r="HM95" s="84"/>
      <c r="HN95" s="80">
        <f t="shared" ref="HN95:HN114" si="903">IF(HL95=0,0,HM95/(HL95/20))</f>
        <v>0</v>
      </c>
      <c r="HO95" s="84"/>
      <c r="HP95" s="80">
        <f t="shared" ref="HP95:HP114" si="904">IF(HL95=0,0,HO95/(HL95/20))</f>
        <v>0</v>
      </c>
      <c r="HQ95" s="76"/>
      <c r="HR95" s="84"/>
      <c r="HS95" s="80">
        <f t="shared" ref="HS95:HS114" si="905">IF(HQ95=0,0,HR95/(HQ95/20))</f>
        <v>0</v>
      </c>
      <c r="HT95" s="84"/>
      <c r="HU95" s="80">
        <f t="shared" ref="HU95:HU114" si="906">IF(HQ95=0,0,HT95/(HQ95/20))</f>
        <v>0</v>
      </c>
      <c r="HV95" s="76"/>
      <c r="HW95" s="84"/>
      <c r="HX95" s="80">
        <f t="shared" ref="HX95:HX114" si="907">IF(HV95=0,0,HW95/(HV95/20))</f>
        <v>0</v>
      </c>
      <c r="HY95" s="84"/>
      <c r="HZ95" s="80">
        <f t="shared" ref="HZ95:HZ114" si="908">IF(HV95=0,0,HY95/(HV95/20))</f>
        <v>0</v>
      </c>
      <c r="IA95" s="76"/>
      <c r="IB95" s="84"/>
      <c r="IC95" s="80">
        <f t="shared" ref="IC95:IC114" si="909">IF(IA95=0,0,IB95/(IA95/20))</f>
        <v>0</v>
      </c>
      <c r="ID95" s="84"/>
      <c r="IE95" s="85">
        <f t="shared" ref="IE95:IE114" si="910">IF(IA95=0,0,ID95/(IA95/20))</f>
        <v>0</v>
      </c>
      <c r="IF95" s="1214" t="s">
        <v>313</v>
      </c>
      <c r="IG95" s="87"/>
    </row>
    <row r="96" spans="1:241" ht="26.25" hidden="1" x14ac:dyDescent="0.25">
      <c r="A96" s="63">
        <v>92</v>
      </c>
      <c r="B96" s="64" t="s">
        <v>247</v>
      </c>
      <c r="C96" s="65">
        <v>220986</v>
      </c>
      <c r="D96" s="66">
        <v>933102</v>
      </c>
      <c r="E96" s="180" t="s">
        <v>314</v>
      </c>
      <c r="F96" s="68" t="s">
        <v>105</v>
      </c>
      <c r="G96" s="217">
        <v>3</v>
      </c>
      <c r="H96" s="70">
        <v>0</v>
      </c>
      <c r="I96" s="71">
        <f>(38+25+44+50)/4</f>
        <v>39.25</v>
      </c>
      <c r="J96" s="72">
        <v>174</v>
      </c>
      <c r="K96" s="73">
        <f t="shared" si="779"/>
        <v>3480</v>
      </c>
      <c r="L96" s="74">
        <f t="shared" si="780"/>
        <v>3480</v>
      </c>
      <c r="M96" s="113">
        <f t="shared" si="781"/>
        <v>0</v>
      </c>
      <c r="N96" s="114">
        <f t="shared" si="782"/>
        <v>15</v>
      </c>
      <c r="O96" s="77">
        <f t="shared" si="783"/>
        <v>0</v>
      </c>
      <c r="P96" s="78">
        <f t="shared" si="784"/>
        <v>8.6206896551724144E-2</v>
      </c>
      <c r="Q96" s="79"/>
      <c r="R96" s="75">
        <f t="shared" si="785"/>
        <v>740</v>
      </c>
      <c r="S96" s="76">
        <f t="shared" si="786"/>
        <v>0</v>
      </c>
      <c r="T96" s="80">
        <f t="shared" si="787"/>
        <v>0</v>
      </c>
      <c r="U96" s="76">
        <f t="shared" si="788"/>
        <v>1</v>
      </c>
      <c r="V96" s="80">
        <f t="shared" si="789"/>
        <v>2.7027027027027029E-2</v>
      </c>
      <c r="W96" s="76">
        <f t="shared" si="790"/>
        <v>2000</v>
      </c>
      <c r="X96" s="76">
        <f t="shared" si="791"/>
        <v>0</v>
      </c>
      <c r="Y96" s="80">
        <f t="shared" si="792"/>
        <v>0</v>
      </c>
      <c r="Z96" s="76">
        <f t="shared" si="793"/>
        <v>14</v>
      </c>
      <c r="AA96" s="80">
        <f t="shared" si="794"/>
        <v>0.14000000000000001</v>
      </c>
      <c r="AB96" s="76">
        <f t="shared" si="795"/>
        <v>740</v>
      </c>
      <c r="AC96" s="76">
        <f t="shared" si="796"/>
        <v>0</v>
      </c>
      <c r="AD96" s="80">
        <f t="shared" si="797"/>
        <v>0</v>
      </c>
      <c r="AE96" s="76">
        <f t="shared" si="798"/>
        <v>0</v>
      </c>
      <c r="AF96" s="80">
        <f t="shared" si="799"/>
        <v>0</v>
      </c>
      <c r="AG96" s="76">
        <f t="shared" si="800"/>
        <v>0</v>
      </c>
      <c r="AH96" s="76">
        <f t="shared" si="801"/>
        <v>0</v>
      </c>
      <c r="AI96" s="80">
        <f t="shared" si="802"/>
        <v>0</v>
      </c>
      <c r="AJ96" s="76">
        <f t="shared" si="803"/>
        <v>0</v>
      </c>
      <c r="AK96" s="81">
        <f t="shared" si="804"/>
        <v>0</v>
      </c>
      <c r="AL96" s="79"/>
      <c r="AM96" s="75">
        <f t="shared" si="805"/>
        <v>3220</v>
      </c>
      <c r="AN96" s="76">
        <f t="shared" si="806"/>
        <v>0</v>
      </c>
      <c r="AO96" s="80">
        <f t="shared" si="807"/>
        <v>0</v>
      </c>
      <c r="AP96" s="76">
        <f t="shared" si="808"/>
        <v>13</v>
      </c>
      <c r="AQ96" s="77">
        <f t="shared" si="809"/>
        <v>8.0745341614906832E-2</v>
      </c>
      <c r="AR96" s="82">
        <f t="shared" si="810"/>
        <v>260</v>
      </c>
      <c r="AS96" s="76">
        <f t="shared" si="811"/>
        <v>0</v>
      </c>
      <c r="AT96" s="80">
        <f t="shared" si="812"/>
        <v>0</v>
      </c>
      <c r="AU96" s="76">
        <f t="shared" si="813"/>
        <v>2</v>
      </c>
      <c r="AV96" s="77">
        <f t="shared" si="814"/>
        <v>0.15384615384615385</v>
      </c>
      <c r="AW96" s="82">
        <f t="shared" si="815"/>
        <v>0</v>
      </c>
      <c r="AX96" s="76">
        <f t="shared" si="816"/>
        <v>0</v>
      </c>
      <c r="AY96" s="80">
        <f t="shared" si="817"/>
        <v>0</v>
      </c>
      <c r="AZ96" s="76">
        <f t="shared" si="818"/>
        <v>0</v>
      </c>
      <c r="BA96" s="77">
        <f t="shared" si="819"/>
        <v>0</v>
      </c>
      <c r="BB96" s="82">
        <f t="shared" si="820"/>
        <v>0</v>
      </c>
      <c r="BC96" s="76">
        <f t="shared" si="821"/>
        <v>0</v>
      </c>
      <c r="BD96" s="80">
        <f t="shared" si="822"/>
        <v>0</v>
      </c>
      <c r="BE96" s="76">
        <f t="shared" si="823"/>
        <v>0</v>
      </c>
      <c r="BF96" s="77">
        <f t="shared" si="824"/>
        <v>0</v>
      </c>
      <c r="BG96" s="82">
        <f t="shared" si="825"/>
        <v>0</v>
      </c>
      <c r="BH96" s="76">
        <f t="shared" si="826"/>
        <v>0</v>
      </c>
      <c r="BI96" s="80">
        <f t="shared" si="827"/>
        <v>0</v>
      </c>
      <c r="BJ96" s="76">
        <f t="shared" si="828"/>
        <v>0</v>
      </c>
      <c r="BK96" s="77">
        <f t="shared" si="829"/>
        <v>0</v>
      </c>
      <c r="BL96" s="82">
        <f t="shared" si="830"/>
        <v>0</v>
      </c>
      <c r="BM96" s="76">
        <f t="shared" si="831"/>
        <v>0</v>
      </c>
      <c r="BN96" s="80">
        <f t="shared" si="832"/>
        <v>0</v>
      </c>
      <c r="BO96" s="76">
        <f t="shared" si="833"/>
        <v>0</v>
      </c>
      <c r="BP96" s="77">
        <f t="shared" si="834"/>
        <v>0</v>
      </c>
      <c r="BQ96" s="82">
        <f t="shared" si="835"/>
        <v>0</v>
      </c>
      <c r="BR96" s="76">
        <f t="shared" si="836"/>
        <v>0</v>
      </c>
      <c r="BS96" s="80">
        <f t="shared" si="837"/>
        <v>0</v>
      </c>
      <c r="BT96" s="76">
        <f t="shared" si="838"/>
        <v>0</v>
      </c>
      <c r="BU96" s="77">
        <f t="shared" si="839"/>
        <v>0</v>
      </c>
      <c r="BV96" s="82">
        <f t="shared" si="840"/>
        <v>0</v>
      </c>
      <c r="BW96" s="76">
        <f t="shared" si="841"/>
        <v>0</v>
      </c>
      <c r="BX96" s="80">
        <f t="shared" si="842"/>
        <v>0</v>
      </c>
      <c r="BY96" s="76">
        <f t="shared" si="843"/>
        <v>0</v>
      </c>
      <c r="BZ96" s="81">
        <f t="shared" si="844"/>
        <v>0</v>
      </c>
      <c r="CA96" s="79"/>
      <c r="CB96" s="75">
        <f>30*20</f>
        <v>600</v>
      </c>
      <c r="CC96" s="83">
        <v>0</v>
      </c>
      <c r="CD96" s="80">
        <f t="shared" si="845"/>
        <v>0</v>
      </c>
      <c r="CE96" s="83">
        <v>0</v>
      </c>
      <c r="CF96" s="80">
        <f t="shared" si="846"/>
        <v>0</v>
      </c>
      <c r="CG96" s="76">
        <f t="shared" si="776"/>
        <v>1880</v>
      </c>
      <c r="CH96" s="83">
        <v>0</v>
      </c>
      <c r="CI96" s="80">
        <f t="shared" si="847"/>
        <v>0</v>
      </c>
      <c r="CJ96" s="83">
        <v>13</v>
      </c>
      <c r="CK96" s="80">
        <f t="shared" si="848"/>
        <v>0.13829787234042554</v>
      </c>
      <c r="CL96" s="76">
        <f>37*20</f>
        <v>740</v>
      </c>
      <c r="CM96" s="83">
        <v>0</v>
      </c>
      <c r="CN96" s="80">
        <f t="shared" si="857"/>
        <v>0</v>
      </c>
      <c r="CO96" s="83">
        <v>0</v>
      </c>
      <c r="CP96" s="80">
        <f t="shared" si="858"/>
        <v>0</v>
      </c>
      <c r="CQ96" s="76"/>
      <c r="CR96" s="84"/>
      <c r="CS96" s="80">
        <f t="shared" si="859"/>
        <v>0</v>
      </c>
      <c r="CT96" s="84"/>
      <c r="CU96" s="81">
        <f t="shared" si="860"/>
        <v>0</v>
      </c>
      <c r="CV96" s="75">
        <f t="shared" si="777"/>
        <v>140</v>
      </c>
      <c r="CW96" s="83">
        <v>0</v>
      </c>
      <c r="CX96" s="80">
        <f t="shared" si="849"/>
        <v>0</v>
      </c>
      <c r="CY96" s="83">
        <v>1</v>
      </c>
      <c r="CZ96" s="80">
        <f t="shared" si="850"/>
        <v>0.14285714285714285</v>
      </c>
      <c r="DA96" s="76">
        <f>6*20</f>
        <v>120</v>
      </c>
      <c r="DB96" s="83">
        <v>0</v>
      </c>
      <c r="DC96" s="80">
        <f t="shared" si="851"/>
        <v>0</v>
      </c>
      <c r="DD96" s="83">
        <v>1</v>
      </c>
      <c r="DE96" s="80">
        <f t="shared" si="852"/>
        <v>0.16666666666666666</v>
      </c>
      <c r="DF96" s="76"/>
      <c r="DG96" s="84"/>
      <c r="DH96" s="80">
        <f t="shared" si="861"/>
        <v>0</v>
      </c>
      <c r="DI96" s="84"/>
      <c r="DJ96" s="80">
        <f t="shared" si="862"/>
        <v>0</v>
      </c>
      <c r="DK96" s="76"/>
      <c r="DL96" s="84"/>
      <c r="DM96" s="80">
        <f t="shared" si="863"/>
        <v>0</v>
      </c>
      <c r="DN96" s="84"/>
      <c r="DO96" s="81">
        <f t="shared" si="864"/>
        <v>0</v>
      </c>
      <c r="DP96" s="75"/>
      <c r="DQ96" s="84"/>
      <c r="DR96" s="80">
        <f t="shared" si="853"/>
        <v>0</v>
      </c>
      <c r="DS96" s="84"/>
      <c r="DT96" s="80">
        <f t="shared" si="854"/>
        <v>0</v>
      </c>
      <c r="DU96" s="76"/>
      <c r="DV96" s="84"/>
      <c r="DW96" s="80">
        <f t="shared" si="865"/>
        <v>0</v>
      </c>
      <c r="DX96" s="84"/>
      <c r="DY96" s="80">
        <f t="shared" si="866"/>
        <v>0</v>
      </c>
      <c r="DZ96" s="76"/>
      <c r="EA96" s="84"/>
      <c r="EB96" s="80">
        <f t="shared" si="867"/>
        <v>0</v>
      </c>
      <c r="EC96" s="84"/>
      <c r="ED96" s="80">
        <f t="shared" si="868"/>
        <v>0</v>
      </c>
      <c r="EE96" s="76"/>
      <c r="EF96" s="84"/>
      <c r="EG96" s="80">
        <f t="shared" si="869"/>
        <v>0</v>
      </c>
      <c r="EH96" s="84"/>
      <c r="EI96" s="81">
        <f t="shared" si="870"/>
        <v>0</v>
      </c>
      <c r="EJ96" s="75"/>
      <c r="EK96" s="84"/>
      <c r="EL96" s="80">
        <f t="shared" si="871"/>
        <v>0</v>
      </c>
      <c r="EM96" s="84"/>
      <c r="EN96" s="80">
        <f t="shared" si="872"/>
        <v>0</v>
      </c>
      <c r="EO96" s="76"/>
      <c r="EP96" s="84"/>
      <c r="EQ96" s="80">
        <f t="shared" si="873"/>
        <v>0</v>
      </c>
      <c r="ER96" s="84"/>
      <c r="ES96" s="80">
        <f t="shared" si="874"/>
        <v>0</v>
      </c>
      <c r="ET96" s="76"/>
      <c r="EU96" s="84"/>
      <c r="EV96" s="80">
        <f t="shared" si="875"/>
        <v>0</v>
      </c>
      <c r="EW96" s="84"/>
      <c r="EX96" s="80">
        <f t="shared" si="876"/>
        <v>0</v>
      </c>
      <c r="EY96" s="76"/>
      <c r="EZ96" s="84"/>
      <c r="FA96" s="80">
        <f t="shared" si="877"/>
        <v>0</v>
      </c>
      <c r="FB96" s="84"/>
      <c r="FC96" s="81">
        <f t="shared" si="878"/>
        <v>0</v>
      </c>
      <c r="FD96" s="75"/>
      <c r="FE96" s="84"/>
      <c r="FF96" s="80">
        <f t="shared" si="879"/>
        <v>0</v>
      </c>
      <c r="FG96" s="84"/>
      <c r="FH96" s="80">
        <f t="shared" si="880"/>
        <v>0</v>
      </c>
      <c r="FI96" s="76"/>
      <c r="FJ96" s="84"/>
      <c r="FK96" s="80">
        <f t="shared" si="881"/>
        <v>0</v>
      </c>
      <c r="FL96" s="84"/>
      <c r="FM96" s="80">
        <f t="shared" si="882"/>
        <v>0</v>
      </c>
      <c r="FN96" s="76"/>
      <c r="FO96" s="84"/>
      <c r="FP96" s="80">
        <f t="shared" si="883"/>
        <v>0</v>
      </c>
      <c r="FQ96" s="84"/>
      <c r="FR96" s="80">
        <f t="shared" si="884"/>
        <v>0</v>
      </c>
      <c r="FS96" s="76"/>
      <c r="FT96" s="84"/>
      <c r="FU96" s="80">
        <f t="shared" si="885"/>
        <v>0</v>
      </c>
      <c r="FV96" s="84"/>
      <c r="FW96" s="81">
        <f t="shared" si="886"/>
        <v>0</v>
      </c>
      <c r="FX96" s="75"/>
      <c r="FY96" s="84"/>
      <c r="FZ96" s="80">
        <f t="shared" si="887"/>
        <v>0</v>
      </c>
      <c r="GA96" s="84"/>
      <c r="GB96" s="80">
        <f t="shared" si="888"/>
        <v>0</v>
      </c>
      <c r="GC96" s="76"/>
      <c r="GD96" s="84"/>
      <c r="GE96" s="80">
        <f t="shared" si="889"/>
        <v>0</v>
      </c>
      <c r="GF96" s="84"/>
      <c r="GG96" s="80">
        <f t="shared" si="890"/>
        <v>0</v>
      </c>
      <c r="GH96" s="76"/>
      <c r="GI96" s="84"/>
      <c r="GJ96" s="80">
        <f t="shared" si="891"/>
        <v>0</v>
      </c>
      <c r="GK96" s="84"/>
      <c r="GL96" s="80">
        <f t="shared" si="892"/>
        <v>0</v>
      </c>
      <c r="GM96" s="76"/>
      <c r="GN96" s="84"/>
      <c r="GO96" s="80">
        <f t="shared" si="893"/>
        <v>0</v>
      </c>
      <c r="GP96" s="84"/>
      <c r="GQ96" s="81">
        <f t="shared" si="894"/>
        <v>0</v>
      </c>
      <c r="GR96" s="75"/>
      <c r="GS96" s="84"/>
      <c r="GT96" s="80">
        <f t="shared" si="895"/>
        <v>0</v>
      </c>
      <c r="GU96" s="84"/>
      <c r="GV96" s="80">
        <f t="shared" si="896"/>
        <v>0</v>
      </c>
      <c r="GW96" s="76"/>
      <c r="GX96" s="84"/>
      <c r="GY96" s="80">
        <f t="shared" si="897"/>
        <v>0</v>
      </c>
      <c r="GZ96" s="84"/>
      <c r="HA96" s="77">
        <f t="shared" si="898"/>
        <v>0</v>
      </c>
      <c r="HB96" s="82"/>
      <c r="HC96" s="84"/>
      <c r="HD96" s="80">
        <f t="shared" si="899"/>
        <v>0</v>
      </c>
      <c r="HE96" s="84"/>
      <c r="HF96" s="80">
        <f t="shared" si="900"/>
        <v>0</v>
      </c>
      <c r="HG96" s="76"/>
      <c r="HH96" s="84"/>
      <c r="HI96" s="80">
        <f t="shared" si="901"/>
        <v>0</v>
      </c>
      <c r="HJ96" s="84"/>
      <c r="HK96" s="81">
        <f t="shared" si="902"/>
        <v>0</v>
      </c>
      <c r="HL96" s="75"/>
      <c r="HM96" s="84"/>
      <c r="HN96" s="80">
        <f t="shared" si="903"/>
        <v>0</v>
      </c>
      <c r="HO96" s="84"/>
      <c r="HP96" s="80">
        <f t="shared" si="904"/>
        <v>0</v>
      </c>
      <c r="HQ96" s="76"/>
      <c r="HR96" s="84"/>
      <c r="HS96" s="80">
        <f t="shared" si="905"/>
        <v>0</v>
      </c>
      <c r="HT96" s="84"/>
      <c r="HU96" s="80">
        <f t="shared" si="906"/>
        <v>0</v>
      </c>
      <c r="HV96" s="76"/>
      <c r="HW96" s="84"/>
      <c r="HX96" s="80">
        <f t="shared" si="907"/>
        <v>0</v>
      </c>
      <c r="HY96" s="84"/>
      <c r="HZ96" s="80">
        <f t="shared" si="908"/>
        <v>0</v>
      </c>
      <c r="IA96" s="76"/>
      <c r="IB96" s="84"/>
      <c r="IC96" s="80">
        <f t="shared" si="909"/>
        <v>0</v>
      </c>
      <c r="ID96" s="84"/>
      <c r="IE96" s="85">
        <f t="shared" si="910"/>
        <v>0</v>
      </c>
      <c r="IF96" s="1214" t="s">
        <v>315</v>
      </c>
      <c r="IG96" s="87"/>
    </row>
    <row r="97" spans="1:241" ht="51" hidden="1" x14ac:dyDescent="0.25">
      <c r="A97" s="63">
        <v>93</v>
      </c>
      <c r="B97" s="64" t="s">
        <v>307</v>
      </c>
      <c r="C97" s="65">
        <v>221173</v>
      </c>
      <c r="D97" s="66">
        <v>933101</v>
      </c>
      <c r="E97" s="67" t="s">
        <v>89</v>
      </c>
      <c r="F97" s="88" t="s">
        <v>281</v>
      </c>
      <c r="G97" s="217">
        <v>3</v>
      </c>
      <c r="H97" s="70">
        <v>0.3</v>
      </c>
      <c r="I97" s="71">
        <f>(40+36+75+50+35)/5</f>
        <v>47.2</v>
      </c>
      <c r="J97" s="72">
        <v>150</v>
      </c>
      <c r="K97" s="73">
        <f t="shared" si="779"/>
        <v>3000</v>
      </c>
      <c r="L97" s="74">
        <f t="shared" si="780"/>
        <v>3000</v>
      </c>
      <c r="M97" s="113">
        <f t="shared" si="781"/>
        <v>3</v>
      </c>
      <c r="N97" s="114">
        <f t="shared" si="782"/>
        <v>27</v>
      </c>
      <c r="O97" s="77">
        <f t="shared" si="783"/>
        <v>0.02</v>
      </c>
      <c r="P97" s="78">
        <f t="shared" si="784"/>
        <v>0.18</v>
      </c>
      <c r="Q97" s="79"/>
      <c r="R97" s="75">
        <f t="shared" si="785"/>
        <v>440</v>
      </c>
      <c r="S97" s="76">
        <f t="shared" si="786"/>
        <v>0</v>
      </c>
      <c r="T97" s="80">
        <f t="shared" si="787"/>
        <v>0</v>
      </c>
      <c r="U97" s="76">
        <f t="shared" si="788"/>
        <v>1</v>
      </c>
      <c r="V97" s="80">
        <f t="shared" si="789"/>
        <v>4.5454545454545456E-2</v>
      </c>
      <c r="W97" s="76">
        <f t="shared" si="790"/>
        <v>1020</v>
      </c>
      <c r="X97" s="76">
        <f t="shared" si="791"/>
        <v>2</v>
      </c>
      <c r="Y97" s="80">
        <f t="shared" si="792"/>
        <v>3.9215686274509803E-2</v>
      </c>
      <c r="Z97" s="76">
        <f t="shared" si="793"/>
        <v>13</v>
      </c>
      <c r="AA97" s="80">
        <f t="shared" si="794"/>
        <v>0.25490196078431371</v>
      </c>
      <c r="AB97" s="76">
        <f t="shared" si="795"/>
        <v>1460</v>
      </c>
      <c r="AC97" s="76">
        <f t="shared" si="796"/>
        <v>1</v>
      </c>
      <c r="AD97" s="80">
        <f t="shared" si="797"/>
        <v>1.3698630136986301E-2</v>
      </c>
      <c r="AE97" s="76">
        <f t="shared" si="798"/>
        <v>13</v>
      </c>
      <c r="AF97" s="80">
        <f t="shared" si="799"/>
        <v>0.17808219178082191</v>
      </c>
      <c r="AG97" s="76">
        <f t="shared" si="800"/>
        <v>80</v>
      </c>
      <c r="AH97" s="76">
        <f t="shared" si="801"/>
        <v>0</v>
      </c>
      <c r="AI97" s="80">
        <f t="shared" si="802"/>
        <v>0</v>
      </c>
      <c r="AJ97" s="76">
        <f t="shared" si="803"/>
        <v>0</v>
      </c>
      <c r="AK97" s="81">
        <f t="shared" si="804"/>
        <v>0</v>
      </c>
      <c r="AL97" s="79"/>
      <c r="AM97" s="75">
        <f t="shared" si="805"/>
        <v>2520</v>
      </c>
      <c r="AN97" s="76">
        <f t="shared" si="806"/>
        <v>3</v>
      </c>
      <c r="AO97" s="80">
        <f t="shared" si="807"/>
        <v>2.3809523809523808E-2</v>
      </c>
      <c r="AP97" s="76">
        <f t="shared" si="808"/>
        <v>26</v>
      </c>
      <c r="AQ97" s="77">
        <f t="shared" si="809"/>
        <v>0.20634920634920634</v>
      </c>
      <c r="AR97" s="82">
        <f t="shared" si="810"/>
        <v>420</v>
      </c>
      <c r="AS97" s="76">
        <f t="shared" si="811"/>
        <v>0</v>
      </c>
      <c r="AT97" s="80">
        <f t="shared" si="812"/>
        <v>0</v>
      </c>
      <c r="AU97" s="76">
        <f t="shared" si="813"/>
        <v>1</v>
      </c>
      <c r="AV97" s="77">
        <f t="shared" si="814"/>
        <v>4.7619047619047616E-2</v>
      </c>
      <c r="AW97" s="82">
        <f t="shared" si="815"/>
        <v>0</v>
      </c>
      <c r="AX97" s="76">
        <f t="shared" si="816"/>
        <v>0</v>
      </c>
      <c r="AY97" s="80">
        <f t="shared" si="817"/>
        <v>0</v>
      </c>
      <c r="AZ97" s="76">
        <f t="shared" si="818"/>
        <v>0</v>
      </c>
      <c r="BA97" s="77">
        <f t="shared" si="819"/>
        <v>0</v>
      </c>
      <c r="BB97" s="82">
        <f t="shared" si="820"/>
        <v>0</v>
      </c>
      <c r="BC97" s="76">
        <f t="shared" si="821"/>
        <v>0</v>
      </c>
      <c r="BD97" s="80">
        <f t="shared" si="822"/>
        <v>0</v>
      </c>
      <c r="BE97" s="76">
        <f t="shared" si="823"/>
        <v>0</v>
      </c>
      <c r="BF97" s="77">
        <f t="shared" si="824"/>
        <v>0</v>
      </c>
      <c r="BG97" s="82">
        <f t="shared" si="825"/>
        <v>60</v>
      </c>
      <c r="BH97" s="76">
        <f t="shared" si="826"/>
        <v>0</v>
      </c>
      <c r="BI97" s="80">
        <f t="shared" si="827"/>
        <v>0</v>
      </c>
      <c r="BJ97" s="76">
        <f t="shared" si="828"/>
        <v>0</v>
      </c>
      <c r="BK97" s="77">
        <f t="shared" si="829"/>
        <v>0</v>
      </c>
      <c r="BL97" s="82">
        <f t="shared" si="830"/>
        <v>0</v>
      </c>
      <c r="BM97" s="76">
        <f t="shared" si="831"/>
        <v>0</v>
      </c>
      <c r="BN97" s="80">
        <f t="shared" si="832"/>
        <v>0</v>
      </c>
      <c r="BO97" s="76">
        <f t="shared" si="833"/>
        <v>0</v>
      </c>
      <c r="BP97" s="77">
        <f t="shared" si="834"/>
        <v>0</v>
      </c>
      <c r="BQ97" s="82">
        <f t="shared" si="835"/>
        <v>0</v>
      </c>
      <c r="BR97" s="76">
        <f t="shared" si="836"/>
        <v>0</v>
      </c>
      <c r="BS97" s="80">
        <f t="shared" si="837"/>
        <v>0</v>
      </c>
      <c r="BT97" s="76">
        <f t="shared" si="838"/>
        <v>0</v>
      </c>
      <c r="BU97" s="77">
        <f t="shared" si="839"/>
        <v>0</v>
      </c>
      <c r="BV97" s="82">
        <f t="shared" si="840"/>
        <v>0</v>
      </c>
      <c r="BW97" s="76">
        <f t="shared" si="841"/>
        <v>0</v>
      </c>
      <c r="BX97" s="80">
        <f t="shared" si="842"/>
        <v>0</v>
      </c>
      <c r="BY97" s="76">
        <f t="shared" si="843"/>
        <v>0</v>
      </c>
      <c r="BZ97" s="81">
        <f t="shared" si="844"/>
        <v>0</v>
      </c>
      <c r="CA97" s="79"/>
      <c r="CB97" s="75">
        <f>6*20</f>
        <v>120</v>
      </c>
      <c r="CC97" s="83">
        <v>0</v>
      </c>
      <c r="CD97" s="80">
        <f t="shared" si="845"/>
        <v>0</v>
      </c>
      <c r="CE97" s="83">
        <v>1</v>
      </c>
      <c r="CF97" s="80">
        <f t="shared" si="846"/>
        <v>0.16666666666666666</v>
      </c>
      <c r="CG97" s="76">
        <f>43*20</f>
        <v>860</v>
      </c>
      <c r="CH97" s="83">
        <v>2</v>
      </c>
      <c r="CI97" s="80">
        <f t="shared" si="847"/>
        <v>4.6511627906976744E-2</v>
      </c>
      <c r="CJ97" s="83">
        <v>12</v>
      </c>
      <c r="CK97" s="80">
        <f t="shared" si="848"/>
        <v>0.27906976744186046</v>
      </c>
      <c r="CL97" s="76">
        <f>73*20</f>
        <v>1460</v>
      </c>
      <c r="CM97" s="83">
        <v>1</v>
      </c>
      <c r="CN97" s="80">
        <f t="shared" si="857"/>
        <v>1.3698630136986301E-2</v>
      </c>
      <c r="CO97" s="83">
        <v>13</v>
      </c>
      <c r="CP97" s="80">
        <f t="shared" si="858"/>
        <v>0.17808219178082191</v>
      </c>
      <c r="CQ97" s="76">
        <f>4*20</f>
        <v>80</v>
      </c>
      <c r="CR97" s="83">
        <v>0</v>
      </c>
      <c r="CS97" s="80">
        <f t="shared" si="859"/>
        <v>0</v>
      </c>
      <c r="CT97" s="83">
        <v>0</v>
      </c>
      <c r="CU97" s="81">
        <f t="shared" si="860"/>
        <v>0</v>
      </c>
      <c r="CV97" s="75">
        <f t="shared" si="246"/>
        <v>280</v>
      </c>
      <c r="CW97" s="83">
        <v>0</v>
      </c>
      <c r="CX97" s="80">
        <f t="shared" si="849"/>
        <v>0</v>
      </c>
      <c r="CY97" s="83">
        <v>0</v>
      </c>
      <c r="CZ97" s="80">
        <f t="shared" si="850"/>
        <v>0</v>
      </c>
      <c r="DA97" s="76">
        <f t="shared" si="777"/>
        <v>140</v>
      </c>
      <c r="DB97" s="83">
        <v>0</v>
      </c>
      <c r="DC97" s="80">
        <f t="shared" si="851"/>
        <v>0</v>
      </c>
      <c r="DD97" s="83">
        <v>1</v>
      </c>
      <c r="DE97" s="80">
        <f t="shared" si="852"/>
        <v>0.14285714285714285</v>
      </c>
      <c r="DF97" s="76"/>
      <c r="DG97" s="84"/>
      <c r="DH97" s="80">
        <f t="shared" si="861"/>
        <v>0</v>
      </c>
      <c r="DI97" s="84"/>
      <c r="DJ97" s="80">
        <f t="shared" si="862"/>
        <v>0</v>
      </c>
      <c r="DK97" s="76"/>
      <c r="DL97" s="84"/>
      <c r="DM97" s="80">
        <f t="shared" si="863"/>
        <v>0</v>
      </c>
      <c r="DN97" s="84"/>
      <c r="DO97" s="81">
        <f t="shared" si="864"/>
        <v>0</v>
      </c>
      <c r="DP97" s="75"/>
      <c r="DQ97" s="84"/>
      <c r="DR97" s="80">
        <f t="shared" si="853"/>
        <v>0</v>
      </c>
      <c r="DS97" s="84"/>
      <c r="DT97" s="80">
        <f t="shared" si="854"/>
        <v>0</v>
      </c>
      <c r="DU97" s="76"/>
      <c r="DV97" s="84"/>
      <c r="DW97" s="80">
        <f t="shared" si="865"/>
        <v>0</v>
      </c>
      <c r="DX97" s="84"/>
      <c r="DY97" s="80">
        <f t="shared" si="866"/>
        <v>0</v>
      </c>
      <c r="DZ97" s="76"/>
      <c r="EA97" s="84"/>
      <c r="EB97" s="80">
        <f t="shared" si="867"/>
        <v>0</v>
      </c>
      <c r="EC97" s="84"/>
      <c r="ED97" s="80">
        <f t="shared" si="868"/>
        <v>0</v>
      </c>
      <c r="EE97" s="76"/>
      <c r="EF97" s="84"/>
      <c r="EG97" s="80">
        <f t="shared" si="869"/>
        <v>0</v>
      </c>
      <c r="EH97" s="84"/>
      <c r="EI97" s="81">
        <f t="shared" si="870"/>
        <v>0</v>
      </c>
      <c r="EJ97" s="75"/>
      <c r="EK97" s="84"/>
      <c r="EL97" s="80">
        <f t="shared" si="871"/>
        <v>0</v>
      </c>
      <c r="EM97" s="84"/>
      <c r="EN97" s="80">
        <f t="shared" si="872"/>
        <v>0</v>
      </c>
      <c r="EO97" s="76"/>
      <c r="EP97" s="84"/>
      <c r="EQ97" s="80">
        <f t="shared" si="873"/>
        <v>0</v>
      </c>
      <c r="ER97" s="84"/>
      <c r="ES97" s="80">
        <f t="shared" si="874"/>
        <v>0</v>
      </c>
      <c r="ET97" s="76"/>
      <c r="EU97" s="84"/>
      <c r="EV97" s="80">
        <f t="shared" si="875"/>
        <v>0</v>
      </c>
      <c r="EW97" s="84"/>
      <c r="EX97" s="80">
        <f t="shared" si="876"/>
        <v>0</v>
      </c>
      <c r="EY97" s="76"/>
      <c r="EZ97" s="84"/>
      <c r="FA97" s="80">
        <f t="shared" si="877"/>
        <v>0</v>
      </c>
      <c r="FB97" s="84"/>
      <c r="FC97" s="81">
        <f t="shared" si="878"/>
        <v>0</v>
      </c>
      <c r="FD97" s="75">
        <f t="shared" ref="FD97:HQ117" si="911">2*20</f>
        <v>40</v>
      </c>
      <c r="FE97" s="83">
        <v>0</v>
      </c>
      <c r="FF97" s="80">
        <f t="shared" si="879"/>
        <v>0</v>
      </c>
      <c r="FG97" s="83">
        <v>0</v>
      </c>
      <c r="FH97" s="80">
        <f t="shared" si="880"/>
        <v>0</v>
      </c>
      <c r="FI97" s="76">
        <f>1*20</f>
        <v>20</v>
      </c>
      <c r="FJ97" s="83">
        <v>0</v>
      </c>
      <c r="FK97" s="80">
        <f t="shared" si="881"/>
        <v>0</v>
      </c>
      <c r="FL97" s="83">
        <v>0</v>
      </c>
      <c r="FM97" s="80">
        <f t="shared" si="882"/>
        <v>0</v>
      </c>
      <c r="FN97" s="76"/>
      <c r="FO97" s="84"/>
      <c r="FP97" s="80">
        <f t="shared" si="883"/>
        <v>0</v>
      </c>
      <c r="FQ97" s="84"/>
      <c r="FR97" s="80">
        <f t="shared" si="884"/>
        <v>0</v>
      </c>
      <c r="FS97" s="76"/>
      <c r="FT97" s="84"/>
      <c r="FU97" s="80">
        <f t="shared" si="885"/>
        <v>0</v>
      </c>
      <c r="FV97" s="84"/>
      <c r="FW97" s="81">
        <f t="shared" si="886"/>
        <v>0</v>
      </c>
      <c r="FX97" s="75"/>
      <c r="FY97" s="84"/>
      <c r="FZ97" s="80">
        <f t="shared" si="887"/>
        <v>0</v>
      </c>
      <c r="GA97" s="84"/>
      <c r="GB97" s="80">
        <f t="shared" si="888"/>
        <v>0</v>
      </c>
      <c r="GC97" s="76"/>
      <c r="GD97" s="84"/>
      <c r="GE97" s="80">
        <f t="shared" si="889"/>
        <v>0</v>
      </c>
      <c r="GF97" s="84"/>
      <c r="GG97" s="80">
        <f t="shared" si="890"/>
        <v>0</v>
      </c>
      <c r="GH97" s="76"/>
      <c r="GI97" s="84"/>
      <c r="GJ97" s="80">
        <f t="shared" si="891"/>
        <v>0</v>
      </c>
      <c r="GK97" s="84"/>
      <c r="GL97" s="80">
        <f t="shared" si="892"/>
        <v>0</v>
      </c>
      <c r="GM97" s="76"/>
      <c r="GN97" s="84"/>
      <c r="GO97" s="80">
        <f t="shared" si="893"/>
        <v>0</v>
      </c>
      <c r="GP97" s="84"/>
      <c r="GQ97" s="81">
        <f t="shared" si="894"/>
        <v>0</v>
      </c>
      <c r="GR97" s="75"/>
      <c r="GS97" s="84"/>
      <c r="GT97" s="80">
        <f t="shared" si="895"/>
        <v>0</v>
      </c>
      <c r="GU97" s="84"/>
      <c r="GV97" s="80">
        <f t="shared" si="896"/>
        <v>0</v>
      </c>
      <c r="GW97" s="76"/>
      <c r="GX97" s="84"/>
      <c r="GY97" s="80">
        <f t="shared" si="897"/>
        <v>0</v>
      </c>
      <c r="GZ97" s="84"/>
      <c r="HA97" s="77">
        <f t="shared" si="898"/>
        <v>0</v>
      </c>
      <c r="HB97" s="82"/>
      <c r="HC97" s="84"/>
      <c r="HD97" s="80">
        <f t="shared" si="899"/>
        <v>0</v>
      </c>
      <c r="HE97" s="84"/>
      <c r="HF97" s="80">
        <f t="shared" si="900"/>
        <v>0</v>
      </c>
      <c r="HG97" s="76"/>
      <c r="HH97" s="84"/>
      <c r="HI97" s="80">
        <f t="shared" si="901"/>
        <v>0</v>
      </c>
      <c r="HJ97" s="84"/>
      <c r="HK97" s="81">
        <f t="shared" si="902"/>
        <v>0</v>
      </c>
      <c r="HL97" s="75"/>
      <c r="HM97" s="84"/>
      <c r="HN97" s="80">
        <f t="shared" si="903"/>
        <v>0</v>
      </c>
      <c r="HO97" s="84"/>
      <c r="HP97" s="80">
        <f t="shared" si="904"/>
        <v>0</v>
      </c>
      <c r="HQ97" s="76"/>
      <c r="HR97" s="84"/>
      <c r="HS97" s="80">
        <f t="shared" si="905"/>
        <v>0</v>
      </c>
      <c r="HT97" s="84"/>
      <c r="HU97" s="80">
        <f t="shared" si="906"/>
        <v>0</v>
      </c>
      <c r="HV97" s="76"/>
      <c r="HW97" s="84"/>
      <c r="HX97" s="80">
        <f t="shared" si="907"/>
        <v>0</v>
      </c>
      <c r="HY97" s="84"/>
      <c r="HZ97" s="80">
        <f t="shared" si="908"/>
        <v>0</v>
      </c>
      <c r="IA97" s="76"/>
      <c r="IB97" s="84"/>
      <c r="IC97" s="80">
        <f t="shared" si="909"/>
        <v>0</v>
      </c>
      <c r="ID97" s="84"/>
      <c r="IE97" s="85">
        <f t="shared" si="910"/>
        <v>0</v>
      </c>
      <c r="IF97" s="1214" t="s">
        <v>316</v>
      </c>
      <c r="IG97" s="87"/>
    </row>
    <row r="98" spans="1:241" ht="38.25" hidden="1" x14ac:dyDescent="0.25">
      <c r="A98" s="63">
        <v>94</v>
      </c>
      <c r="B98" s="64" t="s">
        <v>317</v>
      </c>
      <c r="C98" s="65">
        <v>217817</v>
      </c>
      <c r="D98" s="66">
        <v>933313</v>
      </c>
      <c r="E98" s="67" t="s">
        <v>89</v>
      </c>
      <c r="F98" s="88" t="s">
        <v>190</v>
      </c>
      <c r="G98" s="253">
        <v>7</v>
      </c>
      <c r="H98" s="70">
        <v>0.25</v>
      </c>
      <c r="I98" s="71">
        <f>(40+20+32+70+40)/5</f>
        <v>40.4</v>
      </c>
      <c r="J98" s="72">
        <v>21</v>
      </c>
      <c r="K98" s="73">
        <f t="shared" si="779"/>
        <v>420</v>
      </c>
      <c r="L98" s="74">
        <f t="shared" si="780"/>
        <v>420</v>
      </c>
      <c r="M98" s="113">
        <f t="shared" si="781"/>
        <v>3</v>
      </c>
      <c r="N98" s="114">
        <f t="shared" si="782"/>
        <v>8</v>
      </c>
      <c r="O98" s="77">
        <f t="shared" si="783"/>
        <v>0.14285714285714285</v>
      </c>
      <c r="P98" s="78">
        <f t="shared" si="784"/>
        <v>0.38095238095238093</v>
      </c>
      <c r="Q98" s="79"/>
      <c r="R98" s="75">
        <f t="shared" si="785"/>
        <v>340</v>
      </c>
      <c r="S98" s="76">
        <f t="shared" si="786"/>
        <v>1</v>
      </c>
      <c r="T98" s="80">
        <f t="shared" si="787"/>
        <v>5.8823529411764705E-2</v>
      </c>
      <c r="U98" s="76">
        <f t="shared" si="788"/>
        <v>4</v>
      </c>
      <c r="V98" s="80">
        <f t="shared" si="789"/>
        <v>0.23529411764705882</v>
      </c>
      <c r="W98" s="76">
        <f t="shared" si="790"/>
        <v>80</v>
      </c>
      <c r="X98" s="76">
        <f t="shared" si="791"/>
        <v>2</v>
      </c>
      <c r="Y98" s="80">
        <f t="shared" si="792"/>
        <v>0.5</v>
      </c>
      <c r="Z98" s="76">
        <f t="shared" si="793"/>
        <v>4</v>
      </c>
      <c r="AA98" s="80">
        <f t="shared" si="794"/>
        <v>1</v>
      </c>
      <c r="AB98" s="76">
        <f t="shared" si="795"/>
        <v>0</v>
      </c>
      <c r="AC98" s="76">
        <f t="shared" si="796"/>
        <v>0</v>
      </c>
      <c r="AD98" s="80">
        <f t="shared" si="797"/>
        <v>0</v>
      </c>
      <c r="AE98" s="76">
        <f t="shared" si="798"/>
        <v>0</v>
      </c>
      <c r="AF98" s="80">
        <f t="shared" si="799"/>
        <v>0</v>
      </c>
      <c r="AG98" s="76">
        <f t="shared" si="800"/>
        <v>0</v>
      </c>
      <c r="AH98" s="76">
        <f t="shared" si="801"/>
        <v>0</v>
      </c>
      <c r="AI98" s="80">
        <f t="shared" si="802"/>
        <v>0</v>
      </c>
      <c r="AJ98" s="76">
        <f t="shared" si="803"/>
        <v>0</v>
      </c>
      <c r="AK98" s="81">
        <f t="shared" si="804"/>
        <v>0</v>
      </c>
      <c r="AL98" s="79"/>
      <c r="AM98" s="75">
        <f t="shared" si="805"/>
        <v>240</v>
      </c>
      <c r="AN98" s="76">
        <f t="shared" si="806"/>
        <v>1</v>
      </c>
      <c r="AO98" s="80">
        <f t="shared" si="807"/>
        <v>8.3333333333333329E-2</v>
      </c>
      <c r="AP98" s="76">
        <f t="shared" si="808"/>
        <v>5</v>
      </c>
      <c r="AQ98" s="77">
        <f t="shared" si="809"/>
        <v>0.41666666666666669</v>
      </c>
      <c r="AR98" s="82">
        <f t="shared" si="810"/>
        <v>120</v>
      </c>
      <c r="AS98" s="76">
        <f t="shared" si="811"/>
        <v>1</v>
      </c>
      <c r="AT98" s="80">
        <f t="shared" si="812"/>
        <v>0.16666666666666666</v>
      </c>
      <c r="AU98" s="76">
        <f t="shared" si="813"/>
        <v>1</v>
      </c>
      <c r="AV98" s="77">
        <f t="shared" si="814"/>
        <v>0.16666666666666666</v>
      </c>
      <c r="AW98" s="82">
        <f t="shared" si="815"/>
        <v>0</v>
      </c>
      <c r="AX98" s="76">
        <f t="shared" si="816"/>
        <v>0</v>
      </c>
      <c r="AY98" s="80">
        <f t="shared" si="817"/>
        <v>0</v>
      </c>
      <c r="AZ98" s="76">
        <f t="shared" si="818"/>
        <v>0</v>
      </c>
      <c r="BA98" s="77">
        <f t="shared" si="819"/>
        <v>0</v>
      </c>
      <c r="BB98" s="82">
        <f t="shared" si="820"/>
        <v>0</v>
      </c>
      <c r="BC98" s="76">
        <f t="shared" si="821"/>
        <v>0</v>
      </c>
      <c r="BD98" s="80">
        <f t="shared" si="822"/>
        <v>0</v>
      </c>
      <c r="BE98" s="76">
        <f t="shared" si="823"/>
        <v>0</v>
      </c>
      <c r="BF98" s="77">
        <f t="shared" si="824"/>
        <v>0</v>
      </c>
      <c r="BG98" s="82">
        <f t="shared" si="825"/>
        <v>60</v>
      </c>
      <c r="BH98" s="76">
        <f t="shared" si="826"/>
        <v>1</v>
      </c>
      <c r="BI98" s="80">
        <f t="shared" si="827"/>
        <v>0.33333333333333331</v>
      </c>
      <c r="BJ98" s="76">
        <f t="shared" si="828"/>
        <v>2</v>
      </c>
      <c r="BK98" s="77">
        <f t="shared" si="829"/>
        <v>0.66666666666666663</v>
      </c>
      <c r="BL98" s="82">
        <f t="shared" si="830"/>
        <v>0</v>
      </c>
      <c r="BM98" s="76">
        <f t="shared" si="831"/>
        <v>0</v>
      </c>
      <c r="BN98" s="80">
        <f t="shared" si="832"/>
        <v>0</v>
      </c>
      <c r="BO98" s="76">
        <f t="shared" si="833"/>
        <v>0</v>
      </c>
      <c r="BP98" s="77">
        <f t="shared" si="834"/>
        <v>0</v>
      </c>
      <c r="BQ98" s="82">
        <f t="shared" si="835"/>
        <v>0</v>
      </c>
      <c r="BR98" s="76">
        <f t="shared" si="836"/>
        <v>0</v>
      </c>
      <c r="BS98" s="80">
        <f t="shared" si="837"/>
        <v>0</v>
      </c>
      <c r="BT98" s="76">
        <f t="shared" si="838"/>
        <v>0</v>
      </c>
      <c r="BU98" s="77">
        <f t="shared" si="839"/>
        <v>0</v>
      </c>
      <c r="BV98" s="82">
        <f t="shared" si="840"/>
        <v>0</v>
      </c>
      <c r="BW98" s="76">
        <f t="shared" si="841"/>
        <v>0</v>
      </c>
      <c r="BX98" s="80">
        <f t="shared" si="842"/>
        <v>0</v>
      </c>
      <c r="BY98" s="76">
        <f t="shared" si="843"/>
        <v>0</v>
      </c>
      <c r="BZ98" s="81">
        <f t="shared" si="844"/>
        <v>0</v>
      </c>
      <c r="CA98" s="79"/>
      <c r="CB98" s="75">
        <f>9*20</f>
        <v>180</v>
      </c>
      <c r="CC98" s="83">
        <v>0</v>
      </c>
      <c r="CD98" s="80">
        <f t="shared" si="845"/>
        <v>0</v>
      </c>
      <c r="CE98" s="83">
        <v>2</v>
      </c>
      <c r="CF98" s="80">
        <f t="shared" si="846"/>
        <v>0.22222222222222221</v>
      </c>
      <c r="CG98" s="76">
        <f>3*20</f>
        <v>60</v>
      </c>
      <c r="CH98" s="83">
        <v>1</v>
      </c>
      <c r="CI98" s="80">
        <f t="shared" si="847"/>
        <v>0.33333333333333331</v>
      </c>
      <c r="CJ98" s="83">
        <v>3</v>
      </c>
      <c r="CK98" s="80">
        <f t="shared" si="848"/>
        <v>1</v>
      </c>
      <c r="CL98" s="76"/>
      <c r="CM98" s="84"/>
      <c r="CN98" s="80">
        <f t="shared" si="857"/>
        <v>0</v>
      </c>
      <c r="CO98" s="84"/>
      <c r="CP98" s="80">
        <f t="shared" si="858"/>
        <v>0</v>
      </c>
      <c r="CQ98" s="76"/>
      <c r="CR98" s="84"/>
      <c r="CS98" s="80">
        <f t="shared" si="859"/>
        <v>0</v>
      </c>
      <c r="CT98" s="84"/>
      <c r="CU98" s="81">
        <f t="shared" si="860"/>
        <v>0</v>
      </c>
      <c r="CV98" s="75">
        <f>5*20</f>
        <v>100</v>
      </c>
      <c r="CW98" s="83">
        <v>0</v>
      </c>
      <c r="CX98" s="80">
        <f t="shared" si="849"/>
        <v>0</v>
      </c>
      <c r="CY98" s="83">
        <v>0</v>
      </c>
      <c r="CZ98" s="80">
        <f t="shared" si="850"/>
        <v>0</v>
      </c>
      <c r="DA98" s="76">
        <f>1*20</f>
        <v>20</v>
      </c>
      <c r="DB98" s="83">
        <v>1</v>
      </c>
      <c r="DC98" s="80">
        <f t="shared" si="851"/>
        <v>1</v>
      </c>
      <c r="DD98" s="83">
        <v>1</v>
      </c>
      <c r="DE98" s="80">
        <f t="shared" si="852"/>
        <v>1</v>
      </c>
      <c r="DF98" s="76"/>
      <c r="DG98" s="84"/>
      <c r="DH98" s="80">
        <f t="shared" si="861"/>
        <v>0</v>
      </c>
      <c r="DI98" s="84"/>
      <c r="DJ98" s="80">
        <f t="shared" si="862"/>
        <v>0</v>
      </c>
      <c r="DK98" s="76"/>
      <c r="DL98" s="84"/>
      <c r="DM98" s="80">
        <f t="shared" si="863"/>
        <v>0</v>
      </c>
      <c r="DN98" s="84"/>
      <c r="DO98" s="81">
        <f t="shared" si="864"/>
        <v>0</v>
      </c>
      <c r="DP98" s="75"/>
      <c r="DQ98" s="84"/>
      <c r="DR98" s="80">
        <f t="shared" si="853"/>
        <v>0</v>
      </c>
      <c r="DS98" s="84"/>
      <c r="DT98" s="80">
        <f t="shared" si="854"/>
        <v>0</v>
      </c>
      <c r="DU98" s="76"/>
      <c r="DV98" s="84"/>
      <c r="DW98" s="80">
        <f t="shared" si="865"/>
        <v>0</v>
      </c>
      <c r="DX98" s="84"/>
      <c r="DY98" s="80">
        <f t="shared" si="866"/>
        <v>0</v>
      </c>
      <c r="DZ98" s="76"/>
      <c r="EA98" s="84"/>
      <c r="EB98" s="80">
        <f t="shared" si="867"/>
        <v>0</v>
      </c>
      <c r="EC98" s="84"/>
      <c r="ED98" s="80">
        <f t="shared" si="868"/>
        <v>0</v>
      </c>
      <c r="EE98" s="76"/>
      <c r="EF98" s="84"/>
      <c r="EG98" s="80">
        <f t="shared" si="869"/>
        <v>0</v>
      </c>
      <c r="EH98" s="84"/>
      <c r="EI98" s="81">
        <f t="shared" si="870"/>
        <v>0</v>
      </c>
      <c r="EJ98" s="75"/>
      <c r="EK98" s="84"/>
      <c r="EL98" s="80">
        <f t="shared" si="871"/>
        <v>0</v>
      </c>
      <c r="EM98" s="84"/>
      <c r="EN98" s="80">
        <f t="shared" si="872"/>
        <v>0</v>
      </c>
      <c r="EO98" s="76"/>
      <c r="EP98" s="84"/>
      <c r="EQ98" s="80">
        <f t="shared" si="873"/>
        <v>0</v>
      </c>
      <c r="ER98" s="84"/>
      <c r="ES98" s="80">
        <f t="shared" si="874"/>
        <v>0</v>
      </c>
      <c r="ET98" s="76"/>
      <c r="EU98" s="84"/>
      <c r="EV98" s="80">
        <f t="shared" si="875"/>
        <v>0</v>
      </c>
      <c r="EW98" s="84"/>
      <c r="EX98" s="80">
        <f t="shared" si="876"/>
        <v>0</v>
      </c>
      <c r="EY98" s="76"/>
      <c r="EZ98" s="84"/>
      <c r="FA98" s="80">
        <f t="shared" si="877"/>
        <v>0</v>
      </c>
      <c r="FB98" s="84"/>
      <c r="FC98" s="81">
        <f t="shared" si="878"/>
        <v>0</v>
      </c>
      <c r="FD98" s="75">
        <f>3*20</f>
        <v>60</v>
      </c>
      <c r="FE98" s="83">
        <v>1</v>
      </c>
      <c r="FF98" s="80">
        <f t="shared" si="879"/>
        <v>0.33333333333333331</v>
      </c>
      <c r="FG98" s="83">
        <v>2</v>
      </c>
      <c r="FH98" s="80">
        <f t="shared" si="880"/>
        <v>0.66666666666666663</v>
      </c>
      <c r="FI98" s="76"/>
      <c r="FJ98" s="84"/>
      <c r="FK98" s="80">
        <f t="shared" si="881"/>
        <v>0</v>
      </c>
      <c r="FL98" s="84"/>
      <c r="FM98" s="80">
        <f t="shared" si="882"/>
        <v>0</v>
      </c>
      <c r="FN98" s="76"/>
      <c r="FO98" s="84"/>
      <c r="FP98" s="80">
        <f t="shared" si="883"/>
        <v>0</v>
      </c>
      <c r="FQ98" s="84"/>
      <c r="FR98" s="80">
        <f t="shared" si="884"/>
        <v>0</v>
      </c>
      <c r="FS98" s="76"/>
      <c r="FT98" s="84"/>
      <c r="FU98" s="80">
        <f t="shared" si="885"/>
        <v>0</v>
      </c>
      <c r="FV98" s="84"/>
      <c r="FW98" s="81">
        <f t="shared" si="886"/>
        <v>0</v>
      </c>
      <c r="FX98" s="75"/>
      <c r="FY98" s="84"/>
      <c r="FZ98" s="80">
        <f t="shared" si="887"/>
        <v>0</v>
      </c>
      <c r="GA98" s="84"/>
      <c r="GB98" s="80">
        <f t="shared" si="888"/>
        <v>0</v>
      </c>
      <c r="GC98" s="76"/>
      <c r="GD98" s="84"/>
      <c r="GE98" s="80">
        <f t="shared" si="889"/>
        <v>0</v>
      </c>
      <c r="GF98" s="84"/>
      <c r="GG98" s="80">
        <f t="shared" si="890"/>
        <v>0</v>
      </c>
      <c r="GH98" s="76"/>
      <c r="GI98" s="84"/>
      <c r="GJ98" s="80">
        <f t="shared" si="891"/>
        <v>0</v>
      </c>
      <c r="GK98" s="84"/>
      <c r="GL98" s="80">
        <f t="shared" si="892"/>
        <v>0</v>
      </c>
      <c r="GM98" s="76"/>
      <c r="GN98" s="84"/>
      <c r="GO98" s="80">
        <f t="shared" si="893"/>
        <v>0</v>
      </c>
      <c r="GP98" s="84"/>
      <c r="GQ98" s="81">
        <f t="shared" si="894"/>
        <v>0</v>
      </c>
      <c r="GR98" s="75"/>
      <c r="GS98" s="84"/>
      <c r="GT98" s="80">
        <f t="shared" si="895"/>
        <v>0</v>
      </c>
      <c r="GU98" s="84"/>
      <c r="GV98" s="80">
        <f t="shared" si="896"/>
        <v>0</v>
      </c>
      <c r="GW98" s="76"/>
      <c r="GX98" s="84"/>
      <c r="GY98" s="80">
        <f t="shared" si="897"/>
        <v>0</v>
      </c>
      <c r="GZ98" s="84"/>
      <c r="HA98" s="77">
        <f t="shared" si="898"/>
        <v>0</v>
      </c>
      <c r="HB98" s="82"/>
      <c r="HC98" s="84"/>
      <c r="HD98" s="80">
        <f t="shared" si="899"/>
        <v>0</v>
      </c>
      <c r="HE98" s="84"/>
      <c r="HF98" s="80">
        <f t="shared" si="900"/>
        <v>0</v>
      </c>
      <c r="HG98" s="76"/>
      <c r="HH98" s="84"/>
      <c r="HI98" s="80">
        <f t="shared" si="901"/>
        <v>0</v>
      </c>
      <c r="HJ98" s="84"/>
      <c r="HK98" s="81">
        <f t="shared" si="902"/>
        <v>0</v>
      </c>
      <c r="HL98" s="75"/>
      <c r="HM98" s="84"/>
      <c r="HN98" s="80">
        <f t="shared" si="903"/>
        <v>0</v>
      </c>
      <c r="HO98" s="84"/>
      <c r="HP98" s="80">
        <f t="shared" si="904"/>
        <v>0</v>
      </c>
      <c r="HQ98" s="76"/>
      <c r="HR98" s="84"/>
      <c r="HS98" s="80">
        <f t="shared" si="905"/>
        <v>0</v>
      </c>
      <c r="HT98" s="84"/>
      <c r="HU98" s="80">
        <f t="shared" si="906"/>
        <v>0</v>
      </c>
      <c r="HV98" s="76"/>
      <c r="HW98" s="84"/>
      <c r="HX98" s="80">
        <f t="shared" si="907"/>
        <v>0</v>
      </c>
      <c r="HY98" s="84"/>
      <c r="HZ98" s="80">
        <f t="shared" si="908"/>
        <v>0</v>
      </c>
      <c r="IA98" s="76"/>
      <c r="IB98" s="84"/>
      <c r="IC98" s="80">
        <f t="shared" si="909"/>
        <v>0</v>
      </c>
      <c r="ID98" s="84"/>
      <c r="IE98" s="85">
        <f t="shared" si="910"/>
        <v>0</v>
      </c>
      <c r="IF98" s="1214" t="s">
        <v>318</v>
      </c>
      <c r="IG98" s="87"/>
    </row>
    <row r="99" spans="1:241" ht="38.25" hidden="1" x14ac:dyDescent="0.25">
      <c r="A99" s="63">
        <v>95</v>
      </c>
      <c r="B99" s="64" t="s">
        <v>319</v>
      </c>
      <c r="C99" s="65">
        <v>218023</v>
      </c>
      <c r="D99" s="66">
        <v>933314</v>
      </c>
      <c r="E99" s="67" t="s">
        <v>89</v>
      </c>
      <c r="F99" s="198" t="s">
        <v>310</v>
      </c>
      <c r="G99" s="253">
        <v>7</v>
      </c>
      <c r="H99" s="70">
        <v>0.55000000000000004</v>
      </c>
      <c r="I99" s="71">
        <f>(75+90+30+40+80)/5</f>
        <v>63</v>
      </c>
      <c r="J99" s="72">
        <v>26</v>
      </c>
      <c r="K99" s="73">
        <f t="shared" si="779"/>
        <v>520</v>
      </c>
      <c r="L99" s="74">
        <f t="shared" si="780"/>
        <v>520</v>
      </c>
      <c r="M99" s="113">
        <f t="shared" si="781"/>
        <v>1</v>
      </c>
      <c r="N99" s="114">
        <f t="shared" si="782"/>
        <v>21</v>
      </c>
      <c r="O99" s="77">
        <f t="shared" si="783"/>
        <v>3.8461538461538464E-2</v>
      </c>
      <c r="P99" s="78">
        <f t="shared" si="784"/>
        <v>0.80769230769230771</v>
      </c>
      <c r="Q99" s="79"/>
      <c r="R99" s="75">
        <f t="shared" si="785"/>
        <v>180</v>
      </c>
      <c r="S99" s="76">
        <f t="shared" si="786"/>
        <v>0</v>
      </c>
      <c r="T99" s="80">
        <f t="shared" si="787"/>
        <v>0</v>
      </c>
      <c r="U99" s="76">
        <f t="shared" si="788"/>
        <v>4</v>
      </c>
      <c r="V99" s="80">
        <f t="shared" si="789"/>
        <v>0.44444444444444442</v>
      </c>
      <c r="W99" s="76">
        <f t="shared" si="790"/>
        <v>220</v>
      </c>
      <c r="X99" s="76">
        <f t="shared" si="791"/>
        <v>1</v>
      </c>
      <c r="Y99" s="80">
        <f t="shared" si="792"/>
        <v>9.0909090909090912E-2</v>
      </c>
      <c r="Z99" s="76">
        <f t="shared" si="793"/>
        <v>11</v>
      </c>
      <c r="AA99" s="80">
        <f t="shared" si="794"/>
        <v>1</v>
      </c>
      <c r="AB99" s="76">
        <f t="shared" si="795"/>
        <v>80</v>
      </c>
      <c r="AC99" s="76">
        <f t="shared" si="796"/>
        <v>0</v>
      </c>
      <c r="AD99" s="80">
        <f t="shared" si="797"/>
        <v>0</v>
      </c>
      <c r="AE99" s="76">
        <f t="shared" si="798"/>
        <v>4</v>
      </c>
      <c r="AF99" s="80">
        <f t="shared" si="799"/>
        <v>1</v>
      </c>
      <c r="AG99" s="76">
        <f t="shared" si="800"/>
        <v>40</v>
      </c>
      <c r="AH99" s="76">
        <f t="shared" si="801"/>
        <v>0</v>
      </c>
      <c r="AI99" s="80">
        <f t="shared" si="802"/>
        <v>0</v>
      </c>
      <c r="AJ99" s="76">
        <f t="shared" si="803"/>
        <v>2</v>
      </c>
      <c r="AK99" s="81">
        <f t="shared" si="804"/>
        <v>1</v>
      </c>
      <c r="AL99" s="79"/>
      <c r="AM99" s="75">
        <f t="shared" si="805"/>
        <v>300</v>
      </c>
      <c r="AN99" s="76">
        <f t="shared" si="806"/>
        <v>0</v>
      </c>
      <c r="AO99" s="80">
        <f t="shared" si="807"/>
        <v>0</v>
      </c>
      <c r="AP99" s="76">
        <f t="shared" si="808"/>
        <v>15</v>
      </c>
      <c r="AQ99" s="77">
        <f t="shared" si="809"/>
        <v>1</v>
      </c>
      <c r="AR99" s="82">
        <f t="shared" si="810"/>
        <v>200</v>
      </c>
      <c r="AS99" s="76">
        <f t="shared" si="811"/>
        <v>0</v>
      </c>
      <c r="AT99" s="80">
        <f t="shared" si="812"/>
        <v>0</v>
      </c>
      <c r="AU99" s="76">
        <f t="shared" si="813"/>
        <v>5</v>
      </c>
      <c r="AV99" s="77">
        <f t="shared" si="814"/>
        <v>0.5</v>
      </c>
      <c r="AW99" s="82">
        <f t="shared" si="815"/>
        <v>20</v>
      </c>
      <c r="AX99" s="76">
        <f t="shared" si="816"/>
        <v>1</v>
      </c>
      <c r="AY99" s="80">
        <f t="shared" si="817"/>
        <v>1</v>
      </c>
      <c r="AZ99" s="76">
        <f t="shared" si="818"/>
        <v>1</v>
      </c>
      <c r="BA99" s="77">
        <f t="shared" si="819"/>
        <v>1</v>
      </c>
      <c r="BB99" s="82">
        <f t="shared" si="820"/>
        <v>0</v>
      </c>
      <c r="BC99" s="76">
        <f t="shared" si="821"/>
        <v>0</v>
      </c>
      <c r="BD99" s="80">
        <f t="shared" si="822"/>
        <v>0</v>
      </c>
      <c r="BE99" s="76">
        <f t="shared" si="823"/>
        <v>0</v>
      </c>
      <c r="BF99" s="77">
        <f t="shared" si="824"/>
        <v>0</v>
      </c>
      <c r="BG99" s="82">
        <f t="shared" si="825"/>
        <v>0</v>
      </c>
      <c r="BH99" s="76">
        <f t="shared" si="826"/>
        <v>0</v>
      </c>
      <c r="BI99" s="80">
        <f t="shared" si="827"/>
        <v>0</v>
      </c>
      <c r="BJ99" s="76">
        <f t="shared" si="828"/>
        <v>0</v>
      </c>
      <c r="BK99" s="77">
        <f t="shared" si="829"/>
        <v>0</v>
      </c>
      <c r="BL99" s="82">
        <f t="shared" si="830"/>
        <v>0</v>
      </c>
      <c r="BM99" s="76">
        <f t="shared" si="831"/>
        <v>0</v>
      </c>
      <c r="BN99" s="80">
        <f t="shared" si="832"/>
        <v>0</v>
      </c>
      <c r="BO99" s="76">
        <f t="shared" si="833"/>
        <v>0</v>
      </c>
      <c r="BP99" s="77">
        <f t="shared" si="834"/>
        <v>0</v>
      </c>
      <c r="BQ99" s="82">
        <f t="shared" si="835"/>
        <v>0</v>
      </c>
      <c r="BR99" s="76">
        <f t="shared" si="836"/>
        <v>0</v>
      </c>
      <c r="BS99" s="80">
        <f t="shared" si="837"/>
        <v>0</v>
      </c>
      <c r="BT99" s="76">
        <f t="shared" si="838"/>
        <v>0</v>
      </c>
      <c r="BU99" s="77">
        <f t="shared" si="839"/>
        <v>0</v>
      </c>
      <c r="BV99" s="82">
        <f t="shared" si="840"/>
        <v>0</v>
      </c>
      <c r="BW99" s="76">
        <f t="shared" si="841"/>
        <v>0</v>
      </c>
      <c r="BX99" s="80">
        <f t="shared" si="842"/>
        <v>0</v>
      </c>
      <c r="BY99" s="76">
        <f t="shared" si="843"/>
        <v>0</v>
      </c>
      <c r="BZ99" s="81">
        <f t="shared" si="844"/>
        <v>0</v>
      </c>
      <c r="CA99" s="79"/>
      <c r="CB99" s="75"/>
      <c r="CC99" s="84"/>
      <c r="CD99" s="80">
        <f t="shared" si="845"/>
        <v>0</v>
      </c>
      <c r="CE99" s="84"/>
      <c r="CF99" s="80">
        <f t="shared" si="846"/>
        <v>0</v>
      </c>
      <c r="CG99" s="76">
        <f>9*20</f>
        <v>180</v>
      </c>
      <c r="CH99" s="83">
        <v>0</v>
      </c>
      <c r="CI99" s="80">
        <f t="shared" si="847"/>
        <v>0</v>
      </c>
      <c r="CJ99" s="83">
        <v>9</v>
      </c>
      <c r="CK99" s="80">
        <f t="shared" si="848"/>
        <v>1</v>
      </c>
      <c r="CL99" s="76">
        <f>4*20</f>
        <v>80</v>
      </c>
      <c r="CM99" s="83">
        <v>0</v>
      </c>
      <c r="CN99" s="80">
        <f t="shared" si="857"/>
        <v>0</v>
      </c>
      <c r="CO99" s="83">
        <v>4</v>
      </c>
      <c r="CP99" s="80">
        <f t="shared" si="858"/>
        <v>1</v>
      </c>
      <c r="CQ99" s="76">
        <f>2*20</f>
        <v>40</v>
      </c>
      <c r="CR99" s="83">
        <v>0</v>
      </c>
      <c r="CS99" s="80">
        <f t="shared" si="859"/>
        <v>0</v>
      </c>
      <c r="CT99" s="83">
        <v>2</v>
      </c>
      <c r="CU99" s="81">
        <f t="shared" si="860"/>
        <v>1</v>
      </c>
      <c r="CV99" s="75">
        <f>9*20</f>
        <v>180</v>
      </c>
      <c r="CW99" s="83">
        <v>0</v>
      </c>
      <c r="CX99" s="80">
        <f t="shared" si="849"/>
        <v>0</v>
      </c>
      <c r="CY99" s="83">
        <v>4</v>
      </c>
      <c r="CZ99" s="80">
        <f t="shared" si="850"/>
        <v>0.44444444444444442</v>
      </c>
      <c r="DA99" s="76">
        <f>1*20</f>
        <v>20</v>
      </c>
      <c r="DB99" s="83">
        <v>0</v>
      </c>
      <c r="DC99" s="80">
        <f t="shared" si="851"/>
        <v>0</v>
      </c>
      <c r="DD99" s="83">
        <v>1</v>
      </c>
      <c r="DE99" s="80">
        <f t="shared" si="852"/>
        <v>1</v>
      </c>
      <c r="DF99" s="76"/>
      <c r="DG99" s="84"/>
      <c r="DH99" s="80">
        <f t="shared" si="861"/>
        <v>0</v>
      </c>
      <c r="DI99" s="84"/>
      <c r="DJ99" s="80">
        <f t="shared" si="862"/>
        <v>0</v>
      </c>
      <c r="DK99" s="76"/>
      <c r="DL99" s="84"/>
      <c r="DM99" s="80">
        <f t="shared" si="863"/>
        <v>0</v>
      </c>
      <c r="DN99" s="84"/>
      <c r="DO99" s="81">
        <f t="shared" si="864"/>
        <v>0</v>
      </c>
      <c r="DP99" s="75"/>
      <c r="DQ99" s="84"/>
      <c r="DR99" s="80">
        <f t="shared" si="853"/>
        <v>0</v>
      </c>
      <c r="DS99" s="84"/>
      <c r="DT99" s="80">
        <f t="shared" si="854"/>
        <v>0</v>
      </c>
      <c r="DU99" s="76">
        <f>1*20</f>
        <v>20</v>
      </c>
      <c r="DV99" s="83">
        <v>1</v>
      </c>
      <c r="DW99" s="80">
        <f t="shared" si="865"/>
        <v>1</v>
      </c>
      <c r="DX99" s="83">
        <v>1</v>
      </c>
      <c r="DY99" s="80">
        <f t="shared" si="866"/>
        <v>1</v>
      </c>
      <c r="DZ99" s="76"/>
      <c r="EA99" s="84"/>
      <c r="EB99" s="80">
        <f t="shared" si="867"/>
        <v>0</v>
      </c>
      <c r="EC99" s="84"/>
      <c r="ED99" s="80">
        <f t="shared" si="868"/>
        <v>0</v>
      </c>
      <c r="EE99" s="76"/>
      <c r="EF99" s="84"/>
      <c r="EG99" s="80">
        <f t="shared" si="869"/>
        <v>0</v>
      </c>
      <c r="EH99" s="84"/>
      <c r="EI99" s="81">
        <f t="shared" si="870"/>
        <v>0</v>
      </c>
      <c r="EJ99" s="75"/>
      <c r="EK99" s="84"/>
      <c r="EL99" s="80">
        <f t="shared" si="871"/>
        <v>0</v>
      </c>
      <c r="EM99" s="84"/>
      <c r="EN99" s="80">
        <f t="shared" si="872"/>
        <v>0</v>
      </c>
      <c r="EO99" s="76"/>
      <c r="EP99" s="84"/>
      <c r="EQ99" s="80">
        <f t="shared" si="873"/>
        <v>0</v>
      </c>
      <c r="ER99" s="84"/>
      <c r="ES99" s="80">
        <f t="shared" si="874"/>
        <v>0</v>
      </c>
      <c r="ET99" s="76"/>
      <c r="EU99" s="84"/>
      <c r="EV99" s="80">
        <f t="shared" si="875"/>
        <v>0</v>
      </c>
      <c r="EW99" s="84"/>
      <c r="EX99" s="80">
        <f t="shared" si="876"/>
        <v>0</v>
      </c>
      <c r="EY99" s="76"/>
      <c r="EZ99" s="84"/>
      <c r="FA99" s="80">
        <f t="shared" si="877"/>
        <v>0</v>
      </c>
      <c r="FB99" s="84"/>
      <c r="FC99" s="81">
        <f t="shared" si="878"/>
        <v>0</v>
      </c>
      <c r="FD99" s="75"/>
      <c r="FE99" s="84"/>
      <c r="FF99" s="80">
        <f t="shared" si="879"/>
        <v>0</v>
      </c>
      <c r="FG99" s="84"/>
      <c r="FH99" s="80">
        <f t="shared" si="880"/>
        <v>0</v>
      </c>
      <c r="FI99" s="76"/>
      <c r="FJ99" s="84"/>
      <c r="FK99" s="80">
        <f t="shared" si="881"/>
        <v>0</v>
      </c>
      <c r="FL99" s="84"/>
      <c r="FM99" s="80">
        <f t="shared" si="882"/>
        <v>0</v>
      </c>
      <c r="FN99" s="76"/>
      <c r="FO99" s="84"/>
      <c r="FP99" s="80">
        <f t="shared" si="883"/>
        <v>0</v>
      </c>
      <c r="FQ99" s="84"/>
      <c r="FR99" s="80">
        <f t="shared" si="884"/>
        <v>0</v>
      </c>
      <c r="FS99" s="76"/>
      <c r="FT99" s="84"/>
      <c r="FU99" s="80">
        <f t="shared" si="885"/>
        <v>0</v>
      </c>
      <c r="FV99" s="84"/>
      <c r="FW99" s="81">
        <f t="shared" si="886"/>
        <v>0</v>
      </c>
      <c r="FX99" s="75"/>
      <c r="FY99" s="84"/>
      <c r="FZ99" s="80">
        <f t="shared" si="887"/>
        <v>0</v>
      </c>
      <c r="GA99" s="84"/>
      <c r="GB99" s="80">
        <f t="shared" si="888"/>
        <v>0</v>
      </c>
      <c r="GC99" s="76"/>
      <c r="GD99" s="84"/>
      <c r="GE99" s="80">
        <f t="shared" si="889"/>
        <v>0</v>
      </c>
      <c r="GF99" s="84"/>
      <c r="GG99" s="80">
        <f t="shared" si="890"/>
        <v>0</v>
      </c>
      <c r="GH99" s="76"/>
      <c r="GI99" s="84"/>
      <c r="GJ99" s="80">
        <f t="shared" si="891"/>
        <v>0</v>
      </c>
      <c r="GK99" s="84"/>
      <c r="GL99" s="80">
        <f t="shared" si="892"/>
        <v>0</v>
      </c>
      <c r="GM99" s="76"/>
      <c r="GN99" s="84"/>
      <c r="GO99" s="80">
        <f t="shared" si="893"/>
        <v>0</v>
      </c>
      <c r="GP99" s="84"/>
      <c r="GQ99" s="81">
        <f t="shared" si="894"/>
        <v>0</v>
      </c>
      <c r="GR99" s="75"/>
      <c r="GS99" s="84"/>
      <c r="GT99" s="80">
        <f t="shared" si="895"/>
        <v>0</v>
      </c>
      <c r="GU99" s="84"/>
      <c r="GV99" s="80">
        <f t="shared" si="896"/>
        <v>0</v>
      </c>
      <c r="GW99" s="76"/>
      <c r="GX99" s="84"/>
      <c r="GY99" s="80">
        <f t="shared" si="897"/>
        <v>0</v>
      </c>
      <c r="GZ99" s="84"/>
      <c r="HA99" s="77">
        <f t="shared" si="898"/>
        <v>0</v>
      </c>
      <c r="HB99" s="82"/>
      <c r="HC99" s="84"/>
      <c r="HD99" s="80">
        <f t="shared" si="899"/>
        <v>0</v>
      </c>
      <c r="HE99" s="84"/>
      <c r="HF99" s="80">
        <f t="shared" si="900"/>
        <v>0</v>
      </c>
      <c r="HG99" s="76"/>
      <c r="HH99" s="84"/>
      <c r="HI99" s="80">
        <f t="shared" si="901"/>
        <v>0</v>
      </c>
      <c r="HJ99" s="84"/>
      <c r="HK99" s="81">
        <f t="shared" si="902"/>
        <v>0</v>
      </c>
      <c r="HL99" s="75"/>
      <c r="HM99" s="84"/>
      <c r="HN99" s="80">
        <f t="shared" si="903"/>
        <v>0</v>
      </c>
      <c r="HO99" s="84"/>
      <c r="HP99" s="80">
        <f t="shared" si="904"/>
        <v>0</v>
      </c>
      <c r="HQ99" s="76"/>
      <c r="HR99" s="84"/>
      <c r="HS99" s="80">
        <f t="shared" si="905"/>
        <v>0</v>
      </c>
      <c r="HT99" s="84"/>
      <c r="HU99" s="80">
        <f t="shared" si="906"/>
        <v>0</v>
      </c>
      <c r="HV99" s="76"/>
      <c r="HW99" s="84"/>
      <c r="HX99" s="80">
        <f t="shared" si="907"/>
        <v>0</v>
      </c>
      <c r="HY99" s="84"/>
      <c r="HZ99" s="80">
        <f t="shared" si="908"/>
        <v>0</v>
      </c>
      <c r="IA99" s="76"/>
      <c r="IB99" s="84"/>
      <c r="IC99" s="80">
        <f t="shared" si="909"/>
        <v>0</v>
      </c>
      <c r="ID99" s="84"/>
      <c r="IE99" s="85">
        <f t="shared" si="910"/>
        <v>0</v>
      </c>
      <c r="IF99" s="1214" t="s">
        <v>320</v>
      </c>
      <c r="IG99" s="87"/>
    </row>
    <row r="100" spans="1:241" ht="38.25" hidden="1" x14ac:dyDescent="0.25">
      <c r="A100" s="63">
        <v>96</v>
      </c>
      <c r="B100" s="64" t="s">
        <v>321</v>
      </c>
      <c r="C100" s="65">
        <v>218864</v>
      </c>
      <c r="D100" s="66">
        <v>933313</v>
      </c>
      <c r="E100" s="67" t="s">
        <v>89</v>
      </c>
      <c r="F100" s="199" t="s">
        <v>190</v>
      </c>
      <c r="G100" s="89">
        <v>6</v>
      </c>
      <c r="H100" s="70">
        <v>0.75</v>
      </c>
      <c r="I100" s="71">
        <f>(18+60+50+40+50)/5</f>
        <v>43.6</v>
      </c>
      <c r="J100" s="72">
        <v>68</v>
      </c>
      <c r="K100" s="73">
        <f t="shared" si="779"/>
        <v>1360</v>
      </c>
      <c r="L100" s="74">
        <f t="shared" si="780"/>
        <v>1360</v>
      </c>
      <c r="M100" s="113">
        <f t="shared" si="781"/>
        <v>4</v>
      </c>
      <c r="N100" s="114">
        <f t="shared" si="782"/>
        <v>37</v>
      </c>
      <c r="O100" s="77">
        <f t="shared" si="783"/>
        <v>5.8823529411764705E-2</v>
      </c>
      <c r="P100" s="78">
        <f t="shared" si="784"/>
        <v>0.54411764705882348</v>
      </c>
      <c r="Q100" s="79"/>
      <c r="R100" s="75">
        <f t="shared" si="785"/>
        <v>1080</v>
      </c>
      <c r="S100" s="76">
        <f t="shared" si="786"/>
        <v>2</v>
      </c>
      <c r="T100" s="80">
        <f t="shared" si="787"/>
        <v>3.7037037037037035E-2</v>
      </c>
      <c r="U100" s="76">
        <f t="shared" si="788"/>
        <v>28</v>
      </c>
      <c r="V100" s="80">
        <f t="shared" si="789"/>
        <v>0.51851851851851849</v>
      </c>
      <c r="W100" s="76">
        <f t="shared" si="790"/>
        <v>280</v>
      </c>
      <c r="X100" s="76">
        <f t="shared" si="791"/>
        <v>2</v>
      </c>
      <c r="Y100" s="80">
        <f t="shared" si="792"/>
        <v>0.14285714285714285</v>
      </c>
      <c r="Z100" s="76">
        <f t="shared" si="793"/>
        <v>9</v>
      </c>
      <c r="AA100" s="80">
        <f t="shared" si="794"/>
        <v>0.6428571428571429</v>
      </c>
      <c r="AB100" s="76">
        <f t="shared" si="795"/>
        <v>0</v>
      </c>
      <c r="AC100" s="76">
        <f t="shared" si="796"/>
        <v>0</v>
      </c>
      <c r="AD100" s="80">
        <f t="shared" si="797"/>
        <v>0</v>
      </c>
      <c r="AE100" s="76">
        <f t="shared" si="798"/>
        <v>0</v>
      </c>
      <c r="AF100" s="80">
        <f t="shared" si="799"/>
        <v>0</v>
      </c>
      <c r="AG100" s="76">
        <f t="shared" si="800"/>
        <v>0</v>
      </c>
      <c r="AH100" s="76">
        <f t="shared" si="801"/>
        <v>0</v>
      </c>
      <c r="AI100" s="80">
        <f t="shared" si="802"/>
        <v>0</v>
      </c>
      <c r="AJ100" s="76">
        <f t="shared" si="803"/>
        <v>0</v>
      </c>
      <c r="AK100" s="81">
        <f t="shared" si="804"/>
        <v>0</v>
      </c>
      <c r="AL100" s="79"/>
      <c r="AM100" s="75">
        <f t="shared" si="805"/>
        <v>0</v>
      </c>
      <c r="AN100" s="76">
        <f t="shared" si="806"/>
        <v>0</v>
      </c>
      <c r="AO100" s="80">
        <f t="shared" si="807"/>
        <v>0</v>
      </c>
      <c r="AP100" s="76">
        <f t="shared" si="808"/>
        <v>0</v>
      </c>
      <c r="AQ100" s="77">
        <f t="shared" si="809"/>
        <v>0</v>
      </c>
      <c r="AR100" s="82">
        <f t="shared" si="810"/>
        <v>1280</v>
      </c>
      <c r="AS100" s="76">
        <f t="shared" si="811"/>
        <v>4</v>
      </c>
      <c r="AT100" s="80">
        <f t="shared" si="812"/>
        <v>6.25E-2</v>
      </c>
      <c r="AU100" s="76">
        <f t="shared" si="813"/>
        <v>33</v>
      </c>
      <c r="AV100" s="77">
        <f t="shared" si="814"/>
        <v>0.515625</v>
      </c>
      <c r="AW100" s="82">
        <f t="shared" si="815"/>
        <v>0</v>
      </c>
      <c r="AX100" s="76">
        <f t="shared" si="816"/>
        <v>0</v>
      </c>
      <c r="AY100" s="80">
        <f t="shared" si="817"/>
        <v>0</v>
      </c>
      <c r="AZ100" s="76">
        <f t="shared" si="818"/>
        <v>0</v>
      </c>
      <c r="BA100" s="77">
        <f t="shared" si="819"/>
        <v>0</v>
      </c>
      <c r="BB100" s="82">
        <f t="shared" si="820"/>
        <v>0</v>
      </c>
      <c r="BC100" s="76">
        <f t="shared" si="821"/>
        <v>0</v>
      </c>
      <c r="BD100" s="80">
        <f t="shared" si="822"/>
        <v>0</v>
      </c>
      <c r="BE100" s="76">
        <f t="shared" si="823"/>
        <v>0</v>
      </c>
      <c r="BF100" s="77">
        <f t="shared" si="824"/>
        <v>0</v>
      </c>
      <c r="BG100" s="82">
        <f t="shared" si="825"/>
        <v>80</v>
      </c>
      <c r="BH100" s="76">
        <f t="shared" si="826"/>
        <v>0</v>
      </c>
      <c r="BI100" s="80">
        <f t="shared" si="827"/>
        <v>0</v>
      </c>
      <c r="BJ100" s="76">
        <f t="shared" si="828"/>
        <v>4</v>
      </c>
      <c r="BK100" s="77">
        <f t="shared" si="829"/>
        <v>1</v>
      </c>
      <c r="BL100" s="82">
        <f t="shared" si="830"/>
        <v>0</v>
      </c>
      <c r="BM100" s="76">
        <f t="shared" si="831"/>
        <v>0</v>
      </c>
      <c r="BN100" s="80">
        <f t="shared" si="832"/>
        <v>0</v>
      </c>
      <c r="BO100" s="76">
        <f t="shared" si="833"/>
        <v>0</v>
      </c>
      <c r="BP100" s="77">
        <f t="shared" si="834"/>
        <v>0</v>
      </c>
      <c r="BQ100" s="82">
        <f t="shared" si="835"/>
        <v>0</v>
      </c>
      <c r="BR100" s="76">
        <f t="shared" si="836"/>
        <v>0</v>
      </c>
      <c r="BS100" s="80">
        <f t="shared" si="837"/>
        <v>0</v>
      </c>
      <c r="BT100" s="76">
        <f t="shared" si="838"/>
        <v>0</v>
      </c>
      <c r="BU100" s="77">
        <f t="shared" si="839"/>
        <v>0</v>
      </c>
      <c r="BV100" s="82">
        <f t="shared" si="840"/>
        <v>0</v>
      </c>
      <c r="BW100" s="76">
        <f t="shared" si="841"/>
        <v>0</v>
      </c>
      <c r="BX100" s="80">
        <f t="shared" si="842"/>
        <v>0</v>
      </c>
      <c r="BY100" s="76">
        <f t="shared" si="843"/>
        <v>0</v>
      </c>
      <c r="BZ100" s="81">
        <f t="shared" si="844"/>
        <v>0</v>
      </c>
      <c r="CA100" s="79"/>
      <c r="CB100" s="75"/>
      <c r="CC100" s="84"/>
      <c r="CD100" s="80">
        <f t="shared" si="845"/>
        <v>0</v>
      </c>
      <c r="CE100" s="84"/>
      <c r="CF100" s="80">
        <f t="shared" si="846"/>
        <v>0</v>
      </c>
      <c r="CG100" s="76"/>
      <c r="CH100" s="84"/>
      <c r="CI100" s="80">
        <f t="shared" si="847"/>
        <v>0</v>
      </c>
      <c r="CJ100" s="84"/>
      <c r="CK100" s="80">
        <f t="shared" si="848"/>
        <v>0</v>
      </c>
      <c r="CL100" s="76"/>
      <c r="CM100" s="84"/>
      <c r="CN100" s="80">
        <f t="shared" si="857"/>
        <v>0</v>
      </c>
      <c r="CO100" s="84"/>
      <c r="CP100" s="80">
        <f t="shared" si="858"/>
        <v>0</v>
      </c>
      <c r="CQ100" s="76"/>
      <c r="CR100" s="84"/>
      <c r="CS100" s="80">
        <f t="shared" si="859"/>
        <v>0</v>
      </c>
      <c r="CT100" s="84"/>
      <c r="CU100" s="81">
        <f t="shared" si="860"/>
        <v>0</v>
      </c>
      <c r="CV100" s="75">
        <f>51*20</f>
        <v>1020</v>
      </c>
      <c r="CW100" s="83">
        <v>2</v>
      </c>
      <c r="CX100" s="80">
        <f t="shared" si="849"/>
        <v>3.9215686274509803E-2</v>
      </c>
      <c r="CY100" s="83">
        <v>25</v>
      </c>
      <c r="CZ100" s="80">
        <f t="shared" si="850"/>
        <v>0.49019607843137253</v>
      </c>
      <c r="DA100" s="76">
        <f t="shared" ref="DA100:DF121" si="912">13*20</f>
        <v>260</v>
      </c>
      <c r="DB100" s="83">
        <v>2</v>
      </c>
      <c r="DC100" s="80">
        <f t="shared" si="851"/>
        <v>0.15384615384615385</v>
      </c>
      <c r="DD100" s="83">
        <v>8</v>
      </c>
      <c r="DE100" s="80">
        <f t="shared" si="852"/>
        <v>0.61538461538461542</v>
      </c>
      <c r="DF100" s="76"/>
      <c r="DG100" s="84"/>
      <c r="DH100" s="80">
        <f t="shared" si="861"/>
        <v>0</v>
      </c>
      <c r="DI100" s="84"/>
      <c r="DJ100" s="80">
        <f t="shared" si="862"/>
        <v>0</v>
      </c>
      <c r="DK100" s="76"/>
      <c r="DL100" s="84"/>
      <c r="DM100" s="80">
        <f t="shared" si="863"/>
        <v>0</v>
      </c>
      <c r="DN100" s="84"/>
      <c r="DO100" s="81">
        <f t="shared" si="864"/>
        <v>0</v>
      </c>
      <c r="DP100" s="75"/>
      <c r="DQ100" s="84"/>
      <c r="DR100" s="80">
        <f t="shared" si="853"/>
        <v>0</v>
      </c>
      <c r="DS100" s="84"/>
      <c r="DT100" s="80">
        <f t="shared" si="854"/>
        <v>0</v>
      </c>
      <c r="DU100" s="76"/>
      <c r="DV100" s="84"/>
      <c r="DW100" s="80">
        <f t="shared" si="865"/>
        <v>0</v>
      </c>
      <c r="DX100" s="84"/>
      <c r="DY100" s="80">
        <f t="shared" si="866"/>
        <v>0</v>
      </c>
      <c r="DZ100" s="76"/>
      <c r="EA100" s="84"/>
      <c r="EB100" s="80">
        <f t="shared" si="867"/>
        <v>0</v>
      </c>
      <c r="EC100" s="84"/>
      <c r="ED100" s="80">
        <f t="shared" si="868"/>
        <v>0</v>
      </c>
      <c r="EE100" s="76"/>
      <c r="EF100" s="84"/>
      <c r="EG100" s="80">
        <f t="shared" si="869"/>
        <v>0</v>
      </c>
      <c r="EH100" s="84"/>
      <c r="EI100" s="81">
        <f t="shared" si="870"/>
        <v>0</v>
      </c>
      <c r="EJ100" s="75"/>
      <c r="EK100" s="84"/>
      <c r="EL100" s="80">
        <f t="shared" si="871"/>
        <v>0</v>
      </c>
      <c r="EM100" s="84"/>
      <c r="EN100" s="80">
        <f t="shared" si="872"/>
        <v>0</v>
      </c>
      <c r="EO100" s="76"/>
      <c r="EP100" s="84"/>
      <c r="EQ100" s="80">
        <f t="shared" si="873"/>
        <v>0</v>
      </c>
      <c r="ER100" s="84"/>
      <c r="ES100" s="80">
        <f t="shared" si="874"/>
        <v>0</v>
      </c>
      <c r="ET100" s="76"/>
      <c r="EU100" s="84"/>
      <c r="EV100" s="80">
        <f t="shared" si="875"/>
        <v>0</v>
      </c>
      <c r="EW100" s="84"/>
      <c r="EX100" s="80">
        <f t="shared" si="876"/>
        <v>0</v>
      </c>
      <c r="EY100" s="76"/>
      <c r="EZ100" s="84"/>
      <c r="FA100" s="80">
        <f t="shared" si="877"/>
        <v>0</v>
      </c>
      <c r="FB100" s="84"/>
      <c r="FC100" s="81">
        <f t="shared" si="878"/>
        <v>0</v>
      </c>
      <c r="FD100" s="75">
        <f>3*20</f>
        <v>60</v>
      </c>
      <c r="FE100" s="83">
        <v>0</v>
      </c>
      <c r="FF100" s="80">
        <f t="shared" si="879"/>
        <v>0</v>
      </c>
      <c r="FG100" s="83">
        <v>3</v>
      </c>
      <c r="FH100" s="80">
        <f t="shared" si="880"/>
        <v>1</v>
      </c>
      <c r="FI100" s="76">
        <f>1*20</f>
        <v>20</v>
      </c>
      <c r="FJ100" s="83">
        <v>0</v>
      </c>
      <c r="FK100" s="80">
        <f t="shared" si="881"/>
        <v>0</v>
      </c>
      <c r="FL100" s="83">
        <v>1</v>
      </c>
      <c r="FM100" s="80">
        <f t="shared" si="882"/>
        <v>1</v>
      </c>
      <c r="FN100" s="76"/>
      <c r="FO100" s="84"/>
      <c r="FP100" s="80">
        <f t="shared" si="883"/>
        <v>0</v>
      </c>
      <c r="FQ100" s="84"/>
      <c r="FR100" s="80">
        <f t="shared" si="884"/>
        <v>0</v>
      </c>
      <c r="FS100" s="76"/>
      <c r="FT100" s="84"/>
      <c r="FU100" s="80">
        <f t="shared" si="885"/>
        <v>0</v>
      </c>
      <c r="FV100" s="84"/>
      <c r="FW100" s="81">
        <f t="shared" si="886"/>
        <v>0</v>
      </c>
      <c r="FX100" s="75"/>
      <c r="FY100" s="84"/>
      <c r="FZ100" s="80">
        <f t="shared" si="887"/>
        <v>0</v>
      </c>
      <c r="GA100" s="84"/>
      <c r="GB100" s="80">
        <f t="shared" si="888"/>
        <v>0</v>
      </c>
      <c r="GC100" s="76"/>
      <c r="GD100" s="84"/>
      <c r="GE100" s="80">
        <f t="shared" si="889"/>
        <v>0</v>
      </c>
      <c r="GF100" s="84"/>
      <c r="GG100" s="80">
        <f t="shared" si="890"/>
        <v>0</v>
      </c>
      <c r="GH100" s="76"/>
      <c r="GI100" s="84"/>
      <c r="GJ100" s="80">
        <f t="shared" si="891"/>
        <v>0</v>
      </c>
      <c r="GK100" s="84"/>
      <c r="GL100" s="80">
        <f t="shared" si="892"/>
        <v>0</v>
      </c>
      <c r="GM100" s="76"/>
      <c r="GN100" s="84"/>
      <c r="GO100" s="80">
        <f t="shared" si="893"/>
        <v>0</v>
      </c>
      <c r="GP100" s="84"/>
      <c r="GQ100" s="81">
        <f t="shared" si="894"/>
        <v>0</v>
      </c>
      <c r="GR100" s="75"/>
      <c r="GS100" s="84"/>
      <c r="GT100" s="80">
        <f t="shared" si="895"/>
        <v>0</v>
      </c>
      <c r="GU100" s="84"/>
      <c r="GV100" s="80">
        <f t="shared" si="896"/>
        <v>0</v>
      </c>
      <c r="GW100" s="76"/>
      <c r="GX100" s="84"/>
      <c r="GY100" s="80">
        <f t="shared" si="897"/>
        <v>0</v>
      </c>
      <c r="GZ100" s="84"/>
      <c r="HA100" s="77">
        <f t="shared" si="898"/>
        <v>0</v>
      </c>
      <c r="HB100" s="82"/>
      <c r="HC100" s="84"/>
      <c r="HD100" s="80">
        <f t="shared" si="899"/>
        <v>0</v>
      </c>
      <c r="HE100" s="84"/>
      <c r="HF100" s="80">
        <f t="shared" si="900"/>
        <v>0</v>
      </c>
      <c r="HG100" s="76"/>
      <c r="HH100" s="84"/>
      <c r="HI100" s="80">
        <f t="shared" si="901"/>
        <v>0</v>
      </c>
      <c r="HJ100" s="84"/>
      <c r="HK100" s="81">
        <f t="shared" si="902"/>
        <v>0</v>
      </c>
      <c r="HL100" s="75"/>
      <c r="HM100" s="84"/>
      <c r="HN100" s="80">
        <f t="shared" si="903"/>
        <v>0</v>
      </c>
      <c r="HO100" s="84"/>
      <c r="HP100" s="80">
        <f t="shared" si="904"/>
        <v>0</v>
      </c>
      <c r="HQ100" s="76"/>
      <c r="HR100" s="84"/>
      <c r="HS100" s="80">
        <f t="shared" si="905"/>
        <v>0</v>
      </c>
      <c r="HT100" s="84"/>
      <c r="HU100" s="80">
        <f t="shared" si="906"/>
        <v>0</v>
      </c>
      <c r="HV100" s="76"/>
      <c r="HW100" s="84"/>
      <c r="HX100" s="80">
        <f t="shared" si="907"/>
        <v>0</v>
      </c>
      <c r="HY100" s="84"/>
      <c r="HZ100" s="80">
        <f t="shared" si="908"/>
        <v>0</v>
      </c>
      <c r="IA100" s="76"/>
      <c r="IB100" s="84"/>
      <c r="IC100" s="80">
        <f t="shared" si="909"/>
        <v>0</v>
      </c>
      <c r="ID100" s="84"/>
      <c r="IE100" s="85">
        <f t="shared" si="910"/>
        <v>0</v>
      </c>
      <c r="IF100" s="1214" t="s">
        <v>322</v>
      </c>
      <c r="IG100" s="87"/>
    </row>
    <row r="101" spans="1:241" ht="26.25" hidden="1" x14ac:dyDescent="0.25">
      <c r="A101" s="63">
        <v>97</v>
      </c>
      <c r="B101" s="64" t="s">
        <v>165</v>
      </c>
      <c r="C101" s="65">
        <v>219079</v>
      </c>
      <c r="D101" s="66">
        <v>933305</v>
      </c>
      <c r="E101" s="180" t="s">
        <v>323</v>
      </c>
      <c r="F101" s="200" t="s">
        <v>185</v>
      </c>
      <c r="G101" s="90">
        <v>1</v>
      </c>
      <c r="H101" s="70">
        <v>0</v>
      </c>
      <c r="I101" s="71">
        <f>(29+25+30+36+36)/5</f>
        <v>31.2</v>
      </c>
      <c r="J101" s="72">
        <v>1</v>
      </c>
      <c r="K101" s="73">
        <f t="shared" si="779"/>
        <v>20</v>
      </c>
      <c r="L101" s="74">
        <f t="shared" si="780"/>
        <v>20</v>
      </c>
      <c r="M101" s="113">
        <f t="shared" si="781"/>
        <v>0</v>
      </c>
      <c r="N101" s="114">
        <f t="shared" si="782"/>
        <v>0</v>
      </c>
      <c r="O101" s="77">
        <f t="shared" si="783"/>
        <v>0</v>
      </c>
      <c r="P101" s="78">
        <f t="shared" si="784"/>
        <v>0</v>
      </c>
      <c r="Q101" s="79"/>
      <c r="R101" s="75">
        <f t="shared" si="785"/>
        <v>20</v>
      </c>
      <c r="S101" s="76">
        <f t="shared" si="786"/>
        <v>0</v>
      </c>
      <c r="T101" s="80">
        <f t="shared" si="787"/>
        <v>0</v>
      </c>
      <c r="U101" s="76">
        <f t="shared" si="788"/>
        <v>0</v>
      </c>
      <c r="V101" s="80">
        <f t="shared" si="789"/>
        <v>0</v>
      </c>
      <c r="W101" s="76">
        <f t="shared" si="790"/>
        <v>0</v>
      </c>
      <c r="X101" s="76">
        <f t="shared" si="791"/>
        <v>0</v>
      </c>
      <c r="Y101" s="80">
        <f t="shared" si="792"/>
        <v>0</v>
      </c>
      <c r="Z101" s="76">
        <f t="shared" si="793"/>
        <v>0</v>
      </c>
      <c r="AA101" s="80">
        <f t="shared" si="794"/>
        <v>0</v>
      </c>
      <c r="AB101" s="76">
        <f t="shared" si="795"/>
        <v>0</v>
      </c>
      <c r="AC101" s="76">
        <f t="shared" si="796"/>
        <v>0</v>
      </c>
      <c r="AD101" s="80">
        <f t="shared" si="797"/>
        <v>0</v>
      </c>
      <c r="AE101" s="76">
        <f t="shared" si="798"/>
        <v>0</v>
      </c>
      <c r="AF101" s="80">
        <f t="shared" si="799"/>
        <v>0</v>
      </c>
      <c r="AG101" s="76">
        <f t="shared" si="800"/>
        <v>0</v>
      </c>
      <c r="AH101" s="76">
        <f t="shared" si="801"/>
        <v>0</v>
      </c>
      <c r="AI101" s="80">
        <f t="shared" si="802"/>
        <v>0</v>
      </c>
      <c r="AJ101" s="76">
        <f t="shared" si="803"/>
        <v>0</v>
      </c>
      <c r="AK101" s="81">
        <f t="shared" si="804"/>
        <v>0</v>
      </c>
      <c r="AL101" s="79"/>
      <c r="AM101" s="75">
        <f t="shared" si="805"/>
        <v>0</v>
      </c>
      <c r="AN101" s="76">
        <f t="shared" si="806"/>
        <v>0</v>
      </c>
      <c r="AO101" s="80">
        <f t="shared" si="807"/>
        <v>0</v>
      </c>
      <c r="AP101" s="76">
        <f t="shared" si="808"/>
        <v>0</v>
      </c>
      <c r="AQ101" s="77">
        <f t="shared" si="809"/>
        <v>0</v>
      </c>
      <c r="AR101" s="82">
        <f t="shared" si="810"/>
        <v>20</v>
      </c>
      <c r="AS101" s="76">
        <f t="shared" si="811"/>
        <v>0</v>
      </c>
      <c r="AT101" s="80">
        <f t="shared" si="812"/>
        <v>0</v>
      </c>
      <c r="AU101" s="76">
        <f t="shared" si="813"/>
        <v>0</v>
      </c>
      <c r="AV101" s="77">
        <f t="shared" si="814"/>
        <v>0</v>
      </c>
      <c r="AW101" s="82">
        <f t="shared" si="815"/>
        <v>0</v>
      </c>
      <c r="AX101" s="76">
        <f t="shared" si="816"/>
        <v>0</v>
      </c>
      <c r="AY101" s="80">
        <f t="shared" si="817"/>
        <v>0</v>
      </c>
      <c r="AZ101" s="76">
        <f t="shared" si="818"/>
        <v>0</v>
      </c>
      <c r="BA101" s="77">
        <f t="shared" si="819"/>
        <v>0</v>
      </c>
      <c r="BB101" s="82">
        <f t="shared" si="820"/>
        <v>0</v>
      </c>
      <c r="BC101" s="76">
        <f t="shared" si="821"/>
        <v>0</v>
      </c>
      <c r="BD101" s="80">
        <f t="shared" si="822"/>
        <v>0</v>
      </c>
      <c r="BE101" s="76">
        <f t="shared" si="823"/>
        <v>0</v>
      </c>
      <c r="BF101" s="77">
        <f t="shared" si="824"/>
        <v>0</v>
      </c>
      <c r="BG101" s="82">
        <f t="shared" si="825"/>
        <v>0</v>
      </c>
      <c r="BH101" s="76">
        <f t="shared" si="826"/>
        <v>0</v>
      </c>
      <c r="BI101" s="80">
        <f t="shared" si="827"/>
        <v>0</v>
      </c>
      <c r="BJ101" s="76">
        <f t="shared" si="828"/>
        <v>0</v>
      </c>
      <c r="BK101" s="77">
        <f t="shared" si="829"/>
        <v>0</v>
      </c>
      <c r="BL101" s="82">
        <f t="shared" si="830"/>
        <v>0</v>
      </c>
      <c r="BM101" s="76">
        <f t="shared" si="831"/>
        <v>0</v>
      </c>
      <c r="BN101" s="80">
        <f t="shared" si="832"/>
        <v>0</v>
      </c>
      <c r="BO101" s="76">
        <f t="shared" si="833"/>
        <v>0</v>
      </c>
      <c r="BP101" s="77">
        <f t="shared" si="834"/>
        <v>0</v>
      </c>
      <c r="BQ101" s="82">
        <f t="shared" si="835"/>
        <v>0</v>
      </c>
      <c r="BR101" s="76">
        <f t="shared" si="836"/>
        <v>0</v>
      </c>
      <c r="BS101" s="80">
        <f t="shared" si="837"/>
        <v>0</v>
      </c>
      <c r="BT101" s="76">
        <f t="shared" si="838"/>
        <v>0</v>
      </c>
      <c r="BU101" s="77">
        <f t="shared" si="839"/>
        <v>0</v>
      </c>
      <c r="BV101" s="82">
        <f t="shared" si="840"/>
        <v>0</v>
      </c>
      <c r="BW101" s="76">
        <f t="shared" si="841"/>
        <v>0</v>
      </c>
      <c r="BX101" s="80">
        <f t="shared" si="842"/>
        <v>0</v>
      </c>
      <c r="BY101" s="76">
        <f t="shared" si="843"/>
        <v>0</v>
      </c>
      <c r="BZ101" s="81">
        <f t="shared" si="844"/>
        <v>0</v>
      </c>
      <c r="CA101" s="79"/>
      <c r="CB101" s="75"/>
      <c r="CC101" s="84"/>
      <c r="CD101" s="80">
        <f t="shared" si="845"/>
        <v>0</v>
      </c>
      <c r="CE101" s="84"/>
      <c r="CF101" s="80">
        <f t="shared" si="846"/>
        <v>0</v>
      </c>
      <c r="CG101" s="76"/>
      <c r="CH101" s="84"/>
      <c r="CI101" s="80">
        <f t="shared" si="847"/>
        <v>0</v>
      </c>
      <c r="CJ101" s="84"/>
      <c r="CK101" s="80">
        <f t="shared" si="848"/>
        <v>0</v>
      </c>
      <c r="CL101" s="76"/>
      <c r="CM101" s="84"/>
      <c r="CN101" s="80">
        <f t="shared" si="857"/>
        <v>0</v>
      </c>
      <c r="CO101" s="84"/>
      <c r="CP101" s="80">
        <f t="shared" si="858"/>
        <v>0</v>
      </c>
      <c r="CQ101" s="76"/>
      <c r="CR101" s="84"/>
      <c r="CS101" s="80">
        <f t="shared" si="859"/>
        <v>0</v>
      </c>
      <c r="CT101" s="84"/>
      <c r="CU101" s="81">
        <f t="shared" si="860"/>
        <v>0</v>
      </c>
      <c r="CV101" s="75">
        <f>1*20</f>
        <v>20</v>
      </c>
      <c r="CW101" s="83">
        <v>0</v>
      </c>
      <c r="CX101" s="80">
        <f t="shared" si="849"/>
        <v>0</v>
      </c>
      <c r="CY101" s="83">
        <v>0</v>
      </c>
      <c r="CZ101" s="80">
        <f t="shared" si="850"/>
        <v>0</v>
      </c>
      <c r="DA101" s="76"/>
      <c r="DB101" s="84"/>
      <c r="DC101" s="80">
        <f t="shared" si="851"/>
        <v>0</v>
      </c>
      <c r="DD101" s="84"/>
      <c r="DE101" s="80">
        <f t="shared" si="852"/>
        <v>0</v>
      </c>
      <c r="DF101" s="76"/>
      <c r="DG101" s="84"/>
      <c r="DH101" s="80">
        <f t="shared" si="861"/>
        <v>0</v>
      </c>
      <c r="DI101" s="84"/>
      <c r="DJ101" s="80">
        <f t="shared" si="862"/>
        <v>0</v>
      </c>
      <c r="DK101" s="76"/>
      <c r="DL101" s="84"/>
      <c r="DM101" s="80">
        <f t="shared" si="863"/>
        <v>0</v>
      </c>
      <c r="DN101" s="84"/>
      <c r="DO101" s="81">
        <f t="shared" si="864"/>
        <v>0</v>
      </c>
      <c r="DP101" s="75"/>
      <c r="DQ101" s="84"/>
      <c r="DR101" s="80">
        <f t="shared" si="853"/>
        <v>0</v>
      </c>
      <c r="DS101" s="84"/>
      <c r="DT101" s="80">
        <f t="shared" si="854"/>
        <v>0</v>
      </c>
      <c r="DU101" s="76"/>
      <c r="DV101" s="84"/>
      <c r="DW101" s="80">
        <f t="shared" si="865"/>
        <v>0</v>
      </c>
      <c r="DX101" s="84"/>
      <c r="DY101" s="80">
        <f t="shared" si="866"/>
        <v>0</v>
      </c>
      <c r="DZ101" s="76"/>
      <c r="EA101" s="84"/>
      <c r="EB101" s="80">
        <f t="shared" si="867"/>
        <v>0</v>
      </c>
      <c r="EC101" s="84"/>
      <c r="ED101" s="80">
        <f t="shared" si="868"/>
        <v>0</v>
      </c>
      <c r="EE101" s="76"/>
      <c r="EF101" s="84"/>
      <c r="EG101" s="80">
        <f t="shared" si="869"/>
        <v>0</v>
      </c>
      <c r="EH101" s="84"/>
      <c r="EI101" s="81">
        <f t="shared" si="870"/>
        <v>0</v>
      </c>
      <c r="EJ101" s="75"/>
      <c r="EK101" s="84"/>
      <c r="EL101" s="80">
        <f t="shared" si="871"/>
        <v>0</v>
      </c>
      <c r="EM101" s="84"/>
      <c r="EN101" s="80">
        <f t="shared" si="872"/>
        <v>0</v>
      </c>
      <c r="EO101" s="76"/>
      <c r="EP101" s="84"/>
      <c r="EQ101" s="80">
        <f t="shared" si="873"/>
        <v>0</v>
      </c>
      <c r="ER101" s="84"/>
      <c r="ES101" s="80">
        <f t="shared" si="874"/>
        <v>0</v>
      </c>
      <c r="ET101" s="76"/>
      <c r="EU101" s="84"/>
      <c r="EV101" s="80">
        <f t="shared" si="875"/>
        <v>0</v>
      </c>
      <c r="EW101" s="84"/>
      <c r="EX101" s="80">
        <f t="shared" si="876"/>
        <v>0</v>
      </c>
      <c r="EY101" s="76"/>
      <c r="EZ101" s="84"/>
      <c r="FA101" s="80">
        <f t="shared" si="877"/>
        <v>0</v>
      </c>
      <c r="FB101" s="84"/>
      <c r="FC101" s="81">
        <f t="shared" si="878"/>
        <v>0</v>
      </c>
      <c r="FD101" s="75"/>
      <c r="FE101" s="84"/>
      <c r="FF101" s="80">
        <f t="shared" si="879"/>
        <v>0</v>
      </c>
      <c r="FG101" s="84"/>
      <c r="FH101" s="80">
        <f t="shared" si="880"/>
        <v>0</v>
      </c>
      <c r="FI101" s="76"/>
      <c r="FJ101" s="84"/>
      <c r="FK101" s="80">
        <f t="shared" si="881"/>
        <v>0</v>
      </c>
      <c r="FL101" s="84"/>
      <c r="FM101" s="80">
        <f t="shared" si="882"/>
        <v>0</v>
      </c>
      <c r="FN101" s="76"/>
      <c r="FO101" s="84"/>
      <c r="FP101" s="80">
        <f t="shared" si="883"/>
        <v>0</v>
      </c>
      <c r="FQ101" s="84"/>
      <c r="FR101" s="80">
        <f t="shared" si="884"/>
        <v>0</v>
      </c>
      <c r="FS101" s="76"/>
      <c r="FT101" s="84"/>
      <c r="FU101" s="80">
        <f t="shared" si="885"/>
        <v>0</v>
      </c>
      <c r="FV101" s="84"/>
      <c r="FW101" s="81">
        <f t="shared" si="886"/>
        <v>0</v>
      </c>
      <c r="FX101" s="75"/>
      <c r="FY101" s="84"/>
      <c r="FZ101" s="80">
        <f t="shared" si="887"/>
        <v>0</v>
      </c>
      <c r="GA101" s="84"/>
      <c r="GB101" s="80">
        <f t="shared" si="888"/>
        <v>0</v>
      </c>
      <c r="GC101" s="76"/>
      <c r="GD101" s="84"/>
      <c r="GE101" s="80">
        <f t="shared" si="889"/>
        <v>0</v>
      </c>
      <c r="GF101" s="84"/>
      <c r="GG101" s="80">
        <f t="shared" si="890"/>
        <v>0</v>
      </c>
      <c r="GH101" s="76"/>
      <c r="GI101" s="84"/>
      <c r="GJ101" s="80">
        <f t="shared" si="891"/>
        <v>0</v>
      </c>
      <c r="GK101" s="84"/>
      <c r="GL101" s="80">
        <f t="shared" si="892"/>
        <v>0</v>
      </c>
      <c r="GM101" s="76"/>
      <c r="GN101" s="84"/>
      <c r="GO101" s="80">
        <f t="shared" si="893"/>
        <v>0</v>
      </c>
      <c r="GP101" s="84"/>
      <c r="GQ101" s="81">
        <f t="shared" si="894"/>
        <v>0</v>
      </c>
      <c r="GR101" s="75"/>
      <c r="GS101" s="84"/>
      <c r="GT101" s="80">
        <f t="shared" si="895"/>
        <v>0</v>
      </c>
      <c r="GU101" s="84"/>
      <c r="GV101" s="80">
        <f t="shared" si="896"/>
        <v>0</v>
      </c>
      <c r="GW101" s="76"/>
      <c r="GX101" s="84"/>
      <c r="GY101" s="80">
        <f t="shared" si="897"/>
        <v>0</v>
      </c>
      <c r="GZ101" s="84"/>
      <c r="HA101" s="77">
        <f t="shared" si="898"/>
        <v>0</v>
      </c>
      <c r="HB101" s="82"/>
      <c r="HC101" s="84"/>
      <c r="HD101" s="80">
        <f t="shared" si="899"/>
        <v>0</v>
      </c>
      <c r="HE101" s="84"/>
      <c r="HF101" s="80">
        <f t="shared" si="900"/>
        <v>0</v>
      </c>
      <c r="HG101" s="76"/>
      <c r="HH101" s="84"/>
      <c r="HI101" s="80">
        <f t="shared" si="901"/>
        <v>0</v>
      </c>
      <c r="HJ101" s="84"/>
      <c r="HK101" s="81">
        <f t="shared" si="902"/>
        <v>0</v>
      </c>
      <c r="HL101" s="75"/>
      <c r="HM101" s="84"/>
      <c r="HN101" s="80">
        <f t="shared" si="903"/>
        <v>0</v>
      </c>
      <c r="HO101" s="84"/>
      <c r="HP101" s="80">
        <f t="shared" si="904"/>
        <v>0</v>
      </c>
      <c r="HQ101" s="76"/>
      <c r="HR101" s="84"/>
      <c r="HS101" s="80">
        <f t="shared" si="905"/>
        <v>0</v>
      </c>
      <c r="HT101" s="84"/>
      <c r="HU101" s="80">
        <f t="shared" si="906"/>
        <v>0</v>
      </c>
      <c r="HV101" s="76"/>
      <c r="HW101" s="84"/>
      <c r="HX101" s="80">
        <f t="shared" si="907"/>
        <v>0</v>
      </c>
      <c r="HY101" s="84"/>
      <c r="HZ101" s="80">
        <f t="shared" si="908"/>
        <v>0</v>
      </c>
      <c r="IA101" s="76"/>
      <c r="IB101" s="84"/>
      <c r="IC101" s="80">
        <f t="shared" si="909"/>
        <v>0</v>
      </c>
      <c r="ID101" s="84"/>
      <c r="IE101" s="85">
        <f t="shared" si="910"/>
        <v>0</v>
      </c>
      <c r="IF101" s="1214" t="s">
        <v>324</v>
      </c>
      <c r="IG101" s="87"/>
    </row>
    <row r="102" spans="1:241" ht="38.25" x14ac:dyDescent="0.25">
      <c r="A102" s="1227">
        <v>98</v>
      </c>
      <c r="B102" s="64" t="s">
        <v>325</v>
      </c>
      <c r="C102" s="65">
        <v>219285</v>
      </c>
      <c r="D102" s="66">
        <v>933314</v>
      </c>
      <c r="E102" s="67" t="s">
        <v>89</v>
      </c>
      <c r="F102" s="68" t="s">
        <v>293</v>
      </c>
      <c r="G102" s="89" t="s">
        <v>294</v>
      </c>
      <c r="H102" s="70">
        <v>0.4</v>
      </c>
      <c r="I102" s="71">
        <f>(60+50+140+50+75)/5</f>
        <v>75</v>
      </c>
      <c r="J102" s="72">
        <v>27</v>
      </c>
      <c r="K102" s="73">
        <f t="shared" si="779"/>
        <v>540</v>
      </c>
      <c r="L102" s="74">
        <f t="shared" si="780"/>
        <v>540</v>
      </c>
      <c r="M102" s="113">
        <f t="shared" si="781"/>
        <v>20</v>
      </c>
      <c r="N102" s="114">
        <f t="shared" si="782"/>
        <v>25</v>
      </c>
      <c r="O102" s="77">
        <f t="shared" si="783"/>
        <v>0.7407407407407407</v>
      </c>
      <c r="P102" s="78">
        <f t="shared" si="784"/>
        <v>0.92592592592592593</v>
      </c>
      <c r="Q102" s="79"/>
      <c r="R102" s="75">
        <f t="shared" si="785"/>
        <v>340</v>
      </c>
      <c r="S102" s="76">
        <f t="shared" si="786"/>
        <v>10</v>
      </c>
      <c r="T102" s="80">
        <f t="shared" si="787"/>
        <v>0.58823529411764708</v>
      </c>
      <c r="U102" s="76">
        <f t="shared" si="788"/>
        <v>15</v>
      </c>
      <c r="V102" s="80">
        <f t="shared" si="789"/>
        <v>0.88235294117647056</v>
      </c>
      <c r="W102" s="76">
        <f t="shared" si="790"/>
        <v>200</v>
      </c>
      <c r="X102" s="76">
        <f t="shared" si="791"/>
        <v>10</v>
      </c>
      <c r="Y102" s="80">
        <f t="shared" si="792"/>
        <v>1</v>
      </c>
      <c r="Z102" s="76">
        <f t="shared" si="793"/>
        <v>10</v>
      </c>
      <c r="AA102" s="80">
        <f t="shared" si="794"/>
        <v>1</v>
      </c>
      <c r="AB102" s="76">
        <f t="shared" si="795"/>
        <v>0</v>
      </c>
      <c r="AC102" s="76">
        <f t="shared" si="796"/>
        <v>0</v>
      </c>
      <c r="AD102" s="80">
        <f t="shared" si="797"/>
        <v>0</v>
      </c>
      <c r="AE102" s="76">
        <f t="shared" si="798"/>
        <v>0</v>
      </c>
      <c r="AF102" s="80">
        <f t="shared" si="799"/>
        <v>0</v>
      </c>
      <c r="AG102" s="76">
        <f t="shared" si="800"/>
        <v>0</v>
      </c>
      <c r="AH102" s="76">
        <f t="shared" si="801"/>
        <v>0</v>
      </c>
      <c r="AI102" s="80">
        <f t="shared" si="802"/>
        <v>0</v>
      </c>
      <c r="AJ102" s="76">
        <f t="shared" si="803"/>
        <v>0</v>
      </c>
      <c r="AK102" s="81">
        <f t="shared" si="804"/>
        <v>0</v>
      </c>
      <c r="AL102" s="79"/>
      <c r="AM102" s="75">
        <f t="shared" si="805"/>
        <v>120</v>
      </c>
      <c r="AN102" s="76">
        <f t="shared" si="806"/>
        <v>2</v>
      </c>
      <c r="AO102" s="80">
        <f t="shared" si="807"/>
        <v>0.33333333333333331</v>
      </c>
      <c r="AP102" s="76">
        <f t="shared" si="808"/>
        <v>5</v>
      </c>
      <c r="AQ102" s="77">
        <f t="shared" si="809"/>
        <v>0.83333333333333337</v>
      </c>
      <c r="AR102" s="82">
        <f t="shared" si="810"/>
        <v>400</v>
      </c>
      <c r="AS102" s="76">
        <f t="shared" si="811"/>
        <v>17</v>
      </c>
      <c r="AT102" s="80">
        <f t="shared" si="812"/>
        <v>0.85</v>
      </c>
      <c r="AU102" s="76">
        <f t="shared" si="813"/>
        <v>19</v>
      </c>
      <c r="AV102" s="77">
        <f t="shared" si="814"/>
        <v>0.95</v>
      </c>
      <c r="AW102" s="82">
        <f t="shared" si="815"/>
        <v>0</v>
      </c>
      <c r="AX102" s="76">
        <f t="shared" si="816"/>
        <v>0</v>
      </c>
      <c r="AY102" s="80">
        <f t="shared" si="817"/>
        <v>0</v>
      </c>
      <c r="AZ102" s="76">
        <f t="shared" si="818"/>
        <v>0</v>
      </c>
      <c r="BA102" s="77">
        <f t="shared" si="819"/>
        <v>0</v>
      </c>
      <c r="BB102" s="82">
        <f t="shared" si="820"/>
        <v>20</v>
      </c>
      <c r="BC102" s="76">
        <f t="shared" si="821"/>
        <v>1</v>
      </c>
      <c r="BD102" s="80">
        <f t="shared" si="822"/>
        <v>1</v>
      </c>
      <c r="BE102" s="76">
        <f t="shared" si="823"/>
        <v>1</v>
      </c>
      <c r="BF102" s="77">
        <f t="shared" si="824"/>
        <v>1</v>
      </c>
      <c r="BG102" s="82">
        <f t="shared" si="825"/>
        <v>0</v>
      </c>
      <c r="BH102" s="76">
        <f t="shared" si="826"/>
        <v>0</v>
      </c>
      <c r="BI102" s="80">
        <f t="shared" si="827"/>
        <v>0</v>
      </c>
      <c r="BJ102" s="76">
        <f t="shared" si="828"/>
        <v>0</v>
      </c>
      <c r="BK102" s="77">
        <f t="shared" si="829"/>
        <v>0</v>
      </c>
      <c r="BL102" s="82">
        <f t="shared" si="830"/>
        <v>0</v>
      </c>
      <c r="BM102" s="76">
        <f t="shared" si="831"/>
        <v>0</v>
      </c>
      <c r="BN102" s="80">
        <f t="shared" si="832"/>
        <v>0</v>
      </c>
      <c r="BO102" s="76">
        <f t="shared" si="833"/>
        <v>0</v>
      </c>
      <c r="BP102" s="77">
        <f t="shared" si="834"/>
        <v>0</v>
      </c>
      <c r="BQ102" s="82">
        <f t="shared" si="835"/>
        <v>0</v>
      </c>
      <c r="BR102" s="76">
        <f t="shared" si="836"/>
        <v>0</v>
      </c>
      <c r="BS102" s="80">
        <f t="shared" si="837"/>
        <v>0</v>
      </c>
      <c r="BT102" s="76">
        <f t="shared" si="838"/>
        <v>0</v>
      </c>
      <c r="BU102" s="77">
        <f t="shared" si="839"/>
        <v>0</v>
      </c>
      <c r="BV102" s="82">
        <f t="shared" si="840"/>
        <v>0</v>
      </c>
      <c r="BW102" s="76">
        <f t="shared" si="841"/>
        <v>0</v>
      </c>
      <c r="BX102" s="80">
        <f t="shared" si="842"/>
        <v>0</v>
      </c>
      <c r="BY102" s="76">
        <f t="shared" si="843"/>
        <v>0</v>
      </c>
      <c r="BZ102" s="81">
        <f t="shared" si="844"/>
        <v>0</v>
      </c>
      <c r="CA102" s="79"/>
      <c r="CB102" s="75">
        <f>4*20</f>
        <v>80</v>
      </c>
      <c r="CC102" s="83">
        <v>0</v>
      </c>
      <c r="CD102" s="80">
        <f t="shared" si="845"/>
        <v>0</v>
      </c>
      <c r="CE102" s="83">
        <v>3</v>
      </c>
      <c r="CF102" s="80">
        <f t="shared" si="846"/>
        <v>0.75</v>
      </c>
      <c r="CG102" s="76">
        <f>2*20</f>
        <v>40</v>
      </c>
      <c r="CH102" s="83">
        <v>2</v>
      </c>
      <c r="CI102" s="80">
        <f t="shared" si="847"/>
        <v>1</v>
      </c>
      <c r="CJ102" s="83">
        <v>2</v>
      </c>
      <c r="CK102" s="80">
        <f t="shared" si="848"/>
        <v>1</v>
      </c>
      <c r="CL102" s="76"/>
      <c r="CM102" s="84"/>
      <c r="CN102" s="80">
        <f t="shared" si="857"/>
        <v>0</v>
      </c>
      <c r="CO102" s="84"/>
      <c r="CP102" s="80">
        <f t="shared" si="858"/>
        <v>0</v>
      </c>
      <c r="CQ102" s="76"/>
      <c r="CR102" s="84"/>
      <c r="CS102" s="80">
        <f t="shared" si="859"/>
        <v>0</v>
      </c>
      <c r="CT102" s="84"/>
      <c r="CU102" s="81">
        <f t="shared" si="860"/>
        <v>0</v>
      </c>
      <c r="CV102" s="75">
        <f>13*20</f>
        <v>260</v>
      </c>
      <c r="CW102" s="83">
        <v>10</v>
      </c>
      <c r="CX102" s="80">
        <f t="shared" si="849"/>
        <v>0.76923076923076927</v>
      </c>
      <c r="CY102" s="83">
        <v>12</v>
      </c>
      <c r="CZ102" s="80">
        <f t="shared" si="850"/>
        <v>0.92307692307692313</v>
      </c>
      <c r="DA102" s="76">
        <f t="shared" si="777"/>
        <v>140</v>
      </c>
      <c r="DB102" s="83">
        <v>7</v>
      </c>
      <c r="DC102" s="80">
        <f t="shared" si="851"/>
        <v>1</v>
      </c>
      <c r="DD102" s="83">
        <v>7</v>
      </c>
      <c r="DE102" s="80">
        <f t="shared" si="852"/>
        <v>1</v>
      </c>
      <c r="DF102" s="76"/>
      <c r="DG102" s="84"/>
      <c r="DH102" s="80">
        <f t="shared" si="861"/>
        <v>0</v>
      </c>
      <c r="DI102" s="84"/>
      <c r="DJ102" s="80">
        <f t="shared" si="862"/>
        <v>0</v>
      </c>
      <c r="DK102" s="76"/>
      <c r="DL102" s="84"/>
      <c r="DM102" s="80">
        <f t="shared" si="863"/>
        <v>0</v>
      </c>
      <c r="DN102" s="84"/>
      <c r="DO102" s="81">
        <f t="shared" si="864"/>
        <v>0</v>
      </c>
      <c r="DP102" s="75"/>
      <c r="DQ102" s="84"/>
      <c r="DR102" s="80">
        <f t="shared" si="853"/>
        <v>0</v>
      </c>
      <c r="DS102" s="84"/>
      <c r="DT102" s="80">
        <f t="shared" si="854"/>
        <v>0</v>
      </c>
      <c r="DU102" s="76"/>
      <c r="DV102" s="84"/>
      <c r="DW102" s="80">
        <f t="shared" si="865"/>
        <v>0</v>
      </c>
      <c r="DX102" s="84"/>
      <c r="DY102" s="80">
        <f t="shared" si="866"/>
        <v>0</v>
      </c>
      <c r="DZ102" s="76"/>
      <c r="EA102" s="84"/>
      <c r="EB102" s="80">
        <f t="shared" si="867"/>
        <v>0</v>
      </c>
      <c r="EC102" s="84"/>
      <c r="ED102" s="80">
        <f t="shared" si="868"/>
        <v>0</v>
      </c>
      <c r="EE102" s="76"/>
      <c r="EF102" s="84"/>
      <c r="EG102" s="80">
        <f t="shared" si="869"/>
        <v>0</v>
      </c>
      <c r="EH102" s="84"/>
      <c r="EI102" s="81">
        <f t="shared" si="870"/>
        <v>0</v>
      </c>
      <c r="EJ102" s="75"/>
      <c r="EK102" s="84"/>
      <c r="EL102" s="80">
        <f t="shared" si="871"/>
        <v>0</v>
      </c>
      <c r="EM102" s="84"/>
      <c r="EN102" s="80">
        <f t="shared" si="872"/>
        <v>0</v>
      </c>
      <c r="EO102" s="1228">
        <f>1*20</f>
        <v>20</v>
      </c>
      <c r="EP102" s="1229">
        <v>1</v>
      </c>
      <c r="EQ102" s="80">
        <f t="shared" si="873"/>
        <v>1</v>
      </c>
      <c r="ER102" s="1229">
        <v>1</v>
      </c>
      <c r="ES102" s="80">
        <f t="shared" si="874"/>
        <v>1</v>
      </c>
      <c r="ET102" s="1228">
        <v>0</v>
      </c>
      <c r="EU102" s="1226">
        <v>0</v>
      </c>
      <c r="EV102" s="80">
        <f t="shared" si="875"/>
        <v>0</v>
      </c>
      <c r="EW102" s="1226">
        <v>0</v>
      </c>
      <c r="EX102" s="80">
        <f t="shared" si="876"/>
        <v>0</v>
      </c>
      <c r="EY102" s="76"/>
      <c r="EZ102" s="84"/>
      <c r="FA102" s="80">
        <f t="shared" si="877"/>
        <v>0</v>
      </c>
      <c r="FB102" s="84"/>
      <c r="FC102" s="81">
        <f t="shared" si="878"/>
        <v>0</v>
      </c>
      <c r="FD102" s="75"/>
      <c r="FE102" s="84"/>
      <c r="FF102" s="80">
        <f t="shared" si="879"/>
        <v>0</v>
      </c>
      <c r="FG102" s="84"/>
      <c r="FH102" s="80">
        <f t="shared" si="880"/>
        <v>0</v>
      </c>
      <c r="FI102" s="76"/>
      <c r="FJ102" s="84"/>
      <c r="FK102" s="80">
        <f t="shared" si="881"/>
        <v>0</v>
      </c>
      <c r="FL102" s="84"/>
      <c r="FM102" s="80">
        <f t="shared" si="882"/>
        <v>0</v>
      </c>
      <c r="FN102" s="76"/>
      <c r="FO102" s="84"/>
      <c r="FP102" s="80">
        <f t="shared" si="883"/>
        <v>0</v>
      </c>
      <c r="FQ102" s="84"/>
      <c r="FR102" s="80">
        <f t="shared" si="884"/>
        <v>0</v>
      </c>
      <c r="FS102" s="76"/>
      <c r="FT102" s="84"/>
      <c r="FU102" s="80">
        <f t="shared" si="885"/>
        <v>0</v>
      </c>
      <c r="FV102" s="84"/>
      <c r="FW102" s="81">
        <f t="shared" si="886"/>
        <v>0</v>
      </c>
      <c r="FX102" s="75"/>
      <c r="FY102" s="84"/>
      <c r="FZ102" s="80">
        <f t="shared" si="887"/>
        <v>0</v>
      </c>
      <c r="GA102" s="84"/>
      <c r="GB102" s="80">
        <f t="shared" si="888"/>
        <v>0</v>
      </c>
      <c r="GC102" s="76"/>
      <c r="GD102" s="84"/>
      <c r="GE102" s="80">
        <f t="shared" si="889"/>
        <v>0</v>
      </c>
      <c r="GF102" s="84"/>
      <c r="GG102" s="80">
        <f t="shared" si="890"/>
        <v>0</v>
      </c>
      <c r="GH102" s="76"/>
      <c r="GI102" s="84"/>
      <c r="GJ102" s="80">
        <f t="shared" si="891"/>
        <v>0</v>
      </c>
      <c r="GK102" s="84"/>
      <c r="GL102" s="80">
        <f t="shared" si="892"/>
        <v>0</v>
      </c>
      <c r="GM102" s="76"/>
      <c r="GN102" s="84"/>
      <c r="GO102" s="80">
        <f t="shared" si="893"/>
        <v>0</v>
      </c>
      <c r="GP102" s="84"/>
      <c r="GQ102" s="81">
        <f t="shared" si="894"/>
        <v>0</v>
      </c>
      <c r="GR102" s="75"/>
      <c r="GS102" s="84"/>
      <c r="GT102" s="80">
        <f t="shared" si="895"/>
        <v>0</v>
      </c>
      <c r="GU102" s="84"/>
      <c r="GV102" s="80">
        <f t="shared" si="896"/>
        <v>0</v>
      </c>
      <c r="GW102" s="76"/>
      <c r="GX102" s="84"/>
      <c r="GY102" s="80">
        <f t="shared" si="897"/>
        <v>0</v>
      </c>
      <c r="GZ102" s="84"/>
      <c r="HA102" s="77">
        <f t="shared" si="898"/>
        <v>0</v>
      </c>
      <c r="HB102" s="82"/>
      <c r="HC102" s="84"/>
      <c r="HD102" s="80">
        <f t="shared" si="899"/>
        <v>0</v>
      </c>
      <c r="HE102" s="84"/>
      <c r="HF102" s="80">
        <f t="shared" si="900"/>
        <v>0</v>
      </c>
      <c r="HG102" s="76"/>
      <c r="HH102" s="84"/>
      <c r="HI102" s="80">
        <f t="shared" si="901"/>
        <v>0</v>
      </c>
      <c r="HJ102" s="84"/>
      <c r="HK102" s="81">
        <f t="shared" si="902"/>
        <v>0</v>
      </c>
      <c r="HL102" s="75"/>
      <c r="HM102" s="84"/>
      <c r="HN102" s="80">
        <f t="shared" si="903"/>
        <v>0</v>
      </c>
      <c r="HO102" s="84"/>
      <c r="HP102" s="80">
        <f t="shared" si="904"/>
        <v>0</v>
      </c>
      <c r="HQ102" s="76"/>
      <c r="HR102" s="84"/>
      <c r="HS102" s="80">
        <f t="shared" si="905"/>
        <v>0</v>
      </c>
      <c r="HT102" s="84"/>
      <c r="HU102" s="80">
        <f t="shared" si="906"/>
        <v>0</v>
      </c>
      <c r="HV102" s="76"/>
      <c r="HW102" s="84"/>
      <c r="HX102" s="80">
        <f t="shared" si="907"/>
        <v>0</v>
      </c>
      <c r="HY102" s="84"/>
      <c r="HZ102" s="80">
        <f t="shared" si="908"/>
        <v>0</v>
      </c>
      <c r="IA102" s="76"/>
      <c r="IB102" s="84"/>
      <c r="IC102" s="80">
        <f t="shared" si="909"/>
        <v>0</v>
      </c>
      <c r="ID102" s="84"/>
      <c r="IE102" s="85">
        <f t="shared" si="910"/>
        <v>0</v>
      </c>
      <c r="IF102" s="1214" t="s">
        <v>326</v>
      </c>
      <c r="IG102" s="87"/>
    </row>
    <row r="103" spans="1:241" ht="38.25" hidden="1" x14ac:dyDescent="0.25">
      <c r="A103" s="91">
        <v>99</v>
      </c>
      <c r="B103" s="92" t="s">
        <v>160</v>
      </c>
      <c r="C103" s="93">
        <v>219494</v>
      </c>
      <c r="D103" s="94">
        <v>933315</v>
      </c>
      <c r="E103" s="95" t="s">
        <v>89</v>
      </c>
      <c r="F103" s="120" t="s">
        <v>327</v>
      </c>
      <c r="G103" s="97">
        <v>1</v>
      </c>
      <c r="H103" s="98">
        <v>0</v>
      </c>
      <c r="I103" s="99">
        <f>(120+120+85+139+140)/5</f>
        <v>120.8</v>
      </c>
      <c r="J103" s="100">
        <v>0</v>
      </c>
      <c r="K103" s="101">
        <f t="shared" si="779"/>
        <v>0</v>
      </c>
      <c r="L103" s="102">
        <f t="shared" si="780"/>
        <v>0</v>
      </c>
      <c r="M103" s="254">
        <f t="shared" si="781"/>
        <v>0</v>
      </c>
      <c r="N103" s="255">
        <f t="shared" si="782"/>
        <v>0</v>
      </c>
      <c r="O103" s="105">
        <f t="shared" si="783"/>
        <v>0</v>
      </c>
      <c r="P103" s="106">
        <f t="shared" si="784"/>
        <v>0</v>
      </c>
      <c r="Q103" s="79"/>
      <c r="R103" s="103">
        <f t="shared" si="785"/>
        <v>0</v>
      </c>
      <c r="S103" s="104">
        <f t="shared" si="786"/>
        <v>0</v>
      </c>
      <c r="T103" s="107">
        <f t="shared" si="787"/>
        <v>0</v>
      </c>
      <c r="U103" s="104">
        <f t="shared" si="788"/>
        <v>0</v>
      </c>
      <c r="V103" s="107">
        <f t="shared" si="789"/>
        <v>0</v>
      </c>
      <c r="W103" s="104">
        <f t="shared" si="790"/>
        <v>0</v>
      </c>
      <c r="X103" s="104">
        <f t="shared" si="791"/>
        <v>0</v>
      </c>
      <c r="Y103" s="107">
        <f t="shared" si="792"/>
        <v>0</v>
      </c>
      <c r="Z103" s="104">
        <f t="shared" si="793"/>
        <v>0</v>
      </c>
      <c r="AA103" s="107">
        <f t="shared" si="794"/>
        <v>0</v>
      </c>
      <c r="AB103" s="104">
        <f t="shared" si="795"/>
        <v>0</v>
      </c>
      <c r="AC103" s="104">
        <f t="shared" si="796"/>
        <v>0</v>
      </c>
      <c r="AD103" s="107">
        <f t="shared" si="797"/>
        <v>0</v>
      </c>
      <c r="AE103" s="104">
        <f t="shared" si="798"/>
        <v>0</v>
      </c>
      <c r="AF103" s="107">
        <f t="shared" si="799"/>
        <v>0</v>
      </c>
      <c r="AG103" s="104">
        <f t="shared" si="800"/>
        <v>0</v>
      </c>
      <c r="AH103" s="104">
        <f t="shared" si="801"/>
        <v>0</v>
      </c>
      <c r="AI103" s="107">
        <f t="shared" si="802"/>
        <v>0</v>
      </c>
      <c r="AJ103" s="104">
        <f t="shared" si="803"/>
        <v>0</v>
      </c>
      <c r="AK103" s="108">
        <f t="shared" si="804"/>
        <v>0</v>
      </c>
      <c r="AL103" s="79"/>
      <c r="AM103" s="103">
        <f t="shared" si="805"/>
        <v>0</v>
      </c>
      <c r="AN103" s="104">
        <f t="shared" si="806"/>
        <v>0</v>
      </c>
      <c r="AO103" s="107">
        <f t="shared" si="807"/>
        <v>0</v>
      </c>
      <c r="AP103" s="104">
        <f t="shared" si="808"/>
        <v>0</v>
      </c>
      <c r="AQ103" s="105">
        <f t="shared" si="809"/>
        <v>0</v>
      </c>
      <c r="AR103" s="109">
        <f t="shared" si="810"/>
        <v>0</v>
      </c>
      <c r="AS103" s="104">
        <f t="shared" si="811"/>
        <v>0</v>
      </c>
      <c r="AT103" s="107">
        <f t="shared" si="812"/>
        <v>0</v>
      </c>
      <c r="AU103" s="104">
        <f t="shared" si="813"/>
        <v>0</v>
      </c>
      <c r="AV103" s="105">
        <f t="shared" si="814"/>
        <v>0</v>
      </c>
      <c r="AW103" s="109">
        <f t="shared" si="815"/>
        <v>0</v>
      </c>
      <c r="AX103" s="104">
        <f t="shared" si="816"/>
        <v>0</v>
      </c>
      <c r="AY103" s="107">
        <f t="shared" si="817"/>
        <v>0</v>
      </c>
      <c r="AZ103" s="104">
        <f t="shared" si="818"/>
        <v>0</v>
      </c>
      <c r="BA103" s="105">
        <f t="shared" si="819"/>
        <v>0</v>
      </c>
      <c r="BB103" s="109">
        <f t="shared" si="820"/>
        <v>0</v>
      </c>
      <c r="BC103" s="104">
        <f t="shared" si="821"/>
        <v>0</v>
      </c>
      <c r="BD103" s="107">
        <f t="shared" si="822"/>
        <v>0</v>
      </c>
      <c r="BE103" s="104">
        <f t="shared" si="823"/>
        <v>0</v>
      </c>
      <c r="BF103" s="105">
        <f t="shared" si="824"/>
        <v>0</v>
      </c>
      <c r="BG103" s="109">
        <f t="shared" si="825"/>
        <v>0</v>
      </c>
      <c r="BH103" s="104">
        <f t="shared" si="826"/>
        <v>0</v>
      </c>
      <c r="BI103" s="107">
        <f t="shared" si="827"/>
        <v>0</v>
      </c>
      <c r="BJ103" s="104">
        <f t="shared" si="828"/>
        <v>0</v>
      </c>
      <c r="BK103" s="105">
        <f t="shared" si="829"/>
        <v>0</v>
      </c>
      <c r="BL103" s="109">
        <f t="shared" si="830"/>
        <v>0</v>
      </c>
      <c r="BM103" s="104">
        <f t="shared" si="831"/>
        <v>0</v>
      </c>
      <c r="BN103" s="107">
        <f t="shared" si="832"/>
        <v>0</v>
      </c>
      <c r="BO103" s="104">
        <f t="shared" si="833"/>
        <v>0</v>
      </c>
      <c r="BP103" s="105">
        <f t="shared" si="834"/>
        <v>0</v>
      </c>
      <c r="BQ103" s="109">
        <f t="shared" si="835"/>
        <v>0</v>
      </c>
      <c r="BR103" s="104">
        <f t="shared" si="836"/>
        <v>0</v>
      </c>
      <c r="BS103" s="107">
        <f t="shared" si="837"/>
        <v>0</v>
      </c>
      <c r="BT103" s="104">
        <f t="shared" si="838"/>
        <v>0</v>
      </c>
      <c r="BU103" s="105">
        <f t="shared" si="839"/>
        <v>0</v>
      </c>
      <c r="BV103" s="109">
        <f t="shared" si="840"/>
        <v>0</v>
      </c>
      <c r="BW103" s="104">
        <f t="shared" si="841"/>
        <v>0</v>
      </c>
      <c r="BX103" s="107">
        <f t="shared" si="842"/>
        <v>0</v>
      </c>
      <c r="BY103" s="104">
        <f t="shared" si="843"/>
        <v>0</v>
      </c>
      <c r="BZ103" s="108">
        <f t="shared" si="844"/>
        <v>0</v>
      </c>
      <c r="CA103" s="79"/>
      <c r="CB103" s="103"/>
      <c r="CC103" s="84"/>
      <c r="CD103" s="107">
        <f t="shared" si="845"/>
        <v>0</v>
      </c>
      <c r="CE103" s="84"/>
      <c r="CF103" s="107">
        <f t="shared" si="846"/>
        <v>0</v>
      </c>
      <c r="CG103" s="104"/>
      <c r="CH103" s="84"/>
      <c r="CI103" s="107">
        <f t="shared" si="847"/>
        <v>0</v>
      </c>
      <c r="CJ103" s="84"/>
      <c r="CK103" s="107">
        <f t="shared" si="848"/>
        <v>0</v>
      </c>
      <c r="CL103" s="104"/>
      <c r="CM103" s="84"/>
      <c r="CN103" s="107">
        <f t="shared" si="857"/>
        <v>0</v>
      </c>
      <c r="CO103" s="84"/>
      <c r="CP103" s="107">
        <f t="shared" si="858"/>
        <v>0</v>
      </c>
      <c r="CQ103" s="104"/>
      <c r="CR103" s="84"/>
      <c r="CS103" s="107">
        <f t="shared" si="859"/>
        <v>0</v>
      </c>
      <c r="CT103" s="84"/>
      <c r="CU103" s="108">
        <f t="shared" si="860"/>
        <v>0</v>
      </c>
      <c r="CV103" s="103"/>
      <c r="CW103" s="84"/>
      <c r="CX103" s="107">
        <f t="shared" si="849"/>
        <v>0</v>
      </c>
      <c r="CY103" s="84"/>
      <c r="CZ103" s="107">
        <f t="shared" si="850"/>
        <v>0</v>
      </c>
      <c r="DA103" s="104"/>
      <c r="DB103" s="84"/>
      <c r="DC103" s="107">
        <f t="shared" si="851"/>
        <v>0</v>
      </c>
      <c r="DD103" s="84"/>
      <c r="DE103" s="107">
        <f t="shared" si="852"/>
        <v>0</v>
      </c>
      <c r="DF103" s="104"/>
      <c r="DG103" s="84"/>
      <c r="DH103" s="107">
        <f t="shared" si="861"/>
        <v>0</v>
      </c>
      <c r="DI103" s="84"/>
      <c r="DJ103" s="107">
        <f t="shared" si="862"/>
        <v>0</v>
      </c>
      <c r="DK103" s="104"/>
      <c r="DL103" s="84"/>
      <c r="DM103" s="107">
        <f t="shared" si="863"/>
        <v>0</v>
      </c>
      <c r="DN103" s="84"/>
      <c r="DO103" s="108">
        <f t="shared" si="864"/>
        <v>0</v>
      </c>
      <c r="DP103" s="103"/>
      <c r="DQ103" s="84"/>
      <c r="DR103" s="107">
        <f t="shared" si="853"/>
        <v>0</v>
      </c>
      <c r="DS103" s="84"/>
      <c r="DT103" s="107">
        <f t="shared" si="854"/>
        <v>0</v>
      </c>
      <c r="DU103" s="104"/>
      <c r="DV103" s="84"/>
      <c r="DW103" s="107">
        <f t="shared" si="865"/>
        <v>0</v>
      </c>
      <c r="DX103" s="84"/>
      <c r="DY103" s="107">
        <f t="shared" si="866"/>
        <v>0</v>
      </c>
      <c r="DZ103" s="104"/>
      <c r="EA103" s="84"/>
      <c r="EB103" s="107">
        <f t="shared" si="867"/>
        <v>0</v>
      </c>
      <c r="EC103" s="84"/>
      <c r="ED103" s="107">
        <f t="shared" si="868"/>
        <v>0</v>
      </c>
      <c r="EE103" s="104"/>
      <c r="EF103" s="84"/>
      <c r="EG103" s="107">
        <f t="shared" si="869"/>
        <v>0</v>
      </c>
      <c r="EH103" s="84"/>
      <c r="EI103" s="108">
        <f t="shared" si="870"/>
        <v>0</v>
      </c>
      <c r="EJ103" s="103"/>
      <c r="EK103" s="84"/>
      <c r="EL103" s="107">
        <f t="shared" si="871"/>
        <v>0</v>
      </c>
      <c r="EM103" s="84"/>
      <c r="EN103" s="107">
        <f t="shared" si="872"/>
        <v>0</v>
      </c>
      <c r="EO103" s="104"/>
      <c r="EP103" s="84"/>
      <c r="EQ103" s="107">
        <f t="shared" si="873"/>
        <v>0</v>
      </c>
      <c r="ER103" s="84"/>
      <c r="ES103" s="107">
        <f t="shared" si="874"/>
        <v>0</v>
      </c>
      <c r="ET103" s="104"/>
      <c r="EU103" s="84"/>
      <c r="EV103" s="107">
        <f t="shared" si="875"/>
        <v>0</v>
      </c>
      <c r="EW103" s="84"/>
      <c r="EX103" s="107">
        <f t="shared" si="876"/>
        <v>0</v>
      </c>
      <c r="EY103" s="104"/>
      <c r="EZ103" s="84"/>
      <c r="FA103" s="107">
        <f t="shared" si="877"/>
        <v>0</v>
      </c>
      <c r="FB103" s="84"/>
      <c r="FC103" s="108">
        <f t="shared" si="878"/>
        <v>0</v>
      </c>
      <c r="FD103" s="103"/>
      <c r="FE103" s="84"/>
      <c r="FF103" s="107">
        <f t="shared" si="879"/>
        <v>0</v>
      </c>
      <c r="FG103" s="84"/>
      <c r="FH103" s="107">
        <f t="shared" si="880"/>
        <v>0</v>
      </c>
      <c r="FI103" s="104"/>
      <c r="FJ103" s="84"/>
      <c r="FK103" s="107">
        <f t="shared" si="881"/>
        <v>0</v>
      </c>
      <c r="FL103" s="84"/>
      <c r="FM103" s="107">
        <f t="shared" si="882"/>
        <v>0</v>
      </c>
      <c r="FN103" s="104"/>
      <c r="FO103" s="84"/>
      <c r="FP103" s="107">
        <f t="shared" si="883"/>
        <v>0</v>
      </c>
      <c r="FQ103" s="84"/>
      <c r="FR103" s="107">
        <f t="shared" si="884"/>
        <v>0</v>
      </c>
      <c r="FS103" s="104"/>
      <c r="FT103" s="84"/>
      <c r="FU103" s="107">
        <f t="shared" si="885"/>
        <v>0</v>
      </c>
      <c r="FV103" s="84"/>
      <c r="FW103" s="108">
        <f t="shared" si="886"/>
        <v>0</v>
      </c>
      <c r="FX103" s="103"/>
      <c r="FY103" s="84"/>
      <c r="FZ103" s="107">
        <f t="shared" si="887"/>
        <v>0</v>
      </c>
      <c r="GA103" s="84"/>
      <c r="GB103" s="107">
        <f t="shared" si="888"/>
        <v>0</v>
      </c>
      <c r="GC103" s="104"/>
      <c r="GD103" s="84"/>
      <c r="GE103" s="107">
        <f t="shared" si="889"/>
        <v>0</v>
      </c>
      <c r="GF103" s="84"/>
      <c r="GG103" s="107">
        <f t="shared" si="890"/>
        <v>0</v>
      </c>
      <c r="GH103" s="104"/>
      <c r="GI103" s="84"/>
      <c r="GJ103" s="107">
        <f t="shared" si="891"/>
        <v>0</v>
      </c>
      <c r="GK103" s="84"/>
      <c r="GL103" s="107">
        <f t="shared" si="892"/>
        <v>0</v>
      </c>
      <c r="GM103" s="104"/>
      <c r="GN103" s="84"/>
      <c r="GO103" s="107">
        <f t="shared" si="893"/>
        <v>0</v>
      </c>
      <c r="GP103" s="84"/>
      <c r="GQ103" s="108">
        <f t="shared" si="894"/>
        <v>0</v>
      </c>
      <c r="GR103" s="103"/>
      <c r="GS103" s="84"/>
      <c r="GT103" s="107">
        <f t="shared" si="895"/>
        <v>0</v>
      </c>
      <c r="GU103" s="84"/>
      <c r="GV103" s="107">
        <f t="shared" si="896"/>
        <v>0</v>
      </c>
      <c r="GW103" s="104"/>
      <c r="GX103" s="84"/>
      <c r="GY103" s="107">
        <f t="shared" si="897"/>
        <v>0</v>
      </c>
      <c r="GZ103" s="84"/>
      <c r="HA103" s="105">
        <f t="shared" si="898"/>
        <v>0</v>
      </c>
      <c r="HB103" s="109"/>
      <c r="HC103" s="84"/>
      <c r="HD103" s="107">
        <f t="shared" si="899"/>
        <v>0</v>
      </c>
      <c r="HE103" s="84"/>
      <c r="HF103" s="107">
        <f t="shared" si="900"/>
        <v>0</v>
      </c>
      <c r="HG103" s="104"/>
      <c r="HH103" s="84"/>
      <c r="HI103" s="107">
        <f t="shared" si="901"/>
        <v>0</v>
      </c>
      <c r="HJ103" s="84"/>
      <c r="HK103" s="108">
        <f t="shared" si="902"/>
        <v>0</v>
      </c>
      <c r="HL103" s="103"/>
      <c r="HM103" s="84"/>
      <c r="HN103" s="107">
        <f t="shared" si="903"/>
        <v>0</v>
      </c>
      <c r="HO103" s="84"/>
      <c r="HP103" s="107">
        <f t="shared" si="904"/>
        <v>0</v>
      </c>
      <c r="HQ103" s="104"/>
      <c r="HR103" s="84"/>
      <c r="HS103" s="107">
        <f t="shared" si="905"/>
        <v>0</v>
      </c>
      <c r="HT103" s="84"/>
      <c r="HU103" s="107">
        <f t="shared" si="906"/>
        <v>0</v>
      </c>
      <c r="HV103" s="104"/>
      <c r="HW103" s="84"/>
      <c r="HX103" s="107">
        <f t="shared" si="907"/>
        <v>0</v>
      </c>
      <c r="HY103" s="84"/>
      <c r="HZ103" s="107">
        <f t="shared" si="908"/>
        <v>0</v>
      </c>
      <c r="IA103" s="104"/>
      <c r="IB103" s="84"/>
      <c r="IC103" s="107">
        <f t="shared" si="909"/>
        <v>0</v>
      </c>
      <c r="ID103" s="84"/>
      <c r="IE103" s="110">
        <f t="shared" si="910"/>
        <v>0</v>
      </c>
      <c r="IF103" s="1215" t="s">
        <v>328</v>
      </c>
      <c r="IG103" s="112"/>
    </row>
    <row r="104" spans="1:241" ht="26.25" hidden="1" x14ac:dyDescent="0.25">
      <c r="A104" s="63">
        <v>100</v>
      </c>
      <c r="B104" s="64" t="s">
        <v>193</v>
      </c>
      <c r="C104" s="65">
        <v>219694</v>
      </c>
      <c r="D104" s="66">
        <v>933284</v>
      </c>
      <c r="E104" s="180" t="s">
        <v>329</v>
      </c>
      <c r="F104" s="68" t="s">
        <v>330</v>
      </c>
      <c r="G104" s="89">
        <v>6</v>
      </c>
      <c r="H104" s="70">
        <v>0.6</v>
      </c>
      <c r="I104" s="71">
        <f>(26+55+55+70+30)/5</f>
        <v>47.2</v>
      </c>
      <c r="J104" s="72">
        <v>26</v>
      </c>
      <c r="K104" s="73">
        <f t="shared" si="779"/>
        <v>520</v>
      </c>
      <c r="L104" s="74">
        <f t="shared" si="780"/>
        <v>520</v>
      </c>
      <c r="M104" s="113">
        <f t="shared" si="781"/>
        <v>3</v>
      </c>
      <c r="N104" s="114">
        <f t="shared" si="782"/>
        <v>18</v>
      </c>
      <c r="O104" s="77">
        <f t="shared" si="783"/>
        <v>0.11538461538461539</v>
      </c>
      <c r="P104" s="78">
        <f t="shared" si="784"/>
        <v>0.69230769230769229</v>
      </c>
      <c r="Q104" s="79"/>
      <c r="R104" s="75">
        <f t="shared" si="785"/>
        <v>340</v>
      </c>
      <c r="S104" s="76">
        <f t="shared" si="786"/>
        <v>2</v>
      </c>
      <c r="T104" s="80">
        <f t="shared" si="787"/>
        <v>0.11764705882352941</v>
      </c>
      <c r="U104" s="76">
        <f t="shared" si="788"/>
        <v>10</v>
      </c>
      <c r="V104" s="80">
        <f t="shared" si="789"/>
        <v>0.58823529411764708</v>
      </c>
      <c r="W104" s="76">
        <f t="shared" si="790"/>
        <v>100</v>
      </c>
      <c r="X104" s="76">
        <f t="shared" si="791"/>
        <v>1</v>
      </c>
      <c r="Y104" s="80">
        <f t="shared" si="792"/>
        <v>0.2</v>
      </c>
      <c r="Z104" s="76">
        <f t="shared" si="793"/>
        <v>4</v>
      </c>
      <c r="AA104" s="80">
        <f t="shared" si="794"/>
        <v>0.8</v>
      </c>
      <c r="AB104" s="76">
        <f t="shared" si="795"/>
        <v>0</v>
      </c>
      <c r="AC104" s="76">
        <f t="shared" si="796"/>
        <v>0</v>
      </c>
      <c r="AD104" s="80">
        <f t="shared" si="797"/>
        <v>0</v>
      </c>
      <c r="AE104" s="76">
        <f t="shared" si="798"/>
        <v>0</v>
      </c>
      <c r="AF104" s="80">
        <f t="shared" si="799"/>
        <v>0</v>
      </c>
      <c r="AG104" s="76">
        <f t="shared" si="800"/>
        <v>80</v>
      </c>
      <c r="AH104" s="76">
        <f t="shared" si="801"/>
        <v>0</v>
      </c>
      <c r="AI104" s="80">
        <f t="shared" si="802"/>
        <v>0</v>
      </c>
      <c r="AJ104" s="76">
        <f t="shared" si="803"/>
        <v>4</v>
      </c>
      <c r="AK104" s="81">
        <f t="shared" si="804"/>
        <v>1</v>
      </c>
      <c r="AL104" s="79"/>
      <c r="AM104" s="75">
        <f t="shared" si="805"/>
        <v>80</v>
      </c>
      <c r="AN104" s="76">
        <f t="shared" si="806"/>
        <v>0</v>
      </c>
      <c r="AO104" s="80">
        <f t="shared" si="807"/>
        <v>0</v>
      </c>
      <c r="AP104" s="76">
        <f t="shared" si="808"/>
        <v>4</v>
      </c>
      <c r="AQ104" s="77">
        <f t="shared" si="809"/>
        <v>1</v>
      </c>
      <c r="AR104" s="82">
        <f t="shared" si="810"/>
        <v>440</v>
      </c>
      <c r="AS104" s="76">
        <f t="shared" si="811"/>
        <v>3</v>
      </c>
      <c r="AT104" s="80">
        <f t="shared" si="812"/>
        <v>0.13636363636363635</v>
      </c>
      <c r="AU104" s="76">
        <f t="shared" si="813"/>
        <v>14</v>
      </c>
      <c r="AV104" s="77">
        <f t="shared" si="814"/>
        <v>0.63636363636363635</v>
      </c>
      <c r="AW104" s="82">
        <f t="shared" si="815"/>
        <v>0</v>
      </c>
      <c r="AX104" s="76">
        <f t="shared" si="816"/>
        <v>0</v>
      </c>
      <c r="AY104" s="80">
        <f t="shared" si="817"/>
        <v>0</v>
      </c>
      <c r="AZ104" s="76">
        <f t="shared" si="818"/>
        <v>0</v>
      </c>
      <c r="BA104" s="77">
        <f t="shared" si="819"/>
        <v>0</v>
      </c>
      <c r="BB104" s="82">
        <f t="shared" si="820"/>
        <v>0</v>
      </c>
      <c r="BC104" s="76">
        <f t="shared" si="821"/>
        <v>0</v>
      </c>
      <c r="BD104" s="80">
        <f t="shared" si="822"/>
        <v>0</v>
      </c>
      <c r="BE104" s="76">
        <f t="shared" si="823"/>
        <v>0</v>
      </c>
      <c r="BF104" s="77">
        <f t="shared" si="824"/>
        <v>0</v>
      </c>
      <c r="BG104" s="82">
        <f t="shared" si="825"/>
        <v>0</v>
      </c>
      <c r="BH104" s="76">
        <f t="shared" si="826"/>
        <v>0</v>
      </c>
      <c r="BI104" s="80">
        <f t="shared" si="827"/>
        <v>0</v>
      </c>
      <c r="BJ104" s="76">
        <f t="shared" si="828"/>
        <v>0</v>
      </c>
      <c r="BK104" s="77">
        <f t="shared" si="829"/>
        <v>0</v>
      </c>
      <c r="BL104" s="82">
        <f t="shared" si="830"/>
        <v>0</v>
      </c>
      <c r="BM104" s="76">
        <f t="shared" si="831"/>
        <v>0</v>
      </c>
      <c r="BN104" s="80">
        <f t="shared" si="832"/>
        <v>0</v>
      </c>
      <c r="BO104" s="76">
        <f t="shared" si="833"/>
        <v>0</v>
      </c>
      <c r="BP104" s="77">
        <f t="shared" si="834"/>
        <v>0</v>
      </c>
      <c r="BQ104" s="82">
        <f t="shared" si="835"/>
        <v>0</v>
      </c>
      <c r="BR104" s="76">
        <f t="shared" si="836"/>
        <v>0</v>
      </c>
      <c r="BS104" s="80">
        <f t="shared" si="837"/>
        <v>0</v>
      </c>
      <c r="BT104" s="76">
        <f t="shared" si="838"/>
        <v>0</v>
      </c>
      <c r="BU104" s="77">
        <f t="shared" si="839"/>
        <v>0</v>
      </c>
      <c r="BV104" s="82">
        <f t="shared" si="840"/>
        <v>0</v>
      </c>
      <c r="BW104" s="76">
        <f t="shared" si="841"/>
        <v>0</v>
      </c>
      <c r="BX104" s="80">
        <f t="shared" si="842"/>
        <v>0</v>
      </c>
      <c r="BY104" s="76">
        <f t="shared" si="843"/>
        <v>0</v>
      </c>
      <c r="BZ104" s="81">
        <f t="shared" si="844"/>
        <v>0</v>
      </c>
      <c r="CA104" s="79"/>
      <c r="CB104" s="75"/>
      <c r="CC104" s="84"/>
      <c r="CD104" s="80">
        <f t="shared" si="845"/>
        <v>0</v>
      </c>
      <c r="CE104" s="84"/>
      <c r="CF104" s="80">
        <f t="shared" si="846"/>
        <v>0</v>
      </c>
      <c r="CG104" s="76"/>
      <c r="CH104" s="84"/>
      <c r="CI104" s="80">
        <f t="shared" si="847"/>
        <v>0</v>
      </c>
      <c r="CJ104" s="84"/>
      <c r="CK104" s="80">
        <f t="shared" si="848"/>
        <v>0</v>
      </c>
      <c r="CL104" s="76"/>
      <c r="CM104" s="84"/>
      <c r="CN104" s="80">
        <f t="shared" si="857"/>
        <v>0</v>
      </c>
      <c r="CO104" s="84"/>
      <c r="CP104" s="80">
        <f t="shared" si="858"/>
        <v>0</v>
      </c>
      <c r="CQ104" s="76">
        <f>4*20</f>
        <v>80</v>
      </c>
      <c r="CR104" s="83">
        <v>0</v>
      </c>
      <c r="CS104" s="80">
        <f t="shared" si="859"/>
        <v>0</v>
      </c>
      <c r="CT104" s="83">
        <v>4</v>
      </c>
      <c r="CU104" s="81">
        <f t="shared" si="860"/>
        <v>1</v>
      </c>
      <c r="CV104" s="75">
        <f>17*20</f>
        <v>340</v>
      </c>
      <c r="CW104" s="83">
        <v>2</v>
      </c>
      <c r="CX104" s="80">
        <f t="shared" si="849"/>
        <v>0.11764705882352941</v>
      </c>
      <c r="CY104" s="83">
        <v>10</v>
      </c>
      <c r="CZ104" s="80">
        <f t="shared" si="850"/>
        <v>0.58823529411764708</v>
      </c>
      <c r="DA104" s="76">
        <f>5*20</f>
        <v>100</v>
      </c>
      <c r="DB104" s="83">
        <v>1</v>
      </c>
      <c r="DC104" s="80">
        <f t="shared" si="851"/>
        <v>0.2</v>
      </c>
      <c r="DD104" s="83">
        <v>4</v>
      </c>
      <c r="DE104" s="80">
        <f t="shared" si="852"/>
        <v>0.8</v>
      </c>
      <c r="DF104" s="76"/>
      <c r="DG104" s="84"/>
      <c r="DH104" s="80">
        <f t="shared" si="861"/>
        <v>0</v>
      </c>
      <c r="DI104" s="84"/>
      <c r="DJ104" s="80">
        <f t="shared" si="862"/>
        <v>0</v>
      </c>
      <c r="DK104" s="76"/>
      <c r="DL104" s="84"/>
      <c r="DM104" s="80">
        <f t="shared" si="863"/>
        <v>0</v>
      </c>
      <c r="DN104" s="84"/>
      <c r="DO104" s="81">
        <f t="shared" si="864"/>
        <v>0</v>
      </c>
      <c r="DP104" s="75"/>
      <c r="DQ104" s="84"/>
      <c r="DR104" s="80">
        <f t="shared" si="853"/>
        <v>0</v>
      </c>
      <c r="DS104" s="84"/>
      <c r="DT104" s="80">
        <f t="shared" si="854"/>
        <v>0</v>
      </c>
      <c r="DU104" s="76"/>
      <c r="DV104" s="84"/>
      <c r="DW104" s="80">
        <f t="shared" si="865"/>
        <v>0</v>
      </c>
      <c r="DX104" s="84"/>
      <c r="DY104" s="80">
        <f t="shared" si="866"/>
        <v>0</v>
      </c>
      <c r="DZ104" s="76"/>
      <c r="EA104" s="84"/>
      <c r="EB104" s="80">
        <f t="shared" si="867"/>
        <v>0</v>
      </c>
      <c r="EC104" s="84"/>
      <c r="ED104" s="80">
        <f t="shared" si="868"/>
        <v>0</v>
      </c>
      <c r="EE104" s="76"/>
      <c r="EF104" s="84"/>
      <c r="EG104" s="80">
        <f t="shared" si="869"/>
        <v>0</v>
      </c>
      <c r="EH104" s="84"/>
      <c r="EI104" s="81">
        <f t="shared" si="870"/>
        <v>0</v>
      </c>
      <c r="EJ104" s="75"/>
      <c r="EK104" s="84"/>
      <c r="EL104" s="80">
        <f t="shared" si="871"/>
        <v>0</v>
      </c>
      <c r="EM104" s="84"/>
      <c r="EN104" s="80">
        <f t="shared" si="872"/>
        <v>0</v>
      </c>
      <c r="EO104" s="76"/>
      <c r="EP104" s="84"/>
      <c r="EQ104" s="80">
        <f t="shared" si="873"/>
        <v>0</v>
      </c>
      <c r="ER104" s="84"/>
      <c r="ES104" s="80">
        <f t="shared" si="874"/>
        <v>0</v>
      </c>
      <c r="ET104" s="76"/>
      <c r="EU104" s="84"/>
      <c r="EV104" s="80">
        <f t="shared" si="875"/>
        <v>0</v>
      </c>
      <c r="EW104" s="84"/>
      <c r="EX104" s="80">
        <f t="shared" si="876"/>
        <v>0</v>
      </c>
      <c r="EY104" s="76"/>
      <c r="EZ104" s="84"/>
      <c r="FA104" s="80">
        <f t="shared" si="877"/>
        <v>0</v>
      </c>
      <c r="FB104" s="84"/>
      <c r="FC104" s="81">
        <f t="shared" si="878"/>
        <v>0</v>
      </c>
      <c r="FD104" s="75"/>
      <c r="FE104" s="84"/>
      <c r="FF104" s="80">
        <f t="shared" si="879"/>
        <v>0</v>
      </c>
      <c r="FG104" s="84"/>
      <c r="FH104" s="80">
        <f t="shared" si="880"/>
        <v>0</v>
      </c>
      <c r="FI104" s="76"/>
      <c r="FJ104" s="84"/>
      <c r="FK104" s="80">
        <f t="shared" si="881"/>
        <v>0</v>
      </c>
      <c r="FL104" s="84"/>
      <c r="FM104" s="80">
        <f t="shared" si="882"/>
        <v>0</v>
      </c>
      <c r="FN104" s="76"/>
      <c r="FO104" s="84"/>
      <c r="FP104" s="80">
        <f t="shared" si="883"/>
        <v>0</v>
      </c>
      <c r="FQ104" s="84"/>
      <c r="FR104" s="80">
        <f t="shared" si="884"/>
        <v>0</v>
      </c>
      <c r="FS104" s="76"/>
      <c r="FT104" s="84"/>
      <c r="FU104" s="80">
        <f t="shared" si="885"/>
        <v>0</v>
      </c>
      <c r="FV104" s="84"/>
      <c r="FW104" s="81">
        <f t="shared" si="886"/>
        <v>0</v>
      </c>
      <c r="FX104" s="75"/>
      <c r="FY104" s="84"/>
      <c r="FZ104" s="80">
        <f t="shared" si="887"/>
        <v>0</v>
      </c>
      <c r="GA104" s="84"/>
      <c r="GB104" s="80">
        <f t="shared" si="888"/>
        <v>0</v>
      </c>
      <c r="GC104" s="76"/>
      <c r="GD104" s="84"/>
      <c r="GE104" s="80">
        <f t="shared" si="889"/>
        <v>0</v>
      </c>
      <c r="GF104" s="84"/>
      <c r="GG104" s="80">
        <f t="shared" si="890"/>
        <v>0</v>
      </c>
      <c r="GH104" s="76"/>
      <c r="GI104" s="84"/>
      <c r="GJ104" s="80">
        <f t="shared" si="891"/>
        <v>0</v>
      </c>
      <c r="GK104" s="84"/>
      <c r="GL104" s="80">
        <f t="shared" si="892"/>
        <v>0</v>
      </c>
      <c r="GM104" s="76"/>
      <c r="GN104" s="84"/>
      <c r="GO104" s="80">
        <f t="shared" si="893"/>
        <v>0</v>
      </c>
      <c r="GP104" s="84"/>
      <c r="GQ104" s="81">
        <f t="shared" si="894"/>
        <v>0</v>
      </c>
      <c r="GR104" s="75"/>
      <c r="GS104" s="84"/>
      <c r="GT104" s="80">
        <f t="shared" si="895"/>
        <v>0</v>
      </c>
      <c r="GU104" s="84"/>
      <c r="GV104" s="80">
        <f t="shared" si="896"/>
        <v>0</v>
      </c>
      <c r="GW104" s="76"/>
      <c r="GX104" s="84"/>
      <c r="GY104" s="80">
        <f t="shared" si="897"/>
        <v>0</v>
      </c>
      <c r="GZ104" s="84"/>
      <c r="HA104" s="77">
        <f t="shared" si="898"/>
        <v>0</v>
      </c>
      <c r="HB104" s="82"/>
      <c r="HC104" s="84"/>
      <c r="HD104" s="80">
        <f t="shared" si="899"/>
        <v>0</v>
      </c>
      <c r="HE104" s="84"/>
      <c r="HF104" s="80">
        <f t="shared" si="900"/>
        <v>0</v>
      </c>
      <c r="HG104" s="76"/>
      <c r="HH104" s="84"/>
      <c r="HI104" s="80">
        <f t="shared" si="901"/>
        <v>0</v>
      </c>
      <c r="HJ104" s="84"/>
      <c r="HK104" s="81">
        <f t="shared" si="902"/>
        <v>0</v>
      </c>
      <c r="HL104" s="75"/>
      <c r="HM104" s="84"/>
      <c r="HN104" s="80">
        <f t="shared" si="903"/>
        <v>0</v>
      </c>
      <c r="HO104" s="84"/>
      <c r="HP104" s="80">
        <f t="shared" si="904"/>
        <v>0</v>
      </c>
      <c r="HQ104" s="76"/>
      <c r="HR104" s="84"/>
      <c r="HS104" s="80">
        <f t="shared" si="905"/>
        <v>0</v>
      </c>
      <c r="HT104" s="84"/>
      <c r="HU104" s="80">
        <f t="shared" si="906"/>
        <v>0</v>
      </c>
      <c r="HV104" s="76"/>
      <c r="HW104" s="84"/>
      <c r="HX104" s="80">
        <f t="shared" si="907"/>
        <v>0</v>
      </c>
      <c r="HY104" s="84"/>
      <c r="HZ104" s="80">
        <f t="shared" si="908"/>
        <v>0</v>
      </c>
      <c r="IA104" s="76"/>
      <c r="IB104" s="84"/>
      <c r="IC104" s="80">
        <f t="shared" si="909"/>
        <v>0</v>
      </c>
      <c r="ID104" s="84"/>
      <c r="IE104" s="256">
        <f t="shared" si="910"/>
        <v>0</v>
      </c>
      <c r="IF104" s="257" t="s">
        <v>331</v>
      </c>
      <c r="IG104" s="258"/>
    </row>
    <row r="105" spans="1:241" ht="25.5" hidden="1" x14ac:dyDescent="0.25">
      <c r="A105" s="63">
        <v>101</v>
      </c>
      <c r="B105" s="64" t="s">
        <v>325</v>
      </c>
      <c r="C105" s="65">
        <v>217392</v>
      </c>
      <c r="D105" s="66">
        <v>933524</v>
      </c>
      <c r="E105" s="67" t="s">
        <v>89</v>
      </c>
      <c r="F105" s="68" t="s">
        <v>185</v>
      </c>
      <c r="G105" s="90">
        <v>1</v>
      </c>
      <c r="H105" s="70">
        <v>0.05</v>
      </c>
      <c r="I105" s="71">
        <f>(20+16+33+60+34)/5</f>
        <v>32.6</v>
      </c>
      <c r="J105" s="72">
        <v>84</v>
      </c>
      <c r="K105" s="73">
        <f t="shared" si="779"/>
        <v>1680</v>
      </c>
      <c r="L105" s="74">
        <f t="shared" si="780"/>
        <v>1680</v>
      </c>
      <c r="M105" s="113">
        <f t="shared" si="781"/>
        <v>6</v>
      </c>
      <c r="N105" s="114">
        <f t="shared" si="782"/>
        <v>24</v>
      </c>
      <c r="O105" s="77">
        <f t="shared" si="783"/>
        <v>7.1428571428571425E-2</v>
      </c>
      <c r="P105" s="78">
        <f t="shared" si="784"/>
        <v>0.2857142857142857</v>
      </c>
      <c r="Q105" s="79"/>
      <c r="R105" s="75">
        <f t="shared" si="785"/>
        <v>1500</v>
      </c>
      <c r="S105" s="76">
        <f t="shared" si="786"/>
        <v>4</v>
      </c>
      <c r="T105" s="80">
        <f t="shared" si="787"/>
        <v>5.3333333333333337E-2</v>
      </c>
      <c r="U105" s="76">
        <f t="shared" si="788"/>
        <v>17</v>
      </c>
      <c r="V105" s="80">
        <f t="shared" si="789"/>
        <v>0.22666666666666666</v>
      </c>
      <c r="W105" s="76">
        <f t="shared" si="790"/>
        <v>140</v>
      </c>
      <c r="X105" s="76">
        <f t="shared" si="791"/>
        <v>2</v>
      </c>
      <c r="Y105" s="80">
        <f t="shared" si="792"/>
        <v>0.2857142857142857</v>
      </c>
      <c r="Z105" s="76">
        <f t="shared" si="793"/>
        <v>5</v>
      </c>
      <c r="AA105" s="80">
        <f t="shared" si="794"/>
        <v>0.7142857142857143</v>
      </c>
      <c r="AB105" s="76">
        <f t="shared" si="795"/>
        <v>40</v>
      </c>
      <c r="AC105" s="76">
        <f t="shared" si="796"/>
        <v>0</v>
      </c>
      <c r="AD105" s="80">
        <f t="shared" si="797"/>
        <v>0</v>
      </c>
      <c r="AE105" s="76">
        <f t="shared" si="798"/>
        <v>2</v>
      </c>
      <c r="AF105" s="80">
        <f t="shared" si="799"/>
        <v>1</v>
      </c>
      <c r="AG105" s="76">
        <f t="shared" si="800"/>
        <v>0</v>
      </c>
      <c r="AH105" s="76">
        <f t="shared" si="801"/>
        <v>0</v>
      </c>
      <c r="AI105" s="80">
        <f t="shared" si="802"/>
        <v>0</v>
      </c>
      <c r="AJ105" s="76">
        <f t="shared" si="803"/>
        <v>0</v>
      </c>
      <c r="AK105" s="81">
        <f t="shared" si="804"/>
        <v>0</v>
      </c>
      <c r="AL105" s="79"/>
      <c r="AM105" s="75">
        <f t="shared" si="805"/>
        <v>1400</v>
      </c>
      <c r="AN105" s="76">
        <f t="shared" si="806"/>
        <v>4</v>
      </c>
      <c r="AO105" s="80">
        <f t="shared" si="807"/>
        <v>5.7142857142857141E-2</v>
      </c>
      <c r="AP105" s="76">
        <f t="shared" si="808"/>
        <v>16</v>
      </c>
      <c r="AQ105" s="77">
        <f t="shared" si="809"/>
        <v>0.22857142857142856</v>
      </c>
      <c r="AR105" s="82">
        <f t="shared" si="810"/>
        <v>80</v>
      </c>
      <c r="AS105" s="76">
        <f t="shared" si="811"/>
        <v>0</v>
      </c>
      <c r="AT105" s="80">
        <f t="shared" si="812"/>
        <v>0</v>
      </c>
      <c r="AU105" s="76">
        <f t="shared" si="813"/>
        <v>1</v>
      </c>
      <c r="AV105" s="77">
        <f t="shared" si="814"/>
        <v>0.25</v>
      </c>
      <c r="AW105" s="82">
        <f t="shared" si="815"/>
        <v>20</v>
      </c>
      <c r="AX105" s="76">
        <f t="shared" si="816"/>
        <v>0</v>
      </c>
      <c r="AY105" s="80">
        <f t="shared" si="817"/>
        <v>0</v>
      </c>
      <c r="AZ105" s="76">
        <f t="shared" si="818"/>
        <v>0</v>
      </c>
      <c r="BA105" s="77">
        <f t="shared" si="819"/>
        <v>0</v>
      </c>
      <c r="BB105" s="82">
        <f t="shared" si="820"/>
        <v>0</v>
      </c>
      <c r="BC105" s="76">
        <f t="shared" si="821"/>
        <v>0</v>
      </c>
      <c r="BD105" s="80">
        <f t="shared" si="822"/>
        <v>0</v>
      </c>
      <c r="BE105" s="76">
        <f t="shared" si="823"/>
        <v>0</v>
      </c>
      <c r="BF105" s="77">
        <f t="shared" si="824"/>
        <v>0</v>
      </c>
      <c r="BG105" s="82">
        <f t="shared" si="825"/>
        <v>180</v>
      </c>
      <c r="BH105" s="76">
        <f t="shared" si="826"/>
        <v>2</v>
      </c>
      <c r="BI105" s="80">
        <f t="shared" si="827"/>
        <v>0.22222222222222221</v>
      </c>
      <c r="BJ105" s="76">
        <f t="shared" si="828"/>
        <v>7</v>
      </c>
      <c r="BK105" s="77">
        <f t="shared" si="829"/>
        <v>0.77777777777777779</v>
      </c>
      <c r="BL105" s="82">
        <f t="shared" si="830"/>
        <v>0</v>
      </c>
      <c r="BM105" s="76">
        <f t="shared" si="831"/>
        <v>0</v>
      </c>
      <c r="BN105" s="80">
        <f t="shared" si="832"/>
        <v>0</v>
      </c>
      <c r="BO105" s="76">
        <f t="shared" si="833"/>
        <v>0</v>
      </c>
      <c r="BP105" s="77">
        <f t="shared" si="834"/>
        <v>0</v>
      </c>
      <c r="BQ105" s="82">
        <f t="shared" si="835"/>
        <v>0</v>
      </c>
      <c r="BR105" s="76">
        <f t="shared" si="836"/>
        <v>0</v>
      </c>
      <c r="BS105" s="80">
        <f t="shared" si="837"/>
        <v>0</v>
      </c>
      <c r="BT105" s="76">
        <f t="shared" si="838"/>
        <v>0</v>
      </c>
      <c r="BU105" s="77">
        <f t="shared" si="839"/>
        <v>0</v>
      </c>
      <c r="BV105" s="82">
        <f t="shared" si="840"/>
        <v>0</v>
      </c>
      <c r="BW105" s="76">
        <f t="shared" si="841"/>
        <v>0</v>
      </c>
      <c r="BX105" s="80">
        <f t="shared" si="842"/>
        <v>0</v>
      </c>
      <c r="BY105" s="76">
        <f t="shared" si="843"/>
        <v>0</v>
      </c>
      <c r="BZ105" s="81">
        <f t="shared" si="844"/>
        <v>0</v>
      </c>
      <c r="CA105" s="79"/>
      <c r="CB105" s="75">
        <f t="shared" ref="CB105:CV112" si="913">65*20</f>
        <v>1300</v>
      </c>
      <c r="CC105" s="83">
        <v>3</v>
      </c>
      <c r="CD105" s="80">
        <f t="shared" si="845"/>
        <v>4.6153846153846156E-2</v>
      </c>
      <c r="CE105" s="83">
        <v>11</v>
      </c>
      <c r="CF105" s="80">
        <f t="shared" si="846"/>
        <v>0.16923076923076924</v>
      </c>
      <c r="CG105" s="76">
        <f>4*20</f>
        <v>80</v>
      </c>
      <c r="CH105" s="83">
        <v>1</v>
      </c>
      <c r="CI105" s="80">
        <f t="shared" si="847"/>
        <v>0.25</v>
      </c>
      <c r="CJ105" s="83">
        <v>4</v>
      </c>
      <c r="CK105" s="80">
        <f t="shared" si="848"/>
        <v>1</v>
      </c>
      <c r="CL105" s="76">
        <f>1*20</f>
        <v>20</v>
      </c>
      <c r="CM105" s="83">
        <v>0</v>
      </c>
      <c r="CN105" s="80">
        <f t="shared" si="857"/>
        <v>0</v>
      </c>
      <c r="CO105" s="83">
        <v>1</v>
      </c>
      <c r="CP105" s="80">
        <f t="shared" si="858"/>
        <v>1</v>
      </c>
      <c r="CQ105" s="76"/>
      <c r="CR105" s="84"/>
      <c r="CS105" s="80">
        <f t="shared" si="859"/>
        <v>0</v>
      </c>
      <c r="CT105" s="84"/>
      <c r="CU105" s="81">
        <f t="shared" si="860"/>
        <v>0</v>
      </c>
      <c r="CV105" s="75">
        <f>3*20</f>
        <v>60</v>
      </c>
      <c r="CW105" s="83">
        <v>0</v>
      </c>
      <c r="CX105" s="80">
        <f t="shared" si="849"/>
        <v>0</v>
      </c>
      <c r="CY105" s="83">
        <v>0</v>
      </c>
      <c r="CZ105" s="80">
        <f t="shared" si="850"/>
        <v>0</v>
      </c>
      <c r="DA105" s="122"/>
      <c r="DB105" s="84"/>
      <c r="DC105" s="80">
        <f t="shared" si="851"/>
        <v>0</v>
      </c>
      <c r="DD105" s="84"/>
      <c r="DE105" s="80">
        <f t="shared" si="852"/>
        <v>0</v>
      </c>
      <c r="DF105" s="76">
        <f>1*20</f>
        <v>20</v>
      </c>
      <c r="DG105" s="83">
        <v>0</v>
      </c>
      <c r="DH105" s="80">
        <f t="shared" si="861"/>
        <v>0</v>
      </c>
      <c r="DI105" s="83">
        <v>1</v>
      </c>
      <c r="DJ105" s="80">
        <f t="shared" si="862"/>
        <v>1</v>
      </c>
      <c r="DK105" s="76"/>
      <c r="DL105" s="84"/>
      <c r="DM105" s="80">
        <f t="shared" si="863"/>
        <v>0</v>
      </c>
      <c r="DN105" s="84"/>
      <c r="DO105" s="81">
        <f t="shared" si="864"/>
        <v>0</v>
      </c>
      <c r="DP105" s="75">
        <f>1*20</f>
        <v>20</v>
      </c>
      <c r="DQ105" s="83">
        <v>0</v>
      </c>
      <c r="DR105" s="80">
        <f t="shared" si="853"/>
        <v>0</v>
      </c>
      <c r="DS105" s="83">
        <v>0</v>
      </c>
      <c r="DT105" s="80">
        <f t="shared" si="854"/>
        <v>0</v>
      </c>
      <c r="DU105" s="76"/>
      <c r="DV105" s="84"/>
      <c r="DW105" s="80">
        <f t="shared" si="865"/>
        <v>0</v>
      </c>
      <c r="DX105" s="84"/>
      <c r="DY105" s="80">
        <f t="shared" si="866"/>
        <v>0</v>
      </c>
      <c r="DZ105" s="76"/>
      <c r="EA105" s="84"/>
      <c r="EB105" s="80">
        <f t="shared" si="867"/>
        <v>0</v>
      </c>
      <c r="EC105" s="84"/>
      <c r="ED105" s="80">
        <f t="shared" si="868"/>
        <v>0</v>
      </c>
      <c r="EE105" s="76"/>
      <c r="EF105" s="84"/>
      <c r="EG105" s="80">
        <f t="shared" si="869"/>
        <v>0</v>
      </c>
      <c r="EH105" s="84"/>
      <c r="EI105" s="81">
        <f t="shared" si="870"/>
        <v>0</v>
      </c>
      <c r="EJ105" s="75"/>
      <c r="EK105" s="84"/>
      <c r="EL105" s="80">
        <f t="shared" si="871"/>
        <v>0</v>
      </c>
      <c r="EM105" s="84"/>
      <c r="EN105" s="80">
        <f t="shared" si="872"/>
        <v>0</v>
      </c>
      <c r="EO105" s="76"/>
      <c r="EP105" s="84"/>
      <c r="EQ105" s="80">
        <f t="shared" si="873"/>
        <v>0</v>
      </c>
      <c r="ER105" s="84"/>
      <c r="ES105" s="80">
        <f t="shared" si="874"/>
        <v>0</v>
      </c>
      <c r="ET105" s="76"/>
      <c r="EU105" s="84"/>
      <c r="EV105" s="80">
        <f t="shared" si="875"/>
        <v>0</v>
      </c>
      <c r="EW105" s="84"/>
      <c r="EX105" s="80">
        <f t="shared" si="876"/>
        <v>0</v>
      </c>
      <c r="EY105" s="76"/>
      <c r="EZ105" s="84"/>
      <c r="FA105" s="80">
        <f t="shared" si="877"/>
        <v>0</v>
      </c>
      <c r="FB105" s="84"/>
      <c r="FC105" s="81">
        <f t="shared" si="878"/>
        <v>0</v>
      </c>
      <c r="FD105" s="75">
        <f t="shared" si="507"/>
        <v>120</v>
      </c>
      <c r="FE105" s="83">
        <v>1</v>
      </c>
      <c r="FF105" s="80">
        <f t="shared" si="879"/>
        <v>0.16666666666666666</v>
      </c>
      <c r="FG105" s="83">
        <v>6</v>
      </c>
      <c r="FH105" s="80">
        <f t="shared" si="880"/>
        <v>1</v>
      </c>
      <c r="FI105" s="76">
        <f>3*20</f>
        <v>60</v>
      </c>
      <c r="FJ105" s="83">
        <v>1</v>
      </c>
      <c r="FK105" s="80">
        <f t="shared" si="881"/>
        <v>0.33333333333333331</v>
      </c>
      <c r="FL105" s="83">
        <v>1</v>
      </c>
      <c r="FM105" s="80">
        <f t="shared" si="882"/>
        <v>0.33333333333333331</v>
      </c>
      <c r="FN105" s="76"/>
      <c r="FO105" s="84"/>
      <c r="FP105" s="80">
        <f t="shared" si="883"/>
        <v>0</v>
      </c>
      <c r="FQ105" s="84"/>
      <c r="FR105" s="80">
        <f t="shared" si="884"/>
        <v>0</v>
      </c>
      <c r="FS105" s="76"/>
      <c r="FT105" s="84"/>
      <c r="FU105" s="80">
        <f t="shared" si="885"/>
        <v>0</v>
      </c>
      <c r="FV105" s="84"/>
      <c r="FW105" s="81">
        <f t="shared" si="886"/>
        <v>0</v>
      </c>
      <c r="FX105" s="75"/>
      <c r="FY105" s="84"/>
      <c r="FZ105" s="80">
        <f t="shared" si="887"/>
        <v>0</v>
      </c>
      <c r="GA105" s="84"/>
      <c r="GB105" s="80">
        <f t="shared" si="888"/>
        <v>0</v>
      </c>
      <c r="GC105" s="76"/>
      <c r="GD105" s="84"/>
      <c r="GE105" s="80">
        <f t="shared" si="889"/>
        <v>0</v>
      </c>
      <c r="GF105" s="84"/>
      <c r="GG105" s="80">
        <f t="shared" si="890"/>
        <v>0</v>
      </c>
      <c r="GH105" s="76"/>
      <c r="GI105" s="84"/>
      <c r="GJ105" s="80">
        <f t="shared" si="891"/>
        <v>0</v>
      </c>
      <c r="GK105" s="84"/>
      <c r="GL105" s="80">
        <f t="shared" si="892"/>
        <v>0</v>
      </c>
      <c r="GM105" s="76"/>
      <c r="GN105" s="84"/>
      <c r="GO105" s="80">
        <f t="shared" si="893"/>
        <v>0</v>
      </c>
      <c r="GP105" s="84"/>
      <c r="GQ105" s="81">
        <f t="shared" si="894"/>
        <v>0</v>
      </c>
      <c r="GR105" s="75"/>
      <c r="GS105" s="84"/>
      <c r="GT105" s="80">
        <f t="shared" si="895"/>
        <v>0</v>
      </c>
      <c r="GU105" s="84"/>
      <c r="GV105" s="80">
        <f t="shared" si="896"/>
        <v>0</v>
      </c>
      <c r="GW105" s="76"/>
      <c r="GX105" s="84"/>
      <c r="GY105" s="80">
        <f t="shared" si="897"/>
        <v>0</v>
      </c>
      <c r="GZ105" s="84"/>
      <c r="HA105" s="77">
        <f t="shared" si="898"/>
        <v>0</v>
      </c>
      <c r="HB105" s="82"/>
      <c r="HC105" s="84"/>
      <c r="HD105" s="80">
        <f t="shared" si="899"/>
        <v>0</v>
      </c>
      <c r="HE105" s="84"/>
      <c r="HF105" s="80">
        <f t="shared" si="900"/>
        <v>0</v>
      </c>
      <c r="HG105" s="76"/>
      <c r="HH105" s="84"/>
      <c r="HI105" s="80">
        <f t="shared" si="901"/>
        <v>0</v>
      </c>
      <c r="HJ105" s="84"/>
      <c r="HK105" s="81">
        <f t="shared" si="902"/>
        <v>0</v>
      </c>
      <c r="HL105" s="75"/>
      <c r="HM105" s="84"/>
      <c r="HN105" s="80">
        <f t="shared" si="903"/>
        <v>0</v>
      </c>
      <c r="HO105" s="84"/>
      <c r="HP105" s="80">
        <f t="shared" si="904"/>
        <v>0</v>
      </c>
      <c r="HQ105" s="76"/>
      <c r="HR105" s="84"/>
      <c r="HS105" s="80">
        <f t="shared" si="905"/>
        <v>0</v>
      </c>
      <c r="HT105" s="84"/>
      <c r="HU105" s="80">
        <f t="shared" si="906"/>
        <v>0</v>
      </c>
      <c r="HV105" s="76"/>
      <c r="HW105" s="84"/>
      <c r="HX105" s="80">
        <f t="shared" si="907"/>
        <v>0</v>
      </c>
      <c r="HY105" s="84"/>
      <c r="HZ105" s="80">
        <f t="shared" si="908"/>
        <v>0</v>
      </c>
      <c r="IA105" s="76"/>
      <c r="IB105" s="84"/>
      <c r="IC105" s="80">
        <f t="shared" si="909"/>
        <v>0</v>
      </c>
      <c r="ID105" s="84"/>
      <c r="IE105" s="85">
        <f t="shared" si="910"/>
        <v>0</v>
      </c>
      <c r="IF105" s="1214" t="s">
        <v>332</v>
      </c>
      <c r="IG105" s="87"/>
    </row>
    <row r="106" spans="1:241" ht="38.25" hidden="1" x14ac:dyDescent="0.25">
      <c r="A106" s="63">
        <v>102</v>
      </c>
      <c r="B106" s="64" t="s">
        <v>333</v>
      </c>
      <c r="C106" s="65">
        <v>217600</v>
      </c>
      <c r="D106" s="66">
        <v>933520</v>
      </c>
      <c r="E106" s="67" t="s">
        <v>89</v>
      </c>
      <c r="F106" s="88" t="s">
        <v>334</v>
      </c>
      <c r="G106" s="89">
        <v>6</v>
      </c>
      <c r="H106" s="70">
        <v>0.8</v>
      </c>
      <c r="I106" s="71">
        <f>(12+80+60+90+10)/5</f>
        <v>50.4</v>
      </c>
      <c r="J106" s="72">
        <v>23</v>
      </c>
      <c r="K106" s="73">
        <f t="shared" si="779"/>
        <v>460</v>
      </c>
      <c r="L106" s="74">
        <f t="shared" si="780"/>
        <v>460</v>
      </c>
      <c r="M106" s="113">
        <f t="shared" si="781"/>
        <v>0</v>
      </c>
      <c r="N106" s="114">
        <f t="shared" si="782"/>
        <v>11</v>
      </c>
      <c r="O106" s="77">
        <f t="shared" si="783"/>
        <v>0</v>
      </c>
      <c r="P106" s="78">
        <f t="shared" si="784"/>
        <v>0.47826086956521741</v>
      </c>
      <c r="Q106" s="79"/>
      <c r="R106" s="75">
        <f t="shared" si="785"/>
        <v>460</v>
      </c>
      <c r="S106" s="76">
        <f t="shared" si="786"/>
        <v>0</v>
      </c>
      <c r="T106" s="80">
        <f t="shared" si="787"/>
        <v>0</v>
      </c>
      <c r="U106" s="76">
        <f t="shared" si="788"/>
        <v>11</v>
      </c>
      <c r="V106" s="80">
        <f t="shared" si="789"/>
        <v>0.47826086956521741</v>
      </c>
      <c r="W106" s="76">
        <f t="shared" si="790"/>
        <v>0</v>
      </c>
      <c r="X106" s="76">
        <f t="shared" si="791"/>
        <v>0</v>
      </c>
      <c r="Y106" s="80">
        <f t="shared" si="792"/>
        <v>0</v>
      </c>
      <c r="Z106" s="76">
        <f t="shared" si="793"/>
        <v>0</v>
      </c>
      <c r="AA106" s="80">
        <f t="shared" si="794"/>
        <v>0</v>
      </c>
      <c r="AB106" s="76">
        <f t="shared" si="795"/>
        <v>0</v>
      </c>
      <c r="AC106" s="76">
        <f t="shared" si="796"/>
        <v>0</v>
      </c>
      <c r="AD106" s="80">
        <f t="shared" si="797"/>
        <v>0</v>
      </c>
      <c r="AE106" s="76">
        <f t="shared" si="798"/>
        <v>0</v>
      </c>
      <c r="AF106" s="80">
        <f t="shared" si="799"/>
        <v>0</v>
      </c>
      <c r="AG106" s="76">
        <f t="shared" si="800"/>
        <v>0</v>
      </c>
      <c r="AH106" s="76">
        <f t="shared" si="801"/>
        <v>0</v>
      </c>
      <c r="AI106" s="80">
        <f t="shared" si="802"/>
        <v>0</v>
      </c>
      <c r="AJ106" s="76">
        <f t="shared" si="803"/>
        <v>0</v>
      </c>
      <c r="AK106" s="81">
        <f t="shared" si="804"/>
        <v>0</v>
      </c>
      <c r="AL106" s="79"/>
      <c r="AM106" s="75">
        <f t="shared" si="805"/>
        <v>0</v>
      </c>
      <c r="AN106" s="76">
        <f t="shared" si="806"/>
        <v>0</v>
      </c>
      <c r="AO106" s="80">
        <f t="shared" si="807"/>
        <v>0</v>
      </c>
      <c r="AP106" s="76">
        <f t="shared" si="808"/>
        <v>0</v>
      </c>
      <c r="AQ106" s="77">
        <f t="shared" si="809"/>
        <v>0</v>
      </c>
      <c r="AR106" s="82">
        <f t="shared" si="810"/>
        <v>440</v>
      </c>
      <c r="AS106" s="76">
        <f t="shared" si="811"/>
        <v>0</v>
      </c>
      <c r="AT106" s="80">
        <f t="shared" si="812"/>
        <v>0</v>
      </c>
      <c r="AU106" s="76">
        <f t="shared" si="813"/>
        <v>11</v>
      </c>
      <c r="AV106" s="77">
        <f t="shared" si="814"/>
        <v>0.5</v>
      </c>
      <c r="AW106" s="82">
        <f t="shared" si="815"/>
        <v>20</v>
      </c>
      <c r="AX106" s="76">
        <f t="shared" si="816"/>
        <v>0</v>
      </c>
      <c r="AY106" s="80">
        <f t="shared" si="817"/>
        <v>0</v>
      </c>
      <c r="AZ106" s="76">
        <f t="shared" si="818"/>
        <v>0</v>
      </c>
      <c r="BA106" s="77">
        <f t="shared" si="819"/>
        <v>0</v>
      </c>
      <c r="BB106" s="82">
        <f t="shared" si="820"/>
        <v>0</v>
      </c>
      <c r="BC106" s="76">
        <f t="shared" si="821"/>
        <v>0</v>
      </c>
      <c r="BD106" s="80">
        <f t="shared" si="822"/>
        <v>0</v>
      </c>
      <c r="BE106" s="76">
        <f t="shared" si="823"/>
        <v>0</v>
      </c>
      <c r="BF106" s="77">
        <f t="shared" si="824"/>
        <v>0</v>
      </c>
      <c r="BG106" s="82">
        <f t="shared" si="825"/>
        <v>0</v>
      </c>
      <c r="BH106" s="76">
        <f t="shared" si="826"/>
        <v>0</v>
      </c>
      <c r="BI106" s="80">
        <f t="shared" si="827"/>
        <v>0</v>
      </c>
      <c r="BJ106" s="76">
        <f t="shared" si="828"/>
        <v>0</v>
      </c>
      <c r="BK106" s="77">
        <f t="shared" si="829"/>
        <v>0</v>
      </c>
      <c r="BL106" s="82">
        <f t="shared" si="830"/>
        <v>0</v>
      </c>
      <c r="BM106" s="76">
        <f t="shared" si="831"/>
        <v>0</v>
      </c>
      <c r="BN106" s="80">
        <f t="shared" si="832"/>
        <v>0</v>
      </c>
      <c r="BO106" s="76">
        <f t="shared" si="833"/>
        <v>0</v>
      </c>
      <c r="BP106" s="77">
        <f t="shared" si="834"/>
        <v>0</v>
      </c>
      <c r="BQ106" s="82">
        <f t="shared" si="835"/>
        <v>0</v>
      </c>
      <c r="BR106" s="76">
        <f t="shared" si="836"/>
        <v>0</v>
      </c>
      <c r="BS106" s="80">
        <f t="shared" si="837"/>
        <v>0</v>
      </c>
      <c r="BT106" s="76">
        <f t="shared" si="838"/>
        <v>0</v>
      </c>
      <c r="BU106" s="77">
        <f t="shared" si="839"/>
        <v>0</v>
      </c>
      <c r="BV106" s="82">
        <f t="shared" si="840"/>
        <v>0</v>
      </c>
      <c r="BW106" s="76">
        <f t="shared" si="841"/>
        <v>0</v>
      </c>
      <c r="BX106" s="80">
        <f t="shared" si="842"/>
        <v>0</v>
      </c>
      <c r="BY106" s="76">
        <f t="shared" si="843"/>
        <v>0</v>
      </c>
      <c r="BZ106" s="81">
        <f t="shared" si="844"/>
        <v>0</v>
      </c>
      <c r="CA106" s="79"/>
      <c r="CB106" s="75"/>
      <c r="CC106" s="84"/>
      <c r="CD106" s="80">
        <f t="shared" si="845"/>
        <v>0</v>
      </c>
      <c r="CE106" s="84"/>
      <c r="CF106" s="80">
        <f t="shared" si="846"/>
        <v>0</v>
      </c>
      <c r="CG106" s="76"/>
      <c r="CH106" s="84"/>
      <c r="CI106" s="80">
        <f t="shared" si="847"/>
        <v>0</v>
      </c>
      <c r="CJ106" s="84"/>
      <c r="CK106" s="80">
        <f t="shared" si="848"/>
        <v>0</v>
      </c>
      <c r="CL106" s="76"/>
      <c r="CM106" s="84"/>
      <c r="CN106" s="80">
        <f t="shared" si="857"/>
        <v>0</v>
      </c>
      <c r="CO106" s="84"/>
      <c r="CP106" s="80">
        <f t="shared" si="858"/>
        <v>0</v>
      </c>
      <c r="CQ106" s="76"/>
      <c r="CR106" s="84"/>
      <c r="CS106" s="80">
        <f t="shared" si="859"/>
        <v>0</v>
      </c>
      <c r="CT106" s="84"/>
      <c r="CU106" s="81">
        <f t="shared" si="860"/>
        <v>0</v>
      </c>
      <c r="CV106" s="75">
        <f>22*20</f>
        <v>440</v>
      </c>
      <c r="CW106" s="83">
        <v>0</v>
      </c>
      <c r="CX106" s="80">
        <f t="shared" si="849"/>
        <v>0</v>
      </c>
      <c r="CY106" s="83">
        <v>11</v>
      </c>
      <c r="CZ106" s="80">
        <f t="shared" si="850"/>
        <v>0.5</v>
      </c>
      <c r="DA106" s="76"/>
      <c r="DB106" s="84"/>
      <c r="DC106" s="80">
        <f t="shared" si="851"/>
        <v>0</v>
      </c>
      <c r="DD106" s="84"/>
      <c r="DE106" s="80">
        <f t="shared" si="852"/>
        <v>0</v>
      </c>
      <c r="DF106" s="76"/>
      <c r="DG106" s="84"/>
      <c r="DH106" s="80">
        <f t="shared" si="861"/>
        <v>0</v>
      </c>
      <c r="DI106" s="84"/>
      <c r="DJ106" s="80">
        <f t="shared" si="862"/>
        <v>0</v>
      </c>
      <c r="DK106" s="76"/>
      <c r="DL106" s="84"/>
      <c r="DM106" s="80">
        <f t="shared" si="863"/>
        <v>0</v>
      </c>
      <c r="DN106" s="84"/>
      <c r="DO106" s="81">
        <f t="shared" si="864"/>
        <v>0</v>
      </c>
      <c r="DP106" s="75">
        <f>1*20</f>
        <v>20</v>
      </c>
      <c r="DQ106" s="83">
        <v>0</v>
      </c>
      <c r="DR106" s="80">
        <f t="shared" si="853"/>
        <v>0</v>
      </c>
      <c r="DS106" s="83">
        <v>0</v>
      </c>
      <c r="DT106" s="80">
        <f t="shared" si="854"/>
        <v>0</v>
      </c>
      <c r="DU106" s="76"/>
      <c r="DV106" s="84"/>
      <c r="DW106" s="80">
        <f t="shared" si="865"/>
        <v>0</v>
      </c>
      <c r="DX106" s="84"/>
      <c r="DY106" s="80">
        <f t="shared" si="866"/>
        <v>0</v>
      </c>
      <c r="DZ106" s="76"/>
      <c r="EA106" s="84"/>
      <c r="EB106" s="80">
        <f t="shared" si="867"/>
        <v>0</v>
      </c>
      <c r="EC106" s="84"/>
      <c r="ED106" s="80">
        <f t="shared" si="868"/>
        <v>0</v>
      </c>
      <c r="EE106" s="76"/>
      <c r="EF106" s="84"/>
      <c r="EG106" s="80">
        <f t="shared" si="869"/>
        <v>0</v>
      </c>
      <c r="EH106" s="84"/>
      <c r="EI106" s="81">
        <f t="shared" si="870"/>
        <v>0</v>
      </c>
      <c r="EJ106" s="75"/>
      <c r="EK106" s="84"/>
      <c r="EL106" s="80">
        <f t="shared" si="871"/>
        <v>0</v>
      </c>
      <c r="EM106" s="84"/>
      <c r="EN106" s="80">
        <f t="shared" si="872"/>
        <v>0</v>
      </c>
      <c r="EO106" s="76"/>
      <c r="EP106" s="84"/>
      <c r="EQ106" s="80">
        <f t="shared" si="873"/>
        <v>0</v>
      </c>
      <c r="ER106" s="84"/>
      <c r="ES106" s="80">
        <f t="shared" si="874"/>
        <v>0</v>
      </c>
      <c r="ET106" s="76"/>
      <c r="EU106" s="84"/>
      <c r="EV106" s="80">
        <f t="shared" si="875"/>
        <v>0</v>
      </c>
      <c r="EW106" s="84"/>
      <c r="EX106" s="80">
        <f t="shared" si="876"/>
        <v>0</v>
      </c>
      <c r="EY106" s="76"/>
      <c r="EZ106" s="84"/>
      <c r="FA106" s="80">
        <f t="shared" si="877"/>
        <v>0</v>
      </c>
      <c r="FB106" s="84"/>
      <c r="FC106" s="81">
        <f t="shared" si="878"/>
        <v>0</v>
      </c>
      <c r="FD106" s="75"/>
      <c r="FE106" s="84"/>
      <c r="FF106" s="80">
        <f t="shared" si="879"/>
        <v>0</v>
      </c>
      <c r="FG106" s="84"/>
      <c r="FH106" s="80">
        <f t="shared" si="880"/>
        <v>0</v>
      </c>
      <c r="FI106" s="76"/>
      <c r="FJ106" s="84"/>
      <c r="FK106" s="80">
        <f t="shared" si="881"/>
        <v>0</v>
      </c>
      <c r="FL106" s="84"/>
      <c r="FM106" s="80">
        <f t="shared" si="882"/>
        <v>0</v>
      </c>
      <c r="FN106" s="76"/>
      <c r="FO106" s="84"/>
      <c r="FP106" s="80">
        <f t="shared" si="883"/>
        <v>0</v>
      </c>
      <c r="FQ106" s="84"/>
      <c r="FR106" s="80">
        <f t="shared" si="884"/>
        <v>0</v>
      </c>
      <c r="FS106" s="76"/>
      <c r="FT106" s="84"/>
      <c r="FU106" s="80">
        <f t="shared" si="885"/>
        <v>0</v>
      </c>
      <c r="FV106" s="84"/>
      <c r="FW106" s="81">
        <f t="shared" si="886"/>
        <v>0</v>
      </c>
      <c r="FX106" s="75"/>
      <c r="FY106" s="84"/>
      <c r="FZ106" s="80">
        <f t="shared" si="887"/>
        <v>0</v>
      </c>
      <c r="GA106" s="84"/>
      <c r="GB106" s="80">
        <f t="shared" si="888"/>
        <v>0</v>
      </c>
      <c r="GC106" s="76"/>
      <c r="GD106" s="84"/>
      <c r="GE106" s="80">
        <f t="shared" si="889"/>
        <v>0</v>
      </c>
      <c r="GF106" s="84"/>
      <c r="GG106" s="80">
        <f t="shared" si="890"/>
        <v>0</v>
      </c>
      <c r="GH106" s="76"/>
      <c r="GI106" s="84"/>
      <c r="GJ106" s="80">
        <f t="shared" si="891"/>
        <v>0</v>
      </c>
      <c r="GK106" s="84"/>
      <c r="GL106" s="80">
        <f t="shared" si="892"/>
        <v>0</v>
      </c>
      <c r="GM106" s="76"/>
      <c r="GN106" s="84"/>
      <c r="GO106" s="80">
        <f t="shared" si="893"/>
        <v>0</v>
      </c>
      <c r="GP106" s="84"/>
      <c r="GQ106" s="81">
        <f t="shared" si="894"/>
        <v>0</v>
      </c>
      <c r="GR106" s="75"/>
      <c r="GS106" s="84"/>
      <c r="GT106" s="80">
        <f t="shared" si="895"/>
        <v>0</v>
      </c>
      <c r="GU106" s="84"/>
      <c r="GV106" s="80">
        <f t="shared" si="896"/>
        <v>0</v>
      </c>
      <c r="GW106" s="76"/>
      <c r="GX106" s="84"/>
      <c r="GY106" s="80">
        <f t="shared" si="897"/>
        <v>0</v>
      </c>
      <c r="GZ106" s="84"/>
      <c r="HA106" s="77">
        <f t="shared" si="898"/>
        <v>0</v>
      </c>
      <c r="HB106" s="82"/>
      <c r="HC106" s="84"/>
      <c r="HD106" s="80">
        <f t="shared" si="899"/>
        <v>0</v>
      </c>
      <c r="HE106" s="84"/>
      <c r="HF106" s="80">
        <f t="shared" si="900"/>
        <v>0</v>
      </c>
      <c r="HG106" s="76"/>
      <c r="HH106" s="84"/>
      <c r="HI106" s="80">
        <f t="shared" si="901"/>
        <v>0</v>
      </c>
      <c r="HJ106" s="84"/>
      <c r="HK106" s="81">
        <f t="shared" si="902"/>
        <v>0</v>
      </c>
      <c r="HL106" s="75"/>
      <c r="HM106" s="84"/>
      <c r="HN106" s="80">
        <f t="shared" si="903"/>
        <v>0</v>
      </c>
      <c r="HO106" s="84"/>
      <c r="HP106" s="80">
        <f t="shared" si="904"/>
        <v>0</v>
      </c>
      <c r="HQ106" s="76"/>
      <c r="HR106" s="84"/>
      <c r="HS106" s="80">
        <f t="shared" si="905"/>
        <v>0</v>
      </c>
      <c r="HT106" s="84"/>
      <c r="HU106" s="80">
        <f t="shared" si="906"/>
        <v>0</v>
      </c>
      <c r="HV106" s="76"/>
      <c r="HW106" s="84"/>
      <c r="HX106" s="80">
        <f t="shared" si="907"/>
        <v>0</v>
      </c>
      <c r="HY106" s="84"/>
      <c r="HZ106" s="80">
        <f t="shared" si="908"/>
        <v>0</v>
      </c>
      <c r="IA106" s="76"/>
      <c r="IB106" s="84"/>
      <c r="IC106" s="80">
        <f t="shared" si="909"/>
        <v>0</v>
      </c>
      <c r="ID106" s="84"/>
      <c r="IE106" s="85">
        <f t="shared" si="910"/>
        <v>0</v>
      </c>
      <c r="IF106" s="1214" t="s">
        <v>335</v>
      </c>
      <c r="IG106" s="87"/>
    </row>
    <row r="107" spans="1:241" ht="38.25" hidden="1" x14ac:dyDescent="0.25">
      <c r="A107" s="63">
        <v>103</v>
      </c>
      <c r="B107" s="64" t="s">
        <v>255</v>
      </c>
      <c r="C107" s="65">
        <v>218862</v>
      </c>
      <c r="D107" s="66">
        <v>933523</v>
      </c>
      <c r="E107" s="67" t="s">
        <v>89</v>
      </c>
      <c r="F107" s="198" t="s">
        <v>194</v>
      </c>
      <c r="G107" s="89">
        <v>6</v>
      </c>
      <c r="H107" s="70">
        <v>0.35</v>
      </c>
      <c r="I107" s="71">
        <f>(20+80+70+15+22)/5</f>
        <v>41.4</v>
      </c>
      <c r="J107" s="72">
        <v>52</v>
      </c>
      <c r="K107" s="73">
        <f t="shared" si="779"/>
        <v>1040</v>
      </c>
      <c r="L107" s="74">
        <f t="shared" si="780"/>
        <v>1040</v>
      </c>
      <c r="M107" s="113">
        <f t="shared" si="781"/>
        <v>4</v>
      </c>
      <c r="N107" s="114">
        <f t="shared" si="782"/>
        <v>44</v>
      </c>
      <c r="O107" s="77">
        <f t="shared" si="783"/>
        <v>7.6923076923076927E-2</v>
      </c>
      <c r="P107" s="78">
        <f t="shared" si="784"/>
        <v>0.84615384615384615</v>
      </c>
      <c r="Q107" s="79"/>
      <c r="R107" s="75">
        <f t="shared" si="785"/>
        <v>720</v>
      </c>
      <c r="S107" s="76">
        <f t="shared" si="786"/>
        <v>1</v>
      </c>
      <c r="T107" s="80">
        <f t="shared" si="787"/>
        <v>2.7777777777777776E-2</v>
      </c>
      <c r="U107" s="76">
        <f t="shared" si="788"/>
        <v>29</v>
      </c>
      <c r="V107" s="80">
        <f t="shared" si="789"/>
        <v>0.80555555555555558</v>
      </c>
      <c r="W107" s="76">
        <f t="shared" si="790"/>
        <v>300</v>
      </c>
      <c r="X107" s="76">
        <f t="shared" si="791"/>
        <v>3</v>
      </c>
      <c r="Y107" s="80">
        <f t="shared" si="792"/>
        <v>0.2</v>
      </c>
      <c r="Z107" s="76">
        <f t="shared" si="793"/>
        <v>14</v>
      </c>
      <c r="AA107" s="80">
        <f t="shared" si="794"/>
        <v>0.93333333333333335</v>
      </c>
      <c r="AB107" s="76">
        <f t="shared" si="795"/>
        <v>20</v>
      </c>
      <c r="AC107" s="76">
        <f t="shared" si="796"/>
        <v>0</v>
      </c>
      <c r="AD107" s="80">
        <f t="shared" si="797"/>
        <v>0</v>
      </c>
      <c r="AE107" s="76">
        <f t="shared" si="798"/>
        <v>1</v>
      </c>
      <c r="AF107" s="80">
        <f t="shared" si="799"/>
        <v>1</v>
      </c>
      <c r="AG107" s="76">
        <f t="shared" si="800"/>
        <v>0</v>
      </c>
      <c r="AH107" s="76">
        <f t="shared" si="801"/>
        <v>0</v>
      </c>
      <c r="AI107" s="80">
        <f t="shared" si="802"/>
        <v>0</v>
      </c>
      <c r="AJ107" s="76">
        <f t="shared" si="803"/>
        <v>0</v>
      </c>
      <c r="AK107" s="81">
        <f t="shared" si="804"/>
        <v>0</v>
      </c>
      <c r="AL107" s="79"/>
      <c r="AM107" s="75">
        <f t="shared" si="805"/>
        <v>640</v>
      </c>
      <c r="AN107" s="76">
        <f t="shared" si="806"/>
        <v>4</v>
      </c>
      <c r="AO107" s="80">
        <f t="shared" si="807"/>
        <v>0.125</v>
      </c>
      <c r="AP107" s="76">
        <f t="shared" si="808"/>
        <v>29</v>
      </c>
      <c r="AQ107" s="77">
        <f t="shared" si="809"/>
        <v>0.90625</v>
      </c>
      <c r="AR107" s="82">
        <f t="shared" si="810"/>
        <v>400</v>
      </c>
      <c r="AS107" s="76">
        <f t="shared" si="811"/>
        <v>0</v>
      </c>
      <c r="AT107" s="80">
        <f t="shared" si="812"/>
        <v>0</v>
      </c>
      <c r="AU107" s="76">
        <f t="shared" si="813"/>
        <v>15</v>
      </c>
      <c r="AV107" s="77">
        <f t="shared" si="814"/>
        <v>0.75</v>
      </c>
      <c r="AW107" s="82">
        <f t="shared" si="815"/>
        <v>0</v>
      </c>
      <c r="AX107" s="76">
        <f t="shared" si="816"/>
        <v>0</v>
      </c>
      <c r="AY107" s="80">
        <f t="shared" si="817"/>
        <v>0</v>
      </c>
      <c r="AZ107" s="76">
        <f t="shared" si="818"/>
        <v>0</v>
      </c>
      <c r="BA107" s="77">
        <f t="shared" si="819"/>
        <v>0</v>
      </c>
      <c r="BB107" s="82">
        <f t="shared" si="820"/>
        <v>0</v>
      </c>
      <c r="BC107" s="76">
        <f t="shared" si="821"/>
        <v>0</v>
      </c>
      <c r="BD107" s="80">
        <f t="shared" si="822"/>
        <v>0</v>
      </c>
      <c r="BE107" s="76">
        <f t="shared" si="823"/>
        <v>0</v>
      </c>
      <c r="BF107" s="77">
        <f t="shared" si="824"/>
        <v>0</v>
      </c>
      <c r="BG107" s="82">
        <f t="shared" si="825"/>
        <v>0</v>
      </c>
      <c r="BH107" s="76">
        <f t="shared" si="826"/>
        <v>0</v>
      </c>
      <c r="BI107" s="80">
        <f t="shared" si="827"/>
        <v>0</v>
      </c>
      <c r="BJ107" s="76">
        <f t="shared" si="828"/>
        <v>0</v>
      </c>
      <c r="BK107" s="77">
        <f t="shared" si="829"/>
        <v>0</v>
      </c>
      <c r="BL107" s="82">
        <f t="shared" si="830"/>
        <v>0</v>
      </c>
      <c r="BM107" s="76">
        <f t="shared" si="831"/>
        <v>0</v>
      </c>
      <c r="BN107" s="80">
        <f t="shared" si="832"/>
        <v>0</v>
      </c>
      <c r="BO107" s="76">
        <f t="shared" si="833"/>
        <v>0</v>
      </c>
      <c r="BP107" s="77">
        <f t="shared" si="834"/>
        <v>0</v>
      </c>
      <c r="BQ107" s="82">
        <f t="shared" si="835"/>
        <v>0</v>
      </c>
      <c r="BR107" s="76">
        <f t="shared" si="836"/>
        <v>0</v>
      </c>
      <c r="BS107" s="80">
        <f t="shared" si="837"/>
        <v>0</v>
      </c>
      <c r="BT107" s="76">
        <f t="shared" si="838"/>
        <v>0</v>
      </c>
      <c r="BU107" s="77">
        <f t="shared" si="839"/>
        <v>0</v>
      </c>
      <c r="BV107" s="82">
        <f t="shared" si="840"/>
        <v>0</v>
      </c>
      <c r="BW107" s="76">
        <f t="shared" si="841"/>
        <v>0</v>
      </c>
      <c r="BX107" s="80">
        <f t="shared" si="842"/>
        <v>0</v>
      </c>
      <c r="BY107" s="76">
        <f t="shared" si="843"/>
        <v>0</v>
      </c>
      <c r="BZ107" s="81">
        <f t="shared" si="844"/>
        <v>0</v>
      </c>
      <c r="CA107" s="79"/>
      <c r="CB107" s="75">
        <f t="shared" si="855"/>
        <v>400</v>
      </c>
      <c r="CC107" s="83">
        <v>1</v>
      </c>
      <c r="CD107" s="80">
        <f t="shared" si="845"/>
        <v>0.05</v>
      </c>
      <c r="CE107" s="83">
        <v>17</v>
      </c>
      <c r="CF107" s="80">
        <f t="shared" si="846"/>
        <v>0.85</v>
      </c>
      <c r="CG107" s="76">
        <f>11*20</f>
        <v>220</v>
      </c>
      <c r="CH107" s="83">
        <v>3</v>
      </c>
      <c r="CI107" s="80">
        <f t="shared" si="847"/>
        <v>0.27272727272727271</v>
      </c>
      <c r="CJ107" s="83">
        <v>11</v>
      </c>
      <c r="CK107" s="80">
        <f t="shared" si="848"/>
        <v>1</v>
      </c>
      <c r="CL107" s="76">
        <f>1*20</f>
        <v>20</v>
      </c>
      <c r="CM107" s="83">
        <v>0</v>
      </c>
      <c r="CN107" s="80">
        <f t="shared" si="857"/>
        <v>0</v>
      </c>
      <c r="CO107" s="83">
        <v>1</v>
      </c>
      <c r="CP107" s="80">
        <f t="shared" si="858"/>
        <v>1</v>
      </c>
      <c r="CQ107" s="76"/>
      <c r="CR107" s="84"/>
      <c r="CS107" s="80">
        <f t="shared" si="859"/>
        <v>0</v>
      </c>
      <c r="CT107" s="84"/>
      <c r="CU107" s="81">
        <f t="shared" si="860"/>
        <v>0</v>
      </c>
      <c r="CV107" s="75">
        <f>16*20</f>
        <v>320</v>
      </c>
      <c r="CW107" s="83">
        <v>0</v>
      </c>
      <c r="CX107" s="80">
        <f t="shared" si="849"/>
        <v>0</v>
      </c>
      <c r="CY107" s="83">
        <v>12</v>
      </c>
      <c r="CZ107" s="80">
        <f t="shared" si="850"/>
        <v>0.75</v>
      </c>
      <c r="DA107" s="76">
        <f>4*20</f>
        <v>80</v>
      </c>
      <c r="DB107" s="83">
        <v>0</v>
      </c>
      <c r="DC107" s="80">
        <f t="shared" si="851"/>
        <v>0</v>
      </c>
      <c r="DD107" s="83">
        <v>3</v>
      </c>
      <c r="DE107" s="80">
        <f t="shared" si="852"/>
        <v>0.75</v>
      </c>
      <c r="DF107" s="76"/>
      <c r="DG107" s="84"/>
      <c r="DH107" s="80">
        <f t="shared" si="861"/>
        <v>0</v>
      </c>
      <c r="DI107" s="84"/>
      <c r="DJ107" s="80">
        <f t="shared" si="862"/>
        <v>0</v>
      </c>
      <c r="DK107" s="76"/>
      <c r="DL107" s="84"/>
      <c r="DM107" s="80">
        <f t="shared" si="863"/>
        <v>0</v>
      </c>
      <c r="DN107" s="84"/>
      <c r="DO107" s="81">
        <f t="shared" si="864"/>
        <v>0</v>
      </c>
      <c r="DP107" s="75"/>
      <c r="DQ107" s="84"/>
      <c r="DR107" s="80">
        <f t="shared" si="853"/>
        <v>0</v>
      </c>
      <c r="DS107" s="84"/>
      <c r="DT107" s="80">
        <f t="shared" si="854"/>
        <v>0</v>
      </c>
      <c r="DU107" s="76"/>
      <c r="DV107" s="84"/>
      <c r="DW107" s="80">
        <f t="shared" si="865"/>
        <v>0</v>
      </c>
      <c r="DX107" s="84"/>
      <c r="DY107" s="80">
        <f t="shared" si="866"/>
        <v>0</v>
      </c>
      <c r="DZ107" s="76"/>
      <c r="EA107" s="84"/>
      <c r="EB107" s="80">
        <f t="shared" si="867"/>
        <v>0</v>
      </c>
      <c r="EC107" s="84"/>
      <c r="ED107" s="80">
        <f t="shared" si="868"/>
        <v>0</v>
      </c>
      <c r="EE107" s="76"/>
      <c r="EF107" s="84"/>
      <c r="EG107" s="80">
        <f t="shared" si="869"/>
        <v>0</v>
      </c>
      <c r="EH107" s="84"/>
      <c r="EI107" s="81">
        <f t="shared" si="870"/>
        <v>0</v>
      </c>
      <c r="EJ107" s="75"/>
      <c r="EK107" s="84"/>
      <c r="EL107" s="80">
        <f t="shared" si="871"/>
        <v>0</v>
      </c>
      <c r="EM107" s="84"/>
      <c r="EN107" s="80">
        <f t="shared" si="872"/>
        <v>0</v>
      </c>
      <c r="EO107" s="76"/>
      <c r="EP107" s="84"/>
      <c r="EQ107" s="80">
        <f t="shared" si="873"/>
        <v>0</v>
      </c>
      <c r="ER107" s="84"/>
      <c r="ES107" s="80">
        <f t="shared" si="874"/>
        <v>0</v>
      </c>
      <c r="ET107" s="76"/>
      <c r="EU107" s="84"/>
      <c r="EV107" s="80">
        <f t="shared" si="875"/>
        <v>0</v>
      </c>
      <c r="EW107" s="84"/>
      <c r="EX107" s="80">
        <f t="shared" si="876"/>
        <v>0</v>
      </c>
      <c r="EY107" s="76"/>
      <c r="EZ107" s="84"/>
      <c r="FA107" s="80">
        <f t="shared" si="877"/>
        <v>0</v>
      </c>
      <c r="FB107" s="84"/>
      <c r="FC107" s="81">
        <f t="shared" si="878"/>
        <v>0</v>
      </c>
      <c r="FD107" s="75"/>
      <c r="FE107" s="84"/>
      <c r="FF107" s="80">
        <f t="shared" si="879"/>
        <v>0</v>
      </c>
      <c r="FG107" s="84"/>
      <c r="FH107" s="80">
        <f t="shared" si="880"/>
        <v>0</v>
      </c>
      <c r="FI107" s="76"/>
      <c r="FJ107" s="84"/>
      <c r="FK107" s="80">
        <f t="shared" si="881"/>
        <v>0</v>
      </c>
      <c r="FL107" s="84"/>
      <c r="FM107" s="80">
        <f t="shared" si="882"/>
        <v>0</v>
      </c>
      <c r="FN107" s="76"/>
      <c r="FO107" s="84"/>
      <c r="FP107" s="80">
        <f t="shared" si="883"/>
        <v>0</v>
      </c>
      <c r="FQ107" s="84"/>
      <c r="FR107" s="80">
        <f t="shared" si="884"/>
        <v>0</v>
      </c>
      <c r="FS107" s="76"/>
      <c r="FT107" s="84"/>
      <c r="FU107" s="80">
        <f t="shared" si="885"/>
        <v>0</v>
      </c>
      <c r="FV107" s="84"/>
      <c r="FW107" s="81">
        <f t="shared" si="886"/>
        <v>0</v>
      </c>
      <c r="FX107" s="75"/>
      <c r="FY107" s="84"/>
      <c r="FZ107" s="80">
        <f t="shared" si="887"/>
        <v>0</v>
      </c>
      <c r="GA107" s="84"/>
      <c r="GB107" s="80">
        <f t="shared" si="888"/>
        <v>0</v>
      </c>
      <c r="GC107" s="76"/>
      <c r="GD107" s="84"/>
      <c r="GE107" s="80">
        <f t="shared" si="889"/>
        <v>0</v>
      </c>
      <c r="GF107" s="84"/>
      <c r="GG107" s="80">
        <f t="shared" si="890"/>
        <v>0</v>
      </c>
      <c r="GH107" s="76"/>
      <c r="GI107" s="84"/>
      <c r="GJ107" s="80">
        <f t="shared" si="891"/>
        <v>0</v>
      </c>
      <c r="GK107" s="84"/>
      <c r="GL107" s="80">
        <f t="shared" si="892"/>
        <v>0</v>
      </c>
      <c r="GM107" s="76"/>
      <c r="GN107" s="84"/>
      <c r="GO107" s="80">
        <f t="shared" si="893"/>
        <v>0</v>
      </c>
      <c r="GP107" s="84"/>
      <c r="GQ107" s="81">
        <f t="shared" si="894"/>
        <v>0</v>
      </c>
      <c r="GR107" s="75"/>
      <c r="GS107" s="84"/>
      <c r="GT107" s="80">
        <f t="shared" si="895"/>
        <v>0</v>
      </c>
      <c r="GU107" s="84"/>
      <c r="GV107" s="80">
        <f t="shared" si="896"/>
        <v>0</v>
      </c>
      <c r="GW107" s="76"/>
      <c r="GX107" s="84"/>
      <c r="GY107" s="80">
        <f t="shared" si="897"/>
        <v>0</v>
      </c>
      <c r="GZ107" s="84"/>
      <c r="HA107" s="77">
        <f t="shared" si="898"/>
        <v>0</v>
      </c>
      <c r="HB107" s="82"/>
      <c r="HC107" s="84"/>
      <c r="HD107" s="80">
        <f t="shared" si="899"/>
        <v>0</v>
      </c>
      <c r="HE107" s="84"/>
      <c r="HF107" s="80">
        <f t="shared" si="900"/>
        <v>0</v>
      </c>
      <c r="HG107" s="76"/>
      <c r="HH107" s="84"/>
      <c r="HI107" s="80">
        <f t="shared" si="901"/>
        <v>0</v>
      </c>
      <c r="HJ107" s="84"/>
      <c r="HK107" s="81">
        <f t="shared" si="902"/>
        <v>0</v>
      </c>
      <c r="HL107" s="75"/>
      <c r="HM107" s="84"/>
      <c r="HN107" s="80">
        <f t="shared" si="903"/>
        <v>0</v>
      </c>
      <c r="HO107" s="84"/>
      <c r="HP107" s="80">
        <f t="shared" si="904"/>
        <v>0</v>
      </c>
      <c r="HQ107" s="76"/>
      <c r="HR107" s="84"/>
      <c r="HS107" s="80">
        <f t="shared" si="905"/>
        <v>0</v>
      </c>
      <c r="HT107" s="84"/>
      <c r="HU107" s="80">
        <f t="shared" si="906"/>
        <v>0</v>
      </c>
      <c r="HV107" s="76"/>
      <c r="HW107" s="84"/>
      <c r="HX107" s="80">
        <f t="shared" si="907"/>
        <v>0</v>
      </c>
      <c r="HY107" s="84"/>
      <c r="HZ107" s="80">
        <f t="shared" si="908"/>
        <v>0</v>
      </c>
      <c r="IA107" s="76"/>
      <c r="IB107" s="84"/>
      <c r="IC107" s="80">
        <f t="shared" si="909"/>
        <v>0</v>
      </c>
      <c r="ID107" s="84"/>
      <c r="IE107" s="85">
        <f t="shared" si="910"/>
        <v>0</v>
      </c>
      <c r="IF107" s="1214" t="s">
        <v>336</v>
      </c>
      <c r="IG107" s="87"/>
    </row>
    <row r="108" spans="1:241" ht="36" hidden="1" x14ac:dyDescent="0.25">
      <c r="A108" s="63">
        <v>104</v>
      </c>
      <c r="B108" s="64" t="s">
        <v>337</v>
      </c>
      <c r="C108" s="65">
        <v>219279</v>
      </c>
      <c r="D108" s="66">
        <v>933520</v>
      </c>
      <c r="E108" s="67" t="s">
        <v>89</v>
      </c>
      <c r="F108" s="199" t="s">
        <v>194</v>
      </c>
      <c r="G108" s="89">
        <v>6</v>
      </c>
      <c r="H108" s="70">
        <v>0.8</v>
      </c>
      <c r="I108" s="71">
        <f>(20+20+40+40+50)/5</f>
        <v>34</v>
      </c>
      <c r="J108" s="72">
        <v>13</v>
      </c>
      <c r="K108" s="73">
        <f t="shared" si="779"/>
        <v>260</v>
      </c>
      <c r="L108" s="74">
        <f t="shared" si="780"/>
        <v>260</v>
      </c>
      <c r="M108" s="113">
        <f t="shared" si="781"/>
        <v>0</v>
      </c>
      <c r="N108" s="114">
        <f t="shared" si="782"/>
        <v>3</v>
      </c>
      <c r="O108" s="77">
        <f t="shared" si="783"/>
        <v>0</v>
      </c>
      <c r="P108" s="78">
        <f t="shared" si="784"/>
        <v>0.23076923076923078</v>
      </c>
      <c r="Q108" s="79"/>
      <c r="R108" s="75">
        <f t="shared" si="785"/>
        <v>240</v>
      </c>
      <c r="S108" s="76">
        <f t="shared" si="786"/>
        <v>0</v>
      </c>
      <c r="T108" s="80">
        <f t="shared" si="787"/>
        <v>0</v>
      </c>
      <c r="U108" s="76">
        <f t="shared" si="788"/>
        <v>2</v>
      </c>
      <c r="V108" s="80">
        <f t="shared" si="789"/>
        <v>0.16666666666666666</v>
      </c>
      <c r="W108" s="76">
        <f t="shared" si="790"/>
        <v>20</v>
      </c>
      <c r="X108" s="76">
        <f t="shared" si="791"/>
        <v>0</v>
      </c>
      <c r="Y108" s="80">
        <f t="shared" si="792"/>
        <v>0</v>
      </c>
      <c r="Z108" s="76">
        <f t="shared" si="793"/>
        <v>1</v>
      </c>
      <c r="AA108" s="80">
        <f t="shared" si="794"/>
        <v>1</v>
      </c>
      <c r="AB108" s="76">
        <f t="shared" si="795"/>
        <v>0</v>
      </c>
      <c r="AC108" s="76">
        <f t="shared" si="796"/>
        <v>0</v>
      </c>
      <c r="AD108" s="80">
        <f t="shared" si="797"/>
        <v>0</v>
      </c>
      <c r="AE108" s="76">
        <f t="shared" si="798"/>
        <v>0</v>
      </c>
      <c r="AF108" s="80">
        <f t="shared" si="799"/>
        <v>0</v>
      </c>
      <c r="AG108" s="76">
        <f t="shared" si="800"/>
        <v>0</v>
      </c>
      <c r="AH108" s="76">
        <f t="shared" si="801"/>
        <v>0</v>
      </c>
      <c r="AI108" s="80">
        <f t="shared" si="802"/>
        <v>0</v>
      </c>
      <c r="AJ108" s="76">
        <f t="shared" si="803"/>
        <v>0</v>
      </c>
      <c r="AK108" s="81">
        <f t="shared" si="804"/>
        <v>0</v>
      </c>
      <c r="AL108" s="79"/>
      <c r="AM108" s="75">
        <f t="shared" si="805"/>
        <v>0</v>
      </c>
      <c r="AN108" s="76">
        <f t="shared" si="806"/>
        <v>0</v>
      </c>
      <c r="AO108" s="80">
        <f t="shared" si="807"/>
        <v>0</v>
      </c>
      <c r="AP108" s="76">
        <f t="shared" si="808"/>
        <v>0</v>
      </c>
      <c r="AQ108" s="77">
        <f t="shared" si="809"/>
        <v>0</v>
      </c>
      <c r="AR108" s="82">
        <f t="shared" si="810"/>
        <v>260</v>
      </c>
      <c r="AS108" s="76">
        <f t="shared" si="811"/>
        <v>0</v>
      </c>
      <c r="AT108" s="80">
        <f t="shared" si="812"/>
        <v>0</v>
      </c>
      <c r="AU108" s="76">
        <f t="shared" si="813"/>
        <v>3</v>
      </c>
      <c r="AV108" s="77">
        <f t="shared" si="814"/>
        <v>0.23076923076923078</v>
      </c>
      <c r="AW108" s="82">
        <f t="shared" si="815"/>
        <v>0</v>
      </c>
      <c r="AX108" s="76">
        <f t="shared" si="816"/>
        <v>0</v>
      </c>
      <c r="AY108" s="80">
        <f t="shared" si="817"/>
        <v>0</v>
      </c>
      <c r="AZ108" s="76">
        <f t="shared" si="818"/>
        <v>0</v>
      </c>
      <c r="BA108" s="77">
        <f t="shared" si="819"/>
        <v>0</v>
      </c>
      <c r="BB108" s="82">
        <f t="shared" si="820"/>
        <v>0</v>
      </c>
      <c r="BC108" s="76">
        <f t="shared" si="821"/>
        <v>0</v>
      </c>
      <c r="BD108" s="80">
        <f t="shared" si="822"/>
        <v>0</v>
      </c>
      <c r="BE108" s="76">
        <f t="shared" si="823"/>
        <v>0</v>
      </c>
      <c r="BF108" s="77">
        <f t="shared" si="824"/>
        <v>0</v>
      </c>
      <c r="BG108" s="82">
        <f t="shared" si="825"/>
        <v>0</v>
      </c>
      <c r="BH108" s="76">
        <f t="shared" si="826"/>
        <v>0</v>
      </c>
      <c r="BI108" s="80">
        <f t="shared" si="827"/>
        <v>0</v>
      </c>
      <c r="BJ108" s="76">
        <f t="shared" si="828"/>
        <v>0</v>
      </c>
      <c r="BK108" s="77">
        <f t="shared" si="829"/>
        <v>0</v>
      </c>
      <c r="BL108" s="82">
        <f t="shared" si="830"/>
        <v>0</v>
      </c>
      <c r="BM108" s="76">
        <f t="shared" si="831"/>
        <v>0</v>
      </c>
      <c r="BN108" s="80">
        <f t="shared" si="832"/>
        <v>0</v>
      </c>
      <c r="BO108" s="76">
        <f t="shared" si="833"/>
        <v>0</v>
      </c>
      <c r="BP108" s="77">
        <f t="shared" si="834"/>
        <v>0</v>
      </c>
      <c r="BQ108" s="82">
        <f t="shared" si="835"/>
        <v>0</v>
      </c>
      <c r="BR108" s="76">
        <f t="shared" si="836"/>
        <v>0</v>
      </c>
      <c r="BS108" s="80">
        <f t="shared" si="837"/>
        <v>0</v>
      </c>
      <c r="BT108" s="76">
        <f t="shared" si="838"/>
        <v>0</v>
      </c>
      <c r="BU108" s="77">
        <f t="shared" si="839"/>
        <v>0</v>
      </c>
      <c r="BV108" s="82">
        <f t="shared" si="840"/>
        <v>0</v>
      </c>
      <c r="BW108" s="76">
        <f t="shared" si="841"/>
        <v>0</v>
      </c>
      <c r="BX108" s="80">
        <f t="shared" si="842"/>
        <v>0</v>
      </c>
      <c r="BY108" s="76">
        <f t="shared" si="843"/>
        <v>0</v>
      </c>
      <c r="BZ108" s="81">
        <f t="shared" si="844"/>
        <v>0</v>
      </c>
      <c r="CA108" s="79"/>
      <c r="CB108" s="75"/>
      <c r="CC108" s="84"/>
      <c r="CD108" s="80">
        <f t="shared" si="845"/>
        <v>0</v>
      </c>
      <c r="CE108" s="84"/>
      <c r="CF108" s="80">
        <f t="shared" si="846"/>
        <v>0</v>
      </c>
      <c r="CG108" s="76"/>
      <c r="CH108" s="84"/>
      <c r="CI108" s="80">
        <f t="shared" si="847"/>
        <v>0</v>
      </c>
      <c r="CJ108" s="84"/>
      <c r="CK108" s="80">
        <f t="shared" si="848"/>
        <v>0</v>
      </c>
      <c r="CL108" s="76"/>
      <c r="CM108" s="84"/>
      <c r="CN108" s="80">
        <f t="shared" si="857"/>
        <v>0</v>
      </c>
      <c r="CO108" s="84"/>
      <c r="CP108" s="80">
        <f t="shared" si="858"/>
        <v>0</v>
      </c>
      <c r="CQ108" s="76"/>
      <c r="CR108" s="84"/>
      <c r="CS108" s="80">
        <f t="shared" si="859"/>
        <v>0</v>
      </c>
      <c r="CT108" s="84"/>
      <c r="CU108" s="81">
        <f t="shared" si="860"/>
        <v>0</v>
      </c>
      <c r="CV108" s="75">
        <f>12*20</f>
        <v>240</v>
      </c>
      <c r="CW108" s="83">
        <v>0</v>
      </c>
      <c r="CX108" s="80">
        <f t="shared" si="849"/>
        <v>0</v>
      </c>
      <c r="CY108" s="83">
        <v>2</v>
      </c>
      <c r="CZ108" s="80">
        <f t="shared" si="850"/>
        <v>0.16666666666666666</v>
      </c>
      <c r="DA108" s="76">
        <f>1*20</f>
        <v>20</v>
      </c>
      <c r="DB108" s="83">
        <v>0</v>
      </c>
      <c r="DC108" s="80">
        <f t="shared" si="851"/>
        <v>0</v>
      </c>
      <c r="DD108" s="83">
        <v>1</v>
      </c>
      <c r="DE108" s="80">
        <f t="shared" si="852"/>
        <v>1</v>
      </c>
      <c r="DF108" s="76"/>
      <c r="DG108" s="84"/>
      <c r="DH108" s="80">
        <f t="shared" si="861"/>
        <v>0</v>
      </c>
      <c r="DI108" s="84"/>
      <c r="DJ108" s="80">
        <f t="shared" si="862"/>
        <v>0</v>
      </c>
      <c r="DK108" s="76"/>
      <c r="DL108" s="84"/>
      <c r="DM108" s="80">
        <f t="shared" si="863"/>
        <v>0</v>
      </c>
      <c r="DN108" s="84"/>
      <c r="DO108" s="81">
        <f t="shared" si="864"/>
        <v>0</v>
      </c>
      <c r="DP108" s="75"/>
      <c r="DQ108" s="84"/>
      <c r="DR108" s="80">
        <f t="shared" si="853"/>
        <v>0</v>
      </c>
      <c r="DS108" s="84"/>
      <c r="DT108" s="80">
        <f t="shared" si="854"/>
        <v>0</v>
      </c>
      <c r="DU108" s="76"/>
      <c r="DV108" s="84"/>
      <c r="DW108" s="80">
        <f t="shared" si="865"/>
        <v>0</v>
      </c>
      <c r="DX108" s="84"/>
      <c r="DY108" s="80">
        <f t="shared" si="866"/>
        <v>0</v>
      </c>
      <c r="DZ108" s="76"/>
      <c r="EA108" s="84"/>
      <c r="EB108" s="80">
        <f t="shared" si="867"/>
        <v>0</v>
      </c>
      <c r="EC108" s="84"/>
      <c r="ED108" s="80">
        <f t="shared" si="868"/>
        <v>0</v>
      </c>
      <c r="EE108" s="76"/>
      <c r="EF108" s="84"/>
      <c r="EG108" s="80">
        <f t="shared" si="869"/>
        <v>0</v>
      </c>
      <c r="EH108" s="84"/>
      <c r="EI108" s="81">
        <f t="shared" si="870"/>
        <v>0</v>
      </c>
      <c r="EJ108" s="75"/>
      <c r="EK108" s="84"/>
      <c r="EL108" s="80">
        <f t="shared" si="871"/>
        <v>0</v>
      </c>
      <c r="EM108" s="84"/>
      <c r="EN108" s="80">
        <f t="shared" si="872"/>
        <v>0</v>
      </c>
      <c r="EO108" s="76"/>
      <c r="EP108" s="84"/>
      <c r="EQ108" s="80">
        <f t="shared" si="873"/>
        <v>0</v>
      </c>
      <c r="ER108" s="84"/>
      <c r="ES108" s="80">
        <f t="shared" si="874"/>
        <v>0</v>
      </c>
      <c r="ET108" s="76"/>
      <c r="EU108" s="84"/>
      <c r="EV108" s="80">
        <f t="shared" si="875"/>
        <v>0</v>
      </c>
      <c r="EW108" s="84"/>
      <c r="EX108" s="80">
        <f t="shared" si="876"/>
        <v>0</v>
      </c>
      <c r="EY108" s="76"/>
      <c r="EZ108" s="84"/>
      <c r="FA108" s="80">
        <f t="shared" si="877"/>
        <v>0</v>
      </c>
      <c r="FB108" s="84"/>
      <c r="FC108" s="81">
        <f t="shared" si="878"/>
        <v>0</v>
      </c>
      <c r="FD108" s="75"/>
      <c r="FE108" s="84"/>
      <c r="FF108" s="80">
        <f t="shared" si="879"/>
        <v>0</v>
      </c>
      <c r="FG108" s="84"/>
      <c r="FH108" s="80">
        <f t="shared" si="880"/>
        <v>0</v>
      </c>
      <c r="FI108" s="76"/>
      <c r="FJ108" s="84"/>
      <c r="FK108" s="80">
        <f t="shared" si="881"/>
        <v>0</v>
      </c>
      <c r="FL108" s="84"/>
      <c r="FM108" s="80">
        <f t="shared" si="882"/>
        <v>0</v>
      </c>
      <c r="FN108" s="76"/>
      <c r="FO108" s="84"/>
      <c r="FP108" s="80">
        <f t="shared" si="883"/>
        <v>0</v>
      </c>
      <c r="FQ108" s="84"/>
      <c r="FR108" s="80">
        <f t="shared" si="884"/>
        <v>0</v>
      </c>
      <c r="FS108" s="76"/>
      <c r="FT108" s="84"/>
      <c r="FU108" s="80">
        <f t="shared" si="885"/>
        <v>0</v>
      </c>
      <c r="FV108" s="84"/>
      <c r="FW108" s="81">
        <f t="shared" si="886"/>
        <v>0</v>
      </c>
      <c r="FX108" s="75"/>
      <c r="FY108" s="84"/>
      <c r="FZ108" s="80">
        <f t="shared" si="887"/>
        <v>0</v>
      </c>
      <c r="GA108" s="84"/>
      <c r="GB108" s="80">
        <f t="shared" si="888"/>
        <v>0</v>
      </c>
      <c r="GC108" s="76"/>
      <c r="GD108" s="84"/>
      <c r="GE108" s="80">
        <f t="shared" si="889"/>
        <v>0</v>
      </c>
      <c r="GF108" s="84"/>
      <c r="GG108" s="80">
        <f t="shared" si="890"/>
        <v>0</v>
      </c>
      <c r="GH108" s="76"/>
      <c r="GI108" s="84"/>
      <c r="GJ108" s="80">
        <f t="shared" si="891"/>
        <v>0</v>
      </c>
      <c r="GK108" s="84"/>
      <c r="GL108" s="80">
        <f t="shared" si="892"/>
        <v>0</v>
      </c>
      <c r="GM108" s="76"/>
      <c r="GN108" s="84"/>
      <c r="GO108" s="80">
        <f t="shared" si="893"/>
        <v>0</v>
      </c>
      <c r="GP108" s="84"/>
      <c r="GQ108" s="81">
        <f t="shared" si="894"/>
        <v>0</v>
      </c>
      <c r="GR108" s="75"/>
      <c r="GS108" s="84"/>
      <c r="GT108" s="80">
        <f t="shared" si="895"/>
        <v>0</v>
      </c>
      <c r="GU108" s="84"/>
      <c r="GV108" s="80">
        <f t="shared" si="896"/>
        <v>0</v>
      </c>
      <c r="GW108" s="76"/>
      <c r="GX108" s="84"/>
      <c r="GY108" s="80">
        <f t="shared" si="897"/>
        <v>0</v>
      </c>
      <c r="GZ108" s="84"/>
      <c r="HA108" s="77">
        <f t="shared" si="898"/>
        <v>0</v>
      </c>
      <c r="HB108" s="82"/>
      <c r="HC108" s="84"/>
      <c r="HD108" s="80">
        <f t="shared" si="899"/>
        <v>0</v>
      </c>
      <c r="HE108" s="84"/>
      <c r="HF108" s="80">
        <f t="shared" si="900"/>
        <v>0</v>
      </c>
      <c r="HG108" s="76"/>
      <c r="HH108" s="84"/>
      <c r="HI108" s="80">
        <f t="shared" si="901"/>
        <v>0</v>
      </c>
      <c r="HJ108" s="84"/>
      <c r="HK108" s="81">
        <f t="shared" si="902"/>
        <v>0</v>
      </c>
      <c r="HL108" s="75"/>
      <c r="HM108" s="84"/>
      <c r="HN108" s="80">
        <f t="shared" si="903"/>
        <v>0</v>
      </c>
      <c r="HO108" s="84"/>
      <c r="HP108" s="80">
        <f t="shared" si="904"/>
        <v>0</v>
      </c>
      <c r="HQ108" s="76"/>
      <c r="HR108" s="84"/>
      <c r="HS108" s="80">
        <f t="shared" si="905"/>
        <v>0</v>
      </c>
      <c r="HT108" s="84"/>
      <c r="HU108" s="80">
        <f t="shared" si="906"/>
        <v>0</v>
      </c>
      <c r="HV108" s="76"/>
      <c r="HW108" s="84"/>
      <c r="HX108" s="80">
        <f t="shared" si="907"/>
        <v>0</v>
      </c>
      <c r="HY108" s="84"/>
      <c r="HZ108" s="80">
        <f t="shared" si="908"/>
        <v>0</v>
      </c>
      <c r="IA108" s="76"/>
      <c r="IB108" s="84"/>
      <c r="IC108" s="80">
        <f t="shared" si="909"/>
        <v>0</v>
      </c>
      <c r="ID108" s="84"/>
      <c r="IE108" s="85">
        <f t="shared" si="910"/>
        <v>0</v>
      </c>
      <c r="IF108" s="1214" t="s">
        <v>338</v>
      </c>
      <c r="IG108" s="87"/>
    </row>
    <row r="109" spans="1:241" ht="38.25" hidden="1" x14ac:dyDescent="0.25">
      <c r="A109" s="63">
        <v>105</v>
      </c>
      <c r="B109" s="64" t="s">
        <v>339</v>
      </c>
      <c r="C109" s="65">
        <v>215924</v>
      </c>
      <c r="D109" s="66">
        <v>933733</v>
      </c>
      <c r="E109" s="67" t="s">
        <v>89</v>
      </c>
      <c r="F109" s="214" t="s">
        <v>142</v>
      </c>
      <c r="G109" s="89">
        <v>6</v>
      </c>
      <c r="H109" s="70">
        <v>0.25</v>
      </c>
      <c r="I109" s="71">
        <f>(25+128+110+26+122)/5</f>
        <v>82.2</v>
      </c>
      <c r="J109" s="72">
        <v>241</v>
      </c>
      <c r="K109" s="73">
        <f t="shared" si="779"/>
        <v>4820</v>
      </c>
      <c r="L109" s="74">
        <f t="shared" si="780"/>
        <v>4820</v>
      </c>
      <c r="M109" s="113">
        <f t="shared" si="781"/>
        <v>4</v>
      </c>
      <c r="N109" s="114">
        <f t="shared" si="782"/>
        <v>60</v>
      </c>
      <c r="O109" s="77">
        <f t="shared" si="783"/>
        <v>1.6597510373443983E-2</v>
      </c>
      <c r="P109" s="78">
        <f t="shared" si="784"/>
        <v>0.24896265560165975</v>
      </c>
      <c r="Q109" s="79"/>
      <c r="R109" s="75">
        <f t="shared" si="785"/>
        <v>4180</v>
      </c>
      <c r="S109" s="76">
        <f t="shared" si="786"/>
        <v>0</v>
      </c>
      <c r="T109" s="80">
        <f t="shared" si="787"/>
        <v>0</v>
      </c>
      <c r="U109" s="76">
        <f t="shared" si="788"/>
        <v>36</v>
      </c>
      <c r="V109" s="80">
        <f t="shared" si="789"/>
        <v>0.17224880382775121</v>
      </c>
      <c r="W109" s="76">
        <f t="shared" si="790"/>
        <v>620</v>
      </c>
      <c r="X109" s="76">
        <f t="shared" si="791"/>
        <v>4</v>
      </c>
      <c r="Y109" s="80">
        <f t="shared" si="792"/>
        <v>0.12903225806451613</v>
      </c>
      <c r="Z109" s="76">
        <f t="shared" si="793"/>
        <v>24</v>
      </c>
      <c r="AA109" s="80">
        <f t="shared" si="794"/>
        <v>0.77419354838709675</v>
      </c>
      <c r="AB109" s="76">
        <f t="shared" si="795"/>
        <v>20</v>
      </c>
      <c r="AC109" s="76">
        <f t="shared" si="796"/>
        <v>0</v>
      </c>
      <c r="AD109" s="80">
        <f t="shared" si="797"/>
        <v>0</v>
      </c>
      <c r="AE109" s="76">
        <f t="shared" si="798"/>
        <v>0</v>
      </c>
      <c r="AF109" s="80">
        <f t="shared" si="799"/>
        <v>0</v>
      </c>
      <c r="AG109" s="76">
        <f t="shared" si="800"/>
        <v>0</v>
      </c>
      <c r="AH109" s="76">
        <f t="shared" si="801"/>
        <v>0</v>
      </c>
      <c r="AI109" s="80">
        <f t="shared" si="802"/>
        <v>0</v>
      </c>
      <c r="AJ109" s="76">
        <f t="shared" si="803"/>
        <v>0</v>
      </c>
      <c r="AK109" s="81">
        <f t="shared" si="804"/>
        <v>0</v>
      </c>
      <c r="AL109" s="79"/>
      <c r="AM109" s="75">
        <f t="shared" si="805"/>
        <v>620</v>
      </c>
      <c r="AN109" s="76">
        <f t="shared" si="806"/>
        <v>3</v>
      </c>
      <c r="AO109" s="80">
        <f t="shared" si="807"/>
        <v>9.6774193548387094E-2</v>
      </c>
      <c r="AP109" s="76">
        <f t="shared" si="808"/>
        <v>15</v>
      </c>
      <c r="AQ109" s="77">
        <f t="shared" si="809"/>
        <v>0.4838709677419355</v>
      </c>
      <c r="AR109" s="82">
        <f t="shared" si="810"/>
        <v>3720</v>
      </c>
      <c r="AS109" s="76">
        <f t="shared" si="811"/>
        <v>1</v>
      </c>
      <c r="AT109" s="80">
        <f t="shared" si="812"/>
        <v>5.3763440860215058E-3</v>
      </c>
      <c r="AU109" s="76">
        <f t="shared" si="813"/>
        <v>41</v>
      </c>
      <c r="AV109" s="77">
        <f t="shared" si="814"/>
        <v>0.22043010752688172</v>
      </c>
      <c r="AW109" s="82">
        <f t="shared" si="815"/>
        <v>480</v>
      </c>
      <c r="AX109" s="76">
        <f t="shared" si="816"/>
        <v>0</v>
      </c>
      <c r="AY109" s="80">
        <f t="shared" si="817"/>
        <v>0</v>
      </c>
      <c r="AZ109" s="76">
        <f t="shared" si="818"/>
        <v>4</v>
      </c>
      <c r="BA109" s="77">
        <f t="shared" si="819"/>
        <v>0.16666666666666666</v>
      </c>
      <c r="BB109" s="82">
        <f t="shared" si="820"/>
        <v>0</v>
      </c>
      <c r="BC109" s="76">
        <f t="shared" si="821"/>
        <v>0</v>
      </c>
      <c r="BD109" s="80">
        <f t="shared" si="822"/>
        <v>0</v>
      </c>
      <c r="BE109" s="76">
        <f t="shared" si="823"/>
        <v>0</v>
      </c>
      <c r="BF109" s="77">
        <f t="shared" si="824"/>
        <v>0</v>
      </c>
      <c r="BG109" s="82">
        <f t="shared" si="825"/>
        <v>0</v>
      </c>
      <c r="BH109" s="76">
        <f t="shared" si="826"/>
        <v>0</v>
      </c>
      <c r="BI109" s="80">
        <f t="shared" si="827"/>
        <v>0</v>
      </c>
      <c r="BJ109" s="76">
        <f t="shared" si="828"/>
        <v>0</v>
      </c>
      <c r="BK109" s="77">
        <f t="shared" si="829"/>
        <v>0</v>
      </c>
      <c r="BL109" s="82">
        <f t="shared" si="830"/>
        <v>0</v>
      </c>
      <c r="BM109" s="76">
        <f t="shared" si="831"/>
        <v>0</v>
      </c>
      <c r="BN109" s="80">
        <f t="shared" si="832"/>
        <v>0</v>
      </c>
      <c r="BO109" s="76">
        <f t="shared" si="833"/>
        <v>0</v>
      </c>
      <c r="BP109" s="77">
        <f t="shared" si="834"/>
        <v>0</v>
      </c>
      <c r="BQ109" s="82">
        <f t="shared" si="835"/>
        <v>0</v>
      </c>
      <c r="BR109" s="76">
        <f t="shared" si="836"/>
        <v>0</v>
      </c>
      <c r="BS109" s="80">
        <f t="shared" si="837"/>
        <v>0</v>
      </c>
      <c r="BT109" s="76">
        <f t="shared" si="838"/>
        <v>0</v>
      </c>
      <c r="BU109" s="77">
        <f t="shared" si="839"/>
        <v>0</v>
      </c>
      <c r="BV109" s="82">
        <f t="shared" si="840"/>
        <v>0</v>
      </c>
      <c r="BW109" s="76">
        <f t="shared" si="841"/>
        <v>0</v>
      </c>
      <c r="BX109" s="80">
        <f t="shared" si="842"/>
        <v>0</v>
      </c>
      <c r="BY109" s="76">
        <f t="shared" si="843"/>
        <v>0</v>
      </c>
      <c r="BZ109" s="81">
        <f t="shared" si="844"/>
        <v>0</v>
      </c>
      <c r="CA109" s="79"/>
      <c r="CB109" s="75">
        <f>17*20</f>
        <v>340</v>
      </c>
      <c r="CC109" s="83">
        <v>0</v>
      </c>
      <c r="CD109" s="80">
        <f t="shared" si="845"/>
        <v>0</v>
      </c>
      <c r="CE109" s="83">
        <v>3</v>
      </c>
      <c r="CF109" s="80">
        <f t="shared" si="846"/>
        <v>0.17647058823529413</v>
      </c>
      <c r="CG109" s="76">
        <f>13*20</f>
        <v>260</v>
      </c>
      <c r="CH109" s="83">
        <v>3</v>
      </c>
      <c r="CI109" s="80">
        <f t="shared" si="847"/>
        <v>0.23076923076923078</v>
      </c>
      <c r="CJ109" s="83">
        <v>12</v>
      </c>
      <c r="CK109" s="80">
        <f t="shared" si="848"/>
        <v>0.92307692307692313</v>
      </c>
      <c r="CL109" s="76">
        <f>1*20</f>
        <v>20</v>
      </c>
      <c r="CM109" s="83">
        <v>0</v>
      </c>
      <c r="CN109" s="80">
        <f t="shared" si="857"/>
        <v>0</v>
      </c>
      <c r="CO109" s="83">
        <v>0</v>
      </c>
      <c r="CP109" s="80">
        <f t="shared" si="858"/>
        <v>0</v>
      </c>
      <c r="CQ109" s="76"/>
      <c r="CR109" s="84"/>
      <c r="CS109" s="80">
        <f t="shared" si="859"/>
        <v>0</v>
      </c>
      <c r="CT109" s="84"/>
      <c r="CU109" s="81">
        <f t="shared" si="860"/>
        <v>0</v>
      </c>
      <c r="CV109" s="75">
        <f>168*20</f>
        <v>3360</v>
      </c>
      <c r="CW109" s="83">
        <v>0</v>
      </c>
      <c r="CX109" s="80">
        <f t="shared" si="849"/>
        <v>0</v>
      </c>
      <c r="CY109" s="83">
        <v>29</v>
      </c>
      <c r="CZ109" s="80">
        <f t="shared" si="850"/>
        <v>0.17261904761904762</v>
      </c>
      <c r="DA109" s="76">
        <f t="shared" si="250"/>
        <v>360</v>
      </c>
      <c r="DB109" s="83">
        <v>1</v>
      </c>
      <c r="DC109" s="80">
        <f t="shared" si="851"/>
        <v>5.5555555555555552E-2</v>
      </c>
      <c r="DD109" s="83">
        <v>12</v>
      </c>
      <c r="DE109" s="80">
        <f t="shared" si="852"/>
        <v>0.66666666666666663</v>
      </c>
      <c r="DF109" s="76"/>
      <c r="DG109" s="84"/>
      <c r="DH109" s="80">
        <f t="shared" si="861"/>
        <v>0</v>
      </c>
      <c r="DI109" s="84"/>
      <c r="DJ109" s="80">
        <f t="shared" si="862"/>
        <v>0</v>
      </c>
      <c r="DK109" s="76"/>
      <c r="DL109" s="84"/>
      <c r="DM109" s="80">
        <f t="shared" si="863"/>
        <v>0</v>
      </c>
      <c r="DN109" s="84"/>
      <c r="DO109" s="81">
        <f t="shared" si="864"/>
        <v>0</v>
      </c>
      <c r="DP109" s="75">
        <f>24*20</f>
        <v>480</v>
      </c>
      <c r="DQ109" s="83">
        <v>0</v>
      </c>
      <c r="DR109" s="80">
        <f t="shared" si="853"/>
        <v>0</v>
      </c>
      <c r="DS109" s="83">
        <v>4</v>
      </c>
      <c r="DT109" s="80">
        <f t="shared" si="854"/>
        <v>0.16666666666666666</v>
      </c>
      <c r="DU109" s="76"/>
      <c r="DV109" s="84"/>
      <c r="DW109" s="80">
        <f t="shared" si="865"/>
        <v>0</v>
      </c>
      <c r="DX109" s="84"/>
      <c r="DY109" s="80">
        <f t="shared" si="866"/>
        <v>0</v>
      </c>
      <c r="DZ109" s="76"/>
      <c r="EA109" s="84"/>
      <c r="EB109" s="80">
        <f t="shared" si="867"/>
        <v>0</v>
      </c>
      <c r="EC109" s="84"/>
      <c r="ED109" s="80">
        <f t="shared" si="868"/>
        <v>0</v>
      </c>
      <c r="EE109" s="76"/>
      <c r="EF109" s="84"/>
      <c r="EG109" s="80">
        <f t="shared" si="869"/>
        <v>0</v>
      </c>
      <c r="EH109" s="84"/>
      <c r="EI109" s="81">
        <f t="shared" si="870"/>
        <v>0</v>
      </c>
      <c r="EJ109" s="75"/>
      <c r="EK109" s="84"/>
      <c r="EL109" s="80">
        <f t="shared" si="871"/>
        <v>0</v>
      </c>
      <c r="EM109" s="84"/>
      <c r="EN109" s="80">
        <f t="shared" si="872"/>
        <v>0</v>
      </c>
      <c r="EO109" s="76"/>
      <c r="EP109" s="84"/>
      <c r="EQ109" s="80">
        <f t="shared" si="873"/>
        <v>0</v>
      </c>
      <c r="ER109" s="84"/>
      <c r="ES109" s="80">
        <f t="shared" si="874"/>
        <v>0</v>
      </c>
      <c r="ET109" s="76"/>
      <c r="EU109" s="84"/>
      <c r="EV109" s="80">
        <f t="shared" si="875"/>
        <v>0</v>
      </c>
      <c r="EW109" s="84"/>
      <c r="EX109" s="80">
        <f t="shared" si="876"/>
        <v>0</v>
      </c>
      <c r="EY109" s="76"/>
      <c r="EZ109" s="84"/>
      <c r="FA109" s="80">
        <f t="shared" si="877"/>
        <v>0</v>
      </c>
      <c r="FB109" s="84"/>
      <c r="FC109" s="81">
        <f t="shared" si="878"/>
        <v>0</v>
      </c>
      <c r="FD109" s="75"/>
      <c r="FE109" s="84"/>
      <c r="FF109" s="80">
        <f t="shared" si="879"/>
        <v>0</v>
      </c>
      <c r="FG109" s="84"/>
      <c r="FH109" s="80">
        <f t="shared" si="880"/>
        <v>0</v>
      </c>
      <c r="FI109" s="76"/>
      <c r="FJ109" s="84"/>
      <c r="FK109" s="80">
        <f t="shared" si="881"/>
        <v>0</v>
      </c>
      <c r="FL109" s="84"/>
      <c r="FM109" s="80">
        <f t="shared" si="882"/>
        <v>0</v>
      </c>
      <c r="FN109" s="76"/>
      <c r="FO109" s="84"/>
      <c r="FP109" s="80">
        <f t="shared" si="883"/>
        <v>0</v>
      </c>
      <c r="FQ109" s="84"/>
      <c r="FR109" s="80">
        <f t="shared" si="884"/>
        <v>0</v>
      </c>
      <c r="FS109" s="76"/>
      <c r="FT109" s="84"/>
      <c r="FU109" s="80">
        <f t="shared" si="885"/>
        <v>0</v>
      </c>
      <c r="FV109" s="84"/>
      <c r="FW109" s="81">
        <f t="shared" si="886"/>
        <v>0</v>
      </c>
      <c r="FX109" s="75"/>
      <c r="FY109" s="84"/>
      <c r="FZ109" s="80">
        <f t="shared" si="887"/>
        <v>0</v>
      </c>
      <c r="GA109" s="84"/>
      <c r="GB109" s="80">
        <f t="shared" si="888"/>
        <v>0</v>
      </c>
      <c r="GC109" s="76"/>
      <c r="GD109" s="84"/>
      <c r="GE109" s="80">
        <f t="shared" si="889"/>
        <v>0</v>
      </c>
      <c r="GF109" s="84"/>
      <c r="GG109" s="80">
        <f t="shared" si="890"/>
        <v>0</v>
      </c>
      <c r="GH109" s="76"/>
      <c r="GI109" s="84"/>
      <c r="GJ109" s="80">
        <f t="shared" si="891"/>
        <v>0</v>
      </c>
      <c r="GK109" s="84"/>
      <c r="GL109" s="80">
        <f t="shared" si="892"/>
        <v>0</v>
      </c>
      <c r="GM109" s="76"/>
      <c r="GN109" s="84"/>
      <c r="GO109" s="80">
        <f t="shared" si="893"/>
        <v>0</v>
      </c>
      <c r="GP109" s="84"/>
      <c r="GQ109" s="81">
        <f t="shared" si="894"/>
        <v>0</v>
      </c>
      <c r="GR109" s="75"/>
      <c r="GS109" s="84"/>
      <c r="GT109" s="80">
        <f t="shared" si="895"/>
        <v>0</v>
      </c>
      <c r="GU109" s="84"/>
      <c r="GV109" s="80">
        <f t="shared" si="896"/>
        <v>0</v>
      </c>
      <c r="GW109" s="76"/>
      <c r="GX109" s="84"/>
      <c r="GY109" s="80">
        <f t="shared" si="897"/>
        <v>0</v>
      </c>
      <c r="GZ109" s="84"/>
      <c r="HA109" s="77">
        <f t="shared" si="898"/>
        <v>0</v>
      </c>
      <c r="HB109" s="82"/>
      <c r="HC109" s="84"/>
      <c r="HD109" s="80">
        <f t="shared" si="899"/>
        <v>0</v>
      </c>
      <c r="HE109" s="84"/>
      <c r="HF109" s="80">
        <f t="shared" si="900"/>
        <v>0</v>
      </c>
      <c r="HG109" s="76"/>
      <c r="HH109" s="84"/>
      <c r="HI109" s="80">
        <f t="shared" si="901"/>
        <v>0</v>
      </c>
      <c r="HJ109" s="84"/>
      <c r="HK109" s="81">
        <f t="shared" si="902"/>
        <v>0</v>
      </c>
      <c r="HL109" s="75"/>
      <c r="HM109" s="84"/>
      <c r="HN109" s="80">
        <f t="shared" si="903"/>
        <v>0</v>
      </c>
      <c r="HO109" s="84"/>
      <c r="HP109" s="80">
        <f t="shared" si="904"/>
        <v>0</v>
      </c>
      <c r="HQ109" s="76"/>
      <c r="HR109" s="84"/>
      <c r="HS109" s="80">
        <f t="shared" si="905"/>
        <v>0</v>
      </c>
      <c r="HT109" s="84"/>
      <c r="HU109" s="80">
        <f t="shared" si="906"/>
        <v>0</v>
      </c>
      <c r="HV109" s="76"/>
      <c r="HW109" s="84"/>
      <c r="HX109" s="80">
        <f t="shared" si="907"/>
        <v>0</v>
      </c>
      <c r="HY109" s="84"/>
      <c r="HZ109" s="80">
        <f t="shared" si="908"/>
        <v>0</v>
      </c>
      <c r="IA109" s="76"/>
      <c r="IB109" s="84"/>
      <c r="IC109" s="80">
        <f t="shared" si="909"/>
        <v>0</v>
      </c>
      <c r="ID109" s="84"/>
      <c r="IE109" s="85">
        <f t="shared" si="910"/>
        <v>0</v>
      </c>
      <c r="IF109" s="1214" t="s">
        <v>340</v>
      </c>
      <c r="IG109" s="87"/>
    </row>
    <row r="110" spans="1:241" hidden="1" x14ac:dyDescent="0.25">
      <c r="A110" s="63">
        <v>106</v>
      </c>
      <c r="B110" s="64" t="s">
        <v>341</v>
      </c>
      <c r="C110" s="65">
        <v>216133</v>
      </c>
      <c r="D110" s="66">
        <v>933733</v>
      </c>
      <c r="E110" s="67" t="s">
        <v>89</v>
      </c>
      <c r="F110" s="68" t="s">
        <v>342</v>
      </c>
      <c r="G110" s="217">
        <v>3</v>
      </c>
      <c r="H110" s="70">
        <v>0.3</v>
      </c>
      <c r="I110" s="71">
        <f>(22+48+40+37+25)/5</f>
        <v>34.4</v>
      </c>
      <c r="J110" s="72">
        <v>116</v>
      </c>
      <c r="K110" s="73">
        <f t="shared" si="779"/>
        <v>2320</v>
      </c>
      <c r="L110" s="74">
        <f t="shared" si="780"/>
        <v>2320</v>
      </c>
      <c r="M110" s="113">
        <f t="shared" si="781"/>
        <v>3</v>
      </c>
      <c r="N110" s="114">
        <f t="shared" si="782"/>
        <v>29</v>
      </c>
      <c r="O110" s="77">
        <f t="shared" si="783"/>
        <v>2.5862068965517241E-2</v>
      </c>
      <c r="P110" s="78">
        <f t="shared" si="784"/>
        <v>0.25</v>
      </c>
      <c r="Q110" s="79"/>
      <c r="R110" s="75">
        <f t="shared" si="785"/>
        <v>180</v>
      </c>
      <c r="S110" s="76">
        <f t="shared" si="786"/>
        <v>0</v>
      </c>
      <c r="T110" s="80">
        <f t="shared" si="787"/>
        <v>0</v>
      </c>
      <c r="U110" s="76">
        <f t="shared" si="788"/>
        <v>4</v>
      </c>
      <c r="V110" s="80">
        <f t="shared" si="789"/>
        <v>0.44444444444444442</v>
      </c>
      <c r="W110" s="76">
        <f t="shared" si="790"/>
        <v>700</v>
      </c>
      <c r="X110" s="76">
        <f t="shared" si="791"/>
        <v>3</v>
      </c>
      <c r="Y110" s="80">
        <f t="shared" si="792"/>
        <v>8.5714285714285715E-2</v>
      </c>
      <c r="Z110" s="76">
        <f t="shared" si="793"/>
        <v>18</v>
      </c>
      <c r="AA110" s="80">
        <f t="shared" si="794"/>
        <v>0.51428571428571423</v>
      </c>
      <c r="AB110" s="76">
        <f t="shared" si="795"/>
        <v>880</v>
      </c>
      <c r="AC110" s="76">
        <f t="shared" si="796"/>
        <v>0</v>
      </c>
      <c r="AD110" s="80">
        <f t="shared" si="797"/>
        <v>0</v>
      </c>
      <c r="AE110" s="76">
        <f t="shared" si="798"/>
        <v>6</v>
      </c>
      <c r="AF110" s="80">
        <f t="shared" si="799"/>
        <v>0.13636363636363635</v>
      </c>
      <c r="AG110" s="76">
        <f t="shared" si="800"/>
        <v>560</v>
      </c>
      <c r="AH110" s="76">
        <f t="shared" si="801"/>
        <v>0</v>
      </c>
      <c r="AI110" s="80">
        <f t="shared" si="802"/>
        <v>0</v>
      </c>
      <c r="AJ110" s="76">
        <f t="shared" si="803"/>
        <v>1</v>
      </c>
      <c r="AK110" s="81">
        <f t="shared" si="804"/>
        <v>3.5714285714285712E-2</v>
      </c>
      <c r="AL110" s="79"/>
      <c r="AM110" s="75">
        <f t="shared" si="805"/>
        <v>1980</v>
      </c>
      <c r="AN110" s="76">
        <f t="shared" si="806"/>
        <v>1</v>
      </c>
      <c r="AO110" s="80">
        <f t="shared" si="807"/>
        <v>1.0101010101010102E-2</v>
      </c>
      <c r="AP110" s="76">
        <f t="shared" si="808"/>
        <v>19</v>
      </c>
      <c r="AQ110" s="77">
        <f t="shared" si="809"/>
        <v>0.19191919191919191</v>
      </c>
      <c r="AR110" s="82">
        <f t="shared" si="810"/>
        <v>280</v>
      </c>
      <c r="AS110" s="76">
        <f t="shared" si="811"/>
        <v>2</v>
      </c>
      <c r="AT110" s="80">
        <f t="shared" si="812"/>
        <v>0.14285714285714285</v>
      </c>
      <c r="AU110" s="76">
        <f t="shared" si="813"/>
        <v>10</v>
      </c>
      <c r="AV110" s="77">
        <f t="shared" si="814"/>
        <v>0.7142857142857143</v>
      </c>
      <c r="AW110" s="82">
        <f t="shared" si="815"/>
        <v>0</v>
      </c>
      <c r="AX110" s="76">
        <f t="shared" si="816"/>
        <v>0</v>
      </c>
      <c r="AY110" s="80">
        <f t="shared" si="817"/>
        <v>0</v>
      </c>
      <c r="AZ110" s="76">
        <f t="shared" si="818"/>
        <v>0</v>
      </c>
      <c r="BA110" s="77">
        <f t="shared" si="819"/>
        <v>0</v>
      </c>
      <c r="BB110" s="82">
        <f t="shared" si="820"/>
        <v>0</v>
      </c>
      <c r="BC110" s="76">
        <f t="shared" si="821"/>
        <v>0</v>
      </c>
      <c r="BD110" s="80">
        <f t="shared" si="822"/>
        <v>0</v>
      </c>
      <c r="BE110" s="76">
        <f t="shared" si="823"/>
        <v>0</v>
      </c>
      <c r="BF110" s="77">
        <f t="shared" si="824"/>
        <v>0</v>
      </c>
      <c r="BG110" s="82">
        <f t="shared" si="825"/>
        <v>60</v>
      </c>
      <c r="BH110" s="76">
        <f t="shared" si="826"/>
        <v>0</v>
      </c>
      <c r="BI110" s="80">
        <f t="shared" si="827"/>
        <v>0</v>
      </c>
      <c r="BJ110" s="76">
        <f t="shared" si="828"/>
        <v>0</v>
      </c>
      <c r="BK110" s="77">
        <f t="shared" si="829"/>
        <v>0</v>
      </c>
      <c r="BL110" s="82">
        <f t="shared" si="830"/>
        <v>0</v>
      </c>
      <c r="BM110" s="76">
        <f t="shared" si="831"/>
        <v>0</v>
      </c>
      <c r="BN110" s="80">
        <f t="shared" si="832"/>
        <v>0</v>
      </c>
      <c r="BO110" s="76">
        <f t="shared" si="833"/>
        <v>0</v>
      </c>
      <c r="BP110" s="77">
        <f t="shared" si="834"/>
        <v>0</v>
      </c>
      <c r="BQ110" s="82">
        <f t="shared" si="835"/>
        <v>0</v>
      </c>
      <c r="BR110" s="76">
        <f t="shared" si="836"/>
        <v>0</v>
      </c>
      <c r="BS110" s="80">
        <f t="shared" si="837"/>
        <v>0</v>
      </c>
      <c r="BT110" s="76">
        <f t="shared" si="838"/>
        <v>0</v>
      </c>
      <c r="BU110" s="77">
        <f t="shared" si="839"/>
        <v>0</v>
      </c>
      <c r="BV110" s="82">
        <f t="shared" si="840"/>
        <v>0</v>
      </c>
      <c r="BW110" s="76">
        <f t="shared" si="841"/>
        <v>0</v>
      </c>
      <c r="BX110" s="80">
        <f t="shared" si="842"/>
        <v>0</v>
      </c>
      <c r="BY110" s="76">
        <f t="shared" si="843"/>
        <v>0</v>
      </c>
      <c r="BZ110" s="81">
        <f t="shared" si="844"/>
        <v>0</v>
      </c>
      <c r="CA110" s="79"/>
      <c r="CB110" s="75">
        <f>2*20</f>
        <v>40</v>
      </c>
      <c r="CC110" s="83">
        <v>0</v>
      </c>
      <c r="CD110" s="80">
        <f t="shared" si="845"/>
        <v>0</v>
      </c>
      <c r="CE110" s="83">
        <v>2</v>
      </c>
      <c r="CF110" s="80">
        <f t="shared" si="846"/>
        <v>1</v>
      </c>
      <c r="CG110" s="76">
        <f>25*20</f>
        <v>500</v>
      </c>
      <c r="CH110" s="83">
        <v>1</v>
      </c>
      <c r="CI110" s="80">
        <f t="shared" si="847"/>
        <v>0.04</v>
      </c>
      <c r="CJ110" s="83">
        <v>10</v>
      </c>
      <c r="CK110" s="80">
        <f t="shared" si="848"/>
        <v>0.4</v>
      </c>
      <c r="CL110" s="76">
        <f>44*20</f>
        <v>880</v>
      </c>
      <c r="CM110" s="83">
        <v>0</v>
      </c>
      <c r="CN110" s="80">
        <f t="shared" si="857"/>
        <v>0</v>
      </c>
      <c r="CO110" s="83">
        <v>6</v>
      </c>
      <c r="CP110" s="80">
        <f t="shared" si="858"/>
        <v>0.13636363636363635</v>
      </c>
      <c r="CQ110" s="76">
        <f>28*20</f>
        <v>560</v>
      </c>
      <c r="CR110" s="83">
        <v>0</v>
      </c>
      <c r="CS110" s="80">
        <f t="shared" si="859"/>
        <v>0</v>
      </c>
      <c r="CT110" s="83">
        <v>1</v>
      </c>
      <c r="CU110" s="81">
        <f t="shared" si="860"/>
        <v>3.5714285714285712E-2</v>
      </c>
      <c r="CV110" s="75">
        <f>6*20</f>
        <v>120</v>
      </c>
      <c r="CW110" s="83">
        <v>0</v>
      </c>
      <c r="CX110" s="80">
        <f t="shared" si="849"/>
        <v>0</v>
      </c>
      <c r="CY110" s="83">
        <v>2</v>
      </c>
      <c r="CZ110" s="80">
        <f t="shared" si="850"/>
        <v>0.33333333333333331</v>
      </c>
      <c r="DA110" s="76">
        <f>8*20</f>
        <v>160</v>
      </c>
      <c r="DB110" s="83">
        <v>2</v>
      </c>
      <c r="DC110" s="80">
        <f t="shared" si="851"/>
        <v>0.25</v>
      </c>
      <c r="DD110" s="83">
        <v>8</v>
      </c>
      <c r="DE110" s="80">
        <f t="shared" si="852"/>
        <v>1</v>
      </c>
      <c r="DF110" s="76"/>
      <c r="DG110" s="84"/>
      <c r="DH110" s="80">
        <f t="shared" si="861"/>
        <v>0</v>
      </c>
      <c r="DI110" s="84"/>
      <c r="DJ110" s="80">
        <f t="shared" si="862"/>
        <v>0</v>
      </c>
      <c r="DK110" s="76"/>
      <c r="DL110" s="84"/>
      <c r="DM110" s="80">
        <f t="shared" si="863"/>
        <v>0</v>
      </c>
      <c r="DN110" s="84"/>
      <c r="DO110" s="81">
        <f t="shared" si="864"/>
        <v>0</v>
      </c>
      <c r="DP110" s="75"/>
      <c r="DQ110" s="84"/>
      <c r="DR110" s="80">
        <f t="shared" si="853"/>
        <v>0</v>
      </c>
      <c r="DS110" s="84"/>
      <c r="DT110" s="80">
        <f t="shared" si="854"/>
        <v>0</v>
      </c>
      <c r="DU110" s="76"/>
      <c r="DV110" s="84"/>
      <c r="DW110" s="80">
        <f t="shared" si="865"/>
        <v>0</v>
      </c>
      <c r="DX110" s="84"/>
      <c r="DY110" s="80">
        <f t="shared" si="866"/>
        <v>0</v>
      </c>
      <c r="DZ110" s="76"/>
      <c r="EA110" s="84"/>
      <c r="EB110" s="80">
        <f t="shared" si="867"/>
        <v>0</v>
      </c>
      <c r="EC110" s="84"/>
      <c r="ED110" s="80">
        <f t="shared" si="868"/>
        <v>0</v>
      </c>
      <c r="EE110" s="76"/>
      <c r="EF110" s="84"/>
      <c r="EG110" s="80">
        <f t="shared" si="869"/>
        <v>0</v>
      </c>
      <c r="EH110" s="84"/>
      <c r="EI110" s="81">
        <f t="shared" si="870"/>
        <v>0</v>
      </c>
      <c r="EJ110" s="75"/>
      <c r="EK110" s="84"/>
      <c r="EL110" s="80">
        <f t="shared" si="871"/>
        <v>0</v>
      </c>
      <c r="EM110" s="84"/>
      <c r="EN110" s="80">
        <f t="shared" si="872"/>
        <v>0</v>
      </c>
      <c r="EO110" s="76"/>
      <c r="EP110" s="84"/>
      <c r="EQ110" s="80">
        <f t="shared" si="873"/>
        <v>0</v>
      </c>
      <c r="ER110" s="84"/>
      <c r="ES110" s="80">
        <f t="shared" si="874"/>
        <v>0</v>
      </c>
      <c r="ET110" s="76"/>
      <c r="EU110" s="84"/>
      <c r="EV110" s="80">
        <f t="shared" si="875"/>
        <v>0</v>
      </c>
      <c r="EW110" s="84"/>
      <c r="EX110" s="80">
        <f t="shared" si="876"/>
        <v>0</v>
      </c>
      <c r="EY110" s="76"/>
      <c r="EZ110" s="84"/>
      <c r="FA110" s="80">
        <f t="shared" si="877"/>
        <v>0</v>
      </c>
      <c r="FB110" s="84"/>
      <c r="FC110" s="81">
        <f t="shared" si="878"/>
        <v>0</v>
      </c>
      <c r="FD110" s="75">
        <f>1*20</f>
        <v>20</v>
      </c>
      <c r="FE110" s="83">
        <v>0</v>
      </c>
      <c r="FF110" s="80">
        <f t="shared" si="879"/>
        <v>0</v>
      </c>
      <c r="FG110" s="83">
        <v>0</v>
      </c>
      <c r="FH110" s="80">
        <f t="shared" si="880"/>
        <v>0</v>
      </c>
      <c r="FI110" s="76">
        <f t="shared" si="911"/>
        <v>40</v>
      </c>
      <c r="FJ110" s="83">
        <v>0</v>
      </c>
      <c r="FK110" s="80">
        <f t="shared" si="881"/>
        <v>0</v>
      </c>
      <c r="FL110" s="83">
        <v>0</v>
      </c>
      <c r="FM110" s="80">
        <f t="shared" si="882"/>
        <v>0</v>
      </c>
      <c r="FN110" s="76"/>
      <c r="FO110" s="84"/>
      <c r="FP110" s="80">
        <f t="shared" si="883"/>
        <v>0</v>
      </c>
      <c r="FQ110" s="84"/>
      <c r="FR110" s="80">
        <f t="shared" si="884"/>
        <v>0</v>
      </c>
      <c r="FS110" s="76"/>
      <c r="FT110" s="84"/>
      <c r="FU110" s="80">
        <f t="shared" si="885"/>
        <v>0</v>
      </c>
      <c r="FV110" s="84"/>
      <c r="FW110" s="81">
        <f t="shared" si="886"/>
        <v>0</v>
      </c>
      <c r="FX110" s="75"/>
      <c r="FY110" s="84"/>
      <c r="FZ110" s="80">
        <f t="shared" si="887"/>
        <v>0</v>
      </c>
      <c r="GA110" s="84"/>
      <c r="GB110" s="80">
        <f t="shared" si="888"/>
        <v>0</v>
      </c>
      <c r="GC110" s="76"/>
      <c r="GD110" s="84"/>
      <c r="GE110" s="80">
        <f t="shared" si="889"/>
        <v>0</v>
      </c>
      <c r="GF110" s="84"/>
      <c r="GG110" s="80">
        <f t="shared" si="890"/>
        <v>0</v>
      </c>
      <c r="GH110" s="76"/>
      <c r="GI110" s="84"/>
      <c r="GJ110" s="80">
        <f t="shared" si="891"/>
        <v>0</v>
      </c>
      <c r="GK110" s="84"/>
      <c r="GL110" s="80">
        <f t="shared" si="892"/>
        <v>0</v>
      </c>
      <c r="GM110" s="76"/>
      <c r="GN110" s="84"/>
      <c r="GO110" s="80">
        <f t="shared" si="893"/>
        <v>0</v>
      </c>
      <c r="GP110" s="84"/>
      <c r="GQ110" s="81">
        <f t="shared" si="894"/>
        <v>0</v>
      </c>
      <c r="GR110" s="75"/>
      <c r="GS110" s="84"/>
      <c r="GT110" s="80">
        <f t="shared" si="895"/>
        <v>0</v>
      </c>
      <c r="GU110" s="84"/>
      <c r="GV110" s="80">
        <f t="shared" si="896"/>
        <v>0</v>
      </c>
      <c r="GW110" s="76"/>
      <c r="GX110" s="84"/>
      <c r="GY110" s="80">
        <f t="shared" si="897"/>
        <v>0</v>
      </c>
      <c r="GZ110" s="84"/>
      <c r="HA110" s="77">
        <f t="shared" si="898"/>
        <v>0</v>
      </c>
      <c r="HB110" s="82"/>
      <c r="HC110" s="84"/>
      <c r="HD110" s="80">
        <f t="shared" si="899"/>
        <v>0</v>
      </c>
      <c r="HE110" s="84"/>
      <c r="HF110" s="80">
        <f t="shared" si="900"/>
        <v>0</v>
      </c>
      <c r="HG110" s="76"/>
      <c r="HH110" s="84"/>
      <c r="HI110" s="80">
        <f t="shared" si="901"/>
        <v>0</v>
      </c>
      <c r="HJ110" s="84"/>
      <c r="HK110" s="81">
        <f t="shared" si="902"/>
        <v>0</v>
      </c>
      <c r="HL110" s="75"/>
      <c r="HM110" s="84"/>
      <c r="HN110" s="80">
        <f t="shared" si="903"/>
        <v>0</v>
      </c>
      <c r="HO110" s="84"/>
      <c r="HP110" s="80">
        <f t="shared" si="904"/>
        <v>0</v>
      </c>
      <c r="HQ110" s="76"/>
      <c r="HR110" s="84"/>
      <c r="HS110" s="80">
        <f t="shared" si="905"/>
        <v>0</v>
      </c>
      <c r="HT110" s="84"/>
      <c r="HU110" s="80">
        <f t="shared" si="906"/>
        <v>0</v>
      </c>
      <c r="HV110" s="76"/>
      <c r="HW110" s="84"/>
      <c r="HX110" s="80">
        <f t="shared" si="907"/>
        <v>0</v>
      </c>
      <c r="HY110" s="84"/>
      <c r="HZ110" s="80">
        <f t="shared" si="908"/>
        <v>0</v>
      </c>
      <c r="IA110" s="76"/>
      <c r="IB110" s="84"/>
      <c r="IC110" s="80">
        <f t="shared" si="909"/>
        <v>0</v>
      </c>
      <c r="ID110" s="84"/>
      <c r="IE110" s="85">
        <f t="shared" si="910"/>
        <v>0</v>
      </c>
      <c r="IF110" s="1214" t="s">
        <v>343</v>
      </c>
      <c r="IG110" s="87"/>
    </row>
    <row r="111" spans="1:241" ht="38.25" hidden="1" x14ac:dyDescent="0.25">
      <c r="A111" s="63">
        <v>107</v>
      </c>
      <c r="B111" s="64" t="s">
        <v>344</v>
      </c>
      <c r="C111" s="65">
        <v>216344</v>
      </c>
      <c r="D111" s="66">
        <v>933732</v>
      </c>
      <c r="E111" s="67" t="s">
        <v>89</v>
      </c>
      <c r="F111" s="88" t="s">
        <v>229</v>
      </c>
      <c r="G111" s="90" t="s">
        <v>250</v>
      </c>
      <c r="H111" s="70">
        <v>0.1</v>
      </c>
      <c r="I111" s="71">
        <f>(57+70+80+42)/4</f>
        <v>62.25</v>
      </c>
      <c r="J111" s="72">
        <v>18</v>
      </c>
      <c r="K111" s="73">
        <f t="shared" si="779"/>
        <v>360</v>
      </c>
      <c r="L111" s="74">
        <f t="shared" si="780"/>
        <v>360</v>
      </c>
      <c r="M111" s="113">
        <f t="shared" si="781"/>
        <v>7</v>
      </c>
      <c r="N111" s="114">
        <f t="shared" si="782"/>
        <v>14</v>
      </c>
      <c r="O111" s="77">
        <f t="shared" si="783"/>
        <v>0.3888888888888889</v>
      </c>
      <c r="P111" s="78">
        <f t="shared" si="784"/>
        <v>0.77777777777777779</v>
      </c>
      <c r="Q111" s="79"/>
      <c r="R111" s="75">
        <f t="shared" si="785"/>
        <v>20</v>
      </c>
      <c r="S111" s="76">
        <f t="shared" si="786"/>
        <v>0</v>
      </c>
      <c r="T111" s="80">
        <f t="shared" si="787"/>
        <v>0</v>
      </c>
      <c r="U111" s="76">
        <f t="shared" si="788"/>
        <v>0</v>
      </c>
      <c r="V111" s="80">
        <f t="shared" si="789"/>
        <v>0</v>
      </c>
      <c r="W111" s="76">
        <f t="shared" si="790"/>
        <v>200</v>
      </c>
      <c r="X111" s="76">
        <f t="shared" si="791"/>
        <v>6</v>
      </c>
      <c r="Y111" s="80">
        <f t="shared" si="792"/>
        <v>0.6</v>
      </c>
      <c r="Z111" s="76">
        <f t="shared" si="793"/>
        <v>10</v>
      </c>
      <c r="AA111" s="80">
        <f t="shared" si="794"/>
        <v>1</v>
      </c>
      <c r="AB111" s="76">
        <f t="shared" si="795"/>
        <v>60</v>
      </c>
      <c r="AC111" s="76">
        <f t="shared" si="796"/>
        <v>1</v>
      </c>
      <c r="AD111" s="80">
        <f t="shared" si="797"/>
        <v>0.33333333333333331</v>
      </c>
      <c r="AE111" s="76">
        <f t="shared" si="798"/>
        <v>3</v>
      </c>
      <c r="AF111" s="80">
        <f t="shared" si="799"/>
        <v>1</v>
      </c>
      <c r="AG111" s="76">
        <f t="shared" si="800"/>
        <v>80</v>
      </c>
      <c r="AH111" s="76">
        <f t="shared" si="801"/>
        <v>0</v>
      </c>
      <c r="AI111" s="80">
        <f t="shared" si="802"/>
        <v>0</v>
      </c>
      <c r="AJ111" s="76">
        <f t="shared" si="803"/>
        <v>1</v>
      </c>
      <c r="AK111" s="81">
        <f t="shared" si="804"/>
        <v>0.25</v>
      </c>
      <c r="AL111" s="79"/>
      <c r="AM111" s="75">
        <f t="shared" si="805"/>
        <v>260</v>
      </c>
      <c r="AN111" s="76">
        <f t="shared" si="806"/>
        <v>4</v>
      </c>
      <c r="AO111" s="80">
        <f t="shared" si="807"/>
        <v>0.30769230769230771</v>
      </c>
      <c r="AP111" s="76">
        <f t="shared" si="808"/>
        <v>9</v>
      </c>
      <c r="AQ111" s="77">
        <f t="shared" si="809"/>
        <v>0.69230769230769229</v>
      </c>
      <c r="AR111" s="82">
        <f t="shared" si="810"/>
        <v>100</v>
      </c>
      <c r="AS111" s="76">
        <f t="shared" si="811"/>
        <v>3</v>
      </c>
      <c r="AT111" s="80">
        <f t="shared" si="812"/>
        <v>0.6</v>
      </c>
      <c r="AU111" s="76">
        <f t="shared" si="813"/>
        <v>5</v>
      </c>
      <c r="AV111" s="77">
        <f t="shared" si="814"/>
        <v>1</v>
      </c>
      <c r="AW111" s="82">
        <f t="shared" si="815"/>
        <v>0</v>
      </c>
      <c r="AX111" s="76">
        <f t="shared" si="816"/>
        <v>0</v>
      </c>
      <c r="AY111" s="80">
        <f t="shared" si="817"/>
        <v>0</v>
      </c>
      <c r="AZ111" s="76">
        <f t="shared" si="818"/>
        <v>0</v>
      </c>
      <c r="BA111" s="77">
        <f t="shared" si="819"/>
        <v>0</v>
      </c>
      <c r="BB111" s="82">
        <f t="shared" si="820"/>
        <v>0</v>
      </c>
      <c r="BC111" s="76">
        <f t="shared" si="821"/>
        <v>0</v>
      </c>
      <c r="BD111" s="80">
        <f t="shared" si="822"/>
        <v>0</v>
      </c>
      <c r="BE111" s="76">
        <f t="shared" si="823"/>
        <v>0</v>
      </c>
      <c r="BF111" s="77">
        <f t="shared" si="824"/>
        <v>0</v>
      </c>
      <c r="BG111" s="82">
        <f t="shared" si="825"/>
        <v>0</v>
      </c>
      <c r="BH111" s="76">
        <f t="shared" si="826"/>
        <v>0</v>
      </c>
      <c r="BI111" s="80">
        <f t="shared" si="827"/>
        <v>0</v>
      </c>
      <c r="BJ111" s="76">
        <f t="shared" si="828"/>
        <v>0</v>
      </c>
      <c r="BK111" s="77">
        <f t="shared" si="829"/>
        <v>0</v>
      </c>
      <c r="BL111" s="82">
        <f t="shared" si="830"/>
        <v>0</v>
      </c>
      <c r="BM111" s="76">
        <f t="shared" si="831"/>
        <v>0</v>
      </c>
      <c r="BN111" s="80">
        <f t="shared" si="832"/>
        <v>0</v>
      </c>
      <c r="BO111" s="76">
        <f t="shared" si="833"/>
        <v>0</v>
      </c>
      <c r="BP111" s="77">
        <f t="shared" si="834"/>
        <v>0</v>
      </c>
      <c r="BQ111" s="82">
        <f t="shared" si="835"/>
        <v>0</v>
      </c>
      <c r="BR111" s="76">
        <f t="shared" si="836"/>
        <v>0</v>
      </c>
      <c r="BS111" s="80">
        <f t="shared" si="837"/>
        <v>0</v>
      </c>
      <c r="BT111" s="76">
        <f t="shared" si="838"/>
        <v>0</v>
      </c>
      <c r="BU111" s="77">
        <f t="shared" si="839"/>
        <v>0</v>
      </c>
      <c r="BV111" s="82">
        <f t="shared" si="840"/>
        <v>0</v>
      </c>
      <c r="BW111" s="76">
        <f t="shared" si="841"/>
        <v>0</v>
      </c>
      <c r="BX111" s="80">
        <f t="shared" si="842"/>
        <v>0</v>
      </c>
      <c r="BY111" s="76">
        <f t="shared" si="843"/>
        <v>0</v>
      </c>
      <c r="BZ111" s="81">
        <f t="shared" si="844"/>
        <v>0</v>
      </c>
      <c r="CA111" s="79"/>
      <c r="CB111" s="75">
        <f>1*20</f>
        <v>20</v>
      </c>
      <c r="CC111" s="83">
        <v>0</v>
      </c>
      <c r="CD111" s="80">
        <f t="shared" si="845"/>
        <v>0</v>
      </c>
      <c r="CE111" s="83">
        <v>0</v>
      </c>
      <c r="CF111" s="80">
        <f t="shared" si="846"/>
        <v>0</v>
      </c>
      <c r="CG111" s="76">
        <f>5*20</f>
        <v>100</v>
      </c>
      <c r="CH111" s="83">
        <v>3</v>
      </c>
      <c r="CI111" s="80">
        <f t="shared" si="847"/>
        <v>0.6</v>
      </c>
      <c r="CJ111" s="83">
        <v>5</v>
      </c>
      <c r="CK111" s="80">
        <f t="shared" si="848"/>
        <v>1</v>
      </c>
      <c r="CL111" s="76">
        <f>3*20</f>
        <v>60</v>
      </c>
      <c r="CM111" s="83">
        <v>1</v>
      </c>
      <c r="CN111" s="80">
        <f t="shared" si="857"/>
        <v>0.33333333333333331</v>
      </c>
      <c r="CO111" s="83">
        <v>3</v>
      </c>
      <c r="CP111" s="80">
        <f t="shared" si="858"/>
        <v>1</v>
      </c>
      <c r="CQ111" s="76">
        <f>4*20</f>
        <v>80</v>
      </c>
      <c r="CR111" s="83">
        <v>0</v>
      </c>
      <c r="CS111" s="80">
        <f t="shared" si="859"/>
        <v>0</v>
      </c>
      <c r="CT111" s="83">
        <v>1</v>
      </c>
      <c r="CU111" s="81">
        <f t="shared" si="860"/>
        <v>0.25</v>
      </c>
      <c r="CV111" s="75"/>
      <c r="CW111" s="84"/>
      <c r="CX111" s="80">
        <f t="shared" si="849"/>
        <v>0</v>
      </c>
      <c r="CY111" s="84"/>
      <c r="CZ111" s="80">
        <f t="shared" si="850"/>
        <v>0</v>
      </c>
      <c r="DA111" s="76">
        <f>5*20</f>
        <v>100</v>
      </c>
      <c r="DB111" s="83">
        <v>3</v>
      </c>
      <c r="DC111" s="80">
        <f t="shared" si="851"/>
        <v>0.6</v>
      </c>
      <c r="DD111" s="83">
        <v>5</v>
      </c>
      <c r="DE111" s="80">
        <f t="shared" si="852"/>
        <v>1</v>
      </c>
      <c r="DF111" s="76"/>
      <c r="DG111" s="84"/>
      <c r="DH111" s="80">
        <f t="shared" si="861"/>
        <v>0</v>
      </c>
      <c r="DI111" s="84"/>
      <c r="DJ111" s="80">
        <f t="shared" si="862"/>
        <v>0</v>
      </c>
      <c r="DK111" s="76"/>
      <c r="DL111" s="84"/>
      <c r="DM111" s="80">
        <f t="shared" si="863"/>
        <v>0</v>
      </c>
      <c r="DN111" s="84"/>
      <c r="DO111" s="81">
        <f t="shared" si="864"/>
        <v>0</v>
      </c>
      <c r="DP111" s="75"/>
      <c r="DQ111" s="84"/>
      <c r="DR111" s="80">
        <f t="shared" si="853"/>
        <v>0</v>
      </c>
      <c r="DS111" s="84"/>
      <c r="DT111" s="80">
        <f t="shared" si="854"/>
        <v>0</v>
      </c>
      <c r="DU111" s="76"/>
      <c r="DV111" s="84"/>
      <c r="DW111" s="80">
        <f t="shared" si="865"/>
        <v>0</v>
      </c>
      <c r="DX111" s="84"/>
      <c r="DY111" s="80">
        <f t="shared" si="866"/>
        <v>0</v>
      </c>
      <c r="DZ111" s="76"/>
      <c r="EA111" s="84"/>
      <c r="EB111" s="80">
        <f t="shared" si="867"/>
        <v>0</v>
      </c>
      <c r="EC111" s="84"/>
      <c r="ED111" s="80">
        <f t="shared" si="868"/>
        <v>0</v>
      </c>
      <c r="EE111" s="76"/>
      <c r="EF111" s="84"/>
      <c r="EG111" s="80">
        <f t="shared" si="869"/>
        <v>0</v>
      </c>
      <c r="EH111" s="84"/>
      <c r="EI111" s="81">
        <f t="shared" si="870"/>
        <v>0</v>
      </c>
      <c r="EJ111" s="75"/>
      <c r="EK111" s="84"/>
      <c r="EL111" s="80">
        <f t="shared" si="871"/>
        <v>0</v>
      </c>
      <c r="EM111" s="84"/>
      <c r="EN111" s="80">
        <f t="shared" si="872"/>
        <v>0</v>
      </c>
      <c r="EO111" s="76"/>
      <c r="EP111" s="84"/>
      <c r="EQ111" s="80">
        <f t="shared" si="873"/>
        <v>0</v>
      </c>
      <c r="ER111" s="84"/>
      <c r="ES111" s="80">
        <f t="shared" si="874"/>
        <v>0</v>
      </c>
      <c r="ET111" s="76"/>
      <c r="EU111" s="84"/>
      <c r="EV111" s="80">
        <f t="shared" si="875"/>
        <v>0</v>
      </c>
      <c r="EW111" s="84"/>
      <c r="EX111" s="80">
        <f t="shared" si="876"/>
        <v>0</v>
      </c>
      <c r="EY111" s="76"/>
      <c r="EZ111" s="84"/>
      <c r="FA111" s="80">
        <f t="shared" si="877"/>
        <v>0</v>
      </c>
      <c r="FB111" s="84"/>
      <c r="FC111" s="81">
        <f t="shared" si="878"/>
        <v>0</v>
      </c>
      <c r="FD111" s="75"/>
      <c r="FE111" s="84"/>
      <c r="FF111" s="80">
        <f t="shared" si="879"/>
        <v>0</v>
      </c>
      <c r="FG111" s="84"/>
      <c r="FH111" s="80">
        <f t="shared" si="880"/>
        <v>0</v>
      </c>
      <c r="FI111" s="76"/>
      <c r="FJ111" s="84"/>
      <c r="FK111" s="80">
        <f t="shared" si="881"/>
        <v>0</v>
      </c>
      <c r="FL111" s="84"/>
      <c r="FM111" s="80">
        <f t="shared" si="882"/>
        <v>0</v>
      </c>
      <c r="FN111" s="76"/>
      <c r="FO111" s="84"/>
      <c r="FP111" s="80">
        <f t="shared" si="883"/>
        <v>0</v>
      </c>
      <c r="FQ111" s="84"/>
      <c r="FR111" s="80">
        <f t="shared" si="884"/>
        <v>0</v>
      </c>
      <c r="FS111" s="76"/>
      <c r="FT111" s="84"/>
      <c r="FU111" s="80">
        <f t="shared" si="885"/>
        <v>0</v>
      </c>
      <c r="FV111" s="84"/>
      <c r="FW111" s="81">
        <f t="shared" si="886"/>
        <v>0</v>
      </c>
      <c r="FX111" s="75"/>
      <c r="FY111" s="84"/>
      <c r="FZ111" s="80">
        <f t="shared" si="887"/>
        <v>0</v>
      </c>
      <c r="GA111" s="84"/>
      <c r="GB111" s="80">
        <f t="shared" si="888"/>
        <v>0</v>
      </c>
      <c r="GC111" s="76"/>
      <c r="GD111" s="84"/>
      <c r="GE111" s="80">
        <f t="shared" si="889"/>
        <v>0</v>
      </c>
      <c r="GF111" s="84"/>
      <c r="GG111" s="80">
        <f t="shared" si="890"/>
        <v>0</v>
      </c>
      <c r="GH111" s="76"/>
      <c r="GI111" s="84"/>
      <c r="GJ111" s="80">
        <f t="shared" si="891"/>
        <v>0</v>
      </c>
      <c r="GK111" s="84"/>
      <c r="GL111" s="80">
        <f t="shared" si="892"/>
        <v>0</v>
      </c>
      <c r="GM111" s="76"/>
      <c r="GN111" s="84"/>
      <c r="GO111" s="80">
        <f t="shared" si="893"/>
        <v>0</v>
      </c>
      <c r="GP111" s="84"/>
      <c r="GQ111" s="81">
        <f t="shared" si="894"/>
        <v>0</v>
      </c>
      <c r="GR111" s="75"/>
      <c r="GS111" s="84"/>
      <c r="GT111" s="80">
        <f t="shared" si="895"/>
        <v>0</v>
      </c>
      <c r="GU111" s="84"/>
      <c r="GV111" s="80">
        <f t="shared" si="896"/>
        <v>0</v>
      </c>
      <c r="GW111" s="76"/>
      <c r="GX111" s="84"/>
      <c r="GY111" s="80">
        <f t="shared" si="897"/>
        <v>0</v>
      </c>
      <c r="GZ111" s="84"/>
      <c r="HA111" s="77">
        <f t="shared" si="898"/>
        <v>0</v>
      </c>
      <c r="HB111" s="82"/>
      <c r="HC111" s="84"/>
      <c r="HD111" s="80">
        <f t="shared" si="899"/>
        <v>0</v>
      </c>
      <c r="HE111" s="84"/>
      <c r="HF111" s="80">
        <f t="shared" si="900"/>
        <v>0</v>
      </c>
      <c r="HG111" s="76"/>
      <c r="HH111" s="84"/>
      <c r="HI111" s="80">
        <f t="shared" si="901"/>
        <v>0</v>
      </c>
      <c r="HJ111" s="84"/>
      <c r="HK111" s="81">
        <f t="shared" si="902"/>
        <v>0</v>
      </c>
      <c r="HL111" s="75"/>
      <c r="HM111" s="84"/>
      <c r="HN111" s="80">
        <f t="shared" si="903"/>
        <v>0</v>
      </c>
      <c r="HO111" s="84"/>
      <c r="HP111" s="80">
        <f t="shared" si="904"/>
        <v>0</v>
      </c>
      <c r="HQ111" s="76"/>
      <c r="HR111" s="84"/>
      <c r="HS111" s="80">
        <f t="shared" si="905"/>
        <v>0</v>
      </c>
      <c r="HT111" s="84"/>
      <c r="HU111" s="80">
        <f t="shared" si="906"/>
        <v>0</v>
      </c>
      <c r="HV111" s="76"/>
      <c r="HW111" s="84"/>
      <c r="HX111" s="80">
        <f t="shared" si="907"/>
        <v>0</v>
      </c>
      <c r="HY111" s="84"/>
      <c r="HZ111" s="80">
        <f t="shared" si="908"/>
        <v>0</v>
      </c>
      <c r="IA111" s="76"/>
      <c r="IB111" s="84"/>
      <c r="IC111" s="80">
        <f t="shared" si="909"/>
        <v>0</v>
      </c>
      <c r="ID111" s="84"/>
      <c r="IE111" s="85">
        <f t="shared" si="910"/>
        <v>0</v>
      </c>
      <c r="IF111" s="1214" t="s">
        <v>345</v>
      </c>
      <c r="IG111" s="87"/>
    </row>
    <row r="112" spans="1:241" ht="51" hidden="1" x14ac:dyDescent="0.25">
      <c r="A112" s="63">
        <v>108</v>
      </c>
      <c r="B112" s="64" t="s">
        <v>346</v>
      </c>
      <c r="C112" s="65">
        <v>219071</v>
      </c>
      <c r="D112" s="66">
        <v>933735</v>
      </c>
      <c r="E112" s="67" t="s">
        <v>89</v>
      </c>
      <c r="F112" s="88" t="s">
        <v>110</v>
      </c>
      <c r="G112" s="89">
        <v>6</v>
      </c>
      <c r="H112" s="70">
        <v>0.7</v>
      </c>
      <c r="I112" s="71">
        <f>(30+30+40+35+25)/5</f>
        <v>32</v>
      </c>
      <c r="J112" s="72">
        <v>69</v>
      </c>
      <c r="K112" s="73">
        <f t="shared" si="779"/>
        <v>1380</v>
      </c>
      <c r="L112" s="74">
        <f t="shared" si="780"/>
        <v>1380</v>
      </c>
      <c r="M112" s="113">
        <f t="shared" si="781"/>
        <v>1</v>
      </c>
      <c r="N112" s="114">
        <f t="shared" si="782"/>
        <v>35</v>
      </c>
      <c r="O112" s="77">
        <f t="shared" si="783"/>
        <v>1.4492753623188406E-2</v>
      </c>
      <c r="P112" s="78">
        <f t="shared" si="784"/>
        <v>0.50724637681159424</v>
      </c>
      <c r="Q112" s="79"/>
      <c r="R112" s="75">
        <f t="shared" si="785"/>
        <v>1360</v>
      </c>
      <c r="S112" s="76">
        <f t="shared" si="786"/>
        <v>1</v>
      </c>
      <c r="T112" s="80">
        <f t="shared" si="787"/>
        <v>1.4705882352941176E-2</v>
      </c>
      <c r="U112" s="76">
        <f t="shared" si="788"/>
        <v>34</v>
      </c>
      <c r="V112" s="80">
        <f t="shared" si="789"/>
        <v>0.5</v>
      </c>
      <c r="W112" s="76">
        <f t="shared" si="790"/>
        <v>20</v>
      </c>
      <c r="X112" s="76">
        <f t="shared" si="791"/>
        <v>0</v>
      </c>
      <c r="Y112" s="80">
        <f t="shared" si="792"/>
        <v>0</v>
      </c>
      <c r="Z112" s="76">
        <f t="shared" si="793"/>
        <v>1</v>
      </c>
      <c r="AA112" s="80">
        <f t="shared" si="794"/>
        <v>1</v>
      </c>
      <c r="AB112" s="76">
        <f t="shared" si="795"/>
        <v>0</v>
      </c>
      <c r="AC112" s="76">
        <f t="shared" si="796"/>
        <v>0</v>
      </c>
      <c r="AD112" s="80">
        <f t="shared" si="797"/>
        <v>0</v>
      </c>
      <c r="AE112" s="76">
        <f t="shared" si="798"/>
        <v>0</v>
      </c>
      <c r="AF112" s="80">
        <f t="shared" si="799"/>
        <v>0</v>
      </c>
      <c r="AG112" s="76">
        <f t="shared" si="800"/>
        <v>0</v>
      </c>
      <c r="AH112" s="76">
        <f t="shared" si="801"/>
        <v>0</v>
      </c>
      <c r="AI112" s="80">
        <f t="shared" si="802"/>
        <v>0</v>
      </c>
      <c r="AJ112" s="76">
        <f t="shared" si="803"/>
        <v>0</v>
      </c>
      <c r="AK112" s="81">
        <f t="shared" si="804"/>
        <v>0</v>
      </c>
      <c r="AL112" s="79"/>
      <c r="AM112" s="75">
        <f t="shared" si="805"/>
        <v>60</v>
      </c>
      <c r="AN112" s="76">
        <f t="shared" si="806"/>
        <v>0</v>
      </c>
      <c r="AO112" s="80">
        <f t="shared" si="807"/>
        <v>0</v>
      </c>
      <c r="AP112" s="76">
        <f t="shared" si="808"/>
        <v>1</v>
      </c>
      <c r="AQ112" s="77">
        <f t="shared" si="809"/>
        <v>0.33333333333333331</v>
      </c>
      <c r="AR112" s="82">
        <f t="shared" si="810"/>
        <v>1320</v>
      </c>
      <c r="AS112" s="76">
        <f t="shared" si="811"/>
        <v>1</v>
      </c>
      <c r="AT112" s="80">
        <f t="shared" si="812"/>
        <v>1.5151515151515152E-2</v>
      </c>
      <c r="AU112" s="76">
        <f t="shared" si="813"/>
        <v>34</v>
      </c>
      <c r="AV112" s="77">
        <f t="shared" si="814"/>
        <v>0.51515151515151514</v>
      </c>
      <c r="AW112" s="82">
        <f t="shared" si="815"/>
        <v>0</v>
      </c>
      <c r="AX112" s="76">
        <f t="shared" si="816"/>
        <v>0</v>
      </c>
      <c r="AY112" s="80">
        <f t="shared" si="817"/>
        <v>0</v>
      </c>
      <c r="AZ112" s="76">
        <f t="shared" si="818"/>
        <v>0</v>
      </c>
      <c r="BA112" s="77">
        <f t="shared" si="819"/>
        <v>0</v>
      </c>
      <c r="BB112" s="82">
        <f t="shared" si="820"/>
        <v>0</v>
      </c>
      <c r="BC112" s="76">
        <f t="shared" si="821"/>
        <v>0</v>
      </c>
      <c r="BD112" s="80">
        <f t="shared" si="822"/>
        <v>0</v>
      </c>
      <c r="BE112" s="76">
        <f t="shared" si="823"/>
        <v>0</v>
      </c>
      <c r="BF112" s="77">
        <f t="shared" si="824"/>
        <v>0</v>
      </c>
      <c r="BG112" s="82">
        <f t="shared" si="825"/>
        <v>0</v>
      </c>
      <c r="BH112" s="76">
        <f t="shared" si="826"/>
        <v>0</v>
      </c>
      <c r="BI112" s="80">
        <f t="shared" si="827"/>
        <v>0</v>
      </c>
      <c r="BJ112" s="76">
        <f t="shared" si="828"/>
        <v>0</v>
      </c>
      <c r="BK112" s="77">
        <f t="shared" si="829"/>
        <v>0</v>
      </c>
      <c r="BL112" s="82">
        <f t="shared" si="830"/>
        <v>0</v>
      </c>
      <c r="BM112" s="76">
        <f t="shared" si="831"/>
        <v>0</v>
      </c>
      <c r="BN112" s="80">
        <f t="shared" si="832"/>
        <v>0</v>
      </c>
      <c r="BO112" s="76">
        <f t="shared" si="833"/>
        <v>0</v>
      </c>
      <c r="BP112" s="77">
        <f t="shared" si="834"/>
        <v>0</v>
      </c>
      <c r="BQ112" s="82">
        <f t="shared" si="835"/>
        <v>0</v>
      </c>
      <c r="BR112" s="76">
        <f t="shared" si="836"/>
        <v>0</v>
      </c>
      <c r="BS112" s="80">
        <f t="shared" si="837"/>
        <v>0</v>
      </c>
      <c r="BT112" s="76">
        <f t="shared" si="838"/>
        <v>0</v>
      </c>
      <c r="BU112" s="77">
        <f t="shared" si="839"/>
        <v>0</v>
      </c>
      <c r="BV112" s="82">
        <f t="shared" si="840"/>
        <v>0</v>
      </c>
      <c r="BW112" s="76">
        <f t="shared" si="841"/>
        <v>0</v>
      </c>
      <c r="BX112" s="80">
        <f t="shared" si="842"/>
        <v>0</v>
      </c>
      <c r="BY112" s="76">
        <f t="shared" si="843"/>
        <v>0</v>
      </c>
      <c r="BZ112" s="81">
        <f t="shared" si="844"/>
        <v>0</v>
      </c>
      <c r="CA112" s="79"/>
      <c r="CB112" s="75">
        <f>3*20</f>
        <v>60</v>
      </c>
      <c r="CC112" s="83">
        <v>0</v>
      </c>
      <c r="CD112" s="80">
        <f t="shared" si="845"/>
        <v>0</v>
      </c>
      <c r="CE112" s="83">
        <v>1</v>
      </c>
      <c r="CF112" s="80">
        <f t="shared" si="846"/>
        <v>0.33333333333333331</v>
      </c>
      <c r="CG112" s="76"/>
      <c r="CH112" s="84"/>
      <c r="CI112" s="80">
        <f t="shared" si="847"/>
        <v>0</v>
      </c>
      <c r="CJ112" s="84"/>
      <c r="CK112" s="80">
        <f t="shared" si="848"/>
        <v>0</v>
      </c>
      <c r="CL112" s="76"/>
      <c r="CM112" s="84"/>
      <c r="CN112" s="80">
        <f t="shared" si="857"/>
        <v>0</v>
      </c>
      <c r="CO112" s="84"/>
      <c r="CP112" s="80">
        <f t="shared" si="858"/>
        <v>0</v>
      </c>
      <c r="CQ112" s="76"/>
      <c r="CR112" s="84"/>
      <c r="CS112" s="80">
        <f t="shared" si="859"/>
        <v>0</v>
      </c>
      <c r="CT112" s="84"/>
      <c r="CU112" s="81">
        <f t="shared" si="860"/>
        <v>0</v>
      </c>
      <c r="CV112" s="75">
        <f t="shared" si="913"/>
        <v>1300</v>
      </c>
      <c r="CW112" s="83">
        <v>1</v>
      </c>
      <c r="CX112" s="80">
        <f t="shared" si="849"/>
        <v>1.5384615384615385E-2</v>
      </c>
      <c r="CY112" s="83">
        <v>33</v>
      </c>
      <c r="CZ112" s="80">
        <f t="shared" si="850"/>
        <v>0.50769230769230766</v>
      </c>
      <c r="DA112" s="76">
        <f>1*20</f>
        <v>20</v>
      </c>
      <c r="DB112" s="83">
        <v>0</v>
      </c>
      <c r="DC112" s="80">
        <f t="shared" si="851"/>
        <v>0</v>
      </c>
      <c r="DD112" s="83">
        <v>1</v>
      </c>
      <c r="DE112" s="80">
        <f t="shared" si="852"/>
        <v>1</v>
      </c>
      <c r="DF112" s="76"/>
      <c r="DG112" s="84"/>
      <c r="DH112" s="80">
        <f t="shared" si="861"/>
        <v>0</v>
      </c>
      <c r="DI112" s="84"/>
      <c r="DJ112" s="80">
        <f t="shared" si="862"/>
        <v>0</v>
      </c>
      <c r="DK112" s="76"/>
      <c r="DL112" s="84"/>
      <c r="DM112" s="80">
        <f t="shared" si="863"/>
        <v>0</v>
      </c>
      <c r="DN112" s="84"/>
      <c r="DO112" s="81">
        <f t="shared" si="864"/>
        <v>0</v>
      </c>
      <c r="DP112" s="75"/>
      <c r="DQ112" s="84"/>
      <c r="DR112" s="80">
        <f t="shared" si="853"/>
        <v>0</v>
      </c>
      <c r="DS112" s="84"/>
      <c r="DT112" s="80">
        <f t="shared" si="854"/>
        <v>0</v>
      </c>
      <c r="DU112" s="76"/>
      <c r="DV112" s="84"/>
      <c r="DW112" s="80">
        <f t="shared" si="865"/>
        <v>0</v>
      </c>
      <c r="DX112" s="84"/>
      <c r="DY112" s="80">
        <f t="shared" si="866"/>
        <v>0</v>
      </c>
      <c r="DZ112" s="76"/>
      <c r="EA112" s="84"/>
      <c r="EB112" s="80">
        <f t="shared" si="867"/>
        <v>0</v>
      </c>
      <c r="EC112" s="84"/>
      <c r="ED112" s="80">
        <f t="shared" si="868"/>
        <v>0</v>
      </c>
      <c r="EE112" s="76"/>
      <c r="EF112" s="84"/>
      <c r="EG112" s="80">
        <f t="shared" si="869"/>
        <v>0</v>
      </c>
      <c r="EH112" s="84"/>
      <c r="EI112" s="81">
        <f t="shared" si="870"/>
        <v>0</v>
      </c>
      <c r="EJ112" s="75"/>
      <c r="EK112" s="84"/>
      <c r="EL112" s="80">
        <f t="shared" si="871"/>
        <v>0</v>
      </c>
      <c r="EM112" s="84"/>
      <c r="EN112" s="80">
        <f t="shared" si="872"/>
        <v>0</v>
      </c>
      <c r="EO112" s="76"/>
      <c r="EP112" s="84"/>
      <c r="EQ112" s="80">
        <f t="shared" si="873"/>
        <v>0</v>
      </c>
      <c r="ER112" s="84"/>
      <c r="ES112" s="80">
        <f t="shared" si="874"/>
        <v>0</v>
      </c>
      <c r="ET112" s="76"/>
      <c r="EU112" s="84"/>
      <c r="EV112" s="80">
        <f t="shared" si="875"/>
        <v>0</v>
      </c>
      <c r="EW112" s="84"/>
      <c r="EX112" s="80">
        <f t="shared" si="876"/>
        <v>0</v>
      </c>
      <c r="EY112" s="76"/>
      <c r="EZ112" s="84"/>
      <c r="FA112" s="80">
        <f t="shared" si="877"/>
        <v>0</v>
      </c>
      <c r="FB112" s="84"/>
      <c r="FC112" s="81">
        <f t="shared" si="878"/>
        <v>0</v>
      </c>
      <c r="FD112" s="75"/>
      <c r="FE112" s="84"/>
      <c r="FF112" s="80">
        <f t="shared" si="879"/>
        <v>0</v>
      </c>
      <c r="FG112" s="84"/>
      <c r="FH112" s="80">
        <f t="shared" si="880"/>
        <v>0</v>
      </c>
      <c r="FI112" s="76"/>
      <c r="FJ112" s="84"/>
      <c r="FK112" s="80">
        <f t="shared" si="881"/>
        <v>0</v>
      </c>
      <c r="FL112" s="84"/>
      <c r="FM112" s="80">
        <f t="shared" si="882"/>
        <v>0</v>
      </c>
      <c r="FN112" s="76"/>
      <c r="FO112" s="84"/>
      <c r="FP112" s="80">
        <f t="shared" si="883"/>
        <v>0</v>
      </c>
      <c r="FQ112" s="84"/>
      <c r="FR112" s="80">
        <f t="shared" si="884"/>
        <v>0</v>
      </c>
      <c r="FS112" s="76"/>
      <c r="FT112" s="84"/>
      <c r="FU112" s="80">
        <f t="shared" si="885"/>
        <v>0</v>
      </c>
      <c r="FV112" s="84"/>
      <c r="FW112" s="81">
        <f t="shared" si="886"/>
        <v>0</v>
      </c>
      <c r="FX112" s="75"/>
      <c r="FY112" s="84"/>
      <c r="FZ112" s="80">
        <f t="shared" si="887"/>
        <v>0</v>
      </c>
      <c r="GA112" s="84"/>
      <c r="GB112" s="80">
        <f t="shared" si="888"/>
        <v>0</v>
      </c>
      <c r="GC112" s="76"/>
      <c r="GD112" s="84"/>
      <c r="GE112" s="80">
        <f t="shared" si="889"/>
        <v>0</v>
      </c>
      <c r="GF112" s="84"/>
      <c r="GG112" s="80">
        <f t="shared" si="890"/>
        <v>0</v>
      </c>
      <c r="GH112" s="76"/>
      <c r="GI112" s="84"/>
      <c r="GJ112" s="80">
        <f t="shared" si="891"/>
        <v>0</v>
      </c>
      <c r="GK112" s="84"/>
      <c r="GL112" s="80">
        <f t="shared" si="892"/>
        <v>0</v>
      </c>
      <c r="GM112" s="76"/>
      <c r="GN112" s="84"/>
      <c r="GO112" s="80">
        <f t="shared" si="893"/>
        <v>0</v>
      </c>
      <c r="GP112" s="84"/>
      <c r="GQ112" s="81">
        <f t="shared" si="894"/>
        <v>0</v>
      </c>
      <c r="GR112" s="75"/>
      <c r="GS112" s="84"/>
      <c r="GT112" s="80">
        <f t="shared" si="895"/>
        <v>0</v>
      </c>
      <c r="GU112" s="84"/>
      <c r="GV112" s="80">
        <f t="shared" si="896"/>
        <v>0</v>
      </c>
      <c r="GW112" s="76"/>
      <c r="GX112" s="84"/>
      <c r="GY112" s="80">
        <f t="shared" si="897"/>
        <v>0</v>
      </c>
      <c r="GZ112" s="84"/>
      <c r="HA112" s="77">
        <f t="shared" si="898"/>
        <v>0</v>
      </c>
      <c r="HB112" s="82"/>
      <c r="HC112" s="84"/>
      <c r="HD112" s="80">
        <f t="shared" si="899"/>
        <v>0</v>
      </c>
      <c r="HE112" s="84"/>
      <c r="HF112" s="80">
        <f t="shared" si="900"/>
        <v>0</v>
      </c>
      <c r="HG112" s="76"/>
      <c r="HH112" s="84"/>
      <c r="HI112" s="80">
        <f t="shared" si="901"/>
        <v>0</v>
      </c>
      <c r="HJ112" s="84"/>
      <c r="HK112" s="81">
        <f t="shared" si="902"/>
        <v>0</v>
      </c>
      <c r="HL112" s="75"/>
      <c r="HM112" s="84"/>
      <c r="HN112" s="80">
        <f t="shared" si="903"/>
        <v>0</v>
      </c>
      <c r="HO112" s="84"/>
      <c r="HP112" s="80">
        <f t="shared" si="904"/>
        <v>0</v>
      </c>
      <c r="HQ112" s="76"/>
      <c r="HR112" s="84"/>
      <c r="HS112" s="80">
        <f t="shared" si="905"/>
        <v>0</v>
      </c>
      <c r="HT112" s="84"/>
      <c r="HU112" s="80">
        <f t="shared" si="906"/>
        <v>0</v>
      </c>
      <c r="HV112" s="76"/>
      <c r="HW112" s="84"/>
      <c r="HX112" s="80">
        <f t="shared" si="907"/>
        <v>0</v>
      </c>
      <c r="HY112" s="84"/>
      <c r="HZ112" s="80">
        <f t="shared" si="908"/>
        <v>0</v>
      </c>
      <c r="IA112" s="76"/>
      <c r="IB112" s="84"/>
      <c r="IC112" s="80">
        <f t="shared" si="909"/>
        <v>0</v>
      </c>
      <c r="ID112" s="84"/>
      <c r="IE112" s="85">
        <f t="shared" si="910"/>
        <v>0</v>
      </c>
      <c r="IF112" s="1214" t="s">
        <v>347</v>
      </c>
      <c r="IG112" s="87"/>
    </row>
    <row r="113" spans="1:241" ht="25.5" hidden="1" x14ac:dyDescent="0.25">
      <c r="A113" s="63">
        <v>109</v>
      </c>
      <c r="B113" s="64" t="s">
        <v>348</v>
      </c>
      <c r="C113" s="65">
        <v>216343</v>
      </c>
      <c r="D113" s="66">
        <v>933944</v>
      </c>
      <c r="E113" s="67" t="s">
        <v>89</v>
      </c>
      <c r="F113" s="68" t="s">
        <v>349</v>
      </c>
      <c r="G113" s="123" t="s">
        <v>125</v>
      </c>
      <c r="H113" s="70">
        <v>0.1</v>
      </c>
      <c r="I113" s="71">
        <f>(60+100+76+41+32)/5</f>
        <v>61.8</v>
      </c>
      <c r="J113" s="72">
        <v>99</v>
      </c>
      <c r="K113" s="73">
        <f t="shared" si="779"/>
        <v>1980</v>
      </c>
      <c r="L113" s="74">
        <f t="shared" si="780"/>
        <v>1980</v>
      </c>
      <c r="M113" s="113">
        <f t="shared" si="781"/>
        <v>1</v>
      </c>
      <c r="N113" s="114">
        <f t="shared" si="782"/>
        <v>74</v>
      </c>
      <c r="O113" s="77">
        <f t="shared" si="783"/>
        <v>1.0101010101010102E-2</v>
      </c>
      <c r="P113" s="78">
        <f t="shared" si="784"/>
        <v>0.74747474747474751</v>
      </c>
      <c r="Q113" s="79"/>
      <c r="R113" s="75">
        <f t="shared" si="785"/>
        <v>880</v>
      </c>
      <c r="S113" s="76">
        <f t="shared" si="786"/>
        <v>1</v>
      </c>
      <c r="T113" s="80">
        <f t="shared" si="787"/>
        <v>2.2727272727272728E-2</v>
      </c>
      <c r="U113" s="76">
        <f t="shared" si="788"/>
        <v>20</v>
      </c>
      <c r="V113" s="80">
        <f t="shared" si="789"/>
        <v>0.45454545454545453</v>
      </c>
      <c r="W113" s="76">
        <f t="shared" si="790"/>
        <v>1080</v>
      </c>
      <c r="X113" s="76">
        <f t="shared" si="791"/>
        <v>0</v>
      </c>
      <c r="Y113" s="80">
        <f t="shared" si="792"/>
        <v>0</v>
      </c>
      <c r="Z113" s="76">
        <f t="shared" si="793"/>
        <v>54</v>
      </c>
      <c r="AA113" s="80">
        <f t="shared" si="794"/>
        <v>1</v>
      </c>
      <c r="AB113" s="76">
        <f t="shared" si="795"/>
        <v>0</v>
      </c>
      <c r="AC113" s="76">
        <f t="shared" si="796"/>
        <v>0</v>
      </c>
      <c r="AD113" s="80">
        <f t="shared" si="797"/>
        <v>0</v>
      </c>
      <c r="AE113" s="76">
        <f t="shared" si="798"/>
        <v>0</v>
      </c>
      <c r="AF113" s="80">
        <f t="shared" si="799"/>
        <v>0</v>
      </c>
      <c r="AG113" s="76">
        <f t="shared" si="800"/>
        <v>20</v>
      </c>
      <c r="AH113" s="76">
        <f t="shared" si="801"/>
        <v>0</v>
      </c>
      <c r="AI113" s="80">
        <f t="shared" si="802"/>
        <v>0</v>
      </c>
      <c r="AJ113" s="76">
        <f t="shared" si="803"/>
        <v>0</v>
      </c>
      <c r="AK113" s="81">
        <f t="shared" si="804"/>
        <v>0</v>
      </c>
      <c r="AL113" s="79"/>
      <c r="AM113" s="75">
        <f t="shared" si="805"/>
        <v>1280</v>
      </c>
      <c r="AN113" s="76">
        <f t="shared" si="806"/>
        <v>1</v>
      </c>
      <c r="AO113" s="80">
        <f t="shared" si="807"/>
        <v>1.5625E-2</v>
      </c>
      <c r="AP113" s="76">
        <f t="shared" si="808"/>
        <v>49</v>
      </c>
      <c r="AQ113" s="77">
        <f t="shared" si="809"/>
        <v>0.765625</v>
      </c>
      <c r="AR113" s="82">
        <f t="shared" si="810"/>
        <v>680</v>
      </c>
      <c r="AS113" s="76">
        <f t="shared" si="811"/>
        <v>0</v>
      </c>
      <c r="AT113" s="80">
        <f t="shared" si="812"/>
        <v>0</v>
      </c>
      <c r="AU113" s="76">
        <f t="shared" si="813"/>
        <v>24</v>
      </c>
      <c r="AV113" s="77">
        <f t="shared" si="814"/>
        <v>0.70588235294117652</v>
      </c>
      <c r="AW113" s="82">
        <f t="shared" si="815"/>
        <v>0</v>
      </c>
      <c r="AX113" s="76">
        <f t="shared" si="816"/>
        <v>0</v>
      </c>
      <c r="AY113" s="80">
        <f t="shared" si="817"/>
        <v>0</v>
      </c>
      <c r="AZ113" s="76">
        <f t="shared" si="818"/>
        <v>0</v>
      </c>
      <c r="BA113" s="77">
        <f t="shared" si="819"/>
        <v>0</v>
      </c>
      <c r="BB113" s="82">
        <f t="shared" si="820"/>
        <v>0</v>
      </c>
      <c r="BC113" s="76">
        <f t="shared" si="821"/>
        <v>0</v>
      </c>
      <c r="BD113" s="80">
        <f t="shared" si="822"/>
        <v>0</v>
      </c>
      <c r="BE113" s="76">
        <f t="shared" si="823"/>
        <v>0</v>
      </c>
      <c r="BF113" s="77">
        <f t="shared" si="824"/>
        <v>0</v>
      </c>
      <c r="BG113" s="82">
        <f t="shared" si="825"/>
        <v>20</v>
      </c>
      <c r="BH113" s="76">
        <f t="shared" si="826"/>
        <v>0</v>
      </c>
      <c r="BI113" s="80">
        <f t="shared" si="827"/>
        <v>0</v>
      </c>
      <c r="BJ113" s="76">
        <f t="shared" si="828"/>
        <v>1</v>
      </c>
      <c r="BK113" s="77">
        <f t="shared" si="829"/>
        <v>1</v>
      </c>
      <c r="BL113" s="82">
        <f t="shared" si="830"/>
        <v>0</v>
      </c>
      <c r="BM113" s="76">
        <f t="shared" si="831"/>
        <v>0</v>
      </c>
      <c r="BN113" s="80">
        <f t="shared" si="832"/>
        <v>0</v>
      </c>
      <c r="BO113" s="76">
        <f t="shared" si="833"/>
        <v>0</v>
      </c>
      <c r="BP113" s="77">
        <f t="shared" si="834"/>
        <v>0</v>
      </c>
      <c r="BQ113" s="82">
        <f t="shared" si="835"/>
        <v>0</v>
      </c>
      <c r="BR113" s="76">
        <f t="shared" si="836"/>
        <v>0</v>
      </c>
      <c r="BS113" s="80">
        <f t="shared" si="837"/>
        <v>0</v>
      </c>
      <c r="BT113" s="76">
        <f t="shared" si="838"/>
        <v>0</v>
      </c>
      <c r="BU113" s="77">
        <f t="shared" si="839"/>
        <v>0</v>
      </c>
      <c r="BV113" s="82">
        <f t="shared" si="840"/>
        <v>0</v>
      </c>
      <c r="BW113" s="76">
        <f t="shared" si="841"/>
        <v>0</v>
      </c>
      <c r="BX113" s="80">
        <f t="shared" si="842"/>
        <v>0</v>
      </c>
      <c r="BY113" s="76">
        <f t="shared" si="843"/>
        <v>0</v>
      </c>
      <c r="BZ113" s="81">
        <f t="shared" si="844"/>
        <v>0</v>
      </c>
      <c r="CA113" s="79"/>
      <c r="CB113" s="75">
        <f t="shared" si="855"/>
        <v>400</v>
      </c>
      <c r="CC113" s="83">
        <v>1</v>
      </c>
      <c r="CD113" s="80">
        <f t="shared" si="845"/>
        <v>0.05</v>
      </c>
      <c r="CE113" s="83">
        <v>6</v>
      </c>
      <c r="CF113" s="80">
        <f t="shared" si="846"/>
        <v>0.3</v>
      </c>
      <c r="CG113" s="76">
        <f>43*20</f>
        <v>860</v>
      </c>
      <c r="CH113" s="83">
        <v>0</v>
      </c>
      <c r="CI113" s="80">
        <f t="shared" si="847"/>
        <v>0</v>
      </c>
      <c r="CJ113" s="83">
        <v>43</v>
      </c>
      <c r="CK113" s="80">
        <f t="shared" si="848"/>
        <v>1</v>
      </c>
      <c r="CL113" s="76"/>
      <c r="CM113" s="84"/>
      <c r="CN113" s="80">
        <f t="shared" si="857"/>
        <v>0</v>
      </c>
      <c r="CO113" s="84"/>
      <c r="CP113" s="80">
        <f t="shared" si="858"/>
        <v>0</v>
      </c>
      <c r="CQ113" s="76">
        <f>1*20</f>
        <v>20</v>
      </c>
      <c r="CR113" s="83">
        <v>0</v>
      </c>
      <c r="CS113" s="80">
        <f t="shared" si="859"/>
        <v>0</v>
      </c>
      <c r="CT113" s="83">
        <v>0</v>
      </c>
      <c r="CU113" s="81">
        <f t="shared" si="860"/>
        <v>0</v>
      </c>
      <c r="CV113" s="75">
        <f>23*20</f>
        <v>460</v>
      </c>
      <c r="CW113" s="83">
        <v>0</v>
      </c>
      <c r="CX113" s="80">
        <f t="shared" si="849"/>
        <v>0</v>
      </c>
      <c r="CY113" s="83">
        <v>13</v>
      </c>
      <c r="CZ113" s="80">
        <f t="shared" si="850"/>
        <v>0.56521739130434778</v>
      </c>
      <c r="DA113" s="76">
        <f t="shared" si="638"/>
        <v>220</v>
      </c>
      <c r="DB113" s="83">
        <v>0</v>
      </c>
      <c r="DC113" s="80">
        <f t="shared" si="851"/>
        <v>0</v>
      </c>
      <c r="DD113" s="83">
        <v>11</v>
      </c>
      <c r="DE113" s="80">
        <f t="shared" si="852"/>
        <v>1</v>
      </c>
      <c r="DF113" s="76"/>
      <c r="DG113" s="84"/>
      <c r="DH113" s="80">
        <f t="shared" si="861"/>
        <v>0</v>
      </c>
      <c r="DI113" s="84"/>
      <c r="DJ113" s="80">
        <f t="shared" si="862"/>
        <v>0</v>
      </c>
      <c r="DK113" s="76"/>
      <c r="DL113" s="84"/>
      <c r="DM113" s="80">
        <f t="shared" si="863"/>
        <v>0</v>
      </c>
      <c r="DN113" s="84"/>
      <c r="DO113" s="81">
        <f t="shared" si="864"/>
        <v>0</v>
      </c>
      <c r="DP113" s="75"/>
      <c r="DQ113" s="84"/>
      <c r="DR113" s="80">
        <f t="shared" si="853"/>
        <v>0</v>
      </c>
      <c r="DS113" s="84"/>
      <c r="DT113" s="80">
        <f t="shared" si="854"/>
        <v>0</v>
      </c>
      <c r="DU113" s="76"/>
      <c r="DV113" s="84"/>
      <c r="DW113" s="80">
        <f t="shared" si="865"/>
        <v>0</v>
      </c>
      <c r="DX113" s="84"/>
      <c r="DY113" s="80">
        <f t="shared" si="866"/>
        <v>0</v>
      </c>
      <c r="DZ113" s="76"/>
      <c r="EA113" s="84"/>
      <c r="EB113" s="80">
        <f t="shared" si="867"/>
        <v>0</v>
      </c>
      <c r="EC113" s="84"/>
      <c r="ED113" s="80">
        <f t="shared" si="868"/>
        <v>0</v>
      </c>
      <c r="EE113" s="76"/>
      <c r="EF113" s="84"/>
      <c r="EG113" s="80">
        <f t="shared" si="869"/>
        <v>0</v>
      </c>
      <c r="EH113" s="84"/>
      <c r="EI113" s="81">
        <f t="shared" si="870"/>
        <v>0</v>
      </c>
      <c r="EJ113" s="75"/>
      <c r="EK113" s="84"/>
      <c r="EL113" s="80">
        <f t="shared" si="871"/>
        <v>0</v>
      </c>
      <c r="EM113" s="84"/>
      <c r="EN113" s="80">
        <f t="shared" si="872"/>
        <v>0</v>
      </c>
      <c r="EO113" s="76"/>
      <c r="EP113" s="84"/>
      <c r="EQ113" s="80">
        <f t="shared" si="873"/>
        <v>0</v>
      </c>
      <c r="ER113" s="84"/>
      <c r="ES113" s="80">
        <f t="shared" si="874"/>
        <v>0</v>
      </c>
      <c r="ET113" s="76"/>
      <c r="EU113" s="84"/>
      <c r="EV113" s="80">
        <f t="shared" si="875"/>
        <v>0</v>
      </c>
      <c r="EW113" s="84"/>
      <c r="EX113" s="80">
        <f t="shared" si="876"/>
        <v>0</v>
      </c>
      <c r="EY113" s="76"/>
      <c r="EZ113" s="84"/>
      <c r="FA113" s="80">
        <f t="shared" si="877"/>
        <v>0</v>
      </c>
      <c r="FB113" s="84"/>
      <c r="FC113" s="81">
        <f t="shared" si="878"/>
        <v>0</v>
      </c>
      <c r="FD113" s="75">
        <f>1*20</f>
        <v>20</v>
      </c>
      <c r="FE113" s="83">
        <v>0</v>
      </c>
      <c r="FF113" s="80">
        <f t="shared" si="879"/>
        <v>0</v>
      </c>
      <c r="FG113" s="83">
        <v>1</v>
      </c>
      <c r="FH113" s="80">
        <f t="shared" si="880"/>
        <v>1</v>
      </c>
      <c r="FI113" s="76"/>
      <c r="FJ113" s="84"/>
      <c r="FK113" s="80">
        <f t="shared" si="881"/>
        <v>0</v>
      </c>
      <c r="FL113" s="84"/>
      <c r="FM113" s="80">
        <f t="shared" si="882"/>
        <v>0</v>
      </c>
      <c r="FN113" s="76"/>
      <c r="FO113" s="84"/>
      <c r="FP113" s="80">
        <f t="shared" si="883"/>
        <v>0</v>
      </c>
      <c r="FQ113" s="84"/>
      <c r="FR113" s="80">
        <f t="shared" si="884"/>
        <v>0</v>
      </c>
      <c r="FS113" s="76"/>
      <c r="FT113" s="84"/>
      <c r="FU113" s="80">
        <f t="shared" si="885"/>
        <v>0</v>
      </c>
      <c r="FV113" s="84"/>
      <c r="FW113" s="81">
        <f t="shared" si="886"/>
        <v>0</v>
      </c>
      <c r="FX113" s="75"/>
      <c r="FY113" s="84"/>
      <c r="FZ113" s="80">
        <f t="shared" si="887"/>
        <v>0</v>
      </c>
      <c r="GA113" s="84"/>
      <c r="GB113" s="80">
        <f t="shared" si="888"/>
        <v>0</v>
      </c>
      <c r="GC113" s="76"/>
      <c r="GD113" s="84"/>
      <c r="GE113" s="80">
        <f t="shared" si="889"/>
        <v>0</v>
      </c>
      <c r="GF113" s="84"/>
      <c r="GG113" s="80">
        <f t="shared" si="890"/>
        <v>0</v>
      </c>
      <c r="GH113" s="76"/>
      <c r="GI113" s="84"/>
      <c r="GJ113" s="80">
        <f t="shared" si="891"/>
        <v>0</v>
      </c>
      <c r="GK113" s="84"/>
      <c r="GL113" s="80">
        <f t="shared" si="892"/>
        <v>0</v>
      </c>
      <c r="GM113" s="76"/>
      <c r="GN113" s="84"/>
      <c r="GO113" s="80">
        <f t="shared" si="893"/>
        <v>0</v>
      </c>
      <c r="GP113" s="84"/>
      <c r="GQ113" s="81">
        <f t="shared" si="894"/>
        <v>0</v>
      </c>
      <c r="GR113" s="75"/>
      <c r="GS113" s="84"/>
      <c r="GT113" s="80">
        <f t="shared" si="895"/>
        <v>0</v>
      </c>
      <c r="GU113" s="84"/>
      <c r="GV113" s="80">
        <f t="shared" si="896"/>
        <v>0</v>
      </c>
      <c r="GW113" s="76"/>
      <c r="GX113" s="84"/>
      <c r="GY113" s="80">
        <f t="shared" si="897"/>
        <v>0</v>
      </c>
      <c r="GZ113" s="84"/>
      <c r="HA113" s="77">
        <f t="shared" si="898"/>
        <v>0</v>
      </c>
      <c r="HB113" s="82"/>
      <c r="HC113" s="84"/>
      <c r="HD113" s="80">
        <f t="shared" si="899"/>
        <v>0</v>
      </c>
      <c r="HE113" s="84"/>
      <c r="HF113" s="80">
        <f t="shared" si="900"/>
        <v>0</v>
      </c>
      <c r="HG113" s="76"/>
      <c r="HH113" s="84"/>
      <c r="HI113" s="80">
        <f t="shared" si="901"/>
        <v>0</v>
      </c>
      <c r="HJ113" s="84"/>
      <c r="HK113" s="81">
        <f t="shared" si="902"/>
        <v>0</v>
      </c>
      <c r="HL113" s="75"/>
      <c r="HM113" s="84"/>
      <c r="HN113" s="80">
        <f t="shared" si="903"/>
        <v>0</v>
      </c>
      <c r="HO113" s="84"/>
      <c r="HP113" s="80">
        <f t="shared" si="904"/>
        <v>0</v>
      </c>
      <c r="HQ113" s="76"/>
      <c r="HR113" s="84"/>
      <c r="HS113" s="80">
        <f t="shared" si="905"/>
        <v>0</v>
      </c>
      <c r="HT113" s="84"/>
      <c r="HU113" s="80">
        <f t="shared" si="906"/>
        <v>0</v>
      </c>
      <c r="HV113" s="76"/>
      <c r="HW113" s="84"/>
      <c r="HX113" s="80">
        <f t="shared" si="907"/>
        <v>0</v>
      </c>
      <c r="HY113" s="84"/>
      <c r="HZ113" s="80">
        <f t="shared" si="908"/>
        <v>0</v>
      </c>
      <c r="IA113" s="76"/>
      <c r="IB113" s="84"/>
      <c r="IC113" s="80">
        <f t="shared" si="909"/>
        <v>0</v>
      </c>
      <c r="ID113" s="84"/>
      <c r="IE113" s="85">
        <f t="shared" si="910"/>
        <v>0</v>
      </c>
      <c r="IF113" s="1214" t="s">
        <v>350</v>
      </c>
      <c r="IG113" s="87"/>
    </row>
    <row r="114" spans="1:241" ht="25.5" hidden="1" x14ac:dyDescent="0.25">
      <c r="A114" s="63">
        <v>110</v>
      </c>
      <c r="B114" s="64" t="s">
        <v>351</v>
      </c>
      <c r="C114" s="65">
        <v>218655</v>
      </c>
      <c r="D114" s="66">
        <v>933943</v>
      </c>
      <c r="E114" s="67" t="s">
        <v>89</v>
      </c>
      <c r="F114" s="68" t="s">
        <v>105</v>
      </c>
      <c r="G114" s="90">
        <v>1</v>
      </c>
      <c r="H114" s="70">
        <v>0</v>
      </c>
      <c r="I114" s="71">
        <f>(85+70+70+50+60)/5</f>
        <v>67</v>
      </c>
      <c r="J114" s="72">
        <v>32</v>
      </c>
      <c r="K114" s="73">
        <f t="shared" si="779"/>
        <v>640</v>
      </c>
      <c r="L114" s="74">
        <f t="shared" si="780"/>
        <v>640</v>
      </c>
      <c r="M114" s="113">
        <f t="shared" si="781"/>
        <v>6</v>
      </c>
      <c r="N114" s="114">
        <f t="shared" si="782"/>
        <v>25</v>
      </c>
      <c r="O114" s="77">
        <f t="shared" si="783"/>
        <v>0.1875</v>
      </c>
      <c r="P114" s="78">
        <f t="shared" si="784"/>
        <v>0.78125</v>
      </c>
      <c r="Q114" s="79"/>
      <c r="R114" s="75">
        <f t="shared" si="785"/>
        <v>340</v>
      </c>
      <c r="S114" s="76">
        <f t="shared" si="786"/>
        <v>0</v>
      </c>
      <c r="T114" s="80">
        <f t="shared" si="787"/>
        <v>0</v>
      </c>
      <c r="U114" s="76">
        <f t="shared" si="788"/>
        <v>10</v>
      </c>
      <c r="V114" s="80">
        <f t="shared" si="789"/>
        <v>0.58823529411764708</v>
      </c>
      <c r="W114" s="76">
        <f t="shared" si="790"/>
        <v>300</v>
      </c>
      <c r="X114" s="76">
        <f t="shared" si="791"/>
        <v>6</v>
      </c>
      <c r="Y114" s="80">
        <f t="shared" si="792"/>
        <v>0.4</v>
      </c>
      <c r="Z114" s="76">
        <f t="shared" si="793"/>
        <v>15</v>
      </c>
      <c r="AA114" s="80">
        <f t="shared" si="794"/>
        <v>1</v>
      </c>
      <c r="AB114" s="76">
        <f t="shared" si="795"/>
        <v>0</v>
      </c>
      <c r="AC114" s="76">
        <f t="shared" si="796"/>
        <v>0</v>
      </c>
      <c r="AD114" s="80">
        <f t="shared" si="797"/>
        <v>0</v>
      </c>
      <c r="AE114" s="76">
        <f t="shared" si="798"/>
        <v>0</v>
      </c>
      <c r="AF114" s="80">
        <f t="shared" si="799"/>
        <v>0</v>
      </c>
      <c r="AG114" s="76">
        <f t="shared" si="800"/>
        <v>0</v>
      </c>
      <c r="AH114" s="76">
        <f t="shared" si="801"/>
        <v>0</v>
      </c>
      <c r="AI114" s="80">
        <f t="shared" si="802"/>
        <v>0</v>
      </c>
      <c r="AJ114" s="76">
        <f t="shared" si="803"/>
        <v>0</v>
      </c>
      <c r="AK114" s="81">
        <f t="shared" si="804"/>
        <v>0</v>
      </c>
      <c r="AL114" s="79"/>
      <c r="AM114" s="75">
        <f t="shared" si="805"/>
        <v>120</v>
      </c>
      <c r="AN114" s="76">
        <f t="shared" si="806"/>
        <v>5</v>
      </c>
      <c r="AO114" s="80">
        <f t="shared" si="807"/>
        <v>0.83333333333333337</v>
      </c>
      <c r="AP114" s="76">
        <f t="shared" si="808"/>
        <v>6</v>
      </c>
      <c r="AQ114" s="77">
        <f t="shared" si="809"/>
        <v>1</v>
      </c>
      <c r="AR114" s="82">
        <f t="shared" si="810"/>
        <v>440</v>
      </c>
      <c r="AS114" s="76">
        <f t="shared" si="811"/>
        <v>1</v>
      </c>
      <c r="AT114" s="80">
        <f t="shared" si="812"/>
        <v>4.5454545454545456E-2</v>
      </c>
      <c r="AU114" s="76">
        <f t="shared" si="813"/>
        <v>15</v>
      </c>
      <c r="AV114" s="77">
        <f t="shared" si="814"/>
        <v>0.68181818181818177</v>
      </c>
      <c r="AW114" s="82">
        <f t="shared" si="815"/>
        <v>0</v>
      </c>
      <c r="AX114" s="76">
        <f t="shared" si="816"/>
        <v>0</v>
      </c>
      <c r="AY114" s="80">
        <f t="shared" si="817"/>
        <v>0</v>
      </c>
      <c r="AZ114" s="76">
        <f t="shared" si="818"/>
        <v>0</v>
      </c>
      <c r="BA114" s="77">
        <f t="shared" si="819"/>
        <v>0</v>
      </c>
      <c r="BB114" s="82">
        <f t="shared" si="820"/>
        <v>0</v>
      </c>
      <c r="BC114" s="76">
        <f t="shared" si="821"/>
        <v>0</v>
      </c>
      <c r="BD114" s="80">
        <f t="shared" si="822"/>
        <v>0</v>
      </c>
      <c r="BE114" s="76">
        <f t="shared" si="823"/>
        <v>0</v>
      </c>
      <c r="BF114" s="77">
        <f t="shared" si="824"/>
        <v>0</v>
      </c>
      <c r="BG114" s="82">
        <f t="shared" si="825"/>
        <v>80</v>
      </c>
      <c r="BH114" s="76">
        <f t="shared" si="826"/>
        <v>0</v>
      </c>
      <c r="BI114" s="80">
        <f t="shared" si="827"/>
        <v>0</v>
      </c>
      <c r="BJ114" s="76">
        <f t="shared" si="828"/>
        <v>4</v>
      </c>
      <c r="BK114" s="77">
        <f t="shared" si="829"/>
        <v>1</v>
      </c>
      <c r="BL114" s="82">
        <f t="shared" si="830"/>
        <v>0</v>
      </c>
      <c r="BM114" s="76">
        <f t="shared" si="831"/>
        <v>0</v>
      </c>
      <c r="BN114" s="80">
        <f t="shared" si="832"/>
        <v>0</v>
      </c>
      <c r="BO114" s="76">
        <f t="shared" si="833"/>
        <v>0</v>
      </c>
      <c r="BP114" s="77">
        <f t="shared" si="834"/>
        <v>0</v>
      </c>
      <c r="BQ114" s="82">
        <f t="shared" si="835"/>
        <v>0</v>
      </c>
      <c r="BR114" s="76">
        <f t="shared" si="836"/>
        <v>0</v>
      </c>
      <c r="BS114" s="80">
        <f t="shared" si="837"/>
        <v>0</v>
      </c>
      <c r="BT114" s="76">
        <f t="shared" si="838"/>
        <v>0</v>
      </c>
      <c r="BU114" s="77">
        <f t="shared" si="839"/>
        <v>0</v>
      </c>
      <c r="BV114" s="82">
        <f t="shared" si="840"/>
        <v>0</v>
      </c>
      <c r="BW114" s="76">
        <f t="shared" si="841"/>
        <v>0</v>
      </c>
      <c r="BX114" s="80">
        <f t="shared" si="842"/>
        <v>0</v>
      </c>
      <c r="BY114" s="76">
        <f t="shared" si="843"/>
        <v>0</v>
      </c>
      <c r="BZ114" s="81">
        <f t="shared" si="844"/>
        <v>0</v>
      </c>
      <c r="CA114" s="79"/>
      <c r="CB114" s="75">
        <f>1*20</f>
        <v>20</v>
      </c>
      <c r="CC114" s="83">
        <v>0</v>
      </c>
      <c r="CD114" s="80">
        <f t="shared" si="845"/>
        <v>0</v>
      </c>
      <c r="CE114" s="83">
        <v>1</v>
      </c>
      <c r="CF114" s="80">
        <f t="shared" si="846"/>
        <v>1</v>
      </c>
      <c r="CG114" s="76">
        <f>5*20</f>
        <v>100</v>
      </c>
      <c r="CH114" s="83">
        <v>5</v>
      </c>
      <c r="CI114" s="80">
        <f t="shared" si="847"/>
        <v>1</v>
      </c>
      <c r="CJ114" s="83">
        <v>5</v>
      </c>
      <c r="CK114" s="80">
        <f t="shared" si="848"/>
        <v>1</v>
      </c>
      <c r="CL114" s="76"/>
      <c r="CM114" s="84"/>
      <c r="CN114" s="80">
        <f t="shared" si="857"/>
        <v>0</v>
      </c>
      <c r="CO114" s="84"/>
      <c r="CP114" s="80">
        <f t="shared" si="858"/>
        <v>0</v>
      </c>
      <c r="CQ114" s="76"/>
      <c r="CR114" s="84"/>
      <c r="CS114" s="80">
        <f t="shared" si="859"/>
        <v>0</v>
      </c>
      <c r="CT114" s="84"/>
      <c r="CU114" s="81">
        <f t="shared" si="860"/>
        <v>0</v>
      </c>
      <c r="CV114" s="75">
        <f t="shared" si="246"/>
        <v>280</v>
      </c>
      <c r="CW114" s="83">
        <v>0</v>
      </c>
      <c r="CX114" s="80">
        <f t="shared" si="849"/>
        <v>0</v>
      </c>
      <c r="CY114" s="83">
        <v>7</v>
      </c>
      <c r="CZ114" s="80">
        <f t="shared" si="850"/>
        <v>0.5</v>
      </c>
      <c r="DA114" s="76">
        <f>8*20</f>
        <v>160</v>
      </c>
      <c r="DB114" s="83">
        <v>1</v>
      </c>
      <c r="DC114" s="80">
        <f t="shared" si="851"/>
        <v>0.125</v>
      </c>
      <c r="DD114" s="83">
        <v>8</v>
      </c>
      <c r="DE114" s="80">
        <f t="shared" si="852"/>
        <v>1</v>
      </c>
      <c r="DF114" s="76"/>
      <c r="DG114" s="84"/>
      <c r="DH114" s="80">
        <f t="shared" si="861"/>
        <v>0</v>
      </c>
      <c r="DI114" s="84"/>
      <c r="DJ114" s="80">
        <f t="shared" si="862"/>
        <v>0</v>
      </c>
      <c r="DK114" s="76"/>
      <c r="DL114" s="84"/>
      <c r="DM114" s="80">
        <f t="shared" si="863"/>
        <v>0</v>
      </c>
      <c r="DN114" s="84"/>
      <c r="DO114" s="81">
        <f t="shared" si="864"/>
        <v>0</v>
      </c>
      <c r="DP114" s="75"/>
      <c r="DQ114" s="84"/>
      <c r="DR114" s="80">
        <f t="shared" si="853"/>
        <v>0</v>
      </c>
      <c r="DS114" s="84"/>
      <c r="DT114" s="80">
        <f t="shared" si="854"/>
        <v>0</v>
      </c>
      <c r="DU114" s="76"/>
      <c r="DV114" s="84"/>
      <c r="DW114" s="80">
        <f t="shared" si="865"/>
        <v>0</v>
      </c>
      <c r="DX114" s="84"/>
      <c r="DY114" s="80">
        <f t="shared" si="866"/>
        <v>0</v>
      </c>
      <c r="DZ114" s="76"/>
      <c r="EA114" s="84"/>
      <c r="EB114" s="80">
        <f t="shared" si="867"/>
        <v>0</v>
      </c>
      <c r="EC114" s="84"/>
      <c r="ED114" s="80">
        <f t="shared" si="868"/>
        <v>0</v>
      </c>
      <c r="EE114" s="76"/>
      <c r="EF114" s="84"/>
      <c r="EG114" s="80">
        <f t="shared" si="869"/>
        <v>0</v>
      </c>
      <c r="EH114" s="84"/>
      <c r="EI114" s="81">
        <f t="shared" si="870"/>
        <v>0</v>
      </c>
      <c r="EJ114" s="75"/>
      <c r="EK114" s="84"/>
      <c r="EL114" s="80">
        <f t="shared" si="871"/>
        <v>0</v>
      </c>
      <c r="EM114" s="84"/>
      <c r="EN114" s="80">
        <f t="shared" si="872"/>
        <v>0</v>
      </c>
      <c r="EO114" s="76"/>
      <c r="EP114" s="84"/>
      <c r="EQ114" s="80">
        <f t="shared" si="873"/>
        <v>0</v>
      </c>
      <c r="ER114" s="84"/>
      <c r="ES114" s="80">
        <f t="shared" si="874"/>
        <v>0</v>
      </c>
      <c r="ET114" s="76"/>
      <c r="EU114" s="84"/>
      <c r="EV114" s="80">
        <f t="shared" si="875"/>
        <v>0</v>
      </c>
      <c r="EW114" s="84"/>
      <c r="EX114" s="80">
        <f t="shared" si="876"/>
        <v>0</v>
      </c>
      <c r="EY114" s="76"/>
      <c r="EZ114" s="84"/>
      <c r="FA114" s="80">
        <f t="shared" si="877"/>
        <v>0</v>
      </c>
      <c r="FB114" s="84"/>
      <c r="FC114" s="81">
        <f t="shared" si="878"/>
        <v>0</v>
      </c>
      <c r="FD114" s="75">
        <f t="shared" si="911"/>
        <v>40</v>
      </c>
      <c r="FE114" s="83">
        <v>0</v>
      </c>
      <c r="FF114" s="80">
        <f t="shared" si="879"/>
        <v>0</v>
      </c>
      <c r="FG114" s="83">
        <v>2</v>
      </c>
      <c r="FH114" s="80">
        <f t="shared" si="880"/>
        <v>1</v>
      </c>
      <c r="FI114" s="76">
        <f t="shared" si="911"/>
        <v>40</v>
      </c>
      <c r="FJ114" s="83">
        <v>0</v>
      </c>
      <c r="FK114" s="80">
        <f t="shared" si="881"/>
        <v>0</v>
      </c>
      <c r="FL114" s="83">
        <v>2</v>
      </c>
      <c r="FM114" s="80">
        <f t="shared" si="882"/>
        <v>1</v>
      </c>
      <c r="FN114" s="76"/>
      <c r="FO114" s="84"/>
      <c r="FP114" s="80">
        <f t="shared" si="883"/>
        <v>0</v>
      </c>
      <c r="FQ114" s="84"/>
      <c r="FR114" s="80">
        <f t="shared" si="884"/>
        <v>0</v>
      </c>
      <c r="FS114" s="76"/>
      <c r="FT114" s="84"/>
      <c r="FU114" s="80">
        <f t="shared" si="885"/>
        <v>0</v>
      </c>
      <c r="FV114" s="84"/>
      <c r="FW114" s="81">
        <f t="shared" si="886"/>
        <v>0</v>
      </c>
      <c r="FX114" s="75"/>
      <c r="FY114" s="84"/>
      <c r="FZ114" s="80">
        <f t="shared" si="887"/>
        <v>0</v>
      </c>
      <c r="GA114" s="84"/>
      <c r="GB114" s="80">
        <f t="shared" si="888"/>
        <v>0</v>
      </c>
      <c r="GC114" s="76"/>
      <c r="GD114" s="84"/>
      <c r="GE114" s="80">
        <f t="shared" si="889"/>
        <v>0</v>
      </c>
      <c r="GF114" s="84"/>
      <c r="GG114" s="80">
        <f t="shared" si="890"/>
        <v>0</v>
      </c>
      <c r="GH114" s="76"/>
      <c r="GI114" s="84"/>
      <c r="GJ114" s="80">
        <f t="shared" si="891"/>
        <v>0</v>
      </c>
      <c r="GK114" s="84"/>
      <c r="GL114" s="80">
        <f t="shared" si="892"/>
        <v>0</v>
      </c>
      <c r="GM114" s="76"/>
      <c r="GN114" s="84"/>
      <c r="GO114" s="80">
        <f t="shared" si="893"/>
        <v>0</v>
      </c>
      <c r="GP114" s="84"/>
      <c r="GQ114" s="81">
        <f t="shared" si="894"/>
        <v>0</v>
      </c>
      <c r="GR114" s="75"/>
      <c r="GS114" s="84"/>
      <c r="GT114" s="80">
        <f t="shared" si="895"/>
        <v>0</v>
      </c>
      <c r="GU114" s="84"/>
      <c r="GV114" s="80">
        <f t="shared" si="896"/>
        <v>0</v>
      </c>
      <c r="GW114" s="76"/>
      <c r="GX114" s="84"/>
      <c r="GY114" s="80">
        <f t="shared" si="897"/>
        <v>0</v>
      </c>
      <c r="GZ114" s="84"/>
      <c r="HA114" s="77">
        <f t="shared" si="898"/>
        <v>0</v>
      </c>
      <c r="HB114" s="82"/>
      <c r="HC114" s="84"/>
      <c r="HD114" s="80">
        <f t="shared" si="899"/>
        <v>0</v>
      </c>
      <c r="HE114" s="84"/>
      <c r="HF114" s="80">
        <f t="shared" si="900"/>
        <v>0</v>
      </c>
      <c r="HG114" s="76"/>
      <c r="HH114" s="84"/>
      <c r="HI114" s="80">
        <f t="shared" si="901"/>
        <v>0</v>
      </c>
      <c r="HJ114" s="84"/>
      <c r="HK114" s="81">
        <f t="shared" si="902"/>
        <v>0</v>
      </c>
      <c r="HL114" s="75"/>
      <c r="HM114" s="84"/>
      <c r="HN114" s="80">
        <f t="shared" si="903"/>
        <v>0</v>
      </c>
      <c r="HO114" s="84"/>
      <c r="HP114" s="80">
        <f t="shared" si="904"/>
        <v>0</v>
      </c>
      <c r="HQ114" s="76"/>
      <c r="HR114" s="84"/>
      <c r="HS114" s="80">
        <f t="shared" si="905"/>
        <v>0</v>
      </c>
      <c r="HT114" s="84"/>
      <c r="HU114" s="80">
        <f t="shared" si="906"/>
        <v>0</v>
      </c>
      <c r="HV114" s="76"/>
      <c r="HW114" s="84"/>
      <c r="HX114" s="80">
        <f t="shared" si="907"/>
        <v>0</v>
      </c>
      <c r="HY114" s="84"/>
      <c r="HZ114" s="80">
        <f t="shared" si="908"/>
        <v>0</v>
      </c>
      <c r="IA114" s="76"/>
      <c r="IB114" s="84"/>
      <c r="IC114" s="80">
        <f t="shared" si="909"/>
        <v>0</v>
      </c>
      <c r="ID114" s="84"/>
      <c r="IE114" s="85">
        <f t="shared" si="910"/>
        <v>0</v>
      </c>
      <c r="IF114" s="1214" t="s">
        <v>352</v>
      </c>
      <c r="IG114" s="87"/>
    </row>
    <row r="115" spans="1:241" ht="38.25" hidden="1" x14ac:dyDescent="0.25">
      <c r="A115" s="124">
        <v>111</v>
      </c>
      <c r="B115" s="125" t="s">
        <v>312</v>
      </c>
      <c r="C115" s="126">
        <v>218863</v>
      </c>
      <c r="D115" s="127">
        <v>933940</v>
      </c>
      <c r="E115" s="128" t="s">
        <v>89</v>
      </c>
      <c r="F115" s="156" t="s">
        <v>105</v>
      </c>
      <c r="G115" s="123">
        <v>3</v>
      </c>
      <c r="H115" s="130">
        <v>0.01</v>
      </c>
      <c r="I115" s="131">
        <f>(50+45+80+45+60)/5</f>
        <v>56</v>
      </c>
      <c r="J115" s="132">
        <v>152</v>
      </c>
      <c r="K115" s="133">
        <f>J115*40</f>
        <v>6080</v>
      </c>
      <c r="L115" s="134">
        <f t="shared" si="780"/>
        <v>6080</v>
      </c>
      <c r="M115" s="135">
        <f t="shared" si="781"/>
        <v>3</v>
      </c>
      <c r="N115" s="136">
        <f t="shared" si="782"/>
        <v>148</v>
      </c>
      <c r="O115" s="137">
        <f t="shared" si="783"/>
        <v>1.9736842105263157E-2</v>
      </c>
      <c r="P115" s="138">
        <f t="shared" si="784"/>
        <v>0.97368421052631582</v>
      </c>
      <c r="Q115" s="79"/>
      <c r="R115" s="139">
        <f t="shared" si="785"/>
        <v>560</v>
      </c>
      <c r="S115" s="140">
        <f t="shared" si="786"/>
        <v>0</v>
      </c>
      <c r="T115" s="141">
        <f>IF(R115=0,0,S115/(R115/40))</f>
        <v>0</v>
      </c>
      <c r="U115" s="140">
        <f t="shared" si="788"/>
        <v>11</v>
      </c>
      <c r="V115" s="141">
        <f>IF(R115=0,0,U115/(R115/40))</f>
        <v>0.7857142857142857</v>
      </c>
      <c r="W115" s="140">
        <f t="shared" si="790"/>
        <v>4840</v>
      </c>
      <c r="X115" s="140">
        <f t="shared" si="791"/>
        <v>3</v>
      </c>
      <c r="Y115" s="141">
        <f>IF(W115=0,0,X115/(W115/40))</f>
        <v>2.4793388429752067E-2</v>
      </c>
      <c r="Z115" s="140">
        <f t="shared" si="793"/>
        <v>121</v>
      </c>
      <c r="AA115" s="141">
        <f>IF(W115=0,0,Z115/(W115/40))</f>
        <v>1</v>
      </c>
      <c r="AB115" s="140">
        <f t="shared" si="795"/>
        <v>680</v>
      </c>
      <c r="AC115" s="140">
        <f t="shared" si="796"/>
        <v>0</v>
      </c>
      <c r="AD115" s="141">
        <f>IF(AB115=0,0,AC115/(AB115/40))</f>
        <v>0</v>
      </c>
      <c r="AE115" s="140">
        <f t="shared" si="798"/>
        <v>16</v>
      </c>
      <c r="AF115" s="141">
        <f>IF(AB115=0,0,AE115/(AB115/40))</f>
        <v>0.94117647058823528</v>
      </c>
      <c r="AG115" s="140">
        <f t="shared" si="800"/>
        <v>0</v>
      </c>
      <c r="AH115" s="140">
        <f t="shared" si="801"/>
        <v>0</v>
      </c>
      <c r="AI115" s="141">
        <f>IF(AG115=0,0,AH115/(AG115/40))</f>
        <v>0</v>
      </c>
      <c r="AJ115" s="140">
        <f t="shared" si="803"/>
        <v>0</v>
      </c>
      <c r="AK115" s="142">
        <f>IF(AG115=0,0,AJ115/(AG115/40))</f>
        <v>0</v>
      </c>
      <c r="AL115" s="79"/>
      <c r="AM115" s="139">
        <f t="shared" si="805"/>
        <v>5480</v>
      </c>
      <c r="AN115" s="140">
        <f t="shared" si="806"/>
        <v>2</v>
      </c>
      <c r="AO115" s="141">
        <f>IF(AM115=0,0,AN115/(AM115/40))</f>
        <v>1.4598540145985401E-2</v>
      </c>
      <c r="AP115" s="140">
        <f t="shared" si="808"/>
        <v>136</v>
      </c>
      <c r="AQ115" s="137">
        <f>IF(AM115=0,0,AP115/(AM115/40))</f>
        <v>0.99270072992700731</v>
      </c>
      <c r="AR115" s="143">
        <f t="shared" si="810"/>
        <v>560</v>
      </c>
      <c r="AS115" s="140">
        <f t="shared" si="811"/>
        <v>1</v>
      </c>
      <c r="AT115" s="141">
        <f>IF(AR115=0,0,AS115/(AR115/40))</f>
        <v>7.1428571428571425E-2</v>
      </c>
      <c r="AU115" s="140">
        <f t="shared" si="813"/>
        <v>11</v>
      </c>
      <c r="AV115" s="137">
        <f>IF(AR115=0,0,AU115/(AR115/40))</f>
        <v>0.7857142857142857</v>
      </c>
      <c r="AW115" s="143">
        <f t="shared" si="815"/>
        <v>0</v>
      </c>
      <c r="AX115" s="140">
        <f t="shared" si="816"/>
        <v>0</v>
      </c>
      <c r="AY115" s="141">
        <f>IF(AW115=0,0,AX115/(AW115/40))</f>
        <v>0</v>
      </c>
      <c r="AZ115" s="140">
        <f t="shared" si="818"/>
        <v>0</v>
      </c>
      <c r="BA115" s="137">
        <f>IF(AW115=0,0,AZ115/(AW115/40))</f>
        <v>0</v>
      </c>
      <c r="BB115" s="143">
        <f t="shared" si="820"/>
        <v>0</v>
      </c>
      <c r="BC115" s="140">
        <f t="shared" si="821"/>
        <v>0</v>
      </c>
      <c r="BD115" s="141">
        <f>IF(BB115=0,0,BC115/(BB115/40))</f>
        <v>0</v>
      </c>
      <c r="BE115" s="140">
        <f t="shared" si="823"/>
        <v>0</v>
      </c>
      <c r="BF115" s="137">
        <f>IF(BB115=0,0,BE115/(BB115/40))</f>
        <v>0</v>
      </c>
      <c r="BG115" s="143">
        <f t="shared" si="825"/>
        <v>40</v>
      </c>
      <c r="BH115" s="140">
        <f t="shared" si="826"/>
        <v>0</v>
      </c>
      <c r="BI115" s="141">
        <f>IF(BG115=0,0,BH115/(BG115/40))</f>
        <v>0</v>
      </c>
      <c r="BJ115" s="140">
        <f t="shared" si="828"/>
        <v>1</v>
      </c>
      <c r="BK115" s="137">
        <f>IF(BG115=0,0,BJ115/(BG115/40))</f>
        <v>1</v>
      </c>
      <c r="BL115" s="143">
        <f t="shared" si="830"/>
        <v>0</v>
      </c>
      <c r="BM115" s="140">
        <f t="shared" si="831"/>
        <v>0</v>
      </c>
      <c r="BN115" s="141">
        <f>IF(BL115=0,0,BM115/(BL115/40))</f>
        <v>0</v>
      </c>
      <c r="BO115" s="140">
        <f t="shared" si="833"/>
        <v>0</v>
      </c>
      <c r="BP115" s="137">
        <f>IF(BL115=0,0,BO115/(BL115/40))</f>
        <v>0</v>
      </c>
      <c r="BQ115" s="143">
        <f t="shared" si="835"/>
        <v>0</v>
      </c>
      <c r="BR115" s="140">
        <f t="shared" si="836"/>
        <v>0</v>
      </c>
      <c r="BS115" s="141">
        <f>IF(BQ115=0,0,BR115/(BQ115/40))</f>
        <v>0</v>
      </c>
      <c r="BT115" s="140">
        <f t="shared" si="838"/>
        <v>0</v>
      </c>
      <c r="BU115" s="137">
        <f>IF(BQ115=0,0,BT115/(BQ115/40))</f>
        <v>0</v>
      </c>
      <c r="BV115" s="143">
        <f t="shared" si="840"/>
        <v>0</v>
      </c>
      <c r="BW115" s="140">
        <f t="shared" si="841"/>
        <v>0</v>
      </c>
      <c r="BX115" s="141">
        <f>IF(BV115=0,0,BW115/(BV115/40))</f>
        <v>0</v>
      </c>
      <c r="BY115" s="140">
        <f t="shared" si="843"/>
        <v>0</v>
      </c>
      <c r="BZ115" s="142">
        <f>IF(BV115=0,0,BY115/(BV115/40))</f>
        <v>0</v>
      </c>
      <c r="CA115" s="79"/>
      <c r="CB115" s="139">
        <f t="shared" ref="CB115:DA115" si="914">4*40</f>
        <v>160</v>
      </c>
      <c r="CC115" s="83">
        <v>0</v>
      </c>
      <c r="CD115" s="141">
        <f>IF(CB115=0,0,CC115/(CB115/40))</f>
        <v>0</v>
      </c>
      <c r="CE115" s="83">
        <v>4</v>
      </c>
      <c r="CF115" s="141">
        <f>IF(CB115=0,0,CE115/(CB115/40))</f>
        <v>1</v>
      </c>
      <c r="CG115" s="140">
        <f>116*40</f>
        <v>4640</v>
      </c>
      <c r="CH115" s="83">
        <v>2</v>
      </c>
      <c r="CI115" s="141">
        <f>IF(CG115=0,0,CH115/(CG115/40))</f>
        <v>1.7241379310344827E-2</v>
      </c>
      <c r="CJ115" s="83">
        <v>116</v>
      </c>
      <c r="CK115" s="141">
        <f>IF(CG115=0,0,CJ115/(CG115/40))</f>
        <v>1</v>
      </c>
      <c r="CL115" s="140">
        <f>17*40</f>
        <v>680</v>
      </c>
      <c r="CM115" s="83">
        <v>0</v>
      </c>
      <c r="CN115" s="141">
        <f>IF(CL115=0,0,CM115/(CL115/40))</f>
        <v>0</v>
      </c>
      <c r="CO115" s="83">
        <v>16</v>
      </c>
      <c r="CP115" s="141">
        <f>IF(CL115=0,0,CO115/(CL115/40))</f>
        <v>0.94117647058823528</v>
      </c>
      <c r="CQ115" s="140"/>
      <c r="CR115" s="84"/>
      <c r="CS115" s="141">
        <f>IF(CQ115=0,0,CR115/(CQ115/40))</f>
        <v>0</v>
      </c>
      <c r="CT115" s="84"/>
      <c r="CU115" s="142">
        <f>IF(CQ115=0,0,CT115/(CQ115/40))</f>
        <v>0</v>
      </c>
      <c r="CV115" s="139">
        <f>10*40</f>
        <v>400</v>
      </c>
      <c r="CW115" s="83">
        <v>0</v>
      </c>
      <c r="CX115" s="141">
        <f>IF(CV115=0,0,CW115/(CV115/40))</f>
        <v>0</v>
      </c>
      <c r="CY115" s="83">
        <v>7</v>
      </c>
      <c r="CZ115" s="141">
        <f>IF(CV115=0,0,CY115/(CV115/40))</f>
        <v>0.7</v>
      </c>
      <c r="DA115" s="140">
        <f t="shared" si="914"/>
        <v>160</v>
      </c>
      <c r="DB115" s="83">
        <v>1</v>
      </c>
      <c r="DC115" s="141">
        <f>IF(DA115=0,0,DB115/(DA115/40))</f>
        <v>0.25</v>
      </c>
      <c r="DD115" s="83">
        <v>4</v>
      </c>
      <c r="DE115" s="141">
        <f>IF(DA115=0,0,DD115/(DA115/40))</f>
        <v>1</v>
      </c>
      <c r="DF115" s="140"/>
      <c r="DG115" s="84"/>
      <c r="DH115" s="141">
        <f>IF(DF115=0,0,DG115/(DF115/40))</f>
        <v>0</v>
      </c>
      <c r="DI115" s="84"/>
      <c r="DJ115" s="141">
        <f>IF(DF115=0,0,DI115/(DF115/40))</f>
        <v>0</v>
      </c>
      <c r="DK115" s="140"/>
      <c r="DL115" s="84"/>
      <c r="DM115" s="141">
        <f>IF(DK115=0,0,DL115/(DK115/40))</f>
        <v>0</v>
      </c>
      <c r="DN115" s="84"/>
      <c r="DO115" s="142">
        <f>IF(DK115=0,0,DN115/(DK115/40))</f>
        <v>0</v>
      </c>
      <c r="DP115" s="139"/>
      <c r="DQ115" s="84"/>
      <c r="DR115" s="141">
        <f>IF(DP115=0,0,DQ115/(DP115/40))</f>
        <v>0</v>
      </c>
      <c r="DS115" s="84"/>
      <c r="DT115" s="141">
        <f>IF(DP115=0,0,DS115/(DP115/40))</f>
        <v>0</v>
      </c>
      <c r="DU115" s="140"/>
      <c r="DV115" s="84"/>
      <c r="DW115" s="141">
        <f>IF(DU115=0,0,DV115/(DU115/40))</f>
        <v>0</v>
      </c>
      <c r="DX115" s="84"/>
      <c r="DY115" s="141">
        <f>IF(DU115=0,0,DX115/(DU115/40))</f>
        <v>0</v>
      </c>
      <c r="DZ115" s="140"/>
      <c r="EA115" s="84"/>
      <c r="EB115" s="141">
        <f>IF(DZ115=0,0,EA115/(DZ115/40))</f>
        <v>0</v>
      </c>
      <c r="EC115" s="84"/>
      <c r="ED115" s="141">
        <f>IF(DZ115=0,0,EC115/(DZ115/40))</f>
        <v>0</v>
      </c>
      <c r="EE115" s="140"/>
      <c r="EF115" s="84"/>
      <c r="EG115" s="141">
        <f>IF(EE115=0,0,EF115/(EE115/40))</f>
        <v>0</v>
      </c>
      <c r="EH115" s="84"/>
      <c r="EI115" s="142">
        <f>IF(EE115=0,0,EH115/(EE115/40))</f>
        <v>0</v>
      </c>
      <c r="EJ115" s="139"/>
      <c r="EK115" s="84"/>
      <c r="EL115" s="141">
        <f>IF(EJ115=0,0,EK115/(EJ115/40))</f>
        <v>0</v>
      </c>
      <c r="EM115" s="84"/>
      <c r="EN115" s="141">
        <f>IF(EJ115=0,0,EM115/(EJ115/40))</f>
        <v>0</v>
      </c>
      <c r="EO115" s="140"/>
      <c r="EP115" s="84"/>
      <c r="EQ115" s="141">
        <f>IF(EO115=0,0,EP115/(EO115/40))</f>
        <v>0</v>
      </c>
      <c r="ER115" s="84"/>
      <c r="ES115" s="141">
        <f>IF(EO115=0,0,ER115/(EO115/40))</f>
        <v>0</v>
      </c>
      <c r="ET115" s="140"/>
      <c r="EU115" s="84"/>
      <c r="EV115" s="141">
        <f>IF(ET115=0,0,EU115/(ET115/40))</f>
        <v>0</v>
      </c>
      <c r="EW115" s="84"/>
      <c r="EX115" s="141">
        <f>IF(ET115=0,0,EW115/(ET115/40))</f>
        <v>0</v>
      </c>
      <c r="EY115" s="140"/>
      <c r="EZ115" s="84"/>
      <c r="FA115" s="141">
        <f>IF(EY115=0,0,EZ115/(EY115/40))</f>
        <v>0</v>
      </c>
      <c r="FB115" s="84"/>
      <c r="FC115" s="142">
        <f>IF(EY115=0,0,FB115/(EY115/40))</f>
        <v>0</v>
      </c>
      <c r="FD115" s="139"/>
      <c r="FE115" s="84"/>
      <c r="FF115" s="141">
        <f>IF(FD115=0,0,FE115/(FD115/40))</f>
        <v>0</v>
      </c>
      <c r="FG115" s="84"/>
      <c r="FH115" s="141">
        <f>IF(FD115=0,0,FG115/(FD115/40))</f>
        <v>0</v>
      </c>
      <c r="FI115" s="140">
        <f>1*40</f>
        <v>40</v>
      </c>
      <c r="FJ115" s="83">
        <v>0</v>
      </c>
      <c r="FK115" s="141">
        <f>IF(FI115=0,0,FJ115/(FI115/40))</f>
        <v>0</v>
      </c>
      <c r="FL115" s="83">
        <v>1</v>
      </c>
      <c r="FM115" s="141">
        <f>IF(FI115=0,0,FL115/(FI115/40))</f>
        <v>1</v>
      </c>
      <c r="FN115" s="140"/>
      <c r="FO115" s="84"/>
      <c r="FP115" s="141">
        <f>IF(FN115=0,0,FO115/(FN115/40))</f>
        <v>0</v>
      </c>
      <c r="FQ115" s="84"/>
      <c r="FR115" s="141">
        <f>IF(FN115=0,0,FQ115/(FN115/40))</f>
        <v>0</v>
      </c>
      <c r="FS115" s="140"/>
      <c r="FT115" s="84"/>
      <c r="FU115" s="141">
        <f>IF(FS115=0,0,FT115/(FS115/40))</f>
        <v>0</v>
      </c>
      <c r="FV115" s="84"/>
      <c r="FW115" s="142">
        <f>IF(FS115=0,0,FV115/(FS115/40))</f>
        <v>0</v>
      </c>
      <c r="FX115" s="139"/>
      <c r="FY115" s="84"/>
      <c r="FZ115" s="141">
        <f>IF(FX115=0,0,FY115/(FX115/40))</f>
        <v>0</v>
      </c>
      <c r="GA115" s="84"/>
      <c r="GB115" s="141">
        <f>IF(FX115=0,0,GA115/(FX115/40))</f>
        <v>0</v>
      </c>
      <c r="GC115" s="140"/>
      <c r="GD115" s="84"/>
      <c r="GE115" s="141">
        <f>IF(GC115=0,0,GD115/(GC115/40))</f>
        <v>0</v>
      </c>
      <c r="GF115" s="84"/>
      <c r="GG115" s="141">
        <f>IF(GC115=0,0,GF115/(GC115/40))</f>
        <v>0</v>
      </c>
      <c r="GH115" s="140"/>
      <c r="GI115" s="84"/>
      <c r="GJ115" s="141">
        <f>IF(GH115=0,0,GI115/(GH115/40))</f>
        <v>0</v>
      </c>
      <c r="GK115" s="84"/>
      <c r="GL115" s="141">
        <f>IF(GH115=0,0,GK115/(GH115/40))</f>
        <v>0</v>
      </c>
      <c r="GM115" s="140"/>
      <c r="GN115" s="84"/>
      <c r="GO115" s="141">
        <f>IF(GM115=0,0,GN115/(GM115/40))</f>
        <v>0</v>
      </c>
      <c r="GP115" s="84"/>
      <c r="GQ115" s="142">
        <f>IF(GM115=0,0,GP115/(GM115/40))</f>
        <v>0</v>
      </c>
      <c r="GR115" s="139"/>
      <c r="GS115" s="84"/>
      <c r="GT115" s="141">
        <f>IF(GR115=0,0,GS115/(GR115/40))</f>
        <v>0</v>
      </c>
      <c r="GU115" s="84"/>
      <c r="GV115" s="141">
        <f>IF(GR115=0,0,GU115/(GR115/40))</f>
        <v>0</v>
      </c>
      <c r="GW115" s="140"/>
      <c r="GX115" s="84"/>
      <c r="GY115" s="141">
        <f>IF(GW115=0,0,GX115/(GW115/40))</f>
        <v>0</v>
      </c>
      <c r="GZ115" s="84"/>
      <c r="HA115" s="137">
        <f>IF(GW115=0,0,GZ115/(GW115/40))</f>
        <v>0</v>
      </c>
      <c r="HB115" s="143"/>
      <c r="HC115" s="84"/>
      <c r="HD115" s="141">
        <f>IF(HB115=0,0,HC115/(HB115/40))</f>
        <v>0</v>
      </c>
      <c r="HE115" s="84"/>
      <c r="HF115" s="141">
        <f>IF(HB115=0,0,HE115/(HB115/40))</f>
        <v>0</v>
      </c>
      <c r="HG115" s="140"/>
      <c r="HH115" s="84"/>
      <c r="HI115" s="141">
        <f>IF(HG115=0,0,HH115/(HG115/40))</f>
        <v>0</v>
      </c>
      <c r="HJ115" s="84"/>
      <c r="HK115" s="142">
        <f>IF(HG115=0,0,HJ115/(HG115/40))</f>
        <v>0</v>
      </c>
      <c r="HL115" s="139"/>
      <c r="HM115" s="84"/>
      <c r="HN115" s="141">
        <f>IF(HL115=0,0,HM115/(HL115/40))</f>
        <v>0</v>
      </c>
      <c r="HO115" s="84"/>
      <c r="HP115" s="141">
        <f>IF(HL115=0,0,HO115/(HL115/40))</f>
        <v>0</v>
      </c>
      <c r="HQ115" s="140"/>
      <c r="HR115" s="84"/>
      <c r="HS115" s="141">
        <f>IF(HQ115=0,0,HR115/(HQ115/40))</f>
        <v>0</v>
      </c>
      <c r="HT115" s="84"/>
      <c r="HU115" s="141">
        <f>IF(HQ115=0,0,HT115/(HQ115/40))</f>
        <v>0</v>
      </c>
      <c r="HV115" s="140"/>
      <c r="HW115" s="84"/>
      <c r="HX115" s="141">
        <f>IF(HV115=0,0,HW115/(HV115/40))</f>
        <v>0</v>
      </c>
      <c r="HY115" s="84"/>
      <c r="HZ115" s="141">
        <f>IF(HV115=0,0,HY115/(HV115/40))</f>
        <v>0</v>
      </c>
      <c r="IA115" s="140"/>
      <c r="IB115" s="84"/>
      <c r="IC115" s="141">
        <f>IF(IA115=0,0,IB115/(IA115/40))</f>
        <v>0</v>
      </c>
      <c r="ID115" s="84"/>
      <c r="IE115" s="144">
        <f>IF(IA115=0,0,ID115/(IA115/40))</f>
        <v>0</v>
      </c>
      <c r="IF115" s="1218" t="s">
        <v>353</v>
      </c>
      <c r="IG115" s="146"/>
    </row>
    <row r="116" spans="1:241" ht="25.5" hidden="1" x14ac:dyDescent="0.25">
      <c r="A116" s="63">
        <v>112</v>
      </c>
      <c r="B116" s="64" t="s">
        <v>354</v>
      </c>
      <c r="C116" s="65">
        <v>217605</v>
      </c>
      <c r="D116" s="66">
        <v>934152</v>
      </c>
      <c r="E116" s="67" t="s">
        <v>89</v>
      </c>
      <c r="F116" s="68" t="s">
        <v>185</v>
      </c>
      <c r="G116" s="90">
        <v>1</v>
      </c>
      <c r="H116" s="70">
        <v>0</v>
      </c>
      <c r="I116" s="71">
        <f>(13+18+25+46+37)/5</f>
        <v>27.8</v>
      </c>
      <c r="J116" s="72">
        <v>4</v>
      </c>
      <c r="K116" s="73">
        <f t="shared" ref="K116:K133" si="915">J116*20</f>
        <v>80</v>
      </c>
      <c r="L116" s="74">
        <f t="shared" si="780"/>
        <v>80</v>
      </c>
      <c r="M116" s="113">
        <f t="shared" si="781"/>
        <v>0</v>
      </c>
      <c r="N116" s="114">
        <f t="shared" si="782"/>
        <v>2</v>
      </c>
      <c r="O116" s="77">
        <f t="shared" si="783"/>
        <v>0</v>
      </c>
      <c r="P116" s="78">
        <f t="shared" si="784"/>
        <v>0.5</v>
      </c>
      <c r="Q116" s="79"/>
      <c r="R116" s="75">
        <f t="shared" si="785"/>
        <v>40</v>
      </c>
      <c r="S116" s="76">
        <f t="shared" si="786"/>
        <v>0</v>
      </c>
      <c r="T116" s="80">
        <f t="shared" ref="T116:T133" si="916">IF(R116=0,0,S116/(R116/20))</f>
        <v>0</v>
      </c>
      <c r="U116" s="76">
        <f t="shared" si="788"/>
        <v>0</v>
      </c>
      <c r="V116" s="80">
        <f t="shared" ref="V116:V133" si="917">IF(R116=0,0,U116/(R116/20))</f>
        <v>0</v>
      </c>
      <c r="W116" s="76">
        <f t="shared" si="790"/>
        <v>40</v>
      </c>
      <c r="X116" s="76">
        <f t="shared" si="791"/>
        <v>0</v>
      </c>
      <c r="Y116" s="80">
        <f t="shared" ref="Y116:Y133" si="918">IF(W116=0,0,X116/(W116/20))</f>
        <v>0</v>
      </c>
      <c r="Z116" s="76">
        <f t="shared" si="793"/>
        <v>2</v>
      </c>
      <c r="AA116" s="80">
        <f t="shared" ref="AA116:AA133" si="919">IF(W116=0,0,Z116/(W116/20))</f>
        <v>1</v>
      </c>
      <c r="AB116" s="76">
        <f t="shared" si="795"/>
        <v>0</v>
      </c>
      <c r="AC116" s="76">
        <f t="shared" si="796"/>
        <v>0</v>
      </c>
      <c r="AD116" s="80">
        <f t="shared" ref="AD116:AD133" si="920">IF(AB116=0,0,AC116/(AB116/20))</f>
        <v>0</v>
      </c>
      <c r="AE116" s="76">
        <f t="shared" si="798"/>
        <v>0</v>
      </c>
      <c r="AF116" s="80">
        <f t="shared" ref="AF116:AF133" si="921">IF(AB116=0,0,AE116/(AB116/20))</f>
        <v>0</v>
      </c>
      <c r="AG116" s="76">
        <f t="shared" si="800"/>
        <v>0</v>
      </c>
      <c r="AH116" s="76">
        <f t="shared" si="801"/>
        <v>0</v>
      </c>
      <c r="AI116" s="80">
        <f t="shared" ref="AI116:AI133" si="922">IF(AG116=0,0,AH116/(AG116/20))</f>
        <v>0</v>
      </c>
      <c r="AJ116" s="76">
        <f t="shared" si="803"/>
        <v>0</v>
      </c>
      <c r="AK116" s="81">
        <f t="shared" ref="AK116:AK133" si="923">IF(AG116=0,0,AJ116/(AG116/20))</f>
        <v>0</v>
      </c>
      <c r="AL116" s="79"/>
      <c r="AM116" s="75">
        <f t="shared" si="805"/>
        <v>80</v>
      </c>
      <c r="AN116" s="76">
        <f t="shared" si="806"/>
        <v>0</v>
      </c>
      <c r="AO116" s="80">
        <f t="shared" ref="AO116:AO133" si="924">IF(AM116=0,0,AN116/(AM116/20))</f>
        <v>0</v>
      </c>
      <c r="AP116" s="76">
        <f t="shared" si="808"/>
        <v>2</v>
      </c>
      <c r="AQ116" s="77">
        <f t="shared" ref="AQ116:AQ133" si="925">IF(AM116=0,0,AP116/(AM116/20))</f>
        <v>0.5</v>
      </c>
      <c r="AR116" s="82">
        <f t="shared" si="810"/>
        <v>0</v>
      </c>
      <c r="AS116" s="76">
        <f t="shared" si="811"/>
        <v>0</v>
      </c>
      <c r="AT116" s="80">
        <f t="shared" ref="AT116:AT133" si="926">IF(AR116=0,0,AS116/(AR116/20))</f>
        <v>0</v>
      </c>
      <c r="AU116" s="76">
        <f t="shared" si="813"/>
        <v>0</v>
      </c>
      <c r="AV116" s="77">
        <f t="shared" ref="AV116:AV133" si="927">IF(AR116=0,0,AU116/(AR116/20))</f>
        <v>0</v>
      </c>
      <c r="AW116" s="82">
        <f t="shared" si="815"/>
        <v>0</v>
      </c>
      <c r="AX116" s="76">
        <f t="shared" si="816"/>
        <v>0</v>
      </c>
      <c r="AY116" s="80">
        <f t="shared" ref="AY116:AY133" si="928">IF(AW116=0,0,AX116/(AW116/20))</f>
        <v>0</v>
      </c>
      <c r="AZ116" s="76">
        <f t="shared" si="818"/>
        <v>0</v>
      </c>
      <c r="BA116" s="77">
        <f t="shared" ref="BA116:BA133" si="929">IF(AW116=0,0,AZ116/(AW116/20))</f>
        <v>0</v>
      </c>
      <c r="BB116" s="82">
        <f t="shared" si="820"/>
        <v>0</v>
      </c>
      <c r="BC116" s="76">
        <f t="shared" si="821"/>
        <v>0</v>
      </c>
      <c r="BD116" s="80">
        <f t="shared" ref="BD116:BD133" si="930">IF(BB116=0,0,BC116/(BB116/20))</f>
        <v>0</v>
      </c>
      <c r="BE116" s="76">
        <f t="shared" si="823"/>
        <v>0</v>
      </c>
      <c r="BF116" s="77">
        <f t="shared" ref="BF116:BF133" si="931">IF(BB116=0,0,BE116/(BB116/20))</f>
        <v>0</v>
      </c>
      <c r="BG116" s="82">
        <f t="shared" si="825"/>
        <v>0</v>
      </c>
      <c r="BH116" s="76">
        <f t="shared" si="826"/>
        <v>0</v>
      </c>
      <c r="BI116" s="80">
        <f t="shared" ref="BI116:BI133" si="932">IF(BG116=0,0,BH116/(BG116/20))</f>
        <v>0</v>
      </c>
      <c r="BJ116" s="76">
        <f t="shared" si="828"/>
        <v>0</v>
      </c>
      <c r="BK116" s="77">
        <f t="shared" ref="BK116:BK133" si="933">IF(BG116=0,0,BJ116/(BG116/20))</f>
        <v>0</v>
      </c>
      <c r="BL116" s="82">
        <f t="shared" si="830"/>
        <v>0</v>
      </c>
      <c r="BM116" s="76">
        <f t="shared" si="831"/>
        <v>0</v>
      </c>
      <c r="BN116" s="80">
        <f t="shared" ref="BN116:BN133" si="934">IF(BL116=0,0,BM116/(BL116/20))</f>
        <v>0</v>
      </c>
      <c r="BO116" s="76">
        <f t="shared" si="833"/>
        <v>0</v>
      </c>
      <c r="BP116" s="77">
        <f t="shared" ref="BP116:BP133" si="935">IF(BL116=0,0,BO116/(BL116/20))</f>
        <v>0</v>
      </c>
      <c r="BQ116" s="82">
        <f t="shared" si="835"/>
        <v>0</v>
      </c>
      <c r="BR116" s="76">
        <f t="shared" si="836"/>
        <v>0</v>
      </c>
      <c r="BS116" s="80">
        <f t="shared" ref="BS116:BS133" si="936">IF(BQ116=0,0,BR116/(BQ116/20))</f>
        <v>0</v>
      </c>
      <c r="BT116" s="76">
        <f t="shared" si="838"/>
        <v>0</v>
      </c>
      <c r="BU116" s="77">
        <f t="shared" ref="BU116:BU133" si="937">IF(BQ116=0,0,BT116/(BQ116/20))</f>
        <v>0</v>
      </c>
      <c r="BV116" s="82">
        <f t="shared" si="840"/>
        <v>0</v>
      </c>
      <c r="BW116" s="76">
        <f t="shared" si="841"/>
        <v>0</v>
      </c>
      <c r="BX116" s="80">
        <f t="shared" ref="BX116:BX133" si="938">IF(BV116=0,0,BW116/(BV116/20))</f>
        <v>0</v>
      </c>
      <c r="BY116" s="76">
        <f t="shared" si="843"/>
        <v>0</v>
      </c>
      <c r="BZ116" s="81">
        <f t="shared" ref="BZ116:BZ133" si="939">IF(BV116=0,0,BY116/(BV116/20))</f>
        <v>0</v>
      </c>
      <c r="CA116" s="79"/>
      <c r="CB116" s="75">
        <f>2*20</f>
        <v>40</v>
      </c>
      <c r="CC116" s="83">
        <v>0</v>
      </c>
      <c r="CD116" s="80">
        <f t="shared" ref="CD116:CD133" si="940">IF(CB116=0,0,CC116/(CB116/20))</f>
        <v>0</v>
      </c>
      <c r="CE116" s="83">
        <v>0</v>
      </c>
      <c r="CF116" s="80">
        <f t="shared" ref="CF116:CF133" si="941">IF(CB116=0,0,CE116/(CB116/20))</f>
        <v>0</v>
      </c>
      <c r="CG116" s="76">
        <f>2*20</f>
        <v>40</v>
      </c>
      <c r="CH116" s="83">
        <v>0</v>
      </c>
      <c r="CI116" s="80">
        <f t="shared" ref="CI116:CI133" si="942">IF(CG116=0,0,CH116/(CG116/20))</f>
        <v>0</v>
      </c>
      <c r="CJ116" s="83">
        <v>2</v>
      </c>
      <c r="CK116" s="80">
        <f t="shared" ref="CK116:CK133" si="943">IF(CG116=0,0,CJ116/(CG116/20))</f>
        <v>1</v>
      </c>
      <c r="CL116" s="76"/>
      <c r="CM116" s="84"/>
      <c r="CN116" s="80">
        <f t="shared" ref="CN116:CN133" si="944">IF(CL116=0,0,CM116/(CL116/20))</f>
        <v>0</v>
      </c>
      <c r="CO116" s="84"/>
      <c r="CP116" s="80">
        <f t="shared" ref="CP116:CP133" si="945">IF(CL116=0,0,CO116/(CL116/20))</f>
        <v>0</v>
      </c>
      <c r="CQ116" s="76"/>
      <c r="CR116" s="84"/>
      <c r="CS116" s="80">
        <f t="shared" ref="CS116:CS133" si="946">IF(CQ116=0,0,CR116/(CQ116/20))</f>
        <v>0</v>
      </c>
      <c r="CT116" s="84"/>
      <c r="CU116" s="81">
        <f t="shared" ref="CU116:CU133" si="947">IF(CQ116=0,0,CT116/(CQ116/20))</f>
        <v>0</v>
      </c>
      <c r="CV116" s="75"/>
      <c r="CW116" s="84"/>
      <c r="CX116" s="80">
        <f t="shared" ref="CX116:CX133" si="948">IF(CV116=0,0,CW116/(CV116/20))</f>
        <v>0</v>
      </c>
      <c r="CY116" s="84"/>
      <c r="CZ116" s="80">
        <f t="shared" ref="CZ116:CZ133" si="949">IF(CV116=0,0,CY116/(CV116/20))</f>
        <v>0</v>
      </c>
      <c r="DA116" s="76"/>
      <c r="DB116" s="84"/>
      <c r="DC116" s="80">
        <f t="shared" ref="DC116:DC133" si="950">IF(DA116=0,0,DB116/(DA116/20))</f>
        <v>0</v>
      </c>
      <c r="DD116" s="84"/>
      <c r="DE116" s="80">
        <f t="shared" ref="DE116:DE133" si="951">IF(DA116=0,0,DD116/(DA116/20))</f>
        <v>0</v>
      </c>
      <c r="DF116" s="76"/>
      <c r="DG116" s="84"/>
      <c r="DH116" s="80">
        <f t="shared" ref="DH116:DH133" si="952">IF(DF116=0,0,DG116/(DF116/20))</f>
        <v>0</v>
      </c>
      <c r="DI116" s="84"/>
      <c r="DJ116" s="80">
        <f t="shared" ref="DJ116:DJ133" si="953">IF(DF116=0,0,DI116/(DF116/20))</f>
        <v>0</v>
      </c>
      <c r="DK116" s="76"/>
      <c r="DL116" s="84"/>
      <c r="DM116" s="80">
        <f t="shared" ref="DM116:DM133" si="954">IF(DK116=0,0,DL116/(DK116/20))</f>
        <v>0</v>
      </c>
      <c r="DN116" s="84"/>
      <c r="DO116" s="81">
        <f t="shared" ref="DO116:DO133" si="955">IF(DK116=0,0,DN116/(DK116/20))</f>
        <v>0</v>
      </c>
      <c r="DP116" s="75"/>
      <c r="DQ116" s="84"/>
      <c r="DR116" s="80">
        <f t="shared" ref="DR116:DR133" si="956">IF(DP116=0,0,DQ116/(DP116/20))</f>
        <v>0</v>
      </c>
      <c r="DS116" s="84"/>
      <c r="DT116" s="80">
        <f t="shared" ref="DT116:DT133" si="957">IF(DP116=0,0,DS116/(DP116/20))</f>
        <v>0</v>
      </c>
      <c r="DU116" s="76"/>
      <c r="DV116" s="84"/>
      <c r="DW116" s="80">
        <f t="shared" ref="DW116:DW133" si="958">IF(DU116=0,0,DV116/(DU116/20))</f>
        <v>0</v>
      </c>
      <c r="DX116" s="84"/>
      <c r="DY116" s="80">
        <f t="shared" ref="DY116:DY133" si="959">IF(DU116=0,0,DX116/(DU116/20))</f>
        <v>0</v>
      </c>
      <c r="DZ116" s="76"/>
      <c r="EA116" s="84"/>
      <c r="EB116" s="80">
        <f t="shared" ref="EB116:EB133" si="960">IF(DZ116=0,0,EA116/(DZ116/20))</f>
        <v>0</v>
      </c>
      <c r="EC116" s="84"/>
      <c r="ED116" s="80">
        <f t="shared" ref="ED116:ED133" si="961">IF(DZ116=0,0,EC116/(DZ116/20))</f>
        <v>0</v>
      </c>
      <c r="EE116" s="76"/>
      <c r="EF116" s="84"/>
      <c r="EG116" s="80">
        <f t="shared" ref="EG116:EG133" si="962">IF(EE116=0,0,EF116/(EE116/20))</f>
        <v>0</v>
      </c>
      <c r="EH116" s="84"/>
      <c r="EI116" s="81">
        <f t="shared" ref="EI116:EI133" si="963">IF(EE116=0,0,EH116/(EE116/20))</f>
        <v>0</v>
      </c>
      <c r="EJ116" s="75"/>
      <c r="EK116" s="84"/>
      <c r="EL116" s="80">
        <f t="shared" ref="EL116:EL133" si="964">IF(EJ116=0,0,EK116/(EJ116/20))</f>
        <v>0</v>
      </c>
      <c r="EM116" s="84"/>
      <c r="EN116" s="80">
        <f t="shared" ref="EN116:EN133" si="965">IF(EJ116=0,0,EM116/(EJ116/20))</f>
        <v>0</v>
      </c>
      <c r="EO116" s="76"/>
      <c r="EP116" s="84"/>
      <c r="EQ116" s="80">
        <f t="shared" ref="EQ116:EQ133" si="966">IF(EO116=0,0,EP116/(EO116/20))</f>
        <v>0</v>
      </c>
      <c r="ER116" s="84"/>
      <c r="ES116" s="80">
        <f t="shared" ref="ES116:ES133" si="967">IF(EO116=0,0,ER116/(EO116/20))</f>
        <v>0</v>
      </c>
      <c r="ET116" s="76"/>
      <c r="EU116" s="84"/>
      <c r="EV116" s="80">
        <f t="shared" ref="EV116:EV133" si="968">IF(ET116=0,0,EU116/(ET116/20))</f>
        <v>0</v>
      </c>
      <c r="EW116" s="84"/>
      <c r="EX116" s="80">
        <f t="shared" ref="EX116:EX133" si="969">IF(ET116=0,0,EW116/(ET116/20))</f>
        <v>0</v>
      </c>
      <c r="EY116" s="76"/>
      <c r="EZ116" s="84"/>
      <c r="FA116" s="80">
        <f t="shared" ref="FA116:FA133" si="970">IF(EY116=0,0,EZ116/(EY116/20))</f>
        <v>0</v>
      </c>
      <c r="FB116" s="84"/>
      <c r="FC116" s="81">
        <f t="shared" ref="FC116:FC133" si="971">IF(EY116=0,0,FB116/(EY116/20))</f>
        <v>0</v>
      </c>
      <c r="FD116" s="75"/>
      <c r="FE116" s="84"/>
      <c r="FF116" s="80">
        <f t="shared" ref="FF116:FF133" si="972">IF(FD116=0,0,FE116/(FD116/20))</f>
        <v>0</v>
      </c>
      <c r="FG116" s="84"/>
      <c r="FH116" s="80">
        <f t="shared" ref="FH116:FH133" si="973">IF(FD116=0,0,FG116/(FD116/20))</f>
        <v>0</v>
      </c>
      <c r="FI116" s="76"/>
      <c r="FJ116" s="84"/>
      <c r="FK116" s="80">
        <f t="shared" ref="FK116:FK133" si="974">IF(FI116=0,0,FJ116/(FI116/20))</f>
        <v>0</v>
      </c>
      <c r="FL116" s="84"/>
      <c r="FM116" s="80">
        <f t="shared" ref="FM116:FM133" si="975">IF(FI116=0,0,FL116/(FI116/20))</f>
        <v>0</v>
      </c>
      <c r="FN116" s="76"/>
      <c r="FO116" s="84"/>
      <c r="FP116" s="80">
        <f t="shared" ref="FP116:FP133" si="976">IF(FN116=0,0,FO116/(FN116/20))</f>
        <v>0</v>
      </c>
      <c r="FQ116" s="84"/>
      <c r="FR116" s="80">
        <f t="shared" ref="FR116:FR133" si="977">IF(FN116=0,0,FQ116/(FN116/20))</f>
        <v>0</v>
      </c>
      <c r="FS116" s="76"/>
      <c r="FT116" s="84"/>
      <c r="FU116" s="80">
        <f t="shared" ref="FU116:FU133" si="978">IF(FS116=0,0,FT116/(FS116/20))</f>
        <v>0</v>
      </c>
      <c r="FV116" s="84"/>
      <c r="FW116" s="81">
        <f t="shared" ref="FW116:FW133" si="979">IF(FS116=0,0,FV116/(FS116/20))</f>
        <v>0</v>
      </c>
      <c r="FX116" s="75"/>
      <c r="FY116" s="84"/>
      <c r="FZ116" s="80">
        <f t="shared" ref="FZ116:FZ133" si="980">IF(FX116=0,0,FY116/(FX116/20))</f>
        <v>0</v>
      </c>
      <c r="GA116" s="84"/>
      <c r="GB116" s="80">
        <f t="shared" ref="GB116:GB133" si="981">IF(FX116=0,0,GA116/(FX116/20))</f>
        <v>0</v>
      </c>
      <c r="GC116" s="76"/>
      <c r="GD116" s="84"/>
      <c r="GE116" s="80">
        <f t="shared" ref="GE116:GE133" si="982">IF(GC116=0,0,GD116/(GC116/20))</f>
        <v>0</v>
      </c>
      <c r="GF116" s="84"/>
      <c r="GG116" s="80">
        <f t="shared" ref="GG116:GG133" si="983">IF(GC116=0,0,GF116/(GC116/20))</f>
        <v>0</v>
      </c>
      <c r="GH116" s="76"/>
      <c r="GI116" s="84"/>
      <c r="GJ116" s="80">
        <f t="shared" ref="GJ116:GJ133" si="984">IF(GH116=0,0,GI116/(GH116/20))</f>
        <v>0</v>
      </c>
      <c r="GK116" s="84"/>
      <c r="GL116" s="80">
        <f t="shared" ref="GL116:GL133" si="985">IF(GH116=0,0,GK116/(GH116/20))</f>
        <v>0</v>
      </c>
      <c r="GM116" s="76"/>
      <c r="GN116" s="84"/>
      <c r="GO116" s="80">
        <f t="shared" ref="GO116:GO133" si="986">IF(GM116=0,0,GN116/(GM116/20))</f>
        <v>0</v>
      </c>
      <c r="GP116" s="84"/>
      <c r="GQ116" s="81">
        <f t="shared" ref="GQ116:GQ133" si="987">IF(GM116=0,0,GP116/(GM116/20))</f>
        <v>0</v>
      </c>
      <c r="GR116" s="75"/>
      <c r="GS116" s="84"/>
      <c r="GT116" s="80">
        <f t="shared" ref="GT116:GT133" si="988">IF(GR116=0,0,GS116/(GR116/20))</f>
        <v>0</v>
      </c>
      <c r="GU116" s="84"/>
      <c r="GV116" s="80">
        <f t="shared" ref="GV116:GV133" si="989">IF(GR116=0,0,GU116/(GR116/20))</f>
        <v>0</v>
      </c>
      <c r="GW116" s="76"/>
      <c r="GX116" s="84"/>
      <c r="GY116" s="80">
        <f t="shared" ref="GY116:GY133" si="990">IF(GW116=0,0,GX116/(GW116/20))</f>
        <v>0</v>
      </c>
      <c r="GZ116" s="84"/>
      <c r="HA116" s="77">
        <f t="shared" ref="HA116:HA133" si="991">IF(GW116=0,0,GZ116/(GW116/20))</f>
        <v>0</v>
      </c>
      <c r="HB116" s="82"/>
      <c r="HC116" s="84"/>
      <c r="HD116" s="80">
        <f t="shared" ref="HD116:HD133" si="992">IF(HB116=0,0,HC116/(HB116/20))</f>
        <v>0</v>
      </c>
      <c r="HE116" s="84"/>
      <c r="HF116" s="80">
        <f t="shared" ref="HF116:HF133" si="993">IF(HB116=0,0,HE116/(HB116/20))</f>
        <v>0</v>
      </c>
      <c r="HG116" s="76"/>
      <c r="HH116" s="84"/>
      <c r="HI116" s="80">
        <f t="shared" ref="HI116:HI133" si="994">IF(HG116=0,0,HH116/(HG116/20))</f>
        <v>0</v>
      </c>
      <c r="HJ116" s="84"/>
      <c r="HK116" s="81">
        <f t="shared" ref="HK116:HK133" si="995">IF(HG116=0,0,HJ116/(HG116/20))</f>
        <v>0</v>
      </c>
      <c r="HL116" s="75"/>
      <c r="HM116" s="84"/>
      <c r="HN116" s="80">
        <f t="shared" ref="HN116:HN133" si="996">IF(HL116=0,0,HM116/(HL116/20))</f>
        <v>0</v>
      </c>
      <c r="HO116" s="84"/>
      <c r="HP116" s="80">
        <f t="shared" ref="HP116:HP133" si="997">IF(HL116=0,0,HO116/(HL116/20))</f>
        <v>0</v>
      </c>
      <c r="HQ116" s="76"/>
      <c r="HR116" s="84"/>
      <c r="HS116" s="80">
        <f t="shared" ref="HS116:HS133" si="998">IF(HQ116=0,0,HR116/(HQ116/20))</f>
        <v>0</v>
      </c>
      <c r="HT116" s="84"/>
      <c r="HU116" s="80">
        <f t="shared" ref="HU116:HU133" si="999">IF(HQ116=0,0,HT116/(HQ116/20))</f>
        <v>0</v>
      </c>
      <c r="HV116" s="76"/>
      <c r="HW116" s="84"/>
      <c r="HX116" s="80">
        <f t="shared" ref="HX116:HX133" si="1000">IF(HV116=0,0,HW116/(HV116/20))</f>
        <v>0</v>
      </c>
      <c r="HY116" s="84"/>
      <c r="HZ116" s="80">
        <f t="shared" ref="HZ116:HZ133" si="1001">IF(HV116=0,0,HY116/(HV116/20))</f>
        <v>0</v>
      </c>
      <c r="IA116" s="76"/>
      <c r="IB116" s="84"/>
      <c r="IC116" s="80">
        <f t="shared" ref="IC116:IC133" si="1002">IF(IA116=0,0,IB116/(IA116/20))</f>
        <v>0</v>
      </c>
      <c r="ID116" s="84"/>
      <c r="IE116" s="85">
        <f t="shared" ref="IE116:IE133" si="1003">IF(IA116=0,0,ID116/(IA116/20))</f>
        <v>0</v>
      </c>
      <c r="IF116" s="1214" t="s">
        <v>355</v>
      </c>
      <c r="IG116" s="87"/>
    </row>
    <row r="117" spans="1:241" ht="38.25" hidden="1" x14ac:dyDescent="0.25">
      <c r="A117" s="63">
        <v>113</v>
      </c>
      <c r="B117" s="64" t="s">
        <v>189</v>
      </c>
      <c r="C117" s="65">
        <v>218024</v>
      </c>
      <c r="D117" s="66">
        <v>934152</v>
      </c>
      <c r="E117" s="67" t="s">
        <v>89</v>
      </c>
      <c r="F117" s="68" t="s">
        <v>185</v>
      </c>
      <c r="G117" s="90" t="s">
        <v>356</v>
      </c>
      <c r="H117" s="70">
        <v>0.1</v>
      </c>
      <c r="I117" s="71">
        <f>(48+34+37+40)/4</f>
        <v>39.75</v>
      </c>
      <c r="J117" s="72">
        <v>72</v>
      </c>
      <c r="K117" s="73">
        <f t="shared" si="915"/>
        <v>1440</v>
      </c>
      <c r="L117" s="74">
        <f t="shared" si="780"/>
        <v>1440</v>
      </c>
      <c r="M117" s="113">
        <f t="shared" si="781"/>
        <v>5</v>
      </c>
      <c r="N117" s="114">
        <f t="shared" si="782"/>
        <v>23</v>
      </c>
      <c r="O117" s="77">
        <f t="shared" si="783"/>
        <v>6.9444444444444448E-2</v>
      </c>
      <c r="P117" s="78">
        <f t="shared" si="784"/>
        <v>0.31944444444444442</v>
      </c>
      <c r="Q117" s="79"/>
      <c r="R117" s="75">
        <f t="shared" si="785"/>
        <v>1280</v>
      </c>
      <c r="S117" s="76">
        <f t="shared" si="786"/>
        <v>0</v>
      </c>
      <c r="T117" s="80">
        <f t="shared" si="916"/>
        <v>0</v>
      </c>
      <c r="U117" s="76">
        <f t="shared" si="788"/>
        <v>15</v>
      </c>
      <c r="V117" s="80">
        <f t="shared" si="917"/>
        <v>0.234375</v>
      </c>
      <c r="W117" s="76">
        <f t="shared" si="790"/>
        <v>140</v>
      </c>
      <c r="X117" s="76">
        <f t="shared" si="791"/>
        <v>5</v>
      </c>
      <c r="Y117" s="80">
        <f t="shared" si="918"/>
        <v>0.7142857142857143</v>
      </c>
      <c r="Z117" s="76">
        <f t="shared" si="793"/>
        <v>7</v>
      </c>
      <c r="AA117" s="80">
        <f t="shared" si="919"/>
        <v>1</v>
      </c>
      <c r="AB117" s="76">
        <f t="shared" si="795"/>
        <v>0</v>
      </c>
      <c r="AC117" s="76">
        <f t="shared" si="796"/>
        <v>0</v>
      </c>
      <c r="AD117" s="80">
        <f t="shared" si="920"/>
        <v>0</v>
      </c>
      <c r="AE117" s="76">
        <f t="shared" si="798"/>
        <v>0</v>
      </c>
      <c r="AF117" s="80">
        <f t="shared" si="921"/>
        <v>0</v>
      </c>
      <c r="AG117" s="76">
        <f t="shared" si="800"/>
        <v>20</v>
      </c>
      <c r="AH117" s="76">
        <f t="shared" si="801"/>
        <v>0</v>
      </c>
      <c r="AI117" s="80">
        <f t="shared" si="922"/>
        <v>0</v>
      </c>
      <c r="AJ117" s="76">
        <f t="shared" si="803"/>
        <v>1</v>
      </c>
      <c r="AK117" s="81">
        <f t="shared" si="923"/>
        <v>1</v>
      </c>
      <c r="AL117" s="79"/>
      <c r="AM117" s="75">
        <f t="shared" si="805"/>
        <v>240</v>
      </c>
      <c r="AN117" s="76">
        <f t="shared" si="806"/>
        <v>1</v>
      </c>
      <c r="AO117" s="80">
        <f t="shared" si="924"/>
        <v>8.3333333333333329E-2</v>
      </c>
      <c r="AP117" s="76">
        <f t="shared" si="808"/>
        <v>7</v>
      </c>
      <c r="AQ117" s="77">
        <f t="shared" si="925"/>
        <v>0.58333333333333337</v>
      </c>
      <c r="AR117" s="82">
        <f t="shared" si="810"/>
        <v>940</v>
      </c>
      <c r="AS117" s="76">
        <f t="shared" si="811"/>
        <v>0</v>
      </c>
      <c r="AT117" s="80">
        <f t="shared" si="926"/>
        <v>0</v>
      </c>
      <c r="AU117" s="76">
        <f t="shared" si="813"/>
        <v>4</v>
      </c>
      <c r="AV117" s="77">
        <f t="shared" si="927"/>
        <v>8.5106382978723402E-2</v>
      </c>
      <c r="AW117" s="82">
        <f t="shared" si="815"/>
        <v>0</v>
      </c>
      <c r="AX117" s="76">
        <f t="shared" si="816"/>
        <v>0</v>
      </c>
      <c r="AY117" s="80">
        <f t="shared" si="928"/>
        <v>0</v>
      </c>
      <c r="AZ117" s="76">
        <f t="shared" si="818"/>
        <v>0</v>
      </c>
      <c r="BA117" s="77">
        <f t="shared" si="929"/>
        <v>0</v>
      </c>
      <c r="BB117" s="82">
        <f t="shared" si="820"/>
        <v>20</v>
      </c>
      <c r="BC117" s="76">
        <f t="shared" si="821"/>
        <v>1</v>
      </c>
      <c r="BD117" s="80">
        <f t="shared" si="930"/>
        <v>1</v>
      </c>
      <c r="BE117" s="76">
        <f t="shared" si="823"/>
        <v>1</v>
      </c>
      <c r="BF117" s="77">
        <f t="shared" si="931"/>
        <v>1</v>
      </c>
      <c r="BG117" s="82">
        <f t="shared" si="825"/>
        <v>180</v>
      </c>
      <c r="BH117" s="76">
        <f t="shared" si="826"/>
        <v>1</v>
      </c>
      <c r="BI117" s="80">
        <f t="shared" si="932"/>
        <v>0.1111111111111111</v>
      </c>
      <c r="BJ117" s="76">
        <f t="shared" si="828"/>
        <v>9</v>
      </c>
      <c r="BK117" s="77">
        <f t="shared" si="933"/>
        <v>1</v>
      </c>
      <c r="BL117" s="82">
        <f t="shared" si="830"/>
        <v>0</v>
      </c>
      <c r="BM117" s="76">
        <f t="shared" si="831"/>
        <v>0</v>
      </c>
      <c r="BN117" s="80">
        <f t="shared" si="934"/>
        <v>0</v>
      </c>
      <c r="BO117" s="76">
        <f t="shared" si="833"/>
        <v>0</v>
      </c>
      <c r="BP117" s="77">
        <f t="shared" si="935"/>
        <v>0</v>
      </c>
      <c r="BQ117" s="82">
        <f t="shared" si="835"/>
        <v>0</v>
      </c>
      <c r="BR117" s="76">
        <f t="shared" si="836"/>
        <v>0</v>
      </c>
      <c r="BS117" s="80">
        <f t="shared" si="936"/>
        <v>0</v>
      </c>
      <c r="BT117" s="76">
        <f t="shared" si="838"/>
        <v>0</v>
      </c>
      <c r="BU117" s="77">
        <f t="shared" si="937"/>
        <v>0</v>
      </c>
      <c r="BV117" s="82">
        <f t="shared" si="840"/>
        <v>60</v>
      </c>
      <c r="BW117" s="76">
        <f t="shared" si="841"/>
        <v>2</v>
      </c>
      <c r="BX117" s="80">
        <f t="shared" si="938"/>
        <v>0.66666666666666663</v>
      </c>
      <c r="BY117" s="76">
        <f t="shared" si="843"/>
        <v>2</v>
      </c>
      <c r="BZ117" s="81">
        <f t="shared" si="939"/>
        <v>0.66666666666666663</v>
      </c>
      <c r="CA117" s="79"/>
      <c r="CB117" s="75">
        <f>10*20</f>
        <v>200</v>
      </c>
      <c r="CC117" s="83">
        <v>0</v>
      </c>
      <c r="CD117" s="80">
        <f t="shared" si="940"/>
        <v>0</v>
      </c>
      <c r="CE117" s="83">
        <v>5</v>
      </c>
      <c r="CF117" s="80">
        <f t="shared" si="941"/>
        <v>0.5</v>
      </c>
      <c r="CG117" s="76">
        <f>1*20</f>
        <v>20</v>
      </c>
      <c r="CH117" s="83">
        <v>1</v>
      </c>
      <c r="CI117" s="80">
        <f t="shared" si="942"/>
        <v>1</v>
      </c>
      <c r="CJ117" s="83">
        <v>1</v>
      </c>
      <c r="CK117" s="80">
        <f t="shared" si="943"/>
        <v>1</v>
      </c>
      <c r="CL117" s="76"/>
      <c r="CM117" s="84"/>
      <c r="CN117" s="80">
        <f t="shared" si="944"/>
        <v>0</v>
      </c>
      <c r="CO117" s="84"/>
      <c r="CP117" s="80">
        <f t="shared" si="945"/>
        <v>0</v>
      </c>
      <c r="CQ117" s="76">
        <f>1*20</f>
        <v>20</v>
      </c>
      <c r="CR117" s="83">
        <v>0</v>
      </c>
      <c r="CS117" s="80">
        <f t="shared" si="946"/>
        <v>0</v>
      </c>
      <c r="CT117" s="83">
        <v>1</v>
      </c>
      <c r="CU117" s="81">
        <f t="shared" si="947"/>
        <v>1</v>
      </c>
      <c r="CV117" s="75">
        <f t="shared" si="374"/>
        <v>920</v>
      </c>
      <c r="CW117" s="83">
        <v>0</v>
      </c>
      <c r="CX117" s="80">
        <f t="shared" si="948"/>
        <v>0</v>
      </c>
      <c r="CY117" s="83">
        <v>3</v>
      </c>
      <c r="CZ117" s="80">
        <f t="shared" si="949"/>
        <v>6.5217391304347824E-2</v>
      </c>
      <c r="DA117" s="76">
        <f>1*20</f>
        <v>20</v>
      </c>
      <c r="DB117" s="83">
        <v>0</v>
      </c>
      <c r="DC117" s="80">
        <f t="shared" si="950"/>
        <v>0</v>
      </c>
      <c r="DD117" s="83">
        <v>1</v>
      </c>
      <c r="DE117" s="80">
        <f t="shared" si="951"/>
        <v>1</v>
      </c>
      <c r="DF117" s="76"/>
      <c r="DG117" s="84"/>
      <c r="DH117" s="80">
        <f t="shared" si="952"/>
        <v>0</v>
      </c>
      <c r="DI117" s="84"/>
      <c r="DJ117" s="80">
        <f t="shared" si="953"/>
        <v>0</v>
      </c>
      <c r="DK117" s="76"/>
      <c r="DL117" s="84"/>
      <c r="DM117" s="80">
        <f t="shared" si="954"/>
        <v>0</v>
      </c>
      <c r="DN117" s="84"/>
      <c r="DO117" s="81">
        <f t="shared" si="955"/>
        <v>0</v>
      </c>
      <c r="DP117" s="75"/>
      <c r="DQ117" s="84"/>
      <c r="DR117" s="80">
        <f t="shared" si="956"/>
        <v>0</v>
      </c>
      <c r="DS117" s="84"/>
      <c r="DT117" s="80">
        <f t="shared" si="957"/>
        <v>0</v>
      </c>
      <c r="DU117" s="76"/>
      <c r="DV117" s="84"/>
      <c r="DW117" s="80">
        <f t="shared" si="958"/>
        <v>0</v>
      </c>
      <c r="DX117" s="84"/>
      <c r="DY117" s="80">
        <f t="shared" si="959"/>
        <v>0</v>
      </c>
      <c r="DZ117" s="76"/>
      <c r="EA117" s="84"/>
      <c r="EB117" s="80">
        <f t="shared" si="960"/>
        <v>0</v>
      </c>
      <c r="EC117" s="84"/>
      <c r="ED117" s="80">
        <f t="shared" si="961"/>
        <v>0</v>
      </c>
      <c r="EE117" s="76"/>
      <c r="EF117" s="84"/>
      <c r="EG117" s="80">
        <f t="shared" si="962"/>
        <v>0</v>
      </c>
      <c r="EH117" s="84"/>
      <c r="EI117" s="81">
        <f t="shared" si="963"/>
        <v>0</v>
      </c>
      <c r="EJ117" s="75"/>
      <c r="EK117" s="84"/>
      <c r="EL117" s="80">
        <f t="shared" si="964"/>
        <v>0</v>
      </c>
      <c r="EM117" s="84"/>
      <c r="EN117" s="80">
        <f t="shared" si="965"/>
        <v>0</v>
      </c>
      <c r="EO117" s="76">
        <f>1*20</f>
        <v>20</v>
      </c>
      <c r="EP117" s="83">
        <v>1</v>
      </c>
      <c r="EQ117" s="80">
        <f t="shared" si="966"/>
        <v>1</v>
      </c>
      <c r="ER117" s="83">
        <v>1</v>
      </c>
      <c r="ES117" s="80">
        <f t="shared" si="967"/>
        <v>1</v>
      </c>
      <c r="ET117" s="76"/>
      <c r="EU117" s="84"/>
      <c r="EV117" s="80">
        <f t="shared" si="968"/>
        <v>0</v>
      </c>
      <c r="EW117" s="84"/>
      <c r="EX117" s="80">
        <f t="shared" si="969"/>
        <v>0</v>
      </c>
      <c r="EY117" s="76"/>
      <c r="EZ117" s="84"/>
      <c r="FA117" s="80">
        <f t="shared" si="970"/>
        <v>0</v>
      </c>
      <c r="FB117" s="84"/>
      <c r="FC117" s="81">
        <f t="shared" si="971"/>
        <v>0</v>
      </c>
      <c r="FD117" s="75">
        <f t="shared" si="777"/>
        <v>140</v>
      </c>
      <c r="FE117" s="83">
        <v>0</v>
      </c>
      <c r="FF117" s="80">
        <f t="shared" si="972"/>
        <v>0</v>
      </c>
      <c r="FG117" s="83">
        <v>7</v>
      </c>
      <c r="FH117" s="80">
        <f t="shared" si="973"/>
        <v>1</v>
      </c>
      <c r="FI117" s="76">
        <f t="shared" si="911"/>
        <v>40</v>
      </c>
      <c r="FJ117" s="83">
        <v>1</v>
      </c>
      <c r="FK117" s="80">
        <f t="shared" si="974"/>
        <v>0.5</v>
      </c>
      <c r="FL117" s="83">
        <v>2</v>
      </c>
      <c r="FM117" s="80">
        <f t="shared" si="975"/>
        <v>1</v>
      </c>
      <c r="FN117" s="76"/>
      <c r="FO117" s="84"/>
      <c r="FP117" s="80">
        <f t="shared" si="976"/>
        <v>0</v>
      </c>
      <c r="FQ117" s="84"/>
      <c r="FR117" s="80">
        <f t="shared" si="977"/>
        <v>0</v>
      </c>
      <c r="FS117" s="76"/>
      <c r="FT117" s="84"/>
      <c r="FU117" s="80">
        <f t="shared" si="978"/>
        <v>0</v>
      </c>
      <c r="FV117" s="84"/>
      <c r="FW117" s="81">
        <f t="shared" si="979"/>
        <v>0</v>
      </c>
      <c r="FX117" s="75"/>
      <c r="FY117" s="84"/>
      <c r="FZ117" s="80">
        <f t="shared" si="980"/>
        <v>0</v>
      </c>
      <c r="GA117" s="84"/>
      <c r="GB117" s="80">
        <f t="shared" si="981"/>
        <v>0</v>
      </c>
      <c r="GC117" s="76"/>
      <c r="GD117" s="84"/>
      <c r="GE117" s="80">
        <f t="shared" si="982"/>
        <v>0</v>
      </c>
      <c r="GF117" s="84"/>
      <c r="GG117" s="80">
        <f t="shared" si="983"/>
        <v>0</v>
      </c>
      <c r="GH117" s="76"/>
      <c r="GI117" s="84"/>
      <c r="GJ117" s="80">
        <f t="shared" si="984"/>
        <v>0</v>
      </c>
      <c r="GK117" s="84"/>
      <c r="GL117" s="80">
        <f t="shared" si="985"/>
        <v>0</v>
      </c>
      <c r="GM117" s="76"/>
      <c r="GN117" s="84"/>
      <c r="GO117" s="80">
        <f t="shared" si="986"/>
        <v>0</v>
      </c>
      <c r="GP117" s="84"/>
      <c r="GQ117" s="81">
        <f t="shared" si="987"/>
        <v>0</v>
      </c>
      <c r="GR117" s="75"/>
      <c r="GS117" s="84"/>
      <c r="GT117" s="80">
        <f t="shared" si="988"/>
        <v>0</v>
      </c>
      <c r="GU117" s="84"/>
      <c r="GV117" s="80">
        <f t="shared" si="989"/>
        <v>0</v>
      </c>
      <c r="GW117" s="76"/>
      <c r="GX117" s="84"/>
      <c r="GY117" s="80">
        <f t="shared" si="990"/>
        <v>0</v>
      </c>
      <c r="GZ117" s="84"/>
      <c r="HA117" s="77">
        <f t="shared" si="991"/>
        <v>0</v>
      </c>
      <c r="HB117" s="82"/>
      <c r="HC117" s="84"/>
      <c r="HD117" s="80">
        <f t="shared" si="992"/>
        <v>0</v>
      </c>
      <c r="HE117" s="84"/>
      <c r="HF117" s="80">
        <f t="shared" si="993"/>
        <v>0</v>
      </c>
      <c r="HG117" s="76"/>
      <c r="HH117" s="84"/>
      <c r="HI117" s="80">
        <f t="shared" si="994"/>
        <v>0</v>
      </c>
      <c r="HJ117" s="84"/>
      <c r="HK117" s="81">
        <f t="shared" si="995"/>
        <v>0</v>
      </c>
      <c r="HL117" s="75">
        <f t="shared" ref="HL117:HQ125" si="1004">1*20</f>
        <v>20</v>
      </c>
      <c r="HM117" s="83">
        <v>0</v>
      </c>
      <c r="HN117" s="80">
        <f t="shared" si="996"/>
        <v>0</v>
      </c>
      <c r="HO117" s="83">
        <v>0</v>
      </c>
      <c r="HP117" s="80">
        <f t="shared" si="997"/>
        <v>0</v>
      </c>
      <c r="HQ117" s="76">
        <f t="shared" si="911"/>
        <v>40</v>
      </c>
      <c r="HR117" s="83">
        <v>2</v>
      </c>
      <c r="HS117" s="80">
        <f t="shared" si="998"/>
        <v>1</v>
      </c>
      <c r="HT117" s="83">
        <v>2</v>
      </c>
      <c r="HU117" s="80">
        <f t="shared" si="999"/>
        <v>1</v>
      </c>
      <c r="HV117" s="76"/>
      <c r="HW117" s="84"/>
      <c r="HX117" s="80">
        <f t="shared" si="1000"/>
        <v>0</v>
      </c>
      <c r="HY117" s="84"/>
      <c r="HZ117" s="80">
        <f t="shared" si="1001"/>
        <v>0</v>
      </c>
      <c r="IA117" s="76"/>
      <c r="IB117" s="84"/>
      <c r="IC117" s="80">
        <f t="shared" si="1002"/>
        <v>0</v>
      </c>
      <c r="ID117" s="84"/>
      <c r="IE117" s="85">
        <f t="shared" si="1003"/>
        <v>0</v>
      </c>
      <c r="IF117" s="1214" t="s">
        <v>357</v>
      </c>
      <c r="IG117" s="87"/>
    </row>
    <row r="118" spans="1:241" ht="51" hidden="1" x14ac:dyDescent="0.25">
      <c r="A118" s="63">
        <v>114</v>
      </c>
      <c r="B118" s="64" t="s">
        <v>358</v>
      </c>
      <c r="C118" s="65">
        <v>218228</v>
      </c>
      <c r="D118" s="66">
        <v>934154</v>
      </c>
      <c r="E118" s="67" t="s">
        <v>89</v>
      </c>
      <c r="F118" s="68" t="s">
        <v>116</v>
      </c>
      <c r="G118" s="90">
        <v>1</v>
      </c>
      <c r="H118" s="70">
        <v>0</v>
      </c>
      <c r="I118" s="71">
        <f>(28+60+32+36+52)/5</f>
        <v>41.6</v>
      </c>
      <c r="J118" s="72">
        <v>1</v>
      </c>
      <c r="K118" s="73">
        <f t="shared" si="915"/>
        <v>20</v>
      </c>
      <c r="L118" s="74">
        <f t="shared" si="780"/>
        <v>20</v>
      </c>
      <c r="M118" s="113">
        <f t="shared" si="781"/>
        <v>0</v>
      </c>
      <c r="N118" s="114">
        <f t="shared" si="782"/>
        <v>1</v>
      </c>
      <c r="O118" s="77">
        <f t="shared" si="783"/>
        <v>0</v>
      </c>
      <c r="P118" s="78">
        <f t="shared" si="784"/>
        <v>1</v>
      </c>
      <c r="Q118" s="79"/>
      <c r="R118" s="75">
        <f t="shared" si="785"/>
        <v>0</v>
      </c>
      <c r="S118" s="76">
        <f t="shared" si="786"/>
        <v>0</v>
      </c>
      <c r="T118" s="80">
        <f t="shared" si="916"/>
        <v>0</v>
      </c>
      <c r="U118" s="76">
        <f t="shared" si="788"/>
        <v>0</v>
      </c>
      <c r="V118" s="80">
        <f t="shared" si="917"/>
        <v>0</v>
      </c>
      <c r="W118" s="76">
        <f t="shared" si="790"/>
        <v>20</v>
      </c>
      <c r="X118" s="76">
        <f t="shared" si="791"/>
        <v>0</v>
      </c>
      <c r="Y118" s="80">
        <f t="shared" si="918"/>
        <v>0</v>
      </c>
      <c r="Z118" s="76">
        <f t="shared" si="793"/>
        <v>1</v>
      </c>
      <c r="AA118" s="80">
        <f t="shared" si="919"/>
        <v>1</v>
      </c>
      <c r="AB118" s="76">
        <f t="shared" si="795"/>
        <v>0</v>
      </c>
      <c r="AC118" s="76">
        <f t="shared" si="796"/>
        <v>0</v>
      </c>
      <c r="AD118" s="80">
        <f t="shared" si="920"/>
        <v>0</v>
      </c>
      <c r="AE118" s="76">
        <f t="shared" si="798"/>
        <v>0</v>
      </c>
      <c r="AF118" s="80">
        <f t="shared" si="921"/>
        <v>0</v>
      </c>
      <c r="AG118" s="76">
        <f t="shared" si="800"/>
        <v>0</v>
      </c>
      <c r="AH118" s="76">
        <f t="shared" si="801"/>
        <v>0</v>
      </c>
      <c r="AI118" s="80">
        <f t="shared" si="922"/>
        <v>0</v>
      </c>
      <c r="AJ118" s="76">
        <f t="shared" si="803"/>
        <v>0</v>
      </c>
      <c r="AK118" s="81">
        <f t="shared" si="923"/>
        <v>0</v>
      </c>
      <c r="AL118" s="79"/>
      <c r="AM118" s="75">
        <f t="shared" si="805"/>
        <v>0</v>
      </c>
      <c r="AN118" s="76">
        <f t="shared" si="806"/>
        <v>0</v>
      </c>
      <c r="AO118" s="80">
        <f t="shared" si="924"/>
        <v>0</v>
      </c>
      <c r="AP118" s="76">
        <f t="shared" si="808"/>
        <v>0</v>
      </c>
      <c r="AQ118" s="77">
        <f t="shared" si="925"/>
        <v>0</v>
      </c>
      <c r="AR118" s="82">
        <f t="shared" si="810"/>
        <v>20</v>
      </c>
      <c r="AS118" s="76">
        <f t="shared" si="811"/>
        <v>0</v>
      </c>
      <c r="AT118" s="80">
        <f t="shared" si="926"/>
        <v>0</v>
      </c>
      <c r="AU118" s="76">
        <f t="shared" si="813"/>
        <v>1</v>
      </c>
      <c r="AV118" s="77">
        <f t="shared" si="927"/>
        <v>1</v>
      </c>
      <c r="AW118" s="82">
        <f t="shared" si="815"/>
        <v>0</v>
      </c>
      <c r="AX118" s="76">
        <f t="shared" si="816"/>
        <v>0</v>
      </c>
      <c r="AY118" s="80">
        <f t="shared" si="928"/>
        <v>0</v>
      </c>
      <c r="AZ118" s="76">
        <f t="shared" si="818"/>
        <v>0</v>
      </c>
      <c r="BA118" s="77">
        <f t="shared" si="929"/>
        <v>0</v>
      </c>
      <c r="BB118" s="82">
        <f t="shared" si="820"/>
        <v>0</v>
      </c>
      <c r="BC118" s="76">
        <f t="shared" si="821"/>
        <v>0</v>
      </c>
      <c r="BD118" s="80">
        <f t="shared" si="930"/>
        <v>0</v>
      </c>
      <c r="BE118" s="76">
        <f t="shared" si="823"/>
        <v>0</v>
      </c>
      <c r="BF118" s="77">
        <f t="shared" si="931"/>
        <v>0</v>
      </c>
      <c r="BG118" s="82">
        <f t="shared" si="825"/>
        <v>0</v>
      </c>
      <c r="BH118" s="76">
        <f t="shared" si="826"/>
        <v>0</v>
      </c>
      <c r="BI118" s="80">
        <f t="shared" si="932"/>
        <v>0</v>
      </c>
      <c r="BJ118" s="76">
        <f t="shared" si="828"/>
        <v>0</v>
      </c>
      <c r="BK118" s="77">
        <f t="shared" si="933"/>
        <v>0</v>
      </c>
      <c r="BL118" s="82">
        <f t="shared" si="830"/>
        <v>0</v>
      </c>
      <c r="BM118" s="76">
        <f t="shared" si="831"/>
        <v>0</v>
      </c>
      <c r="BN118" s="80">
        <f t="shared" si="934"/>
        <v>0</v>
      </c>
      <c r="BO118" s="76">
        <f t="shared" si="833"/>
        <v>0</v>
      </c>
      <c r="BP118" s="77">
        <f t="shared" si="935"/>
        <v>0</v>
      </c>
      <c r="BQ118" s="82">
        <f t="shared" si="835"/>
        <v>0</v>
      </c>
      <c r="BR118" s="76">
        <f t="shared" si="836"/>
        <v>0</v>
      </c>
      <c r="BS118" s="80">
        <f t="shared" si="936"/>
        <v>0</v>
      </c>
      <c r="BT118" s="76">
        <f t="shared" si="838"/>
        <v>0</v>
      </c>
      <c r="BU118" s="77">
        <f t="shared" si="937"/>
        <v>0</v>
      </c>
      <c r="BV118" s="82">
        <f t="shared" si="840"/>
        <v>0</v>
      </c>
      <c r="BW118" s="76">
        <f t="shared" si="841"/>
        <v>0</v>
      </c>
      <c r="BX118" s="80">
        <f t="shared" si="938"/>
        <v>0</v>
      </c>
      <c r="BY118" s="76">
        <f t="shared" si="843"/>
        <v>0</v>
      </c>
      <c r="BZ118" s="81">
        <f t="shared" si="939"/>
        <v>0</v>
      </c>
      <c r="CA118" s="79"/>
      <c r="CB118" s="75"/>
      <c r="CC118" s="84"/>
      <c r="CD118" s="80">
        <f t="shared" si="940"/>
        <v>0</v>
      </c>
      <c r="CE118" s="84"/>
      <c r="CF118" s="80">
        <f t="shared" si="941"/>
        <v>0</v>
      </c>
      <c r="CG118" s="76"/>
      <c r="CH118" s="84"/>
      <c r="CI118" s="80">
        <f t="shared" si="942"/>
        <v>0</v>
      </c>
      <c r="CJ118" s="84"/>
      <c r="CK118" s="80">
        <f t="shared" si="943"/>
        <v>0</v>
      </c>
      <c r="CL118" s="76"/>
      <c r="CM118" s="84"/>
      <c r="CN118" s="80">
        <f t="shared" si="944"/>
        <v>0</v>
      </c>
      <c r="CO118" s="84"/>
      <c r="CP118" s="80">
        <f t="shared" si="945"/>
        <v>0</v>
      </c>
      <c r="CQ118" s="76"/>
      <c r="CR118" s="84"/>
      <c r="CS118" s="80">
        <f t="shared" si="946"/>
        <v>0</v>
      </c>
      <c r="CT118" s="84"/>
      <c r="CU118" s="81">
        <f t="shared" si="947"/>
        <v>0</v>
      </c>
      <c r="CV118" s="75"/>
      <c r="CW118" s="84"/>
      <c r="CX118" s="80">
        <f t="shared" si="948"/>
        <v>0</v>
      </c>
      <c r="CY118" s="84"/>
      <c r="CZ118" s="80">
        <f t="shared" si="949"/>
        <v>0</v>
      </c>
      <c r="DA118" s="76">
        <f>1*20</f>
        <v>20</v>
      </c>
      <c r="DB118" s="83">
        <v>0</v>
      </c>
      <c r="DC118" s="80">
        <f t="shared" si="950"/>
        <v>0</v>
      </c>
      <c r="DD118" s="83">
        <v>1</v>
      </c>
      <c r="DE118" s="80">
        <f t="shared" si="951"/>
        <v>1</v>
      </c>
      <c r="DF118" s="76"/>
      <c r="DG118" s="84"/>
      <c r="DH118" s="80">
        <f t="shared" si="952"/>
        <v>0</v>
      </c>
      <c r="DI118" s="84"/>
      <c r="DJ118" s="80">
        <f t="shared" si="953"/>
        <v>0</v>
      </c>
      <c r="DK118" s="76"/>
      <c r="DL118" s="84"/>
      <c r="DM118" s="80">
        <f t="shared" si="954"/>
        <v>0</v>
      </c>
      <c r="DN118" s="84"/>
      <c r="DO118" s="81">
        <f t="shared" si="955"/>
        <v>0</v>
      </c>
      <c r="DP118" s="75"/>
      <c r="DQ118" s="84"/>
      <c r="DR118" s="80">
        <f t="shared" si="956"/>
        <v>0</v>
      </c>
      <c r="DS118" s="84"/>
      <c r="DT118" s="80">
        <f t="shared" si="957"/>
        <v>0</v>
      </c>
      <c r="DU118" s="76"/>
      <c r="DV118" s="84"/>
      <c r="DW118" s="80">
        <f t="shared" si="958"/>
        <v>0</v>
      </c>
      <c r="DX118" s="84"/>
      <c r="DY118" s="80">
        <f t="shared" si="959"/>
        <v>0</v>
      </c>
      <c r="DZ118" s="76"/>
      <c r="EA118" s="84"/>
      <c r="EB118" s="80">
        <f t="shared" si="960"/>
        <v>0</v>
      </c>
      <c r="EC118" s="84"/>
      <c r="ED118" s="80">
        <f t="shared" si="961"/>
        <v>0</v>
      </c>
      <c r="EE118" s="76"/>
      <c r="EF118" s="84"/>
      <c r="EG118" s="80">
        <f t="shared" si="962"/>
        <v>0</v>
      </c>
      <c r="EH118" s="84"/>
      <c r="EI118" s="81">
        <f t="shared" si="963"/>
        <v>0</v>
      </c>
      <c r="EJ118" s="75"/>
      <c r="EK118" s="84"/>
      <c r="EL118" s="80">
        <f t="shared" si="964"/>
        <v>0</v>
      </c>
      <c r="EM118" s="84"/>
      <c r="EN118" s="80">
        <f t="shared" si="965"/>
        <v>0</v>
      </c>
      <c r="EO118" s="76"/>
      <c r="EP118" s="84"/>
      <c r="EQ118" s="80">
        <f t="shared" si="966"/>
        <v>0</v>
      </c>
      <c r="ER118" s="84"/>
      <c r="ES118" s="80">
        <f t="shared" si="967"/>
        <v>0</v>
      </c>
      <c r="ET118" s="76"/>
      <c r="EU118" s="84"/>
      <c r="EV118" s="80">
        <f t="shared" si="968"/>
        <v>0</v>
      </c>
      <c r="EW118" s="84"/>
      <c r="EX118" s="80">
        <f t="shared" si="969"/>
        <v>0</v>
      </c>
      <c r="EY118" s="76"/>
      <c r="EZ118" s="84"/>
      <c r="FA118" s="80">
        <f t="shared" si="970"/>
        <v>0</v>
      </c>
      <c r="FB118" s="84"/>
      <c r="FC118" s="81">
        <f t="shared" si="971"/>
        <v>0</v>
      </c>
      <c r="FD118" s="75"/>
      <c r="FE118" s="84"/>
      <c r="FF118" s="80">
        <f t="shared" si="972"/>
        <v>0</v>
      </c>
      <c r="FG118" s="84"/>
      <c r="FH118" s="80">
        <f t="shared" si="973"/>
        <v>0</v>
      </c>
      <c r="FI118" s="76"/>
      <c r="FJ118" s="84"/>
      <c r="FK118" s="80">
        <f t="shared" si="974"/>
        <v>0</v>
      </c>
      <c r="FL118" s="84"/>
      <c r="FM118" s="80">
        <f t="shared" si="975"/>
        <v>0</v>
      </c>
      <c r="FN118" s="76"/>
      <c r="FO118" s="84"/>
      <c r="FP118" s="80">
        <f t="shared" si="976"/>
        <v>0</v>
      </c>
      <c r="FQ118" s="84"/>
      <c r="FR118" s="80">
        <f t="shared" si="977"/>
        <v>0</v>
      </c>
      <c r="FS118" s="76"/>
      <c r="FT118" s="84"/>
      <c r="FU118" s="80">
        <f t="shared" si="978"/>
        <v>0</v>
      </c>
      <c r="FV118" s="84"/>
      <c r="FW118" s="81">
        <f t="shared" si="979"/>
        <v>0</v>
      </c>
      <c r="FX118" s="75"/>
      <c r="FY118" s="84"/>
      <c r="FZ118" s="80">
        <f t="shared" si="980"/>
        <v>0</v>
      </c>
      <c r="GA118" s="84"/>
      <c r="GB118" s="80">
        <f t="shared" si="981"/>
        <v>0</v>
      </c>
      <c r="GC118" s="76"/>
      <c r="GD118" s="84"/>
      <c r="GE118" s="80">
        <f t="shared" si="982"/>
        <v>0</v>
      </c>
      <c r="GF118" s="84"/>
      <c r="GG118" s="80">
        <f t="shared" si="983"/>
        <v>0</v>
      </c>
      <c r="GH118" s="76"/>
      <c r="GI118" s="84"/>
      <c r="GJ118" s="80">
        <f t="shared" si="984"/>
        <v>0</v>
      </c>
      <c r="GK118" s="84"/>
      <c r="GL118" s="80">
        <f t="shared" si="985"/>
        <v>0</v>
      </c>
      <c r="GM118" s="76"/>
      <c r="GN118" s="84"/>
      <c r="GO118" s="80">
        <f t="shared" si="986"/>
        <v>0</v>
      </c>
      <c r="GP118" s="84"/>
      <c r="GQ118" s="81">
        <f t="shared" si="987"/>
        <v>0</v>
      </c>
      <c r="GR118" s="75"/>
      <c r="GS118" s="84"/>
      <c r="GT118" s="80">
        <f t="shared" si="988"/>
        <v>0</v>
      </c>
      <c r="GU118" s="84"/>
      <c r="GV118" s="80">
        <f t="shared" si="989"/>
        <v>0</v>
      </c>
      <c r="GW118" s="76"/>
      <c r="GX118" s="84"/>
      <c r="GY118" s="80">
        <f t="shared" si="990"/>
        <v>0</v>
      </c>
      <c r="GZ118" s="84"/>
      <c r="HA118" s="77">
        <f t="shared" si="991"/>
        <v>0</v>
      </c>
      <c r="HB118" s="82"/>
      <c r="HC118" s="84"/>
      <c r="HD118" s="80">
        <f t="shared" si="992"/>
        <v>0</v>
      </c>
      <c r="HE118" s="84"/>
      <c r="HF118" s="80">
        <f t="shared" si="993"/>
        <v>0</v>
      </c>
      <c r="HG118" s="76"/>
      <c r="HH118" s="84"/>
      <c r="HI118" s="80">
        <f t="shared" si="994"/>
        <v>0</v>
      </c>
      <c r="HJ118" s="84"/>
      <c r="HK118" s="81">
        <f t="shared" si="995"/>
        <v>0</v>
      </c>
      <c r="HL118" s="75"/>
      <c r="HM118" s="84"/>
      <c r="HN118" s="80">
        <f t="shared" si="996"/>
        <v>0</v>
      </c>
      <c r="HO118" s="84"/>
      <c r="HP118" s="80">
        <f t="shared" si="997"/>
        <v>0</v>
      </c>
      <c r="HQ118" s="76"/>
      <c r="HR118" s="84"/>
      <c r="HS118" s="80">
        <f t="shared" si="998"/>
        <v>0</v>
      </c>
      <c r="HT118" s="84"/>
      <c r="HU118" s="80">
        <f t="shared" si="999"/>
        <v>0</v>
      </c>
      <c r="HV118" s="76"/>
      <c r="HW118" s="84"/>
      <c r="HX118" s="80">
        <f t="shared" si="1000"/>
        <v>0</v>
      </c>
      <c r="HY118" s="84"/>
      <c r="HZ118" s="80">
        <f t="shared" si="1001"/>
        <v>0</v>
      </c>
      <c r="IA118" s="76"/>
      <c r="IB118" s="84"/>
      <c r="IC118" s="80">
        <f t="shared" si="1002"/>
        <v>0</v>
      </c>
      <c r="ID118" s="84"/>
      <c r="IE118" s="256">
        <f t="shared" si="1003"/>
        <v>0</v>
      </c>
      <c r="IF118" s="257" t="s">
        <v>359</v>
      </c>
      <c r="IG118" s="258"/>
    </row>
    <row r="119" spans="1:241" ht="38.25" hidden="1" x14ac:dyDescent="0.25">
      <c r="A119" s="63">
        <v>115</v>
      </c>
      <c r="B119" s="64" t="s">
        <v>95</v>
      </c>
      <c r="C119" s="65">
        <v>218651</v>
      </c>
      <c r="D119" s="66">
        <v>934154</v>
      </c>
      <c r="E119" s="67" t="s">
        <v>89</v>
      </c>
      <c r="F119" s="88" t="s">
        <v>360</v>
      </c>
      <c r="G119" s="217" t="s">
        <v>361</v>
      </c>
      <c r="H119" s="70">
        <v>0.15</v>
      </c>
      <c r="I119" s="71">
        <f>(60+42+40+19+72)/5</f>
        <v>46.6</v>
      </c>
      <c r="J119" s="72">
        <v>55</v>
      </c>
      <c r="K119" s="73">
        <f t="shared" si="915"/>
        <v>1100</v>
      </c>
      <c r="L119" s="74">
        <f t="shared" si="780"/>
        <v>1100</v>
      </c>
      <c r="M119" s="113">
        <f t="shared" si="781"/>
        <v>0</v>
      </c>
      <c r="N119" s="114">
        <f t="shared" si="782"/>
        <v>25</v>
      </c>
      <c r="O119" s="77">
        <f t="shared" si="783"/>
        <v>0</v>
      </c>
      <c r="P119" s="78">
        <f t="shared" si="784"/>
        <v>0.45454545454545453</v>
      </c>
      <c r="Q119" s="79"/>
      <c r="R119" s="75">
        <f t="shared" si="785"/>
        <v>140</v>
      </c>
      <c r="S119" s="76">
        <f t="shared" si="786"/>
        <v>0</v>
      </c>
      <c r="T119" s="80">
        <f t="shared" si="916"/>
        <v>0</v>
      </c>
      <c r="U119" s="76">
        <f t="shared" si="788"/>
        <v>3</v>
      </c>
      <c r="V119" s="80">
        <f t="shared" si="917"/>
        <v>0.42857142857142855</v>
      </c>
      <c r="W119" s="76">
        <f t="shared" si="790"/>
        <v>240</v>
      </c>
      <c r="X119" s="76">
        <f t="shared" si="791"/>
        <v>0</v>
      </c>
      <c r="Y119" s="80">
        <f t="shared" si="918"/>
        <v>0</v>
      </c>
      <c r="Z119" s="76">
        <f t="shared" si="793"/>
        <v>11</v>
      </c>
      <c r="AA119" s="80">
        <f t="shared" si="919"/>
        <v>0.91666666666666663</v>
      </c>
      <c r="AB119" s="76">
        <f t="shared" si="795"/>
        <v>300</v>
      </c>
      <c r="AC119" s="76">
        <f t="shared" si="796"/>
        <v>0</v>
      </c>
      <c r="AD119" s="80">
        <f t="shared" si="920"/>
        <v>0</v>
      </c>
      <c r="AE119" s="76">
        <f t="shared" si="798"/>
        <v>9</v>
      </c>
      <c r="AF119" s="80">
        <f t="shared" si="921"/>
        <v>0.6</v>
      </c>
      <c r="AG119" s="76">
        <f t="shared" si="800"/>
        <v>420</v>
      </c>
      <c r="AH119" s="76">
        <f t="shared" si="801"/>
        <v>0</v>
      </c>
      <c r="AI119" s="80">
        <f t="shared" si="922"/>
        <v>0</v>
      </c>
      <c r="AJ119" s="76">
        <f t="shared" si="803"/>
        <v>2</v>
      </c>
      <c r="AK119" s="81">
        <f t="shared" si="923"/>
        <v>9.5238095238095233E-2</v>
      </c>
      <c r="AL119" s="79"/>
      <c r="AM119" s="75">
        <f t="shared" si="805"/>
        <v>1020</v>
      </c>
      <c r="AN119" s="76">
        <f t="shared" si="806"/>
        <v>0</v>
      </c>
      <c r="AO119" s="80">
        <f t="shared" si="924"/>
        <v>0</v>
      </c>
      <c r="AP119" s="76">
        <f t="shared" si="808"/>
        <v>23</v>
      </c>
      <c r="AQ119" s="77">
        <f t="shared" si="925"/>
        <v>0.45098039215686275</v>
      </c>
      <c r="AR119" s="82">
        <f t="shared" si="810"/>
        <v>80</v>
      </c>
      <c r="AS119" s="76">
        <f t="shared" si="811"/>
        <v>0</v>
      </c>
      <c r="AT119" s="80">
        <f t="shared" si="926"/>
        <v>0</v>
      </c>
      <c r="AU119" s="76">
        <f t="shared" si="813"/>
        <v>2</v>
      </c>
      <c r="AV119" s="77">
        <f t="shared" si="927"/>
        <v>0.5</v>
      </c>
      <c r="AW119" s="82">
        <f t="shared" si="815"/>
        <v>0</v>
      </c>
      <c r="AX119" s="76">
        <f t="shared" si="816"/>
        <v>0</v>
      </c>
      <c r="AY119" s="80">
        <f t="shared" si="928"/>
        <v>0</v>
      </c>
      <c r="AZ119" s="76">
        <f t="shared" si="818"/>
        <v>0</v>
      </c>
      <c r="BA119" s="77">
        <f t="shared" si="929"/>
        <v>0</v>
      </c>
      <c r="BB119" s="82">
        <f t="shared" si="820"/>
        <v>0</v>
      </c>
      <c r="BC119" s="76">
        <f t="shared" si="821"/>
        <v>0</v>
      </c>
      <c r="BD119" s="80">
        <f t="shared" si="930"/>
        <v>0</v>
      </c>
      <c r="BE119" s="76">
        <f t="shared" si="823"/>
        <v>0</v>
      </c>
      <c r="BF119" s="77">
        <f t="shared" si="931"/>
        <v>0</v>
      </c>
      <c r="BG119" s="82">
        <f t="shared" si="825"/>
        <v>0</v>
      </c>
      <c r="BH119" s="76">
        <f t="shared" si="826"/>
        <v>0</v>
      </c>
      <c r="BI119" s="80">
        <f t="shared" si="932"/>
        <v>0</v>
      </c>
      <c r="BJ119" s="76">
        <f t="shared" si="828"/>
        <v>0</v>
      </c>
      <c r="BK119" s="77">
        <f t="shared" si="933"/>
        <v>0</v>
      </c>
      <c r="BL119" s="82">
        <f t="shared" si="830"/>
        <v>0</v>
      </c>
      <c r="BM119" s="76">
        <f t="shared" si="831"/>
        <v>0</v>
      </c>
      <c r="BN119" s="80">
        <f t="shared" si="934"/>
        <v>0</v>
      </c>
      <c r="BO119" s="76">
        <f t="shared" si="833"/>
        <v>0</v>
      </c>
      <c r="BP119" s="77">
        <f t="shared" si="935"/>
        <v>0</v>
      </c>
      <c r="BQ119" s="82">
        <f t="shared" si="835"/>
        <v>0</v>
      </c>
      <c r="BR119" s="76">
        <f t="shared" si="836"/>
        <v>0</v>
      </c>
      <c r="BS119" s="80">
        <f t="shared" si="936"/>
        <v>0</v>
      </c>
      <c r="BT119" s="76">
        <f t="shared" si="838"/>
        <v>0</v>
      </c>
      <c r="BU119" s="77">
        <f t="shared" si="937"/>
        <v>0</v>
      </c>
      <c r="BV119" s="82">
        <f t="shared" si="840"/>
        <v>0</v>
      </c>
      <c r="BW119" s="76">
        <f t="shared" si="841"/>
        <v>0</v>
      </c>
      <c r="BX119" s="80">
        <f t="shared" si="938"/>
        <v>0</v>
      </c>
      <c r="BY119" s="76">
        <f t="shared" si="843"/>
        <v>0</v>
      </c>
      <c r="BZ119" s="81">
        <f t="shared" si="939"/>
        <v>0</v>
      </c>
      <c r="CA119" s="79"/>
      <c r="CB119" s="75">
        <f>3*20</f>
        <v>60</v>
      </c>
      <c r="CC119" s="83">
        <v>0</v>
      </c>
      <c r="CD119" s="80">
        <f t="shared" si="940"/>
        <v>0</v>
      </c>
      <c r="CE119" s="83">
        <v>1</v>
      </c>
      <c r="CF119" s="80">
        <f t="shared" si="941"/>
        <v>0.33333333333333331</v>
      </c>
      <c r="CG119" s="76">
        <f>12*20</f>
        <v>240</v>
      </c>
      <c r="CH119" s="83">
        <v>0</v>
      </c>
      <c r="CI119" s="80">
        <f t="shared" si="942"/>
        <v>0</v>
      </c>
      <c r="CJ119" s="83">
        <v>11</v>
      </c>
      <c r="CK119" s="80">
        <f t="shared" si="943"/>
        <v>0.91666666666666663</v>
      </c>
      <c r="CL119" s="76">
        <f>15*20</f>
        <v>300</v>
      </c>
      <c r="CM119" s="83">
        <v>0</v>
      </c>
      <c r="CN119" s="80">
        <f t="shared" si="944"/>
        <v>0</v>
      </c>
      <c r="CO119" s="83">
        <v>9</v>
      </c>
      <c r="CP119" s="80">
        <f t="shared" si="945"/>
        <v>0.6</v>
      </c>
      <c r="CQ119" s="76">
        <f>21*20</f>
        <v>420</v>
      </c>
      <c r="CR119" s="83">
        <v>0</v>
      </c>
      <c r="CS119" s="80">
        <f t="shared" si="946"/>
        <v>0</v>
      </c>
      <c r="CT119" s="83">
        <v>2</v>
      </c>
      <c r="CU119" s="81">
        <f t="shared" si="947"/>
        <v>9.5238095238095233E-2</v>
      </c>
      <c r="CV119" s="75">
        <f>4*20</f>
        <v>80</v>
      </c>
      <c r="CW119" s="83">
        <v>0</v>
      </c>
      <c r="CX119" s="80">
        <f t="shared" si="948"/>
        <v>0</v>
      </c>
      <c r="CY119" s="83">
        <v>2</v>
      </c>
      <c r="CZ119" s="80">
        <f t="shared" si="949"/>
        <v>0.5</v>
      </c>
      <c r="DA119" s="76"/>
      <c r="DB119" s="84"/>
      <c r="DC119" s="80">
        <f t="shared" si="950"/>
        <v>0</v>
      </c>
      <c r="DD119" s="84"/>
      <c r="DE119" s="80">
        <f t="shared" si="951"/>
        <v>0</v>
      </c>
      <c r="DF119" s="76"/>
      <c r="DG119" s="84"/>
      <c r="DH119" s="80">
        <f t="shared" si="952"/>
        <v>0</v>
      </c>
      <c r="DI119" s="84"/>
      <c r="DJ119" s="80">
        <f t="shared" si="953"/>
        <v>0</v>
      </c>
      <c r="DK119" s="76"/>
      <c r="DL119" s="84"/>
      <c r="DM119" s="80">
        <f t="shared" si="954"/>
        <v>0</v>
      </c>
      <c r="DN119" s="84"/>
      <c r="DO119" s="81">
        <f t="shared" si="955"/>
        <v>0</v>
      </c>
      <c r="DP119" s="75"/>
      <c r="DQ119" s="84"/>
      <c r="DR119" s="80">
        <f t="shared" si="956"/>
        <v>0</v>
      </c>
      <c r="DS119" s="84"/>
      <c r="DT119" s="80">
        <f t="shared" si="957"/>
        <v>0</v>
      </c>
      <c r="DU119" s="76"/>
      <c r="DV119" s="84"/>
      <c r="DW119" s="80">
        <f t="shared" si="958"/>
        <v>0</v>
      </c>
      <c r="DX119" s="84"/>
      <c r="DY119" s="80">
        <f t="shared" si="959"/>
        <v>0</v>
      </c>
      <c r="DZ119" s="76"/>
      <c r="EA119" s="84"/>
      <c r="EB119" s="80">
        <f t="shared" si="960"/>
        <v>0</v>
      </c>
      <c r="EC119" s="84"/>
      <c r="ED119" s="80">
        <f t="shared" si="961"/>
        <v>0</v>
      </c>
      <c r="EE119" s="76"/>
      <c r="EF119" s="84"/>
      <c r="EG119" s="80">
        <f t="shared" si="962"/>
        <v>0</v>
      </c>
      <c r="EH119" s="84"/>
      <c r="EI119" s="81">
        <f t="shared" si="963"/>
        <v>0</v>
      </c>
      <c r="EJ119" s="75"/>
      <c r="EK119" s="84"/>
      <c r="EL119" s="80">
        <f t="shared" si="964"/>
        <v>0</v>
      </c>
      <c r="EM119" s="84"/>
      <c r="EN119" s="80">
        <f t="shared" si="965"/>
        <v>0</v>
      </c>
      <c r="EO119" s="76"/>
      <c r="EP119" s="84"/>
      <c r="EQ119" s="80">
        <f t="shared" si="966"/>
        <v>0</v>
      </c>
      <c r="ER119" s="84"/>
      <c r="ES119" s="80">
        <f t="shared" si="967"/>
        <v>0</v>
      </c>
      <c r="ET119" s="76"/>
      <c r="EU119" s="84"/>
      <c r="EV119" s="80">
        <f t="shared" si="968"/>
        <v>0</v>
      </c>
      <c r="EW119" s="84"/>
      <c r="EX119" s="80">
        <f t="shared" si="969"/>
        <v>0</v>
      </c>
      <c r="EY119" s="76"/>
      <c r="EZ119" s="84"/>
      <c r="FA119" s="80">
        <f t="shared" si="970"/>
        <v>0</v>
      </c>
      <c r="FB119" s="84"/>
      <c r="FC119" s="81">
        <f t="shared" si="971"/>
        <v>0</v>
      </c>
      <c r="FD119" s="75"/>
      <c r="FE119" s="84"/>
      <c r="FF119" s="80">
        <f t="shared" si="972"/>
        <v>0</v>
      </c>
      <c r="FG119" s="84"/>
      <c r="FH119" s="80">
        <f t="shared" si="973"/>
        <v>0</v>
      </c>
      <c r="FI119" s="76"/>
      <c r="FJ119" s="84"/>
      <c r="FK119" s="80">
        <f t="shared" si="974"/>
        <v>0</v>
      </c>
      <c r="FL119" s="84"/>
      <c r="FM119" s="80">
        <f t="shared" si="975"/>
        <v>0</v>
      </c>
      <c r="FN119" s="76"/>
      <c r="FO119" s="84"/>
      <c r="FP119" s="80">
        <f t="shared" si="976"/>
        <v>0</v>
      </c>
      <c r="FQ119" s="84"/>
      <c r="FR119" s="80">
        <f t="shared" si="977"/>
        <v>0</v>
      </c>
      <c r="FS119" s="76"/>
      <c r="FT119" s="84"/>
      <c r="FU119" s="80">
        <f t="shared" si="978"/>
        <v>0</v>
      </c>
      <c r="FV119" s="84"/>
      <c r="FW119" s="81">
        <f t="shared" si="979"/>
        <v>0</v>
      </c>
      <c r="FX119" s="75"/>
      <c r="FY119" s="84"/>
      <c r="FZ119" s="80">
        <f t="shared" si="980"/>
        <v>0</v>
      </c>
      <c r="GA119" s="84"/>
      <c r="GB119" s="80">
        <f t="shared" si="981"/>
        <v>0</v>
      </c>
      <c r="GC119" s="76"/>
      <c r="GD119" s="84"/>
      <c r="GE119" s="80">
        <f t="shared" si="982"/>
        <v>0</v>
      </c>
      <c r="GF119" s="84"/>
      <c r="GG119" s="80">
        <f t="shared" si="983"/>
        <v>0</v>
      </c>
      <c r="GH119" s="76"/>
      <c r="GI119" s="84"/>
      <c r="GJ119" s="80">
        <f t="shared" si="984"/>
        <v>0</v>
      </c>
      <c r="GK119" s="84"/>
      <c r="GL119" s="80">
        <f t="shared" si="985"/>
        <v>0</v>
      </c>
      <c r="GM119" s="76"/>
      <c r="GN119" s="84"/>
      <c r="GO119" s="80">
        <f t="shared" si="986"/>
        <v>0</v>
      </c>
      <c r="GP119" s="84"/>
      <c r="GQ119" s="81">
        <f t="shared" si="987"/>
        <v>0</v>
      </c>
      <c r="GR119" s="75"/>
      <c r="GS119" s="84"/>
      <c r="GT119" s="80">
        <f t="shared" si="988"/>
        <v>0</v>
      </c>
      <c r="GU119" s="84"/>
      <c r="GV119" s="80">
        <f t="shared" si="989"/>
        <v>0</v>
      </c>
      <c r="GW119" s="76"/>
      <c r="GX119" s="84"/>
      <c r="GY119" s="80">
        <f t="shared" si="990"/>
        <v>0</v>
      </c>
      <c r="GZ119" s="84"/>
      <c r="HA119" s="77">
        <f t="shared" si="991"/>
        <v>0</v>
      </c>
      <c r="HB119" s="82"/>
      <c r="HC119" s="84"/>
      <c r="HD119" s="80">
        <f t="shared" si="992"/>
        <v>0</v>
      </c>
      <c r="HE119" s="84"/>
      <c r="HF119" s="80">
        <f t="shared" si="993"/>
        <v>0</v>
      </c>
      <c r="HG119" s="76"/>
      <c r="HH119" s="84"/>
      <c r="HI119" s="80">
        <f t="shared" si="994"/>
        <v>0</v>
      </c>
      <c r="HJ119" s="84"/>
      <c r="HK119" s="81">
        <f t="shared" si="995"/>
        <v>0</v>
      </c>
      <c r="HL119" s="75"/>
      <c r="HM119" s="84"/>
      <c r="HN119" s="80">
        <f t="shared" si="996"/>
        <v>0</v>
      </c>
      <c r="HO119" s="84"/>
      <c r="HP119" s="80">
        <f t="shared" si="997"/>
        <v>0</v>
      </c>
      <c r="HQ119" s="76"/>
      <c r="HR119" s="84"/>
      <c r="HS119" s="80">
        <f t="shared" si="998"/>
        <v>0</v>
      </c>
      <c r="HT119" s="84"/>
      <c r="HU119" s="80">
        <f t="shared" si="999"/>
        <v>0</v>
      </c>
      <c r="HV119" s="76"/>
      <c r="HW119" s="84"/>
      <c r="HX119" s="80">
        <f t="shared" si="1000"/>
        <v>0</v>
      </c>
      <c r="HY119" s="84"/>
      <c r="HZ119" s="80">
        <f t="shared" si="1001"/>
        <v>0</v>
      </c>
      <c r="IA119" s="76"/>
      <c r="IB119" s="84"/>
      <c r="IC119" s="80">
        <f t="shared" si="1002"/>
        <v>0</v>
      </c>
      <c r="ID119" s="84"/>
      <c r="IE119" s="85">
        <f t="shared" si="1003"/>
        <v>0</v>
      </c>
      <c r="IF119" s="1214" t="s">
        <v>362</v>
      </c>
      <c r="IG119" s="87"/>
    </row>
    <row r="120" spans="1:241" hidden="1" x14ac:dyDescent="0.25">
      <c r="A120" s="63">
        <v>116</v>
      </c>
      <c r="B120" s="64" t="s">
        <v>348</v>
      </c>
      <c r="C120" s="259">
        <v>217392.7181000002</v>
      </c>
      <c r="D120" s="260">
        <v>934362.99019999988</v>
      </c>
      <c r="E120" s="67" t="s">
        <v>89</v>
      </c>
      <c r="F120" s="68" t="s">
        <v>185</v>
      </c>
      <c r="G120" s="90" t="s">
        <v>356</v>
      </c>
      <c r="H120" s="70">
        <v>0.1</v>
      </c>
      <c r="I120" s="71">
        <f>(39+26+15+30+37)/5</f>
        <v>29.4</v>
      </c>
      <c r="J120" s="72">
        <v>87</v>
      </c>
      <c r="K120" s="73">
        <f t="shared" si="915"/>
        <v>1740</v>
      </c>
      <c r="L120" s="74">
        <f t="shared" si="780"/>
        <v>1740</v>
      </c>
      <c r="M120" s="113">
        <f t="shared" si="781"/>
        <v>0</v>
      </c>
      <c r="N120" s="114">
        <f t="shared" si="782"/>
        <v>27</v>
      </c>
      <c r="O120" s="77">
        <f t="shared" si="783"/>
        <v>0</v>
      </c>
      <c r="P120" s="78">
        <f t="shared" si="784"/>
        <v>0.31034482758620691</v>
      </c>
      <c r="Q120" s="79"/>
      <c r="R120" s="75">
        <f t="shared" si="785"/>
        <v>1340</v>
      </c>
      <c r="S120" s="76">
        <f t="shared" si="786"/>
        <v>0</v>
      </c>
      <c r="T120" s="80">
        <f t="shared" si="916"/>
        <v>0</v>
      </c>
      <c r="U120" s="76">
        <f t="shared" si="788"/>
        <v>15</v>
      </c>
      <c r="V120" s="80">
        <f t="shared" si="917"/>
        <v>0.22388059701492538</v>
      </c>
      <c r="W120" s="76">
        <f t="shared" si="790"/>
        <v>340</v>
      </c>
      <c r="X120" s="76">
        <f t="shared" si="791"/>
        <v>0</v>
      </c>
      <c r="Y120" s="80">
        <f t="shared" si="918"/>
        <v>0</v>
      </c>
      <c r="Z120" s="76">
        <f t="shared" si="793"/>
        <v>11</v>
      </c>
      <c r="AA120" s="80">
        <f t="shared" si="919"/>
        <v>0.6470588235294118</v>
      </c>
      <c r="AB120" s="76">
        <f t="shared" si="795"/>
        <v>60</v>
      </c>
      <c r="AC120" s="76">
        <f t="shared" si="796"/>
        <v>0</v>
      </c>
      <c r="AD120" s="80">
        <f t="shared" si="920"/>
        <v>0</v>
      </c>
      <c r="AE120" s="76">
        <f t="shared" si="798"/>
        <v>1</v>
      </c>
      <c r="AF120" s="80">
        <f t="shared" si="921"/>
        <v>0.33333333333333331</v>
      </c>
      <c r="AG120" s="76">
        <f t="shared" si="800"/>
        <v>0</v>
      </c>
      <c r="AH120" s="76">
        <f t="shared" si="801"/>
        <v>0</v>
      </c>
      <c r="AI120" s="80">
        <f t="shared" si="922"/>
        <v>0</v>
      </c>
      <c r="AJ120" s="76">
        <f t="shared" si="803"/>
        <v>0</v>
      </c>
      <c r="AK120" s="81">
        <f t="shared" si="923"/>
        <v>0</v>
      </c>
      <c r="AL120" s="79"/>
      <c r="AM120" s="75">
        <f t="shared" si="805"/>
        <v>1260</v>
      </c>
      <c r="AN120" s="76">
        <f t="shared" si="806"/>
        <v>0</v>
      </c>
      <c r="AO120" s="80">
        <f t="shared" si="924"/>
        <v>0</v>
      </c>
      <c r="AP120" s="76">
        <f t="shared" si="808"/>
        <v>16</v>
      </c>
      <c r="AQ120" s="77">
        <f t="shared" si="925"/>
        <v>0.25396825396825395</v>
      </c>
      <c r="AR120" s="82">
        <f t="shared" si="810"/>
        <v>440</v>
      </c>
      <c r="AS120" s="76">
        <f t="shared" si="811"/>
        <v>0</v>
      </c>
      <c r="AT120" s="80">
        <f t="shared" si="926"/>
        <v>0</v>
      </c>
      <c r="AU120" s="76">
        <f t="shared" si="813"/>
        <v>10</v>
      </c>
      <c r="AV120" s="77">
        <f t="shared" si="927"/>
        <v>0.45454545454545453</v>
      </c>
      <c r="AW120" s="82">
        <f t="shared" si="815"/>
        <v>0</v>
      </c>
      <c r="AX120" s="76">
        <f t="shared" si="816"/>
        <v>0</v>
      </c>
      <c r="AY120" s="80">
        <f t="shared" si="928"/>
        <v>0</v>
      </c>
      <c r="AZ120" s="76">
        <f t="shared" si="818"/>
        <v>0</v>
      </c>
      <c r="BA120" s="77">
        <f t="shared" si="929"/>
        <v>0</v>
      </c>
      <c r="BB120" s="82">
        <f t="shared" si="820"/>
        <v>0</v>
      </c>
      <c r="BC120" s="76">
        <f t="shared" si="821"/>
        <v>0</v>
      </c>
      <c r="BD120" s="80">
        <f t="shared" si="930"/>
        <v>0</v>
      </c>
      <c r="BE120" s="76">
        <f t="shared" si="823"/>
        <v>0</v>
      </c>
      <c r="BF120" s="77">
        <f t="shared" si="931"/>
        <v>0</v>
      </c>
      <c r="BG120" s="82">
        <f t="shared" si="825"/>
        <v>40</v>
      </c>
      <c r="BH120" s="76">
        <f t="shared" si="826"/>
        <v>0</v>
      </c>
      <c r="BI120" s="80">
        <f t="shared" si="932"/>
        <v>0</v>
      </c>
      <c r="BJ120" s="76">
        <f t="shared" si="828"/>
        <v>1</v>
      </c>
      <c r="BK120" s="77">
        <f t="shared" si="933"/>
        <v>0.5</v>
      </c>
      <c r="BL120" s="82">
        <f t="shared" si="830"/>
        <v>0</v>
      </c>
      <c r="BM120" s="76">
        <f t="shared" si="831"/>
        <v>0</v>
      </c>
      <c r="BN120" s="80">
        <f t="shared" si="934"/>
        <v>0</v>
      </c>
      <c r="BO120" s="76">
        <f t="shared" si="833"/>
        <v>0</v>
      </c>
      <c r="BP120" s="77">
        <f t="shared" si="935"/>
        <v>0</v>
      </c>
      <c r="BQ120" s="82">
        <f t="shared" si="835"/>
        <v>0</v>
      </c>
      <c r="BR120" s="76">
        <f t="shared" si="836"/>
        <v>0</v>
      </c>
      <c r="BS120" s="80">
        <f t="shared" si="936"/>
        <v>0</v>
      </c>
      <c r="BT120" s="76">
        <f t="shared" si="838"/>
        <v>0</v>
      </c>
      <c r="BU120" s="77">
        <f t="shared" si="937"/>
        <v>0</v>
      </c>
      <c r="BV120" s="82">
        <f t="shared" si="840"/>
        <v>0</v>
      </c>
      <c r="BW120" s="76">
        <f t="shared" si="841"/>
        <v>0</v>
      </c>
      <c r="BX120" s="80">
        <f t="shared" si="938"/>
        <v>0</v>
      </c>
      <c r="BY120" s="76">
        <f t="shared" si="843"/>
        <v>0</v>
      </c>
      <c r="BZ120" s="81">
        <f t="shared" si="939"/>
        <v>0</v>
      </c>
      <c r="CA120" s="79"/>
      <c r="CB120" s="75">
        <f t="shared" si="775"/>
        <v>1040</v>
      </c>
      <c r="CC120" s="83">
        <v>0</v>
      </c>
      <c r="CD120" s="80">
        <f t="shared" si="940"/>
        <v>0</v>
      </c>
      <c r="CE120" s="83">
        <v>12</v>
      </c>
      <c r="CF120" s="80">
        <f t="shared" si="941"/>
        <v>0.23076923076923078</v>
      </c>
      <c r="CG120" s="76">
        <f>8*20</f>
        <v>160</v>
      </c>
      <c r="CH120" s="83">
        <v>0</v>
      </c>
      <c r="CI120" s="80">
        <f t="shared" si="942"/>
        <v>0</v>
      </c>
      <c r="CJ120" s="83">
        <v>3</v>
      </c>
      <c r="CK120" s="80">
        <f t="shared" si="943"/>
        <v>0.375</v>
      </c>
      <c r="CL120" s="76">
        <f>3*20</f>
        <v>60</v>
      </c>
      <c r="CM120" s="83">
        <v>0</v>
      </c>
      <c r="CN120" s="80">
        <f t="shared" si="944"/>
        <v>0</v>
      </c>
      <c r="CO120" s="83">
        <v>1</v>
      </c>
      <c r="CP120" s="80">
        <f t="shared" si="945"/>
        <v>0.33333333333333331</v>
      </c>
      <c r="CQ120" s="76"/>
      <c r="CR120" s="84"/>
      <c r="CS120" s="80">
        <f t="shared" si="946"/>
        <v>0</v>
      </c>
      <c r="CT120" s="84"/>
      <c r="CU120" s="81">
        <f t="shared" si="947"/>
        <v>0</v>
      </c>
      <c r="CV120" s="75">
        <f>13*20</f>
        <v>260</v>
      </c>
      <c r="CW120" s="83">
        <v>0</v>
      </c>
      <c r="CX120" s="80">
        <f t="shared" si="948"/>
        <v>0</v>
      </c>
      <c r="CY120" s="83">
        <v>2</v>
      </c>
      <c r="CZ120" s="80">
        <f t="shared" si="949"/>
        <v>0.15384615384615385</v>
      </c>
      <c r="DA120" s="76">
        <f>9*20</f>
        <v>180</v>
      </c>
      <c r="DB120" s="83">
        <v>0</v>
      </c>
      <c r="DC120" s="80">
        <f t="shared" si="950"/>
        <v>0</v>
      </c>
      <c r="DD120" s="83">
        <v>8</v>
      </c>
      <c r="DE120" s="80">
        <f t="shared" si="951"/>
        <v>0.88888888888888884</v>
      </c>
      <c r="DF120" s="76"/>
      <c r="DG120" s="84"/>
      <c r="DH120" s="80">
        <f t="shared" si="952"/>
        <v>0</v>
      </c>
      <c r="DI120" s="84"/>
      <c r="DJ120" s="80">
        <f t="shared" si="953"/>
        <v>0</v>
      </c>
      <c r="DK120" s="76"/>
      <c r="DL120" s="84"/>
      <c r="DM120" s="80">
        <f t="shared" si="954"/>
        <v>0</v>
      </c>
      <c r="DN120" s="84"/>
      <c r="DO120" s="81">
        <f t="shared" si="955"/>
        <v>0</v>
      </c>
      <c r="DP120" s="75"/>
      <c r="DQ120" s="84"/>
      <c r="DR120" s="80">
        <f t="shared" si="956"/>
        <v>0</v>
      </c>
      <c r="DS120" s="84"/>
      <c r="DT120" s="80">
        <f t="shared" si="957"/>
        <v>0</v>
      </c>
      <c r="DU120" s="76"/>
      <c r="DV120" s="84"/>
      <c r="DW120" s="80">
        <f t="shared" si="958"/>
        <v>0</v>
      </c>
      <c r="DX120" s="84"/>
      <c r="DY120" s="80">
        <f t="shared" si="959"/>
        <v>0</v>
      </c>
      <c r="DZ120" s="76"/>
      <c r="EA120" s="84"/>
      <c r="EB120" s="80">
        <f t="shared" si="960"/>
        <v>0</v>
      </c>
      <c r="EC120" s="84"/>
      <c r="ED120" s="80">
        <f t="shared" si="961"/>
        <v>0</v>
      </c>
      <c r="EE120" s="76"/>
      <c r="EF120" s="84"/>
      <c r="EG120" s="80">
        <f t="shared" si="962"/>
        <v>0</v>
      </c>
      <c r="EH120" s="84"/>
      <c r="EI120" s="81">
        <f t="shared" si="963"/>
        <v>0</v>
      </c>
      <c r="EJ120" s="75"/>
      <c r="EK120" s="84"/>
      <c r="EL120" s="80">
        <f t="shared" si="964"/>
        <v>0</v>
      </c>
      <c r="EM120" s="84"/>
      <c r="EN120" s="80">
        <f t="shared" si="965"/>
        <v>0</v>
      </c>
      <c r="EO120" s="76"/>
      <c r="EP120" s="84"/>
      <c r="EQ120" s="80">
        <f t="shared" si="966"/>
        <v>0</v>
      </c>
      <c r="ER120" s="84"/>
      <c r="ES120" s="80">
        <f t="shared" si="967"/>
        <v>0</v>
      </c>
      <c r="ET120" s="76"/>
      <c r="EU120" s="84"/>
      <c r="EV120" s="80">
        <f t="shared" si="968"/>
        <v>0</v>
      </c>
      <c r="EW120" s="84"/>
      <c r="EX120" s="80">
        <f t="shared" si="969"/>
        <v>0</v>
      </c>
      <c r="EY120" s="76"/>
      <c r="EZ120" s="84"/>
      <c r="FA120" s="80">
        <f t="shared" si="970"/>
        <v>0</v>
      </c>
      <c r="FB120" s="84"/>
      <c r="FC120" s="81">
        <f t="shared" si="971"/>
        <v>0</v>
      </c>
      <c r="FD120" s="75">
        <f t="shared" ref="FD120:FD127" si="1005">2*20</f>
        <v>40</v>
      </c>
      <c r="FE120" s="83">
        <v>0</v>
      </c>
      <c r="FF120" s="80">
        <f t="shared" si="972"/>
        <v>0</v>
      </c>
      <c r="FG120" s="83">
        <v>1</v>
      </c>
      <c r="FH120" s="80">
        <f t="shared" si="973"/>
        <v>0.5</v>
      </c>
      <c r="FI120" s="76"/>
      <c r="FJ120" s="84"/>
      <c r="FK120" s="80">
        <f t="shared" si="974"/>
        <v>0</v>
      </c>
      <c r="FL120" s="84"/>
      <c r="FM120" s="80">
        <f t="shared" si="975"/>
        <v>0</v>
      </c>
      <c r="FN120" s="76"/>
      <c r="FO120" s="84"/>
      <c r="FP120" s="80">
        <f t="shared" si="976"/>
        <v>0</v>
      </c>
      <c r="FQ120" s="84"/>
      <c r="FR120" s="80">
        <f t="shared" si="977"/>
        <v>0</v>
      </c>
      <c r="FS120" s="76"/>
      <c r="FT120" s="84"/>
      <c r="FU120" s="80">
        <f t="shared" si="978"/>
        <v>0</v>
      </c>
      <c r="FV120" s="84"/>
      <c r="FW120" s="81">
        <f t="shared" si="979"/>
        <v>0</v>
      </c>
      <c r="FX120" s="75"/>
      <c r="FY120" s="84"/>
      <c r="FZ120" s="80">
        <f t="shared" si="980"/>
        <v>0</v>
      </c>
      <c r="GA120" s="84"/>
      <c r="GB120" s="80">
        <f t="shared" si="981"/>
        <v>0</v>
      </c>
      <c r="GC120" s="76"/>
      <c r="GD120" s="84"/>
      <c r="GE120" s="80">
        <f t="shared" si="982"/>
        <v>0</v>
      </c>
      <c r="GF120" s="84"/>
      <c r="GG120" s="80">
        <f t="shared" si="983"/>
        <v>0</v>
      </c>
      <c r="GH120" s="76"/>
      <c r="GI120" s="84"/>
      <c r="GJ120" s="80">
        <f t="shared" si="984"/>
        <v>0</v>
      </c>
      <c r="GK120" s="84"/>
      <c r="GL120" s="80">
        <f t="shared" si="985"/>
        <v>0</v>
      </c>
      <c r="GM120" s="76"/>
      <c r="GN120" s="84"/>
      <c r="GO120" s="80">
        <f t="shared" si="986"/>
        <v>0</v>
      </c>
      <c r="GP120" s="84"/>
      <c r="GQ120" s="81">
        <f t="shared" si="987"/>
        <v>0</v>
      </c>
      <c r="GR120" s="75"/>
      <c r="GS120" s="84"/>
      <c r="GT120" s="80">
        <f t="shared" si="988"/>
        <v>0</v>
      </c>
      <c r="GU120" s="84"/>
      <c r="GV120" s="80">
        <f t="shared" si="989"/>
        <v>0</v>
      </c>
      <c r="GW120" s="76"/>
      <c r="GX120" s="84"/>
      <c r="GY120" s="80">
        <f t="shared" si="990"/>
        <v>0</v>
      </c>
      <c r="GZ120" s="84"/>
      <c r="HA120" s="77">
        <f t="shared" si="991"/>
        <v>0</v>
      </c>
      <c r="HB120" s="82"/>
      <c r="HC120" s="84"/>
      <c r="HD120" s="80">
        <f t="shared" si="992"/>
        <v>0</v>
      </c>
      <c r="HE120" s="84"/>
      <c r="HF120" s="80">
        <f t="shared" si="993"/>
        <v>0</v>
      </c>
      <c r="HG120" s="76"/>
      <c r="HH120" s="84"/>
      <c r="HI120" s="80">
        <f t="shared" si="994"/>
        <v>0</v>
      </c>
      <c r="HJ120" s="84"/>
      <c r="HK120" s="81">
        <f t="shared" si="995"/>
        <v>0</v>
      </c>
      <c r="HL120" s="75"/>
      <c r="HM120" s="84"/>
      <c r="HN120" s="80">
        <f t="shared" si="996"/>
        <v>0</v>
      </c>
      <c r="HO120" s="84"/>
      <c r="HP120" s="80">
        <f t="shared" si="997"/>
        <v>0</v>
      </c>
      <c r="HQ120" s="76"/>
      <c r="HR120" s="84"/>
      <c r="HS120" s="80">
        <f t="shared" si="998"/>
        <v>0</v>
      </c>
      <c r="HT120" s="84"/>
      <c r="HU120" s="80">
        <f t="shared" si="999"/>
        <v>0</v>
      </c>
      <c r="HV120" s="76"/>
      <c r="HW120" s="84"/>
      <c r="HX120" s="80">
        <f t="shared" si="1000"/>
        <v>0</v>
      </c>
      <c r="HY120" s="84"/>
      <c r="HZ120" s="80">
        <f t="shared" si="1001"/>
        <v>0</v>
      </c>
      <c r="IA120" s="76"/>
      <c r="IB120" s="84"/>
      <c r="IC120" s="80">
        <f t="shared" si="1002"/>
        <v>0</v>
      </c>
      <c r="ID120" s="84"/>
      <c r="IE120" s="85">
        <f t="shared" si="1003"/>
        <v>0</v>
      </c>
      <c r="IF120" s="1214" t="s">
        <v>363</v>
      </c>
      <c r="IG120" s="87"/>
    </row>
    <row r="121" spans="1:241" ht="38.25" hidden="1" x14ac:dyDescent="0.25">
      <c r="A121" s="63">
        <v>117</v>
      </c>
      <c r="B121" s="64" t="s">
        <v>144</v>
      </c>
      <c r="C121" s="196">
        <v>217606</v>
      </c>
      <c r="D121" s="197">
        <v>934359</v>
      </c>
      <c r="E121" s="67" t="s">
        <v>89</v>
      </c>
      <c r="F121" s="88" t="s">
        <v>233</v>
      </c>
      <c r="G121" s="123">
        <v>2</v>
      </c>
      <c r="H121" s="70">
        <v>0.25</v>
      </c>
      <c r="I121" s="71">
        <f>(50+60+55+63+72)/5</f>
        <v>60</v>
      </c>
      <c r="J121" s="72">
        <v>108</v>
      </c>
      <c r="K121" s="73">
        <f t="shared" si="915"/>
        <v>2160</v>
      </c>
      <c r="L121" s="74">
        <f t="shared" si="780"/>
        <v>2160</v>
      </c>
      <c r="M121" s="113">
        <f t="shared" si="781"/>
        <v>2</v>
      </c>
      <c r="N121" s="114">
        <f t="shared" si="782"/>
        <v>40</v>
      </c>
      <c r="O121" s="77">
        <f t="shared" si="783"/>
        <v>1.8518518518518517E-2</v>
      </c>
      <c r="P121" s="78">
        <f t="shared" si="784"/>
        <v>0.37037037037037035</v>
      </c>
      <c r="Q121" s="79"/>
      <c r="R121" s="75">
        <f t="shared" si="785"/>
        <v>20</v>
      </c>
      <c r="S121" s="76">
        <f t="shared" si="786"/>
        <v>0</v>
      </c>
      <c r="T121" s="80">
        <f t="shared" si="916"/>
        <v>0</v>
      </c>
      <c r="U121" s="76">
        <f t="shared" si="788"/>
        <v>0</v>
      </c>
      <c r="V121" s="80">
        <f t="shared" si="917"/>
        <v>0</v>
      </c>
      <c r="W121" s="76">
        <f t="shared" si="790"/>
        <v>1460</v>
      </c>
      <c r="X121" s="76">
        <f t="shared" si="791"/>
        <v>0</v>
      </c>
      <c r="Y121" s="80">
        <f t="shared" si="918"/>
        <v>0</v>
      </c>
      <c r="Z121" s="76">
        <f t="shared" si="793"/>
        <v>28</v>
      </c>
      <c r="AA121" s="80">
        <f t="shared" si="919"/>
        <v>0.38356164383561642</v>
      </c>
      <c r="AB121" s="76">
        <f t="shared" si="795"/>
        <v>480</v>
      </c>
      <c r="AC121" s="76">
        <f t="shared" si="796"/>
        <v>1</v>
      </c>
      <c r="AD121" s="80">
        <f t="shared" si="920"/>
        <v>4.1666666666666664E-2</v>
      </c>
      <c r="AE121" s="76">
        <f t="shared" si="798"/>
        <v>8</v>
      </c>
      <c r="AF121" s="80">
        <f t="shared" si="921"/>
        <v>0.33333333333333331</v>
      </c>
      <c r="AG121" s="76">
        <f t="shared" si="800"/>
        <v>200</v>
      </c>
      <c r="AH121" s="76">
        <f t="shared" si="801"/>
        <v>1</v>
      </c>
      <c r="AI121" s="80">
        <f t="shared" si="922"/>
        <v>0.1</v>
      </c>
      <c r="AJ121" s="76">
        <f t="shared" si="803"/>
        <v>4</v>
      </c>
      <c r="AK121" s="81">
        <f t="shared" si="923"/>
        <v>0.4</v>
      </c>
      <c r="AL121" s="79"/>
      <c r="AM121" s="75">
        <f t="shared" si="805"/>
        <v>1440</v>
      </c>
      <c r="AN121" s="76">
        <f t="shared" si="806"/>
        <v>2</v>
      </c>
      <c r="AO121" s="80">
        <f t="shared" si="924"/>
        <v>2.7777777777777776E-2</v>
      </c>
      <c r="AP121" s="76">
        <f t="shared" si="808"/>
        <v>29</v>
      </c>
      <c r="AQ121" s="77">
        <f t="shared" si="925"/>
        <v>0.40277777777777779</v>
      </c>
      <c r="AR121" s="82">
        <f t="shared" si="810"/>
        <v>700</v>
      </c>
      <c r="AS121" s="76">
        <f t="shared" si="811"/>
        <v>0</v>
      </c>
      <c r="AT121" s="80">
        <f t="shared" si="926"/>
        <v>0</v>
      </c>
      <c r="AU121" s="76">
        <f t="shared" si="813"/>
        <v>10</v>
      </c>
      <c r="AV121" s="77">
        <f t="shared" si="927"/>
        <v>0.2857142857142857</v>
      </c>
      <c r="AW121" s="82">
        <f t="shared" si="815"/>
        <v>0</v>
      </c>
      <c r="AX121" s="76">
        <f t="shared" si="816"/>
        <v>0</v>
      </c>
      <c r="AY121" s="80">
        <f t="shared" si="928"/>
        <v>0</v>
      </c>
      <c r="AZ121" s="76">
        <f t="shared" si="818"/>
        <v>0</v>
      </c>
      <c r="BA121" s="77">
        <f t="shared" si="929"/>
        <v>0</v>
      </c>
      <c r="BB121" s="82">
        <f t="shared" si="820"/>
        <v>0</v>
      </c>
      <c r="BC121" s="76">
        <f t="shared" si="821"/>
        <v>0</v>
      </c>
      <c r="BD121" s="80">
        <f t="shared" si="930"/>
        <v>0</v>
      </c>
      <c r="BE121" s="76">
        <f t="shared" si="823"/>
        <v>0</v>
      </c>
      <c r="BF121" s="77">
        <f t="shared" si="931"/>
        <v>0</v>
      </c>
      <c r="BG121" s="82">
        <f t="shared" si="825"/>
        <v>20</v>
      </c>
      <c r="BH121" s="76">
        <f t="shared" si="826"/>
        <v>0</v>
      </c>
      <c r="BI121" s="80">
        <f t="shared" si="932"/>
        <v>0</v>
      </c>
      <c r="BJ121" s="76">
        <f t="shared" si="828"/>
        <v>1</v>
      </c>
      <c r="BK121" s="77">
        <f t="shared" si="933"/>
        <v>1</v>
      </c>
      <c r="BL121" s="82">
        <f t="shared" si="830"/>
        <v>0</v>
      </c>
      <c r="BM121" s="76">
        <f t="shared" si="831"/>
        <v>0</v>
      </c>
      <c r="BN121" s="80">
        <f t="shared" si="934"/>
        <v>0</v>
      </c>
      <c r="BO121" s="76">
        <f t="shared" si="833"/>
        <v>0</v>
      </c>
      <c r="BP121" s="77">
        <f t="shared" si="935"/>
        <v>0</v>
      </c>
      <c r="BQ121" s="82">
        <f t="shared" si="835"/>
        <v>0</v>
      </c>
      <c r="BR121" s="76">
        <f t="shared" si="836"/>
        <v>0</v>
      </c>
      <c r="BS121" s="80">
        <f t="shared" si="936"/>
        <v>0</v>
      </c>
      <c r="BT121" s="76">
        <f t="shared" si="838"/>
        <v>0</v>
      </c>
      <c r="BU121" s="77">
        <f t="shared" si="937"/>
        <v>0</v>
      </c>
      <c r="BV121" s="82">
        <f t="shared" si="840"/>
        <v>0</v>
      </c>
      <c r="BW121" s="76">
        <f t="shared" si="841"/>
        <v>0</v>
      </c>
      <c r="BX121" s="80">
        <f t="shared" si="938"/>
        <v>0</v>
      </c>
      <c r="BY121" s="76">
        <f t="shared" si="843"/>
        <v>0</v>
      </c>
      <c r="BZ121" s="81">
        <f t="shared" si="939"/>
        <v>0</v>
      </c>
      <c r="CA121" s="79"/>
      <c r="CB121" s="75">
        <f>1*20</f>
        <v>20</v>
      </c>
      <c r="CC121" s="83">
        <v>0</v>
      </c>
      <c r="CD121" s="80">
        <f t="shared" si="940"/>
        <v>0</v>
      </c>
      <c r="CE121" s="83">
        <v>0</v>
      </c>
      <c r="CF121" s="80">
        <f t="shared" si="941"/>
        <v>0</v>
      </c>
      <c r="CG121" s="76">
        <f t="shared" si="856"/>
        <v>1000</v>
      </c>
      <c r="CH121" s="83">
        <v>0</v>
      </c>
      <c r="CI121" s="80">
        <f t="shared" si="942"/>
        <v>0</v>
      </c>
      <c r="CJ121" s="83">
        <v>19</v>
      </c>
      <c r="CK121" s="80">
        <f t="shared" si="943"/>
        <v>0.38</v>
      </c>
      <c r="CL121" s="76">
        <f>11*20</f>
        <v>220</v>
      </c>
      <c r="CM121" s="83">
        <v>1</v>
      </c>
      <c r="CN121" s="80">
        <f t="shared" si="944"/>
        <v>9.0909090909090912E-2</v>
      </c>
      <c r="CO121" s="83">
        <v>6</v>
      </c>
      <c r="CP121" s="80">
        <f t="shared" si="945"/>
        <v>0.54545454545454541</v>
      </c>
      <c r="CQ121" s="76">
        <f>10*20</f>
        <v>200</v>
      </c>
      <c r="CR121" s="83">
        <v>1</v>
      </c>
      <c r="CS121" s="80">
        <f t="shared" si="946"/>
        <v>0.1</v>
      </c>
      <c r="CT121" s="83">
        <v>4</v>
      </c>
      <c r="CU121" s="81">
        <f t="shared" si="947"/>
        <v>0.4</v>
      </c>
      <c r="CV121" s="75"/>
      <c r="CW121" s="84"/>
      <c r="CX121" s="80">
        <f t="shared" si="948"/>
        <v>0</v>
      </c>
      <c r="CY121" s="84"/>
      <c r="CZ121" s="80">
        <f t="shared" si="949"/>
        <v>0</v>
      </c>
      <c r="DA121" s="76">
        <f>22*20</f>
        <v>440</v>
      </c>
      <c r="DB121" s="83">
        <v>0</v>
      </c>
      <c r="DC121" s="80">
        <f t="shared" si="950"/>
        <v>0</v>
      </c>
      <c r="DD121" s="83">
        <v>8</v>
      </c>
      <c r="DE121" s="80">
        <f t="shared" si="951"/>
        <v>0.36363636363636365</v>
      </c>
      <c r="DF121" s="76">
        <f t="shared" si="912"/>
        <v>260</v>
      </c>
      <c r="DG121" s="83">
        <v>0</v>
      </c>
      <c r="DH121" s="80">
        <f t="shared" si="952"/>
        <v>0</v>
      </c>
      <c r="DI121" s="83">
        <v>2</v>
      </c>
      <c r="DJ121" s="80">
        <f t="shared" si="953"/>
        <v>0.15384615384615385</v>
      </c>
      <c r="DK121" s="76"/>
      <c r="DL121" s="84"/>
      <c r="DM121" s="80">
        <f t="shared" si="954"/>
        <v>0</v>
      </c>
      <c r="DN121" s="84"/>
      <c r="DO121" s="81">
        <f t="shared" si="955"/>
        <v>0</v>
      </c>
      <c r="DP121" s="75"/>
      <c r="DQ121" s="84"/>
      <c r="DR121" s="80">
        <f t="shared" si="956"/>
        <v>0</v>
      </c>
      <c r="DS121" s="84"/>
      <c r="DT121" s="80">
        <f t="shared" si="957"/>
        <v>0</v>
      </c>
      <c r="DU121" s="76"/>
      <c r="DV121" s="84"/>
      <c r="DW121" s="80">
        <f t="shared" si="958"/>
        <v>0</v>
      </c>
      <c r="DX121" s="84"/>
      <c r="DY121" s="80">
        <f t="shared" si="959"/>
        <v>0</v>
      </c>
      <c r="DZ121" s="76"/>
      <c r="EA121" s="84"/>
      <c r="EB121" s="80">
        <f t="shared" si="960"/>
        <v>0</v>
      </c>
      <c r="EC121" s="84"/>
      <c r="ED121" s="80">
        <f t="shared" si="961"/>
        <v>0</v>
      </c>
      <c r="EE121" s="76"/>
      <c r="EF121" s="84"/>
      <c r="EG121" s="80">
        <f t="shared" si="962"/>
        <v>0</v>
      </c>
      <c r="EH121" s="84"/>
      <c r="EI121" s="81">
        <f t="shared" si="963"/>
        <v>0</v>
      </c>
      <c r="EJ121" s="75"/>
      <c r="EK121" s="84"/>
      <c r="EL121" s="80">
        <f t="shared" si="964"/>
        <v>0</v>
      </c>
      <c r="EM121" s="84"/>
      <c r="EN121" s="80">
        <f t="shared" si="965"/>
        <v>0</v>
      </c>
      <c r="EO121" s="76"/>
      <c r="EP121" s="84"/>
      <c r="EQ121" s="80">
        <f t="shared" si="966"/>
        <v>0</v>
      </c>
      <c r="ER121" s="84"/>
      <c r="ES121" s="80">
        <f t="shared" si="967"/>
        <v>0</v>
      </c>
      <c r="ET121" s="76"/>
      <c r="EU121" s="84"/>
      <c r="EV121" s="80">
        <f t="shared" si="968"/>
        <v>0</v>
      </c>
      <c r="EW121" s="84"/>
      <c r="EX121" s="80">
        <f t="shared" si="969"/>
        <v>0</v>
      </c>
      <c r="EY121" s="76"/>
      <c r="EZ121" s="84"/>
      <c r="FA121" s="80">
        <f t="shared" si="970"/>
        <v>0</v>
      </c>
      <c r="FB121" s="84"/>
      <c r="FC121" s="81">
        <f t="shared" si="971"/>
        <v>0</v>
      </c>
      <c r="FD121" s="75"/>
      <c r="FE121" s="84"/>
      <c r="FF121" s="80">
        <f t="shared" si="972"/>
        <v>0</v>
      </c>
      <c r="FG121" s="84"/>
      <c r="FH121" s="80">
        <f t="shared" si="973"/>
        <v>0</v>
      </c>
      <c r="FI121" s="76">
        <f>1*20</f>
        <v>20</v>
      </c>
      <c r="FJ121" s="83">
        <v>0</v>
      </c>
      <c r="FK121" s="80">
        <f t="shared" si="974"/>
        <v>0</v>
      </c>
      <c r="FL121" s="83">
        <v>1</v>
      </c>
      <c r="FM121" s="80">
        <f t="shared" si="975"/>
        <v>1</v>
      </c>
      <c r="FN121" s="76"/>
      <c r="FO121" s="84"/>
      <c r="FP121" s="80">
        <f t="shared" si="976"/>
        <v>0</v>
      </c>
      <c r="FQ121" s="84"/>
      <c r="FR121" s="80">
        <f t="shared" si="977"/>
        <v>0</v>
      </c>
      <c r="FS121" s="76"/>
      <c r="FT121" s="84"/>
      <c r="FU121" s="80">
        <f t="shared" si="978"/>
        <v>0</v>
      </c>
      <c r="FV121" s="84"/>
      <c r="FW121" s="81">
        <f t="shared" si="979"/>
        <v>0</v>
      </c>
      <c r="FX121" s="75"/>
      <c r="FY121" s="84"/>
      <c r="FZ121" s="80">
        <f t="shared" si="980"/>
        <v>0</v>
      </c>
      <c r="GA121" s="84"/>
      <c r="GB121" s="80">
        <f t="shared" si="981"/>
        <v>0</v>
      </c>
      <c r="GC121" s="76"/>
      <c r="GD121" s="84"/>
      <c r="GE121" s="80">
        <f t="shared" si="982"/>
        <v>0</v>
      </c>
      <c r="GF121" s="84"/>
      <c r="GG121" s="80">
        <f t="shared" si="983"/>
        <v>0</v>
      </c>
      <c r="GH121" s="76"/>
      <c r="GI121" s="84"/>
      <c r="GJ121" s="80">
        <f t="shared" si="984"/>
        <v>0</v>
      </c>
      <c r="GK121" s="84"/>
      <c r="GL121" s="80">
        <f t="shared" si="985"/>
        <v>0</v>
      </c>
      <c r="GM121" s="76"/>
      <c r="GN121" s="84"/>
      <c r="GO121" s="80">
        <f t="shared" si="986"/>
        <v>0</v>
      </c>
      <c r="GP121" s="84"/>
      <c r="GQ121" s="81">
        <f t="shared" si="987"/>
        <v>0</v>
      </c>
      <c r="GR121" s="75"/>
      <c r="GS121" s="84"/>
      <c r="GT121" s="80">
        <f t="shared" si="988"/>
        <v>0</v>
      </c>
      <c r="GU121" s="84"/>
      <c r="GV121" s="80">
        <f t="shared" si="989"/>
        <v>0</v>
      </c>
      <c r="GW121" s="76"/>
      <c r="GX121" s="84"/>
      <c r="GY121" s="80">
        <f t="shared" si="990"/>
        <v>0</v>
      </c>
      <c r="GZ121" s="84"/>
      <c r="HA121" s="77">
        <f t="shared" si="991"/>
        <v>0</v>
      </c>
      <c r="HB121" s="82"/>
      <c r="HC121" s="84"/>
      <c r="HD121" s="80">
        <f t="shared" si="992"/>
        <v>0</v>
      </c>
      <c r="HE121" s="84"/>
      <c r="HF121" s="80">
        <f t="shared" si="993"/>
        <v>0</v>
      </c>
      <c r="HG121" s="76"/>
      <c r="HH121" s="84"/>
      <c r="HI121" s="80">
        <f t="shared" si="994"/>
        <v>0</v>
      </c>
      <c r="HJ121" s="84"/>
      <c r="HK121" s="81">
        <f t="shared" si="995"/>
        <v>0</v>
      </c>
      <c r="HL121" s="75"/>
      <c r="HM121" s="84"/>
      <c r="HN121" s="80">
        <f t="shared" si="996"/>
        <v>0</v>
      </c>
      <c r="HO121" s="84"/>
      <c r="HP121" s="80">
        <f t="shared" si="997"/>
        <v>0</v>
      </c>
      <c r="HQ121" s="76"/>
      <c r="HR121" s="84"/>
      <c r="HS121" s="80">
        <f t="shared" si="998"/>
        <v>0</v>
      </c>
      <c r="HT121" s="84"/>
      <c r="HU121" s="80">
        <f t="shared" si="999"/>
        <v>0</v>
      </c>
      <c r="HV121" s="76"/>
      <c r="HW121" s="84"/>
      <c r="HX121" s="80">
        <f t="shared" si="1000"/>
        <v>0</v>
      </c>
      <c r="HY121" s="84"/>
      <c r="HZ121" s="80">
        <f t="shared" si="1001"/>
        <v>0</v>
      </c>
      <c r="IA121" s="76"/>
      <c r="IB121" s="84"/>
      <c r="IC121" s="80">
        <f t="shared" si="1002"/>
        <v>0</v>
      </c>
      <c r="ID121" s="84"/>
      <c r="IE121" s="85">
        <f t="shared" si="1003"/>
        <v>0</v>
      </c>
      <c r="IF121" s="1214" t="s">
        <v>364</v>
      </c>
      <c r="IG121" s="87"/>
    </row>
    <row r="122" spans="1:241" hidden="1" x14ac:dyDescent="0.25">
      <c r="A122" s="63">
        <v>118</v>
      </c>
      <c r="B122" s="64" t="s">
        <v>184</v>
      </c>
      <c r="C122" s="65">
        <v>217812</v>
      </c>
      <c r="D122" s="66">
        <v>934363</v>
      </c>
      <c r="E122" s="67" t="s">
        <v>89</v>
      </c>
      <c r="F122" s="68" t="s">
        <v>105</v>
      </c>
      <c r="G122" s="90">
        <v>1</v>
      </c>
      <c r="H122" s="70">
        <v>0</v>
      </c>
      <c r="I122" s="71">
        <f>(32+30+54+32+28)/5</f>
        <v>35.200000000000003</v>
      </c>
      <c r="J122" s="72">
        <v>13</v>
      </c>
      <c r="K122" s="73">
        <f t="shared" si="915"/>
        <v>260</v>
      </c>
      <c r="L122" s="74">
        <f t="shared" si="780"/>
        <v>260</v>
      </c>
      <c r="M122" s="113">
        <f t="shared" si="781"/>
        <v>5</v>
      </c>
      <c r="N122" s="114">
        <f t="shared" si="782"/>
        <v>10</v>
      </c>
      <c r="O122" s="77">
        <f t="shared" si="783"/>
        <v>0.38461538461538464</v>
      </c>
      <c r="P122" s="78">
        <f t="shared" si="784"/>
        <v>0.76923076923076927</v>
      </c>
      <c r="Q122" s="79"/>
      <c r="R122" s="75">
        <f t="shared" si="785"/>
        <v>160</v>
      </c>
      <c r="S122" s="76">
        <f t="shared" si="786"/>
        <v>2</v>
      </c>
      <c r="T122" s="80">
        <f t="shared" si="916"/>
        <v>0.25</v>
      </c>
      <c r="U122" s="76">
        <f t="shared" si="788"/>
        <v>5</v>
      </c>
      <c r="V122" s="80">
        <f t="shared" si="917"/>
        <v>0.625</v>
      </c>
      <c r="W122" s="76">
        <f t="shared" si="790"/>
        <v>100</v>
      </c>
      <c r="X122" s="76">
        <f t="shared" si="791"/>
        <v>3</v>
      </c>
      <c r="Y122" s="80">
        <f t="shared" si="918"/>
        <v>0.6</v>
      </c>
      <c r="Z122" s="76">
        <f t="shared" si="793"/>
        <v>5</v>
      </c>
      <c r="AA122" s="80">
        <f t="shared" si="919"/>
        <v>1</v>
      </c>
      <c r="AB122" s="76">
        <f t="shared" si="795"/>
        <v>0</v>
      </c>
      <c r="AC122" s="76">
        <f t="shared" si="796"/>
        <v>0</v>
      </c>
      <c r="AD122" s="80">
        <f t="shared" si="920"/>
        <v>0</v>
      </c>
      <c r="AE122" s="76">
        <f t="shared" si="798"/>
        <v>0</v>
      </c>
      <c r="AF122" s="80">
        <f t="shared" si="921"/>
        <v>0</v>
      </c>
      <c r="AG122" s="76">
        <f t="shared" si="800"/>
        <v>0</v>
      </c>
      <c r="AH122" s="76">
        <f t="shared" si="801"/>
        <v>0</v>
      </c>
      <c r="AI122" s="80">
        <f t="shared" si="922"/>
        <v>0</v>
      </c>
      <c r="AJ122" s="76">
        <f t="shared" si="803"/>
        <v>0</v>
      </c>
      <c r="AK122" s="81">
        <f t="shared" si="923"/>
        <v>0</v>
      </c>
      <c r="AL122" s="79"/>
      <c r="AM122" s="75">
        <f t="shared" si="805"/>
        <v>180</v>
      </c>
      <c r="AN122" s="76">
        <f t="shared" si="806"/>
        <v>4</v>
      </c>
      <c r="AO122" s="80">
        <f t="shared" si="924"/>
        <v>0.44444444444444442</v>
      </c>
      <c r="AP122" s="76">
        <f t="shared" si="808"/>
        <v>9</v>
      </c>
      <c r="AQ122" s="77">
        <f t="shared" si="925"/>
        <v>1</v>
      </c>
      <c r="AR122" s="82">
        <f t="shared" si="810"/>
        <v>80</v>
      </c>
      <c r="AS122" s="76">
        <f t="shared" si="811"/>
        <v>1</v>
      </c>
      <c r="AT122" s="80">
        <f t="shared" si="926"/>
        <v>0.25</v>
      </c>
      <c r="AU122" s="76">
        <f t="shared" si="813"/>
        <v>1</v>
      </c>
      <c r="AV122" s="77">
        <f t="shared" si="927"/>
        <v>0.25</v>
      </c>
      <c r="AW122" s="82">
        <f t="shared" si="815"/>
        <v>0</v>
      </c>
      <c r="AX122" s="76">
        <f t="shared" si="816"/>
        <v>0</v>
      </c>
      <c r="AY122" s="80">
        <f t="shared" si="928"/>
        <v>0</v>
      </c>
      <c r="AZ122" s="76">
        <f t="shared" si="818"/>
        <v>0</v>
      </c>
      <c r="BA122" s="77">
        <f t="shared" si="929"/>
        <v>0</v>
      </c>
      <c r="BB122" s="82">
        <f t="shared" si="820"/>
        <v>0</v>
      </c>
      <c r="BC122" s="76">
        <f t="shared" si="821"/>
        <v>0</v>
      </c>
      <c r="BD122" s="80">
        <f t="shared" si="930"/>
        <v>0</v>
      </c>
      <c r="BE122" s="76">
        <f t="shared" si="823"/>
        <v>0</v>
      </c>
      <c r="BF122" s="77">
        <f t="shared" si="931"/>
        <v>0</v>
      </c>
      <c r="BG122" s="82">
        <f t="shared" si="825"/>
        <v>0</v>
      </c>
      <c r="BH122" s="76">
        <f t="shared" si="826"/>
        <v>0</v>
      </c>
      <c r="BI122" s="80">
        <f t="shared" si="932"/>
        <v>0</v>
      </c>
      <c r="BJ122" s="76">
        <f t="shared" si="828"/>
        <v>0</v>
      </c>
      <c r="BK122" s="77">
        <f t="shared" si="933"/>
        <v>0</v>
      </c>
      <c r="BL122" s="82">
        <f t="shared" si="830"/>
        <v>0</v>
      </c>
      <c r="BM122" s="76">
        <f t="shared" si="831"/>
        <v>0</v>
      </c>
      <c r="BN122" s="80">
        <f t="shared" si="934"/>
        <v>0</v>
      </c>
      <c r="BO122" s="76">
        <f t="shared" si="833"/>
        <v>0</v>
      </c>
      <c r="BP122" s="77">
        <f t="shared" si="935"/>
        <v>0</v>
      </c>
      <c r="BQ122" s="82">
        <f t="shared" si="835"/>
        <v>0</v>
      </c>
      <c r="BR122" s="76">
        <f t="shared" si="836"/>
        <v>0</v>
      </c>
      <c r="BS122" s="80">
        <f t="shared" si="936"/>
        <v>0</v>
      </c>
      <c r="BT122" s="76">
        <f t="shared" si="838"/>
        <v>0</v>
      </c>
      <c r="BU122" s="77">
        <f t="shared" si="937"/>
        <v>0</v>
      </c>
      <c r="BV122" s="82">
        <f t="shared" si="840"/>
        <v>0</v>
      </c>
      <c r="BW122" s="76">
        <f t="shared" si="841"/>
        <v>0</v>
      </c>
      <c r="BX122" s="80">
        <f t="shared" si="938"/>
        <v>0</v>
      </c>
      <c r="BY122" s="76">
        <f t="shared" si="843"/>
        <v>0</v>
      </c>
      <c r="BZ122" s="81">
        <f t="shared" si="939"/>
        <v>0</v>
      </c>
      <c r="CA122" s="79"/>
      <c r="CB122" s="75">
        <f>5*20</f>
        <v>100</v>
      </c>
      <c r="CC122" s="83">
        <v>2</v>
      </c>
      <c r="CD122" s="80">
        <f t="shared" si="940"/>
        <v>0.4</v>
      </c>
      <c r="CE122" s="83">
        <v>5</v>
      </c>
      <c r="CF122" s="80">
        <f t="shared" si="941"/>
        <v>1</v>
      </c>
      <c r="CG122" s="76">
        <f>4*20</f>
        <v>80</v>
      </c>
      <c r="CH122" s="83">
        <v>2</v>
      </c>
      <c r="CI122" s="80">
        <f t="shared" si="942"/>
        <v>0.5</v>
      </c>
      <c r="CJ122" s="83">
        <v>4</v>
      </c>
      <c r="CK122" s="80">
        <f t="shared" si="943"/>
        <v>1</v>
      </c>
      <c r="CL122" s="76"/>
      <c r="CM122" s="84"/>
      <c r="CN122" s="80">
        <f t="shared" si="944"/>
        <v>0</v>
      </c>
      <c r="CO122" s="84"/>
      <c r="CP122" s="80">
        <f t="shared" si="945"/>
        <v>0</v>
      </c>
      <c r="CQ122" s="76"/>
      <c r="CR122" s="84"/>
      <c r="CS122" s="80">
        <f t="shared" si="946"/>
        <v>0</v>
      </c>
      <c r="CT122" s="84"/>
      <c r="CU122" s="81">
        <f t="shared" si="947"/>
        <v>0</v>
      </c>
      <c r="CV122" s="75">
        <f>3*20</f>
        <v>60</v>
      </c>
      <c r="CW122" s="83">
        <v>0</v>
      </c>
      <c r="CX122" s="80">
        <f t="shared" si="948"/>
        <v>0</v>
      </c>
      <c r="CY122" s="83">
        <v>0</v>
      </c>
      <c r="CZ122" s="80">
        <f t="shared" si="949"/>
        <v>0</v>
      </c>
      <c r="DA122" s="76">
        <f>1*20</f>
        <v>20</v>
      </c>
      <c r="DB122" s="83">
        <v>1</v>
      </c>
      <c r="DC122" s="80">
        <f t="shared" si="950"/>
        <v>1</v>
      </c>
      <c r="DD122" s="83">
        <v>1</v>
      </c>
      <c r="DE122" s="80">
        <f t="shared" si="951"/>
        <v>1</v>
      </c>
      <c r="DF122" s="76"/>
      <c r="DG122" s="84"/>
      <c r="DH122" s="80">
        <f t="shared" si="952"/>
        <v>0</v>
      </c>
      <c r="DI122" s="84"/>
      <c r="DJ122" s="80">
        <f t="shared" si="953"/>
        <v>0</v>
      </c>
      <c r="DK122" s="76"/>
      <c r="DL122" s="84"/>
      <c r="DM122" s="80">
        <f t="shared" si="954"/>
        <v>0</v>
      </c>
      <c r="DN122" s="84"/>
      <c r="DO122" s="81">
        <f t="shared" si="955"/>
        <v>0</v>
      </c>
      <c r="DP122" s="75"/>
      <c r="DQ122" s="84"/>
      <c r="DR122" s="80">
        <f t="shared" si="956"/>
        <v>0</v>
      </c>
      <c r="DS122" s="84"/>
      <c r="DT122" s="80">
        <f t="shared" si="957"/>
        <v>0</v>
      </c>
      <c r="DU122" s="76"/>
      <c r="DV122" s="84"/>
      <c r="DW122" s="80">
        <f t="shared" si="958"/>
        <v>0</v>
      </c>
      <c r="DX122" s="84"/>
      <c r="DY122" s="80">
        <f t="shared" si="959"/>
        <v>0</v>
      </c>
      <c r="DZ122" s="76"/>
      <c r="EA122" s="84"/>
      <c r="EB122" s="80">
        <f t="shared" si="960"/>
        <v>0</v>
      </c>
      <c r="EC122" s="84"/>
      <c r="ED122" s="80">
        <f t="shared" si="961"/>
        <v>0</v>
      </c>
      <c r="EE122" s="76"/>
      <c r="EF122" s="84"/>
      <c r="EG122" s="80">
        <f t="shared" si="962"/>
        <v>0</v>
      </c>
      <c r="EH122" s="84"/>
      <c r="EI122" s="81">
        <f t="shared" si="963"/>
        <v>0</v>
      </c>
      <c r="EJ122" s="75"/>
      <c r="EK122" s="84"/>
      <c r="EL122" s="80">
        <f t="shared" si="964"/>
        <v>0</v>
      </c>
      <c r="EM122" s="84"/>
      <c r="EN122" s="80">
        <f t="shared" si="965"/>
        <v>0</v>
      </c>
      <c r="EO122" s="76"/>
      <c r="EP122" s="84"/>
      <c r="EQ122" s="80">
        <f t="shared" si="966"/>
        <v>0</v>
      </c>
      <c r="ER122" s="84"/>
      <c r="ES122" s="80">
        <f t="shared" si="967"/>
        <v>0</v>
      </c>
      <c r="ET122" s="76"/>
      <c r="EU122" s="84"/>
      <c r="EV122" s="80">
        <f t="shared" si="968"/>
        <v>0</v>
      </c>
      <c r="EW122" s="84"/>
      <c r="EX122" s="80">
        <f t="shared" si="969"/>
        <v>0</v>
      </c>
      <c r="EY122" s="76"/>
      <c r="EZ122" s="84"/>
      <c r="FA122" s="80">
        <f t="shared" si="970"/>
        <v>0</v>
      </c>
      <c r="FB122" s="84"/>
      <c r="FC122" s="81">
        <f t="shared" si="971"/>
        <v>0</v>
      </c>
      <c r="FD122" s="75"/>
      <c r="FE122" s="84"/>
      <c r="FF122" s="80">
        <f t="shared" si="972"/>
        <v>0</v>
      </c>
      <c r="FG122" s="84"/>
      <c r="FH122" s="80">
        <f t="shared" si="973"/>
        <v>0</v>
      </c>
      <c r="FI122" s="76"/>
      <c r="FJ122" s="84"/>
      <c r="FK122" s="80">
        <f t="shared" si="974"/>
        <v>0</v>
      </c>
      <c r="FL122" s="84"/>
      <c r="FM122" s="80">
        <f t="shared" si="975"/>
        <v>0</v>
      </c>
      <c r="FN122" s="76"/>
      <c r="FO122" s="84"/>
      <c r="FP122" s="80">
        <f t="shared" si="976"/>
        <v>0</v>
      </c>
      <c r="FQ122" s="84"/>
      <c r="FR122" s="80">
        <f t="shared" si="977"/>
        <v>0</v>
      </c>
      <c r="FS122" s="76"/>
      <c r="FT122" s="84"/>
      <c r="FU122" s="80">
        <f t="shared" si="978"/>
        <v>0</v>
      </c>
      <c r="FV122" s="84"/>
      <c r="FW122" s="81">
        <f t="shared" si="979"/>
        <v>0</v>
      </c>
      <c r="FX122" s="75"/>
      <c r="FY122" s="84"/>
      <c r="FZ122" s="80">
        <f t="shared" si="980"/>
        <v>0</v>
      </c>
      <c r="GA122" s="84"/>
      <c r="GB122" s="80">
        <f t="shared" si="981"/>
        <v>0</v>
      </c>
      <c r="GC122" s="76"/>
      <c r="GD122" s="84"/>
      <c r="GE122" s="80">
        <f t="shared" si="982"/>
        <v>0</v>
      </c>
      <c r="GF122" s="84"/>
      <c r="GG122" s="80">
        <f t="shared" si="983"/>
        <v>0</v>
      </c>
      <c r="GH122" s="76"/>
      <c r="GI122" s="84"/>
      <c r="GJ122" s="80">
        <f t="shared" si="984"/>
        <v>0</v>
      </c>
      <c r="GK122" s="84"/>
      <c r="GL122" s="80">
        <f t="shared" si="985"/>
        <v>0</v>
      </c>
      <c r="GM122" s="76"/>
      <c r="GN122" s="84"/>
      <c r="GO122" s="80">
        <f t="shared" si="986"/>
        <v>0</v>
      </c>
      <c r="GP122" s="84"/>
      <c r="GQ122" s="81">
        <f t="shared" si="987"/>
        <v>0</v>
      </c>
      <c r="GR122" s="75"/>
      <c r="GS122" s="84"/>
      <c r="GT122" s="80">
        <f t="shared" si="988"/>
        <v>0</v>
      </c>
      <c r="GU122" s="84"/>
      <c r="GV122" s="80">
        <f t="shared" si="989"/>
        <v>0</v>
      </c>
      <c r="GW122" s="76"/>
      <c r="GX122" s="84"/>
      <c r="GY122" s="80">
        <f t="shared" si="990"/>
        <v>0</v>
      </c>
      <c r="GZ122" s="84"/>
      <c r="HA122" s="77">
        <f t="shared" si="991"/>
        <v>0</v>
      </c>
      <c r="HB122" s="82"/>
      <c r="HC122" s="84"/>
      <c r="HD122" s="80">
        <f t="shared" si="992"/>
        <v>0</v>
      </c>
      <c r="HE122" s="84"/>
      <c r="HF122" s="80">
        <f t="shared" si="993"/>
        <v>0</v>
      </c>
      <c r="HG122" s="76"/>
      <c r="HH122" s="84"/>
      <c r="HI122" s="80">
        <f t="shared" si="994"/>
        <v>0</v>
      </c>
      <c r="HJ122" s="84"/>
      <c r="HK122" s="81">
        <f t="shared" si="995"/>
        <v>0</v>
      </c>
      <c r="HL122" s="75"/>
      <c r="HM122" s="84"/>
      <c r="HN122" s="80">
        <f t="shared" si="996"/>
        <v>0</v>
      </c>
      <c r="HO122" s="84"/>
      <c r="HP122" s="80">
        <f t="shared" si="997"/>
        <v>0</v>
      </c>
      <c r="HQ122" s="76"/>
      <c r="HR122" s="84"/>
      <c r="HS122" s="80">
        <f t="shared" si="998"/>
        <v>0</v>
      </c>
      <c r="HT122" s="84"/>
      <c r="HU122" s="80">
        <f t="shared" si="999"/>
        <v>0</v>
      </c>
      <c r="HV122" s="76"/>
      <c r="HW122" s="84"/>
      <c r="HX122" s="80">
        <f t="shared" si="1000"/>
        <v>0</v>
      </c>
      <c r="HY122" s="84"/>
      <c r="HZ122" s="80">
        <f t="shared" si="1001"/>
        <v>0</v>
      </c>
      <c r="IA122" s="76"/>
      <c r="IB122" s="84"/>
      <c r="IC122" s="80">
        <f t="shared" si="1002"/>
        <v>0</v>
      </c>
      <c r="ID122" s="84"/>
      <c r="IE122" s="85">
        <f t="shared" si="1003"/>
        <v>0</v>
      </c>
      <c r="IF122" s="1214" t="s">
        <v>365</v>
      </c>
      <c r="IG122" s="87"/>
    </row>
    <row r="123" spans="1:241" hidden="1" x14ac:dyDescent="0.25">
      <c r="A123" s="63">
        <v>119</v>
      </c>
      <c r="B123" s="64" t="s">
        <v>257</v>
      </c>
      <c r="C123" s="65">
        <v>218021</v>
      </c>
      <c r="D123" s="66">
        <v>934361</v>
      </c>
      <c r="E123" s="67" t="s">
        <v>89</v>
      </c>
      <c r="F123" s="68" t="s">
        <v>105</v>
      </c>
      <c r="G123" s="90">
        <v>1</v>
      </c>
      <c r="H123" s="70">
        <v>0.01</v>
      </c>
      <c r="I123" s="71">
        <f>(54+76+45+62+26)/5</f>
        <v>52.6</v>
      </c>
      <c r="J123" s="72">
        <v>27</v>
      </c>
      <c r="K123" s="73">
        <f t="shared" si="915"/>
        <v>540</v>
      </c>
      <c r="L123" s="74">
        <f t="shared" si="780"/>
        <v>540</v>
      </c>
      <c r="M123" s="113">
        <f t="shared" si="781"/>
        <v>12</v>
      </c>
      <c r="N123" s="114">
        <f t="shared" si="782"/>
        <v>27</v>
      </c>
      <c r="O123" s="77">
        <f t="shared" si="783"/>
        <v>0.44444444444444442</v>
      </c>
      <c r="P123" s="78">
        <f t="shared" si="784"/>
        <v>1</v>
      </c>
      <c r="Q123" s="79"/>
      <c r="R123" s="75">
        <f t="shared" si="785"/>
        <v>120</v>
      </c>
      <c r="S123" s="76">
        <f t="shared" si="786"/>
        <v>0</v>
      </c>
      <c r="T123" s="80">
        <f t="shared" si="916"/>
        <v>0</v>
      </c>
      <c r="U123" s="76">
        <f t="shared" si="788"/>
        <v>6</v>
      </c>
      <c r="V123" s="80">
        <f t="shared" si="917"/>
        <v>1</v>
      </c>
      <c r="W123" s="76">
        <f t="shared" si="790"/>
        <v>360</v>
      </c>
      <c r="X123" s="76">
        <f t="shared" si="791"/>
        <v>9</v>
      </c>
      <c r="Y123" s="80">
        <f t="shared" si="918"/>
        <v>0.5</v>
      </c>
      <c r="Z123" s="76">
        <f t="shared" si="793"/>
        <v>18</v>
      </c>
      <c r="AA123" s="80">
        <f t="shared" si="919"/>
        <v>1</v>
      </c>
      <c r="AB123" s="76">
        <f t="shared" si="795"/>
        <v>60</v>
      </c>
      <c r="AC123" s="76">
        <f t="shared" si="796"/>
        <v>3</v>
      </c>
      <c r="AD123" s="80">
        <f t="shared" si="920"/>
        <v>1</v>
      </c>
      <c r="AE123" s="76">
        <f t="shared" si="798"/>
        <v>3</v>
      </c>
      <c r="AF123" s="80">
        <f t="shared" si="921"/>
        <v>1</v>
      </c>
      <c r="AG123" s="76">
        <f t="shared" si="800"/>
        <v>0</v>
      </c>
      <c r="AH123" s="76">
        <f t="shared" si="801"/>
        <v>0</v>
      </c>
      <c r="AI123" s="80">
        <f t="shared" si="922"/>
        <v>0</v>
      </c>
      <c r="AJ123" s="76">
        <f t="shared" si="803"/>
        <v>0</v>
      </c>
      <c r="AK123" s="81">
        <f t="shared" si="923"/>
        <v>0</v>
      </c>
      <c r="AL123" s="79"/>
      <c r="AM123" s="75">
        <f t="shared" si="805"/>
        <v>0</v>
      </c>
      <c r="AN123" s="76">
        <f t="shared" si="806"/>
        <v>0</v>
      </c>
      <c r="AO123" s="80">
        <f t="shared" si="924"/>
        <v>0</v>
      </c>
      <c r="AP123" s="76">
        <f t="shared" si="808"/>
        <v>0</v>
      </c>
      <c r="AQ123" s="77">
        <f t="shared" si="925"/>
        <v>0</v>
      </c>
      <c r="AR123" s="82">
        <f t="shared" si="810"/>
        <v>400</v>
      </c>
      <c r="AS123" s="76">
        <f t="shared" si="811"/>
        <v>8</v>
      </c>
      <c r="AT123" s="80">
        <f t="shared" si="926"/>
        <v>0.4</v>
      </c>
      <c r="AU123" s="76">
        <f t="shared" si="813"/>
        <v>20</v>
      </c>
      <c r="AV123" s="77">
        <f t="shared" si="927"/>
        <v>1</v>
      </c>
      <c r="AW123" s="82">
        <f t="shared" si="815"/>
        <v>0</v>
      </c>
      <c r="AX123" s="76">
        <f t="shared" si="816"/>
        <v>0</v>
      </c>
      <c r="AY123" s="80">
        <f t="shared" si="928"/>
        <v>0</v>
      </c>
      <c r="AZ123" s="76">
        <f t="shared" si="818"/>
        <v>0</v>
      </c>
      <c r="BA123" s="77">
        <f t="shared" si="929"/>
        <v>0</v>
      </c>
      <c r="BB123" s="82">
        <f t="shared" si="820"/>
        <v>0</v>
      </c>
      <c r="BC123" s="76">
        <f t="shared" si="821"/>
        <v>0</v>
      </c>
      <c r="BD123" s="80">
        <f t="shared" si="930"/>
        <v>0</v>
      </c>
      <c r="BE123" s="76">
        <f t="shared" si="823"/>
        <v>0</v>
      </c>
      <c r="BF123" s="77">
        <f t="shared" si="931"/>
        <v>0</v>
      </c>
      <c r="BG123" s="82">
        <f t="shared" si="825"/>
        <v>0</v>
      </c>
      <c r="BH123" s="76">
        <f t="shared" si="826"/>
        <v>0</v>
      </c>
      <c r="BI123" s="80">
        <f t="shared" si="932"/>
        <v>0</v>
      </c>
      <c r="BJ123" s="76">
        <f t="shared" si="828"/>
        <v>0</v>
      </c>
      <c r="BK123" s="77">
        <f t="shared" si="933"/>
        <v>0</v>
      </c>
      <c r="BL123" s="82">
        <f t="shared" si="830"/>
        <v>0</v>
      </c>
      <c r="BM123" s="76">
        <f t="shared" si="831"/>
        <v>0</v>
      </c>
      <c r="BN123" s="80">
        <f t="shared" si="934"/>
        <v>0</v>
      </c>
      <c r="BO123" s="76">
        <f t="shared" si="833"/>
        <v>0</v>
      </c>
      <c r="BP123" s="77">
        <f t="shared" si="935"/>
        <v>0</v>
      </c>
      <c r="BQ123" s="82">
        <f t="shared" si="835"/>
        <v>0</v>
      </c>
      <c r="BR123" s="76">
        <f t="shared" si="836"/>
        <v>0</v>
      </c>
      <c r="BS123" s="80">
        <f t="shared" si="936"/>
        <v>0</v>
      </c>
      <c r="BT123" s="76">
        <f t="shared" si="838"/>
        <v>0</v>
      </c>
      <c r="BU123" s="77">
        <f t="shared" si="937"/>
        <v>0</v>
      </c>
      <c r="BV123" s="82">
        <f t="shared" si="840"/>
        <v>140</v>
      </c>
      <c r="BW123" s="76">
        <f t="shared" si="841"/>
        <v>4</v>
      </c>
      <c r="BX123" s="80">
        <f t="shared" si="938"/>
        <v>0.5714285714285714</v>
      </c>
      <c r="BY123" s="76">
        <f t="shared" si="843"/>
        <v>7</v>
      </c>
      <c r="BZ123" s="81">
        <f t="shared" si="939"/>
        <v>1</v>
      </c>
      <c r="CA123" s="79"/>
      <c r="CB123" s="75"/>
      <c r="CC123" s="84"/>
      <c r="CD123" s="80">
        <f t="shared" si="940"/>
        <v>0</v>
      </c>
      <c r="CE123" s="84"/>
      <c r="CF123" s="80">
        <f t="shared" si="941"/>
        <v>0</v>
      </c>
      <c r="CG123" s="76"/>
      <c r="CH123" s="84"/>
      <c r="CI123" s="80">
        <f t="shared" si="942"/>
        <v>0</v>
      </c>
      <c r="CJ123" s="84"/>
      <c r="CK123" s="80">
        <f t="shared" si="943"/>
        <v>0</v>
      </c>
      <c r="CL123" s="76"/>
      <c r="CM123" s="84"/>
      <c r="CN123" s="80">
        <f t="shared" si="944"/>
        <v>0</v>
      </c>
      <c r="CO123" s="84"/>
      <c r="CP123" s="80">
        <f t="shared" si="945"/>
        <v>0</v>
      </c>
      <c r="CQ123" s="76"/>
      <c r="CR123" s="84"/>
      <c r="CS123" s="80">
        <f t="shared" si="946"/>
        <v>0</v>
      </c>
      <c r="CT123" s="84"/>
      <c r="CU123" s="81">
        <f t="shared" si="947"/>
        <v>0</v>
      </c>
      <c r="CV123" s="75">
        <f>6*20</f>
        <v>120</v>
      </c>
      <c r="CW123" s="83">
        <v>0</v>
      </c>
      <c r="CX123" s="80">
        <f t="shared" si="948"/>
        <v>0</v>
      </c>
      <c r="CY123" s="83">
        <v>6</v>
      </c>
      <c r="CZ123" s="80">
        <f t="shared" si="949"/>
        <v>1</v>
      </c>
      <c r="DA123" s="76">
        <f t="shared" si="246"/>
        <v>280</v>
      </c>
      <c r="DB123" s="83">
        <v>8</v>
      </c>
      <c r="DC123" s="80">
        <f t="shared" si="950"/>
        <v>0.5714285714285714</v>
      </c>
      <c r="DD123" s="83">
        <v>14</v>
      </c>
      <c r="DE123" s="80">
        <f t="shared" si="951"/>
        <v>1</v>
      </c>
      <c r="DF123" s="76"/>
      <c r="DG123" s="84"/>
      <c r="DH123" s="80">
        <f t="shared" si="952"/>
        <v>0</v>
      </c>
      <c r="DI123" s="84"/>
      <c r="DJ123" s="80">
        <f t="shared" si="953"/>
        <v>0</v>
      </c>
      <c r="DK123" s="76"/>
      <c r="DL123" s="84"/>
      <c r="DM123" s="80">
        <f t="shared" si="954"/>
        <v>0</v>
      </c>
      <c r="DN123" s="84"/>
      <c r="DO123" s="81">
        <f t="shared" si="955"/>
        <v>0</v>
      </c>
      <c r="DP123" s="75"/>
      <c r="DQ123" s="84"/>
      <c r="DR123" s="80">
        <f t="shared" si="956"/>
        <v>0</v>
      </c>
      <c r="DS123" s="84"/>
      <c r="DT123" s="80">
        <f t="shared" si="957"/>
        <v>0</v>
      </c>
      <c r="DU123" s="76"/>
      <c r="DV123" s="84"/>
      <c r="DW123" s="80">
        <f t="shared" si="958"/>
        <v>0</v>
      </c>
      <c r="DX123" s="84"/>
      <c r="DY123" s="80">
        <f t="shared" si="959"/>
        <v>0</v>
      </c>
      <c r="DZ123" s="76"/>
      <c r="EA123" s="84"/>
      <c r="EB123" s="80">
        <f t="shared" si="960"/>
        <v>0</v>
      </c>
      <c r="EC123" s="84"/>
      <c r="ED123" s="80">
        <f t="shared" si="961"/>
        <v>0</v>
      </c>
      <c r="EE123" s="76"/>
      <c r="EF123" s="84"/>
      <c r="EG123" s="80">
        <f t="shared" si="962"/>
        <v>0</v>
      </c>
      <c r="EH123" s="84"/>
      <c r="EI123" s="81">
        <f t="shared" si="963"/>
        <v>0</v>
      </c>
      <c r="EJ123" s="75"/>
      <c r="EK123" s="84"/>
      <c r="EL123" s="80">
        <f t="shared" si="964"/>
        <v>0</v>
      </c>
      <c r="EM123" s="84"/>
      <c r="EN123" s="80">
        <f t="shared" si="965"/>
        <v>0</v>
      </c>
      <c r="EO123" s="76"/>
      <c r="EP123" s="84"/>
      <c r="EQ123" s="80">
        <f t="shared" si="966"/>
        <v>0</v>
      </c>
      <c r="ER123" s="84"/>
      <c r="ES123" s="80">
        <f t="shared" si="967"/>
        <v>0</v>
      </c>
      <c r="ET123" s="76"/>
      <c r="EU123" s="84"/>
      <c r="EV123" s="80">
        <f t="shared" si="968"/>
        <v>0</v>
      </c>
      <c r="EW123" s="84"/>
      <c r="EX123" s="80">
        <f t="shared" si="969"/>
        <v>0</v>
      </c>
      <c r="EY123" s="76"/>
      <c r="EZ123" s="84"/>
      <c r="FA123" s="80">
        <f t="shared" si="970"/>
        <v>0</v>
      </c>
      <c r="FB123" s="84"/>
      <c r="FC123" s="81">
        <f t="shared" si="971"/>
        <v>0</v>
      </c>
      <c r="FD123" s="75"/>
      <c r="FE123" s="84"/>
      <c r="FF123" s="80">
        <f t="shared" si="972"/>
        <v>0</v>
      </c>
      <c r="FG123" s="84"/>
      <c r="FH123" s="80">
        <f t="shared" si="973"/>
        <v>0</v>
      </c>
      <c r="FI123" s="76"/>
      <c r="FJ123" s="84"/>
      <c r="FK123" s="80">
        <f t="shared" si="974"/>
        <v>0</v>
      </c>
      <c r="FL123" s="84"/>
      <c r="FM123" s="80">
        <f t="shared" si="975"/>
        <v>0</v>
      </c>
      <c r="FN123" s="76"/>
      <c r="FO123" s="84"/>
      <c r="FP123" s="80">
        <f t="shared" si="976"/>
        <v>0</v>
      </c>
      <c r="FQ123" s="84"/>
      <c r="FR123" s="80">
        <f t="shared" si="977"/>
        <v>0</v>
      </c>
      <c r="FS123" s="76"/>
      <c r="FT123" s="84"/>
      <c r="FU123" s="80">
        <f t="shared" si="978"/>
        <v>0</v>
      </c>
      <c r="FV123" s="84"/>
      <c r="FW123" s="81">
        <f t="shared" si="979"/>
        <v>0</v>
      </c>
      <c r="FX123" s="75"/>
      <c r="FY123" s="84"/>
      <c r="FZ123" s="80">
        <f t="shared" si="980"/>
        <v>0</v>
      </c>
      <c r="GA123" s="84"/>
      <c r="GB123" s="80">
        <f t="shared" si="981"/>
        <v>0</v>
      </c>
      <c r="GC123" s="76"/>
      <c r="GD123" s="84"/>
      <c r="GE123" s="80">
        <f t="shared" si="982"/>
        <v>0</v>
      </c>
      <c r="GF123" s="84"/>
      <c r="GG123" s="80">
        <f t="shared" si="983"/>
        <v>0</v>
      </c>
      <c r="GH123" s="76"/>
      <c r="GI123" s="84"/>
      <c r="GJ123" s="80">
        <f t="shared" si="984"/>
        <v>0</v>
      </c>
      <c r="GK123" s="84"/>
      <c r="GL123" s="80">
        <f t="shared" si="985"/>
        <v>0</v>
      </c>
      <c r="GM123" s="76"/>
      <c r="GN123" s="84"/>
      <c r="GO123" s="80">
        <f t="shared" si="986"/>
        <v>0</v>
      </c>
      <c r="GP123" s="84"/>
      <c r="GQ123" s="81">
        <f t="shared" si="987"/>
        <v>0</v>
      </c>
      <c r="GR123" s="75"/>
      <c r="GS123" s="84"/>
      <c r="GT123" s="80">
        <f t="shared" si="988"/>
        <v>0</v>
      </c>
      <c r="GU123" s="84"/>
      <c r="GV123" s="80">
        <f t="shared" si="989"/>
        <v>0</v>
      </c>
      <c r="GW123" s="76"/>
      <c r="GX123" s="84"/>
      <c r="GY123" s="80">
        <f t="shared" si="990"/>
        <v>0</v>
      </c>
      <c r="GZ123" s="84"/>
      <c r="HA123" s="77">
        <f t="shared" si="991"/>
        <v>0</v>
      </c>
      <c r="HB123" s="82"/>
      <c r="HC123" s="84"/>
      <c r="HD123" s="80">
        <f t="shared" si="992"/>
        <v>0</v>
      </c>
      <c r="HE123" s="84"/>
      <c r="HF123" s="80">
        <f t="shared" si="993"/>
        <v>0</v>
      </c>
      <c r="HG123" s="76"/>
      <c r="HH123" s="84"/>
      <c r="HI123" s="80">
        <f t="shared" si="994"/>
        <v>0</v>
      </c>
      <c r="HJ123" s="84"/>
      <c r="HK123" s="81">
        <f t="shared" si="995"/>
        <v>0</v>
      </c>
      <c r="HL123" s="75"/>
      <c r="HM123" s="84"/>
      <c r="HN123" s="80">
        <f t="shared" si="996"/>
        <v>0</v>
      </c>
      <c r="HO123" s="84"/>
      <c r="HP123" s="80">
        <f t="shared" si="997"/>
        <v>0</v>
      </c>
      <c r="HQ123" s="76">
        <f>4*20</f>
        <v>80</v>
      </c>
      <c r="HR123" s="83">
        <v>1</v>
      </c>
      <c r="HS123" s="80">
        <f t="shared" si="998"/>
        <v>0.25</v>
      </c>
      <c r="HT123" s="83">
        <v>4</v>
      </c>
      <c r="HU123" s="80">
        <f t="shared" si="999"/>
        <v>1</v>
      </c>
      <c r="HV123" s="76">
        <f t="shared" si="774"/>
        <v>60</v>
      </c>
      <c r="HW123" s="83">
        <v>3</v>
      </c>
      <c r="HX123" s="80">
        <f t="shared" si="1000"/>
        <v>1</v>
      </c>
      <c r="HY123" s="83">
        <v>3</v>
      </c>
      <c r="HZ123" s="80">
        <f t="shared" si="1001"/>
        <v>1</v>
      </c>
      <c r="IA123" s="76"/>
      <c r="IB123" s="84"/>
      <c r="IC123" s="80">
        <f t="shared" si="1002"/>
        <v>0</v>
      </c>
      <c r="ID123" s="84"/>
      <c r="IE123" s="85">
        <f t="shared" si="1003"/>
        <v>0</v>
      </c>
      <c r="IF123" s="1214" t="s">
        <v>366</v>
      </c>
      <c r="IG123" s="87"/>
    </row>
    <row r="124" spans="1:241" ht="38.25" hidden="1" x14ac:dyDescent="0.25">
      <c r="A124" s="63">
        <v>120</v>
      </c>
      <c r="B124" s="64" t="s">
        <v>138</v>
      </c>
      <c r="C124" s="65">
        <v>218442</v>
      </c>
      <c r="D124" s="66">
        <v>934362</v>
      </c>
      <c r="E124" s="67" t="s">
        <v>89</v>
      </c>
      <c r="F124" s="68" t="s">
        <v>301</v>
      </c>
      <c r="G124" s="89" t="s">
        <v>367</v>
      </c>
      <c r="H124" s="70">
        <v>0.85</v>
      </c>
      <c r="I124" s="71">
        <f>(61+12+19+23+36)/5</f>
        <v>30.2</v>
      </c>
      <c r="J124" s="72">
        <v>26</v>
      </c>
      <c r="K124" s="73">
        <f t="shared" si="915"/>
        <v>520</v>
      </c>
      <c r="L124" s="74">
        <f t="shared" si="780"/>
        <v>520</v>
      </c>
      <c r="M124" s="113">
        <f t="shared" si="781"/>
        <v>0</v>
      </c>
      <c r="N124" s="114">
        <f t="shared" si="782"/>
        <v>9</v>
      </c>
      <c r="O124" s="77">
        <f t="shared" si="783"/>
        <v>0</v>
      </c>
      <c r="P124" s="78">
        <f t="shared" si="784"/>
        <v>0.34615384615384615</v>
      </c>
      <c r="Q124" s="79"/>
      <c r="R124" s="75">
        <f t="shared" si="785"/>
        <v>260</v>
      </c>
      <c r="S124" s="76">
        <f t="shared" si="786"/>
        <v>0</v>
      </c>
      <c r="T124" s="80">
        <f t="shared" si="916"/>
        <v>0</v>
      </c>
      <c r="U124" s="76">
        <f t="shared" si="788"/>
        <v>4</v>
      </c>
      <c r="V124" s="80">
        <f t="shared" si="917"/>
        <v>0.30769230769230771</v>
      </c>
      <c r="W124" s="76">
        <f t="shared" si="790"/>
        <v>100</v>
      </c>
      <c r="X124" s="76">
        <f t="shared" si="791"/>
        <v>0</v>
      </c>
      <c r="Y124" s="80">
        <f t="shared" si="918"/>
        <v>0</v>
      </c>
      <c r="Z124" s="76">
        <f t="shared" si="793"/>
        <v>5</v>
      </c>
      <c r="AA124" s="80">
        <f t="shared" si="919"/>
        <v>1</v>
      </c>
      <c r="AB124" s="76">
        <f t="shared" si="795"/>
        <v>0</v>
      </c>
      <c r="AC124" s="76">
        <f t="shared" si="796"/>
        <v>0</v>
      </c>
      <c r="AD124" s="80">
        <f t="shared" si="920"/>
        <v>0</v>
      </c>
      <c r="AE124" s="76">
        <f t="shared" si="798"/>
        <v>0</v>
      </c>
      <c r="AF124" s="80">
        <f t="shared" si="921"/>
        <v>0</v>
      </c>
      <c r="AG124" s="76">
        <f t="shared" si="800"/>
        <v>160</v>
      </c>
      <c r="AH124" s="76">
        <f t="shared" si="801"/>
        <v>0</v>
      </c>
      <c r="AI124" s="80">
        <f t="shared" si="922"/>
        <v>0</v>
      </c>
      <c r="AJ124" s="76">
        <f t="shared" si="803"/>
        <v>0</v>
      </c>
      <c r="AK124" s="81">
        <f t="shared" si="923"/>
        <v>0</v>
      </c>
      <c r="AL124" s="79"/>
      <c r="AM124" s="75">
        <f t="shared" si="805"/>
        <v>160</v>
      </c>
      <c r="AN124" s="76">
        <f t="shared" si="806"/>
        <v>0</v>
      </c>
      <c r="AO124" s="80">
        <f t="shared" si="924"/>
        <v>0</v>
      </c>
      <c r="AP124" s="76">
        <f t="shared" si="808"/>
        <v>0</v>
      </c>
      <c r="AQ124" s="77">
        <f t="shared" si="925"/>
        <v>0</v>
      </c>
      <c r="AR124" s="82">
        <f t="shared" si="810"/>
        <v>360</v>
      </c>
      <c r="AS124" s="76">
        <f t="shared" si="811"/>
        <v>0</v>
      </c>
      <c r="AT124" s="80">
        <f t="shared" si="926"/>
        <v>0</v>
      </c>
      <c r="AU124" s="76">
        <f t="shared" si="813"/>
        <v>9</v>
      </c>
      <c r="AV124" s="77">
        <f t="shared" si="927"/>
        <v>0.5</v>
      </c>
      <c r="AW124" s="82">
        <f t="shared" si="815"/>
        <v>0</v>
      </c>
      <c r="AX124" s="76">
        <f t="shared" si="816"/>
        <v>0</v>
      </c>
      <c r="AY124" s="80">
        <f t="shared" si="928"/>
        <v>0</v>
      </c>
      <c r="AZ124" s="76">
        <f t="shared" si="818"/>
        <v>0</v>
      </c>
      <c r="BA124" s="77">
        <f t="shared" si="929"/>
        <v>0</v>
      </c>
      <c r="BB124" s="82">
        <f t="shared" si="820"/>
        <v>0</v>
      </c>
      <c r="BC124" s="76">
        <f t="shared" si="821"/>
        <v>0</v>
      </c>
      <c r="BD124" s="80">
        <f t="shared" si="930"/>
        <v>0</v>
      </c>
      <c r="BE124" s="76">
        <f t="shared" si="823"/>
        <v>0</v>
      </c>
      <c r="BF124" s="77">
        <f t="shared" si="931"/>
        <v>0</v>
      </c>
      <c r="BG124" s="82">
        <f t="shared" si="825"/>
        <v>0</v>
      </c>
      <c r="BH124" s="76">
        <f t="shared" si="826"/>
        <v>0</v>
      </c>
      <c r="BI124" s="80">
        <f t="shared" si="932"/>
        <v>0</v>
      </c>
      <c r="BJ124" s="76">
        <f t="shared" si="828"/>
        <v>0</v>
      </c>
      <c r="BK124" s="77">
        <f t="shared" si="933"/>
        <v>0</v>
      </c>
      <c r="BL124" s="82">
        <f t="shared" si="830"/>
        <v>0</v>
      </c>
      <c r="BM124" s="76">
        <f t="shared" si="831"/>
        <v>0</v>
      </c>
      <c r="BN124" s="80">
        <f t="shared" si="934"/>
        <v>0</v>
      </c>
      <c r="BO124" s="76">
        <f t="shared" si="833"/>
        <v>0</v>
      </c>
      <c r="BP124" s="77">
        <f t="shared" si="935"/>
        <v>0</v>
      </c>
      <c r="BQ124" s="82">
        <f t="shared" si="835"/>
        <v>0</v>
      </c>
      <c r="BR124" s="76">
        <f t="shared" si="836"/>
        <v>0</v>
      </c>
      <c r="BS124" s="80">
        <f t="shared" si="936"/>
        <v>0</v>
      </c>
      <c r="BT124" s="76">
        <f t="shared" si="838"/>
        <v>0</v>
      </c>
      <c r="BU124" s="77">
        <f t="shared" si="937"/>
        <v>0</v>
      </c>
      <c r="BV124" s="82">
        <f t="shared" si="840"/>
        <v>0</v>
      </c>
      <c r="BW124" s="76">
        <f t="shared" si="841"/>
        <v>0</v>
      </c>
      <c r="BX124" s="80">
        <f t="shared" si="938"/>
        <v>0</v>
      </c>
      <c r="BY124" s="76">
        <f t="shared" si="843"/>
        <v>0</v>
      </c>
      <c r="BZ124" s="81">
        <f t="shared" si="939"/>
        <v>0</v>
      </c>
      <c r="CA124" s="79"/>
      <c r="CB124" s="75"/>
      <c r="CC124" s="84"/>
      <c r="CD124" s="80">
        <f t="shared" si="940"/>
        <v>0</v>
      </c>
      <c r="CE124" s="84"/>
      <c r="CF124" s="80">
        <f t="shared" si="941"/>
        <v>0</v>
      </c>
      <c r="CG124" s="76"/>
      <c r="CH124" s="84"/>
      <c r="CI124" s="80">
        <f t="shared" si="942"/>
        <v>0</v>
      </c>
      <c r="CJ124" s="84"/>
      <c r="CK124" s="80">
        <f t="shared" si="943"/>
        <v>0</v>
      </c>
      <c r="CL124" s="76"/>
      <c r="CM124" s="84"/>
      <c r="CN124" s="80">
        <f t="shared" si="944"/>
        <v>0</v>
      </c>
      <c r="CO124" s="84"/>
      <c r="CP124" s="80">
        <f t="shared" si="945"/>
        <v>0</v>
      </c>
      <c r="CQ124" s="76">
        <f>8*20</f>
        <v>160</v>
      </c>
      <c r="CR124" s="83">
        <v>0</v>
      </c>
      <c r="CS124" s="80">
        <f t="shared" si="946"/>
        <v>0</v>
      </c>
      <c r="CT124" s="83">
        <v>0</v>
      </c>
      <c r="CU124" s="81">
        <f t="shared" si="947"/>
        <v>0</v>
      </c>
      <c r="CV124" s="75">
        <f>13*20</f>
        <v>260</v>
      </c>
      <c r="CW124" s="83">
        <v>0</v>
      </c>
      <c r="CX124" s="80">
        <f t="shared" si="948"/>
        <v>0</v>
      </c>
      <c r="CY124" s="83">
        <v>4</v>
      </c>
      <c r="CZ124" s="80">
        <f t="shared" si="949"/>
        <v>0.30769230769230771</v>
      </c>
      <c r="DA124" s="76">
        <f>5*20</f>
        <v>100</v>
      </c>
      <c r="DB124" s="83">
        <v>0</v>
      </c>
      <c r="DC124" s="80">
        <f t="shared" si="950"/>
        <v>0</v>
      </c>
      <c r="DD124" s="83">
        <v>5</v>
      </c>
      <c r="DE124" s="80">
        <f t="shared" si="951"/>
        <v>1</v>
      </c>
      <c r="DF124" s="76"/>
      <c r="DG124" s="84"/>
      <c r="DH124" s="80">
        <f t="shared" si="952"/>
        <v>0</v>
      </c>
      <c r="DI124" s="84"/>
      <c r="DJ124" s="80">
        <f t="shared" si="953"/>
        <v>0</v>
      </c>
      <c r="DK124" s="76"/>
      <c r="DL124" s="84"/>
      <c r="DM124" s="80">
        <f t="shared" si="954"/>
        <v>0</v>
      </c>
      <c r="DN124" s="84"/>
      <c r="DO124" s="81">
        <f t="shared" si="955"/>
        <v>0</v>
      </c>
      <c r="DP124" s="75"/>
      <c r="DQ124" s="84"/>
      <c r="DR124" s="80">
        <f t="shared" si="956"/>
        <v>0</v>
      </c>
      <c r="DS124" s="84"/>
      <c r="DT124" s="80">
        <f t="shared" si="957"/>
        <v>0</v>
      </c>
      <c r="DU124" s="76"/>
      <c r="DV124" s="84"/>
      <c r="DW124" s="80">
        <f t="shared" si="958"/>
        <v>0</v>
      </c>
      <c r="DX124" s="84"/>
      <c r="DY124" s="80">
        <f t="shared" si="959"/>
        <v>0</v>
      </c>
      <c r="DZ124" s="76"/>
      <c r="EA124" s="84"/>
      <c r="EB124" s="80">
        <f t="shared" si="960"/>
        <v>0</v>
      </c>
      <c r="EC124" s="84"/>
      <c r="ED124" s="80">
        <f t="shared" si="961"/>
        <v>0</v>
      </c>
      <c r="EE124" s="76"/>
      <c r="EF124" s="84"/>
      <c r="EG124" s="80">
        <f t="shared" si="962"/>
        <v>0</v>
      </c>
      <c r="EH124" s="84"/>
      <c r="EI124" s="81">
        <f t="shared" si="963"/>
        <v>0</v>
      </c>
      <c r="EJ124" s="75"/>
      <c r="EK124" s="84"/>
      <c r="EL124" s="80">
        <f t="shared" si="964"/>
        <v>0</v>
      </c>
      <c r="EM124" s="84"/>
      <c r="EN124" s="80">
        <f t="shared" si="965"/>
        <v>0</v>
      </c>
      <c r="EO124" s="76"/>
      <c r="EP124" s="84"/>
      <c r="EQ124" s="80">
        <f t="shared" si="966"/>
        <v>0</v>
      </c>
      <c r="ER124" s="84"/>
      <c r="ES124" s="80">
        <f t="shared" si="967"/>
        <v>0</v>
      </c>
      <c r="ET124" s="76"/>
      <c r="EU124" s="84"/>
      <c r="EV124" s="80">
        <f t="shared" si="968"/>
        <v>0</v>
      </c>
      <c r="EW124" s="84"/>
      <c r="EX124" s="80">
        <f t="shared" si="969"/>
        <v>0</v>
      </c>
      <c r="EY124" s="76"/>
      <c r="EZ124" s="84"/>
      <c r="FA124" s="80">
        <f t="shared" si="970"/>
        <v>0</v>
      </c>
      <c r="FB124" s="84"/>
      <c r="FC124" s="81">
        <f t="shared" si="971"/>
        <v>0</v>
      </c>
      <c r="FD124" s="75"/>
      <c r="FE124" s="84"/>
      <c r="FF124" s="80">
        <f t="shared" si="972"/>
        <v>0</v>
      </c>
      <c r="FG124" s="84"/>
      <c r="FH124" s="80">
        <f t="shared" si="973"/>
        <v>0</v>
      </c>
      <c r="FI124" s="76"/>
      <c r="FJ124" s="84"/>
      <c r="FK124" s="80">
        <f t="shared" si="974"/>
        <v>0</v>
      </c>
      <c r="FL124" s="84"/>
      <c r="FM124" s="80">
        <f t="shared" si="975"/>
        <v>0</v>
      </c>
      <c r="FN124" s="76"/>
      <c r="FO124" s="84"/>
      <c r="FP124" s="80">
        <f t="shared" si="976"/>
        <v>0</v>
      </c>
      <c r="FQ124" s="84"/>
      <c r="FR124" s="80">
        <f t="shared" si="977"/>
        <v>0</v>
      </c>
      <c r="FS124" s="76"/>
      <c r="FT124" s="84"/>
      <c r="FU124" s="80">
        <f t="shared" si="978"/>
        <v>0</v>
      </c>
      <c r="FV124" s="84"/>
      <c r="FW124" s="81">
        <f t="shared" si="979"/>
        <v>0</v>
      </c>
      <c r="FX124" s="75"/>
      <c r="FY124" s="84"/>
      <c r="FZ124" s="80">
        <f t="shared" si="980"/>
        <v>0</v>
      </c>
      <c r="GA124" s="84"/>
      <c r="GB124" s="80">
        <f t="shared" si="981"/>
        <v>0</v>
      </c>
      <c r="GC124" s="76"/>
      <c r="GD124" s="84"/>
      <c r="GE124" s="80">
        <f t="shared" si="982"/>
        <v>0</v>
      </c>
      <c r="GF124" s="84"/>
      <c r="GG124" s="80">
        <f t="shared" si="983"/>
        <v>0</v>
      </c>
      <c r="GH124" s="76"/>
      <c r="GI124" s="84"/>
      <c r="GJ124" s="80">
        <f t="shared" si="984"/>
        <v>0</v>
      </c>
      <c r="GK124" s="84"/>
      <c r="GL124" s="80">
        <f t="shared" si="985"/>
        <v>0</v>
      </c>
      <c r="GM124" s="76"/>
      <c r="GN124" s="84"/>
      <c r="GO124" s="80">
        <f t="shared" si="986"/>
        <v>0</v>
      </c>
      <c r="GP124" s="84"/>
      <c r="GQ124" s="81">
        <f t="shared" si="987"/>
        <v>0</v>
      </c>
      <c r="GR124" s="75"/>
      <c r="GS124" s="84"/>
      <c r="GT124" s="80">
        <f t="shared" si="988"/>
        <v>0</v>
      </c>
      <c r="GU124" s="84"/>
      <c r="GV124" s="80">
        <f t="shared" si="989"/>
        <v>0</v>
      </c>
      <c r="GW124" s="76"/>
      <c r="GX124" s="84"/>
      <c r="GY124" s="80">
        <f t="shared" si="990"/>
        <v>0</v>
      </c>
      <c r="GZ124" s="84"/>
      <c r="HA124" s="77">
        <f t="shared" si="991"/>
        <v>0</v>
      </c>
      <c r="HB124" s="82"/>
      <c r="HC124" s="84"/>
      <c r="HD124" s="80">
        <f t="shared" si="992"/>
        <v>0</v>
      </c>
      <c r="HE124" s="84"/>
      <c r="HF124" s="80">
        <f t="shared" si="993"/>
        <v>0</v>
      </c>
      <c r="HG124" s="76"/>
      <c r="HH124" s="84"/>
      <c r="HI124" s="80">
        <f t="shared" si="994"/>
        <v>0</v>
      </c>
      <c r="HJ124" s="84"/>
      <c r="HK124" s="81">
        <f t="shared" si="995"/>
        <v>0</v>
      </c>
      <c r="HL124" s="75"/>
      <c r="HM124" s="84"/>
      <c r="HN124" s="80">
        <f t="shared" si="996"/>
        <v>0</v>
      </c>
      <c r="HO124" s="84"/>
      <c r="HP124" s="80">
        <f t="shared" si="997"/>
        <v>0</v>
      </c>
      <c r="HQ124" s="76"/>
      <c r="HR124" s="84"/>
      <c r="HS124" s="80">
        <f t="shared" si="998"/>
        <v>0</v>
      </c>
      <c r="HT124" s="84"/>
      <c r="HU124" s="80">
        <f t="shared" si="999"/>
        <v>0</v>
      </c>
      <c r="HV124" s="76"/>
      <c r="HW124" s="84"/>
      <c r="HX124" s="80">
        <f t="shared" si="1000"/>
        <v>0</v>
      </c>
      <c r="HY124" s="84"/>
      <c r="HZ124" s="80">
        <f t="shared" si="1001"/>
        <v>0</v>
      </c>
      <c r="IA124" s="76"/>
      <c r="IB124" s="84"/>
      <c r="IC124" s="80">
        <f t="shared" si="1002"/>
        <v>0</v>
      </c>
      <c r="ID124" s="84"/>
      <c r="IE124" s="85">
        <f t="shared" si="1003"/>
        <v>0</v>
      </c>
      <c r="IF124" s="1214" t="s">
        <v>368</v>
      </c>
      <c r="IG124" s="87"/>
    </row>
    <row r="125" spans="1:241" ht="25.5" hidden="1" x14ac:dyDescent="0.25">
      <c r="A125" s="63">
        <v>121</v>
      </c>
      <c r="B125" s="64" t="s">
        <v>354</v>
      </c>
      <c r="C125" s="65">
        <v>218030</v>
      </c>
      <c r="D125" s="66">
        <v>934564</v>
      </c>
      <c r="E125" s="67" t="s">
        <v>89</v>
      </c>
      <c r="F125" s="68" t="s">
        <v>105</v>
      </c>
      <c r="G125" s="90" t="s">
        <v>250</v>
      </c>
      <c r="H125" s="70">
        <v>0.05</v>
      </c>
      <c r="I125" s="71">
        <f>(40+55+63+67+44)/5</f>
        <v>53.8</v>
      </c>
      <c r="J125" s="72">
        <v>104</v>
      </c>
      <c r="K125" s="73">
        <f t="shared" si="915"/>
        <v>2080</v>
      </c>
      <c r="L125" s="74">
        <f t="shared" si="780"/>
        <v>2080</v>
      </c>
      <c r="M125" s="113">
        <f t="shared" si="781"/>
        <v>3</v>
      </c>
      <c r="N125" s="114">
        <f t="shared" si="782"/>
        <v>102</v>
      </c>
      <c r="O125" s="77">
        <f t="shared" si="783"/>
        <v>2.8846153846153848E-2</v>
      </c>
      <c r="P125" s="78">
        <f t="shared" si="784"/>
        <v>0.98076923076923073</v>
      </c>
      <c r="Q125" s="79"/>
      <c r="R125" s="75">
        <f t="shared" si="785"/>
        <v>880</v>
      </c>
      <c r="S125" s="76">
        <f t="shared" si="786"/>
        <v>3</v>
      </c>
      <c r="T125" s="80">
        <f t="shared" si="916"/>
        <v>6.8181818181818177E-2</v>
      </c>
      <c r="U125" s="76">
        <f t="shared" si="788"/>
        <v>42</v>
      </c>
      <c r="V125" s="80">
        <f t="shared" si="917"/>
        <v>0.95454545454545459</v>
      </c>
      <c r="W125" s="76">
        <f t="shared" si="790"/>
        <v>1020</v>
      </c>
      <c r="X125" s="76">
        <f t="shared" si="791"/>
        <v>0</v>
      </c>
      <c r="Y125" s="80">
        <f t="shared" si="918"/>
        <v>0</v>
      </c>
      <c r="Z125" s="76">
        <f t="shared" si="793"/>
        <v>51</v>
      </c>
      <c r="AA125" s="80">
        <f t="shared" si="919"/>
        <v>1</v>
      </c>
      <c r="AB125" s="76">
        <f t="shared" si="795"/>
        <v>160</v>
      </c>
      <c r="AC125" s="76">
        <f t="shared" si="796"/>
        <v>0</v>
      </c>
      <c r="AD125" s="80">
        <f t="shared" si="920"/>
        <v>0</v>
      </c>
      <c r="AE125" s="76">
        <f t="shared" si="798"/>
        <v>8</v>
      </c>
      <c r="AF125" s="80">
        <f t="shared" si="921"/>
        <v>1</v>
      </c>
      <c r="AG125" s="76">
        <f t="shared" si="800"/>
        <v>20</v>
      </c>
      <c r="AH125" s="76">
        <f t="shared" si="801"/>
        <v>0</v>
      </c>
      <c r="AI125" s="80">
        <f t="shared" si="922"/>
        <v>0</v>
      </c>
      <c r="AJ125" s="76">
        <f t="shared" si="803"/>
        <v>1</v>
      </c>
      <c r="AK125" s="81">
        <f t="shared" si="923"/>
        <v>1</v>
      </c>
      <c r="AL125" s="79"/>
      <c r="AM125" s="75">
        <f t="shared" si="805"/>
        <v>1160</v>
      </c>
      <c r="AN125" s="76">
        <f t="shared" si="806"/>
        <v>0</v>
      </c>
      <c r="AO125" s="80">
        <f t="shared" si="924"/>
        <v>0</v>
      </c>
      <c r="AP125" s="76">
        <f t="shared" si="808"/>
        <v>58</v>
      </c>
      <c r="AQ125" s="77">
        <f t="shared" si="925"/>
        <v>1</v>
      </c>
      <c r="AR125" s="82">
        <f t="shared" si="810"/>
        <v>40</v>
      </c>
      <c r="AS125" s="76">
        <f t="shared" si="811"/>
        <v>0</v>
      </c>
      <c r="AT125" s="80">
        <f t="shared" si="926"/>
        <v>0</v>
      </c>
      <c r="AU125" s="76">
        <f t="shared" si="813"/>
        <v>2</v>
      </c>
      <c r="AV125" s="77">
        <f t="shared" si="927"/>
        <v>1</v>
      </c>
      <c r="AW125" s="82">
        <f t="shared" si="815"/>
        <v>0</v>
      </c>
      <c r="AX125" s="76">
        <f t="shared" si="816"/>
        <v>0</v>
      </c>
      <c r="AY125" s="80">
        <f t="shared" si="928"/>
        <v>0</v>
      </c>
      <c r="AZ125" s="76">
        <f t="shared" si="818"/>
        <v>0</v>
      </c>
      <c r="BA125" s="77">
        <f t="shared" si="929"/>
        <v>0</v>
      </c>
      <c r="BB125" s="82">
        <f t="shared" si="820"/>
        <v>0</v>
      </c>
      <c r="BC125" s="76">
        <f t="shared" si="821"/>
        <v>0</v>
      </c>
      <c r="BD125" s="80">
        <f t="shared" si="930"/>
        <v>0</v>
      </c>
      <c r="BE125" s="76">
        <f t="shared" si="823"/>
        <v>0</v>
      </c>
      <c r="BF125" s="77">
        <f t="shared" si="931"/>
        <v>0</v>
      </c>
      <c r="BG125" s="82">
        <f t="shared" si="825"/>
        <v>840</v>
      </c>
      <c r="BH125" s="76">
        <f t="shared" si="826"/>
        <v>3</v>
      </c>
      <c r="BI125" s="80">
        <f t="shared" si="932"/>
        <v>7.1428571428571425E-2</v>
      </c>
      <c r="BJ125" s="76">
        <f t="shared" si="828"/>
        <v>40</v>
      </c>
      <c r="BK125" s="77">
        <f t="shared" si="933"/>
        <v>0.95238095238095233</v>
      </c>
      <c r="BL125" s="82">
        <f t="shared" si="830"/>
        <v>0</v>
      </c>
      <c r="BM125" s="76">
        <f t="shared" si="831"/>
        <v>0</v>
      </c>
      <c r="BN125" s="80">
        <f t="shared" si="934"/>
        <v>0</v>
      </c>
      <c r="BO125" s="76">
        <f t="shared" si="833"/>
        <v>0</v>
      </c>
      <c r="BP125" s="77">
        <f t="shared" si="935"/>
        <v>0</v>
      </c>
      <c r="BQ125" s="82">
        <f t="shared" si="835"/>
        <v>0</v>
      </c>
      <c r="BR125" s="76">
        <f t="shared" si="836"/>
        <v>0</v>
      </c>
      <c r="BS125" s="80">
        <f t="shared" si="936"/>
        <v>0</v>
      </c>
      <c r="BT125" s="76">
        <f t="shared" si="838"/>
        <v>0</v>
      </c>
      <c r="BU125" s="77">
        <f t="shared" si="937"/>
        <v>0</v>
      </c>
      <c r="BV125" s="82">
        <f t="shared" si="840"/>
        <v>40</v>
      </c>
      <c r="BW125" s="76">
        <f t="shared" si="841"/>
        <v>0</v>
      </c>
      <c r="BX125" s="80">
        <f t="shared" si="938"/>
        <v>0</v>
      </c>
      <c r="BY125" s="76">
        <f t="shared" si="843"/>
        <v>2</v>
      </c>
      <c r="BZ125" s="81">
        <f t="shared" si="939"/>
        <v>1</v>
      </c>
      <c r="CA125" s="79"/>
      <c r="CB125" s="75">
        <f>3*20</f>
        <v>60</v>
      </c>
      <c r="CC125" s="83">
        <v>0</v>
      </c>
      <c r="CD125" s="80">
        <f t="shared" si="940"/>
        <v>0</v>
      </c>
      <c r="CE125" s="83">
        <v>3</v>
      </c>
      <c r="CF125" s="80">
        <f t="shared" si="941"/>
        <v>1</v>
      </c>
      <c r="CG125" s="76">
        <f>47*20</f>
        <v>940</v>
      </c>
      <c r="CH125" s="83">
        <v>0</v>
      </c>
      <c r="CI125" s="80">
        <f t="shared" si="942"/>
        <v>0</v>
      </c>
      <c r="CJ125" s="83">
        <v>47</v>
      </c>
      <c r="CK125" s="80">
        <f t="shared" si="943"/>
        <v>1</v>
      </c>
      <c r="CL125" s="76">
        <f>7*20</f>
        <v>140</v>
      </c>
      <c r="CM125" s="83">
        <v>0</v>
      </c>
      <c r="CN125" s="80">
        <f t="shared" si="944"/>
        <v>0</v>
      </c>
      <c r="CO125" s="83">
        <v>7</v>
      </c>
      <c r="CP125" s="80">
        <f t="shared" si="945"/>
        <v>1</v>
      </c>
      <c r="CQ125" s="76">
        <f>1*20</f>
        <v>20</v>
      </c>
      <c r="CR125" s="83">
        <v>0</v>
      </c>
      <c r="CS125" s="80">
        <f t="shared" si="946"/>
        <v>0</v>
      </c>
      <c r="CT125" s="83">
        <v>1</v>
      </c>
      <c r="CU125" s="81">
        <f t="shared" si="947"/>
        <v>1</v>
      </c>
      <c r="CV125" s="75">
        <f>2*20</f>
        <v>40</v>
      </c>
      <c r="CW125" s="83">
        <v>0</v>
      </c>
      <c r="CX125" s="80">
        <f t="shared" si="948"/>
        <v>0</v>
      </c>
      <c r="CY125" s="83">
        <v>2</v>
      </c>
      <c r="CZ125" s="80">
        <f t="shared" si="949"/>
        <v>1</v>
      </c>
      <c r="DA125" s="76"/>
      <c r="DB125" s="84"/>
      <c r="DC125" s="80">
        <f t="shared" si="950"/>
        <v>0</v>
      </c>
      <c r="DD125" s="84"/>
      <c r="DE125" s="80">
        <f t="shared" si="951"/>
        <v>0</v>
      </c>
      <c r="DF125" s="76"/>
      <c r="DG125" s="84"/>
      <c r="DH125" s="80">
        <f t="shared" si="952"/>
        <v>0</v>
      </c>
      <c r="DI125" s="84"/>
      <c r="DJ125" s="80">
        <f t="shared" si="953"/>
        <v>0</v>
      </c>
      <c r="DK125" s="76"/>
      <c r="DL125" s="84"/>
      <c r="DM125" s="80">
        <f t="shared" si="954"/>
        <v>0</v>
      </c>
      <c r="DN125" s="84"/>
      <c r="DO125" s="81">
        <f t="shared" si="955"/>
        <v>0</v>
      </c>
      <c r="DP125" s="75"/>
      <c r="DQ125" s="84"/>
      <c r="DR125" s="80">
        <f t="shared" si="956"/>
        <v>0</v>
      </c>
      <c r="DS125" s="84"/>
      <c r="DT125" s="80">
        <f t="shared" si="957"/>
        <v>0</v>
      </c>
      <c r="DU125" s="76"/>
      <c r="DV125" s="84"/>
      <c r="DW125" s="80">
        <f t="shared" si="958"/>
        <v>0</v>
      </c>
      <c r="DX125" s="84"/>
      <c r="DY125" s="80">
        <f t="shared" si="959"/>
        <v>0</v>
      </c>
      <c r="DZ125" s="76"/>
      <c r="EA125" s="84"/>
      <c r="EB125" s="80">
        <f t="shared" si="960"/>
        <v>0</v>
      </c>
      <c r="EC125" s="84"/>
      <c r="ED125" s="80">
        <f t="shared" si="961"/>
        <v>0</v>
      </c>
      <c r="EE125" s="76"/>
      <c r="EF125" s="84"/>
      <c r="EG125" s="80">
        <f t="shared" si="962"/>
        <v>0</v>
      </c>
      <c r="EH125" s="84"/>
      <c r="EI125" s="81">
        <f t="shared" si="963"/>
        <v>0</v>
      </c>
      <c r="EJ125" s="75"/>
      <c r="EK125" s="84"/>
      <c r="EL125" s="80">
        <f t="shared" si="964"/>
        <v>0</v>
      </c>
      <c r="EM125" s="84"/>
      <c r="EN125" s="80">
        <f t="shared" si="965"/>
        <v>0</v>
      </c>
      <c r="EO125" s="76"/>
      <c r="EP125" s="84"/>
      <c r="EQ125" s="80">
        <f t="shared" si="966"/>
        <v>0</v>
      </c>
      <c r="ER125" s="84"/>
      <c r="ES125" s="80">
        <f t="shared" si="967"/>
        <v>0</v>
      </c>
      <c r="ET125" s="76"/>
      <c r="EU125" s="84"/>
      <c r="EV125" s="80">
        <f t="shared" si="968"/>
        <v>0</v>
      </c>
      <c r="EW125" s="84"/>
      <c r="EX125" s="80">
        <f t="shared" si="969"/>
        <v>0</v>
      </c>
      <c r="EY125" s="76"/>
      <c r="EZ125" s="84"/>
      <c r="FA125" s="80">
        <f t="shared" si="970"/>
        <v>0</v>
      </c>
      <c r="FB125" s="84"/>
      <c r="FC125" s="81">
        <f t="shared" si="971"/>
        <v>0</v>
      </c>
      <c r="FD125" s="75">
        <f>38*20</f>
        <v>760</v>
      </c>
      <c r="FE125" s="83">
        <v>3</v>
      </c>
      <c r="FF125" s="80">
        <f t="shared" si="972"/>
        <v>7.8947368421052627E-2</v>
      </c>
      <c r="FG125" s="83">
        <v>36</v>
      </c>
      <c r="FH125" s="80">
        <f t="shared" si="973"/>
        <v>0.94736842105263153</v>
      </c>
      <c r="FI125" s="76">
        <f>3*20</f>
        <v>60</v>
      </c>
      <c r="FJ125" s="83">
        <v>0</v>
      </c>
      <c r="FK125" s="80">
        <f t="shared" si="974"/>
        <v>0</v>
      </c>
      <c r="FL125" s="83">
        <v>3</v>
      </c>
      <c r="FM125" s="80">
        <f t="shared" si="975"/>
        <v>1</v>
      </c>
      <c r="FN125" s="76">
        <f>1*20</f>
        <v>20</v>
      </c>
      <c r="FO125" s="83">
        <v>0</v>
      </c>
      <c r="FP125" s="80">
        <f t="shared" si="976"/>
        <v>0</v>
      </c>
      <c r="FQ125" s="83">
        <v>1</v>
      </c>
      <c r="FR125" s="80">
        <f t="shared" si="977"/>
        <v>1</v>
      </c>
      <c r="FS125" s="76"/>
      <c r="FT125" s="84"/>
      <c r="FU125" s="80">
        <f t="shared" si="978"/>
        <v>0</v>
      </c>
      <c r="FV125" s="84"/>
      <c r="FW125" s="81">
        <f t="shared" si="979"/>
        <v>0</v>
      </c>
      <c r="FX125" s="75"/>
      <c r="FY125" s="84"/>
      <c r="FZ125" s="80">
        <f t="shared" si="980"/>
        <v>0</v>
      </c>
      <c r="GA125" s="84"/>
      <c r="GB125" s="80">
        <f t="shared" si="981"/>
        <v>0</v>
      </c>
      <c r="GC125" s="76"/>
      <c r="GD125" s="84"/>
      <c r="GE125" s="80">
        <f t="shared" si="982"/>
        <v>0</v>
      </c>
      <c r="GF125" s="84"/>
      <c r="GG125" s="80">
        <f t="shared" si="983"/>
        <v>0</v>
      </c>
      <c r="GH125" s="76"/>
      <c r="GI125" s="84"/>
      <c r="GJ125" s="80">
        <f t="shared" si="984"/>
        <v>0</v>
      </c>
      <c r="GK125" s="84"/>
      <c r="GL125" s="80">
        <f t="shared" si="985"/>
        <v>0</v>
      </c>
      <c r="GM125" s="76"/>
      <c r="GN125" s="84"/>
      <c r="GO125" s="80">
        <f t="shared" si="986"/>
        <v>0</v>
      </c>
      <c r="GP125" s="84"/>
      <c r="GQ125" s="81">
        <f t="shared" si="987"/>
        <v>0</v>
      </c>
      <c r="GR125" s="75"/>
      <c r="GS125" s="84"/>
      <c r="GT125" s="80">
        <f t="shared" si="988"/>
        <v>0</v>
      </c>
      <c r="GU125" s="84"/>
      <c r="GV125" s="80">
        <f t="shared" si="989"/>
        <v>0</v>
      </c>
      <c r="GW125" s="76"/>
      <c r="GX125" s="84"/>
      <c r="GY125" s="80">
        <f t="shared" si="990"/>
        <v>0</v>
      </c>
      <c r="GZ125" s="84"/>
      <c r="HA125" s="77">
        <f t="shared" si="991"/>
        <v>0</v>
      </c>
      <c r="HB125" s="82"/>
      <c r="HC125" s="84"/>
      <c r="HD125" s="80">
        <f t="shared" si="992"/>
        <v>0</v>
      </c>
      <c r="HE125" s="84"/>
      <c r="HF125" s="80">
        <f t="shared" si="993"/>
        <v>0</v>
      </c>
      <c r="HG125" s="76"/>
      <c r="HH125" s="84"/>
      <c r="HI125" s="80">
        <f t="shared" si="994"/>
        <v>0</v>
      </c>
      <c r="HJ125" s="84"/>
      <c r="HK125" s="81">
        <f t="shared" si="995"/>
        <v>0</v>
      </c>
      <c r="HL125" s="75">
        <f t="shared" si="1004"/>
        <v>20</v>
      </c>
      <c r="HM125" s="83">
        <v>0</v>
      </c>
      <c r="HN125" s="80">
        <f t="shared" si="996"/>
        <v>0</v>
      </c>
      <c r="HO125" s="83">
        <v>1</v>
      </c>
      <c r="HP125" s="80">
        <f t="shared" si="997"/>
        <v>1</v>
      </c>
      <c r="HQ125" s="76">
        <f t="shared" si="1004"/>
        <v>20</v>
      </c>
      <c r="HR125" s="83">
        <v>0</v>
      </c>
      <c r="HS125" s="80">
        <f t="shared" si="998"/>
        <v>0</v>
      </c>
      <c r="HT125" s="83">
        <v>1</v>
      </c>
      <c r="HU125" s="80">
        <f t="shared" si="999"/>
        <v>1</v>
      </c>
      <c r="HV125" s="76"/>
      <c r="HW125" s="84"/>
      <c r="HX125" s="80">
        <f t="shared" si="1000"/>
        <v>0</v>
      </c>
      <c r="HY125" s="84"/>
      <c r="HZ125" s="80">
        <f t="shared" si="1001"/>
        <v>0</v>
      </c>
      <c r="IA125" s="76"/>
      <c r="IB125" s="84"/>
      <c r="IC125" s="80">
        <f t="shared" si="1002"/>
        <v>0</v>
      </c>
      <c r="ID125" s="84"/>
      <c r="IE125" s="85">
        <f t="shared" si="1003"/>
        <v>0</v>
      </c>
      <c r="IF125" s="1214" t="s">
        <v>369</v>
      </c>
      <c r="IG125" s="87"/>
    </row>
    <row r="126" spans="1:241" ht="38.25" x14ac:dyDescent="0.25">
      <c r="A126" s="1227">
        <v>122</v>
      </c>
      <c r="B126" s="64" t="s">
        <v>152</v>
      </c>
      <c r="C126" s="65">
        <v>218228</v>
      </c>
      <c r="D126" s="66">
        <v>934546</v>
      </c>
      <c r="E126" s="180" t="s">
        <v>370</v>
      </c>
      <c r="F126" s="68" t="s">
        <v>120</v>
      </c>
      <c r="G126" s="89">
        <v>6</v>
      </c>
      <c r="H126" s="70">
        <v>0.8</v>
      </c>
      <c r="I126" s="71">
        <f>(20+8+80+15+7)/5</f>
        <v>26</v>
      </c>
      <c r="J126" s="72">
        <v>138</v>
      </c>
      <c r="K126" s="73">
        <f t="shared" si="915"/>
        <v>2760</v>
      </c>
      <c r="L126" s="74">
        <f t="shared" si="780"/>
        <v>2760</v>
      </c>
      <c r="M126" s="113">
        <f t="shared" si="781"/>
        <v>3</v>
      </c>
      <c r="N126" s="114">
        <f t="shared" si="782"/>
        <v>44</v>
      </c>
      <c r="O126" s="77">
        <f t="shared" si="783"/>
        <v>2.1739130434782608E-2</v>
      </c>
      <c r="P126" s="78">
        <f t="shared" si="784"/>
        <v>0.3188405797101449</v>
      </c>
      <c r="Q126" s="79"/>
      <c r="R126" s="75">
        <f t="shared" si="785"/>
        <v>1360</v>
      </c>
      <c r="S126" s="76">
        <f t="shared" si="786"/>
        <v>0</v>
      </c>
      <c r="T126" s="80">
        <f t="shared" si="916"/>
        <v>0</v>
      </c>
      <c r="U126" s="76">
        <f t="shared" si="788"/>
        <v>9</v>
      </c>
      <c r="V126" s="80">
        <f t="shared" si="917"/>
        <v>0.13235294117647059</v>
      </c>
      <c r="W126" s="76">
        <f t="shared" si="790"/>
        <v>1360</v>
      </c>
      <c r="X126" s="76">
        <f t="shared" si="791"/>
        <v>3</v>
      </c>
      <c r="Y126" s="80">
        <f t="shared" si="918"/>
        <v>4.4117647058823532E-2</v>
      </c>
      <c r="Z126" s="76">
        <f t="shared" si="793"/>
        <v>35</v>
      </c>
      <c r="AA126" s="80">
        <f t="shared" si="919"/>
        <v>0.51470588235294112</v>
      </c>
      <c r="AB126" s="76">
        <f t="shared" si="795"/>
        <v>0</v>
      </c>
      <c r="AC126" s="76">
        <f t="shared" si="796"/>
        <v>0</v>
      </c>
      <c r="AD126" s="80">
        <f t="shared" si="920"/>
        <v>0</v>
      </c>
      <c r="AE126" s="76">
        <f t="shared" si="798"/>
        <v>0</v>
      </c>
      <c r="AF126" s="80">
        <f t="shared" si="921"/>
        <v>0</v>
      </c>
      <c r="AG126" s="76">
        <f t="shared" si="800"/>
        <v>40</v>
      </c>
      <c r="AH126" s="76">
        <f t="shared" si="801"/>
        <v>0</v>
      </c>
      <c r="AI126" s="80">
        <f t="shared" si="922"/>
        <v>0</v>
      </c>
      <c r="AJ126" s="76">
        <f t="shared" si="803"/>
        <v>0</v>
      </c>
      <c r="AK126" s="81">
        <f t="shared" si="923"/>
        <v>0</v>
      </c>
      <c r="AL126" s="79"/>
      <c r="AM126" s="75">
        <f t="shared" si="805"/>
        <v>80</v>
      </c>
      <c r="AN126" s="76">
        <f t="shared" si="806"/>
        <v>0</v>
      </c>
      <c r="AO126" s="80">
        <f t="shared" si="924"/>
        <v>0</v>
      </c>
      <c r="AP126" s="76">
        <f t="shared" si="808"/>
        <v>0</v>
      </c>
      <c r="AQ126" s="77">
        <f t="shared" si="925"/>
        <v>0</v>
      </c>
      <c r="AR126" s="82">
        <f t="shared" si="810"/>
        <v>2680</v>
      </c>
      <c r="AS126" s="76">
        <f t="shared" si="811"/>
        <v>3</v>
      </c>
      <c r="AT126" s="80">
        <f t="shared" si="926"/>
        <v>2.2388059701492536E-2</v>
      </c>
      <c r="AU126" s="76">
        <f t="shared" si="813"/>
        <v>44</v>
      </c>
      <c r="AV126" s="77">
        <f t="shared" si="927"/>
        <v>0.32835820895522388</v>
      </c>
      <c r="AW126" s="82">
        <f t="shared" si="815"/>
        <v>0</v>
      </c>
      <c r="AX126" s="76">
        <f t="shared" si="816"/>
        <v>0</v>
      </c>
      <c r="AY126" s="80">
        <f t="shared" si="928"/>
        <v>0</v>
      </c>
      <c r="AZ126" s="76">
        <f t="shared" si="818"/>
        <v>0</v>
      </c>
      <c r="BA126" s="77">
        <f t="shared" si="929"/>
        <v>0</v>
      </c>
      <c r="BB126" s="82">
        <f t="shared" si="820"/>
        <v>0</v>
      </c>
      <c r="BC126" s="76">
        <f t="shared" si="821"/>
        <v>0</v>
      </c>
      <c r="BD126" s="80">
        <f t="shared" si="930"/>
        <v>0</v>
      </c>
      <c r="BE126" s="76">
        <f t="shared" si="823"/>
        <v>0</v>
      </c>
      <c r="BF126" s="77">
        <f t="shared" si="931"/>
        <v>0</v>
      </c>
      <c r="BG126" s="82">
        <f t="shared" si="825"/>
        <v>0</v>
      </c>
      <c r="BH126" s="76">
        <f t="shared" si="826"/>
        <v>0</v>
      </c>
      <c r="BI126" s="80">
        <f t="shared" si="932"/>
        <v>0</v>
      </c>
      <c r="BJ126" s="76">
        <f t="shared" si="828"/>
        <v>0</v>
      </c>
      <c r="BK126" s="77">
        <f t="shared" si="933"/>
        <v>0</v>
      </c>
      <c r="BL126" s="82">
        <f t="shared" si="830"/>
        <v>0</v>
      </c>
      <c r="BM126" s="76">
        <f t="shared" si="831"/>
        <v>0</v>
      </c>
      <c r="BN126" s="80">
        <f t="shared" si="934"/>
        <v>0</v>
      </c>
      <c r="BO126" s="76">
        <f t="shared" si="833"/>
        <v>0</v>
      </c>
      <c r="BP126" s="77">
        <f t="shared" si="935"/>
        <v>0</v>
      </c>
      <c r="BQ126" s="82">
        <f t="shared" si="835"/>
        <v>0</v>
      </c>
      <c r="BR126" s="76">
        <f t="shared" si="836"/>
        <v>0</v>
      </c>
      <c r="BS126" s="80">
        <f t="shared" si="936"/>
        <v>0</v>
      </c>
      <c r="BT126" s="76">
        <f t="shared" si="838"/>
        <v>0</v>
      </c>
      <c r="BU126" s="77">
        <f t="shared" si="937"/>
        <v>0</v>
      </c>
      <c r="BV126" s="82">
        <f t="shared" si="840"/>
        <v>0</v>
      </c>
      <c r="BW126" s="76">
        <f t="shared" si="841"/>
        <v>0</v>
      </c>
      <c r="BX126" s="80">
        <f t="shared" si="938"/>
        <v>0</v>
      </c>
      <c r="BY126" s="76">
        <f t="shared" si="843"/>
        <v>0</v>
      </c>
      <c r="BZ126" s="81">
        <f t="shared" si="939"/>
        <v>0</v>
      </c>
      <c r="CA126" s="79"/>
      <c r="CB126" s="75">
        <f>2*20</f>
        <v>40</v>
      </c>
      <c r="CC126" s="83">
        <v>0</v>
      </c>
      <c r="CD126" s="80">
        <f t="shared" si="940"/>
        <v>0</v>
      </c>
      <c r="CE126" s="83">
        <v>0</v>
      </c>
      <c r="CF126" s="80">
        <f t="shared" si="941"/>
        <v>0</v>
      </c>
      <c r="CG126" s="76"/>
      <c r="CH126" s="84"/>
      <c r="CI126" s="80">
        <f t="shared" si="942"/>
        <v>0</v>
      </c>
      <c r="CJ126" s="84"/>
      <c r="CK126" s="80">
        <f t="shared" si="943"/>
        <v>0</v>
      </c>
      <c r="CL126" s="76"/>
      <c r="CM126" s="84"/>
      <c r="CN126" s="80">
        <f t="shared" si="944"/>
        <v>0</v>
      </c>
      <c r="CO126" s="84"/>
      <c r="CP126" s="80">
        <f t="shared" si="945"/>
        <v>0</v>
      </c>
      <c r="CQ126" s="76">
        <f>2*20</f>
        <v>40</v>
      </c>
      <c r="CR126" s="83">
        <v>0</v>
      </c>
      <c r="CS126" s="80">
        <f t="shared" si="946"/>
        <v>0</v>
      </c>
      <c r="CT126" s="83">
        <v>0</v>
      </c>
      <c r="CU126" s="81">
        <f t="shared" si="947"/>
        <v>0</v>
      </c>
      <c r="CV126" s="75">
        <f>66*20</f>
        <v>1320</v>
      </c>
      <c r="CW126" s="83">
        <v>0</v>
      </c>
      <c r="CX126" s="80">
        <f t="shared" si="948"/>
        <v>0</v>
      </c>
      <c r="CY126" s="83">
        <v>9</v>
      </c>
      <c r="CZ126" s="80">
        <f t="shared" si="949"/>
        <v>0.13636363636363635</v>
      </c>
      <c r="DA126" s="76">
        <f>68*20</f>
        <v>1360</v>
      </c>
      <c r="DB126" s="1226">
        <v>3</v>
      </c>
      <c r="DC126" s="80">
        <f t="shared" si="950"/>
        <v>4.4117647058823532E-2</v>
      </c>
      <c r="DD126" s="1226">
        <v>35</v>
      </c>
      <c r="DE126" s="80">
        <f t="shared" si="951"/>
        <v>0.51470588235294112</v>
      </c>
      <c r="DF126" s="76"/>
      <c r="DG126" s="84"/>
      <c r="DH126" s="80">
        <f t="shared" si="952"/>
        <v>0</v>
      </c>
      <c r="DI126" s="84"/>
      <c r="DJ126" s="80">
        <f t="shared" si="953"/>
        <v>0</v>
      </c>
      <c r="DK126" s="76"/>
      <c r="DL126" s="84"/>
      <c r="DM126" s="80">
        <f t="shared" si="954"/>
        <v>0</v>
      </c>
      <c r="DN126" s="84"/>
      <c r="DO126" s="81">
        <f t="shared" si="955"/>
        <v>0</v>
      </c>
      <c r="DP126" s="75"/>
      <c r="DQ126" s="84"/>
      <c r="DR126" s="80">
        <f t="shared" si="956"/>
        <v>0</v>
      </c>
      <c r="DS126" s="84"/>
      <c r="DT126" s="80">
        <f t="shared" si="957"/>
        <v>0</v>
      </c>
      <c r="DU126" s="76"/>
      <c r="DV126" s="84"/>
      <c r="DW126" s="80">
        <f t="shared" si="958"/>
        <v>0</v>
      </c>
      <c r="DX126" s="84"/>
      <c r="DY126" s="80">
        <f t="shared" si="959"/>
        <v>0</v>
      </c>
      <c r="DZ126" s="76"/>
      <c r="EA126" s="84"/>
      <c r="EB126" s="80">
        <f t="shared" si="960"/>
        <v>0</v>
      </c>
      <c r="EC126" s="84"/>
      <c r="ED126" s="80">
        <f t="shared" si="961"/>
        <v>0</v>
      </c>
      <c r="EE126" s="76"/>
      <c r="EF126" s="84"/>
      <c r="EG126" s="80">
        <f t="shared" si="962"/>
        <v>0</v>
      </c>
      <c r="EH126" s="84"/>
      <c r="EI126" s="81">
        <f t="shared" si="963"/>
        <v>0</v>
      </c>
      <c r="EJ126" s="75"/>
      <c r="EK126" s="84"/>
      <c r="EL126" s="80">
        <f t="shared" si="964"/>
        <v>0</v>
      </c>
      <c r="EM126" s="84"/>
      <c r="EN126" s="80">
        <f t="shared" si="965"/>
        <v>0</v>
      </c>
      <c r="EO126" s="76"/>
      <c r="EP126" s="84"/>
      <c r="EQ126" s="80">
        <f t="shared" si="966"/>
        <v>0</v>
      </c>
      <c r="ER126" s="84"/>
      <c r="ES126" s="80">
        <f t="shared" si="967"/>
        <v>0</v>
      </c>
      <c r="ET126" s="76"/>
      <c r="EU126" s="84"/>
      <c r="EV126" s="80">
        <f t="shared" si="968"/>
        <v>0</v>
      </c>
      <c r="EW126" s="84"/>
      <c r="EX126" s="80">
        <f t="shared" si="969"/>
        <v>0</v>
      </c>
      <c r="EY126" s="76"/>
      <c r="EZ126" s="84"/>
      <c r="FA126" s="80">
        <f t="shared" si="970"/>
        <v>0</v>
      </c>
      <c r="FB126" s="84"/>
      <c r="FC126" s="81">
        <f t="shared" si="971"/>
        <v>0</v>
      </c>
      <c r="FD126" s="75"/>
      <c r="FE126" s="84"/>
      <c r="FF126" s="80">
        <f t="shared" si="972"/>
        <v>0</v>
      </c>
      <c r="FG126" s="84"/>
      <c r="FH126" s="80">
        <f t="shared" si="973"/>
        <v>0</v>
      </c>
      <c r="FI126" s="76"/>
      <c r="FJ126" s="84"/>
      <c r="FK126" s="80">
        <f t="shared" si="974"/>
        <v>0</v>
      </c>
      <c r="FL126" s="84"/>
      <c r="FM126" s="80">
        <f t="shared" si="975"/>
        <v>0</v>
      </c>
      <c r="FN126" s="76"/>
      <c r="FO126" s="84"/>
      <c r="FP126" s="80">
        <f t="shared" si="976"/>
        <v>0</v>
      </c>
      <c r="FQ126" s="84"/>
      <c r="FR126" s="80">
        <f t="shared" si="977"/>
        <v>0</v>
      </c>
      <c r="FS126" s="76"/>
      <c r="FT126" s="84"/>
      <c r="FU126" s="80">
        <f t="shared" si="978"/>
        <v>0</v>
      </c>
      <c r="FV126" s="84"/>
      <c r="FW126" s="81">
        <f t="shared" si="979"/>
        <v>0</v>
      </c>
      <c r="FX126" s="75"/>
      <c r="FY126" s="84"/>
      <c r="FZ126" s="80">
        <f t="shared" si="980"/>
        <v>0</v>
      </c>
      <c r="GA126" s="84"/>
      <c r="GB126" s="80">
        <f t="shared" si="981"/>
        <v>0</v>
      </c>
      <c r="GC126" s="76"/>
      <c r="GD126" s="84"/>
      <c r="GE126" s="80">
        <f t="shared" si="982"/>
        <v>0</v>
      </c>
      <c r="GF126" s="84"/>
      <c r="GG126" s="80">
        <f t="shared" si="983"/>
        <v>0</v>
      </c>
      <c r="GH126" s="76"/>
      <c r="GI126" s="84"/>
      <c r="GJ126" s="80">
        <f t="shared" si="984"/>
        <v>0</v>
      </c>
      <c r="GK126" s="84"/>
      <c r="GL126" s="80">
        <f t="shared" si="985"/>
        <v>0</v>
      </c>
      <c r="GM126" s="76"/>
      <c r="GN126" s="84"/>
      <c r="GO126" s="80">
        <f t="shared" si="986"/>
        <v>0</v>
      </c>
      <c r="GP126" s="84"/>
      <c r="GQ126" s="81">
        <f t="shared" si="987"/>
        <v>0</v>
      </c>
      <c r="GR126" s="75"/>
      <c r="GS126" s="84"/>
      <c r="GT126" s="80">
        <f t="shared" si="988"/>
        <v>0</v>
      </c>
      <c r="GU126" s="84"/>
      <c r="GV126" s="80">
        <f t="shared" si="989"/>
        <v>0</v>
      </c>
      <c r="GW126" s="76"/>
      <c r="GX126" s="84"/>
      <c r="GY126" s="80">
        <f t="shared" si="990"/>
        <v>0</v>
      </c>
      <c r="GZ126" s="84"/>
      <c r="HA126" s="77">
        <f t="shared" si="991"/>
        <v>0</v>
      </c>
      <c r="HB126" s="82"/>
      <c r="HC126" s="84"/>
      <c r="HD126" s="80">
        <f t="shared" si="992"/>
        <v>0</v>
      </c>
      <c r="HE126" s="84"/>
      <c r="HF126" s="80">
        <f t="shared" si="993"/>
        <v>0</v>
      </c>
      <c r="HG126" s="76"/>
      <c r="HH126" s="84"/>
      <c r="HI126" s="80">
        <f t="shared" si="994"/>
        <v>0</v>
      </c>
      <c r="HJ126" s="84"/>
      <c r="HK126" s="81">
        <f t="shared" si="995"/>
        <v>0</v>
      </c>
      <c r="HL126" s="75"/>
      <c r="HM126" s="84"/>
      <c r="HN126" s="80">
        <f t="shared" si="996"/>
        <v>0</v>
      </c>
      <c r="HO126" s="84"/>
      <c r="HP126" s="80">
        <f t="shared" si="997"/>
        <v>0</v>
      </c>
      <c r="HQ126" s="76"/>
      <c r="HR126" s="84"/>
      <c r="HS126" s="80">
        <f t="shared" si="998"/>
        <v>0</v>
      </c>
      <c r="HT126" s="84"/>
      <c r="HU126" s="80">
        <f t="shared" si="999"/>
        <v>0</v>
      </c>
      <c r="HV126" s="76"/>
      <c r="HW126" s="84"/>
      <c r="HX126" s="80">
        <f t="shared" si="1000"/>
        <v>0</v>
      </c>
      <c r="HY126" s="84"/>
      <c r="HZ126" s="80">
        <f t="shared" si="1001"/>
        <v>0</v>
      </c>
      <c r="IA126" s="76"/>
      <c r="IB126" s="84"/>
      <c r="IC126" s="80">
        <f t="shared" si="1002"/>
        <v>0</v>
      </c>
      <c r="ID126" s="84"/>
      <c r="IE126" s="85">
        <f t="shared" si="1003"/>
        <v>0</v>
      </c>
      <c r="IF126" s="1214" t="s">
        <v>371</v>
      </c>
      <c r="IG126" s="87"/>
    </row>
    <row r="127" spans="1:241" ht="25.5" hidden="1" x14ac:dyDescent="0.25">
      <c r="A127" s="63">
        <v>123</v>
      </c>
      <c r="B127" s="64" t="s">
        <v>235</v>
      </c>
      <c r="C127" s="65">
        <v>217601</v>
      </c>
      <c r="D127" s="66">
        <v>934786</v>
      </c>
      <c r="E127" s="67" t="s">
        <v>89</v>
      </c>
      <c r="F127" s="88" t="s">
        <v>233</v>
      </c>
      <c r="G127" s="90">
        <v>1</v>
      </c>
      <c r="H127" s="70">
        <v>0</v>
      </c>
      <c r="I127" s="71">
        <f>(35+38+35+33+26)/5</f>
        <v>33.4</v>
      </c>
      <c r="J127" s="72">
        <v>11</v>
      </c>
      <c r="K127" s="73">
        <f t="shared" si="915"/>
        <v>220</v>
      </c>
      <c r="L127" s="74">
        <f t="shared" si="780"/>
        <v>220</v>
      </c>
      <c r="M127" s="113">
        <f t="shared" si="781"/>
        <v>2</v>
      </c>
      <c r="N127" s="114">
        <f t="shared" si="782"/>
        <v>11</v>
      </c>
      <c r="O127" s="77">
        <f t="shared" si="783"/>
        <v>0.18181818181818182</v>
      </c>
      <c r="P127" s="78">
        <f t="shared" si="784"/>
        <v>1</v>
      </c>
      <c r="Q127" s="79"/>
      <c r="R127" s="75">
        <f t="shared" si="785"/>
        <v>160</v>
      </c>
      <c r="S127" s="76">
        <f t="shared" si="786"/>
        <v>2</v>
      </c>
      <c r="T127" s="80">
        <f t="shared" si="916"/>
        <v>0.25</v>
      </c>
      <c r="U127" s="76">
        <f t="shared" si="788"/>
        <v>8</v>
      </c>
      <c r="V127" s="80">
        <f t="shared" si="917"/>
        <v>1</v>
      </c>
      <c r="W127" s="76">
        <f t="shared" si="790"/>
        <v>60</v>
      </c>
      <c r="X127" s="76">
        <f t="shared" si="791"/>
        <v>0</v>
      </c>
      <c r="Y127" s="80">
        <f t="shared" si="918"/>
        <v>0</v>
      </c>
      <c r="Z127" s="76">
        <f t="shared" si="793"/>
        <v>3</v>
      </c>
      <c r="AA127" s="80">
        <f t="shared" si="919"/>
        <v>1</v>
      </c>
      <c r="AB127" s="76">
        <f t="shared" si="795"/>
        <v>0</v>
      </c>
      <c r="AC127" s="76">
        <f t="shared" si="796"/>
        <v>0</v>
      </c>
      <c r="AD127" s="80">
        <f t="shared" si="920"/>
        <v>0</v>
      </c>
      <c r="AE127" s="76">
        <f t="shared" si="798"/>
        <v>0</v>
      </c>
      <c r="AF127" s="80">
        <f t="shared" si="921"/>
        <v>0</v>
      </c>
      <c r="AG127" s="76">
        <f t="shared" si="800"/>
        <v>0</v>
      </c>
      <c r="AH127" s="76">
        <f t="shared" si="801"/>
        <v>0</v>
      </c>
      <c r="AI127" s="80">
        <f t="shared" si="922"/>
        <v>0</v>
      </c>
      <c r="AJ127" s="76">
        <f t="shared" si="803"/>
        <v>0</v>
      </c>
      <c r="AK127" s="81">
        <f t="shared" si="923"/>
        <v>0</v>
      </c>
      <c r="AL127" s="79"/>
      <c r="AM127" s="75">
        <f t="shared" si="805"/>
        <v>140</v>
      </c>
      <c r="AN127" s="76">
        <f t="shared" si="806"/>
        <v>2</v>
      </c>
      <c r="AO127" s="80">
        <f t="shared" si="924"/>
        <v>0.2857142857142857</v>
      </c>
      <c r="AP127" s="76">
        <f t="shared" si="808"/>
        <v>7</v>
      </c>
      <c r="AQ127" s="77">
        <f t="shared" si="925"/>
        <v>1</v>
      </c>
      <c r="AR127" s="82">
        <f t="shared" si="810"/>
        <v>20</v>
      </c>
      <c r="AS127" s="76">
        <f t="shared" si="811"/>
        <v>0</v>
      </c>
      <c r="AT127" s="80">
        <f t="shared" si="926"/>
        <v>0</v>
      </c>
      <c r="AU127" s="76">
        <f t="shared" si="813"/>
        <v>1</v>
      </c>
      <c r="AV127" s="77">
        <f t="shared" si="927"/>
        <v>1</v>
      </c>
      <c r="AW127" s="82">
        <f t="shared" si="815"/>
        <v>0</v>
      </c>
      <c r="AX127" s="76">
        <f t="shared" si="816"/>
        <v>0</v>
      </c>
      <c r="AY127" s="80">
        <f t="shared" si="928"/>
        <v>0</v>
      </c>
      <c r="AZ127" s="76">
        <f t="shared" si="818"/>
        <v>0</v>
      </c>
      <c r="BA127" s="77">
        <f t="shared" si="929"/>
        <v>0</v>
      </c>
      <c r="BB127" s="82">
        <f t="shared" si="820"/>
        <v>0</v>
      </c>
      <c r="BC127" s="76">
        <f t="shared" si="821"/>
        <v>0</v>
      </c>
      <c r="BD127" s="80">
        <f t="shared" si="930"/>
        <v>0</v>
      </c>
      <c r="BE127" s="76">
        <f t="shared" si="823"/>
        <v>0</v>
      </c>
      <c r="BF127" s="77">
        <f t="shared" si="931"/>
        <v>0</v>
      </c>
      <c r="BG127" s="82">
        <f t="shared" si="825"/>
        <v>60</v>
      </c>
      <c r="BH127" s="76">
        <f t="shared" si="826"/>
        <v>0</v>
      </c>
      <c r="BI127" s="80">
        <f t="shared" si="932"/>
        <v>0</v>
      </c>
      <c r="BJ127" s="76">
        <f t="shared" si="828"/>
        <v>3</v>
      </c>
      <c r="BK127" s="77">
        <f t="shared" si="933"/>
        <v>1</v>
      </c>
      <c r="BL127" s="82">
        <f t="shared" si="830"/>
        <v>0</v>
      </c>
      <c r="BM127" s="76">
        <f t="shared" si="831"/>
        <v>0</v>
      </c>
      <c r="BN127" s="80">
        <f t="shared" si="934"/>
        <v>0</v>
      </c>
      <c r="BO127" s="76">
        <f t="shared" si="833"/>
        <v>0</v>
      </c>
      <c r="BP127" s="77">
        <f t="shared" si="935"/>
        <v>0</v>
      </c>
      <c r="BQ127" s="82">
        <f t="shared" si="835"/>
        <v>0</v>
      </c>
      <c r="BR127" s="76">
        <f t="shared" si="836"/>
        <v>0</v>
      </c>
      <c r="BS127" s="80">
        <f t="shared" si="936"/>
        <v>0</v>
      </c>
      <c r="BT127" s="76">
        <f t="shared" si="838"/>
        <v>0</v>
      </c>
      <c r="BU127" s="77">
        <f t="shared" si="937"/>
        <v>0</v>
      </c>
      <c r="BV127" s="82">
        <f t="shared" si="840"/>
        <v>0</v>
      </c>
      <c r="BW127" s="76">
        <f t="shared" si="841"/>
        <v>0</v>
      </c>
      <c r="BX127" s="80">
        <f t="shared" si="938"/>
        <v>0</v>
      </c>
      <c r="BY127" s="76">
        <f t="shared" si="843"/>
        <v>0</v>
      </c>
      <c r="BZ127" s="81">
        <f t="shared" si="939"/>
        <v>0</v>
      </c>
      <c r="CA127" s="79"/>
      <c r="CB127" s="75">
        <f>5*20</f>
        <v>100</v>
      </c>
      <c r="CC127" s="83">
        <v>2</v>
      </c>
      <c r="CD127" s="80">
        <f t="shared" si="940"/>
        <v>0.4</v>
      </c>
      <c r="CE127" s="83">
        <v>5</v>
      </c>
      <c r="CF127" s="80">
        <f t="shared" si="941"/>
        <v>1</v>
      </c>
      <c r="CG127" s="76">
        <f>2*20</f>
        <v>40</v>
      </c>
      <c r="CH127" s="83">
        <v>0</v>
      </c>
      <c r="CI127" s="80">
        <f t="shared" si="942"/>
        <v>0</v>
      </c>
      <c r="CJ127" s="83">
        <v>2</v>
      </c>
      <c r="CK127" s="80">
        <f t="shared" si="943"/>
        <v>1</v>
      </c>
      <c r="CL127" s="76"/>
      <c r="CM127" s="84"/>
      <c r="CN127" s="80">
        <f t="shared" si="944"/>
        <v>0</v>
      </c>
      <c r="CO127" s="84"/>
      <c r="CP127" s="80">
        <f t="shared" si="945"/>
        <v>0</v>
      </c>
      <c r="CQ127" s="76"/>
      <c r="CR127" s="84"/>
      <c r="CS127" s="80">
        <f t="shared" si="946"/>
        <v>0</v>
      </c>
      <c r="CT127" s="84"/>
      <c r="CU127" s="81">
        <f t="shared" si="947"/>
        <v>0</v>
      </c>
      <c r="CV127" s="75">
        <f>1*20</f>
        <v>20</v>
      </c>
      <c r="CW127" s="83">
        <v>0</v>
      </c>
      <c r="CX127" s="80">
        <f t="shared" si="948"/>
        <v>0</v>
      </c>
      <c r="CY127" s="83">
        <v>1</v>
      </c>
      <c r="CZ127" s="80">
        <f t="shared" si="949"/>
        <v>1</v>
      </c>
      <c r="DA127" s="76"/>
      <c r="DB127" s="84"/>
      <c r="DC127" s="80">
        <f t="shared" si="950"/>
        <v>0</v>
      </c>
      <c r="DD127" s="84"/>
      <c r="DE127" s="80">
        <f t="shared" si="951"/>
        <v>0</v>
      </c>
      <c r="DF127" s="76"/>
      <c r="DG127" s="84"/>
      <c r="DH127" s="80">
        <f t="shared" si="952"/>
        <v>0</v>
      </c>
      <c r="DI127" s="84"/>
      <c r="DJ127" s="80">
        <f t="shared" si="953"/>
        <v>0</v>
      </c>
      <c r="DK127" s="76"/>
      <c r="DL127" s="84"/>
      <c r="DM127" s="80">
        <f t="shared" si="954"/>
        <v>0</v>
      </c>
      <c r="DN127" s="84"/>
      <c r="DO127" s="81">
        <f t="shared" si="955"/>
        <v>0</v>
      </c>
      <c r="DP127" s="75"/>
      <c r="DQ127" s="84"/>
      <c r="DR127" s="80">
        <f t="shared" si="956"/>
        <v>0</v>
      </c>
      <c r="DS127" s="84"/>
      <c r="DT127" s="80">
        <f t="shared" si="957"/>
        <v>0</v>
      </c>
      <c r="DU127" s="76"/>
      <c r="DV127" s="84"/>
      <c r="DW127" s="80">
        <f t="shared" si="958"/>
        <v>0</v>
      </c>
      <c r="DX127" s="84"/>
      <c r="DY127" s="80">
        <f t="shared" si="959"/>
        <v>0</v>
      </c>
      <c r="DZ127" s="76"/>
      <c r="EA127" s="84"/>
      <c r="EB127" s="80">
        <f t="shared" si="960"/>
        <v>0</v>
      </c>
      <c r="EC127" s="84"/>
      <c r="ED127" s="80">
        <f t="shared" si="961"/>
        <v>0</v>
      </c>
      <c r="EE127" s="76"/>
      <c r="EF127" s="84"/>
      <c r="EG127" s="80">
        <f t="shared" si="962"/>
        <v>0</v>
      </c>
      <c r="EH127" s="84"/>
      <c r="EI127" s="81">
        <f t="shared" si="963"/>
        <v>0</v>
      </c>
      <c r="EJ127" s="75"/>
      <c r="EK127" s="84"/>
      <c r="EL127" s="80">
        <f t="shared" si="964"/>
        <v>0</v>
      </c>
      <c r="EM127" s="84"/>
      <c r="EN127" s="80">
        <f t="shared" si="965"/>
        <v>0</v>
      </c>
      <c r="EO127" s="76"/>
      <c r="EP127" s="84"/>
      <c r="EQ127" s="80">
        <f t="shared" si="966"/>
        <v>0</v>
      </c>
      <c r="ER127" s="84"/>
      <c r="ES127" s="80">
        <f t="shared" si="967"/>
        <v>0</v>
      </c>
      <c r="ET127" s="76"/>
      <c r="EU127" s="84"/>
      <c r="EV127" s="80">
        <f t="shared" si="968"/>
        <v>0</v>
      </c>
      <c r="EW127" s="84"/>
      <c r="EX127" s="80">
        <f t="shared" si="969"/>
        <v>0</v>
      </c>
      <c r="EY127" s="76"/>
      <c r="EZ127" s="84"/>
      <c r="FA127" s="80">
        <f t="shared" si="970"/>
        <v>0</v>
      </c>
      <c r="FB127" s="84"/>
      <c r="FC127" s="81">
        <f t="shared" si="971"/>
        <v>0</v>
      </c>
      <c r="FD127" s="75">
        <f t="shared" si="1005"/>
        <v>40</v>
      </c>
      <c r="FE127" s="83">
        <v>0</v>
      </c>
      <c r="FF127" s="80">
        <f t="shared" si="972"/>
        <v>0</v>
      </c>
      <c r="FG127" s="83">
        <v>2</v>
      </c>
      <c r="FH127" s="80">
        <f t="shared" si="973"/>
        <v>1</v>
      </c>
      <c r="FI127" s="76">
        <f>1*20</f>
        <v>20</v>
      </c>
      <c r="FJ127" s="83">
        <v>0</v>
      </c>
      <c r="FK127" s="80">
        <f t="shared" si="974"/>
        <v>0</v>
      </c>
      <c r="FL127" s="83">
        <v>1</v>
      </c>
      <c r="FM127" s="80">
        <f t="shared" si="975"/>
        <v>1</v>
      </c>
      <c r="FN127" s="76"/>
      <c r="FO127" s="84"/>
      <c r="FP127" s="80">
        <f t="shared" si="976"/>
        <v>0</v>
      </c>
      <c r="FQ127" s="84"/>
      <c r="FR127" s="80">
        <f t="shared" si="977"/>
        <v>0</v>
      </c>
      <c r="FS127" s="76"/>
      <c r="FT127" s="84"/>
      <c r="FU127" s="80">
        <f t="shared" si="978"/>
        <v>0</v>
      </c>
      <c r="FV127" s="84"/>
      <c r="FW127" s="81">
        <f t="shared" si="979"/>
        <v>0</v>
      </c>
      <c r="FX127" s="75"/>
      <c r="FY127" s="84"/>
      <c r="FZ127" s="80">
        <f t="shared" si="980"/>
        <v>0</v>
      </c>
      <c r="GA127" s="84"/>
      <c r="GB127" s="80">
        <f t="shared" si="981"/>
        <v>0</v>
      </c>
      <c r="GC127" s="76"/>
      <c r="GD127" s="84"/>
      <c r="GE127" s="80">
        <f t="shared" si="982"/>
        <v>0</v>
      </c>
      <c r="GF127" s="84"/>
      <c r="GG127" s="80">
        <f t="shared" si="983"/>
        <v>0</v>
      </c>
      <c r="GH127" s="76"/>
      <c r="GI127" s="84"/>
      <c r="GJ127" s="80">
        <f t="shared" si="984"/>
        <v>0</v>
      </c>
      <c r="GK127" s="84"/>
      <c r="GL127" s="80">
        <f t="shared" si="985"/>
        <v>0</v>
      </c>
      <c r="GM127" s="76"/>
      <c r="GN127" s="84"/>
      <c r="GO127" s="80">
        <f t="shared" si="986"/>
        <v>0</v>
      </c>
      <c r="GP127" s="84"/>
      <c r="GQ127" s="81">
        <f t="shared" si="987"/>
        <v>0</v>
      </c>
      <c r="GR127" s="75"/>
      <c r="GS127" s="84"/>
      <c r="GT127" s="80">
        <f t="shared" si="988"/>
        <v>0</v>
      </c>
      <c r="GU127" s="84"/>
      <c r="GV127" s="80">
        <f t="shared" si="989"/>
        <v>0</v>
      </c>
      <c r="GW127" s="76"/>
      <c r="GX127" s="84"/>
      <c r="GY127" s="80">
        <f t="shared" si="990"/>
        <v>0</v>
      </c>
      <c r="GZ127" s="84"/>
      <c r="HA127" s="77">
        <f t="shared" si="991"/>
        <v>0</v>
      </c>
      <c r="HB127" s="82"/>
      <c r="HC127" s="84"/>
      <c r="HD127" s="80">
        <f t="shared" si="992"/>
        <v>0</v>
      </c>
      <c r="HE127" s="84"/>
      <c r="HF127" s="80">
        <f t="shared" si="993"/>
        <v>0</v>
      </c>
      <c r="HG127" s="76"/>
      <c r="HH127" s="84"/>
      <c r="HI127" s="80">
        <f t="shared" si="994"/>
        <v>0</v>
      </c>
      <c r="HJ127" s="84"/>
      <c r="HK127" s="81">
        <f t="shared" si="995"/>
        <v>0</v>
      </c>
      <c r="HL127" s="75"/>
      <c r="HM127" s="84"/>
      <c r="HN127" s="80">
        <f t="shared" si="996"/>
        <v>0</v>
      </c>
      <c r="HO127" s="84"/>
      <c r="HP127" s="80">
        <f t="shared" si="997"/>
        <v>0</v>
      </c>
      <c r="HQ127" s="76"/>
      <c r="HR127" s="84"/>
      <c r="HS127" s="80">
        <f t="shared" si="998"/>
        <v>0</v>
      </c>
      <c r="HT127" s="84"/>
      <c r="HU127" s="80">
        <f t="shared" si="999"/>
        <v>0</v>
      </c>
      <c r="HV127" s="76"/>
      <c r="HW127" s="84"/>
      <c r="HX127" s="80">
        <f t="shared" si="1000"/>
        <v>0</v>
      </c>
      <c r="HY127" s="84"/>
      <c r="HZ127" s="80">
        <f t="shared" si="1001"/>
        <v>0</v>
      </c>
      <c r="IA127" s="76"/>
      <c r="IB127" s="84"/>
      <c r="IC127" s="80">
        <f t="shared" si="1002"/>
        <v>0</v>
      </c>
      <c r="ID127" s="84"/>
      <c r="IE127" s="85">
        <f t="shared" si="1003"/>
        <v>0</v>
      </c>
      <c r="IF127" s="1214" t="s">
        <v>372</v>
      </c>
      <c r="IG127" s="87"/>
    </row>
    <row r="128" spans="1:241" ht="25.5" hidden="1" x14ac:dyDescent="0.25">
      <c r="A128" s="63">
        <v>124</v>
      </c>
      <c r="B128" s="64" t="s">
        <v>373</v>
      </c>
      <c r="C128" s="65">
        <v>217812</v>
      </c>
      <c r="D128" s="66">
        <v>934782</v>
      </c>
      <c r="E128" s="67" t="s">
        <v>89</v>
      </c>
      <c r="F128" s="68" t="s">
        <v>105</v>
      </c>
      <c r="G128" s="90">
        <v>1</v>
      </c>
      <c r="H128" s="70">
        <v>0</v>
      </c>
      <c r="I128" s="71">
        <f>(30+28+23+28+33)/5</f>
        <v>28.4</v>
      </c>
      <c r="J128" s="72">
        <v>4</v>
      </c>
      <c r="K128" s="73">
        <f t="shared" si="915"/>
        <v>80</v>
      </c>
      <c r="L128" s="74">
        <f t="shared" si="780"/>
        <v>80</v>
      </c>
      <c r="M128" s="113">
        <f t="shared" si="781"/>
        <v>0</v>
      </c>
      <c r="N128" s="114">
        <f t="shared" si="782"/>
        <v>4</v>
      </c>
      <c r="O128" s="77">
        <f t="shared" si="783"/>
        <v>0</v>
      </c>
      <c r="P128" s="78">
        <f t="shared" si="784"/>
        <v>1</v>
      </c>
      <c r="Q128" s="79"/>
      <c r="R128" s="75">
        <f t="shared" si="785"/>
        <v>20</v>
      </c>
      <c r="S128" s="76">
        <f t="shared" si="786"/>
        <v>0</v>
      </c>
      <c r="T128" s="80">
        <f t="shared" si="916"/>
        <v>0</v>
      </c>
      <c r="U128" s="76">
        <f t="shared" si="788"/>
        <v>1</v>
      </c>
      <c r="V128" s="80">
        <f t="shared" si="917"/>
        <v>1</v>
      </c>
      <c r="W128" s="76">
        <f t="shared" si="790"/>
        <v>60</v>
      </c>
      <c r="X128" s="76">
        <f t="shared" si="791"/>
        <v>0</v>
      </c>
      <c r="Y128" s="80">
        <f t="shared" si="918"/>
        <v>0</v>
      </c>
      <c r="Z128" s="76">
        <f t="shared" si="793"/>
        <v>3</v>
      </c>
      <c r="AA128" s="80">
        <f t="shared" si="919"/>
        <v>1</v>
      </c>
      <c r="AB128" s="76">
        <f t="shared" si="795"/>
        <v>0</v>
      </c>
      <c r="AC128" s="76">
        <f t="shared" si="796"/>
        <v>0</v>
      </c>
      <c r="AD128" s="80">
        <f t="shared" si="920"/>
        <v>0</v>
      </c>
      <c r="AE128" s="76">
        <f t="shared" si="798"/>
        <v>0</v>
      </c>
      <c r="AF128" s="80">
        <f t="shared" si="921"/>
        <v>0</v>
      </c>
      <c r="AG128" s="76">
        <f t="shared" si="800"/>
        <v>0</v>
      </c>
      <c r="AH128" s="76">
        <f t="shared" si="801"/>
        <v>0</v>
      </c>
      <c r="AI128" s="80">
        <f t="shared" si="922"/>
        <v>0</v>
      </c>
      <c r="AJ128" s="76">
        <f t="shared" si="803"/>
        <v>0</v>
      </c>
      <c r="AK128" s="81">
        <f t="shared" si="923"/>
        <v>0</v>
      </c>
      <c r="AL128" s="79"/>
      <c r="AM128" s="75">
        <f t="shared" si="805"/>
        <v>20</v>
      </c>
      <c r="AN128" s="76">
        <f t="shared" si="806"/>
        <v>0</v>
      </c>
      <c r="AO128" s="80">
        <f t="shared" si="924"/>
        <v>0</v>
      </c>
      <c r="AP128" s="76">
        <f t="shared" si="808"/>
        <v>1</v>
      </c>
      <c r="AQ128" s="77">
        <f t="shared" si="925"/>
        <v>1</v>
      </c>
      <c r="AR128" s="82">
        <f t="shared" si="810"/>
        <v>60</v>
      </c>
      <c r="AS128" s="76">
        <f t="shared" si="811"/>
        <v>0</v>
      </c>
      <c r="AT128" s="80">
        <f t="shared" si="926"/>
        <v>0</v>
      </c>
      <c r="AU128" s="76">
        <f t="shared" si="813"/>
        <v>3</v>
      </c>
      <c r="AV128" s="77">
        <f t="shared" si="927"/>
        <v>1</v>
      </c>
      <c r="AW128" s="82">
        <f t="shared" si="815"/>
        <v>0</v>
      </c>
      <c r="AX128" s="76">
        <f t="shared" si="816"/>
        <v>0</v>
      </c>
      <c r="AY128" s="80">
        <f t="shared" si="928"/>
        <v>0</v>
      </c>
      <c r="AZ128" s="76">
        <f t="shared" si="818"/>
        <v>0</v>
      </c>
      <c r="BA128" s="77">
        <f t="shared" si="929"/>
        <v>0</v>
      </c>
      <c r="BB128" s="82">
        <f t="shared" si="820"/>
        <v>0</v>
      </c>
      <c r="BC128" s="76">
        <f t="shared" si="821"/>
        <v>0</v>
      </c>
      <c r="BD128" s="80">
        <f t="shared" si="930"/>
        <v>0</v>
      </c>
      <c r="BE128" s="76">
        <f t="shared" si="823"/>
        <v>0</v>
      </c>
      <c r="BF128" s="77">
        <f t="shared" si="931"/>
        <v>0</v>
      </c>
      <c r="BG128" s="82">
        <f t="shared" si="825"/>
        <v>0</v>
      </c>
      <c r="BH128" s="76">
        <f t="shared" si="826"/>
        <v>0</v>
      </c>
      <c r="BI128" s="80">
        <f t="shared" si="932"/>
        <v>0</v>
      </c>
      <c r="BJ128" s="76">
        <f t="shared" si="828"/>
        <v>0</v>
      </c>
      <c r="BK128" s="77">
        <f t="shared" si="933"/>
        <v>0</v>
      </c>
      <c r="BL128" s="82">
        <f t="shared" si="830"/>
        <v>0</v>
      </c>
      <c r="BM128" s="76">
        <f t="shared" si="831"/>
        <v>0</v>
      </c>
      <c r="BN128" s="80">
        <f t="shared" si="934"/>
        <v>0</v>
      </c>
      <c r="BO128" s="76">
        <f t="shared" si="833"/>
        <v>0</v>
      </c>
      <c r="BP128" s="77">
        <f t="shared" si="935"/>
        <v>0</v>
      </c>
      <c r="BQ128" s="82">
        <f t="shared" si="835"/>
        <v>0</v>
      </c>
      <c r="BR128" s="76">
        <f t="shared" si="836"/>
        <v>0</v>
      </c>
      <c r="BS128" s="80">
        <f t="shared" si="936"/>
        <v>0</v>
      </c>
      <c r="BT128" s="76">
        <f t="shared" si="838"/>
        <v>0</v>
      </c>
      <c r="BU128" s="77">
        <f t="shared" si="937"/>
        <v>0</v>
      </c>
      <c r="BV128" s="82">
        <f t="shared" si="840"/>
        <v>0</v>
      </c>
      <c r="BW128" s="76">
        <f t="shared" si="841"/>
        <v>0</v>
      </c>
      <c r="BX128" s="80">
        <f t="shared" si="938"/>
        <v>0</v>
      </c>
      <c r="BY128" s="76">
        <f t="shared" si="843"/>
        <v>0</v>
      </c>
      <c r="BZ128" s="81">
        <f t="shared" si="939"/>
        <v>0</v>
      </c>
      <c r="CA128" s="79"/>
      <c r="CB128" s="75"/>
      <c r="CC128" s="84"/>
      <c r="CD128" s="80">
        <f t="shared" si="940"/>
        <v>0</v>
      </c>
      <c r="CE128" s="84"/>
      <c r="CF128" s="80">
        <f t="shared" si="941"/>
        <v>0</v>
      </c>
      <c r="CG128" s="76">
        <f>1*20</f>
        <v>20</v>
      </c>
      <c r="CH128" s="83">
        <v>0</v>
      </c>
      <c r="CI128" s="80">
        <f t="shared" si="942"/>
        <v>0</v>
      </c>
      <c r="CJ128" s="83">
        <v>1</v>
      </c>
      <c r="CK128" s="80">
        <f t="shared" si="943"/>
        <v>1</v>
      </c>
      <c r="CL128" s="76"/>
      <c r="CM128" s="84"/>
      <c r="CN128" s="80">
        <f t="shared" si="944"/>
        <v>0</v>
      </c>
      <c r="CO128" s="84"/>
      <c r="CP128" s="80">
        <f t="shared" si="945"/>
        <v>0</v>
      </c>
      <c r="CQ128" s="76"/>
      <c r="CR128" s="84"/>
      <c r="CS128" s="80">
        <f t="shared" si="946"/>
        <v>0</v>
      </c>
      <c r="CT128" s="84"/>
      <c r="CU128" s="81">
        <f t="shared" si="947"/>
        <v>0</v>
      </c>
      <c r="CV128" s="75">
        <f>1*20</f>
        <v>20</v>
      </c>
      <c r="CW128" s="83">
        <v>0</v>
      </c>
      <c r="CX128" s="80">
        <f t="shared" si="948"/>
        <v>0</v>
      </c>
      <c r="CY128" s="83">
        <v>1</v>
      </c>
      <c r="CZ128" s="80">
        <f t="shared" si="949"/>
        <v>1</v>
      </c>
      <c r="DA128" s="76">
        <f>2*20</f>
        <v>40</v>
      </c>
      <c r="DB128" s="83">
        <v>0</v>
      </c>
      <c r="DC128" s="80">
        <f t="shared" si="950"/>
        <v>0</v>
      </c>
      <c r="DD128" s="83">
        <v>2</v>
      </c>
      <c r="DE128" s="80">
        <f t="shared" si="951"/>
        <v>1</v>
      </c>
      <c r="DF128" s="76"/>
      <c r="DG128" s="84"/>
      <c r="DH128" s="80">
        <f t="shared" si="952"/>
        <v>0</v>
      </c>
      <c r="DI128" s="84"/>
      <c r="DJ128" s="80">
        <f t="shared" si="953"/>
        <v>0</v>
      </c>
      <c r="DK128" s="76"/>
      <c r="DL128" s="84"/>
      <c r="DM128" s="80">
        <f t="shared" si="954"/>
        <v>0</v>
      </c>
      <c r="DN128" s="84"/>
      <c r="DO128" s="81">
        <f t="shared" si="955"/>
        <v>0</v>
      </c>
      <c r="DP128" s="75"/>
      <c r="DQ128" s="84"/>
      <c r="DR128" s="80">
        <f t="shared" si="956"/>
        <v>0</v>
      </c>
      <c r="DS128" s="84"/>
      <c r="DT128" s="80">
        <f t="shared" si="957"/>
        <v>0</v>
      </c>
      <c r="DU128" s="76"/>
      <c r="DV128" s="84"/>
      <c r="DW128" s="80">
        <f t="shared" si="958"/>
        <v>0</v>
      </c>
      <c r="DX128" s="84"/>
      <c r="DY128" s="80">
        <f t="shared" si="959"/>
        <v>0</v>
      </c>
      <c r="DZ128" s="76"/>
      <c r="EA128" s="84"/>
      <c r="EB128" s="80">
        <f t="shared" si="960"/>
        <v>0</v>
      </c>
      <c r="EC128" s="84"/>
      <c r="ED128" s="80">
        <f t="shared" si="961"/>
        <v>0</v>
      </c>
      <c r="EE128" s="76"/>
      <c r="EF128" s="84"/>
      <c r="EG128" s="80">
        <f t="shared" si="962"/>
        <v>0</v>
      </c>
      <c r="EH128" s="84"/>
      <c r="EI128" s="81">
        <f t="shared" si="963"/>
        <v>0</v>
      </c>
      <c r="EJ128" s="75"/>
      <c r="EK128" s="84"/>
      <c r="EL128" s="80">
        <f t="shared" si="964"/>
        <v>0</v>
      </c>
      <c r="EM128" s="84"/>
      <c r="EN128" s="80">
        <f t="shared" si="965"/>
        <v>0</v>
      </c>
      <c r="EO128" s="76"/>
      <c r="EP128" s="84"/>
      <c r="EQ128" s="80">
        <f t="shared" si="966"/>
        <v>0</v>
      </c>
      <c r="ER128" s="84"/>
      <c r="ES128" s="80">
        <f t="shared" si="967"/>
        <v>0</v>
      </c>
      <c r="ET128" s="76"/>
      <c r="EU128" s="84"/>
      <c r="EV128" s="80">
        <f t="shared" si="968"/>
        <v>0</v>
      </c>
      <c r="EW128" s="84"/>
      <c r="EX128" s="80">
        <f t="shared" si="969"/>
        <v>0</v>
      </c>
      <c r="EY128" s="76"/>
      <c r="EZ128" s="84"/>
      <c r="FA128" s="80">
        <f t="shared" si="970"/>
        <v>0</v>
      </c>
      <c r="FB128" s="84"/>
      <c r="FC128" s="81">
        <f t="shared" si="971"/>
        <v>0</v>
      </c>
      <c r="FD128" s="75"/>
      <c r="FE128" s="84"/>
      <c r="FF128" s="80">
        <f t="shared" si="972"/>
        <v>0</v>
      </c>
      <c r="FG128" s="84"/>
      <c r="FH128" s="80">
        <f t="shared" si="973"/>
        <v>0</v>
      </c>
      <c r="FI128" s="76"/>
      <c r="FJ128" s="84"/>
      <c r="FK128" s="80">
        <f t="shared" si="974"/>
        <v>0</v>
      </c>
      <c r="FL128" s="84"/>
      <c r="FM128" s="80">
        <f t="shared" si="975"/>
        <v>0</v>
      </c>
      <c r="FN128" s="76"/>
      <c r="FO128" s="84"/>
      <c r="FP128" s="80">
        <f t="shared" si="976"/>
        <v>0</v>
      </c>
      <c r="FQ128" s="84"/>
      <c r="FR128" s="80">
        <f t="shared" si="977"/>
        <v>0</v>
      </c>
      <c r="FS128" s="76"/>
      <c r="FT128" s="84"/>
      <c r="FU128" s="80">
        <f t="shared" si="978"/>
        <v>0</v>
      </c>
      <c r="FV128" s="84"/>
      <c r="FW128" s="81">
        <f t="shared" si="979"/>
        <v>0</v>
      </c>
      <c r="FX128" s="75"/>
      <c r="FY128" s="84"/>
      <c r="FZ128" s="80">
        <f t="shared" si="980"/>
        <v>0</v>
      </c>
      <c r="GA128" s="84"/>
      <c r="GB128" s="80">
        <f t="shared" si="981"/>
        <v>0</v>
      </c>
      <c r="GC128" s="76"/>
      <c r="GD128" s="84"/>
      <c r="GE128" s="80">
        <f t="shared" si="982"/>
        <v>0</v>
      </c>
      <c r="GF128" s="84"/>
      <c r="GG128" s="80">
        <f t="shared" si="983"/>
        <v>0</v>
      </c>
      <c r="GH128" s="76"/>
      <c r="GI128" s="84"/>
      <c r="GJ128" s="80">
        <f t="shared" si="984"/>
        <v>0</v>
      </c>
      <c r="GK128" s="84"/>
      <c r="GL128" s="80">
        <f t="shared" si="985"/>
        <v>0</v>
      </c>
      <c r="GM128" s="76"/>
      <c r="GN128" s="84"/>
      <c r="GO128" s="80">
        <f t="shared" si="986"/>
        <v>0</v>
      </c>
      <c r="GP128" s="84"/>
      <c r="GQ128" s="81">
        <f t="shared" si="987"/>
        <v>0</v>
      </c>
      <c r="GR128" s="75"/>
      <c r="GS128" s="84"/>
      <c r="GT128" s="80">
        <f t="shared" si="988"/>
        <v>0</v>
      </c>
      <c r="GU128" s="84"/>
      <c r="GV128" s="80">
        <f t="shared" si="989"/>
        <v>0</v>
      </c>
      <c r="GW128" s="76"/>
      <c r="GX128" s="84"/>
      <c r="GY128" s="80">
        <f t="shared" si="990"/>
        <v>0</v>
      </c>
      <c r="GZ128" s="84"/>
      <c r="HA128" s="77">
        <f t="shared" si="991"/>
        <v>0</v>
      </c>
      <c r="HB128" s="82"/>
      <c r="HC128" s="84"/>
      <c r="HD128" s="80">
        <f t="shared" si="992"/>
        <v>0</v>
      </c>
      <c r="HE128" s="84"/>
      <c r="HF128" s="80">
        <f t="shared" si="993"/>
        <v>0</v>
      </c>
      <c r="HG128" s="76"/>
      <c r="HH128" s="84"/>
      <c r="HI128" s="80">
        <f t="shared" si="994"/>
        <v>0</v>
      </c>
      <c r="HJ128" s="84"/>
      <c r="HK128" s="81">
        <f t="shared" si="995"/>
        <v>0</v>
      </c>
      <c r="HL128" s="75"/>
      <c r="HM128" s="84"/>
      <c r="HN128" s="80">
        <f t="shared" si="996"/>
        <v>0</v>
      </c>
      <c r="HO128" s="84"/>
      <c r="HP128" s="80">
        <f t="shared" si="997"/>
        <v>0</v>
      </c>
      <c r="HQ128" s="76"/>
      <c r="HR128" s="84"/>
      <c r="HS128" s="80">
        <f t="shared" si="998"/>
        <v>0</v>
      </c>
      <c r="HT128" s="84"/>
      <c r="HU128" s="80">
        <f t="shared" si="999"/>
        <v>0</v>
      </c>
      <c r="HV128" s="76"/>
      <c r="HW128" s="84"/>
      <c r="HX128" s="80">
        <f t="shared" si="1000"/>
        <v>0</v>
      </c>
      <c r="HY128" s="84"/>
      <c r="HZ128" s="80">
        <f t="shared" si="1001"/>
        <v>0</v>
      </c>
      <c r="IA128" s="76"/>
      <c r="IB128" s="84"/>
      <c r="IC128" s="80">
        <f t="shared" si="1002"/>
        <v>0</v>
      </c>
      <c r="ID128" s="84"/>
      <c r="IE128" s="85">
        <f t="shared" si="1003"/>
        <v>0</v>
      </c>
      <c r="IF128" s="1214" t="s">
        <v>374</v>
      </c>
      <c r="IG128" s="87"/>
    </row>
    <row r="129" spans="1:241" ht="36" x14ac:dyDescent="0.25">
      <c r="A129" s="1227">
        <v>125</v>
      </c>
      <c r="B129" s="64" t="s">
        <v>375</v>
      </c>
      <c r="C129" s="65">
        <v>214791</v>
      </c>
      <c r="D129" s="66">
        <v>931688</v>
      </c>
      <c r="E129" s="67" t="s">
        <v>89</v>
      </c>
      <c r="F129" s="88" t="s">
        <v>194</v>
      </c>
      <c r="G129" s="89">
        <v>6</v>
      </c>
      <c r="H129" s="70">
        <v>0.6</v>
      </c>
      <c r="I129" s="71">
        <f>(95+100+60+20+30)/5</f>
        <v>61</v>
      </c>
      <c r="J129" s="72">
        <v>236</v>
      </c>
      <c r="K129" s="73">
        <f t="shared" si="915"/>
        <v>4720</v>
      </c>
      <c r="L129" s="74">
        <f t="shared" si="780"/>
        <v>4720</v>
      </c>
      <c r="M129" s="113">
        <f t="shared" si="781"/>
        <v>3</v>
      </c>
      <c r="N129" s="114">
        <f t="shared" si="782"/>
        <v>133</v>
      </c>
      <c r="O129" s="77">
        <f t="shared" si="783"/>
        <v>1.2711864406779662E-2</v>
      </c>
      <c r="P129" s="78">
        <f t="shared" si="784"/>
        <v>0.56355932203389836</v>
      </c>
      <c r="Q129" s="79"/>
      <c r="R129" s="75">
        <f t="shared" si="785"/>
        <v>4600</v>
      </c>
      <c r="S129" s="76">
        <f t="shared" si="786"/>
        <v>2</v>
      </c>
      <c r="T129" s="80">
        <f t="shared" si="916"/>
        <v>8.6956521739130436E-3</v>
      </c>
      <c r="U129" s="76">
        <f t="shared" si="788"/>
        <v>127</v>
      </c>
      <c r="V129" s="80">
        <f t="shared" si="917"/>
        <v>0.55217391304347829</v>
      </c>
      <c r="W129" s="76">
        <f t="shared" si="790"/>
        <v>100</v>
      </c>
      <c r="X129" s="76">
        <f t="shared" si="791"/>
        <v>1</v>
      </c>
      <c r="Y129" s="80">
        <f t="shared" si="918"/>
        <v>0.2</v>
      </c>
      <c r="Z129" s="76">
        <f t="shared" si="793"/>
        <v>5</v>
      </c>
      <c r="AA129" s="80">
        <f t="shared" si="919"/>
        <v>1</v>
      </c>
      <c r="AB129" s="76">
        <f t="shared" si="795"/>
        <v>20</v>
      </c>
      <c r="AC129" s="76">
        <f t="shared" si="796"/>
        <v>0</v>
      </c>
      <c r="AD129" s="80">
        <f t="shared" si="920"/>
        <v>0</v>
      </c>
      <c r="AE129" s="76">
        <f t="shared" si="798"/>
        <v>1</v>
      </c>
      <c r="AF129" s="80">
        <f t="shared" si="921"/>
        <v>1</v>
      </c>
      <c r="AG129" s="76">
        <f t="shared" si="800"/>
        <v>0</v>
      </c>
      <c r="AH129" s="76">
        <f t="shared" si="801"/>
        <v>0</v>
      </c>
      <c r="AI129" s="80">
        <f t="shared" si="922"/>
        <v>0</v>
      </c>
      <c r="AJ129" s="76">
        <f t="shared" si="803"/>
        <v>0</v>
      </c>
      <c r="AK129" s="81">
        <f t="shared" si="923"/>
        <v>0</v>
      </c>
      <c r="AL129" s="79"/>
      <c r="AM129" s="75">
        <f t="shared" si="805"/>
        <v>160</v>
      </c>
      <c r="AN129" s="76">
        <f t="shared" si="806"/>
        <v>0</v>
      </c>
      <c r="AO129" s="80">
        <f t="shared" si="924"/>
        <v>0</v>
      </c>
      <c r="AP129" s="76">
        <f t="shared" si="808"/>
        <v>1</v>
      </c>
      <c r="AQ129" s="77">
        <f t="shared" si="925"/>
        <v>0.125</v>
      </c>
      <c r="AR129" s="82">
        <f t="shared" si="810"/>
        <v>4500</v>
      </c>
      <c r="AS129" s="76">
        <f t="shared" si="811"/>
        <v>3</v>
      </c>
      <c r="AT129" s="80">
        <f t="shared" si="926"/>
        <v>1.3333333333333334E-2</v>
      </c>
      <c r="AU129" s="76">
        <f t="shared" si="813"/>
        <v>130</v>
      </c>
      <c r="AV129" s="77">
        <f t="shared" si="927"/>
        <v>0.57777777777777772</v>
      </c>
      <c r="AW129" s="82">
        <f t="shared" si="815"/>
        <v>60</v>
      </c>
      <c r="AX129" s="76">
        <f t="shared" si="816"/>
        <v>0</v>
      </c>
      <c r="AY129" s="80">
        <f t="shared" si="928"/>
        <v>0</v>
      </c>
      <c r="AZ129" s="76">
        <f t="shared" si="818"/>
        <v>2</v>
      </c>
      <c r="BA129" s="77">
        <f t="shared" si="929"/>
        <v>0.66666666666666663</v>
      </c>
      <c r="BB129" s="82">
        <f t="shared" si="820"/>
        <v>0</v>
      </c>
      <c r="BC129" s="76">
        <f t="shared" si="821"/>
        <v>0</v>
      </c>
      <c r="BD129" s="80">
        <f t="shared" si="930"/>
        <v>0</v>
      </c>
      <c r="BE129" s="76">
        <f t="shared" si="823"/>
        <v>0</v>
      </c>
      <c r="BF129" s="77">
        <f t="shared" si="931"/>
        <v>0</v>
      </c>
      <c r="BG129" s="82">
        <f t="shared" si="825"/>
        <v>0</v>
      </c>
      <c r="BH129" s="76">
        <f t="shared" si="826"/>
        <v>0</v>
      </c>
      <c r="BI129" s="80">
        <f t="shared" si="932"/>
        <v>0</v>
      </c>
      <c r="BJ129" s="76">
        <f t="shared" si="828"/>
        <v>0</v>
      </c>
      <c r="BK129" s="77">
        <f t="shared" si="933"/>
        <v>0</v>
      </c>
      <c r="BL129" s="82">
        <f t="shared" si="830"/>
        <v>0</v>
      </c>
      <c r="BM129" s="76">
        <f t="shared" si="831"/>
        <v>0</v>
      </c>
      <c r="BN129" s="80">
        <f t="shared" si="934"/>
        <v>0</v>
      </c>
      <c r="BO129" s="76">
        <f t="shared" si="833"/>
        <v>0</v>
      </c>
      <c r="BP129" s="77">
        <f t="shared" si="935"/>
        <v>0</v>
      </c>
      <c r="BQ129" s="82">
        <f t="shared" si="835"/>
        <v>0</v>
      </c>
      <c r="BR129" s="76">
        <f t="shared" si="836"/>
        <v>0</v>
      </c>
      <c r="BS129" s="80">
        <f t="shared" si="936"/>
        <v>0</v>
      </c>
      <c r="BT129" s="76">
        <f t="shared" si="838"/>
        <v>0</v>
      </c>
      <c r="BU129" s="77">
        <f t="shared" si="937"/>
        <v>0</v>
      </c>
      <c r="BV129" s="82">
        <f t="shared" si="840"/>
        <v>0</v>
      </c>
      <c r="BW129" s="76">
        <f t="shared" si="841"/>
        <v>0</v>
      </c>
      <c r="BX129" s="80">
        <f t="shared" si="938"/>
        <v>0</v>
      </c>
      <c r="BY129" s="76">
        <f t="shared" si="843"/>
        <v>0</v>
      </c>
      <c r="BZ129" s="81">
        <f t="shared" si="939"/>
        <v>0</v>
      </c>
      <c r="CA129" s="79"/>
      <c r="CB129" s="75">
        <f>7*20</f>
        <v>140</v>
      </c>
      <c r="CC129" s="83">
        <v>0</v>
      </c>
      <c r="CD129" s="80">
        <f t="shared" si="940"/>
        <v>0</v>
      </c>
      <c r="CE129" s="83">
        <v>0</v>
      </c>
      <c r="CF129" s="80">
        <f t="shared" si="941"/>
        <v>0</v>
      </c>
      <c r="CG129" s="76">
        <f>1*20</f>
        <v>20</v>
      </c>
      <c r="CH129" s="83">
        <v>0</v>
      </c>
      <c r="CI129" s="80">
        <f t="shared" si="942"/>
        <v>0</v>
      </c>
      <c r="CJ129" s="83">
        <v>1</v>
      </c>
      <c r="CK129" s="80">
        <f t="shared" si="943"/>
        <v>1</v>
      </c>
      <c r="CL129" s="76"/>
      <c r="CM129" s="84"/>
      <c r="CN129" s="80">
        <f t="shared" si="944"/>
        <v>0</v>
      </c>
      <c r="CO129" s="84"/>
      <c r="CP129" s="80">
        <f t="shared" si="945"/>
        <v>0</v>
      </c>
      <c r="CQ129" s="76"/>
      <c r="CR129" s="84"/>
      <c r="CS129" s="80">
        <f t="shared" si="946"/>
        <v>0</v>
      </c>
      <c r="CT129" s="84"/>
      <c r="CU129" s="81">
        <f t="shared" si="947"/>
        <v>0</v>
      </c>
      <c r="CV129" s="75">
        <f>221*20</f>
        <v>4420</v>
      </c>
      <c r="CW129" s="83">
        <v>2</v>
      </c>
      <c r="CX129" s="80">
        <f t="shared" si="948"/>
        <v>9.0497737556561094E-3</v>
      </c>
      <c r="CY129" s="1226">
        <v>126</v>
      </c>
      <c r="CZ129" s="80">
        <f t="shared" si="949"/>
        <v>0.57013574660633481</v>
      </c>
      <c r="DA129" s="76">
        <f>3*20</f>
        <v>60</v>
      </c>
      <c r="DB129" s="83">
        <v>1</v>
      </c>
      <c r="DC129" s="80">
        <f t="shared" si="950"/>
        <v>0.33333333333333331</v>
      </c>
      <c r="DD129" s="83">
        <v>3</v>
      </c>
      <c r="DE129" s="80">
        <f t="shared" si="951"/>
        <v>1</v>
      </c>
      <c r="DF129" s="76">
        <f>1*20</f>
        <v>20</v>
      </c>
      <c r="DG129" s="83">
        <v>0</v>
      </c>
      <c r="DH129" s="80">
        <f t="shared" si="952"/>
        <v>0</v>
      </c>
      <c r="DI129" s="83">
        <v>1</v>
      </c>
      <c r="DJ129" s="80">
        <f t="shared" si="953"/>
        <v>1</v>
      </c>
      <c r="DK129" s="76"/>
      <c r="DL129" s="84"/>
      <c r="DM129" s="80">
        <f t="shared" si="954"/>
        <v>0</v>
      </c>
      <c r="DN129" s="84"/>
      <c r="DO129" s="81">
        <f t="shared" si="955"/>
        <v>0</v>
      </c>
      <c r="DP129" s="75">
        <f>2*20</f>
        <v>40</v>
      </c>
      <c r="DQ129" s="83">
        <v>0</v>
      </c>
      <c r="DR129" s="80">
        <f t="shared" si="956"/>
        <v>0</v>
      </c>
      <c r="DS129" s="83">
        <v>1</v>
      </c>
      <c r="DT129" s="80">
        <f t="shared" si="957"/>
        <v>0.5</v>
      </c>
      <c r="DU129" s="76">
        <f>1*20</f>
        <v>20</v>
      </c>
      <c r="DV129" s="83">
        <v>0</v>
      </c>
      <c r="DW129" s="80">
        <f t="shared" si="958"/>
        <v>0</v>
      </c>
      <c r="DX129" s="83">
        <v>1</v>
      </c>
      <c r="DY129" s="80">
        <f t="shared" si="959"/>
        <v>1</v>
      </c>
      <c r="DZ129" s="76"/>
      <c r="EA129" s="84"/>
      <c r="EB129" s="80">
        <f t="shared" si="960"/>
        <v>0</v>
      </c>
      <c r="EC129" s="84"/>
      <c r="ED129" s="80">
        <f t="shared" si="961"/>
        <v>0</v>
      </c>
      <c r="EE129" s="76"/>
      <c r="EF129" s="84"/>
      <c r="EG129" s="80">
        <f t="shared" si="962"/>
        <v>0</v>
      </c>
      <c r="EH129" s="84"/>
      <c r="EI129" s="81">
        <f t="shared" si="963"/>
        <v>0</v>
      </c>
      <c r="EJ129" s="75"/>
      <c r="EK129" s="84"/>
      <c r="EL129" s="80">
        <f t="shared" si="964"/>
        <v>0</v>
      </c>
      <c r="EM129" s="84"/>
      <c r="EN129" s="80">
        <f t="shared" si="965"/>
        <v>0</v>
      </c>
      <c r="EO129" s="76"/>
      <c r="EP129" s="84"/>
      <c r="EQ129" s="80">
        <f t="shared" si="966"/>
        <v>0</v>
      </c>
      <c r="ER129" s="84"/>
      <c r="ES129" s="80">
        <f t="shared" si="967"/>
        <v>0</v>
      </c>
      <c r="ET129" s="76"/>
      <c r="EU129" s="84"/>
      <c r="EV129" s="80">
        <f t="shared" si="968"/>
        <v>0</v>
      </c>
      <c r="EW129" s="84"/>
      <c r="EX129" s="80">
        <f t="shared" si="969"/>
        <v>0</v>
      </c>
      <c r="EY129" s="76"/>
      <c r="EZ129" s="84"/>
      <c r="FA129" s="80">
        <f t="shared" si="970"/>
        <v>0</v>
      </c>
      <c r="FB129" s="84"/>
      <c r="FC129" s="81">
        <f t="shared" si="971"/>
        <v>0</v>
      </c>
      <c r="FD129" s="75"/>
      <c r="FE129" s="84"/>
      <c r="FF129" s="80">
        <f t="shared" si="972"/>
        <v>0</v>
      </c>
      <c r="FG129" s="84"/>
      <c r="FH129" s="80">
        <f t="shared" si="973"/>
        <v>0</v>
      </c>
      <c r="FI129" s="76"/>
      <c r="FJ129" s="84"/>
      <c r="FK129" s="80">
        <f t="shared" si="974"/>
        <v>0</v>
      </c>
      <c r="FL129" s="84"/>
      <c r="FM129" s="80">
        <f t="shared" si="975"/>
        <v>0</v>
      </c>
      <c r="FN129" s="76"/>
      <c r="FO129" s="84"/>
      <c r="FP129" s="80">
        <f t="shared" si="976"/>
        <v>0</v>
      </c>
      <c r="FQ129" s="84"/>
      <c r="FR129" s="80">
        <f t="shared" si="977"/>
        <v>0</v>
      </c>
      <c r="FS129" s="76"/>
      <c r="FT129" s="84"/>
      <c r="FU129" s="80">
        <f t="shared" si="978"/>
        <v>0</v>
      </c>
      <c r="FV129" s="84"/>
      <c r="FW129" s="81">
        <f t="shared" si="979"/>
        <v>0</v>
      </c>
      <c r="FX129" s="75"/>
      <c r="FY129" s="84"/>
      <c r="FZ129" s="80">
        <f t="shared" si="980"/>
        <v>0</v>
      </c>
      <c r="GA129" s="84"/>
      <c r="GB129" s="80">
        <f t="shared" si="981"/>
        <v>0</v>
      </c>
      <c r="GC129" s="76"/>
      <c r="GD129" s="84"/>
      <c r="GE129" s="80">
        <f t="shared" si="982"/>
        <v>0</v>
      </c>
      <c r="GF129" s="84"/>
      <c r="GG129" s="80">
        <f t="shared" si="983"/>
        <v>0</v>
      </c>
      <c r="GH129" s="76"/>
      <c r="GI129" s="84"/>
      <c r="GJ129" s="80">
        <f t="shared" si="984"/>
        <v>0</v>
      </c>
      <c r="GK129" s="84"/>
      <c r="GL129" s="80">
        <f t="shared" si="985"/>
        <v>0</v>
      </c>
      <c r="GM129" s="76"/>
      <c r="GN129" s="84"/>
      <c r="GO129" s="80">
        <f t="shared" si="986"/>
        <v>0</v>
      </c>
      <c r="GP129" s="84"/>
      <c r="GQ129" s="81">
        <f t="shared" si="987"/>
        <v>0</v>
      </c>
      <c r="GR129" s="75"/>
      <c r="GS129" s="84"/>
      <c r="GT129" s="80">
        <f t="shared" si="988"/>
        <v>0</v>
      </c>
      <c r="GU129" s="84"/>
      <c r="GV129" s="80">
        <f t="shared" si="989"/>
        <v>0</v>
      </c>
      <c r="GW129" s="76"/>
      <c r="GX129" s="84"/>
      <c r="GY129" s="80">
        <f t="shared" si="990"/>
        <v>0</v>
      </c>
      <c r="GZ129" s="84"/>
      <c r="HA129" s="77">
        <f t="shared" si="991"/>
        <v>0</v>
      </c>
      <c r="HB129" s="82"/>
      <c r="HC129" s="84"/>
      <c r="HD129" s="80">
        <f t="shared" si="992"/>
        <v>0</v>
      </c>
      <c r="HE129" s="84"/>
      <c r="HF129" s="80">
        <f t="shared" si="993"/>
        <v>0</v>
      </c>
      <c r="HG129" s="76"/>
      <c r="HH129" s="84"/>
      <c r="HI129" s="80">
        <f t="shared" si="994"/>
        <v>0</v>
      </c>
      <c r="HJ129" s="84"/>
      <c r="HK129" s="81">
        <f t="shared" si="995"/>
        <v>0</v>
      </c>
      <c r="HL129" s="75"/>
      <c r="HM129" s="84"/>
      <c r="HN129" s="80">
        <f t="shared" si="996"/>
        <v>0</v>
      </c>
      <c r="HO129" s="84"/>
      <c r="HP129" s="80">
        <f t="shared" si="997"/>
        <v>0</v>
      </c>
      <c r="HQ129" s="76"/>
      <c r="HR129" s="84"/>
      <c r="HS129" s="80">
        <f t="shared" si="998"/>
        <v>0</v>
      </c>
      <c r="HT129" s="84"/>
      <c r="HU129" s="80">
        <f t="shared" si="999"/>
        <v>0</v>
      </c>
      <c r="HV129" s="76"/>
      <c r="HW129" s="84"/>
      <c r="HX129" s="80">
        <f t="shared" si="1000"/>
        <v>0</v>
      </c>
      <c r="HY129" s="84"/>
      <c r="HZ129" s="80">
        <f t="shared" si="1001"/>
        <v>0</v>
      </c>
      <c r="IA129" s="76"/>
      <c r="IB129" s="84"/>
      <c r="IC129" s="80">
        <f t="shared" si="1002"/>
        <v>0</v>
      </c>
      <c r="ID129" s="84"/>
      <c r="IE129" s="85">
        <f t="shared" si="1003"/>
        <v>0</v>
      </c>
      <c r="IF129" s="1214" t="s">
        <v>376</v>
      </c>
      <c r="IG129" s="87"/>
    </row>
    <row r="130" spans="1:241" ht="36" hidden="1" x14ac:dyDescent="0.25">
      <c r="A130" s="63">
        <v>126</v>
      </c>
      <c r="B130" s="64" t="s">
        <v>358</v>
      </c>
      <c r="C130" s="65">
        <v>214579</v>
      </c>
      <c r="D130" s="66">
        <v>931737</v>
      </c>
      <c r="E130" s="67" t="s">
        <v>89</v>
      </c>
      <c r="F130" s="88" t="s">
        <v>110</v>
      </c>
      <c r="G130" s="148">
        <v>8</v>
      </c>
      <c r="H130" s="70">
        <v>0.3</v>
      </c>
      <c r="I130" s="71">
        <f>(100+100+15+30+30)/5</f>
        <v>55</v>
      </c>
      <c r="J130" s="72">
        <v>158</v>
      </c>
      <c r="K130" s="73">
        <f t="shared" si="915"/>
        <v>3160</v>
      </c>
      <c r="L130" s="74">
        <f t="shared" si="780"/>
        <v>3160</v>
      </c>
      <c r="M130" s="113">
        <f t="shared" si="781"/>
        <v>5</v>
      </c>
      <c r="N130" s="114">
        <f t="shared" si="782"/>
        <v>105</v>
      </c>
      <c r="O130" s="77">
        <f t="shared" si="783"/>
        <v>3.1645569620253167E-2</v>
      </c>
      <c r="P130" s="78">
        <f t="shared" si="784"/>
        <v>0.66455696202531644</v>
      </c>
      <c r="Q130" s="79"/>
      <c r="R130" s="75">
        <f t="shared" si="785"/>
        <v>2960</v>
      </c>
      <c r="S130" s="76">
        <f t="shared" si="786"/>
        <v>1</v>
      </c>
      <c r="T130" s="80">
        <f t="shared" si="916"/>
        <v>6.7567567567567571E-3</v>
      </c>
      <c r="U130" s="76">
        <f t="shared" si="788"/>
        <v>97</v>
      </c>
      <c r="V130" s="80">
        <f t="shared" si="917"/>
        <v>0.65540540540540537</v>
      </c>
      <c r="W130" s="76">
        <f t="shared" si="790"/>
        <v>200</v>
      </c>
      <c r="X130" s="76">
        <f t="shared" si="791"/>
        <v>4</v>
      </c>
      <c r="Y130" s="80">
        <f t="shared" si="918"/>
        <v>0.4</v>
      </c>
      <c r="Z130" s="76">
        <f t="shared" si="793"/>
        <v>8</v>
      </c>
      <c r="AA130" s="80">
        <f t="shared" si="919"/>
        <v>0.8</v>
      </c>
      <c r="AB130" s="76">
        <f t="shared" si="795"/>
        <v>0</v>
      </c>
      <c r="AC130" s="76">
        <f t="shared" si="796"/>
        <v>0</v>
      </c>
      <c r="AD130" s="80">
        <f t="shared" si="920"/>
        <v>0</v>
      </c>
      <c r="AE130" s="76">
        <f t="shared" si="798"/>
        <v>0</v>
      </c>
      <c r="AF130" s="80">
        <f t="shared" si="921"/>
        <v>0</v>
      </c>
      <c r="AG130" s="76">
        <f t="shared" si="800"/>
        <v>0</v>
      </c>
      <c r="AH130" s="76">
        <f t="shared" si="801"/>
        <v>0</v>
      </c>
      <c r="AI130" s="80">
        <f t="shared" si="922"/>
        <v>0</v>
      </c>
      <c r="AJ130" s="76">
        <f t="shared" si="803"/>
        <v>0</v>
      </c>
      <c r="AK130" s="81">
        <f t="shared" si="923"/>
        <v>0</v>
      </c>
      <c r="AL130" s="79"/>
      <c r="AM130" s="75">
        <f t="shared" si="805"/>
        <v>540</v>
      </c>
      <c r="AN130" s="76">
        <f t="shared" si="806"/>
        <v>2</v>
      </c>
      <c r="AO130" s="80">
        <f t="shared" si="924"/>
        <v>7.407407407407407E-2</v>
      </c>
      <c r="AP130" s="76">
        <f t="shared" si="808"/>
        <v>21</v>
      </c>
      <c r="AQ130" s="77">
        <f t="shared" si="925"/>
        <v>0.77777777777777779</v>
      </c>
      <c r="AR130" s="82">
        <f t="shared" si="810"/>
        <v>2380</v>
      </c>
      <c r="AS130" s="76">
        <f t="shared" si="811"/>
        <v>2</v>
      </c>
      <c r="AT130" s="80">
        <f t="shared" si="926"/>
        <v>1.680672268907563E-2</v>
      </c>
      <c r="AU130" s="76">
        <f t="shared" si="813"/>
        <v>74</v>
      </c>
      <c r="AV130" s="77">
        <f t="shared" si="927"/>
        <v>0.62184873949579833</v>
      </c>
      <c r="AW130" s="82">
        <f t="shared" si="815"/>
        <v>220</v>
      </c>
      <c r="AX130" s="76">
        <f t="shared" si="816"/>
        <v>0</v>
      </c>
      <c r="AY130" s="80">
        <f t="shared" si="928"/>
        <v>0</v>
      </c>
      <c r="AZ130" s="76">
        <f t="shared" si="818"/>
        <v>9</v>
      </c>
      <c r="BA130" s="77">
        <f t="shared" si="929"/>
        <v>0.81818181818181823</v>
      </c>
      <c r="BB130" s="82">
        <f t="shared" si="820"/>
        <v>20</v>
      </c>
      <c r="BC130" s="76">
        <f t="shared" si="821"/>
        <v>1</v>
      </c>
      <c r="BD130" s="80">
        <f t="shared" si="930"/>
        <v>1</v>
      </c>
      <c r="BE130" s="76">
        <f t="shared" si="823"/>
        <v>1</v>
      </c>
      <c r="BF130" s="77">
        <f t="shared" si="931"/>
        <v>1</v>
      </c>
      <c r="BG130" s="82">
        <f t="shared" si="825"/>
        <v>0</v>
      </c>
      <c r="BH130" s="76">
        <f t="shared" si="826"/>
        <v>0</v>
      </c>
      <c r="BI130" s="80">
        <f t="shared" si="932"/>
        <v>0</v>
      </c>
      <c r="BJ130" s="76">
        <f t="shared" si="828"/>
        <v>0</v>
      </c>
      <c r="BK130" s="77">
        <f t="shared" si="933"/>
        <v>0</v>
      </c>
      <c r="BL130" s="82">
        <f t="shared" si="830"/>
        <v>0</v>
      </c>
      <c r="BM130" s="76">
        <f t="shared" si="831"/>
        <v>0</v>
      </c>
      <c r="BN130" s="80">
        <f t="shared" si="934"/>
        <v>0</v>
      </c>
      <c r="BO130" s="76">
        <f t="shared" si="833"/>
        <v>0</v>
      </c>
      <c r="BP130" s="77">
        <f t="shared" si="935"/>
        <v>0</v>
      </c>
      <c r="BQ130" s="82">
        <f t="shared" si="835"/>
        <v>0</v>
      </c>
      <c r="BR130" s="76">
        <f t="shared" si="836"/>
        <v>0</v>
      </c>
      <c r="BS130" s="80">
        <f t="shared" si="936"/>
        <v>0</v>
      </c>
      <c r="BT130" s="76">
        <f t="shared" si="838"/>
        <v>0</v>
      </c>
      <c r="BU130" s="77">
        <f t="shared" si="937"/>
        <v>0</v>
      </c>
      <c r="BV130" s="82">
        <f t="shared" si="840"/>
        <v>0</v>
      </c>
      <c r="BW130" s="76">
        <f t="shared" si="841"/>
        <v>0</v>
      </c>
      <c r="BX130" s="80">
        <f t="shared" si="938"/>
        <v>0</v>
      </c>
      <c r="BY130" s="76">
        <f t="shared" si="843"/>
        <v>0</v>
      </c>
      <c r="BZ130" s="81">
        <f t="shared" si="939"/>
        <v>0</v>
      </c>
      <c r="CA130" s="79"/>
      <c r="CB130" s="75">
        <f>24*20</f>
        <v>480</v>
      </c>
      <c r="CC130" s="83">
        <v>0</v>
      </c>
      <c r="CD130" s="80">
        <f t="shared" si="940"/>
        <v>0</v>
      </c>
      <c r="CE130" s="83">
        <v>18</v>
      </c>
      <c r="CF130" s="80">
        <f t="shared" si="941"/>
        <v>0.75</v>
      </c>
      <c r="CG130" s="76">
        <f>3*20</f>
        <v>60</v>
      </c>
      <c r="CH130" s="83">
        <v>2</v>
      </c>
      <c r="CI130" s="80">
        <f t="shared" si="942"/>
        <v>0.66666666666666663</v>
      </c>
      <c r="CJ130" s="83">
        <v>3</v>
      </c>
      <c r="CK130" s="80">
        <f t="shared" si="943"/>
        <v>1</v>
      </c>
      <c r="CL130" s="76"/>
      <c r="CM130" s="84"/>
      <c r="CN130" s="80">
        <f t="shared" si="944"/>
        <v>0</v>
      </c>
      <c r="CO130" s="84"/>
      <c r="CP130" s="80">
        <f t="shared" si="945"/>
        <v>0</v>
      </c>
      <c r="CQ130" s="76"/>
      <c r="CR130" s="84"/>
      <c r="CS130" s="80">
        <f t="shared" si="946"/>
        <v>0</v>
      </c>
      <c r="CT130" s="84"/>
      <c r="CU130" s="81">
        <f t="shared" si="947"/>
        <v>0</v>
      </c>
      <c r="CV130" s="75">
        <f>113*20</f>
        <v>2260</v>
      </c>
      <c r="CW130" s="83">
        <v>1</v>
      </c>
      <c r="CX130" s="80">
        <f t="shared" si="948"/>
        <v>8.8495575221238937E-3</v>
      </c>
      <c r="CY130" s="83">
        <v>70</v>
      </c>
      <c r="CZ130" s="80">
        <f t="shared" si="949"/>
        <v>0.61946902654867253</v>
      </c>
      <c r="DA130" s="76">
        <f>6*20</f>
        <v>120</v>
      </c>
      <c r="DB130" s="83">
        <v>1</v>
      </c>
      <c r="DC130" s="80">
        <f t="shared" si="950"/>
        <v>0.16666666666666666</v>
      </c>
      <c r="DD130" s="83">
        <v>4</v>
      </c>
      <c r="DE130" s="80">
        <f t="shared" si="951"/>
        <v>0.66666666666666663</v>
      </c>
      <c r="DF130" s="76"/>
      <c r="DG130" s="84"/>
      <c r="DH130" s="80">
        <f t="shared" si="952"/>
        <v>0</v>
      </c>
      <c r="DI130" s="84"/>
      <c r="DJ130" s="80">
        <f t="shared" si="953"/>
        <v>0</v>
      </c>
      <c r="DK130" s="76"/>
      <c r="DL130" s="84"/>
      <c r="DM130" s="80">
        <f t="shared" si="954"/>
        <v>0</v>
      </c>
      <c r="DN130" s="84"/>
      <c r="DO130" s="81">
        <f t="shared" si="955"/>
        <v>0</v>
      </c>
      <c r="DP130" s="75">
        <f>11*20</f>
        <v>220</v>
      </c>
      <c r="DQ130" s="83">
        <v>0</v>
      </c>
      <c r="DR130" s="80">
        <f t="shared" si="956"/>
        <v>0</v>
      </c>
      <c r="DS130" s="83">
        <v>9</v>
      </c>
      <c r="DT130" s="80">
        <f t="shared" si="957"/>
        <v>0.81818181818181823</v>
      </c>
      <c r="DU130" s="76"/>
      <c r="DV130" s="84"/>
      <c r="DW130" s="80">
        <f t="shared" si="958"/>
        <v>0</v>
      </c>
      <c r="DX130" s="84"/>
      <c r="DY130" s="80">
        <f t="shared" si="959"/>
        <v>0</v>
      </c>
      <c r="DZ130" s="76"/>
      <c r="EA130" s="84"/>
      <c r="EB130" s="80">
        <f t="shared" si="960"/>
        <v>0</v>
      </c>
      <c r="EC130" s="84"/>
      <c r="ED130" s="80">
        <f t="shared" si="961"/>
        <v>0</v>
      </c>
      <c r="EE130" s="76"/>
      <c r="EF130" s="84"/>
      <c r="EG130" s="80">
        <f t="shared" si="962"/>
        <v>0</v>
      </c>
      <c r="EH130" s="84"/>
      <c r="EI130" s="81">
        <f t="shared" si="963"/>
        <v>0</v>
      </c>
      <c r="EJ130" s="75"/>
      <c r="EK130" s="84"/>
      <c r="EL130" s="80">
        <f t="shared" si="964"/>
        <v>0</v>
      </c>
      <c r="EM130" s="84"/>
      <c r="EN130" s="80">
        <f t="shared" si="965"/>
        <v>0</v>
      </c>
      <c r="EO130" s="76">
        <f>1*20</f>
        <v>20</v>
      </c>
      <c r="EP130" s="83">
        <v>1</v>
      </c>
      <c r="EQ130" s="80">
        <f t="shared" si="966"/>
        <v>1</v>
      </c>
      <c r="ER130" s="83">
        <v>1</v>
      </c>
      <c r="ES130" s="80">
        <f t="shared" si="967"/>
        <v>1</v>
      </c>
      <c r="ET130" s="76"/>
      <c r="EU130" s="84"/>
      <c r="EV130" s="80">
        <f t="shared" si="968"/>
        <v>0</v>
      </c>
      <c r="EW130" s="84"/>
      <c r="EX130" s="80">
        <f t="shared" si="969"/>
        <v>0</v>
      </c>
      <c r="EY130" s="76"/>
      <c r="EZ130" s="84"/>
      <c r="FA130" s="80">
        <f t="shared" si="970"/>
        <v>0</v>
      </c>
      <c r="FB130" s="84"/>
      <c r="FC130" s="81">
        <f t="shared" si="971"/>
        <v>0</v>
      </c>
      <c r="FD130" s="75"/>
      <c r="FE130" s="84"/>
      <c r="FF130" s="80">
        <f t="shared" si="972"/>
        <v>0</v>
      </c>
      <c r="FG130" s="84"/>
      <c r="FH130" s="80">
        <f t="shared" si="973"/>
        <v>0</v>
      </c>
      <c r="FI130" s="76"/>
      <c r="FJ130" s="84"/>
      <c r="FK130" s="80">
        <f t="shared" si="974"/>
        <v>0</v>
      </c>
      <c r="FL130" s="84"/>
      <c r="FM130" s="80">
        <f t="shared" si="975"/>
        <v>0</v>
      </c>
      <c r="FN130" s="76"/>
      <c r="FO130" s="84"/>
      <c r="FP130" s="80">
        <f t="shared" si="976"/>
        <v>0</v>
      </c>
      <c r="FQ130" s="84"/>
      <c r="FR130" s="80">
        <f t="shared" si="977"/>
        <v>0</v>
      </c>
      <c r="FS130" s="76"/>
      <c r="FT130" s="84"/>
      <c r="FU130" s="80">
        <f t="shared" si="978"/>
        <v>0</v>
      </c>
      <c r="FV130" s="84"/>
      <c r="FW130" s="81">
        <f t="shared" si="979"/>
        <v>0</v>
      </c>
      <c r="FX130" s="75"/>
      <c r="FY130" s="84"/>
      <c r="FZ130" s="80">
        <f t="shared" si="980"/>
        <v>0</v>
      </c>
      <c r="GA130" s="84"/>
      <c r="GB130" s="80">
        <f t="shared" si="981"/>
        <v>0</v>
      </c>
      <c r="GC130" s="76"/>
      <c r="GD130" s="84"/>
      <c r="GE130" s="80">
        <f t="shared" si="982"/>
        <v>0</v>
      </c>
      <c r="GF130" s="84"/>
      <c r="GG130" s="80">
        <f t="shared" si="983"/>
        <v>0</v>
      </c>
      <c r="GH130" s="76"/>
      <c r="GI130" s="84"/>
      <c r="GJ130" s="80">
        <f t="shared" si="984"/>
        <v>0</v>
      </c>
      <c r="GK130" s="84"/>
      <c r="GL130" s="80">
        <f t="shared" si="985"/>
        <v>0</v>
      </c>
      <c r="GM130" s="76"/>
      <c r="GN130" s="84"/>
      <c r="GO130" s="80">
        <f t="shared" si="986"/>
        <v>0</v>
      </c>
      <c r="GP130" s="84"/>
      <c r="GQ130" s="81">
        <f t="shared" si="987"/>
        <v>0</v>
      </c>
      <c r="GR130" s="75"/>
      <c r="GS130" s="84"/>
      <c r="GT130" s="80">
        <f t="shared" si="988"/>
        <v>0</v>
      </c>
      <c r="GU130" s="84"/>
      <c r="GV130" s="80">
        <f t="shared" si="989"/>
        <v>0</v>
      </c>
      <c r="GW130" s="76"/>
      <c r="GX130" s="84"/>
      <c r="GY130" s="80">
        <f t="shared" si="990"/>
        <v>0</v>
      </c>
      <c r="GZ130" s="84"/>
      <c r="HA130" s="77">
        <f t="shared" si="991"/>
        <v>0</v>
      </c>
      <c r="HB130" s="82"/>
      <c r="HC130" s="84"/>
      <c r="HD130" s="80">
        <f t="shared" si="992"/>
        <v>0</v>
      </c>
      <c r="HE130" s="84"/>
      <c r="HF130" s="80">
        <f t="shared" si="993"/>
        <v>0</v>
      </c>
      <c r="HG130" s="76"/>
      <c r="HH130" s="84"/>
      <c r="HI130" s="80">
        <f t="shared" si="994"/>
        <v>0</v>
      </c>
      <c r="HJ130" s="84"/>
      <c r="HK130" s="81">
        <f t="shared" si="995"/>
        <v>0</v>
      </c>
      <c r="HL130" s="75"/>
      <c r="HM130" s="84"/>
      <c r="HN130" s="80">
        <f t="shared" si="996"/>
        <v>0</v>
      </c>
      <c r="HO130" s="84"/>
      <c r="HP130" s="80">
        <f t="shared" si="997"/>
        <v>0</v>
      </c>
      <c r="HQ130" s="76"/>
      <c r="HR130" s="84"/>
      <c r="HS130" s="80">
        <f t="shared" si="998"/>
        <v>0</v>
      </c>
      <c r="HT130" s="84"/>
      <c r="HU130" s="80">
        <f t="shared" si="999"/>
        <v>0</v>
      </c>
      <c r="HV130" s="76"/>
      <c r="HW130" s="84"/>
      <c r="HX130" s="80">
        <f t="shared" si="1000"/>
        <v>0</v>
      </c>
      <c r="HY130" s="84"/>
      <c r="HZ130" s="80">
        <f t="shared" si="1001"/>
        <v>0</v>
      </c>
      <c r="IA130" s="76"/>
      <c r="IB130" s="84"/>
      <c r="IC130" s="80">
        <f t="shared" si="1002"/>
        <v>0</v>
      </c>
      <c r="ID130" s="84"/>
      <c r="IE130" s="85">
        <f t="shared" si="1003"/>
        <v>0</v>
      </c>
      <c r="IF130" s="1214" t="s">
        <v>377</v>
      </c>
      <c r="IG130" s="87"/>
    </row>
    <row r="131" spans="1:241" ht="25.5" hidden="1" x14ac:dyDescent="0.25">
      <c r="A131" s="63">
        <v>127</v>
      </c>
      <c r="B131" s="64" t="s">
        <v>378</v>
      </c>
      <c r="C131" s="65">
        <v>214413</v>
      </c>
      <c r="D131" s="66">
        <v>931911</v>
      </c>
      <c r="E131" s="67" t="s">
        <v>89</v>
      </c>
      <c r="F131" s="68" t="s">
        <v>158</v>
      </c>
      <c r="G131" s="123" t="s">
        <v>379</v>
      </c>
      <c r="H131" s="70">
        <v>0.2</v>
      </c>
      <c r="I131" s="71">
        <f>(85+23+50+32+39)/5</f>
        <v>45.8</v>
      </c>
      <c r="J131" s="72">
        <v>221</v>
      </c>
      <c r="K131" s="73">
        <f t="shared" si="915"/>
        <v>4420</v>
      </c>
      <c r="L131" s="74">
        <f t="shared" si="780"/>
        <v>4420</v>
      </c>
      <c r="M131" s="113">
        <f t="shared" si="781"/>
        <v>24</v>
      </c>
      <c r="N131" s="114">
        <f t="shared" si="782"/>
        <v>179</v>
      </c>
      <c r="O131" s="77">
        <f t="shared" si="783"/>
        <v>0.10859728506787331</v>
      </c>
      <c r="P131" s="78">
        <f t="shared" si="784"/>
        <v>0.80995475113122173</v>
      </c>
      <c r="Q131" s="79"/>
      <c r="R131" s="75">
        <f t="shared" si="785"/>
        <v>2920</v>
      </c>
      <c r="S131" s="76">
        <f t="shared" si="786"/>
        <v>3</v>
      </c>
      <c r="T131" s="80">
        <f t="shared" si="916"/>
        <v>2.0547945205479451E-2</v>
      </c>
      <c r="U131" s="76">
        <f t="shared" si="788"/>
        <v>111</v>
      </c>
      <c r="V131" s="80">
        <f t="shared" si="917"/>
        <v>0.76027397260273977</v>
      </c>
      <c r="W131" s="76">
        <f t="shared" si="790"/>
        <v>900</v>
      </c>
      <c r="X131" s="76">
        <f t="shared" si="791"/>
        <v>21</v>
      </c>
      <c r="Y131" s="80">
        <f t="shared" si="918"/>
        <v>0.46666666666666667</v>
      </c>
      <c r="Z131" s="76">
        <f t="shared" si="793"/>
        <v>42</v>
      </c>
      <c r="AA131" s="80">
        <f t="shared" si="919"/>
        <v>0.93333333333333335</v>
      </c>
      <c r="AB131" s="76">
        <f t="shared" si="795"/>
        <v>400</v>
      </c>
      <c r="AC131" s="76">
        <f t="shared" si="796"/>
        <v>0</v>
      </c>
      <c r="AD131" s="80">
        <f t="shared" si="920"/>
        <v>0</v>
      </c>
      <c r="AE131" s="76">
        <f t="shared" si="798"/>
        <v>20</v>
      </c>
      <c r="AF131" s="80">
        <f t="shared" si="921"/>
        <v>1</v>
      </c>
      <c r="AG131" s="76">
        <f t="shared" si="800"/>
        <v>200</v>
      </c>
      <c r="AH131" s="76">
        <f t="shared" si="801"/>
        <v>0</v>
      </c>
      <c r="AI131" s="80">
        <f t="shared" si="922"/>
        <v>0</v>
      </c>
      <c r="AJ131" s="76">
        <f t="shared" si="803"/>
        <v>6</v>
      </c>
      <c r="AK131" s="81">
        <f t="shared" si="923"/>
        <v>0.6</v>
      </c>
      <c r="AL131" s="79"/>
      <c r="AM131" s="75">
        <f t="shared" si="805"/>
        <v>1400</v>
      </c>
      <c r="AN131" s="76">
        <f t="shared" si="806"/>
        <v>10</v>
      </c>
      <c r="AO131" s="80">
        <f t="shared" si="924"/>
        <v>0.14285714285714285</v>
      </c>
      <c r="AP131" s="76">
        <f t="shared" si="808"/>
        <v>66</v>
      </c>
      <c r="AQ131" s="77">
        <f t="shared" si="925"/>
        <v>0.94285714285714284</v>
      </c>
      <c r="AR131" s="82">
        <f t="shared" si="810"/>
        <v>1860</v>
      </c>
      <c r="AS131" s="76">
        <f t="shared" si="811"/>
        <v>5</v>
      </c>
      <c r="AT131" s="80">
        <f t="shared" si="926"/>
        <v>5.3763440860215055E-2</v>
      </c>
      <c r="AU131" s="76">
        <f t="shared" si="813"/>
        <v>65</v>
      </c>
      <c r="AV131" s="77">
        <f t="shared" si="927"/>
        <v>0.69892473118279574</v>
      </c>
      <c r="AW131" s="82">
        <f t="shared" si="815"/>
        <v>1160</v>
      </c>
      <c r="AX131" s="76">
        <f t="shared" si="816"/>
        <v>9</v>
      </c>
      <c r="AY131" s="80">
        <f t="shared" si="928"/>
        <v>0.15517241379310345</v>
      </c>
      <c r="AZ131" s="76">
        <f t="shared" si="818"/>
        <v>48</v>
      </c>
      <c r="BA131" s="77">
        <f t="shared" si="929"/>
        <v>0.82758620689655171</v>
      </c>
      <c r="BB131" s="82">
        <f t="shared" si="820"/>
        <v>0</v>
      </c>
      <c r="BC131" s="76">
        <f t="shared" si="821"/>
        <v>0</v>
      </c>
      <c r="BD131" s="80">
        <f t="shared" si="930"/>
        <v>0</v>
      </c>
      <c r="BE131" s="76">
        <f t="shared" si="823"/>
        <v>0</v>
      </c>
      <c r="BF131" s="77">
        <f t="shared" si="931"/>
        <v>0</v>
      </c>
      <c r="BG131" s="82">
        <f t="shared" si="825"/>
        <v>0</v>
      </c>
      <c r="BH131" s="76">
        <f t="shared" si="826"/>
        <v>0</v>
      </c>
      <c r="BI131" s="80">
        <f t="shared" si="932"/>
        <v>0</v>
      </c>
      <c r="BJ131" s="76">
        <f t="shared" si="828"/>
        <v>0</v>
      </c>
      <c r="BK131" s="77">
        <f t="shared" si="933"/>
        <v>0</v>
      </c>
      <c r="BL131" s="82">
        <f t="shared" si="830"/>
        <v>0</v>
      </c>
      <c r="BM131" s="76">
        <f t="shared" si="831"/>
        <v>0</v>
      </c>
      <c r="BN131" s="80">
        <f t="shared" si="934"/>
        <v>0</v>
      </c>
      <c r="BO131" s="76">
        <f t="shared" si="833"/>
        <v>0</v>
      </c>
      <c r="BP131" s="77">
        <f t="shared" si="935"/>
        <v>0</v>
      </c>
      <c r="BQ131" s="82">
        <f t="shared" si="835"/>
        <v>0</v>
      </c>
      <c r="BR131" s="76">
        <f t="shared" si="836"/>
        <v>0</v>
      </c>
      <c r="BS131" s="80">
        <f t="shared" si="936"/>
        <v>0</v>
      </c>
      <c r="BT131" s="76">
        <f t="shared" si="838"/>
        <v>0</v>
      </c>
      <c r="BU131" s="77">
        <f t="shared" si="937"/>
        <v>0</v>
      </c>
      <c r="BV131" s="82">
        <f t="shared" si="840"/>
        <v>0</v>
      </c>
      <c r="BW131" s="76">
        <f t="shared" si="841"/>
        <v>0</v>
      </c>
      <c r="BX131" s="80">
        <f t="shared" si="938"/>
        <v>0</v>
      </c>
      <c r="BY131" s="76">
        <f t="shared" si="843"/>
        <v>0</v>
      </c>
      <c r="BZ131" s="81">
        <f t="shared" si="939"/>
        <v>0</v>
      </c>
      <c r="CA131" s="79"/>
      <c r="CB131" s="75">
        <f>11*20</f>
        <v>220</v>
      </c>
      <c r="CC131" s="83">
        <v>1</v>
      </c>
      <c r="CD131" s="80">
        <f t="shared" si="940"/>
        <v>9.0909090909090912E-2</v>
      </c>
      <c r="CE131" s="83">
        <v>11</v>
      </c>
      <c r="CF131" s="80">
        <f t="shared" si="941"/>
        <v>1</v>
      </c>
      <c r="CG131" s="76">
        <f>30*20</f>
        <v>600</v>
      </c>
      <c r="CH131" s="83">
        <v>9</v>
      </c>
      <c r="CI131" s="80">
        <f t="shared" si="942"/>
        <v>0.3</v>
      </c>
      <c r="CJ131" s="83">
        <v>30</v>
      </c>
      <c r="CK131" s="80">
        <f t="shared" si="943"/>
        <v>1</v>
      </c>
      <c r="CL131" s="76">
        <f t="shared" si="855"/>
        <v>400</v>
      </c>
      <c r="CM131" s="83">
        <v>0</v>
      </c>
      <c r="CN131" s="80">
        <f t="shared" si="944"/>
        <v>0</v>
      </c>
      <c r="CO131" s="83">
        <v>20</v>
      </c>
      <c r="CP131" s="80">
        <f t="shared" si="945"/>
        <v>1</v>
      </c>
      <c r="CQ131" s="76">
        <f>9*20</f>
        <v>180</v>
      </c>
      <c r="CR131" s="83">
        <v>0</v>
      </c>
      <c r="CS131" s="80">
        <f t="shared" si="946"/>
        <v>0</v>
      </c>
      <c r="CT131" s="83">
        <v>5</v>
      </c>
      <c r="CU131" s="81">
        <f t="shared" si="947"/>
        <v>0.55555555555555558</v>
      </c>
      <c r="CV131" s="75">
        <f>86*20</f>
        <v>1720</v>
      </c>
      <c r="CW131" s="83">
        <v>0</v>
      </c>
      <c r="CX131" s="80">
        <f t="shared" si="948"/>
        <v>0</v>
      </c>
      <c r="CY131" s="83">
        <v>59</v>
      </c>
      <c r="CZ131" s="80">
        <f t="shared" si="949"/>
        <v>0.68604651162790697</v>
      </c>
      <c r="DA131" s="76">
        <f>6*20</f>
        <v>120</v>
      </c>
      <c r="DB131" s="83">
        <v>5</v>
      </c>
      <c r="DC131" s="80">
        <f t="shared" si="950"/>
        <v>0.83333333333333337</v>
      </c>
      <c r="DD131" s="83">
        <v>5</v>
      </c>
      <c r="DE131" s="80">
        <f t="shared" si="951"/>
        <v>0.83333333333333337</v>
      </c>
      <c r="DF131" s="76"/>
      <c r="DG131" s="84"/>
      <c r="DH131" s="80">
        <f t="shared" si="952"/>
        <v>0</v>
      </c>
      <c r="DI131" s="84"/>
      <c r="DJ131" s="80">
        <f t="shared" si="953"/>
        <v>0</v>
      </c>
      <c r="DK131" s="76">
        <f>1*20</f>
        <v>20</v>
      </c>
      <c r="DL131" s="83">
        <v>0</v>
      </c>
      <c r="DM131" s="80">
        <f t="shared" si="954"/>
        <v>0</v>
      </c>
      <c r="DN131" s="83">
        <v>1</v>
      </c>
      <c r="DO131" s="81">
        <f t="shared" si="955"/>
        <v>1</v>
      </c>
      <c r="DP131" s="75">
        <f>49*20</f>
        <v>980</v>
      </c>
      <c r="DQ131" s="83">
        <v>2</v>
      </c>
      <c r="DR131" s="80">
        <f t="shared" si="956"/>
        <v>4.0816326530612242E-2</v>
      </c>
      <c r="DS131" s="83">
        <v>41</v>
      </c>
      <c r="DT131" s="80">
        <f t="shared" si="957"/>
        <v>0.83673469387755106</v>
      </c>
      <c r="DU131" s="76">
        <f>9*20</f>
        <v>180</v>
      </c>
      <c r="DV131" s="83">
        <v>7</v>
      </c>
      <c r="DW131" s="80">
        <f t="shared" si="958"/>
        <v>0.77777777777777779</v>
      </c>
      <c r="DX131" s="83">
        <v>7</v>
      </c>
      <c r="DY131" s="80">
        <f t="shared" si="959"/>
        <v>0.77777777777777779</v>
      </c>
      <c r="DZ131" s="76"/>
      <c r="EA131" s="84"/>
      <c r="EB131" s="80">
        <f t="shared" si="960"/>
        <v>0</v>
      </c>
      <c r="EC131" s="84"/>
      <c r="ED131" s="80">
        <f t="shared" si="961"/>
        <v>0</v>
      </c>
      <c r="EE131" s="76"/>
      <c r="EF131" s="84"/>
      <c r="EG131" s="80">
        <f t="shared" si="962"/>
        <v>0</v>
      </c>
      <c r="EH131" s="84"/>
      <c r="EI131" s="81">
        <f t="shared" si="963"/>
        <v>0</v>
      </c>
      <c r="EJ131" s="75"/>
      <c r="EK131" s="84"/>
      <c r="EL131" s="80">
        <f t="shared" si="964"/>
        <v>0</v>
      </c>
      <c r="EM131" s="84"/>
      <c r="EN131" s="80">
        <f t="shared" si="965"/>
        <v>0</v>
      </c>
      <c r="EO131" s="76"/>
      <c r="EP131" s="84"/>
      <c r="EQ131" s="80">
        <f t="shared" si="966"/>
        <v>0</v>
      </c>
      <c r="ER131" s="84"/>
      <c r="ES131" s="80">
        <f t="shared" si="967"/>
        <v>0</v>
      </c>
      <c r="ET131" s="76"/>
      <c r="EU131" s="84"/>
      <c r="EV131" s="80">
        <f t="shared" si="968"/>
        <v>0</v>
      </c>
      <c r="EW131" s="84"/>
      <c r="EX131" s="80">
        <f t="shared" si="969"/>
        <v>0</v>
      </c>
      <c r="EY131" s="76"/>
      <c r="EZ131" s="84"/>
      <c r="FA131" s="80">
        <f t="shared" si="970"/>
        <v>0</v>
      </c>
      <c r="FB131" s="84"/>
      <c r="FC131" s="81">
        <f t="shared" si="971"/>
        <v>0</v>
      </c>
      <c r="FD131" s="75"/>
      <c r="FE131" s="84"/>
      <c r="FF131" s="80">
        <f t="shared" si="972"/>
        <v>0</v>
      </c>
      <c r="FG131" s="84"/>
      <c r="FH131" s="80">
        <f t="shared" si="973"/>
        <v>0</v>
      </c>
      <c r="FI131" s="76"/>
      <c r="FJ131" s="84"/>
      <c r="FK131" s="80">
        <f t="shared" si="974"/>
        <v>0</v>
      </c>
      <c r="FL131" s="84"/>
      <c r="FM131" s="80">
        <f t="shared" si="975"/>
        <v>0</v>
      </c>
      <c r="FN131" s="76"/>
      <c r="FO131" s="84"/>
      <c r="FP131" s="80">
        <f t="shared" si="976"/>
        <v>0</v>
      </c>
      <c r="FQ131" s="84"/>
      <c r="FR131" s="80">
        <f t="shared" si="977"/>
        <v>0</v>
      </c>
      <c r="FS131" s="76"/>
      <c r="FT131" s="84"/>
      <c r="FU131" s="80">
        <f t="shared" si="978"/>
        <v>0</v>
      </c>
      <c r="FV131" s="84"/>
      <c r="FW131" s="81">
        <f t="shared" si="979"/>
        <v>0</v>
      </c>
      <c r="FX131" s="75"/>
      <c r="FY131" s="84"/>
      <c r="FZ131" s="80">
        <f t="shared" si="980"/>
        <v>0</v>
      </c>
      <c r="GA131" s="84"/>
      <c r="GB131" s="80">
        <f t="shared" si="981"/>
        <v>0</v>
      </c>
      <c r="GC131" s="76"/>
      <c r="GD131" s="84"/>
      <c r="GE131" s="80">
        <f t="shared" si="982"/>
        <v>0</v>
      </c>
      <c r="GF131" s="84"/>
      <c r="GG131" s="80">
        <f t="shared" si="983"/>
        <v>0</v>
      </c>
      <c r="GH131" s="76"/>
      <c r="GI131" s="84"/>
      <c r="GJ131" s="80">
        <f t="shared" si="984"/>
        <v>0</v>
      </c>
      <c r="GK131" s="84"/>
      <c r="GL131" s="80">
        <f t="shared" si="985"/>
        <v>0</v>
      </c>
      <c r="GM131" s="76"/>
      <c r="GN131" s="84"/>
      <c r="GO131" s="80">
        <f t="shared" si="986"/>
        <v>0</v>
      </c>
      <c r="GP131" s="84"/>
      <c r="GQ131" s="81">
        <f t="shared" si="987"/>
        <v>0</v>
      </c>
      <c r="GR131" s="75"/>
      <c r="GS131" s="84"/>
      <c r="GT131" s="80">
        <f t="shared" si="988"/>
        <v>0</v>
      </c>
      <c r="GU131" s="84"/>
      <c r="GV131" s="80">
        <f t="shared" si="989"/>
        <v>0</v>
      </c>
      <c r="GW131" s="76"/>
      <c r="GX131" s="84"/>
      <c r="GY131" s="80">
        <f t="shared" si="990"/>
        <v>0</v>
      </c>
      <c r="GZ131" s="84"/>
      <c r="HA131" s="77">
        <f t="shared" si="991"/>
        <v>0</v>
      </c>
      <c r="HB131" s="82"/>
      <c r="HC131" s="84"/>
      <c r="HD131" s="80">
        <f t="shared" si="992"/>
        <v>0</v>
      </c>
      <c r="HE131" s="84"/>
      <c r="HF131" s="80">
        <f t="shared" si="993"/>
        <v>0</v>
      </c>
      <c r="HG131" s="76"/>
      <c r="HH131" s="84"/>
      <c r="HI131" s="80">
        <f t="shared" si="994"/>
        <v>0</v>
      </c>
      <c r="HJ131" s="84"/>
      <c r="HK131" s="81">
        <f t="shared" si="995"/>
        <v>0</v>
      </c>
      <c r="HL131" s="75"/>
      <c r="HM131" s="84"/>
      <c r="HN131" s="80">
        <f t="shared" si="996"/>
        <v>0</v>
      </c>
      <c r="HO131" s="84"/>
      <c r="HP131" s="80">
        <f t="shared" si="997"/>
        <v>0</v>
      </c>
      <c r="HQ131" s="76"/>
      <c r="HR131" s="84"/>
      <c r="HS131" s="80">
        <f t="shared" si="998"/>
        <v>0</v>
      </c>
      <c r="HT131" s="84"/>
      <c r="HU131" s="80">
        <f t="shared" si="999"/>
        <v>0</v>
      </c>
      <c r="HV131" s="76"/>
      <c r="HW131" s="84"/>
      <c r="HX131" s="80">
        <f t="shared" si="1000"/>
        <v>0</v>
      </c>
      <c r="HY131" s="84"/>
      <c r="HZ131" s="80">
        <f t="shared" si="1001"/>
        <v>0</v>
      </c>
      <c r="IA131" s="76"/>
      <c r="IB131" s="84"/>
      <c r="IC131" s="80">
        <f t="shared" si="1002"/>
        <v>0</v>
      </c>
      <c r="ID131" s="84"/>
      <c r="IE131" s="85">
        <f t="shared" si="1003"/>
        <v>0</v>
      </c>
      <c r="IF131" s="1214" t="s">
        <v>380</v>
      </c>
      <c r="IG131" s="87"/>
    </row>
    <row r="132" spans="1:241" ht="24" hidden="1" x14ac:dyDescent="0.25">
      <c r="A132" s="63">
        <v>128</v>
      </c>
      <c r="B132" s="64" t="s">
        <v>381</v>
      </c>
      <c r="C132" s="65">
        <v>214387</v>
      </c>
      <c r="D132" s="66">
        <v>932017</v>
      </c>
      <c r="E132" s="67" t="s">
        <v>89</v>
      </c>
      <c r="F132" s="88" t="s">
        <v>382</v>
      </c>
      <c r="G132" s="148">
        <v>8</v>
      </c>
      <c r="H132" s="70">
        <v>0.35</v>
      </c>
      <c r="I132" s="71">
        <f>(65+60+85+55+80)/5</f>
        <v>69</v>
      </c>
      <c r="J132" s="72">
        <v>154</v>
      </c>
      <c r="K132" s="73">
        <f t="shared" si="915"/>
        <v>3080</v>
      </c>
      <c r="L132" s="74">
        <f t="shared" si="780"/>
        <v>3080</v>
      </c>
      <c r="M132" s="113">
        <f t="shared" si="781"/>
        <v>6</v>
      </c>
      <c r="N132" s="114">
        <f t="shared" si="782"/>
        <v>72</v>
      </c>
      <c r="O132" s="77">
        <f t="shared" si="783"/>
        <v>3.896103896103896E-2</v>
      </c>
      <c r="P132" s="78">
        <f t="shared" si="784"/>
        <v>0.46753246753246752</v>
      </c>
      <c r="Q132" s="79"/>
      <c r="R132" s="75">
        <f t="shared" si="785"/>
        <v>2640</v>
      </c>
      <c r="S132" s="76">
        <f t="shared" si="786"/>
        <v>5</v>
      </c>
      <c r="T132" s="80">
        <f t="shared" si="916"/>
        <v>3.787878787878788E-2</v>
      </c>
      <c r="U132" s="76">
        <f t="shared" si="788"/>
        <v>55</v>
      </c>
      <c r="V132" s="80">
        <f t="shared" si="917"/>
        <v>0.41666666666666669</v>
      </c>
      <c r="W132" s="76">
        <f t="shared" si="790"/>
        <v>320</v>
      </c>
      <c r="X132" s="76">
        <f t="shared" si="791"/>
        <v>1</v>
      </c>
      <c r="Y132" s="80">
        <f t="shared" si="918"/>
        <v>6.25E-2</v>
      </c>
      <c r="Z132" s="76">
        <f t="shared" si="793"/>
        <v>11</v>
      </c>
      <c r="AA132" s="80">
        <f t="shared" si="919"/>
        <v>0.6875</v>
      </c>
      <c r="AB132" s="76">
        <f t="shared" si="795"/>
        <v>40</v>
      </c>
      <c r="AC132" s="76">
        <f t="shared" si="796"/>
        <v>0</v>
      </c>
      <c r="AD132" s="80">
        <f t="shared" si="920"/>
        <v>0</v>
      </c>
      <c r="AE132" s="76">
        <f t="shared" si="798"/>
        <v>2</v>
      </c>
      <c r="AF132" s="80">
        <f t="shared" si="921"/>
        <v>1</v>
      </c>
      <c r="AG132" s="76">
        <f t="shared" si="800"/>
        <v>80</v>
      </c>
      <c r="AH132" s="76">
        <f t="shared" si="801"/>
        <v>0</v>
      </c>
      <c r="AI132" s="80">
        <f t="shared" si="922"/>
        <v>0</v>
      </c>
      <c r="AJ132" s="76">
        <f t="shared" si="803"/>
        <v>4</v>
      </c>
      <c r="AK132" s="81">
        <f t="shared" si="923"/>
        <v>1</v>
      </c>
      <c r="AL132" s="79"/>
      <c r="AM132" s="75">
        <f t="shared" si="805"/>
        <v>1380</v>
      </c>
      <c r="AN132" s="76">
        <f t="shared" si="806"/>
        <v>2</v>
      </c>
      <c r="AO132" s="80">
        <f t="shared" si="924"/>
        <v>2.8985507246376812E-2</v>
      </c>
      <c r="AP132" s="76">
        <f t="shared" si="808"/>
        <v>46</v>
      </c>
      <c r="AQ132" s="77">
        <f t="shared" si="925"/>
        <v>0.66666666666666663</v>
      </c>
      <c r="AR132" s="82">
        <f t="shared" si="810"/>
        <v>1560</v>
      </c>
      <c r="AS132" s="76">
        <f t="shared" si="811"/>
        <v>3</v>
      </c>
      <c r="AT132" s="80">
        <f t="shared" si="926"/>
        <v>3.8461538461538464E-2</v>
      </c>
      <c r="AU132" s="76">
        <f t="shared" si="813"/>
        <v>23</v>
      </c>
      <c r="AV132" s="77">
        <f t="shared" si="927"/>
        <v>0.29487179487179488</v>
      </c>
      <c r="AW132" s="82">
        <f t="shared" si="815"/>
        <v>140</v>
      </c>
      <c r="AX132" s="76">
        <f t="shared" si="816"/>
        <v>1</v>
      </c>
      <c r="AY132" s="80">
        <f t="shared" si="928"/>
        <v>0.14285714285714285</v>
      </c>
      <c r="AZ132" s="76">
        <f t="shared" si="818"/>
        <v>3</v>
      </c>
      <c r="BA132" s="77">
        <f t="shared" si="929"/>
        <v>0.42857142857142855</v>
      </c>
      <c r="BB132" s="82">
        <f t="shared" si="820"/>
        <v>0</v>
      </c>
      <c r="BC132" s="76">
        <f t="shared" si="821"/>
        <v>0</v>
      </c>
      <c r="BD132" s="80">
        <f t="shared" si="930"/>
        <v>0</v>
      </c>
      <c r="BE132" s="76">
        <f t="shared" si="823"/>
        <v>0</v>
      </c>
      <c r="BF132" s="77">
        <f t="shared" si="931"/>
        <v>0</v>
      </c>
      <c r="BG132" s="82">
        <f t="shared" si="825"/>
        <v>0</v>
      </c>
      <c r="BH132" s="76">
        <f t="shared" si="826"/>
        <v>0</v>
      </c>
      <c r="BI132" s="80">
        <f t="shared" si="932"/>
        <v>0</v>
      </c>
      <c r="BJ132" s="76">
        <f t="shared" si="828"/>
        <v>0</v>
      </c>
      <c r="BK132" s="77">
        <f t="shared" si="933"/>
        <v>0</v>
      </c>
      <c r="BL132" s="82">
        <f t="shared" si="830"/>
        <v>0</v>
      </c>
      <c r="BM132" s="76">
        <f t="shared" si="831"/>
        <v>0</v>
      </c>
      <c r="BN132" s="80">
        <f t="shared" si="934"/>
        <v>0</v>
      </c>
      <c r="BO132" s="76">
        <f t="shared" si="833"/>
        <v>0</v>
      </c>
      <c r="BP132" s="77">
        <f t="shared" si="935"/>
        <v>0</v>
      </c>
      <c r="BQ132" s="82">
        <f t="shared" si="835"/>
        <v>0</v>
      </c>
      <c r="BR132" s="76">
        <f t="shared" si="836"/>
        <v>0</v>
      </c>
      <c r="BS132" s="80">
        <f t="shared" si="936"/>
        <v>0</v>
      </c>
      <c r="BT132" s="76">
        <f t="shared" si="838"/>
        <v>0</v>
      </c>
      <c r="BU132" s="77">
        <f t="shared" si="937"/>
        <v>0</v>
      </c>
      <c r="BV132" s="82">
        <f t="shared" si="840"/>
        <v>0</v>
      </c>
      <c r="BW132" s="76">
        <f t="shared" si="841"/>
        <v>0</v>
      </c>
      <c r="BX132" s="80">
        <f t="shared" si="938"/>
        <v>0</v>
      </c>
      <c r="BY132" s="76">
        <f t="shared" si="843"/>
        <v>0</v>
      </c>
      <c r="BZ132" s="81">
        <f t="shared" si="939"/>
        <v>0</v>
      </c>
      <c r="CA132" s="79"/>
      <c r="CB132" s="75">
        <f>53*20</f>
        <v>1060</v>
      </c>
      <c r="CC132" s="83">
        <v>2</v>
      </c>
      <c r="CD132" s="80">
        <f t="shared" si="940"/>
        <v>3.7735849056603772E-2</v>
      </c>
      <c r="CE132" s="83">
        <v>30</v>
      </c>
      <c r="CF132" s="80">
        <f t="shared" si="941"/>
        <v>0.56603773584905659</v>
      </c>
      <c r="CG132" s="76">
        <f>10*20</f>
        <v>200</v>
      </c>
      <c r="CH132" s="83">
        <v>0</v>
      </c>
      <c r="CI132" s="80">
        <f t="shared" si="942"/>
        <v>0</v>
      </c>
      <c r="CJ132" s="83">
        <v>10</v>
      </c>
      <c r="CK132" s="80">
        <f t="shared" si="943"/>
        <v>1</v>
      </c>
      <c r="CL132" s="76">
        <f>2*20</f>
        <v>40</v>
      </c>
      <c r="CM132" s="83">
        <v>0</v>
      </c>
      <c r="CN132" s="80">
        <f t="shared" si="944"/>
        <v>0</v>
      </c>
      <c r="CO132" s="83">
        <v>2</v>
      </c>
      <c r="CP132" s="80">
        <f t="shared" si="945"/>
        <v>1</v>
      </c>
      <c r="CQ132" s="76">
        <f>4*20</f>
        <v>80</v>
      </c>
      <c r="CR132" s="83">
        <v>0</v>
      </c>
      <c r="CS132" s="80">
        <f t="shared" si="946"/>
        <v>0</v>
      </c>
      <c r="CT132" s="83">
        <v>4</v>
      </c>
      <c r="CU132" s="81">
        <f t="shared" si="947"/>
        <v>1</v>
      </c>
      <c r="CV132" s="75">
        <f>72*20</f>
        <v>1440</v>
      </c>
      <c r="CW132" s="83">
        <v>2</v>
      </c>
      <c r="CX132" s="80">
        <f t="shared" si="948"/>
        <v>2.7777777777777776E-2</v>
      </c>
      <c r="CY132" s="83">
        <v>22</v>
      </c>
      <c r="CZ132" s="80">
        <f t="shared" si="949"/>
        <v>0.30555555555555558</v>
      </c>
      <c r="DA132" s="76">
        <f>6*20</f>
        <v>120</v>
      </c>
      <c r="DB132" s="83">
        <v>1</v>
      </c>
      <c r="DC132" s="80">
        <f t="shared" si="950"/>
        <v>0.16666666666666666</v>
      </c>
      <c r="DD132" s="83">
        <v>1</v>
      </c>
      <c r="DE132" s="80">
        <f t="shared" si="951"/>
        <v>0.16666666666666666</v>
      </c>
      <c r="DF132" s="76"/>
      <c r="DG132" s="84"/>
      <c r="DH132" s="80">
        <f t="shared" si="952"/>
        <v>0</v>
      </c>
      <c r="DI132" s="84"/>
      <c r="DJ132" s="80">
        <f t="shared" si="953"/>
        <v>0</v>
      </c>
      <c r="DK132" s="76"/>
      <c r="DL132" s="84"/>
      <c r="DM132" s="80">
        <f t="shared" si="954"/>
        <v>0</v>
      </c>
      <c r="DN132" s="84"/>
      <c r="DO132" s="81">
        <f t="shared" si="955"/>
        <v>0</v>
      </c>
      <c r="DP132" s="75">
        <f>7*20</f>
        <v>140</v>
      </c>
      <c r="DQ132" s="83">
        <v>1</v>
      </c>
      <c r="DR132" s="80">
        <f t="shared" si="956"/>
        <v>0.14285714285714285</v>
      </c>
      <c r="DS132" s="83">
        <v>3</v>
      </c>
      <c r="DT132" s="80">
        <f t="shared" si="957"/>
        <v>0.42857142857142855</v>
      </c>
      <c r="DU132" s="76"/>
      <c r="DV132" s="84"/>
      <c r="DW132" s="80">
        <f t="shared" si="958"/>
        <v>0</v>
      </c>
      <c r="DX132" s="84"/>
      <c r="DY132" s="80">
        <f t="shared" si="959"/>
        <v>0</v>
      </c>
      <c r="DZ132" s="76"/>
      <c r="EA132" s="84"/>
      <c r="EB132" s="80">
        <f t="shared" si="960"/>
        <v>0</v>
      </c>
      <c r="EC132" s="84"/>
      <c r="ED132" s="80">
        <f t="shared" si="961"/>
        <v>0</v>
      </c>
      <c r="EE132" s="76"/>
      <c r="EF132" s="84"/>
      <c r="EG132" s="80">
        <f t="shared" si="962"/>
        <v>0</v>
      </c>
      <c r="EH132" s="84"/>
      <c r="EI132" s="81">
        <f t="shared" si="963"/>
        <v>0</v>
      </c>
      <c r="EJ132" s="75"/>
      <c r="EK132" s="84"/>
      <c r="EL132" s="80">
        <f t="shared" si="964"/>
        <v>0</v>
      </c>
      <c r="EM132" s="84"/>
      <c r="EN132" s="80">
        <f t="shared" si="965"/>
        <v>0</v>
      </c>
      <c r="EO132" s="76"/>
      <c r="EP132" s="84"/>
      <c r="EQ132" s="80">
        <f t="shared" si="966"/>
        <v>0</v>
      </c>
      <c r="ER132" s="84"/>
      <c r="ES132" s="80">
        <f t="shared" si="967"/>
        <v>0</v>
      </c>
      <c r="ET132" s="76"/>
      <c r="EU132" s="84"/>
      <c r="EV132" s="80">
        <f t="shared" si="968"/>
        <v>0</v>
      </c>
      <c r="EW132" s="84"/>
      <c r="EX132" s="80">
        <f t="shared" si="969"/>
        <v>0</v>
      </c>
      <c r="EY132" s="76"/>
      <c r="EZ132" s="84"/>
      <c r="FA132" s="80">
        <f t="shared" si="970"/>
        <v>0</v>
      </c>
      <c r="FB132" s="84"/>
      <c r="FC132" s="81">
        <f t="shared" si="971"/>
        <v>0</v>
      </c>
      <c r="FD132" s="75"/>
      <c r="FE132" s="84"/>
      <c r="FF132" s="80">
        <f t="shared" si="972"/>
        <v>0</v>
      </c>
      <c r="FG132" s="84"/>
      <c r="FH132" s="80">
        <f t="shared" si="973"/>
        <v>0</v>
      </c>
      <c r="FI132" s="76"/>
      <c r="FJ132" s="84"/>
      <c r="FK132" s="80">
        <f t="shared" si="974"/>
        <v>0</v>
      </c>
      <c r="FL132" s="84"/>
      <c r="FM132" s="80">
        <f t="shared" si="975"/>
        <v>0</v>
      </c>
      <c r="FN132" s="76"/>
      <c r="FO132" s="84"/>
      <c r="FP132" s="80">
        <f t="shared" si="976"/>
        <v>0</v>
      </c>
      <c r="FQ132" s="84"/>
      <c r="FR132" s="80">
        <f t="shared" si="977"/>
        <v>0</v>
      </c>
      <c r="FS132" s="76"/>
      <c r="FT132" s="84"/>
      <c r="FU132" s="80">
        <f t="shared" si="978"/>
        <v>0</v>
      </c>
      <c r="FV132" s="84"/>
      <c r="FW132" s="81">
        <f t="shared" si="979"/>
        <v>0</v>
      </c>
      <c r="FX132" s="75"/>
      <c r="FY132" s="84"/>
      <c r="FZ132" s="80">
        <f t="shared" si="980"/>
        <v>0</v>
      </c>
      <c r="GA132" s="84"/>
      <c r="GB132" s="80">
        <f t="shared" si="981"/>
        <v>0</v>
      </c>
      <c r="GC132" s="76"/>
      <c r="GD132" s="84"/>
      <c r="GE132" s="80">
        <f t="shared" si="982"/>
        <v>0</v>
      </c>
      <c r="GF132" s="84"/>
      <c r="GG132" s="80">
        <f t="shared" si="983"/>
        <v>0</v>
      </c>
      <c r="GH132" s="76"/>
      <c r="GI132" s="84"/>
      <c r="GJ132" s="80">
        <f t="shared" si="984"/>
        <v>0</v>
      </c>
      <c r="GK132" s="84"/>
      <c r="GL132" s="80">
        <f t="shared" si="985"/>
        <v>0</v>
      </c>
      <c r="GM132" s="76"/>
      <c r="GN132" s="84"/>
      <c r="GO132" s="80">
        <f t="shared" si="986"/>
        <v>0</v>
      </c>
      <c r="GP132" s="84"/>
      <c r="GQ132" s="81">
        <f t="shared" si="987"/>
        <v>0</v>
      </c>
      <c r="GR132" s="75"/>
      <c r="GS132" s="84"/>
      <c r="GT132" s="80">
        <f t="shared" si="988"/>
        <v>0</v>
      </c>
      <c r="GU132" s="84"/>
      <c r="GV132" s="80">
        <f t="shared" si="989"/>
        <v>0</v>
      </c>
      <c r="GW132" s="76"/>
      <c r="GX132" s="84"/>
      <c r="GY132" s="80">
        <f t="shared" si="990"/>
        <v>0</v>
      </c>
      <c r="GZ132" s="84"/>
      <c r="HA132" s="77">
        <f t="shared" si="991"/>
        <v>0</v>
      </c>
      <c r="HB132" s="82"/>
      <c r="HC132" s="84"/>
      <c r="HD132" s="80">
        <f t="shared" si="992"/>
        <v>0</v>
      </c>
      <c r="HE132" s="84"/>
      <c r="HF132" s="80">
        <f t="shared" si="993"/>
        <v>0</v>
      </c>
      <c r="HG132" s="76"/>
      <c r="HH132" s="84"/>
      <c r="HI132" s="80">
        <f t="shared" si="994"/>
        <v>0</v>
      </c>
      <c r="HJ132" s="84"/>
      <c r="HK132" s="81">
        <f t="shared" si="995"/>
        <v>0</v>
      </c>
      <c r="HL132" s="75"/>
      <c r="HM132" s="84"/>
      <c r="HN132" s="80">
        <f t="shared" si="996"/>
        <v>0</v>
      </c>
      <c r="HO132" s="84"/>
      <c r="HP132" s="80">
        <f t="shared" si="997"/>
        <v>0</v>
      </c>
      <c r="HQ132" s="76"/>
      <c r="HR132" s="84"/>
      <c r="HS132" s="80">
        <f t="shared" si="998"/>
        <v>0</v>
      </c>
      <c r="HT132" s="84"/>
      <c r="HU132" s="80">
        <f t="shared" si="999"/>
        <v>0</v>
      </c>
      <c r="HV132" s="76"/>
      <c r="HW132" s="84"/>
      <c r="HX132" s="80">
        <f t="shared" si="1000"/>
        <v>0</v>
      </c>
      <c r="HY132" s="84"/>
      <c r="HZ132" s="80">
        <f t="shared" si="1001"/>
        <v>0</v>
      </c>
      <c r="IA132" s="76"/>
      <c r="IB132" s="84"/>
      <c r="IC132" s="80">
        <f t="shared" si="1002"/>
        <v>0</v>
      </c>
      <c r="ID132" s="84"/>
      <c r="IE132" s="85">
        <f t="shared" si="1003"/>
        <v>0</v>
      </c>
      <c r="IF132" s="1214" t="s">
        <v>383</v>
      </c>
      <c r="IG132" s="87"/>
    </row>
    <row r="133" spans="1:241" x14ac:dyDescent="0.25">
      <c r="A133" s="1230">
        <v>129</v>
      </c>
      <c r="B133" s="262" t="s">
        <v>384</v>
      </c>
      <c r="C133" s="263">
        <v>219506</v>
      </c>
      <c r="D133" s="264">
        <v>932385</v>
      </c>
      <c r="E133" s="265" t="s">
        <v>89</v>
      </c>
      <c r="F133" s="266" t="s">
        <v>185</v>
      </c>
      <c r="G133" s="267">
        <v>1</v>
      </c>
      <c r="H133" s="268">
        <v>0.01</v>
      </c>
      <c r="I133" s="269">
        <f>(24+44+44+90+25)/5</f>
        <v>45.4</v>
      </c>
      <c r="J133" s="270">
        <v>68</v>
      </c>
      <c r="K133" s="220">
        <f t="shared" si="915"/>
        <v>1360</v>
      </c>
      <c r="L133" s="271">
        <f t="shared" si="780"/>
        <v>1360</v>
      </c>
      <c r="M133" s="272">
        <f t="shared" si="781"/>
        <v>7</v>
      </c>
      <c r="N133" s="273">
        <f t="shared" si="782"/>
        <v>50</v>
      </c>
      <c r="O133" s="274">
        <f t="shared" si="783"/>
        <v>0.10294117647058823</v>
      </c>
      <c r="P133" s="275">
        <f t="shared" si="784"/>
        <v>0.73529411764705888</v>
      </c>
      <c r="Q133" s="79"/>
      <c r="R133" s="276">
        <f t="shared" si="785"/>
        <v>1160</v>
      </c>
      <c r="S133" s="277">
        <f t="shared" si="786"/>
        <v>4</v>
      </c>
      <c r="T133" s="274">
        <f t="shared" si="916"/>
        <v>6.8965517241379309E-2</v>
      </c>
      <c r="U133" s="277">
        <f t="shared" si="788"/>
        <v>41</v>
      </c>
      <c r="V133" s="274">
        <f t="shared" si="917"/>
        <v>0.7068965517241379</v>
      </c>
      <c r="W133" s="277">
        <f t="shared" si="790"/>
        <v>180</v>
      </c>
      <c r="X133" s="277">
        <f t="shared" si="791"/>
        <v>3</v>
      </c>
      <c r="Y133" s="274">
        <f t="shared" si="918"/>
        <v>0.33333333333333331</v>
      </c>
      <c r="Z133" s="277">
        <f t="shared" si="793"/>
        <v>8</v>
      </c>
      <c r="AA133" s="274">
        <f t="shared" si="919"/>
        <v>0.88888888888888884</v>
      </c>
      <c r="AB133" s="277">
        <f t="shared" si="795"/>
        <v>20</v>
      </c>
      <c r="AC133" s="277">
        <f t="shared" si="796"/>
        <v>0</v>
      </c>
      <c r="AD133" s="274">
        <f t="shared" si="920"/>
        <v>0</v>
      </c>
      <c r="AE133" s="277">
        <f t="shared" si="798"/>
        <v>1</v>
      </c>
      <c r="AF133" s="274">
        <f t="shared" si="921"/>
        <v>1</v>
      </c>
      <c r="AG133" s="277">
        <f t="shared" si="800"/>
        <v>0</v>
      </c>
      <c r="AH133" s="277">
        <f t="shared" si="801"/>
        <v>0</v>
      </c>
      <c r="AI133" s="274">
        <f t="shared" si="922"/>
        <v>0</v>
      </c>
      <c r="AJ133" s="277">
        <f t="shared" si="803"/>
        <v>0</v>
      </c>
      <c r="AK133" s="275">
        <f t="shared" si="923"/>
        <v>0</v>
      </c>
      <c r="AL133" s="79"/>
      <c r="AM133" s="276">
        <f t="shared" si="805"/>
        <v>920</v>
      </c>
      <c r="AN133" s="277">
        <f t="shared" si="806"/>
        <v>6</v>
      </c>
      <c r="AO133" s="274">
        <f t="shared" si="924"/>
        <v>0.13043478260869565</v>
      </c>
      <c r="AP133" s="277">
        <f t="shared" si="808"/>
        <v>34</v>
      </c>
      <c r="AQ133" s="278">
        <f t="shared" si="925"/>
        <v>0.73913043478260865</v>
      </c>
      <c r="AR133" s="279">
        <f t="shared" si="810"/>
        <v>280</v>
      </c>
      <c r="AS133" s="277">
        <f t="shared" si="811"/>
        <v>1</v>
      </c>
      <c r="AT133" s="274">
        <f t="shared" si="926"/>
        <v>7.1428571428571425E-2</v>
      </c>
      <c r="AU133" s="277">
        <f t="shared" si="813"/>
        <v>11</v>
      </c>
      <c r="AV133" s="278">
        <f t="shared" si="927"/>
        <v>0.7857142857142857</v>
      </c>
      <c r="AW133" s="279">
        <f t="shared" si="815"/>
        <v>0</v>
      </c>
      <c r="AX133" s="277">
        <f t="shared" si="816"/>
        <v>0</v>
      </c>
      <c r="AY133" s="274">
        <f t="shared" si="928"/>
        <v>0</v>
      </c>
      <c r="AZ133" s="277">
        <f t="shared" si="818"/>
        <v>0</v>
      </c>
      <c r="BA133" s="278">
        <f t="shared" si="929"/>
        <v>0</v>
      </c>
      <c r="BB133" s="279">
        <f t="shared" si="820"/>
        <v>0</v>
      </c>
      <c r="BC133" s="277">
        <f t="shared" si="821"/>
        <v>0</v>
      </c>
      <c r="BD133" s="274">
        <f t="shared" si="930"/>
        <v>0</v>
      </c>
      <c r="BE133" s="277">
        <f t="shared" si="823"/>
        <v>0</v>
      </c>
      <c r="BF133" s="278">
        <f t="shared" si="931"/>
        <v>0</v>
      </c>
      <c r="BG133" s="279">
        <f t="shared" si="825"/>
        <v>160</v>
      </c>
      <c r="BH133" s="277">
        <f t="shared" si="826"/>
        <v>0</v>
      </c>
      <c r="BI133" s="274">
        <f t="shared" si="932"/>
        <v>0</v>
      </c>
      <c r="BJ133" s="277">
        <f t="shared" si="828"/>
        <v>5</v>
      </c>
      <c r="BK133" s="278">
        <f t="shared" si="933"/>
        <v>0.625</v>
      </c>
      <c r="BL133" s="279">
        <f t="shared" si="830"/>
        <v>0</v>
      </c>
      <c r="BM133" s="277">
        <f t="shared" si="831"/>
        <v>0</v>
      </c>
      <c r="BN133" s="274">
        <f t="shared" si="934"/>
        <v>0</v>
      </c>
      <c r="BO133" s="277">
        <f t="shared" si="833"/>
        <v>0</v>
      </c>
      <c r="BP133" s="278">
        <f t="shared" si="935"/>
        <v>0</v>
      </c>
      <c r="BQ133" s="279">
        <f t="shared" si="835"/>
        <v>0</v>
      </c>
      <c r="BR133" s="277">
        <f t="shared" si="836"/>
        <v>0</v>
      </c>
      <c r="BS133" s="274">
        <f t="shared" si="936"/>
        <v>0</v>
      </c>
      <c r="BT133" s="277">
        <f t="shared" si="838"/>
        <v>0</v>
      </c>
      <c r="BU133" s="278">
        <f t="shared" si="937"/>
        <v>0</v>
      </c>
      <c r="BV133" s="279">
        <f t="shared" si="840"/>
        <v>0</v>
      </c>
      <c r="BW133" s="277">
        <f t="shared" si="841"/>
        <v>0</v>
      </c>
      <c r="BX133" s="274">
        <f t="shared" si="938"/>
        <v>0</v>
      </c>
      <c r="BY133" s="277">
        <f t="shared" si="843"/>
        <v>0</v>
      </c>
      <c r="BZ133" s="275">
        <f t="shared" si="939"/>
        <v>0</v>
      </c>
      <c r="CA133" s="79"/>
      <c r="CB133" s="276">
        <f>40*20</f>
        <v>800</v>
      </c>
      <c r="CC133" s="280">
        <v>4</v>
      </c>
      <c r="CD133" s="274">
        <f t="shared" si="940"/>
        <v>0.1</v>
      </c>
      <c r="CE133" s="280">
        <v>29</v>
      </c>
      <c r="CF133" s="274">
        <f t="shared" si="941"/>
        <v>0.72499999999999998</v>
      </c>
      <c r="CG133" s="277">
        <f>5*20</f>
        <v>100</v>
      </c>
      <c r="CH133" s="280">
        <v>2</v>
      </c>
      <c r="CI133" s="274">
        <f t="shared" si="942"/>
        <v>0.4</v>
      </c>
      <c r="CJ133" s="280">
        <v>4</v>
      </c>
      <c r="CK133" s="274">
        <f t="shared" si="943"/>
        <v>0.8</v>
      </c>
      <c r="CL133" s="277">
        <f>1*20</f>
        <v>20</v>
      </c>
      <c r="CM133" s="280">
        <v>0</v>
      </c>
      <c r="CN133" s="274">
        <f t="shared" si="944"/>
        <v>0</v>
      </c>
      <c r="CO133" s="280">
        <v>1</v>
      </c>
      <c r="CP133" s="274">
        <f t="shared" si="945"/>
        <v>1</v>
      </c>
      <c r="CQ133" s="277"/>
      <c r="CR133" s="281"/>
      <c r="CS133" s="274">
        <f t="shared" si="946"/>
        <v>0</v>
      </c>
      <c r="CT133" s="281"/>
      <c r="CU133" s="275">
        <f t="shared" si="947"/>
        <v>0</v>
      </c>
      <c r="CV133" s="276">
        <f>10*20</f>
        <v>200</v>
      </c>
      <c r="CW133" s="280">
        <v>0</v>
      </c>
      <c r="CX133" s="274">
        <f t="shared" si="948"/>
        <v>0</v>
      </c>
      <c r="CY133" s="280">
        <v>7</v>
      </c>
      <c r="CZ133" s="274">
        <f t="shared" si="949"/>
        <v>0.7</v>
      </c>
      <c r="DA133" s="277">
        <f>4*20</f>
        <v>80</v>
      </c>
      <c r="DB133" s="280">
        <v>1</v>
      </c>
      <c r="DC133" s="274">
        <f t="shared" si="950"/>
        <v>0.25</v>
      </c>
      <c r="DD133" s="280">
        <v>4</v>
      </c>
      <c r="DE133" s="274">
        <f t="shared" si="951"/>
        <v>1</v>
      </c>
      <c r="DF133" s="277"/>
      <c r="DG133" s="281"/>
      <c r="DH133" s="274">
        <f t="shared" si="952"/>
        <v>0</v>
      </c>
      <c r="DI133" s="281"/>
      <c r="DJ133" s="274">
        <f t="shared" si="953"/>
        <v>0</v>
      </c>
      <c r="DK133" s="277"/>
      <c r="DL133" s="281"/>
      <c r="DM133" s="274">
        <f t="shared" si="954"/>
        <v>0</v>
      </c>
      <c r="DN133" s="281"/>
      <c r="DO133" s="275">
        <f t="shared" si="955"/>
        <v>0</v>
      </c>
      <c r="DP133" s="276"/>
      <c r="DQ133" s="281"/>
      <c r="DR133" s="274">
        <f t="shared" si="956"/>
        <v>0</v>
      </c>
      <c r="DS133" s="281"/>
      <c r="DT133" s="274">
        <f t="shared" si="957"/>
        <v>0</v>
      </c>
      <c r="DU133" s="277"/>
      <c r="DV133" s="281"/>
      <c r="DW133" s="274">
        <f t="shared" si="958"/>
        <v>0</v>
      </c>
      <c r="DX133" s="281"/>
      <c r="DY133" s="274">
        <f t="shared" si="959"/>
        <v>0</v>
      </c>
      <c r="DZ133" s="277"/>
      <c r="EA133" s="281"/>
      <c r="EB133" s="274">
        <f t="shared" si="960"/>
        <v>0</v>
      </c>
      <c r="EC133" s="281"/>
      <c r="ED133" s="274">
        <f t="shared" si="961"/>
        <v>0</v>
      </c>
      <c r="EE133" s="277"/>
      <c r="EF133" s="281"/>
      <c r="EG133" s="274">
        <f t="shared" si="962"/>
        <v>0</v>
      </c>
      <c r="EH133" s="281"/>
      <c r="EI133" s="275">
        <f t="shared" si="963"/>
        <v>0</v>
      </c>
      <c r="EJ133" s="276"/>
      <c r="EK133" s="281"/>
      <c r="EL133" s="274">
        <f t="shared" si="964"/>
        <v>0</v>
      </c>
      <c r="EM133" s="281"/>
      <c r="EN133" s="274">
        <f t="shared" si="965"/>
        <v>0</v>
      </c>
      <c r="EO133" s="277"/>
      <c r="EP133" s="281"/>
      <c r="EQ133" s="274">
        <f t="shared" si="966"/>
        <v>0</v>
      </c>
      <c r="ER133" s="281"/>
      <c r="ES133" s="274">
        <f t="shared" si="967"/>
        <v>0</v>
      </c>
      <c r="ET133" s="277"/>
      <c r="EU133" s="281"/>
      <c r="EV133" s="274">
        <f t="shared" si="968"/>
        <v>0</v>
      </c>
      <c r="EW133" s="281"/>
      <c r="EX133" s="274">
        <f t="shared" si="969"/>
        <v>0</v>
      </c>
      <c r="EY133" s="277"/>
      <c r="EZ133" s="281"/>
      <c r="FA133" s="274">
        <f t="shared" si="970"/>
        <v>0</v>
      </c>
      <c r="FB133" s="281"/>
      <c r="FC133" s="275">
        <f t="shared" si="971"/>
        <v>0</v>
      </c>
      <c r="FD133" s="276">
        <f t="shared" si="144"/>
        <v>160</v>
      </c>
      <c r="FE133" s="280">
        <v>0</v>
      </c>
      <c r="FF133" s="274">
        <f t="shared" si="972"/>
        <v>0</v>
      </c>
      <c r="FG133" s="1231">
        <v>5</v>
      </c>
      <c r="FH133" s="274">
        <f t="shared" si="973"/>
        <v>0.625</v>
      </c>
      <c r="FI133" s="277"/>
      <c r="FJ133" s="281"/>
      <c r="FK133" s="274">
        <f t="shared" si="974"/>
        <v>0</v>
      </c>
      <c r="FL133" s="281"/>
      <c r="FM133" s="274">
        <f t="shared" si="975"/>
        <v>0</v>
      </c>
      <c r="FN133" s="277"/>
      <c r="FO133" s="281"/>
      <c r="FP133" s="274">
        <f t="shared" si="976"/>
        <v>0</v>
      </c>
      <c r="FQ133" s="281"/>
      <c r="FR133" s="274">
        <f t="shared" si="977"/>
        <v>0</v>
      </c>
      <c r="FS133" s="277"/>
      <c r="FT133" s="281"/>
      <c r="FU133" s="274">
        <f t="shared" si="978"/>
        <v>0</v>
      </c>
      <c r="FV133" s="281"/>
      <c r="FW133" s="275">
        <f t="shared" si="979"/>
        <v>0</v>
      </c>
      <c r="FX133" s="276"/>
      <c r="FY133" s="281"/>
      <c r="FZ133" s="274">
        <f t="shared" si="980"/>
        <v>0</v>
      </c>
      <c r="GA133" s="281"/>
      <c r="GB133" s="274">
        <f t="shared" si="981"/>
        <v>0</v>
      </c>
      <c r="GC133" s="277"/>
      <c r="GD133" s="281"/>
      <c r="GE133" s="274">
        <f t="shared" si="982"/>
        <v>0</v>
      </c>
      <c r="GF133" s="281"/>
      <c r="GG133" s="274">
        <f t="shared" si="983"/>
        <v>0</v>
      </c>
      <c r="GH133" s="277"/>
      <c r="GI133" s="281"/>
      <c r="GJ133" s="274">
        <f t="shared" si="984"/>
        <v>0</v>
      </c>
      <c r="GK133" s="281"/>
      <c r="GL133" s="274">
        <f t="shared" si="985"/>
        <v>0</v>
      </c>
      <c r="GM133" s="277"/>
      <c r="GN133" s="281"/>
      <c r="GO133" s="274">
        <f t="shared" si="986"/>
        <v>0</v>
      </c>
      <c r="GP133" s="281"/>
      <c r="GQ133" s="275">
        <f t="shared" si="987"/>
        <v>0</v>
      </c>
      <c r="GR133" s="276"/>
      <c r="GS133" s="281"/>
      <c r="GT133" s="274">
        <f t="shared" si="988"/>
        <v>0</v>
      </c>
      <c r="GU133" s="281"/>
      <c r="GV133" s="274">
        <f t="shared" si="989"/>
        <v>0</v>
      </c>
      <c r="GW133" s="277"/>
      <c r="GX133" s="281"/>
      <c r="GY133" s="274">
        <f t="shared" si="990"/>
        <v>0</v>
      </c>
      <c r="GZ133" s="281"/>
      <c r="HA133" s="278">
        <f t="shared" si="991"/>
        <v>0</v>
      </c>
      <c r="HB133" s="279"/>
      <c r="HC133" s="281"/>
      <c r="HD133" s="274">
        <f t="shared" si="992"/>
        <v>0</v>
      </c>
      <c r="HE133" s="281"/>
      <c r="HF133" s="274">
        <f t="shared" si="993"/>
        <v>0</v>
      </c>
      <c r="HG133" s="277"/>
      <c r="HH133" s="281"/>
      <c r="HI133" s="274">
        <f t="shared" si="994"/>
        <v>0</v>
      </c>
      <c r="HJ133" s="281"/>
      <c r="HK133" s="275">
        <f t="shared" si="995"/>
        <v>0</v>
      </c>
      <c r="HL133" s="276"/>
      <c r="HM133" s="281"/>
      <c r="HN133" s="274">
        <f t="shared" si="996"/>
        <v>0</v>
      </c>
      <c r="HO133" s="281"/>
      <c r="HP133" s="274">
        <f t="shared" si="997"/>
        <v>0</v>
      </c>
      <c r="HQ133" s="277"/>
      <c r="HR133" s="281"/>
      <c r="HS133" s="274">
        <f t="shared" si="998"/>
        <v>0</v>
      </c>
      <c r="HT133" s="281"/>
      <c r="HU133" s="274">
        <f t="shared" si="999"/>
        <v>0</v>
      </c>
      <c r="HV133" s="277"/>
      <c r="HW133" s="281"/>
      <c r="HX133" s="274">
        <f t="shared" si="1000"/>
        <v>0</v>
      </c>
      <c r="HY133" s="281"/>
      <c r="HZ133" s="274">
        <f t="shared" si="1001"/>
        <v>0</v>
      </c>
      <c r="IA133" s="277"/>
      <c r="IB133" s="281"/>
      <c r="IC133" s="274">
        <f t="shared" si="1002"/>
        <v>0</v>
      </c>
      <c r="ID133" s="281"/>
      <c r="IE133" s="282">
        <f t="shared" si="1003"/>
        <v>0</v>
      </c>
      <c r="IF133" s="1222" t="s">
        <v>385</v>
      </c>
      <c r="IG133" s="284"/>
    </row>
    <row r="134" spans="1:241" ht="18" hidden="1" x14ac:dyDescent="0.25">
      <c r="A134" s="285" t="s">
        <v>386</v>
      </c>
      <c r="B134" s="1316" t="s">
        <v>387</v>
      </c>
      <c r="C134" s="1317"/>
      <c r="D134" s="1318"/>
      <c r="E134" s="286" t="s">
        <v>388</v>
      </c>
      <c r="F134" s="287"/>
      <c r="G134" s="288"/>
      <c r="H134" s="289">
        <f t="shared" ref="H134:N134" si="1006">SUM(H5:H133)</f>
        <v>31.130000000000024</v>
      </c>
      <c r="I134" s="290">
        <f t="shared" si="1006"/>
        <v>6047.2499999999982</v>
      </c>
      <c r="J134" s="291">
        <f t="shared" si="1006"/>
        <v>8864</v>
      </c>
      <c r="K134" s="292">
        <f t="shared" si="1006"/>
        <v>192520</v>
      </c>
      <c r="L134" s="293">
        <f t="shared" si="1006"/>
        <v>192520</v>
      </c>
      <c r="M134" s="294">
        <f t="shared" si="1006"/>
        <v>645</v>
      </c>
      <c r="N134" s="295">
        <f t="shared" si="1006"/>
        <v>4499</v>
      </c>
      <c r="O134" s="296">
        <f>M134/J134</f>
        <v>7.2766245487364614E-2</v>
      </c>
      <c r="P134" s="296">
        <f>N134/J134</f>
        <v>0.50755866425992779</v>
      </c>
      <c r="Q134" s="297"/>
      <c r="R134" s="298">
        <f>SUM(R5:R133)</f>
        <v>131920</v>
      </c>
      <c r="S134" s="298">
        <f>SUM(S5:S133)</f>
        <v>244</v>
      </c>
      <c r="T134" s="299">
        <f>IF(R134=0,0,S134/R137)</f>
        <v>3.9418416801292405E-2</v>
      </c>
      <c r="U134" s="298">
        <f>SUM(U5:U133)</f>
        <v>2573</v>
      </c>
      <c r="V134" s="299">
        <f>IF(R134=0,0,U134/R137)</f>
        <v>0.41567043618739902</v>
      </c>
      <c r="W134" s="298">
        <f>SUM(W5:W133)</f>
        <v>45420</v>
      </c>
      <c r="X134" s="298">
        <f>SUM(X5:X133)</f>
        <v>377</v>
      </c>
      <c r="Y134" s="299">
        <f>IF(W134=0,0,X134/W137)</f>
        <v>0.19195519348268839</v>
      </c>
      <c r="Z134" s="298">
        <f>SUM(Z5:Z133)</f>
        <v>1607</v>
      </c>
      <c r="AA134" s="299">
        <f>IF(W134=0,0,Z134/W137)</f>
        <v>0.81822810590631367</v>
      </c>
      <c r="AB134" s="298">
        <f>SUM(AB5:AB133)</f>
        <v>11920</v>
      </c>
      <c r="AC134" s="298">
        <f>SUM(AC5:AC133)</f>
        <v>21</v>
      </c>
      <c r="AD134" s="299">
        <f>IF(AB134=0,0,AC134/AB137)</f>
        <v>3.8043478260869568E-2</v>
      </c>
      <c r="AE134" s="298">
        <f>SUM(AE5:AE133)</f>
        <v>270</v>
      </c>
      <c r="AF134" s="299">
        <f>IF(AB134=0,0,AE134/AB137)</f>
        <v>0.4891304347826087</v>
      </c>
      <c r="AG134" s="298">
        <f>SUM(AG5:AG133)</f>
        <v>3260</v>
      </c>
      <c r="AH134" s="298">
        <f>SUM(AH5:AH133)</f>
        <v>3</v>
      </c>
      <c r="AI134" s="299">
        <f>IF(AG134=0,0,AH134/AG137)</f>
        <v>1.8987341772151899E-2</v>
      </c>
      <c r="AJ134" s="298">
        <f>SUM(AJ5:AJ133)</f>
        <v>49</v>
      </c>
      <c r="AK134" s="299">
        <f>IF(AG134=0,0,AJ134/AG137)</f>
        <v>0.310126582278481</v>
      </c>
      <c r="AL134" s="300"/>
      <c r="AM134" s="298">
        <f>SUM(AM5:AM133)</f>
        <v>81820</v>
      </c>
      <c r="AN134" s="298">
        <f>SUM(AN5:AN133)</f>
        <v>319</v>
      </c>
      <c r="AO134" s="299">
        <f>IF(AM134=0,0,AN134/AM137)</f>
        <v>8.4369214493520236E-2</v>
      </c>
      <c r="AP134" s="298">
        <f>SUM(AP5:AP133)</f>
        <v>2352</v>
      </c>
      <c r="AQ134" s="301">
        <f>IF(AM134=0,0,AP134/AM137)</f>
        <v>0.62205765670457547</v>
      </c>
      <c r="AR134" s="302">
        <f>SUM(AR5:AR133)</f>
        <v>92720</v>
      </c>
      <c r="AS134" s="298">
        <f>SUM(AS5:AS133)</f>
        <v>189</v>
      </c>
      <c r="AT134" s="299">
        <f>IF(AR134=0,0,AS134/AR137)</f>
        <v>4.3851508120649654E-2</v>
      </c>
      <c r="AU134" s="298">
        <f>SUM(AU5:AU133)</f>
        <v>1602</v>
      </c>
      <c r="AV134" s="301">
        <f>IF(AR134=0,0,AU134/AR137)</f>
        <v>0.37169373549883988</v>
      </c>
      <c r="AW134" s="302">
        <f>SUM(AW5:AW133)</f>
        <v>4700</v>
      </c>
      <c r="AX134" s="298">
        <f>SUM(AX5:AX133)</f>
        <v>28</v>
      </c>
      <c r="AY134" s="299">
        <f>IF(AW134=0,0,AX134/AW137)</f>
        <v>0.12785388127853881</v>
      </c>
      <c r="AZ134" s="298">
        <f>SUM(AZ5:AZ133)</f>
        <v>120</v>
      </c>
      <c r="BA134" s="301">
        <f>IF(AW134=0,0,AZ134/AW137)</f>
        <v>0.54794520547945202</v>
      </c>
      <c r="BB134" s="302">
        <f>SUM(BB5:BB133)</f>
        <v>680</v>
      </c>
      <c r="BC134" s="298">
        <f>SUM(BC5:BC133)</f>
        <v>24</v>
      </c>
      <c r="BD134" s="299">
        <f>IF(BB134=0,0,BC134/BB137)</f>
        <v>0.77419354838709675</v>
      </c>
      <c r="BE134" s="298">
        <f>SUM(BE5:BE133)</f>
        <v>27</v>
      </c>
      <c r="BF134" s="301">
        <f>IF(BB134=0,0,BE134/BB137)</f>
        <v>0.87096774193548387</v>
      </c>
      <c r="BG134" s="302">
        <f>SUM(BG5:BG133)</f>
        <v>10720</v>
      </c>
      <c r="BH134" s="298">
        <f>SUM(BH5:BH133)</f>
        <v>65</v>
      </c>
      <c r="BI134" s="299">
        <f>IF(BG134=0,0,BH134/BG137)</f>
        <v>0.1371308016877637</v>
      </c>
      <c r="BJ134" s="298">
        <f>SUM(BJ5:BJ133)</f>
        <v>358</v>
      </c>
      <c r="BK134" s="301">
        <f>IF(BG134=0,0,BJ134/BG137)</f>
        <v>0.75527426160337552</v>
      </c>
      <c r="BL134" s="302">
        <f>SUM(BL5:BL133)</f>
        <v>1360</v>
      </c>
      <c r="BM134" s="298">
        <f>SUM(BM5:BM133)</f>
        <v>11</v>
      </c>
      <c r="BN134" s="299">
        <f>IF(BL134=0,0,BM134/BL137)</f>
        <v>0.47826086956521741</v>
      </c>
      <c r="BO134" s="298">
        <f>SUM(BO5:BO133)</f>
        <v>19</v>
      </c>
      <c r="BP134" s="301">
        <f>IF(BL134=0,0,BO134/BL137)</f>
        <v>0.82608695652173914</v>
      </c>
      <c r="BQ134" s="302">
        <f>SUM(BQ5:BQ133)</f>
        <v>60</v>
      </c>
      <c r="BR134" s="298">
        <f>SUM(BR5:BR133)</f>
        <v>0</v>
      </c>
      <c r="BS134" s="299">
        <f>IF(BQ134=0,0,BR134/BQ137)</f>
        <v>0</v>
      </c>
      <c r="BT134" s="298">
        <f>SUM(BT5:BT133)</f>
        <v>2</v>
      </c>
      <c r="BU134" s="301">
        <f>IF(BQ134=0,0,BT134/BQ137)</f>
        <v>0.66666666666666663</v>
      </c>
      <c r="BV134" s="302">
        <f>SUM(BV5:BV133)</f>
        <v>460</v>
      </c>
      <c r="BW134" s="298">
        <f>SUM(BW5:BW133)</f>
        <v>9</v>
      </c>
      <c r="BX134" s="299">
        <f>IF(BV134=0,0,BW134/BV137)</f>
        <v>0.39130434782608697</v>
      </c>
      <c r="BY134" s="298">
        <f>SUM(BY5:BY133)</f>
        <v>19</v>
      </c>
      <c r="BZ134" s="303">
        <f>IF(BV134=0,0,BY134/BV137)</f>
        <v>0.82608695652173914</v>
      </c>
      <c r="CA134" s="79"/>
      <c r="CB134" s="304">
        <f>SUM(CB5:CB133)</f>
        <v>35540</v>
      </c>
      <c r="CC134" s="298">
        <f>SUM(CC5:CC133)</f>
        <v>68</v>
      </c>
      <c r="CD134" s="299">
        <f>IF(CB134=0,0,CC134/CB137)</f>
        <v>3.8946162657502864E-2</v>
      </c>
      <c r="CE134" s="298">
        <f>SUM(CE5:CE133)</f>
        <v>888</v>
      </c>
      <c r="CF134" s="299">
        <f>IF(CB134=0,0,CE134/CB137)</f>
        <v>0.50859106529209619</v>
      </c>
      <c r="CG134" s="298">
        <f>SUM(CG5:CG133)</f>
        <v>32200</v>
      </c>
      <c r="CH134" s="298">
        <f>SUM(CH5:CH133)</f>
        <v>235</v>
      </c>
      <c r="CI134" s="299">
        <f>IF(CG134=0,0,CH134/CG137)</f>
        <v>0.1710334788937409</v>
      </c>
      <c r="CJ134" s="298">
        <f>SUM(CJ5:CJ133)</f>
        <v>1170</v>
      </c>
      <c r="CK134" s="299">
        <f>IF(CG134=0,0,CJ134/CG137)</f>
        <v>0.85152838427947597</v>
      </c>
      <c r="CL134" s="298">
        <f>SUM(CL5:CL133)</f>
        <v>10980</v>
      </c>
      <c r="CM134" s="298">
        <f>SUM(CM5:CM133)</f>
        <v>14</v>
      </c>
      <c r="CN134" s="299">
        <f>IF(CL134=0,0,CM134/CL137)</f>
        <v>2.7397260273972601E-2</v>
      </c>
      <c r="CO134" s="298">
        <f>SUM(CO5:CO133)</f>
        <v>247</v>
      </c>
      <c r="CP134" s="299">
        <f>IF(CL134=0,0,CO134/CL137)</f>
        <v>0.48336594911937375</v>
      </c>
      <c r="CQ134" s="298">
        <f>SUM(CQ5:CQ133)</f>
        <v>3100</v>
      </c>
      <c r="CR134" s="298">
        <f>SUM(CR5:CR133)</f>
        <v>2</v>
      </c>
      <c r="CS134" s="299">
        <f>IF(CQ134=0,0,CR134/CQ137)</f>
        <v>1.3333333333333334E-2</v>
      </c>
      <c r="CT134" s="298">
        <f>SUM(CT5:CT133)</f>
        <v>47</v>
      </c>
      <c r="CU134" s="299">
        <f>IF(CQ134=0,0,CT134/CQ137)</f>
        <v>0.31333333333333335</v>
      </c>
      <c r="CV134" s="298">
        <f>SUM(CV5:CV133)</f>
        <v>82540</v>
      </c>
      <c r="CW134" s="298">
        <f>SUM(CW5:CW133)</f>
        <v>109</v>
      </c>
      <c r="CX134" s="299">
        <f>IF(CV134=0,0,CW134/CV137)</f>
        <v>2.8593913955928647E-2</v>
      </c>
      <c r="CY134" s="298">
        <f>SUM(CY5:CY133)</f>
        <v>1262</v>
      </c>
      <c r="CZ134" s="299">
        <f>IF(CV134=0,0,CY134/CV137)</f>
        <v>0.33105981112277022</v>
      </c>
      <c r="DA134" s="298">
        <f>SUM(DA5:DA133)</f>
        <v>9540</v>
      </c>
      <c r="DB134" s="298">
        <f>SUM(DB5:DB133)</f>
        <v>78</v>
      </c>
      <c r="DC134" s="299">
        <f>IF(DA134=0,0,DB134/DA137)</f>
        <v>0.16738197424892703</v>
      </c>
      <c r="DD134" s="298">
        <f>SUM(DD5:DD133)</f>
        <v>328</v>
      </c>
      <c r="DE134" s="299">
        <f>IF(DA134=0,0,DD134/DA137)</f>
        <v>0.70386266094420602</v>
      </c>
      <c r="DF134" s="298">
        <f>SUM(DF5:DF133)</f>
        <v>500</v>
      </c>
      <c r="DG134" s="298">
        <f>SUM(DG5:DG133)</f>
        <v>1</v>
      </c>
      <c r="DH134" s="299">
        <f>IF(DF134=0,0,DG134/DF137)</f>
        <v>0.04</v>
      </c>
      <c r="DI134" s="298">
        <f>SUM(DI5:DI133)</f>
        <v>10</v>
      </c>
      <c r="DJ134" s="299">
        <f>IF(DF134=0,0,DI134/DF137)</f>
        <v>0.4</v>
      </c>
      <c r="DK134" s="298">
        <f>SUM(DK5:DK133)</f>
        <v>140</v>
      </c>
      <c r="DL134" s="298">
        <f>SUM(DL5:DL133)</f>
        <v>1</v>
      </c>
      <c r="DM134" s="299">
        <f>IF(DK134=0,0,DL134/DK137)</f>
        <v>0.14285714285714285</v>
      </c>
      <c r="DN134" s="298">
        <f>SUM(DN5:DN133)</f>
        <v>2</v>
      </c>
      <c r="DO134" s="299">
        <f>IF(DK134=0,0,DN134/DK137)</f>
        <v>0.2857142857142857</v>
      </c>
      <c r="DP134" s="298">
        <f>SUM(DP5:DP133)</f>
        <v>4340</v>
      </c>
      <c r="DQ134" s="298">
        <f>SUM(DQ5:DQ133)</f>
        <v>17</v>
      </c>
      <c r="DR134" s="299">
        <f>IF(DP134=0,0,DQ134/DP137)</f>
        <v>8.45771144278607E-2</v>
      </c>
      <c r="DS134" s="298">
        <f>SUM(DS5:DS133)</f>
        <v>105</v>
      </c>
      <c r="DT134" s="299">
        <f>IF(DP134=0,0,DS134/DP137)</f>
        <v>0.52238805970149249</v>
      </c>
      <c r="DU134" s="298">
        <f>SUM(DU5:DU133)</f>
        <v>360</v>
      </c>
      <c r="DV134" s="298">
        <f>SUM(DV5:DV133)</f>
        <v>11</v>
      </c>
      <c r="DW134" s="299">
        <f>IF(DU134=0,0,DV134/DU137)</f>
        <v>0.61111111111111116</v>
      </c>
      <c r="DX134" s="298">
        <f>SUM(DX5:DX133)</f>
        <v>15</v>
      </c>
      <c r="DY134" s="299">
        <f>IF(DU134=0,0,DX134/DU137)</f>
        <v>0.83333333333333337</v>
      </c>
      <c r="DZ134" s="298">
        <f>SUM(DZ5:DZ133)</f>
        <v>0</v>
      </c>
      <c r="EA134" s="298">
        <f>SUM(EA5:EA133)</f>
        <v>0</v>
      </c>
      <c r="EB134" s="299">
        <f>IF(DZ134=0,0,EA134/DZ137)</f>
        <v>0</v>
      </c>
      <c r="EC134" s="298">
        <f>SUM(EC5:EC133)</f>
        <v>0</v>
      </c>
      <c r="ED134" s="299">
        <f>IF(DZ134=0,0,EC134/DZ137)</f>
        <v>0</v>
      </c>
      <c r="EE134" s="298">
        <f>SUM(EE5:EE133)</f>
        <v>0</v>
      </c>
      <c r="EF134" s="298">
        <f>SUM(EF5:EF133)</f>
        <v>0</v>
      </c>
      <c r="EG134" s="289">
        <f>IF(EE134=0,0,EF134/EE137)</f>
        <v>0</v>
      </c>
      <c r="EH134" s="298">
        <f>SUM(EH5:EH133)</f>
        <v>0</v>
      </c>
      <c r="EI134" s="289">
        <f>IF(EE134=0,0,EH134/EE137)</f>
        <v>0</v>
      </c>
      <c r="EJ134" s="298">
        <f>SUM(EJ5:EJ133)</f>
        <v>180</v>
      </c>
      <c r="EK134" s="298">
        <f>SUM(EK5:EK133)</f>
        <v>2</v>
      </c>
      <c r="EL134" s="289">
        <f>IF(EJ134=0,0,EK134/EJ137)</f>
        <v>0.33333333333333331</v>
      </c>
      <c r="EM134" s="298">
        <f>SUM(EM5:EM133)</f>
        <v>3</v>
      </c>
      <c r="EN134" s="289">
        <f>IF(EJ134=0,0,EM134/EJ137)</f>
        <v>0.5</v>
      </c>
      <c r="EO134" s="298">
        <f>SUM(EO5:EO133)</f>
        <v>480</v>
      </c>
      <c r="EP134" s="298">
        <f>SUM(EP5:EP133)</f>
        <v>21</v>
      </c>
      <c r="EQ134" s="289">
        <f>IF(EO134=0,0,EP134/EO137)</f>
        <v>0.875</v>
      </c>
      <c r="ER134" s="298">
        <f>SUM(ER5:ER133)</f>
        <v>23</v>
      </c>
      <c r="ES134" s="289">
        <f>IF(EO134=0,0,ER134/EO137)</f>
        <v>0.95833333333333337</v>
      </c>
      <c r="ET134" s="298">
        <f>SUM(ET5:ET133)</f>
        <v>20</v>
      </c>
      <c r="EU134" s="298">
        <f>SUM(EU5:EU133)</f>
        <v>1</v>
      </c>
      <c r="EV134" s="289">
        <f>IF(ET134=0,0,EU134/ET137)</f>
        <v>1</v>
      </c>
      <c r="EW134" s="298">
        <f>SUM(EW5:EW133)</f>
        <v>1</v>
      </c>
      <c r="EX134" s="289">
        <f>IF(ET134=0,0,EW134/ET137)</f>
        <v>1</v>
      </c>
      <c r="EY134" s="298">
        <f>SUM(EY5:EY133)</f>
        <v>0</v>
      </c>
      <c r="EZ134" s="298">
        <f>SUM(EZ5:EZ133)</f>
        <v>0</v>
      </c>
      <c r="FA134" s="289">
        <f>IF(EY134=0,0,EZ134/EY137)</f>
        <v>0</v>
      </c>
      <c r="FB134" s="298">
        <f>SUM(FB5:FB133)</f>
        <v>0</v>
      </c>
      <c r="FC134" s="289">
        <f>IF(EY134=0,0,FB134/EY137)</f>
        <v>0</v>
      </c>
      <c r="FD134" s="298">
        <f>SUM(FD5:FD133)</f>
        <v>8440</v>
      </c>
      <c r="FE134" s="298">
        <f>SUM(FE5:FE133)</f>
        <v>45</v>
      </c>
      <c r="FF134" s="289">
        <f>IF(FD134=0,0,FE134/FD137)</f>
        <v>0.11029411764705882</v>
      </c>
      <c r="FG134" s="298">
        <f>SUM(FG5:FG133)</f>
        <v>303</v>
      </c>
      <c r="FH134" s="289">
        <f>IF(FD134=0,0,FG134/FD137)</f>
        <v>0.74264705882352944</v>
      </c>
      <c r="FI134" s="298">
        <f>SUM(FI5:FI133)</f>
        <v>2040</v>
      </c>
      <c r="FJ134" s="298">
        <f>SUM(FJ5:FJ133)</f>
        <v>20</v>
      </c>
      <c r="FK134" s="289">
        <f>IF(FI134=0,0,FJ134/FI137)</f>
        <v>0.33333333333333331</v>
      </c>
      <c r="FL134" s="298">
        <f>SUM(FL5:FL133)</f>
        <v>49</v>
      </c>
      <c r="FM134" s="289">
        <f>IF(FI134=0,0,FL134/FI137)</f>
        <v>0.81666666666666665</v>
      </c>
      <c r="FN134" s="298">
        <f>SUM(FN5:FN133)</f>
        <v>240</v>
      </c>
      <c r="FO134" s="298">
        <f>SUM(FO5:FO133)</f>
        <v>0</v>
      </c>
      <c r="FP134" s="289">
        <f>IF(FN134=0,0,FO134/FN137)</f>
        <v>0</v>
      </c>
      <c r="FQ134" s="298">
        <f>SUM(FQ5:FQ133)</f>
        <v>6</v>
      </c>
      <c r="FR134" s="289">
        <f>IF(FN134=0,0,FQ134/FN137)</f>
        <v>1</v>
      </c>
      <c r="FS134" s="298">
        <f>SUM(FS5:FS133)</f>
        <v>0</v>
      </c>
      <c r="FT134" s="298">
        <f>SUM(FT5:FT133)</f>
        <v>0</v>
      </c>
      <c r="FU134" s="289">
        <f>IF(FS134=0,0,FT134/FS137)</f>
        <v>0</v>
      </c>
      <c r="FV134" s="298">
        <f>SUM(FV5:FV133)</f>
        <v>0</v>
      </c>
      <c r="FW134" s="289">
        <f>IF(FS134=0,0,FV134/FS137)</f>
        <v>0</v>
      </c>
      <c r="FX134" s="298">
        <f>SUM(FX5:FX133)</f>
        <v>720</v>
      </c>
      <c r="FY134" s="298">
        <f>SUM(FY5:FY133)</f>
        <v>2</v>
      </c>
      <c r="FZ134" s="289">
        <f>IF(FX134=0,0,FY134/FX137)</f>
        <v>0.22222222222222221</v>
      </c>
      <c r="GA134" s="298">
        <f>SUM(GA5:GA133)</f>
        <v>7</v>
      </c>
      <c r="GB134" s="289">
        <f>IF(FX134=0,0,GA134/FX137)</f>
        <v>0.77777777777777779</v>
      </c>
      <c r="GC134" s="298">
        <f>SUM(GC5:GC133)</f>
        <v>600</v>
      </c>
      <c r="GD134" s="298">
        <f>SUM(GD5:GD133)</f>
        <v>9</v>
      </c>
      <c r="GE134" s="289">
        <f>IF(GC134=0,0,GD134/GC137)</f>
        <v>0.75</v>
      </c>
      <c r="GF134" s="298">
        <f>SUM(GF5:GF133)</f>
        <v>12</v>
      </c>
      <c r="GG134" s="289">
        <f>IF(GC134=0,0,GF134/GC137)</f>
        <v>1</v>
      </c>
      <c r="GH134" s="298">
        <f>SUM(GH5:GH133)</f>
        <v>40</v>
      </c>
      <c r="GI134" s="298">
        <f>SUM(GI5:GI133)</f>
        <v>0</v>
      </c>
      <c r="GJ134" s="289">
        <f>IF(GH134=0,0,GI134/GH137)</f>
        <v>0</v>
      </c>
      <c r="GK134" s="298">
        <f>SUM(GK5:GK133)</f>
        <v>0</v>
      </c>
      <c r="GL134" s="289">
        <f>IF(GH134=0,0,GK134/GH137)</f>
        <v>0</v>
      </c>
      <c r="GM134" s="298">
        <f>SUM(GM5:GM133)</f>
        <v>0</v>
      </c>
      <c r="GN134" s="298">
        <f>SUM(GN5:GN133)</f>
        <v>0</v>
      </c>
      <c r="GO134" s="289">
        <f>IF(GM134=0,0,GN134/GM137)</f>
        <v>0</v>
      </c>
      <c r="GP134" s="298">
        <f>SUM(GP5:GP133)</f>
        <v>0</v>
      </c>
      <c r="GQ134" s="289">
        <f>IF(GM134=0,0,GP134/GM137)</f>
        <v>0</v>
      </c>
      <c r="GR134" s="298">
        <f>SUM(GR5:GR133)</f>
        <v>60</v>
      </c>
      <c r="GS134" s="298">
        <f>SUM(GS5:GS133)</f>
        <v>0</v>
      </c>
      <c r="GT134" s="289">
        <f>IF(GR134=0,0,GS134/GR137)</f>
        <v>0</v>
      </c>
      <c r="GU134" s="298">
        <f>SUM(GU5:GU133)</f>
        <v>2</v>
      </c>
      <c r="GV134" s="289">
        <f>IF(GR134=0,0,GU134/GR137)</f>
        <v>0.66666666666666663</v>
      </c>
      <c r="GW134" s="298">
        <f>SUM(GW5:GW133)</f>
        <v>0</v>
      </c>
      <c r="GX134" s="298">
        <f>SUM(GX5:GX133)</f>
        <v>0</v>
      </c>
      <c r="GY134" s="289">
        <f>IF(GW134=0,0,GX134/GW137)</f>
        <v>0</v>
      </c>
      <c r="GZ134" s="298">
        <f>SUM(GZ5:GZ133)</f>
        <v>0</v>
      </c>
      <c r="HA134" s="289">
        <f>IF(GW134=0,0,GZ134/GW137)</f>
        <v>0</v>
      </c>
      <c r="HB134" s="298">
        <f>SUM(HB5:HB133)</f>
        <v>0</v>
      </c>
      <c r="HC134" s="298">
        <f>SUM(HC5:HC133)</f>
        <v>0</v>
      </c>
      <c r="HD134" s="289">
        <f>IF(HB134=0,0,HC134/HB137)</f>
        <v>0</v>
      </c>
      <c r="HE134" s="298">
        <f>SUM(HE5:HE133)</f>
        <v>0</v>
      </c>
      <c r="HF134" s="289">
        <f>IF(HB134=0,0,HE134/HB137)</f>
        <v>0</v>
      </c>
      <c r="HG134" s="298">
        <f>SUM(HG5:HG133)</f>
        <v>0</v>
      </c>
      <c r="HH134" s="298">
        <f>SUM(HH5:HH133)</f>
        <v>0</v>
      </c>
      <c r="HI134" s="289">
        <f>IF(HG134=0,0,HH134/HG137)</f>
        <v>0</v>
      </c>
      <c r="HJ134" s="298">
        <f>SUM(HJ5:HJ133)</f>
        <v>0</v>
      </c>
      <c r="HK134" s="289">
        <f>IF(HG134=0,0,HJ134/HG137)</f>
        <v>0</v>
      </c>
      <c r="HL134" s="298">
        <f>SUM(HL5:HL133)</f>
        <v>100</v>
      </c>
      <c r="HM134" s="298">
        <f>SUM(HM5:HM133)</f>
        <v>1</v>
      </c>
      <c r="HN134" s="289">
        <f>IF(HL134=0,0,HM134/HL137)</f>
        <v>0.2</v>
      </c>
      <c r="HO134" s="298">
        <f>SUM(HO5:HO133)</f>
        <v>3</v>
      </c>
      <c r="HP134" s="289">
        <f>IF(HL134=0,0,HO134/HL137)</f>
        <v>0.6</v>
      </c>
      <c r="HQ134" s="298">
        <f>SUM(HQ5:HQ133)</f>
        <v>200</v>
      </c>
      <c r="HR134" s="298">
        <f>SUM(HR5:HR133)</f>
        <v>3</v>
      </c>
      <c r="HS134" s="289">
        <f>IF(HQ134=0,0,HR134/HQ137)</f>
        <v>0.3</v>
      </c>
      <c r="HT134" s="298">
        <f>SUM(HT5:HT133)</f>
        <v>10</v>
      </c>
      <c r="HU134" s="289">
        <f>IF(HQ134=0,0,HT134/HQ137)</f>
        <v>1</v>
      </c>
      <c r="HV134" s="298">
        <f>SUM(HV5:HV133)</f>
        <v>140</v>
      </c>
      <c r="HW134" s="298">
        <f>SUM(HW5:HW133)</f>
        <v>5</v>
      </c>
      <c r="HX134" s="289">
        <f>IF(HV134=0,0,HW134/HV137)</f>
        <v>0.7142857142857143</v>
      </c>
      <c r="HY134" s="298">
        <f>SUM(HY5:HY133)</f>
        <v>6</v>
      </c>
      <c r="HZ134" s="289">
        <f>IF(HV134=0,0,HY134/HV137)</f>
        <v>0.8571428571428571</v>
      </c>
      <c r="IA134" s="298">
        <f>SUM(IA5:IA133)</f>
        <v>20</v>
      </c>
      <c r="IB134" s="298">
        <f>SUM(IB5:IB133)</f>
        <v>0</v>
      </c>
      <c r="IC134" s="289">
        <f>IF(IA134=0,0,IB134/IA137)</f>
        <v>0</v>
      </c>
      <c r="ID134" s="298">
        <f>SUM(ID5:ID133)</f>
        <v>0</v>
      </c>
      <c r="IE134" s="305">
        <f>IF(IA134=0,0,ID134/IA137)</f>
        <v>0</v>
      </c>
      <c r="IF134" s="1340"/>
      <c r="IG134" s="1341"/>
    </row>
    <row r="135" spans="1:241" ht="18" hidden="1" x14ac:dyDescent="0.25">
      <c r="A135" s="306">
        <v>122</v>
      </c>
      <c r="B135" s="1319"/>
      <c r="C135" s="1320"/>
      <c r="D135" s="1321"/>
      <c r="E135" s="1224" t="s">
        <v>389</v>
      </c>
      <c r="F135" s="307"/>
      <c r="G135" s="308"/>
      <c r="H135" s="309">
        <f>H134/A135</f>
        <v>0.2551639344262297</v>
      </c>
      <c r="I135" s="310">
        <f>I134/A135</f>
        <v>49.567622950819654</v>
      </c>
      <c r="J135" s="311">
        <f>J134/A135</f>
        <v>72.655737704918039</v>
      </c>
      <c r="K135" s="312">
        <f>K134/A135</f>
        <v>1578.032786885246</v>
      </c>
      <c r="L135" s="313">
        <f>L134/A135</f>
        <v>1578.032786885246</v>
      </c>
      <c r="M135" s="1212">
        <f>M134/122</f>
        <v>5.2868852459016393</v>
      </c>
      <c r="N135" s="1212">
        <f>N134/122</f>
        <v>36.877049180327866</v>
      </c>
      <c r="O135" s="314"/>
      <c r="P135" s="1334" t="s">
        <v>390</v>
      </c>
      <c r="Q135" s="315"/>
      <c r="R135" s="316">
        <f>R134/A135</f>
        <v>1081.311475409836</v>
      </c>
      <c r="S135" s="309">
        <f>S134/R137</f>
        <v>3.9418416801292405E-2</v>
      </c>
      <c r="T135" s="317"/>
      <c r="U135" s="309">
        <f>U134/R137</f>
        <v>0.41567043618739902</v>
      </c>
      <c r="V135" s="317"/>
      <c r="W135" s="317">
        <f>W134/A135</f>
        <v>372.29508196721309</v>
      </c>
      <c r="X135" s="317"/>
      <c r="Y135" s="317"/>
      <c r="Z135" s="317"/>
      <c r="AA135" s="317"/>
      <c r="AB135" s="317">
        <f>AB134/A135</f>
        <v>97.704918032786878</v>
      </c>
      <c r="AC135" s="317"/>
      <c r="AD135" s="317"/>
      <c r="AE135" s="317"/>
      <c r="AF135" s="317"/>
      <c r="AG135" s="317">
        <f>AG134/A135</f>
        <v>26.721311475409838</v>
      </c>
      <c r="AH135" s="317"/>
      <c r="AI135" s="317"/>
      <c r="AJ135" s="317"/>
      <c r="AK135" s="318"/>
      <c r="AL135" s="315"/>
      <c r="AM135" s="316">
        <f>AM134/A135</f>
        <v>670.65573770491801</v>
      </c>
      <c r="AN135" s="317"/>
      <c r="AO135" s="317"/>
      <c r="AP135" s="317"/>
      <c r="AQ135" s="319"/>
      <c r="AR135" s="320">
        <f>AR134/A135</f>
        <v>760</v>
      </c>
      <c r="AS135" s="317"/>
      <c r="AT135" s="317"/>
      <c r="AU135" s="317"/>
      <c r="AV135" s="319"/>
      <c r="AW135" s="320">
        <f>AW134/A135</f>
        <v>38.524590163934427</v>
      </c>
      <c r="AX135" s="317"/>
      <c r="AY135" s="317"/>
      <c r="AZ135" s="317"/>
      <c r="BA135" s="319"/>
      <c r="BB135" s="320">
        <f>BB134/A135</f>
        <v>5.5737704918032787</v>
      </c>
      <c r="BC135" s="317"/>
      <c r="BD135" s="317"/>
      <c r="BE135" s="317"/>
      <c r="BF135" s="319"/>
      <c r="BG135" s="320">
        <f>BG134/A135</f>
        <v>87.868852459016395</v>
      </c>
      <c r="BH135" s="317"/>
      <c r="BI135" s="317"/>
      <c r="BJ135" s="317"/>
      <c r="BK135" s="319"/>
      <c r="BL135" s="320">
        <f>BL134/A135</f>
        <v>11.147540983606557</v>
      </c>
      <c r="BM135" s="317"/>
      <c r="BN135" s="317"/>
      <c r="BO135" s="317"/>
      <c r="BP135" s="319"/>
      <c r="BQ135" s="320">
        <f>BQ134/A135</f>
        <v>0.49180327868852458</v>
      </c>
      <c r="BR135" s="317"/>
      <c r="BS135" s="317"/>
      <c r="BT135" s="317"/>
      <c r="BU135" s="319"/>
      <c r="BV135" s="320">
        <f>BV134/A135</f>
        <v>3.7704918032786887</v>
      </c>
      <c r="BW135" s="317"/>
      <c r="BX135" s="317"/>
      <c r="BY135" s="317"/>
      <c r="BZ135" s="318"/>
      <c r="CA135" s="315"/>
      <c r="CB135" s="316">
        <f>CB134/A135</f>
        <v>291.31147540983608</v>
      </c>
      <c r="CC135" s="317"/>
      <c r="CD135" s="317"/>
      <c r="CE135" s="317"/>
      <c r="CF135" s="317"/>
      <c r="CG135" s="317">
        <f>CG134/A135</f>
        <v>263.93442622950818</v>
      </c>
      <c r="CH135" s="317"/>
      <c r="CI135" s="317"/>
      <c r="CJ135" s="317"/>
      <c r="CK135" s="317"/>
      <c r="CL135" s="317">
        <f>CL134/A135</f>
        <v>90</v>
      </c>
      <c r="CM135" s="317"/>
      <c r="CN135" s="317"/>
      <c r="CO135" s="317"/>
      <c r="CP135" s="317"/>
      <c r="CQ135" s="317">
        <f>CQ134/A135</f>
        <v>25.409836065573771</v>
      </c>
      <c r="CR135" s="317"/>
      <c r="CS135" s="317"/>
      <c r="CT135" s="319"/>
      <c r="CU135" s="321"/>
      <c r="CV135" s="322">
        <f>CV134/A135</f>
        <v>676.55737704918033</v>
      </c>
      <c r="CW135" s="317"/>
      <c r="CX135" s="317"/>
      <c r="CY135" s="317"/>
      <c r="CZ135" s="317"/>
      <c r="DA135" s="317">
        <f>DA134/A135</f>
        <v>78.196721311475414</v>
      </c>
      <c r="DB135" s="317"/>
      <c r="DC135" s="317"/>
      <c r="DD135" s="317"/>
      <c r="DE135" s="317"/>
      <c r="DF135" s="317">
        <f>DF134/A135</f>
        <v>4.0983606557377046</v>
      </c>
      <c r="DG135" s="317"/>
      <c r="DH135" s="317"/>
      <c r="DI135" s="317"/>
      <c r="DJ135" s="317"/>
      <c r="DK135" s="317">
        <f>DK134/A135</f>
        <v>1.1475409836065573</v>
      </c>
      <c r="DL135" s="317"/>
      <c r="DM135" s="317"/>
      <c r="DN135" s="319"/>
      <c r="DO135" s="321"/>
      <c r="DP135" s="322">
        <f>DP134/A135</f>
        <v>35.57377049180328</v>
      </c>
      <c r="DQ135" s="317"/>
      <c r="DR135" s="317"/>
      <c r="DS135" s="317"/>
      <c r="DT135" s="317"/>
      <c r="DU135" s="317">
        <f>DU134/A135</f>
        <v>2.9508196721311477</v>
      </c>
      <c r="DV135" s="317"/>
      <c r="DW135" s="317"/>
      <c r="DX135" s="317"/>
      <c r="DY135" s="317"/>
      <c r="DZ135" s="317">
        <f>DZ134/A135</f>
        <v>0</v>
      </c>
      <c r="EA135" s="317"/>
      <c r="EB135" s="317"/>
      <c r="EC135" s="317"/>
      <c r="ED135" s="317"/>
      <c r="EE135" s="317">
        <f>EE134/A135</f>
        <v>0</v>
      </c>
      <c r="EF135" s="317"/>
      <c r="EG135" s="317"/>
      <c r="EH135" s="319"/>
      <c r="EI135" s="321"/>
      <c r="EJ135" s="322">
        <f>EJ134/A135</f>
        <v>1.4754098360655739</v>
      </c>
      <c r="EK135" s="317"/>
      <c r="EL135" s="317"/>
      <c r="EM135" s="317"/>
      <c r="EN135" s="317"/>
      <c r="EO135" s="317">
        <f>EO134/A135</f>
        <v>3.9344262295081966</v>
      </c>
      <c r="EP135" s="323"/>
      <c r="EQ135" s="323"/>
      <c r="ER135" s="323"/>
      <c r="ES135" s="323"/>
      <c r="ET135" s="323">
        <f>ET134/A135</f>
        <v>0.16393442622950818</v>
      </c>
      <c r="EU135" s="317"/>
      <c r="EV135" s="317"/>
      <c r="EW135" s="317"/>
      <c r="EX135" s="317"/>
      <c r="EY135" s="317">
        <f>EY134/A135</f>
        <v>0</v>
      </c>
      <c r="EZ135" s="317"/>
      <c r="FA135" s="317"/>
      <c r="FB135" s="319"/>
      <c r="FC135" s="321"/>
      <c r="FD135" s="322">
        <f>FD134/A135</f>
        <v>69.180327868852459</v>
      </c>
      <c r="FE135" s="317"/>
      <c r="FF135" s="317"/>
      <c r="FG135" s="317"/>
      <c r="FH135" s="317"/>
      <c r="FI135" s="317">
        <f>FI134/A135</f>
        <v>16.721311475409838</v>
      </c>
      <c r="FJ135" s="317"/>
      <c r="FK135" s="317"/>
      <c r="FL135" s="317"/>
      <c r="FM135" s="317"/>
      <c r="FN135" s="317">
        <f>FN134/A135</f>
        <v>1.9672131147540983</v>
      </c>
      <c r="FO135" s="317"/>
      <c r="FP135" s="317"/>
      <c r="FQ135" s="317"/>
      <c r="FR135" s="317"/>
      <c r="FS135" s="317">
        <f>FS134/A135</f>
        <v>0</v>
      </c>
      <c r="FT135" s="317"/>
      <c r="FU135" s="317"/>
      <c r="FV135" s="319"/>
      <c r="FW135" s="321"/>
      <c r="FX135" s="322">
        <f>FX134/A135</f>
        <v>5.9016393442622954</v>
      </c>
      <c r="FY135" s="317"/>
      <c r="FZ135" s="317"/>
      <c r="GA135" s="317"/>
      <c r="GB135" s="317"/>
      <c r="GC135" s="317">
        <f>GC134/A135</f>
        <v>4.918032786885246</v>
      </c>
      <c r="GD135" s="323"/>
      <c r="GE135" s="323"/>
      <c r="GF135" s="323"/>
      <c r="GG135" s="323"/>
      <c r="GH135" s="323">
        <f>GH134/A135</f>
        <v>0.32786885245901637</v>
      </c>
      <c r="GI135" s="317"/>
      <c r="GJ135" s="317"/>
      <c r="GK135" s="317"/>
      <c r="GL135" s="317"/>
      <c r="GM135" s="317">
        <f>GM134/A135</f>
        <v>0</v>
      </c>
      <c r="GN135" s="317"/>
      <c r="GO135" s="317"/>
      <c r="GP135" s="319"/>
      <c r="GQ135" s="324"/>
      <c r="GR135" s="325">
        <f>GR134/A135</f>
        <v>0.49180327868852458</v>
      </c>
      <c r="GS135" s="317"/>
      <c r="GT135" s="317"/>
      <c r="GU135" s="317"/>
      <c r="GV135" s="317"/>
      <c r="GW135" s="317">
        <f>GW134/A135</f>
        <v>0</v>
      </c>
      <c r="GX135" s="317"/>
      <c r="GY135" s="317"/>
      <c r="GZ135" s="317"/>
      <c r="HA135" s="317"/>
      <c r="HB135" s="317">
        <f>HB134/A135</f>
        <v>0</v>
      </c>
      <c r="HC135" s="317"/>
      <c r="HD135" s="317"/>
      <c r="HE135" s="317"/>
      <c r="HF135" s="317"/>
      <c r="HG135" s="317">
        <f>HG134/A135</f>
        <v>0</v>
      </c>
      <c r="HH135" s="317"/>
      <c r="HI135" s="317"/>
      <c r="HJ135" s="317"/>
      <c r="HK135" s="326"/>
      <c r="HL135" s="322">
        <f>HL134/A135</f>
        <v>0.81967213114754101</v>
      </c>
      <c r="HM135" s="317"/>
      <c r="HN135" s="317"/>
      <c r="HO135" s="317"/>
      <c r="HP135" s="317"/>
      <c r="HQ135" s="317">
        <f>HQ134/A135</f>
        <v>1.639344262295082</v>
      </c>
      <c r="HR135" s="317"/>
      <c r="HS135" s="317"/>
      <c r="HT135" s="317"/>
      <c r="HU135" s="317"/>
      <c r="HV135" s="317">
        <f>HV134/A135</f>
        <v>1.1475409836065573</v>
      </c>
      <c r="HW135" s="323"/>
      <c r="HX135" s="323"/>
      <c r="HY135" s="323"/>
      <c r="HZ135" s="327"/>
      <c r="IA135" s="328">
        <f>IA134/A135</f>
        <v>0.16393442622950818</v>
      </c>
      <c r="IB135" s="323"/>
      <c r="IC135" s="323"/>
      <c r="ID135" s="327"/>
      <c r="IE135" s="329"/>
      <c r="IF135" s="1332"/>
      <c r="IG135" s="1333"/>
    </row>
    <row r="136" spans="1:241" ht="18.75" hidden="1" x14ac:dyDescent="0.25">
      <c r="A136" s="330"/>
      <c r="B136" s="1326" t="s">
        <v>391</v>
      </c>
      <c r="C136" s="1317"/>
      <c r="D136" s="1327"/>
      <c r="E136" s="331"/>
      <c r="F136" s="332"/>
      <c r="G136" s="333"/>
      <c r="H136" s="334"/>
      <c r="I136" s="335"/>
      <c r="J136" s="336"/>
      <c r="K136" s="337"/>
      <c r="L136" s="338" t="s">
        <v>392</v>
      </c>
      <c r="M136" s="296">
        <f>M134/J134</f>
        <v>7.2766245487364614E-2</v>
      </c>
      <c r="N136" s="296">
        <f>N134/J134</f>
        <v>0.50755866425992779</v>
      </c>
      <c r="O136" s="339"/>
      <c r="P136" s="1335"/>
      <c r="Q136" s="340"/>
      <c r="R136" s="1311">
        <f>SUM(R135:AK135)</f>
        <v>1578.4878757382346</v>
      </c>
      <c r="S136" s="1290"/>
      <c r="T136" s="1290"/>
      <c r="U136" s="1290"/>
      <c r="V136" s="1290"/>
      <c r="W136" s="1312"/>
      <c r="X136" s="1290"/>
      <c r="Y136" s="1290"/>
      <c r="Z136" s="1290"/>
      <c r="AA136" s="1290"/>
      <c r="AB136" s="1291"/>
      <c r="AC136" s="1290"/>
      <c r="AD136" s="1290"/>
      <c r="AE136" s="1290"/>
      <c r="AF136" s="1290"/>
      <c r="AG136" s="1291"/>
      <c r="AH136" s="1313"/>
      <c r="AI136" s="1313"/>
      <c r="AJ136" s="1313"/>
      <c r="AK136" s="1295"/>
      <c r="AL136" s="342"/>
      <c r="AM136" s="1306">
        <f>SUM(AM135:BZ135)</f>
        <v>1578.032786885246</v>
      </c>
      <c r="AN136" s="1294"/>
      <c r="AO136" s="1294"/>
      <c r="AP136" s="1294"/>
      <c r="AQ136" s="1294"/>
      <c r="AR136" s="1294"/>
      <c r="AS136" s="1294"/>
      <c r="AT136" s="1294"/>
      <c r="AU136" s="1294"/>
      <c r="AV136" s="1294"/>
      <c r="AW136" s="1294"/>
      <c r="AX136" s="1294"/>
      <c r="AY136" s="1294"/>
      <c r="AZ136" s="1294"/>
      <c r="BA136" s="1294"/>
      <c r="BB136" s="1294"/>
      <c r="BC136" s="1294"/>
      <c r="BD136" s="1294"/>
      <c r="BE136" s="1294"/>
      <c r="BF136" s="1294"/>
      <c r="BG136" s="1294"/>
      <c r="BH136" s="1294"/>
      <c r="BI136" s="1294"/>
      <c r="BJ136" s="1294"/>
      <c r="BK136" s="1294"/>
      <c r="BL136" s="1294"/>
      <c r="BM136" s="1294"/>
      <c r="BN136" s="1294"/>
      <c r="BO136" s="1294"/>
      <c r="BP136" s="1294"/>
      <c r="BQ136" s="1294"/>
      <c r="BR136" s="1294"/>
      <c r="BS136" s="1294"/>
      <c r="BT136" s="1294"/>
      <c r="BU136" s="1294"/>
      <c r="BV136" s="1294"/>
      <c r="BW136" s="1294"/>
      <c r="BX136" s="1294"/>
      <c r="BY136" s="1294"/>
      <c r="BZ136" s="1292"/>
      <c r="CA136" s="342"/>
      <c r="CB136" s="1293">
        <f>SUM(CB135:CU135)</f>
        <v>670.65573770491812</v>
      </c>
      <c r="CC136" s="1300"/>
      <c r="CD136" s="1300"/>
      <c r="CE136" s="1300"/>
      <c r="CF136" s="1300"/>
      <c r="CG136" s="1301"/>
      <c r="CH136" s="1300"/>
      <c r="CI136" s="1300"/>
      <c r="CJ136" s="1300"/>
      <c r="CK136" s="1300"/>
      <c r="CL136" s="1301"/>
      <c r="CM136" s="1300"/>
      <c r="CN136" s="1300"/>
      <c r="CO136" s="1300"/>
      <c r="CP136" s="1300"/>
      <c r="CQ136" s="1301"/>
      <c r="CR136" s="1294"/>
      <c r="CS136" s="1294"/>
      <c r="CT136" s="1294"/>
      <c r="CU136" s="1307"/>
      <c r="CV136" s="1328">
        <f>SUM(CV135:DO135)</f>
        <v>759.99999999999989</v>
      </c>
      <c r="CW136" s="1290"/>
      <c r="CX136" s="1290"/>
      <c r="CY136" s="1290"/>
      <c r="CZ136" s="1290"/>
      <c r="DA136" s="1329"/>
      <c r="DB136" s="1290"/>
      <c r="DC136" s="1290"/>
      <c r="DD136" s="1290"/>
      <c r="DE136" s="1290"/>
      <c r="DF136" s="1329"/>
      <c r="DG136" s="1290"/>
      <c r="DH136" s="1290"/>
      <c r="DI136" s="1290"/>
      <c r="DJ136" s="1290"/>
      <c r="DK136" s="1329"/>
      <c r="DL136" s="1291"/>
      <c r="DM136" s="1291"/>
      <c r="DN136" s="1291"/>
      <c r="DO136" s="1307"/>
      <c r="DP136" s="1299">
        <f>SUM(DP135:EI135)</f>
        <v>38.524590163934427</v>
      </c>
      <c r="DQ136" s="1300"/>
      <c r="DR136" s="1300"/>
      <c r="DS136" s="1300"/>
      <c r="DT136" s="1300"/>
      <c r="DU136" s="1301"/>
      <c r="DV136" s="1300"/>
      <c r="DW136" s="1300"/>
      <c r="DX136" s="1300"/>
      <c r="DY136" s="1300"/>
      <c r="DZ136" s="1301"/>
      <c r="EA136" s="1300"/>
      <c r="EB136" s="1300"/>
      <c r="EC136" s="1300"/>
      <c r="ED136" s="1300"/>
      <c r="EE136" s="1301"/>
      <c r="EF136" s="1294"/>
      <c r="EG136" s="1294"/>
      <c r="EH136" s="1294"/>
      <c r="EI136" s="1307"/>
      <c r="EJ136" s="1299">
        <f>SUM(EJ135:FC135)</f>
        <v>5.5737704918032787</v>
      </c>
      <c r="EK136" s="1300"/>
      <c r="EL136" s="1300"/>
      <c r="EM136" s="1300"/>
      <c r="EN136" s="1300"/>
      <c r="EO136" s="1301"/>
      <c r="EP136" s="1300"/>
      <c r="EQ136" s="1300"/>
      <c r="ER136" s="1300"/>
      <c r="ES136" s="1300"/>
      <c r="ET136" s="1301"/>
      <c r="EU136" s="1300"/>
      <c r="EV136" s="1300"/>
      <c r="EW136" s="1300"/>
      <c r="EX136" s="1300"/>
      <c r="EY136" s="1301"/>
      <c r="EZ136" s="1294"/>
      <c r="FA136" s="1294"/>
      <c r="FB136" s="1294"/>
      <c r="FC136" s="1307"/>
      <c r="FD136" s="1299">
        <f>SUM(FD135:FW135)</f>
        <v>87.868852459016395</v>
      </c>
      <c r="FE136" s="1300"/>
      <c r="FF136" s="1300"/>
      <c r="FG136" s="1300"/>
      <c r="FH136" s="1300"/>
      <c r="FI136" s="1301"/>
      <c r="FJ136" s="1300"/>
      <c r="FK136" s="1300"/>
      <c r="FL136" s="1300"/>
      <c r="FM136" s="1300"/>
      <c r="FN136" s="1301"/>
      <c r="FO136" s="1300"/>
      <c r="FP136" s="1300"/>
      <c r="FQ136" s="1300"/>
      <c r="FR136" s="1300"/>
      <c r="FS136" s="1301"/>
      <c r="FT136" s="1294"/>
      <c r="FU136" s="1294"/>
      <c r="FV136" s="1294"/>
      <c r="FW136" s="1307"/>
      <c r="FX136" s="1299">
        <f>SUM(FX135:GQ135)</f>
        <v>11.147540983606557</v>
      </c>
      <c r="FY136" s="1300"/>
      <c r="FZ136" s="1300"/>
      <c r="GA136" s="1300"/>
      <c r="GB136" s="1300"/>
      <c r="GC136" s="1301"/>
      <c r="GD136" s="1300"/>
      <c r="GE136" s="1300"/>
      <c r="GF136" s="1300"/>
      <c r="GG136" s="1300"/>
      <c r="GH136" s="1301"/>
      <c r="GI136" s="1300"/>
      <c r="GJ136" s="1300"/>
      <c r="GK136" s="1300"/>
      <c r="GL136" s="1300"/>
      <c r="GM136" s="1301"/>
      <c r="GN136" s="1294"/>
      <c r="GO136" s="1294"/>
      <c r="GP136" s="1294"/>
      <c r="GQ136" s="1307"/>
      <c r="GR136" s="1345">
        <f>SUM(GR135:HK135)</f>
        <v>0.49180327868852458</v>
      </c>
      <c r="GS136" s="1346"/>
      <c r="GT136" s="1346"/>
      <c r="GU136" s="1346"/>
      <c r="GV136" s="1346"/>
      <c r="GW136" s="1347"/>
      <c r="GX136" s="1346"/>
      <c r="GY136" s="1346"/>
      <c r="GZ136" s="1346"/>
      <c r="HA136" s="1346"/>
      <c r="HB136" s="1347"/>
      <c r="HC136" s="1346"/>
      <c r="HD136" s="1346"/>
      <c r="HE136" s="1346"/>
      <c r="HF136" s="1346"/>
      <c r="HG136" s="1347"/>
      <c r="HH136" s="1348"/>
      <c r="HI136" s="1348"/>
      <c r="HJ136" s="1348"/>
      <c r="HK136" s="1349"/>
      <c r="HL136" s="1299">
        <f>SUM(HL135:IE135)</f>
        <v>3.7704918032786887</v>
      </c>
      <c r="HM136" s="1300"/>
      <c r="HN136" s="1300"/>
      <c r="HO136" s="1300"/>
      <c r="HP136" s="1300"/>
      <c r="HQ136" s="1301"/>
      <c r="HR136" s="1300"/>
      <c r="HS136" s="1300"/>
      <c r="HT136" s="1300"/>
      <c r="HU136" s="1300"/>
      <c r="HV136" s="1301"/>
      <c r="HW136" s="1300"/>
      <c r="HX136" s="1300"/>
      <c r="HY136" s="1300"/>
      <c r="HZ136" s="1300"/>
      <c r="IA136" s="1301"/>
      <c r="IB136" s="1294"/>
      <c r="IC136" s="1294"/>
      <c r="ID136" s="1294"/>
      <c r="IE136" s="1302"/>
      <c r="IF136" s="1332"/>
      <c r="IG136" s="1333"/>
    </row>
    <row r="137" spans="1:241" ht="15.75" hidden="1" x14ac:dyDescent="0.25">
      <c r="A137" s="344"/>
      <c r="B137" s="1257" t="s">
        <v>393</v>
      </c>
      <c r="C137" s="1258"/>
      <c r="D137" s="345"/>
      <c r="E137" s="1308" t="s">
        <v>394</v>
      </c>
      <c r="F137" s="346"/>
      <c r="G137" s="347"/>
      <c r="H137" s="348"/>
      <c r="I137" s="349"/>
      <c r="J137" s="350"/>
      <c r="K137" s="351"/>
      <c r="L137" s="350"/>
      <c r="M137" s="352"/>
      <c r="N137" s="352"/>
      <c r="O137" s="353"/>
      <c r="P137" s="1308" t="s">
        <v>394</v>
      </c>
      <c r="Q137" s="354"/>
      <c r="R137" s="355">
        <f>((SUM(R5:R133)-R115-R94-R34-R33-R32-R19)/20)+((R115+R32+R33+R19)/40)+(R94/20)+(R34/80)</f>
        <v>6190</v>
      </c>
      <c r="S137" s="356"/>
      <c r="T137" s="357"/>
      <c r="U137" s="357"/>
      <c r="V137" s="358"/>
      <c r="W137" s="355">
        <f>((SUM(W5:W133)-W115-W94-W34-W33-W32-W19)/20)+((W115+W32+W33+W19)/40)+(W94/20)+(W34/80)</f>
        <v>1964</v>
      </c>
      <c r="X137" s="359"/>
      <c r="Y137" s="357"/>
      <c r="Z137" s="357"/>
      <c r="AA137" s="357"/>
      <c r="AB137" s="360">
        <f>((SUM(AB5:AB133)-AB115-AB94-AB34-AB33-AB32-AB19)/20)+((AB115+AB32+AB33+AB19)/40)+(AB94/20)+(AB34/80)</f>
        <v>552</v>
      </c>
      <c r="AC137" s="357"/>
      <c r="AD137" s="357"/>
      <c r="AE137" s="357"/>
      <c r="AF137" s="357"/>
      <c r="AG137" s="361">
        <f>((SUM(AG5:AG133)-AG115-AG94-AG34-AG33-AG32-AG19)/20)+((AG115+AG32+AG33+AG19)/40)+(AG94/20)+(AG34/80)</f>
        <v>158</v>
      </c>
      <c r="AH137" s="362"/>
      <c r="AI137" s="362"/>
      <c r="AJ137" s="362"/>
      <c r="AK137" s="363"/>
      <c r="AL137" s="364"/>
      <c r="AM137" s="361">
        <f>((SUM(AM5:AM133)-AM115-AM94-AM34-AM33-AM32-AM19)/20)+((AM115+AM32+AM33+AM19)/40)+(AM94/20)+(AM34/80)</f>
        <v>3781</v>
      </c>
      <c r="AN137" s="362"/>
      <c r="AO137" s="362"/>
      <c r="AP137" s="362"/>
      <c r="AQ137" s="365"/>
      <c r="AR137" s="361">
        <f>((SUM(AR5:AR133)-AR115-AR94-AR34-AR33-AR32-AR19)/20)+((AR115+AR32+AR33+AR19)/40)+(AR94/20)+(AR34/80)</f>
        <v>4310</v>
      </c>
      <c r="AS137" s="362"/>
      <c r="AT137" s="362"/>
      <c r="AU137" s="362"/>
      <c r="AV137" s="365"/>
      <c r="AW137" s="361">
        <f>((SUM(AW5:AW133)-AW115-AW94-AW34-AW33-AW32-AW19)/20)+((AW115+AW32+AW33+AW19)/40)+(AW94/20)+(AW34/80)</f>
        <v>219</v>
      </c>
      <c r="AX137" s="362"/>
      <c r="AY137" s="362"/>
      <c r="AZ137" s="362"/>
      <c r="BA137" s="365"/>
      <c r="BB137" s="361">
        <f>((SUM(BB5:BB133)-BB115-BB94-BB34-BB33-BB32-BB19)/20)+((BB115+BB32+BB33+BB19)/40)+(BB94/20)+(BB34/80)</f>
        <v>31</v>
      </c>
      <c r="BC137" s="362"/>
      <c r="BD137" s="362"/>
      <c r="BE137" s="362"/>
      <c r="BF137" s="365"/>
      <c r="BG137" s="361">
        <f>((SUM(BG5:BG133)-BG115-BG94-BG34-BG33-BG32-BG19)/20)+((BG115+BG32+BG33+BG19)/40)+(BG94/20)+(BG34/80)</f>
        <v>474</v>
      </c>
      <c r="BH137" s="362"/>
      <c r="BI137" s="362"/>
      <c r="BJ137" s="362"/>
      <c r="BK137" s="365"/>
      <c r="BL137" s="361">
        <f>((SUM(BL5:BL133)-BL115-BL94-BL34-BL33-BL32-BL19)/20)+((BL115+BL32+BL33+BL19)/40)+(BL94/20)+(BL34/80)</f>
        <v>23</v>
      </c>
      <c r="BM137" s="362"/>
      <c r="BN137" s="362"/>
      <c r="BO137" s="362"/>
      <c r="BP137" s="365"/>
      <c r="BQ137" s="361">
        <f>((SUM(BQ5:BQ133)-BQ115-BQ94-BQ34-BQ33-BQ32-BQ19)/20)+((BQ115+BQ32+BQ33+BQ19)/40)+(BQ94/20)+(BQ34/80)</f>
        <v>3</v>
      </c>
      <c r="BR137" s="362"/>
      <c r="BS137" s="362"/>
      <c r="BT137" s="362"/>
      <c r="BU137" s="365"/>
      <c r="BV137" s="361">
        <f>((SUM(BV5:BV133)-BV115-BV94-BV34-BV33-BV32-BV19)/20)+((BV115+BV32+BV33+BV19)/40)+(BV94/20)+(BV34/80)</f>
        <v>23</v>
      </c>
      <c r="BW137" s="362"/>
      <c r="BX137" s="362"/>
      <c r="BY137" s="362"/>
      <c r="BZ137" s="363"/>
      <c r="CA137" s="342"/>
      <c r="CB137" s="366">
        <f>((SUM(CB5:CB133)-CB115-CB94-CB34-CB33-CB32-CB19)/20)+((CB115+CB32+CB33+CB19)/40)+(CB94/20)+(CB34/80)</f>
        <v>1746</v>
      </c>
      <c r="CC137" s="357"/>
      <c r="CD137" s="357"/>
      <c r="CE137" s="357"/>
      <c r="CF137" s="357"/>
      <c r="CG137" s="361">
        <f>((SUM(CG5:CG133)-CG115-CG94-CG34-CG33-CG32-CG19)/20)+((CG115+CG32+CG33+CG19)/40)+(CG94/20)+(CG34/80)</f>
        <v>1374</v>
      </c>
      <c r="CH137" s="362"/>
      <c r="CI137" s="362"/>
      <c r="CJ137" s="362"/>
      <c r="CK137" s="362"/>
      <c r="CL137" s="341">
        <f>((SUM(CL5:CL133)-CL115-CL94-CL34-CL33-CL32-CL19)/20)+((CL115+CL32+CL33+CL19)/40)+(CL94/20)+(CL34/80)</f>
        <v>511</v>
      </c>
      <c r="CM137" s="362"/>
      <c r="CN137" s="362"/>
      <c r="CO137" s="362"/>
      <c r="CP137" s="362"/>
      <c r="CQ137" s="341">
        <f>((SUM(CQ5:CQ133)-CQ115-CQ94-CQ34-CQ33-CQ32-CQ19)/20)+((CQ115+CQ32+CQ33+CQ19)/40)+(CQ94/20)+(CQ34/80)</f>
        <v>150</v>
      </c>
      <c r="CR137" s="362"/>
      <c r="CS137" s="362"/>
      <c r="CT137" s="362"/>
      <c r="CU137" s="363"/>
      <c r="CV137" s="366">
        <f>((SUM(CV5:CV133)-CV115-CV94-CV34-CV33-CV32-CV19)/20)+((CV115+CV32+CV33+CV19)/40)+(CV94/20)+(CV34/80)</f>
        <v>3812</v>
      </c>
      <c r="CW137" s="357"/>
      <c r="CX137" s="357"/>
      <c r="CY137" s="357"/>
      <c r="CZ137" s="367"/>
      <c r="DA137" s="341">
        <f>((SUM(DA5:DA133)-DA115-DA94-DA34-DA33-DA32-DA19)/20)+((DA115+DA32+DA33+DA19)/40)+(DA94/20)+(DA34/80)</f>
        <v>466</v>
      </c>
      <c r="DB137" s="362"/>
      <c r="DC137" s="362"/>
      <c r="DD137" s="362"/>
      <c r="DE137" s="362"/>
      <c r="DF137" s="341">
        <f>((SUM(DF5:DF133)-DF115-DF94-DF34-DF33-DF32-DF19)/20)+((DF115+DF32+DF33+DF19)/40)+(DF94/20)+(DF34/80)</f>
        <v>25</v>
      </c>
      <c r="DG137" s="362"/>
      <c r="DH137" s="362"/>
      <c r="DI137" s="362"/>
      <c r="DJ137" s="362"/>
      <c r="DK137" s="341">
        <f>((SUM(DK5:DK133)-DK115-DK94-DK34-DK33-DK32-DK19)/20)+((DK115+DK32+DK33+DK19)/40)+(DK94/20)+(DK34/80)</f>
        <v>7</v>
      </c>
      <c r="DL137" s="362"/>
      <c r="DM137" s="362"/>
      <c r="DN137" s="362"/>
      <c r="DO137" s="368"/>
      <c r="DP137" s="369">
        <f>((SUM(DP5:DP133)-DP115-DP94-DP34-DP33-DP32-DP19)/20)+((DP115+DP32+DP33+DP19)/40)+(DP94/20)+(DP34/80)</f>
        <v>201</v>
      </c>
      <c r="DQ137" s="357"/>
      <c r="DR137" s="357"/>
      <c r="DS137" s="357"/>
      <c r="DT137" s="367"/>
      <c r="DU137" s="341">
        <f>((SUM(DU5:DU133)-DU115-DU94-DU34-DU33-DU32-DU19)/20)+((DU115+DU32+DU33+DU19)/40)+(DU94/20)+(DU34/80)</f>
        <v>18</v>
      </c>
      <c r="DV137" s="362"/>
      <c r="DW137" s="362"/>
      <c r="DX137" s="362"/>
      <c r="DY137" s="362"/>
      <c r="DZ137" s="341">
        <f>((SUM(DZ5:DZ133)-DZ115-DZ94-DZ34-DZ33-DZ32-DZ19)/20)+((DZ115+DZ32+DZ33+DZ19)/40)+(DZ94/20)+(DZ34/80)</f>
        <v>0</v>
      </c>
      <c r="EA137" s="362"/>
      <c r="EB137" s="362"/>
      <c r="EC137" s="362"/>
      <c r="ED137" s="362"/>
      <c r="EE137" s="341">
        <f>((SUM(EE5:EE133)-EE115-EE94-EE34-EE33-EE32-EE19)/20)+((EE115+EE32+EE33+EE19)/40)+(EE94/20)+(EE34/80)</f>
        <v>0</v>
      </c>
      <c r="EF137" s="362"/>
      <c r="EG137" s="362"/>
      <c r="EH137" s="362"/>
      <c r="EI137" s="363"/>
      <c r="EJ137" s="366">
        <f>((SUM(EJ5:EJ133)-EJ115-EJ94-EJ34-EJ33-EJ32-EJ19)/20)+((EJ115+EJ32+EJ33+EJ19)/40)+(EJ94/20)+(EJ34/80)</f>
        <v>6</v>
      </c>
      <c r="EK137" s="357"/>
      <c r="EL137" s="357"/>
      <c r="EM137" s="357"/>
      <c r="EN137" s="367"/>
      <c r="EO137" s="341">
        <f>((SUM(EO5:EO133)-EO115-EO94-EO34-EO33-EO32-EO19)/20)+((EO115+EO32+EO33+EO19)/40)+(EO94/20)+(EO34/80)</f>
        <v>24</v>
      </c>
      <c r="EP137" s="362"/>
      <c r="EQ137" s="362"/>
      <c r="ER137" s="362"/>
      <c r="ES137" s="362"/>
      <c r="ET137" s="341">
        <f>((SUM(ET5:ET133)-ET115-ET94-ET34-ET33-ET32-ET19)/20)+((ET115+ET32+ET33+ET19)/40)+(ET94/20)+(ET34/80)</f>
        <v>1</v>
      </c>
      <c r="EU137" s="362"/>
      <c r="EV137" s="362"/>
      <c r="EW137" s="362"/>
      <c r="EX137" s="362"/>
      <c r="EY137" s="341">
        <f>((SUM(EY5:EY133)-EY115-EY94-EY34-EY33-EY32-EY19)/20)+((EY115+EY32+EY33+EY19)/40)+(EY94/20)+(EY34/80)</f>
        <v>0</v>
      </c>
      <c r="EZ137" s="362"/>
      <c r="FA137" s="362"/>
      <c r="FB137" s="362"/>
      <c r="FC137" s="363"/>
      <c r="FD137" s="366">
        <f>((SUM(FD5:FD133)-FD115-FD94-FD34-FD33-FD32-FD19)/20)+((FD115+FD32+FD33+FD19)/40)+(FD94/20)+(FD34/80)</f>
        <v>408</v>
      </c>
      <c r="FE137" s="357"/>
      <c r="FF137" s="357"/>
      <c r="FG137" s="357"/>
      <c r="FH137" s="367"/>
      <c r="FI137" s="341">
        <f>((SUM(FI5:FI133)-FI115-FI94-FI34-FI33-FI32-FI19)/20)+((FI115+FI32+FI33+FI19)/40)+(FI94/20)+(FI34/80)</f>
        <v>60</v>
      </c>
      <c r="FJ137" s="362"/>
      <c r="FK137" s="362"/>
      <c r="FL137" s="362"/>
      <c r="FM137" s="362"/>
      <c r="FN137" s="341">
        <f>((SUM(FN5:FN133)-FN115-FN94-FN34-FN33-FN32-FN19)/20)+((FN115+FN32+FN33+FN19)/40)+(FN94/20)+(FN34/80)</f>
        <v>6</v>
      </c>
      <c r="FO137" s="362"/>
      <c r="FP137" s="362"/>
      <c r="FQ137" s="362"/>
      <c r="FR137" s="362"/>
      <c r="FS137" s="341">
        <f>((SUM(FS5:FS133)-FS115-FS94-FS34-FS33-FS32-FS19)/20)+((FS115+FS32+FS33+FS19)/40)+(FS94/20)+(FS34/80)</f>
        <v>0</v>
      </c>
      <c r="FT137" s="362"/>
      <c r="FU137" s="362"/>
      <c r="FV137" s="362"/>
      <c r="FW137" s="368"/>
      <c r="FX137" s="369">
        <f>((SUM(FX5:FX133)-FX115-FX94-FX34-FX33-FX32-FX19)/20)+((FX115+FX32+FX33+FX19)/40)+(FX94/20)+(FX34/80)</f>
        <v>9</v>
      </c>
      <c r="FY137" s="357"/>
      <c r="FZ137" s="357"/>
      <c r="GA137" s="357"/>
      <c r="GB137" s="367"/>
      <c r="GC137" s="341">
        <f>((SUM(GC5:GC133)-GC115-GC94-GC34-GC33-GC32-GC19)/20)+((GC115+GC32+GC33+GC19)/40)+(GC94/20)+(GC34/80)</f>
        <v>12</v>
      </c>
      <c r="GD137" s="362"/>
      <c r="GE137" s="362"/>
      <c r="GF137" s="362"/>
      <c r="GG137" s="362"/>
      <c r="GH137" s="341">
        <f>((SUM(GH5:GH133)-GH115-GH94-GH34-GH33-GH32-GH19)/20)+((GH115+GH32+GH33+GH19)/40)+(GH94/20)+(GH34/80)</f>
        <v>2</v>
      </c>
      <c r="GI137" s="362"/>
      <c r="GJ137" s="362"/>
      <c r="GK137" s="362"/>
      <c r="GL137" s="362"/>
      <c r="GM137" s="341">
        <f>((SUM(GM5:GM133)-GM115-GM94-GM34-GM33-GM32-GM19)/20)+((GM115+GM32+GM33+GM19)/40)+(GM94/20)+(GM34/80)</f>
        <v>0</v>
      </c>
      <c r="GN137" s="362"/>
      <c r="GO137" s="362"/>
      <c r="GP137" s="362"/>
      <c r="GQ137" s="363"/>
      <c r="GR137" s="366">
        <f>((SUM(GR5:GR133)-GR115-GR94-GR34-GR33-GR32-GR19)/20)+((GR115+GR32+GR33+GR19)/40)+(GR94/20)+(GR34/80)</f>
        <v>3</v>
      </c>
      <c r="GS137" s="357"/>
      <c r="GT137" s="357"/>
      <c r="GU137" s="357"/>
      <c r="GV137" s="367"/>
      <c r="GW137" s="341">
        <f>((SUM(GW5:GW133)-GW115-GW94-GW34-GW33-GW32-GW19)/20)+((GW115+GW32+GW33+GW19)/40)+(GW94/20)+(GW34/80)</f>
        <v>0</v>
      </c>
      <c r="GX137" s="362"/>
      <c r="GY137" s="362"/>
      <c r="GZ137" s="362"/>
      <c r="HA137" s="362"/>
      <c r="HB137" s="341">
        <f>((SUM(HB5:HB133)-HB115-HB94-HB34-HB33-HB32-HB19)/20)+((HB115+HB32+HB33+HB19)/40)+(HB94/20)+(HB34/80)</f>
        <v>0</v>
      </c>
      <c r="HC137" s="362"/>
      <c r="HD137" s="362"/>
      <c r="HE137" s="362"/>
      <c r="HF137" s="362"/>
      <c r="HG137" s="341">
        <f>((SUM(HG5:HG133)-HG115-HG94-HG34-HG33-HG32-HG19)/20)+((HG115+HG32+HG33+HG19)/40)+(HG94/20)+(HG34/80)</f>
        <v>0</v>
      </c>
      <c r="HH137" s="362"/>
      <c r="HI137" s="362"/>
      <c r="HJ137" s="362"/>
      <c r="HK137" s="368"/>
      <c r="HL137" s="369">
        <f>((SUM(HL5:HL133)-HL115-HL94-HL34-HL33-HL32-HL19)/20)+((HL115+HL32+HL33+HL19)/40)+(HL94/20)+(HL34/80)</f>
        <v>5</v>
      </c>
      <c r="HM137" s="357"/>
      <c r="HN137" s="357"/>
      <c r="HO137" s="357"/>
      <c r="HP137" s="367"/>
      <c r="HQ137" s="341">
        <f>((SUM(HQ5:HQ133)-HQ115-HQ94-HQ34-HQ33-HQ32-HQ19)/20)+((HQ115+HQ32+HQ33+HQ19)/40)+(HQ94/20)+(HQ34/80)</f>
        <v>10</v>
      </c>
      <c r="HR137" s="362"/>
      <c r="HS137" s="362"/>
      <c r="HT137" s="362"/>
      <c r="HU137" s="362"/>
      <c r="HV137" s="341">
        <f>((SUM(HV5:HV133)-HV115-HV94-HV34-HV33-HV32-HV19)/20)+((HV115+HV32+HV33+HV19)/40)+(HV94/20)+(HV34/80)</f>
        <v>7</v>
      </c>
      <c r="HW137" s="362"/>
      <c r="HX137" s="362"/>
      <c r="HY137" s="362"/>
      <c r="HZ137" s="362"/>
      <c r="IA137" s="341">
        <f>((SUM(IA5:IA133)-IA115-IA94-IA34-IA33-IA32-IA19)/20)+((IA115+IA32+IA33+IA19)/40)+(IA94/20)+(IA34/80)</f>
        <v>1</v>
      </c>
      <c r="IB137" s="362"/>
      <c r="IC137" s="362"/>
      <c r="ID137" s="362"/>
      <c r="IE137" s="370"/>
      <c r="IF137" s="1338"/>
      <c r="IG137" s="1339"/>
    </row>
    <row r="138" spans="1:241" ht="18.75" hidden="1" x14ac:dyDescent="0.25">
      <c r="A138" s="372"/>
      <c r="B138" s="1257" t="s">
        <v>395</v>
      </c>
      <c r="C138" s="1258"/>
      <c r="D138" s="1259"/>
      <c r="E138" s="1309"/>
      <c r="F138" s="346"/>
      <c r="G138" s="347"/>
      <c r="H138" s="348"/>
      <c r="I138" s="349"/>
      <c r="J138" s="350"/>
      <c r="K138" s="351"/>
      <c r="L138" s="350"/>
      <c r="M138" s="373"/>
      <c r="N138" s="374"/>
      <c r="O138" s="353"/>
      <c r="P138" s="1314"/>
      <c r="Q138" s="375"/>
      <c r="R138" s="1265">
        <f>SUM(R137:AK137)</f>
        <v>8864</v>
      </c>
      <c r="S138" s="1266"/>
      <c r="T138" s="1266"/>
      <c r="U138" s="1266"/>
      <c r="V138" s="1266"/>
      <c r="W138" s="1267"/>
      <c r="X138" s="1266"/>
      <c r="Y138" s="1266"/>
      <c r="Z138" s="1266"/>
      <c r="AA138" s="1266"/>
      <c r="AB138" s="1268"/>
      <c r="AC138" s="1266"/>
      <c r="AD138" s="1266"/>
      <c r="AE138" s="1266"/>
      <c r="AF138" s="1266"/>
      <c r="AG138" s="1268"/>
      <c r="AH138" s="1269"/>
      <c r="AI138" s="1269"/>
      <c r="AJ138" s="1269"/>
      <c r="AK138" s="1270"/>
      <c r="AL138" s="342"/>
      <c r="AM138" s="1303">
        <f>SUM(AM137:BZ137)</f>
        <v>8864</v>
      </c>
      <c r="AN138" s="1268"/>
      <c r="AO138" s="1268"/>
      <c r="AP138" s="1268"/>
      <c r="AQ138" s="1268"/>
      <c r="AR138" s="1268"/>
      <c r="AS138" s="1268"/>
      <c r="AT138" s="1268"/>
      <c r="AU138" s="1268"/>
      <c r="AV138" s="1268"/>
      <c r="AW138" s="1268"/>
      <c r="AX138" s="1268"/>
      <c r="AY138" s="1268"/>
      <c r="AZ138" s="1268"/>
      <c r="BA138" s="1268"/>
      <c r="BB138" s="1268"/>
      <c r="BC138" s="1268"/>
      <c r="BD138" s="1268"/>
      <c r="BE138" s="1268"/>
      <c r="BF138" s="1268"/>
      <c r="BG138" s="1268"/>
      <c r="BH138" s="1268"/>
      <c r="BI138" s="1268"/>
      <c r="BJ138" s="1268"/>
      <c r="BK138" s="1268"/>
      <c r="BL138" s="1268"/>
      <c r="BM138" s="1268"/>
      <c r="BN138" s="1268"/>
      <c r="BO138" s="1268"/>
      <c r="BP138" s="1268"/>
      <c r="BQ138" s="1268"/>
      <c r="BR138" s="1268"/>
      <c r="BS138" s="1268"/>
      <c r="BT138" s="1268"/>
      <c r="BU138" s="1268"/>
      <c r="BV138" s="1268"/>
      <c r="BW138" s="1268"/>
      <c r="BX138" s="1268"/>
      <c r="BY138" s="1268"/>
      <c r="BZ138" s="1270"/>
      <c r="CA138" s="342"/>
      <c r="CB138" s="1289">
        <f>SUM(CB137:CU137)</f>
        <v>3781</v>
      </c>
      <c r="CC138" s="1290"/>
      <c r="CD138" s="1290"/>
      <c r="CE138" s="1290"/>
      <c r="CF138" s="1290"/>
      <c r="CG138" s="1291"/>
      <c r="CH138" s="1290"/>
      <c r="CI138" s="1290"/>
      <c r="CJ138" s="1290"/>
      <c r="CK138" s="1290"/>
      <c r="CL138" s="1291"/>
      <c r="CM138" s="1290"/>
      <c r="CN138" s="1290"/>
      <c r="CO138" s="1290"/>
      <c r="CP138" s="1290"/>
      <c r="CQ138" s="1291"/>
      <c r="CR138" s="1291"/>
      <c r="CS138" s="1291"/>
      <c r="CT138" s="1291"/>
      <c r="CU138" s="1295"/>
      <c r="CV138" s="1289">
        <f>SUM(CU137:DK137)</f>
        <v>4310</v>
      </c>
      <c r="CW138" s="1290"/>
      <c r="CX138" s="1290"/>
      <c r="CY138" s="1290"/>
      <c r="CZ138" s="1290"/>
      <c r="DA138" s="1291"/>
      <c r="DB138" s="1290"/>
      <c r="DC138" s="1290"/>
      <c r="DD138" s="1290"/>
      <c r="DE138" s="1290"/>
      <c r="DF138" s="1291"/>
      <c r="DG138" s="1290"/>
      <c r="DH138" s="1290"/>
      <c r="DI138" s="1290"/>
      <c r="DJ138" s="1290"/>
      <c r="DK138" s="1291"/>
      <c r="DL138" s="1291"/>
      <c r="DM138" s="1291"/>
      <c r="DN138" s="1291"/>
      <c r="DO138" s="1295"/>
      <c r="DP138" s="1293">
        <f>SUM(DP137:EI137)</f>
        <v>219</v>
      </c>
      <c r="DQ138" s="1290"/>
      <c r="DR138" s="1290"/>
      <c r="DS138" s="1290"/>
      <c r="DT138" s="1290"/>
      <c r="DU138" s="1291"/>
      <c r="DV138" s="1290"/>
      <c r="DW138" s="1290"/>
      <c r="DX138" s="1290"/>
      <c r="DY138" s="1290"/>
      <c r="DZ138" s="1291"/>
      <c r="EA138" s="1290"/>
      <c r="EB138" s="1290"/>
      <c r="EC138" s="1290"/>
      <c r="ED138" s="1290"/>
      <c r="EE138" s="1291"/>
      <c r="EF138" s="1294"/>
      <c r="EG138" s="1294"/>
      <c r="EH138" s="1294"/>
      <c r="EI138" s="1295"/>
      <c r="EJ138" s="1289">
        <f>SUM(EJ137:FC137)</f>
        <v>31</v>
      </c>
      <c r="EK138" s="1290"/>
      <c r="EL138" s="1290"/>
      <c r="EM138" s="1290"/>
      <c r="EN138" s="1290"/>
      <c r="EO138" s="1291"/>
      <c r="EP138" s="1290"/>
      <c r="EQ138" s="1290"/>
      <c r="ER138" s="1290"/>
      <c r="ES138" s="1290"/>
      <c r="ET138" s="1291"/>
      <c r="EU138" s="1290"/>
      <c r="EV138" s="1290"/>
      <c r="EW138" s="1290"/>
      <c r="EX138" s="1290"/>
      <c r="EY138" s="1291"/>
      <c r="EZ138" s="1291"/>
      <c r="FA138" s="1291"/>
      <c r="FB138" s="1291"/>
      <c r="FC138" s="1295"/>
      <c r="FD138" s="1289">
        <f>SUM(FD137:FW137)</f>
        <v>474</v>
      </c>
      <c r="FE138" s="1290"/>
      <c r="FF138" s="1290"/>
      <c r="FG138" s="1290"/>
      <c r="FH138" s="1290"/>
      <c r="FI138" s="1291"/>
      <c r="FJ138" s="1290"/>
      <c r="FK138" s="1290"/>
      <c r="FL138" s="1290"/>
      <c r="FM138" s="1290"/>
      <c r="FN138" s="1291"/>
      <c r="FO138" s="1290"/>
      <c r="FP138" s="1290"/>
      <c r="FQ138" s="1290"/>
      <c r="FR138" s="1290"/>
      <c r="FS138" s="1291"/>
      <c r="FT138" s="1291"/>
      <c r="FU138" s="1291"/>
      <c r="FV138" s="1291"/>
      <c r="FW138" s="1292"/>
      <c r="FX138" s="1293">
        <f>SUM(FX137:GQ137)</f>
        <v>23</v>
      </c>
      <c r="FY138" s="1290"/>
      <c r="FZ138" s="1290"/>
      <c r="GA138" s="1290"/>
      <c r="GB138" s="1290"/>
      <c r="GC138" s="1291"/>
      <c r="GD138" s="1290"/>
      <c r="GE138" s="1290"/>
      <c r="GF138" s="1290"/>
      <c r="GG138" s="1290"/>
      <c r="GH138" s="1291"/>
      <c r="GI138" s="1290"/>
      <c r="GJ138" s="1290"/>
      <c r="GK138" s="1290"/>
      <c r="GL138" s="1290"/>
      <c r="GM138" s="1291"/>
      <c r="GN138" s="1294"/>
      <c r="GO138" s="1294"/>
      <c r="GP138" s="1294"/>
      <c r="GQ138" s="1295"/>
      <c r="GR138" s="1289">
        <f>SUM(GR137:HK137)</f>
        <v>3</v>
      </c>
      <c r="GS138" s="1290"/>
      <c r="GT138" s="1290"/>
      <c r="GU138" s="1290"/>
      <c r="GV138" s="1290"/>
      <c r="GW138" s="1291"/>
      <c r="GX138" s="1290"/>
      <c r="GY138" s="1290"/>
      <c r="GZ138" s="1290"/>
      <c r="HA138" s="1290"/>
      <c r="HB138" s="1291"/>
      <c r="HC138" s="1290"/>
      <c r="HD138" s="1290"/>
      <c r="HE138" s="1290"/>
      <c r="HF138" s="1290"/>
      <c r="HG138" s="1291"/>
      <c r="HH138" s="1291"/>
      <c r="HI138" s="1291"/>
      <c r="HJ138" s="1291"/>
      <c r="HK138" s="1292"/>
      <c r="HL138" s="1293">
        <f>SUM(HL137:IE137)</f>
        <v>23</v>
      </c>
      <c r="HM138" s="1290"/>
      <c r="HN138" s="1290"/>
      <c r="HO138" s="1290"/>
      <c r="HP138" s="1290"/>
      <c r="HQ138" s="1291"/>
      <c r="HR138" s="1290"/>
      <c r="HS138" s="1290"/>
      <c r="HT138" s="1290"/>
      <c r="HU138" s="1290"/>
      <c r="HV138" s="1291"/>
      <c r="HW138" s="1290"/>
      <c r="HX138" s="1290"/>
      <c r="HY138" s="1290"/>
      <c r="HZ138" s="1290"/>
      <c r="IA138" s="1291"/>
      <c r="IB138" s="1294"/>
      <c r="IC138" s="1294"/>
      <c r="ID138" s="1294"/>
      <c r="IE138" s="1298"/>
      <c r="IF138" s="1332"/>
      <c r="IG138" s="1333"/>
    </row>
    <row r="139" spans="1:241" ht="18.75" hidden="1" x14ac:dyDescent="0.25">
      <c r="A139" s="376"/>
      <c r="B139" s="376"/>
      <c r="C139" s="377"/>
      <c r="D139" s="345"/>
      <c r="E139" s="1310"/>
      <c r="F139" s="346"/>
      <c r="G139" s="347"/>
      <c r="H139" s="348"/>
      <c r="I139" s="349"/>
      <c r="J139" s="350"/>
      <c r="K139" s="351"/>
      <c r="L139" s="350"/>
      <c r="M139" s="374"/>
      <c r="N139" s="374"/>
      <c r="O139" s="353"/>
      <c r="P139" s="1315"/>
      <c r="Q139" s="378"/>
      <c r="R139" s="1271"/>
      <c r="S139" s="1272"/>
      <c r="T139" s="1272"/>
      <c r="U139" s="1272"/>
      <c r="V139" s="1272"/>
      <c r="W139" s="1273"/>
      <c r="X139" s="1272"/>
      <c r="Y139" s="1272"/>
      <c r="Z139" s="1272"/>
      <c r="AA139" s="1272"/>
      <c r="AB139" s="1274"/>
      <c r="AC139" s="1272"/>
      <c r="AD139" s="1272"/>
      <c r="AE139" s="1272"/>
      <c r="AF139" s="1272"/>
      <c r="AG139" s="1274"/>
      <c r="AH139" s="1275"/>
      <c r="AI139" s="1275"/>
      <c r="AJ139" s="1275"/>
      <c r="AK139" s="1276"/>
      <c r="AL139" s="379"/>
      <c r="AM139" s="1304"/>
      <c r="AN139" s="1305"/>
      <c r="AO139" s="1305"/>
      <c r="AP139" s="1305"/>
      <c r="AQ139" s="1305"/>
      <c r="AR139" s="1305"/>
      <c r="AS139" s="1305"/>
      <c r="AT139" s="1305"/>
      <c r="AU139" s="1305"/>
      <c r="AV139" s="1305"/>
      <c r="AW139" s="1305"/>
      <c r="AX139" s="1305"/>
      <c r="AY139" s="1305"/>
      <c r="AZ139" s="1305"/>
      <c r="BA139" s="1305"/>
      <c r="BB139" s="1305"/>
      <c r="BC139" s="1305"/>
      <c r="BD139" s="1305"/>
      <c r="BE139" s="1305"/>
      <c r="BF139" s="1305"/>
      <c r="BG139" s="1305"/>
      <c r="BH139" s="1305"/>
      <c r="BI139" s="1305"/>
      <c r="BJ139" s="1305"/>
      <c r="BK139" s="1305"/>
      <c r="BL139" s="1305"/>
      <c r="BM139" s="1305"/>
      <c r="BN139" s="1305"/>
      <c r="BO139" s="1305"/>
      <c r="BP139" s="1305"/>
      <c r="BQ139" s="1305"/>
      <c r="BR139" s="1305"/>
      <c r="BS139" s="1305"/>
      <c r="BT139" s="1305"/>
      <c r="BU139" s="1305"/>
      <c r="BV139" s="1305"/>
      <c r="BW139" s="1305"/>
      <c r="BX139" s="1305"/>
      <c r="BY139" s="1305"/>
      <c r="BZ139" s="1276"/>
      <c r="CA139" s="379"/>
      <c r="CB139" s="1344">
        <f>SUM(CB138:IE138)</f>
        <v>8864</v>
      </c>
      <c r="CC139" s="1290"/>
      <c r="CD139" s="1290"/>
      <c r="CE139" s="1290"/>
      <c r="CF139" s="1290"/>
      <c r="CG139" s="1291"/>
      <c r="CH139" s="1290"/>
      <c r="CI139" s="1290"/>
      <c r="CJ139" s="1290"/>
      <c r="CK139" s="1290"/>
      <c r="CL139" s="1291"/>
      <c r="CM139" s="1290"/>
      <c r="CN139" s="1290"/>
      <c r="CO139" s="1290"/>
      <c r="CP139" s="1290"/>
      <c r="CQ139" s="1291"/>
      <c r="CR139" s="1290"/>
      <c r="CS139" s="1290"/>
      <c r="CT139" s="1290"/>
      <c r="CU139" s="1290"/>
      <c r="CV139" s="1291"/>
      <c r="CW139" s="1290"/>
      <c r="CX139" s="1290"/>
      <c r="CY139" s="1290"/>
      <c r="CZ139" s="1290"/>
      <c r="DA139" s="1291"/>
      <c r="DB139" s="1290"/>
      <c r="DC139" s="1290"/>
      <c r="DD139" s="1290"/>
      <c r="DE139" s="1290"/>
      <c r="DF139" s="1291"/>
      <c r="DG139" s="1290"/>
      <c r="DH139" s="1290"/>
      <c r="DI139" s="1290"/>
      <c r="DJ139" s="1290"/>
      <c r="DK139" s="1291"/>
      <c r="DL139" s="1290"/>
      <c r="DM139" s="1290"/>
      <c r="DN139" s="1290"/>
      <c r="DO139" s="1290"/>
      <c r="DP139" s="1291"/>
      <c r="DQ139" s="1290"/>
      <c r="DR139" s="1290"/>
      <c r="DS139" s="1290"/>
      <c r="DT139" s="1290"/>
      <c r="DU139" s="1291"/>
      <c r="DV139" s="1290"/>
      <c r="DW139" s="1290"/>
      <c r="DX139" s="1290"/>
      <c r="DY139" s="1290"/>
      <c r="DZ139" s="1291"/>
      <c r="EA139" s="1290"/>
      <c r="EB139" s="1290"/>
      <c r="EC139" s="1290"/>
      <c r="ED139" s="1290"/>
      <c r="EE139" s="1291"/>
      <c r="EF139" s="1290"/>
      <c r="EG139" s="1290"/>
      <c r="EH139" s="1290"/>
      <c r="EI139" s="1290"/>
      <c r="EJ139" s="1291"/>
      <c r="EK139" s="1290"/>
      <c r="EL139" s="1290"/>
      <c r="EM139" s="1290"/>
      <c r="EN139" s="1290"/>
      <c r="EO139" s="1291"/>
      <c r="EP139" s="1290"/>
      <c r="EQ139" s="1290"/>
      <c r="ER139" s="1290"/>
      <c r="ES139" s="1290"/>
      <c r="ET139" s="1291"/>
      <c r="EU139" s="1290"/>
      <c r="EV139" s="1290"/>
      <c r="EW139" s="1290"/>
      <c r="EX139" s="1290"/>
      <c r="EY139" s="1291"/>
      <c r="EZ139" s="1290"/>
      <c r="FA139" s="1290"/>
      <c r="FB139" s="1290"/>
      <c r="FC139" s="1290"/>
      <c r="FD139" s="1291"/>
      <c r="FE139" s="1290"/>
      <c r="FF139" s="1290"/>
      <c r="FG139" s="1290"/>
      <c r="FH139" s="1290"/>
      <c r="FI139" s="1291"/>
      <c r="FJ139" s="1290"/>
      <c r="FK139" s="1290"/>
      <c r="FL139" s="1290"/>
      <c r="FM139" s="1290"/>
      <c r="FN139" s="1291"/>
      <c r="FO139" s="1290"/>
      <c r="FP139" s="1290"/>
      <c r="FQ139" s="1290"/>
      <c r="FR139" s="1290"/>
      <c r="FS139" s="1291"/>
      <c r="FT139" s="1290"/>
      <c r="FU139" s="1290"/>
      <c r="FV139" s="1290"/>
      <c r="FW139" s="1290"/>
      <c r="FX139" s="1291"/>
      <c r="FY139" s="1290"/>
      <c r="FZ139" s="1290"/>
      <c r="GA139" s="1290"/>
      <c r="GB139" s="1290"/>
      <c r="GC139" s="1291"/>
      <c r="GD139" s="1290"/>
      <c r="GE139" s="1290"/>
      <c r="GF139" s="1290"/>
      <c r="GG139" s="1290"/>
      <c r="GH139" s="1291"/>
      <c r="GI139" s="1290"/>
      <c r="GJ139" s="1290"/>
      <c r="GK139" s="1290"/>
      <c r="GL139" s="1290"/>
      <c r="GM139" s="1291"/>
      <c r="GN139" s="1290"/>
      <c r="GO139" s="1290"/>
      <c r="GP139" s="1290"/>
      <c r="GQ139" s="1290"/>
      <c r="GR139" s="1291"/>
      <c r="GS139" s="1290"/>
      <c r="GT139" s="1290"/>
      <c r="GU139" s="1290"/>
      <c r="GV139" s="1290"/>
      <c r="GW139" s="1291"/>
      <c r="GX139" s="1290"/>
      <c r="GY139" s="1290"/>
      <c r="GZ139" s="1290"/>
      <c r="HA139" s="1290"/>
      <c r="HB139" s="1291"/>
      <c r="HC139" s="1290"/>
      <c r="HD139" s="1290"/>
      <c r="HE139" s="1290"/>
      <c r="HF139" s="1290"/>
      <c r="HG139" s="1291"/>
      <c r="HH139" s="1290"/>
      <c r="HI139" s="1290"/>
      <c r="HJ139" s="1290"/>
      <c r="HK139" s="1290"/>
      <c r="HL139" s="1291"/>
      <c r="HM139" s="1290"/>
      <c r="HN139" s="1290"/>
      <c r="HO139" s="1290"/>
      <c r="HP139" s="1290"/>
      <c r="HQ139" s="1291"/>
      <c r="HR139" s="1290"/>
      <c r="HS139" s="1290"/>
      <c r="HT139" s="1290"/>
      <c r="HU139" s="1290"/>
      <c r="HV139" s="1291"/>
      <c r="HW139" s="1290"/>
      <c r="HX139" s="1290"/>
      <c r="HY139" s="1290"/>
      <c r="HZ139" s="1290"/>
      <c r="IA139" s="1291"/>
      <c r="IB139" s="1288"/>
      <c r="IC139" s="1288"/>
      <c r="ID139" s="1288"/>
      <c r="IE139" s="1298"/>
      <c r="IF139" s="1332"/>
      <c r="IG139" s="1333"/>
    </row>
    <row r="140" spans="1:241" ht="18.75" x14ac:dyDescent="0.25">
      <c r="A140" s="376"/>
      <c r="B140" s="376"/>
      <c r="C140" s="377"/>
      <c r="D140" s="345"/>
      <c r="E140" s="380"/>
      <c r="F140" s="346"/>
      <c r="G140" s="347"/>
      <c r="H140" s="348"/>
      <c r="I140" s="349"/>
      <c r="J140" s="350"/>
      <c r="K140" s="351"/>
      <c r="L140" s="350"/>
      <c r="M140" s="374"/>
      <c r="N140" s="374"/>
      <c r="O140" s="353"/>
      <c r="P140" s="381"/>
      <c r="Q140" s="382"/>
      <c r="R140" s="383"/>
      <c r="S140" s="384"/>
      <c r="T140" s="384"/>
      <c r="U140" s="384"/>
      <c r="V140" s="385"/>
      <c r="W140" s="386"/>
      <c r="X140" s="387"/>
      <c r="Y140" s="384"/>
      <c r="Z140" s="384"/>
      <c r="AA140" s="384"/>
      <c r="AB140" s="384"/>
      <c r="AC140" s="384"/>
      <c r="AD140" s="384"/>
      <c r="AE140" s="384"/>
      <c r="AF140" s="384"/>
      <c r="AG140" s="384"/>
      <c r="AH140" s="384"/>
      <c r="AI140" s="384"/>
      <c r="AJ140" s="384"/>
      <c r="AK140" s="388"/>
      <c r="AL140" s="389"/>
      <c r="AM140" s="390"/>
      <c r="AN140" s="391"/>
      <c r="AO140" s="391"/>
      <c r="AP140" s="391"/>
      <c r="AQ140" s="391"/>
      <c r="AR140" s="391"/>
      <c r="AS140" s="391"/>
      <c r="AT140" s="391"/>
      <c r="AU140" s="391"/>
      <c r="AV140" s="391"/>
      <c r="AW140" s="391"/>
      <c r="AX140" s="391"/>
      <c r="AY140" s="391"/>
      <c r="AZ140" s="391"/>
      <c r="BA140" s="391"/>
      <c r="BB140" s="391"/>
      <c r="BC140" s="391"/>
      <c r="BD140" s="391"/>
      <c r="BE140" s="391"/>
      <c r="BF140" s="391"/>
      <c r="BG140" s="391"/>
      <c r="BH140" s="391"/>
      <c r="BI140" s="391"/>
      <c r="BJ140" s="391"/>
      <c r="BK140" s="391"/>
      <c r="BL140" s="391"/>
      <c r="BM140" s="391"/>
      <c r="BN140" s="391"/>
      <c r="BO140" s="391"/>
      <c r="BP140" s="391"/>
      <c r="BQ140" s="391"/>
      <c r="BR140" s="391"/>
      <c r="BS140" s="391"/>
      <c r="BT140" s="391"/>
      <c r="BU140" s="391"/>
      <c r="BV140" s="391"/>
      <c r="BW140" s="391"/>
      <c r="BX140" s="391"/>
      <c r="BY140" s="391"/>
      <c r="BZ140" s="392"/>
      <c r="CA140" s="389"/>
      <c r="CB140" s="1287"/>
      <c r="CC140" s="1288"/>
      <c r="CD140" s="1288"/>
      <c r="CE140" s="1288"/>
      <c r="CF140" s="1288"/>
      <c r="CG140" s="1288"/>
      <c r="CH140" s="1288"/>
      <c r="CI140" s="1288"/>
      <c r="CJ140" s="1288"/>
      <c r="CK140" s="1288"/>
      <c r="CL140" s="1288"/>
      <c r="CM140" s="1288"/>
      <c r="CN140" s="1288"/>
      <c r="CO140" s="1288"/>
      <c r="CP140" s="1288"/>
      <c r="CQ140" s="1288"/>
      <c r="CR140" s="1288"/>
      <c r="CS140" s="1288"/>
      <c r="CT140" s="1288"/>
      <c r="CU140" s="1288"/>
      <c r="CV140" s="1288"/>
      <c r="CW140" s="1288"/>
      <c r="CX140" s="1288"/>
      <c r="CY140" s="1288"/>
      <c r="CZ140" s="1288"/>
      <c r="DA140" s="1288"/>
      <c r="DB140" s="1288"/>
      <c r="DC140" s="1288"/>
      <c r="DD140" s="1288"/>
      <c r="DE140" s="1288"/>
      <c r="DF140" s="1288"/>
      <c r="DG140" s="1288"/>
      <c r="DH140" s="1288"/>
      <c r="DI140" s="1288"/>
      <c r="DJ140" s="1288"/>
      <c r="DK140" s="1288"/>
      <c r="DL140" s="1288"/>
      <c r="DM140" s="1288"/>
      <c r="DN140" s="1288"/>
      <c r="DO140" s="1288"/>
      <c r="DP140" s="1288"/>
      <c r="DQ140" s="1288"/>
      <c r="DR140" s="1288"/>
      <c r="DS140" s="1288"/>
      <c r="DT140" s="1288"/>
      <c r="DU140" s="1288"/>
      <c r="DV140" s="1288"/>
      <c r="DW140" s="1288"/>
      <c r="DX140" s="1288"/>
      <c r="DY140" s="1288"/>
      <c r="DZ140" s="1288"/>
      <c r="EA140" s="1288"/>
      <c r="EB140" s="1288"/>
      <c r="EC140" s="1288"/>
      <c r="ED140" s="1288"/>
      <c r="EE140" s="1288"/>
      <c r="EF140" s="1288"/>
      <c r="EG140" s="1288"/>
      <c r="EH140" s="1288"/>
      <c r="EI140" s="1288"/>
      <c r="EJ140" s="1288"/>
      <c r="EK140" s="1288"/>
      <c r="EL140" s="1288"/>
      <c r="EM140" s="1288"/>
      <c r="EN140" s="1288"/>
      <c r="EO140" s="1288"/>
      <c r="EP140" s="1288"/>
      <c r="EQ140" s="1288"/>
      <c r="ER140" s="1288"/>
      <c r="ES140" s="1288"/>
      <c r="ET140" s="1288"/>
      <c r="EU140" s="1288"/>
      <c r="EV140" s="1288"/>
      <c r="EW140" s="1288"/>
      <c r="EX140" s="1288"/>
      <c r="EY140" s="1288"/>
      <c r="EZ140" s="1288"/>
      <c r="FA140" s="1288"/>
      <c r="FB140" s="1288"/>
      <c r="FC140" s="1288"/>
      <c r="FD140" s="1288"/>
      <c r="FE140" s="1288"/>
      <c r="FF140" s="1288"/>
      <c r="FG140" s="1288"/>
      <c r="FH140" s="1288"/>
      <c r="FI140" s="1288"/>
      <c r="FJ140" s="1288"/>
      <c r="FK140" s="1288"/>
      <c r="FL140" s="1288"/>
      <c r="FM140" s="1288"/>
      <c r="FN140" s="1288"/>
      <c r="FO140" s="1288"/>
      <c r="FP140" s="1288"/>
      <c r="FQ140" s="1288"/>
      <c r="FR140" s="1288"/>
      <c r="FS140" s="1288"/>
      <c r="FT140" s="1288"/>
      <c r="FU140" s="1288"/>
      <c r="FV140" s="1288"/>
      <c r="FW140" s="1288"/>
      <c r="FX140" s="1288"/>
      <c r="FY140" s="1288"/>
      <c r="FZ140" s="1288"/>
      <c r="GA140" s="1288"/>
      <c r="GB140" s="1288"/>
      <c r="GC140" s="1288"/>
      <c r="GD140" s="1288"/>
      <c r="GE140" s="1288"/>
      <c r="GF140" s="1288"/>
      <c r="GG140" s="1288"/>
      <c r="GH140" s="1288"/>
      <c r="GI140" s="1288"/>
      <c r="GJ140" s="1288"/>
      <c r="GK140" s="1288"/>
      <c r="GL140" s="1288"/>
      <c r="GM140" s="1288"/>
      <c r="GN140" s="1288"/>
      <c r="GO140" s="1288"/>
      <c r="GP140" s="1288"/>
      <c r="GQ140" s="1288"/>
      <c r="GR140" s="1288"/>
      <c r="GS140" s="1288"/>
      <c r="GT140" s="1288"/>
      <c r="GU140" s="1288"/>
      <c r="GV140" s="1288"/>
      <c r="GW140" s="1288"/>
      <c r="GX140" s="1288"/>
      <c r="GY140" s="1288"/>
      <c r="GZ140" s="1288"/>
      <c r="HA140" s="1288"/>
      <c r="HB140" s="1288"/>
      <c r="HC140" s="1288"/>
      <c r="HD140" s="1288"/>
      <c r="HE140" s="1288"/>
      <c r="HF140" s="1288"/>
      <c r="HG140" s="1288"/>
      <c r="HH140" s="1288"/>
      <c r="HI140" s="1288"/>
      <c r="HJ140" s="1288"/>
      <c r="HK140" s="1288"/>
      <c r="HL140" s="1288"/>
      <c r="HM140" s="1288"/>
      <c r="HN140" s="1288"/>
      <c r="HO140" s="1288"/>
      <c r="HP140" s="1288"/>
      <c r="HQ140" s="1288"/>
      <c r="HR140" s="1288"/>
      <c r="HS140" s="1288"/>
      <c r="HT140" s="1288"/>
      <c r="HU140" s="1288"/>
      <c r="HV140" s="1288"/>
      <c r="HW140" s="1288"/>
      <c r="HX140" s="1288"/>
      <c r="HY140" s="1288"/>
      <c r="HZ140" s="1288"/>
      <c r="IA140" s="1288"/>
      <c r="IB140" s="1288"/>
      <c r="IC140" s="1288"/>
      <c r="ID140" s="1288"/>
      <c r="IE140" s="1288"/>
      <c r="IF140" s="1285"/>
      <c r="IG140" s="1286"/>
    </row>
  </sheetData>
  <autoFilter ref="A4:IV139">
    <filterColumn colId="0">
      <colorFilter dxfId="0"/>
    </filterColumn>
  </autoFilter>
  <mergeCells count="115">
    <mergeCell ref="A1:IG1"/>
    <mergeCell ref="IF138:IG138"/>
    <mergeCell ref="IF136:IG136"/>
    <mergeCell ref="IF139:IG139"/>
    <mergeCell ref="BQ3:BU3"/>
    <mergeCell ref="IF135:IG135"/>
    <mergeCell ref="BL3:BP3"/>
    <mergeCell ref="BB3:BF3"/>
    <mergeCell ref="AW3:BA3"/>
    <mergeCell ref="AR3:AV3"/>
    <mergeCell ref="E3:E4"/>
    <mergeCell ref="AG3:AK3"/>
    <mergeCell ref="P135:P136"/>
    <mergeCell ref="AB3:AF3"/>
    <mergeCell ref="W3:AA3"/>
    <mergeCell ref="R3:V3"/>
    <mergeCell ref="C40:D40"/>
    <mergeCell ref="IF137:IG137"/>
    <mergeCell ref="GH3:GL3"/>
    <mergeCell ref="IF134:IG134"/>
    <mergeCell ref="A3:A4"/>
    <mergeCell ref="AL3:AL4"/>
    <mergeCell ref="CB139:IE139"/>
    <mergeCell ref="GR136:HK136"/>
    <mergeCell ref="C89:D89"/>
    <mergeCell ref="HB3:HF3"/>
    <mergeCell ref="FX2:GQ2"/>
    <mergeCell ref="AM3:AQ3"/>
    <mergeCell ref="E137:E139"/>
    <mergeCell ref="R2:AK2"/>
    <mergeCell ref="R136:AK136"/>
    <mergeCell ref="P137:P139"/>
    <mergeCell ref="C49:D49"/>
    <mergeCell ref="F3:F4"/>
    <mergeCell ref="B134:D135"/>
    <mergeCell ref="B137:C137"/>
    <mergeCell ref="M3:M4"/>
    <mergeCell ref="K3:K4"/>
    <mergeCell ref="L3:L4"/>
    <mergeCell ref="N3:N4"/>
    <mergeCell ref="B136:D136"/>
    <mergeCell ref="FX136:GQ136"/>
    <mergeCell ref="FD136:FW136"/>
    <mergeCell ref="G3:G4"/>
    <mergeCell ref="GR3:GV3"/>
    <mergeCell ref="CV136:DO136"/>
    <mergeCell ref="FX3:GB3"/>
    <mergeCell ref="CB136:CU136"/>
    <mergeCell ref="AM2:BZ2"/>
    <mergeCell ref="EJ138:FC138"/>
    <mergeCell ref="HL138:IE138"/>
    <mergeCell ref="CV2:DO2"/>
    <mergeCell ref="HV3:HZ3"/>
    <mergeCell ref="HL136:IE136"/>
    <mergeCell ref="CB138:CU138"/>
    <mergeCell ref="GR138:HK138"/>
    <mergeCell ref="EJ2:FC2"/>
    <mergeCell ref="BV3:BZ3"/>
    <mergeCell ref="EO3:ES3"/>
    <mergeCell ref="GW3:HA3"/>
    <mergeCell ref="EJ3:EN3"/>
    <mergeCell ref="FS3:FW3"/>
    <mergeCell ref="AM138:BZ139"/>
    <mergeCell ref="AM136:BZ136"/>
    <mergeCell ref="EJ136:FC136"/>
    <mergeCell ref="HL3:HP3"/>
    <mergeCell ref="DP136:EI136"/>
    <mergeCell ref="DP2:EI2"/>
    <mergeCell ref="CB2:CU2"/>
    <mergeCell ref="FD3:FH3"/>
    <mergeCell ref="FN3:FR3"/>
    <mergeCell ref="FI3:FM3"/>
    <mergeCell ref="IF2:IF4"/>
    <mergeCell ref="IG2:IG4"/>
    <mergeCell ref="HL2:IE2"/>
    <mergeCell ref="GR2:HK2"/>
    <mergeCell ref="FD2:FW2"/>
    <mergeCell ref="HG3:HK3"/>
    <mergeCell ref="IA3:IE3"/>
    <mergeCell ref="HQ3:HU3"/>
    <mergeCell ref="IF140:IG140"/>
    <mergeCell ref="CB140:IE140"/>
    <mergeCell ref="FD138:FW138"/>
    <mergeCell ref="FX138:GQ138"/>
    <mergeCell ref="DP138:EI138"/>
    <mergeCell ref="CV138:DO138"/>
    <mergeCell ref="GC3:GG3"/>
    <mergeCell ref="DZ3:ED3"/>
    <mergeCell ref="EE3:EI3"/>
    <mergeCell ref="EY3:FC3"/>
    <mergeCell ref="ET3:EX3"/>
    <mergeCell ref="C41:D41"/>
    <mergeCell ref="B3:B4"/>
    <mergeCell ref="GM3:GQ3"/>
    <mergeCell ref="I3:I4"/>
    <mergeCell ref="C88:D88"/>
    <mergeCell ref="H3:H4"/>
    <mergeCell ref="C72:D72"/>
    <mergeCell ref="O3:P3"/>
    <mergeCell ref="B138:D138"/>
    <mergeCell ref="J3:J4"/>
    <mergeCell ref="CB3:CF3"/>
    <mergeCell ref="CG3:CK3"/>
    <mergeCell ref="CL3:CP3"/>
    <mergeCell ref="CQ3:CU3"/>
    <mergeCell ref="CV3:CZ3"/>
    <mergeCell ref="DA3:DE3"/>
    <mergeCell ref="DF3:DJ3"/>
    <mergeCell ref="DK3:DO3"/>
    <mergeCell ref="DP3:DT3"/>
    <mergeCell ref="DU3:DY3"/>
    <mergeCell ref="BG3:BK3"/>
    <mergeCell ref="R138:AK139"/>
    <mergeCell ref="C59:D59"/>
    <mergeCell ref="Q3:Q4"/>
  </mergeCells>
  <pageMargins left="0.75" right="0.75" top="1" bottom="1" header="0.5" footer="0.5"/>
  <pageSetup orientation="portrait" r:id="rId1"/>
  <headerFooter>
    <oddFooter>&amp;L&amp;"Helvetica,Regular"&amp;12&amp;K000000	&amp;P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51"/>
  <sheetViews>
    <sheetView workbookViewId="0">
      <pane xSplit="1" ySplit="5" topLeftCell="B120" activePane="bottomRight" state="frozen"/>
      <selection pane="topRight" activeCell="B1" sqref="B1"/>
      <selection pane="bottomLeft" activeCell="A6" sqref="A6"/>
      <selection pane="bottomRight" activeCell="K135" sqref="K135"/>
    </sheetView>
  </sheetViews>
  <sheetFormatPr defaultColWidth="12.19921875" defaultRowHeight="18" customHeight="1" x14ac:dyDescent="0.2"/>
  <cols>
    <col min="1" max="1" width="0.19921875" style="746" customWidth="1"/>
    <col min="2" max="2" width="6.69921875" style="746" customWidth="1"/>
    <col min="3" max="3" width="10.59765625" style="746" customWidth="1"/>
    <col min="4" max="4" width="9.19921875" style="746" customWidth="1"/>
    <col min="5" max="5" width="9.3984375" style="746" customWidth="1"/>
    <col min="6" max="6" width="8.69921875" style="746" customWidth="1"/>
    <col min="7" max="7" width="10.59765625" style="746" customWidth="1"/>
    <col min="8" max="8" width="10.5" style="746" customWidth="1"/>
    <col min="9" max="9" width="7.8984375" style="746" customWidth="1"/>
    <col min="10" max="10" width="8.69921875" style="746" customWidth="1"/>
    <col min="11" max="11" width="7.19921875" style="746" customWidth="1"/>
    <col min="12" max="12" width="8.5" style="746" customWidth="1"/>
    <col min="13" max="13" width="6.69921875" style="746" customWidth="1"/>
    <col min="14" max="14" width="8.59765625" style="746" customWidth="1"/>
    <col min="15" max="15" width="8.09765625" style="746" customWidth="1"/>
    <col min="16" max="17" width="8.59765625" style="746" customWidth="1"/>
    <col min="18" max="256" width="12.19921875" style="746" customWidth="1"/>
  </cols>
  <sheetData>
    <row r="1" spans="2:20" ht="2.1" customHeight="1" x14ac:dyDescent="0.2"/>
    <row r="2" spans="2:20" ht="21.2" customHeight="1" x14ac:dyDescent="0.3">
      <c r="B2" s="747" t="s">
        <v>411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748"/>
      <c r="R2" s="749"/>
      <c r="S2" s="749"/>
      <c r="T2" s="749"/>
    </row>
    <row r="3" spans="2:20" ht="21.6" customHeight="1" x14ac:dyDescent="0.2">
      <c r="B3" s="1429" t="s">
        <v>412</v>
      </c>
      <c r="C3" s="1246" t="s">
        <v>14</v>
      </c>
      <c r="D3" s="1248" t="s">
        <v>15</v>
      </c>
      <c r="E3" s="1432"/>
      <c r="F3" s="750"/>
      <c r="G3" s="1452" t="s">
        <v>413</v>
      </c>
      <c r="H3" s="1453"/>
      <c r="I3" s="1453"/>
      <c r="J3" s="1453"/>
      <c r="K3" s="1453"/>
      <c r="L3" s="1453"/>
      <c r="M3" s="1453"/>
      <c r="N3" s="1453"/>
      <c r="O3" s="751"/>
      <c r="P3" s="1409" t="s">
        <v>414</v>
      </c>
      <c r="Q3" s="1445" t="s">
        <v>23</v>
      </c>
      <c r="R3" s="752"/>
      <c r="S3" s="752"/>
      <c r="T3" s="752"/>
    </row>
    <row r="4" spans="2:20" ht="21.6" customHeight="1" x14ac:dyDescent="0.25">
      <c r="B4" s="1430"/>
      <c r="C4" s="1428"/>
      <c r="D4" s="1433"/>
      <c r="E4" s="1434"/>
      <c r="F4" s="1282" t="s">
        <v>415</v>
      </c>
      <c r="G4" s="753">
        <v>1</v>
      </c>
      <c r="H4" s="754">
        <v>2</v>
      </c>
      <c r="I4" s="754">
        <v>3</v>
      </c>
      <c r="J4" s="754">
        <v>4</v>
      </c>
      <c r="K4" s="754">
        <v>5</v>
      </c>
      <c r="L4" s="754">
        <v>6</v>
      </c>
      <c r="M4" s="754">
        <v>7</v>
      </c>
      <c r="N4" s="755">
        <v>8</v>
      </c>
      <c r="O4" s="756">
        <v>9</v>
      </c>
      <c r="P4" s="1282"/>
      <c r="Q4" s="1282"/>
      <c r="R4" s="1414"/>
      <c r="S4" s="1407"/>
      <c r="T4" s="1407"/>
    </row>
    <row r="5" spans="2:20" ht="42" customHeight="1" x14ac:dyDescent="0.2">
      <c r="B5" s="1431"/>
      <c r="C5" s="1252"/>
      <c r="D5" s="20" t="s">
        <v>65</v>
      </c>
      <c r="E5" s="20" t="s">
        <v>66</v>
      </c>
      <c r="F5" s="1252"/>
      <c r="G5" s="400" t="s">
        <v>416</v>
      </c>
      <c r="H5" s="757" t="s">
        <v>417</v>
      </c>
      <c r="I5" s="757" t="s">
        <v>418</v>
      </c>
      <c r="J5" s="757" t="s">
        <v>419</v>
      </c>
      <c r="K5" s="757" t="s">
        <v>420</v>
      </c>
      <c r="L5" s="757" t="s">
        <v>421</v>
      </c>
      <c r="M5" s="757" t="s">
        <v>422</v>
      </c>
      <c r="N5" s="758" t="s">
        <v>423</v>
      </c>
      <c r="O5" s="759" t="s">
        <v>424</v>
      </c>
      <c r="P5" s="1252"/>
      <c r="Q5" s="1252"/>
      <c r="R5" s="1414"/>
      <c r="S5" s="1407"/>
      <c r="T5" s="1407"/>
    </row>
    <row r="6" spans="2:20" ht="21.2" customHeight="1" x14ac:dyDescent="0.25">
      <c r="B6" s="33">
        <v>1</v>
      </c>
      <c r="C6" s="760" t="s">
        <v>88</v>
      </c>
      <c r="D6" s="761">
        <v>214874</v>
      </c>
      <c r="E6" s="762">
        <v>930373</v>
      </c>
      <c r="F6" s="763">
        <v>0.12</v>
      </c>
      <c r="G6" s="764"/>
      <c r="H6" s="765">
        <v>1</v>
      </c>
      <c r="I6" s="766"/>
      <c r="J6" s="766"/>
      <c r="K6" s="766"/>
      <c r="L6" s="766"/>
      <c r="M6" s="766"/>
      <c r="N6" s="767"/>
      <c r="O6" s="768"/>
      <c r="P6" s="769">
        <f t="shared" ref="P6:P40" si="0">COUNT(G6:O6)</f>
        <v>1</v>
      </c>
      <c r="Q6" s="769">
        <v>860</v>
      </c>
      <c r="R6" s="764"/>
      <c r="S6" s="766"/>
      <c r="T6" s="766"/>
    </row>
    <row r="7" spans="2:20" ht="20.25" customHeight="1" x14ac:dyDescent="0.25">
      <c r="B7" s="63">
        <v>2</v>
      </c>
      <c r="C7" s="190" t="s">
        <v>92</v>
      </c>
      <c r="D7" s="770">
        <v>215083</v>
      </c>
      <c r="E7" s="771">
        <v>930372</v>
      </c>
      <c r="F7" s="460">
        <v>0</v>
      </c>
      <c r="G7" s="764"/>
      <c r="H7" s="765">
        <v>1</v>
      </c>
      <c r="I7" s="766"/>
      <c r="J7" s="766"/>
      <c r="K7" s="766"/>
      <c r="L7" s="766"/>
      <c r="M7" s="766"/>
      <c r="N7" s="767"/>
      <c r="O7" s="771"/>
      <c r="P7" s="772">
        <f t="shared" si="0"/>
        <v>1</v>
      </c>
      <c r="Q7" s="772">
        <v>20</v>
      </c>
      <c r="R7" s="764"/>
      <c r="S7" s="766"/>
      <c r="T7" s="766"/>
    </row>
    <row r="8" spans="2:20" ht="22.35" customHeight="1" x14ac:dyDescent="0.25">
      <c r="B8" s="63">
        <v>3</v>
      </c>
      <c r="C8" s="190" t="s">
        <v>95</v>
      </c>
      <c r="D8" s="770">
        <v>214869</v>
      </c>
      <c r="E8" s="771">
        <v>930582</v>
      </c>
      <c r="F8" s="773">
        <v>0.75</v>
      </c>
      <c r="G8" s="774">
        <v>1</v>
      </c>
      <c r="H8" s="766"/>
      <c r="I8" s="766"/>
      <c r="J8" s="766"/>
      <c r="K8" s="766"/>
      <c r="L8" s="766"/>
      <c r="M8" s="766"/>
      <c r="N8" s="767"/>
      <c r="O8" s="771"/>
      <c r="P8" s="772">
        <f t="shared" si="0"/>
        <v>1</v>
      </c>
      <c r="Q8" s="772">
        <v>880</v>
      </c>
      <c r="R8" s="764"/>
      <c r="S8" s="766"/>
      <c r="T8" s="766"/>
    </row>
    <row r="9" spans="2:20" ht="20.25" customHeight="1" x14ac:dyDescent="0.25">
      <c r="B9" s="63">
        <v>4</v>
      </c>
      <c r="C9" s="190" t="s">
        <v>98</v>
      </c>
      <c r="D9" s="770">
        <v>215085</v>
      </c>
      <c r="E9" s="771">
        <v>930586</v>
      </c>
      <c r="F9" s="460">
        <v>0.01</v>
      </c>
      <c r="G9" s="764"/>
      <c r="H9" s="766"/>
      <c r="I9" s="766"/>
      <c r="J9" s="766"/>
      <c r="K9" s="766"/>
      <c r="L9" s="766"/>
      <c r="M9" s="766"/>
      <c r="N9" s="767"/>
      <c r="O9" s="771"/>
      <c r="P9" s="772">
        <f t="shared" si="0"/>
        <v>0</v>
      </c>
      <c r="Q9" s="772">
        <v>40</v>
      </c>
      <c r="R9" s="764"/>
      <c r="S9" s="766"/>
      <c r="T9" s="766"/>
    </row>
    <row r="10" spans="2:20" ht="20.85" customHeight="1" x14ac:dyDescent="0.25">
      <c r="B10" s="91">
        <v>5</v>
      </c>
      <c r="C10" s="97" t="s">
        <v>101</v>
      </c>
      <c r="D10" s="775">
        <v>215293</v>
      </c>
      <c r="E10" s="776">
        <v>930584</v>
      </c>
      <c r="F10" s="777">
        <v>0</v>
      </c>
      <c r="G10" s="764"/>
      <c r="H10" s="766"/>
      <c r="I10" s="766"/>
      <c r="J10" s="766"/>
      <c r="K10" s="766"/>
      <c r="L10" s="766"/>
      <c r="M10" s="766"/>
      <c r="N10" s="767"/>
      <c r="O10" s="771"/>
      <c r="P10" s="772">
        <f t="shared" si="0"/>
        <v>0</v>
      </c>
      <c r="Q10" s="772">
        <v>0</v>
      </c>
      <c r="R10" s="764"/>
      <c r="S10" s="766"/>
      <c r="T10" s="766"/>
    </row>
    <row r="11" spans="2:20" ht="20.85" customHeight="1" x14ac:dyDescent="0.25">
      <c r="B11" s="63">
        <v>6</v>
      </c>
      <c r="C11" s="190" t="s">
        <v>104</v>
      </c>
      <c r="D11" s="770">
        <v>215925</v>
      </c>
      <c r="E11" s="771">
        <v>930583</v>
      </c>
      <c r="F11" s="460">
        <v>0.01</v>
      </c>
      <c r="G11" s="764"/>
      <c r="H11" s="766"/>
      <c r="I11" s="766"/>
      <c r="J11" s="766"/>
      <c r="K11" s="766"/>
      <c r="L11" s="766"/>
      <c r="M11" s="778">
        <v>1</v>
      </c>
      <c r="N11" s="767"/>
      <c r="O11" s="771"/>
      <c r="P11" s="772">
        <f t="shared" si="0"/>
        <v>1</v>
      </c>
      <c r="Q11" s="772">
        <v>180</v>
      </c>
      <c r="R11" s="764"/>
      <c r="S11" s="766"/>
      <c r="T11" s="766"/>
    </row>
    <row r="12" spans="2:20" ht="20.25" customHeight="1" x14ac:dyDescent="0.25">
      <c r="B12" s="63">
        <v>7</v>
      </c>
      <c r="C12" s="190" t="s">
        <v>107</v>
      </c>
      <c r="D12" s="770">
        <v>214656</v>
      </c>
      <c r="E12" s="771">
        <v>930792</v>
      </c>
      <c r="F12" s="460">
        <v>0</v>
      </c>
      <c r="G12" s="764"/>
      <c r="H12" s="766"/>
      <c r="I12" s="766"/>
      <c r="J12" s="766"/>
      <c r="K12" s="766"/>
      <c r="L12" s="766"/>
      <c r="M12" s="766"/>
      <c r="N12" s="767"/>
      <c r="O12" s="771"/>
      <c r="P12" s="772">
        <f t="shared" si="0"/>
        <v>0</v>
      </c>
      <c r="Q12" s="772">
        <v>820</v>
      </c>
      <c r="R12" s="764"/>
      <c r="S12" s="766"/>
      <c r="T12" s="766"/>
    </row>
    <row r="13" spans="2:20" ht="23.25" customHeight="1" x14ac:dyDescent="0.25">
      <c r="B13" s="91">
        <v>8</v>
      </c>
      <c r="C13" s="97" t="s">
        <v>109</v>
      </c>
      <c r="D13" s="775">
        <v>214875</v>
      </c>
      <c r="E13" s="776">
        <v>930795</v>
      </c>
      <c r="F13" s="779">
        <v>0.4</v>
      </c>
      <c r="G13" s="774">
        <v>1</v>
      </c>
      <c r="H13" s="780"/>
      <c r="I13" s="781">
        <v>1</v>
      </c>
      <c r="J13" s="766"/>
      <c r="K13" s="766"/>
      <c r="L13" s="766"/>
      <c r="M13" s="766"/>
      <c r="N13" s="767"/>
      <c r="O13" s="771"/>
      <c r="P13" s="782">
        <f t="shared" si="0"/>
        <v>2</v>
      </c>
      <c r="Q13" s="772">
        <v>0</v>
      </c>
      <c r="R13" s="764"/>
      <c r="S13" s="766"/>
      <c r="T13" s="766"/>
    </row>
    <row r="14" spans="2:20" ht="20.25" customHeight="1" x14ac:dyDescent="0.25">
      <c r="B14" s="63">
        <v>9</v>
      </c>
      <c r="C14" s="190" t="s">
        <v>112</v>
      </c>
      <c r="D14" s="770">
        <v>215085</v>
      </c>
      <c r="E14" s="771">
        <v>930792</v>
      </c>
      <c r="F14" s="460">
        <v>0.01</v>
      </c>
      <c r="G14" s="764"/>
      <c r="H14" s="765">
        <v>1</v>
      </c>
      <c r="I14" s="766"/>
      <c r="J14" s="766"/>
      <c r="K14" s="766"/>
      <c r="L14" s="766"/>
      <c r="M14" s="766"/>
      <c r="N14" s="767"/>
      <c r="O14" s="771"/>
      <c r="P14" s="772">
        <f t="shared" si="0"/>
        <v>1</v>
      </c>
      <c r="Q14" s="772">
        <v>40</v>
      </c>
      <c r="R14" s="764"/>
      <c r="S14" s="766"/>
      <c r="T14" s="766"/>
    </row>
    <row r="15" spans="2:20" ht="20.25" customHeight="1" x14ac:dyDescent="0.25">
      <c r="B15" s="63">
        <v>10</v>
      </c>
      <c r="C15" s="190" t="s">
        <v>115</v>
      </c>
      <c r="D15" s="770">
        <v>215506</v>
      </c>
      <c r="E15" s="771">
        <v>930795</v>
      </c>
      <c r="F15" s="460">
        <v>0.01</v>
      </c>
      <c r="G15" s="764"/>
      <c r="H15" s="765">
        <v>1</v>
      </c>
      <c r="I15" s="766"/>
      <c r="J15" s="766"/>
      <c r="K15" s="766"/>
      <c r="L15" s="766"/>
      <c r="M15" s="766"/>
      <c r="N15" s="767"/>
      <c r="O15" s="771"/>
      <c r="P15" s="772">
        <f t="shared" si="0"/>
        <v>1</v>
      </c>
      <c r="Q15" s="772">
        <v>160</v>
      </c>
      <c r="R15" s="764"/>
      <c r="S15" s="766"/>
      <c r="T15" s="766"/>
    </row>
    <row r="16" spans="2:20" ht="22.35" customHeight="1" x14ac:dyDescent="0.25">
      <c r="B16" s="63">
        <v>11</v>
      </c>
      <c r="C16" s="190" t="s">
        <v>119</v>
      </c>
      <c r="D16" s="770">
        <v>215709</v>
      </c>
      <c r="E16" s="771">
        <v>930793</v>
      </c>
      <c r="F16" s="773">
        <v>0.35</v>
      </c>
      <c r="G16" s="774">
        <v>1</v>
      </c>
      <c r="H16" s="766"/>
      <c r="I16" s="766"/>
      <c r="J16" s="766"/>
      <c r="K16" s="766"/>
      <c r="L16" s="766"/>
      <c r="M16" s="766"/>
      <c r="N16" s="767"/>
      <c r="O16" s="771"/>
      <c r="P16" s="772">
        <f t="shared" si="0"/>
        <v>1</v>
      </c>
      <c r="Q16" s="772">
        <v>940</v>
      </c>
      <c r="R16" s="764"/>
      <c r="S16" s="766"/>
      <c r="T16" s="766"/>
    </row>
    <row r="17" spans="2:20" ht="20.25" customHeight="1" x14ac:dyDescent="0.25">
      <c r="B17" s="63">
        <v>12</v>
      </c>
      <c r="C17" s="190" t="s">
        <v>123</v>
      </c>
      <c r="D17" s="770">
        <v>214661</v>
      </c>
      <c r="E17" s="771">
        <v>931004</v>
      </c>
      <c r="F17" s="460">
        <v>0.01</v>
      </c>
      <c r="G17" s="764"/>
      <c r="H17" s="765">
        <v>1</v>
      </c>
      <c r="I17" s="766"/>
      <c r="J17" s="766"/>
      <c r="K17" s="766"/>
      <c r="L17" s="766"/>
      <c r="M17" s="766"/>
      <c r="N17" s="767"/>
      <c r="O17" s="771"/>
      <c r="P17" s="772">
        <f t="shared" si="0"/>
        <v>1</v>
      </c>
      <c r="Q17" s="772">
        <v>2800</v>
      </c>
      <c r="R17" s="764"/>
      <c r="S17" s="766"/>
      <c r="T17" s="766"/>
    </row>
    <row r="18" spans="2:20" ht="23.25" customHeight="1" x14ac:dyDescent="0.25">
      <c r="B18" s="63">
        <v>13</v>
      </c>
      <c r="C18" s="190" t="s">
        <v>127</v>
      </c>
      <c r="D18" s="770">
        <v>214871</v>
      </c>
      <c r="E18" s="771">
        <v>931001</v>
      </c>
      <c r="F18" s="460">
        <v>0</v>
      </c>
      <c r="G18" s="764"/>
      <c r="H18" s="765">
        <v>1</v>
      </c>
      <c r="I18" s="780"/>
      <c r="J18" s="780"/>
      <c r="K18" s="780"/>
      <c r="L18" s="780"/>
      <c r="M18" s="778">
        <v>1</v>
      </c>
      <c r="N18" s="767"/>
      <c r="O18" s="771"/>
      <c r="P18" s="782">
        <f t="shared" si="0"/>
        <v>2</v>
      </c>
      <c r="Q18" s="772">
        <v>280</v>
      </c>
      <c r="R18" s="764"/>
      <c r="S18" s="766"/>
      <c r="T18" s="766"/>
    </row>
    <row r="19" spans="2:20" ht="20.25" customHeight="1" x14ac:dyDescent="0.25">
      <c r="B19" s="63">
        <v>14</v>
      </c>
      <c r="C19" s="190" t="s">
        <v>130</v>
      </c>
      <c r="D19" s="770">
        <v>215085</v>
      </c>
      <c r="E19" s="771">
        <v>931004</v>
      </c>
      <c r="F19" s="460">
        <v>0.3</v>
      </c>
      <c r="G19" s="764"/>
      <c r="H19" s="766"/>
      <c r="I19" s="766"/>
      <c r="J19" s="766"/>
      <c r="K19" s="766"/>
      <c r="L19" s="766"/>
      <c r="M19" s="766"/>
      <c r="N19" s="767"/>
      <c r="O19" s="771"/>
      <c r="P19" s="772">
        <f t="shared" si="0"/>
        <v>0</v>
      </c>
      <c r="Q19" s="772">
        <v>760</v>
      </c>
      <c r="R19" s="764"/>
      <c r="S19" s="766"/>
      <c r="T19" s="766"/>
    </row>
    <row r="20" spans="2:20" ht="22.7" customHeight="1" x14ac:dyDescent="0.25">
      <c r="B20" s="63">
        <v>15</v>
      </c>
      <c r="C20" s="190" t="s">
        <v>133</v>
      </c>
      <c r="D20" s="770">
        <v>215290</v>
      </c>
      <c r="E20" s="771">
        <v>931004</v>
      </c>
      <c r="F20" s="773">
        <v>0.75</v>
      </c>
      <c r="G20" s="774">
        <v>1</v>
      </c>
      <c r="H20" s="766"/>
      <c r="I20" s="766"/>
      <c r="J20" s="766"/>
      <c r="K20" s="766"/>
      <c r="L20" s="766"/>
      <c r="M20" s="766"/>
      <c r="N20" s="767"/>
      <c r="O20" s="771"/>
      <c r="P20" s="772">
        <f t="shared" si="0"/>
        <v>1</v>
      </c>
      <c r="Q20" s="772">
        <v>4080</v>
      </c>
      <c r="R20" s="764"/>
      <c r="S20" s="766"/>
      <c r="T20" s="766"/>
    </row>
    <row r="21" spans="2:20" ht="20.85" customHeight="1" x14ac:dyDescent="0.25">
      <c r="B21" s="63">
        <v>16</v>
      </c>
      <c r="C21" s="190" t="s">
        <v>135</v>
      </c>
      <c r="D21" s="770">
        <v>215503</v>
      </c>
      <c r="E21" s="771">
        <v>9311003</v>
      </c>
      <c r="F21" s="460">
        <v>0.15</v>
      </c>
      <c r="G21" s="764"/>
      <c r="H21" s="766"/>
      <c r="I21" s="766"/>
      <c r="J21" s="766"/>
      <c r="K21" s="766"/>
      <c r="L21" s="766"/>
      <c r="M21" s="766"/>
      <c r="N21" s="767"/>
      <c r="O21" s="771"/>
      <c r="P21" s="772">
        <f t="shared" si="0"/>
        <v>0</v>
      </c>
      <c r="Q21" s="772">
        <v>400</v>
      </c>
      <c r="R21" s="764"/>
      <c r="S21" s="766"/>
      <c r="T21" s="766"/>
    </row>
    <row r="22" spans="2:20" ht="20.25" customHeight="1" x14ac:dyDescent="0.25">
      <c r="B22" s="63">
        <v>17</v>
      </c>
      <c r="C22" s="190" t="s">
        <v>138</v>
      </c>
      <c r="D22" s="770">
        <v>214450</v>
      </c>
      <c r="E22" s="771">
        <v>931210</v>
      </c>
      <c r="F22" s="460">
        <v>0.5</v>
      </c>
      <c r="G22" s="764"/>
      <c r="H22" s="766"/>
      <c r="I22" s="766"/>
      <c r="J22" s="766"/>
      <c r="K22" s="766"/>
      <c r="L22" s="766"/>
      <c r="M22" s="766"/>
      <c r="N22" s="767"/>
      <c r="O22" s="771"/>
      <c r="P22" s="772">
        <f t="shared" si="0"/>
        <v>0</v>
      </c>
      <c r="Q22" s="772">
        <v>1180</v>
      </c>
      <c r="R22" s="764"/>
      <c r="S22" s="766"/>
      <c r="T22" s="766"/>
    </row>
    <row r="23" spans="2:20" ht="20.25" customHeight="1" x14ac:dyDescent="0.25">
      <c r="B23" s="63">
        <v>18</v>
      </c>
      <c r="C23" s="190" t="s">
        <v>141</v>
      </c>
      <c r="D23" s="770">
        <v>214663</v>
      </c>
      <c r="E23" s="771">
        <v>931211</v>
      </c>
      <c r="F23" s="460">
        <v>0.4</v>
      </c>
      <c r="G23" s="764"/>
      <c r="H23" s="766"/>
      <c r="I23" s="781">
        <v>1</v>
      </c>
      <c r="J23" s="766"/>
      <c r="K23" s="766"/>
      <c r="L23" s="766"/>
      <c r="M23" s="766"/>
      <c r="N23" s="767"/>
      <c r="O23" s="771"/>
      <c r="P23" s="772">
        <f t="shared" si="0"/>
        <v>1</v>
      </c>
      <c r="Q23" s="772">
        <v>600</v>
      </c>
      <c r="R23" s="764"/>
      <c r="S23" s="766"/>
      <c r="T23" s="766"/>
    </row>
    <row r="24" spans="2:20" ht="20.25" customHeight="1" x14ac:dyDescent="0.25">
      <c r="B24" s="63">
        <v>19</v>
      </c>
      <c r="C24" s="190" t="s">
        <v>144</v>
      </c>
      <c r="D24" s="770">
        <v>214873</v>
      </c>
      <c r="E24" s="771">
        <v>931212</v>
      </c>
      <c r="F24" s="460">
        <v>0.2</v>
      </c>
      <c r="G24" s="764"/>
      <c r="H24" s="766"/>
      <c r="I24" s="766"/>
      <c r="J24" s="766"/>
      <c r="K24" s="766"/>
      <c r="L24" s="766"/>
      <c r="M24" s="766"/>
      <c r="N24" s="767"/>
      <c r="O24" s="771"/>
      <c r="P24" s="772">
        <f t="shared" si="0"/>
        <v>0</v>
      </c>
      <c r="Q24" s="772">
        <v>3860</v>
      </c>
      <c r="R24" s="764"/>
      <c r="S24" s="766"/>
      <c r="T24" s="766"/>
    </row>
    <row r="25" spans="2:20" ht="22.35" customHeight="1" x14ac:dyDescent="0.25">
      <c r="B25" s="63">
        <v>20</v>
      </c>
      <c r="C25" s="212" t="s">
        <v>148</v>
      </c>
      <c r="D25" s="770">
        <v>215072</v>
      </c>
      <c r="E25" s="771">
        <v>931204</v>
      </c>
      <c r="F25" s="773">
        <v>0.75</v>
      </c>
      <c r="G25" s="774">
        <v>1</v>
      </c>
      <c r="H25" s="766"/>
      <c r="I25" s="766"/>
      <c r="J25" s="766"/>
      <c r="K25" s="766"/>
      <c r="L25" s="766"/>
      <c r="M25" s="766"/>
      <c r="N25" s="767"/>
      <c r="O25" s="771"/>
      <c r="P25" s="772">
        <f t="shared" si="0"/>
        <v>1</v>
      </c>
      <c r="Q25" s="772">
        <v>480</v>
      </c>
      <c r="R25" s="764"/>
      <c r="S25" s="766"/>
      <c r="T25" s="766"/>
    </row>
    <row r="26" spans="2:20" ht="20.25" customHeight="1" x14ac:dyDescent="0.25">
      <c r="B26" s="63">
        <v>21</v>
      </c>
      <c r="C26" s="190" t="s">
        <v>152</v>
      </c>
      <c r="D26" s="770">
        <v>215289</v>
      </c>
      <c r="E26" s="771">
        <v>931213</v>
      </c>
      <c r="F26" s="460">
        <v>0</v>
      </c>
      <c r="G26" s="764"/>
      <c r="H26" s="766"/>
      <c r="I26" s="766"/>
      <c r="J26" s="766"/>
      <c r="K26" s="766"/>
      <c r="L26" s="766"/>
      <c r="M26" s="766"/>
      <c r="N26" s="767"/>
      <c r="O26" s="771"/>
      <c r="P26" s="772">
        <f t="shared" si="0"/>
        <v>0</v>
      </c>
      <c r="Q26" s="772">
        <v>920</v>
      </c>
      <c r="R26" s="764"/>
      <c r="S26" s="766"/>
      <c r="T26" s="766"/>
    </row>
    <row r="27" spans="2:20" ht="20.25" customHeight="1" x14ac:dyDescent="0.25">
      <c r="B27" s="63">
        <v>22</v>
      </c>
      <c r="C27" s="190" t="s">
        <v>155</v>
      </c>
      <c r="D27" s="770">
        <v>215505</v>
      </c>
      <c r="E27" s="771">
        <v>931214</v>
      </c>
      <c r="F27" s="460">
        <v>0</v>
      </c>
      <c r="G27" s="764"/>
      <c r="H27" s="766"/>
      <c r="I27" s="781">
        <v>1</v>
      </c>
      <c r="J27" s="766"/>
      <c r="K27" s="766"/>
      <c r="L27" s="766"/>
      <c r="M27" s="766"/>
      <c r="N27" s="767"/>
      <c r="O27" s="771"/>
      <c r="P27" s="772">
        <f t="shared" si="0"/>
        <v>1</v>
      </c>
      <c r="Q27" s="772">
        <v>140</v>
      </c>
      <c r="R27" s="764"/>
      <c r="S27" s="766"/>
      <c r="T27" s="766"/>
    </row>
    <row r="28" spans="2:20" ht="20.25" customHeight="1" x14ac:dyDescent="0.25">
      <c r="B28" s="63">
        <v>23</v>
      </c>
      <c r="C28" s="190" t="s">
        <v>157</v>
      </c>
      <c r="D28" s="770">
        <v>214250</v>
      </c>
      <c r="E28" s="771">
        <v>931478</v>
      </c>
      <c r="F28" s="460">
        <v>0.6</v>
      </c>
      <c r="G28" s="764"/>
      <c r="H28" s="766"/>
      <c r="I28" s="766"/>
      <c r="J28" s="766"/>
      <c r="K28" s="766"/>
      <c r="L28" s="766"/>
      <c r="M28" s="766"/>
      <c r="N28" s="767"/>
      <c r="O28" s="771"/>
      <c r="P28" s="772">
        <f t="shared" si="0"/>
        <v>0</v>
      </c>
      <c r="Q28" s="772">
        <v>2520</v>
      </c>
      <c r="R28" s="764"/>
      <c r="S28" s="766"/>
      <c r="T28" s="766"/>
    </row>
    <row r="29" spans="2:20" ht="20.25" customHeight="1" x14ac:dyDescent="0.25">
      <c r="B29" s="63">
        <v>24</v>
      </c>
      <c r="C29" s="190" t="s">
        <v>160</v>
      </c>
      <c r="D29" s="770">
        <v>214486</v>
      </c>
      <c r="E29" s="771">
        <v>931476</v>
      </c>
      <c r="F29" s="460">
        <v>0.01</v>
      </c>
      <c r="G29" s="764"/>
      <c r="H29" s="765">
        <v>1</v>
      </c>
      <c r="I29" s="766"/>
      <c r="J29" s="766"/>
      <c r="K29" s="766"/>
      <c r="L29" s="766"/>
      <c r="M29" s="766"/>
      <c r="N29" s="783"/>
      <c r="O29" s="771"/>
      <c r="P29" s="772">
        <f t="shared" si="0"/>
        <v>1</v>
      </c>
      <c r="Q29" s="772">
        <v>1900</v>
      </c>
      <c r="R29" s="764"/>
      <c r="S29" s="766"/>
      <c r="T29" s="766"/>
    </row>
    <row r="30" spans="2:20" ht="20.25" customHeight="1" x14ac:dyDescent="0.25">
      <c r="B30" s="63">
        <v>25</v>
      </c>
      <c r="C30" s="190" t="s">
        <v>163</v>
      </c>
      <c r="D30" s="770">
        <v>214870</v>
      </c>
      <c r="E30" s="771">
        <v>931422</v>
      </c>
      <c r="F30" s="460">
        <v>0.03</v>
      </c>
      <c r="G30" s="764"/>
      <c r="H30" s="766"/>
      <c r="I30" s="784">
        <v>1</v>
      </c>
      <c r="J30" s="766"/>
      <c r="K30" s="766"/>
      <c r="L30" s="766"/>
      <c r="M30" s="766"/>
      <c r="N30" s="783"/>
      <c r="O30" s="771"/>
      <c r="P30" s="772">
        <f t="shared" si="0"/>
        <v>1</v>
      </c>
      <c r="Q30" s="772">
        <v>1060</v>
      </c>
      <c r="R30" s="764"/>
      <c r="S30" s="766"/>
      <c r="T30" s="766"/>
    </row>
    <row r="31" spans="2:20" ht="20.25" customHeight="1" x14ac:dyDescent="0.25">
      <c r="B31" s="91">
        <v>26</v>
      </c>
      <c r="C31" s="97" t="s">
        <v>165</v>
      </c>
      <c r="D31" s="775">
        <v>215081</v>
      </c>
      <c r="E31" s="776">
        <v>931415</v>
      </c>
      <c r="F31" s="460">
        <v>0</v>
      </c>
      <c r="G31" s="764"/>
      <c r="H31" s="766"/>
      <c r="I31" s="781">
        <v>1</v>
      </c>
      <c r="J31" s="766"/>
      <c r="K31" s="766"/>
      <c r="L31" s="766"/>
      <c r="M31" s="766"/>
      <c r="N31" s="767"/>
      <c r="O31" s="771"/>
      <c r="P31" s="772">
        <f t="shared" si="0"/>
        <v>1</v>
      </c>
      <c r="Q31" s="772">
        <v>40</v>
      </c>
      <c r="R31" s="764"/>
      <c r="S31" s="766"/>
      <c r="T31" s="766"/>
    </row>
    <row r="32" spans="2:20" ht="20.85" customHeight="1" x14ac:dyDescent="0.25">
      <c r="B32" s="63">
        <v>27</v>
      </c>
      <c r="C32" s="190" t="s">
        <v>168</v>
      </c>
      <c r="D32" s="770">
        <v>213989</v>
      </c>
      <c r="E32" s="771">
        <v>931735</v>
      </c>
      <c r="F32" s="460">
        <v>0.15</v>
      </c>
      <c r="G32" s="764"/>
      <c r="H32" s="766"/>
      <c r="I32" s="784">
        <v>1</v>
      </c>
      <c r="J32" s="766"/>
      <c r="K32" s="766"/>
      <c r="L32" s="766"/>
      <c r="M32" s="766"/>
      <c r="N32" s="767"/>
      <c r="O32" s="771"/>
      <c r="P32" s="772">
        <f t="shared" si="0"/>
        <v>1</v>
      </c>
      <c r="Q32" s="772">
        <v>2140</v>
      </c>
      <c r="R32" s="764"/>
      <c r="S32" s="766"/>
      <c r="T32" s="766"/>
    </row>
    <row r="33" spans="2:20" ht="20.85" customHeight="1" x14ac:dyDescent="0.25">
      <c r="B33" s="63">
        <v>28</v>
      </c>
      <c r="C33" s="190" t="s">
        <v>92</v>
      </c>
      <c r="D33" s="770">
        <v>214381</v>
      </c>
      <c r="E33" s="771">
        <v>931568</v>
      </c>
      <c r="F33" s="460">
        <v>0.2</v>
      </c>
      <c r="G33" s="764"/>
      <c r="H33" s="766"/>
      <c r="I33" s="766"/>
      <c r="J33" s="766"/>
      <c r="K33" s="766"/>
      <c r="L33" s="766"/>
      <c r="M33" s="766"/>
      <c r="N33" s="767"/>
      <c r="O33" s="771"/>
      <c r="P33" s="772">
        <f t="shared" si="0"/>
        <v>0</v>
      </c>
      <c r="Q33" s="772">
        <v>3720</v>
      </c>
      <c r="R33" s="764"/>
      <c r="S33" s="766"/>
      <c r="T33" s="766"/>
    </row>
    <row r="34" spans="2:20" ht="20.25" customHeight="1" x14ac:dyDescent="0.25">
      <c r="B34" s="63">
        <v>29</v>
      </c>
      <c r="C34" s="190" t="s">
        <v>172</v>
      </c>
      <c r="D34" s="770">
        <v>214874</v>
      </c>
      <c r="E34" s="771">
        <v>931632</v>
      </c>
      <c r="F34" s="460">
        <v>0</v>
      </c>
      <c r="G34" s="764"/>
      <c r="H34" s="766"/>
      <c r="I34" s="781">
        <v>1</v>
      </c>
      <c r="J34" s="766"/>
      <c r="K34" s="766"/>
      <c r="L34" s="766"/>
      <c r="M34" s="766"/>
      <c r="N34" s="767"/>
      <c r="O34" s="771"/>
      <c r="P34" s="772">
        <f t="shared" si="0"/>
        <v>1</v>
      </c>
      <c r="Q34" s="772">
        <v>1000</v>
      </c>
      <c r="R34" s="764"/>
      <c r="S34" s="766"/>
      <c r="T34" s="766"/>
    </row>
    <row r="35" spans="2:20" ht="20.25" customHeight="1" x14ac:dyDescent="0.25">
      <c r="B35" s="63">
        <v>30</v>
      </c>
      <c r="C35" s="190" t="s">
        <v>174</v>
      </c>
      <c r="D35" s="770">
        <v>214051</v>
      </c>
      <c r="E35" s="771">
        <v>931818</v>
      </c>
      <c r="F35" s="460">
        <v>0.4</v>
      </c>
      <c r="G35" s="764"/>
      <c r="H35" s="766"/>
      <c r="I35" s="766"/>
      <c r="J35" s="766"/>
      <c r="K35" s="766"/>
      <c r="L35" s="766"/>
      <c r="M35" s="766"/>
      <c r="N35" s="767"/>
      <c r="O35" s="771"/>
      <c r="P35" s="772">
        <f t="shared" si="0"/>
        <v>0</v>
      </c>
      <c r="Q35" s="772">
        <v>10400</v>
      </c>
      <c r="R35" s="764"/>
      <c r="S35" s="766"/>
      <c r="T35" s="766"/>
    </row>
    <row r="36" spans="2:20" ht="20.25" customHeight="1" x14ac:dyDescent="0.25">
      <c r="B36" s="63">
        <v>31</v>
      </c>
      <c r="C36" s="212" t="s">
        <v>177</v>
      </c>
      <c r="D36" s="770">
        <v>214460</v>
      </c>
      <c r="E36" s="771">
        <v>931844</v>
      </c>
      <c r="F36" s="460">
        <v>0.02</v>
      </c>
      <c r="G36" s="764"/>
      <c r="H36" s="766"/>
      <c r="I36" s="766"/>
      <c r="J36" s="766"/>
      <c r="K36" s="766"/>
      <c r="L36" s="766"/>
      <c r="M36" s="766"/>
      <c r="N36" s="767"/>
      <c r="O36" s="771"/>
      <c r="P36" s="772">
        <f t="shared" si="0"/>
        <v>0</v>
      </c>
      <c r="Q36" s="772">
        <v>960</v>
      </c>
      <c r="R36" s="764"/>
      <c r="S36" s="766"/>
      <c r="T36" s="766"/>
    </row>
    <row r="37" spans="2:20" ht="20.25" customHeight="1" x14ac:dyDescent="0.25">
      <c r="B37" s="63">
        <v>32</v>
      </c>
      <c r="C37" s="190" t="s">
        <v>180</v>
      </c>
      <c r="D37" s="770">
        <v>214662</v>
      </c>
      <c r="E37" s="771">
        <v>931843</v>
      </c>
      <c r="F37" s="460">
        <v>0.15</v>
      </c>
      <c r="G37" s="764"/>
      <c r="H37" s="766"/>
      <c r="I37" s="766"/>
      <c r="J37" s="766"/>
      <c r="K37" s="766"/>
      <c r="L37" s="766"/>
      <c r="M37" s="766"/>
      <c r="N37" s="767"/>
      <c r="O37" s="771"/>
      <c r="P37" s="772">
        <f t="shared" si="0"/>
        <v>0</v>
      </c>
      <c r="Q37" s="772">
        <v>1700</v>
      </c>
      <c r="R37" s="764"/>
      <c r="S37" s="766"/>
      <c r="T37" s="766"/>
    </row>
    <row r="38" spans="2:20" ht="20.25" customHeight="1" x14ac:dyDescent="0.25">
      <c r="B38" s="63">
        <v>33</v>
      </c>
      <c r="C38" s="190" t="s">
        <v>184</v>
      </c>
      <c r="D38" s="770">
        <v>214873</v>
      </c>
      <c r="E38" s="771">
        <v>931842</v>
      </c>
      <c r="F38" s="460">
        <v>0.05</v>
      </c>
      <c r="G38" s="764"/>
      <c r="H38" s="766"/>
      <c r="I38" s="766"/>
      <c r="J38" s="766"/>
      <c r="K38" s="766"/>
      <c r="L38" s="766"/>
      <c r="M38" s="766"/>
      <c r="N38" s="767"/>
      <c r="O38" s="771"/>
      <c r="P38" s="772">
        <f t="shared" si="0"/>
        <v>0</v>
      </c>
      <c r="Q38" s="772">
        <v>420</v>
      </c>
      <c r="R38" s="764"/>
      <c r="S38" s="766"/>
      <c r="T38" s="766"/>
    </row>
    <row r="39" spans="2:20" ht="20.25" customHeight="1" x14ac:dyDescent="0.25">
      <c r="B39" s="63">
        <v>34</v>
      </c>
      <c r="C39" s="190" t="s">
        <v>187</v>
      </c>
      <c r="D39" s="770">
        <v>221592</v>
      </c>
      <c r="E39" s="771">
        <v>931843</v>
      </c>
      <c r="F39" s="460">
        <v>0.05</v>
      </c>
      <c r="G39" s="764"/>
      <c r="H39" s="766"/>
      <c r="I39" s="766"/>
      <c r="J39" s="766"/>
      <c r="K39" s="766"/>
      <c r="L39" s="766"/>
      <c r="M39" s="766"/>
      <c r="N39" s="767"/>
      <c r="O39" s="771"/>
      <c r="P39" s="772">
        <f t="shared" si="0"/>
        <v>0</v>
      </c>
      <c r="Q39" s="772">
        <v>1000</v>
      </c>
      <c r="R39" s="764"/>
      <c r="S39" s="766"/>
      <c r="T39" s="766"/>
    </row>
    <row r="40" spans="2:20" ht="20.85" customHeight="1" x14ac:dyDescent="0.25">
      <c r="B40" s="63">
        <v>35</v>
      </c>
      <c r="C40" s="190" t="s">
        <v>189</v>
      </c>
      <c r="D40" s="770">
        <v>221779</v>
      </c>
      <c r="E40" s="771">
        <v>931841</v>
      </c>
      <c r="F40" s="460">
        <v>0.45</v>
      </c>
      <c r="G40" s="764"/>
      <c r="H40" s="766"/>
      <c r="I40" s="766"/>
      <c r="J40" s="766"/>
      <c r="K40" s="766"/>
      <c r="L40" s="766"/>
      <c r="M40" s="766"/>
      <c r="N40" s="767"/>
      <c r="O40" s="771"/>
      <c r="P40" s="772">
        <f t="shared" si="0"/>
        <v>0</v>
      </c>
      <c r="Q40" s="772">
        <v>1500</v>
      </c>
      <c r="R40" s="764"/>
      <c r="S40" s="766"/>
      <c r="T40" s="766"/>
    </row>
    <row r="41" spans="2:20" ht="20.85" customHeight="1" x14ac:dyDescent="0.25">
      <c r="B41" s="785">
        <v>36</v>
      </c>
      <c r="C41" s="786"/>
      <c r="D41" s="1415" t="s">
        <v>192</v>
      </c>
      <c r="E41" s="1416"/>
      <c r="F41" s="787"/>
      <c r="G41" s="788"/>
      <c r="H41" s="789"/>
      <c r="I41" s="789"/>
      <c r="J41" s="789"/>
      <c r="K41" s="789"/>
      <c r="L41" s="789"/>
      <c r="M41" s="789"/>
      <c r="N41" s="790"/>
      <c r="O41" s="791"/>
      <c r="P41" s="792"/>
      <c r="Q41" s="792"/>
      <c r="R41" s="764"/>
      <c r="S41" s="766"/>
      <c r="T41" s="766"/>
    </row>
    <row r="42" spans="2:20" ht="20.25" customHeight="1" x14ac:dyDescent="0.25">
      <c r="B42" s="785">
        <v>37</v>
      </c>
      <c r="C42" s="147"/>
      <c r="D42" s="1439" t="s">
        <v>192</v>
      </c>
      <c r="E42" s="1440"/>
      <c r="F42" s="787"/>
      <c r="G42" s="788"/>
      <c r="H42" s="789"/>
      <c r="I42" s="789"/>
      <c r="J42" s="789"/>
      <c r="K42" s="789"/>
      <c r="L42" s="789"/>
      <c r="M42" s="789"/>
      <c r="N42" s="790"/>
      <c r="O42" s="791"/>
      <c r="P42" s="792"/>
      <c r="Q42" s="792"/>
      <c r="R42" s="764"/>
      <c r="S42" s="766"/>
      <c r="T42" s="766"/>
    </row>
    <row r="43" spans="2:20" ht="20.25" customHeight="1" x14ac:dyDescent="0.25">
      <c r="B43" s="63">
        <v>38</v>
      </c>
      <c r="C43" s="190" t="s">
        <v>193</v>
      </c>
      <c r="D43" s="793">
        <v>214451</v>
      </c>
      <c r="E43" s="794">
        <v>932053</v>
      </c>
      <c r="F43" s="460">
        <v>0.6</v>
      </c>
      <c r="G43" s="764"/>
      <c r="H43" s="766"/>
      <c r="I43" s="766"/>
      <c r="J43" s="766"/>
      <c r="K43" s="766"/>
      <c r="L43" s="766"/>
      <c r="M43" s="766"/>
      <c r="N43" s="767"/>
      <c r="O43" s="771"/>
      <c r="P43" s="772">
        <f t="shared" ref="P43:P49" si="1">COUNT(G43:O43)</f>
        <v>0</v>
      </c>
      <c r="Q43" s="772">
        <v>740</v>
      </c>
      <c r="R43" s="764"/>
      <c r="S43" s="766"/>
      <c r="T43" s="766"/>
    </row>
    <row r="44" spans="2:20" ht="20.25" customHeight="1" x14ac:dyDescent="0.25">
      <c r="B44" s="63">
        <v>39</v>
      </c>
      <c r="C44" s="190" t="s">
        <v>196</v>
      </c>
      <c r="D44" s="770">
        <v>221442</v>
      </c>
      <c r="E44" s="771">
        <v>932038</v>
      </c>
      <c r="F44" s="460">
        <v>0.35</v>
      </c>
      <c r="G44" s="764"/>
      <c r="H44" s="766"/>
      <c r="I44" s="766"/>
      <c r="J44" s="766"/>
      <c r="K44" s="766"/>
      <c r="L44" s="766"/>
      <c r="M44" s="766"/>
      <c r="N44" s="767"/>
      <c r="O44" s="771"/>
      <c r="P44" s="772">
        <f t="shared" si="1"/>
        <v>0</v>
      </c>
      <c r="Q44" s="772">
        <v>1420</v>
      </c>
      <c r="R44" s="764"/>
      <c r="S44" s="766"/>
      <c r="T44" s="766"/>
    </row>
    <row r="45" spans="2:20" ht="23.25" customHeight="1" x14ac:dyDescent="0.25">
      <c r="B45" s="63">
        <v>40</v>
      </c>
      <c r="C45" s="190" t="s">
        <v>198</v>
      </c>
      <c r="D45" s="770">
        <v>214246</v>
      </c>
      <c r="E45" s="771">
        <v>932259</v>
      </c>
      <c r="F45" s="773">
        <v>0.7</v>
      </c>
      <c r="G45" s="774">
        <v>1</v>
      </c>
      <c r="H45" s="780"/>
      <c r="I45" s="781">
        <v>1</v>
      </c>
      <c r="J45" s="766"/>
      <c r="K45" s="766"/>
      <c r="L45" s="766"/>
      <c r="M45" s="766"/>
      <c r="N45" s="767"/>
      <c r="O45" s="771"/>
      <c r="P45" s="782">
        <f t="shared" si="1"/>
        <v>2</v>
      </c>
      <c r="Q45" s="772">
        <v>360</v>
      </c>
      <c r="R45" s="764"/>
      <c r="S45" s="766"/>
      <c r="T45" s="766"/>
    </row>
    <row r="46" spans="2:20" ht="20.25" customHeight="1" x14ac:dyDescent="0.25">
      <c r="B46" s="63">
        <v>41</v>
      </c>
      <c r="C46" s="190" t="s">
        <v>200</v>
      </c>
      <c r="D46" s="770">
        <v>214454</v>
      </c>
      <c r="E46" s="771">
        <v>932261</v>
      </c>
      <c r="F46" s="460">
        <v>0.01</v>
      </c>
      <c r="G46" s="764"/>
      <c r="H46" s="766"/>
      <c r="I46" s="766"/>
      <c r="J46" s="766"/>
      <c r="K46" s="766"/>
      <c r="L46" s="766"/>
      <c r="M46" s="766"/>
      <c r="N46" s="767"/>
      <c r="O46" s="771"/>
      <c r="P46" s="772">
        <f t="shared" si="1"/>
        <v>0</v>
      </c>
      <c r="Q46" s="772">
        <v>2500</v>
      </c>
      <c r="R46" s="764"/>
      <c r="S46" s="766"/>
      <c r="T46" s="766"/>
    </row>
    <row r="47" spans="2:20" ht="22.35" customHeight="1" x14ac:dyDescent="0.25">
      <c r="B47" s="63">
        <v>42</v>
      </c>
      <c r="C47" s="190" t="s">
        <v>202</v>
      </c>
      <c r="D47" s="770">
        <v>214871</v>
      </c>
      <c r="E47" s="771">
        <v>932263</v>
      </c>
      <c r="F47" s="773">
        <v>0.65</v>
      </c>
      <c r="G47" s="774">
        <v>1</v>
      </c>
      <c r="H47" s="766"/>
      <c r="I47" s="766"/>
      <c r="J47" s="766"/>
      <c r="K47" s="766"/>
      <c r="L47" s="766"/>
      <c r="M47" s="766"/>
      <c r="N47" s="767"/>
      <c r="O47" s="771"/>
      <c r="P47" s="772">
        <f t="shared" si="1"/>
        <v>1</v>
      </c>
      <c r="Q47" s="772">
        <v>280</v>
      </c>
      <c r="R47" s="764"/>
      <c r="S47" s="766"/>
      <c r="T47" s="766"/>
    </row>
    <row r="48" spans="2:20" ht="20.25" customHeight="1" x14ac:dyDescent="0.25">
      <c r="B48" s="91">
        <v>43</v>
      </c>
      <c r="C48" s="97" t="s">
        <v>204</v>
      </c>
      <c r="D48" s="775">
        <v>219702</v>
      </c>
      <c r="E48" s="776">
        <v>932264</v>
      </c>
      <c r="F48" s="777">
        <v>0</v>
      </c>
      <c r="G48" s="764"/>
      <c r="H48" s="766"/>
      <c r="I48" s="766"/>
      <c r="J48" s="766"/>
      <c r="K48" s="766"/>
      <c r="L48" s="766"/>
      <c r="M48" s="766"/>
      <c r="N48" s="767"/>
      <c r="O48" s="771"/>
      <c r="P48" s="772">
        <f t="shared" si="1"/>
        <v>0</v>
      </c>
      <c r="Q48" s="772">
        <v>0</v>
      </c>
      <c r="R48" s="764"/>
      <c r="S48" s="766"/>
      <c r="T48" s="766"/>
    </row>
    <row r="49" spans="2:20" ht="20.25" customHeight="1" x14ac:dyDescent="0.25">
      <c r="B49" s="63">
        <v>44</v>
      </c>
      <c r="C49" s="190" t="s">
        <v>207</v>
      </c>
      <c r="D49" s="795">
        <v>221172</v>
      </c>
      <c r="E49" s="796">
        <v>932264</v>
      </c>
      <c r="F49" s="460">
        <v>0</v>
      </c>
      <c r="G49" s="764"/>
      <c r="H49" s="766"/>
      <c r="I49" s="766"/>
      <c r="J49" s="766"/>
      <c r="K49" s="766"/>
      <c r="L49" s="766"/>
      <c r="M49" s="766"/>
      <c r="N49" s="767"/>
      <c r="O49" s="771"/>
      <c r="P49" s="772">
        <f t="shared" si="1"/>
        <v>0</v>
      </c>
      <c r="Q49" s="772">
        <v>2760</v>
      </c>
      <c r="R49" s="764"/>
      <c r="S49" s="766"/>
      <c r="T49" s="766"/>
    </row>
    <row r="50" spans="2:20" ht="20.25" customHeight="1" x14ac:dyDescent="0.25">
      <c r="B50" s="785">
        <v>45</v>
      </c>
      <c r="C50" s="147"/>
      <c r="D50" s="1439" t="s">
        <v>192</v>
      </c>
      <c r="E50" s="1440"/>
      <c r="F50" s="787"/>
      <c r="G50" s="788"/>
      <c r="H50" s="789"/>
      <c r="I50" s="789"/>
      <c r="J50" s="789"/>
      <c r="K50" s="789"/>
      <c r="L50" s="789"/>
      <c r="M50" s="789"/>
      <c r="N50" s="797"/>
      <c r="O50" s="791"/>
      <c r="P50" s="792"/>
      <c r="Q50" s="792"/>
      <c r="R50" s="764"/>
      <c r="S50" s="766"/>
      <c r="T50" s="766"/>
    </row>
    <row r="51" spans="2:20" ht="20.25" customHeight="1" x14ac:dyDescent="0.25">
      <c r="B51" s="91">
        <v>46</v>
      </c>
      <c r="C51" s="97" t="s">
        <v>209</v>
      </c>
      <c r="D51" s="798">
        <v>214034</v>
      </c>
      <c r="E51" s="799">
        <v>932476</v>
      </c>
      <c r="F51" s="777">
        <v>0</v>
      </c>
      <c r="G51" s="764"/>
      <c r="H51" s="765">
        <v>1</v>
      </c>
      <c r="I51" s="766"/>
      <c r="J51" s="766"/>
      <c r="K51" s="766"/>
      <c r="L51" s="766"/>
      <c r="M51" s="766"/>
      <c r="N51" s="767"/>
      <c r="O51" s="771"/>
      <c r="P51" s="772">
        <f t="shared" ref="P51:P59" si="2">COUNT(G51:O51)</f>
        <v>1</v>
      </c>
      <c r="Q51" s="772">
        <v>0</v>
      </c>
      <c r="R51" s="764"/>
      <c r="S51" s="766"/>
      <c r="T51" s="766"/>
    </row>
    <row r="52" spans="2:20" ht="20.25" customHeight="1" x14ac:dyDescent="0.25">
      <c r="B52" s="63">
        <v>47</v>
      </c>
      <c r="C52" s="190" t="s">
        <v>212</v>
      </c>
      <c r="D52" s="793">
        <v>214243</v>
      </c>
      <c r="E52" s="794">
        <v>932474</v>
      </c>
      <c r="F52" s="460">
        <v>0.25</v>
      </c>
      <c r="G52" s="764"/>
      <c r="H52" s="766"/>
      <c r="I52" s="766"/>
      <c r="J52" s="766"/>
      <c r="K52" s="766"/>
      <c r="L52" s="766"/>
      <c r="M52" s="766"/>
      <c r="N52" s="767"/>
      <c r="O52" s="771"/>
      <c r="P52" s="772">
        <f t="shared" si="2"/>
        <v>0</v>
      </c>
      <c r="Q52" s="772">
        <v>3480</v>
      </c>
      <c r="R52" s="764"/>
      <c r="S52" s="766"/>
      <c r="T52" s="766"/>
    </row>
    <row r="53" spans="2:20" ht="20.85" customHeight="1" x14ac:dyDescent="0.25">
      <c r="B53" s="63">
        <v>48</v>
      </c>
      <c r="C53" s="190" t="s">
        <v>216</v>
      </c>
      <c r="D53" s="770">
        <v>219290</v>
      </c>
      <c r="E53" s="771">
        <v>932466</v>
      </c>
      <c r="F53" s="460">
        <v>0.25</v>
      </c>
      <c r="G53" s="764"/>
      <c r="H53" s="766"/>
      <c r="I53" s="766"/>
      <c r="J53" s="766"/>
      <c r="K53" s="766"/>
      <c r="L53" s="766"/>
      <c r="M53" s="766"/>
      <c r="N53" s="767"/>
      <c r="O53" s="771"/>
      <c r="P53" s="772">
        <f t="shared" si="2"/>
        <v>0</v>
      </c>
      <c r="Q53" s="772">
        <v>1040</v>
      </c>
      <c r="R53" s="764"/>
      <c r="S53" s="766"/>
      <c r="T53" s="766"/>
    </row>
    <row r="54" spans="2:20" ht="20.85" customHeight="1" x14ac:dyDescent="0.25">
      <c r="B54" s="63">
        <v>49</v>
      </c>
      <c r="C54" s="190" t="s">
        <v>220</v>
      </c>
      <c r="D54" s="770">
        <v>220332</v>
      </c>
      <c r="E54" s="771">
        <v>932474</v>
      </c>
      <c r="F54" s="460">
        <v>0.5</v>
      </c>
      <c r="G54" s="764"/>
      <c r="H54" s="766"/>
      <c r="I54" s="766"/>
      <c r="J54" s="766"/>
      <c r="K54" s="766"/>
      <c r="L54" s="766"/>
      <c r="M54" s="766"/>
      <c r="N54" s="767"/>
      <c r="O54" s="771"/>
      <c r="P54" s="772">
        <f t="shared" si="2"/>
        <v>0</v>
      </c>
      <c r="Q54" s="772">
        <v>940</v>
      </c>
      <c r="R54" s="764"/>
      <c r="S54" s="766"/>
      <c r="T54" s="766"/>
    </row>
    <row r="55" spans="2:20" ht="20.25" customHeight="1" x14ac:dyDescent="0.25">
      <c r="B55" s="63">
        <v>50</v>
      </c>
      <c r="C55" s="190" t="s">
        <v>222</v>
      </c>
      <c r="D55" s="770">
        <v>220543</v>
      </c>
      <c r="E55" s="771">
        <v>932473</v>
      </c>
      <c r="F55" s="460">
        <v>0</v>
      </c>
      <c r="G55" s="764"/>
      <c r="H55" s="766"/>
      <c r="I55" s="766"/>
      <c r="J55" s="766"/>
      <c r="K55" s="766"/>
      <c r="L55" s="766"/>
      <c r="M55" s="766"/>
      <c r="N55" s="767"/>
      <c r="O55" s="771"/>
      <c r="P55" s="772">
        <f t="shared" si="2"/>
        <v>0</v>
      </c>
      <c r="Q55" s="772">
        <v>1540</v>
      </c>
      <c r="R55" s="764"/>
      <c r="S55" s="766"/>
      <c r="T55" s="766"/>
    </row>
    <row r="56" spans="2:20" ht="22.35" customHeight="1" x14ac:dyDescent="0.25">
      <c r="B56" s="63">
        <v>51</v>
      </c>
      <c r="C56" s="190" t="s">
        <v>225</v>
      </c>
      <c r="D56" s="770">
        <v>220953</v>
      </c>
      <c r="E56" s="771">
        <v>932459</v>
      </c>
      <c r="F56" s="773">
        <v>0.7</v>
      </c>
      <c r="G56" s="774">
        <v>1</v>
      </c>
      <c r="H56" s="766"/>
      <c r="I56" s="766"/>
      <c r="J56" s="766"/>
      <c r="K56" s="766"/>
      <c r="L56" s="766"/>
      <c r="M56" s="766"/>
      <c r="N56" s="767"/>
      <c r="O56" s="771"/>
      <c r="P56" s="772">
        <f t="shared" si="2"/>
        <v>1</v>
      </c>
      <c r="Q56" s="772">
        <v>360</v>
      </c>
      <c r="R56" s="764"/>
      <c r="S56" s="766"/>
      <c r="T56" s="766"/>
    </row>
    <row r="57" spans="2:20" ht="20.25" customHeight="1" x14ac:dyDescent="0.25">
      <c r="B57" s="63">
        <v>52</v>
      </c>
      <c r="C57" s="190" t="s">
        <v>204</v>
      </c>
      <c r="D57" s="770">
        <v>221173</v>
      </c>
      <c r="E57" s="771">
        <v>932474</v>
      </c>
      <c r="F57" s="460">
        <v>0</v>
      </c>
      <c r="G57" s="764"/>
      <c r="H57" s="766"/>
      <c r="I57" s="766"/>
      <c r="J57" s="766"/>
      <c r="K57" s="766"/>
      <c r="L57" s="766"/>
      <c r="M57" s="766"/>
      <c r="N57" s="767"/>
      <c r="O57" s="771"/>
      <c r="P57" s="772">
        <f t="shared" si="2"/>
        <v>0</v>
      </c>
      <c r="Q57" s="772">
        <v>640</v>
      </c>
      <c r="R57" s="764"/>
      <c r="S57" s="766"/>
      <c r="T57" s="766"/>
    </row>
    <row r="58" spans="2:20" ht="22.35" customHeight="1" x14ac:dyDescent="0.25">
      <c r="B58" s="63">
        <v>53</v>
      </c>
      <c r="C58" s="190" t="s">
        <v>231</v>
      </c>
      <c r="D58" s="770">
        <v>221593</v>
      </c>
      <c r="E58" s="771">
        <v>932473</v>
      </c>
      <c r="F58" s="773">
        <v>0.8</v>
      </c>
      <c r="G58" s="800">
        <v>1</v>
      </c>
      <c r="H58" s="766"/>
      <c r="I58" s="766"/>
      <c r="J58" s="766"/>
      <c r="K58" s="766"/>
      <c r="L58" s="766"/>
      <c r="M58" s="766"/>
      <c r="N58" s="767"/>
      <c r="O58" s="771"/>
      <c r="P58" s="772">
        <f t="shared" si="2"/>
        <v>1</v>
      </c>
      <c r="Q58" s="772">
        <v>320</v>
      </c>
      <c r="R58" s="764"/>
      <c r="S58" s="766"/>
      <c r="T58" s="766"/>
    </row>
    <row r="59" spans="2:20" ht="20.25" customHeight="1" x14ac:dyDescent="0.25">
      <c r="B59" s="63">
        <v>54</v>
      </c>
      <c r="C59" s="190" t="s">
        <v>180</v>
      </c>
      <c r="D59" s="795">
        <v>222433</v>
      </c>
      <c r="E59" s="796">
        <v>932474</v>
      </c>
      <c r="F59" s="460">
        <v>0</v>
      </c>
      <c r="G59" s="764"/>
      <c r="H59" s="766"/>
      <c r="I59" s="766"/>
      <c r="J59" s="766"/>
      <c r="K59" s="766"/>
      <c r="L59" s="766"/>
      <c r="M59" s="766"/>
      <c r="N59" s="767"/>
      <c r="O59" s="771"/>
      <c r="P59" s="772">
        <f t="shared" si="2"/>
        <v>0</v>
      </c>
      <c r="Q59" s="772">
        <v>300</v>
      </c>
      <c r="R59" s="764"/>
      <c r="S59" s="766"/>
      <c r="T59" s="766"/>
    </row>
    <row r="60" spans="2:20" ht="20.25" customHeight="1" x14ac:dyDescent="0.25">
      <c r="B60" s="785">
        <v>55</v>
      </c>
      <c r="C60" s="147"/>
      <c r="D60" s="1439" t="s">
        <v>192</v>
      </c>
      <c r="E60" s="1440"/>
      <c r="F60" s="787"/>
      <c r="G60" s="788"/>
      <c r="H60" s="789"/>
      <c r="I60" s="789"/>
      <c r="J60" s="789"/>
      <c r="K60" s="789"/>
      <c r="L60" s="789"/>
      <c r="M60" s="789"/>
      <c r="N60" s="790"/>
      <c r="O60" s="791"/>
      <c r="P60" s="792"/>
      <c r="Q60" s="792"/>
      <c r="R60" s="764"/>
      <c r="S60" s="766"/>
      <c r="T60" s="766"/>
    </row>
    <row r="61" spans="2:20" ht="20.25" customHeight="1" x14ac:dyDescent="0.25">
      <c r="B61" s="63">
        <v>56</v>
      </c>
      <c r="C61" s="190" t="s">
        <v>235</v>
      </c>
      <c r="D61" s="793">
        <v>214083</v>
      </c>
      <c r="E61" s="794">
        <v>932695</v>
      </c>
      <c r="F61" s="460">
        <v>0.5</v>
      </c>
      <c r="G61" s="764"/>
      <c r="H61" s="766"/>
      <c r="I61" s="781">
        <v>1</v>
      </c>
      <c r="J61" s="766"/>
      <c r="K61" s="766"/>
      <c r="L61" s="766"/>
      <c r="M61" s="766"/>
      <c r="N61" s="767"/>
      <c r="O61" s="771"/>
      <c r="P61" s="772">
        <f t="shared" ref="P61:P72" si="3">COUNT(G61:O61)</f>
        <v>1</v>
      </c>
      <c r="Q61" s="772">
        <v>840</v>
      </c>
      <c r="R61" s="764"/>
      <c r="S61" s="766"/>
      <c r="T61" s="766"/>
    </row>
    <row r="62" spans="2:20" ht="22.35" customHeight="1" x14ac:dyDescent="0.25">
      <c r="B62" s="63">
        <v>57</v>
      </c>
      <c r="C62" s="190" t="s">
        <v>238</v>
      </c>
      <c r="D62" s="770">
        <v>214241</v>
      </c>
      <c r="E62" s="771">
        <v>932681</v>
      </c>
      <c r="F62" s="773">
        <v>0.8</v>
      </c>
      <c r="G62" s="774">
        <v>1</v>
      </c>
      <c r="H62" s="766"/>
      <c r="I62" s="766"/>
      <c r="J62" s="766"/>
      <c r="K62" s="766"/>
      <c r="L62" s="766"/>
      <c r="M62" s="766"/>
      <c r="N62" s="767"/>
      <c r="O62" s="771"/>
      <c r="P62" s="772">
        <f t="shared" si="3"/>
        <v>1</v>
      </c>
      <c r="Q62" s="772">
        <v>260</v>
      </c>
      <c r="R62" s="764"/>
      <c r="S62" s="766"/>
      <c r="T62" s="766"/>
    </row>
    <row r="63" spans="2:20" ht="22.35" customHeight="1" x14ac:dyDescent="0.25">
      <c r="B63" s="63">
        <v>58</v>
      </c>
      <c r="C63" s="190" t="s">
        <v>240</v>
      </c>
      <c r="D63" s="770">
        <v>216760</v>
      </c>
      <c r="E63" s="771">
        <v>932687</v>
      </c>
      <c r="F63" s="773">
        <v>0.6</v>
      </c>
      <c r="G63" s="774">
        <v>1</v>
      </c>
      <c r="H63" s="766"/>
      <c r="I63" s="766"/>
      <c r="J63" s="766"/>
      <c r="K63" s="766"/>
      <c r="L63" s="766"/>
      <c r="M63" s="766"/>
      <c r="N63" s="767"/>
      <c r="O63" s="771"/>
      <c r="P63" s="772">
        <f t="shared" si="3"/>
        <v>1</v>
      </c>
      <c r="Q63" s="772">
        <v>4460</v>
      </c>
      <c r="R63" s="764"/>
      <c r="S63" s="766"/>
      <c r="T63" s="766"/>
    </row>
    <row r="64" spans="2:20" ht="20.25" customHeight="1" x14ac:dyDescent="0.25">
      <c r="B64" s="63">
        <v>59</v>
      </c>
      <c r="C64" s="190" t="s">
        <v>160</v>
      </c>
      <c r="D64" s="770">
        <v>218855</v>
      </c>
      <c r="E64" s="771">
        <v>932677</v>
      </c>
      <c r="F64" s="460">
        <v>0.2</v>
      </c>
      <c r="G64" s="764"/>
      <c r="H64" s="766"/>
      <c r="I64" s="766"/>
      <c r="J64" s="766"/>
      <c r="K64" s="766"/>
      <c r="L64" s="766"/>
      <c r="M64" s="766"/>
      <c r="N64" s="767"/>
      <c r="O64" s="771"/>
      <c r="P64" s="772">
        <f t="shared" si="3"/>
        <v>0</v>
      </c>
      <c r="Q64" s="772">
        <v>500</v>
      </c>
      <c r="R64" s="764"/>
      <c r="S64" s="766"/>
      <c r="T64" s="766"/>
    </row>
    <row r="65" spans="2:20" ht="22.35" customHeight="1" x14ac:dyDescent="0.25">
      <c r="B65" s="63">
        <v>60</v>
      </c>
      <c r="C65" s="190" t="s">
        <v>245</v>
      </c>
      <c r="D65" s="770">
        <v>220120</v>
      </c>
      <c r="E65" s="771">
        <v>932677</v>
      </c>
      <c r="F65" s="773">
        <v>0.4</v>
      </c>
      <c r="G65" s="774">
        <v>1</v>
      </c>
      <c r="H65" s="766"/>
      <c r="I65" s="766"/>
      <c r="J65" s="766"/>
      <c r="K65" s="766"/>
      <c r="L65" s="766"/>
      <c r="M65" s="766"/>
      <c r="N65" s="767"/>
      <c r="O65" s="771"/>
      <c r="P65" s="772">
        <f t="shared" si="3"/>
        <v>1</v>
      </c>
      <c r="Q65" s="772">
        <v>600</v>
      </c>
      <c r="R65" s="764"/>
      <c r="S65" s="766"/>
      <c r="T65" s="766"/>
    </row>
    <row r="66" spans="2:20" ht="23.25" customHeight="1" x14ac:dyDescent="0.25">
      <c r="B66" s="63">
        <v>61</v>
      </c>
      <c r="C66" s="190" t="s">
        <v>247</v>
      </c>
      <c r="D66" s="770">
        <v>220335</v>
      </c>
      <c r="E66" s="771">
        <v>932680</v>
      </c>
      <c r="F66" s="773">
        <v>0.5</v>
      </c>
      <c r="G66" s="800">
        <v>1</v>
      </c>
      <c r="H66" s="766"/>
      <c r="I66" s="781">
        <v>1</v>
      </c>
      <c r="J66" s="766"/>
      <c r="K66" s="766"/>
      <c r="L66" s="766"/>
      <c r="M66" s="766"/>
      <c r="N66" s="767"/>
      <c r="O66" s="771"/>
      <c r="P66" s="782">
        <f t="shared" si="3"/>
        <v>2</v>
      </c>
      <c r="Q66" s="772">
        <v>720</v>
      </c>
      <c r="R66" s="764"/>
      <c r="S66" s="766"/>
      <c r="T66" s="766"/>
    </row>
    <row r="67" spans="2:20" ht="20.85" customHeight="1" x14ac:dyDescent="0.25">
      <c r="B67" s="63">
        <v>62</v>
      </c>
      <c r="C67" s="190" t="s">
        <v>249</v>
      </c>
      <c r="D67" s="770">
        <v>220543</v>
      </c>
      <c r="E67" s="771">
        <v>932683</v>
      </c>
      <c r="F67" s="460">
        <v>0.05</v>
      </c>
      <c r="G67" s="764"/>
      <c r="H67" s="766"/>
      <c r="I67" s="766"/>
      <c r="J67" s="766"/>
      <c r="K67" s="766"/>
      <c r="L67" s="766"/>
      <c r="M67" s="766"/>
      <c r="N67" s="767"/>
      <c r="O67" s="771"/>
      <c r="P67" s="772">
        <f t="shared" si="3"/>
        <v>0</v>
      </c>
      <c r="Q67" s="772">
        <v>1720</v>
      </c>
      <c r="R67" s="764"/>
      <c r="S67" s="766"/>
      <c r="T67" s="766"/>
    </row>
    <row r="68" spans="2:20" ht="22.7" customHeight="1" x14ac:dyDescent="0.25">
      <c r="B68" s="63">
        <v>63</v>
      </c>
      <c r="C68" s="190" t="s">
        <v>252</v>
      </c>
      <c r="D68" s="770">
        <v>220750</v>
      </c>
      <c r="E68" s="771">
        <v>932674</v>
      </c>
      <c r="F68" s="773">
        <v>0.5</v>
      </c>
      <c r="G68" s="774">
        <v>1</v>
      </c>
      <c r="H68" s="766"/>
      <c r="I68" s="766"/>
      <c r="J68" s="766"/>
      <c r="K68" s="766"/>
      <c r="L68" s="766"/>
      <c r="M68" s="766"/>
      <c r="N68" s="767"/>
      <c r="O68" s="771"/>
      <c r="P68" s="772">
        <f t="shared" si="3"/>
        <v>1</v>
      </c>
      <c r="Q68" s="772">
        <v>2740</v>
      </c>
      <c r="R68" s="764"/>
      <c r="S68" s="766"/>
      <c r="T68" s="766"/>
    </row>
    <row r="69" spans="2:20" ht="23.25" customHeight="1" x14ac:dyDescent="0.25">
      <c r="B69" s="63">
        <v>64</v>
      </c>
      <c r="C69" s="190" t="s">
        <v>255</v>
      </c>
      <c r="D69" s="770">
        <v>220966</v>
      </c>
      <c r="E69" s="771">
        <v>932682</v>
      </c>
      <c r="F69" s="773">
        <v>0.4</v>
      </c>
      <c r="G69" s="800">
        <v>1</v>
      </c>
      <c r="H69" s="766"/>
      <c r="I69" s="781">
        <v>1</v>
      </c>
      <c r="J69" s="766"/>
      <c r="K69" s="766"/>
      <c r="L69" s="766"/>
      <c r="M69" s="766"/>
      <c r="N69" s="767"/>
      <c r="O69" s="771"/>
      <c r="P69" s="782">
        <f t="shared" si="3"/>
        <v>2</v>
      </c>
      <c r="Q69" s="772">
        <v>1420</v>
      </c>
      <c r="R69" s="764"/>
      <c r="S69" s="766"/>
      <c r="T69" s="766"/>
    </row>
    <row r="70" spans="2:20" ht="22.35" customHeight="1" x14ac:dyDescent="0.25">
      <c r="B70" s="63">
        <v>65</v>
      </c>
      <c r="C70" s="190" t="s">
        <v>257</v>
      </c>
      <c r="D70" s="770">
        <v>221591</v>
      </c>
      <c r="E70" s="771">
        <v>932677</v>
      </c>
      <c r="F70" s="773">
        <v>0.8</v>
      </c>
      <c r="G70" s="800">
        <v>1</v>
      </c>
      <c r="H70" s="766"/>
      <c r="I70" s="766"/>
      <c r="J70" s="766"/>
      <c r="K70" s="766"/>
      <c r="L70" s="766"/>
      <c r="M70" s="766"/>
      <c r="N70" s="783"/>
      <c r="O70" s="771"/>
      <c r="P70" s="772">
        <f t="shared" si="3"/>
        <v>1</v>
      </c>
      <c r="Q70" s="772">
        <v>40</v>
      </c>
      <c r="R70" s="764"/>
      <c r="S70" s="766"/>
      <c r="T70" s="766"/>
    </row>
    <row r="71" spans="2:20" ht="20.25" customHeight="1" x14ac:dyDescent="0.25">
      <c r="B71" s="63">
        <v>66</v>
      </c>
      <c r="C71" s="190" t="s">
        <v>259</v>
      </c>
      <c r="D71" s="770">
        <v>222223</v>
      </c>
      <c r="E71" s="771">
        <v>932682</v>
      </c>
      <c r="F71" s="460">
        <v>0</v>
      </c>
      <c r="G71" s="764"/>
      <c r="H71" s="766"/>
      <c r="I71" s="766"/>
      <c r="J71" s="766"/>
      <c r="K71" s="766"/>
      <c r="L71" s="766"/>
      <c r="M71" s="766"/>
      <c r="N71" s="767"/>
      <c r="O71" s="771"/>
      <c r="P71" s="772">
        <f t="shared" si="3"/>
        <v>0</v>
      </c>
      <c r="Q71" s="772">
        <v>900</v>
      </c>
      <c r="R71" s="764"/>
      <c r="S71" s="766"/>
      <c r="T71" s="766"/>
    </row>
    <row r="72" spans="2:20" ht="20.25" customHeight="1" x14ac:dyDescent="0.25">
      <c r="B72" s="63">
        <v>67</v>
      </c>
      <c r="C72" s="190" t="s">
        <v>261</v>
      </c>
      <c r="D72" s="795">
        <v>223273</v>
      </c>
      <c r="E72" s="796">
        <v>932695</v>
      </c>
      <c r="F72" s="460">
        <v>0.1</v>
      </c>
      <c r="G72" s="764"/>
      <c r="H72" s="766"/>
      <c r="I72" s="766"/>
      <c r="J72" s="766"/>
      <c r="K72" s="766"/>
      <c r="L72" s="766"/>
      <c r="M72" s="766"/>
      <c r="N72" s="767"/>
      <c r="O72" s="771"/>
      <c r="P72" s="772">
        <f t="shared" si="3"/>
        <v>0</v>
      </c>
      <c r="Q72" s="772">
        <v>820</v>
      </c>
      <c r="R72" s="764"/>
      <c r="S72" s="766"/>
      <c r="T72" s="766"/>
    </row>
    <row r="73" spans="2:20" ht="20.25" customHeight="1" x14ac:dyDescent="0.25">
      <c r="B73" s="785">
        <v>68</v>
      </c>
      <c r="C73" s="147"/>
      <c r="D73" s="1439" t="s">
        <v>192</v>
      </c>
      <c r="E73" s="1440"/>
      <c r="F73" s="79"/>
      <c r="G73" s="788"/>
      <c r="H73" s="789"/>
      <c r="I73" s="789"/>
      <c r="J73" s="789"/>
      <c r="K73" s="789"/>
      <c r="L73" s="789"/>
      <c r="M73" s="789"/>
      <c r="N73" s="790"/>
      <c r="O73" s="791"/>
      <c r="P73" s="792"/>
      <c r="Q73" s="792"/>
      <c r="R73" s="764"/>
      <c r="S73" s="766"/>
      <c r="T73" s="766"/>
    </row>
    <row r="74" spans="2:20" ht="22.35" customHeight="1" x14ac:dyDescent="0.25">
      <c r="B74" s="63">
        <v>69</v>
      </c>
      <c r="C74" s="190" t="s">
        <v>265</v>
      </c>
      <c r="D74" s="793">
        <v>214242</v>
      </c>
      <c r="E74" s="794">
        <v>932896</v>
      </c>
      <c r="F74" s="773">
        <v>0.6</v>
      </c>
      <c r="G74" s="774">
        <v>1</v>
      </c>
      <c r="H74" s="766"/>
      <c r="I74" s="766"/>
      <c r="J74" s="766"/>
      <c r="K74" s="766"/>
      <c r="L74" s="766"/>
      <c r="M74" s="766"/>
      <c r="N74" s="767"/>
      <c r="O74" s="771"/>
      <c r="P74" s="772">
        <f t="shared" ref="P74:P88" si="4">COUNT(G74:O74)</f>
        <v>1</v>
      </c>
      <c r="Q74" s="772">
        <v>2060</v>
      </c>
      <c r="R74" s="764"/>
      <c r="S74" s="766"/>
      <c r="T74" s="766"/>
    </row>
    <row r="75" spans="2:20" ht="22.35" customHeight="1" x14ac:dyDescent="0.25">
      <c r="B75" s="63">
        <v>70</v>
      </c>
      <c r="C75" s="190" t="s">
        <v>268</v>
      </c>
      <c r="D75" s="770">
        <v>216761</v>
      </c>
      <c r="E75" s="771">
        <v>932892</v>
      </c>
      <c r="F75" s="773">
        <v>0.7</v>
      </c>
      <c r="G75" s="774">
        <v>1</v>
      </c>
      <c r="H75" s="766"/>
      <c r="I75" s="766"/>
      <c r="J75" s="766"/>
      <c r="K75" s="766"/>
      <c r="L75" s="766"/>
      <c r="M75" s="766"/>
      <c r="N75" s="767"/>
      <c r="O75" s="771"/>
      <c r="P75" s="772">
        <f t="shared" si="4"/>
        <v>1</v>
      </c>
      <c r="Q75" s="772">
        <v>2820</v>
      </c>
      <c r="R75" s="764"/>
      <c r="S75" s="766"/>
      <c r="T75" s="766"/>
    </row>
    <row r="76" spans="2:20" ht="22.35" customHeight="1" x14ac:dyDescent="0.25">
      <c r="B76" s="63">
        <v>71</v>
      </c>
      <c r="C76" s="190" t="s">
        <v>231</v>
      </c>
      <c r="D76" s="770">
        <v>216973</v>
      </c>
      <c r="E76" s="771">
        <v>932888</v>
      </c>
      <c r="F76" s="773">
        <v>0.75</v>
      </c>
      <c r="G76" s="774">
        <v>1</v>
      </c>
      <c r="H76" s="766"/>
      <c r="I76" s="766"/>
      <c r="J76" s="766"/>
      <c r="K76" s="766"/>
      <c r="L76" s="766"/>
      <c r="M76" s="766"/>
      <c r="N76" s="767"/>
      <c r="O76" s="771"/>
      <c r="P76" s="772">
        <f t="shared" si="4"/>
        <v>1</v>
      </c>
      <c r="Q76" s="772">
        <v>420</v>
      </c>
      <c r="R76" s="764"/>
      <c r="S76" s="766"/>
      <c r="T76" s="766"/>
    </row>
    <row r="77" spans="2:20" ht="23.85" customHeight="1" x14ac:dyDescent="0.25">
      <c r="B77" s="63">
        <v>72</v>
      </c>
      <c r="C77" s="190" t="s">
        <v>271</v>
      </c>
      <c r="D77" s="770">
        <v>217183</v>
      </c>
      <c r="E77" s="771">
        <v>932894</v>
      </c>
      <c r="F77" s="773">
        <v>0.5</v>
      </c>
      <c r="G77" s="800">
        <v>1</v>
      </c>
      <c r="H77" s="766"/>
      <c r="I77" s="781">
        <v>1</v>
      </c>
      <c r="J77" s="766"/>
      <c r="K77" s="766"/>
      <c r="L77" s="766"/>
      <c r="M77" s="766"/>
      <c r="N77" s="767"/>
      <c r="O77" s="771"/>
      <c r="P77" s="782">
        <f t="shared" si="4"/>
        <v>2</v>
      </c>
      <c r="Q77" s="772">
        <v>1540</v>
      </c>
      <c r="R77" s="764"/>
      <c r="S77" s="766"/>
      <c r="T77" s="766"/>
    </row>
    <row r="78" spans="2:20" ht="20.85" customHeight="1" x14ac:dyDescent="0.25">
      <c r="B78" s="63">
        <v>73</v>
      </c>
      <c r="C78" s="190" t="s">
        <v>274</v>
      </c>
      <c r="D78" s="770">
        <v>218440</v>
      </c>
      <c r="E78" s="771">
        <v>932894</v>
      </c>
      <c r="F78" s="460">
        <v>0.25</v>
      </c>
      <c r="G78" s="764"/>
      <c r="H78" s="766"/>
      <c r="I78" s="766"/>
      <c r="J78" s="766"/>
      <c r="K78" s="766"/>
      <c r="L78" s="766"/>
      <c r="M78" s="766"/>
      <c r="N78" s="767"/>
      <c r="O78" s="771"/>
      <c r="P78" s="772">
        <f t="shared" si="4"/>
        <v>0</v>
      </c>
      <c r="Q78" s="772">
        <v>2140</v>
      </c>
      <c r="R78" s="764"/>
      <c r="S78" s="766"/>
      <c r="T78" s="766"/>
    </row>
    <row r="79" spans="2:20" ht="20.25" customHeight="1" x14ac:dyDescent="0.25">
      <c r="B79" s="63">
        <v>74</v>
      </c>
      <c r="C79" s="190" t="s">
        <v>276</v>
      </c>
      <c r="D79" s="770">
        <v>218653</v>
      </c>
      <c r="E79" s="771">
        <v>932891</v>
      </c>
      <c r="F79" s="460">
        <v>0.01</v>
      </c>
      <c r="G79" s="764"/>
      <c r="H79" s="766"/>
      <c r="I79" s="766"/>
      <c r="J79" s="766"/>
      <c r="K79" s="766"/>
      <c r="L79" s="766"/>
      <c r="M79" s="766"/>
      <c r="N79" s="767"/>
      <c r="O79" s="771"/>
      <c r="P79" s="772">
        <f t="shared" si="4"/>
        <v>0</v>
      </c>
      <c r="Q79" s="772">
        <v>2760</v>
      </c>
      <c r="R79" s="764"/>
      <c r="S79" s="766"/>
      <c r="T79" s="766"/>
    </row>
    <row r="80" spans="2:20" ht="22.35" customHeight="1" x14ac:dyDescent="0.25">
      <c r="B80" s="63">
        <v>75</v>
      </c>
      <c r="C80" s="190" t="s">
        <v>278</v>
      </c>
      <c r="D80" s="770">
        <v>218862</v>
      </c>
      <c r="E80" s="771">
        <v>932894</v>
      </c>
      <c r="F80" s="773">
        <v>0.6</v>
      </c>
      <c r="G80" s="774">
        <v>1</v>
      </c>
      <c r="H80" s="766"/>
      <c r="I80" s="766"/>
      <c r="J80" s="766"/>
      <c r="K80" s="766"/>
      <c r="L80" s="766"/>
      <c r="M80" s="766"/>
      <c r="N80" s="767"/>
      <c r="O80" s="771"/>
      <c r="P80" s="772">
        <f t="shared" si="4"/>
        <v>1</v>
      </c>
      <c r="Q80" s="772">
        <v>1460</v>
      </c>
      <c r="R80" s="764"/>
      <c r="S80" s="766"/>
      <c r="T80" s="766"/>
    </row>
    <row r="81" spans="2:20" ht="20.25" customHeight="1" x14ac:dyDescent="0.25">
      <c r="B81" s="63">
        <v>76</v>
      </c>
      <c r="C81" s="190" t="s">
        <v>280</v>
      </c>
      <c r="D81" s="770">
        <v>219284</v>
      </c>
      <c r="E81" s="771">
        <v>932892</v>
      </c>
      <c r="F81" s="460">
        <v>0.15</v>
      </c>
      <c r="G81" s="764"/>
      <c r="H81" s="766"/>
      <c r="I81" s="766"/>
      <c r="J81" s="766"/>
      <c r="K81" s="766"/>
      <c r="L81" s="766"/>
      <c r="M81" s="766"/>
      <c r="N81" s="767"/>
      <c r="O81" s="771"/>
      <c r="P81" s="772">
        <f t="shared" si="4"/>
        <v>0</v>
      </c>
      <c r="Q81" s="772">
        <v>1860</v>
      </c>
      <c r="R81" s="764"/>
      <c r="S81" s="766"/>
      <c r="T81" s="766"/>
    </row>
    <row r="82" spans="2:20" ht="20.25" customHeight="1" x14ac:dyDescent="0.25">
      <c r="B82" s="63">
        <v>77</v>
      </c>
      <c r="C82" s="190" t="s">
        <v>283</v>
      </c>
      <c r="D82" s="770">
        <v>219492</v>
      </c>
      <c r="E82" s="771">
        <v>932895</v>
      </c>
      <c r="F82" s="460">
        <v>0.02</v>
      </c>
      <c r="G82" s="764"/>
      <c r="H82" s="766"/>
      <c r="I82" s="766"/>
      <c r="J82" s="766"/>
      <c r="K82" s="766"/>
      <c r="L82" s="766"/>
      <c r="M82" s="766"/>
      <c r="N82" s="767"/>
      <c r="O82" s="771"/>
      <c r="P82" s="772">
        <f t="shared" si="4"/>
        <v>0</v>
      </c>
      <c r="Q82" s="772">
        <v>1920</v>
      </c>
      <c r="R82" s="764"/>
      <c r="S82" s="766"/>
      <c r="T82" s="766"/>
    </row>
    <row r="83" spans="2:20" ht="20.25" customHeight="1" x14ac:dyDescent="0.25">
      <c r="B83" s="63">
        <v>78</v>
      </c>
      <c r="C83" s="190" t="s">
        <v>285</v>
      </c>
      <c r="D83" s="770">
        <v>219704</v>
      </c>
      <c r="E83" s="771">
        <v>932892</v>
      </c>
      <c r="F83" s="460">
        <v>0</v>
      </c>
      <c r="G83" s="764"/>
      <c r="H83" s="766"/>
      <c r="I83" s="766"/>
      <c r="J83" s="766"/>
      <c r="K83" s="766"/>
      <c r="L83" s="766"/>
      <c r="M83" s="766"/>
      <c r="N83" s="767"/>
      <c r="O83" s="771"/>
      <c r="P83" s="772">
        <f t="shared" si="4"/>
        <v>0</v>
      </c>
      <c r="Q83" s="772">
        <v>920</v>
      </c>
      <c r="R83" s="764"/>
      <c r="S83" s="766"/>
      <c r="T83" s="766"/>
    </row>
    <row r="84" spans="2:20" ht="20.25" customHeight="1" x14ac:dyDescent="0.25">
      <c r="B84" s="63">
        <v>79</v>
      </c>
      <c r="C84" s="190" t="s">
        <v>288</v>
      </c>
      <c r="D84" s="770">
        <v>219909</v>
      </c>
      <c r="E84" s="771">
        <v>932893</v>
      </c>
      <c r="F84" s="460">
        <v>0</v>
      </c>
      <c r="G84" s="764"/>
      <c r="H84" s="766"/>
      <c r="I84" s="766"/>
      <c r="J84" s="766"/>
      <c r="K84" s="766"/>
      <c r="L84" s="766"/>
      <c r="M84" s="766"/>
      <c r="N84" s="767"/>
      <c r="O84" s="771"/>
      <c r="P84" s="772">
        <f t="shared" si="4"/>
        <v>0</v>
      </c>
      <c r="Q84" s="772">
        <v>1820</v>
      </c>
      <c r="R84" s="764"/>
      <c r="S84" s="766"/>
      <c r="T84" s="766"/>
    </row>
    <row r="85" spans="2:20" ht="20.25" customHeight="1" x14ac:dyDescent="0.25">
      <c r="B85" s="63">
        <v>80</v>
      </c>
      <c r="C85" s="190" t="s">
        <v>290</v>
      </c>
      <c r="D85" s="770">
        <v>220121</v>
      </c>
      <c r="E85" s="771">
        <v>932892</v>
      </c>
      <c r="F85" s="460">
        <v>0</v>
      </c>
      <c r="G85" s="764"/>
      <c r="H85" s="766"/>
      <c r="I85" s="766"/>
      <c r="J85" s="766"/>
      <c r="K85" s="766"/>
      <c r="L85" s="766"/>
      <c r="M85" s="766"/>
      <c r="N85" s="767"/>
      <c r="O85" s="771"/>
      <c r="P85" s="772">
        <f t="shared" si="4"/>
        <v>0</v>
      </c>
      <c r="Q85" s="772">
        <v>240</v>
      </c>
      <c r="R85" s="764"/>
      <c r="S85" s="766"/>
      <c r="T85" s="766"/>
    </row>
    <row r="86" spans="2:20" ht="23.25" customHeight="1" x14ac:dyDescent="0.25">
      <c r="B86" s="63">
        <v>81</v>
      </c>
      <c r="C86" s="190" t="s">
        <v>109</v>
      </c>
      <c r="D86" s="770">
        <v>220312</v>
      </c>
      <c r="E86" s="771">
        <v>932891</v>
      </c>
      <c r="F86" s="773">
        <v>0.4</v>
      </c>
      <c r="G86" s="800">
        <v>1</v>
      </c>
      <c r="H86" s="766"/>
      <c r="I86" s="781">
        <v>1</v>
      </c>
      <c r="J86" s="766"/>
      <c r="K86" s="766"/>
      <c r="L86" s="766"/>
      <c r="M86" s="766"/>
      <c r="N86" s="767"/>
      <c r="O86" s="771"/>
      <c r="P86" s="782">
        <f t="shared" si="4"/>
        <v>2</v>
      </c>
      <c r="Q86" s="772">
        <v>120</v>
      </c>
      <c r="R86" s="764"/>
      <c r="S86" s="766"/>
      <c r="T86" s="766"/>
    </row>
    <row r="87" spans="2:20" ht="20.25" customHeight="1" x14ac:dyDescent="0.25">
      <c r="B87" s="63">
        <v>82</v>
      </c>
      <c r="C87" s="190" t="s">
        <v>202</v>
      </c>
      <c r="D87" s="770">
        <v>220987</v>
      </c>
      <c r="E87" s="771">
        <v>932914</v>
      </c>
      <c r="F87" s="460">
        <v>0.02</v>
      </c>
      <c r="G87" s="764"/>
      <c r="H87" s="766"/>
      <c r="I87" s="766"/>
      <c r="J87" s="766"/>
      <c r="K87" s="766"/>
      <c r="L87" s="766"/>
      <c r="M87" s="766"/>
      <c r="N87" s="767"/>
      <c r="O87" s="771"/>
      <c r="P87" s="772">
        <f t="shared" si="4"/>
        <v>0</v>
      </c>
      <c r="Q87" s="772">
        <v>2920</v>
      </c>
      <c r="R87" s="764"/>
      <c r="S87" s="766"/>
      <c r="T87" s="766"/>
    </row>
    <row r="88" spans="2:20" ht="20.25" customHeight="1" x14ac:dyDescent="0.25">
      <c r="B88" s="63">
        <v>83</v>
      </c>
      <c r="C88" s="190" t="s">
        <v>298</v>
      </c>
      <c r="D88" s="795">
        <v>222153</v>
      </c>
      <c r="E88" s="796">
        <v>932754</v>
      </c>
      <c r="F88" s="460">
        <v>0</v>
      </c>
      <c r="G88" s="764"/>
      <c r="H88" s="766"/>
      <c r="I88" s="766"/>
      <c r="J88" s="766"/>
      <c r="K88" s="766"/>
      <c r="L88" s="766"/>
      <c r="M88" s="766"/>
      <c r="N88" s="767"/>
      <c r="O88" s="771"/>
      <c r="P88" s="772">
        <f t="shared" si="4"/>
        <v>0</v>
      </c>
      <c r="Q88" s="772">
        <v>2460</v>
      </c>
      <c r="R88" s="764"/>
      <c r="S88" s="766"/>
      <c r="T88" s="766"/>
    </row>
    <row r="89" spans="2:20" ht="20.85" customHeight="1" x14ac:dyDescent="0.25">
      <c r="B89" s="785">
        <v>84</v>
      </c>
      <c r="C89" s="147"/>
      <c r="D89" s="1439" t="s">
        <v>192</v>
      </c>
      <c r="E89" s="1440"/>
      <c r="F89" s="787"/>
      <c r="G89" s="801"/>
      <c r="H89" s="789"/>
      <c r="I89" s="789"/>
      <c r="J89" s="789"/>
      <c r="K89" s="789"/>
      <c r="L89" s="789"/>
      <c r="M89" s="802"/>
      <c r="N89" s="790"/>
      <c r="O89" s="791"/>
      <c r="P89" s="792"/>
      <c r="Q89" s="792"/>
      <c r="R89" s="764"/>
      <c r="S89" s="766"/>
      <c r="T89" s="766"/>
    </row>
    <row r="90" spans="2:20" ht="20.85" customHeight="1" x14ac:dyDescent="0.25">
      <c r="B90" s="785">
        <v>85</v>
      </c>
      <c r="C90" s="147"/>
      <c r="D90" s="1439" t="s">
        <v>192</v>
      </c>
      <c r="E90" s="1440"/>
      <c r="F90" s="787"/>
      <c r="G90" s="788"/>
      <c r="H90" s="789"/>
      <c r="I90" s="789"/>
      <c r="J90" s="789"/>
      <c r="K90" s="789"/>
      <c r="L90" s="789"/>
      <c r="M90" s="789"/>
      <c r="N90" s="790"/>
      <c r="O90" s="791"/>
      <c r="P90" s="792"/>
      <c r="Q90" s="792"/>
      <c r="R90" s="764"/>
      <c r="S90" s="766"/>
      <c r="T90" s="766"/>
    </row>
    <row r="91" spans="2:20" ht="23.25" customHeight="1" x14ac:dyDescent="0.25">
      <c r="B91" s="63">
        <v>86</v>
      </c>
      <c r="C91" s="190" t="s">
        <v>261</v>
      </c>
      <c r="D91" s="793">
        <v>218231</v>
      </c>
      <c r="E91" s="794">
        <v>933105</v>
      </c>
      <c r="F91" s="773">
        <v>0.3</v>
      </c>
      <c r="G91" s="800">
        <v>1</v>
      </c>
      <c r="H91" s="766"/>
      <c r="I91" s="766"/>
      <c r="J91" s="766"/>
      <c r="K91" s="766"/>
      <c r="L91" s="766"/>
      <c r="M91" s="778">
        <v>1</v>
      </c>
      <c r="N91" s="767"/>
      <c r="O91" s="771"/>
      <c r="P91" s="782">
        <f t="shared" ref="P91:P134" si="5">COUNT(G91:O91)</f>
        <v>2</v>
      </c>
      <c r="Q91" s="772">
        <v>740</v>
      </c>
      <c r="R91" s="764"/>
      <c r="S91" s="766"/>
      <c r="T91" s="766"/>
    </row>
    <row r="92" spans="2:20" ht="20.25" customHeight="1" x14ac:dyDescent="0.25">
      <c r="B92" s="63">
        <v>87</v>
      </c>
      <c r="C92" s="190" t="s">
        <v>283</v>
      </c>
      <c r="D92" s="770">
        <v>218442</v>
      </c>
      <c r="E92" s="771">
        <v>933102</v>
      </c>
      <c r="F92" s="460">
        <v>0</v>
      </c>
      <c r="G92" s="764"/>
      <c r="H92" s="766"/>
      <c r="I92" s="781">
        <v>1</v>
      </c>
      <c r="J92" s="766"/>
      <c r="K92" s="766"/>
      <c r="L92" s="766"/>
      <c r="M92" s="766"/>
      <c r="N92" s="767"/>
      <c r="O92" s="771"/>
      <c r="P92" s="772">
        <f t="shared" si="5"/>
        <v>1</v>
      </c>
      <c r="Q92" s="772">
        <v>440</v>
      </c>
      <c r="R92" s="764"/>
      <c r="S92" s="766"/>
      <c r="T92" s="766"/>
    </row>
    <row r="93" spans="2:20" ht="20.25" customHeight="1" x14ac:dyDescent="0.25">
      <c r="B93" s="63">
        <v>88</v>
      </c>
      <c r="C93" s="190" t="s">
        <v>304</v>
      </c>
      <c r="D93" s="770">
        <v>219073</v>
      </c>
      <c r="E93" s="771">
        <v>933104</v>
      </c>
      <c r="F93" s="460">
        <v>0</v>
      </c>
      <c r="G93" s="764"/>
      <c r="H93" s="765">
        <v>1</v>
      </c>
      <c r="I93" s="766"/>
      <c r="J93" s="766"/>
      <c r="K93" s="766"/>
      <c r="L93" s="766"/>
      <c r="M93" s="766"/>
      <c r="N93" s="767"/>
      <c r="O93" s="771"/>
      <c r="P93" s="772">
        <f t="shared" si="5"/>
        <v>1</v>
      </c>
      <c r="Q93" s="772">
        <v>460</v>
      </c>
      <c r="R93" s="764"/>
      <c r="S93" s="766"/>
      <c r="T93" s="766"/>
    </row>
    <row r="94" spans="2:20" ht="20.25" customHeight="1" x14ac:dyDescent="0.25">
      <c r="B94" s="63">
        <v>89</v>
      </c>
      <c r="C94" s="190" t="s">
        <v>307</v>
      </c>
      <c r="D94" s="770">
        <v>219282</v>
      </c>
      <c r="E94" s="771">
        <v>933102</v>
      </c>
      <c r="F94" s="460">
        <v>0.01</v>
      </c>
      <c r="G94" s="764"/>
      <c r="H94" s="766"/>
      <c r="I94" s="766"/>
      <c r="J94" s="766"/>
      <c r="K94" s="766"/>
      <c r="L94" s="766"/>
      <c r="M94" s="766"/>
      <c r="N94" s="767"/>
      <c r="O94" s="771"/>
      <c r="P94" s="772">
        <f t="shared" si="5"/>
        <v>0</v>
      </c>
      <c r="Q94" s="772">
        <v>1760</v>
      </c>
      <c r="R94" s="764"/>
      <c r="S94" s="766"/>
      <c r="T94" s="766"/>
    </row>
    <row r="95" spans="2:20" ht="20.25" customHeight="1" x14ac:dyDescent="0.25">
      <c r="B95" s="63">
        <v>90</v>
      </c>
      <c r="C95" s="190" t="s">
        <v>309</v>
      </c>
      <c r="D95" s="770">
        <v>219493</v>
      </c>
      <c r="E95" s="771">
        <v>933103</v>
      </c>
      <c r="F95" s="460">
        <v>0.25</v>
      </c>
      <c r="G95" s="764"/>
      <c r="H95" s="766"/>
      <c r="I95" s="766"/>
      <c r="J95" s="766"/>
      <c r="K95" s="766"/>
      <c r="L95" s="766"/>
      <c r="M95" s="766"/>
      <c r="N95" s="767"/>
      <c r="O95" s="771"/>
      <c r="P95" s="772">
        <f t="shared" si="5"/>
        <v>0</v>
      </c>
      <c r="Q95" s="772">
        <v>22040</v>
      </c>
      <c r="R95" s="764"/>
      <c r="S95" s="766"/>
      <c r="T95" s="766"/>
    </row>
    <row r="96" spans="2:20" ht="20.25" customHeight="1" x14ac:dyDescent="0.25">
      <c r="B96" s="63">
        <v>91</v>
      </c>
      <c r="C96" s="190" t="s">
        <v>312</v>
      </c>
      <c r="D96" s="770">
        <v>219914</v>
      </c>
      <c r="E96" s="771">
        <v>933103</v>
      </c>
      <c r="F96" s="460">
        <v>0</v>
      </c>
      <c r="G96" s="764"/>
      <c r="H96" s="766"/>
      <c r="I96" s="766"/>
      <c r="J96" s="766"/>
      <c r="K96" s="766"/>
      <c r="L96" s="766"/>
      <c r="M96" s="766"/>
      <c r="N96" s="767"/>
      <c r="O96" s="771"/>
      <c r="P96" s="772">
        <f t="shared" si="5"/>
        <v>0</v>
      </c>
      <c r="Q96" s="772">
        <v>1500</v>
      </c>
      <c r="R96" s="764"/>
      <c r="S96" s="766"/>
      <c r="T96" s="766"/>
    </row>
    <row r="97" spans="2:20" ht="20.25" customHeight="1" x14ac:dyDescent="0.25">
      <c r="B97" s="63">
        <v>92</v>
      </c>
      <c r="C97" s="190" t="s">
        <v>247</v>
      </c>
      <c r="D97" s="770">
        <v>220986</v>
      </c>
      <c r="E97" s="771">
        <v>933102</v>
      </c>
      <c r="F97" s="460">
        <v>0</v>
      </c>
      <c r="G97" s="764"/>
      <c r="H97" s="766"/>
      <c r="I97" s="766"/>
      <c r="J97" s="766"/>
      <c r="K97" s="766"/>
      <c r="L97" s="766"/>
      <c r="M97" s="766"/>
      <c r="N97" s="767"/>
      <c r="O97" s="771"/>
      <c r="P97" s="772">
        <f t="shared" si="5"/>
        <v>0</v>
      </c>
      <c r="Q97" s="772">
        <v>3480</v>
      </c>
      <c r="R97" s="764"/>
      <c r="S97" s="766"/>
      <c r="T97" s="766"/>
    </row>
    <row r="98" spans="2:20" ht="20.25" customHeight="1" x14ac:dyDescent="0.25">
      <c r="B98" s="63">
        <v>93</v>
      </c>
      <c r="C98" s="190" t="s">
        <v>307</v>
      </c>
      <c r="D98" s="770">
        <v>221173</v>
      </c>
      <c r="E98" s="771">
        <v>933101</v>
      </c>
      <c r="F98" s="460">
        <v>0.3</v>
      </c>
      <c r="G98" s="764"/>
      <c r="H98" s="766"/>
      <c r="I98" s="766"/>
      <c r="J98" s="766"/>
      <c r="K98" s="766"/>
      <c r="L98" s="766"/>
      <c r="M98" s="766"/>
      <c r="N98" s="767"/>
      <c r="O98" s="771"/>
      <c r="P98" s="772">
        <f t="shared" si="5"/>
        <v>0</v>
      </c>
      <c r="Q98" s="772">
        <v>3000</v>
      </c>
      <c r="R98" s="764"/>
      <c r="S98" s="766"/>
      <c r="T98" s="766"/>
    </row>
    <row r="99" spans="2:20" ht="20.25" customHeight="1" x14ac:dyDescent="0.25">
      <c r="B99" s="63">
        <v>94</v>
      </c>
      <c r="C99" s="190" t="s">
        <v>317</v>
      </c>
      <c r="D99" s="770">
        <v>217817</v>
      </c>
      <c r="E99" s="771">
        <v>933313</v>
      </c>
      <c r="F99" s="460">
        <v>0.25</v>
      </c>
      <c r="G99" s="803"/>
      <c r="H99" s="765">
        <v>1</v>
      </c>
      <c r="I99" s="766"/>
      <c r="J99" s="766"/>
      <c r="K99" s="766"/>
      <c r="L99" s="766"/>
      <c r="M99" s="766"/>
      <c r="N99" s="767"/>
      <c r="O99" s="771"/>
      <c r="P99" s="772">
        <f t="shared" si="5"/>
        <v>1</v>
      </c>
      <c r="Q99" s="772">
        <v>420</v>
      </c>
      <c r="R99" s="764"/>
      <c r="S99" s="766"/>
      <c r="T99" s="766"/>
    </row>
    <row r="100" spans="2:20" ht="20.25" customHeight="1" x14ac:dyDescent="0.25">
      <c r="B100" s="63">
        <v>95</v>
      </c>
      <c r="C100" s="190" t="s">
        <v>319</v>
      </c>
      <c r="D100" s="770">
        <v>218023</v>
      </c>
      <c r="E100" s="771">
        <v>933314</v>
      </c>
      <c r="F100" s="460">
        <v>0.55000000000000004</v>
      </c>
      <c r="G100" s="764"/>
      <c r="H100" s="766"/>
      <c r="I100" s="781">
        <v>1</v>
      </c>
      <c r="J100" s="766"/>
      <c r="K100" s="766"/>
      <c r="L100" s="766"/>
      <c r="M100" s="766"/>
      <c r="N100" s="767"/>
      <c r="O100" s="771"/>
      <c r="P100" s="772">
        <f t="shared" si="5"/>
        <v>1</v>
      </c>
      <c r="Q100" s="772">
        <v>520</v>
      </c>
      <c r="R100" s="764"/>
      <c r="S100" s="766"/>
      <c r="T100" s="766"/>
    </row>
    <row r="101" spans="2:20" ht="22.35" customHeight="1" x14ac:dyDescent="0.25">
      <c r="B101" s="63">
        <v>96</v>
      </c>
      <c r="C101" s="190" t="s">
        <v>321</v>
      </c>
      <c r="D101" s="770">
        <v>218864</v>
      </c>
      <c r="E101" s="771">
        <v>933313</v>
      </c>
      <c r="F101" s="773">
        <v>0.75</v>
      </c>
      <c r="G101" s="774">
        <v>1</v>
      </c>
      <c r="H101" s="766"/>
      <c r="I101" s="766"/>
      <c r="J101" s="766"/>
      <c r="K101" s="766"/>
      <c r="L101" s="766"/>
      <c r="M101" s="766"/>
      <c r="N101" s="767"/>
      <c r="O101" s="771"/>
      <c r="P101" s="772">
        <f t="shared" si="5"/>
        <v>1</v>
      </c>
      <c r="Q101" s="772">
        <v>1360</v>
      </c>
      <c r="R101" s="764"/>
      <c r="S101" s="766"/>
      <c r="T101" s="766"/>
    </row>
    <row r="102" spans="2:20" ht="20.85" customHeight="1" x14ac:dyDescent="0.25">
      <c r="B102" s="63">
        <v>97</v>
      </c>
      <c r="C102" s="190" t="s">
        <v>165</v>
      </c>
      <c r="D102" s="770">
        <v>219079</v>
      </c>
      <c r="E102" s="771">
        <v>933305</v>
      </c>
      <c r="F102" s="460">
        <v>0</v>
      </c>
      <c r="G102" s="764"/>
      <c r="H102" s="766"/>
      <c r="I102" s="766"/>
      <c r="J102" s="766"/>
      <c r="K102" s="766"/>
      <c r="L102" s="766"/>
      <c r="M102" s="766"/>
      <c r="N102" s="767"/>
      <c r="O102" s="771"/>
      <c r="P102" s="772">
        <f t="shared" si="5"/>
        <v>0</v>
      </c>
      <c r="Q102" s="772">
        <v>20</v>
      </c>
      <c r="R102" s="764"/>
      <c r="S102" s="766"/>
      <c r="T102" s="766"/>
    </row>
    <row r="103" spans="2:20" ht="23.85" customHeight="1" x14ac:dyDescent="0.25">
      <c r="B103" s="63">
        <v>98</v>
      </c>
      <c r="C103" s="190" t="s">
        <v>325</v>
      </c>
      <c r="D103" s="770">
        <v>219285</v>
      </c>
      <c r="E103" s="771">
        <v>933314</v>
      </c>
      <c r="F103" s="773">
        <v>0.4</v>
      </c>
      <c r="G103" s="774">
        <v>1</v>
      </c>
      <c r="H103" s="766"/>
      <c r="I103" s="781">
        <v>1</v>
      </c>
      <c r="J103" s="766"/>
      <c r="K103" s="766"/>
      <c r="L103" s="766"/>
      <c r="M103" s="766"/>
      <c r="N103" s="767"/>
      <c r="O103" s="771"/>
      <c r="P103" s="782">
        <f t="shared" si="5"/>
        <v>2</v>
      </c>
      <c r="Q103" s="772">
        <v>540</v>
      </c>
      <c r="R103" s="764"/>
      <c r="S103" s="766"/>
      <c r="T103" s="766"/>
    </row>
    <row r="104" spans="2:20" ht="23.25" customHeight="1" x14ac:dyDescent="0.25">
      <c r="B104" s="63">
        <v>99</v>
      </c>
      <c r="C104" s="97" t="s">
        <v>160</v>
      </c>
      <c r="D104" s="775">
        <v>219494</v>
      </c>
      <c r="E104" s="776">
        <v>933315</v>
      </c>
      <c r="F104" s="777">
        <v>0</v>
      </c>
      <c r="G104" s="764"/>
      <c r="H104" s="766"/>
      <c r="I104" s="781">
        <v>1</v>
      </c>
      <c r="J104" s="780"/>
      <c r="K104" s="780"/>
      <c r="L104" s="780"/>
      <c r="M104" s="780"/>
      <c r="N104" s="804">
        <v>1</v>
      </c>
      <c r="O104" s="771"/>
      <c r="P104" s="782">
        <f t="shared" si="5"/>
        <v>2</v>
      </c>
      <c r="Q104" s="772">
        <v>0</v>
      </c>
      <c r="R104" s="764"/>
      <c r="S104" s="766"/>
      <c r="T104" s="766"/>
    </row>
    <row r="105" spans="2:20" ht="23.25" customHeight="1" x14ac:dyDescent="0.25">
      <c r="B105" s="63">
        <v>100</v>
      </c>
      <c r="C105" s="190" t="s">
        <v>193</v>
      </c>
      <c r="D105" s="770">
        <v>219694</v>
      </c>
      <c r="E105" s="771">
        <v>933284</v>
      </c>
      <c r="F105" s="773">
        <v>0.6</v>
      </c>
      <c r="G105" s="800">
        <v>1</v>
      </c>
      <c r="H105" s="766"/>
      <c r="I105" s="766"/>
      <c r="J105" s="766"/>
      <c r="K105" s="766"/>
      <c r="L105" s="766"/>
      <c r="M105" s="778">
        <v>1</v>
      </c>
      <c r="N105" s="767"/>
      <c r="O105" s="771"/>
      <c r="P105" s="782">
        <f t="shared" si="5"/>
        <v>2</v>
      </c>
      <c r="Q105" s="772">
        <v>520</v>
      </c>
      <c r="R105" s="764"/>
      <c r="S105" s="766"/>
      <c r="T105" s="766"/>
    </row>
    <row r="106" spans="2:20" ht="20.25" customHeight="1" x14ac:dyDescent="0.25">
      <c r="B106" s="63">
        <v>101</v>
      </c>
      <c r="C106" s="190" t="s">
        <v>325</v>
      </c>
      <c r="D106" s="770">
        <v>217392</v>
      </c>
      <c r="E106" s="771">
        <v>933524</v>
      </c>
      <c r="F106" s="460">
        <v>0.05</v>
      </c>
      <c r="G106" s="764"/>
      <c r="H106" s="766"/>
      <c r="I106" s="766"/>
      <c r="J106" s="766"/>
      <c r="K106" s="766"/>
      <c r="L106" s="766"/>
      <c r="M106" s="766"/>
      <c r="N106" s="767"/>
      <c r="O106" s="771"/>
      <c r="P106" s="772">
        <f t="shared" si="5"/>
        <v>0</v>
      </c>
      <c r="Q106" s="772">
        <v>1680</v>
      </c>
      <c r="R106" s="764"/>
      <c r="S106" s="766"/>
      <c r="T106" s="766"/>
    </row>
    <row r="107" spans="2:20" ht="23.85" customHeight="1" x14ac:dyDescent="0.25">
      <c r="B107" s="63">
        <v>102</v>
      </c>
      <c r="C107" s="190" t="s">
        <v>333</v>
      </c>
      <c r="D107" s="770">
        <v>217600</v>
      </c>
      <c r="E107" s="771">
        <v>933520</v>
      </c>
      <c r="F107" s="773">
        <v>0.8</v>
      </c>
      <c r="G107" s="800">
        <v>1</v>
      </c>
      <c r="H107" s="805">
        <v>1</v>
      </c>
      <c r="I107" s="766"/>
      <c r="J107" s="766"/>
      <c r="K107" s="766"/>
      <c r="L107" s="766"/>
      <c r="M107" s="766"/>
      <c r="N107" s="767"/>
      <c r="O107" s="771"/>
      <c r="P107" s="782">
        <f t="shared" si="5"/>
        <v>2</v>
      </c>
      <c r="Q107" s="772">
        <v>460</v>
      </c>
      <c r="R107" s="764"/>
      <c r="S107" s="766"/>
      <c r="T107" s="766"/>
    </row>
    <row r="108" spans="2:20" ht="22.7" customHeight="1" x14ac:dyDescent="0.25">
      <c r="B108" s="63">
        <v>103</v>
      </c>
      <c r="C108" s="190" t="s">
        <v>255</v>
      </c>
      <c r="D108" s="770">
        <v>218862</v>
      </c>
      <c r="E108" s="771">
        <v>933523</v>
      </c>
      <c r="F108" s="773">
        <v>0.35</v>
      </c>
      <c r="G108" s="774">
        <v>1</v>
      </c>
      <c r="H108" s="766"/>
      <c r="I108" s="766"/>
      <c r="J108" s="766"/>
      <c r="K108" s="766"/>
      <c r="L108" s="766"/>
      <c r="M108" s="766"/>
      <c r="N108" s="767"/>
      <c r="O108" s="771"/>
      <c r="P108" s="772">
        <f t="shared" si="5"/>
        <v>1</v>
      </c>
      <c r="Q108" s="772">
        <v>1040</v>
      </c>
      <c r="R108" s="764"/>
      <c r="S108" s="766"/>
      <c r="T108" s="766"/>
    </row>
    <row r="109" spans="2:20" ht="22.35" customHeight="1" x14ac:dyDescent="0.25">
      <c r="B109" s="63">
        <v>104</v>
      </c>
      <c r="C109" s="190" t="s">
        <v>337</v>
      </c>
      <c r="D109" s="770">
        <v>219279</v>
      </c>
      <c r="E109" s="771">
        <v>933520</v>
      </c>
      <c r="F109" s="773">
        <v>0.8</v>
      </c>
      <c r="G109" s="774">
        <v>1</v>
      </c>
      <c r="H109" s="766"/>
      <c r="I109" s="766"/>
      <c r="J109" s="766"/>
      <c r="K109" s="766"/>
      <c r="L109" s="766"/>
      <c r="M109" s="766"/>
      <c r="N109" s="767"/>
      <c r="O109" s="771"/>
      <c r="P109" s="772">
        <f t="shared" si="5"/>
        <v>1</v>
      </c>
      <c r="Q109" s="772">
        <v>260</v>
      </c>
      <c r="R109" s="764"/>
      <c r="S109" s="766"/>
      <c r="T109" s="766"/>
    </row>
    <row r="110" spans="2:20" ht="20.85" customHeight="1" x14ac:dyDescent="0.25">
      <c r="B110" s="63">
        <v>105</v>
      </c>
      <c r="C110" s="190" t="s">
        <v>339</v>
      </c>
      <c r="D110" s="770">
        <v>215924</v>
      </c>
      <c r="E110" s="771">
        <v>933733</v>
      </c>
      <c r="F110" s="460">
        <v>0.25</v>
      </c>
      <c r="G110" s="764"/>
      <c r="H110" s="766"/>
      <c r="I110" s="781">
        <v>1</v>
      </c>
      <c r="J110" s="766"/>
      <c r="K110" s="766"/>
      <c r="L110" s="766"/>
      <c r="M110" s="766"/>
      <c r="N110" s="767"/>
      <c r="O110" s="771"/>
      <c r="P110" s="772">
        <f t="shared" si="5"/>
        <v>1</v>
      </c>
      <c r="Q110" s="772">
        <v>4820</v>
      </c>
      <c r="R110" s="764"/>
      <c r="S110" s="766"/>
      <c r="T110" s="766"/>
    </row>
    <row r="111" spans="2:20" ht="20.85" customHeight="1" x14ac:dyDescent="0.25">
      <c r="B111" s="63">
        <v>106</v>
      </c>
      <c r="C111" s="190" t="s">
        <v>341</v>
      </c>
      <c r="D111" s="770">
        <v>216133</v>
      </c>
      <c r="E111" s="771">
        <v>933733</v>
      </c>
      <c r="F111" s="460">
        <v>0.3</v>
      </c>
      <c r="G111" s="764"/>
      <c r="H111" s="766"/>
      <c r="I111" s="766"/>
      <c r="J111" s="766"/>
      <c r="K111" s="766"/>
      <c r="L111" s="766"/>
      <c r="M111" s="766"/>
      <c r="N111" s="767"/>
      <c r="O111" s="771"/>
      <c r="P111" s="772">
        <f t="shared" si="5"/>
        <v>0</v>
      </c>
      <c r="Q111" s="772">
        <v>2320</v>
      </c>
      <c r="R111" s="764"/>
      <c r="S111" s="766"/>
      <c r="T111" s="766"/>
    </row>
    <row r="112" spans="2:20" ht="20.85" customHeight="1" x14ac:dyDescent="0.25">
      <c r="B112" s="63">
        <v>107</v>
      </c>
      <c r="C112" s="190" t="s">
        <v>344</v>
      </c>
      <c r="D112" s="770">
        <v>216344</v>
      </c>
      <c r="E112" s="771">
        <v>933732</v>
      </c>
      <c r="F112" s="460">
        <v>0.1</v>
      </c>
      <c r="G112" s="764"/>
      <c r="H112" s="766"/>
      <c r="I112" s="766"/>
      <c r="J112" s="766"/>
      <c r="K112" s="766"/>
      <c r="L112" s="766"/>
      <c r="M112" s="766"/>
      <c r="N112" s="804">
        <v>1</v>
      </c>
      <c r="O112" s="771"/>
      <c r="P112" s="772">
        <f t="shared" si="5"/>
        <v>1</v>
      </c>
      <c r="Q112" s="772">
        <v>360</v>
      </c>
      <c r="R112" s="764"/>
      <c r="S112" s="766"/>
      <c r="T112" s="766"/>
    </row>
    <row r="113" spans="2:20" ht="22.7" customHeight="1" x14ac:dyDescent="0.25">
      <c r="B113" s="63">
        <v>108</v>
      </c>
      <c r="C113" s="190" t="s">
        <v>346</v>
      </c>
      <c r="D113" s="770">
        <v>219071</v>
      </c>
      <c r="E113" s="771">
        <v>933735</v>
      </c>
      <c r="F113" s="773">
        <v>0.7</v>
      </c>
      <c r="G113" s="800">
        <v>1</v>
      </c>
      <c r="H113" s="766"/>
      <c r="I113" s="766"/>
      <c r="J113" s="766"/>
      <c r="K113" s="766"/>
      <c r="L113" s="766"/>
      <c r="M113" s="783"/>
      <c r="N113" s="767"/>
      <c r="O113" s="771"/>
      <c r="P113" s="772">
        <f t="shared" si="5"/>
        <v>1</v>
      </c>
      <c r="Q113" s="772">
        <v>1380</v>
      </c>
      <c r="R113" s="764"/>
      <c r="S113" s="766"/>
      <c r="T113" s="766"/>
    </row>
    <row r="114" spans="2:20" ht="20.85" customHeight="1" x14ac:dyDescent="0.25">
      <c r="B114" s="63">
        <v>109</v>
      </c>
      <c r="C114" s="190" t="s">
        <v>348</v>
      </c>
      <c r="D114" s="770">
        <v>216343</v>
      </c>
      <c r="E114" s="771">
        <v>933944</v>
      </c>
      <c r="F114" s="460">
        <v>0.1</v>
      </c>
      <c r="G114" s="764"/>
      <c r="H114" s="766"/>
      <c r="I114" s="766"/>
      <c r="J114" s="766"/>
      <c r="K114" s="766"/>
      <c r="L114" s="766"/>
      <c r="M114" s="766"/>
      <c r="N114" s="767"/>
      <c r="O114" s="771"/>
      <c r="P114" s="772">
        <f t="shared" si="5"/>
        <v>0</v>
      </c>
      <c r="Q114" s="772">
        <v>1980</v>
      </c>
      <c r="R114" s="764"/>
      <c r="S114" s="766"/>
      <c r="T114" s="766"/>
    </row>
    <row r="115" spans="2:20" ht="20.85" customHeight="1" x14ac:dyDescent="0.25">
      <c r="B115" s="63">
        <v>110</v>
      </c>
      <c r="C115" s="190" t="s">
        <v>351</v>
      </c>
      <c r="D115" s="770">
        <v>218655</v>
      </c>
      <c r="E115" s="771">
        <v>933943</v>
      </c>
      <c r="F115" s="460">
        <v>0</v>
      </c>
      <c r="G115" s="764"/>
      <c r="H115" s="766"/>
      <c r="I115" s="766"/>
      <c r="J115" s="766"/>
      <c r="K115" s="766"/>
      <c r="L115" s="766"/>
      <c r="M115" s="766"/>
      <c r="N115" s="766"/>
      <c r="O115" s="771"/>
      <c r="P115" s="772">
        <f t="shared" si="5"/>
        <v>0</v>
      </c>
      <c r="Q115" s="772">
        <v>640</v>
      </c>
      <c r="R115" s="764"/>
      <c r="S115" s="766"/>
      <c r="T115" s="766"/>
    </row>
    <row r="116" spans="2:20" ht="20.25" customHeight="1" x14ac:dyDescent="0.25">
      <c r="B116" s="63">
        <v>111</v>
      </c>
      <c r="C116" s="190" t="s">
        <v>312</v>
      </c>
      <c r="D116" s="770">
        <v>218863</v>
      </c>
      <c r="E116" s="771">
        <v>933940</v>
      </c>
      <c r="F116" s="460">
        <v>0.01</v>
      </c>
      <c r="G116" s="764"/>
      <c r="H116" s="766"/>
      <c r="I116" s="766"/>
      <c r="J116" s="766"/>
      <c r="K116" s="766"/>
      <c r="L116" s="766"/>
      <c r="M116" s="766"/>
      <c r="N116" s="766"/>
      <c r="O116" s="771"/>
      <c r="P116" s="772">
        <f t="shared" si="5"/>
        <v>0</v>
      </c>
      <c r="Q116" s="772">
        <v>6080</v>
      </c>
      <c r="R116" s="764"/>
      <c r="S116" s="766"/>
      <c r="T116" s="766"/>
    </row>
    <row r="117" spans="2:20" ht="20.85" customHeight="1" x14ac:dyDescent="0.25">
      <c r="B117" s="63">
        <v>112</v>
      </c>
      <c r="C117" s="190" t="s">
        <v>354</v>
      </c>
      <c r="D117" s="770">
        <v>217605</v>
      </c>
      <c r="E117" s="771">
        <v>934152</v>
      </c>
      <c r="F117" s="460">
        <v>0</v>
      </c>
      <c r="G117" s="764"/>
      <c r="H117" s="766"/>
      <c r="I117" s="766"/>
      <c r="J117" s="766"/>
      <c r="K117" s="766"/>
      <c r="L117" s="806">
        <v>1</v>
      </c>
      <c r="M117" s="766"/>
      <c r="N117" s="766"/>
      <c r="O117" s="771"/>
      <c r="P117" s="772">
        <f t="shared" si="5"/>
        <v>1</v>
      </c>
      <c r="Q117" s="772">
        <v>80</v>
      </c>
      <c r="R117" s="764"/>
      <c r="S117" s="766"/>
      <c r="T117" s="766"/>
    </row>
    <row r="118" spans="2:20" ht="20.85" customHeight="1" x14ac:dyDescent="0.25">
      <c r="B118" s="63">
        <v>113</v>
      </c>
      <c r="C118" s="190" t="s">
        <v>189</v>
      </c>
      <c r="D118" s="770">
        <v>218024</v>
      </c>
      <c r="E118" s="771">
        <v>934152</v>
      </c>
      <c r="F118" s="460">
        <v>0.1</v>
      </c>
      <c r="G118" s="764"/>
      <c r="H118" s="766"/>
      <c r="I118" s="766"/>
      <c r="J118" s="766"/>
      <c r="K118" s="766"/>
      <c r="L118" s="766"/>
      <c r="M118" s="778">
        <v>1</v>
      </c>
      <c r="N118" s="766"/>
      <c r="O118" s="771"/>
      <c r="P118" s="772">
        <f t="shared" si="5"/>
        <v>1</v>
      </c>
      <c r="Q118" s="772">
        <v>1440</v>
      </c>
      <c r="R118" s="764"/>
      <c r="S118" s="766"/>
      <c r="T118" s="766"/>
    </row>
    <row r="119" spans="2:20" ht="20.85" customHeight="1" x14ac:dyDescent="0.25">
      <c r="B119" s="63">
        <v>114</v>
      </c>
      <c r="C119" s="190" t="s">
        <v>358</v>
      </c>
      <c r="D119" s="770">
        <v>218228</v>
      </c>
      <c r="E119" s="771">
        <v>934154</v>
      </c>
      <c r="F119" s="460">
        <v>0</v>
      </c>
      <c r="G119" s="764"/>
      <c r="H119" s="766"/>
      <c r="I119" s="766"/>
      <c r="J119" s="766"/>
      <c r="K119" s="766"/>
      <c r="L119" s="766"/>
      <c r="M119" s="778">
        <v>1</v>
      </c>
      <c r="N119" s="783"/>
      <c r="O119" s="771"/>
      <c r="P119" s="772">
        <f t="shared" si="5"/>
        <v>1</v>
      </c>
      <c r="Q119" s="772">
        <v>20</v>
      </c>
      <c r="R119" s="764"/>
      <c r="S119" s="766"/>
      <c r="T119" s="766"/>
    </row>
    <row r="120" spans="2:20" ht="20.85" customHeight="1" x14ac:dyDescent="0.25">
      <c r="B120" s="63">
        <v>115</v>
      </c>
      <c r="C120" s="190" t="s">
        <v>95</v>
      </c>
      <c r="D120" s="770">
        <v>218651</v>
      </c>
      <c r="E120" s="771">
        <v>934154</v>
      </c>
      <c r="F120" s="460">
        <v>0.15</v>
      </c>
      <c r="G120" s="764"/>
      <c r="H120" s="766"/>
      <c r="I120" s="766"/>
      <c r="J120" s="766"/>
      <c r="K120" s="766"/>
      <c r="L120" s="766"/>
      <c r="M120" s="766"/>
      <c r="N120" s="766"/>
      <c r="O120" s="771"/>
      <c r="P120" s="772">
        <f t="shared" si="5"/>
        <v>0</v>
      </c>
      <c r="Q120" s="772">
        <v>1100</v>
      </c>
      <c r="R120" s="764"/>
      <c r="S120" s="766"/>
      <c r="T120" s="766"/>
    </row>
    <row r="121" spans="2:20" ht="20.25" customHeight="1" x14ac:dyDescent="0.25">
      <c r="B121" s="63">
        <v>116</v>
      </c>
      <c r="C121" s="190" t="s">
        <v>348</v>
      </c>
      <c r="D121" s="807">
        <v>217392.7181000002</v>
      </c>
      <c r="E121" s="808">
        <v>934362.99019999988</v>
      </c>
      <c r="F121" s="460">
        <v>0.1</v>
      </c>
      <c r="G121" s="764"/>
      <c r="H121" s="766"/>
      <c r="I121" s="766"/>
      <c r="J121" s="766"/>
      <c r="K121" s="766"/>
      <c r="L121" s="766"/>
      <c r="M121" s="766"/>
      <c r="N121" s="766"/>
      <c r="O121" s="771"/>
      <c r="P121" s="772">
        <f t="shared" si="5"/>
        <v>0</v>
      </c>
      <c r="Q121" s="772">
        <v>1740</v>
      </c>
      <c r="R121" s="764"/>
      <c r="S121" s="766"/>
      <c r="T121" s="766"/>
    </row>
    <row r="122" spans="2:20" ht="20.85" customHeight="1" x14ac:dyDescent="0.25">
      <c r="B122" s="63">
        <v>117</v>
      </c>
      <c r="C122" s="190" t="s">
        <v>144</v>
      </c>
      <c r="D122" s="793">
        <v>217606</v>
      </c>
      <c r="E122" s="794">
        <v>934359</v>
      </c>
      <c r="F122" s="460">
        <v>0.25</v>
      </c>
      <c r="G122" s="764"/>
      <c r="H122" s="766"/>
      <c r="I122" s="766"/>
      <c r="J122" s="766"/>
      <c r="K122" s="766"/>
      <c r="L122" s="766"/>
      <c r="M122" s="766"/>
      <c r="N122" s="766"/>
      <c r="O122" s="771"/>
      <c r="P122" s="772">
        <f t="shared" si="5"/>
        <v>0</v>
      </c>
      <c r="Q122" s="772">
        <v>2160</v>
      </c>
      <c r="R122" s="764"/>
      <c r="S122" s="766"/>
      <c r="T122" s="766"/>
    </row>
    <row r="123" spans="2:20" ht="20.85" customHeight="1" x14ac:dyDescent="0.25">
      <c r="B123" s="63">
        <v>118</v>
      </c>
      <c r="C123" s="190" t="s">
        <v>184</v>
      </c>
      <c r="D123" s="770">
        <v>217812</v>
      </c>
      <c r="E123" s="771">
        <v>934363</v>
      </c>
      <c r="F123" s="460">
        <v>0</v>
      </c>
      <c r="G123" s="764"/>
      <c r="H123" s="766"/>
      <c r="I123" s="766"/>
      <c r="J123" s="766"/>
      <c r="K123" s="766"/>
      <c r="L123" s="766"/>
      <c r="M123" s="766"/>
      <c r="N123" s="766"/>
      <c r="O123" s="771"/>
      <c r="P123" s="772">
        <f t="shared" si="5"/>
        <v>0</v>
      </c>
      <c r="Q123" s="772">
        <v>260</v>
      </c>
      <c r="R123" s="764"/>
      <c r="S123" s="766"/>
      <c r="T123" s="766"/>
    </row>
    <row r="124" spans="2:20" ht="20.25" customHeight="1" x14ac:dyDescent="0.25">
      <c r="B124" s="63">
        <v>119</v>
      </c>
      <c r="C124" s="190" t="s">
        <v>257</v>
      </c>
      <c r="D124" s="770">
        <v>218021</v>
      </c>
      <c r="E124" s="771">
        <v>934361</v>
      </c>
      <c r="F124" s="460">
        <v>0.01</v>
      </c>
      <c r="G124" s="764"/>
      <c r="H124" s="766"/>
      <c r="I124" s="766"/>
      <c r="J124" s="766"/>
      <c r="K124" s="766"/>
      <c r="L124" s="766"/>
      <c r="M124" s="766"/>
      <c r="N124" s="766"/>
      <c r="O124" s="771"/>
      <c r="P124" s="772">
        <f t="shared" si="5"/>
        <v>0</v>
      </c>
      <c r="Q124" s="772">
        <v>540</v>
      </c>
      <c r="R124" s="809"/>
      <c r="S124" s="766"/>
      <c r="T124" s="766"/>
    </row>
    <row r="125" spans="2:20" ht="22.35" customHeight="1" x14ac:dyDescent="0.25">
      <c r="B125" s="63">
        <v>120</v>
      </c>
      <c r="C125" s="190" t="s">
        <v>138</v>
      </c>
      <c r="D125" s="770">
        <v>218442</v>
      </c>
      <c r="E125" s="771">
        <v>934362</v>
      </c>
      <c r="F125" s="773">
        <v>0.85</v>
      </c>
      <c r="G125" s="774">
        <v>1</v>
      </c>
      <c r="H125" s="766"/>
      <c r="I125" s="766"/>
      <c r="J125" s="766"/>
      <c r="K125" s="766"/>
      <c r="L125" s="766"/>
      <c r="M125" s="766"/>
      <c r="N125" s="766"/>
      <c r="O125" s="771"/>
      <c r="P125" s="772">
        <f t="shared" si="5"/>
        <v>1</v>
      </c>
      <c r="Q125" s="772">
        <v>520</v>
      </c>
      <c r="R125" s="764"/>
      <c r="S125" s="766"/>
      <c r="T125" s="766"/>
    </row>
    <row r="126" spans="2:20" ht="20.25" customHeight="1" x14ac:dyDescent="0.25">
      <c r="B126" s="63">
        <v>121</v>
      </c>
      <c r="C126" s="190" t="s">
        <v>354</v>
      </c>
      <c r="D126" s="770">
        <v>218030</v>
      </c>
      <c r="E126" s="771">
        <v>934564</v>
      </c>
      <c r="F126" s="460">
        <v>0.05</v>
      </c>
      <c r="G126" s="764"/>
      <c r="H126" s="766"/>
      <c r="I126" s="766"/>
      <c r="J126" s="766"/>
      <c r="K126" s="766"/>
      <c r="L126" s="766"/>
      <c r="M126" s="766"/>
      <c r="N126" s="766"/>
      <c r="O126" s="771"/>
      <c r="P126" s="772">
        <f t="shared" si="5"/>
        <v>0</v>
      </c>
      <c r="Q126" s="772">
        <v>2080</v>
      </c>
      <c r="R126" s="764"/>
      <c r="S126" s="766"/>
      <c r="T126" s="766"/>
    </row>
    <row r="127" spans="2:20" ht="22.35" customHeight="1" x14ac:dyDescent="0.25">
      <c r="B127" s="63">
        <v>122</v>
      </c>
      <c r="C127" s="190" t="s">
        <v>152</v>
      </c>
      <c r="D127" s="770">
        <v>218228</v>
      </c>
      <c r="E127" s="771">
        <v>934546</v>
      </c>
      <c r="F127" s="773">
        <v>0.8</v>
      </c>
      <c r="G127" s="774">
        <v>1</v>
      </c>
      <c r="H127" s="766"/>
      <c r="I127" s="766"/>
      <c r="J127" s="766"/>
      <c r="K127" s="766"/>
      <c r="L127" s="766"/>
      <c r="M127" s="766"/>
      <c r="N127" s="766"/>
      <c r="O127" s="771"/>
      <c r="P127" s="772">
        <f t="shared" si="5"/>
        <v>1</v>
      </c>
      <c r="Q127" s="772">
        <v>2760</v>
      </c>
      <c r="R127" s="764"/>
      <c r="S127" s="766"/>
      <c r="T127" s="766"/>
    </row>
    <row r="128" spans="2:20" ht="20.25" customHeight="1" x14ac:dyDescent="0.25">
      <c r="B128" s="63">
        <v>123</v>
      </c>
      <c r="C128" s="190" t="s">
        <v>235</v>
      </c>
      <c r="D128" s="770">
        <v>217601</v>
      </c>
      <c r="E128" s="771">
        <v>934786</v>
      </c>
      <c r="F128" s="460">
        <v>0</v>
      </c>
      <c r="G128" s="764"/>
      <c r="H128" s="766"/>
      <c r="I128" s="766"/>
      <c r="J128" s="766"/>
      <c r="K128" s="766"/>
      <c r="L128" s="766"/>
      <c r="M128" s="766"/>
      <c r="N128" s="766"/>
      <c r="O128" s="771"/>
      <c r="P128" s="772">
        <f t="shared" si="5"/>
        <v>0</v>
      </c>
      <c r="Q128" s="772">
        <v>220</v>
      </c>
      <c r="R128" s="764"/>
      <c r="S128" s="766"/>
      <c r="T128" s="766"/>
    </row>
    <row r="129" spans="2:20" ht="20.25" customHeight="1" x14ac:dyDescent="0.25">
      <c r="B129" s="63">
        <v>124</v>
      </c>
      <c r="C129" s="190" t="s">
        <v>373</v>
      </c>
      <c r="D129" s="770">
        <v>217812</v>
      </c>
      <c r="E129" s="771">
        <v>934782</v>
      </c>
      <c r="F129" s="460">
        <v>0</v>
      </c>
      <c r="G129" s="764"/>
      <c r="H129" s="766"/>
      <c r="I129" s="766"/>
      <c r="J129" s="766"/>
      <c r="K129" s="766"/>
      <c r="L129" s="766"/>
      <c r="M129" s="766"/>
      <c r="N129" s="783"/>
      <c r="O129" s="771"/>
      <c r="P129" s="772">
        <f t="shared" si="5"/>
        <v>0</v>
      </c>
      <c r="Q129" s="772">
        <v>80</v>
      </c>
      <c r="R129" s="764"/>
      <c r="S129" s="766"/>
      <c r="T129" s="766"/>
    </row>
    <row r="130" spans="2:20" ht="20.25" customHeight="1" x14ac:dyDescent="0.25">
      <c r="B130" s="63">
        <v>125</v>
      </c>
      <c r="C130" s="190" t="s">
        <v>375</v>
      </c>
      <c r="D130" s="770">
        <v>214791</v>
      </c>
      <c r="E130" s="771">
        <v>931688</v>
      </c>
      <c r="F130" s="460">
        <v>0.6</v>
      </c>
      <c r="G130" s="764"/>
      <c r="H130" s="766"/>
      <c r="I130" s="766"/>
      <c r="J130" s="766"/>
      <c r="K130" s="766"/>
      <c r="L130" s="766"/>
      <c r="M130" s="766"/>
      <c r="N130" s="766"/>
      <c r="O130" s="771"/>
      <c r="P130" s="772">
        <f t="shared" si="5"/>
        <v>0</v>
      </c>
      <c r="Q130" s="772">
        <v>4720</v>
      </c>
      <c r="R130" s="764"/>
      <c r="S130" s="766"/>
      <c r="T130" s="766"/>
    </row>
    <row r="131" spans="2:20" ht="20.25" customHeight="1" x14ac:dyDescent="0.25">
      <c r="B131" s="63">
        <v>126</v>
      </c>
      <c r="C131" s="190" t="s">
        <v>358</v>
      </c>
      <c r="D131" s="770">
        <v>214579</v>
      </c>
      <c r="E131" s="771">
        <v>931737</v>
      </c>
      <c r="F131" s="460">
        <v>0.3</v>
      </c>
      <c r="G131" s="764"/>
      <c r="H131" s="766"/>
      <c r="I131" s="766"/>
      <c r="J131" s="766"/>
      <c r="K131" s="766"/>
      <c r="L131" s="766"/>
      <c r="M131" s="766"/>
      <c r="N131" s="783"/>
      <c r="O131" s="771"/>
      <c r="P131" s="772">
        <f t="shared" si="5"/>
        <v>0</v>
      </c>
      <c r="Q131" s="772">
        <v>3160</v>
      </c>
      <c r="R131" s="764"/>
      <c r="S131" s="766"/>
      <c r="T131" s="766"/>
    </row>
    <row r="132" spans="2:20" ht="20.25" customHeight="1" x14ac:dyDescent="0.25">
      <c r="B132" s="63">
        <v>127</v>
      </c>
      <c r="C132" s="190" t="s">
        <v>378</v>
      </c>
      <c r="D132" s="770">
        <v>214413</v>
      </c>
      <c r="E132" s="771">
        <v>931911</v>
      </c>
      <c r="F132" s="460">
        <v>0.2</v>
      </c>
      <c r="G132" s="764"/>
      <c r="H132" s="766"/>
      <c r="I132" s="766"/>
      <c r="J132" s="766"/>
      <c r="K132" s="766"/>
      <c r="L132" s="766"/>
      <c r="M132" s="766"/>
      <c r="N132" s="766"/>
      <c r="O132" s="771"/>
      <c r="P132" s="772">
        <f t="shared" si="5"/>
        <v>0</v>
      </c>
      <c r="Q132" s="772">
        <v>4420</v>
      </c>
      <c r="R132" s="764"/>
      <c r="S132" s="766"/>
      <c r="T132" s="766"/>
    </row>
    <row r="133" spans="2:20" ht="20.25" customHeight="1" x14ac:dyDescent="0.25">
      <c r="B133" s="63">
        <v>128</v>
      </c>
      <c r="C133" s="190" t="s">
        <v>381</v>
      </c>
      <c r="D133" s="770">
        <v>214387</v>
      </c>
      <c r="E133" s="771">
        <v>932017</v>
      </c>
      <c r="F133" s="460">
        <v>0.35</v>
      </c>
      <c r="G133" s="764"/>
      <c r="H133" s="766"/>
      <c r="I133" s="766"/>
      <c r="J133" s="766"/>
      <c r="K133" s="766"/>
      <c r="L133" s="766"/>
      <c r="M133" s="766"/>
      <c r="N133" s="766"/>
      <c r="O133" s="771"/>
      <c r="P133" s="772">
        <f t="shared" si="5"/>
        <v>0</v>
      </c>
      <c r="Q133" s="772">
        <v>3080</v>
      </c>
      <c r="R133" s="764"/>
      <c r="S133" s="766"/>
      <c r="T133" s="766"/>
    </row>
    <row r="134" spans="2:20" ht="21.75" customHeight="1" x14ac:dyDescent="0.25">
      <c r="B134" s="261">
        <v>129</v>
      </c>
      <c r="C134" s="810" t="s">
        <v>384</v>
      </c>
      <c r="D134" s="811">
        <v>219506</v>
      </c>
      <c r="E134" s="812">
        <v>932385</v>
      </c>
      <c r="F134" s="813">
        <v>0.01</v>
      </c>
      <c r="G134" s="811"/>
      <c r="H134" s="814"/>
      <c r="I134" s="814"/>
      <c r="J134" s="814"/>
      <c r="K134" s="814"/>
      <c r="L134" s="814"/>
      <c r="M134" s="814"/>
      <c r="N134" s="814"/>
      <c r="O134" s="812"/>
      <c r="P134" s="815">
        <f t="shared" si="5"/>
        <v>0</v>
      </c>
      <c r="Q134" s="815">
        <v>1360</v>
      </c>
      <c r="R134" s="764"/>
      <c r="S134" s="766"/>
      <c r="T134" s="766"/>
    </row>
    <row r="135" spans="2:20" ht="18.600000000000001" customHeight="1" x14ac:dyDescent="0.25">
      <c r="B135" s="816" t="s">
        <v>425</v>
      </c>
      <c r="C135" s="817"/>
      <c r="D135" s="1450" t="s">
        <v>426</v>
      </c>
      <c r="E135" s="1451"/>
      <c r="F135" s="818"/>
      <c r="G135" s="819">
        <f>COUNTA(G6:G134)</f>
        <v>32</v>
      </c>
      <c r="H135" s="820">
        <v>11</v>
      </c>
      <c r="I135" s="820">
        <v>18</v>
      </c>
      <c r="J135" s="820">
        <v>0</v>
      </c>
      <c r="K135" s="821">
        <v>0</v>
      </c>
      <c r="L135" s="820">
        <v>1</v>
      </c>
      <c r="M135" s="820">
        <v>6</v>
      </c>
      <c r="N135" s="822">
        <v>2</v>
      </c>
      <c r="O135" s="823">
        <f>SUM(F135:N135)</f>
        <v>70</v>
      </c>
      <c r="P135" s="824"/>
      <c r="Q135" s="824"/>
      <c r="R135" s="825"/>
      <c r="S135" s="825"/>
      <c r="T135" s="825"/>
    </row>
    <row r="136" spans="2:20" ht="22.5" customHeight="1" x14ac:dyDescent="0.25">
      <c r="B136" s="826"/>
      <c r="C136" s="827"/>
      <c r="D136" s="1435" t="s">
        <v>427</v>
      </c>
      <c r="E136" s="1436"/>
      <c r="F136" s="828">
        <f>F135/122</f>
        <v>0</v>
      </c>
      <c r="G136" s="829">
        <f>G135/122</f>
        <v>0.26229508196721313</v>
      </c>
      <c r="H136" s="830">
        <f>H135/122</f>
        <v>9.0163934426229511E-2</v>
      </c>
      <c r="I136" s="830">
        <f>I135/122</f>
        <v>0.14754098360655737</v>
      </c>
      <c r="J136" s="830">
        <v>0</v>
      </c>
      <c r="K136" s="830">
        <v>0</v>
      </c>
      <c r="L136" s="830">
        <f>L135/122</f>
        <v>8.1967213114754103E-3</v>
      </c>
      <c r="M136" s="831">
        <f>M135/122</f>
        <v>4.9180327868852458E-2</v>
      </c>
      <c r="N136" s="832">
        <f>N135/122</f>
        <v>1.6393442622950821E-2</v>
      </c>
      <c r="O136" s="1408"/>
      <c r="P136" s="1339"/>
      <c r="Q136" s="1339"/>
      <c r="R136" s="1339"/>
      <c r="S136" s="1339"/>
      <c r="T136" s="1339"/>
    </row>
    <row r="137" spans="2:20" ht="18.95" customHeight="1" x14ac:dyDescent="0.25">
      <c r="B137" s="833"/>
      <c r="C137" s="834"/>
      <c r="D137" s="1448"/>
      <c r="E137" s="1449"/>
      <c r="F137" s="835"/>
      <c r="G137" s="835"/>
      <c r="H137" s="836"/>
      <c r="I137" s="837"/>
      <c r="J137" s="837"/>
      <c r="K137" s="838"/>
      <c r="L137" s="837"/>
      <c r="M137" s="839"/>
      <c r="N137" s="837"/>
      <c r="O137" s="825"/>
      <c r="P137" s="825"/>
      <c r="Q137" s="825"/>
      <c r="R137" s="825"/>
      <c r="S137" s="825"/>
      <c r="T137" s="825"/>
    </row>
    <row r="138" spans="2:20" ht="18.95" customHeight="1" x14ac:dyDescent="0.25">
      <c r="B138" s="833"/>
      <c r="C138" s="840"/>
      <c r="D138" s="1443"/>
      <c r="E138" s="1444"/>
      <c r="F138" s="841" t="s">
        <v>428</v>
      </c>
      <c r="G138" s="841" t="s">
        <v>429</v>
      </c>
      <c r="H138" s="842"/>
      <c r="I138" s="1423" t="s">
        <v>430</v>
      </c>
      <c r="J138" s="1424"/>
      <c r="K138" s="1424"/>
      <c r="L138" s="844" t="s">
        <v>431</v>
      </c>
      <c r="M138" s="845" t="s">
        <v>432</v>
      </c>
      <c r="N138" s="846" t="s">
        <v>433</v>
      </c>
      <c r="O138" s="847"/>
      <c r="P138" s="825"/>
      <c r="Q138" s="825"/>
      <c r="R138" s="825"/>
      <c r="S138" s="825"/>
      <c r="T138" s="825"/>
    </row>
    <row r="139" spans="2:20" ht="29.1" customHeight="1" x14ac:dyDescent="0.25">
      <c r="B139" s="833"/>
      <c r="C139" s="827"/>
      <c r="D139" s="1437" t="s">
        <v>434</v>
      </c>
      <c r="E139" s="1438"/>
      <c r="F139" s="848">
        <v>46</v>
      </c>
      <c r="G139" s="849">
        <f>F139/122</f>
        <v>0.37704918032786883</v>
      </c>
      <c r="H139" s="850"/>
      <c r="I139" s="851">
        <v>1</v>
      </c>
      <c r="J139" s="1421" t="s">
        <v>416</v>
      </c>
      <c r="K139" s="1422"/>
      <c r="L139" s="767">
        <v>32</v>
      </c>
      <c r="M139" s="852">
        <f>L139/122</f>
        <v>0.26229508196721313</v>
      </c>
      <c r="N139" s="853">
        <f>(Q8+Q13+Q16+Q20+Q25+Q45+Q47+Q56+Q58+Q62+Q63+Q65+Q66+Q68+Q69+Q70+Q74+Q75+Q76+Q77+Q80+Q86+Q91+Q101+Q103+Q105+Q107+Q108+Q109+Q113+Q125+Q127)/32</f>
        <v>1123.125</v>
      </c>
      <c r="O139" s="847"/>
      <c r="P139" s="825"/>
      <c r="Q139" s="825"/>
      <c r="R139" s="825"/>
      <c r="S139" s="825"/>
      <c r="T139" s="825"/>
    </row>
    <row r="140" spans="2:20" ht="29.1" customHeight="1" x14ac:dyDescent="0.25">
      <c r="B140" s="833"/>
      <c r="C140" s="854"/>
      <c r="D140" s="1446" t="s">
        <v>435</v>
      </c>
      <c r="E140" s="1447"/>
      <c r="F140" s="848">
        <v>12</v>
      </c>
      <c r="G140" s="849">
        <f>F140/122</f>
        <v>9.8360655737704916E-2</v>
      </c>
      <c r="H140" s="855"/>
      <c r="I140" s="856">
        <v>2</v>
      </c>
      <c r="J140" s="1412" t="s">
        <v>417</v>
      </c>
      <c r="K140" s="1417"/>
      <c r="L140" s="767">
        <v>11</v>
      </c>
      <c r="M140" s="852">
        <f>L140/122</f>
        <v>9.0163934426229511E-2</v>
      </c>
      <c r="N140" s="853">
        <f>(Q6+Q7+Q14+Q15+Q17+Q18+Q29+Q51+Q93+H99)/11</f>
        <v>592.81818181818187</v>
      </c>
      <c r="O140" s="857"/>
      <c r="P140" s="371"/>
      <c r="Q140" s="1339"/>
      <c r="R140" s="1339"/>
      <c r="S140" s="1339"/>
      <c r="T140" s="1339"/>
    </row>
    <row r="141" spans="2:20" ht="28.7" customHeight="1" x14ac:dyDescent="0.25">
      <c r="B141" s="833"/>
      <c r="C141" s="858"/>
      <c r="D141" s="1410" t="s">
        <v>436</v>
      </c>
      <c r="E141" s="1411"/>
      <c r="F141" s="848">
        <f>F139+F140</f>
        <v>58</v>
      </c>
      <c r="G141" s="849">
        <f>F141/122</f>
        <v>0.47540983606557374</v>
      </c>
      <c r="H141" s="859"/>
      <c r="I141" s="856">
        <v>3</v>
      </c>
      <c r="J141" s="1412" t="s">
        <v>418</v>
      </c>
      <c r="K141" s="1413"/>
      <c r="L141" s="767">
        <v>18</v>
      </c>
      <c r="M141" s="852">
        <f>L141/122</f>
        <v>0.14754098360655737</v>
      </c>
      <c r="N141" s="853">
        <f>(Q13+Q23+Q27+Q31+Q34+Q45+Q61+Q66+Q69+Q77+Q86+Q92+Q100+Q103+Q104+Q110)/18</f>
        <v>727.77777777777783</v>
      </c>
      <c r="O141" s="847"/>
      <c r="P141" s="825"/>
      <c r="Q141" s="825"/>
      <c r="R141" s="825"/>
      <c r="S141" s="825"/>
      <c r="T141" s="825"/>
    </row>
    <row r="142" spans="2:20" ht="18.95" customHeight="1" x14ac:dyDescent="0.25">
      <c r="B142" s="860"/>
      <c r="C142" s="861"/>
      <c r="D142" s="862"/>
      <c r="E142" s="862"/>
      <c r="F142" s="863"/>
      <c r="G142" s="864"/>
      <c r="H142" s="865"/>
      <c r="I142" s="856">
        <v>4</v>
      </c>
      <c r="J142" s="1412" t="s">
        <v>419</v>
      </c>
      <c r="K142" s="1417"/>
      <c r="L142" s="767">
        <v>0</v>
      </c>
      <c r="M142" s="852"/>
      <c r="N142" s="771" t="s">
        <v>437</v>
      </c>
      <c r="O142" s="770"/>
      <c r="P142" s="783"/>
      <c r="Q142" s="780"/>
      <c r="R142" s="780"/>
      <c r="S142" s="780"/>
      <c r="T142" s="780"/>
    </row>
    <row r="143" spans="2:20" ht="18.95" customHeight="1" x14ac:dyDescent="0.25">
      <c r="B143" s="866"/>
      <c r="C143" s="867"/>
      <c r="D143" s="1427" t="s">
        <v>438</v>
      </c>
      <c r="E143" s="1426"/>
      <c r="F143" s="868" t="s">
        <v>439</v>
      </c>
      <c r="G143" s="869"/>
      <c r="H143" s="870"/>
      <c r="I143" s="856">
        <v>5</v>
      </c>
      <c r="J143" s="1412" t="s">
        <v>420</v>
      </c>
      <c r="K143" s="1417"/>
      <c r="L143" s="767">
        <v>0</v>
      </c>
      <c r="M143" s="852"/>
      <c r="N143" s="771" t="s">
        <v>437</v>
      </c>
      <c r="O143" s="770"/>
      <c r="P143" s="783"/>
      <c r="Q143" s="780"/>
      <c r="R143" s="780"/>
      <c r="S143" s="780"/>
      <c r="T143" s="780"/>
    </row>
    <row r="144" spans="2:20" ht="32.1" customHeight="1" x14ac:dyDescent="0.25">
      <c r="B144" s="866"/>
      <c r="C144" s="867"/>
      <c r="D144" s="1410" t="s">
        <v>440</v>
      </c>
      <c r="E144" s="1411"/>
      <c r="F144" s="871">
        <f>(Q6+Q7+Q8+Q11+Q13+Q14+Q15+Q16+Q17+Q18+Q20+Q23+Q25+Q27+Q29+Q30+Q31+Q32+Q34+Q45+Q47+Q51+Q56+Q58+Q61+Q62+Q63+Q65+Q66+Q68+Q69+Q70+Q74+Q75+Q76+Q77+Q80+Q86+Q91+Q92+Q93+Q99+Q100+Q101+Q103+Q104+Q105+Q107+Q108+Q109+Q110+Q112+Q113+Q117+Q118+Q119+Q125+Q127)/58</f>
        <v>975.17241379310349</v>
      </c>
      <c r="G144" s="869"/>
      <c r="H144" s="870"/>
      <c r="I144" s="856">
        <v>6</v>
      </c>
      <c r="J144" s="1420" t="s">
        <v>421</v>
      </c>
      <c r="K144" s="1417"/>
      <c r="L144" s="767">
        <v>1</v>
      </c>
      <c r="M144" s="852">
        <f>1/122</f>
        <v>8.1967213114754103E-3</v>
      </c>
      <c r="N144" s="872" t="s">
        <v>441</v>
      </c>
      <c r="O144" s="770"/>
      <c r="P144" s="783"/>
      <c r="Q144" s="780"/>
      <c r="R144" s="780"/>
      <c r="S144" s="780"/>
      <c r="T144" s="780"/>
    </row>
    <row r="145" spans="2:20" ht="30.95" customHeight="1" x14ac:dyDescent="0.25">
      <c r="B145" s="861"/>
      <c r="C145" s="867"/>
      <c r="D145" s="1425" t="s">
        <v>442</v>
      </c>
      <c r="E145" s="1426"/>
      <c r="F145" s="871">
        <f>(Q9+Q10+Q12+Q19+Q21+Q22+Q24+Q26+Q28+Q33+Q35+Q36+Q37+Q38+Q39+Q40+Q43+Q44+Q46+Q48+Q49+Q52+Q53+Q54+Q55+Q57+Q59+Q64+Q67+Q71+Q72+Q78+Q79+Q81+Q82+Q83+Q84+Q85+Q87+Q88+Q94+Q95+Q96+Q97+Q98+Q102+Q111+Q114+Q115+Q116+Q120+Q121+Q122+Q123+Q124+Q126+Q128+Q129+Q130+Q131+Q132+Q133+Q134)/64</f>
        <v>2098.125</v>
      </c>
      <c r="G145" s="873"/>
      <c r="H145" s="874"/>
      <c r="I145" s="856">
        <v>7</v>
      </c>
      <c r="J145" s="1412" t="s">
        <v>422</v>
      </c>
      <c r="K145" s="1417"/>
      <c r="L145" s="767">
        <v>6</v>
      </c>
      <c r="M145" s="875">
        <f>6/122</f>
        <v>4.9180327868852458E-2</v>
      </c>
      <c r="N145" s="853">
        <f>(Q11+Q18+Q91+Q105+Q113+Q118+Q119)/6</f>
        <v>760</v>
      </c>
      <c r="O145" s="770"/>
      <c r="P145" s="783"/>
      <c r="Q145" s="780"/>
      <c r="R145" s="780"/>
      <c r="S145" s="780"/>
      <c r="T145" s="780"/>
    </row>
    <row r="146" spans="2:20" ht="22.5" customHeight="1" x14ac:dyDescent="0.25">
      <c r="B146" s="876"/>
      <c r="C146" s="371"/>
      <c r="D146" s="877"/>
      <c r="E146" s="877"/>
      <c r="F146" s="878"/>
      <c r="G146" s="766"/>
      <c r="H146" s="879"/>
      <c r="I146" s="880">
        <v>8</v>
      </c>
      <c r="J146" s="1418" t="s">
        <v>423</v>
      </c>
      <c r="K146" s="1419"/>
      <c r="L146" s="881">
        <v>2</v>
      </c>
      <c r="M146" s="882">
        <f>2/122</f>
        <v>1.6393442622950821E-2</v>
      </c>
      <c r="N146" s="883">
        <f>(Q112+N104)/2</f>
        <v>180.5</v>
      </c>
      <c r="O146" s="764"/>
      <c r="P146" s="884"/>
      <c r="Q146" s="766"/>
      <c r="R146" s="766"/>
      <c r="S146" s="766"/>
      <c r="T146" s="766"/>
    </row>
    <row r="147" spans="2:20" ht="22.5" customHeight="1" x14ac:dyDescent="0.25">
      <c r="B147" s="876"/>
      <c r="C147" s="833"/>
      <c r="D147" s="885"/>
      <c r="E147" s="885"/>
      <c r="F147" s="886"/>
      <c r="G147" s="886"/>
      <c r="H147" s="887"/>
      <c r="I147" s="888"/>
      <c r="J147" s="888"/>
      <c r="K147" s="888"/>
      <c r="L147" s="888"/>
      <c r="M147" s="889"/>
      <c r="N147" s="888"/>
      <c r="O147" s="766"/>
      <c r="P147" s="884"/>
      <c r="Q147" s="766"/>
      <c r="R147" s="766"/>
      <c r="S147" s="766"/>
      <c r="T147" s="766"/>
    </row>
    <row r="148" spans="2:20" ht="30.95" customHeight="1" x14ac:dyDescent="0.25">
      <c r="B148" s="876"/>
      <c r="C148" s="890"/>
      <c r="D148" s="1427" t="s">
        <v>443</v>
      </c>
      <c r="E148" s="1441"/>
      <c r="F148" s="1442"/>
      <c r="G148" s="891" t="s">
        <v>444</v>
      </c>
      <c r="H148" s="892" t="s">
        <v>445</v>
      </c>
      <c r="I148" s="893"/>
      <c r="J148" s="884"/>
      <c r="K148" s="884"/>
      <c r="L148" s="884"/>
      <c r="M148" s="884"/>
      <c r="N148" s="884"/>
      <c r="O148" s="884"/>
      <c r="P148" s="884"/>
      <c r="Q148" s="884"/>
      <c r="R148" s="884"/>
      <c r="S148" s="884"/>
      <c r="T148" s="884"/>
    </row>
    <row r="149" spans="2:20" ht="30.95" customHeight="1" x14ac:dyDescent="0.25">
      <c r="B149" s="876"/>
      <c r="C149" s="890"/>
      <c r="D149" s="1425" t="s">
        <v>446</v>
      </c>
      <c r="E149" s="1441"/>
      <c r="F149" s="1442"/>
      <c r="G149" s="894">
        <f>(F8+F13+F16+F20+F25+F45+F47+F56+F58+F62+F63+F65+F66+F68+F69+F70+F74+F75+F76+F77+F80+F86+F91+F101+F103+F105+F107+F108+F109+F113+F125+F127)/32</f>
        <v>0.61718750000000011</v>
      </c>
      <c r="H149" s="895" t="s">
        <v>447</v>
      </c>
      <c r="I149" s="893"/>
      <c r="J149" s="884"/>
      <c r="K149" s="884"/>
      <c r="L149" s="884"/>
      <c r="M149" s="884"/>
      <c r="N149" s="884"/>
      <c r="O149" s="884"/>
      <c r="P149" s="884"/>
      <c r="Q149" s="884"/>
      <c r="R149" s="884"/>
      <c r="S149" s="884"/>
      <c r="T149" s="884"/>
    </row>
    <row r="150" spans="2:20" ht="30.95" customHeight="1" x14ac:dyDescent="0.25">
      <c r="B150" s="876"/>
      <c r="C150" s="890"/>
      <c r="D150" s="1425" t="s">
        <v>448</v>
      </c>
      <c r="E150" s="1441"/>
      <c r="F150" s="1442"/>
      <c r="G150" s="894">
        <f>(F6+F7+F9+F10+F11+F12+F14+F15+F17+F18+F19+F21+F22+F23+F24+F26+F27+F28+F29+F30+F31+F32+F33+F34+F35+F36+F37+F38+F39+F40+F43+F44+F46+F48+F49+F51+F52+F53+F54+F55+F57+F59+F61+F64+F67+F71+F72+F78+F79+F81+F82+F83+F84+F85+F87+F88+F92+F93+F94+F95+F96+F97+F98+F99+F100+F102+F104+F106+F110+F111+F112+F114+F115+F116+F117+F118+F119+F120+F121+F122+F123+F124+F126+F128+F129+F130+F131+F132+F133+F134)/90</f>
        <v>0.12644444444444441</v>
      </c>
      <c r="H150" s="895" t="s">
        <v>449</v>
      </c>
      <c r="I150" s="893"/>
      <c r="J150" s="884"/>
      <c r="K150" s="884"/>
      <c r="L150" s="884"/>
      <c r="M150" s="884"/>
      <c r="N150" s="884"/>
      <c r="O150" s="884"/>
      <c r="P150" s="884"/>
      <c r="Q150" s="884"/>
      <c r="R150" s="884"/>
      <c r="S150" s="884"/>
      <c r="T150" s="884"/>
    </row>
    <row r="151" spans="2:20" ht="21.75" customHeight="1" x14ac:dyDescent="0.25">
      <c r="B151" s="876"/>
      <c r="C151" s="833"/>
      <c r="D151" s="896"/>
      <c r="E151" s="896"/>
      <c r="F151" s="897"/>
      <c r="G151" s="897"/>
      <c r="H151" s="878"/>
      <c r="I151" s="884"/>
      <c r="J151" s="884"/>
      <c r="K151" s="884"/>
      <c r="L151" s="884"/>
      <c r="M151" s="884"/>
      <c r="N151" s="884"/>
      <c r="O151" s="884"/>
      <c r="P151" s="884"/>
      <c r="Q151" s="884"/>
      <c r="R151" s="884"/>
      <c r="S151" s="884"/>
      <c r="T151" s="884"/>
    </row>
  </sheetData>
  <autoFilter ref="A5:IV136"/>
  <mergeCells count="41">
    <mergeCell ref="D148:F148"/>
    <mergeCell ref="D149:F149"/>
    <mergeCell ref="D150:F150"/>
    <mergeCell ref="D138:E138"/>
    <mergeCell ref="Q3:Q5"/>
    <mergeCell ref="D140:E140"/>
    <mergeCell ref="D137:E137"/>
    <mergeCell ref="D135:E135"/>
    <mergeCell ref="D50:E50"/>
    <mergeCell ref="D89:E89"/>
    <mergeCell ref="D42:E42"/>
    <mergeCell ref="J143:K143"/>
    <mergeCell ref="D60:E60"/>
    <mergeCell ref="D73:E73"/>
    <mergeCell ref="G3:N3"/>
    <mergeCell ref="D144:E144"/>
    <mergeCell ref="D145:E145"/>
    <mergeCell ref="D143:E143"/>
    <mergeCell ref="C3:C5"/>
    <mergeCell ref="B3:B5"/>
    <mergeCell ref="D3:E4"/>
    <mergeCell ref="D136:E136"/>
    <mergeCell ref="D139:E139"/>
    <mergeCell ref="D90:E90"/>
    <mergeCell ref="J142:K142"/>
    <mergeCell ref="S4:S5"/>
    <mergeCell ref="J146:K146"/>
    <mergeCell ref="J145:K145"/>
    <mergeCell ref="J144:K144"/>
    <mergeCell ref="J140:K140"/>
    <mergeCell ref="J139:K139"/>
    <mergeCell ref="I138:K138"/>
    <mergeCell ref="T4:T5"/>
    <mergeCell ref="Q140:T140"/>
    <mergeCell ref="O136:T136"/>
    <mergeCell ref="P3:P5"/>
    <mergeCell ref="D141:E141"/>
    <mergeCell ref="J141:K141"/>
    <mergeCell ref="R4:R5"/>
    <mergeCell ref="D41:E41"/>
    <mergeCell ref="F4:F5"/>
  </mergeCells>
  <pageMargins left="0.75" right="0.75" top="1" bottom="1" header="0.5" footer="0.5"/>
  <pageSetup orientation="portrait"/>
  <headerFooter>
    <oddFooter>&amp;L&amp;"Helvetica,Regular"&amp;12&amp;K000000	&amp;P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6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ColWidth="12.19921875" defaultRowHeight="18" customHeight="1" x14ac:dyDescent="0.2"/>
  <cols>
    <col min="1" max="1" width="0.19921875" style="898" customWidth="1"/>
    <col min="2" max="2" width="6.8984375" style="898" customWidth="1"/>
    <col min="3" max="3" width="8" style="898" customWidth="1"/>
    <col min="4" max="6" width="8.69921875" style="898" customWidth="1"/>
    <col min="7" max="7" width="10.69921875" style="898" customWidth="1"/>
    <col min="8" max="8" width="12.19921875" style="898" customWidth="1"/>
    <col min="9" max="9" width="8.19921875" style="898" customWidth="1"/>
    <col min="10" max="10" width="10.3984375" style="898" customWidth="1"/>
    <col min="11" max="11" width="7.69921875" style="898" customWidth="1"/>
    <col min="12" max="12" width="9.3984375" style="898" customWidth="1"/>
    <col min="13" max="13" width="9" style="898" customWidth="1"/>
    <col min="14" max="14" width="9.69921875" style="898" customWidth="1"/>
    <col min="15" max="15" width="9.09765625" style="898" customWidth="1"/>
    <col min="16" max="16" width="8.19921875" style="898" customWidth="1"/>
    <col min="17" max="17" width="8.09765625" style="898" customWidth="1"/>
    <col min="18" max="256" width="12.19921875" style="898" customWidth="1"/>
  </cols>
  <sheetData>
    <row r="1" spans="2:20" ht="2.1" customHeight="1" x14ac:dyDescent="0.2"/>
    <row r="2" spans="2:20" ht="21.2" customHeight="1" x14ac:dyDescent="0.3">
      <c r="B2" s="747" t="s">
        <v>411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748"/>
      <c r="R2" s="749"/>
      <c r="S2" s="749"/>
      <c r="T2" s="749"/>
    </row>
    <row r="3" spans="2:20" ht="21.6" customHeight="1" x14ac:dyDescent="0.2">
      <c r="B3" s="1429" t="s">
        <v>412</v>
      </c>
      <c r="C3" s="1246" t="s">
        <v>14</v>
      </c>
      <c r="D3" s="1248" t="s">
        <v>15</v>
      </c>
      <c r="E3" s="1432"/>
      <c r="F3" s="750"/>
      <c r="G3" s="1452" t="s">
        <v>413</v>
      </c>
      <c r="H3" s="1453"/>
      <c r="I3" s="1453"/>
      <c r="J3" s="1453"/>
      <c r="K3" s="1453"/>
      <c r="L3" s="1453"/>
      <c r="M3" s="1453"/>
      <c r="N3" s="1453"/>
      <c r="O3" s="751"/>
      <c r="P3" s="1409" t="s">
        <v>414</v>
      </c>
      <c r="Q3" s="1445" t="s">
        <v>23</v>
      </c>
      <c r="R3" s="752"/>
      <c r="S3" s="752"/>
      <c r="T3" s="752"/>
    </row>
    <row r="4" spans="2:20" ht="21.6" customHeight="1" x14ac:dyDescent="0.25">
      <c r="B4" s="1430"/>
      <c r="C4" s="1428"/>
      <c r="D4" s="1433"/>
      <c r="E4" s="1434"/>
      <c r="F4" s="1282" t="s">
        <v>415</v>
      </c>
      <c r="G4" s="753">
        <v>1</v>
      </c>
      <c r="H4" s="754">
        <v>2</v>
      </c>
      <c r="I4" s="754">
        <v>3</v>
      </c>
      <c r="J4" s="754">
        <v>4</v>
      </c>
      <c r="K4" s="754">
        <v>5</v>
      </c>
      <c r="L4" s="754">
        <v>6</v>
      </c>
      <c r="M4" s="754">
        <v>7</v>
      </c>
      <c r="N4" s="755">
        <v>8</v>
      </c>
      <c r="O4" s="756">
        <v>9</v>
      </c>
      <c r="P4" s="1282"/>
      <c r="Q4" s="1282"/>
      <c r="R4" s="1414"/>
      <c r="S4" s="1407"/>
      <c r="T4" s="1407"/>
    </row>
    <row r="5" spans="2:20" ht="42" customHeight="1" x14ac:dyDescent="0.2">
      <c r="B5" s="1431"/>
      <c r="C5" s="1252"/>
      <c r="D5" s="20" t="s">
        <v>65</v>
      </c>
      <c r="E5" s="20" t="s">
        <v>66</v>
      </c>
      <c r="F5" s="1252"/>
      <c r="G5" s="400" t="s">
        <v>416</v>
      </c>
      <c r="H5" s="757" t="s">
        <v>417</v>
      </c>
      <c r="I5" s="757" t="s">
        <v>418</v>
      </c>
      <c r="J5" s="757" t="s">
        <v>419</v>
      </c>
      <c r="K5" s="757" t="s">
        <v>420</v>
      </c>
      <c r="L5" s="757" t="s">
        <v>421</v>
      </c>
      <c r="M5" s="757" t="s">
        <v>422</v>
      </c>
      <c r="N5" s="758" t="s">
        <v>423</v>
      </c>
      <c r="O5" s="759" t="s">
        <v>424</v>
      </c>
      <c r="P5" s="1252"/>
      <c r="Q5" s="1252"/>
      <c r="R5" s="1414"/>
      <c r="S5" s="1407"/>
      <c r="T5" s="1407"/>
    </row>
    <row r="6" spans="2:20" ht="21.2" customHeight="1" x14ac:dyDescent="0.25">
      <c r="B6" s="33">
        <v>1</v>
      </c>
      <c r="C6" s="760" t="s">
        <v>88</v>
      </c>
      <c r="D6" s="761">
        <v>214874</v>
      </c>
      <c r="E6" s="762">
        <v>930373</v>
      </c>
      <c r="F6" s="763">
        <v>0.12</v>
      </c>
      <c r="G6" s="764"/>
      <c r="H6" s="765">
        <v>1</v>
      </c>
      <c r="I6" s="766"/>
      <c r="J6" s="766"/>
      <c r="K6" s="766"/>
      <c r="L6" s="766"/>
      <c r="M6" s="766"/>
      <c r="N6" s="767"/>
      <c r="O6" s="768"/>
      <c r="P6" s="769">
        <f t="shared" ref="P6:P51" si="0">COUNT(G6:O6)</f>
        <v>1</v>
      </c>
      <c r="Q6" s="769">
        <v>860</v>
      </c>
      <c r="R6" s="764"/>
      <c r="S6" s="766"/>
      <c r="T6" s="766"/>
    </row>
    <row r="7" spans="2:20" ht="20.25" customHeight="1" x14ac:dyDescent="0.25">
      <c r="B7" s="63">
        <v>2</v>
      </c>
      <c r="C7" s="190" t="s">
        <v>92</v>
      </c>
      <c r="D7" s="770">
        <v>215083</v>
      </c>
      <c r="E7" s="771">
        <v>930372</v>
      </c>
      <c r="F7" s="460">
        <v>0</v>
      </c>
      <c r="G7" s="764"/>
      <c r="H7" s="765">
        <v>1</v>
      </c>
      <c r="I7" s="766"/>
      <c r="J7" s="766"/>
      <c r="K7" s="766"/>
      <c r="L7" s="766"/>
      <c r="M7" s="766"/>
      <c r="N7" s="767"/>
      <c r="O7" s="771"/>
      <c r="P7" s="772">
        <f t="shared" si="0"/>
        <v>1</v>
      </c>
      <c r="Q7" s="772">
        <v>20</v>
      </c>
      <c r="R7" s="764"/>
      <c r="S7" s="884"/>
      <c r="T7" s="766"/>
    </row>
    <row r="8" spans="2:20" ht="22.35" customHeight="1" x14ac:dyDescent="0.25">
      <c r="B8" s="63">
        <v>3</v>
      </c>
      <c r="C8" s="190" t="s">
        <v>95</v>
      </c>
      <c r="D8" s="770">
        <v>214869</v>
      </c>
      <c r="E8" s="771">
        <v>930582</v>
      </c>
      <c r="F8" s="773">
        <v>0.75</v>
      </c>
      <c r="G8" s="774">
        <v>1</v>
      </c>
      <c r="H8" s="766"/>
      <c r="I8" s="766"/>
      <c r="J8" s="766"/>
      <c r="K8" s="766"/>
      <c r="L8" s="766"/>
      <c r="M8" s="766"/>
      <c r="N8" s="767"/>
      <c r="O8" s="771"/>
      <c r="P8" s="772">
        <f t="shared" si="0"/>
        <v>1</v>
      </c>
      <c r="Q8" s="772">
        <v>880</v>
      </c>
      <c r="R8" s="764"/>
      <c r="S8" s="766"/>
      <c r="T8" s="766"/>
    </row>
    <row r="9" spans="2:20" ht="20.25" customHeight="1" x14ac:dyDescent="0.25">
      <c r="B9" s="63">
        <v>4</v>
      </c>
      <c r="C9" s="190" t="s">
        <v>98</v>
      </c>
      <c r="D9" s="770">
        <v>215085</v>
      </c>
      <c r="E9" s="771">
        <v>930586</v>
      </c>
      <c r="F9" s="460">
        <v>0.01</v>
      </c>
      <c r="G9" s="764"/>
      <c r="H9" s="766"/>
      <c r="I9" s="766"/>
      <c r="J9" s="766"/>
      <c r="K9" s="766"/>
      <c r="L9" s="766"/>
      <c r="M9" s="766"/>
      <c r="N9" s="767"/>
      <c r="O9" s="771"/>
      <c r="P9" s="772">
        <f t="shared" si="0"/>
        <v>0</v>
      </c>
      <c r="Q9" s="772">
        <v>40</v>
      </c>
      <c r="R9" s="764"/>
      <c r="S9" s="766"/>
      <c r="T9" s="766"/>
    </row>
    <row r="10" spans="2:20" ht="20.85" customHeight="1" x14ac:dyDescent="0.25">
      <c r="B10" s="91">
        <v>5</v>
      </c>
      <c r="C10" s="97" t="s">
        <v>101</v>
      </c>
      <c r="D10" s="775">
        <v>215293</v>
      </c>
      <c r="E10" s="776">
        <v>930584</v>
      </c>
      <c r="F10" s="777">
        <v>0</v>
      </c>
      <c r="G10" s="764"/>
      <c r="H10" s="766"/>
      <c r="I10" s="766"/>
      <c r="J10" s="766"/>
      <c r="K10" s="766"/>
      <c r="L10" s="766"/>
      <c r="M10" s="766"/>
      <c r="N10" s="767"/>
      <c r="O10" s="771"/>
      <c r="P10" s="772">
        <f t="shared" si="0"/>
        <v>0</v>
      </c>
      <c r="Q10" s="772">
        <v>0</v>
      </c>
      <c r="R10" s="764"/>
      <c r="S10" s="766"/>
      <c r="T10" s="766"/>
    </row>
    <row r="11" spans="2:20" ht="20.85" customHeight="1" x14ac:dyDescent="0.25">
      <c r="B11" s="63">
        <v>6</v>
      </c>
      <c r="C11" s="190" t="s">
        <v>104</v>
      </c>
      <c r="D11" s="770">
        <v>215925</v>
      </c>
      <c r="E11" s="771">
        <v>930583</v>
      </c>
      <c r="F11" s="460">
        <v>0.01</v>
      </c>
      <c r="G11" s="764"/>
      <c r="H11" s="766"/>
      <c r="I11" s="766"/>
      <c r="J11" s="766"/>
      <c r="K11" s="766"/>
      <c r="L11" s="766"/>
      <c r="M11" s="778">
        <v>1</v>
      </c>
      <c r="N11" s="767"/>
      <c r="O11" s="771"/>
      <c r="P11" s="772">
        <f t="shared" si="0"/>
        <v>1</v>
      </c>
      <c r="Q11" s="772">
        <v>180</v>
      </c>
      <c r="R11" s="764"/>
      <c r="S11" s="766"/>
      <c r="T11" s="766"/>
    </row>
    <row r="12" spans="2:20" ht="20.25" customHeight="1" x14ac:dyDescent="0.25">
      <c r="B12" s="63">
        <v>7</v>
      </c>
      <c r="C12" s="190" t="s">
        <v>107</v>
      </c>
      <c r="D12" s="770">
        <v>214656</v>
      </c>
      <c r="E12" s="771">
        <v>930792</v>
      </c>
      <c r="F12" s="460">
        <v>0</v>
      </c>
      <c r="G12" s="764"/>
      <c r="H12" s="766"/>
      <c r="I12" s="766"/>
      <c r="J12" s="766"/>
      <c r="K12" s="766"/>
      <c r="L12" s="766"/>
      <c r="M12" s="766"/>
      <c r="N12" s="767"/>
      <c r="O12" s="771"/>
      <c r="P12" s="772">
        <f t="shared" si="0"/>
        <v>0</v>
      </c>
      <c r="Q12" s="772">
        <v>820</v>
      </c>
      <c r="R12" s="764"/>
      <c r="S12" s="766"/>
      <c r="T12" s="766"/>
    </row>
    <row r="13" spans="2:20" ht="23.25" customHeight="1" x14ac:dyDescent="0.25">
      <c r="B13" s="91">
        <v>8</v>
      </c>
      <c r="C13" s="97" t="s">
        <v>109</v>
      </c>
      <c r="D13" s="775">
        <v>214875</v>
      </c>
      <c r="E13" s="776">
        <v>930795</v>
      </c>
      <c r="F13" s="779">
        <v>0.4</v>
      </c>
      <c r="G13" s="774">
        <v>1</v>
      </c>
      <c r="H13" s="780"/>
      <c r="I13" s="781">
        <v>1</v>
      </c>
      <c r="J13" s="766"/>
      <c r="K13" s="766"/>
      <c r="L13" s="766"/>
      <c r="M13" s="766"/>
      <c r="N13" s="767"/>
      <c r="O13" s="771"/>
      <c r="P13" s="782">
        <f t="shared" si="0"/>
        <v>2</v>
      </c>
      <c r="Q13" s="772">
        <v>0</v>
      </c>
      <c r="R13" s="764"/>
      <c r="S13" s="766"/>
      <c r="T13" s="766"/>
    </row>
    <row r="14" spans="2:20" ht="20.25" customHeight="1" x14ac:dyDescent="0.25">
      <c r="B14" s="63">
        <v>9</v>
      </c>
      <c r="C14" s="190" t="s">
        <v>112</v>
      </c>
      <c r="D14" s="770">
        <v>215085</v>
      </c>
      <c r="E14" s="771">
        <v>930792</v>
      </c>
      <c r="F14" s="460">
        <v>0.01</v>
      </c>
      <c r="G14" s="764"/>
      <c r="H14" s="765">
        <v>1</v>
      </c>
      <c r="I14" s="766"/>
      <c r="J14" s="766"/>
      <c r="K14" s="766"/>
      <c r="L14" s="766"/>
      <c r="M14" s="766"/>
      <c r="N14" s="767"/>
      <c r="O14" s="771"/>
      <c r="P14" s="772">
        <f t="shared" si="0"/>
        <v>1</v>
      </c>
      <c r="Q14" s="772">
        <v>40</v>
      </c>
      <c r="R14" s="764"/>
      <c r="S14" s="766"/>
      <c r="T14" s="766"/>
    </row>
    <row r="15" spans="2:20" ht="20.25" customHeight="1" x14ac:dyDescent="0.25">
      <c r="B15" s="63">
        <v>10</v>
      </c>
      <c r="C15" s="190" t="s">
        <v>115</v>
      </c>
      <c r="D15" s="770">
        <v>215506</v>
      </c>
      <c r="E15" s="771">
        <v>930795</v>
      </c>
      <c r="F15" s="460">
        <v>0.01</v>
      </c>
      <c r="G15" s="764"/>
      <c r="H15" s="765">
        <v>1</v>
      </c>
      <c r="I15" s="766"/>
      <c r="J15" s="766"/>
      <c r="K15" s="766"/>
      <c r="L15" s="766"/>
      <c r="M15" s="766"/>
      <c r="N15" s="767"/>
      <c r="O15" s="771"/>
      <c r="P15" s="772">
        <f t="shared" si="0"/>
        <v>1</v>
      </c>
      <c r="Q15" s="772">
        <v>160</v>
      </c>
      <c r="R15" s="764"/>
      <c r="S15" s="766"/>
      <c r="T15" s="766"/>
    </row>
    <row r="16" spans="2:20" ht="22.35" customHeight="1" x14ac:dyDescent="0.25">
      <c r="B16" s="63">
        <v>11</v>
      </c>
      <c r="C16" s="190" t="s">
        <v>119</v>
      </c>
      <c r="D16" s="770">
        <v>215709</v>
      </c>
      <c r="E16" s="771">
        <v>930793</v>
      </c>
      <c r="F16" s="773">
        <v>0.35</v>
      </c>
      <c r="G16" s="774">
        <v>1</v>
      </c>
      <c r="H16" s="766"/>
      <c r="I16" s="766"/>
      <c r="J16" s="766"/>
      <c r="K16" s="766"/>
      <c r="L16" s="766"/>
      <c r="M16" s="766"/>
      <c r="N16" s="767"/>
      <c r="O16" s="771"/>
      <c r="P16" s="772">
        <f t="shared" si="0"/>
        <v>1</v>
      </c>
      <c r="Q16" s="772">
        <v>940</v>
      </c>
      <c r="R16" s="764"/>
      <c r="S16" s="766"/>
      <c r="T16" s="766"/>
    </row>
    <row r="17" spans="2:20" ht="20.25" customHeight="1" x14ac:dyDescent="0.25">
      <c r="B17" s="63">
        <v>12</v>
      </c>
      <c r="C17" s="190" t="s">
        <v>123</v>
      </c>
      <c r="D17" s="770">
        <v>214661</v>
      </c>
      <c r="E17" s="771">
        <v>931004</v>
      </c>
      <c r="F17" s="460">
        <v>0.01</v>
      </c>
      <c r="G17" s="764"/>
      <c r="H17" s="765">
        <v>1</v>
      </c>
      <c r="I17" s="766"/>
      <c r="J17" s="766"/>
      <c r="K17" s="766"/>
      <c r="L17" s="766"/>
      <c r="M17" s="766"/>
      <c r="N17" s="767"/>
      <c r="O17" s="771"/>
      <c r="P17" s="772">
        <f t="shared" si="0"/>
        <v>1</v>
      </c>
      <c r="Q17" s="772">
        <v>2800</v>
      </c>
      <c r="R17" s="764"/>
      <c r="S17" s="766"/>
      <c r="T17" s="766"/>
    </row>
    <row r="18" spans="2:20" ht="23.25" customHeight="1" x14ac:dyDescent="0.25">
      <c r="B18" s="63">
        <v>13</v>
      </c>
      <c r="C18" s="190" t="s">
        <v>127</v>
      </c>
      <c r="D18" s="770">
        <v>214871</v>
      </c>
      <c r="E18" s="771">
        <v>931001</v>
      </c>
      <c r="F18" s="460">
        <v>0</v>
      </c>
      <c r="G18" s="764"/>
      <c r="H18" s="765">
        <v>1</v>
      </c>
      <c r="I18" s="780"/>
      <c r="J18" s="780"/>
      <c r="K18" s="780"/>
      <c r="L18" s="780"/>
      <c r="M18" s="778">
        <v>1</v>
      </c>
      <c r="N18" s="767"/>
      <c r="O18" s="771"/>
      <c r="P18" s="782">
        <f t="shared" si="0"/>
        <v>2</v>
      </c>
      <c r="Q18" s="772">
        <v>280</v>
      </c>
      <c r="R18" s="764"/>
      <c r="S18" s="766"/>
      <c r="T18" s="766"/>
    </row>
    <row r="19" spans="2:20" ht="20.25" customHeight="1" x14ac:dyDescent="0.25">
      <c r="B19" s="63">
        <v>14</v>
      </c>
      <c r="C19" s="190" t="s">
        <v>130</v>
      </c>
      <c r="D19" s="770">
        <v>215085</v>
      </c>
      <c r="E19" s="771">
        <v>931004</v>
      </c>
      <c r="F19" s="460">
        <v>0.3</v>
      </c>
      <c r="G19" s="764"/>
      <c r="H19" s="766"/>
      <c r="I19" s="766"/>
      <c r="J19" s="766"/>
      <c r="K19" s="766"/>
      <c r="L19" s="766"/>
      <c r="M19" s="766"/>
      <c r="N19" s="767"/>
      <c r="O19" s="771"/>
      <c r="P19" s="772">
        <f t="shared" si="0"/>
        <v>0</v>
      </c>
      <c r="Q19" s="772">
        <v>760</v>
      </c>
      <c r="R19" s="764"/>
      <c r="S19" s="766"/>
      <c r="T19" s="766"/>
    </row>
    <row r="20" spans="2:20" ht="22.7" customHeight="1" x14ac:dyDescent="0.25">
      <c r="B20" s="63">
        <v>15</v>
      </c>
      <c r="C20" s="190" t="s">
        <v>133</v>
      </c>
      <c r="D20" s="770">
        <v>215290</v>
      </c>
      <c r="E20" s="771">
        <v>931004</v>
      </c>
      <c r="F20" s="773">
        <v>0.75</v>
      </c>
      <c r="G20" s="774">
        <v>1</v>
      </c>
      <c r="H20" s="766"/>
      <c r="I20" s="766"/>
      <c r="J20" s="766"/>
      <c r="K20" s="766"/>
      <c r="L20" s="766"/>
      <c r="M20" s="766"/>
      <c r="N20" s="767"/>
      <c r="O20" s="771"/>
      <c r="P20" s="772">
        <f t="shared" si="0"/>
        <v>1</v>
      </c>
      <c r="Q20" s="772">
        <v>4080</v>
      </c>
      <c r="R20" s="764"/>
      <c r="S20" s="766"/>
      <c r="T20" s="766"/>
    </row>
    <row r="21" spans="2:20" ht="20.85" customHeight="1" x14ac:dyDescent="0.25">
      <c r="B21" s="63">
        <v>16</v>
      </c>
      <c r="C21" s="190" t="s">
        <v>135</v>
      </c>
      <c r="D21" s="770">
        <v>215503</v>
      </c>
      <c r="E21" s="771">
        <v>9311003</v>
      </c>
      <c r="F21" s="460">
        <v>0.15</v>
      </c>
      <c r="G21" s="764"/>
      <c r="H21" s="766"/>
      <c r="I21" s="766"/>
      <c r="J21" s="766"/>
      <c r="K21" s="766"/>
      <c r="L21" s="766"/>
      <c r="M21" s="766"/>
      <c r="N21" s="767"/>
      <c r="O21" s="771"/>
      <c r="P21" s="772">
        <f t="shared" si="0"/>
        <v>0</v>
      </c>
      <c r="Q21" s="772">
        <v>400</v>
      </c>
      <c r="R21" s="764"/>
      <c r="S21" s="766"/>
      <c r="T21" s="766"/>
    </row>
    <row r="22" spans="2:20" ht="20.25" customHeight="1" x14ac:dyDescent="0.25">
      <c r="B22" s="63">
        <v>17</v>
      </c>
      <c r="C22" s="190" t="s">
        <v>138</v>
      </c>
      <c r="D22" s="770">
        <v>214450</v>
      </c>
      <c r="E22" s="771">
        <v>931210</v>
      </c>
      <c r="F22" s="460">
        <v>0.5</v>
      </c>
      <c r="G22" s="764"/>
      <c r="H22" s="766"/>
      <c r="I22" s="766"/>
      <c r="J22" s="766"/>
      <c r="K22" s="766"/>
      <c r="L22" s="766"/>
      <c r="M22" s="766"/>
      <c r="N22" s="767"/>
      <c r="O22" s="771"/>
      <c r="P22" s="772">
        <f t="shared" si="0"/>
        <v>0</v>
      </c>
      <c r="Q22" s="772">
        <v>1180</v>
      </c>
      <c r="R22" s="764"/>
      <c r="S22" s="766"/>
      <c r="T22" s="766"/>
    </row>
    <row r="23" spans="2:20" ht="20.25" customHeight="1" x14ac:dyDescent="0.25">
      <c r="B23" s="63">
        <v>18</v>
      </c>
      <c r="C23" s="190" t="s">
        <v>141</v>
      </c>
      <c r="D23" s="770">
        <v>214663</v>
      </c>
      <c r="E23" s="771">
        <v>931211</v>
      </c>
      <c r="F23" s="460">
        <v>0.4</v>
      </c>
      <c r="G23" s="764"/>
      <c r="H23" s="766"/>
      <c r="I23" s="781">
        <v>1</v>
      </c>
      <c r="J23" s="766"/>
      <c r="K23" s="766"/>
      <c r="L23" s="766"/>
      <c r="M23" s="766"/>
      <c r="N23" s="767"/>
      <c r="O23" s="771"/>
      <c r="P23" s="772">
        <f t="shared" si="0"/>
        <v>1</v>
      </c>
      <c r="Q23" s="772">
        <v>600</v>
      </c>
      <c r="R23" s="764"/>
      <c r="S23" s="766"/>
      <c r="T23" s="766"/>
    </row>
    <row r="24" spans="2:20" ht="20.25" customHeight="1" x14ac:dyDescent="0.25">
      <c r="B24" s="63">
        <v>19</v>
      </c>
      <c r="C24" s="190" t="s">
        <v>144</v>
      </c>
      <c r="D24" s="770">
        <v>214873</v>
      </c>
      <c r="E24" s="771">
        <v>931212</v>
      </c>
      <c r="F24" s="460">
        <v>0.2</v>
      </c>
      <c r="G24" s="764"/>
      <c r="H24" s="766"/>
      <c r="I24" s="766"/>
      <c r="J24" s="766"/>
      <c r="K24" s="766"/>
      <c r="L24" s="766"/>
      <c r="M24" s="766"/>
      <c r="N24" s="767"/>
      <c r="O24" s="771"/>
      <c r="P24" s="772">
        <f t="shared" si="0"/>
        <v>0</v>
      </c>
      <c r="Q24" s="772">
        <v>3860</v>
      </c>
      <c r="R24" s="764"/>
      <c r="S24" s="766"/>
      <c r="T24" s="766"/>
    </row>
    <row r="25" spans="2:20" ht="28.35" customHeight="1" x14ac:dyDescent="0.25">
      <c r="B25" s="63">
        <v>20</v>
      </c>
      <c r="C25" s="212" t="s">
        <v>148</v>
      </c>
      <c r="D25" s="770">
        <v>215072</v>
      </c>
      <c r="E25" s="771">
        <v>931204</v>
      </c>
      <c r="F25" s="773">
        <v>0.75</v>
      </c>
      <c r="G25" s="774">
        <v>1</v>
      </c>
      <c r="H25" s="766"/>
      <c r="I25" s="766"/>
      <c r="J25" s="766"/>
      <c r="K25" s="766"/>
      <c r="L25" s="766"/>
      <c r="M25" s="766"/>
      <c r="N25" s="767"/>
      <c r="O25" s="771"/>
      <c r="P25" s="772">
        <f t="shared" si="0"/>
        <v>1</v>
      </c>
      <c r="Q25" s="772">
        <v>480</v>
      </c>
      <c r="R25" s="764"/>
      <c r="S25" s="766"/>
      <c r="T25" s="766"/>
    </row>
    <row r="26" spans="2:20" ht="20.25" customHeight="1" x14ac:dyDescent="0.25">
      <c r="B26" s="63">
        <v>21</v>
      </c>
      <c r="C26" s="190" t="s">
        <v>152</v>
      </c>
      <c r="D26" s="770">
        <v>215289</v>
      </c>
      <c r="E26" s="771">
        <v>931213</v>
      </c>
      <c r="F26" s="460">
        <v>0</v>
      </c>
      <c r="G26" s="764"/>
      <c r="H26" s="766"/>
      <c r="I26" s="766"/>
      <c r="J26" s="766"/>
      <c r="K26" s="766"/>
      <c r="L26" s="766"/>
      <c r="M26" s="766"/>
      <c r="N26" s="767"/>
      <c r="O26" s="771"/>
      <c r="P26" s="772">
        <f t="shared" si="0"/>
        <v>0</v>
      </c>
      <c r="Q26" s="772">
        <v>920</v>
      </c>
      <c r="R26" s="764"/>
      <c r="S26" s="766"/>
      <c r="T26" s="766"/>
    </row>
    <row r="27" spans="2:20" ht="20.25" customHeight="1" x14ac:dyDescent="0.25">
      <c r="B27" s="63">
        <v>22</v>
      </c>
      <c r="C27" s="190" t="s">
        <v>155</v>
      </c>
      <c r="D27" s="770">
        <v>215505</v>
      </c>
      <c r="E27" s="771">
        <v>931214</v>
      </c>
      <c r="F27" s="460">
        <v>0</v>
      </c>
      <c r="G27" s="764"/>
      <c r="H27" s="766"/>
      <c r="I27" s="781">
        <v>1</v>
      </c>
      <c r="J27" s="766"/>
      <c r="K27" s="766"/>
      <c r="L27" s="766"/>
      <c r="M27" s="766"/>
      <c r="N27" s="767"/>
      <c r="O27" s="771"/>
      <c r="P27" s="772">
        <f t="shared" si="0"/>
        <v>1</v>
      </c>
      <c r="Q27" s="772">
        <v>140</v>
      </c>
      <c r="R27" s="764"/>
      <c r="S27" s="766"/>
      <c r="T27" s="766"/>
    </row>
    <row r="28" spans="2:20" ht="20.25" customHeight="1" x14ac:dyDescent="0.25">
      <c r="B28" s="63">
        <v>23</v>
      </c>
      <c r="C28" s="190" t="s">
        <v>157</v>
      </c>
      <c r="D28" s="770">
        <v>214250</v>
      </c>
      <c r="E28" s="771">
        <v>931478</v>
      </c>
      <c r="F28" s="460">
        <v>0.6</v>
      </c>
      <c r="G28" s="764"/>
      <c r="H28" s="766"/>
      <c r="I28" s="766"/>
      <c r="J28" s="766"/>
      <c r="K28" s="766"/>
      <c r="L28" s="766"/>
      <c r="M28" s="766"/>
      <c r="N28" s="767"/>
      <c r="O28" s="771"/>
      <c r="P28" s="772">
        <f t="shared" si="0"/>
        <v>0</v>
      </c>
      <c r="Q28" s="772">
        <v>2520</v>
      </c>
      <c r="R28" s="764"/>
      <c r="S28" s="766"/>
      <c r="T28" s="766"/>
    </row>
    <row r="29" spans="2:20" ht="20.25" customHeight="1" x14ac:dyDescent="0.25">
      <c r="B29" s="63">
        <v>24</v>
      </c>
      <c r="C29" s="190" t="s">
        <v>160</v>
      </c>
      <c r="D29" s="770">
        <v>214486</v>
      </c>
      <c r="E29" s="771">
        <v>931476</v>
      </c>
      <c r="F29" s="460">
        <v>0.01</v>
      </c>
      <c r="G29" s="764"/>
      <c r="H29" s="765">
        <v>1</v>
      </c>
      <c r="I29" s="766"/>
      <c r="J29" s="766"/>
      <c r="K29" s="766"/>
      <c r="L29" s="766"/>
      <c r="M29" s="766"/>
      <c r="N29" s="783"/>
      <c r="O29" s="771"/>
      <c r="P29" s="772">
        <f t="shared" si="0"/>
        <v>1</v>
      </c>
      <c r="Q29" s="772">
        <v>1900</v>
      </c>
      <c r="R29" s="764"/>
      <c r="S29" s="766"/>
      <c r="T29" s="766"/>
    </row>
    <row r="30" spans="2:20" ht="20.25" customHeight="1" x14ac:dyDescent="0.25">
      <c r="B30" s="63">
        <v>25</v>
      </c>
      <c r="C30" s="190" t="s">
        <v>163</v>
      </c>
      <c r="D30" s="770">
        <v>214870</v>
      </c>
      <c r="E30" s="771">
        <v>931422</v>
      </c>
      <c r="F30" s="460">
        <v>0.03</v>
      </c>
      <c r="G30" s="764"/>
      <c r="H30" s="766"/>
      <c r="I30" s="784">
        <v>1</v>
      </c>
      <c r="J30" s="766"/>
      <c r="K30" s="766"/>
      <c r="L30" s="766"/>
      <c r="M30" s="766"/>
      <c r="N30" s="783"/>
      <c r="O30" s="771"/>
      <c r="P30" s="772">
        <f t="shared" si="0"/>
        <v>1</v>
      </c>
      <c r="Q30" s="772">
        <v>1060</v>
      </c>
      <c r="R30" s="764"/>
      <c r="S30" s="766"/>
      <c r="T30" s="766"/>
    </row>
    <row r="31" spans="2:20" ht="20.25" customHeight="1" x14ac:dyDescent="0.25">
      <c r="B31" s="91">
        <v>26</v>
      </c>
      <c r="C31" s="97" t="s">
        <v>165</v>
      </c>
      <c r="D31" s="775">
        <v>215081</v>
      </c>
      <c r="E31" s="776">
        <v>931415</v>
      </c>
      <c r="F31" s="460">
        <v>0</v>
      </c>
      <c r="G31" s="764"/>
      <c r="H31" s="766"/>
      <c r="I31" s="781">
        <v>1</v>
      </c>
      <c r="J31" s="766"/>
      <c r="K31" s="766"/>
      <c r="L31" s="766"/>
      <c r="M31" s="766"/>
      <c r="N31" s="767"/>
      <c r="O31" s="771"/>
      <c r="P31" s="772">
        <f t="shared" si="0"/>
        <v>1</v>
      </c>
      <c r="Q31" s="772">
        <v>40</v>
      </c>
      <c r="R31" s="764"/>
      <c r="S31" s="766"/>
      <c r="T31" s="766"/>
    </row>
    <row r="32" spans="2:20" ht="20.85" customHeight="1" x14ac:dyDescent="0.25">
      <c r="B32" s="63">
        <v>27</v>
      </c>
      <c r="C32" s="190" t="s">
        <v>168</v>
      </c>
      <c r="D32" s="770">
        <v>213989</v>
      </c>
      <c r="E32" s="771">
        <v>931735</v>
      </c>
      <c r="F32" s="460">
        <v>0.15</v>
      </c>
      <c r="G32" s="764"/>
      <c r="H32" s="766"/>
      <c r="I32" s="784">
        <v>1</v>
      </c>
      <c r="J32" s="766"/>
      <c r="K32" s="766"/>
      <c r="L32" s="766"/>
      <c r="M32" s="766"/>
      <c r="N32" s="767"/>
      <c r="O32" s="771"/>
      <c r="P32" s="772">
        <f t="shared" si="0"/>
        <v>1</v>
      </c>
      <c r="Q32" s="772">
        <v>2140</v>
      </c>
      <c r="R32" s="764"/>
      <c r="S32" s="766"/>
      <c r="T32" s="766"/>
    </row>
    <row r="33" spans="2:20" ht="20.85" customHeight="1" x14ac:dyDescent="0.25">
      <c r="B33" s="63">
        <v>28</v>
      </c>
      <c r="C33" s="190" t="s">
        <v>92</v>
      </c>
      <c r="D33" s="770">
        <v>214381</v>
      </c>
      <c r="E33" s="771">
        <v>931568</v>
      </c>
      <c r="F33" s="460">
        <v>0.2</v>
      </c>
      <c r="G33" s="764"/>
      <c r="H33" s="766"/>
      <c r="I33" s="766"/>
      <c r="J33" s="766"/>
      <c r="K33" s="766"/>
      <c r="L33" s="766"/>
      <c r="M33" s="766"/>
      <c r="N33" s="767"/>
      <c r="O33" s="771"/>
      <c r="P33" s="772">
        <f t="shared" si="0"/>
        <v>0</v>
      </c>
      <c r="Q33" s="772">
        <v>3720</v>
      </c>
      <c r="R33" s="764"/>
      <c r="S33" s="766"/>
      <c r="T33" s="766"/>
    </row>
    <row r="34" spans="2:20" ht="20.25" customHeight="1" x14ac:dyDescent="0.25">
      <c r="B34" s="63">
        <v>29</v>
      </c>
      <c r="C34" s="190" t="s">
        <v>172</v>
      </c>
      <c r="D34" s="770">
        <v>214874</v>
      </c>
      <c r="E34" s="771">
        <v>931632</v>
      </c>
      <c r="F34" s="460">
        <v>0</v>
      </c>
      <c r="G34" s="764"/>
      <c r="H34" s="766"/>
      <c r="I34" s="781">
        <v>1</v>
      </c>
      <c r="J34" s="766"/>
      <c r="K34" s="766"/>
      <c r="L34" s="766"/>
      <c r="M34" s="766"/>
      <c r="N34" s="767"/>
      <c r="O34" s="771"/>
      <c r="P34" s="772">
        <f t="shared" si="0"/>
        <v>1</v>
      </c>
      <c r="Q34" s="772">
        <v>1000</v>
      </c>
      <c r="R34" s="764"/>
      <c r="S34" s="766"/>
      <c r="T34" s="766"/>
    </row>
    <row r="35" spans="2:20" ht="20.25" customHeight="1" x14ac:dyDescent="0.25">
      <c r="B35" s="63">
        <v>30</v>
      </c>
      <c r="C35" s="190" t="s">
        <v>174</v>
      </c>
      <c r="D35" s="770">
        <v>214051</v>
      </c>
      <c r="E35" s="771">
        <v>931818</v>
      </c>
      <c r="F35" s="460">
        <v>0.4</v>
      </c>
      <c r="G35" s="764"/>
      <c r="H35" s="766"/>
      <c r="I35" s="766"/>
      <c r="J35" s="766"/>
      <c r="K35" s="766"/>
      <c r="L35" s="766"/>
      <c r="M35" s="766"/>
      <c r="N35" s="767"/>
      <c r="O35" s="771"/>
      <c r="P35" s="772">
        <f t="shared" si="0"/>
        <v>0</v>
      </c>
      <c r="Q35" s="772">
        <v>10400</v>
      </c>
      <c r="R35" s="764"/>
      <c r="S35" s="766"/>
      <c r="T35" s="766"/>
    </row>
    <row r="36" spans="2:20" ht="28.35" customHeight="1" x14ac:dyDescent="0.25">
      <c r="B36" s="63">
        <v>31</v>
      </c>
      <c r="C36" s="212" t="s">
        <v>177</v>
      </c>
      <c r="D36" s="770">
        <v>214460</v>
      </c>
      <c r="E36" s="771">
        <v>931844</v>
      </c>
      <c r="F36" s="460">
        <v>0.02</v>
      </c>
      <c r="G36" s="764"/>
      <c r="H36" s="766"/>
      <c r="I36" s="766"/>
      <c r="J36" s="766"/>
      <c r="K36" s="766"/>
      <c r="L36" s="766"/>
      <c r="M36" s="766"/>
      <c r="N36" s="767"/>
      <c r="O36" s="771"/>
      <c r="P36" s="772">
        <f t="shared" si="0"/>
        <v>0</v>
      </c>
      <c r="Q36" s="772">
        <v>960</v>
      </c>
      <c r="R36" s="764"/>
      <c r="S36" s="766"/>
      <c r="T36" s="766"/>
    </row>
    <row r="37" spans="2:20" ht="20.25" customHeight="1" x14ac:dyDescent="0.25">
      <c r="B37" s="63">
        <v>32</v>
      </c>
      <c r="C37" s="190" t="s">
        <v>180</v>
      </c>
      <c r="D37" s="770">
        <v>214662</v>
      </c>
      <c r="E37" s="771">
        <v>931843</v>
      </c>
      <c r="F37" s="460">
        <v>0.15</v>
      </c>
      <c r="G37" s="764"/>
      <c r="H37" s="766"/>
      <c r="I37" s="766"/>
      <c r="J37" s="766"/>
      <c r="K37" s="766"/>
      <c r="L37" s="766"/>
      <c r="M37" s="766"/>
      <c r="N37" s="767"/>
      <c r="O37" s="771"/>
      <c r="P37" s="772">
        <f t="shared" si="0"/>
        <v>0</v>
      </c>
      <c r="Q37" s="772">
        <v>1700</v>
      </c>
      <c r="R37" s="764"/>
      <c r="S37" s="766"/>
      <c r="T37" s="766"/>
    </row>
    <row r="38" spans="2:20" ht="20.25" customHeight="1" x14ac:dyDescent="0.25">
      <c r="B38" s="63">
        <v>33</v>
      </c>
      <c r="C38" s="190" t="s">
        <v>184</v>
      </c>
      <c r="D38" s="795">
        <v>214873</v>
      </c>
      <c r="E38" s="796">
        <v>931842</v>
      </c>
      <c r="F38" s="460">
        <v>0.05</v>
      </c>
      <c r="G38" s="764"/>
      <c r="H38" s="766"/>
      <c r="I38" s="766"/>
      <c r="J38" s="766"/>
      <c r="K38" s="766"/>
      <c r="L38" s="766"/>
      <c r="M38" s="766"/>
      <c r="N38" s="767"/>
      <c r="O38" s="771"/>
      <c r="P38" s="772">
        <f t="shared" si="0"/>
        <v>0</v>
      </c>
      <c r="Q38" s="772">
        <v>420</v>
      </c>
      <c r="R38" s="764"/>
      <c r="S38" s="766"/>
      <c r="T38" s="766"/>
    </row>
    <row r="39" spans="2:20" ht="20.25" customHeight="1" x14ac:dyDescent="0.25">
      <c r="B39" s="63">
        <v>38</v>
      </c>
      <c r="C39" s="190" t="s">
        <v>193</v>
      </c>
      <c r="D39" s="899">
        <v>214451</v>
      </c>
      <c r="E39" s="900">
        <v>932053</v>
      </c>
      <c r="F39" s="460">
        <v>0.6</v>
      </c>
      <c r="G39" s="764"/>
      <c r="H39" s="766"/>
      <c r="I39" s="766"/>
      <c r="J39" s="766"/>
      <c r="K39" s="766"/>
      <c r="L39" s="766"/>
      <c r="M39" s="766"/>
      <c r="N39" s="767"/>
      <c r="O39" s="771"/>
      <c r="P39" s="772">
        <f t="shared" si="0"/>
        <v>0</v>
      </c>
      <c r="Q39" s="772">
        <v>740</v>
      </c>
      <c r="R39" s="901"/>
      <c r="S39" s="884"/>
      <c r="T39" s="884"/>
    </row>
    <row r="40" spans="2:20" ht="23.25" customHeight="1" x14ac:dyDescent="0.25">
      <c r="B40" s="63">
        <v>40</v>
      </c>
      <c r="C40" s="190" t="s">
        <v>198</v>
      </c>
      <c r="D40" s="793">
        <v>214246</v>
      </c>
      <c r="E40" s="794">
        <v>932259</v>
      </c>
      <c r="F40" s="773">
        <v>0.7</v>
      </c>
      <c r="G40" s="774">
        <v>1</v>
      </c>
      <c r="H40" s="780"/>
      <c r="I40" s="781">
        <v>1</v>
      </c>
      <c r="J40" s="766"/>
      <c r="K40" s="766"/>
      <c r="L40" s="766"/>
      <c r="M40" s="766"/>
      <c r="N40" s="767"/>
      <c r="O40" s="771"/>
      <c r="P40" s="782">
        <f t="shared" si="0"/>
        <v>2</v>
      </c>
      <c r="Q40" s="772">
        <v>360</v>
      </c>
      <c r="R40" s="764"/>
      <c r="S40" s="766"/>
      <c r="T40" s="766"/>
    </row>
    <row r="41" spans="2:20" ht="20.25" customHeight="1" x14ac:dyDescent="0.25">
      <c r="B41" s="63">
        <v>41</v>
      </c>
      <c r="C41" s="190" t="s">
        <v>200</v>
      </c>
      <c r="D41" s="770">
        <v>214454</v>
      </c>
      <c r="E41" s="771">
        <v>932261</v>
      </c>
      <c r="F41" s="460">
        <v>0.01</v>
      </c>
      <c r="G41" s="764"/>
      <c r="H41" s="766"/>
      <c r="I41" s="766"/>
      <c r="J41" s="766"/>
      <c r="K41" s="766"/>
      <c r="L41" s="766"/>
      <c r="M41" s="766"/>
      <c r="N41" s="767"/>
      <c r="O41" s="771"/>
      <c r="P41" s="772">
        <f t="shared" si="0"/>
        <v>0</v>
      </c>
      <c r="Q41" s="772">
        <v>2500</v>
      </c>
      <c r="R41" s="764"/>
      <c r="S41" s="766"/>
      <c r="T41" s="766"/>
    </row>
    <row r="42" spans="2:20" ht="22.35" customHeight="1" x14ac:dyDescent="0.25">
      <c r="B42" s="63">
        <v>42</v>
      </c>
      <c r="C42" s="190" t="s">
        <v>202</v>
      </c>
      <c r="D42" s="770">
        <v>214871</v>
      </c>
      <c r="E42" s="771">
        <v>932263</v>
      </c>
      <c r="F42" s="773">
        <v>0.65</v>
      </c>
      <c r="G42" s="774">
        <v>1</v>
      </c>
      <c r="H42" s="766"/>
      <c r="I42" s="766"/>
      <c r="J42" s="766"/>
      <c r="K42" s="766"/>
      <c r="L42" s="766"/>
      <c r="M42" s="766"/>
      <c r="N42" s="767"/>
      <c r="O42" s="771"/>
      <c r="P42" s="772">
        <f t="shared" si="0"/>
        <v>1</v>
      </c>
      <c r="Q42" s="772">
        <v>280</v>
      </c>
      <c r="R42" s="764"/>
      <c r="S42" s="766"/>
      <c r="T42" s="766"/>
    </row>
    <row r="43" spans="2:20" ht="20.25" customHeight="1" x14ac:dyDescent="0.25">
      <c r="B43" s="91">
        <v>46</v>
      </c>
      <c r="C43" s="97" t="s">
        <v>209</v>
      </c>
      <c r="D43" s="902">
        <v>214034</v>
      </c>
      <c r="E43" s="903">
        <v>932476</v>
      </c>
      <c r="F43" s="777">
        <v>0</v>
      </c>
      <c r="G43" s="764"/>
      <c r="H43" s="765">
        <v>1</v>
      </c>
      <c r="I43" s="766"/>
      <c r="J43" s="766"/>
      <c r="K43" s="766"/>
      <c r="L43" s="766"/>
      <c r="M43" s="766"/>
      <c r="N43" s="767"/>
      <c r="O43" s="771"/>
      <c r="P43" s="772">
        <f t="shared" si="0"/>
        <v>1</v>
      </c>
      <c r="Q43" s="772">
        <v>0</v>
      </c>
      <c r="R43" s="764"/>
      <c r="S43" s="766"/>
      <c r="T43" s="766"/>
    </row>
    <row r="44" spans="2:20" ht="20.25" customHeight="1" x14ac:dyDescent="0.25">
      <c r="B44" s="63">
        <v>47</v>
      </c>
      <c r="C44" s="190" t="s">
        <v>212</v>
      </c>
      <c r="D44" s="793">
        <v>214243</v>
      </c>
      <c r="E44" s="794">
        <v>932474</v>
      </c>
      <c r="F44" s="460">
        <v>0.25</v>
      </c>
      <c r="G44" s="764"/>
      <c r="H44" s="766"/>
      <c r="I44" s="766"/>
      <c r="J44" s="766"/>
      <c r="K44" s="766"/>
      <c r="L44" s="766"/>
      <c r="M44" s="766"/>
      <c r="N44" s="767"/>
      <c r="O44" s="771"/>
      <c r="P44" s="772">
        <f t="shared" si="0"/>
        <v>0</v>
      </c>
      <c r="Q44" s="772">
        <v>3480</v>
      </c>
      <c r="R44" s="764"/>
      <c r="S44" s="766"/>
      <c r="T44" s="766"/>
    </row>
    <row r="45" spans="2:20" ht="20.25" customHeight="1" x14ac:dyDescent="0.25">
      <c r="B45" s="63">
        <v>56</v>
      </c>
      <c r="C45" s="190" t="s">
        <v>235</v>
      </c>
      <c r="D45" s="770">
        <v>214083</v>
      </c>
      <c r="E45" s="771">
        <v>932695</v>
      </c>
      <c r="F45" s="460">
        <v>0.5</v>
      </c>
      <c r="G45" s="764"/>
      <c r="H45" s="766"/>
      <c r="I45" s="781">
        <v>1</v>
      </c>
      <c r="J45" s="766"/>
      <c r="K45" s="766"/>
      <c r="L45" s="766"/>
      <c r="M45" s="766"/>
      <c r="N45" s="767"/>
      <c r="O45" s="771"/>
      <c r="P45" s="772">
        <f t="shared" si="0"/>
        <v>1</v>
      </c>
      <c r="Q45" s="772">
        <v>840</v>
      </c>
      <c r="R45" s="764"/>
      <c r="S45" s="766"/>
      <c r="T45" s="766"/>
    </row>
    <row r="46" spans="2:20" ht="22.35" customHeight="1" x14ac:dyDescent="0.25">
      <c r="B46" s="63">
        <v>57</v>
      </c>
      <c r="C46" s="190" t="s">
        <v>238</v>
      </c>
      <c r="D46" s="770">
        <v>214241</v>
      </c>
      <c r="E46" s="771">
        <v>932681</v>
      </c>
      <c r="F46" s="773">
        <v>0.8</v>
      </c>
      <c r="G46" s="774">
        <v>1</v>
      </c>
      <c r="H46" s="766"/>
      <c r="I46" s="766"/>
      <c r="J46" s="766"/>
      <c r="K46" s="766"/>
      <c r="L46" s="766"/>
      <c r="M46" s="766"/>
      <c r="N46" s="767"/>
      <c r="O46" s="771"/>
      <c r="P46" s="772">
        <f t="shared" si="0"/>
        <v>1</v>
      </c>
      <c r="Q46" s="772">
        <v>260</v>
      </c>
      <c r="R46" s="764"/>
      <c r="S46" s="766"/>
      <c r="T46" s="766"/>
    </row>
    <row r="47" spans="2:20" ht="22.35" customHeight="1" x14ac:dyDescent="0.25">
      <c r="B47" s="63">
        <v>69</v>
      </c>
      <c r="C47" s="190" t="s">
        <v>265</v>
      </c>
      <c r="D47" s="770">
        <v>214242</v>
      </c>
      <c r="E47" s="771">
        <v>932896</v>
      </c>
      <c r="F47" s="773">
        <v>0.6</v>
      </c>
      <c r="G47" s="774">
        <v>1</v>
      </c>
      <c r="H47" s="766"/>
      <c r="I47" s="766"/>
      <c r="J47" s="766"/>
      <c r="K47" s="766"/>
      <c r="L47" s="766"/>
      <c r="M47" s="766"/>
      <c r="N47" s="767"/>
      <c r="O47" s="771"/>
      <c r="P47" s="772">
        <f t="shared" si="0"/>
        <v>1</v>
      </c>
      <c r="Q47" s="772">
        <v>2060</v>
      </c>
      <c r="R47" s="764"/>
      <c r="S47" s="766"/>
      <c r="T47" s="766"/>
    </row>
    <row r="48" spans="2:20" ht="20.25" customHeight="1" x14ac:dyDescent="0.25">
      <c r="B48" s="63">
        <v>125</v>
      </c>
      <c r="C48" s="190" t="s">
        <v>375</v>
      </c>
      <c r="D48" s="770">
        <v>214791</v>
      </c>
      <c r="E48" s="771">
        <v>931688</v>
      </c>
      <c r="F48" s="460">
        <v>0.6</v>
      </c>
      <c r="G48" s="764"/>
      <c r="H48" s="766"/>
      <c r="I48" s="766"/>
      <c r="J48" s="766"/>
      <c r="K48" s="766"/>
      <c r="L48" s="766"/>
      <c r="M48" s="766"/>
      <c r="N48" s="766"/>
      <c r="O48" s="771"/>
      <c r="P48" s="772">
        <f t="shared" si="0"/>
        <v>0</v>
      </c>
      <c r="Q48" s="772">
        <v>4720</v>
      </c>
      <c r="R48" s="764"/>
      <c r="S48" s="766"/>
      <c r="T48" s="766"/>
    </row>
    <row r="49" spans="2:20" ht="20.25" customHeight="1" x14ac:dyDescent="0.25">
      <c r="B49" s="63">
        <v>126</v>
      </c>
      <c r="C49" s="190" t="s">
        <v>358</v>
      </c>
      <c r="D49" s="770">
        <v>214579</v>
      </c>
      <c r="E49" s="771">
        <v>931737</v>
      </c>
      <c r="F49" s="460">
        <v>0.3</v>
      </c>
      <c r="G49" s="764"/>
      <c r="H49" s="766"/>
      <c r="I49" s="766"/>
      <c r="J49" s="766"/>
      <c r="K49" s="766"/>
      <c r="L49" s="766"/>
      <c r="M49" s="766"/>
      <c r="N49" s="783"/>
      <c r="O49" s="771"/>
      <c r="P49" s="772">
        <f t="shared" si="0"/>
        <v>0</v>
      </c>
      <c r="Q49" s="772">
        <v>3160</v>
      </c>
      <c r="R49" s="764"/>
      <c r="S49" s="766"/>
      <c r="T49" s="766"/>
    </row>
    <row r="50" spans="2:20" ht="20.25" customHeight="1" x14ac:dyDescent="0.25">
      <c r="B50" s="63">
        <v>127</v>
      </c>
      <c r="C50" s="190" t="s">
        <v>378</v>
      </c>
      <c r="D50" s="770">
        <v>214413</v>
      </c>
      <c r="E50" s="771">
        <v>931911</v>
      </c>
      <c r="F50" s="460">
        <v>0.2</v>
      </c>
      <c r="G50" s="764"/>
      <c r="H50" s="766"/>
      <c r="I50" s="766"/>
      <c r="J50" s="766"/>
      <c r="K50" s="766"/>
      <c r="L50" s="766"/>
      <c r="M50" s="766"/>
      <c r="N50" s="766"/>
      <c r="O50" s="771"/>
      <c r="P50" s="772">
        <f t="shared" si="0"/>
        <v>0</v>
      </c>
      <c r="Q50" s="772">
        <v>4420</v>
      </c>
      <c r="R50" s="764"/>
      <c r="S50" s="766"/>
      <c r="T50" s="766"/>
    </row>
    <row r="51" spans="2:20" ht="21.75" customHeight="1" x14ac:dyDescent="0.25">
      <c r="B51" s="261">
        <v>128</v>
      </c>
      <c r="C51" s="190" t="s">
        <v>381</v>
      </c>
      <c r="D51" s="811">
        <v>214387</v>
      </c>
      <c r="E51" s="812">
        <v>932017</v>
      </c>
      <c r="F51" s="460">
        <v>0.35</v>
      </c>
      <c r="G51" s="904"/>
      <c r="H51" s="887"/>
      <c r="I51" s="887"/>
      <c r="J51" s="887"/>
      <c r="K51" s="887"/>
      <c r="L51" s="887"/>
      <c r="M51" s="887"/>
      <c r="N51" s="887"/>
      <c r="O51" s="771"/>
      <c r="P51" s="905">
        <f t="shared" si="0"/>
        <v>0</v>
      </c>
      <c r="Q51" s="772">
        <v>3080</v>
      </c>
      <c r="R51" s="764"/>
      <c r="S51" s="766"/>
      <c r="T51" s="766"/>
    </row>
    <row r="52" spans="2:20" ht="18.95" customHeight="1" x14ac:dyDescent="0.25">
      <c r="B52" s="816" t="s">
        <v>450</v>
      </c>
      <c r="C52" s="906"/>
      <c r="D52" s="1450" t="s">
        <v>426</v>
      </c>
      <c r="E52" s="1451"/>
      <c r="F52" s="907"/>
      <c r="G52" s="908">
        <f t="shared" ref="G52:N52" si="1">SUM(G6:G51)</f>
        <v>9</v>
      </c>
      <c r="H52" s="908">
        <f t="shared" si="1"/>
        <v>8</v>
      </c>
      <c r="I52" s="908">
        <f t="shared" si="1"/>
        <v>9</v>
      </c>
      <c r="J52" s="908">
        <f t="shared" si="1"/>
        <v>0</v>
      </c>
      <c r="K52" s="908">
        <f t="shared" si="1"/>
        <v>0</v>
      </c>
      <c r="L52" s="908">
        <f t="shared" si="1"/>
        <v>0</v>
      </c>
      <c r="M52" s="908">
        <f t="shared" si="1"/>
        <v>2</v>
      </c>
      <c r="N52" s="908">
        <f t="shared" si="1"/>
        <v>0</v>
      </c>
      <c r="O52" s="909"/>
      <c r="P52" s="910">
        <f>SUM(G52:N52)</f>
        <v>28</v>
      </c>
      <c r="Q52" s="911"/>
      <c r="R52" s="825"/>
      <c r="S52" s="825"/>
      <c r="T52" s="825"/>
    </row>
    <row r="53" spans="2:20" ht="23.1" customHeight="1" x14ac:dyDescent="0.25">
      <c r="B53" s="826"/>
      <c r="C53" s="827"/>
      <c r="D53" s="1435" t="s">
        <v>427</v>
      </c>
      <c r="E53" s="1436"/>
      <c r="F53" s="828">
        <f>F52/122</f>
        <v>0</v>
      </c>
      <c r="G53" s="829">
        <f t="shared" ref="G53:N53" si="2">G52/46</f>
        <v>0.19565217391304349</v>
      </c>
      <c r="H53" s="830">
        <f t="shared" si="2"/>
        <v>0.17391304347826086</v>
      </c>
      <c r="I53" s="830">
        <f t="shared" si="2"/>
        <v>0.19565217391304349</v>
      </c>
      <c r="J53" s="830">
        <f t="shared" si="2"/>
        <v>0</v>
      </c>
      <c r="K53" s="830">
        <f t="shared" si="2"/>
        <v>0</v>
      </c>
      <c r="L53" s="830">
        <f t="shared" si="2"/>
        <v>0</v>
      </c>
      <c r="M53" s="830">
        <f t="shared" si="2"/>
        <v>4.3478260869565216E-2</v>
      </c>
      <c r="N53" s="830">
        <f t="shared" si="2"/>
        <v>0</v>
      </c>
      <c r="O53" s="1339"/>
      <c r="P53" s="1454"/>
      <c r="Q53" s="1339"/>
      <c r="R53" s="1339"/>
      <c r="S53" s="1339"/>
      <c r="T53" s="1339"/>
    </row>
    <row r="54" spans="2:20" ht="18.95" customHeight="1" x14ac:dyDescent="0.25">
      <c r="B54" s="833"/>
      <c r="C54" s="834"/>
      <c r="D54" s="1448"/>
      <c r="E54" s="1449"/>
      <c r="F54" s="835"/>
      <c r="G54" s="835"/>
      <c r="H54" s="836"/>
      <c r="I54" s="837"/>
      <c r="J54" s="837"/>
      <c r="K54" s="838"/>
      <c r="L54" s="837"/>
      <c r="M54" s="839"/>
      <c r="N54" s="837"/>
      <c r="O54" s="825"/>
      <c r="P54" s="825"/>
      <c r="Q54" s="825"/>
      <c r="R54" s="825"/>
      <c r="S54" s="825"/>
      <c r="T54" s="825"/>
    </row>
    <row r="55" spans="2:20" ht="18.95" customHeight="1" x14ac:dyDescent="0.25">
      <c r="B55" s="833"/>
      <c r="C55" s="840"/>
      <c r="D55" s="1443"/>
      <c r="E55" s="1444"/>
      <c r="F55" s="841" t="s">
        <v>428</v>
      </c>
      <c r="G55" s="841" t="s">
        <v>429</v>
      </c>
      <c r="H55" s="842"/>
      <c r="I55" s="1423" t="s">
        <v>430</v>
      </c>
      <c r="J55" s="1424"/>
      <c r="K55" s="1424"/>
      <c r="L55" s="844" t="s">
        <v>431</v>
      </c>
      <c r="M55" s="845" t="s">
        <v>432</v>
      </c>
      <c r="N55" s="846" t="s">
        <v>433</v>
      </c>
      <c r="O55" s="847"/>
      <c r="P55" s="825"/>
      <c r="Q55" s="825"/>
      <c r="R55" s="825"/>
      <c r="S55" s="825"/>
      <c r="T55" s="825"/>
    </row>
    <row r="56" spans="2:20" ht="29.1" customHeight="1" x14ac:dyDescent="0.25">
      <c r="B56" s="833"/>
      <c r="C56" s="827"/>
      <c r="D56" s="1437" t="s">
        <v>434</v>
      </c>
      <c r="E56" s="1438"/>
      <c r="F56" s="912">
        <v>22</v>
      </c>
      <c r="G56" s="894">
        <f>22/46</f>
        <v>0.47826086956521741</v>
      </c>
      <c r="H56" s="850"/>
      <c r="I56" s="851">
        <v>1</v>
      </c>
      <c r="J56" s="1421" t="s">
        <v>416</v>
      </c>
      <c r="K56" s="1422"/>
      <c r="L56" s="913">
        <f>G52</f>
        <v>9</v>
      </c>
      <c r="M56" s="852">
        <f t="shared" ref="M56:M63" si="3">L56/46</f>
        <v>0.19565217391304349</v>
      </c>
      <c r="N56" s="914">
        <f>(Q8+Q13+Q16+Q20+Q25+Q40+Q42+Q46+Q47)/9</f>
        <v>1037.7777777777778</v>
      </c>
      <c r="O56" s="847"/>
      <c r="P56" s="825"/>
      <c r="Q56" s="825"/>
      <c r="R56" s="825"/>
      <c r="S56" s="825"/>
      <c r="T56" s="825"/>
    </row>
    <row r="57" spans="2:20" ht="29.1" customHeight="1" x14ac:dyDescent="0.25">
      <c r="B57" s="833"/>
      <c r="C57" s="854"/>
      <c r="D57" s="1446" t="s">
        <v>435</v>
      </c>
      <c r="E57" s="1447"/>
      <c r="F57" s="912">
        <v>3</v>
      </c>
      <c r="G57" s="894">
        <f>3/46</f>
        <v>6.5217391304347824E-2</v>
      </c>
      <c r="H57" s="855"/>
      <c r="I57" s="856">
        <v>2</v>
      </c>
      <c r="J57" s="1412" t="s">
        <v>417</v>
      </c>
      <c r="K57" s="1417"/>
      <c r="L57" s="913">
        <f>H52</f>
        <v>8</v>
      </c>
      <c r="M57" s="852">
        <f t="shared" si="3"/>
        <v>0.17391304347826086</v>
      </c>
      <c r="N57" s="914">
        <f>(Q6+Q7+Q14+Q15+H17+H18+H29+H43)/8</f>
        <v>135.5</v>
      </c>
      <c r="O57" s="857"/>
      <c r="P57" s="371"/>
      <c r="Q57" s="1339"/>
      <c r="R57" s="1339"/>
      <c r="S57" s="1339"/>
      <c r="T57" s="1339"/>
    </row>
    <row r="58" spans="2:20" ht="29.1" customHeight="1" x14ac:dyDescent="0.25">
      <c r="B58" s="833"/>
      <c r="C58" s="858"/>
      <c r="D58" s="1410" t="s">
        <v>436</v>
      </c>
      <c r="E58" s="1411"/>
      <c r="F58" s="912">
        <v>25</v>
      </c>
      <c r="G58" s="894">
        <f>25/46</f>
        <v>0.54347826086956519</v>
      </c>
      <c r="H58" s="859"/>
      <c r="I58" s="856">
        <v>3</v>
      </c>
      <c r="J58" s="1412" t="s">
        <v>418</v>
      </c>
      <c r="K58" s="1413"/>
      <c r="L58" s="913">
        <f>I52</f>
        <v>9</v>
      </c>
      <c r="M58" s="852">
        <f t="shared" si="3"/>
        <v>0.19565217391304349</v>
      </c>
      <c r="N58" s="914">
        <f>(Q13+Q23+Q27+Q30+Q31+Q32+Q34+Q40+Q45)/9</f>
        <v>686.66666666666663</v>
      </c>
      <c r="O58" s="847"/>
      <c r="P58" s="825"/>
      <c r="Q58" s="825"/>
      <c r="R58" s="825"/>
      <c r="S58" s="825"/>
      <c r="T58" s="825"/>
    </row>
    <row r="59" spans="2:20" ht="18.95" customHeight="1" x14ac:dyDescent="0.25">
      <c r="B59" s="860"/>
      <c r="C59" s="861"/>
      <c r="D59" s="862"/>
      <c r="E59" s="862"/>
      <c r="F59" s="863"/>
      <c r="G59" s="864"/>
      <c r="H59" s="865"/>
      <c r="I59" s="856">
        <v>4</v>
      </c>
      <c r="J59" s="1412" t="s">
        <v>419</v>
      </c>
      <c r="K59" s="1417"/>
      <c r="L59" s="913">
        <f>J52</f>
        <v>0</v>
      </c>
      <c r="M59" s="852">
        <f t="shared" si="3"/>
        <v>0</v>
      </c>
      <c r="N59" s="915"/>
      <c r="O59" s="770"/>
      <c r="P59" s="783"/>
      <c r="Q59" s="780"/>
      <c r="R59" s="780"/>
      <c r="S59" s="780"/>
      <c r="T59" s="780"/>
    </row>
    <row r="60" spans="2:20" ht="18.95" customHeight="1" x14ac:dyDescent="0.25">
      <c r="B60" s="866"/>
      <c r="C60" s="867"/>
      <c r="D60" s="1427" t="s">
        <v>438</v>
      </c>
      <c r="E60" s="1426"/>
      <c r="F60" s="868" t="s">
        <v>439</v>
      </c>
      <c r="G60" s="869"/>
      <c r="H60" s="870"/>
      <c r="I60" s="856">
        <v>5</v>
      </c>
      <c r="J60" s="1412" t="s">
        <v>420</v>
      </c>
      <c r="K60" s="1417"/>
      <c r="L60" s="913">
        <f>K52</f>
        <v>0</v>
      </c>
      <c r="M60" s="852">
        <f t="shared" si="3"/>
        <v>0</v>
      </c>
      <c r="N60" s="915"/>
      <c r="O60" s="770"/>
      <c r="P60" s="783"/>
      <c r="Q60" s="780"/>
      <c r="R60" s="780"/>
      <c r="S60" s="780"/>
      <c r="T60" s="780"/>
    </row>
    <row r="61" spans="2:20" ht="32.1" customHeight="1" x14ac:dyDescent="0.25">
      <c r="B61" s="866"/>
      <c r="C61" s="867"/>
      <c r="D61" s="1410" t="s">
        <v>451</v>
      </c>
      <c r="E61" s="1411"/>
      <c r="F61" s="916">
        <f>(Q6+Q7+Q8+Q11+Q13+Q14+Q15+Q16+Q17+Q18+Q20+Q23+Q25+Q27+Q29+Q30+Q31+Q32+Q34+Q40+Q42+Q43+Q45+Q46+Q47)/25</f>
        <v>856</v>
      </c>
      <c r="G61" s="869"/>
      <c r="H61" s="870"/>
      <c r="I61" s="856">
        <v>6</v>
      </c>
      <c r="J61" s="1420" t="s">
        <v>421</v>
      </c>
      <c r="K61" s="1417"/>
      <c r="L61" s="913">
        <f>L52</f>
        <v>0</v>
      </c>
      <c r="M61" s="852">
        <f t="shared" si="3"/>
        <v>0</v>
      </c>
      <c r="N61" s="914"/>
      <c r="O61" s="770"/>
      <c r="P61" s="783"/>
      <c r="Q61" s="780"/>
      <c r="R61" s="780"/>
      <c r="S61" s="780"/>
      <c r="T61" s="780"/>
    </row>
    <row r="62" spans="2:20" ht="30.95" customHeight="1" x14ac:dyDescent="0.25">
      <c r="B62" s="861"/>
      <c r="C62" s="867"/>
      <c r="D62" s="1425" t="s">
        <v>452</v>
      </c>
      <c r="E62" s="1426"/>
      <c r="F62" s="916">
        <f>(Q9+Q10+Q12+Q19+Q21+Q22+Q24+Q26+Q28+Q33+Q35+Q36+Q37+Q38+Q39+Q41+Q44+Q48+Q49+Q50+Q51)/21</f>
        <v>2371.4285714285716</v>
      </c>
      <c r="G62" s="873"/>
      <c r="H62" s="874"/>
      <c r="I62" s="856">
        <v>7</v>
      </c>
      <c r="J62" s="1412" t="s">
        <v>422</v>
      </c>
      <c r="K62" s="1417"/>
      <c r="L62" s="913">
        <f>M52</f>
        <v>2</v>
      </c>
      <c r="M62" s="917">
        <f t="shared" si="3"/>
        <v>4.3478260869565216E-2</v>
      </c>
      <c r="N62" s="914">
        <f>(Q11+Q18)/2</f>
        <v>230</v>
      </c>
      <c r="O62" s="770"/>
      <c r="P62" s="783"/>
      <c r="Q62" s="780"/>
      <c r="R62" s="780"/>
      <c r="S62" s="780"/>
      <c r="T62" s="780"/>
    </row>
    <row r="63" spans="2:20" ht="23.1" customHeight="1" x14ac:dyDescent="0.25">
      <c r="B63" s="876"/>
      <c r="C63" s="371"/>
      <c r="D63" s="918"/>
      <c r="E63" s="918"/>
      <c r="F63" s="919"/>
      <c r="G63" s="887"/>
      <c r="H63" s="920"/>
      <c r="I63" s="880">
        <v>8</v>
      </c>
      <c r="J63" s="1418" t="s">
        <v>423</v>
      </c>
      <c r="K63" s="1419"/>
      <c r="L63" s="921">
        <f>N52</f>
        <v>0</v>
      </c>
      <c r="M63" s="922">
        <f t="shared" si="3"/>
        <v>0</v>
      </c>
      <c r="N63" s="923"/>
      <c r="O63" s="764"/>
      <c r="P63" s="884"/>
      <c r="Q63" s="766"/>
      <c r="R63" s="766"/>
      <c r="S63" s="766"/>
      <c r="T63" s="766"/>
    </row>
    <row r="64" spans="2:20" ht="30.95" customHeight="1" x14ac:dyDescent="0.25">
      <c r="B64" s="876"/>
      <c r="C64" s="890"/>
      <c r="D64" s="1427" t="s">
        <v>443</v>
      </c>
      <c r="E64" s="1441"/>
      <c r="F64" s="1442"/>
      <c r="G64" s="891" t="s">
        <v>444</v>
      </c>
      <c r="H64" s="892" t="s">
        <v>445</v>
      </c>
      <c r="I64" s="924"/>
      <c r="J64" s="888"/>
      <c r="K64" s="888"/>
      <c r="L64" s="888"/>
      <c r="M64" s="889"/>
      <c r="N64" s="888"/>
      <c r="O64" s="766"/>
      <c r="P64" s="884"/>
      <c r="Q64" s="766"/>
      <c r="R64" s="766"/>
      <c r="S64" s="766"/>
      <c r="T64" s="766"/>
    </row>
    <row r="65" spans="2:20" ht="30.95" customHeight="1" x14ac:dyDescent="0.25">
      <c r="B65" s="876"/>
      <c r="C65" s="890"/>
      <c r="D65" s="1425" t="s">
        <v>453</v>
      </c>
      <c r="E65" s="1441"/>
      <c r="F65" s="1442"/>
      <c r="G65" s="894">
        <f>(F8+F13+F16+F20+F25+F40+F42+F46+F47)/9</f>
        <v>0.63888888888888884</v>
      </c>
      <c r="H65" s="895" t="s">
        <v>454</v>
      </c>
      <c r="I65" s="893"/>
      <c r="J65" s="884"/>
      <c r="K65" s="884"/>
      <c r="L65" s="884"/>
      <c r="M65" s="884"/>
      <c r="N65" s="884"/>
      <c r="O65" s="884"/>
      <c r="P65" s="884"/>
      <c r="Q65" s="884"/>
      <c r="R65" s="884"/>
      <c r="S65" s="884"/>
      <c r="T65" s="884"/>
    </row>
    <row r="66" spans="2:20" ht="30.95" customHeight="1" x14ac:dyDescent="0.25">
      <c r="B66" s="876"/>
      <c r="C66" s="890"/>
      <c r="D66" s="1425" t="s">
        <v>455</v>
      </c>
      <c r="E66" s="1441"/>
      <c r="F66" s="1442"/>
      <c r="G66" s="894">
        <f>(F6+F7+F9+F10+F11+F12+F14+F15+F17+F18+F19+F21+F22+F23+F24+F26+F27+F28+F29+F30+F31+F32+F33+F34+F35+F36+F37+F38+F39+F41+F43+F44+F45+F48+F49+F50+F51)/37</f>
        <v>0.16594594594594592</v>
      </c>
      <c r="H66" s="895" t="s">
        <v>449</v>
      </c>
      <c r="I66" s="893"/>
      <c r="J66" s="884"/>
      <c r="K66" s="884"/>
      <c r="L66" s="884"/>
      <c r="M66" s="884"/>
      <c r="N66" s="884"/>
      <c r="O66" s="884"/>
      <c r="P66" s="884"/>
      <c r="Q66" s="884"/>
      <c r="R66" s="884"/>
      <c r="S66" s="884"/>
      <c r="T66" s="884"/>
    </row>
  </sheetData>
  <mergeCells count="34">
    <mergeCell ref="D64:F64"/>
    <mergeCell ref="D65:F65"/>
    <mergeCell ref="D66:F66"/>
    <mergeCell ref="C3:C5"/>
    <mergeCell ref="D52:E52"/>
    <mergeCell ref="D61:E61"/>
    <mergeCell ref="D57:E57"/>
    <mergeCell ref="D56:E56"/>
    <mergeCell ref="D58:E58"/>
    <mergeCell ref="D62:E62"/>
    <mergeCell ref="D60:E60"/>
    <mergeCell ref="B3:B5"/>
    <mergeCell ref="D3:E4"/>
    <mergeCell ref="I55:K55"/>
    <mergeCell ref="F4:F5"/>
    <mergeCell ref="D53:E53"/>
    <mergeCell ref="D55:E55"/>
    <mergeCell ref="D54:E54"/>
    <mergeCell ref="T4:T5"/>
    <mergeCell ref="P3:P5"/>
    <mergeCell ref="J60:K60"/>
    <mergeCell ref="J59:K59"/>
    <mergeCell ref="J63:K63"/>
    <mergeCell ref="J62:K62"/>
    <mergeCell ref="J61:K61"/>
    <mergeCell ref="J57:K57"/>
    <mergeCell ref="Q57:T57"/>
    <mergeCell ref="O53:T53"/>
    <mergeCell ref="J58:K58"/>
    <mergeCell ref="J56:K56"/>
    <mergeCell ref="Q3:Q5"/>
    <mergeCell ref="R4:R5"/>
    <mergeCell ref="S4:S5"/>
    <mergeCell ref="G3:N3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4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7" sqref="Q7"/>
    </sheetView>
  </sheetViews>
  <sheetFormatPr defaultColWidth="12.19921875" defaultRowHeight="18" customHeight="1" x14ac:dyDescent="0.2"/>
  <cols>
    <col min="1" max="1" width="0.19921875" style="925" customWidth="1"/>
    <col min="2" max="2" width="7" style="925" customWidth="1"/>
    <col min="3" max="3" width="7.8984375" style="925" customWidth="1"/>
    <col min="4" max="4" width="8" style="925" customWidth="1"/>
    <col min="5" max="5" width="9.19921875" style="925" customWidth="1"/>
    <col min="6" max="6" width="8.69921875" style="925" customWidth="1"/>
    <col min="7" max="7" width="10.5" style="925" customWidth="1"/>
    <col min="8" max="8" width="12.19921875" style="925" customWidth="1"/>
    <col min="9" max="9" width="8.19921875" style="925" customWidth="1"/>
    <col min="10" max="10" width="7.3984375" style="925" customWidth="1"/>
    <col min="11" max="11" width="8.59765625" style="925" customWidth="1"/>
    <col min="12" max="12" width="9.8984375" style="925" customWidth="1"/>
    <col min="13" max="13" width="8.09765625" style="925" customWidth="1"/>
    <col min="14" max="14" width="8.59765625" style="925" customWidth="1"/>
    <col min="15" max="15" width="8.19921875" style="925" customWidth="1"/>
    <col min="16" max="16" width="9.09765625" style="925" customWidth="1"/>
    <col min="17" max="17" width="9.19921875" style="925" customWidth="1"/>
    <col min="18" max="256" width="12.19921875" style="925" customWidth="1"/>
  </cols>
  <sheetData>
    <row r="1" spans="2:20" ht="2.1" customHeight="1" x14ac:dyDescent="0.2"/>
    <row r="2" spans="2:20" ht="21.2" customHeight="1" x14ac:dyDescent="0.3">
      <c r="B2" s="747" t="s">
        <v>411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748"/>
      <c r="R2" s="749"/>
      <c r="S2" s="749"/>
      <c r="T2" s="749"/>
    </row>
    <row r="3" spans="2:20" ht="21.6" customHeight="1" x14ac:dyDescent="0.2">
      <c r="B3" s="1429" t="s">
        <v>412</v>
      </c>
      <c r="C3" s="1246" t="s">
        <v>14</v>
      </c>
      <c r="D3" s="1248" t="s">
        <v>15</v>
      </c>
      <c r="E3" s="1432"/>
      <c r="F3" s="750"/>
      <c r="G3" s="1452" t="s">
        <v>413</v>
      </c>
      <c r="H3" s="1453"/>
      <c r="I3" s="1453"/>
      <c r="J3" s="1453"/>
      <c r="K3" s="1453"/>
      <c r="L3" s="1453"/>
      <c r="M3" s="1453"/>
      <c r="N3" s="1453"/>
      <c r="O3" s="751"/>
      <c r="P3" s="1409" t="s">
        <v>414</v>
      </c>
      <c r="Q3" s="1445" t="s">
        <v>23</v>
      </c>
      <c r="R3" s="752"/>
      <c r="S3" s="752"/>
      <c r="T3" s="752"/>
    </row>
    <row r="4" spans="2:20" ht="21.6" customHeight="1" x14ac:dyDescent="0.25">
      <c r="B4" s="1430"/>
      <c r="C4" s="1428"/>
      <c r="D4" s="1433"/>
      <c r="E4" s="1434"/>
      <c r="F4" s="1282" t="s">
        <v>415</v>
      </c>
      <c r="G4" s="753">
        <v>1</v>
      </c>
      <c r="H4" s="754">
        <v>2</v>
      </c>
      <c r="I4" s="754">
        <v>3</v>
      </c>
      <c r="J4" s="754">
        <v>4</v>
      </c>
      <c r="K4" s="754">
        <v>5</v>
      </c>
      <c r="L4" s="754">
        <v>6</v>
      </c>
      <c r="M4" s="754">
        <v>7</v>
      </c>
      <c r="N4" s="755">
        <v>8</v>
      </c>
      <c r="O4" s="756">
        <v>9</v>
      </c>
      <c r="P4" s="1282"/>
      <c r="Q4" s="1282"/>
      <c r="R4" s="1414"/>
      <c r="S4" s="1407"/>
      <c r="T4" s="1407"/>
    </row>
    <row r="5" spans="2:20" ht="41.45" customHeight="1" x14ac:dyDescent="0.2">
      <c r="B5" s="1455"/>
      <c r="C5" s="1282"/>
      <c r="D5" s="13" t="s">
        <v>65</v>
      </c>
      <c r="E5" s="13" t="s">
        <v>66</v>
      </c>
      <c r="F5" s="1282"/>
      <c r="G5" s="400" t="s">
        <v>416</v>
      </c>
      <c r="H5" s="757" t="s">
        <v>417</v>
      </c>
      <c r="I5" s="757" t="s">
        <v>418</v>
      </c>
      <c r="J5" s="757" t="s">
        <v>419</v>
      </c>
      <c r="K5" s="757" t="s">
        <v>420</v>
      </c>
      <c r="L5" s="757" t="s">
        <v>421</v>
      </c>
      <c r="M5" s="757" t="s">
        <v>422</v>
      </c>
      <c r="N5" s="758" t="s">
        <v>423</v>
      </c>
      <c r="O5" s="759" t="s">
        <v>424</v>
      </c>
      <c r="P5" s="1282"/>
      <c r="Q5" s="1282"/>
      <c r="R5" s="1414"/>
      <c r="S5" s="1407"/>
      <c r="T5" s="1407"/>
    </row>
    <row r="6" spans="2:20" ht="20.85" customHeight="1" x14ac:dyDescent="0.25">
      <c r="B6" s="91">
        <v>43</v>
      </c>
      <c r="C6" s="97" t="s">
        <v>204</v>
      </c>
      <c r="D6" s="775">
        <v>219702</v>
      </c>
      <c r="E6" s="776">
        <v>932264</v>
      </c>
      <c r="F6" s="777">
        <v>0</v>
      </c>
      <c r="G6" s="764"/>
      <c r="H6" s="766"/>
      <c r="I6" s="766"/>
      <c r="J6" s="766"/>
      <c r="K6" s="766"/>
      <c r="L6" s="766"/>
      <c r="M6" s="766"/>
      <c r="N6" s="767"/>
      <c r="O6" s="768"/>
      <c r="P6" s="772">
        <f t="shared" ref="P6:P26" si="0">COUNT(G6:O6)</f>
        <v>0</v>
      </c>
      <c r="Q6" s="772">
        <v>0</v>
      </c>
      <c r="R6" s="764"/>
      <c r="S6" s="766"/>
      <c r="T6" s="766"/>
    </row>
    <row r="7" spans="2:20" ht="20.85" customHeight="1" x14ac:dyDescent="0.25">
      <c r="B7" s="63">
        <v>48</v>
      </c>
      <c r="C7" s="190" t="s">
        <v>216</v>
      </c>
      <c r="D7" s="770">
        <v>219290</v>
      </c>
      <c r="E7" s="771">
        <v>932466</v>
      </c>
      <c r="F7" s="460">
        <v>0.25</v>
      </c>
      <c r="G7" s="764"/>
      <c r="H7" s="766"/>
      <c r="I7" s="766"/>
      <c r="J7" s="766"/>
      <c r="K7" s="766"/>
      <c r="L7" s="766"/>
      <c r="M7" s="766"/>
      <c r="N7" s="767"/>
      <c r="O7" s="771"/>
      <c r="P7" s="772">
        <f t="shared" si="0"/>
        <v>0</v>
      </c>
      <c r="Q7" s="772">
        <v>1040</v>
      </c>
      <c r="R7" s="764"/>
      <c r="S7" s="766"/>
      <c r="T7" s="766"/>
    </row>
    <row r="8" spans="2:20" ht="22.7" customHeight="1" x14ac:dyDescent="0.25">
      <c r="B8" s="63">
        <v>58</v>
      </c>
      <c r="C8" s="190" t="s">
        <v>240</v>
      </c>
      <c r="D8" s="770">
        <v>216760</v>
      </c>
      <c r="E8" s="771">
        <v>932687</v>
      </c>
      <c r="F8" s="773">
        <v>0.6</v>
      </c>
      <c r="G8" s="774">
        <v>1</v>
      </c>
      <c r="H8" s="766"/>
      <c r="I8" s="766"/>
      <c r="J8" s="766"/>
      <c r="K8" s="766"/>
      <c r="L8" s="766"/>
      <c r="M8" s="766"/>
      <c r="N8" s="767"/>
      <c r="O8" s="771"/>
      <c r="P8" s="772">
        <f t="shared" si="0"/>
        <v>1</v>
      </c>
      <c r="Q8" s="772">
        <v>4460</v>
      </c>
      <c r="R8" s="764"/>
      <c r="S8" s="766"/>
      <c r="T8" s="766"/>
    </row>
    <row r="9" spans="2:20" ht="20.25" customHeight="1" x14ac:dyDescent="0.25">
      <c r="B9" s="63">
        <v>59</v>
      </c>
      <c r="C9" s="190" t="s">
        <v>160</v>
      </c>
      <c r="D9" s="770">
        <v>218855</v>
      </c>
      <c r="E9" s="771">
        <v>932677</v>
      </c>
      <c r="F9" s="460">
        <v>0.2</v>
      </c>
      <c r="G9" s="764"/>
      <c r="H9" s="766"/>
      <c r="I9" s="766"/>
      <c r="J9" s="766"/>
      <c r="K9" s="766"/>
      <c r="L9" s="766"/>
      <c r="M9" s="766"/>
      <c r="N9" s="767"/>
      <c r="O9" s="771"/>
      <c r="P9" s="772">
        <f t="shared" si="0"/>
        <v>0</v>
      </c>
      <c r="Q9" s="772">
        <v>500</v>
      </c>
      <c r="R9" s="764"/>
      <c r="S9" s="766"/>
      <c r="T9" s="766"/>
    </row>
    <row r="10" spans="2:20" ht="22.35" customHeight="1" x14ac:dyDescent="0.25">
      <c r="B10" s="63">
        <v>70</v>
      </c>
      <c r="C10" s="190" t="s">
        <v>268</v>
      </c>
      <c r="D10" s="770">
        <v>216761</v>
      </c>
      <c r="E10" s="771">
        <v>932892</v>
      </c>
      <c r="F10" s="773">
        <v>0.7</v>
      </c>
      <c r="G10" s="774">
        <v>1</v>
      </c>
      <c r="H10" s="766"/>
      <c r="I10" s="766"/>
      <c r="J10" s="766"/>
      <c r="K10" s="766"/>
      <c r="L10" s="766"/>
      <c r="M10" s="766"/>
      <c r="N10" s="767"/>
      <c r="O10" s="771"/>
      <c r="P10" s="772">
        <f t="shared" si="0"/>
        <v>1</v>
      </c>
      <c r="Q10" s="772">
        <v>2820</v>
      </c>
      <c r="R10" s="764"/>
      <c r="S10" s="766"/>
      <c r="T10" s="766"/>
    </row>
    <row r="11" spans="2:20" ht="22.35" customHeight="1" x14ac:dyDescent="0.25">
      <c r="B11" s="63">
        <v>71</v>
      </c>
      <c r="C11" s="190" t="s">
        <v>231</v>
      </c>
      <c r="D11" s="770">
        <v>216973</v>
      </c>
      <c r="E11" s="771">
        <v>932888</v>
      </c>
      <c r="F11" s="773">
        <v>0.75</v>
      </c>
      <c r="G11" s="774">
        <v>1</v>
      </c>
      <c r="H11" s="766"/>
      <c r="I11" s="766"/>
      <c r="J11" s="766"/>
      <c r="K11" s="766"/>
      <c r="L11" s="766"/>
      <c r="M11" s="766"/>
      <c r="N11" s="767"/>
      <c r="O11" s="771"/>
      <c r="P11" s="772">
        <f t="shared" si="0"/>
        <v>1</v>
      </c>
      <c r="Q11" s="772">
        <v>420</v>
      </c>
      <c r="R11" s="764"/>
      <c r="S11" s="766"/>
      <c r="T11" s="766"/>
    </row>
    <row r="12" spans="2:20" ht="23.85" customHeight="1" x14ac:dyDescent="0.25">
      <c r="B12" s="63">
        <v>72</v>
      </c>
      <c r="C12" s="190" t="s">
        <v>271</v>
      </c>
      <c r="D12" s="770">
        <v>217183</v>
      </c>
      <c r="E12" s="771">
        <v>932894</v>
      </c>
      <c r="F12" s="773">
        <v>0.5</v>
      </c>
      <c r="G12" s="800">
        <v>1</v>
      </c>
      <c r="H12" s="766"/>
      <c r="I12" s="781">
        <v>1</v>
      </c>
      <c r="J12" s="766"/>
      <c r="K12" s="766"/>
      <c r="L12" s="766"/>
      <c r="M12" s="766"/>
      <c r="N12" s="767"/>
      <c r="O12" s="771"/>
      <c r="P12" s="782">
        <f t="shared" si="0"/>
        <v>2</v>
      </c>
      <c r="Q12" s="772">
        <v>1540</v>
      </c>
      <c r="R12" s="764"/>
      <c r="S12" s="766"/>
      <c r="T12" s="766"/>
    </row>
    <row r="13" spans="2:20" ht="20.85" customHeight="1" x14ac:dyDescent="0.25">
      <c r="B13" s="63">
        <v>73</v>
      </c>
      <c r="C13" s="190" t="s">
        <v>274</v>
      </c>
      <c r="D13" s="770">
        <v>218440</v>
      </c>
      <c r="E13" s="771">
        <v>932894</v>
      </c>
      <c r="F13" s="460">
        <v>0.25</v>
      </c>
      <c r="G13" s="764"/>
      <c r="H13" s="766"/>
      <c r="I13" s="766"/>
      <c r="J13" s="766"/>
      <c r="K13" s="766"/>
      <c r="L13" s="766"/>
      <c r="M13" s="766"/>
      <c r="N13" s="767"/>
      <c r="O13" s="771"/>
      <c r="P13" s="772">
        <f t="shared" si="0"/>
        <v>0</v>
      </c>
      <c r="Q13" s="772">
        <v>2140</v>
      </c>
      <c r="R13" s="764"/>
      <c r="S13" s="766"/>
      <c r="T13" s="766"/>
    </row>
    <row r="14" spans="2:20" ht="20.25" customHeight="1" x14ac:dyDescent="0.25">
      <c r="B14" s="63">
        <v>74</v>
      </c>
      <c r="C14" s="190" t="s">
        <v>276</v>
      </c>
      <c r="D14" s="770">
        <v>218653</v>
      </c>
      <c r="E14" s="771">
        <v>932891</v>
      </c>
      <c r="F14" s="460">
        <v>0.01</v>
      </c>
      <c r="G14" s="764"/>
      <c r="H14" s="766"/>
      <c r="I14" s="766"/>
      <c r="J14" s="766"/>
      <c r="K14" s="766"/>
      <c r="L14" s="766"/>
      <c r="M14" s="766"/>
      <c r="N14" s="767"/>
      <c r="O14" s="771"/>
      <c r="P14" s="772">
        <f t="shared" si="0"/>
        <v>0</v>
      </c>
      <c r="Q14" s="772">
        <v>2760</v>
      </c>
      <c r="R14" s="764"/>
      <c r="S14" s="766"/>
      <c r="T14" s="766"/>
    </row>
    <row r="15" spans="2:20" ht="22.35" customHeight="1" x14ac:dyDescent="0.25">
      <c r="B15" s="63">
        <v>75</v>
      </c>
      <c r="C15" s="190" t="s">
        <v>278</v>
      </c>
      <c r="D15" s="770">
        <v>218862</v>
      </c>
      <c r="E15" s="771">
        <v>932894</v>
      </c>
      <c r="F15" s="773">
        <v>0.6</v>
      </c>
      <c r="G15" s="774">
        <v>1</v>
      </c>
      <c r="H15" s="766"/>
      <c r="I15" s="766"/>
      <c r="J15" s="766"/>
      <c r="K15" s="766"/>
      <c r="L15" s="766"/>
      <c r="M15" s="766"/>
      <c r="N15" s="767"/>
      <c r="O15" s="771"/>
      <c r="P15" s="772">
        <f t="shared" si="0"/>
        <v>1</v>
      </c>
      <c r="Q15" s="772">
        <v>1460</v>
      </c>
      <c r="R15" s="764"/>
      <c r="S15" s="766"/>
      <c r="T15" s="766"/>
    </row>
    <row r="16" spans="2:20" ht="23.25" customHeight="1" x14ac:dyDescent="0.25">
      <c r="B16" s="63">
        <v>86</v>
      </c>
      <c r="C16" s="190" t="s">
        <v>261</v>
      </c>
      <c r="D16" s="770">
        <v>218231</v>
      </c>
      <c r="E16" s="771">
        <v>933105</v>
      </c>
      <c r="F16" s="773">
        <v>0.3</v>
      </c>
      <c r="G16" s="800">
        <v>1</v>
      </c>
      <c r="H16" s="766"/>
      <c r="I16" s="766"/>
      <c r="J16" s="766"/>
      <c r="K16" s="766"/>
      <c r="L16" s="766"/>
      <c r="M16" s="778">
        <v>1</v>
      </c>
      <c r="N16" s="767"/>
      <c r="O16" s="771"/>
      <c r="P16" s="782">
        <f t="shared" si="0"/>
        <v>2</v>
      </c>
      <c r="Q16" s="772">
        <v>740</v>
      </c>
      <c r="R16" s="764"/>
      <c r="S16" s="766"/>
      <c r="T16" s="766"/>
    </row>
    <row r="17" spans="2:20" ht="20.25" customHeight="1" x14ac:dyDescent="0.25">
      <c r="B17" s="63">
        <v>87</v>
      </c>
      <c r="C17" s="190" t="s">
        <v>283</v>
      </c>
      <c r="D17" s="770">
        <v>218442</v>
      </c>
      <c r="E17" s="771">
        <v>933102</v>
      </c>
      <c r="F17" s="460">
        <v>0</v>
      </c>
      <c r="G17" s="764"/>
      <c r="H17" s="766"/>
      <c r="I17" s="926">
        <v>1</v>
      </c>
      <c r="J17" s="766"/>
      <c r="K17" s="766"/>
      <c r="L17" s="766"/>
      <c r="M17" s="766"/>
      <c r="N17" s="767"/>
      <c r="O17" s="771"/>
      <c r="P17" s="772">
        <f t="shared" si="0"/>
        <v>1</v>
      </c>
      <c r="Q17" s="772">
        <v>440</v>
      </c>
      <c r="R17" s="764"/>
      <c r="S17" s="766"/>
      <c r="T17" s="766"/>
    </row>
    <row r="18" spans="2:20" ht="20.25" customHeight="1" x14ac:dyDescent="0.25">
      <c r="B18" s="63">
        <v>94</v>
      </c>
      <c r="C18" s="190" t="s">
        <v>317</v>
      </c>
      <c r="D18" s="770">
        <v>217817</v>
      </c>
      <c r="E18" s="771">
        <v>933313</v>
      </c>
      <c r="F18" s="460">
        <v>0.25</v>
      </c>
      <c r="G18" s="803"/>
      <c r="H18" s="765">
        <v>1</v>
      </c>
      <c r="I18" s="766"/>
      <c r="J18" s="766"/>
      <c r="K18" s="766"/>
      <c r="L18" s="766"/>
      <c r="M18" s="766"/>
      <c r="N18" s="767"/>
      <c r="O18" s="771"/>
      <c r="P18" s="772">
        <f t="shared" si="0"/>
        <v>1</v>
      </c>
      <c r="Q18" s="772">
        <v>420</v>
      </c>
      <c r="R18" s="764"/>
      <c r="S18" s="766"/>
      <c r="T18" s="766"/>
    </row>
    <row r="19" spans="2:20" ht="20.25" customHeight="1" x14ac:dyDescent="0.25">
      <c r="B19" s="63">
        <v>95</v>
      </c>
      <c r="C19" s="190" t="s">
        <v>319</v>
      </c>
      <c r="D19" s="770">
        <v>218023</v>
      </c>
      <c r="E19" s="771">
        <v>933314</v>
      </c>
      <c r="F19" s="460">
        <v>0.55000000000000004</v>
      </c>
      <c r="G19" s="764"/>
      <c r="H19" s="766"/>
      <c r="I19" s="926">
        <v>1</v>
      </c>
      <c r="J19" s="766"/>
      <c r="K19" s="766"/>
      <c r="L19" s="766"/>
      <c r="M19" s="766"/>
      <c r="N19" s="767"/>
      <c r="O19" s="771"/>
      <c r="P19" s="772">
        <f t="shared" si="0"/>
        <v>1</v>
      </c>
      <c r="Q19" s="772">
        <v>520</v>
      </c>
      <c r="R19" s="764"/>
      <c r="S19" s="766"/>
      <c r="T19" s="766"/>
    </row>
    <row r="20" spans="2:20" ht="20.25" customHeight="1" x14ac:dyDescent="0.25">
      <c r="B20" s="63">
        <v>101</v>
      </c>
      <c r="C20" s="190" t="s">
        <v>325</v>
      </c>
      <c r="D20" s="770">
        <v>217392</v>
      </c>
      <c r="E20" s="771">
        <v>933524</v>
      </c>
      <c r="F20" s="460">
        <v>0.05</v>
      </c>
      <c r="G20" s="764"/>
      <c r="H20" s="766"/>
      <c r="I20" s="766"/>
      <c r="J20" s="766"/>
      <c r="K20" s="766"/>
      <c r="L20" s="766"/>
      <c r="M20" s="766"/>
      <c r="N20" s="767"/>
      <c r="O20" s="771"/>
      <c r="P20" s="772">
        <f t="shared" si="0"/>
        <v>0</v>
      </c>
      <c r="Q20" s="772">
        <v>1680</v>
      </c>
      <c r="R20" s="764"/>
      <c r="S20" s="766"/>
      <c r="T20" s="766"/>
    </row>
    <row r="21" spans="2:20" ht="23.85" customHeight="1" x14ac:dyDescent="0.25">
      <c r="B21" s="63">
        <v>102</v>
      </c>
      <c r="C21" s="190" t="s">
        <v>333</v>
      </c>
      <c r="D21" s="770">
        <v>217600</v>
      </c>
      <c r="E21" s="771">
        <v>933520</v>
      </c>
      <c r="F21" s="773">
        <v>0.8</v>
      </c>
      <c r="G21" s="800">
        <v>1</v>
      </c>
      <c r="H21" s="805">
        <v>1</v>
      </c>
      <c r="I21" s="766"/>
      <c r="J21" s="766"/>
      <c r="K21" s="766"/>
      <c r="L21" s="766"/>
      <c r="M21" s="766"/>
      <c r="N21" s="767"/>
      <c r="O21" s="771"/>
      <c r="P21" s="782">
        <f t="shared" si="0"/>
        <v>2</v>
      </c>
      <c r="Q21" s="772">
        <v>460</v>
      </c>
      <c r="R21" s="764"/>
      <c r="S21" s="766"/>
      <c r="T21" s="766"/>
    </row>
    <row r="22" spans="2:20" ht="21" customHeight="1" x14ac:dyDescent="0.25">
      <c r="B22" s="63">
        <v>105</v>
      </c>
      <c r="C22" s="190" t="s">
        <v>339</v>
      </c>
      <c r="D22" s="770">
        <v>215924</v>
      </c>
      <c r="E22" s="771">
        <v>933733</v>
      </c>
      <c r="F22" s="460">
        <v>0.25</v>
      </c>
      <c r="G22" s="764"/>
      <c r="H22" s="766"/>
      <c r="I22" s="781">
        <v>1</v>
      </c>
      <c r="J22" s="766"/>
      <c r="K22" s="766"/>
      <c r="L22" s="766"/>
      <c r="M22" s="766"/>
      <c r="N22" s="767"/>
      <c r="O22" s="771"/>
      <c r="P22" s="772">
        <f t="shared" si="0"/>
        <v>1</v>
      </c>
      <c r="Q22" s="772">
        <v>4820</v>
      </c>
      <c r="R22" s="764"/>
      <c r="S22" s="766"/>
      <c r="T22" s="766"/>
    </row>
    <row r="23" spans="2:20" ht="20.85" customHeight="1" x14ac:dyDescent="0.25">
      <c r="B23" s="63">
        <v>106</v>
      </c>
      <c r="C23" s="190" t="s">
        <v>341</v>
      </c>
      <c r="D23" s="770">
        <v>216133</v>
      </c>
      <c r="E23" s="771">
        <v>933733</v>
      </c>
      <c r="F23" s="460">
        <v>0.3</v>
      </c>
      <c r="G23" s="764"/>
      <c r="H23" s="766"/>
      <c r="I23" s="766"/>
      <c r="J23" s="766"/>
      <c r="K23" s="766"/>
      <c r="L23" s="766"/>
      <c r="M23" s="766"/>
      <c r="N23" s="767"/>
      <c r="O23" s="771"/>
      <c r="P23" s="772">
        <f t="shared" si="0"/>
        <v>0</v>
      </c>
      <c r="Q23" s="772">
        <v>2320</v>
      </c>
      <c r="R23" s="764"/>
      <c r="S23" s="766"/>
      <c r="T23" s="766"/>
    </row>
    <row r="24" spans="2:20" ht="20.85" customHeight="1" x14ac:dyDescent="0.25">
      <c r="B24" s="63">
        <v>107</v>
      </c>
      <c r="C24" s="190" t="s">
        <v>344</v>
      </c>
      <c r="D24" s="770">
        <v>216344</v>
      </c>
      <c r="E24" s="771">
        <v>933732</v>
      </c>
      <c r="F24" s="460">
        <v>0.1</v>
      </c>
      <c r="G24" s="764"/>
      <c r="H24" s="766"/>
      <c r="I24" s="766"/>
      <c r="J24" s="766"/>
      <c r="K24" s="766"/>
      <c r="L24" s="766"/>
      <c r="M24" s="766"/>
      <c r="N24" s="804">
        <v>1</v>
      </c>
      <c r="O24" s="771"/>
      <c r="P24" s="772">
        <f t="shared" si="0"/>
        <v>1</v>
      </c>
      <c r="Q24" s="772">
        <v>360</v>
      </c>
      <c r="R24" s="764"/>
      <c r="S24" s="766"/>
      <c r="T24" s="766"/>
    </row>
    <row r="25" spans="2:20" ht="21" customHeight="1" x14ac:dyDescent="0.25">
      <c r="B25" s="63">
        <v>109</v>
      </c>
      <c r="C25" s="190" t="s">
        <v>348</v>
      </c>
      <c r="D25" s="770">
        <v>216343</v>
      </c>
      <c r="E25" s="771">
        <v>933944</v>
      </c>
      <c r="F25" s="460">
        <v>0.1</v>
      </c>
      <c r="G25" s="764"/>
      <c r="H25" s="766"/>
      <c r="I25" s="766"/>
      <c r="J25" s="766"/>
      <c r="K25" s="766"/>
      <c r="L25" s="766"/>
      <c r="M25" s="766"/>
      <c r="N25" s="767"/>
      <c r="O25" s="771"/>
      <c r="P25" s="772">
        <f t="shared" si="0"/>
        <v>0</v>
      </c>
      <c r="Q25" s="772">
        <v>1980</v>
      </c>
      <c r="R25" s="764"/>
      <c r="S25" s="766"/>
      <c r="T25" s="766"/>
    </row>
    <row r="26" spans="2:20" ht="21.95" customHeight="1" x14ac:dyDescent="0.25">
      <c r="B26" s="261">
        <v>129</v>
      </c>
      <c r="C26" s="810" t="s">
        <v>384</v>
      </c>
      <c r="D26" s="811">
        <v>219506</v>
      </c>
      <c r="E26" s="812">
        <v>932385</v>
      </c>
      <c r="F26" s="813">
        <v>0.01</v>
      </c>
      <c r="G26" s="811"/>
      <c r="H26" s="814"/>
      <c r="I26" s="814"/>
      <c r="J26" s="814"/>
      <c r="K26" s="814"/>
      <c r="L26" s="814"/>
      <c r="M26" s="814"/>
      <c r="N26" s="814"/>
      <c r="O26" s="812"/>
      <c r="P26" s="815">
        <f t="shared" si="0"/>
        <v>0</v>
      </c>
      <c r="Q26" s="815">
        <v>1360</v>
      </c>
      <c r="R26" s="764"/>
      <c r="S26" s="766"/>
      <c r="T26" s="766"/>
    </row>
    <row r="27" spans="2:20" ht="18.600000000000001" customHeight="1" x14ac:dyDescent="0.25">
      <c r="B27" s="816" t="s">
        <v>456</v>
      </c>
      <c r="C27" s="817"/>
      <c r="D27" s="1450" t="s">
        <v>426</v>
      </c>
      <c r="E27" s="1451"/>
      <c r="F27" s="818"/>
      <c r="G27" s="908">
        <f t="shared" ref="G27:N27" si="1">COUNTA(G6:G26)</f>
        <v>7</v>
      </c>
      <c r="H27" s="908">
        <f t="shared" si="1"/>
        <v>2</v>
      </c>
      <c r="I27" s="908">
        <f t="shared" si="1"/>
        <v>4</v>
      </c>
      <c r="J27" s="908">
        <f t="shared" si="1"/>
        <v>0</v>
      </c>
      <c r="K27" s="908">
        <f t="shared" si="1"/>
        <v>0</v>
      </c>
      <c r="L27" s="908">
        <f t="shared" si="1"/>
        <v>0</v>
      </c>
      <c r="M27" s="908">
        <f t="shared" si="1"/>
        <v>1</v>
      </c>
      <c r="N27" s="908">
        <f t="shared" si="1"/>
        <v>1</v>
      </c>
      <c r="O27" s="823"/>
      <c r="P27" s="824"/>
      <c r="Q27" s="824"/>
      <c r="R27" s="825"/>
      <c r="S27" s="825"/>
      <c r="T27" s="825"/>
    </row>
    <row r="28" spans="2:20" ht="22.5" customHeight="1" x14ac:dyDescent="0.25">
      <c r="B28" s="826"/>
      <c r="C28" s="827"/>
      <c r="D28" s="1435" t="s">
        <v>427</v>
      </c>
      <c r="E28" s="1436"/>
      <c r="F28" s="828">
        <f>F27/122</f>
        <v>0</v>
      </c>
      <c r="G28" s="828">
        <f t="shared" ref="G28:N28" si="2">G27/21</f>
        <v>0.33333333333333331</v>
      </c>
      <c r="H28" s="828">
        <f t="shared" si="2"/>
        <v>9.5238095238095233E-2</v>
      </c>
      <c r="I28" s="828">
        <f t="shared" si="2"/>
        <v>0.19047619047619047</v>
      </c>
      <c r="J28" s="828">
        <f t="shared" si="2"/>
        <v>0</v>
      </c>
      <c r="K28" s="828">
        <f t="shared" si="2"/>
        <v>0</v>
      </c>
      <c r="L28" s="828">
        <f t="shared" si="2"/>
        <v>0</v>
      </c>
      <c r="M28" s="828">
        <f t="shared" si="2"/>
        <v>4.7619047619047616E-2</v>
      </c>
      <c r="N28" s="829">
        <f t="shared" si="2"/>
        <v>4.7619047619047616E-2</v>
      </c>
      <c r="O28" s="1339"/>
      <c r="P28" s="1339"/>
      <c r="Q28" s="1339"/>
      <c r="R28" s="1339"/>
      <c r="S28" s="1339"/>
      <c r="T28" s="1339"/>
    </row>
    <row r="29" spans="2:20" ht="18.95" customHeight="1" x14ac:dyDescent="0.25">
      <c r="B29" s="833"/>
      <c r="C29" s="834"/>
      <c r="D29" s="1448"/>
      <c r="E29" s="1449"/>
      <c r="F29" s="835"/>
      <c r="G29" s="835"/>
      <c r="H29" s="836"/>
      <c r="I29" s="837"/>
      <c r="J29" s="837"/>
      <c r="K29" s="838"/>
      <c r="L29" s="837"/>
      <c r="M29" s="839"/>
      <c r="N29" s="837"/>
      <c r="O29" s="825"/>
      <c r="P29" s="825"/>
      <c r="Q29" s="825"/>
      <c r="R29" s="825"/>
      <c r="S29" s="825"/>
      <c r="T29" s="825"/>
    </row>
    <row r="30" spans="2:20" ht="18.95" customHeight="1" x14ac:dyDescent="0.25">
      <c r="B30" s="833"/>
      <c r="C30" s="840"/>
      <c r="D30" s="1443"/>
      <c r="E30" s="1444"/>
      <c r="F30" s="841" t="s">
        <v>428</v>
      </c>
      <c r="G30" s="841" t="s">
        <v>429</v>
      </c>
      <c r="H30" s="842"/>
      <c r="I30" s="1423" t="s">
        <v>430</v>
      </c>
      <c r="J30" s="1424"/>
      <c r="K30" s="1424"/>
      <c r="L30" s="844" t="s">
        <v>431</v>
      </c>
      <c r="M30" s="845" t="s">
        <v>432</v>
      </c>
      <c r="N30" s="846" t="s">
        <v>433</v>
      </c>
      <c r="O30" s="847"/>
      <c r="P30" s="825"/>
      <c r="Q30" s="825"/>
      <c r="R30" s="825"/>
      <c r="S30" s="825"/>
      <c r="T30" s="825"/>
    </row>
    <row r="31" spans="2:20" ht="29.1" customHeight="1" x14ac:dyDescent="0.25">
      <c r="B31" s="833"/>
      <c r="C31" s="827"/>
      <c r="D31" s="1437" t="s">
        <v>434</v>
      </c>
      <c r="E31" s="1438"/>
      <c r="F31" s="912">
        <v>9</v>
      </c>
      <c r="G31" s="894">
        <f>F31/21</f>
        <v>0.42857142857142855</v>
      </c>
      <c r="H31" s="850"/>
      <c r="I31" s="851">
        <v>1</v>
      </c>
      <c r="J31" s="1421" t="s">
        <v>416</v>
      </c>
      <c r="K31" s="1422"/>
      <c r="L31" s="767">
        <f>G27</f>
        <v>7</v>
      </c>
      <c r="M31" s="852">
        <f t="shared" ref="M31:M38" si="3">L31/21</f>
        <v>0.33333333333333331</v>
      </c>
      <c r="N31" s="853">
        <f>(Q8+Q10+Q11+Q12+Q15+Q16+Q21)/7</f>
        <v>1700</v>
      </c>
      <c r="O31" s="847"/>
      <c r="P31" s="825"/>
      <c r="Q31" s="825"/>
      <c r="R31" s="825"/>
      <c r="S31" s="825"/>
      <c r="T31" s="825"/>
    </row>
    <row r="32" spans="2:20" ht="29.1" customHeight="1" x14ac:dyDescent="0.25">
      <c r="B32" s="833"/>
      <c r="C32" s="854"/>
      <c r="D32" s="1446" t="s">
        <v>435</v>
      </c>
      <c r="E32" s="1447"/>
      <c r="F32" s="912">
        <v>3</v>
      </c>
      <c r="G32" s="894">
        <f>F32/21</f>
        <v>0.14285714285714285</v>
      </c>
      <c r="H32" s="855"/>
      <c r="I32" s="856">
        <v>2</v>
      </c>
      <c r="J32" s="1412" t="s">
        <v>417</v>
      </c>
      <c r="K32" s="1417"/>
      <c r="L32" s="767">
        <f>H27</f>
        <v>2</v>
      </c>
      <c r="M32" s="852">
        <f t="shared" si="3"/>
        <v>9.5238095238095233E-2</v>
      </c>
      <c r="N32" s="853">
        <f>(Q18+Q21)/2</f>
        <v>440</v>
      </c>
      <c r="O32" s="857"/>
      <c r="P32" s="371"/>
      <c r="Q32" s="1339"/>
      <c r="R32" s="1339"/>
      <c r="S32" s="1339"/>
      <c r="T32" s="1339"/>
    </row>
    <row r="33" spans="2:20" ht="29.1" customHeight="1" x14ac:dyDescent="0.25">
      <c r="B33" s="833"/>
      <c r="C33" s="858"/>
      <c r="D33" s="1410" t="s">
        <v>436</v>
      </c>
      <c r="E33" s="1411"/>
      <c r="F33" s="912">
        <f>F31+F32</f>
        <v>12</v>
      </c>
      <c r="G33" s="894">
        <f>F33/21</f>
        <v>0.5714285714285714</v>
      </c>
      <c r="H33" s="859"/>
      <c r="I33" s="856">
        <v>3</v>
      </c>
      <c r="J33" s="1412" t="s">
        <v>418</v>
      </c>
      <c r="K33" s="1413"/>
      <c r="L33" s="767">
        <f>I27</f>
        <v>4</v>
      </c>
      <c r="M33" s="852">
        <f t="shared" si="3"/>
        <v>0.19047619047619047</v>
      </c>
      <c r="N33" s="853">
        <f>(Q12+Q17+Q19+Q22)/4</f>
        <v>1830</v>
      </c>
      <c r="O33" s="847"/>
      <c r="P33" s="825"/>
      <c r="Q33" s="825"/>
      <c r="R33" s="825"/>
      <c r="S33" s="825"/>
      <c r="T33" s="825"/>
    </row>
    <row r="34" spans="2:20" ht="18.95" customHeight="1" x14ac:dyDescent="0.25">
      <c r="B34" s="860"/>
      <c r="C34" s="861"/>
      <c r="D34" s="862"/>
      <c r="E34" s="862"/>
      <c r="F34" s="863"/>
      <c r="G34" s="864"/>
      <c r="H34" s="865"/>
      <c r="I34" s="856">
        <v>4</v>
      </c>
      <c r="J34" s="1412" t="s">
        <v>419</v>
      </c>
      <c r="K34" s="1417"/>
      <c r="L34" s="767">
        <f>J27</f>
        <v>0</v>
      </c>
      <c r="M34" s="852">
        <f t="shared" si="3"/>
        <v>0</v>
      </c>
      <c r="N34" s="927"/>
      <c r="O34" s="770"/>
      <c r="P34" s="783"/>
      <c r="Q34" s="780"/>
      <c r="R34" s="780"/>
      <c r="S34" s="780"/>
      <c r="T34" s="780"/>
    </row>
    <row r="35" spans="2:20" ht="18.95" customHeight="1" x14ac:dyDescent="0.25">
      <c r="B35" s="866"/>
      <c r="C35" s="867"/>
      <c r="D35" s="1427" t="s">
        <v>438</v>
      </c>
      <c r="E35" s="1426"/>
      <c r="F35" s="868" t="s">
        <v>439</v>
      </c>
      <c r="G35" s="869"/>
      <c r="H35" s="870"/>
      <c r="I35" s="856">
        <v>5</v>
      </c>
      <c r="J35" s="1412" t="s">
        <v>420</v>
      </c>
      <c r="K35" s="1417"/>
      <c r="L35" s="767">
        <f>K27</f>
        <v>0</v>
      </c>
      <c r="M35" s="852">
        <f t="shared" si="3"/>
        <v>0</v>
      </c>
      <c r="N35" s="927"/>
      <c r="O35" s="770"/>
      <c r="P35" s="783"/>
      <c r="Q35" s="780"/>
      <c r="R35" s="780"/>
      <c r="S35" s="780"/>
      <c r="T35" s="780"/>
    </row>
    <row r="36" spans="2:20" ht="32.1" customHeight="1" x14ac:dyDescent="0.25">
      <c r="B36" s="866"/>
      <c r="C36" s="867"/>
      <c r="D36" s="1410" t="s">
        <v>457</v>
      </c>
      <c r="E36" s="1411"/>
      <c r="F36" s="916">
        <f>(Q8+Q10+Q11+Q12+Q15+Q16+Q17+Q18+Q19+Q21+Q22+Q24)/12</f>
        <v>1538.3333333333333</v>
      </c>
      <c r="G36" s="869"/>
      <c r="H36" s="870"/>
      <c r="I36" s="856">
        <v>6</v>
      </c>
      <c r="J36" s="1420" t="s">
        <v>421</v>
      </c>
      <c r="K36" s="1417"/>
      <c r="L36" s="767">
        <f>L27</f>
        <v>0</v>
      </c>
      <c r="M36" s="852">
        <f t="shared" si="3"/>
        <v>0</v>
      </c>
      <c r="N36" s="853"/>
      <c r="O36" s="770"/>
      <c r="P36" s="783"/>
      <c r="Q36" s="780"/>
      <c r="R36" s="780"/>
      <c r="S36" s="780"/>
      <c r="T36" s="780"/>
    </row>
    <row r="37" spans="2:20" ht="30.95" customHeight="1" x14ac:dyDescent="0.25">
      <c r="B37" s="861"/>
      <c r="C37" s="867"/>
      <c r="D37" s="1425" t="s">
        <v>458</v>
      </c>
      <c r="E37" s="1426"/>
      <c r="F37" s="916">
        <f>(Q6+Q7+Q9+Q13+Q14+Q20+Q23+Q25+Q26)/9</f>
        <v>1531.1111111111111</v>
      </c>
      <c r="G37" s="873"/>
      <c r="H37" s="874"/>
      <c r="I37" s="856">
        <v>7</v>
      </c>
      <c r="J37" s="1412" t="s">
        <v>422</v>
      </c>
      <c r="K37" s="1417"/>
      <c r="L37" s="767">
        <f>M27</f>
        <v>1</v>
      </c>
      <c r="M37" s="875">
        <f t="shared" si="3"/>
        <v>4.7619047619047616E-2</v>
      </c>
      <c r="N37" s="771" t="s">
        <v>459</v>
      </c>
      <c r="O37" s="1459" t="s">
        <v>460</v>
      </c>
      <c r="P37" s="1460"/>
      <c r="Q37" s="780"/>
      <c r="R37" s="780"/>
      <c r="S37" s="780"/>
      <c r="T37" s="780"/>
    </row>
    <row r="38" spans="2:20" ht="23.1" customHeight="1" x14ac:dyDescent="0.25">
      <c r="B38" s="876"/>
      <c r="C38" s="371"/>
      <c r="D38" s="918"/>
      <c r="E38" s="918"/>
      <c r="F38" s="919"/>
      <c r="G38" s="887"/>
      <c r="H38" s="920"/>
      <c r="I38" s="880">
        <v>8</v>
      </c>
      <c r="J38" s="1418" t="s">
        <v>423</v>
      </c>
      <c r="K38" s="1419"/>
      <c r="L38" s="881">
        <f>N27</f>
        <v>1</v>
      </c>
      <c r="M38" s="882">
        <f t="shared" si="3"/>
        <v>4.7619047619047616E-2</v>
      </c>
      <c r="N38" s="883" t="s">
        <v>461</v>
      </c>
      <c r="O38" s="1461"/>
      <c r="P38" s="1462"/>
      <c r="Q38" s="766"/>
      <c r="R38" s="766"/>
      <c r="S38" s="766"/>
      <c r="T38" s="766"/>
    </row>
    <row r="39" spans="2:20" ht="30.95" customHeight="1" x14ac:dyDescent="0.25">
      <c r="B39" s="876"/>
      <c r="C39" s="890"/>
      <c r="D39" s="1427" t="s">
        <v>443</v>
      </c>
      <c r="E39" s="1441"/>
      <c r="F39" s="1442"/>
      <c r="G39" s="891" t="s">
        <v>444</v>
      </c>
      <c r="H39" s="892" t="s">
        <v>445</v>
      </c>
      <c r="I39" s="924"/>
      <c r="J39" s="888"/>
      <c r="K39" s="888"/>
      <c r="L39" s="888"/>
      <c r="M39" s="889"/>
      <c r="N39" s="888"/>
      <c r="O39" s="766"/>
      <c r="P39" s="884"/>
      <c r="Q39" s="766"/>
      <c r="R39" s="766"/>
      <c r="S39" s="766"/>
      <c r="T39" s="766"/>
    </row>
    <row r="40" spans="2:20" ht="30.95" customHeight="1" x14ac:dyDescent="0.25">
      <c r="B40" s="876"/>
      <c r="C40" s="890"/>
      <c r="D40" s="1425" t="s">
        <v>462</v>
      </c>
      <c r="E40" s="1441"/>
      <c r="F40" s="1442"/>
      <c r="G40" s="894">
        <f>(F8+F10+F11+F12+F15+F16+F21)/7</f>
        <v>0.6071428571428571</v>
      </c>
      <c r="H40" s="895" t="s">
        <v>447</v>
      </c>
      <c r="I40" s="893"/>
      <c r="J40" s="928"/>
      <c r="K40" s="884"/>
      <c r="L40" s="884"/>
      <c r="M40" s="884"/>
      <c r="N40" s="884"/>
      <c r="O40" s="884"/>
      <c r="P40" s="884"/>
      <c r="Q40" s="884"/>
      <c r="R40" s="884"/>
      <c r="S40" s="884"/>
      <c r="T40" s="884"/>
    </row>
    <row r="41" spans="2:20" ht="30.95" customHeight="1" x14ac:dyDescent="0.25">
      <c r="B41" s="876"/>
      <c r="C41" s="890"/>
      <c r="D41" s="1425" t="s">
        <v>463</v>
      </c>
      <c r="E41" s="1441"/>
      <c r="F41" s="1442"/>
      <c r="G41" s="894">
        <f>(F6+F7+F9+F13+F14+F17+F18+F19+F20+F22+F23+F24+F25+F26)/14</f>
        <v>0.1657142857142857</v>
      </c>
      <c r="H41" s="895" t="s">
        <v>464</v>
      </c>
      <c r="I41" s="893"/>
      <c r="J41" s="929"/>
      <c r="K41" s="884"/>
      <c r="L41" s="884"/>
      <c r="M41" s="884"/>
      <c r="N41" s="884"/>
      <c r="O41" s="884"/>
      <c r="P41" s="884"/>
      <c r="Q41" s="884"/>
      <c r="R41" s="884"/>
      <c r="S41" s="884"/>
      <c r="T41" s="884"/>
    </row>
    <row r="42" spans="2:20" ht="23.1" customHeight="1" x14ac:dyDescent="0.25">
      <c r="B42" s="876"/>
      <c r="C42" s="890"/>
      <c r="D42" s="1456"/>
      <c r="E42" s="1457"/>
      <c r="F42" s="1458"/>
      <c r="G42" s="894"/>
      <c r="H42" s="930"/>
      <c r="I42" s="893"/>
      <c r="J42" s="884"/>
      <c r="K42" s="884"/>
      <c r="L42" s="884"/>
      <c r="M42" s="884"/>
      <c r="N42" s="884"/>
      <c r="O42" s="884"/>
      <c r="P42" s="884"/>
      <c r="Q42" s="884"/>
      <c r="R42" s="884"/>
      <c r="S42" s="884"/>
      <c r="T42" s="884"/>
    </row>
  </sheetData>
  <mergeCells count="36">
    <mergeCell ref="D42:F42"/>
    <mergeCell ref="D39:F39"/>
    <mergeCell ref="D40:F40"/>
    <mergeCell ref="O37:P38"/>
    <mergeCell ref="Q3:Q5"/>
    <mergeCell ref="D35:E35"/>
    <mergeCell ref="J38:K38"/>
    <mergeCell ref="J35:K35"/>
    <mergeCell ref="D31:E31"/>
    <mergeCell ref="J34:K34"/>
    <mergeCell ref="J37:K37"/>
    <mergeCell ref="J36:K36"/>
    <mergeCell ref="J32:K32"/>
    <mergeCell ref="I30:K30"/>
    <mergeCell ref="D36:E36"/>
    <mergeCell ref="C3:C5"/>
    <mergeCell ref="B3:B5"/>
    <mergeCell ref="D3:E4"/>
    <mergeCell ref="R4:R5"/>
    <mergeCell ref="D41:F41"/>
    <mergeCell ref="D33:E33"/>
    <mergeCell ref="D30:E30"/>
    <mergeCell ref="D32:E32"/>
    <mergeCell ref="D29:E29"/>
    <mergeCell ref="Q32:T32"/>
    <mergeCell ref="O28:T28"/>
    <mergeCell ref="D27:E27"/>
    <mergeCell ref="D37:E37"/>
    <mergeCell ref="D28:E28"/>
    <mergeCell ref="J31:K31"/>
    <mergeCell ref="J33:K33"/>
    <mergeCell ref="S4:S5"/>
    <mergeCell ref="G3:N3"/>
    <mergeCell ref="F4:F5"/>
    <mergeCell ref="T4:T5"/>
    <mergeCell ref="P3:P5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8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9" sqref="N9"/>
    </sheetView>
  </sheetViews>
  <sheetFormatPr defaultColWidth="12.19921875" defaultRowHeight="18" customHeight="1" x14ac:dyDescent="0.2"/>
  <cols>
    <col min="1" max="1" width="0.19921875" style="931" customWidth="1"/>
    <col min="2" max="2" width="7" style="931" customWidth="1"/>
    <col min="3" max="4" width="8.09765625" style="931" customWidth="1"/>
    <col min="5" max="5" width="9.09765625" style="931" customWidth="1"/>
    <col min="6" max="6" width="7.8984375" style="931" customWidth="1"/>
    <col min="7" max="7" width="9.19921875" style="931" customWidth="1"/>
    <col min="8" max="8" width="9.59765625" style="931" customWidth="1"/>
    <col min="9" max="9" width="8.59765625" style="931" customWidth="1"/>
    <col min="10" max="10" width="8.69921875" style="931" customWidth="1"/>
    <col min="11" max="11" width="7.5" style="931" customWidth="1"/>
    <col min="12" max="12" width="8.3984375" style="931" customWidth="1"/>
    <col min="13" max="13" width="7.59765625" style="931" customWidth="1"/>
    <col min="14" max="14" width="8.19921875" style="931" customWidth="1"/>
    <col min="15" max="15" width="7.5" style="931" customWidth="1"/>
    <col min="16" max="16" width="7.8984375" style="931" customWidth="1"/>
    <col min="17" max="17" width="9" style="931" customWidth="1"/>
    <col min="18" max="256" width="12.19921875" style="931" customWidth="1"/>
  </cols>
  <sheetData>
    <row r="1" spans="2:20" ht="2.1" customHeight="1" x14ac:dyDescent="0.2"/>
    <row r="2" spans="2:20" ht="21.2" customHeight="1" x14ac:dyDescent="0.3">
      <c r="B2" s="747" t="s">
        <v>411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748"/>
      <c r="R2" s="749"/>
      <c r="S2" s="749"/>
      <c r="T2" s="749"/>
    </row>
    <row r="3" spans="2:20" ht="21.6" customHeight="1" x14ac:dyDescent="0.2">
      <c r="B3" s="1429" t="s">
        <v>412</v>
      </c>
      <c r="C3" s="1246" t="s">
        <v>14</v>
      </c>
      <c r="D3" s="1248" t="s">
        <v>15</v>
      </c>
      <c r="E3" s="1432"/>
      <c r="F3" s="750"/>
      <c r="G3" s="1452" t="s">
        <v>413</v>
      </c>
      <c r="H3" s="1453"/>
      <c r="I3" s="1453"/>
      <c r="J3" s="1453"/>
      <c r="K3" s="1453"/>
      <c r="L3" s="1453"/>
      <c r="M3" s="1453"/>
      <c r="N3" s="1453"/>
      <c r="O3" s="751"/>
      <c r="P3" s="1409" t="s">
        <v>414</v>
      </c>
      <c r="Q3" s="1445" t="s">
        <v>23</v>
      </c>
      <c r="R3" s="752"/>
      <c r="S3" s="752"/>
      <c r="T3" s="752"/>
    </row>
    <row r="4" spans="2:20" ht="21.6" customHeight="1" x14ac:dyDescent="0.25">
      <c r="B4" s="1430"/>
      <c r="C4" s="1428"/>
      <c r="D4" s="1433"/>
      <c r="E4" s="1434"/>
      <c r="F4" s="1282" t="s">
        <v>415</v>
      </c>
      <c r="G4" s="753">
        <v>1</v>
      </c>
      <c r="H4" s="754">
        <v>2</v>
      </c>
      <c r="I4" s="754">
        <v>3</v>
      </c>
      <c r="J4" s="754">
        <v>4</v>
      </c>
      <c r="K4" s="754">
        <v>5</v>
      </c>
      <c r="L4" s="754">
        <v>6</v>
      </c>
      <c r="M4" s="754">
        <v>7</v>
      </c>
      <c r="N4" s="755">
        <v>8</v>
      </c>
      <c r="O4" s="756">
        <v>9</v>
      </c>
      <c r="P4" s="1282"/>
      <c r="Q4" s="1282"/>
      <c r="R4" s="1414"/>
      <c r="S4" s="1407"/>
      <c r="T4" s="1407"/>
    </row>
    <row r="5" spans="2:20" ht="41.45" customHeight="1" x14ac:dyDescent="0.2">
      <c r="B5" s="1455"/>
      <c r="C5" s="1282"/>
      <c r="D5" s="13" t="s">
        <v>65</v>
      </c>
      <c r="E5" s="13" t="s">
        <v>66</v>
      </c>
      <c r="F5" s="1282"/>
      <c r="G5" s="400" t="s">
        <v>416</v>
      </c>
      <c r="H5" s="757" t="s">
        <v>417</v>
      </c>
      <c r="I5" s="757" t="s">
        <v>418</v>
      </c>
      <c r="J5" s="757" t="s">
        <v>419</v>
      </c>
      <c r="K5" s="757" t="s">
        <v>420</v>
      </c>
      <c r="L5" s="757" t="s">
        <v>421</v>
      </c>
      <c r="M5" s="757" t="s">
        <v>422</v>
      </c>
      <c r="N5" s="758" t="s">
        <v>423</v>
      </c>
      <c r="O5" s="759" t="s">
        <v>424</v>
      </c>
      <c r="P5" s="1282"/>
      <c r="Q5" s="1282"/>
      <c r="R5" s="1414"/>
      <c r="S5" s="1407"/>
      <c r="T5" s="1407"/>
    </row>
    <row r="6" spans="2:20" ht="20.85" customHeight="1" x14ac:dyDescent="0.25">
      <c r="B6" s="63">
        <v>34</v>
      </c>
      <c r="C6" s="190" t="s">
        <v>187</v>
      </c>
      <c r="D6" s="770">
        <v>221592</v>
      </c>
      <c r="E6" s="771">
        <v>931843</v>
      </c>
      <c r="F6" s="460">
        <v>0.05</v>
      </c>
      <c r="G6" s="764"/>
      <c r="H6" s="766"/>
      <c r="I6" s="766"/>
      <c r="J6" s="766"/>
      <c r="K6" s="766"/>
      <c r="L6" s="766"/>
      <c r="M6" s="766"/>
      <c r="N6" s="767"/>
      <c r="O6" s="768"/>
      <c r="P6" s="772">
        <f>COUNT(G6:O6)</f>
        <v>0</v>
      </c>
      <c r="Q6" s="772">
        <v>1000</v>
      </c>
      <c r="R6" s="764"/>
      <c r="S6" s="766"/>
      <c r="T6" s="766"/>
    </row>
    <row r="7" spans="2:20" ht="20.85" customHeight="1" x14ac:dyDescent="0.25">
      <c r="B7" s="63">
        <v>35</v>
      </c>
      <c r="C7" s="190" t="s">
        <v>189</v>
      </c>
      <c r="D7" s="770">
        <v>221779</v>
      </c>
      <c r="E7" s="771">
        <v>931841</v>
      </c>
      <c r="F7" s="460">
        <v>0.45</v>
      </c>
      <c r="G7" s="764"/>
      <c r="H7" s="766"/>
      <c r="I7" s="766"/>
      <c r="J7" s="766"/>
      <c r="K7" s="766"/>
      <c r="L7" s="766"/>
      <c r="M7" s="766"/>
      <c r="N7" s="767"/>
      <c r="O7" s="771"/>
      <c r="P7" s="772">
        <f>COUNT(G7:O7)</f>
        <v>0</v>
      </c>
      <c r="Q7" s="772">
        <v>1500</v>
      </c>
      <c r="R7" s="764"/>
      <c r="S7" s="766"/>
      <c r="T7" s="766"/>
    </row>
    <row r="8" spans="2:20" ht="20.85" customHeight="1" x14ac:dyDescent="0.25">
      <c r="B8" s="785">
        <v>36</v>
      </c>
      <c r="C8" s="786"/>
      <c r="D8" s="1415" t="s">
        <v>192</v>
      </c>
      <c r="E8" s="1416"/>
      <c r="F8" s="787"/>
      <c r="G8" s="788"/>
      <c r="H8" s="789"/>
      <c r="I8" s="789"/>
      <c r="J8" s="789"/>
      <c r="K8" s="789"/>
      <c r="L8" s="789"/>
      <c r="M8" s="789"/>
      <c r="N8" s="790"/>
      <c r="O8" s="791"/>
      <c r="P8" s="792"/>
      <c r="Q8" s="792"/>
      <c r="R8" s="764"/>
      <c r="S8" s="766"/>
      <c r="T8" s="766"/>
    </row>
    <row r="9" spans="2:20" ht="20.25" customHeight="1" x14ac:dyDescent="0.25">
      <c r="B9" s="785">
        <v>37</v>
      </c>
      <c r="C9" s="147"/>
      <c r="D9" s="1439" t="s">
        <v>192</v>
      </c>
      <c r="E9" s="1440"/>
      <c r="F9" s="787"/>
      <c r="G9" s="788"/>
      <c r="H9" s="789"/>
      <c r="I9" s="789"/>
      <c r="J9" s="789"/>
      <c r="K9" s="789"/>
      <c r="L9" s="789"/>
      <c r="M9" s="789"/>
      <c r="N9" s="790"/>
      <c r="O9" s="791"/>
      <c r="P9" s="792"/>
      <c r="Q9" s="792"/>
      <c r="R9" s="764"/>
      <c r="S9" s="766"/>
      <c r="T9" s="766"/>
    </row>
    <row r="10" spans="2:20" ht="20.25" customHeight="1" x14ac:dyDescent="0.25">
      <c r="B10" s="63">
        <v>39</v>
      </c>
      <c r="C10" s="190" t="s">
        <v>196</v>
      </c>
      <c r="D10" s="793">
        <v>221442</v>
      </c>
      <c r="E10" s="794">
        <v>932038</v>
      </c>
      <c r="F10" s="460">
        <v>0.35</v>
      </c>
      <c r="G10" s="764"/>
      <c r="H10" s="766"/>
      <c r="I10" s="766"/>
      <c r="J10" s="766"/>
      <c r="K10" s="766"/>
      <c r="L10" s="766"/>
      <c r="M10" s="766"/>
      <c r="N10" s="767"/>
      <c r="O10" s="771"/>
      <c r="P10" s="772">
        <f>COUNT(G10:O10)</f>
        <v>0</v>
      </c>
      <c r="Q10" s="772">
        <v>1420</v>
      </c>
      <c r="R10" s="764"/>
      <c r="S10" s="766"/>
      <c r="T10" s="766"/>
    </row>
    <row r="11" spans="2:20" ht="20.25" customHeight="1" x14ac:dyDescent="0.25">
      <c r="B11" s="63">
        <v>44</v>
      </c>
      <c r="C11" s="190" t="s">
        <v>207</v>
      </c>
      <c r="D11" s="795">
        <v>221172</v>
      </c>
      <c r="E11" s="796">
        <v>932264</v>
      </c>
      <c r="F11" s="460">
        <v>0</v>
      </c>
      <c r="G11" s="764"/>
      <c r="H11" s="766"/>
      <c r="I11" s="766"/>
      <c r="J11" s="766"/>
      <c r="K11" s="766"/>
      <c r="L11" s="766"/>
      <c r="M11" s="766"/>
      <c r="N11" s="767"/>
      <c r="O11" s="771"/>
      <c r="P11" s="772">
        <f>COUNT(G11:O11)</f>
        <v>0</v>
      </c>
      <c r="Q11" s="772">
        <v>2760</v>
      </c>
      <c r="R11" s="764"/>
      <c r="S11" s="766"/>
      <c r="T11" s="766"/>
    </row>
    <row r="12" spans="2:20" ht="20.85" customHeight="1" x14ac:dyDescent="0.25">
      <c r="B12" s="785">
        <v>45</v>
      </c>
      <c r="C12" s="147"/>
      <c r="D12" s="1439" t="s">
        <v>192</v>
      </c>
      <c r="E12" s="1440"/>
      <c r="F12" s="787"/>
      <c r="G12" s="788"/>
      <c r="H12" s="789"/>
      <c r="I12" s="789"/>
      <c r="J12" s="789"/>
      <c r="K12" s="789"/>
      <c r="L12" s="789"/>
      <c r="M12" s="789"/>
      <c r="N12" s="797"/>
      <c r="O12" s="791"/>
      <c r="P12" s="792"/>
      <c r="Q12" s="792"/>
      <c r="R12" s="764"/>
      <c r="S12" s="766"/>
      <c r="T12" s="766"/>
    </row>
    <row r="13" spans="2:20" ht="20.85" customHeight="1" x14ac:dyDescent="0.25">
      <c r="B13" s="63">
        <v>49</v>
      </c>
      <c r="C13" s="190" t="s">
        <v>220</v>
      </c>
      <c r="D13" s="793">
        <v>220332</v>
      </c>
      <c r="E13" s="794">
        <v>932474</v>
      </c>
      <c r="F13" s="460">
        <v>0.5</v>
      </c>
      <c r="G13" s="764"/>
      <c r="H13" s="766"/>
      <c r="I13" s="766"/>
      <c r="J13" s="766"/>
      <c r="K13" s="766"/>
      <c r="L13" s="766"/>
      <c r="M13" s="766"/>
      <c r="N13" s="767"/>
      <c r="O13" s="771"/>
      <c r="P13" s="772">
        <f t="shared" ref="P13:P18" si="0">COUNT(G13:O13)</f>
        <v>0</v>
      </c>
      <c r="Q13" s="772">
        <v>940</v>
      </c>
      <c r="R13" s="764"/>
      <c r="S13" s="766"/>
      <c r="T13" s="766"/>
    </row>
    <row r="14" spans="2:20" ht="20.25" customHeight="1" x14ac:dyDescent="0.25">
      <c r="B14" s="63">
        <v>50</v>
      </c>
      <c r="C14" s="190" t="s">
        <v>222</v>
      </c>
      <c r="D14" s="770">
        <v>220543</v>
      </c>
      <c r="E14" s="771">
        <v>932473</v>
      </c>
      <c r="F14" s="460">
        <v>0</v>
      </c>
      <c r="G14" s="764"/>
      <c r="H14" s="766"/>
      <c r="I14" s="766"/>
      <c r="J14" s="766"/>
      <c r="K14" s="766"/>
      <c r="L14" s="766"/>
      <c r="M14" s="766"/>
      <c r="N14" s="767"/>
      <c r="O14" s="771"/>
      <c r="P14" s="772">
        <f t="shared" si="0"/>
        <v>0</v>
      </c>
      <c r="Q14" s="772">
        <v>1540</v>
      </c>
      <c r="R14" s="764"/>
      <c r="S14" s="766"/>
      <c r="T14" s="766"/>
    </row>
    <row r="15" spans="2:20" ht="22.35" customHeight="1" x14ac:dyDescent="0.25">
      <c r="B15" s="63">
        <v>51</v>
      </c>
      <c r="C15" s="190" t="s">
        <v>225</v>
      </c>
      <c r="D15" s="770">
        <v>220953</v>
      </c>
      <c r="E15" s="771">
        <v>932459</v>
      </c>
      <c r="F15" s="773">
        <v>0.7</v>
      </c>
      <c r="G15" s="774">
        <v>1</v>
      </c>
      <c r="H15" s="766"/>
      <c r="I15" s="766"/>
      <c r="J15" s="766"/>
      <c r="K15" s="766"/>
      <c r="L15" s="766"/>
      <c r="M15" s="766"/>
      <c r="N15" s="767"/>
      <c r="O15" s="771"/>
      <c r="P15" s="772">
        <f t="shared" si="0"/>
        <v>1</v>
      </c>
      <c r="Q15" s="772">
        <v>360</v>
      </c>
      <c r="R15" s="764"/>
      <c r="S15" s="766"/>
      <c r="T15" s="766"/>
    </row>
    <row r="16" spans="2:20" ht="20.25" customHeight="1" x14ac:dyDescent="0.25">
      <c r="B16" s="63">
        <v>52</v>
      </c>
      <c r="C16" s="190" t="s">
        <v>204</v>
      </c>
      <c r="D16" s="770">
        <v>221173</v>
      </c>
      <c r="E16" s="771">
        <v>932474</v>
      </c>
      <c r="F16" s="460">
        <v>0</v>
      </c>
      <c r="G16" s="764"/>
      <c r="H16" s="766"/>
      <c r="I16" s="766"/>
      <c r="J16" s="766"/>
      <c r="K16" s="766"/>
      <c r="L16" s="766"/>
      <c r="M16" s="766"/>
      <c r="N16" s="767"/>
      <c r="O16" s="771"/>
      <c r="P16" s="772">
        <f t="shared" si="0"/>
        <v>0</v>
      </c>
      <c r="Q16" s="772">
        <v>640</v>
      </c>
      <c r="R16" s="764"/>
      <c r="S16" s="766"/>
      <c r="T16" s="766"/>
    </row>
    <row r="17" spans="2:20" ht="22.35" customHeight="1" x14ac:dyDescent="0.25">
      <c r="B17" s="63">
        <v>53</v>
      </c>
      <c r="C17" s="190" t="s">
        <v>231</v>
      </c>
      <c r="D17" s="770">
        <v>221593</v>
      </c>
      <c r="E17" s="771">
        <v>932473</v>
      </c>
      <c r="F17" s="773">
        <v>0.8</v>
      </c>
      <c r="G17" s="800">
        <v>1</v>
      </c>
      <c r="H17" s="766"/>
      <c r="I17" s="766"/>
      <c r="J17" s="766"/>
      <c r="K17" s="766"/>
      <c r="L17" s="766"/>
      <c r="M17" s="766"/>
      <c r="N17" s="767"/>
      <c r="O17" s="771"/>
      <c r="P17" s="772">
        <f t="shared" si="0"/>
        <v>1</v>
      </c>
      <c r="Q17" s="772">
        <v>320</v>
      </c>
      <c r="R17" s="764"/>
      <c r="S17" s="766"/>
      <c r="T17" s="766"/>
    </row>
    <row r="18" spans="2:20" ht="20.25" customHeight="1" x14ac:dyDescent="0.25">
      <c r="B18" s="63">
        <v>54</v>
      </c>
      <c r="C18" s="190" t="s">
        <v>180</v>
      </c>
      <c r="D18" s="795">
        <v>222433</v>
      </c>
      <c r="E18" s="796">
        <v>932474</v>
      </c>
      <c r="F18" s="460">
        <v>0</v>
      </c>
      <c r="G18" s="764"/>
      <c r="H18" s="766"/>
      <c r="I18" s="766"/>
      <c r="J18" s="766"/>
      <c r="K18" s="766"/>
      <c r="L18" s="766"/>
      <c r="M18" s="766"/>
      <c r="N18" s="767"/>
      <c r="O18" s="771"/>
      <c r="P18" s="772">
        <f t="shared" si="0"/>
        <v>0</v>
      </c>
      <c r="Q18" s="772">
        <v>300</v>
      </c>
      <c r="R18" s="764"/>
      <c r="S18" s="766"/>
      <c r="T18" s="766"/>
    </row>
    <row r="19" spans="2:20" ht="20.25" customHeight="1" x14ac:dyDescent="0.25">
      <c r="B19" s="785">
        <v>55</v>
      </c>
      <c r="C19" s="147"/>
      <c r="D19" s="1439" t="s">
        <v>192</v>
      </c>
      <c r="E19" s="1440"/>
      <c r="F19" s="787"/>
      <c r="G19" s="788"/>
      <c r="H19" s="789"/>
      <c r="I19" s="789"/>
      <c r="J19" s="789"/>
      <c r="K19" s="789"/>
      <c r="L19" s="789"/>
      <c r="M19" s="789"/>
      <c r="N19" s="790"/>
      <c r="O19" s="791"/>
      <c r="P19" s="792"/>
      <c r="Q19" s="792"/>
      <c r="R19" s="764"/>
      <c r="S19" s="766"/>
      <c r="T19" s="766"/>
    </row>
    <row r="20" spans="2:20" ht="22.35" customHeight="1" x14ac:dyDescent="0.25">
      <c r="B20" s="63">
        <v>60</v>
      </c>
      <c r="C20" s="190" t="s">
        <v>245</v>
      </c>
      <c r="D20" s="793">
        <v>220120</v>
      </c>
      <c r="E20" s="794">
        <v>932677</v>
      </c>
      <c r="F20" s="773">
        <v>0.4</v>
      </c>
      <c r="G20" s="774">
        <v>1</v>
      </c>
      <c r="H20" s="766"/>
      <c r="I20" s="766"/>
      <c r="J20" s="766"/>
      <c r="K20" s="766"/>
      <c r="L20" s="766"/>
      <c r="M20" s="766"/>
      <c r="N20" s="767"/>
      <c r="O20" s="771"/>
      <c r="P20" s="772">
        <f t="shared" ref="P20:P27" si="1">COUNT(G20:O20)</f>
        <v>1</v>
      </c>
      <c r="Q20" s="772">
        <v>600</v>
      </c>
      <c r="R20" s="764"/>
      <c r="S20" s="766"/>
      <c r="T20" s="766"/>
    </row>
    <row r="21" spans="2:20" ht="23.25" customHeight="1" x14ac:dyDescent="0.25">
      <c r="B21" s="63">
        <v>61</v>
      </c>
      <c r="C21" s="190" t="s">
        <v>247</v>
      </c>
      <c r="D21" s="770">
        <v>220335</v>
      </c>
      <c r="E21" s="771">
        <v>932680</v>
      </c>
      <c r="F21" s="773">
        <v>0.5</v>
      </c>
      <c r="G21" s="800">
        <v>1</v>
      </c>
      <c r="H21" s="766"/>
      <c r="I21" s="781">
        <v>1</v>
      </c>
      <c r="J21" s="766"/>
      <c r="K21" s="766"/>
      <c r="L21" s="766"/>
      <c r="M21" s="766"/>
      <c r="N21" s="767"/>
      <c r="O21" s="771"/>
      <c r="P21" s="782">
        <f t="shared" si="1"/>
        <v>2</v>
      </c>
      <c r="Q21" s="772">
        <v>720</v>
      </c>
      <c r="R21" s="764"/>
      <c r="S21" s="766"/>
      <c r="T21" s="766"/>
    </row>
    <row r="22" spans="2:20" ht="20.85" customHeight="1" x14ac:dyDescent="0.25">
      <c r="B22" s="63">
        <v>62</v>
      </c>
      <c r="C22" s="190" t="s">
        <v>249</v>
      </c>
      <c r="D22" s="770">
        <v>220543</v>
      </c>
      <c r="E22" s="771">
        <v>932683</v>
      </c>
      <c r="F22" s="460">
        <v>0.05</v>
      </c>
      <c r="G22" s="764"/>
      <c r="H22" s="766"/>
      <c r="I22" s="766"/>
      <c r="J22" s="766"/>
      <c r="K22" s="766"/>
      <c r="L22" s="766"/>
      <c r="M22" s="766"/>
      <c r="N22" s="767"/>
      <c r="O22" s="771"/>
      <c r="P22" s="772">
        <f t="shared" si="1"/>
        <v>0</v>
      </c>
      <c r="Q22" s="772">
        <v>1720</v>
      </c>
      <c r="R22" s="764"/>
      <c r="S22" s="766"/>
      <c r="T22" s="766"/>
    </row>
    <row r="23" spans="2:20" ht="22.7" customHeight="1" x14ac:dyDescent="0.25">
      <c r="B23" s="63">
        <v>63</v>
      </c>
      <c r="C23" s="190" t="s">
        <v>252</v>
      </c>
      <c r="D23" s="770">
        <v>220750</v>
      </c>
      <c r="E23" s="771">
        <v>932674</v>
      </c>
      <c r="F23" s="773">
        <v>0.5</v>
      </c>
      <c r="G23" s="774">
        <v>1</v>
      </c>
      <c r="H23" s="766"/>
      <c r="I23" s="766"/>
      <c r="J23" s="766"/>
      <c r="K23" s="766"/>
      <c r="L23" s="766"/>
      <c r="M23" s="766"/>
      <c r="N23" s="767"/>
      <c r="O23" s="771"/>
      <c r="P23" s="772">
        <f t="shared" si="1"/>
        <v>1</v>
      </c>
      <c r="Q23" s="772">
        <v>2740</v>
      </c>
      <c r="R23" s="764"/>
      <c r="S23" s="766"/>
      <c r="T23" s="766"/>
    </row>
    <row r="24" spans="2:20" ht="23.25" customHeight="1" x14ac:dyDescent="0.25">
      <c r="B24" s="63">
        <v>64</v>
      </c>
      <c r="C24" s="190" t="s">
        <v>255</v>
      </c>
      <c r="D24" s="770">
        <v>220966</v>
      </c>
      <c r="E24" s="771">
        <v>932682</v>
      </c>
      <c r="F24" s="773">
        <v>0.4</v>
      </c>
      <c r="G24" s="800">
        <v>1</v>
      </c>
      <c r="H24" s="766"/>
      <c r="I24" s="781">
        <v>1</v>
      </c>
      <c r="J24" s="766"/>
      <c r="K24" s="766"/>
      <c r="L24" s="766"/>
      <c r="M24" s="766"/>
      <c r="N24" s="767"/>
      <c r="O24" s="771"/>
      <c r="P24" s="782">
        <f t="shared" si="1"/>
        <v>2</v>
      </c>
      <c r="Q24" s="772">
        <v>1420</v>
      </c>
      <c r="R24" s="764"/>
      <c r="S24" s="766"/>
      <c r="T24" s="766"/>
    </row>
    <row r="25" spans="2:20" ht="22.35" customHeight="1" x14ac:dyDescent="0.25">
      <c r="B25" s="63">
        <v>65</v>
      </c>
      <c r="C25" s="190" t="s">
        <v>257</v>
      </c>
      <c r="D25" s="770">
        <v>221591</v>
      </c>
      <c r="E25" s="771">
        <v>932677</v>
      </c>
      <c r="F25" s="773">
        <v>0.8</v>
      </c>
      <c r="G25" s="800">
        <v>1</v>
      </c>
      <c r="H25" s="766"/>
      <c r="I25" s="766"/>
      <c r="J25" s="766"/>
      <c r="K25" s="766"/>
      <c r="L25" s="766"/>
      <c r="M25" s="766"/>
      <c r="N25" s="783"/>
      <c r="O25" s="771"/>
      <c r="P25" s="772">
        <f t="shared" si="1"/>
        <v>1</v>
      </c>
      <c r="Q25" s="772">
        <v>40</v>
      </c>
      <c r="R25" s="764"/>
      <c r="S25" s="766"/>
      <c r="T25" s="766"/>
    </row>
    <row r="26" spans="2:20" ht="20.25" customHeight="1" x14ac:dyDescent="0.25">
      <c r="B26" s="63">
        <v>66</v>
      </c>
      <c r="C26" s="190" t="s">
        <v>259</v>
      </c>
      <c r="D26" s="770">
        <v>222223</v>
      </c>
      <c r="E26" s="771">
        <v>932682</v>
      </c>
      <c r="F26" s="460">
        <v>0</v>
      </c>
      <c r="G26" s="764"/>
      <c r="H26" s="766"/>
      <c r="I26" s="766"/>
      <c r="J26" s="766"/>
      <c r="K26" s="766"/>
      <c r="L26" s="766"/>
      <c r="M26" s="766"/>
      <c r="N26" s="767"/>
      <c r="O26" s="771"/>
      <c r="P26" s="772">
        <f t="shared" si="1"/>
        <v>0</v>
      </c>
      <c r="Q26" s="772">
        <v>900</v>
      </c>
      <c r="R26" s="764"/>
      <c r="S26" s="766"/>
      <c r="T26" s="766"/>
    </row>
    <row r="27" spans="2:20" ht="20.25" customHeight="1" x14ac:dyDescent="0.25">
      <c r="B27" s="63">
        <v>67</v>
      </c>
      <c r="C27" s="190" t="s">
        <v>261</v>
      </c>
      <c r="D27" s="795">
        <v>223273</v>
      </c>
      <c r="E27" s="796">
        <v>932695</v>
      </c>
      <c r="F27" s="460">
        <v>0.1</v>
      </c>
      <c r="G27" s="764"/>
      <c r="H27" s="766"/>
      <c r="I27" s="766"/>
      <c r="J27" s="766"/>
      <c r="K27" s="766"/>
      <c r="L27" s="766"/>
      <c r="M27" s="766"/>
      <c r="N27" s="767"/>
      <c r="O27" s="771"/>
      <c r="P27" s="772">
        <f t="shared" si="1"/>
        <v>0</v>
      </c>
      <c r="Q27" s="772">
        <v>820</v>
      </c>
      <c r="R27" s="764"/>
      <c r="S27" s="766"/>
      <c r="T27" s="766"/>
    </row>
    <row r="28" spans="2:20" ht="20.25" customHeight="1" x14ac:dyDescent="0.25">
      <c r="B28" s="785">
        <v>68</v>
      </c>
      <c r="C28" s="147"/>
      <c r="D28" s="1439" t="s">
        <v>192</v>
      </c>
      <c r="E28" s="1440"/>
      <c r="F28" s="79"/>
      <c r="G28" s="788"/>
      <c r="H28" s="789"/>
      <c r="I28" s="789"/>
      <c r="J28" s="789"/>
      <c r="K28" s="789"/>
      <c r="L28" s="789"/>
      <c r="M28" s="789"/>
      <c r="N28" s="790"/>
      <c r="O28" s="791"/>
      <c r="P28" s="792"/>
      <c r="Q28" s="792"/>
      <c r="R28" s="764"/>
      <c r="S28" s="766"/>
      <c r="T28" s="766"/>
    </row>
    <row r="29" spans="2:20" ht="20.25" customHeight="1" x14ac:dyDescent="0.25">
      <c r="B29" s="63">
        <v>76</v>
      </c>
      <c r="C29" s="190" t="s">
        <v>280</v>
      </c>
      <c r="D29" s="793">
        <v>219284</v>
      </c>
      <c r="E29" s="794">
        <v>932892</v>
      </c>
      <c r="F29" s="460">
        <v>0.15</v>
      </c>
      <c r="G29" s="764"/>
      <c r="H29" s="766"/>
      <c r="I29" s="766"/>
      <c r="J29" s="766"/>
      <c r="K29" s="766"/>
      <c r="L29" s="766"/>
      <c r="M29" s="766"/>
      <c r="N29" s="767"/>
      <c r="O29" s="771"/>
      <c r="P29" s="772">
        <f t="shared" ref="P29:P36" si="2">COUNT(G29:O29)</f>
        <v>0</v>
      </c>
      <c r="Q29" s="772">
        <v>1860</v>
      </c>
      <c r="R29" s="764"/>
      <c r="S29" s="766"/>
      <c r="T29" s="766"/>
    </row>
    <row r="30" spans="2:20" ht="20.25" customHeight="1" x14ac:dyDescent="0.25">
      <c r="B30" s="63">
        <v>77</v>
      </c>
      <c r="C30" s="190" t="s">
        <v>283</v>
      </c>
      <c r="D30" s="770">
        <v>219492</v>
      </c>
      <c r="E30" s="771">
        <v>932895</v>
      </c>
      <c r="F30" s="460">
        <v>0.02</v>
      </c>
      <c r="G30" s="764"/>
      <c r="H30" s="766"/>
      <c r="I30" s="766"/>
      <c r="J30" s="766"/>
      <c r="K30" s="766"/>
      <c r="L30" s="766"/>
      <c r="M30" s="766"/>
      <c r="N30" s="767"/>
      <c r="O30" s="771"/>
      <c r="P30" s="772">
        <f t="shared" si="2"/>
        <v>0</v>
      </c>
      <c r="Q30" s="772">
        <v>1920</v>
      </c>
      <c r="R30" s="764"/>
      <c r="S30" s="766"/>
      <c r="T30" s="766"/>
    </row>
    <row r="31" spans="2:20" ht="20.25" customHeight="1" x14ac:dyDescent="0.25">
      <c r="B31" s="63">
        <v>78</v>
      </c>
      <c r="C31" s="190" t="s">
        <v>285</v>
      </c>
      <c r="D31" s="770">
        <v>219704</v>
      </c>
      <c r="E31" s="771">
        <v>932892</v>
      </c>
      <c r="F31" s="460">
        <v>0</v>
      </c>
      <c r="G31" s="764"/>
      <c r="H31" s="766"/>
      <c r="I31" s="766"/>
      <c r="J31" s="766"/>
      <c r="K31" s="766"/>
      <c r="L31" s="766"/>
      <c r="M31" s="766"/>
      <c r="N31" s="767"/>
      <c r="O31" s="771"/>
      <c r="P31" s="772">
        <f t="shared" si="2"/>
        <v>0</v>
      </c>
      <c r="Q31" s="772">
        <v>920</v>
      </c>
      <c r="R31" s="764"/>
      <c r="S31" s="766"/>
      <c r="T31" s="766"/>
    </row>
    <row r="32" spans="2:20" ht="20.25" customHeight="1" x14ac:dyDescent="0.25">
      <c r="B32" s="63">
        <v>79</v>
      </c>
      <c r="C32" s="190" t="s">
        <v>288</v>
      </c>
      <c r="D32" s="770">
        <v>219909</v>
      </c>
      <c r="E32" s="771">
        <v>932893</v>
      </c>
      <c r="F32" s="460">
        <v>0</v>
      </c>
      <c r="G32" s="764"/>
      <c r="H32" s="766"/>
      <c r="I32" s="766"/>
      <c r="J32" s="766"/>
      <c r="K32" s="766"/>
      <c r="L32" s="766"/>
      <c r="M32" s="766"/>
      <c r="N32" s="767"/>
      <c r="O32" s="771"/>
      <c r="P32" s="772">
        <f t="shared" si="2"/>
        <v>0</v>
      </c>
      <c r="Q32" s="772">
        <v>1820</v>
      </c>
      <c r="R32" s="764"/>
      <c r="S32" s="766"/>
      <c r="T32" s="766"/>
    </row>
    <row r="33" spans="2:20" ht="20.25" customHeight="1" x14ac:dyDescent="0.25">
      <c r="B33" s="63">
        <v>80</v>
      </c>
      <c r="C33" s="190" t="s">
        <v>290</v>
      </c>
      <c r="D33" s="770">
        <v>220121</v>
      </c>
      <c r="E33" s="771">
        <v>932892</v>
      </c>
      <c r="F33" s="460">
        <v>0</v>
      </c>
      <c r="G33" s="764"/>
      <c r="H33" s="766"/>
      <c r="I33" s="766"/>
      <c r="J33" s="766"/>
      <c r="K33" s="766"/>
      <c r="L33" s="766"/>
      <c r="M33" s="766"/>
      <c r="N33" s="767"/>
      <c r="O33" s="771"/>
      <c r="P33" s="772">
        <f t="shared" si="2"/>
        <v>0</v>
      </c>
      <c r="Q33" s="772">
        <v>240</v>
      </c>
      <c r="R33" s="764"/>
      <c r="S33" s="766"/>
      <c r="T33" s="766"/>
    </row>
    <row r="34" spans="2:20" ht="23.25" customHeight="1" x14ac:dyDescent="0.25">
      <c r="B34" s="63">
        <v>81</v>
      </c>
      <c r="C34" s="190" t="s">
        <v>109</v>
      </c>
      <c r="D34" s="770">
        <v>220312</v>
      </c>
      <c r="E34" s="771">
        <v>932891</v>
      </c>
      <c r="F34" s="773">
        <v>0.4</v>
      </c>
      <c r="G34" s="800">
        <v>1</v>
      </c>
      <c r="H34" s="766"/>
      <c r="I34" s="781">
        <v>1</v>
      </c>
      <c r="J34" s="766"/>
      <c r="K34" s="766"/>
      <c r="L34" s="766"/>
      <c r="M34" s="766"/>
      <c r="N34" s="767"/>
      <c r="O34" s="771"/>
      <c r="P34" s="782">
        <f t="shared" si="2"/>
        <v>2</v>
      </c>
      <c r="Q34" s="772">
        <v>120</v>
      </c>
      <c r="R34" s="764"/>
      <c r="S34" s="766"/>
      <c r="T34" s="766"/>
    </row>
    <row r="35" spans="2:20" ht="20.25" customHeight="1" x14ac:dyDescent="0.25">
      <c r="B35" s="63">
        <v>82</v>
      </c>
      <c r="C35" s="190" t="s">
        <v>202</v>
      </c>
      <c r="D35" s="770">
        <v>220987</v>
      </c>
      <c r="E35" s="771">
        <v>932914</v>
      </c>
      <c r="F35" s="460">
        <v>0.02</v>
      </c>
      <c r="G35" s="764"/>
      <c r="H35" s="766"/>
      <c r="I35" s="766"/>
      <c r="J35" s="766"/>
      <c r="K35" s="766"/>
      <c r="L35" s="766"/>
      <c r="M35" s="766"/>
      <c r="N35" s="767"/>
      <c r="O35" s="771"/>
      <c r="P35" s="772">
        <f t="shared" si="2"/>
        <v>0</v>
      </c>
      <c r="Q35" s="772">
        <v>2920</v>
      </c>
      <c r="R35" s="764"/>
      <c r="S35" s="766"/>
      <c r="T35" s="766"/>
    </row>
    <row r="36" spans="2:20" ht="20.25" customHeight="1" x14ac:dyDescent="0.25">
      <c r="B36" s="63">
        <v>83</v>
      </c>
      <c r="C36" s="190" t="s">
        <v>298</v>
      </c>
      <c r="D36" s="795">
        <v>222153</v>
      </c>
      <c r="E36" s="796">
        <v>932754</v>
      </c>
      <c r="F36" s="460">
        <v>0</v>
      </c>
      <c r="G36" s="764"/>
      <c r="H36" s="766"/>
      <c r="I36" s="766"/>
      <c r="J36" s="766"/>
      <c r="K36" s="766"/>
      <c r="L36" s="766"/>
      <c r="M36" s="766"/>
      <c r="N36" s="767"/>
      <c r="O36" s="771"/>
      <c r="P36" s="772">
        <f t="shared" si="2"/>
        <v>0</v>
      </c>
      <c r="Q36" s="772">
        <v>2460</v>
      </c>
      <c r="R36" s="764"/>
      <c r="S36" s="766"/>
      <c r="T36" s="766"/>
    </row>
    <row r="37" spans="2:20" ht="20.85" customHeight="1" x14ac:dyDescent="0.25">
      <c r="B37" s="785">
        <v>84</v>
      </c>
      <c r="C37" s="147"/>
      <c r="D37" s="1439" t="s">
        <v>192</v>
      </c>
      <c r="E37" s="1440"/>
      <c r="F37" s="787"/>
      <c r="G37" s="801"/>
      <c r="H37" s="789"/>
      <c r="I37" s="789"/>
      <c r="J37" s="789"/>
      <c r="K37" s="789"/>
      <c r="L37" s="789"/>
      <c r="M37" s="802"/>
      <c r="N37" s="790"/>
      <c r="O37" s="791"/>
      <c r="P37" s="792"/>
      <c r="Q37" s="792"/>
      <c r="R37" s="764"/>
      <c r="S37" s="766"/>
      <c r="T37" s="766"/>
    </row>
    <row r="38" spans="2:20" ht="20.85" customHeight="1" x14ac:dyDescent="0.25">
      <c r="B38" s="785">
        <v>85</v>
      </c>
      <c r="C38" s="147"/>
      <c r="D38" s="1439" t="s">
        <v>192</v>
      </c>
      <c r="E38" s="1440"/>
      <c r="F38" s="787"/>
      <c r="G38" s="788"/>
      <c r="H38" s="789"/>
      <c r="I38" s="789"/>
      <c r="J38" s="789"/>
      <c r="K38" s="789"/>
      <c r="L38" s="789"/>
      <c r="M38" s="789"/>
      <c r="N38" s="790"/>
      <c r="O38" s="791"/>
      <c r="P38" s="792"/>
      <c r="Q38" s="792"/>
      <c r="R38" s="764"/>
      <c r="S38" s="766"/>
      <c r="T38" s="766"/>
    </row>
    <row r="39" spans="2:20" ht="20.25" customHeight="1" x14ac:dyDescent="0.25">
      <c r="B39" s="63">
        <v>88</v>
      </c>
      <c r="C39" s="190" t="s">
        <v>304</v>
      </c>
      <c r="D39" s="793">
        <v>219073</v>
      </c>
      <c r="E39" s="794">
        <v>933104</v>
      </c>
      <c r="F39" s="460">
        <v>0</v>
      </c>
      <c r="G39" s="764"/>
      <c r="H39" s="765">
        <v>1</v>
      </c>
      <c r="I39" s="766"/>
      <c r="J39" s="766"/>
      <c r="K39" s="766"/>
      <c r="L39" s="766"/>
      <c r="M39" s="766"/>
      <c r="N39" s="767"/>
      <c r="O39" s="771"/>
      <c r="P39" s="772">
        <f t="shared" ref="P39:P67" si="3">COUNT(G39:O39)</f>
        <v>1</v>
      </c>
      <c r="Q39" s="772">
        <v>460</v>
      </c>
      <c r="R39" s="764"/>
      <c r="S39" s="766"/>
      <c r="T39" s="766"/>
    </row>
    <row r="40" spans="2:20" ht="20.25" customHeight="1" x14ac:dyDescent="0.25">
      <c r="B40" s="63">
        <v>89</v>
      </c>
      <c r="C40" s="190" t="s">
        <v>307</v>
      </c>
      <c r="D40" s="770">
        <v>219282</v>
      </c>
      <c r="E40" s="771">
        <v>933102</v>
      </c>
      <c r="F40" s="460">
        <v>0.01</v>
      </c>
      <c r="G40" s="764"/>
      <c r="H40" s="766"/>
      <c r="I40" s="766"/>
      <c r="J40" s="766"/>
      <c r="K40" s="766"/>
      <c r="L40" s="766"/>
      <c r="M40" s="766"/>
      <c r="N40" s="767"/>
      <c r="O40" s="771"/>
      <c r="P40" s="772">
        <f t="shared" si="3"/>
        <v>0</v>
      </c>
      <c r="Q40" s="772">
        <v>1760</v>
      </c>
      <c r="R40" s="764"/>
      <c r="S40" s="766"/>
      <c r="T40" s="766"/>
    </row>
    <row r="41" spans="2:20" ht="20.25" customHeight="1" x14ac:dyDescent="0.25">
      <c r="B41" s="63">
        <v>90</v>
      </c>
      <c r="C41" s="190" t="s">
        <v>309</v>
      </c>
      <c r="D41" s="770">
        <v>219493</v>
      </c>
      <c r="E41" s="771">
        <v>933103</v>
      </c>
      <c r="F41" s="460">
        <v>0.25</v>
      </c>
      <c r="G41" s="764"/>
      <c r="H41" s="766"/>
      <c r="I41" s="766"/>
      <c r="J41" s="766"/>
      <c r="K41" s="766"/>
      <c r="L41" s="766"/>
      <c r="M41" s="766"/>
      <c r="N41" s="767"/>
      <c r="O41" s="771"/>
      <c r="P41" s="772">
        <f t="shared" si="3"/>
        <v>0</v>
      </c>
      <c r="Q41" s="772">
        <v>22040</v>
      </c>
      <c r="R41" s="764"/>
      <c r="S41" s="766"/>
      <c r="T41" s="766"/>
    </row>
    <row r="42" spans="2:20" ht="20.25" customHeight="1" x14ac:dyDescent="0.25">
      <c r="B42" s="63">
        <v>91</v>
      </c>
      <c r="C42" s="190" t="s">
        <v>312</v>
      </c>
      <c r="D42" s="770">
        <v>219914</v>
      </c>
      <c r="E42" s="771">
        <v>933103</v>
      </c>
      <c r="F42" s="460">
        <v>0</v>
      </c>
      <c r="G42" s="764"/>
      <c r="H42" s="766"/>
      <c r="I42" s="766"/>
      <c r="J42" s="766"/>
      <c r="K42" s="766"/>
      <c r="L42" s="766"/>
      <c r="M42" s="766"/>
      <c r="N42" s="767"/>
      <c r="O42" s="771"/>
      <c r="P42" s="772">
        <f t="shared" si="3"/>
        <v>0</v>
      </c>
      <c r="Q42" s="772">
        <v>1500</v>
      </c>
      <c r="R42" s="764"/>
      <c r="S42" s="766"/>
      <c r="T42" s="766"/>
    </row>
    <row r="43" spans="2:20" ht="20.25" customHeight="1" x14ac:dyDescent="0.25">
      <c r="B43" s="63">
        <v>92</v>
      </c>
      <c r="C43" s="190" t="s">
        <v>247</v>
      </c>
      <c r="D43" s="770">
        <v>220986</v>
      </c>
      <c r="E43" s="771">
        <v>933102</v>
      </c>
      <c r="F43" s="460">
        <v>0</v>
      </c>
      <c r="G43" s="764"/>
      <c r="H43" s="766"/>
      <c r="I43" s="766"/>
      <c r="J43" s="766"/>
      <c r="K43" s="766"/>
      <c r="L43" s="766"/>
      <c r="M43" s="766"/>
      <c r="N43" s="767"/>
      <c r="O43" s="771"/>
      <c r="P43" s="772">
        <f t="shared" si="3"/>
        <v>0</v>
      </c>
      <c r="Q43" s="772">
        <v>3480</v>
      </c>
      <c r="R43" s="764"/>
      <c r="S43" s="766"/>
      <c r="T43" s="766"/>
    </row>
    <row r="44" spans="2:20" ht="20.25" customHeight="1" x14ac:dyDescent="0.25">
      <c r="B44" s="63">
        <v>93</v>
      </c>
      <c r="C44" s="190" t="s">
        <v>307</v>
      </c>
      <c r="D44" s="770">
        <v>221173</v>
      </c>
      <c r="E44" s="771">
        <v>933101</v>
      </c>
      <c r="F44" s="460">
        <v>0.3</v>
      </c>
      <c r="G44" s="764"/>
      <c r="H44" s="766"/>
      <c r="I44" s="766"/>
      <c r="J44" s="766"/>
      <c r="K44" s="766"/>
      <c r="L44" s="766"/>
      <c r="M44" s="766"/>
      <c r="N44" s="767"/>
      <c r="O44" s="771"/>
      <c r="P44" s="772">
        <f t="shared" si="3"/>
        <v>0</v>
      </c>
      <c r="Q44" s="772">
        <v>3000</v>
      </c>
      <c r="R44" s="764"/>
      <c r="S44" s="766"/>
      <c r="T44" s="766"/>
    </row>
    <row r="45" spans="2:20" ht="22.35" customHeight="1" x14ac:dyDescent="0.25">
      <c r="B45" s="63">
        <v>96</v>
      </c>
      <c r="C45" s="190" t="s">
        <v>321</v>
      </c>
      <c r="D45" s="770">
        <v>218864</v>
      </c>
      <c r="E45" s="771">
        <v>933313</v>
      </c>
      <c r="F45" s="773">
        <v>0.75</v>
      </c>
      <c r="G45" s="774">
        <v>1</v>
      </c>
      <c r="H45" s="766"/>
      <c r="I45" s="766"/>
      <c r="J45" s="766"/>
      <c r="K45" s="766"/>
      <c r="L45" s="766"/>
      <c r="M45" s="766"/>
      <c r="N45" s="767"/>
      <c r="O45" s="771"/>
      <c r="P45" s="772">
        <f t="shared" si="3"/>
        <v>1</v>
      </c>
      <c r="Q45" s="772">
        <v>1360</v>
      </c>
      <c r="R45" s="764"/>
      <c r="S45" s="766"/>
      <c r="T45" s="766"/>
    </row>
    <row r="46" spans="2:20" ht="20.85" customHeight="1" x14ac:dyDescent="0.25">
      <c r="B46" s="63">
        <v>97</v>
      </c>
      <c r="C46" s="190" t="s">
        <v>165</v>
      </c>
      <c r="D46" s="770">
        <v>219079</v>
      </c>
      <c r="E46" s="771">
        <v>933305</v>
      </c>
      <c r="F46" s="460">
        <v>0</v>
      </c>
      <c r="G46" s="764"/>
      <c r="H46" s="766"/>
      <c r="I46" s="766"/>
      <c r="J46" s="766"/>
      <c r="K46" s="766"/>
      <c r="L46" s="766"/>
      <c r="M46" s="766"/>
      <c r="N46" s="767"/>
      <c r="O46" s="771"/>
      <c r="P46" s="772">
        <f t="shared" si="3"/>
        <v>0</v>
      </c>
      <c r="Q46" s="772">
        <v>20</v>
      </c>
      <c r="R46" s="764"/>
      <c r="S46" s="766"/>
      <c r="T46" s="766"/>
    </row>
    <row r="47" spans="2:20" ht="23.85" customHeight="1" x14ac:dyDescent="0.25">
      <c r="B47" s="63">
        <v>98</v>
      </c>
      <c r="C47" s="190" t="s">
        <v>325</v>
      </c>
      <c r="D47" s="770">
        <v>219285</v>
      </c>
      <c r="E47" s="771">
        <v>933314</v>
      </c>
      <c r="F47" s="773">
        <v>0.4</v>
      </c>
      <c r="G47" s="774">
        <v>1</v>
      </c>
      <c r="H47" s="766"/>
      <c r="I47" s="781">
        <v>1</v>
      </c>
      <c r="J47" s="766"/>
      <c r="K47" s="766"/>
      <c r="L47" s="766"/>
      <c r="M47" s="766"/>
      <c r="N47" s="767"/>
      <c r="O47" s="771"/>
      <c r="P47" s="782">
        <f t="shared" si="3"/>
        <v>2</v>
      </c>
      <c r="Q47" s="772">
        <v>540</v>
      </c>
      <c r="R47" s="764"/>
      <c r="S47" s="766"/>
      <c r="T47" s="766"/>
    </row>
    <row r="48" spans="2:20" ht="23.25" customHeight="1" x14ac:dyDescent="0.25">
      <c r="B48" s="63">
        <v>99</v>
      </c>
      <c r="C48" s="97" t="s">
        <v>160</v>
      </c>
      <c r="D48" s="775">
        <v>219494</v>
      </c>
      <c r="E48" s="776">
        <v>933315</v>
      </c>
      <c r="F48" s="777">
        <v>0</v>
      </c>
      <c r="G48" s="764"/>
      <c r="H48" s="766"/>
      <c r="I48" s="781">
        <v>1</v>
      </c>
      <c r="J48" s="780"/>
      <c r="K48" s="780"/>
      <c r="L48" s="780"/>
      <c r="M48" s="780"/>
      <c r="N48" s="804">
        <v>1</v>
      </c>
      <c r="O48" s="771"/>
      <c r="P48" s="782">
        <f t="shared" si="3"/>
        <v>2</v>
      </c>
      <c r="Q48" s="772">
        <v>0</v>
      </c>
      <c r="R48" s="764"/>
      <c r="S48" s="766"/>
      <c r="T48" s="766"/>
    </row>
    <row r="49" spans="2:20" ht="23.85" customHeight="1" x14ac:dyDescent="0.25">
      <c r="B49" s="63">
        <v>100</v>
      </c>
      <c r="C49" s="190" t="s">
        <v>193</v>
      </c>
      <c r="D49" s="770">
        <v>219694</v>
      </c>
      <c r="E49" s="771">
        <v>933284</v>
      </c>
      <c r="F49" s="773">
        <v>0.6</v>
      </c>
      <c r="G49" s="800">
        <v>1</v>
      </c>
      <c r="H49" s="766"/>
      <c r="I49" s="766"/>
      <c r="J49" s="766"/>
      <c r="K49" s="766"/>
      <c r="L49" s="766"/>
      <c r="M49" s="778">
        <v>1</v>
      </c>
      <c r="N49" s="767"/>
      <c r="O49" s="771"/>
      <c r="P49" s="782">
        <f t="shared" si="3"/>
        <v>2</v>
      </c>
      <c r="Q49" s="772">
        <v>520</v>
      </c>
      <c r="R49" s="764"/>
      <c r="S49" s="766"/>
      <c r="T49" s="766"/>
    </row>
    <row r="50" spans="2:20" ht="22.7" customHeight="1" x14ac:dyDescent="0.25">
      <c r="B50" s="63">
        <v>103</v>
      </c>
      <c r="C50" s="190" t="s">
        <v>255</v>
      </c>
      <c r="D50" s="770">
        <v>218862</v>
      </c>
      <c r="E50" s="771">
        <v>933523</v>
      </c>
      <c r="F50" s="773">
        <v>0.35</v>
      </c>
      <c r="G50" s="774">
        <v>1</v>
      </c>
      <c r="H50" s="766"/>
      <c r="I50" s="766"/>
      <c r="J50" s="766"/>
      <c r="K50" s="766"/>
      <c r="L50" s="766"/>
      <c r="M50" s="766"/>
      <c r="N50" s="767"/>
      <c r="O50" s="771"/>
      <c r="P50" s="772">
        <f t="shared" si="3"/>
        <v>1</v>
      </c>
      <c r="Q50" s="772">
        <v>1040</v>
      </c>
      <c r="R50" s="764"/>
      <c r="S50" s="766"/>
      <c r="T50" s="766"/>
    </row>
    <row r="51" spans="2:20" ht="22.7" customHeight="1" x14ac:dyDescent="0.25">
      <c r="B51" s="63">
        <v>104</v>
      </c>
      <c r="C51" s="190" t="s">
        <v>337</v>
      </c>
      <c r="D51" s="770">
        <v>219279</v>
      </c>
      <c r="E51" s="771">
        <v>933520</v>
      </c>
      <c r="F51" s="773">
        <v>0.8</v>
      </c>
      <c r="G51" s="774">
        <v>1</v>
      </c>
      <c r="H51" s="766"/>
      <c r="I51" s="766"/>
      <c r="J51" s="766"/>
      <c r="K51" s="766"/>
      <c r="L51" s="766"/>
      <c r="M51" s="766"/>
      <c r="N51" s="767"/>
      <c r="O51" s="771"/>
      <c r="P51" s="772">
        <f t="shared" si="3"/>
        <v>1</v>
      </c>
      <c r="Q51" s="772">
        <v>260</v>
      </c>
      <c r="R51" s="764"/>
      <c r="S51" s="766"/>
      <c r="T51" s="766"/>
    </row>
    <row r="52" spans="2:20" ht="23.1" customHeight="1" x14ac:dyDescent="0.25">
      <c r="B52" s="63">
        <v>108</v>
      </c>
      <c r="C52" s="190" t="s">
        <v>346</v>
      </c>
      <c r="D52" s="770">
        <v>219071</v>
      </c>
      <c r="E52" s="771">
        <v>933735</v>
      </c>
      <c r="F52" s="773">
        <v>0.7</v>
      </c>
      <c r="G52" s="800">
        <v>1</v>
      </c>
      <c r="H52" s="766"/>
      <c r="I52" s="766"/>
      <c r="J52" s="766"/>
      <c r="K52" s="766"/>
      <c r="L52" s="766"/>
      <c r="M52" s="783"/>
      <c r="N52" s="767"/>
      <c r="O52" s="771"/>
      <c r="P52" s="772">
        <f t="shared" si="3"/>
        <v>1</v>
      </c>
      <c r="Q52" s="772">
        <v>1380</v>
      </c>
      <c r="R52" s="764"/>
      <c r="S52" s="766"/>
      <c r="T52" s="766"/>
    </row>
    <row r="53" spans="2:20" ht="20.85" customHeight="1" x14ac:dyDescent="0.25">
      <c r="B53" s="63">
        <v>110</v>
      </c>
      <c r="C53" s="190" t="s">
        <v>351</v>
      </c>
      <c r="D53" s="770">
        <v>218655</v>
      </c>
      <c r="E53" s="771">
        <v>933943</v>
      </c>
      <c r="F53" s="460">
        <v>0</v>
      </c>
      <c r="G53" s="764"/>
      <c r="H53" s="766"/>
      <c r="I53" s="766"/>
      <c r="J53" s="766"/>
      <c r="K53" s="766"/>
      <c r="L53" s="766"/>
      <c r="M53" s="766"/>
      <c r="N53" s="766"/>
      <c r="O53" s="771"/>
      <c r="P53" s="772">
        <f t="shared" si="3"/>
        <v>0</v>
      </c>
      <c r="Q53" s="772">
        <v>640</v>
      </c>
      <c r="R53" s="764"/>
      <c r="S53" s="766"/>
      <c r="T53" s="766"/>
    </row>
    <row r="54" spans="2:20" ht="20.25" customHeight="1" x14ac:dyDescent="0.25">
      <c r="B54" s="63">
        <v>111</v>
      </c>
      <c r="C54" s="190" t="s">
        <v>312</v>
      </c>
      <c r="D54" s="770">
        <v>218863</v>
      </c>
      <c r="E54" s="771">
        <v>933940</v>
      </c>
      <c r="F54" s="460">
        <v>0.01</v>
      </c>
      <c r="G54" s="764"/>
      <c r="H54" s="766"/>
      <c r="I54" s="766"/>
      <c r="J54" s="766"/>
      <c r="K54" s="766"/>
      <c r="L54" s="766"/>
      <c r="M54" s="766"/>
      <c r="N54" s="766"/>
      <c r="O54" s="771"/>
      <c r="P54" s="772">
        <f t="shared" si="3"/>
        <v>0</v>
      </c>
      <c r="Q54" s="772">
        <v>6080</v>
      </c>
      <c r="R54" s="764"/>
      <c r="S54" s="766"/>
      <c r="T54" s="766"/>
    </row>
    <row r="55" spans="2:20" ht="20.85" customHeight="1" x14ac:dyDescent="0.25">
      <c r="B55" s="63">
        <v>112</v>
      </c>
      <c r="C55" s="190" t="s">
        <v>354</v>
      </c>
      <c r="D55" s="770">
        <v>217605</v>
      </c>
      <c r="E55" s="771">
        <v>934152</v>
      </c>
      <c r="F55" s="460">
        <v>0</v>
      </c>
      <c r="G55" s="764"/>
      <c r="H55" s="766"/>
      <c r="I55" s="766"/>
      <c r="J55" s="766"/>
      <c r="K55" s="766"/>
      <c r="L55" s="806">
        <v>1</v>
      </c>
      <c r="M55" s="766"/>
      <c r="N55" s="766"/>
      <c r="O55" s="771"/>
      <c r="P55" s="772">
        <f t="shared" si="3"/>
        <v>1</v>
      </c>
      <c r="Q55" s="772">
        <v>80</v>
      </c>
      <c r="R55" s="764"/>
      <c r="S55" s="766"/>
      <c r="T55" s="766"/>
    </row>
    <row r="56" spans="2:20" ht="20.85" customHeight="1" x14ac:dyDescent="0.25">
      <c r="B56" s="63">
        <v>113</v>
      </c>
      <c r="C56" s="190" t="s">
        <v>189</v>
      </c>
      <c r="D56" s="770">
        <v>218024</v>
      </c>
      <c r="E56" s="771">
        <v>934152</v>
      </c>
      <c r="F56" s="460">
        <v>0.1</v>
      </c>
      <c r="G56" s="764"/>
      <c r="H56" s="766"/>
      <c r="I56" s="766"/>
      <c r="J56" s="766"/>
      <c r="K56" s="766"/>
      <c r="L56" s="766"/>
      <c r="M56" s="778">
        <v>1</v>
      </c>
      <c r="N56" s="766"/>
      <c r="O56" s="771"/>
      <c r="P56" s="772">
        <f t="shared" si="3"/>
        <v>1</v>
      </c>
      <c r="Q56" s="772">
        <v>1440</v>
      </c>
      <c r="R56" s="764"/>
      <c r="S56" s="766"/>
      <c r="T56" s="766"/>
    </row>
    <row r="57" spans="2:20" ht="20.85" customHeight="1" x14ac:dyDescent="0.25">
      <c r="B57" s="63">
        <v>114</v>
      </c>
      <c r="C57" s="190" t="s">
        <v>358</v>
      </c>
      <c r="D57" s="770">
        <v>218228</v>
      </c>
      <c r="E57" s="771">
        <v>934154</v>
      </c>
      <c r="F57" s="460">
        <v>0</v>
      </c>
      <c r="G57" s="764"/>
      <c r="H57" s="766"/>
      <c r="I57" s="766"/>
      <c r="J57" s="766"/>
      <c r="K57" s="766"/>
      <c r="L57" s="766"/>
      <c r="M57" s="778">
        <v>1</v>
      </c>
      <c r="N57" s="783"/>
      <c r="O57" s="771"/>
      <c r="P57" s="772">
        <f t="shared" si="3"/>
        <v>1</v>
      </c>
      <c r="Q57" s="772">
        <v>20</v>
      </c>
      <c r="R57" s="764"/>
      <c r="S57" s="766"/>
      <c r="T57" s="766"/>
    </row>
    <row r="58" spans="2:20" ht="20.85" customHeight="1" x14ac:dyDescent="0.25">
      <c r="B58" s="63">
        <v>115</v>
      </c>
      <c r="C58" s="190" t="s">
        <v>95</v>
      </c>
      <c r="D58" s="770">
        <v>218651</v>
      </c>
      <c r="E58" s="771">
        <v>934154</v>
      </c>
      <c r="F58" s="460">
        <v>0.15</v>
      </c>
      <c r="G58" s="764"/>
      <c r="H58" s="766"/>
      <c r="I58" s="766"/>
      <c r="J58" s="766"/>
      <c r="K58" s="766"/>
      <c r="L58" s="766"/>
      <c r="M58" s="766"/>
      <c r="N58" s="766"/>
      <c r="O58" s="771"/>
      <c r="P58" s="772">
        <f t="shared" si="3"/>
        <v>0</v>
      </c>
      <c r="Q58" s="772">
        <v>1100</v>
      </c>
      <c r="R58" s="764"/>
      <c r="S58" s="766"/>
      <c r="T58" s="766"/>
    </row>
    <row r="59" spans="2:20" ht="20.25" customHeight="1" x14ac:dyDescent="0.25">
      <c r="B59" s="63">
        <v>116</v>
      </c>
      <c r="C59" s="190" t="s">
        <v>348</v>
      </c>
      <c r="D59" s="807">
        <v>217392.7181000002</v>
      </c>
      <c r="E59" s="808">
        <v>934362.99019999988</v>
      </c>
      <c r="F59" s="460">
        <v>0.1</v>
      </c>
      <c r="G59" s="764"/>
      <c r="H59" s="766"/>
      <c r="I59" s="766"/>
      <c r="J59" s="766"/>
      <c r="K59" s="766"/>
      <c r="L59" s="766"/>
      <c r="M59" s="766"/>
      <c r="N59" s="766"/>
      <c r="O59" s="771"/>
      <c r="P59" s="772">
        <f t="shared" si="3"/>
        <v>0</v>
      </c>
      <c r="Q59" s="772">
        <v>1740</v>
      </c>
      <c r="R59" s="764"/>
      <c r="S59" s="766"/>
      <c r="T59" s="766"/>
    </row>
    <row r="60" spans="2:20" ht="20.85" customHeight="1" x14ac:dyDescent="0.25">
      <c r="B60" s="63">
        <v>117</v>
      </c>
      <c r="C60" s="190" t="s">
        <v>144</v>
      </c>
      <c r="D60" s="793">
        <v>217606</v>
      </c>
      <c r="E60" s="794">
        <v>934359</v>
      </c>
      <c r="F60" s="460">
        <v>0.25</v>
      </c>
      <c r="G60" s="764"/>
      <c r="H60" s="766"/>
      <c r="I60" s="766"/>
      <c r="J60" s="766"/>
      <c r="K60" s="766"/>
      <c r="L60" s="766"/>
      <c r="M60" s="766"/>
      <c r="N60" s="766"/>
      <c r="O60" s="771"/>
      <c r="P60" s="772">
        <f t="shared" si="3"/>
        <v>0</v>
      </c>
      <c r="Q60" s="772">
        <v>2160</v>
      </c>
      <c r="R60" s="764"/>
      <c r="S60" s="766"/>
      <c r="T60" s="766"/>
    </row>
    <row r="61" spans="2:20" ht="20.85" customHeight="1" x14ac:dyDescent="0.25">
      <c r="B61" s="63">
        <v>118</v>
      </c>
      <c r="C61" s="190" t="s">
        <v>184</v>
      </c>
      <c r="D61" s="770">
        <v>217812</v>
      </c>
      <c r="E61" s="771">
        <v>934363</v>
      </c>
      <c r="F61" s="460">
        <v>0</v>
      </c>
      <c r="G61" s="764"/>
      <c r="H61" s="766"/>
      <c r="I61" s="766"/>
      <c r="J61" s="766"/>
      <c r="K61" s="766"/>
      <c r="L61" s="766"/>
      <c r="M61" s="766"/>
      <c r="N61" s="766"/>
      <c r="O61" s="771"/>
      <c r="P61" s="772">
        <f t="shared" si="3"/>
        <v>0</v>
      </c>
      <c r="Q61" s="772">
        <v>260</v>
      </c>
      <c r="R61" s="764"/>
      <c r="S61" s="766"/>
      <c r="T61" s="766"/>
    </row>
    <row r="62" spans="2:20" ht="20.25" customHeight="1" x14ac:dyDescent="0.25">
      <c r="B62" s="63">
        <v>119</v>
      </c>
      <c r="C62" s="190" t="s">
        <v>257</v>
      </c>
      <c r="D62" s="770">
        <v>218021</v>
      </c>
      <c r="E62" s="771">
        <v>934361</v>
      </c>
      <c r="F62" s="460">
        <v>0.01</v>
      </c>
      <c r="G62" s="764"/>
      <c r="H62" s="766"/>
      <c r="I62" s="766"/>
      <c r="J62" s="766"/>
      <c r="K62" s="766"/>
      <c r="L62" s="766"/>
      <c r="M62" s="766"/>
      <c r="N62" s="766"/>
      <c r="O62" s="771"/>
      <c r="P62" s="772">
        <f t="shared" si="3"/>
        <v>0</v>
      </c>
      <c r="Q62" s="772">
        <v>540</v>
      </c>
      <c r="R62" s="809"/>
      <c r="S62" s="766"/>
      <c r="T62" s="766"/>
    </row>
    <row r="63" spans="2:20" ht="22.35" customHeight="1" x14ac:dyDescent="0.25">
      <c r="B63" s="63">
        <v>120</v>
      </c>
      <c r="C63" s="190" t="s">
        <v>138</v>
      </c>
      <c r="D63" s="770">
        <v>218442</v>
      </c>
      <c r="E63" s="771">
        <v>934362</v>
      </c>
      <c r="F63" s="773">
        <v>0.85</v>
      </c>
      <c r="G63" s="774">
        <v>1</v>
      </c>
      <c r="H63" s="766"/>
      <c r="I63" s="766"/>
      <c r="J63" s="766"/>
      <c r="K63" s="766"/>
      <c r="L63" s="766"/>
      <c r="M63" s="766"/>
      <c r="N63" s="766"/>
      <c r="O63" s="771"/>
      <c r="P63" s="772">
        <f t="shared" si="3"/>
        <v>1</v>
      </c>
      <c r="Q63" s="772">
        <v>520</v>
      </c>
      <c r="R63" s="764"/>
      <c r="S63" s="766"/>
      <c r="T63" s="766"/>
    </row>
    <row r="64" spans="2:20" ht="20.25" customHeight="1" x14ac:dyDescent="0.25">
      <c r="B64" s="63">
        <v>121</v>
      </c>
      <c r="C64" s="190" t="s">
        <v>354</v>
      </c>
      <c r="D64" s="770">
        <v>218030</v>
      </c>
      <c r="E64" s="771">
        <v>934564</v>
      </c>
      <c r="F64" s="460">
        <v>0.05</v>
      </c>
      <c r="G64" s="764"/>
      <c r="H64" s="766"/>
      <c r="I64" s="766"/>
      <c r="J64" s="766"/>
      <c r="K64" s="766"/>
      <c r="L64" s="766"/>
      <c r="M64" s="766"/>
      <c r="N64" s="766"/>
      <c r="O64" s="771"/>
      <c r="P64" s="772">
        <f t="shared" si="3"/>
        <v>0</v>
      </c>
      <c r="Q64" s="772">
        <v>2080</v>
      </c>
      <c r="R64" s="764"/>
      <c r="S64" s="766"/>
      <c r="T64" s="766"/>
    </row>
    <row r="65" spans="2:20" ht="22.35" customHeight="1" x14ac:dyDescent="0.25">
      <c r="B65" s="63">
        <v>122</v>
      </c>
      <c r="C65" s="190" t="s">
        <v>152</v>
      </c>
      <c r="D65" s="770">
        <v>218228</v>
      </c>
      <c r="E65" s="771">
        <v>934546</v>
      </c>
      <c r="F65" s="773">
        <v>0.8</v>
      </c>
      <c r="G65" s="774">
        <v>1</v>
      </c>
      <c r="H65" s="766"/>
      <c r="I65" s="766"/>
      <c r="J65" s="766"/>
      <c r="K65" s="766"/>
      <c r="L65" s="766"/>
      <c r="M65" s="766"/>
      <c r="N65" s="766"/>
      <c r="O65" s="771"/>
      <c r="P65" s="772">
        <f t="shared" si="3"/>
        <v>1</v>
      </c>
      <c r="Q65" s="772">
        <v>2760</v>
      </c>
      <c r="R65" s="764"/>
      <c r="S65" s="766"/>
      <c r="T65" s="766"/>
    </row>
    <row r="66" spans="2:20" ht="20.25" customHeight="1" x14ac:dyDescent="0.25">
      <c r="B66" s="63">
        <v>123</v>
      </c>
      <c r="C66" s="190" t="s">
        <v>235</v>
      </c>
      <c r="D66" s="770">
        <v>217601</v>
      </c>
      <c r="E66" s="771">
        <v>934786</v>
      </c>
      <c r="F66" s="460">
        <v>0</v>
      </c>
      <c r="G66" s="764"/>
      <c r="H66" s="766"/>
      <c r="I66" s="766"/>
      <c r="J66" s="766"/>
      <c r="K66" s="766"/>
      <c r="L66" s="766"/>
      <c r="M66" s="766"/>
      <c r="N66" s="766"/>
      <c r="O66" s="771"/>
      <c r="P66" s="772">
        <f t="shared" si="3"/>
        <v>0</v>
      </c>
      <c r="Q66" s="772">
        <v>220</v>
      </c>
      <c r="R66" s="764"/>
      <c r="S66" s="766"/>
      <c r="T66" s="766"/>
    </row>
    <row r="67" spans="2:20" ht="21.75" customHeight="1" x14ac:dyDescent="0.25">
      <c r="B67" s="261">
        <v>124</v>
      </c>
      <c r="C67" s="190" t="s">
        <v>373</v>
      </c>
      <c r="D67" s="811">
        <v>217812</v>
      </c>
      <c r="E67" s="812">
        <v>934782</v>
      </c>
      <c r="F67" s="460">
        <v>0</v>
      </c>
      <c r="G67" s="932"/>
      <c r="H67" s="887"/>
      <c r="I67" s="887"/>
      <c r="J67" s="887"/>
      <c r="K67" s="887"/>
      <c r="L67" s="887"/>
      <c r="M67" s="887"/>
      <c r="N67" s="886"/>
      <c r="O67" s="771"/>
      <c r="P67" s="772">
        <f t="shared" si="3"/>
        <v>0</v>
      </c>
      <c r="Q67" s="772">
        <v>80</v>
      </c>
      <c r="R67" s="764"/>
      <c r="S67" s="766"/>
      <c r="T67" s="766"/>
    </row>
    <row r="68" spans="2:20" ht="18.95" customHeight="1" x14ac:dyDescent="0.25">
      <c r="B68" s="816" t="s">
        <v>465</v>
      </c>
      <c r="C68" s="906"/>
      <c r="D68" s="1450" t="s">
        <v>426</v>
      </c>
      <c r="E68" s="1451"/>
      <c r="F68" s="907"/>
      <c r="G68" s="912">
        <f t="shared" ref="G68:N68" si="4">COUNTA(G6:G67)</f>
        <v>16</v>
      </c>
      <c r="H68" s="912">
        <f t="shared" si="4"/>
        <v>1</v>
      </c>
      <c r="I68" s="912">
        <f t="shared" si="4"/>
        <v>5</v>
      </c>
      <c r="J68" s="912">
        <f t="shared" si="4"/>
        <v>0</v>
      </c>
      <c r="K68" s="912">
        <f t="shared" si="4"/>
        <v>0</v>
      </c>
      <c r="L68" s="912">
        <f t="shared" si="4"/>
        <v>1</v>
      </c>
      <c r="M68" s="912">
        <f t="shared" si="4"/>
        <v>3</v>
      </c>
      <c r="N68" s="912">
        <f t="shared" si="4"/>
        <v>1</v>
      </c>
      <c r="O68" s="911"/>
      <c r="P68" s="825"/>
      <c r="Q68" s="825"/>
      <c r="R68" s="825"/>
      <c r="S68" s="825"/>
      <c r="T68" s="825"/>
    </row>
    <row r="69" spans="2:20" ht="23.1" customHeight="1" x14ac:dyDescent="0.25">
      <c r="B69" s="826"/>
      <c r="C69" s="827"/>
      <c r="D69" s="1435" t="s">
        <v>427</v>
      </c>
      <c r="E69" s="1436"/>
      <c r="F69" s="828">
        <f>F68/122</f>
        <v>0</v>
      </c>
      <c r="G69" s="933">
        <f t="shared" ref="G69:N69" si="5">G68/55</f>
        <v>0.29090909090909089</v>
      </c>
      <c r="H69" s="933">
        <f t="shared" si="5"/>
        <v>1.8181818181818181E-2</v>
      </c>
      <c r="I69" s="933">
        <f t="shared" si="5"/>
        <v>9.0909090909090912E-2</v>
      </c>
      <c r="J69" s="933">
        <f t="shared" si="5"/>
        <v>0</v>
      </c>
      <c r="K69" s="933">
        <f t="shared" si="5"/>
        <v>0</v>
      </c>
      <c r="L69" s="933">
        <f t="shared" si="5"/>
        <v>1.8181818181818181E-2</v>
      </c>
      <c r="M69" s="933">
        <f t="shared" si="5"/>
        <v>5.4545454545454543E-2</v>
      </c>
      <c r="N69" s="934">
        <f t="shared" si="5"/>
        <v>1.8181818181818181E-2</v>
      </c>
      <c r="O69" s="1339"/>
      <c r="P69" s="1339"/>
      <c r="Q69" s="1339"/>
      <c r="R69" s="1339"/>
      <c r="S69" s="1339"/>
      <c r="T69" s="1339"/>
    </row>
    <row r="70" spans="2:20" ht="18.95" customHeight="1" x14ac:dyDescent="0.25">
      <c r="B70" s="833"/>
      <c r="C70" s="834"/>
      <c r="D70" s="1448"/>
      <c r="E70" s="1449"/>
      <c r="F70" s="835"/>
      <c r="G70" s="935"/>
      <c r="H70" s="936"/>
      <c r="I70" s="937"/>
      <c r="J70" s="937"/>
      <c r="K70" s="938"/>
      <c r="L70" s="937"/>
      <c r="M70" s="939"/>
      <c r="N70" s="937"/>
      <c r="O70" s="825"/>
      <c r="P70" s="825"/>
      <c r="Q70" s="825"/>
      <c r="R70" s="825"/>
      <c r="S70" s="825"/>
      <c r="T70" s="825"/>
    </row>
    <row r="71" spans="2:20" ht="18.95" customHeight="1" x14ac:dyDescent="0.25">
      <c r="B71" s="833"/>
      <c r="C71" s="840"/>
      <c r="D71" s="1443"/>
      <c r="E71" s="1444"/>
      <c r="F71" s="841" t="s">
        <v>428</v>
      </c>
      <c r="G71" s="841" t="s">
        <v>429</v>
      </c>
      <c r="H71" s="842"/>
      <c r="I71" s="1423" t="s">
        <v>430</v>
      </c>
      <c r="J71" s="1424"/>
      <c r="K71" s="1424"/>
      <c r="L71" s="844" t="s">
        <v>431</v>
      </c>
      <c r="M71" s="845" t="s">
        <v>432</v>
      </c>
      <c r="N71" s="846" t="s">
        <v>433</v>
      </c>
      <c r="O71" s="847"/>
      <c r="P71" s="825"/>
      <c r="Q71" s="825"/>
      <c r="R71" s="825"/>
      <c r="S71" s="825"/>
      <c r="T71" s="825"/>
    </row>
    <row r="72" spans="2:20" ht="29.1" customHeight="1" x14ac:dyDescent="0.25">
      <c r="B72" s="833"/>
      <c r="C72" s="827"/>
      <c r="D72" s="1437" t="s">
        <v>434</v>
      </c>
      <c r="E72" s="1438"/>
      <c r="F72" s="912">
        <v>15</v>
      </c>
      <c r="G72" s="894">
        <f>F72/55</f>
        <v>0.27272727272727271</v>
      </c>
      <c r="H72" s="850"/>
      <c r="I72" s="851">
        <v>1</v>
      </c>
      <c r="J72" s="1421" t="s">
        <v>416</v>
      </c>
      <c r="K72" s="1422"/>
      <c r="L72" s="767">
        <f>G68</f>
        <v>16</v>
      </c>
      <c r="M72" s="852">
        <f t="shared" ref="M72:M79" si="6">L72/55</f>
        <v>0.29090909090909089</v>
      </c>
      <c r="N72" s="853">
        <f>(Q15+Q20+Q21+Q23+Q24+Q25+Q34+Q45+Q47+Q49+Q50+Q51+Q52+Q63+Q65)/16</f>
        <v>898.75</v>
      </c>
      <c r="O72" s="847"/>
      <c r="P72" s="825"/>
      <c r="Q72" s="825"/>
      <c r="R72" s="825"/>
      <c r="S72" s="825"/>
      <c r="T72" s="825"/>
    </row>
    <row r="73" spans="2:20" ht="29.1" customHeight="1" x14ac:dyDescent="0.25">
      <c r="B73" s="833"/>
      <c r="C73" s="854"/>
      <c r="D73" s="1446" t="s">
        <v>435</v>
      </c>
      <c r="E73" s="1447"/>
      <c r="F73" s="912">
        <v>6</v>
      </c>
      <c r="G73" s="894">
        <f>F73/55</f>
        <v>0.10909090909090909</v>
      </c>
      <c r="H73" s="855"/>
      <c r="I73" s="856">
        <v>2</v>
      </c>
      <c r="J73" s="1412" t="s">
        <v>417</v>
      </c>
      <c r="K73" s="1417"/>
      <c r="L73" s="767">
        <f>H68</f>
        <v>1</v>
      </c>
      <c r="M73" s="852">
        <f t="shared" si="6"/>
        <v>1.8181818181818181E-2</v>
      </c>
      <c r="N73" s="771" t="s">
        <v>466</v>
      </c>
      <c r="O73" s="1459" t="s">
        <v>467</v>
      </c>
      <c r="P73" s="1463"/>
      <c r="Q73" s="1464"/>
      <c r="R73" s="1465"/>
      <c r="S73" s="371"/>
      <c r="T73" s="371"/>
    </row>
    <row r="74" spans="2:20" ht="29.1" customHeight="1" x14ac:dyDescent="0.25">
      <c r="B74" s="833"/>
      <c r="C74" s="858"/>
      <c r="D74" s="1410" t="s">
        <v>436</v>
      </c>
      <c r="E74" s="1411"/>
      <c r="F74" s="912">
        <f>F72+F73</f>
        <v>21</v>
      </c>
      <c r="G74" s="894">
        <f>F74/55</f>
        <v>0.38181818181818183</v>
      </c>
      <c r="H74" s="859"/>
      <c r="I74" s="856">
        <v>3</v>
      </c>
      <c r="J74" s="1412" t="s">
        <v>418</v>
      </c>
      <c r="K74" s="1413"/>
      <c r="L74" s="767">
        <f>I68</f>
        <v>5</v>
      </c>
      <c r="M74" s="852">
        <f t="shared" si="6"/>
        <v>9.0909090909090912E-2</v>
      </c>
      <c r="N74" s="853">
        <f>(Q21+Q24+Q34+Q47+Q48)/5</f>
        <v>560</v>
      </c>
      <c r="O74" s="847"/>
      <c r="P74" s="825"/>
      <c r="Q74" s="825"/>
      <c r="R74" s="825"/>
      <c r="S74" s="825"/>
      <c r="T74" s="825"/>
    </row>
    <row r="75" spans="2:20" ht="18.95" customHeight="1" x14ac:dyDescent="0.25">
      <c r="B75" s="860"/>
      <c r="C75" s="861"/>
      <c r="D75" s="862"/>
      <c r="E75" s="862"/>
      <c r="F75" s="863"/>
      <c r="G75" s="864"/>
      <c r="H75" s="865"/>
      <c r="I75" s="856">
        <v>4</v>
      </c>
      <c r="J75" s="1412" t="s">
        <v>419</v>
      </c>
      <c r="K75" s="1417"/>
      <c r="L75" s="767">
        <f>J68</f>
        <v>0</v>
      </c>
      <c r="M75" s="852">
        <f t="shared" si="6"/>
        <v>0</v>
      </c>
      <c r="N75" s="771" t="s">
        <v>437</v>
      </c>
      <c r="O75" s="770"/>
      <c r="P75" s="783"/>
      <c r="Q75" s="780"/>
      <c r="R75" s="780"/>
      <c r="S75" s="780"/>
      <c r="T75" s="780"/>
    </row>
    <row r="76" spans="2:20" ht="18.95" customHeight="1" x14ac:dyDescent="0.25">
      <c r="B76" s="866"/>
      <c r="C76" s="867"/>
      <c r="D76" s="1427" t="s">
        <v>438</v>
      </c>
      <c r="E76" s="1426"/>
      <c r="F76" s="891" t="s">
        <v>439</v>
      </c>
      <c r="G76" s="869"/>
      <c r="H76" s="870"/>
      <c r="I76" s="856">
        <v>5</v>
      </c>
      <c r="J76" s="1412" t="s">
        <v>420</v>
      </c>
      <c r="K76" s="1417"/>
      <c r="L76" s="767">
        <f>K68</f>
        <v>0</v>
      </c>
      <c r="M76" s="852">
        <f t="shared" si="6"/>
        <v>0</v>
      </c>
      <c r="N76" s="771" t="s">
        <v>437</v>
      </c>
      <c r="O76" s="770"/>
      <c r="P76" s="783"/>
      <c r="Q76" s="780"/>
      <c r="R76" s="780"/>
      <c r="S76" s="780"/>
      <c r="T76" s="780"/>
    </row>
    <row r="77" spans="2:20" ht="32.1" customHeight="1" x14ac:dyDescent="0.25">
      <c r="B77" s="866"/>
      <c r="C77" s="867"/>
      <c r="D77" s="1410" t="s">
        <v>468</v>
      </c>
      <c r="E77" s="1411"/>
      <c r="F77" s="916">
        <f>(Q15+Q17+Q20+Q21+Q23+Q24+Q25+Q34+Q39+Q45+Q47+Q48+Q49+Q50+Q51+Q52+Q55+Q56+Q57+Q63+Q65)/21</f>
        <v>795.23809523809518</v>
      </c>
      <c r="G77" s="869"/>
      <c r="H77" s="870"/>
      <c r="I77" s="856">
        <v>6</v>
      </c>
      <c r="J77" s="1420" t="s">
        <v>421</v>
      </c>
      <c r="K77" s="1417"/>
      <c r="L77" s="767">
        <f>L68</f>
        <v>1</v>
      </c>
      <c r="M77" s="852">
        <f t="shared" si="6"/>
        <v>1.8181818181818181E-2</v>
      </c>
      <c r="N77" s="771" t="s">
        <v>441</v>
      </c>
      <c r="O77" s="1459" t="s">
        <v>467</v>
      </c>
      <c r="P77" s="1463"/>
      <c r="Q77" s="1464"/>
      <c r="R77" s="1465"/>
      <c r="S77" s="780"/>
      <c r="T77" s="780"/>
    </row>
    <row r="78" spans="2:20" ht="30.95" customHeight="1" x14ac:dyDescent="0.25">
      <c r="B78" s="861"/>
      <c r="C78" s="867"/>
      <c r="D78" s="1425" t="s">
        <v>469</v>
      </c>
      <c r="E78" s="1426"/>
      <c r="F78" s="916">
        <f>(Q6+Q7+Q10+Q11+Q13+Q14+Q16+Q17+Q18+Q22+Q26+Q27+Q29+Q30+Q31+Q32+Q33+Q35+Q36+Q40+Q41+Q42+Q43+Q44+Q46+Q53+Q54+Q58+Q59+Q60+Q61+Q62+Q64+Q66+Q67)/34</f>
        <v>2138.2352941176468</v>
      </c>
      <c r="G78" s="873"/>
      <c r="H78" s="874"/>
      <c r="I78" s="856">
        <v>7</v>
      </c>
      <c r="J78" s="1412" t="s">
        <v>422</v>
      </c>
      <c r="K78" s="1417"/>
      <c r="L78" s="767">
        <f>M68</f>
        <v>3</v>
      </c>
      <c r="M78" s="875">
        <f t="shared" si="6"/>
        <v>5.4545454545454543E-2</v>
      </c>
      <c r="N78" s="853">
        <f>(Q49+Q56+Q57)/3</f>
        <v>660</v>
      </c>
      <c r="O78" s="770"/>
      <c r="P78" s="783"/>
      <c r="Q78" s="780"/>
      <c r="R78" s="780"/>
      <c r="S78" s="780"/>
      <c r="T78" s="780"/>
    </row>
    <row r="79" spans="2:20" ht="22.5" customHeight="1" x14ac:dyDescent="0.25">
      <c r="B79" s="876"/>
      <c r="C79" s="371"/>
      <c r="D79" s="877"/>
      <c r="E79" s="877"/>
      <c r="F79" s="878"/>
      <c r="G79" s="766"/>
      <c r="H79" s="879"/>
      <c r="I79" s="880">
        <v>8</v>
      </c>
      <c r="J79" s="1418" t="s">
        <v>423</v>
      </c>
      <c r="K79" s="1419"/>
      <c r="L79" s="881">
        <f>N68</f>
        <v>1</v>
      </c>
      <c r="M79" s="882">
        <f t="shared" si="6"/>
        <v>1.8181818181818181E-2</v>
      </c>
      <c r="N79" s="883" t="s">
        <v>470</v>
      </c>
      <c r="O79" s="1459" t="s">
        <v>467</v>
      </c>
      <c r="P79" s="1460"/>
      <c r="Q79" s="1466"/>
      <c r="R79" s="1462"/>
      <c r="S79" s="766"/>
      <c r="T79" s="766"/>
    </row>
    <row r="80" spans="2:20" ht="22.5" customHeight="1" x14ac:dyDescent="0.25">
      <c r="B80" s="876"/>
      <c r="C80" s="833"/>
      <c r="D80" s="885"/>
      <c r="E80" s="885"/>
      <c r="F80" s="886"/>
      <c r="G80" s="886"/>
      <c r="H80" s="887"/>
      <c r="I80" s="888"/>
      <c r="J80" s="888"/>
      <c r="K80" s="888"/>
      <c r="L80" s="888"/>
      <c r="M80" s="889"/>
      <c r="N80" s="888"/>
      <c r="O80" s="766"/>
      <c r="P80" s="884"/>
      <c r="Q80" s="766"/>
      <c r="R80" s="766"/>
      <c r="S80" s="766"/>
      <c r="T80" s="766"/>
    </row>
    <row r="81" spans="2:20" ht="30.95" customHeight="1" x14ac:dyDescent="0.25">
      <c r="B81" s="876"/>
      <c r="C81" s="890"/>
      <c r="D81" s="1427" t="s">
        <v>443</v>
      </c>
      <c r="E81" s="1441"/>
      <c r="F81" s="1442"/>
      <c r="G81" s="891" t="s">
        <v>444</v>
      </c>
      <c r="H81" s="892" t="s">
        <v>445</v>
      </c>
      <c r="I81" s="893"/>
      <c r="J81" s="884"/>
      <c r="K81" s="884"/>
      <c r="L81" s="884"/>
      <c r="M81" s="884"/>
      <c r="N81" s="884"/>
      <c r="O81" s="884"/>
      <c r="P81" s="884"/>
      <c r="Q81" s="884"/>
      <c r="R81" s="884"/>
      <c r="S81" s="884"/>
      <c r="T81" s="884"/>
    </row>
    <row r="82" spans="2:20" ht="30.95" customHeight="1" x14ac:dyDescent="0.25">
      <c r="B82" s="876"/>
      <c r="C82" s="890"/>
      <c r="D82" s="1425" t="s">
        <v>471</v>
      </c>
      <c r="E82" s="1441"/>
      <c r="F82" s="1442"/>
      <c r="G82" s="894">
        <f>(F15+F20+F21+F23+F24+F25+F34+F17+F45+F47+F49+F50+F51+F52+F63+F65)/16</f>
        <v>0.609375</v>
      </c>
      <c r="H82" s="895" t="s">
        <v>454</v>
      </c>
      <c r="I82" s="893"/>
      <c r="J82" s="884"/>
      <c r="K82" s="884"/>
      <c r="L82" s="884"/>
      <c r="M82" s="884"/>
      <c r="N82" s="884"/>
      <c r="O82" s="884"/>
      <c r="P82" s="884"/>
      <c r="Q82" s="884"/>
      <c r="R82" s="884"/>
      <c r="S82" s="884"/>
      <c r="T82" s="884"/>
    </row>
    <row r="83" spans="2:20" ht="30.95" customHeight="1" x14ac:dyDescent="0.25">
      <c r="B83" s="876"/>
      <c r="C83" s="890"/>
      <c r="D83" s="1425" t="s">
        <v>472</v>
      </c>
      <c r="E83" s="1441"/>
      <c r="F83" s="1442"/>
      <c r="G83" s="894">
        <f>(F6+F7+F10+F11+F13+F14+F16+F18+F22+F26+F27+F29+F30+F31+F32+F33+F35+F36+F39+F40+F41+F42+F43+F44+F46+F48+F53+F54+F55+F56+F57+F58+F59+F60+F61+F62+F64+F66+F67)/38</f>
        <v>7.6842105263157878E-2</v>
      </c>
      <c r="H83" s="895" t="s">
        <v>473</v>
      </c>
      <c r="I83" s="893"/>
      <c r="J83" s="884"/>
      <c r="K83" s="884"/>
      <c r="L83" s="884"/>
      <c r="M83" s="884"/>
      <c r="N83" s="884"/>
      <c r="O83" s="884"/>
      <c r="P83" s="884"/>
      <c r="Q83" s="884"/>
      <c r="R83" s="884"/>
      <c r="S83" s="884"/>
      <c r="T83" s="884"/>
    </row>
    <row r="84" spans="2:20" ht="21.75" customHeight="1" x14ac:dyDescent="0.25">
      <c r="B84" s="876"/>
      <c r="C84" s="833"/>
      <c r="D84" s="896"/>
      <c r="E84" s="896"/>
      <c r="F84" s="897"/>
      <c r="G84" s="897"/>
      <c r="H84" s="878"/>
      <c r="I84" s="884"/>
      <c r="J84" s="884"/>
      <c r="K84" s="884"/>
      <c r="L84" s="884"/>
      <c r="M84" s="884"/>
      <c r="N84" s="884"/>
      <c r="O84" s="884"/>
      <c r="P84" s="884"/>
      <c r="Q84" s="884"/>
      <c r="R84" s="884"/>
      <c r="S84" s="884"/>
      <c r="T84" s="884"/>
    </row>
  </sheetData>
  <mergeCells count="43">
    <mergeCell ref="C3:C5"/>
    <mergeCell ref="B3:B5"/>
    <mergeCell ref="D3:E4"/>
    <mergeCell ref="R4:R5"/>
    <mergeCell ref="D83:F83"/>
    <mergeCell ref="D82:F82"/>
    <mergeCell ref="D81:F81"/>
    <mergeCell ref="O73:R73"/>
    <mergeCell ref="O77:R77"/>
    <mergeCell ref="O79:R79"/>
    <mergeCell ref="D77:E77"/>
    <mergeCell ref="J78:K78"/>
    <mergeCell ref="J73:K73"/>
    <mergeCell ref="D73:E73"/>
    <mergeCell ref="J79:K79"/>
    <mergeCell ref="D78:E78"/>
    <mergeCell ref="S4:S5"/>
    <mergeCell ref="G3:N3"/>
    <mergeCell ref="F4:F5"/>
    <mergeCell ref="T4:T5"/>
    <mergeCell ref="P3:P5"/>
    <mergeCell ref="Q3:Q5"/>
    <mergeCell ref="D9:E9"/>
    <mergeCell ref="D8:E8"/>
    <mergeCell ref="D12:E12"/>
    <mergeCell ref="D19:E19"/>
    <mergeCell ref="I71:K71"/>
    <mergeCell ref="D28:E28"/>
    <mergeCell ref="D38:E38"/>
    <mergeCell ref="D37:E37"/>
    <mergeCell ref="D68:E68"/>
    <mergeCell ref="O69:T69"/>
    <mergeCell ref="D72:E72"/>
    <mergeCell ref="J75:K75"/>
    <mergeCell ref="D70:E70"/>
    <mergeCell ref="J77:K77"/>
    <mergeCell ref="J76:K76"/>
    <mergeCell ref="D71:E71"/>
    <mergeCell ref="D69:E69"/>
    <mergeCell ref="J72:K72"/>
    <mergeCell ref="D74:E74"/>
    <mergeCell ref="D76:E76"/>
    <mergeCell ref="J74:K74"/>
  </mergeCells>
  <pageMargins left="0.75" right="0.75" top="1" bottom="1" header="0.5" footer="0.5"/>
  <pageSetup orientation="portrait"/>
  <headerFooter>
    <oddFooter>&amp;L&amp;"Helvetica,Regular"&amp;12&amp;K000000	&amp;P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42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A5" sqref="A5:XFD5"/>
    </sheetView>
  </sheetViews>
  <sheetFormatPr defaultColWidth="12.19921875" defaultRowHeight="18" customHeight="1" x14ac:dyDescent="0.2"/>
  <cols>
    <col min="1" max="1" width="0.19921875" style="940" customWidth="1"/>
    <col min="2" max="2" width="7.8984375" style="940" customWidth="1"/>
    <col min="3" max="3" width="8.59765625" style="940" customWidth="1"/>
    <col min="4" max="5" width="8.8984375" style="940" customWidth="1"/>
    <col min="6" max="6" width="7.5" style="940" customWidth="1"/>
    <col min="7" max="7" width="8.3984375" style="940" customWidth="1"/>
    <col min="8" max="8" width="8.09765625" style="940" customWidth="1"/>
    <col min="9" max="9" width="9" style="940" customWidth="1"/>
    <col min="10" max="10" width="9.59765625" style="940" customWidth="1"/>
    <col min="11" max="11" width="7.09765625" style="940" customWidth="1"/>
    <col min="12" max="12" width="7.3984375" style="940" customWidth="1"/>
    <col min="13" max="13" width="8.69921875" style="940" customWidth="1"/>
    <col min="14" max="14" width="6.19921875" style="940" customWidth="1"/>
    <col min="15" max="15" width="6.69921875" style="940" customWidth="1"/>
    <col min="16" max="16" width="6.8984375" style="940" customWidth="1"/>
    <col min="17" max="17" width="7.69921875" style="940" customWidth="1"/>
    <col min="18" max="18" width="7.59765625" style="940" customWidth="1"/>
    <col min="19" max="19" width="6.09765625" style="940" customWidth="1"/>
    <col min="20" max="20" width="7" style="940" customWidth="1"/>
    <col min="21" max="21" width="6" style="940" customWidth="1"/>
    <col min="22" max="22" width="8.69921875" style="940" customWidth="1"/>
    <col min="23" max="256" width="12.19921875" style="940" customWidth="1"/>
  </cols>
  <sheetData>
    <row r="1" spans="2:22" ht="2.1" customHeight="1" x14ac:dyDescent="0.2"/>
    <row r="2" spans="2:22" ht="24.75" customHeight="1" x14ac:dyDescent="0.35">
      <c r="B2" s="1483" t="s">
        <v>474</v>
      </c>
      <c r="C2" s="1484"/>
      <c r="D2" s="1484"/>
      <c r="E2" s="1484"/>
      <c r="F2" s="1485"/>
      <c r="G2" s="1485"/>
      <c r="H2" s="1486"/>
      <c r="I2" s="1485"/>
      <c r="J2" s="942"/>
      <c r="K2" s="941"/>
      <c r="L2" s="942"/>
      <c r="M2" s="942"/>
      <c r="N2" s="942"/>
      <c r="O2" s="942"/>
      <c r="P2" s="942"/>
      <c r="Q2" s="942"/>
      <c r="R2" s="941"/>
      <c r="S2" s="941"/>
      <c r="T2" s="941"/>
      <c r="U2" s="941"/>
      <c r="V2" s="748"/>
    </row>
    <row r="3" spans="2:22" ht="23.1" customHeight="1" x14ac:dyDescent="0.25">
      <c r="B3" s="1429" t="s">
        <v>13</v>
      </c>
      <c r="C3" s="1308" t="s">
        <v>14</v>
      </c>
      <c r="D3" s="1487" t="s">
        <v>15</v>
      </c>
      <c r="E3" s="1488"/>
      <c r="F3" s="1472" t="s">
        <v>475</v>
      </c>
      <c r="G3" s="1473"/>
      <c r="H3" s="1481"/>
      <c r="I3" s="1473"/>
      <c r="J3" s="1473"/>
      <c r="K3" s="1481"/>
      <c r="L3" s="1474"/>
      <c r="M3" s="1472" t="s">
        <v>476</v>
      </c>
      <c r="N3" s="1473"/>
      <c r="O3" s="1473"/>
      <c r="P3" s="1473"/>
      <c r="Q3" s="1473"/>
      <c r="R3" s="1474"/>
      <c r="S3" s="1472" t="s">
        <v>477</v>
      </c>
      <c r="T3" s="1473"/>
      <c r="U3" s="1474"/>
      <c r="V3" s="1471" t="s">
        <v>478</v>
      </c>
    </row>
    <row r="4" spans="2:22" ht="22.5" customHeight="1" x14ac:dyDescent="0.2">
      <c r="B4" s="1430"/>
      <c r="C4" s="1478"/>
      <c r="D4" s="1489"/>
      <c r="E4" s="1490"/>
      <c r="F4" s="1469" t="s">
        <v>479</v>
      </c>
      <c r="G4" s="1469" t="s">
        <v>480</v>
      </c>
      <c r="H4" s="1469" t="s">
        <v>481</v>
      </c>
      <c r="I4" s="1469" t="s">
        <v>482</v>
      </c>
      <c r="J4" s="1469" t="s">
        <v>483</v>
      </c>
      <c r="K4" s="1469" t="s">
        <v>484</v>
      </c>
      <c r="L4" s="1469" t="s">
        <v>485</v>
      </c>
      <c r="M4" s="1469" t="s">
        <v>479</v>
      </c>
      <c r="N4" s="1469" t="s">
        <v>486</v>
      </c>
      <c r="O4" s="1469" t="s">
        <v>487</v>
      </c>
      <c r="P4" s="1469" t="s">
        <v>488</v>
      </c>
      <c r="Q4" s="1469" t="s">
        <v>483</v>
      </c>
      <c r="R4" s="1469" t="s">
        <v>489</v>
      </c>
      <c r="S4" s="1469" t="s">
        <v>479</v>
      </c>
      <c r="T4" s="1469" t="s">
        <v>490</v>
      </c>
      <c r="U4" s="1469" t="s">
        <v>491</v>
      </c>
      <c r="V4" s="1470"/>
    </row>
    <row r="5" spans="2:22" ht="21.95" customHeight="1" x14ac:dyDescent="0.2">
      <c r="B5" s="1477"/>
      <c r="C5" s="1479"/>
      <c r="D5" s="944" t="s">
        <v>65</v>
      </c>
      <c r="E5" s="945" t="s">
        <v>66</v>
      </c>
      <c r="F5" s="1470"/>
      <c r="G5" s="1470"/>
      <c r="H5" s="1482"/>
      <c r="I5" s="1470"/>
      <c r="J5" s="1470"/>
      <c r="K5" s="1482"/>
      <c r="L5" s="1470"/>
      <c r="M5" s="1470"/>
      <c r="N5" s="1470"/>
      <c r="O5" s="1470"/>
      <c r="P5" s="1470"/>
      <c r="Q5" s="1470"/>
      <c r="R5" s="1470"/>
      <c r="S5" s="1470"/>
      <c r="T5" s="1470"/>
      <c r="U5" s="1470"/>
      <c r="V5" s="1470"/>
    </row>
    <row r="6" spans="2:22" ht="17.25" customHeight="1" x14ac:dyDescent="0.25">
      <c r="B6" s="760">
        <v>1</v>
      </c>
      <c r="C6" s="760" t="s">
        <v>88</v>
      </c>
      <c r="D6" s="761">
        <v>214874</v>
      </c>
      <c r="E6" s="843">
        <v>930373</v>
      </c>
      <c r="F6" s="767">
        <v>0</v>
      </c>
      <c r="G6" s="946">
        <v>4</v>
      </c>
      <c r="H6" s="767">
        <v>0</v>
      </c>
      <c r="I6" s="767">
        <v>0</v>
      </c>
      <c r="J6" s="947">
        <v>3</v>
      </c>
      <c r="K6" s="767">
        <v>0</v>
      </c>
      <c r="L6" s="767">
        <v>0</v>
      </c>
      <c r="M6" s="767">
        <v>0</v>
      </c>
      <c r="N6" s="767">
        <v>0</v>
      </c>
      <c r="O6" s="767">
        <v>0</v>
      </c>
      <c r="P6" s="767">
        <v>0</v>
      </c>
      <c r="Q6" s="767">
        <v>0</v>
      </c>
      <c r="R6" s="767">
        <v>0</v>
      </c>
      <c r="S6" s="767">
        <v>0</v>
      </c>
      <c r="T6" s="767">
        <v>0</v>
      </c>
      <c r="U6" s="767">
        <v>0</v>
      </c>
      <c r="V6" s="767"/>
    </row>
    <row r="7" spans="2:22" ht="16.350000000000001" customHeight="1" x14ac:dyDescent="0.25">
      <c r="B7" s="190">
        <v>2</v>
      </c>
      <c r="C7" s="190" t="s">
        <v>92</v>
      </c>
      <c r="D7" s="770">
        <v>215083</v>
      </c>
      <c r="E7" s="780">
        <v>930372</v>
      </c>
      <c r="F7" s="767">
        <v>0</v>
      </c>
      <c r="G7" s="947">
        <v>4</v>
      </c>
      <c r="H7" s="767">
        <v>0</v>
      </c>
      <c r="I7" s="767">
        <v>0</v>
      </c>
      <c r="J7" s="947">
        <v>2</v>
      </c>
      <c r="K7" s="767">
        <v>0</v>
      </c>
      <c r="L7" s="767">
        <v>0</v>
      </c>
      <c r="M7" s="767">
        <v>0</v>
      </c>
      <c r="N7" s="767">
        <v>0</v>
      </c>
      <c r="O7" s="767">
        <v>0</v>
      </c>
      <c r="P7" s="767">
        <v>0</v>
      </c>
      <c r="Q7" s="767">
        <v>0</v>
      </c>
      <c r="R7" s="767">
        <v>0</v>
      </c>
      <c r="S7" s="767">
        <v>0</v>
      </c>
      <c r="T7" s="767">
        <v>0</v>
      </c>
      <c r="U7" s="767">
        <v>0</v>
      </c>
      <c r="V7" s="767"/>
    </row>
    <row r="8" spans="2:22" ht="16.350000000000001" customHeight="1" x14ac:dyDescent="0.25">
      <c r="B8" s="190">
        <v>3</v>
      </c>
      <c r="C8" s="190" t="s">
        <v>95</v>
      </c>
      <c r="D8" s="770">
        <v>214869</v>
      </c>
      <c r="E8" s="780">
        <v>930582</v>
      </c>
      <c r="F8" s="767">
        <v>0</v>
      </c>
      <c r="G8" s="946">
        <v>2</v>
      </c>
      <c r="H8" s="767">
        <v>0</v>
      </c>
      <c r="I8" s="767">
        <v>0</v>
      </c>
      <c r="J8" s="947">
        <v>3</v>
      </c>
      <c r="K8" s="767">
        <v>0</v>
      </c>
      <c r="L8" s="767">
        <v>0</v>
      </c>
      <c r="M8" s="767">
        <v>0</v>
      </c>
      <c r="N8" s="767">
        <v>0</v>
      </c>
      <c r="O8" s="767">
        <v>0</v>
      </c>
      <c r="P8" s="767">
        <v>0</v>
      </c>
      <c r="Q8" s="767">
        <v>0</v>
      </c>
      <c r="R8" s="767">
        <v>0</v>
      </c>
      <c r="S8" s="767">
        <v>0</v>
      </c>
      <c r="T8" s="767">
        <v>0</v>
      </c>
      <c r="U8" s="767">
        <v>0</v>
      </c>
      <c r="V8" s="767"/>
    </row>
    <row r="9" spans="2:22" ht="16.350000000000001" customHeight="1" x14ac:dyDescent="0.25">
      <c r="B9" s="190">
        <v>4</v>
      </c>
      <c r="C9" s="190" t="s">
        <v>98</v>
      </c>
      <c r="D9" s="770">
        <v>215085</v>
      </c>
      <c r="E9" s="780">
        <v>930586</v>
      </c>
      <c r="F9" s="767">
        <v>0</v>
      </c>
      <c r="G9" s="767">
        <v>0</v>
      </c>
      <c r="H9" s="767">
        <v>0</v>
      </c>
      <c r="I9" s="767">
        <v>0</v>
      </c>
      <c r="J9" s="767">
        <v>0</v>
      </c>
      <c r="K9" s="767">
        <v>0</v>
      </c>
      <c r="L9" s="767">
        <v>0</v>
      </c>
      <c r="M9" s="767">
        <v>0</v>
      </c>
      <c r="N9" s="767">
        <v>0</v>
      </c>
      <c r="O9" s="767">
        <v>0</v>
      </c>
      <c r="P9" s="767">
        <v>0</v>
      </c>
      <c r="Q9" s="767">
        <v>0</v>
      </c>
      <c r="R9" s="767">
        <v>0</v>
      </c>
      <c r="S9" s="767">
        <v>0</v>
      </c>
      <c r="T9" s="767">
        <v>0</v>
      </c>
      <c r="U9" s="767">
        <v>0</v>
      </c>
      <c r="V9" s="767"/>
    </row>
    <row r="10" spans="2:22" ht="16.7" customHeight="1" x14ac:dyDescent="0.25">
      <c r="B10" s="97">
        <v>5</v>
      </c>
      <c r="C10" s="97" t="s">
        <v>101</v>
      </c>
      <c r="D10" s="775">
        <v>215293</v>
      </c>
      <c r="E10" s="948">
        <v>930584</v>
      </c>
      <c r="F10" s="767">
        <v>0</v>
      </c>
      <c r="G10" s="946">
        <v>2</v>
      </c>
      <c r="H10" s="767">
        <v>0</v>
      </c>
      <c r="I10" s="767">
        <v>0</v>
      </c>
      <c r="J10" s="947">
        <v>1</v>
      </c>
      <c r="K10" s="767">
        <v>0</v>
      </c>
      <c r="L10" s="767">
        <v>0</v>
      </c>
      <c r="M10" s="767">
        <v>0</v>
      </c>
      <c r="N10" s="767">
        <v>0</v>
      </c>
      <c r="O10" s="767">
        <v>0</v>
      </c>
      <c r="P10" s="767">
        <v>0</v>
      </c>
      <c r="Q10" s="767">
        <v>0</v>
      </c>
      <c r="R10" s="767">
        <v>0</v>
      </c>
      <c r="S10" s="767">
        <v>0</v>
      </c>
      <c r="T10" s="767">
        <v>0</v>
      </c>
      <c r="U10" s="767">
        <v>0</v>
      </c>
      <c r="V10" s="767"/>
    </row>
    <row r="11" spans="2:22" ht="16.7" customHeight="1" x14ac:dyDescent="0.25">
      <c r="B11" s="190">
        <v>6</v>
      </c>
      <c r="C11" s="190" t="s">
        <v>104</v>
      </c>
      <c r="D11" s="770">
        <v>215925</v>
      </c>
      <c r="E11" s="780">
        <v>930583</v>
      </c>
      <c r="F11" s="767">
        <v>0</v>
      </c>
      <c r="G11" s="767">
        <v>0</v>
      </c>
      <c r="H11" s="949">
        <v>1</v>
      </c>
      <c r="I11" s="767">
        <v>0</v>
      </c>
      <c r="J11" s="767">
        <v>0</v>
      </c>
      <c r="K11" s="767">
        <v>0</v>
      </c>
      <c r="L11" s="767">
        <v>0</v>
      </c>
      <c r="M11" s="767">
        <v>0</v>
      </c>
      <c r="N11" s="767">
        <v>0</v>
      </c>
      <c r="O11" s="767">
        <v>0</v>
      </c>
      <c r="P11" s="767">
        <v>0</v>
      </c>
      <c r="Q11" s="767">
        <v>0</v>
      </c>
      <c r="R11" s="767">
        <v>0</v>
      </c>
      <c r="S11" s="767">
        <v>0</v>
      </c>
      <c r="T11" s="767">
        <v>0</v>
      </c>
      <c r="U11" s="767">
        <v>0</v>
      </c>
      <c r="V11" s="767"/>
    </row>
    <row r="12" spans="2:22" ht="16.350000000000001" customHeight="1" x14ac:dyDescent="0.25">
      <c r="B12" s="190">
        <v>7</v>
      </c>
      <c r="C12" s="190" t="s">
        <v>107</v>
      </c>
      <c r="D12" s="770">
        <v>214656</v>
      </c>
      <c r="E12" s="780">
        <v>930792</v>
      </c>
      <c r="F12" s="767">
        <v>0</v>
      </c>
      <c r="G12" s="946">
        <v>1</v>
      </c>
      <c r="H12" s="767">
        <v>0</v>
      </c>
      <c r="I12" s="767">
        <v>0</v>
      </c>
      <c r="J12" s="947">
        <v>1</v>
      </c>
      <c r="K12" s="767">
        <v>0</v>
      </c>
      <c r="L12" s="946">
        <v>1</v>
      </c>
      <c r="M12" s="767">
        <v>0</v>
      </c>
      <c r="N12" s="767">
        <v>0</v>
      </c>
      <c r="O12" s="767">
        <v>0</v>
      </c>
      <c r="P12" s="767">
        <v>0</v>
      </c>
      <c r="Q12" s="767">
        <v>0</v>
      </c>
      <c r="R12" s="767">
        <v>0</v>
      </c>
      <c r="S12" s="767">
        <v>0</v>
      </c>
      <c r="T12" s="767">
        <v>0</v>
      </c>
      <c r="U12" s="767">
        <v>0</v>
      </c>
      <c r="V12" s="767"/>
    </row>
    <row r="13" spans="2:22" ht="16.350000000000001" customHeight="1" x14ac:dyDescent="0.25">
      <c r="B13" s="97">
        <v>8</v>
      </c>
      <c r="C13" s="97" t="s">
        <v>109</v>
      </c>
      <c r="D13" s="775">
        <v>214875</v>
      </c>
      <c r="E13" s="948">
        <v>930795</v>
      </c>
      <c r="F13" s="767">
        <v>0</v>
      </c>
      <c r="G13" s="946">
        <v>2</v>
      </c>
      <c r="H13" s="946">
        <v>1</v>
      </c>
      <c r="I13" s="767">
        <v>0</v>
      </c>
      <c r="J13" s="767">
        <v>0</v>
      </c>
      <c r="K13" s="767">
        <v>0</v>
      </c>
      <c r="L13" s="946">
        <v>1</v>
      </c>
      <c r="M13" s="767">
        <v>0</v>
      </c>
      <c r="N13" s="767">
        <v>0</v>
      </c>
      <c r="O13" s="767">
        <v>0</v>
      </c>
      <c r="P13" s="767">
        <v>0</v>
      </c>
      <c r="Q13" s="767">
        <v>0</v>
      </c>
      <c r="R13" s="767">
        <v>0</v>
      </c>
      <c r="S13" s="767">
        <v>0</v>
      </c>
      <c r="T13" s="767">
        <v>0</v>
      </c>
      <c r="U13" s="767">
        <v>0</v>
      </c>
      <c r="V13" s="767"/>
    </row>
    <row r="14" spans="2:22" ht="16.350000000000001" customHeight="1" x14ac:dyDescent="0.25">
      <c r="B14" s="190">
        <v>9</v>
      </c>
      <c r="C14" s="190" t="s">
        <v>112</v>
      </c>
      <c r="D14" s="770">
        <v>215085</v>
      </c>
      <c r="E14" s="780">
        <v>930792</v>
      </c>
      <c r="F14" s="767">
        <v>0</v>
      </c>
      <c r="G14" s="767">
        <v>0</v>
      </c>
      <c r="H14" s="949">
        <v>2</v>
      </c>
      <c r="I14" s="767">
        <v>0</v>
      </c>
      <c r="J14" s="767">
        <v>0</v>
      </c>
      <c r="K14" s="767">
        <v>0</v>
      </c>
      <c r="L14" s="767">
        <v>0</v>
      </c>
      <c r="M14" s="767">
        <v>0</v>
      </c>
      <c r="N14" s="767">
        <v>0</v>
      </c>
      <c r="O14" s="767">
        <v>0</v>
      </c>
      <c r="P14" s="767">
        <v>0</v>
      </c>
      <c r="Q14" s="767">
        <v>0</v>
      </c>
      <c r="R14" s="767">
        <v>0</v>
      </c>
      <c r="S14" s="767">
        <v>0</v>
      </c>
      <c r="T14" s="767">
        <v>0</v>
      </c>
      <c r="U14" s="767">
        <v>0</v>
      </c>
      <c r="V14" s="767"/>
    </row>
    <row r="15" spans="2:22" ht="16.350000000000001" customHeight="1" x14ac:dyDescent="0.25">
      <c r="B15" s="190">
        <v>10</v>
      </c>
      <c r="C15" s="190" t="s">
        <v>115</v>
      </c>
      <c r="D15" s="770">
        <v>215506</v>
      </c>
      <c r="E15" s="780">
        <v>930795</v>
      </c>
      <c r="F15" s="767">
        <v>0</v>
      </c>
      <c r="G15" s="946">
        <v>1</v>
      </c>
      <c r="H15" s="767">
        <v>0</v>
      </c>
      <c r="I15" s="767">
        <v>0</v>
      </c>
      <c r="J15" s="947">
        <v>1</v>
      </c>
      <c r="K15" s="767">
        <v>0</v>
      </c>
      <c r="L15" s="767">
        <v>0</v>
      </c>
      <c r="M15" s="767">
        <v>0</v>
      </c>
      <c r="N15" s="767">
        <v>0</v>
      </c>
      <c r="O15" s="767">
        <v>0</v>
      </c>
      <c r="P15" s="767">
        <v>0</v>
      </c>
      <c r="Q15" s="767">
        <v>0</v>
      </c>
      <c r="R15" s="767">
        <v>0</v>
      </c>
      <c r="S15" s="767">
        <v>0</v>
      </c>
      <c r="T15" s="767">
        <v>0</v>
      </c>
      <c r="U15" s="767">
        <v>0</v>
      </c>
      <c r="V15" s="767"/>
    </row>
    <row r="16" spans="2:22" ht="16.350000000000001" customHeight="1" x14ac:dyDescent="0.25">
      <c r="B16" s="190">
        <v>11</v>
      </c>
      <c r="C16" s="190" t="s">
        <v>119</v>
      </c>
      <c r="D16" s="770">
        <v>215709</v>
      </c>
      <c r="E16" s="780">
        <v>930793</v>
      </c>
      <c r="F16" s="767">
        <v>0</v>
      </c>
      <c r="G16" s="767">
        <v>0</v>
      </c>
      <c r="H16" s="767">
        <v>0</v>
      </c>
      <c r="I16" s="767">
        <v>0</v>
      </c>
      <c r="J16" s="767">
        <v>0</v>
      </c>
      <c r="K16" s="767">
        <v>0</v>
      </c>
      <c r="L16" s="767">
        <v>0</v>
      </c>
      <c r="M16" s="767">
        <v>0</v>
      </c>
      <c r="N16" s="767">
        <v>0</v>
      </c>
      <c r="O16" s="767">
        <v>0</v>
      </c>
      <c r="P16" s="767">
        <v>0</v>
      </c>
      <c r="Q16" s="767">
        <v>0</v>
      </c>
      <c r="R16" s="767">
        <v>0</v>
      </c>
      <c r="S16" s="767">
        <v>0</v>
      </c>
      <c r="T16" s="767">
        <v>0</v>
      </c>
      <c r="U16" s="767">
        <v>0</v>
      </c>
      <c r="V16" s="767"/>
    </row>
    <row r="17" spans="2:22" ht="16.350000000000001" customHeight="1" x14ac:dyDescent="0.25">
      <c r="B17" s="190">
        <v>12</v>
      </c>
      <c r="C17" s="190" t="s">
        <v>123</v>
      </c>
      <c r="D17" s="770">
        <v>214661</v>
      </c>
      <c r="E17" s="780">
        <v>931004</v>
      </c>
      <c r="F17" s="767">
        <v>0</v>
      </c>
      <c r="G17" s="946">
        <v>1</v>
      </c>
      <c r="H17" s="767">
        <v>0</v>
      </c>
      <c r="I17" s="767">
        <v>0</v>
      </c>
      <c r="J17" s="767">
        <v>0</v>
      </c>
      <c r="K17" s="767">
        <v>0</v>
      </c>
      <c r="L17" s="767">
        <v>0</v>
      </c>
      <c r="M17" s="767">
        <v>0</v>
      </c>
      <c r="N17" s="767">
        <v>0</v>
      </c>
      <c r="O17" s="767">
        <v>0</v>
      </c>
      <c r="P17" s="767">
        <v>0</v>
      </c>
      <c r="Q17" s="767">
        <v>0</v>
      </c>
      <c r="R17" s="767">
        <v>0</v>
      </c>
      <c r="S17" s="767">
        <v>0</v>
      </c>
      <c r="T17" s="767">
        <v>0</v>
      </c>
      <c r="U17" s="767">
        <v>0</v>
      </c>
      <c r="V17" s="767"/>
    </row>
    <row r="18" spans="2:22" ht="16.350000000000001" customHeight="1" x14ac:dyDescent="0.25">
      <c r="B18" s="190">
        <v>13</v>
      </c>
      <c r="C18" s="190" t="s">
        <v>127</v>
      </c>
      <c r="D18" s="770">
        <v>214871</v>
      </c>
      <c r="E18" s="780">
        <v>931001</v>
      </c>
      <c r="F18" s="767">
        <v>0</v>
      </c>
      <c r="G18" s="946">
        <v>1</v>
      </c>
      <c r="H18" s="767">
        <v>0</v>
      </c>
      <c r="I18" s="767">
        <v>0</v>
      </c>
      <c r="J18" s="946">
        <v>2</v>
      </c>
      <c r="K18" s="767">
        <v>0</v>
      </c>
      <c r="L18" s="767">
        <v>0</v>
      </c>
      <c r="M18" s="767">
        <v>0</v>
      </c>
      <c r="N18" s="767">
        <v>0</v>
      </c>
      <c r="O18" s="767">
        <v>0</v>
      </c>
      <c r="P18" s="767">
        <v>0</v>
      </c>
      <c r="Q18" s="767">
        <v>0</v>
      </c>
      <c r="R18" s="767">
        <v>0</v>
      </c>
      <c r="S18" s="767">
        <v>0</v>
      </c>
      <c r="T18" s="767">
        <v>0</v>
      </c>
      <c r="U18" s="767">
        <v>0</v>
      </c>
      <c r="V18" s="767"/>
    </row>
    <row r="19" spans="2:22" ht="16.350000000000001" customHeight="1" x14ac:dyDescent="0.25">
      <c r="B19" s="190">
        <v>14</v>
      </c>
      <c r="C19" s="190" t="s">
        <v>130</v>
      </c>
      <c r="D19" s="770">
        <v>215085</v>
      </c>
      <c r="E19" s="780">
        <v>931004</v>
      </c>
      <c r="F19" s="767">
        <v>0</v>
      </c>
      <c r="G19" s="767">
        <v>0</v>
      </c>
      <c r="H19" s="946">
        <v>2</v>
      </c>
      <c r="I19" s="767">
        <v>0</v>
      </c>
      <c r="J19" s="767">
        <v>0</v>
      </c>
      <c r="K19" s="767">
        <v>0</v>
      </c>
      <c r="L19" s="767">
        <v>0</v>
      </c>
      <c r="M19" s="767">
        <v>0</v>
      </c>
      <c r="N19" s="767">
        <v>0</v>
      </c>
      <c r="O19" s="767">
        <v>0</v>
      </c>
      <c r="P19" s="767">
        <v>0</v>
      </c>
      <c r="Q19" s="767">
        <v>0</v>
      </c>
      <c r="R19" s="767">
        <v>0</v>
      </c>
      <c r="S19" s="767">
        <v>0</v>
      </c>
      <c r="T19" s="767">
        <v>0</v>
      </c>
      <c r="U19" s="767">
        <v>0</v>
      </c>
      <c r="V19" s="767"/>
    </row>
    <row r="20" spans="2:22" ht="16.7" customHeight="1" x14ac:dyDescent="0.25">
      <c r="B20" s="190">
        <v>15</v>
      </c>
      <c r="C20" s="190" t="s">
        <v>133</v>
      </c>
      <c r="D20" s="770">
        <v>215290</v>
      </c>
      <c r="E20" s="780">
        <v>931004</v>
      </c>
      <c r="F20" s="767">
        <v>0</v>
      </c>
      <c r="G20" s="947">
        <v>1</v>
      </c>
      <c r="H20" s="767">
        <v>0</v>
      </c>
      <c r="I20" s="767">
        <v>0</v>
      </c>
      <c r="J20" s="946">
        <v>1</v>
      </c>
      <c r="K20" s="767">
        <v>0</v>
      </c>
      <c r="L20" s="767">
        <v>0</v>
      </c>
      <c r="M20" s="767">
        <v>0</v>
      </c>
      <c r="N20" s="767">
        <v>0</v>
      </c>
      <c r="O20" s="767">
        <v>0</v>
      </c>
      <c r="P20" s="767">
        <v>0</v>
      </c>
      <c r="Q20" s="767">
        <v>0</v>
      </c>
      <c r="R20" s="767">
        <v>0</v>
      </c>
      <c r="S20" s="767">
        <v>0</v>
      </c>
      <c r="T20" s="767">
        <v>0</v>
      </c>
      <c r="U20" s="767">
        <v>0</v>
      </c>
      <c r="V20" s="767"/>
    </row>
    <row r="21" spans="2:22" ht="16.7" customHeight="1" x14ac:dyDescent="0.25">
      <c r="B21" s="190">
        <v>16</v>
      </c>
      <c r="C21" s="190" t="s">
        <v>135</v>
      </c>
      <c r="D21" s="770">
        <v>215503</v>
      </c>
      <c r="E21" s="780">
        <v>9311003</v>
      </c>
      <c r="F21" s="767">
        <v>0</v>
      </c>
      <c r="G21" s="767">
        <v>0</v>
      </c>
      <c r="H21" s="767">
        <v>0</v>
      </c>
      <c r="I21" s="767">
        <v>0</v>
      </c>
      <c r="J21" s="767">
        <v>0</v>
      </c>
      <c r="K21" s="767">
        <v>0</v>
      </c>
      <c r="L21" s="767">
        <v>0</v>
      </c>
      <c r="M21" s="767">
        <v>0</v>
      </c>
      <c r="N21" s="767">
        <v>0</v>
      </c>
      <c r="O21" s="767">
        <v>0</v>
      </c>
      <c r="P21" s="767">
        <v>0</v>
      </c>
      <c r="Q21" s="767">
        <v>0</v>
      </c>
      <c r="R21" s="767">
        <v>0</v>
      </c>
      <c r="S21" s="767">
        <v>0</v>
      </c>
      <c r="T21" s="767">
        <v>0</v>
      </c>
      <c r="U21" s="767">
        <v>0</v>
      </c>
      <c r="V21" s="767"/>
    </row>
    <row r="22" spans="2:22" ht="16.350000000000001" customHeight="1" x14ac:dyDescent="0.25">
      <c r="B22" s="190">
        <v>17</v>
      </c>
      <c r="C22" s="190" t="s">
        <v>138</v>
      </c>
      <c r="D22" s="770">
        <v>214450</v>
      </c>
      <c r="E22" s="780">
        <v>931210</v>
      </c>
      <c r="F22" s="767">
        <v>0</v>
      </c>
      <c r="G22" s="946">
        <v>1</v>
      </c>
      <c r="H22" s="767">
        <v>0</v>
      </c>
      <c r="I22" s="946">
        <v>1</v>
      </c>
      <c r="J22" s="767">
        <v>0</v>
      </c>
      <c r="K22" s="767">
        <v>0</v>
      </c>
      <c r="L22" s="946">
        <v>1</v>
      </c>
      <c r="M22" s="767">
        <v>0</v>
      </c>
      <c r="N22" s="767">
        <v>0</v>
      </c>
      <c r="O22" s="767">
        <v>0</v>
      </c>
      <c r="P22" s="767">
        <v>0</v>
      </c>
      <c r="Q22" s="767">
        <v>0</v>
      </c>
      <c r="R22" s="767">
        <v>0</v>
      </c>
      <c r="S22" s="767">
        <v>0</v>
      </c>
      <c r="T22" s="767">
        <v>0</v>
      </c>
      <c r="U22" s="767">
        <v>0</v>
      </c>
      <c r="V22" s="767"/>
    </row>
    <row r="23" spans="2:22" ht="16.350000000000001" customHeight="1" x14ac:dyDescent="0.25">
      <c r="B23" s="190">
        <v>18</v>
      </c>
      <c r="C23" s="190" t="s">
        <v>141</v>
      </c>
      <c r="D23" s="770">
        <v>214663</v>
      </c>
      <c r="E23" s="780">
        <v>931211</v>
      </c>
      <c r="F23" s="767">
        <v>0</v>
      </c>
      <c r="G23" s="767">
        <v>0</v>
      </c>
      <c r="H23" s="767">
        <v>0</v>
      </c>
      <c r="I23" s="767">
        <v>0</v>
      </c>
      <c r="J23" s="767">
        <v>0</v>
      </c>
      <c r="K23" s="767">
        <v>0</v>
      </c>
      <c r="L23" s="767">
        <v>0</v>
      </c>
      <c r="M23" s="767">
        <v>0</v>
      </c>
      <c r="N23" s="767">
        <v>0</v>
      </c>
      <c r="O23" s="767">
        <v>0</v>
      </c>
      <c r="P23" s="767">
        <v>0</v>
      </c>
      <c r="Q23" s="767">
        <v>0</v>
      </c>
      <c r="R23" s="767">
        <v>0</v>
      </c>
      <c r="S23" s="767">
        <v>0</v>
      </c>
      <c r="T23" s="767">
        <v>0</v>
      </c>
      <c r="U23" s="767">
        <v>0</v>
      </c>
      <c r="V23" s="767"/>
    </row>
    <row r="24" spans="2:22" ht="16.350000000000001" customHeight="1" x14ac:dyDescent="0.25">
      <c r="B24" s="190">
        <v>19</v>
      </c>
      <c r="C24" s="190" t="s">
        <v>144</v>
      </c>
      <c r="D24" s="770">
        <v>214873</v>
      </c>
      <c r="E24" s="780">
        <v>931212</v>
      </c>
      <c r="F24" s="767">
        <v>0</v>
      </c>
      <c r="G24" s="767">
        <v>0</v>
      </c>
      <c r="H24" s="767">
        <v>0</v>
      </c>
      <c r="I24" s="767">
        <v>0</v>
      </c>
      <c r="J24" s="767">
        <v>0</v>
      </c>
      <c r="K24" s="767">
        <v>0</v>
      </c>
      <c r="L24" s="767">
        <v>0</v>
      </c>
      <c r="M24" s="767">
        <v>0</v>
      </c>
      <c r="N24" s="767">
        <v>0</v>
      </c>
      <c r="O24" s="767">
        <v>0</v>
      </c>
      <c r="P24" s="767">
        <v>0</v>
      </c>
      <c r="Q24" s="767">
        <v>0</v>
      </c>
      <c r="R24" s="767">
        <v>0</v>
      </c>
      <c r="S24" s="767">
        <v>0</v>
      </c>
      <c r="T24" s="767">
        <v>0</v>
      </c>
      <c r="U24" s="767">
        <v>0</v>
      </c>
      <c r="V24" s="767"/>
    </row>
    <row r="25" spans="2:22" ht="16.350000000000001" customHeight="1" x14ac:dyDescent="0.25">
      <c r="B25" s="190">
        <v>20</v>
      </c>
      <c r="C25" s="212" t="s">
        <v>148</v>
      </c>
      <c r="D25" s="770">
        <v>215072</v>
      </c>
      <c r="E25" s="780">
        <v>931204</v>
      </c>
      <c r="F25" s="767">
        <v>0</v>
      </c>
      <c r="G25" s="946">
        <v>3</v>
      </c>
      <c r="H25" s="767">
        <v>0</v>
      </c>
      <c r="I25" s="946">
        <v>1</v>
      </c>
      <c r="J25" s="947">
        <v>1</v>
      </c>
      <c r="K25" s="767">
        <v>0</v>
      </c>
      <c r="L25" s="767">
        <v>0</v>
      </c>
      <c r="M25" s="767">
        <v>0</v>
      </c>
      <c r="N25" s="767">
        <v>0</v>
      </c>
      <c r="O25" s="767">
        <v>0</v>
      </c>
      <c r="P25" s="767">
        <v>0</v>
      </c>
      <c r="Q25" s="767">
        <v>0</v>
      </c>
      <c r="R25" s="767">
        <v>0</v>
      </c>
      <c r="S25" s="767">
        <v>0</v>
      </c>
      <c r="T25" s="767">
        <v>0</v>
      </c>
      <c r="U25" s="767">
        <v>0</v>
      </c>
      <c r="V25" s="767"/>
    </row>
    <row r="26" spans="2:22" ht="16.350000000000001" customHeight="1" x14ac:dyDescent="0.25">
      <c r="B26" s="190">
        <v>21</v>
      </c>
      <c r="C26" s="190" t="s">
        <v>152</v>
      </c>
      <c r="D26" s="770">
        <v>215289</v>
      </c>
      <c r="E26" s="780">
        <v>931213</v>
      </c>
      <c r="F26" s="767">
        <v>0</v>
      </c>
      <c r="G26" s="946">
        <v>3</v>
      </c>
      <c r="H26" s="767">
        <v>0</v>
      </c>
      <c r="I26" s="767">
        <v>0</v>
      </c>
      <c r="J26" s="946">
        <v>1</v>
      </c>
      <c r="K26" s="767">
        <v>0</v>
      </c>
      <c r="L26" s="767">
        <v>0</v>
      </c>
      <c r="M26" s="767">
        <v>0</v>
      </c>
      <c r="N26" s="767">
        <v>0</v>
      </c>
      <c r="O26" s="767">
        <v>0</v>
      </c>
      <c r="P26" s="767">
        <v>0</v>
      </c>
      <c r="Q26" s="767">
        <v>0</v>
      </c>
      <c r="R26" s="767">
        <v>0</v>
      </c>
      <c r="S26" s="767">
        <v>0</v>
      </c>
      <c r="T26" s="767">
        <v>0</v>
      </c>
      <c r="U26" s="767">
        <v>0</v>
      </c>
      <c r="V26" s="767"/>
    </row>
    <row r="27" spans="2:22" ht="16.350000000000001" customHeight="1" x14ac:dyDescent="0.25">
      <c r="B27" s="190">
        <v>22</v>
      </c>
      <c r="C27" s="190" t="s">
        <v>155</v>
      </c>
      <c r="D27" s="770">
        <v>215505</v>
      </c>
      <c r="E27" s="780">
        <v>931214</v>
      </c>
      <c r="F27" s="767">
        <v>0</v>
      </c>
      <c r="G27" s="767">
        <v>0</v>
      </c>
      <c r="H27" s="767">
        <v>0</v>
      </c>
      <c r="I27" s="767">
        <v>0</v>
      </c>
      <c r="J27" s="947">
        <v>1</v>
      </c>
      <c r="K27" s="767">
        <v>0</v>
      </c>
      <c r="L27" s="767">
        <v>0</v>
      </c>
      <c r="M27" s="767">
        <v>0</v>
      </c>
      <c r="N27" s="767">
        <v>0</v>
      </c>
      <c r="O27" s="767">
        <v>0</v>
      </c>
      <c r="P27" s="767">
        <v>0</v>
      </c>
      <c r="Q27" s="767">
        <v>0</v>
      </c>
      <c r="R27" s="767">
        <v>0</v>
      </c>
      <c r="S27" s="767">
        <v>0</v>
      </c>
      <c r="T27" s="767">
        <v>0</v>
      </c>
      <c r="U27" s="767">
        <v>0</v>
      </c>
      <c r="V27" s="767"/>
    </row>
    <row r="28" spans="2:22" ht="16.350000000000001" customHeight="1" x14ac:dyDescent="0.25">
      <c r="B28" s="190">
        <v>23</v>
      </c>
      <c r="C28" s="190" t="s">
        <v>157</v>
      </c>
      <c r="D28" s="770">
        <v>214250</v>
      </c>
      <c r="E28" s="780">
        <v>931478</v>
      </c>
      <c r="F28" s="767">
        <v>0</v>
      </c>
      <c r="G28" s="946">
        <v>1</v>
      </c>
      <c r="H28" s="767">
        <v>0</v>
      </c>
      <c r="I28" s="767">
        <v>0</v>
      </c>
      <c r="J28" s="946">
        <v>1</v>
      </c>
      <c r="K28" s="767">
        <v>0</v>
      </c>
      <c r="L28" s="767">
        <v>0</v>
      </c>
      <c r="M28" s="767">
        <v>0</v>
      </c>
      <c r="N28" s="767">
        <v>0</v>
      </c>
      <c r="O28" s="767">
        <v>0</v>
      </c>
      <c r="P28" s="767">
        <v>0</v>
      </c>
      <c r="Q28" s="767">
        <v>0</v>
      </c>
      <c r="R28" s="767">
        <v>0</v>
      </c>
      <c r="S28" s="767">
        <v>0</v>
      </c>
      <c r="T28" s="767">
        <v>0</v>
      </c>
      <c r="U28" s="767">
        <v>0</v>
      </c>
      <c r="V28" s="767"/>
    </row>
    <row r="29" spans="2:22" ht="16.350000000000001" customHeight="1" x14ac:dyDescent="0.25">
      <c r="B29" s="190">
        <v>24</v>
      </c>
      <c r="C29" s="190" t="s">
        <v>160</v>
      </c>
      <c r="D29" s="770">
        <v>214486</v>
      </c>
      <c r="E29" s="780">
        <v>931476</v>
      </c>
      <c r="F29" s="767">
        <v>0</v>
      </c>
      <c r="G29" s="947">
        <v>1</v>
      </c>
      <c r="H29" s="767">
        <v>0</v>
      </c>
      <c r="I29" s="767">
        <v>0</v>
      </c>
      <c r="J29" s="767">
        <v>0</v>
      </c>
      <c r="K29" s="767">
        <v>0</v>
      </c>
      <c r="L29" s="767">
        <v>0</v>
      </c>
      <c r="M29" s="767">
        <v>0</v>
      </c>
      <c r="N29" s="767">
        <v>0</v>
      </c>
      <c r="O29" s="767">
        <v>0</v>
      </c>
      <c r="P29" s="767">
        <v>0</v>
      </c>
      <c r="Q29" s="767">
        <v>0</v>
      </c>
      <c r="R29" s="767">
        <v>0</v>
      </c>
      <c r="S29" s="767">
        <v>0</v>
      </c>
      <c r="T29" s="767">
        <v>0</v>
      </c>
      <c r="U29" s="767">
        <v>0</v>
      </c>
      <c r="V29" s="767"/>
    </row>
    <row r="30" spans="2:22" ht="16.350000000000001" customHeight="1" x14ac:dyDescent="0.25">
      <c r="B30" s="190">
        <v>25</v>
      </c>
      <c r="C30" s="190" t="s">
        <v>163</v>
      </c>
      <c r="D30" s="770">
        <v>214870</v>
      </c>
      <c r="E30" s="780">
        <v>931422</v>
      </c>
      <c r="F30" s="767">
        <v>0</v>
      </c>
      <c r="G30" s="767">
        <v>0</v>
      </c>
      <c r="H30" s="767">
        <v>0</v>
      </c>
      <c r="I30" s="767">
        <v>0</v>
      </c>
      <c r="J30" s="767">
        <v>0</v>
      </c>
      <c r="K30" s="767">
        <v>0</v>
      </c>
      <c r="L30" s="767">
        <v>0</v>
      </c>
      <c r="M30" s="767">
        <v>0</v>
      </c>
      <c r="N30" s="767">
        <v>0</v>
      </c>
      <c r="O30" s="767">
        <v>0</v>
      </c>
      <c r="P30" s="767">
        <v>0</v>
      </c>
      <c r="Q30" s="767">
        <v>0</v>
      </c>
      <c r="R30" s="767">
        <v>0</v>
      </c>
      <c r="S30" s="767">
        <v>0</v>
      </c>
      <c r="T30" s="767">
        <v>0</v>
      </c>
      <c r="U30" s="767">
        <v>0</v>
      </c>
      <c r="V30" s="767"/>
    </row>
    <row r="31" spans="2:22" ht="16.350000000000001" customHeight="1" x14ac:dyDescent="0.25">
      <c r="B31" s="97">
        <v>26</v>
      </c>
      <c r="C31" s="97" t="s">
        <v>165</v>
      </c>
      <c r="D31" s="775">
        <v>215081</v>
      </c>
      <c r="E31" s="948">
        <v>931415</v>
      </c>
      <c r="F31" s="767">
        <v>0</v>
      </c>
      <c r="G31" s="767">
        <v>0</v>
      </c>
      <c r="H31" s="767">
        <v>0</v>
      </c>
      <c r="I31" s="767">
        <v>0</v>
      </c>
      <c r="J31" s="767">
        <v>0</v>
      </c>
      <c r="K31" s="767">
        <v>0</v>
      </c>
      <c r="L31" s="767">
        <v>0</v>
      </c>
      <c r="M31" s="767">
        <v>0</v>
      </c>
      <c r="N31" s="767">
        <v>0</v>
      </c>
      <c r="O31" s="767">
        <v>0</v>
      </c>
      <c r="P31" s="767">
        <v>0</v>
      </c>
      <c r="Q31" s="767">
        <v>0</v>
      </c>
      <c r="R31" s="767">
        <v>0</v>
      </c>
      <c r="S31" s="767">
        <v>0</v>
      </c>
      <c r="T31" s="767">
        <v>0</v>
      </c>
      <c r="U31" s="767">
        <v>0</v>
      </c>
      <c r="V31" s="767"/>
    </row>
    <row r="32" spans="2:22" ht="16.7" customHeight="1" x14ac:dyDescent="0.25">
      <c r="B32" s="190">
        <v>27</v>
      </c>
      <c r="C32" s="190" t="s">
        <v>168</v>
      </c>
      <c r="D32" s="770">
        <v>213989</v>
      </c>
      <c r="E32" s="780">
        <v>931735</v>
      </c>
      <c r="F32" s="767">
        <v>0</v>
      </c>
      <c r="G32" s="767">
        <v>0</v>
      </c>
      <c r="H32" s="767">
        <v>0</v>
      </c>
      <c r="I32" s="767">
        <v>0</v>
      </c>
      <c r="J32" s="767">
        <v>0</v>
      </c>
      <c r="K32" s="767">
        <v>0</v>
      </c>
      <c r="L32" s="767">
        <v>0</v>
      </c>
      <c r="M32" s="767">
        <v>0</v>
      </c>
      <c r="N32" s="767">
        <v>0</v>
      </c>
      <c r="O32" s="767">
        <v>0</v>
      </c>
      <c r="P32" s="767">
        <v>0</v>
      </c>
      <c r="Q32" s="767">
        <v>0</v>
      </c>
      <c r="R32" s="767">
        <v>0</v>
      </c>
      <c r="S32" s="767">
        <v>0</v>
      </c>
      <c r="T32" s="767">
        <v>0</v>
      </c>
      <c r="U32" s="767">
        <v>0</v>
      </c>
      <c r="V32" s="767"/>
    </row>
    <row r="33" spans="2:22" ht="16.7" customHeight="1" x14ac:dyDescent="0.25">
      <c r="B33" s="190">
        <v>28</v>
      </c>
      <c r="C33" s="190" t="s">
        <v>92</v>
      </c>
      <c r="D33" s="770">
        <v>214381</v>
      </c>
      <c r="E33" s="780">
        <v>931568</v>
      </c>
      <c r="F33" s="767">
        <v>0</v>
      </c>
      <c r="G33" s="767">
        <v>0</v>
      </c>
      <c r="H33" s="767">
        <v>0</v>
      </c>
      <c r="I33" s="767">
        <v>0</v>
      </c>
      <c r="J33" s="767">
        <v>0</v>
      </c>
      <c r="K33" s="767">
        <v>0</v>
      </c>
      <c r="L33" s="767">
        <v>0</v>
      </c>
      <c r="M33" s="767">
        <v>0</v>
      </c>
      <c r="N33" s="767">
        <v>0</v>
      </c>
      <c r="O33" s="767">
        <v>0</v>
      </c>
      <c r="P33" s="767">
        <v>0</v>
      </c>
      <c r="Q33" s="767">
        <v>0</v>
      </c>
      <c r="R33" s="767">
        <v>0</v>
      </c>
      <c r="S33" s="767">
        <v>0</v>
      </c>
      <c r="T33" s="767">
        <v>0</v>
      </c>
      <c r="U33" s="767">
        <v>0</v>
      </c>
      <c r="V33" s="767"/>
    </row>
    <row r="34" spans="2:22" ht="16.350000000000001" customHeight="1" x14ac:dyDescent="0.25">
      <c r="B34" s="190">
        <v>29</v>
      </c>
      <c r="C34" s="190" t="s">
        <v>172</v>
      </c>
      <c r="D34" s="770">
        <v>214874</v>
      </c>
      <c r="E34" s="780">
        <v>931632</v>
      </c>
      <c r="F34" s="767">
        <v>0</v>
      </c>
      <c r="G34" s="767">
        <v>0</v>
      </c>
      <c r="H34" s="767">
        <v>0</v>
      </c>
      <c r="I34" s="767">
        <v>0</v>
      </c>
      <c r="J34" s="767">
        <v>0</v>
      </c>
      <c r="K34" s="767">
        <v>0</v>
      </c>
      <c r="L34" s="767">
        <v>0</v>
      </c>
      <c r="M34" s="767">
        <v>0</v>
      </c>
      <c r="N34" s="767">
        <v>0</v>
      </c>
      <c r="O34" s="767">
        <v>0</v>
      </c>
      <c r="P34" s="767">
        <v>0</v>
      </c>
      <c r="Q34" s="767">
        <v>0</v>
      </c>
      <c r="R34" s="767">
        <v>0</v>
      </c>
      <c r="S34" s="767">
        <v>0</v>
      </c>
      <c r="T34" s="767">
        <v>0</v>
      </c>
      <c r="U34" s="767">
        <v>0</v>
      </c>
      <c r="V34" s="767"/>
    </row>
    <row r="35" spans="2:22" ht="20.25" customHeight="1" x14ac:dyDescent="0.3">
      <c r="B35" s="190">
        <v>30</v>
      </c>
      <c r="C35" s="190" t="s">
        <v>174</v>
      </c>
      <c r="D35" s="770">
        <v>214051</v>
      </c>
      <c r="E35" s="780">
        <v>931818</v>
      </c>
      <c r="F35" s="767">
        <v>0</v>
      </c>
      <c r="G35" s="767">
        <v>0</v>
      </c>
      <c r="H35" s="767">
        <v>0</v>
      </c>
      <c r="I35" s="767">
        <v>0</v>
      </c>
      <c r="J35" s="767">
        <v>0</v>
      </c>
      <c r="K35" s="767">
        <v>0</v>
      </c>
      <c r="L35" s="767">
        <v>0</v>
      </c>
      <c r="M35" s="767">
        <v>0</v>
      </c>
      <c r="N35" s="767">
        <v>0</v>
      </c>
      <c r="O35" s="767">
        <v>0</v>
      </c>
      <c r="P35" s="767">
        <v>0</v>
      </c>
      <c r="Q35" s="767">
        <v>0</v>
      </c>
      <c r="R35" s="767">
        <v>0</v>
      </c>
      <c r="S35" s="767">
        <v>0</v>
      </c>
      <c r="T35" s="767">
        <v>0</v>
      </c>
      <c r="U35" s="950">
        <v>1</v>
      </c>
      <c r="V35" s="767"/>
    </row>
    <row r="36" spans="2:22" ht="16.350000000000001" customHeight="1" x14ac:dyDescent="0.25">
      <c r="B36" s="190">
        <v>31</v>
      </c>
      <c r="C36" s="212" t="s">
        <v>177</v>
      </c>
      <c r="D36" s="770">
        <v>214460</v>
      </c>
      <c r="E36" s="780">
        <v>931844</v>
      </c>
      <c r="F36" s="767">
        <v>0</v>
      </c>
      <c r="G36" s="767">
        <v>0</v>
      </c>
      <c r="H36" s="767">
        <v>0</v>
      </c>
      <c r="I36" s="767">
        <v>0</v>
      </c>
      <c r="J36" s="946">
        <v>2</v>
      </c>
      <c r="K36" s="946">
        <v>1</v>
      </c>
      <c r="L36" s="767">
        <v>0</v>
      </c>
      <c r="M36" s="767">
        <v>0</v>
      </c>
      <c r="N36" s="767">
        <v>0</v>
      </c>
      <c r="O36" s="767">
        <v>0</v>
      </c>
      <c r="P36" s="767">
        <v>0</v>
      </c>
      <c r="Q36" s="767">
        <v>0</v>
      </c>
      <c r="R36" s="767">
        <v>0</v>
      </c>
      <c r="S36" s="767">
        <v>0</v>
      </c>
      <c r="T36" s="767">
        <v>0</v>
      </c>
      <c r="U36" s="767">
        <v>0</v>
      </c>
      <c r="V36" s="767"/>
    </row>
    <row r="37" spans="2:22" ht="16.350000000000001" customHeight="1" x14ac:dyDescent="0.25">
      <c r="B37" s="190">
        <v>32</v>
      </c>
      <c r="C37" s="190" t="s">
        <v>180</v>
      </c>
      <c r="D37" s="770">
        <v>214662</v>
      </c>
      <c r="E37" s="780">
        <v>931843</v>
      </c>
      <c r="F37" s="767">
        <v>0</v>
      </c>
      <c r="G37" s="946">
        <v>1</v>
      </c>
      <c r="H37" s="767">
        <v>0</v>
      </c>
      <c r="I37" s="767">
        <v>0</v>
      </c>
      <c r="J37" s="947">
        <v>4</v>
      </c>
      <c r="K37" s="767">
        <v>0</v>
      </c>
      <c r="L37" s="767">
        <v>0</v>
      </c>
      <c r="M37" s="767">
        <v>0</v>
      </c>
      <c r="N37" s="767">
        <v>0</v>
      </c>
      <c r="O37" s="767">
        <v>0</v>
      </c>
      <c r="P37" s="767">
        <v>0</v>
      </c>
      <c r="Q37" s="767">
        <v>0</v>
      </c>
      <c r="R37" s="767">
        <v>0</v>
      </c>
      <c r="S37" s="767">
        <v>0</v>
      </c>
      <c r="T37" s="767">
        <v>0</v>
      </c>
      <c r="U37" s="767">
        <v>0</v>
      </c>
      <c r="V37" s="767"/>
    </row>
    <row r="38" spans="2:22" ht="16.350000000000001" customHeight="1" x14ac:dyDescent="0.25">
      <c r="B38" s="190">
        <v>33</v>
      </c>
      <c r="C38" s="190" t="s">
        <v>184</v>
      </c>
      <c r="D38" s="770">
        <v>214873</v>
      </c>
      <c r="E38" s="780">
        <v>931842</v>
      </c>
      <c r="F38" s="767">
        <v>0</v>
      </c>
      <c r="G38" s="946">
        <v>3</v>
      </c>
      <c r="H38" s="767">
        <v>0</v>
      </c>
      <c r="I38" s="767">
        <v>0</v>
      </c>
      <c r="J38" s="947">
        <v>2</v>
      </c>
      <c r="K38" s="767">
        <v>0</v>
      </c>
      <c r="L38" s="946">
        <v>1</v>
      </c>
      <c r="M38" s="767">
        <v>0</v>
      </c>
      <c r="N38" s="767">
        <v>0</v>
      </c>
      <c r="O38" s="767">
        <v>0</v>
      </c>
      <c r="P38" s="767">
        <v>0</v>
      </c>
      <c r="Q38" s="767">
        <v>0</v>
      </c>
      <c r="R38" s="767">
        <v>0</v>
      </c>
      <c r="S38" s="767">
        <v>0</v>
      </c>
      <c r="T38" s="767">
        <v>0</v>
      </c>
      <c r="U38" s="767">
        <v>0</v>
      </c>
      <c r="V38" s="767"/>
    </row>
    <row r="39" spans="2:22" ht="16.350000000000001" customHeight="1" x14ac:dyDescent="0.25">
      <c r="B39" s="190">
        <v>34</v>
      </c>
      <c r="C39" s="190" t="s">
        <v>187</v>
      </c>
      <c r="D39" s="770">
        <v>221592</v>
      </c>
      <c r="E39" s="780">
        <v>931843</v>
      </c>
      <c r="F39" s="767">
        <v>0</v>
      </c>
      <c r="G39" s="946">
        <v>2</v>
      </c>
      <c r="H39" s="767">
        <v>0</v>
      </c>
      <c r="I39" s="767">
        <v>0</v>
      </c>
      <c r="J39" s="767">
        <v>0</v>
      </c>
      <c r="K39" s="767">
        <v>0</v>
      </c>
      <c r="L39" s="946">
        <v>1</v>
      </c>
      <c r="M39" s="767">
        <v>0</v>
      </c>
      <c r="N39" s="767">
        <v>0</v>
      </c>
      <c r="O39" s="767">
        <v>0</v>
      </c>
      <c r="P39" s="767">
        <v>0</v>
      </c>
      <c r="Q39" s="767">
        <v>0</v>
      </c>
      <c r="R39" s="767">
        <v>0</v>
      </c>
      <c r="S39" s="767">
        <v>0</v>
      </c>
      <c r="T39" s="767">
        <v>0</v>
      </c>
      <c r="U39" s="767">
        <v>0</v>
      </c>
      <c r="V39" s="767"/>
    </row>
    <row r="40" spans="2:22" ht="16.7" customHeight="1" x14ac:dyDescent="0.25">
      <c r="B40" s="190">
        <v>35</v>
      </c>
      <c r="C40" s="190" t="s">
        <v>189</v>
      </c>
      <c r="D40" s="770">
        <v>221779</v>
      </c>
      <c r="E40" s="780">
        <v>931841</v>
      </c>
      <c r="F40" s="767">
        <v>0</v>
      </c>
      <c r="G40" s="767">
        <v>0</v>
      </c>
      <c r="H40" s="946">
        <v>1</v>
      </c>
      <c r="I40" s="767">
        <v>0</v>
      </c>
      <c r="J40" s="767">
        <v>0</v>
      </c>
      <c r="K40" s="767">
        <v>0</v>
      </c>
      <c r="L40" s="946">
        <v>1</v>
      </c>
      <c r="M40" s="767">
        <v>0</v>
      </c>
      <c r="N40" s="767">
        <v>0</v>
      </c>
      <c r="O40" s="767">
        <v>0</v>
      </c>
      <c r="P40" s="767">
        <v>0</v>
      </c>
      <c r="Q40" s="767">
        <v>0</v>
      </c>
      <c r="R40" s="767">
        <v>0</v>
      </c>
      <c r="S40" s="767">
        <v>0</v>
      </c>
      <c r="T40" s="767">
        <v>0</v>
      </c>
      <c r="U40" s="767">
        <v>0</v>
      </c>
      <c r="V40" s="767"/>
    </row>
    <row r="41" spans="2:22" ht="16.7" customHeight="1" x14ac:dyDescent="0.25">
      <c r="B41" s="147">
        <v>36</v>
      </c>
      <c r="C41" s="786"/>
      <c r="D41" s="1415" t="s">
        <v>192</v>
      </c>
      <c r="E41" s="1476"/>
      <c r="F41" s="790"/>
      <c r="G41" s="797"/>
      <c r="H41" s="790"/>
      <c r="I41" s="790"/>
      <c r="J41" s="797"/>
      <c r="K41" s="797"/>
      <c r="L41" s="797"/>
      <c r="M41" s="790"/>
      <c r="N41" s="790"/>
      <c r="O41" s="790"/>
      <c r="P41" s="790"/>
      <c r="Q41" s="790"/>
      <c r="R41" s="790"/>
      <c r="S41" s="790"/>
      <c r="T41" s="790"/>
      <c r="U41" s="790"/>
      <c r="V41" s="790"/>
    </row>
    <row r="42" spans="2:22" ht="16.350000000000001" customHeight="1" x14ac:dyDescent="0.25">
      <c r="B42" s="147">
        <v>37</v>
      </c>
      <c r="C42" s="147"/>
      <c r="D42" s="1439" t="s">
        <v>192</v>
      </c>
      <c r="E42" s="1480"/>
      <c r="F42" s="790"/>
      <c r="G42" s="797"/>
      <c r="H42" s="790"/>
      <c r="I42" s="790"/>
      <c r="J42" s="790"/>
      <c r="K42" s="797"/>
      <c r="L42" s="797"/>
      <c r="M42" s="790"/>
      <c r="N42" s="790"/>
      <c r="O42" s="790"/>
      <c r="P42" s="790"/>
      <c r="Q42" s="790"/>
      <c r="R42" s="790"/>
      <c r="S42" s="790"/>
      <c r="T42" s="790"/>
      <c r="U42" s="790"/>
      <c r="V42" s="790"/>
    </row>
    <row r="43" spans="2:22" ht="16.350000000000001" customHeight="1" x14ac:dyDescent="0.25">
      <c r="B43" s="190">
        <v>38</v>
      </c>
      <c r="C43" s="190" t="s">
        <v>193</v>
      </c>
      <c r="D43" s="793">
        <v>214451</v>
      </c>
      <c r="E43" s="951">
        <v>932053</v>
      </c>
      <c r="F43" s="767">
        <v>0</v>
      </c>
      <c r="G43" s="947">
        <v>2</v>
      </c>
      <c r="H43" s="767">
        <v>0</v>
      </c>
      <c r="I43" s="767">
        <v>0</v>
      </c>
      <c r="J43" s="947">
        <v>1</v>
      </c>
      <c r="K43" s="767">
        <v>0</v>
      </c>
      <c r="L43" s="767">
        <v>0</v>
      </c>
      <c r="M43" s="767">
        <v>0</v>
      </c>
      <c r="N43" s="767">
        <v>0</v>
      </c>
      <c r="O43" s="767">
        <v>0</v>
      </c>
      <c r="P43" s="767">
        <v>0</v>
      </c>
      <c r="Q43" s="767">
        <v>0</v>
      </c>
      <c r="R43" s="767">
        <v>0</v>
      </c>
      <c r="S43" s="767">
        <v>0</v>
      </c>
      <c r="T43" s="767">
        <v>0</v>
      </c>
      <c r="U43" s="767">
        <v>0</v>
      </c>
      <c r="V43" s="767"/>
    </row>
    <row r="44" spans="2:22" ht="16.350000000000001" customHeight="1" x14ac:dyDescent="0.25">
      <c r="B44" s="190">
        <v>39</v>
      </c>
      <c r="C44" s="190" t="s">
        <v>196</v>
      </c>
      <c r="D44" s="770">
        <v>221442</v>
      </c>
      <c r="E44" s="780">
        <v>932038</v>
      </c>
      <c r="F44" s="767">
        <v>0</v>
      </c>
      <c r="G44" s="946">
        <v>1</v>
      </c>
      <c r="H44" s="767">
        <v>0</v>
      </c>
      <c r="I44" s="767">
        <v>0</v>
      </c>
      <c r="J44" s="947">
        <v>1</v>
      </c>
      <c r="K44" s="767">
        <v>0</v>
      </c>
      <c r="L44" s="767">
        <v>0</v>
      </c>
      <c r="M44" s="767">
        <v>0</v>
      </c>
      <c r="N44" s="767">
        <v>0</v>
      </c>
      <c r="O44" s="767">
        <v>0</v>
      </c>
      <c r="P44" s="767">
        <v>0</v>
      </c>
      <c r="Q44" s="767">
        <v>0</v>
      </c>
      <c r="R44" s="767">
        <v>0</v>
      </c>
      <c r="S44" s="767">
        <v>0</v>
      </c>
      <c r="T44" s="767">
        <v>0</v>
      </c>
      <c r="U44" s="767">
        <v>0</v>
      </c>
      <c r="V44" s="767"/>
    </row>
    <row r="45" spans="2:22" ht="16.350000000000001" customHeight="1" x14ac:dyDescent="0.25">
      <c r="B45" s="190">
        <v>40</v>
      </c>
      <c r="C45" s="190" t="s">
        <v>198</v>
      </c>
      <c r="D45" s="770">
        <v>214246</v>
      </c>
      <c r="E45" s="780">
        <v>932259</v>
      </c>
      <c r="F45" s="767">
        <v>0</v>
      </c>
      <c r="G45" s="767">
        <v>0</v>
      </c>
      <c r="H45" s="767">
        <v>0</v>
      </c>
      <c r="I45" s="767">
        <v>0</v>
      </c>
      <c r="J45" s="767">
        <v>0</v>
      </c>
      <c r="K45" s="767">
        <v>0</v>
      </c>
      <c r="L45" s="767">
        <v>0</v>
      </c>
      <c r="M45" s="767">
        <v>0</v>
      </c>
      <c r="N45" s="767">
        <v>0</v>
      </c>
      <c r="O45" s="767">
        <v>0</v>
      </c>
      <c r="P45" s="767">
        <v>0</v>
      </c>
      <c r="Q45" s="767">
        <v>0</v>
      </c>
      <c r="R45" s="767">
        <v>0</v>
      </c>
      <c r="S45" s="767">
        <v>0</v>
      </c>
      <c r="T45" s="767">
        <v>0</v>
      </c>
      <c r="U45" s="767">
        <v>0</v>
      </c>
      <c r="V45" s="767"/>
    </row>
    <row r="46" spans="2:22" ht="16.350000000000001" customHeight="1" x14ac:dyDescent="0.25">
      <c r="B46" s="190">
        <v>41</v>
      </c>
      <c r="C46" s="190" t="s">
        <v>200</v>
      </c>
      <c r="D46" s="770">
        <v>214454</v>
      </c>
      <c r="E46" s="780">
        <v>932261</v>
      </c>
      <c r="F46" s="767">
        <v>0</v>
      </c>
      <c r="G46" s="947">
        <v>3</v>
      </c>
      <c r="H46" s="767">
        <v>0</v>
      </c>
      <c r="I46" s="946">
        <v>1</v>
      </c>
      <c r="J46" s="947">
        <v>3</v>
      </c>
      <c r="K46" s="767">
        <v>0</v>
      </c>
      <c r="L46" s="767">
        <v>0</v>
      </c>
      <c r="M46" s="767">
        <v>0</v>
      </c>
      <c r="N46" s="767">
        <v>0</v>
      </c>
      <c r="O46" s="767">
        <v>0</v>
      </c>
      <c r="P46" s="767">
        <v>0</v>
      </c>
      <c r="Q46" s="767">
        <v>0</v>
      </c>
      <c r="R46" s="767">
        <v>0</v>
      </c>
      <c r="S46" s="767">
        <v>0</v>
      </c>
      <c r="T46" s="767">
        <v>0</v>
      </c>
      <c r="U46" s="767">
        <v>0</v>
      </c>
      <c r="V46" s="767"/>
    </row>
    <row r="47" spans="2:22" ht="16.350000000000001" customHeight="1" x14ac:dyDescent="0.25">
      <c r="B47" s="190">
        <v>42</v>
      </c>
      <c r="C47" s="190" t="s">
        <v>202</v>
      </c>
      <c r="D47" s="770">
        <v>214871</v>
      </c>
      <c r="E47" s="780">
        <v>932263</v>
      </c>
      <c r="F47" s="767">
        <v>0</v>
      </c>
      <c r="G47" s="947">
        <v>2</v>
      </c>
      <c r="H47" s="767">
        <v>0</v>
      </c>
      <c r="I47" s="767">
        <v>0</v>
      </c>
      <c r="J47" s="947">
        <v>2</v>
      </c>
      <c r="K47" s="767">
        <v>0</v>
      </c>
      <c r="L47" s="767">
        <v>0</v>
      </c>
      <c r="M47" s="767">
        <v>0</v>
      </c>
      <c r="N47" s="767">
        <v>0</v>
      </c>
      <c r="O47" s="767">
        <v>0</v>
      </c>
      <c r="P47" s="767">
        <v>0</v>
      </c>
      <c r="Q47" s="767">
        <v>0</v>
      </c>
      <c r="R47" s="767">
        <v>0</v>
      </c>
      <c r="S47" s="767">
        <v>0</v>
      </c>
      <c r="T47" s="767">
        <v>0</v>
      </c>
      <c r="U47" s="767">
        <v>0</v>
      </c>
      <c r="V47" s="767"/>
    </row>
    <row r="48" spans="2:22" ht="16.350000000000001" customHeight="1" x14ac:dyDescent="0.25">
      <c r="B48" s="97">
        <v>43</v>
      </c>
      <c r="C48" s="97" t="s">
        <v>204</v>
      </c>
      <c r="D48" s="775">
        <v>219702</v>
      </c>
      <c r="E48" s="948">
        <v>932264</v>
      </c>
      <c r="F48" s="767">
        <v>0</v>
      </c>
      <c r="G48" s="947">
        <v>1</v>
      </c>
      <c r="H48" s="946">
        <v>1</v>
      </c>
      <c r="I48" s="767">
        <v>0</v>
      </c>
      <c r="J48" s="947">
        <v>1</v>
      </c>
      <c r="K48" s="767">
        <v>0</v>
      </c>
      <c r="L48" s="767">
        <v>0</v>
      </c>
      <c r="M48" s="767">
        <v>0</v>
      </c>
      <c r="N48" s="767">
        <v>0</v>
      </c>
      <c r="O48" s="767">
        <v>0</v>
      </c>
      <c r="P48" s="767">
        <v>0</v>
      </c>
      <c r="Q48" s="767">
        <v>0</v>
      </c>
      <c r="R48" s="767">
        <v>0</v>
      </c>
      <c r="S48" s="767">
        <v>0</v>
      </c>
      <c r="T48" s="767">
        <v>0</v>
      </c>
      <c r="U48" s="767">
        <v>0</v>
      </c>
      <c r="V48" s="767"/>
    </row>
    <row r="49" spans="2:22" ht="16.350000000000001" customHeight="1" x14ac:dyDescent="0.25">
      <c r="B49" s="190">
        <v>44</v>
      </c>
      <c r="C49" s="190" t="s">
        <v>207</v>
      </c>
      <c r="D49" s="795">
        <v>221172</v>
      </c>
      <c r="E49" s="952">
        <v>932264</v>
      </c>
      <c r="F49" s="767">
        <v>0</v>
      </c>
      <c r="G49" s="946">
        <v>2</v>
      </c>
      <c r="H49" s="767">
        <v>0</v>
      </c>
      <c r="I49" s="767">
        <v>0</v>
      </c>
      <c r="J49" s="946">
        <v>2</v>
      </c>
      <c r="K49" s="767">
        <v>0</v>
      </c>
      <c r="L49" s="767">
        <v>0</v>
      </c>
      <c r="M49" s="767">
        <v>0</v>
      </c>
      <c r="N49" s="767">
        <v>0</v>
      </c>
      <c r="O49" s="767">
        <v>0</v>
      </c>
      <c r="P49" s="767">
        <v>0</v>
      </c>
      <c r="Q49" s="767">
        <v>0</v>
      </c>
      <c r="R49" s="767">
        <v>0</v>
      </c>
      <c r="S49" s="767">
        <v>0</v>
      </c>
      <c r="T49" s="767">
        <v>0</v>
      </c>
      <c r="U49" s="767">
        <v>0</v>
      </c>
      <c r="V49" s="767"/>
    </row>
    <row r="50" spans="2:22" ht="16.350000000000001" customHeight="1" x14ac:dyDescent="0.25">
      <c r="B50" s="147">
        <v>45</v>
      </c>
      <c r="C50" s="147"/>
      <c r="D50" s="1439" t="s">
        <v>192</v>
      </c>
      <c r="E50" s="1480"/>
      <c r="F50" s="790"/>
      <c r="G50" s="790"/>
      <c r="H50" s="790"/>
      <c r="I50" s="790"/>
      <c r="J50" s="797"/>
      <c r="K50" s="790"/>
      <c r="L50" s="790"/>
      <c r="M50" s="790"/>
      <c r="N50" s="790"/>
      <c r="O50" s="790"/>
      <c r="P50" s="790"/>
      <c r="Q50" s="790"/>
      <c r="R50" s="790"/>
      <c r="S50" s="790"/>
      <c r="T50" s="790"/>
      <c r="U50" s="790"/>
      <c r="V50" s="790"/>
    </row>
    <row r="51" spans="2:22" ht="20.25" customHeight="1" x14ac:dyDescent="0.3">
      <c r="B51" s="97">
        <v>46</v>
      </c>
      <c r="C51" s="97" t="s">
        <v>209</v>
      </c>
      <c r="D51" s="798">
        <v>214034</v>
      </c>
      <c r="E51" s="953">
        <v>932476</v>
      </c>
      <c r="F51" s="767">
        <v>0</v>
      </c>
      <c r="G51" s="767">
        <v>0</v>
      </c>
      <c r="H51" s="946">
        <v>1</v>
      </c>
      <c r="I51" s="767">
        <v>0</v>
      </c>
      <c r="J51" s="947">
        <v>5</v>
      </c>
      <c r="K51" s="767">
        <v>0</v>
      </c>
      <c r="L51" s="767">
        <v>0</v>
      </c>
      <c r="M51" s="767">
        <v>0</v>
      </c>
      <c r="N51" s="767">
        <v>0</v>
      </c>
      <c r="O51" s="767">
        <v>0</v>
      </c>
      <c r="P51" s="767">
        <v>0</v>
      </c>
      <c r="Q51" s="950">
        <v>1</v>
      </c>
      <c r="R51" s="767">
        <v>0</v>
      </c>
      <c r="S51" s="767">
        <v>0</v>
      </c>
      <c r="T51" s="767">
        <v>0</v>
      </c>
      <c r="U51" s="767">
        <v>0</v>
      </c>
      <c r="V51" s="767"/>
    </row>
    <row r="52" spans="2:22" ht="16.350000000000001" customHeight="1" x14ac:dyDescent="0.25">
      <c r="B52" s="190">
        <v>47</v>
      </c>
      <c r="C52" s="190" t="s">
        <v>212</v>
      </c>
      <c r="D52" s="793">
        <v>214243</v>
      </c>
      <c r="E52" s="951">
        <v>932474</v>
      </c>
      <c r="F52" s="767">
        <v>0</v>
      </c>
      <c r="G52" s="946">
        <v>2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7">
        <v>0</v>
      </c>
      <c r="N52" s="767">
        <v>0</v>
      </c>
      <c r="O52" s="767">
        <v>0</v>
      </c>
      <c r="P52" s="767">
        <v>0</v>
      </c>
      <c r="Q52" s="767">
        <v>0</v>
      </c>
      <c r="R52" s="767">
        <v>0</v>
      </c>
      <c r="S52" s="767">
        <v>0</v>
      </c>
      <c r="T52" s="767">
        <v>0</v>
      </c>
      <c r="U52" s="767">
        <v>0</v>
      </c>
      <c r="V52" s="767"/>
    </row>
    <row r="53" spans="2:22" ht="16.7" customHeight="1" x14ac:dyDescent="0.25">
      <c r="B53" s="190">
        <v>48</v>
      </c>
      <c r="C53" s="190" t="s">
        <v>216</v>
      </c>
      <c r="D53" s="770">
        <v>219290</v>
      </c>
      <c r="E53" s="780">
        <v>932466</v>
      </c>
      <c r="F53" s="767">
        <v>0</v>
      </c>
      <c r="G53" s="947">
        <v>2</v>
      </c>
      <c r="H53" s="767">
        <v>0</v>
      </c>
      <c r="I53" s="767">
        <v>0</v>
      </c>
      <c r="J53" s="767">
        <v>0</v>
      </c>
      <c r="K53" s="767">
        <v>0</v>
      </c>
      <c r="L53" s="946">
        <v>1</v>
      </c>
      <c r="M53" s="767">
        <v>0</v>
      </c>
      <c r="N53" s="767">
        <v>0</v>
      </c>
      <c r="O53" s="767">
        <v>0</v>
      </c>
      <c r="P53" s="767">
        <v>0</v>
      </c>
      <c r="Q53" s="767">
        <v>0</v>
      </c>
      <c r="R53" s="767">
        <v>0</v>
      </c>
      <c r="S53" s="767">
        <v>0</v>
      </c>
      <c r="T53" s="767">
        <v>0</v>
      </c>
      <c r="U53" s="767">
        <v>0</v>
      </c>
      <c r="V53" s="767"/>
    </row>
    <row r="54" spans="2:22" ht="16.7" customHeight="1" x14ac:dyDescent="0.25">
      <c r="B54" s="190">
        <v>49</v>
      </c>
      <c r="C54" s="190" t="s">
        <v>220</v>
      </c>
      <c r="D54" s="770">
        <v>220332</v>
      </c>
      <c r="E54" s="780">
        <v>932474</v>
      </c>
      <c r="F54" s="767">
        <v>0</v>
      </c>
      <c r="G54" s="767">
        <v>0</v>
      </c>
      <c r="H54" s="767">
        <v>0</v>
      </c>
      <c r="I54" s="767">
        <v>0</v>
      </c>
      <c r="J54" s="767">
        <v>0</v>
      </c>
      <c r="K54" s="767">
        <v>0</v>
      </c>
      <c r="L54" s="767">
        <v>0</v>
      </c>
      <c r="M54" s="767">
        <v>0</v>
      </c>
      <c r="N54" s="767">
        <v>0</v>
      </c>
      <c r="O54" s="767">
        <v>0</v>
      </c>
      <c r="P54" s="767">
        <v>0</v>
      </c>
      <c r="Q54" s="767">
        <v>0</v>
      </c>
      <c r="R54" s="767">
        <v>0</v>
      </c>
      <c r="S54" s="767">
        <v>0</v>
      </c>
      <c r="T54" s="767">
        <v>0</v>
      </c>
      <c r="U54" s="767">
        <v>0</v>
      </c>
      <c r="V54" s="767"/>
    </row>
    <row r="55" spans="2:22" ht="16.350000000000001" customHeight="1" x14ac:dyDescent="0.25">
      <c r="B55" s="190">
        <v>50</v>
      </c>
      <c r="C55" s="190" t="s">
        <v>222</v>
      </c>
      <c r="D55" s="770">
        <v>220543</v>
      </c>
      <c r="E55" s="780">
        <v>932473</v>
      </c>
      <c r="F55" s="767">
        <v>0</v>
      </c>
      <c r="G55" s="946">
        <v>1</v>
      </c>
      <c r="H55" s="767">
        <v>0</v>
      </c>
      <c r="I55" s="767">
        <v>0</v>
      </c>
      <c r="J55" s="767">
        <v>0</v>
      </c>
      <c r="K55" s="767">
        <v>0</v>
      </c>
      <c r="L55" s="767">
        <v>0</v>
      </c>
      <c r="M55" s="767">
        <v>0</v>
      </c>
      <c r="N55" s="767">
        <v>0</v>
      </c>
      <c r="O55" s="767">
        <v>0</v>
      </c>
      <c r="P55" s="767">
        <v>0</v>
      </c>
      <c r="Q55" s="767">
        <v>0</v>
      </c>
      <c r="R55" s="767">
        <v>0</v>
      </c>
      <c r="S55" s="767">
        <v>0</v>
      </c>
      <c r="T55" s="767">
        <v>0</v>
      </c>
      <c r="U55" s="767">
        <v>0</v>
      </c>
      <c r="V55" s="767"/>
    </row>
    <row r="56" spans="2:22" ht="16.350000000000001" customHeight="1" x14ac:dyDescent="0.25">
      <c r="B56" s="190">
        <v>51</v>
      </c>
      <c r="C56" s="190" t="s">
        <v>225</v>
      </c>
      <c r="D56" s="770">
        <v>220953</v>
      </c>
      <c r="E56" s="780">
        <v>932459</v>
      </c>
      <c r="F56" s="767">
        <v>0</v>
      </c>
      <c r="G56" s="946">
        <v>2</v>
      </c>
      <c r="H56" s="946">
        <v>1</v>
      </c>
      <c r="I56" s="767">
        <v>0</v>
      </c>
      <c r="J56" s="767">
        <v>0</v>
      </c>
      <c r="K56" s="767">
        <v>0</v>
      </c>
      <c r="L56" s="946">
        <v>1</v>
      </c>
      <c r="M56" s="767">
        <v>0</v>
      </c>
      <c r="N56" s="767">
        <v>0</v>
      </c>
      <c r="O56" s="767">
        <v>0</v>
      </c>
      <c r="P56" s="767">
        <v>0</v>
      </c>
      <c r="Q56" s="767">
        <v>0</v>
      </c>
      <c r="R56" s="767">
        <v>0</v>
      </c>
      <c r="S56" s="767">
        <v>0</v>
      </c>
      <c r="T56" s="767">
        <v>0</v>
      </c>
      <c r="U56" s="767">
        <v>0</v>
      </c>
      <c r="V56" s="767"/>
    </row>
    <row r="57" spans="2:22" ht="16.350000000000001" customHeight="1" x14ac:dyDescent="0.25">
      <c r="B57" s="190">
        <v>52</v>
      </c>
      <c r="C57" s="190" t="s">
        <v>204</v>
      </c>
      <c r="D57" s="770">
        <v>221173</v>
      </c>
      <c r="E57" s="780">
        <v>932474</v>
      </c>
      <c r="F57" s="947" t="s">
        <v>492</v>
      </c>
      <c r="G57" s="767">
        <v>0</v>
      </c>
      <c r="H57" s="767">
        <v>0</v>
      </c>
      <c r="I57" s="767">
        <v>0</v>
      </c>
      <c r="J57" s="947">
        <v>2</v>
      </c>
      <c r="K57" s="767">
        <v>0</v>
      </c>
      <c r="L57" s="767">
        <v>0</v>
      </c>
      <c r="M57" s="767">
        <v>0</v>
      </c>
      <c r="N57" s="767">
        <v>0</v>
      </c>
      <c r="O57" s="767">
        <v>0</v>
      </c>
      <c r="P57" s="767">
        <v>0</v>
      </c>
      <c r="Q57" s="767">
        <v>0</v>
      </c>
      <c r="R57" s="767">
        <v>0</v>
      </c>
      <c r="S57" s="767">
        <v>0</v>
      </c>
      <c r="T57" s="767">
        <v>0</v>
      </c>
      <c r="U57" s="767">
        <v>0</v>
      </c>
      <c r="V57" s="767"/>
    </row>
    <row r="58" spans="2:22" ht="16.350000000000001" customHeight="1" x14ac:dyDescent="0.25">
      <c r="B58" s="190">
        <v>53</v>
      </c>
      <c r="C58" s="190" t="s">
        <v>231</v>
      </c>
      <c r="D58" s="770">
        <v>221593</v>
      </c>
      <c r="E58" s="780">
        <v>932473</v>
      </c>
      <c r="F58" s="767">
        <v>0</v>
      </c>
      <c r="G58" s="946">
        <v>1</v>
      </c>
      <c r="H58" s="767">
        <v>0</v>
      </c>
      <c r="I58" s="767">
        <v>0</v>
      </c>
      <c r="J58" s="767">
        <v>0</v>
      </c>
      <c r="K58" s="767">
        <v>0</v>
      </c>
      <c r="L58" s="767">
        <v>0</v>
      </c>
      <c r="M58" s="767">
        <v>0</v>
      </c>
      <c r="N58" s="767">
        <v>0</v>
      </c>
      <c r="O58" s="767">
        <v>0</v>
      </c>
      <c r="P58" s="767">
        <v>0</v>
      </c>
      <c r="Q58" s="767">
        <v>0</v>
      </c>
      <c r="R58" s="767">
        <v>0</v>
      </c>
      <c r="S58" s="767">
        <v>0</v>
      </c>
      <c r="T58" s="767">
        <v>0</v>
      </c>
      <c r="U58" s="767">
        <v>0</v>
      </c>
      <c r="V58" s="767"/>
    </row>
    <row r="59" spans="2:22" ht="16.350000000000001" customHeight="1" x14ac:dyDescent="0.25">
      <c r="B59" s="190">
        <v>54</v>
      </c>
      <c r="C59" s="190" t="s">
        <v>180</v>
      </c>
      <c r="D59" s="795">
        <v>222433</v>
      </c>
      <c r="E59" s="952">
        <v>932474</v>
      </c>
      <c r="F59" s="767">
        <v>0</v>
      </c>
      <c r="G59" s="767">
        <v>0</v>
      </c>
      <c r="H59" s="767">
        <v>0</v>
      </c>
      <c r="I59" s="767">
        <v>0</v>
      </c>
      <c r="J59" s="767">
        <v>0</v>
      </c>
      <c r="K59" s="767">
        <v>0</v>
      </c>
      <c r="L59" s="767">
        <v>0</v>
      </c>
      <c r="M59" s="767">
        <v>0</v>
      </c>
      <c r="N59" s="767">
        <v>0</v>
      </c>
      <c r="O59" s="767">
        <v>0</v>
      </c>
      <c r="P59" s="767">
        <v>0</v>
      </c>
      <c r="Q59" s="767">
        <v>0</v>
      </c>
      <c r="R59" s="767">
        <v>0</v>
      </c>
      <c r="S59" s="767">
        <v>0</v>
      </c>
      <c r="T59" s="767">
        <v>0</v>
      </c>
      <c r="U59" s="767">
        <v>0</v>
      </c>
      <c r="V59" s="767"/>
    </row>
    <row r="60" spans="2:22" ht="16.350000000000001" customHeight="1" x14ac:dyDescent="0.25">
      <c r="B60" s="147">
        <v>55</v>
      </c>
      <c r="C60" s="147"/>
      <c r="D60" s="1439" t="s">
        <v>192</v>
      </c>
      <c r="E60" s="1480"/>
      <c r="F60" s="790"/>
      <c r="G60" s="797"/>
      <c r="H60" s="790"/>
      <c r="I60" s="790"/>
      <c r="J60" s="797"/>
      <c r="K60" s="790"/>
      <c r="L60" s="790"/>
      <c r="M60" s="790"/>
      <c r="N60" s="790"/>
      <c r="O60" s="790"/>
      <c r="P60" s="790"/>
      <c r="Q60" s="790"/>
      <c r="R60" s="790"/>
      <c r="S60" s="790"/>
      <c r="T60" s="790"/>
      <c r="U60" s="790"/>
      <c r="V60" s="790"/>
    </row>
    <row r="61" spans="2:22" ht="16.350000000000001" customHeight="1" x14ac:dyDescent="0.25">
      <c r="B61" s="190">
        <v>56</v>
      </c>
      <c r="C61" s="190" t="s">
        <v>235</v>
      </c>
      <c r="D61" s="793">
        <v>214083</v>
      </c>
      <c r="E61" s="951">
        <v>932695</v>
      </c>
      <c r="F61" s="767">
        <v>0</v>
      </c>
      <c r="G61" s="767">
        <v>0</v>
      </c>
      <c r="H61" s="767">
        <v>0</v>
      </c>
      <c r="I61" s="767">
        <v>0</v>
      </c>
      <c r="J61" s="947">
        <v>9</v>
      </c>
      <c r="K61" s="767">
        <v>0</v>
      </c>
      <c r="L61" s="767">
        <v>0</v>
      </c>
      <c r="M61" s="767">
        <v>0</v>
      </c>
      <c r="N61" s="767">
        <v>0</v>
      </c>
      <c r="O61" s="767">
        <v>0</v>
      </c>
      <c r="P61" s="767">
        <v>0</v>
      </c>
      <c r="Q61" s="767">
        <v>0</v>
      </c>
      <c r="R61" s="767">
        <v>0</v>
      </c>
      <c r="S61" s="767">
        <v>0</v>
      </c>
      <c r="T61" s="767">
        <v>0</v>
      </c>
      <c r="U61" s="767">
        <v>0</v>
      </c>
      <c r="V61" s="767"/>
    </row>
    <row r="62" spans="2:22" ht="16.350000000000001" customHeight="1" x14ac:dyDescent="0.25">
      <c r="B62" s="190">
        <v>57</v>
      </c>
      <c r="C62" s="190" t="s">
        <v>238</v>
      </c>
      <c r="D62" s="770">
        <v>214241</v>
      </c>
      <c r="E62" s="780">
        <v>932681</v>
      </c>
      <c r="F62" s="767">
        <v>0</v>
      </c>
      <c r="G62" s="947">
        <v>2</v>
      </c>
      <c r="H62" s="767">
        <v>0</v>
      </c>
      <c r="I62" s="767">
        <v>0</v>
      </c>
      <c r="J62" s="947">
        <v>4</v>
      </c>
      <c r="K62" s="767">
        <v>0</v>
      </c>
      <c r="L62" s="767">
        <v>0</v>
      </c>
      <c r="M62" s="767">
        <v>0</v>
      </c>
      <c r="N62" s="767">
        <v>0</v>
      </c>
      <c r="O62" s="767">
        <v>0</v>
      </c>
      <c r="P62" s="767">
        <v>0</v>
      </c>
      <c r="Q62" s="767">
        <v>0</v>
      </c>
      <c r="R62" s="767">
        <v>0</v>
      </c>
      <c r="S62" s="767">
        <v>0</v>
      </c>
      <c r="T62" s="767">
        <v>0</v>
      </c>
      <c r="U62" s="767">
        <v>0</v>
      </c>
      <c r="V62" s="767"/>
    </row>
    <row r="63" spans="2:22" ht="16.350000000000001" customHeight="1" x14ac:dyDescent="0.25">
      <c r="B63" s="190">
        <v>58</v>
      </c>
      <c r="C63" s="190" t="s">
        <v>240</v>
      </c>
      <c r="D63" s="770">
        <v>216760</v>
      </c>
      <c r="E63" s="780">
        <v>932687</v>
      </c>
      <c r="F63" s="767">
        <v>0</v>
      </c>
      <c r="G63" s="946">
        <v>1</v>
      </c>
      <c r="H63" s="946">
        <v>1</v>
      </c>
      <c r="I63" s="767">
        <v>0</v>
      </c>
      <c r="J63" s="767">
        <v>0</v>
      </c>
      <c r="K63" s="767">
        <v>0</v>
      </c>
      <c r="L63" s="767">
        <v>0</v>
      </c>
      <c r="M63" s="767">
        <v>0</v>
      </c>
      <c r="N63" s="767">
        <v>0</v>
      </c>
      <c r="O63" s="767">
        <v>0</v>
      </c>
      <c r="P63" s="767">
        <v>0</v>
      </c>
      <c r="Q63" s="767">
        <v>0</v>
      </c>
      <c r="R63" s="767">
        <v>0</v>
      </c>
      <c r="S63" s="767">
        <v>0</v>
      </c>
      <c r="T63" s="767">
        <v>0</v>
      </c>
      <c r="U63" s="767">
        <v>0</v>
      </c>
      <c r="V63" s="767"/>
    </row>
    <row r="64" spans="2:22" ht="16.350000000000001" customHeight="1" x14ac:dyDescent="0.25">
      <c r="B64" s="190">
        <v>59</v>
      </c>
      <c r="C64" s="190" t="s">
        <v>160</v>
      </c>
      <c r="D64" s="770">
        <v>218855</v>
      </c>
      <c r="E64" s="780">
        <v>932677</v>
      </c>
      <c r="F64" s="767">
        <v>0</v>
      </c>
      <c r="G64" s="947">
        <v>2</v>
      </c>
      <c r="H64" s="767">
        <v>0</v>
      </c>
      <c r="I64" s="767">
        <v>0</v>
      </c>
      <c r="J64" s="947">
        <v>1</v>
      </c>
      <c r="K64" s="767">
        <v>0</v>
      </c>
      <c r="L64" s="946">
        <v>1</v>
      </c>
      <c r="M64" s="767">
        <v>0</v>
      </c>
      <c r="N64" s="767">
        <v>0</v>
      </c>
      <c r="O64" s="767">
        <v>0</v>
      </c>
      <c r="P64" s="767">
        <v>0</v>
      </c>
      <c r="Q64" s="767">
        <v>0</v>
      </c>
      <c r="R64" s="767">
        <v>0</v>
      </c>
      <c r="S64" s="767">
        <v>0</v>
      </c>
      <c r="T64" s="767">
        <v>0</v>
      </c>
      <c r="U64" s="767">
        <v>0</v>
      </c>
      <c r="V64" s="767"/>
    </row>
    <row r="65" spans="2:22" ht="16.350000000000001" customHeight="1" x14ac:dyDescent="0.25">
      <c r="B65" s="190">
        <v>60</v>
      </c>
      <c r="C65" s="190" t="s">
        <v>245</v>
      </c>
      <c r="D65" s="770">
        <v>220120</v>
      </c>
      <c r="E65" s="780">
        <v>932677</v>
      </c>
      <c r="F65" s="767">
        <v>0</v>
      </c>
      <c r="G65" s="767">
        <v>0</v>
      </c>
      <c r="H65" s="767">
        <v>0</v>
      </c>
      <c r="I65" s="767">
        <v>0</v>
      </c>
      <c r="J65" s="947">
        <v>9</v>
      </c>
      <c r="K65" s="946">
        <v>1</v>
      </c>
      <c r="L65" s="767">
        <v>0</v>
      </c>
      <c r="M65" s="767">
        <v>0</v>
      </c>
      <c r="N65" s="767">
        <v>0</v>
      </c>
      <c r="O65" s="767">
        <v>0</v>
      </c>
      <c r="P65" s="767">
        <v>0</v>
      </c>
      <c r="Q65" s="767">
        <v>0</v>
      </c>
      <c r="R65" s="767">
        <v>0</v>
      </c>
      <c r="S65" s="767">
        <v>0</v>
      </c>
      <c r="T65" s="767">
        <v>0</v>
      </c>
      <c r="U65" s="767">
        <v>0</v>
      </c>
      <c r="V65" s="767"/>
    </row>
    <row r="66" spans="2:22" ht="16.350000000000001" customHeight="1" x14ac:dyDescent="0.25">
      <c r="B66" s="190">
        <v>61</v>
      </c>
      <c r="C66" s="190" t="s">
        <v>247</v>
      </c>
      <c r="D66" s="770">
        <v>220335</v>
      </c>
      <c r="E66" s="780">
        <v>932680</v>
      </c>
      <c r="F66" s="767">
        <v>0</v>
      </c>
      <c r="G66" s="767">
        <v>0</v>
      </c>
      <c r="H66" s="767">
        <v>0</v>
      </c>
      <c r="I66" s="767">
        <v>0</v>
      </c>
      <c r="J66" s="767">
        <v>0</v>
      </c>
      <c r="K66" s="767">
        <v>0</v>
      </c>
      <c r="L66" s="767">
        <v>0</v>
      </c>
      <c r="M66" s="767">
        <v>0</v>
      </c>
      <c r="N66" s="767">
        <v>0</v>
      </c>
      <c r="O66" s="767">
        <v>0</v>
      </c>
      <c r="P66" s="767">
        <v>0</v>
      </c>
      <c r="Q66" s="767">
        <v>0</v>
      </c>
      <c r="R66" s="767">
        <v>0</v>
      </c>
      <c r="S66" s="767">
        <v>0</v>
      </c>
      <c r="T66" s="767">
        <v>0</v>
      </c>
      <c r="U66" s="767">
        <v>0</v>
      </c>
      <c r="V66" s="767"/>
    </row>
    <row r="67" spans="2:22" ht="16.7" customHeight="1" x14ac:dyDescent="0.25">
      <c r="B67" s="190">
        <v>62</v>
      </c>
      <c r="C67" s="190" t="s">
        <v>249</v>
      </c>
      <c r="D67" s="770">
        <v>220543</v>
      </c>
      <c r="E67" s="780">
        <v>932683</v>
      </c>
      <c r="F67" s="767">
        <v>0</v>
      </c>
      <c r="G67" s="767">
        <v>0</v>
      </c>
      <c r="H67" s="946">
        <v>2</v>
      </c>
      <c r="I67" s="767">
        <v>0</v>
      </c>
      <c r="J67" s="767">
        <v>0</v>
      </c>
      <c r="K67" s="767">
        <v>0</v>
      </c>
      <c r="L67" s="767">
        <v>0</v>
      </c>
      <c r="M67" s="767">
        <v>0</v>
      </c>
      <c r="N67" s="767">
        <v>0</v>
      </c>
      <c r="O67" s="767">
        <v>0</v>
      </c>
      <c r="P67" s="767">
        <v>0</v>
      </c>
      <c r="Q67" s="767">
        <v>0</v>
      </c>
      <c r="R67" s="767">
        <v>0</v>
      </c>
      <c r="S67" s="767">
        <v>0</v>
      </c>
      <c r="T67" s="767">
        <v>0</v>
      </c>
      <c r="U67" s="767">
        <v>0</v>
      </c>
      <c r="V67" s="767"/>
    </row>
    <row r="68" spans="2:22" ht="16.7" customHeight="1" x14ac:dyDescent="0.25">
      <c r="B68" s="190">
        <v>63</v>
      </c>
      <c r="C68" s="190" t="s">
        <v>252</v>
      </c>
      <c r="D68" s="770">
        <v>220750</v>
      </c>
      <c r="E68" s="780">
        <v>932674</v>
      </c>
      <c r="F68" s="767">
        <v>0</v>
      </c>
      <c r="G68" s="767">
        <v>0</v>
      </c>
      <c r="H68" s="946">
        <v>1</v>
      </c>
      <c r="I68" s="767">
        <v>0</v>
      </c>
      <c r="J68" s="947">
        <v>1</v>
      </c>
      <c r="K68" s="767">
        <v>0</v>
      </c>
      <c r="L68" s="767">
        <v>0</v>
      </c>
      <c r="M68" s="767">
        <v>0</v>
      </c>
      <c r="N68" s="767">
        <v>0</v>
      </c>
      <c r="O68" s="767">
        <v>0</v>
      </c>
      <c r="P68" s="767">
        <v>0</v>
      </c>
      <c r="Q68" s="767">
        <v>0</v>
      </c>
      <c r="R68" s="767">
        <v>0</v>
      </c>
      <c r="S68" s="767">
        <v>0</v>
      </c>
      <c r="T68" s="767">
        <v>0</v>
      </c>
      <c r="U68" s="767">
        <v>0</v>
      </c>
      <c r="V68" s="767"/>
    </row>
    <row r="69" spans="2:22" ht="16.350000000000001" customHeight="1" x14ac:dyDescent="0.25">
      <c r="B69" s="190">
        <v>64</v>
      </c>
      <c r="C69" s="190" t="s">
        <v>255</v>
      </c>
      <c r="D69" s="770">
        <v>220966</v>
      </c>
      <c r="E69" s="780">
        <v>932682</v>
      </c>
      <c r="F69" s="767">
        <v>0</v>
      </c>
      <c r="G69" s="767">
        <v>0</v>
      </c>
      <c r="H69" s="767">
        <v>0</v>
      </c>
      <c r="I69" s="767">
        <v>0</v>
      </c>
      <c r="J69" s="767">
        <v>0</v>
      </c>
      <c r="K69" s="767">
        <v>0</v>
      </c>
      <c r="L69" s="767">
        <v>0</v>
      </c>
      <c r="M69" s="767">
        <v>0</v>
      </c>
      <c r="N69" s="767">
        <v>0</v>
      </c>
      <c r="O69" s="767">
        <v>0</v>
      </c>
      <c r="P69" s="767">
        <v>0</v>
      </c>
      <c r="Q69" s="767">
        <v>0</v>
      </c>
      <c r="R69" s="767">
        <v>0</v>
      </c>
      <c r="S69" s="767">
        <v>0</v>
      </c>
      <c r="T69" s="767">
        <v>0</v>
      </c>
      <c r="U69" s="767">
        <v>0</v>
      </c>
      <c r="V69" s="767"/>
    </row>
    <row r="70" spans="2:22" ht="16.350000000000001" customHeight="1" x14ac:dyDescent="0.25">
      <c r="B70" s="190">
        <v>65</v>
      </c>
      <c r="C70" s="190" t="s">
        <v>257</v>
      </c>
      <c r="D70" s="770">
        <v>221591</v>
      </c>
      <c r="E70" s="780">
        <v>932677</v>
      </c>
      <c r="F70" s="767">
        <v>0</v>
      </c>
      <c r="G70" s="767">
        <v>0</v>
      </c>
      <c r="H70" s="767">
        <v>0</v>
      </c>
      <c r="I70" s="767">
        <v>0</v>
      </c>
      <c r="J70" s="767">
        <v>0</v>
      </c>
      <c r="K70" s="767">
        <v>0</v>
      </c>
      <c r="L70" s="767">
        <v>0</v>
      </c>
      <c r="M70" s="767">
        <v>0</v>
      </c>
      <c r="N70" s="767">
        <v>0</v>
      </c>
      <c r="O70" s="767">
        <v>0</v>
      </c>
      <c r="P70" s="767">
        <v>0</v>
      </c>
      <c r="Q70" s="767">
        <v>0</v>
      </c>
      <c r="R70" s="767">
        <v>0</v>
      </c>
      <c r="S70" s="767">
        <v>0</v>
      </c>
      <c r="T70" s="767">
        <v>0</v>
      </c>
      <c r="U70" s="767">
        <v>0</v>
      </c>
      <c r="V70" s="767"/>
    </row>
    <row r="71" spans="2:22" ht="16.350000000000001" customHeight="1" x14ac:dyDescent="0.25">
      <c r="B71" s="190">
        <v>66</v>
      </c>
      <c r="C71" s="190" t="s">
        <v>259</v>
      </c>
      <c r="D71" s="770">
        <v>222223</v>
      </c>
      <c r="E71" s="780">
        <v>932682</v>
      </c>
      <c r="F71" s="767">
        <v>0</v>
      </c>
      <c r="G71" s="946">
        <v>1</v>
      </c>
      <c r="H71" s="767">
        <v>0</v>
      </c>
      <c r="I71" s="767">
        <v>0</v>
      </c>
      <c r="J71" s="767">
        <v>0</v>
      </c>
      <c r="K71" s="767">
        <v>0</v>
      </c>
      <c r="L71" s="767">
        <v>0</v>
      </c>
      <c r="M71" s="767">
        <v>0</v>
      </c>
      <c r="N71" s="767">
        <v>0</v>
      </c>
      <c r="O71" s="767">
        <v>0</v>
      </c>
      <c r="P71" s="767">
        <v>0</v>
      </c>
      <c r="Q71" s="767">
        <v>0</v>
      </c>
      <c r="R71" s="767">
        <v>0</v>
      </c>
      <c r="S71" s="767">
        <v>0</v>
      </c>
      <c r="T71" s="767">
        <v>0</v>
      </c>
      <c r="U71" s="767">
        <v>0</v>
      </c>
      <c r="V71" s="767"/>
    </row>
    <row r="72" spans="2:22" ht="16.350000000000001" customHeight="1" x14ac:dyDescent="0.25">
      <c r="B72" s="190">
        <v>67</v>
      </c>
      <c r="C72" s="190" t="s">
        <v>261</v>
      </c>
      <c r="D72" s="795">
        <v>223273</v>
      </c>
      <c r="E72" s="952">
        <v>932695</v>
      </c>
      <c r="F72" s="767">
        <v>0</v>
      </c>
      <c r="G72" s="946">
        <v>1</v>
      </c>
      <c r="H72" s="767">
        <v>0</v>
      </c>
      <c r="I72" s="767">
        <v>0</v>
      </c>
      <c r="J72" s="946">
        <v>4</v>
      </c>
      <c r="K72" s="767">
        <v>0</v>
      </c>
      <c r="L72" s="767">
        <v>0</v>
      </c>
      <c r="M72" s="767">
        <v>0</v>
      </c>
      <c r="N72" s="767">
        <v>0</v>
      </c>
      <c r="O72" s="767">
        <v>0</v>
      </c>
      <c r="P72" s="767">
        <v>0</v>
      </c>
      <c r="Q72" s="767">
        <v>0</v>
      </c>
      <c r="R72" s="767">
        <v>0</v>
      </c>
      <c r="S72" s="767">
        <v>0</v>
      </c>
      <c r="T72" s="767">
        <v>0</v>
      </c>
      <c r="U72" s="767">
        <v>0</v>
      </c>
      <c r="V72" s="767"/>
    </row>
    <row r="73" spans="2:22" ht="16.350000000000001" customHeight="1" x14ac:dyDescent="0.25">
      <c r="B73" s="147">
        <v>68</v>
      </c>
      <c r="C73" s="147"/>
      <c r="D73" s="1439" t="s">
        <v>192</v>
      </c>
      <c r="E73" s="1480"/>
      <c r="F73" s="790"/>
      <c r="G73" s="790"/>
      <c r="H73" s="790"/>
      <c r="I73" s="790"/>
      <c r="J73" s="797"/>
      <c r="K73" s="790"/>
      <c r="L73" s="790"/>
      <c r="M73" s="790"/>
      <c r="N73" s="790"/>
      <c r="O73" s="790"/>
      <c r="P73" s="790"/>
      <c r="Q73" s="790"/>
      <c r="R73" s="790"/>
      <c r="S73" s="790"/>
      <c r="T73" s="790"/>
      <c r="U73" s="790"/>
      <c r="V73" s="790"/>
    </row>
    <row r="74" spans="2:22" ht="16.350000000000001" customHeight="1" x14ac:dyDescent="0.25">
      <c r="B74" s="190">
        <v>69</v>
      </c>
      <c r="C74" s="190" t="s">
        <v>265</v>
      </c>
      <c r="D74" s="793">
        <v>214242</v>
      </c>
      <c r="E74" s="951">
        <v>932896</v>
      </c>
      <c r="F74" s="767">
        <v>0</v>
      </c>
      <c r="G74" s="947">
        <v>1</v>
      </c>
      <c r="H74" s="767">
        <v>0</v>
      </c>
      <c r="I74" s="767">
        <v>0</v>
      </c>
      <c r="J74" s="947">
        <v>1</v>
      </c>
      <c r="K74" s="767">
        <v>0</v>
      </c>
      <c r="L74" s="767">
        <v>0</v>
      </c>
      <c r="M74" s="767">
        <v>0</v>
      </c>
      <c r="N74" s="767">
        <v>0</v>
      </c>
      <c r="O74" s="767">
        <v>0</v>
      </c>
      <c r="P74" s="767">
        <v>0</v>
      </c>
      <c r="Q74" s="767">
        <v>0</v>
      </c>
      <c r="R74" s="767">
        <v>0</v>
      </c>
      <c r="S74" s="767">
        <v>0</v>
      </c>
      <c r="T74" s="767">
        <v>0</v>
      </c>
      <c r="U74" s="767">
        <v>0</v>
      </c>
      <c r="V74" s="767"/>
    </row>
    <row r="75" spans="2:22" ht="16.350000000000001" customHeight="1" x14ac:dyDescent="0.25">
      <c r="B75" s="190">
        <v>70</v>
      </c>
      <c r="C75" s="190" t="s">
        <v>268</v>
      </c>
      <c r="D75" s="770">
        <v>216761</v>
      </c>
      <c r="E75" s="780">
        <v>932892</v>
      </c>
      <c r="F75" s="767">
        <v>0</v>
      </c>
      <c r="G75" s="946">
        <v>1</v>
      </c>
      <c r="H75" s="767">
        <v>0</v>
      </c>
      <c r="I75" s="767">
        <v>0</v>
      </c>
      <c r="J75" s="947">
        <v>1</v>
      </c>
      <c r="K75" s="767">
        <v>0</v>
      </c>
      <c r="L75" s="767">
        <v>0</v>
      </c>
      <c r="M75" s="767">
        <v>0</v>
      </c>
      <c r="N75" s="767">
        <v>0</v>
      </c>
      <c r="O75" s="767">
        <v>0</v>
      </c>
      <c r="P75" s="767">
        <v>0</v>
      </c>
      <c r="Q75" s="767">
        <v>0</v>
      </c>
      <c r="R75" s="767">
        <v>0</v>
      </c>
      <c r="S75" s="767">
        <v>0</v>
      </c>
      <c r="T75" s="767">
        <v>0</v>
      </c>
      <c r="U75" s="767">
        <v>0</v>
      </c>
      <c r="V75" s="767"/>
    </row>
    <row r="76" spans="2:22" ht="16.350000000000001" customHeight="1" x14ac:dyDescent="0.25">
      <c r="B76" s="190">
        <v>71</v>
      </c>
      <c r="C76" s="190" t="s">
        <v>231</v>
      </c>
      <c r="D76" s="770">
        <v>216973</v>
      </c>
      <c r="E76" s="780">
        <v>932888</v>
      </c>
      <c r="F76" s="767">
        <v>0</v>
      </c>
      <c r="G76" s="767">
        <v>0</v>
      </c>
      <c r="H76" s="946">
        <v>1</v>
      </c>
      <c r="I76" s="767">
        <v>0</v>
      </c>
      <c r="J76" s="947">
        <v>3</v>
      </c>
      <c r="K76" s="767">
        <v>0</v>
      </c>
      <c r="L76" s="946">
        <v>1</v>
      </c>
      <c r="M76" s="767">
        <v>0</v>
      </c>
      <c r="N76" s="767">
        <v>0</v>
      </c>
      <c r="O76" s="767">
        <v>0</v>
      </c>
      <c r="P76" s="767">
        <v>0</v>
      </c>
      <c r="Q76" s="767">
        <v>0</v>
      </c>
      <c r="R76" s="767">
        <v>0</v>
      </c>
      <c r="S76" s="767">
        <v>0</v>
      </c>
      <c r="T76" s="767">
        <v>0</v>
      </c>
      <c r="U76" s="767">
        <v>0</v>
      </c>
      <c r="V76" s="783"/>
    </row>
    <row r="77" spans="2:22" ht="16.7" customHeight="1" x14ac:dyDescent="0.25">
      <c r="B77" s="190">
        <v>72</v>
      </c>
      <c r="C77" s="190" t="s">
        <v>271</v>
      </c>
      <c r="D77" s="770">
        <v>217183</v>
      </c>
      <c r="E77" s="780">
        <v>932894</v>
      </c>
      <c r="F77" s="767">
        <v>0</v>
      </c>
      <c r="G77" s="946">
        <v>2</v>
      </c>
      <c r="H77" s="767">
        <v>0</v>
      </c>
      <c r="I77" s="767">
        <v>0</v>
      </c>
      <c r="J77" s="767">
        <v>0</v>
      </c>
      <c r="K77" s="767">
        <v>0</v>
      </c>
      <c r="L77" s="767">
        <v>0</v>
      </c>
      <c r="M77" s="767">
        <v>0</v>
      </c>
      <c r="N77" s="767">
        <v>0</v>
      </c>
      <c r="O77" s="767">
        <v>0</v>
      </c>
      <c r="P77" s="767">
        <v>0</v>
      </c>
      <c r="Q77" s="767">
        <v>0</v>
      </c>
      <c r="R77" s="767">
        <v>0</v>
      </c>
      <c r="S77" s="767">
        <v>0</v>
      </c>
      <c r="T77" s="767">
        <v>0</v>
      </c>
      <c r="U77" s="767">
        <v>0</v>
      </c>
      <c r="V77" s="783"/>
    </row>
    <row r="78" spans="2:22" ht="16.7" customHeight="1" x14ac:dyDescent="0.25">
      <c r="B78" s="190">
        <v>73</v>
      </c>
      <c r="C78" s="190" t="s">
        <v>274</v>
      </c>
      <c r="D78" s="770">
        <v>218440</v>
      </c>
      <c r="E78" s="780">
        <v>932894</v>
      </c>
      <c r="F78" s="767">
        <v>0</v>
      </c>
      <c r="G78" s="947">
        <v>2</v>
      </c>
      <c r="H78" s="767">
        <v>0</v>
      </c>
      <c r="I78" s="767">
        <v>0</v>
      </c>
      <c r="J78" s="767">
        <v>0</v>
      </c>
      <c r="K78" s="767">
        <v>0</v>
      </c>
      <c r="L78" s="767">
        <v>0</v>
      </c>
      <c r="M78" s="767">
        <v>0</v>
      </c>
      <c r="N78" s="767">
        <v>0</v>
      </c>
      <c r="O78" s="767">
        <v>0</v>
      </c>
      <c r="P78" s="767">
        <v>0</v>
      </c>
      <c r="Q78" s="767">
        <v>0</v>
      </c>
      <c r="R78" s="767">
        <v>0</v>
      </c>
      <c r="S78" s="767">
        <v>0</v>
      </c>
      <c r="T78" s="767">
        <v>0</v>
      </c>
      <c r="U78" s="767">
        <v>0</v>
      </c>
      <c r="V78" s="767"/>
    </row>
    <row r="79" spans="2:22" ht="16.350000000000001" customHeight="1" x14ac:dyDescent="0.25">
      <c r="B79" s="190">
        <v>74</v>
      </c>
      <c r="C79" s="190" t="s">
        <v>276</v>
      </c>
      <c r="D79" s="770">
        <v>218653</v>
      </c>
      <c r="E79" s="780">
        <v>932891</v>
      </c>
      <c r="F79" s="767">
        <v>0</v>
      </c>
      <c r="G79" s="946">
        <v>1</v>
      </c>
      <c r="H79" s="767">
        <v>0</v>
      </c>
      <c r="I79" s="767">
        <v>0</v>
      </c>
      <c r="J79" s="767">
        <v>0</v>
      </c>
      <c r="K79" s="767">
        <v>0</v>
      </c>
      <c r="L79" s="767">
        <v>0</v>
      </c>
      <c r="M79" s="767">
        <v>0</v>
      </c>
      <c r="N79" s="767">
        <v>0</v>
      </c>
      <c r="O79" s="767">
        <v>0</v>
      </c>
      <c r="P79" s="767">
        <v>0</v>
      </c>
      <c r="Q79" s="767">
        <v>0</v>
      </c>
      <c r="R79" s="767">
        <v>0</v>
      </c>
      <c r="S79" s="767">
        <v>0</v>
      </c>
      <c r="T79" s="767">
        <v>0</v>
      </c>
      <c r="U79" s="767">
        <v>0</v>
      </c>
      <c r="V79" s="767"/>
    </row>
    <row r="80" spans="2:22" ht="16.350000000000001" customHeight="1" x14ac:dyDescent="0.25">
      <c r="B80" s="190">
        <v>75</v>
      </c>
      <c r="C80" s="190" t="s">
        <v>278</v>
      </c>
      <c r="D80" s="770">
        <v>218862</v>
      </c>
      <c r="E80" s="780">
        <v>932894</v>
      </c>
      <c r="F80" s="767">
        <v>0</v>
      </c>
      <c r="G80" s="946">
        <v>1</v>
      </c>
      <c r="H80" s="767">
        <v>0</v>
      </c>
      <c r="I80" s="767">
        <v>0</v>
      </c>
      <c r="J80" s="767">
        <v>0</v>
      </c>
      <c r="K80" s="767">
        <v>0</v>
      </c>
      <c r="L80" s="946">
        <v>1</v>
      </c>
      <c r="M80" s="767">
        <v>0</v>
      </c>
      <c r="N80" s="767">
        <v>0</v>
      </c>
      <c r="O80" s="767">
        <v>0</v>
      </c>
      <c r="P80" s="767">
        <v>0</v>
      </c>
      <c r="Q80" s="767">
        <v>0</v>
      </c>
      <c r="R80" s="767">
        <v>0</v>
      </c>
      <c r="S80" s="767">
        <v>0</v>
      </c>
      <c r="T80" s="767">
        <v>0</v>
      </c>
      <c r="U80" s="767">
        <v>0</v>
      </c>
      <c r="V80" s="767"/>
    </row>
    <row r="81" spans="2:22" ht="16.350000000000001" customHeight="1" x14ac:dyDescent="0.25">
      <c r="B81" s="190">
        <v>76</v>
      </c>
      <c r="C81" s="190" t="s">
        <v>280</v>
      </c>
      <c r="D81" s="770">
        <v>219284</v>
      </c>
      <c r="E81" s="780">
        <v>932892</v>
      </c>
      <c r="F81" s="767">
        <v>0</v>
      </c>
      <c r="G81" s="946">
        <v>1</v>
      </c>
      <c r="H81" s="946">
        <v>1</v>
      </c>
      <c r="I81" s="767">
        <v>0</v>
      </c>
      <c r="J81" s="947">
        <v>6</v>
      </c>
      <c r="K81" s="767">
        <v>0</v>
      </c>
      <c r="L81" s="946">
        <v>1</v>
      </c>
      <c r="M81" s="767">
        <v>0</v>
      </c>
      <c r="N81" s="767">
        <v>0</v>
      </c>
      <c r="O81" s="767">
        <v>0</v>
      </c>
      <c r="P81" s="767">
        <v>0</v>
      </c>
      <c r="Q81" s="767">
        <v>0</v>
      </c>
      <c r="R81" s="767">
        <v>0</v>
      </c>
      <c r="S81" s="767">
        <v>0</v>
      </c>
      <c r="T81" s="767">
        <v>0</v>
      </c>
      <c r="U81" s="767">
        <v>0</v>
      </c>
      <c r="V81" s="767"/>
    </row>
    <row r="82" spans="2:22" ht="16.350000000000001" customHeight="1" x14ac:dyDescent="0.25">
      <c r="B82" s="190">
        <v>77</v>
      </c>
      <c r="C82" s="190" t="s">
        <v>283</v>
      </c>
      <c r="D82" s="770">
        <v>219492</v>
      </c>
      <c r="E82" s="780">
        <v>932895</v>
      </c>
      <c r="F82" s="767">
        <v>0</v>
      </c>
      <c r="G82" s="767">
        <v>0</v>
      </c>
      <c r="H82" s="767">
        <v>0</v>
      </c>
      <c r="I82" s="767">
        <v>0</v>
      </c>
      <c r="J82" s="947">
        <v>2</v>
      </c>
      <c r="K82" s="767">
        <v>0</v>
      </c>
      <c r="L82" s="946">
        <v>1</v>
      </c>
      <c r="M82" s="767">
        <v>0</v>
      </c>
      <c r="N82" s="767">
        <v>0</v>
      </c>
      <c r="O82" s="767">
        <v>0</v>
      </c>
      <c r="P82" s="767">
        <v>0</v>
      </c>
      <c r="Q82" s="767">
        <v>0</v>
      </c>
      <c r="R82" s="767">
        <v>0</v>
      </c>
      <c r="S82" s="767">
        <v>0</v>
      </c>
      <c r="T82" s="767">
        <v>0</v>
      </c>
      <c r="U82" s="767">
        <v>0</v>
      </c>
      <c r="V82" s="767"/>
    </row>
    <row r="83" spans="2:22" ht="16.350000000000001" customHeight="1" x14ac:dyDescent="0.25">
      <c r="B83" s="190">
        <v>78</v>
      </c>
      <c r="C83" s="190" t="s">
        <v>285</v>
      </c>
      <c r="D83" s="770">
        <v>219704</v>
      </c>
      <c r="E83" s="780">
        <v>932892</v>
      </c>
      <c r="F83" s="767">
        <v>0</v>
      </c>
      <c r="G83" s="767">
        <v>0</v>
      </c>
      <c r="H83" s="946">
        <v>1</v>
      </c>
      <c r="I83" s="767">
        <v>0</v>
      </c>
      <c r="J83" s="946">
        <v>5</v>
      </c>
      <c r="K83" s="767">
        <v>0</v>
      </c>
      <c r="L83" s="767">
        <v>0</v>
      </c>
      <c r="M83" s="767">
        <v>0</v>
      </c>
      <c r="N83" s="767">
        <v>0</v>
      </c>
      <c r="O83" s="767">
        <v>0</v>
      </c>
      <c r="P83" s="767">
        <v>0</v>
      </c>
      <c r="Q83" s="767">
        <v>0</v>
      </c>
      <c r="R83" s="767">
        <v>0</v>
      </c>
      <c r="S83" s="767">
        <v>0</v>
      </c>
      <c r="T83" s="767">
        <v>0</v>
      </c>
      <c r="U83" s="767">
        <v>0</v>
      </c>
      <c r="V83" s="767"/>
    </row>
    <row r="84" spans="2:22" ht="16.350000000000001" customHeight="1" x14ac:dyDescent="0.25">
      <c r="B84" s="190">
        <v>79</v>
      </c>
      <c r="C84" s="190" t="s">
        <v>288</v>
      </c>
      <c r="D84" s="770">
        <v>219909</v>
      </c>
      <c r="E84" s="780">
        <v>932893</v>
      </c>
      <c r="F84" s="767">
        <v>0</v>
      </c>
      <c r="G84" s="767">
        <v>0</v>
      </c>
      <c r="H84" s="767">
        <v>0</v>
      </c>
      <c r="I84" s="767">
        <v>0</v>
      </c>
      <c r="J84" s="946">
        <v>1</v>
      </c>
      <c r="K84" s="767">
        <v>0</v>
      </c>
      <c r="L84" s="767">
        <v>0</v>
      </c>
      <c r="M84" s="767">
        <v>0</v>
      </c>
      <c r="N84" s="767">
        <v>0</v>
      </c>
      <c r="O84" s="767">
        <v>0</v>
      </c>
      <c r="P84" s="767">
        <v>0</v>
      </c>
      <c r="Q84" s="767">
        <v>0</v>
      </c>
      <c r="R84" s="767">
        <v>0</v>
      </c>
      <c r="S84" s="767">
        <v>0</v>
      </c>
      <c r="T84" s="767">
        <v>0</v>
      </c>
      <c r="U84" s="767">
        <v>0</v>
      </c>
      <c r="V84" s="767"/>
    </row>
    <row r="85" spans="2:22" ht="16.350000000000001" customHeight="1" x14ac:dyDescent="0.25">
      <c r="B85" s="190">
        <v>80</v>
      </c>
      <c r="C85" s="190" t="s">
        <v>290</v>
      </c>
      <c r="D85" s="770">
        <v>220121</v>
      </c>
      <c r="E85" s="780">
        <v>932892</v>
      </c>
      <c r="F85" s="767">
        <v>0</v>
      </c>
      <c r="G85" s="767">
        <v>0</v>
      </c>
      <c r="H85" s="767">
        <v>0</v>
      </c>
      <c r="I85" s="767">
        <v>0</v>
      </c>
      <c r="J85" s="767">
        <v>0</v>
      </c>
      <c r="K85" s="767">
        <v>0</v>
      </c>
      <c r="L85" s="767">
        <v>0</v>
      </c>
      <c r="M85" s="767">
        <v>0</v>
      </c>
      <c r="N85" s="767">
        <v>0</v>
      </c>
      <c r="O85" s="767">
        <v>0</v>
      </c>
      <c r="P85" s="767">
        <v>0</v>
      </c>
      <c r="Q85" s="767">
        <v>0</v>
      </c>
      <c r="R85" s="767">
        <v>0</v>
      </c>
      <c r="S85" s="767">
        <v>0</v>
      </c>
      <c r="T85" s="767">
        <v>0</v>
      </c>
      <c r="U85" s="767">
        <v>0</v>
      </c>
      <c r="V85" s="783"/>
    </row>
    <row r="86" spans="2:22" ht="16.350000000000001" customHeight="1" x14ac:dyDescent="0.25">
      <c r="B86" s="190">
        <v>81</v>
      </c>
      <c r="C86" s="190" t="s">
        <v>109</v>
      </c>
      <c r="D86" s="770">
        <v>220312</v>
      </c>
      <c r="E86" s="780">
        <v>932891</v>
      </c>
      <c r="F86" s="767">
        <v>0</v>
      </c>
      <c r="G86" s="767">
        <v>0</v>
      </c>
      <c r="H86" s="767">
        <v>0</v>
      </c>
      <c r="I86" s="767">
        <v>0</v>
      </c>
      <c r="J86" s="767">
        <v>0</v>
      </c>
      <c r="K86" s="767">
        <v>0</v>
      </c>
      <c r="L86" s="946">
        <v>1</v>
      </c>
      <c r="M86" s="767">
        <v>0</v>
      </c>
      <c r="N86" s="767">
        <v>0</v>
      </c>
      <c r="O86" s="767">
        <v>0</v>
      </c>
      <c r="P86" s="767">
        <v>0</v>
      </c>
      <c r="Q86" s="767">
        <v>0</v>
      </c>
      <c r="R86" s="767">
        <v>0</v>
      </c>
      <c r="S86" s="767">
        <v>0</v>
      </c>
      <c r="T86" s="767">
        <v>0</v>
      </c>
      <c r="U86" s="767">
        <v>0</v>
      </c>
      <c r="V86" s="783"/>
    </row>
    <row r="87" spans="2:22" ht="16.350000000000001" customHeight="1" x14ac:dyDescent="0.25">
      <c r="B87" s="190">
        <v>82</v>
      </c>
      <c r="C87" s="190" t="s">
        <v>202</v>
      </c>
      <c r="D87" s="770">
        <v>220987</v>
      </c>
      <c r="E87" s="780">
        <v>932914</v>
      </c>
      <c r="F87" s="767">
        <v>0</v>
      </c>
      <c r="G87" s="767">
        <v>0</v>
      </c>
      <c r="H87" s="767">
        <v>0</v>
      </c>
      <c r="I87" s="767">
        <v>0</v>
      </c>
      <c r="J87" s="767">
        <v>0</v>
      </c>
      <c r="K87" s="767">
        <v>0</v>
      </c>
      <c r="L87" s="767">
        <v>0</v>
      </c>
      <c r="M87" s="767">
        <v>0</v>
      </c>
      <c r="N87" s="767">
        <v>0</v>
      </c>
      <c r="O87" s="767">
        <v>0</v>
      </c>
      <c r="P87" s="767">
        <v>0</v>
      </c>
      <c r="Q87" s="767">
        <v>0</v>
      </c>
      <c r="R87" s="767">
        <v>0</v>
      </c>
      <c r="S87" s="767">
        <v>0</v>
      </c>
      <c r="T87" s="767">
        <v>0</v>
      </c>
      <c r="U87" s="767">
        <v>0</v>
      </c>
      <c r="V87" s="767"/>
    </row>
    <row r="88" spans="2:22" ht="16.350000000000001" customHeight="1" x14ac:dyDescent="0.25">
      <c r="B88" s="190">
        <v>83</v>
      </c>
      <c r="C88" s="190" t="s">
        <v>298</v>
      </c>
      <c r="D88" s="795">
        <v>222153</v>
      </c>
      <c r="E88" s="952">
        <v>932754</v>
      </c>
      <c r="F88" s="767">
        <v>0</v>
      </c>
      <c r="G88" s="767">
        <v>0</v>
      </c>
      <c r="H88" s="767">
        <v>0</v>
      </c>
      <c r="I88" s="767">
        <v>0</v>
      </c>
      <c r="J88" s="767">
        <v>0</v>
      </c>
      <c r="K88" s="767">
        <v>0</v>
      </c>
      <c r="L88" s="767">
        <v>0</v>
      </c>
      <c r="M88" s="767">
        <v>0</v>
      </c>
      <c r="N88" s="767">
        <v>0</v>
      </c>
      <c r="O88" s="767">
        <v>0</v>
      </c>
      <c r="P88" s="767">
        <v>0</v>
      </c>
      <c r="Q88" s="767">
        <v>0</v>
      </c>
      <c r="R88" s="767">
        <v>0</v>
      </c>
      <c r="S88" s="767">
        <v>0</v>
      </c>
      <c r="T88" s="767">
        <v>0</v>
      </c>
      <c r="U88" s="767">
        <v>0</v>
      </c>
      <c r="V88" s="767"/>
    </row>
    <row r="89" spans="2:22" ht="16.7" customHeight="1" x14ac:dyDescent="0.25">
      <c r="B89" s="147">
        <v>84</v>
      </c>
      <c r="C89" s="147"/>
      <c r="D89" s="1439" t="s">
        <v>192</v>
      </c>
      <c r="E89" s="1480"/>
      <c r="F89" s="790"/>
      <c r="G89" s="790"/>
      <c r="H89" s="790"/>
      <c r="I89" s="790"/>
      <c r="J89" s="790"/>
      <c r="K89" s="790"/>
      <c r="L89" s="790"/>
      <c r="M89" s="790"/>
      <c r="N89" s="790"/>
      <c r="O89" s="790"/>
      <c r="P89" s="790"/>
      <c r="Q89" s="790"/>
      <c r="R89" s="790"/>
      <c r="S89" s="790"/>
      <c r="T89" s="790"/>
      <c r="U89" s="790"/>
      <c r="V89" s="797"/>
    </row>
    <row r="90" spans="2:22" ht="16.7" customHeight="1" x14ac:dyDescent="0.25">
      <c r="B90" s="147">
        <v>85</v>
      </c>
      <c r="C90" s="147"/>
      <c r="D90" s="1439" t="s">
        <v>192</v>
      </c>
      <c r="E90" s="1480"/>
      <c r="F90" s="790"/>
      <c r="G90" s="790"/>
      <c r="H90" s="790"/>
      <c r="I90" s="790"/>
      <c r="J90" s="790"/>
      <c r="K90" s="790"/>
      <c r="L90" s="790"/>
      <c r="M90" s="790"/>
      <c r="N90" s="790"/>
      <c r="O90" s="790"/>
      <c r="P90" s="790"/>
      <c r="Q90" s="790"/>
      <c r="R90" s="790"/>
      <c r="S90" s="790"/>
      <c r="T90" s="790"/>
      <c r="U90" s="790"/>
      <c r="V90" s="790"/>
    </row>
    <row r="91" spans="2:22" ht="16.350000000000001" customHeight="1" x14ac:dyDescent="0.25">
      <c r="B91" s="190">
        <v>86</v>
      </c>
      <c r="C91" s="190" t="s">
        <v>261</v>
      </c>
      <c r="D91" s="793">
        <v>218231</v>
      </c>
      <c r="E91" s="951">
        <v>933105</v>
      </c>
      <c r="F91" s="767">
        <v>0</v>
      </c>
      <c r="G91" s="946">
        <v>1</v>
      </c>
      <c r="H91" s="946">
        <v>1</v>
      </c>
      <c r="I91" s="767">
        <v>0</v>
      </c>
      <c r="J91" s="947">
        <v>1</v>
      </c>
      <c r="K91" s="946">
        <v>1</v>
      </c>
      <c r="L91" s="767">
        <v>0</v>
      </c>
      <c r="M91" s="767">
        <v>0</v>
      </c>
      <c r="N91" s="767">
        <v>0</v>
      </c>
      <c r="O91" s="767">
        <v>0</v>
      </c>
      <c r="P91" s="767">
        <v>0</v>
      </c>
      <c r="Q91" s="767">
        <v>0</v>
      </c>
      <c r="R91" s="767">
        <v>0</v>
      </c>
      <c r="S91" s="767">
        <v>0</v>
      </c>
      <c r="T91" s="767">
        <v>0</v>
      </c>
      <c r="U91" s="767">
        <v>0</v>
      </c>
      <c r="V91" s="767"/>
    </row>
    <row r="92" spans="2:22" ht="16.350000000000001" customHeight="1" x14ac:dyDescent="0.25">
      <c r="B92" s="190">
        <v>87</v>
      </c>
      <c r="C92" s="190" t="s">
        <v>283</v>
      </c>
      <c r="D92" s="770">
        <v>218442</v>
      </c>
      <c r="E92" s="780">
        <v>933102</v>
      </c>
      <c r="F92" s="767">
        <v>0</v>
      </c>
      <c r="G92" s="767">
        <v>0</v>
      </c>
      <c r="H92" s="767"/>
      <c r="I92" s="767">
        <v>0</v>
      </c>
      <c r="J92" s="767">
        <v>0</v>
      </c>
      <c r="K92" s="767">
        <v>0</v>
      </c>
      <c r="L92" s="767">
        <v>0</v>
      </c>
      <c r="M92" s="767">
        <v>0</v>
      </c>
      <c r="N92" s="767">
        <v>0</v>
      </c>
      <c r="O92" s="767">
        <v>0</v>
      </c>
      <c r="P92" s="767">
        <v>0</v>
      </c>
      <c r="Q92" s="767">
        <v>0</v>
      </c>
      <c r="R92" s="767">
        <v>0</v>
      </c>
      <c r="S92" s="767">
        <v>0</v>
      </c>
      <c r="T92" s="767">
        <v>0</v>
      </c>
      <c r="U92" s="767">
        <v>0</v>
      </c>
      <c r="V92" s="767"/>
    </row>
    <row r="93" spans="2:22" ht="16.350000000000001" customHeight="1" x14ac:dyDescent="0.25">
      <c r="B93" s="190">
        <v>88</v>
      </c>
      <c r="C93" s="190" t="s">
        <v>304</v>
      </c>
      <c r="D93" s="770">
        <v>219073</v>
      </c>
      <c r="E93" s="780">
        <v>933104</v>
      </c>
      <c r="F93" s="767">
        <v>0</v>
      </c>
      <c r="G93" s="946">
        <v>1</v>
      </c>
      <c r="H93" s="946">
        <v>1</v>
      </c>
      <c r="I93" s="767">
        <v>0</v>
      </c>
      <c r="J93" s="947">
        <v>4</v>
      </c>
      <c r="K93" s="767">
        <v>0</v>
      </c>
      <c r="L93" s="946">
        <v>1</v>
      </c>
      <c r="M93" s="767">
        <v>0</v>
      </c>
      <c r="N93" s="767">
        <v>0</v>
      </c>
      <c r="O93" s="767">
        <v>0</v>
      </c>
      <c r="P93" s="767">
        <v>0</v>
      </c>
      <c r="Q93" s="767">
        <v>0</v>
      </c>
      <c r="R93" s="767">
        <v>0</v>
      </c>
      <c r="S93" s="767">
        <v>0</v>
      </c>
      <c r="T93" s="767">
        <v>0</v>
      </c>
      <c r="U93" s="767">
        <v>0</v>
      </c>
      <c r="V93" s="767"/>
    </row>
    <row r="94" spans="2:22" ht="16.350000000000001" customHeight="1" x14ac:dyDescent="0.25">
      <c r="B94" s="190">
        <v>89</v>
      </c>
      <c r="C94" s="190" t="s">
        <v>307</v>
      </c>
      <c r="D94" s="770">
        <v>219282</v>
      </c>
      <c r="E94" s="780">
        <v>933102</v>
      </c>
      <c r="F94" s="767">
        <v>0</v>
      </c>
      <c r="G94" s="946">
        <v>1</v>
      </c>
      <c r="H94" s="767">
        <v>0</v>
      </c>
      <c r="I94" s="767">
        <v>0</v>
      </c>
      <c r="J94" s="946">
        <v>3</v>
      </c>
      <c r="K94" s="767">
        <v>0</v>
      </c>
      <c r="L94" s="946">
        <v>1</v>
      </c>
      <c r="M94" s="767">
        <v>0</v>
      </c>
      <c r="N94" s="767">
        <v>0</v>
      </c>
      <c r="O94" s="767">
        <v>0</v>
      </c>
      <c r="P94" s="767">
        <v>0</v>
      </c>
      <c r="Q94" s="767">
        <v>0</v>
      </c>
      <c r="R94" s="767">
        <v>0</v>
      </c>
      <c r="S94" s="767">
        <v>0</v>
      </c>
      <c r="T94" s="767">
        <v>0</v>
      </c>
      <c r="U94" s="767">
        <v>0</v>
      </c>
      <c r="V94" s="767"/>
    </row>
    <row r="95" spans="2:22" ht="16.350000000000001" customHeight="1" x14ac:dyDescent="0.25">
      <c r="B95" s="190">
        <v>90</v>
      </c>
      <c r="C95" s="190" t="s">
        <v>309</v>
      </c>
      <c r="D95" s="770">
        <v>219493</v>
      </c>
      <c r="E95" s="780">
        <v>933103</v>
      </c>
      <c r="F95" s="767">
        <v>0</v>
      </c>
      <c r="G95" s="767">
        <v>0</v>
      </c>
      <c r="H95" s="767">
        <v>0</v>
      </c>
      <c r="I95" s="767">
        <v>0</v>
      </c>
      <c r="J95" s="767">
        <v>0</v>
      </c>
      <c r="K95" s="767">
        <v>0</v>
      </c>
      <c r="L95" s="767">
        <v>0</v>
      </c>
      <c r="M95" s="767">
        <v>0</v>
      </c>
      <c r="N95" s="767">
        <v>0</v>
      </c>
      <c r="O95" s="767">
        <v>0</v>
      </c>
      <c r="P95" s="767">
        <v>0</v>
      </c>
      <c r="Q95" s="767">
        <v>0</v>
      </c>
      <c r="R95" s="767">
        <v>0</v>
      </c>
      <c r="S95" s="767">
        <v>0</v>
      </c>
      <c r="T95" s="767">
        <v>0</v>
      </c>
      <c r="U95" s="767">
        <v>0</v>
      </c>
      <c r="V95" s="767"/>
    </row>
    <row r="96" spans="2:22" ht="16.350000000000001" customHeight="1" x14ac:dyDescent="0.25">
      <c r="B96" s="190">
        <v>91</v>
      </c>
      <c r="C96" s="190" t="s">
        <v>312</v>
      </c>
      <c r="D96" s="770">
        <v>219914</v>
      </c>
      <c r="E96" s="780">
        <v>933103</v>
      </c>
      <c r="F96" s="767">
        <v>0</v>
      </c>
      <c r="G96" s="946">
        <v>1</v>
      </c>
      <c r="H96" s="767">
        <v>0</v>
      </c>
      <c r="I96" s="767">
        <v>0</v>
      </c>
      <c r="J96" s="946">
        <v>1</v>
      </c>
      <c r="K96" s="767">
        <v>0</v>
      </c>
      <c r="L96" s="946">
        <v>1</v>
      </c>
      <c r="M96" s="767">
        <v>0</v>
      </c>
      <c r="N96" s="767">
        <v>0</v>
      </c>
      <c r="O96" s="767">
        <v>0</v>
      </c>
      <c r="P96" s="767">
        <v>0</v>
      </c>
      <c r="Q96" s="767">
        <v>0</v>
      </c>
      <c r="R96" s="767">
        <v>0</v>
      </c>
      <c r="S96" s="767">
        <v>0</v>
      </c>
      <c r="T96" s="767">
        <v>0</v>
      </c>
      <c r="U96" s="767">
        <v>0</v>
      </c>
      <c r="V96" s="767"/>
    </row>
    <row r="97" spans="2:22" ht="16.350000000000001" customHeight="1" x14ac:dyDescent="0.25">
      <c r="B97" s="190">
        <v>92</v>
      </c>
      <c r="C97" s="190" t="s">
        <v>247</v>
      </c>
      <c r="D97" s="770">
        <v>220986</v>
      </c>
      <c r="E97" s="780">
        <v>933102</v>
      </c>
      <c r="F97" s="767">
        <v>0</v>
      </c>
      <c r="G97" s="767">
        <v>0</v>
      </c>
      <c r="H97" s="767">
        <v>0</v>
      </c>
      <c r="I97" s="767">
        <v>0</v>
      </c>
      <c r="J97" s="947">
        <v>1</v>
      </c>
      <c r="K97" s="767">
        <v>0</v>
      </c>
      <c r="L97" s="767">
        <v>0</v>
      </c>
      <c r="M97" s="767">
        <v>0</v>
      </c>
      <c r="N97" s="767">
        <v>0</v>
      </c>
      <c r="O97" s="767">
        <v>0</v>
      </c>
      <c r="P97" s="767">
        <v>0</v>
      </c>
      <c r="Q97" s="767">
        <v>0</v>
      </c>
      <c r="R97" s="767">
        <v>0</v>
      </c>
      <c r="S97" s="767">
        <v>0</v>
      </c>
      <c r="T97" s="767">
        <v>0</v>
      </c>
      <c r="U97" s="767">
        <v>0</v>
      </c>
      <c r="V97" s="767"/>
    </row>
    <row r="98" spans="2:22" ht="16.350000000000001" customHeight="1" x14ac:dyDescent="0.25">
      <c r="B98" s="190">
        <v>93</v>
      </c>
      <c r="C98" s="190" t="s">
        <v>307</v>
      </c>
      <c r="D98" s="770">
        <v>221173</v>
      </c>
      <c r="E98" s="780">
        <v>933101</v>
      </c>
      <c r="F98" s="767">
        <v>0</v>
      </c>
      <c r="G98" s="767">
        <v>0</v>
      </c>
      <c r="H98" s="946">
        <v>2</v>
      </c>
      <c r="I98" s="767">
        <v>0</v>
      </c>
      <c r="J98" s="767">
        <v>0</v>
      </c>
      <c r="K98" s="767">
        <v>0</v>
      </c>
      <c r="L98" s="767">
        <v>0</v>
      </c>
      <c r="M98" s="767">
        <v>0</v>
      </c>
      <c r="N98" s="767">
        <v>0</v>
      </c>
      <c r="O98" s="767">
        <v>0</v>
      </c>
      <c r="P98" s="767">
        <v>0</v>
      </c>
      <c r="Q98" s="767">
        <v>0</v>
      </c>
      <c r="R98" s="767">
        <v>0</v>
      </c>
      <c r="S98" s="767">
        <v>0</v>
      </c>
      <c r="T98" s="767">
        <v>0</v>
      </c>
      <c r="U98" s="767">
        <v>0</v>
      </c>
      <c r="V98" s="767"/>
    </row>
    <row r="99" spans="2:22" ht="16.350000000000001" customHeight="1" x14ac:dyDescent="0.25">
      <c r="B99" s="190">
        <v>94</v>
      </c>
      <c r="C99" s="190" t="s">
        <v>317</v>
      </c>
      <c r="D99" s="770">
        <v>217817</v>
      </c>
      <c r="E99" s="780">
        <v>933313</v>
      </c>
      <c r="F99" s="767">
        <v>0</v>
      </c>
      <c r="G99" s="946">
        <v>1</v>
      </c>
      <c r="H99" s="767">
        <v>0</v>
      </c>
      <c r="I99" s="767">
        <v>0</v>
      </c>
      <c r="J99" s="946">
        <v>1</v>
      </c>
      <c r="K99" s="767">
        <v>0</v>
      </c>
      <c r="L99" s="767">
        <v>0</v>
      </c>
      <c r="M99" s="767">
        <v>0</v>
      </c>
      <c r="N99" s="767">
        <v>0</v>
      </c>
      <c r="O99" s="767">
        <v>0</v>
      </c>
      <c r="P99" s="767">
        <v>0</v>
      </c>
      <c r="Q99" s="767">
        <v>0</v>
      </c>
      <c r="R99" s="767">
        <v>0</v>
      </c>
      <c r="S99" s="767">
        <v>0</v>
      </c>
      <c r="T99" s="767">
        <v>0</v>
      </c>
      <c r="U99" s="767">
        <v>0</v>
      </c>
      <c r="V99" s="767"/>
    </row>
    <row r="100" spans="2:22" ht="16.350000000000001" customHeight="1" x14ac:dyDescent="0.25">
      <c r="B100" s="190">
        <v>95</v>
      </c>
      <c r="C100" s="190" t="s">
        <v>319</v>
      </c>
      <c r="D100" s="770">
        <v>218023</v>
      </c>
      <c r="E100" s="780">
        <v>933314</v>
      </c>
      <c r="F100" s="767">
        <v>0</v>
      </c>
      <c r="G100" s="767">
        <v>0</v>
      </c>
      <c r="H100" s="767">
        <v>0</v>
      </c>
      <c r="I100" s="767">
        <v>0</v>
      </c>
      <c r="J100" s="767">
        <v>0</v>
      </c>
      <c r="K100" s="767">
        <v>0</v>
      </c>
      <c r="L100" s="767">
        <v>0</v>
      </c>
      <c r="M100" s="767">
        <v>0</v>
      </c>
      <c r="N100" s="767">
        <v>0</v>
      </c>
      <c r="O100" s="767">
        <v>0</v>
      </c>
      <c r="P100" s="767">
        <v>0</v>
      </c>
      <c r="Q100" s="767">
        <v>0</v>
      </c>
      <c r="R100" s="767">
        <v>0</v>
      </c>
      <c r="S100" s="767">
        <v>0</v>
      </c>
      <c r="T100" s="767">
        <v>0</v>
      </c>
      <c r="U100" s="767">
        <v>0</v>
      </c>
      <c r="V100" s="767"/>
    </row>
    <row r="101" spans="2:22" ht="16.350000000000001" customHeight="1" x14ac:dyDescent="0.25">
      <c r="B101" s="190">
        <v>96</v>
      </c>
      <c r="C101" s="190" t="s">
        <v>321</v>
      </c>
      <c r="D101" s="770">
        <v>218864</v>
      </c>
      <c r="E101" s="780">
        <v>933313</v>
      </c>
      <c r="F101" s="767">
        <v>0</v>
      </c>
      <c r="G101" s="767">
        <v>0</v>
      </c>
      <c r="H101" s="946">
        <v>1</v>
      </c>
      <c r="I101" s="767">
        <v>0</v>
      </c>
      <c r="J101" s="767">
        <v>0</v>
      </c>
      <c r="K101" s="767">
        <v>0</v>
      </c>
      <c r="L101" s="946">
        <v>1</v>
      </c>
      <c r="M101" s="767">
        <v>0</v>
      </c>
      <c r="N101" s="767">
        <v>0</v>
      </c>
      <c r="O101" s="767">
        <v>0</v>
      </c>
      <c r="P101" s="767">
        <v>0</v>
      </c>
      <c r="Q101" s="767">
        <v>0</v>
      </c>
      <c r="R101" s="767">
        <v>0</v>
      </c>
      <c r="S101" s="767">
        <v>0</v>
      </c>
      <c r="T101" s="767">
        <v>0</v>
      </c>
      <c r="U101" s="767">
        <v>0</v>
      </c>
      <c r="V101" s="767"/>
    </row>
    <row r="102" spans="2:22" ht="16.7" customHeight="1" x14ac:dyDescent="0.25">
      <c r="B102" s="190">
        <v>97</v>
      </c>
      <c r="C102" s="190" t="s">
        <v>165</v>
      </c>
      <c r="D102" s="770">
        <v>219079</v>
      </c>
      <c r="E102" s="780">
        <v>933305</v>
      </c>
      <c r="F102" s="767">
        <v>0</v>
      </c>
      <c r="G102" s="767">
        <v>0</v>
      </c>
      <c r="H102" s="946">
        <v>1</v>
      </c>
      <c r="I102" s="767">
        <v>0</v>
      </c>
      <c r="J102" s="946">
        <v>1</v>
      </c>
      <c r="K102" s="767">
        <v>0</v>
      </c>
      <c r="L102" s="767">
        <v>0</v>
      </c>
      <c r="M102" s="767">
        <v>0</v>
      </c>
      <c r="N102" s="767">
        <v>0</v>
      </c>
      <c r="O102" s="767">
        <v>0</v>
      </c>
      <c r="P102" s="767">
        <v>0</v>
      </c>
      <c r="Q102" s="767">
        <v>0</v>
      </c>
      <c r="R102" s="767">
        <v>0</v>
      </c>
      <c r="S102" s="767">
        <v>0</v>
      </c>
      <c r="T102" s="767">
        <v>0</v>
      </c>
      <c r="U102" s="767">
        <v>0</v>
      </c>
      <c r="V102" s="767"/>
    </row>
    <row r="103" spans="2:22" ht="16.7" customHeight="1" x14ac:dyDescent="0.25">
      <c r="B103" s="190">
        <v>98</v>
      </c>
      <c r="C103" s="190" t="s">
        <v>325</v>
      </c>
      <c r="D103" s="770">
        <v>219285</v>
      </c>
      <c r="E103" s="780">
        <v>933314</v>
      </c>
      <c r="F103" s="767">
        <v>0</v>
      </c>
      <c r="G103" s="767">
        <v>0</v>
      </c>
      <c r="H103" s="767">
        <v>0</v>
      </c>
      <c r="I103" s="767">
        <v>0</v>
      </c>
      <c r="J103" s="767">
        <v>0</v>
      </c>
      <c r="K103" s="767">
        <v>0</v>
      </c>
      <c r="L103" s="767">
        <v>0</v>
      </c>
      <c r="M103" s="767">
        <v>0</v>
      </c>
      <c r="N103" s="767">
        <v>0</v>
      </c>
      <c r="O103" s="767">
        <v>0</v>
      </c>
      <c r="P103" s="767">
        <v>0</v>
      </c>
      <c r="Q103" s="767">
        <v>0</v>
      </c>
      <c r="R103" s="767">
        <v>0</v>
      </c>
      <c r="S103" s="767">
        <v>0</v>
      </c>
      <c r="T103" s="767">
        <v>0</v>
      </c>
      <c r="U103" s="767">
        <v>0</v>
      </c>
      <c r="V103" s="767"/>
    </row>
    <row r="104" spans="2:22" ht="16.350000000000001" customHeight="1" x14ac:dyDescent="0.25">
      <c r="B104" s="190">
        <v>99</v>
      </c>
      <c r="C104" s="97" t="s">
        <v>160</v>
      </c>
      <c r="D104" s="775">
        <v>219494</v>
      </c>
      <c r="E104" s="948">
        <v>933315</v>
      </c>
      <c r="F104" s="767">
        <v>0</v>
      </c>
      <c r="G104" s="767">
        <v>0</v>
      </c>
      <c r="H104" s="767">
        <v>0</v>
      </c>
      <c r="I104" s="767">
        <v>0</v>
      </c>
      <c r="J104" s="767">
        <v>0</v>
      </c>
      <c r="K104" s="767">
        <v>0</v>
      </c>
      <c r="L104" s="767">
        <v>0</v>
      </c>
      <c r="M104" s="767">
        <v>0</v>
      </c>
      <c r="N104" s="767">
        <v>0</v>
      </c>
      <c r="O104" s="767">
        <v>0</v>
      </c>
      <c r="P104" s="767">
        <v>0</v>
      </c>
      <c r="Q104" s="767">
        <v>0</v>
      </c>
      <c r="R104" s="767">
        <v>0</v>
      </c>
      <c r="S104" s="767">
        <v>0</v>
      </c>
      <c r="T104" s="767">
        <v>0</v>
      </c>
      <c r="U104" s="767">
        <v>0</v>
      </c>
      <c r="V104" s="783"/>
    </row>
    <row r="105" spans="2:22" ht="16.350000000000001" customHeight="1" x14ac:dyDescent="0.25">
      <c r="B105" s="190">
        <v>100</v>
      </c>
      <c r="C105" s="190" t="s">
        <v>193</v>
      </c>
      <c r="D105" s="770">
        <v>219694</v>
      </c>
      <c r="E105" s="780">
        <v>933284</v>
      </c>
      <c r="F105" s="767">
        <v>0</v>
      </c>
      <c r="G105" s="767">
        <v>0</v>
      </c>
      <c r="H105" s="767">
        <v>0</v>
      </c>
      <c r="I105" s="767">
        <v>0</v>
      </c>
      <c r="J105" s="946">
        <v>3</v>
      </c>
      <c r="K105" s="767">
        <v>0</v>
      </c>
      <c r="L105" s="767">
        <v>0</v>
      </c>
      <c r="M105" s="767">
        <v>0</v>
      </c>
      <c r="N105" s="767">
        <v>0</v>
      </c>
      <c r="O105" s="767">
        <v>0</v>
      </c>
      <c r="P105" s="767">
        <v>0</v>
      </c>
      <c r="Q105" s="767">
        <v>0</v>
      </c>
      <c r="R105" s="767">
        <v>0</v>
      </c>
      <c r="S105" s="767">
        <v>0</v>
      </c>
      <c r="T105" s="767">
        <v>0</v>
      </c>
      <c r="U105" s="767">
        <v>0</v>
      </c>
      <c r="V105" s="767"/>
    </row>
    <row r="106" spans="2:22" ht="16.350000000000001" customHeight="1" x14ac:dyDescent="0.25">
      <c r="B106" s="190">
        <v>101</v>
      </c>
      <c r="C106" s="190" t="s">
        <v>325</v>
      </c>
      <c r="D106" s="770">
        <v>217392</v>
      </c>
      <c r="E106" s="780">
        <v>933524</v>
      </c>
      <c r="F106" s="767">
        <v>0</v>
      </c>
      <c r="G106" s="946">
        <v>3</v>
      </c>
      <c r="H106" s="767">
        <v>0</v>
      </c>
      <c r="I106" s="767">
        <v>0</v>
      </c>
      <c r="J106" s="767">
        <v>0</v>
      </c>
      <c r="K106" s="767">
        <v>0</v>
      </c>
      <c r="L106" s="946">
        <v>1</v>
      </c>
      <c r="M106" s="767">
        <v>0</v>
      </c>
      <c r="N106" s="767">
        <v>0</v>
      </c>
      <c r="O106" s="767">
        <v>0</v>
      </c>
      <c r="P106" s="767">
        <v>0</v>
      </c>
      <c r="Q106" s="767">
        <v>0</v>
      </c>
      <c r="R106" s="767">
        <v>0</v>
      </c>
      <c r="S106" s="767">
        <v>0</v>
      </c>
      <c r="T106" s="767">
        <v>0</v>
      </c>
      <c r="U106" s="767">
        <v>0</v>
      </c>
      <c r="V106" s="767"/>
    </row>
    <row r="107" spans="2:22" ht="16.7" customHeight="1" x14ac:dyDescent="0.25">
      <c r="B107" s="190">
        <v>102</v>
      </c>
      <c r="C107" s="190" t="s">
        <v>333</v>
      </c>
      <c r="D107" s="770">
        <v>217600</v>
      </c>
      <c r="E107" s="780">
        <v>933520</v>
      </c>
      <c r="F107" s="767">
        <v>0</v>
      </c>
      <c r="G107" s="946">
        <v>1</v>
      </c>
      <c r="H107" s="767">
        <v>0</v>
      </c>
      <c r="I107" s="946">
        <v>1</v>
      </c>
      <c r="J107" s="946">
        <v>1</v>
      </c>
      <c r="K107" s="767">
        <v>0</v>
      </c>
      <c r="L107" s="767">
        <v>0</v>
      </c>
      <c r="M107" s="767">
        <v>0</v>
      </c>
      <c r="N107" s="767">
        <v>0</v>
      </c>
      <c r="O107" s="767">
        <v>0</v>
      </c>
      <c r="P107" s="767">
        <v>0</v>
      </c>
      <c r="Q107" s="767">
        <v>0</v>
      </c>
      <c r="R107" s="767">
        <v>0</v>
      </c>
      <c r="S107" s="767">
        <v>0</v>
      </c>
      <c r="T107" s="767">
        <v>0</v>
      </c>
      <c r="U107" s="767">
        <v>0</v>
      </c>
      <c r="V107" s="767"/>
    </row>
    <row r="108" spans="2:22" ht="16.7" customHeight="1" x14ac:dyDescent="0.25">
      <c r="B108" s="190">
        <v>103</v>
      </c>
      <c r="C108" s="190" t="s">
        <v>255</v>
      </c>
      <c r="D108" s="770">
        <v>218862</v>
      </c>
      <c r="E108" s="780">
        <v>933523</v>
      </c>
      <c r="F108" s="767">
        <v>0</v>
      </c>
      <c r="G108" s="767">
        <v>0</v>
      </c>
      <c r="H108" s="767">
        <v>0</v>
      </c>
      <c r="I108" s="767">
        <v>0</v>
      </c>
      <c r="J108" s="947">
        <v>1</v>
      </c>
      <c r="K108" s="767">
        <v>0</v>
      </c>
      <c r="L108" s="767">
        <v>0</v>
      </c>
      <c r="M108" s="767">
        <v>0</v>
      </c>
      <c r="N108" s="767">
        <v>0</v>
      </c>
      <c r="O108" s="767">
        <v>0</v>
      </c>
      <c r="P108" s="767">
        <v>0</v>
      </c>
      <c r="Q108" s="767">
        <v>0</v>
      </c>
      <c r="R108" s="767">
        <v>0</v>
      </c>
      <c r="S108" s="767">
        <v>0</v>
      </c>
      <c r="T108" s="767">
        <v>0</v>
      </c>
      <c r="U108" s="767">
        <v>0</v>
      </c>
      <c r="V108" s="767"/>
    </row>
    <row r="109" spans="2:22" ht="16.350000000000001" customHeight="1" x14ac:dyDescent="0.25">
      <c r="B109" s="190">
        <v>104</v>
      </c>
      <c r="C109" s="190" t="s">
        <v>337</v>
      </c>
      <c r="D109" s="770">
        <v>219279</v>
      </c>
      <c r="E109" s="780">
        <v>933520</v>
      </c>
      <c r="F109" s="767">
        <v>0</v>
      </c>
      <c r="G109" s="767">
        <v>0</v>
      </c>
      <c r="H109" s="767">
        <v>0</v>
      </c>
      <c r="I109" s="767">
        <v>0</v>
      </c>
      <c r="J109" s="767">
        <v>0</v>
      </c>
      <c r="K109" s="767">
        <v>0</v>
      </c>
      <c r="L109" s="946">
        <v>1</v>
      </c>
      <c r="M109" s="767">
        <v>0</v>
      </c>
      <c r="N109" s="767">
        <v>0</v>
      </c>
      <c r="O109" s="767">
        <v>0</v>
      </c>
      <c r="P109" s="767">
        <v>0</v>
      </c>
      <c r="Q109" s="767">
        <v>0</v>
      </c>
      <c r="R109" s="767">
        <v>0</v>
      </c>
      <c r="S109" s="767">
        <v>0</v>
      </c>
      <c r="T109" s="767">
        <v>0</v>
      </c>
      <c r="U109" s="767">
        <v>0</v>
      </c>
      <c r="V109" s="767"/>
    </row>
    <row r="110" spans="2:22" ht="16.7" customHeight="1" x14ac:dyDescent="0.25">
      <c r="B110" s="190">
        <v>105</v>
      </c>
      <c r="C110" s="190" t="s">
        <v>339</v>
      </c>
      <c r="D110" s="770">
        <v>215924</v>
      </c>
      <c r="E110" s="780">
        <v>933733</v>
      </c>
      <c r="F110" s="767">
        <v>0</v>
      </c>
      <c r="G110" s="767">
        <v>0</v>
      </c>
      <c r="H110" s="946">
        <v>1</v>
      </c>
      <c r="I110" s="767">
        <v>0</v>
      </c>
      <c r="J110" s="767">
        <v>0</v>
      </c>
      <c r="K110" s="767">
        <v>0</v>
      </c>
      <c r="L110" s="946">
        <v>1</v>
      </c>
      <c r="M110" s="767">
        <v>0</v>
      </c>
      <c r="N110" s="767">
        <v>0</v>
      </c>
      <c r="O110" s="767">
        <v>0</v>
      </c>
      <c r="P110" s="767">
        <v>0</v>
      </c>
      <c r="Q110" s="767">
        <v>0</v>
      </c>
      <c r="R110" s="767">
        <v>0</v>
      </c>
      <c r="S110" s="767">
        <v>0</v>
      </c>
      <c r="T110" s="767">
        <v>0</v>
      </c>
      <c r="U110" s="767">
        <v>0</v>
      </c>
      <c r="V110" s="767"/>
    </row>
    <row r="111" spans="2:22" ht="16.7" customHeight="1" x14ac:dyDescent="0.25">
      <c r="B111" s="190">
        <v>106</v>
      </c>
      <c r="C111" s="190" t="s">
        <v>341</v>
      </c>
      <c r="D111" s="770">
        <v>216133</v>
      </c>
      <c r="E111" s="780">
        <v>933733</v>
      </c>
      <c r="F111" s="767">
        <v>0</v>
      </c>
      <c r="G111" s="767">
        <v>0</v>
      </c>
      <c r="H111" s="767">
        <v>0</v>
      </c>
      <c r="I111" s="767">
        <v>0</v>
      </c>
      <c r="J111" s="946">
        <v>1</v>
      </c>
      <c r="K111" s="767">
        <v>0</v>
      </c>
      <c r="L111" s="767">
        <v>0</v>
      </c>
      <c r="M111" s="767">
        <v>0</v>
      </c>
      <c r="N111" s="767">
        <v>0</v>
      </c>
      <c r="O111" s="767">
        <v>0</v>
      </c>
      <c r="P111" s="767">
        <v>0</v>
      </c>
      <c r="Q111" s="767">
        <v>0</v>
      </c>
      <c r="R111" s="767">
        <v>0</v>
      </c>
      <c r="S111" s="767">
        <v>0</v>
      </c>
      <c r="T111" s="767">
        <v>0</v>
      </c>
      <c r="U111" s="767">
        <v>0</v>
      </c>
      <c r="V111" s="767"/>
    </row>
    <row r="112" spans="2:22" ht="16.7" customHeight="1" x14ac:dyDescent="0.25">
      <c r="B112" s="190">
        <v>107</v>
      </c>
      <c r="C112" s="190" t="s">
        <v>344</v>
      </c>
      <c r="D112" s="770">
        <v>216344</v>
      </c>
      <c r="E112" s="780">
        <v>933732</v>
      </c>
      <c r="F112" s="767">
        <v>0</v>
      </c>
      <c r="G112" s="767">
        <v>0</v>
      </c>
      <c r="H112" s="767">
        <v>0</v>
      </c>
      <c r="I112" s="767">
        <v>0</v>
      </c>
      <c r="J112" s="947">
        <v>1</v>
      </c>
      <c r="K112" s="767">
        <v>0</v>
      </c>
      <c r="L112" s="767">
        <v>0</v>
      </c>
      <c r="M112" s="767">
        <v>0</v>
      </c>
      <c r="N112" s="767">
        <v>0</v>
      </c>
      <c r="O112" s="767">
        <v>0</v>
      </c>
      <c r="P112" s="767">
        <v>0</v>
      </c>
      <c r="Q112" s="767">
        <v>0</v>
      </c>
      <c r="R112" s="767">
        <v>0</v>
      </c>
      <c r="S112" s="767">
        <v>0</v>
      </c>
      <c r="T112" s="767">
        <v>0</v>
      </c>
      <c r="U112" s="767">
        <v>0</v>
      </c>
      <c r="V112" s="767"/>
    </row>
    <row r="113" spans="2:22" ht="16.7" customHeight="1" x14ac:dyDescent="0.25">
      <c r="B113" s="190">
        <v>108</v>
      </c>
      <c r="C113" s="190" t="s">
        <v>346</v>
      </c>
      <c r="D113" s="770">
        <v>219071</v>
      </c>
      <c r="E113" s="780">
        <v>933735</v>
      </c>
      <c r="F113" s="767">
        <v>0</v>
      </c>
      <c r="G113" s="946">
        <v>1</v>
      </c>
      <c r="H113" s="946">
        <v>1</v>
      </c>
      <c r="I113" s="767">
        <v>0</v>
      </c>
      <c r="J113" s="767">
        <v>0</v>
      </c>
      <c r="K113" s="767">
        <v>0</v>
      </c>
      <c r="L113" s="946">
        <v>1</v>
      </c>
      <c r="M113" s="767">
        <v>0</v>
      </c>
      <c r="N113" s="767">
        <v>0</v>
      </c>
      <c r="O113" s="767">
        <v>0</v>
      </c>
      <c r="P113" s="767">
        <v>0</v>
      </c>
      <c r="Q113" s="767">
        <v>0</v>
      </c>
      <c r="R113" s="767">
        <v>0</v>
      </c>
      <c r="S113" s="767">
        <v>0</v>
      </c>
      <c r="T113" s="767">
        <v>0</v>
      </c>
      <c r="U113" s="767">
        <v>0</v>
      </c>
      <c r="V113" s="767"/>
    </row>
    <row r="114" spans="2:22" ht="16.7" customHeight="1" x14ac:dyDescent="0.25">
      <c r="B114" s="190">
        <v>109</v>
      </c>
      <c r="C114" s="190" t="s">
        <v>348</v>
      </c>
      <c r="D114" s="770">
        <v>216343</v>
      </c>
      <c r="E114" s="780">
        <v>933944</v>
      </c>
      <c r="F114" s="767">
        <v>0</v>
      </c>
      <c r="G114" s="954">
        <v>2</v>
      </c>
      <c r="H114" s="767">
        <v>0</v>
      </c>
      <c r="I114" s="767">
        <v>0</v>
      </c>
      <c r="J114" s="947">
        <v>1</v>
      </c>
      <c r="K114" s="767">
        <v>0</v>
      </c>
      <c r="L114" s="767">
        <v>0</v>
      </c>
      <c r="M114" s="767">
        <v>0</v>
      </c>
      <c r="N114" s="767">
        <v>0</v>
      </c>
      <c r="O114" s="767">
        <v>0</v>
      </c>
      <c r="P114" s="767">
        <v>0</v>
      </c>
      <c r="Q114" s="767">
        <v>0</v>
      </c>
      <c r="R114" s="767">
        <v>0</v>
      </c>
      <c r="S114" s="767">
        <v>0</v>
      </c>
      <c r="T114" s="767">
        <v>0</v>
      </c>
      <c r="U114" s="767">
        <v>0</v>
      </c>
      <c r="V114" s="767"/>
    </row>
    <row r="115" spans="2:22" ht="16.7" customHeight="1" x14ac:dyDescent="0.25">
      <c r="B115" s="190">
        <v>110</v>
      </c>
      <c r="C115" s="190" t="s">
        <v>351</v>
      </c>
      <c r="D115" s="770">
        <v>218655</v>
      </c>
      <c r="E115" s="780">
        <v>933943</v>
      </c>
      <c r="F115" s="767">
        <v>0</v>
      </c>
      <c r="G115" s="767">
        <v>0</v>
      </c>
      <c r="H115" s="767">
        <v>0</v>
      </c>
      <c r="I115" s="767">
        <v>0</v>
      </c>
      <c r="J115" s="767">
        <v>0</v>
      </c>
      <c r="K115" s="767">
        <v>0</v>
      </c>
      <c r="L115" s="767">
        <v>0</v>
      </c>
      <c r="M115" s="767">
        <v>0</v>
      </c>
      <c r="N115" s="767">
        <v>0</v>
      </c>
      <c r="O115" s="767">
        <v>0</v>
      </c>
      <c r="P115" s="767">
        <v>0</v>
      </c>
      <c r="Q115" s="767">
        <v>0</v>
      </c>
      <c r="R115" s="767">
        <v>0</v>
      </c>
      <c r="S115" s="767">
        <v>0</v>
      </c>
      <c r="T115" s="767">
        <v>0</v>
      </c>
      <c r="U115" s="767">
        <v>0</v>
      </c>
      <c r="V115" s="767"/>
    </row>
    <row r="116" spans="2:22" ht="20.25" customHeight="1" x14ac:dyDescent="0.25">
      <c r="B116" s="190">
        <v>111</v>
      </c>
      <c r="C116" s="190" t="s">
        <v>312</v>
      </c>
      <c r="D116" s="770">
        <v>218863</v>
      </c>
      <c r="E116" s="780">
        <v>933940</v>
      </c>
      <c r="F116" s="767">
        <v>0</v>
      </c>
      <c r="G116" s="955">
        <v>1</v>
      </c>
      <c r="H116" s="767">
        <v>0</v>
      </c>
      <c r="I116" s="767">
        <v>0</v>
      </c>
      <c r="J116" s="767">
        <v>0</v>
      </c>
      <c r="K116" s="767">
        <v>0</v>
      </c>
      <c r="L116" s="767">
        <v>0</v>
      </c>
      <c r="M116" s="767">
        <v>0</v>
      </c>
      <c r="N116" s="767">
        <v>0</v>
      </c>
      <c r="O116" s="767">
        <v>0</v>
      </c>
      <c r="P116" s="767">
        <v>0</v>
      </c>
      <c r="Q116" s="767">
        <v>0</v>
      </c>
      <c r="R116" s="767">
        <v>0</v>
      </c>
      <c r="S116" s="767">
        <v>0</v>
      </c>
      <c r="T116" s="767">
        <v>0</v>
      </c>
      <c r="U116" s="767">
        <v>0</v>
      </c>
      <c r="V116" s="956"/>
    </row>
    <row r="117" spans="2:22" ht="20.85" customHeight="1" x14ac:dyDescent="0.25">
      <c r="B117" s="190">
        <v>112</v>
      </c>
      <c r="C117" s="190" t="s">
        <v>354</v>
      </c>
      <c r="D117" s="770">
        <v>217605</v>
      </c>
      <c r="E117" s="780">
        <v>934152</v>
      </c>
      <c r="F117" s="767">
        <v>0</v>
      </c>
      <c r="G117" s="767">
        <v>0</v>
      </c>
      <c r="H117" s="767">
        <v>0</v>
      </c>
      <c r="I117" s="767">
        <v>0</v>
      </c>
      <c r="J117" s="955">
        <v>2</v>
      </c>
      <c r="K117" s="767">
        <v>0</v>
      </c>
      <c r="L117" s="946">
        <v>1</v>
      </c>
      <c r="M117" s="767">
        <v>0</v>
      </c>
      <c r="N117" s="767">
        <v>0</v>
      </c>
      <c r="O117" s="767">
        <v>0</v>
      </c>
      <c r="P117" s="767">
        <v>0</v>
      </c>
      <c r="Q117" s="767">
        <v>0</v>
      </c>
      <c r="R117" s="767">
        <v>0</v>
      </c>
      <c r="S117" s="767">
        <v>0</v>
      </c>
      <c r="T117" s="767">
        <v>0</v>
      </c>
      <c r="U117" s="767">
        <v>0</v>
      </c>
      <c r="V117" s="767"/>
    </row>
    <row r="118" spans="2:22" ht="20.85" customHeight="1" x14ac:dyDescent="0.25">
      <c r="B118" s="190">
        <v>113</v>
      </c>
      <c r="C118" s="190" t="s">
        <v>189</v>
      </c>
      <c r="D118" s="770">
        <v>218024</v>
      </c>
      <c r="E118" s="780">
        <v>934152</v>
      </c>
      <c r="F118" s="767">
        <v>0</v>
      </c>
      <c r="G118" s="955">
        <v>1</v>
      </c>
      <c r="H118" s="957">
        <v>1</v>
      </c>
      <c r="I118" s="767">
        <v>0</v>
      </c>
      <c r="J118" s="767">
        <v>0</v>
      </c>
      <c r="K118" s="767">
        <v>0</v>
      </c>
      <c r="L118" s="946">
        <v>1</v>
      </c>
      <c r="M118" s="767">
        <v>0</v>
      </c>
      <c r="N118" s="767">
        <v>0</v>
      </c>
      <c r="O118" s="767">
        <v>0</v>
      </c>
      <c r="P118" s="767">
        <v>0</v>
      </c>
      <c r="Q118" s="767">
        <v>0</v>
      </c>
      <c r="R118" s="767">
        <v>0</v>
      </c>
      <c r="S118" s="767">
        <v>0</v>
      </c>
      <c r="T118" s="767">
        <v>0</v>
      </c>
      <c r="U118" s="767">
        <v>0</v>
      </c>
      <c r="V118" s="767"/>
    </row>
    <row r="119" spans="2:22" ht="19.7" customHeight="1" x14ac:dyDescent="0.25">
      <c r="B119" s="190">
        <v>114</v>
      </c>
      <c r="C119" s="190" t="s">
        <v>358</v>
      </c>
      <c r="D119" s="770">
        <v>218228</v>
      </c>
      <c r="E119" s="780">
        <v>934154</v>
      </c>
      <c r="F119" s="767">
        <v>0</v>
      </c>
      <c r="G119" s="767">
        <v>0</v>
      </c>
      <c r="H119" s="767">
        <v>0</v>
      </c>
      <c r="I119" s="767">
        <v>0</v>
      </c>
      <c r="J119" s="767">
        <v>0</v>
      </c>
      <c r="K119" s="957">
        <v>1</v>
      </c>
      <c r="L119" s="767">
        <v>0</v>
      </c>
      <c r="M119" s="767">
        <v>0</v>
      </c>
      <c r="N119" s="767">
        <v>0</v>
      </c>
      <c r="O119" s="767">
        <v>0</v>
      </c>
      <c r="P119" s="767">
        <v>0</v>
      </c>
      <c r="Q119" s="767">
        <v>0</v>
      </c>
      <c r="R119" s="767">
        <v>0</v>
      </c>
      <c r="S119" s="767">
        <v>0</v>
      </c>
      <c r="T119" s="767">
        <v>0</v>
      </c>
      <c r="U119" s="767">
        <v>0</v>
      </c>
      <c r="V119" s="767"/>
    </row>
    <row r="120" spans="2:22" ht="16.7" customHeight="1" x14ac:dyDescent="0.25">
      <c r="B120" s="190">
        <v>115</v>
      </c>
      <c r="C120" s="190" t="s">
        <v>95</v>
      </c>
      <c r="D120" s="770">
        <v>218651</v>
      </c>
      <c r="E120" s="780">
        <v>934154</v>
      </c>
      <c r="F120" s="767">
        <v>0</v>
      </c>
      <c r="G120" s="767">
        <v>0</v>
      </c>
      <c r="H120" s="767">
        <v>0</v>
      </c>
      <c r="I120" s="767">
        <v>0</v>
      </c>
      <c r="J120" s="767">
        <v>0</v>
      </c>
      <c r="K120" s="767">
        <v>0</v>
      </c>
      <c r="L120" s="767">
        <v>0</v>
      </c>
      <c r="M120" s="767">
        <v>0</v>
      </c>
      <c r="N120" s="767">
        <v>0</v>
      </c>
      <c r="O120" s="767">
        <v>0</v>
      </c>
      <c r="P120" s="767">
        <v>0</v>
      </c>
      <c r="Q120" s="767">
        <v>0</v>
      </c>
      <c r="R120" s="767">
        <v>0</v>
      </c>
      <c r="S120" s="767">
        <v>0</v>
      </c>
      <c r="T120" s="767">
        <v>0</v>
      </c>
      <c r="U120" s="767">
        <v>0</v>
      </c>
      <c r="V120" s="767"/>
    </row>
    <row r="121" spans="2:22" ht="19.350000000000001" customHeight="1" x14ac:dyDescent="0.25">
      <c r="B121" s="190">
        <v>116</v>
      </c>
      <c r="C121" s="190" t="s">
        <v>348</v>
      </c>
      <c r="D121" s="807">
        <v>217392.7181000002</v>
      </c>
      <c r="E121" s="958">
        <v>934362.99019999988</v>
      </c>
      <c r="F121" s="767">
        <v>0</v>
      </c>
      <c r="G121" s="947">
        <v>1</v>
      </c>
      <c r="H121" s="957">
        <v>1</v>
      </c>
      <c r="I121" s="767">
        <v>0</v>
      </c>
      <c r="J121" s="947">
        <v>7</v>
      </c>
      <c r="K121" s="767">
        <v>0</v>
      </c>
      <c r="L121" s="946">
        <v>1</v>
      </c>
      <c r="M121" s="767">
        <v>0</v>
      </c>
      <c r="N121" s="767">
        <v>0</v>
      </c>
      <c r="O121" s="767">
        <v>0</v>
      </c>
      <c r="P121" s="767">
        <v>0</v>
      </c>
      <c r="Q121" s="767">
        <v>0</v>
      </c>
      <c r="R121" s="767">
        <v>0</v>
      </c>
      <c r="S121" s="767">
        <v>0</v>
      </c>
      <c r="T121" s="767">
        <v>0</v>
      </c>
      <c r="U121" s="767">
        <v>0</v>
      </c>
      <c r="V121" s="767"/>
    </row>
    <row r="122" spans="2:22" ht="16.7" customHeight="1" x14ac:dyDescent="0.25">
      <c r="B122" s="190">
        <v>117</v>
      </c>
      <c r="C122" s="190" t="s">
        <v>144</v>
      </c>
      <c r="D122" s="793">
        <v>217606</v>
      </c>
      <c r="E122" s="951">
        <v>934359</v>
      </c>
      <c r="F122" s="767">
        <v>0</v>
      </c>
      <c r="G122" s="767">
        <v>0</v>
      </c>
      <c r="H122" s="767">
        <v>0</v>
      </c>
      <c r="I122" s="767">
        <v>0</v>
      </c>
      <c r="J122" s="767">
        <v>0</v>
      </c>
      <c r="K122" s="767">
        <v>0</v>
      </c>
      <c r="L122" s="767">
        <v>0</v>
      </c>
      <c r="M122" s="767">
        <v>0</v>
      </c>
      <c r="N122" s="767">
        <v>0</v>
      </c>
      <c r="O122" s="767">
        <v>0</v>
      </c>
      <c r="P122" s="767">
        <v>0</v>
      </c>
      <c r="Q122" s="767">
        <v>0</v>
      </c>
      <c r="R122" s="767">
        <v>0</v>
      </c>
      <c r="S122" s="767">
        <v>0</v>
      </c>
      <c r="T122" s="767">
        <v>0</v>
      </c>
      <c r="U122" s="767">
        <v>0</v>
      </c>
      <c r="V122" s="767"/>
    </row>
    <row r="123" spans="2:22" ht="16.7" customHeight="1" x14ac:dyDescent="0.25">
      <c r="B123" s="190">
        <v>118</v>
      </c>
      <c r="C123" s="190" t="s">
        <v>184</v>
      </c>
      <c r="D123" s="770">
        <v>217812</v>
      </c>
      <c r="E123" s="780">
        <v>934363</v>
      </c>
      <c r="F123" s="767">
        <v>0</v>
      </c>
      <c r="G123" s="767">
        <v>0</v>
      </c>
      <c r="H123" s="767">
        <v>0</v>
      </c>
      <c r="I123" s="767">
        <v>0</v>
      </c>
      <c r="J123" s="767">
        <v>0</v>
      </c>
      <c r="K123" s="767">
        <v>0</v>
      </c>
      <c r="L123" s="767">
        <v>0</v>
      </c>
      <c r="M123" s="767">
        <v>0</v>
      </c>
      <c r="N123" s="767">
        <v>0</v>
      </c>
      <c r="O123" s="767">
        <v>0</v>
      </c>
      <c r="P123" s="767">
        <v>0</v>
      </c>
      <c r="Q123" s="767">
        <v>0</v>
      </c>
      <c r="R123" s="767">
        <v>0</v>
      </c>
      <c r="S123" s="767">
        <v>0</v>
      </c>
      <c r="T123" s="767">
        <v>0</v>
      </c>
      <c r="U123" s="767">
        <v>0</v>
      </c>
      <c r="V123" s="767"/>
    </row>
    <row r="124" spans="2:22" ht="16.350000000000001" customHeight="1" x14ac:dyDescent="0.25">
      <c r="B124" s="190">
        <v>119</v>
      </c>
      <c r="C124" s="190" t="s">
        <v>257</v>
      </c>
      <c r="D124" s="770">
        <v>218021</v>
      </c>
      <c r="E124" s="780">
        <v>934361</v>
      </c>
      <c r="F124" s="767">
        <v>0</v>
      </c>
      <c r="G124" s="767">
        <v>0</v>
      </c>
      <c r="H124" s="767">
        <v>0</v>
      </c>
      <c r="I124" s="767">
        <v>0</v>
      </c>
      <c r="J124" s="767">
        <v>0</v>
      </c>
      <c r="K124" s="767">
        <v>0</v>
      </c>
      <c r="L124" s="767">
        <v>0</v>
      </c>
      <c r="M124" s="767">
        <v>0</v>
      </c>
      <c r="N124" s="767">
        <v>0</v>
      </c>
      <c r="O124" s="767">
        <v>0</v>
      </c>
      <c r="P124" s="767">
        <v>0</v>
      </c>
      <c r="Q124" s="767">
        <v>0</v>
      </c>
      <c r="R124" s="767">
        <v>0</v>
      </c>
      <c r="S124" s="767">
        <v>0</v>
      </c>
      <c r="T124" s="767">
        <v>0</v>
      </c>
      <c r="U124" s="767">
        <v>0</v>
      </c>
      <c r="V124" s="767"/>
    </row>
    <row r="125" spans="2:22" ht="16.350000000000001" customHeight="1" x14ac:dyDescent="0.25">
      <c r="B125" s="190">
        <v>120</v>
      </c>
      <c r="C125" s="190" t="s">
        <v>138</v>
      </c>
      <c r="D125" s="770">
        <v>218442</v>
      </c>
      <c r="E125" s="780">
        <v>934362</v>
      </c>
      <c r="F125" s="767">
        <v>0</v>
      </c>
      <c r="G125" s="947">
        <v>2</v>
      </c>
      <c r="H125" s="767">
        <v>0</v>
      </c>
      <c r="I125" s="767">
        <v>0</v>
      </c>
      <c r="J125" s="947">
        <v>3</v>
      </c>
      <c r="K125" s="783"/>
      <c r="L125" s="946">
        <v>1</v>
      </c>
      <c r="M125" s="767">
        <v>0</v>
      </c>
      <c r="N125" s="767">
        <v>0</v>
      </c>
      <c r="O125" s="767">
        <v>0</v>
      </c>
      <c r="P125" s="767">
        <v>0</v>
      </c>
      <c r="Q125" s="767">
        <v>0</v>
      </c>
      <c r="R125" s="767">
        <v>0</v>
      </c>
      <c r="S125" s="767">
        <v>0</v>
      </c>
      <c r="T125" s="767">
        <v>0</v>
      </c>
      <c r="U125" s="767">
        <v>0</v>
      </c>
      <c r="V125" s="783"/>
    </row>
    <row r="126" spans="2:22" ht="16.350000000000001" customHeight="1" x14ac:dyDescent="0.25">
      <c r="B126" s="190">
        <v>121</v>
      </c>
      <c r="C126" s="190" t="s">
        <v>354</v>
      </c>
      <c r="D126" s="770">
        <v>218030</v>
      </c>
      <c r="E126" s="780">
        <v>934564</v>
      </c>
      <c r="F126" s="767">
        <v>0</v>
      </c>
      <c r="G126" s="767">
        <v>0</v>
      </c>
      <c r="H126" s="767">
        <v>0</v>
      </c>
      <c r="I126" s="767">
        <v>0</v>
      </c>
      <c r="J126" s="767">
        <v>0</v>
      </c>
      <c r="K126" s="767">
        <v>0</v>
      </c>
      <c r="L126" s="767">
        <v>0</v>
      </c>
      <c r="M126" s="767">
        <v>0</v>
      </c>
      <c r="N126" s="767">
        <v>0</v>
      </c>
      <c r="O126" s="767">
        <v>0</v>
      </c>
      <c r="P126" s="767">
        <v>0</v>
      </c>
      <c r="Q126" s="767">
        <v>0</v>
      </c>
      <c r="R126" s="767">
        <v>0</v>
      </c>
      <c r="S126" s="767">
        <v>0</v>
      </c>
      <c r="T126" s="767">
        <v>0</v>
      </c>
      <c r="U126" s="767">
        <v>0</v>
      </c>
      <c r="V126" s="767"/>
    </row>
    <row r="127" spans="2:22" ht="19.350000000000001" customHeight="1" x14ac:dyDescent="0.25">
      <c r="B127" s="190">
        <v>122</v>
      </c>
      <c r="C127" s="190" t="s">
        <v>152</v>
      </c>
      <c r="D127" s="770">
        <v>218228</v>
      </c>
      <c r="E127" s="780">
        <v>934546</v>
      </c>
      <c r="F127" s="767">
        <v>0</v>
      </c>
      <c r="G127" s="767">
        <v>0</v>
      </c>
      <c r="H127" s="957">
        <v>2</v>
      </c>
      <c r="I127" s="767">
        <v>0</v>
      </c>
      <c r="J127" s="947">
        <v>2</v>
      </c>
      <c r="K127" s="767">
        <v>0</v>
      </c>
      <c r="L127" s="767">
        <v>0</v>
      </c>
      <c r="M127" s="767">
        <v>0</v>
      </c>
      <c r="N127" s="767">
        <v>0</v>
      </c>
      <c r="O127" s="767">
        <v>0</v>
      </c>
      <c r="P127" s="767">
        <v>0</v>
      </c>
      <c r="Q127" s="767">
        <v>0</v>
      </c>
      <c r="R127" s="767">
        <v>0</v>
      </c>
      <c r="S127" s="767">
        <v>0</v>
      </c>
      <c r="T127" s="767">
        <v>0</v>
      </c>
      <c r="U127" s="767">
        <v>0</v>
      </c>
      <c r="V127" s="767"/>
    </row>
    <row r="128" spans="2:22" ht="16.350000000000001" customHeight="1" x14ac:dyDescent="0.25">
      <c r="B128" s="190">
        <v>123</v>
      </c>
      <c r="C128" s="190" t="s">
        <v>235</v>
      </c>
      <c r="D128" s="770">
        <v>217601</v>
      </c>
      <c r="E128" s="780">
        <v>934786</v>
      </c>
      <c r="F128" s="767">
        <v>0</v>
      </c>
      <c r="G128" s="947">
        <v>2</v>
      </c>
      <c r="H128" s="767">
        <v>0</v>
      </c>
      <c r="I128" s="767">
        <v>0</v>
      </c>
      <c r="J128" s="767">
        <v>0</v>
      </c>
      <c r="K128" s="767">
        <v>0</v>
      </c>
      <c r="L128" s="767">
        <v>0</v>
      </c>
      <c r="M128" s="767">
        <v>0</v>
      </c>
      <c r="N128" s="767">
        <v>0</v>
      </c>
      <c r="O128" s="767">
        <v>0</v>
      </c>
      <c r="P128" s="767">
        <v>0</v>
      </c>
      <c r="Q128" s="767">
        <v>0</v>
      </c>
      <c r="R128" s="767">
        <v>0</v>
      </c>
      <c r="S128" s="767">
        <v>0</v>
      </c>
      <c r="T128" s="767">
        <v>0</v>
      </c>
      <c r="U128" s="767">
        <v>0</v>
      </c>
      <c r="V128" s="767"/>
    </row>
    <row r="129" spans="2:22" ht="16.350000000000001" customHeight="1" x14ac:dyDescent="0.25">
      <c r="B129" s="190">
        <v>124</v>
      </c>
      <c r="C129" s="190" t="s">
        <v>373</v>
      </c>
      <c r="D129" s="770">
        <v>217812</v>
      </c>
      <c r="E129" s="780">
        <v>934782</v>
      </c>
      <c r="F129" s="767">
        <v>0</v>
      </c>
      <c r="G129" s="767">
        <v>0</v>
      </c>
      <c r="H129" s="767">
        <v>0</v>
      </c>
      <c r="I129" s="767">
        <v>0</v>
      </c>
      <c r="J129" s="767">
        <v>0</v>
      </c>
      <c r="K129" s="767">
        <v>0</v>
      </c>
      <c r="L129" s="767">
        <v>0</v>
      </c>
      <c r="M129" s="767">
        <v>0</v>
      </c>
      <c r="N129" s="767">
        <v>0</v>
      </c>
      <c r="O129" s="767">
        <v>0</v>
      </c>
      <c r="P129" s="767">
        <v>0</v>
      </c>
      <c r="Q129" s="767">
        <v>0</v>
      </c>
      <c r="R129" s="767">
        <v>0</v>
      </c>
      <c r="S129" s="767">
        <v>0</v>
      </c>
      <c r="T129" s="767">
        <v>0</v>
      </c>
      <c r="U129" s="767">
        <v>0</v>
      </c>
      <c r="V129" s="767"/>
    </row>
    <row r="130" spans="2:22" ht="20.25" customHeight="1" x14ac:dyDescent="0.25">
      <c r="B130" s="190">
        <v>125</v>
      </c>
      <c r="C130" s="190" t="s">
        <v>375</v>
      </c>
      <c r="D130" s="770">
        <v>214791</v>
      </c>
      <c r="E130" s="780">
        <v>931688</v>
      </c>
      <c r="F130" s="767">
        <v>0</v>
      </c>
      <c r="G130" s="955">
        <v>1</v>
      </c>
      <c r="H130" s="767">
        <v>0</v>
      </c>
      <c r="I130" s="767">
        <v>0</v>
      </c>
      <c r="J130" s="767">
        <v>0</v>
      </c>
      <c r="K130" s="767">
        <v>0</v>
      </c>
      <c r="L130" s="767">
        <v>0</v>
      </c>
      <c r="M130" s="767">
        <v>0</v>
      </c>
      <c r="N130" s="767">
        <v>0</v>
      </c>
      <c r="O130" s="767">
        <v>0</v>
      </c>
      <c r="P130" s="767">
        <v>0</v>
      </c>
      <c r="Q130" s="767">
        <v>0</v>
      </c>
      <c r="R130" s="767">
        <v>0</v>
      </c>
      <c r="S130" s="767">
        <v>0</v>
      </c>
      <c r="T130" s="767">
        <v>0</v>
      </c>
      <c r="U130" s="767">
        <v>0</v>
      </c>
      <c r="V130" s="767"/>
    </row>
    <row r="131" spans="2:22" ht="20.25" customHeight="1" x14ac:dyDescent="0.25">
      <c r="B131" s="190">
        <v>126</v>
      </c>
      <c r="C131" s="190" t="s">
        <v>358</v>
      </c>
      <c r="D131" s="770">
        <v>214579</v>
      </c>
      <c r="E131" s="780">
        <v>931737</v>
      </c>
      <c r="F131" s="767">
        <v>0</v>
      </c>
      <c r="G131" s="955">
        <v>1</v>
      </c>
      <c r="H131" s="767">
        <v>0</v>
      </c>
      <c r="I131" s="767">
        <v>0</v>
      </c>
      <c r="J131" s="955">
        <v>2</v>
      </c>
      <c r="K131" s="767">
        <v>0</v>
      </c>
      <c r="L131" s="767">
        <v>0</v>
      </c>
      <c r="M131" s="767">
        <v>0</v>
      </c>
      <c r="N131" s="767">
        <v>0</v>
      </c>
      <c r="O131" s="767">
        <v>0</v>
      </c>
      <c r="P131" s="767">
        <v>0</v>
      </c>
      <c r="Q131" s="767">
        <v>0</v>
      </c>
      <c r="R131" s="767">
        <v>0</v>
      </c>
      <c r="S131" s="767">
        <v>0</v>
      </c>
      <c r="T131" s="767">
        <v>0</v>
      </c>
      <c r="U131" s="767">
        <v>0</v>
      </c>
      <c r="V131" s="767"/>
    </row>
    <row r="132" spans="2:22" ht="16.350000000000001" customHeight="1" x14ac:dyDescent="0.25">
      <c r="B132" s="190">
        <v>127</v>
      </c>
      <c r="C132" s="190" t="s">
        <v>378</v>
      </c>
      <c r="D132" s="770">
        <v>214413</v>
      </c>
      <c r="E132" s="780">
        <v>931911</v>
      </c>
      <c r="F132" s="767">
        <v>0</v>
      </c>
      <c r="G132" s="767">
        <v>0</v>
      </c>
      <c r="H132" s="767">
        <v>0</v>
      </c>
      <c r="I132" s="767">
        <v>0</v>
      </c>
      <c r="J132" s="767">
        <v>0</v>
      </c>
      <c r="K132" s="767">
        <v>0</v>
      </c>
      <c r="L132" s="767">
        <v>0</v>
      </c>
      <c r="M132" s="767">
        <v>0</v>
      </c>
      <c r="N132" s="767">
        <v>0</v>
      </c>
      <c r="O132" s="767">
        <v>0</v>
      </c>
      <c r="P132" s="767">
        <v>0</v>
      </c>
      <c r="Q132" s="767">
        <v>0</v>
      </c>
      <c r="R132" s="767">
        <v>0</v>
      </c>
      <c r="S132" s="767">
        <v>0</v>
      </c>
      <c r="T132" s="767">
        <v>0</v>
      </c>
      <c r="U132" s="767">
        <v>0</v>
      </c>
      <c r="V132" s="767"/>
    </row>
    <row r="133" spans="2:22" ht="20.25" customHeight="1" x14ac:dyDescent="0.25">
      <c r="B133" s="190">
        <v>128</v>
      </c>
      <c r="C133" s="190" t="s">
        <v>381</v>
      </c>
      <c r="D133" s="770">
        <v>214387</v>
      </c>
      <c r="E133" s="780">
        <v>932017</v>
      </c>
      <c r="F133" s="767">
        <v>0</v>
      </c>
      <c r="G133" s="955">
        <v>1</v>
      </c>
      <c r="H133" s="767">
        <v>0</v>
      </c>
      <c r="I133" s="767">
        <v>0</v>
      </c>
      <c r="J133" s="767">
        <v>0</v>
      </c>
      <c r="K133" s="767">
        <v>0</v>
      </c>
      <c r="L133" s="767">
        <v>0</v>
      </c>
      <c r="M133" s="767">
        <v>0</v>
      </c>
      <c r="N133" s="767">
        <v>0</v>
      </c>
      <c r="O133" s="767">
        <v>0</v>
      </c>
      <c r="P133" s="767">
        <v>0</v>
      </c>
      <c r="Q133" s="767">
        <v>0</v>
      </c>
      <c r="R133" s="767">
        <v>0</v>
      </c>
      <c r="S133" s="767">
        <v>0</v>
      </c>
      <c r="T133" s="767">
        <v>0</v>
      </c>
      <c r="U133" s="767">
        <v>0</v>
      </c>
      <c r="V133" s="767"/>
    </row>
    <row r="134" spans="2:22" ht="20.85" customHeight="1" x14ac:dyDescent="0.25">
      <c r="B134" s="959">
        <v>129</v>
      </c>
      <c r="C134" s="190" t="s">
        <v>384</v>
      </c>
      <c r="D134" s="770">
        <v>219506</v>
      </c>
      <c r="E134" s="780">
        <v>932385</v>
      </c>
      <c r="F134" s="767">
        <v>0</v>
      </c>
      <c r="G134" s="767">
        <v>0</v>
      </c>
      <c r="H134" s="957">
        <v>1</v>
      </c>
      <c r="I134" s="767">
        <v>0</v>
      </c>
      <c r="J134" s="947">
        <v>1</v>
      </c>
      <c r="K134" s="767">
        <v>0</v>
      </c>
      <c r="L134" s="946">
        <v>1</v>
      </c>
      <c r="M134" s="767">
        <v>0</v>
      </c>
      <c r="N134" s="767">
        <v>0</v>
      </c>
      <c r="O134" s="767">
        <v>0</v>
      </c>
      <c r="P134" s="767">
        <v>0</v>
      </c>
      <c r="Q134" s="767">
        <v>0</v>
      </c>
      <c r="R134" s="767">
        <v>0</v>
      </c>
      <c r="S134" s="767">
        <v>0</v>
      </c>
      <c r="T134" s="767">
        <v>0</v>
      </c>
      <c r="U134" s="767">
        <v>0</v>
      </c>
      <c r="V134" s="767"/>
    </row>
    <row r="135" spans="2:22" ht="18.95" customHeight="1" x14ac:dyDescent="0.25">
      <c r="B135" s="960" t="s">
        <v>425</v>
      </c>
      <c r="C135" s="961"/>
      <c r="D135" s="767"/>
      <c r="E135" s="767"/>
      <c r="F135" s="767"/>
      <c r="G135" s="783"/>
      <c r="H135" s="767"/>
      <c r="I135" s="767"/>
      <c r="J135" s="767"/>
      <c r="K135" s="767"/>
      <c r="L135" s="767"/>
      <c r="M135" s="767"/>
      <c r="N135" s="783"/>
      <c r="O135" s="767"/>
      <c r="P135" s="767"/>
      <c r="Q135" s="767"/>
      <c r="R135" s="767"/>
      <c r="S135" s="767"/>
      <c r="T135" s="767"/>
      <c r="U135" s="767"/>
      <c r="V135" s="767"/>
    </row>
    <row r="136" spans="2:22" ht="21.75" customHeight="1" x14ac:dyDescent="0.25">
      <c r="B136" s="962"/>
      <c r="C136" s="963"/>
      <c r="D136" s="963"/>
      <c r="E136" s="963"/>
      <c r="F136" s="964" t="s">
        <v>493</v>
      </c>
      <c r="G136" s="965">
        <v>58</v>
      </c>
      <c r="H136" s="965">
        <v>25</v>
      </c>
      <c r="I136" s="965">
        <v>4</v>
      </c>
      <c r="J136" s="965">
        <v>55</v>
      </c>
      <c r="K136" s="965">
        <v>4</v>
      </c>
      <c r="L136" s="965">
        <v>27</v>
      </c>
      <c r="M136" s="966"/>
      <c r="N136" s="966"/>
      <c r="O136" s="966"/>
      <c r="P136" s="966"/>
      <c r="Q136" s="965">
        <v>1</v>
      </c>
      <c r="R136" s="966"/>
      <c r="S136" s="966"/>
      <c r="T136" s="966"/>
      <c r="U136" s="967">
        <v>1</v>
      </c>
      <c r="V136" s="966"/>
    </row>
    <row r="137" spans="2:22" ht="20.85" customHeight="1" x14ac:dyDescent="0.25">
      <c r="B137" s="876"/>
      <c r="C137" s="968"/>
      <c r="D137" s="968"/>
      <c r="E137" s="968"/>
      <c r="F137" s="964" t="s">
        <v>494</v>
      </c>
      <c r="G137" s="969">
        <f t="shared" ref="G137:L137" si="0">G136/122</f>
        <v>0.47540983606557374</v>
      </c>
      <c r="H137" s="969">
        <f t="shared" si="0"/>
        <v>0.20491803278688525</v>
      </c>
      <c r="I137" s="969">
        <f t="shared" si="0"/>
        <v>3.2786885245901641E-2</v>
      </c>
      <c r="J137" s="969">
        <f t="shared" si="0"/>
        <v>0.45081967213114754</v>
      </c>
      <c r="K137" s="969">
        <f t="shared" si="0"/>
        <v>3.2786885245901641E-2</v>
      </c>
      <c r="L137" s="969">
        <f t="shared" si="0"/>
        <v>0.22131147540983606</v>
      </c>
      <c r="M137" s="969"/>
      <c r="N137" s="969"/>
      <c r="O137" s="969"/>
      <c r="P137" s="969"/>
      <c r="Q137" s="969">
        <f>Q136/122</f>
        <v>8.1967213114754103E-3</v>
      </c>
      <c r="R137" s="969"/>
      <c r="S137" s="969"/>
      <c r="T137" s="969"/>
      <c r="U137" s="969">
        <f>U136/122</f>
        <v>8.1967213114754103E-3</v>
      </c>
      <c r="V137" s="969"/>
    </row>
    <row r="138" spans="2:22" ht="21" customHeight="1" x14ac:dyDescent="0.25">
      <c r="B138" s="783"/>
      <c r="C138" s="970"/>
      <c r="D138" s="970"/>
      <c r="E138" s="371"/>
      <c r="F138" s="971" t="s">
        <v>495</v>
      </c>
      <c r="G138" s="972">
        <f t="shared" ref="G138:L138" si="1">SUM(G6:G134)</f>
        <v>91</v>
      </c>
      <c r="H138" s="972">
        <f t="shared" si="1"/>
        <v>30</v>
      </c>
      <c r="I138" s="972">
        <f t="shared" si="1"/>
        <v>4</v>
      </c>
      <c r="J138" s="972">
        <f t="shared" si="1"/>
        <v>127</v>
      </c>
      <c r="K138" s="972">
        <f t="shared" si="1"/>
        <v>4</v>
      </c>
      <c r="L138" s="972">
        <f t="shared" si="1"/>
        <v>27</v>
      </c>
      <c r="M138" s="766"/>
      <c r="N138" s="973"/>
      <c r="O138" s="974"/>
      <c r="P138" s="974"/>
      <c r="Q138" s="972">
        <f>SUM(Q6:Q134)</f>
        <v>1</v>
      </c>
      <c r="R138" s="974"/>
      <c r="S138" s="766"/>
      <c r="T138" s="973"/>
      <c r="U138" s="972">
        <f>SUM(U6:U134)</f>
        <v>1</v>
      </c>
      <c r="V138" s="852"/>
    </row>
    <row r="139" spans="2:22" ht="21" customHeight="1" x14ac:dyDescent="0.25">
      <c r="B139" s="783"/>
      <c r="C139" s="780"/>
      <c r="D139" s="780"/>
      <c r="E139" s="1475" t="s">
        <v>496</v>
      </c>
      <c r="F139" s="1475"/>
      <c r="G139" s="975">
        <f t="shared" ref="G139:L139" si="2">G138/122</f>
        <v>0.74590163934426235</v>
      </c>
      <c r="H139" s="975">
        <f t="shared" si="2"/>
        <v>0.24590163934426229</v>
      </c>
      <c r="I139" s="975">
        <f t="shared" si="2"/>
        <v>3.2786885245901641E-2</v>
      </c>
      <c r="J139" s="975">
        <f t="shared" si="2"/>
        <v>1.040983606557377</v>
      </c>
      <c r="K139" s="975">
        <f t="shared" si="2"/>
        <v>3.2786885245901641E-2</v>
      </c>
      <c r="L139" s="975">
        <f t="shared" si="2"/>
        <v>0.22131147540983606</v>
      </c>
      <c r="M139" s="884"/>
      <c r="N139" s="654"/>
      <c r="O139" s="976"/>
      <c r="P139" s="976"/>
      <c r="Q139" s="977">
        <f>Q138/122</f>
        <v>8.1967213114754103E-3</v>
      </c>
      <c r="R139" s="976"/>
      <c r="S139" s="884"/>
      <c r="T139" s="654"/>
      <c r="U139" s="977">
        <f>U138/122</f>
        <v>8.1967213114754103E-3</v>
      </c>
      <c r="V139" s="852"/>
    </row>
    <row r="140" spans="2:22" ht="21" customHeight="1" x14ac:dyDescent="0.25">
      <c r="B140" s="783"/>
      <c r="C140" s="780"/>
      <c r="D140" s="780"/>
      <c r="E140" s="780"/>
      <c r="F140" s="780"/>
      <c r="G140" s="1467"/>
      <c r="H140" s="1468"/>
      <c r="I140" s="1468"/>
      <c r="J140" s="1468"/>
      <c r="K140" s="1468"/>
      <c r="L140" s="1468"/>
      <c r="M140" s="884"/>
      <c r="N140" s="1467"/>
      <c r="O140" s="1468"/>
      <c r="P140" s="1468"/>
      <c r="Q140" s="1468"/>
      <c r="R140" s="1468"/>
      <c r="S140" s="884"/>
      <c r="T140" s="1467"/>
      <c r="U140" s="1468"/>
      <c r="V140" s="852"/>
    </row>
    <row r="141" spans="2:22" ht="21" customHeight="1" x14ac:dyDescent="0.25">
      <c r="B141" s="783"/>
      <c r="C141" s="780"/>
      <c r="D141" s="780"/>
      <c r="E141" s="780"/>
      <c r="F141" s="780"/>
      <c r="G141" s="1467"/>
      <c r="H141" s="1468"/>
      <c r="I141" s="1468"/>
      <c r="J141" s="1468"/>
      <c r="K141" s="1468"/>
      <c r="L141" s="1468"/>
      <c r="M141" s="884"/>
      <c r="N141" s="1467"/>
      <c r="O141" s="1468"/>
      <c r="P141" s="1468"/>
      <c r="Q141" s="1468"/>
      <c r="R141" s="1468"/>
      <c r="S141" s="884"/>
      <c r="T141" s="1467"/>
      <c r="U141" s="1468"/>
      <c r="V141" s="852"/>
    </row>
    <row r="142" spans="2:22" ht="21" customHeight="1" x14ac:dyDescent="0.25">
      <c r="B142" s="783"/>
      <c r="C142" s="780"/>
      <c r="D142" s="780"/>
      <c r="E142" s="780"/>
      <c r="F142" s="780"/>
      <c r="G142" s="1467"/>
      <c r="H142" s="1468"/>
      <c r="I142" s="1468"/>
      <c r="J142" s="1468"/>
      <c r="K142" s="1468"/>
      <c r="L142" s="1468"/>
      <c r="M142" s="884"/>
      <c r="N142" s="1467"/>
      <c r="O142" s="1468"/>
      <c r="P142" s="1468"/>
      <c r="Q142" s="1468"/>
      <c r="R142" s="1468"/>
      <c r="S142" s="884"/>
      <c r="T142" s="1467"/>
      <c r="U142" s="1468"/>
      <c r="V142" s="852"/>
    </row>
  </sheetData>
  <mergeCells count="41">
    <mergeCell ref="B2:I2"/>
    <mergeCell ref="F4:F5"/>
    <mergeCell ref="D50:E50"/>
    <mergeCell ref="G4:G5"/>
    <mergeCell ref="D90:E90"/>
    <mergeCell ref="D3:E4"/>
    <mergeCell ref="E139:F139"/>
    <mergeCell ref="D41:E41"/>
    <mergeCell ref="S4:S5"/>
    <mergeCell ref="B3:B5"/>
    <mergeCell ref="C3:C5"/>
    <mergeCell ref="D73:E73"/>
    <mergeCell ref="D60:E60"/>
    <mergeCell ref="D42:E42"/>
    <mergeCell ref="D89:E89"/>
    <mergeCell ref="F3:L3"/>
    <mergeCell ref="J4:J5"/>
    <mergeCell ref="I4:I5"/>
    <mergeCell ref="H4:H5"/>
    <mergeCell ref="M4:M5"/>
    <mergeCell ref="L4:L5"/>
    <mergeCell ref="K4:K5"/>
    <mergeCell ref="M3:R3"/>
    <mergeCell ref="Q4:Q5"/>
    <mergeCell ref="P4:P5"/>
    <mergeCell ref="G142:L142"/>
    <mergeCell ref="N4:N5"/>
    <mergeCell ref="O4:O5"/>
    <mergeCell ref="N140:R140"/>
    <mergeCell ref="G140:L140"/>
    <mergeCell ref="R4:R5"/>
    <mergeCell ref="U4:U5"/>
    <mergeCell ref="T4:T5"/>
    <mergeCell ref="V3:V5"/>
    <mergeCell ref="S3:U3"/>
    <mergeCell ref="T140:U140"/>
    <mergeCell ref="T141:U141"/>
    <mergeCell ref="N141:R141"/>
    <mergeCell ref="G141:L141"/>
    <mergeCell ref="T142:U142"/>
    <mergeCell ref="N142:R142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59"/>
  <sheetViews>
    <sheetView workbookViewId="0">
      <pane xSplit="5" ySplit="5" topLeftCell="N6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ColWidth="12.19921875" defaultRowHeight="18" customHeight="1" x14ac:dyDescent="0.2"/>
  <cols>
    <col min="1" max="1" width="0.19921875" style="978" customWidth="1"/>
    <col min="2" max="256" width="12.19921875" style="978" customWidth="1"/>
  </cols>
  <sheetData>
    <row r="1" spans="2:22" ht="2.1" customHeight="1" x14ac:dyDescent="0.2"/>
    <row r="2" spans="2:22" ht="24.75" customHeight="1" x14ac:dyDescent="0.35">
      <c r="B2" s="1483" t="s">
        <v>474</v>
      </c>
      <c r="C2" s="1484"/>
      <c r="D2" s="1484"/>
      <c r="E2" s="1484"/>
      <c r="F2" s="1485"/>
      <c r="G2" s="1485"/>
      <c r="H2" s="1486"/>
      <c r="I2" s="1485"/>
      <c r="J2" s="942"/>
      <c r="K2" s="941"/>
      <c r="L2" s="942"/>
      <c r="M2" s="942"/>
      <c r="N2" s="942"/>
      <c r="O2" s="942"/>
      <c r="P2" s="942"/>
      <c r="Q2" s="942"/>
      <c r="R2" s="942"/>
      <c r="S2" s="749"/>
      <c r="T2" s="749"/>
      <c r="U2" s="749"/>
      <c r="V2" s="749"/>
    </row>
    <row r="3" spans="2:22" ht="23.1" customHeight="1" x14ac:dyDescent="0.25">
      <c r="B3" s="1429" t="s">
        <v>13</v>
      </c>
      <c r="C3" s="1308" t="s">
        <v>14</v>
      </c>
      <c r="D3" s="1487" t="s">
        <v>15</v>
      </c>
      <c r="E3" s="1488"/>
      <c r="F3" s="1472" t="s">
        <v>475</v>
      </c>
      <c r="G3" s="1473"/>
      <c r="H3" s="1481"/>
      <c r="I3" s="1473"/>
      <c r="J3" s="1473"/>
      <c r="K3" s="1481"/>
      <c r="L3" s="1474"/>
      <c r="M3" s="1472" t="s">
        <v>476</v>
      </c>
      <c r="N3" s="1473"/>
      <c r="O3" s="1473"/>
      <c r="P3" s="1473"/>
      <c r="Q3" s="1473"/>
      <c r="R3" s="1474"/>
      <c r="S3" s="1491" t="s">
        <v>477</v>
      </c>
      <c r="T3" s="1492"/>
      <c r="U3" s="1492"/>
      <c r="V3" s="1482" t="s">
        <v>478</v>
      </c>
    </row>
    <row r="4" spans="2:22" ht="22.5" customHeight="1" x14ac:dyDescent="0.2">
      <c r="B4" s="1430"/>
      <c r="C4" s="1478"/>
      <c r="D4" s="1489"/>
      <c r="E4" s="1490"/>
      <c r="F4" s="1469" t="s">
        <v>479</v>
      </c>
      <c r="G4" s="1469" t="s">
        <v>480</v>
      </c>
      <c r="H4" s="1469" t="s">
        <v>481</v>
      </c>
      <c r="I4" s="1469" t="s">
        <v>482</v>
      </c>
      <c r="J4" s="1469" t="s">
        <v>483</v>
      </c>
      <c r="K4" s="1469" t="s">
        <v>484</v>
      </c>
      <c r="L4" s="1469" t="s">
        <v>485</v>
      </c>
      <c r="M4" s="1469" t="s">
        <v>479</v>
      </c>
      <c r="N4" s="1469" t="s">
        <v>486</v>
      </c>
      <c r="O4" s="1469" t="s">
        <v>487</v>
      </c>
      <c r="P4" s="1469" t="s">
        <v>488</v>
      </c>
      <c r="Q4" s="1469" t="s">
        <v>483</v>
      </c>
      <c r="R4" s="1469" t="s">
        <v>489</v>
      </c>
      <c r="S4" s="1482" t="s">
        <v>479</v>
      </c>
      <c r="T4" s="1482" t="s">
        <v>490</v>
      </c>
      <c r="U4" s="1482" t="s">
        <v>491</v>
      </c>
      <c r="V4" s="1470"/>
    </row>
    <row r="5" spans="2:22" ht="21.95" customHeight="1" x14ac:dyDescent="0.2">
      <c r="B5" s="1477"/>
      <c r="C5" s="1479"/>
      <c r="D5" s="944" t="s">
        <v>65</v>
      </c>
      <c r="E5" s="945" t="s">
        <v>66</v>
      </c>
      <c r="F5" s="1470"/>
      <c r="G5" s="1470"/>
      <c r="H5" s="1482"/>
      <c r="I5" s="1470"/>
      <c r="J5" s="1470"/>
      <c r="K5" s="1482"/>
      <c r="L5" s="1470"/>
      <c r="M5" s="1470"/>
      <c r="N5" s="1470"/>
      <c r="O5" s="1470"/>
      <c r="P5" s="1470"/>
      <c r="Q5" s="1470"/>
      <c r="R5" s="1470"/>
      <c r="S5" s="1470"/>
      <c r="T5" s="1470"/>
      <c r="U5" s="1470"/>
      <c r="V5" s="1470"/>
    </row>
    <row r="6" spans="2:22" ht="17.25" customHeight="1" x14ac:dyDescent="0.25">
      <c r="B6" s="760">
        <v>1</v>
      </c>
      <c r="C6" s="760" t="s">
        <v>88</v>
      </c>
      <c r="D6" s="761">
        <v>214874</v>
      </c>
      <c r="E6" s="843">
        <v>930373</v>
      </c>
      <c r="F6" s="767">
        <v>0</v>
      </c>
      <c r="G6" s="946">
        <v>4</v>
      </c>
      <c r="H6" s="767">
        <v>0</v>
      </c>
      <c r="I6" s="767">
        <v>0</v>
      </c>
      <c r="J6" s="947">
        <v>3</v>
      </c>
      <c r="K6" s="767">
        <v>0</v>
      </c>
      <c r="L6" s="767">
        <v>0</v>
      </c>
      <c r="M6" s="767">
        <v>0</v>
      </c>
      <c r="N6" s="767">
        <v>0</v>
      </c>
      <c r="O6" s="767">
        <v>0</v>
      </c>
      <c r="P6" s="767">
        <v>0</v>
      </c>
      <c r="Q6" s="767">
        <v>0</v>
      </c>
      <c r="R6" s="767">
        <v>0</v>
      </c>
      <c r="S6" s="767">
        <v>0</v>
      </c>
      <c r="T6" s="767">
        <v>0</v>
      </c>
      <c r="U6" s="767">
        <v>0</v>
      </c>
      <c r="V6" s="767"/>
    </row>
    <row r="7" spans="2:22" ht="16.350000000000001" customHeight="1" x14ac:dyDescent="0.25">
      <c r="B7" s="190">
        <v>2</v>
      </c>
      <c r="C7" s="190" t="s">
        <v>92</v>
      </c>
      <c r="D7" s="770">
        <v>215083</v>
      </c>
      <c r="E7" s="780">
        <v>930372</v>
      </c>
      <c r="F7" s="767">
        <v>0</v>
      </c>
      <c r="G7" s="947">
        <v>4</v>
      </c>
      <c r="H7" s="767">
        <v>0</v>
      </c>
      <c r="I7" s="767">
        <v>0</v>
      </c>
      <c r="J7" s="947">
        <v>2</v>
      </c>
      <c r="K7" s="767">
        <v>0</v>
      </c>
      <c r="L7" s="767">
        <v>0</v>
      </c>
      <c r="M7" s="767">
        <v>0</v>
      </c>
      <c r="N7" s="767">
        <v>0</v>
      </c>
      <c r="O7" s="767">
        <v>0</v>
      </c>
      <c r="P7" s="767">
        <v>0</v>
      </c>
      <c r="Q7" s="767">
        <v>0</v>
      </c>
      <c r="R7" s="767">
        <v>0</v>
      </c>
      <c r="S7" s="767">
        <v>0</v>
      </c>
      <c r="T7" s="767">
        <v>0</v>
      </c>
      <c r="U7" s="767">
        <v>0</v>
      </c>
      <c r="V7" s="767"/>
    </row>
    <row r="8" spans="2:22" ht="16.350000000000001" customHeight="1" x14ac:dyDescent="0.25">
      <c r="B8" s="190">
        <v>3</v>
      </c>
      <c r="C8" s="190" t="s">
        <v>95</v>
      </c>
      <c r="D8" s="770">
        <v>214869</v>
      </c>
      <c r="E8" s="780">
        <v>930582</v>
      </c>
      <c r="F8" s="767">
        <v>0</v>
      </c>
      <c r="G8" s="946">
        <v>2</v>
      </c>
      <c r="H8" s="767">
        <v>0</v>
      </c>
      <c r="I8" s="767">
        <v>0</v>
      </c>
      <c r="J8" s="947">
        <v>3</v>
      </c>
      <c r="K8" s="767">
        <v>0</v>
      </c>
      <c r="L8" s="767">
        <v>0</v>
      </c>
      <c r="M8" s="767">
        <v>0</v>
      </c>
      <c r="N8" s="767">
        <v>0</v>
      </c>
      <c r="O8" s="767">
        <v>0</v>
      </c>
      <c r="P8" s="767">
        <v>0</v>
      </c>
      <c r="Q8" s="767">
        <v>0</v>
      </c>
      <c r="R8" s="767">
        <v>0</v>
      </c>
      <c r="S8" s="767">
        <v>0</v>
      </c>
      <c r="T8" s="767">
        <v>0</v>
      </c>
      <c r="U8" s="767">
        <v>0</v>
      </c>
      <c r="V8" s="767"/>
    </row>
    <row r="9" spans="2:22" ht="16.350000000000001" customHeight="1" x14ac:dyDescent="0.25">
      <c r="B9" s="190">
        <v>4</v>
      </c>
      <c r="C9" s="190" t="s">
        <v>98</v>
      </c>
      <c r="D9" s="770">
        <v>215085</v>
      </c>
      <c r="E9" s="780">
        <v>930586</v>
      </c>
      <c r="F9" s="767">
        <v>0</v>
      </c>
      <c r="G9" s="767">
        <v>0</v>
      </c>
      <c r="H9" s="767">
        <v>0</v>
      </c>
      <c r="I9" s="767">
        <v>0</v>
      </c>
      <c r="J9" s="767">
        <v>0</v>
      </c>
      <c r="K9" s="767">
        <v>0</v>
      </c>
      <c r="L9" s="767">
        <v>0</v>
      </c>
      <c r="M9" s="767">
        <v>0</v>
      </c>
      <c r="N9" s="767">
        <v>0</v>
      </c>
      <c r="O9" s="767">
        <v>0</v>
      </c>
      <c r="P9" s="767">
        <v>0</v>
      </c>
      <c r="Q9" s="767">
        <v>0</v>
      </c>
      <c r="R9" s="767">
        <v>0</v>
      </c>
      <c r="S9" s="767">
        <v>0</v>
      </c>
      <c r="T9" s="767">
        <v>0</v>
      </c>
      <c r="U9" s="767">
        <v>0</v>
      </c>
      <c r="V9" s="767"/>
    </row>
    <row r="10" spans="2:22" ht="16.7" customHeight="1" x14ac:dyDescent="0.25">
      <c r="B10" s="97">
        <v>5</v>
      </c>
      <c r="C10" s="97" t="s">
        <v>101</v>
      </c>
      <c r="D10" s="775">
        <v>215293</v>
      </c>
      <c r="E10" s="948">
        <v>930584</v>
      </c>
      <c r="F10" s="767">
        <v>0</v>
      </c>
      <c r="G10" s="946">
        <v>2</v>
      </c>
      <c r="H10" s="767">
        <v>0</v>
      </c>
      <c r="I10" s="767">
        <v>0</v>
      </c>
      <c r="J10" s="947">
        <v>1</v>
      </c>
      <c r="K10" s="767">
        <v>0</v>
      </c>
      <c r="L10" s="767">
        <v>0</v>
      </c>
      <c r="M10" s="767">
        <v>0</v>
      </c>
      <c r="N10" s="767">
        <v>0</v>
      </c>
      <c r="O10" s="767">
        <v>0</v>
      </c>
      <c r="P10" s="767">
        <v>0</v>
      </c>
      <c r="Q10" s="767">
        <v>0</v>
      </c>
      <c r="R10" s="767">
        <v>0</v>
      </c>
      <c r="S10" s="767">
        <v>0</v>
      </c>
      <c r="T10" s="767">
        <v>0</v>
      </c>
      <c r="U10" s="767">
        <v>0</v>
      </c>
      <c r="V10" s="767"/>
    </row>
    <row r="11" spans="2:22" ht="16.7" customHeight="1" x14ac:dyDescent="0.25">
      <c r="B11" s="190">
        <v>6</v>
      </c>
      <c r="C11" s="190" t="s">
        <v>104</v>
      </c>
      <c r="D11" s="770">
        <v>215925</v>
      </c>
      <c r="E11" s="780">
        <v>930583</v>
      </c>
      <c r="F11" s="767">
        <v>0</v>
      </c>
      <c r="G11" s="767">
        <v>0</v>
      </c>
      <c r="H11" s="949">
        <v>1</v>
      </c>
      <c r="I11" s="767">
        <v>0</v>
      </c>
      <c r="J11" s="767">
        <v>0</v>
      </c>
      <c r="K11" s="767">
        <v>0</v>
      </c>
      <c r="L11" s="767">
        <v>0</v>
      </c>
      <c r="M11" s="767">
        <v>0</v>
      </c>
      <c r="N11" s="767">
        <v>0</v>
      </c>
      <c r="O11" s="767">
        <v>0</v>
      </c>
      <c r="P11" s="767">
        <v>0</v>
      </c>
      <c r="Q11" s="767">
        <v>0</v>
      </c>
      <c r="R11" s="767">
        <v>0</v>
      </c>
      <c r="S11" s="767">
        <v>0</v>
      </c>
      <c r="T11" s="767">
        <v>0</v>
      </c>
      <c r="U11" s="767">
        <v>0</v>
      </c>
      <c r="V11" s="767"/>
    </row>
    <row r="12" spans="2:22" ht="16.350000000000001" customHeight="1" x14ac:dyDescent="0.25">
      <c r="B12" s="190">
        <v>7</v>
      </c>
      <c r="C12" s="190" t="s">
        <v>107</v>
      </c>
      <c r="D12" s="770">
        <v>214656</v>
      </c>
      <c r="E12" s="780">
        <v>930792</v>
      </c>
      <c r="F12" s="767">
        <v>0</v>
      </c>
      <c r="G12" s="946">
        <v>1</v>
      </c>
      <c r="H12" s="767">
        <v>0</v>
      </c>
      <c r="I12" s="767">
        <v>0</v>
      </c>
      <c r="J12" s="947">
        <v>1</v>
      </c>
      <c r="K12" s="767">
        <v>0</v>
      </c>
      <c r="L12" s="946">
        <v>1</v>
      </c>
      <c r="M12" s="767">
        <v>0</v>
      </c>
      <c r="N12" s="767">
        <v>0</v>
      </c>
      <c r="O12" s="767">
        <v>0</v>
      </c>
      <c r="P12" s="767">
        <v>0</v>
      </c>
      <c r="Q12" s="767">
        <v>0</v>
      </c>
      <c r="R12" s="767">
        <v>0</v>
      </c>
      <c r="S12" s="767">
        <v>0</v>
      </c>
      <c r="T12" s="767">
        <v>0</v>
      </c>
      <c r="U12" s="767">
        <v>0</v>
      </c>
      <c r="V12" s="767"/>
    </row>
    <row r="13" spans="2:22" ht="16.350000000000001" customHeight="1" x14ac:dyDescent="0.25">
      <c r="B13" s="97">
        <v>8</v>
      </c>
      <c r="C13" s="97" t="s">
        <v>109</v>
      </c>
      <c r="D13" s="775">
        <v>214875</v>
      </c>
      <c r="E13" s="948">
        <v>930795</v>
      </c>
      <c r="F13" s="767">
        <v>0</v>
      </c>
      <c r="G13" s="946">
        <v>2</v>
      </c>
      <c r="H13" s="946">
        <v>1</v>
      </c>
      <c r="I13" s="767">
        <v>0</v>
      </c>
      <c r="J13" s="767">
        <v>0</v>
      </c>
      <c r="K13" s="767">
        <v>0</v>
      </c>
      <c r="L13" s="946">
        <v>1</v>
      </c>
      <c r="M13" s="767">
        <v>0</v>
      </c>
      <c r="N13" s="767">
        <v>0</v>
      </c>
      <c r="O13" s="767">
        <v>0</v>
      </c>
      <c r="P13" s="767">
        <v>0</v>
      </c>
      <c r="Q13" s="767">
        <v>0</v>
      </c>
      <c r="R13" s="767">
        <v>0</v>
      </c>
      <c r="S13" s="767">
        <v>0</v>
      </c>
      <c r="T13" s="767">
        <v>0</v>
      </c>
      <c r="U13" s="767">
        <v>0</v>
      </c>
      <c r="V13" s="767"/>
    </row>
    <row r="14" spans="2:22" ht="16.350000000000001" customHeight="1" x14ac:dyDescent="0.25">
      <c r="B14" s="190">
        <v>9</v>
      </c>
      <c r="C14" s="190" t="s">
        <v>112</v>
      </c>
      <c r="D14" s="770">
        <v>215085</v>
      </c>
      <c r="E14" s="780">
        <v>930792</v>
      </c>
      <c r="F14" s="767">
        <v>0</v>
      </c>
      <c r="G14" s="767">
        <v>0</v>
      </c>
      <c r="H14" s="949">
        <v>2</v>
      </c>
      <c r="I14" s="767">
        <v>0</v>
      </c>
      <c r="J14" s="767">
        <v>0</v>
      </c>
      <c r="K14" s="767">
        <v>0</v>
      </c>
      <c r="L14" s="767">
        <v>0</v>
      </c>
      <c r="M14" s="767">
        <v>0</v>
      </c>
      <c r="N14" s="767">
        <v>0</v>
      </c>
      <c r="O14" s="767">
        <v>0</v>
      </c>
      <c r="P14" s="767">
        <v>0</v>
      </c>
      <c r="Q14" s="767">
        <v>0</v>
      </c>
      <c r="R14" s="767">
        <v>0</v>
      </c>
      <c r="S14" s="767">
        <v>0</v>
      </c>
      <c r="T14" s="767">
        <v>0</v>
      </c>
      <c r="U14" s="767">
        <v>0</v>
      </c>
      <c r="V14" s="767"/>
    </row>
    <row r="15" spans="2:22" ht="16.350000000000001" customHeight="1" x14ac:dyDescent="0.25">
      <c r="B15" s="190">
        <v>10</v>
      </c>
      <c r="C15" s="190" t="s">
        <v>115</v>
      </c>
      <c r="D15" s="770">
        <v>215506</v>
      </c>
      <c r="E15" s="780">
        <v>930795</v>
      </c>
      <c r="F15" s="767">
        <v>0</v>
      </c>
      <c r="G15" s="946">
        <v>1</v>
      </c>
      <c r="H15" s="767">
        <v>0</v>
      </c>
      <c r="I15" s="767">
        <v>0</v>
      </c>
      <c r="J15" s="947">
        <v>1</v>
      </c>
      <c r="K15" s="767">
        <v>0</v>
      </c>
      <c r="L15" s="767">
        <v>0</v>
      </c>
      <c r="M15" s="767">
        <v>0</v>
      </c>
      <c r="N15" s="767">
        <v>0</v>
      </c>
      <c r="O15" s="767">
        <v>0</v>
      </c>
      <c r="P15" s="767">
        <v>0</v>
      </c>
      <c r="Q15" s="767">
        <v>0</v>
      </c>
      <c r="R15" s="767">
        <v>0</v>
      </c>
      <c r="S15" s="767">
        <v>0</v>
      </c>
      <c r="T15" s="767">
        <v>0</v>
      </c>
      <c r="U15" s="767">
        <v>0</v>
      </c>
      <c r="V15" s="767"/>
    </row>
    <row r="16" spans="2:22" ht="16.350000000000001" customHeight="1" x14ac:dyDescent="0.25">
      <c r="B16" s="190">
        <v>11</v>
      </c>
      <c r="C16" s="190" t="s">
        <v>119</v>
      </c>
      <c r="D16" s="770">
        <v>215709</v>
      </c>
      <c r="E16" s="780">
        <v>930793</v>
      </c>
      <c r="F16" s="767">
        <v>0</v>
      </c>
      <c r="G16" s="767">
        <v>0</v>
      </c>
      <c r="H16" s="767">
        <v>0</v>
      </c>
      <c r="I16" s="767">
        <v>0</v>
      </c>
      <c r="J16" s="767">
        <v>0</v>
      </c>
      <c r="K16" s="767">
        <v>0</v>
      </c>
      <c r="L16" s="767">
        <v>0</v>
      </c>
      <c r="M16" s="767">
        <v>0</v>
      </c>
      <c r="N16" s="767">
        <v>0</v>
      </c>
      <c r="O16" s="767">
        <v>0</v>
      </c>
      <c r="P16" s="767">
        <v>0</v>
      </c>
      <c r="Q16" s="767">
        <v>0</v>
      </c>
      <c r="R16" s="767">
        <v>0</v>
      </c>
      <c r="S16" s="767">
        <v>0</v>
      </c>
      <c r="T16" s="767">
        <v>0</v>
      </c>
      <c r="U16" s="767">
        <v>0</v>
      </c>
      <c r="V16" s="767"/>
    </row>
    <row r="17" spans="2:22" ht="16.350000000000001" customHeight="1" x14ac:dyDescent="0.25">
      <c r="B17" s="190">
        <v>12</v>
      </c>
      <c r="C17" s="190" t="s">
        <v>123</v>
      </c>
      <c r="D17" s="770">
        <v>214661</v>
      </c>
      <c r="E17" s="780">
        <v>931004</v>
      </c>
      <c r="F17" s="767">
        <v>0</v>
      </c>
      <c r="G17" s="946">
        <v>1</v>
      </c>
      <c r="H17" s="767">
        <v>0</v>
      </c>
      <c r="I17" s="767">
        <v>0</v>
      </c>
      <c r="J17" s="767">
        <v>0</v>
      </c>
      <c r="K17" s="767">
        <v>0</v>
      </c>
      <c r="L17" s="767">
        <v>0</v>
      </c>
      <c r="M17" s="767">
        <v>0</v>
      </c>
      <c r="N17" s="767">
        <v>0</v>
      </c>
      <c r="O17" s="767">
        <v>0</v>
      </c>
      <c r="P17" s="767">
        <v>0</v>
      </c>
      <c r="Q17" s="767">
        <v>0</v>
      </c>
      <c r="R17" s="767">
        <v>0</v>
      </c>
      <c r="S17" s="767">
        <v>0</v>
      </c>
      <c r="T17" s="767">
        <v>0</v>
      </c>
      <c r="U17" s="767">
        <v>0</v>
      </c>
      <c r="V17" s="767"/>
    </row>
    <row r="18" spans="2:22" ht="16.350000000000001" customHeight="1" x14ac:dyDescent="0.25">
      <c r="B18" s="190">
        <v>13</v>
      </c>
      <c r="C18" s="190" t="s">
        <v>127</v>
      </c>
      <c r="D18" s="770">
        <v>214871</v>
      </c>
      <c r="E18" s="780">
        <v>931001</v>
      </c>
      <c r="F18" s="767">
        <v>0</v>
      </c>
      <c r="G18" s="946">
        <v>1</v>
      </c>
      <c r="H18" s="767">
        <v>0</v>
      </c>
      <c r="I18" s="767">
        <v>0</v>
      </c>
      <c r="J18" s="946">
        <v>2</v>
      </c>
      <c r="K18" s="767">
        <v>0</v>
      </c>
      <c r="L18" s="767">
        <v>0</v>
      </c>
      <c r="M18" s="767">
        <v>0</v>
      </c>
      <c r="N18" s="767">
        <v>0</v>
      </c>
      <c r="O18" s="767">
        <v>0</v>
      </c>
      <c r="P18" s="767">
        <v>0</v>
      </c>
      <c r="Q18" s="767">
        <v>0</v>
      </c>
      <c r="R18" s="767">
        <v>0</v>
      </c>
      <c r="S18" s="767">
        <v>0</v>
      </c>
      <c r="T18" s="767">
        <v>0</v>
      </c>
      <c r="U18" s="767">
        <v>0</v>
      </c>
      <c r="V18" s="767"/>
    </row>
    <row r="19" spans="2:22" ht="16.350000000000001" customHeight="1" x14ac:dyDescent="0.25">
      <c r="B19" s="190">
        <v>14</v>
      </c>
      <c r="C19" s="190" t="s">
        <v>130</v>
      </c>
      <c r="D19" s="770">
        <v>215085</v>
      </c>
      <c r="E19" s="780">
        <v>931004</v>
      </c>
      <c r="F19" s="767">
        <v>0</v>
      </c>
      <c r="G19" s="767">
        <v>0</v>
      </c>
      <c r="H19" s="946">
        <v>2</v>
      </c>
      <c r="I19" s="767">
        <v>0</v>
      </c>
      <c r="J19" s="767">
        <v>0</v>
      </c>
      <c r="K19" s="767">
        <v>0</v>
      </c>
      <c r="L19" s="767">
        <v>0</v>
      </c>
      <c r="M19" s="767">
        <v>0</v>
      </c>
      <c r="N19" s="767">
        <v>0</v>
      </c>
      <c r="O19" s="767">
        <v>0</v>
      </c>
      <c r="P19" s="767">
        <v>0</v>
      </c>
      <c r="Q19" s="767">
        <v>0</v>
      </c>
      <c r="R19" s="767">
        <v>0</v>
      </c>
      <c r="S19" s="767">
        <v>0</v>
      </c>
      <c r="T19" s="767">
        <v>0</v>
      </c>
      <c r="U19" s="767">
        <v>0</v>
      </c>
      <c r="V19" s="767"/>
    </row>
    <row r="20" spans="2:22" ht="16.7" customHeight="1" x14ac:dyDescent="0.25">
      <c r="B20" s="190">
        <v>15</v>
      </c>
      <c r="C20" s="190" t="s">
        <v>133</v>
      </c>
      <c r="D20" s="770">
        <v>215290</v>
      </c>
      <c r="E20" s="780">
        <v>931004</v>
      </c>
      <c r="F20" s="767">
        <v>0</v>
      </c>
      <c r="G20" s="947">
        <v>1</v>
      </c>
      <c r="H20" s="767">
        <v>0</v>
      </c>
      <c r="I20" s="767">
        <v>0</v>
      </c>
      <c r="J20" s="946">
        <v>1</v>
      </c>
      <c r="K20" s="767">
        <v>0</v>
      </c>
      <c r="L20" s="767">
        <v>0</v>
      </c>
      <c r="M20" s="767">
        <v>0</v>
      </c>
      <c r="N20" s="767">
        <v>0</v>
      </c>
      <c r="O20" s="767">
        <v>0</v>
      </c>
      <c r="P20" s="767">
        <v>0</v>
      </c>
      <c r="Q20" s="767">
        <v>0</v>
      </c>
      <c r="R20" s="767">
        <v>0</v>
      </c>
      <c r="S20" s="767">
        <v>0</v>
      </c>
      <c r="T20" s="767">
        <v>0</v>
      </c>
      <c r="U20" s="767">
        <v>0</v>
      </c>
      <c r="V20" s="767"/>
    </row>
    <row r="21" spans="2:22" ht="16.7" customHeight="1" x14ac:dyDescent="0.25">
      <c r="B21" s="190">
        <v>16</v>
      </c>
      <c r="C21" s="190" t="s">
        <v>135</v>
      </c>
      <c r="D21" s="770">
        <v>215503</v>
      </c>
      <c r="E21" s="780">
        <v>9311003</v>
      </c>
      <c r="F21" s="767">
        <v>0</v>
      </c>
      <c r="G21" s="767">
        <v>0</v>
      </c>
      <c r="H21" s="767">
        <v>0</v>
      </c>
      <c r="I21" s="767">
        <v>0</v>
      </c>
      <c r="J21" s="767">
        <v>0</v>
      </c>
      <c r="K21" s="767">
        <v>0</v>
      </c>
      <c r="L21" s="767">
        <v>0</v>
      </c>
      <c r="M21" s="767">
        <v>0</v>
      </c>
      <c r="N21" s="767">
        <v>0</v>
      </c>
      <c r="O21" s="767">
        <v>0</v>
      </c>
      <c r="P21" s="767">
        <v>0</v>
      </c>
      <c r="Q21" s="767">
        <v>0</v>
      </c>
      <c r="R21" s="767">
        <v>0</v>
      </c>
      <c r="S21" s="767">
        <v>0</v>
      </c>
      <c r="T21" s="767">
        <v>0</v>
      </c>
      <c r="U21" s="767">
        <v>0</v>
      </c>
      <c r="V21" s="767"/>
    </row>
    <row r="22" spans="2:22" ht="16.350000000000001" customHeight="1" x14ac:dyDescent="0.25">
      <c r="B22" s="190">
        <v>17</v>
      </c>
      <c r="C22" s="190" t="s">
        <v>138</v>
      </c>
      <c r="D22" s="770">
        <v>214450</v>
      </c>
      <c r="E22" s="780">
        <v>931210</v>
      </c>
      <c r="F22" s="767">
        <v>0</v>
      </c>
      <c r="G22" s="946">
        <v>1</v>
      </c>
      <c r="H22" s="767">
        <v>0</v>
      </c>
      <c r="I22" s="946">
        <v>1</v>
      </c>
      <c r="J22" s="767">
        <v>0</v>
      </c>
      <c r="K22" s="767">
        <v>0</v>
      </c>
      <c r="L22" s="946">
        <v>1</v>
      </c>
      <c r="M22" s="767">
        <v>0</v>
      </c>
      <c r="N22" s="767">
        <v>0</v>
      </c>
      <c r="O22" s="767">
        <v>0</v>
      </c>
      <c r="P22" s="767">
        <v>0</v>
      </c>
      <c r="Q22" s="767">
        <v>0</v>
      </c>
      <c r="R22" s="767">
        <v>0</v>
      </c>
      <c r="S22" s="767">
        <v>0</v>
      </c>
      <c r="T22" s="767">
        <v>0</v>
      </c>
      <c r="U22" s="767">
        <v>0</v>
      </c>
      <c r="V22" s="767"/>
    </row>
    <row r="23" spans="2:22" ht="16.350000000000001" customHeight="1" x14ac:dyDescent="0.25">
      <c r="B23" s="190">
        <v>18</v>
      </c>
      <c r="C23" s="190" t="s">
        <v>141</v>
      </c>
      <c r="D23" s="770">
        <v>214663</v>
      </c>
      <c r="E23" s="780">
        <v>931211</v>
      </c>
      <c r="F23" s="767">
        <v>0</v>
      </c>
      <c r="G23" s="767">
        <v>0</v>
      </c>
      <c r="H23" s="767">
        <v>0</v>
      </c>
      <c r="I23" s="767">
        <v>0</v>
      </c>
      <c r="J23" s="767">
        <v>0</v>
      </c>
      <c r="K23" s="767">
        <v>0</v>
      </c>
      <c r="L23" s="767">
        <v>0</v>
      </c>
      <c r="M23" s="767">
        <v>0</v>
      </c>
      <c r="N23" s="767">
        <v>0</v>
      </c>
      <c r="O23" s="767">
        <v>0</v>
      </c>
      <c r="P23" s="767">
        <v>0</v>
      </c>
      <c r="Q23" s="767">
        <v>0</v>
      </c>
      <c r="R23" s="767">
        <v>0</v>
      </c>
      <c r="S23" s="767">
        <v>0</v>
      </c>
      <c r="T23" s="767">
        <v>0</v>
      </c>
      <c r="U23" s="767">
        <v>0</v>
      </c>
      <c r="V23" s="767"/>
    </row>
    <row r="24" spans="2:22" ht="16.350000000000001" customHeight="1" x14ac:dyDescent="0.25">
      <c r="B24" s="190">
        <v>19</v>
      </c>
      <c r="C24" s="190" t="s">
        <v>144</v>
      </c>
      <c r="D24" s="770">
        <v>214873</v>
      </c>
      <c r="E24" s="780">
        <v>931212</v>
      </c>
      <c r="F24" s="767">
        <v>0</v>
      </c>
      <c r="G24" s="767">
        <v>0</v>
      </c>
      <c r="H24" s="767">
        <v>0</v>
      </c>
      <c r="I24" s="767">
        <v>0</v>
      </c>
      <c r="J24" s="767">
        <v>0</v>
      </c>
      <c r="K24" s="767">
        <v>0</v>
      </c>
      <c r="L24" s="767">
        <v>0</v>
      </c>
      <c r="M24" s="767">
        <v>0</v>
      </c>
      <c r="N24" s="767">
        <v>0</v>
      </c>
      <c r="O24" s="767">
        <v>0</v>
      </c>
      <c r="P24" s="767">
        <v>0</v>
      </c>
      <c r="Q24" s="767">
        <v>0</v>
      </c>
      <c r="R24" s="767">
        <v>0</v>
      </c>
      <c r="S24" s="767">
        <v>0</v>
      </c>
      <c r="T24" s="767">
        <v>0</v>
      </c>
      <c r="U24" s="767">
        <v>0</v>
      </c>
      <c r="V24" s="767"/>
    </row>
    <row r="25" spans="2:22" ht="16.350000000000001" customHeight="1" x14ac:dyDescent="0.25">
      <c r="B25" s="190">
        <v>20</v>
      </c>
      <c r="C25" s="212" t="s">
        <v>148</v>
      </c>
      <c r="D25" s="770">
        <v>215072</v>
      </c>
      <c r="E25" s="780">
        <v>931204</v>
      </c>
      <c r="F25" s="767">
        <v>0</v>
      </c>
      <c r="G25" s="946">
        <v>3</v>
      </c>
      <c r="H25" s="767">
        <v>0</v>
      </c>
      <c r="I25" s="946">
        <v>1</v>
      </c>
      <c r="J25" s="947">
        <v>1</v>
      </c>
      <c r="K25" s="767">
        <v>0</v>
      </c>
      <c r="L25" s="767">
        <v>0</v>
      </c>
      <c r="M25" s="767">
        <v>0</v>
      </c>
      <c r="N25" s="767">
        <v>0</v>
      </c>
      <c r="O25" s="767">
        <v>0</v>
      </c>
      <c r="P25" s="767">
        <v>0</v>
      </c>
      <c r="Q25" s="767">
        <v>0</v>
      </c>
      <c r="R25" s="767">
        <v>0</v>
      </c>
      <c r="S25" s="767">
        <v>0</v>
      </c>
      <c r="T25" s="767">
        <v>0</v>
      </c>
      <c r="U25" s="767">
        <v>0</v>
      </c>
      <c r="V25" s="767"/>
    </row>
    <row r="26" spans="2:22" ht="16.350000000000001" customHeight="1" x14ac:dyDescent="0.25">
      <c r="B26" s="190">
        <v>21</v>
      </c>
      <c r="C26" s="190" t="s">
        <v>152</v>
      </c>
      <c r="D26" s="770">
        <v>215289</v>
      </c>
      <c r="E26" s="780">
        <v>931213</v>
      </c>
      <c r="F26" s="767">
        <v>0</v>
      </c>
      <c r="G26" s="946">
        <v>3</v>
      </c>
      <c r="H26" s="767">
        <v>0</v>
      </c>
      <c r="I26" s="767">
        <v>0</v>
      </c>
      <c r="J26" s="946">
        <v>1</v>
      </c>
      <c r="K26" s="767">
        <v>0</v>
      </c>
      <c r="L26" s="767">
        <v>0</v>
      </c>
      <c r="M26" s="767">
        <v>0</v>
      </c>
      <c r="N26" s="767">
        <v>0</v>
      </c>
      <c r="O26" s="767">
        <v>0</v>
      </c>
      <c r="P26" s="767">
        <v>0</v>
      </c>
      <c r="Q26" s="767">
        <v>0</v>
      </c>
      <c r="R26" s="767">
        <v>0</v>
      </c>
      <c r="S26" s="767">
        <v>0</v>
      </c>
      <c r="T26" s="767">
        <v>0</v>
      </c>
      <c r="U26" s="767">
        <v>0</v>
      </c>
      <c r="V26" s="767"/>
    </row>
    <row r="27" spans="2:22" ht="16.350000000000001" customHeight="1" x14ac:dyDescent="0.25">
      <c r="B27" s="190">
        <v>22</v>
      </c>
      <c r="C27" s="190" t="s">
        <v>155</v>
      </c>
      <c r="D27" s="770">
        <v>215505</v>
      </c>
      <c r="E27" s="780">
        <v>931214</v>
      </c>
      <c r="F27" s="767">
        <v>0</v>
      </c>
      <c r="G27" s="767">
        <v>0</v>
      </c>
      <c r="H27" s="767">
        <v>0</v>
      </c>
      <c r="I27" s="767">
        <v>0</v>
      </c>
      <c r="J27" s="947">
        <v>1</v>
      </c>
      <c r="K27" s="767">
        <v>0</v>
      </c>
      <c r="L27" s="767">
        <v>0</v>
      </c>
      <c r="M27" s="767">
        <v>0</v>
      </c>
      <c r="N27" s="767">
        <v>0</v>
      </c>
      <c r="O27" s="767">
        <v>0</v>
      </c>
      <c r="P27" s="767">
        <v>0</v>
      </c>
      <c r="Q27" s="767">
        <v>0</v>
      </c>
      <c r="R27" s="767">
        <v>0</v>
      </c>
      <c r="S27" s="767">
        <v>0</v>
      </c>
      <c r="T27" s="767">
        <v>0</v>
      </c>
      <c r="U27" s="767">
        <v>0</v>
      </c>
      <c r="V27" s="767"/>
    </row>
    <row r="28" spans="2:22" ht="16.350000000000001" customHeight="1" x14ac:dyDescent="0.25">
      <c r="B28" s="190">
        <v>23</v>
      </c>
      <c r="C28" s="190" t="s">
        <v>157</v>
      </c>
      <c r="D28" s="770">
        <v>214250</v>
      </c>
      <c r="E28" s="780">
        <v>931478</v>
      </c>
      <c r="F28" s="767">
        <v>0</v>
      </c>
      <c r="G28" s="946">
        <v>1</v>
      </c>
      <c r="H28" s="767">
        <v>0</v>
      </c>
      <c r="I28" s="767">
        <v>0</v>
      </c>
      <c r="J28" s="946">
        <v>1</v>
      </c>
      <c r="K28" s="767">
        <v>0</v>
      </c>
      <c r="L28" s="767">
        <v>0</v>
      </c>
      <c r="M28" s="767">
        <v>0</v>
      </c>
      <c r="N28" s="767">
        <v>0</v>
      </c>
      <c r="O28" s="767">
        <v>0</v>
      </c>
      <c r="P28" s="767">
        <v>0</v>
      </c>
      <c r="Q28" s="767">
        <v>0</v>
      </c>
      <c r="R28" s="767">
        <v>0</v>
      </c>
      <c r="S28" s="767">
        <v>0</v>
      </c>
      <c r="T28" s="767">
        <v>0</v>
      </c>
      <c r="U28" s="767">
        <v>0</v>
      </c>
      <c r="V28" s="767"/>
    </row>
    <row r="29" spans="2:22" ht="16.350000000000001" customHeight="1" x14ac:dyDescent="0.25">
      <c r="B29" s="190">
        <v>24</v>
      </c>
      <c r="C29" s="190" t="s">
        <v>160</v>
      </c>
      <c r="D29" s="770">
        <v>214486</v>
      </c>
      <c r="E29" s="780">
        <v>931476</v>
      </c>
      <c r="F29" s="767">
        <v>0</v>
      </c>
      <c r="G29" s="947">
        <v>1</v>
      </c>
      <c r="H29" s="767">
        <v>0</v>
      </c>
      <c r="I29" s="767">
        <v>0</v>
      </c>
      <c r="J29" s="767">
        <v>0</v>
      </c>
      <c r="K29" s="767">
        <v>0</v>
      </c>
      <c r="L29" s="767">
        <v>0</v>
      </c>
      <c r="M29" s="767">
        <v>0</v>
      </c>
      <c r="N29" s="767">
        <v>0</v>
      </c>
      <c r="O29" s="767">
        <v>0</v>
      </c>
      <c r="P29" s="767">
        <v>0</v>
      </c>
      <c r="Q29" s="767">
        <v>0</v>
      </c>
      <c r="R29" s="767">
        <v>0</v>
      </c>
      <c r="S29" s="767">
        <v>0</v>
      </c>
      <c r="T29" s="767">
        <v>0</v>
      </c>
      <c r="U29" s="767">
        <v>0</v>
      </c>
      <c r="V29" s="767"/>
    </row>
    <row r="30" spans="2:22" ht="16.350000000000001" customHeight="1" x14ac:dyDescent="0.25">
      <c r="B30" s="190">
        <v>25</v>
      </c>
      <c r="C30" s="190" t="s">
        <v>163</v>
      </c>
      <c r="D30" s="770">
        <v>214870</v>
      </c>
      <c r="E30" s="780">
        <v>931422</v>
      </c>
      <c r="F30" s="767">
        <v>0</v>
      </c>
      <c r="G30" s="767">
        <v>0</v>
      </c>
      <c r="H30" s="767">
        <v>0</v>
      </c>
      <c r="I30" s="767">
        <v>0</v>
      </c>
      <c r="J30" s="767">
        <v>0</v>
      </c>
      <c r="K30" s="767">
        <v>0</v>
      </c>
      <c r="L30" s="767">
        <v>0</v>
      </c>
      <c r="M30" s="767">
        <v>0</v>
      </c>
      <c r="N30" s="767">
        <v>0</v>
      </c>
      <c r="O30" s="767">
        <v>0</v>
      </c>
      <c r="P30" s="767">
        <v>0</v>
      </c>
      <c r="Q30" s="767">
        <v>0</v>
      </c>
      <c r="R30" s="767">
        <v>0</v>
      </c>
      <c r="S30" s="767">
        <v>0</v>
      </c>
      <c r="T30" s="767">
        <v>0</v>
      </c>
      <c r="U30" s="767">
        <v>0</v>
      </c>
      <c r="V30" s="767"/>
    </row>
    <row r="31" spans="2:22" ht="16.350000000000001" customHeight="1" x14ac:dyDescent="0.25">
      <c r="B31" s="97">
        <v>26</v>
      </c>
      <c r="C31" s="97" t="s">
        <v>165</v>
      </c>
      <c r="D31" s="775">
        <v>215081</v>
      </c>
      <c r="E31" s="948">
        <v>931415</v>
      </c>
      <c r="F31" s="767">
        <v>0</v>
      </c>
      <c r="G31" s="767">
        <v>0</v>
      </c>
      <c r="H31" s="767">
        <v>0</v>
      </c>
      <c r="I31" s="767">
        <v>0</v>
      </c>
      <c r="J31" s="767">
        <v>0</v>
      </c>
      <c r="K31" s="767">
        <v>0</v>
      </c>
      <c r="L31" s="767">
        <v>0</v>
      </c>
      <c r="M31" s="767">
        <v>0</v>
      </c>
      <c r="N31" s="767">
        <v>0</v>
      </c>
      <c r="O31" s="767">
        <v>0</v>
      </c>
      <c r="P31" s="767">
        <v>0</v>
      </c>
      <c r="Q31" s="767">
        <v>0</v>
      </c>
      <c r="R31" s="767">
        <v>0</v>
      </c>
      <c r="S31" s="767">
        <v>0</v>
      </c>
      <c r="T31" s="767">
        <v>0</v>
      </c>
      <c r="U31" s="767">
        <v>0</v>
      </c>
      <c r="V31" s="767"/>
    </row>
    <row r="32" spans="2:22" ht="16.7" customHeight="1" x14ac:dyDescent="0.25">
      <c r="B32" s="190">
        <v>27</v>
      </c>
      <c r="C32" s="190" t="s">
        <v>168</v>
      </c>
      <c r="D32" s="770">
        <v>213989</v>
      </c>
      <c r="E32" s="780">
        <v>931735</v>
      </c>
      <c r="F32" s="767">
        <v>0</v>
      </c>
      <c r="G32" s="767">
        <v>0</v>
      </c>
      <c r="H32" s="767">
        <v>0</v>
      </c>
      <c r="I32" s="767">
        <v>0</v>
      </c>
      <c r="J32" s="767">
        <v>0</v>
      </c>
      <c r="K32" s="767">
        <v>0</v>
      </c>
      <c r="L32" s="767">
        <v>0</v>
      </c>
      <c r="M32" s="767">
        <v>0</v>
      </c>
      <c r="N32" s="767">
        <v>0</v>
      </c>
      <c r="O32" s="767">
        <v>0</v>
      </c>
      <c r="P32" s="767">
        <v>0</v>
      </c>
      <c r="Q32" s="767">
        <v>0</v>
      </c>
      <c r="R32" s="767">
        <v>0</v>
      </c>
      <c r="S32" s="767">
        <v>0</v>
      </c>
      <c r="T32" s="767">
        <v>0</v>
      </c>
      <c r="U32" s="767">
        <v>0</v>
      </c>
      <c r="V32" s="767"/>
    </row>
    <row r="33" spans="2:22" ht="16.7" customHeight="1" x14ac:dyDescent="0.25">
      <c r="B33" s="190">
        <v>28</v>
      </c>
      <c r="C33" s="190" t="s">
        <v>92</v>
      </c>
      <c r="D33" s="770">
        <v>214381</v>
      </c>
      <c r="E33" s="780">
        <v>931568</v>
      </c>
      <c r="F33" s="767">
        <v>0</v>
      </c>
      <c r="G33" s="767">
        <v>0</v>
      </c>
      <c r="H33" s="767">
        <v>0</v>
      </c>
      <c r="I33" s="767">
        <v>0</v>
      </c>
      <c r="J33" s="767">
        <v>0</v>
      </c>
      <c r="K33" s="767">
        <v>0</v>
      </c>
      <c r="L33" s="767">
        <v>0</v>
      </c>
      <c r="M33" s="767">
        <v>0</v>
      </c>
      <c r="N33" s="767">
        <v>0</v>
      </c>
      <c r="O33" s="767">
        <v>0</v>
      </c>
      <c r="P33" s="767">
        <v>0</v>
      </c>
      <c r="Q33" s="767">
        <v>0</v>
      </c>
      <c r="R33" s="767">
        <v>0</v>
      </c>
      <c r="S33" s="767">
        <v>0</v>
      </c>
      <c r="T33" s="767">
        <v>0</v>
      </c>
      <c r="U33" s="767">
        <v>0</v>
      </c>
      <c r="V33" s="767"/>
    </row>
    <row r="34" spans="2:22" ht="16.350000000000001" customHeight="1" x14ac:dyDescent="0.25">
      <c r="B34" s="190">
        <v>29</v>
      </c>
      <c r="C34" s="190" t="s">
        <v>172</v>
      </c>
      <c r="D34" s="770">
        <v>214874</v>
      </c>
      <c r="E34" s="780">
        <v>931632</v>
      </c>
      <c r="F34" s="767">
        <v>0</v>
      </c>
      <c r="G34" s="767">
        <v>0</v>
      </c>
      <c r="H34" s="767">
        <v>0</v>
      </c>
      <c r="I34" s="767">
        <v>0</v>
      </c>
      <c r="J34" s="767">
        <v>0</v>
      </c>
      <c r="K34" s="767">
        <v>0</v>
      </c>
      <c r="L34" s="767">
        <v>0</v>
      </c>
      <c r="M34" s="767">
        <v>0</v>
      </c>
      <c r="N34" s="767">
        <v>0</v>
      </c>
      <c r="O34" s="767">
        <v>0</v>
      </c>
      <c r="P34" s="767">
        <v>0</v>
      </c>
      <c r="Q34" s="767">
        <v>0</v>
      </c>
      <c r="R34" s="767">
        <v>0</v>
      </c>
      <c r="S34" s="767">
        <v>0</v>
      </c>
      <c r="T34" s="767">
        <v>0</v>
      </c>
      <c r="U34" s="767">
        <v>0</v>
      </c>
      <c r="V34" s="767"/>
    </row>
    <row r="35" spans="2:22" ht="20.25" customHeight="1" x14ac:dyDescent="0.3">
      <c r="B35" s="190">
        <v>30</v>
      </c>
      <c r="C35" s="190" t="s">
        <v>174</v>
      </c>
      <c r="D35" s="770">
        <v>214051</v>
      </c>
      <c r="E35" s="780">
        <v>931818</v>
      </c>
      <c r="F35" s="767">
        <v>0</v>
      </c>
      <c r="G35" s="767">
        <v>0</v>
      </c>
      <c r="H35" s="767">
        <v>0</v>
      </c>
      <c r="I35" s="767">
        <v>0</v>
      </c>
      <c r="J35" s="767">
        <v>0</v>
      </c>
      <c r="K35" s="767">
        <v>0</v>
      </c>
      <c r="L35" s="767">
        <v>0</v>
      </c>
      <c r="M35" s="767">
        <v>0</v>
      </c>
      <c r="N35" s="767">
        <v>0</v>
      </c>
      <c r="O35" s="767">
        <v>0</v>
      </c>
      <c r="P35" s="767">
        <v>0</v>
      </c>
      <c r="Q35" s="767">
        <v>0</v>
      </c>
      <c r="R35" s="767">
        <v>0</v>
      </c>
      <c r="S35" s="767">
        <v>0</v>
      </c>
      <c r="T35" s="767">
        <v>0</v>
      </c>
      <c r="U35" s="950">
        <v>1</v>
      </c>
      <c r="V35" s="767"/>
    </row>
    <row r="36" spans="2:22" ht="16.350000000000001" customHeight="1" x14ac:dyDescent="0.25">
      <c r="B36" s="190">
        <v>31</v>
      </c>
      <c r="C36" s="212" t="s">
        <v>177</v>
      </c>
      <c r="D36" s="770">
        <v>214460</v>
      </c>
      <c r="E36" s="780">
        <v>931844</v>
      </c>
      <c r="F36" s="767">
        <v>0</v>
      </c>
      <c r="G36" s="767">
        <v>0</v>
      </c>
      <c r="H36" s="767">
        <v>0</v>
      </c>
      <c r="I36" s="767">
        <v>0</v>
      </c>
      <c r="J36" s="946">
        <v>2</v>
      </c>
      <c r="K36" s="946">
        <v>1</v>
      </c>
      <c r="L36" s="767">
        <v>0</v>
      </c>
      <c r="M36" s="767">
        <v>0</v>
      </c>
      <c r="N36" s="767">
        <v>0</v>
      </c>
      <c r="O36" s="767">
        <v>0</v>
      </c>
      <c r="P36" s="767">
        <v>0</v>
      </c>
      <c r="Q36" s="767">
        <v>0</v>
      </c>
      <c r="R36" s="767">
        <v>0</v>
      </c>
      <c r="S36" s="767">
        <v>0</v>
      </c>
      <c r="T36" s="767">
        <v>0</v>
      </c>
      <c r="U36" s="767">
        <v>0</v>
      </c>
      <c r="V36" s="767"/>
    </row>
    <row r="37" spans="2:22" ht="16.350000000000001" customHeight="1" x14ac:dyDescent="0.25">
      <c r="B37" s="190">
        <v>32</v>
      </c>
      <c r="C37" s="190" t="s">
        <v>180</v>
      </c>
      <c r="D37" s="770">
        <v>214662</v>
      </c>
      <c r="E37" s="780">
        <v>931843</v>
      </c>
      <c r="F37" s="767">
        <v>0</v>
      </c>
      <c r="G37" s="946">
        <v>1</v>
      </c>
      <c r="H37" s="767">
        <v>0</v>
      </c>
      <c r="I37" s="767">
        <v>0</v>
      </c>
      <c r="J37" s="947">
        <v>4</v>
      </c>
      <c r="K37" s="767">
        <v>0</v>
      </c>
      <c r="L37" s="767">
        <v>0</v>
      </c>
      <c r="M37" s="767">
        <v>0</v>
      </c>
      <c r="N37" s="767">
        <v>0</v>
      </c>
      <c r="O37" s="767">
        <v>0</v>
      </c>
      <c r="P37" s="767">
        <v>0</v>
      </c>
      <c r="Q37" s="767">
        <v>0</v>
      </c>
      <c r="R37" s="767">
        <v>0</v>
      </c>
      <c r="S37" s="767">
        <v>0</v>
      </c>
      <c r="T37" s="767">
        <v>0</v>
      </c>
      <c r="U37" s="767">
        <v>0</v>
      </c>
      <c r="V37" s="767"/>
    </row>
    <row r="38" spans="2:22" ht="16.350000000000001" customHeight="1" x14ac:dyDescent="0.25">
      <c r="B38" s="190">
        <v>33</v>
      </c>
      <c r="C38" s="190" t="s">
        <v>184</v>
      </c>
      <c r="D38" s="770">
        <v>214873</v>
      </c>
      <c r="E38" s="780">
        <v>931842</v>
      </c>
      <c r="F38" s="767">
        <v>0</v>
      </c>
      <c r="G38" s="946">
        <v>3</v>
      </c>
      <c r="H38" s="767">
        <v>0</v>
      </c>
      <c r="I38" s="767">
        <v>0</v>
      </c>
      <c r="J38" s="947">
        <v>2</v>
      </c>
      <c r="K38" s="767">
        <v>0</v>
      </c>
      <c r="L38" s="946">
        <v>1</v>
      </c>
      <c r="M38" s="767">
        <v>0</v>
      </c>
      <c r="N38" s="767">
        <v>0</v>
      </c>
      <c r="O38" s="767">
        <v>0</v>
      </c>
      <c r="P38" s="767">
        <v>0</v>
      </c>
      <c r="Q38" s="767">
        <v>0</v>
      </c>
      <c r="R38" s="767">
        <v>0</v>
      </c>
      <c r="S38" s="767">
        <v>0</v>
      </c>
      <c r="T38" s="767">
        <v>0</v>
      </c>
      <c r="U38" s="767">
        <v>0</v>
      </c>
      <c r="V38" s="767"/>
    </row>
    <row r="39" spans="2:22" ht="16.350000000000001" customHeight="1" x14ac:dyDescent="0.25">
      <c r="B39" s="190">
        <v>38</v>
      </c>
      <c r="C39" s="190" t="s">
        <v>193</v>
      </c>
      <c r="D39" s="770">
        <v>214451</v>
      </c>
      <c r="E39" s="780">
        <v>932053</v>
      </c>
      <c r="F39" s="767">
        <v>0</v>
      </c>
      <c r="G39" s="947">
        <v>2</v>
      </c>
      <c r="H39" s="767">
        <v>0</v>
      </c>
      <c r="I39" s="767">
        <v>0</v>
      </c>
      <c r="J39" s="947">
        <v>1</v>
      </c>
      <c r="K39" s="767">
        <v>0</v>
      </c>
      <c r="L39" s="767">
        <v>0</v>
      </c>
      <c r="M39" s="767">
        <v>0</v>
      </c>
      <c r="N39" s="767">
        <v>0</v>
      </c>
      <c r="O39" s="767">
        <v>0</v>
      </c>
      <c r="P39" s="767">
        <v>0</v>
      </c>
      <c r="Q39" s="767">
        <v>0</v>
      </c>
      <c r="R39" s="767">
        <v>0</v>
      </c>
      <c r="S39" s="767">
        <v>0</v>
      </c>
      <c r="T39" s="767">
        <v>0</v>
      </c>
      <c r="U39" s="767">
        <v>0</v>
      </c>
      <c r="V39" s="767"/>
    </row>
    <row r="40" spans="2:22" ht="16.350000000000001" customHeight="1" x14ac:dyDescent="0.25">
      <c r="B40" s="190">
        <v>40</v>
      </c>
      <c r="C40" s="190" t="s">
        <v>198</v>
      </c>
      <c r="D40" s="770">
        <v>214246</v>
      </c>
      <c r="E40" s="780">
        <v>932259</v>
      </c>
      <c r="F40" s="767">
        <v>0</v>
      </c>
      <c r="G40" s="767">
        <v>0</v>
      </c>
      <c r="H40" s="767">
        <v>0</v>
      </c>
      <c r="I40" s="767">
        <v>0</v>
      </c>
      <c r="J40" s="767">
        <v>0</v>
      </c>
      <c r="K40" s="767">
        <v>0</v>
      </c>
      <c r="L40" s="767">
        <v>0</v>
      </c>
      <c r="M40" s="767">
        <v>0</v>
      </c>
      <c r="N40" s="767">
        <v>0</v>
      </c>
      <c r="O40" s="767">
        <v>0</v>
      </c>
      <c r="P40" s="767">
        <v>0</v>
      </c>
      <c r="Q40" s="767">
        <v>0</v>
      </c>
      <c r="R40" s="767">
        <v>0</v>
      </c>
      <c r="S40" s="767">
        <v>0</v>
      </c>
      <c r="T40" s="767">
        <v>0</v>
      </c>
      <c r="U40" s="767">
        <v>0</v>
      </c>
      <c r="V40" s="767"/>
    </row>
    <row r="41" spans="2:22" ht="16.350000000000001" customHeight="1" x14ac:dyDescent="0.25">
      <c r="B41" s="190">
        <v>41</v>
      </c>
      <c r="C41" s="190" t="s">
        <v>200</v>
      </c>
      <c r="D41" s="770">
        <v>214454</v>
      </c>
      <c r="E41" s="780">
        <v>932261</v>
      </c>
      <c r="F41" s="767">
        <v>0</v>
      </c>
      <c r="G41" s="947">
        <v>3</v>
      </c>
      <c r="H41" s="767">
        <v>0</v>
      </c>
      <c r="I41" s="946">
        <v>1</v>
      </c>
      <c r="J41" s="947">
        <v>3</v>
      </c>
      <c r="K41" s="767">
        <v>0</v>
      </c>
      <c r="L41" s="767">
        <v>0</v>
      </c>
      <c r="M41" s="767">
        <v>0</v>
      </c>
      <c r="N41" s="767">
        <v>0</v>
      </c>
      <c r="O41" s="767">
        <v>0</v>
      </c>
      <c r="P41" s="767">
        <v>0</v>
      </c>
      <c r="Q41" s="767">
        <v>0</v>
      </c>
      <c r="R41" s="767">
        <v>0</v>
      </c>
      <c r="S41" s="767">
        <v>0</v>
      </c>
      <c r="T41" s="767">
        <v>0</v>
      </c>
      <c r="U41" s="767">
        <v>0</v>
      </c>
      <c r="V41" s="767"/>
    </row>
    <row r="42" spans="2:22" ht="16.350000000000001" customHeight="1" x14ac:dyDescent="0.25">
      <c r="B42" s="190">
        <v>42</v>
      </c>
      <c r="C42" s="190" t="s">
        <v>202</v>
      </c>
      <c r="D42" s="770">
        <v>214871</v>
      </c>
      <c r="E42" s="780">
        <v>932263</v>
      </c>
      <c r="F42" s="767">
        <v>0</v>
      </c>
      <c r="G42" s="947">
        <v>2</v>
      </c>
      <c r="H42" s="767">
        <v>0</v>
      </c>
      <c r="I42" s="767">
        <v>0</v>
      </c>
      <c r="J42" s="947">
        <v>2</v>
      </c>
      <c r="K42" s="767">
        <v>0</v>
      </c>
      <c r="L42" s="767">
        <v>0</v>
      </c>
      <c r="M42" s="767">
        <v>0</v>
      </c>
      <c r="N42" s="767">
        <v>0</v>
      </c>
      <c r="O42" s="767">
        <v>0</v>
      </c>
      <c r="P42" s="767">
        <v>0</v>
      </c>
      <c r="Q42" s="767">
        <v>0</v>
      </c>
      <c r="R42" s="767">
        <v>0</v>
      </c>
      <c r="S42" s="767">
        <v>0</v>
      </c>
      <c r="T42" s="767">
        <v>0</v>
      </c>
      <c r="U42" s="767">
        <v>0</v>
      </c>
      <c r="V42" s="767"/>
    </row>
    <row r="43" spans="2:22" ht="20.25" customHeight="1" x14ac:dyDescent="0.3">
      <c r="B43" s="97">
        <v>46</v>
      </c>
      <c r="C43" s="97" t="s">
        <v>209</v>
      </c>
      <c r="D43" s="902">
        <v>214034</v>
      </c>
      <c r="E43" s="979">
        <v>932476</v>
      </c>
      <c r="F43" s="767">
        <v>0</v>
      </c>
      <c r="G43" s="767">
        <v>0</v>
      </c>
      <c r="H43" s="946">
        <v>1</v>
      </c>
      <c r="I43" s="767">
        <v>0</v>
      </c>
      <c r="J43" s="947">
        <v>5</v>
      </c>
      <c r="K43" s="767">
        <v>0</v>
      </c>
      <c r="L43" s="767">
        <v>0</v>
      </c>
      <c r="M43" s="767">
        <v>0</v>
      </c>
      <c r="N43" s="767">
        <v>0</v>
      </c>
      <c r="O43" s="767">
        <v>0</v>
      </c>
      <c r="P43" s="767">
        <v>0</v>
      </c>
      <c r="Q43" s="950">
        <v>1</v>
      </c>
      <c r="R43" s="767">
        <v>0</v>
      </c>
      <c r="S43" s="767">
        <v>0</v>
      </c>
      <c r="T43" s="767">
        <v>0</v>
      </c>
      <c r="U43" s="767">
        <v>0</v>
      </c>
      <c r="V43" s="767"/>
    </row>
    <row r="44" spans="2:22" ht="16.350000000000001" customHeight="1" x14ac:dyDescent="0.25">
      <c r="B44" s="190">
        <v>47</v>
      </c>
      <c r="C44" s="190" t="s">
        <v>212</v>
      </c>
      <c r="D44" s="793">
        <v>214243</v>
      </c>
      <c r="E44" s="951">
        <v>932474</v>
      </c>
      <c r="F44" s="767">
        <v>0</v>
      </c>
      <c r="G44" s="946">
        <v>2</v>
      </c>
      <c r="H44" s="767">
        <v>0</v>
      </c>
      <c r="I44" s="767">
        <v>0</v>
      </c>
      <c r="J44" s="767">
        <v>0</v>
      </c>
      <c r="K44" s="767">
        <v>0</v>
      </c>
      <c r="L44" s="767">
        <v>0</v>
      </c>
      <c r="M44" s="767">
        <v>0</v>
      </c>
      <c r="N44" s="767">
        <v>0</v>
      </c>
      <c r="O44" s="767">
        <v>0</v>
      </c>
      <c r="P44" s="767">
        <v>0</v>
      </c>
      <c r="Q44" s="767">
        <v>0</v>
      </c>
      <c r="R44" s="767">
        <v>0</v>
      </c>
      <c r="S44" s="767">
        <v>0</v>
      </c>
      <c r="T44" s="767">
        <v>0</v>
      </c>
      <c r="U44" s="767">
        <v>0</v>
      </c>
      <c r="V44" s="767"/>
    </row>
    <row r="45" spans="2:22" ht="16.350000000000001" customHeight="1" x14ac:dyDescent="0.25">
      <c r="B45" s="190">
        <v>56</v>
      </c>
      <c r="C45" s="190" t="s">
        <v>235</v>
      </c>
      <c r="D45" s="770">
        <v>214083</v>
      </c>
      <c r="E45" s="780">
        <v>932695</v>
      </c>
      <c r="F45" s="767">
        <v>0</v>
      </c>
      <c r="G45" s="767">
        <v>0</v>
      </c>
      <c r="H45" s="767">
        <v>0</v>
      </c>
      <c r="I45" s="767">
        <v>0</v>
      </c>
      <c r="J45" s="947">
        <v>9</v>
      </c>
      <c r="K45" s="767">
        <v>0</v>
      </c>
      <c r="L45" s="767">
        <v>0</v>
      </c>
      <c r="M45" s="767">
        <v>0</v>
      </c>
      <c r="N45" s="767">
        <v>0</v>
      </c>
      <c r="O45" s="767">
        <v>0</v>
      </c>
      <c r="P45" s="767">
        <v>0</v>
      </c>
      <c r="Q45" s="767">
        <v>0</v>
      </c>
      <c r="R45" s="767">
        <v>0</v>
      </c>
      <c r="S45" s="767">
        <v>0</v>
      </c>
      <c r="T45" s="767">
        <v>0</v>
      </c>
      <c r="U45" s="767">
        <v>0</v>
      </c>
      <c r="V45" s="767"/>
    </row>
    <row r="46" spans="2:22" ht="16.350000000000001" customHeight="1" x14ac:dyDescent="0.25">
      <c r="B46" s="190">
        <v>57</v>
      </c>
      <c r="C46" s="190" t="s">
        <v>238</v>
      </c>
      <c r="D46" s="770">
        <v>214241</v>
      </c>
      <c r="E46" s="780">
        <v>932681</v>
      </c>
      <c r="F46" s="767">
        <v>0</v>
      </c>
      <c r="G46" s="947">
        <v>2</v>
      </c>
      <c r="H46" s="767">
        <v>0</v>
      </c>
      <c r="I46" s="767">
        <v>0</v>
      </c>
      <c r="J46" s="947">
        <v>4</v>
      </c>
      <c r="K46" s="767">
        <v>0</v>
      </c>
      <c r="L46" s="767">
        <v>0</v>
      </c>
      <c r="M46" s="767">
        <v>0</v>
      </c>
      <c r="N46" s="767">
        <v>0</v>
      </c>
      <c r="O46" s="767">
        <v>0</v>
      </c>
      <c r="P46" s="767">
        <v>0</v>
      </c>
      <c r="Q46" s="767">
        <v>0</v>
      </c>
      <c r="R46" s="767">
        <v>0</v>
      </c>
      <c r="S46" s="767">
        <v>0</v>
      </c>
      <c r="T46" s="767">
        <v>0</v>
      </c>
      <c r="U46" s="767">
        <v>0</v>
      </c>
      <c r="V46" s="767"/>
    </row>
    <row r="47" spans="2:22" ht="16.350000000000001" customHeight="1" x14ac:dyDescent="0.25">
      <c r="B47" s="190">
        <v>69</v>
      </c>
      <c r="C47" s="190" t="s">
        <v>265</v>
      </c>
      <c r="D47" s="770">
        <v>214242</v>
      </c>
      <c r="E47" s="780">
        <v>932896</v>
      </c>
      <c r="F47" s="767">
        <v>0</v>
      </c>
      <c r="G47" s="947">
        <v>1</v>
      </c>
      <c r="H47" s="767">
        <v>0</v>
      </c>
      <c r="I47" s="767">
        <v>0</v>
      </c>
      <c r="J47" s="947">
        <v>1</v>
      </c>
      <c r="K47" s="767">
        <v>0</v>
      </c>
      <c r="L47" s="767">
        <v>0</v>
      </c>
      <c r="M47" s="767">
        <v>0</v>
      </c>
      <c r="N47" s="767">
        <v>0</v>
      </c>
      <c r="O47" s="767">
        <v>0</v>
      </c>
      <c r="P47" s="767">
        <v>0</v>
      </c>
      <c r="Q47" s="767">
        <v>0</v>
      </c>
      <c r="R47" s="767">
        <v>0</v>
      </c>
      <c r="S47" s="767">
        <v>0</v>
      </c>
      <c r="T47" s="767">
        <v>0</v>
      </c>
      <c r="U47" s="767">
        <v>0</v>
      </c>
      <c r="V47" s="767"/>
    </row>
    <row r="48" spans="2:22" ht="20.25" customHeight="1" x14ac:dyDescent="0.25">
      <c r="B48" s="190">
        <v>125</v>
      </c>
      <c r="C48" s="190" t="s">
        <v>375</v>
      </c>
      <c r="D48" s="770">
        <v>214791</v>
      </c>
      <c r="E48" s="780">
        <v>931688</v>
      </c>
      <c r="F48" s="767">
        <v>0</v>
      </c>
      <c r="G48" s="955">
        <v>1</v>
      </c>
      <c r="H48" s="767">
        <v>0</v>
      </c>
      <c r="I48" s="767">
        <v>0</v>
      </c>
      <c r="J48" s="767">
        <v>0</v>
      </c>
      <c r="K48" s="767">
        <v>0</v>
      </c>
      <c r="L48" s="767">
        <v>0</v>
      </c>
      <c r="M48" s="767">
        <v>0</v>
      </c>
      <c r="N48" s="767">
        <v>0</v>
      </c>
      <c r="O48" s="767">
        <v>0</v>
      </c>
      <c r="P48" s="767">
        <v>0</v>
      </c>
      <c r="Q48" s="767">
        <v>0</v>
      </c>
      <c r="R48" s="767">
        <v>0</v>
      </c>
      <c r="S48" s="767">
        <v>0</v>
      </c>
      <c r="T48" s="767">
        <v>0</v>
      </c>
      <c r="U48" s="767">
        <v>0</v>
      </c>
      <c r="V48" s="767"/>
    </row>
    <row r="49" spans="2:22" ht="20.25" customHeight="1" x14ac:dyDescent="0.25">
      <c r="B49" s="190">
        <v>126</v>
      </c>
      <c r="C49" s="190" t="s">
        <v>358</v>
      </c>
      <c r="D49" s="770">
        <v>214579</v>
      </c>
      <c r="E49" s="780">
        <v>931737</v>
      </c>
      <c r="F49" s="767">
        <v>0</v>
      </c>
      <c r="G49" s="955">
        <v>1</v>
      </c>
      <c r="H49" s="767">
        <v>0</v>
      </c>
      <c r="I49" s="767">
        <v>0</v>
      </c>
      <c r="J49" s="955">
        <v>2</v>
      </c>
      <c r="K49" s="767">
        <v>0</v>
      </c>
      <c r="L49" s="767">
        <v>0</v>
      </c>
      <c r="M49" s="767">
        <v>0</v>
      </c>
      <c r="N49" s="767">
        <v>0</v>
      </c>
      <c r="O49" s="767">
        <v>0</v>
      </c>
      <c r="P49" s="767">
        <v>0</v>
      </c>
      <c r="Q49" s="767">
        <v>0</v>
      </c>
      <c r="R49" s="767">
        <v>0</v>
      </c>
      <c r="S49" s="767">
        <v>0</v>
      </c>
      <c r="T49" s="767">
        <v>0</v>
      </c>
      <c r="U49" s="767">
        <v>0</v>
      </c>
      <c r="V49" s="767"/>
    </row>
    <row r="50" spans="2:22" ht="16.350000000000001" customHeight="1" x14ac:dyDescent="0.25">
      <c r="B50" s="190">
        <v>127</v>
      </c>
      <c r="C50" s="190" t="s">
        <v>378</v>
      </c>
      <c r="D50" s="770">
        <v>214413</v>
      </c>
      <c r="E50" s="780">
        <v>931911</v>
      </c>
      <c r="F50" s="767">
        <v>0</v>
      </c>
      <c r="G50" s="767">
        <v>0</v>
      </c>
      <c r="H50" s="767">
        <v>0</v>
      </c>
      <c r="I50" s="767">
        <v>0</v>
      </c>
      <c r="J50" s="767">
        <v>0</v>
      </c>
      <c r="K50" s="767">
        <v>0</v>
      </c>
      <c r="L50" s="767">
        <v>0</v>
      </c>
      <c r="M50" s="767">
        <v>0</v>
      </c>
      <c r="N50" s="767">
        <v>0</v>
      </c>
      <c r="O50" s="767">
        <v>0</v>
      </c>
      <c r="P50" s="767">
        <v>0</v>
      </c>
      <c r="Q50" s="767">
        <v>0</v>
      </c>
      <c r="R50" s="767">
        <v>0</v>
      </c>
      <c r="S50" s="767">
        <v>0</v>
      </c>
      <c r="T50" s="767">
        <v>0</v>
      </c>
      <c r="U50" s="767">
        <v>0</v>
      </c>
      <c r="V50" s="767"/>
    </row>
    <row r="51" spans="2:22" ht="21.75" customHeight="1" x14ac:dyDescent="0.25">
      <c r="B51" s="959">
        <v>128</v>
      </c>
      <c r="C51" s="190" t="s">
        <v>381</v>
      </c>
      <c r="D51" s="770">
        <v>214387</v>
      </c>
      <c r="E51" s="780">
        <v>932017</v>
      </c>
      <c r="F51" s="767">
        <v>0</v>
      </c>
      <c r="G51" s="955">
        <v>1</v>
      </c>
      <c r="H51" s="767">
        <v>0</v>
      </c>
      <c r="I51" s="767">
        <v>0</v>
      </c>
      <c r="J51" s="767">
        <v>0</v>
      </c>
      <c r="K51" s="767">
        <v>0</v>
      </c>
      <c r="L51" s="767">
        <v>0</v>
      </c>
      <c r="M51" s="767">
        <v>0</v>
      </c>
      <c r="N51" s="767">
        <v>0</v>
      </c>
      <c r="O51" s="767">
        <v>0</v>
      </c>
      <c r="P51" s="767">
        <v>0</v>
      </c>
      <c r="Q51" s="767">
        <v>0</v>
      </c>
      <c r="R51" s="767">
        <v>0</v>
      </c>
      <c r="S51" s="767">
        <v>0</v>
      </c>
      <c r="T51" s="767">
        <v>0</v>
      </c>
      <c r="U51" s="767">
        <v>0</v>
      </c>
      <c r="V51" s="767"/>
    </row>
    <row r="52" spans="2:22" ht="18.95" customHeight="1" x14ac:dyDescent="0.25">
      <c r="B52" s="960" t="s">
        <v>450</v>
      </c>
      <c r="C52" s="961"/>
      <c r="D52" s="767"/>
      <c r="E52" s="767"/>
      <c r="F52" s="767"/>
      <c r="G52" s="783"/>
      <c r="H52" s="767"/>
      <c r="I52" s="767"/>
      <c r="J52" s="767"/>
      <c r="K52" s="767"/>
      <c r="L52" s="767"/>
      <c r="M52" s="767"/>
      <c r="N52" s="783"/>
      <c r="O52" s="767"/>
      <c r="P52" s="767"/>
      <c r="Q52" s="767"/>
      <c r="R52" s="767"/>
      <c r="S52" s="767"/>
      <c r="T52" s="767"/>
      <c r="U52" s="767"/>
      <c r="V52" s="767"/>
    </row>
    <row r="53" spans="2:22" ht="21.75" customHeight="1" x14ac:dyDescent="0.25">
      <c r="B53" s="962"/>
      <c r="C53" s="963"/>
      <c r="D53" s="963"/>
      <c r="E53" s="963"/>
      <c r="F53" s="964" t="s">
        <v>493</v>
      </c>
      <c r="G53" s="965">
        <v>26</v>
      </c>
      <c r="H53" s="965">
        <v>5</v>
      </c>
      <c r="I53" s="965">
        <v>3</v>
      </c>
      <c r="J53" s="965">
        <v>23</v>
      </c>
      <c r="K53" s="965">
        <v>1</v>
      </c>
      <c r="L53" s="965">
        <v>4</v>
      </c>
      <c r="M53" s="966"/>
      <c r="N53" s="966"/>
      <c r="O53" s="966"/>
      <c r="P53" s="966"/>
      <c r="Q53" s="965">
        <v>1</v>
      </c>
      <c r="R53" s="966"/>
      <c r="S53" s="966"/>
      <c r="T53" s="966"/>
      <c r="U53" s="967">
        <v>1</v>
      </c>
      <c r="V53" s="966"/>
    </row>
    <row r="54" spans="2:22" ht="20.85" customHeight="1" x14ac:dyDescent="0.25">
      <c r="B54" s="876"/>
      <c r="C54" s="968"/>
      <c r="D54" s="968"/>
      <c r="E54" s="968"/>
      <c r="F54" s="964" t="s">
        <v>494</v>
      </c>
      <c r="G54" s="969">
        <f t="shared" ref="G54:L54" si="0">G53/46</f>
        <v>0.56521739130434778</v>
      </c>
      <c r="H54" s="969">
        <f t="shared" si="0"/>
        <v>0.10869565217391304</v>
      </c>
      <c r="I54" s="969">
        <f t="shared" si="0"/>
        <v>6.5217391304347824E-2</v>
      </c>
      <c r="J54" s="969">
        <f t="shared" si="0"/>
        <v>0.5</v>
      </c>
      <c r="K54" s="969">
        <f t="shared" si="0"/>
        <v>2.1739130434782608E-2</v>
      </c>
      <c r="L54" s="969">
        <f t="shared" si="0"/>
        <v>8.6956521739130432E-2</v>
      </c>
      <c r="M54" s="969"/>
      <c r="N54" s="969"/>
      <c r="O54" s="969"/>
      <c r="P54" s="969"/>
      <c r="Q54" s="969">
        <f>Q53/46</f>
        <v>2.1739130434782608E-2</v>
      </c>
      <c r="R54" s="969"/>
      <c r="S54" s="969"/>
      <c r="T54" s="969"/>
      <c r="U54" s="969">
        <f>U53/46</f>
        <v>2.1739130434782608E-2</v>
      </c>
      <c r="V54" s="969"/>
    </row>
    <row r="55" spans="2:22" ht="21" customHeight="1" x14ac:dyDescent="0.25">
      <c r="B55" s="783"/>
      <c r="C55" s="970"/>
      <c r="D55" s="970"/>
      <c r="E55" s="371"/>
      <c r="F55" s="971" t="s">
        <v>495</v>
      </c>
      <c r="G55" s="972">
        <f t="shared" ref="G55:L55" si="1">SUM(G6:G51)</f>
        <v>47</v>
      </c>
      <c r="H55" s="972">
        <f t="shared" si="1"/>
        <v>7</v>
      </c>
      <c r="I55" s="972">
        <f t="shared" si="1"/>
        <v>3</v>
      </c>
      <c r="J55" s="972">
        <f t="shared" si="1"/>
        <v>53</v>
      </c>
      <c r="K55" s="972">
        <f t="shared" si="1"/>
        <v>1</v>
      </c>
      <c r="L55" s="972">
        <f t="shared" si="1"/>
        <v>4</v>
      </c>
      <c r="M55" s="766"/>
      <c r="N55" s="973"/>
      <c r="O55" s="974"/>
      <c r="P55" s="974"/>
      <c r="Q55" s="972">
        <f>SUM(Q6:Q51)</f>
        <v>1</v>
      </c>
      <c r="R55" s="974"/>
      <c r="S55" s="766"/>
      <c r="T55" s="973"/>
      <c r="U55" s="972">
        <f>SUM(U6:U51)</f>
        <v>1</v>
      </c>
      <c r="V55" s="852"/>
    </row>
    <row r="56" spans="2:22" ht="21" customHeight="1" x14ac:dyDescent="0.25">
      <c r="B56" s="783"/>
      <c r="C56" s="780"/>
      <c r="D56" s="780"/>
      <c r="E56" s="1475" t="s">
        <v>496</v>
      </c>
      <c r="F56" s="1475"/>
      <c r="G56" s="975">
        <f t="shared" ref="G56:L56" si="2">G55/46</f>
        <v>1.0217391304347827</v>
      </c>
      <c r="H56" s="975">
        <f t="shared" si="2"/>
        <v>0.15217391304347827</v>
      </c>
      <c r="I56" s="973">
        <f t="shared" si="2"/>
        <v>6.5217391304347824E-2</v>
      </c>
      <c r="J56" s="975">
        <f t="shared" si="2"/>
        <v>1.1521739130434783</v>
      </c>
      <c r="K56" s="975">
        <f t="shared" si="2"/>
        <v>2.1739130434782608E-2</v>
      </c>
      <c r="L56" s="975">
        <f t="shared" si="2"/>
        <v>8.6956521739130432E-2</v>
      </c>
      <c r="M56" s="884"/>
      <c r="N56" s="654"/>
      <c r="O56" s="976"/>
      <c r="P56" s="976"/>
      <c r="Q56" s="977">
        <f>Q55/46</f>
        <v>2.1739130434782608E-2</v>
      </c>
      <c r="R56" s="976"/>
      <c r="S56" s="884"/>
      <c r="T56" s="654"/>
      <c r="U56" s="977">
        <f>U55/46</f>
        <v>2.1739130434782608E-2</v>
      </c>
      <c r="V56" s="852"/>
    </row>
    <row r="57" spans="2:22" ht="21" customHeight="1" x14ac:dyDescent="0.25">
      <c r="B57" s="783"/>
      <c r="C57" s="780"/>
      <c r="D57" s="780"/>
      <c r="E57" s="780"/>
      <c r="F57" s="780"/>
      <c r="G57" s="1467"/>
      <c r="H57" s="1468"/>
      <c r="I57" s="1468"/>
      <c r="J57" s="1468"/>
      <c r="K57" s="1468"/>
      <c r="L57" s="1468"/>
      <c r="M57" s="884"/>
      <c r="N57" s="1467"/>
      <c r="O57" s="1468"/>
      <c r="P57" s="1468"/>
      <c r="Q57" s="1468"/>
      <c r="R57" s="1468"/>
      <c r="S57" s="884"/>
      <c r="T57" s="1467"/>
      <c r="U57" s="1468"/>
      <c r="V57" s="852"/>
    </row>
    <row r="58" spans="2:22" ht="21" customHeight="1" x14ac:dyDescent="0.25">
      <c r="B58" s="783"/>
      <c r="C58" s="780"/>
      <c r="D58" s="780"/>
      <c r="E58" s="780"/>
      <c r="F58" s="780"/>
      <c r="G58" s="1467"/>
      <c r="H58" s="1468"/>
      <c r="I58" s="1468"/>
      <c r="J58" s="1468"/>
      <c r="K58" s="1468"/>
      <c r="L58" s="1468"/>
      <c r="M58" s="884"/>
      <c r="N58" s="1467"/>
      <c r="O58" s="1468"/>
      <c r="P58" s="1468"/>
      <c r="Q58" s="1468"/>
      <c r="R58" s="1468"/>
      <c r="S58" s="884"/>
      <c r="T58" s="1467"/>
      <c r="U58" s="1468"/>
      <c r="V58" s="852"/>
    </row>
    <row r="59" spans="2:22" ht="21" customHeight="1" x14ac:dyDescent="0.25">
      <c r="B59" s="783"/>
      <c r="C59" s="780"/>
      <c r="D59" s="780"/>
      <c r="E59" s="780"/>
      <c r="F59" s="780"/>
      <c r="G59" s="1467"/>
      <c r="H59" s="1468"/>
      <c r="I59" s="1468"/>
      <c r="J59" s="1468"/>
      <c r="K59" s="1468"/>
      <c r="L59" s="1468"/>
      <c r="M59" s="884"/>
      <c r="N59" s="1467"/>
      <c r="O59" s="1468"/>
      <c r="P59" s="1468"/>
      <c r="Q59" s="1468"/>
      <c r="R59" s="1468"/>
      <c r="S59" s="884"/>
      <c r="T59" s="1467"/>
      <c r="U59" s="1468"/>
      <c r="V59" s="852"/>
    </row>
  </sheetData>
  <mergeCells count="34">
    <mergeCell ref="B2:I2"/>
    <mergeCell ref="D3:E4"/>
    <mergeCell ref="F4:F5"/>
    <mergeCell ref="G4:G5"/>
    <mergeCell ref="R4:R5"/>
    <mergeCell ref="B3:B5"/>
    <mergeCell ref="C3:C5"/>
    <mergeCell ref="F3:L3"/>
    <mergeCell ref="J4:J5"/>
    <mergeCell ref="I4:I5"/>
    <mergeCell ref="H4:H5"/>
    <mergeCell ref="L4:L5"/>
    <mergeCell ref="K4:K5"/>
    <mergeCell ref="T59:U59"/>
    <mergeCell ref="M3:R3"/>
    <mergeCell ref="Q4:Q5"/>
    <mergeCell ref="P4:P5"/>
    <mergeCell ref="N4:N5"/>
    <mergeCell ref="O4:O5"/>
    <mergeCell ref="U4:U5"/>
    <mergeCell ref="T4:T5"/>
    <mergeCell ref="S4:S5"/>
    <mergeCell ref="M4:M5"/>
    <mergeCell ref="V3:V5"/>
    <mergeCell ref="S3:U3"/>
    <mergeCell ref="T58:U58"/>
    <mergeCell ref="T57:U57"/>
    <mergeCell ref="E56:F56"/>
    <mergeCell ref="G59:L59"/>
    <mergeCell ref="N57:R57"/>
    <mergeCell ref="G57:L57"/>
    <mergeCell ref="N58:R58"/>
    <mergeCell ref="G58:L58"/>
    <mergeCell ref="N59:R59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34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ColWidth="12.19921875" defaultRowHeight="18" customHeight="1" x14ac:dyDescent="0.2"/>
  <cols>
    <col min="1" max="1" width="0.19921875" style="980" customWidth="1"/>
    <col min="2" max="256" width="12.19921875" style="980" customWidth="1"/>
  </cols>
  <sheetData>
    <row r="1" spans="2:22" ht="2.1" customHeight="1" x14ac:dyDescent="0.2"/>
    <row r="2" spans="2:22" ht="24.75" customHeight="1" x14ac:dyDescent="0.35">
      <c r="B2" s="1483" t="s">
        <v>474</v>
      </c>
      <c r="C2" s="1484"/>
      <c r="D2" s="1484"/>
      <c r="E2" s="1484"/>
      <c r="F2" s="1485"/>
      <c r="G2" s="1485"/>
      <c r="H2" s="1486"/>
      <c r="I2" s="1485"/>
      <c r="J2" s="942"/>
      <c r="K2" s="941"/>
      <c r="L2" s="942"/>
      <c r="M2" s="942"/>
      <c r="N2" s="942"/>
      <c r="O2" s="942"/>
      <c r="P2" s="942"/>
      <c r="Q2" s="942"/>
      <c r="R2" s="942"/>
      <c r="S2" s="749"/>
      <c r="T2" s="749"/>
      <c r="U2" s="749"/>
      <c r="V2" s="749"/>
    </row>
    <row r="3" spans="2:22" ht="23.1" customHeight="1" x14ac:dyDescent="0.25">
      <c r="B3" s="1429" t="s">
        <v>13</v>
      </c>
      <c r="C3" s="1308" t="s">
        <v>14</v>
      </c>
      <c r="D3" s="1487" t="s">
        <v>15</v>
      </c>
      <c r="E3" s="1488"/>
      <c r="F3" s="1472" t="s">
        <v>475</v>
      </c>
      <c r="G3" s="1473"/>
      <c r="H3" s="1481"/>
      <c r="I3" s="1473"/>
      <c r="J3" s="1473"/>
      <c r="K3" s="1481"/>
      <c r="L3" s="1474"/>
      <c r="M3" s="1472" t="s">
        <v>476</v>
      </c>
      <c r="N3" s="1473"/>
      <c r="O3" s="1473"/>
      <c r="P3" s="1473"/>
      <c r="Q3" s="1473"/>
      <c r="R3" s="1474"/>
      <c r="S3" s="1491" t="s">
        <v>477</v>
      </c>
      <c r="T3" s="1492"/>
      <c r="U3" s="1492"/>
      <c r="V3" s="1482" t="s">
        <v>478</v>
      </c>
    </row>
    <row r="4" spans="2:22" ht="22.5" customHeight="1" x14ac:dyDescent="0.2">
      <c r="B4" s="1430"/>
      <c r="C4" s="1478"/>
      <c r="D4" s="1489"/>
      <c r="E4" s="1490"/>
      <c r="F4" s="1469" t="s">
        <v>479</v>
      </c>
      <c r="G4" s="1469" t="s">
        <v>480</v>
      </c>
      <c r="H4" s="1469" t="s">
        <v>481</v>
      </c>
      <c r="I4" s="1469" t="s">
        <v>482</v>
      </c>
      <c r="J4" s="1469" t="s">
        <v>483</v>
      </c>
      <c r="K4" s="1469" t="s">
        <v>484</v>
      </c>
      <c r="L4" s="1469" t="s">
        <v>485</v>
      </c>
      <c r="M4" s="1469" t="s">
        <v>479</v>
      </c>
      <c r="N4" s="1469" t="s">
        <v>486</v>
      </c>
      <c r="O4" s="1469" t="s">
        <v>487</v>
      </c>
      <c r="P4" s="1469" t="s">
        <v>488</v>
      </c>
      <c r="Q4" s="1469" t="s">
        <v>483</v>
      </c>
      <c r="R4" s="1469" t="s">
        <v>489</v>
      </c>
      <c r="S4" s="1482" t="s">
        <v>479</v>
      </c>
      <c r="T4" s="1482" t="s">
        <v>490</v>
      </c>
      <c r="U4" s="1482" t="s">
        <v>491</v>
      </c>
      <c r="V4" s="1470"/>
    </row>
    <row r="5" spans="2:22" ht="21.6" customHeight="1" x14ac:dyDescent="0.2">
      <c r="B5" s="1430"/>
      <c r="C5" s="1478"/>
      <c r="D5" s="285" t="s">
        <v>65</v>
      </c>
      <c r="E5" s="943" t="s">
        <v>66</v>
      </c>
      <c r="F5" s="1470"/>
      <c r="G5" s="1470"/>
      <c r="H5" s="1482"/>
      <c r="I5" s="1470"/>
      <c r="J5" s="1470"/>
      <c r="K5" s="1482"/>
      <c r="L5" s="1470"/>
      <c r="M5" s="1470"/>
      <c r="N5" s="1470"/>
      <c r="O5" s="1470"/>
      <c r="P5" s="1470"/>
      <c r="Q5" s="1470"/>
      <c r="R5" s="1470"/>
      <c r="S5" s="1470"/>
      <c r="T5" s="1470"/>
      <c r="U5" s="1470"/>
      <c r="V5" s="1470"/>
    </row>
    <row r="6" spans="2:22" ht="16.7" customHeight="1" x14ac:dyDescent="0.25">
      <c r="B6" s="97">
        <v>43</v>
      </c>
      <c r="C6" s="97" t="s">
        <v>204</v>
      </c>
      <c r="D6" s="775">
        <v>219702</v>
      </c>
      <c r="E6" s="948">
        <v>932264</v>
      </c>
      <c r="F6" s="767">
        <v>0</v>
      </c>
      <c r="G6" s="947">
        <v>1</v>
      </c>
      <c r="H6" s="946">
        <v>1</v>
      </c>
      <c r="I6" s="767">
        <v>0</v>
      </c>
      <c r="J6" s="947">
        <v>1</v>
      </c>
      <c r="K6" s="767">
        <v>0</v>
      </c>
      <c r="L6" s="767">
        <v>0</v>
      </c>
      <c r="M6" s="767">
        <v>0</v>
      </c>
      <c r="N6" s="767">
        <v>0</v>
      </c>
      <c r="O6" s="767">
        <v>0</v>
      </c>
      <c r="P6" s="767">
        <v>0</v>
      </c>
      <c r="Q6" s="767">
        <v>0</v>
      </c>
      <c r="R6" s="767">
        <v>0</v>
      </c>
      <c r="S6" s="767">
        <v>0</v>
      </c>
      <c r="T6" s="767">
        <v>0</v>
      </c>
      <c r="U6" s="767">
        <v>0</v>
      </c>
      <c r="V6" s="767"/>
    </row>
    <row r="7" spans="2:22" ht="16.7" customHeight="1" x14ac:dyDescent="0.25">
      <c r="B7" s="190">
        <v>48</v>
      </c>
      <c r="C7" s="190" t="s">
        <v>216</v>
      </c>
      <c r="D7" s="770">
        <v>219290</v>
      </c>
      <c r="E7" s="780">
        <v>932466</v>
      </c>
      <c r="F7" s="767">
        <v>0</v>
      </c>
      <c r="G7" s="947">
        <v>2</v>
      </c>
      <c r="H7" s="767">
        <v>0</v>
      </c>
      <c r="I7" s="767">
        <v>0</v>
      </c>
      <c r="J7" s="767">
        <v>0</v>
      </c>
      <c r="K7" s="767">
        <v>0</v>
      </c>
      <c r="L7" s="946">
        <v>1</v>
      </c>
      <c r="M7" s="767">
        <v>0</v>
      </c>
      <c r="N7" s="767">
        <v>0</v>
      </c>
      <c r="O7" s="767">
        <v>0</v>
      </c>
      <c r="P7" s="767">
        <v>0</v>
      </c>
      <c r="Q7" s="767">
        <v>0</v>
      </c>
      <c r="R7" s="767">
        <v>0</v>
      </c>
      <c r="S7" s="767">
        <v>0</v>
      </c>
      <c r="T7" s="767">
        <v>0</v>
      </c>
      <c r="U7" s="767">
        <v>0</v>
      </c>
      <c r="V7" s="767"/>
    </row>
    <row r="8" spans="2:22" ht="16.7" customHeight="1" x14ac:dyDescent="0.25">
      <c r="B8" s="190">
        <v>58</v>
      </c>
      <c r="C8" s="190" t="s">
        <v>240</v>
      </c>
      <c r="D8" s="770">
        <v>216760</v>
      </c>
      <c r="E8" s="780">
        <v>932687</v>
      </c>
      <c r="F8" s="767">
        <v>0</v>
      </c>
      <c r="G8" s="946">
        <v>1</v>
      </c>
      <c r="H8" s="946">
        <v>1</v>
      </c>
      <c r="I8" s="767">
        <v>0</v>
      </c>
      <c r="J8" s="767">
        <v>0</v>
      </c>
      <c r="K8" s="767">
        <v>0</v>
      </c>
      <c r="L8" s="767">
        <v>0</v>
      </c>
      <c r="M8" s="767">
        <v>0</v>
      </c>
      <c r="N8" s="767">
        <v>0</v>
      </c>
      <c r="O8" s="767">
        <v>0</v>
      </c>
      <c r="P8" s="767">
        <v>0</v>
      </c>
      <c r="Q8" s="767">
        <v>0</v>
      </c>
      <c r="R8" s="767">
        <v>0</v>
      </c>
      <c r="S8" s="767">
        <v>0</v>
      </c>
      <c r="T8" s="767">
        <v>0</v>
      </c>
      <c r="U8" s="767">
        <v>0</v>
      </c>
      <c r="V8" s="767"/>
    </row>
    <row r="9" spans="2:22" ht="16.350000000000001" customHeight="1" x14ac:dyDescent="0.25">
      <c r="B9" s="190">
        <v>59</v>
      </c>
      <c r="C9" s="190" t="s">
        <v>160</v>
      </c>
      <c r="D9" s="770">
        <v>218855</v>
      </c>
      <c r="E9" s="780">
        <v>932677</v>
      </c>
      <c r="F9" s="767">
        <v>0</v>
      </c>
      <c r="G9" s="947">
        <v>2</v>
      </c>
      <c r="H9" s="767">
        <v>0</v>
      </c>
      <c r="I9" s="767">
        <v>0</v>
      </c>
      <c r="J9" s="947">
        <v>1</v>
      </c>
      <c r="K9" s="767">
        <v>0</v>
      </c>
      <c r="L9" s="946">
        <v>1</v>
      </c>
      <c r="M9" s="767">
        <v>0</v>
      </c>
      <c r="N9" s="767">
        <v>0</v>
      </c>
      <c r="O9" s="767">
        <v>0</v>
      </c>
      <c r="P9" s="767">
        <v>0</v>
      </c>
      <c r="Q9" s="767">
        <v>0</v>
      </c>
      <c r="R9" s="767">
        <v>0</v>
      </c>
      <c r="S9" s="767">
        <v>0</v>
      </c>
      <c r="T9" s="767">
        <v>0</v>
      </c>
      <c r="U9" s="767">
        <v>0</v>
      </c>
      <c r="V9" s="767"/>
    </row>
    <row r="10" spans="2:22" ht="16.350000000000001" customHeight="1" x14ac:dyDescent="0.25">
      <c r="B10" s="190">
        <v>70</v>
      </c>
      <c r="C10" s="190" t="s">
        <v>268</v>
      </c>
      <c r="D10" s="770">
        <v>216761</v>
      </c>
      <c r="E10" s="780">
        <v>932892</v>
      </c>
      <c r="F10" s="767">
        <v>0</v>
      </c>
      <c r="G10" s="946">
        <v>1</v>
      </c>
      <c r="H10" s="767">
        <v>0</v>
      </c>
      <c r="I10" s="767">
        <v>0</v>
      </c>
      <c r="J10" s="947">
        <v>1</v>
      </c>
      <c r="K10" s="767">
        <v>0</v>
      </c>
      <c r="L10" s="767">
        <v>0</v>
      </c>
      <c r="M10" s="767">
        <v>0</v>
      </c>
      <c r="N10" s="767">
        <v>0</v>
      </c>
      <c r="O10" s="767">
        <v>0</v>
      </c>
      <c r="P10" s="767">
        <v>0</v>
      </c>
      <c r="Q10" s="767">
        <v>0</v>
      </c>
      <c r="R10" s="767">
        <v>0</v>
      </c>
      <c r="S10" s="767">
        <v>0</v>
      </c>
      <c r="T10" s="767">
        <v>0</v>
      </c>
      <c r="U10" s="767">
        <v>0</v>
      </c>
      <c r="V10" s="767"/>
    </row>
    <row r="11" spans="2:22" ht="16.350000000000001" customHeight="1" x14ac:dyDescent="0.25">
      <c r="B11" s="190">
        <v>71</v>
      </c>
      <c r="C11" s="190" t="s">
        <v>231</v>
      </c>
      <c r="D11" s="770">
        <v>216973</v>
      </c>
      <c r="E11" s="780">
        <v>932888</v>
      </c>
      <c r="F11" s="767">
        <v>0</v>
      </c>
      <c r="G11" s="767">
        <v>0</v>
      </c>
      <c r="H11" s="946">
        <v>1</v>
      </c>
      <c r="I11" s="767">
        <v>0</v>
      </c>
      <c r="J11" s="947">
        <v>3</v>
      </c>
      <c r="K11" s="767">
        <v>0</v>
      </c>
      <c r="L11" s="946">
        <v>1</v>
      </c>
      <c r="M11" s="767">
        <v>0</v>
      </c>
      <c r="N11" s="767">
        <v>0</v>
      </c>
      <c r="O11" s="767">
        <v>0</v>
      </c>
      <c r="P11" s="767">
        <v>0</v>
      </c>
      <c r="Q11" s="767">
        <v>0</v>
      </c>
      <c r="R11" s="767">
        <v>0</v>
      </c>
      <c r="S11" s="767">
        <v>0</v>
      </c>
      <c r="T11" s="767">
        <v>0</v>
      </c>
      <c r="U11" s="767">
        <v>0</v>
      </c>
      <c r="V11" s="783"/>
    </row>
    <row r="12" spans="2:22" ht="16.7" customHeight="1" x14ac:dyDescent="0.25">
      <c r="B12" s="190">
        <v>72</v>
      </c>
      <c r="C12" s="190" t="s">
        <v>271</v>
      </c>
      <c r="D12" s="770">
        <v>217183</v>
      </c>
      <c r="E12" s="780">
        <v>932894</v>
      </c>
      <c r="F12" s="767">
        <v>0</v>
      </c>
      <c r="G12" s="946">
        <v>2</v>
      </c>
      <c r="H12" s="767">
        <v>0</v>
      </c>
      <c r="I12" s="767">
        <v>0</v>
      </c>
      <c r="J12" s="767">
        <v>0</v>
      </c>
      <c r="K12" s="767">
        <v>0</v>
      </c>
      <c r="L12" s="767">
        <v>0</v>
      </c>
      <c r="M12" s="767">
        <v>0</v>
      </c>
      <c r="N12" s="767">
        <v>0</v>
      </c>
      <c r="O12" s="767">
        <v>0</v>
      </c>
      <c r="P12" s="767">
        <v>0</v>
      </c>
      <c r="Q12" s="767">
        <v>0</v>
      </c>
      <c r="R12" s="767">
        <v>0</v>
      </c>
      <c r="S12" s="767">
        <v>0</v>
      </c>
      <c r="T12" s="767">
        <v>0</v>
      </c>
      <c r="U12" s="767">
        <v>0</v>
      </c>
      <c r="V12" s="783"/>
    </row>
    <row r="13" spans="2:22" ht="16.7" customHeight="1" x14ac:dyDescent="0.25">
      <c r="B13" s="190">
        <v>73</v>
      </c>
      <c r="C13" s="190" t="s">
        <v>274</v>
      </c>
      <c r="D13" s="770">
        <v>218440</v>
      </c>
      <c r="E13" s="780">
        <v>932894</v>
      </c>
      <c r="F13" s="767">
        <v>0</v>
      </c>
      <c r="G13" s="947">
        <v>2</v>
      </c>
      <c r="H13" s="767">
        <v>0</v>
      </c>
      <c r="I13" s="767">
        <v>0</v>
      </c>
      <c r="J13" s="767">
        <v>0</v>
      </c>
      <c r="K13" s="767">
        <v>0</v>
      </c>
      <c r="L13" s="767">
        <v>0</v>
      </c>
      <c r="M13" s="767">
        <v>0</v>
      </c>
      <c r="N13" s="767">
        <v>0</v>
      </c>
      <c r="O13" s="767">
        <v>0</v>
      </c>
      <c r="P13" s="767">
        <v>0</v>
      </c>
      <c r="Q13" s="767">
        <v>0</v>
      </c>
      <c r="R13" s="767">
        <v>0</v>
      </c>
      <c r="S13" s="767">
        <v>0</v>
      </c>
      <c r="T13" s="767">
        <v>0</v>
      </c>
      <c r="U13" s="767">
        <v>0</v>
      </c>
      <c r="V13" s="767"/>
    </row>
    <row r="14" spans="2:22" ht="16.350000000000001" customHeight="1" x14ac:dyDescent="0.25">
      <c r="B14" s="190">
        <v>74</v>
      </c>
      <c r="C14" s="190" t="s">
        <v>276</v>
      </c>
      <c r="D14" s="770">
        <v>218653</v>
      </c>
      <c r="E14" s="780">
        <v>932891</v>
      </c>
      <c r="F14" s="767">
        <v>0</v>
      </c>
      <c r="G14" s="946">
        <v>1</v>
      </c>
      <c r="H14" s="767">
        <v>0</v>
      </c>
      <c r="I14" s="767">
        <v>0</v>
      </c>
      <c r="J14" s="767">
        <v>0</v>
      </c>
      <c r="K14" s="767">
        <v>0</v>
      </c>
      <c r="L14" s="767">
        <v>0</v>
      </c>
      <c r="M14" s="767">
        <v>0</v>
      </c>
      <c r="N14" s="767">
        <v>0</v>
      </c>
      <c r="O14" s="767">
        <v>0</v>
      </c>
      <c r="P14" s="767">
        <v>0</v>
      </c>
      <c r="Q14" s="767">
        <v>0</v>
      </c>
      <c r="R14" s="767">
        <v>0</v>
      </c>
      <c r="S14" s="767">
        <v>0</v>
      </c>
      <c r="T14" s="767">
        <v>0</v>
      </c>
      <c r="U14" s="767">
        <v>0</v>
      </c>
      <c r="V14" s="767"/>
    </row>
    <row r="15" spans="2:22" ht="16.350000000000001" customHeight="1" x14ac:dyDescent="0.25">
      <c r="B15" s="190">
        <v>75</v>
      </c>
      <c r="C15" s="190" t="s">
        <v>278</v>
      </c>
      <c r="D15" s="770">
        <v>218862</v>
      </c>
      <c r="E15" s="780">
        <v>932894</v>
      </c>
      <c r="F15" s="767">
        <v>0</v>
      </c>
      <c r="G15" s="946">
        <v>1</v>
      </c>
      <c r="H15" s="767">
        <v>0</v>
      </c>
      <c r="I15" s="767">
        <v>0</v>
      </c>
      <c r="J15" s="767">
        <v>0</v>
      </c>
      <c r="K15" s="767">
        <v>0</v>
      </c>
      <c r="L15" s="946">
        <v>1</v>
      </c>
      <c r="M15" s="767">
        <v>0</v>
      </c>
      <c r="N15" s="767">
        <v>0</v>
      </c>
      <c r="O15" s="767">
        <v>0</v>
      </c>
      <c r="P15" s="767">
        <v>0</v>
      </c>
      <c r="Q15" s="767">
        <v>0</v>
      </c>
      <c r="R15" s="767">
        <v>0</v>
      </c>
      <c r="S15" s="767">
        <v>0</v>
      </c>
      <c r="T15" s="767">
        <v>0</v>
      </c>
      <c r="U15" s="767">
        <v>0</v>
      </c>
      <c r="V15" s="767"/>
    </row>
    <row r="16" spans="2:22" ht="16.350000000000001" customHeight="1" x14ac:dyDescent="0.25">
      <c r="B16" s="190">
        <v>86</v>
      </c>
      <c r="C16" s="190" t="s">
        <v>261</v>
      </c>
      <c r="D16" s="770">
        <v>218231</v>
      </c>
      <c r="E16" s="780">
        <v>933105</v>
      </c>
      <c r="F16" s="767">
        <v>0</v>
      </c>
      <c r="G16" s="946">
        <v>1</v>
      </c>
      <c r="H16" s="946">
        <v>1</v>
      </c>
      <c r="I16" s="767">
        <v>0</v>
      </c>
      <c r="J16" s="947">
        <v>1</v>
      </c>
      <c r="K16" s="946">
        <v>1</v>
      </c>
      <c r="L16" s="767">
        <v>0</v>
      </c>
      <c r="M16" s="767">
        <v>0</v>
      </c>
      <c r="N16" s="767">
        <v>0</v>
      </c>
      <c r="O16" s="767">
        <v>0</v>
      </c>
      <c r="P16" s="767">
        <v>0</v>
      </c>
      <c r="Q16" s="767">
        <v>0</v>
      </c>
      <c r="R16" s="767">
        <v>0</v>
      </c>
      <c r="S16" s="767">
        <v>0</v>
      </c>
      <c r="T16" s="767">
        <v>0</v>
      </c>
      <c r="U16" s="767">
        <v>0</v>
      </c>
      <c r="V16" s="767"/>
    </row>
    <row r="17" spans="2:22" ht="16.350000000000001" customHeight="1" x14ac:dyDescent="0.25">
      <c r="B17" s="190">
        <v>87</v>
      </c>
      <c r="C17" s="190" t="s">
        <v>283</v>
      </c>
      <c r="D17" s="770">
        <v>218442</v>
      </c>
      <c r="E17" s="780">
        <v>933102</v>
      </c>
      <c r="F17" s="767">
        <v>0</v>
      </c>
      <c r="G17" s="767">
        <v>0</v>
      </c>
      <c r="H17" s="767"/>
      <c r="I17" s="767">
        <v>0</v>
      </c>
      <c r="J17" s="767">
        <v>0</v>
      </c>
      <c r="K17" s="767">
        <v>0</v>
      </c>
      <c r="L17" s="767">
        <v>0</v>
      </c>
      <c r="M17" s="767">
        <v>0</v>
      </c>
      <c r="N17" s="767">
        <v>0</v>
      </c>
      <c r="O17" s="767">
        <v>0</v>
      </c>
      <c r="P17" s="767">
        <v>0</v>
      </c>
      <c r="Q17" s="767">
        <v>0</v>
      </c>
      <c r="R17" s="767">
        <v>0</v>
      </c>
      <c r="S17" s="767">
        <v>0</v>
      </c>
      <c r="T17" s="767">
        <v>0</v>
      </c>
      <c r="U17" s="767">
        <v>0</v>
      </c>
      <c r="V17" s="767"/>
    </row>
    <row r="18" spans="2:22" ht="16.350000000000001" customHeight="1" x14ac:dyDescent="0.25">
      <c r="B18" s="190">
        <v>94</v>
      </c>
      <c r="C18" s="190" t="s">
        <v>317</v>
      </c>
      <c r="D18" s="770">
        <v>217817</v>
      </c>
      <c r="E18" s="780">
        <v>933313</v>
      </c>
      <c r="F18" s="767">
        <v>0</v>
      </c>
      <c r="G18" s="946">
        <v>1</v>
      </c>
      <c r="H18" s="767">
        <v>0</v>
      </c>
      <c r="I18" s="767">
        <v>0</v>
      </c>
      <c r="J18" s="946">
        <v>1</v>
      </c>
      <c r="K18" s="767">
        <v>0</v>
      </c>
      <c r="L18" s="767">
        <v>0</v>
      </c>
      <c r="M18" s="767">
        <v>0</v>
      </c>
      <c r="N18" s="767">
        <v>0</v>
      </c>
      <c r="O18" s="767">
        <v>0</v>
      </c>
      <c r="P18" s="767">
        <v>0</v>
      </c>
      <c r="Q18" s="767">
        <v>0</v>
      </c>
      <c r="R18" s="767">
        <v>0</v>
      </c>
      <c r="S18" s="767">
        <v>0</v>
      </c>
      <c r="T18" s="767">
        <v>0</v>
      </c>
      <c r="U18" s="767">
        <v>0</v>
      </c>
      <c r="V18" s="767"/>
    </row>
    <row r="19" spans="2:22" ht="16.350000000000001" customHeight="1" x14ac:dyDescent="0.25">
      <c r="B19" s="190">
        <v>95</v>
      </c>
      <c r="C19" s="190" t="s">
        <v>319</v>
      </c>
      <c r="D19" s="770">
        <v>218023</v>
      </c>
      <c r="E19" s="780">
        <v>933314</v>
      </c>
      <c r="F19" s="767">
        <v>0</v>
      </c>
      <c r="G19" s="767">
        <v>0</v>
      </c>
      <c r="H19" s="767">
        <v>0</v>
      </c>
      <c r="I19" s="767">
        <v>0</v>
      </c>
      <c r="J19" s="767">
        <v>0</v>
      </c>
      <c r="K19" s="767">
        <v>0</v>
      </c>
      <c r="L19" s="767">
        <v>0</v>
      </c>
      <c r="M19" s="767">
        <v>0</v>
      </c>
      <c r="N19" s="767">
        <v>0</v>
      </c>
      <c r="O19" s="767">
        <v>0</v>
      </c>
      <c r="P19" s="767">
        <v>0</v>
      </c>
      <c r="Q19" s="767">
        <v>0</v>
      </c>
      <c r="R19" s="767">
        <v>0</v>
      </c>
      <c r="S19" s="767">
        <v>0</v>
      </c>
      <c r="T19" s="767">
        <v>0</v>
      </c>
      <c r="U19" s="767">
        <v>0</v>
      </c>
      <c r="V19" s="767"/>
    </row>
    <row r="20" spans="2:22" ht="16.350000000000001" customHeight="1" x14ac:dyDescent="0.25">
      <c r="B20" s="190">
        <v>101</v>
      </c>
      <c r="C20" s="190" t="s">
        <v>325</v>
      </c>
      <c r="D20" s="770">
        <v>217392</v>
      </c>
      <c r="E20" s="780">
        <v>933524</v>
      </c>
      <c r="F20" s="767">
        <v>0</v>
      </c>
      <c r="G20" s="946">
        <v>3</v>
      </c>
      <c r="H20" s="767">
        <v>0</v>
      </c>
      <c r="I20" s="767">
        <v>0</v>
      </c>
      <c r="J20" s="767">
        <v>0</v>
      </c>
      <c r="K20" s="767">
        <v>0</v>
      </c>
      <c r="L20" s="946">
        <v>1</v>
      </c>
      <c r="M20" s="767">
        <v>0</v>
      </c>
      <c r="N20" s="767">
        <v>0</v>
      </c>
      <c r="O20" s="767">
        <v>0</v>
      </c>
      <c r="P20" s="767">
        <v>0</v>
      </c>
      <c r="Q20" s="767">
        <v>0</v>
      </c>
      <c r="R20" s="767">
        <v>0</v>
      </c>
      <c r="S20" s="767">
        <v>0</v>
      </c>
      <c r="T20" s="767">
        <v>0</v>
      </c>
      <c r="U20" s="767">
        <v>0</v>
      </c>
      <c r="V20" s="767"/>
    </row>
    <row r="21" spans="2:22" ht="16.7" customHeight="1" x14ac:dyDescent="0.25">
      <c r="B21" s="190">
        <v>102</v>
      </c>
      <c r="C21" s="190" t="s">
        <v>333</v>
      </c>
      <c r="D21" s="770">
        <v>217600</v>
      </c>
      <c r="E21" s="780">
        <v>933520</v>
      </c>
      <c r="F21" s="767">
        <v>0</v>
      </c>
      <c r="G21" s="946">
        <v>1</v>
      </c>
      <c r="H21" s="767">
        <v>0</v>
      </c>
      <c r="I21" s="946">
        <v>1</v>
      </c>
      <c r="J21" s="946">
        <v>1</v>
      </c>
      <c r="K21" s="767">
        <v>0</v>
      </c>
      <c r="L21" s="767">
        <v>0</v>
      </c>
      <c r="M21" s="767">
        <v>0</v>
      </c>
      <c r="N21" s="767">
        <v>0</v>
      </c>
      <c r="O21" s="767">
        <v>0</v>
      </c>
      <c r="P21" s="767">
        <v>0</v>
      </c>
      <c r="Q21" s="767">
        <v>0</v>
      </c>
      <c r="R21" s="767">
        <v>0</v>
      </c>
      <c r="S21" s="767">
        <v>0</v>
      </c>
      <c r="T21" s="767">
        <v>0</v>
      </c>
      <c r="U21" s="767">
        <v>0</v>
      </c>
      <c r="V21" s="767"/>
    </row>
    <row r="22" spans="2:22" ht="17.100000000000001" customHeight="1" x14ac:dyDescent="0.25">
      <c r="B22" s="190">
        <v>105</v>
      </c>
      <c r="C22" s="190" t="s">
        <v>339</v>
      </c>
      <c r="D22" s="770">
        <v>215924</v>
      </c>
      <c r="E22" s="780">
        <v>933733</v>
      </c>
      <c r="F22" s="767">
        <v>0</v>
      </c>
      <c r="G22" s="767">
        <v>0</v>
      </c>
      <c r="H22" s="946">
        <v>1</v>
      </c>
      <c r="I22" s="767">
        <v>0</v>
      </c>
      <c r="J22" s="767">
        <v>0</v>
      </c>
      <c r="K22" s="767">
        <v>0</v>
      </c>
      <c r="L22" s="946">
        <v>1</v>
      </c>
      <c r="M22" s="767">
        <v>0</v>
      </c>
      <c r="N22" s="767">
        <v>0</v>
      </c>
      <c r="O22" s="767">
        <v>0</v>
      </c>
      <c r="P22" s="767">
        <v>0</v>
      </c>
      <c r="Q22" s="767">
        <v>0</v>
      </c>
      <c r="R22" s="767">
        <v>0</v>
      </c>
      <c r="S22" s="767">
        <v>0</v>
      </c>
      <c r="T22" s="767">
        <v>0</v>
      </c>
      <c r="U22" s="767">
        <v>0</v>
      </c>
      <c r="V22" s="767"/>
    </row>
    <row r="23" spans="2:22" ht="16.7" customHeight="1" x14ac:dyDescent="0.25">
      <c r="B23" s="190">
        <v>106</v>
      </c>
      <c r="C23" s="190" t="s">
        <v>341</v>
      </c>
      <c r="D23" s="770">
        <v>216133</v>
      </c>
      <c r="E23" s="780">
        <v>933733</v>
      </c>
      <c r="F23" s="767">
        <v>0</v>
      </c>
      <c r="G23" s="767">
        <v>0</v>
      </c>
      <c r="H23" s="767">
        <v>0</v>
      </c>
      <c r="I23" s="767">
        <v>0</v>
      </c>
      <c r="J23" s="946">
        <v>1</v>
      </c>
      <c r="K23" s="767">
        <v>0</v>
      </c>
      <c r="L23" s="767">
        <v>0</v>
      </c>
      <c r="M23" s="767">
        <v>0</v>
      </c>
      <c r="N23" s="767">
        <v>0</v>
      </c>
      <c r="O23" s="767">
        <v>0</v>
      </c>
      <c r="P23" s="767">
        <v>0</v>
      </c>
      <c r="Q23" s="767">
        <v>0</v>
      </c>
      <c r="R23" s="767">
        <v>0</v>
      </c>
      <c r="S23" s="767">
        <v>0</v>
      </c>
      <c r="T23" s="767">
        <v>0</v>
      </c>
      <c r="U23" s="767">
        <v>0</v>
      </c>
      <c r="V23" s="767"/>
    </row>
    <row r="24" spans="2:22" ht="16.7" customHeight="1" x14ac:dyDescent="0.25">
      <c r="B24" s="190">
        <v>107</v>
      </c>
      <c r="C24" s="190" t="s">
        <v>344</v>
      </c>
      <c r="D24" s="770">
        <v>216344</v>
      </c>
      <c r="E24" s="780">
        <v>933732</v>
      </c>
      <c r="F24" s="767">
        <v>0</v>
      </c>
      <c r="G24" s="767">
        <v>0</v>
      </c>
      <c r="H24" s="767">
        <v>0</v>
      </c>
      <c r="I24" s="767">
        <v>0</v>
      </c>
      <c r="J24" s="947">
        <v>1</v>
      </c>
      <c r="K24" s="767">
        <v>0</v>
      </c>
      <c r="L24" s="767">
        <v>0</v>
      </c>
      <c r="M24" s="767">
        <v>0</v>
      </c>
      <c r="N24" s="767">
        <v>0</v>
      </c>
      <c r="O24" s="767">
        <v>0</v>
      </c>
      <c r="P24" s="767">
        <v>0</v>
      </c>
      <c r="Q24" s="767">
        <v>0</v>
      </c>
      <c r="R24" s="767">
        <v>0</v>
      </c>
      <c r="S24" s="767">
        <v>0</v>
      </c>
      <c r="T24" s="767">
        <v>0</v>
      </c>
      <c r="U24" s="767">
        <v>0</v>
      </c>
      <c r="V24" s="767"/>
    </row>
    <row r="25" spans="2:22" ht="17.100000000000001" customHeight="1" x14ac:dyDescent="0.25">
      <c r="B25" s="190">
        <v>109</v>
      </c>
      <c r="C25" s="190" t="s">
        <v>348</v>
      </c>
      <c r="D25" s="770">
        <v>216343</v>
      </c>
      <c r="E25" s="780">
        <v>933944</v>
      </c>
      <c r="F25" s="767">
        <v>0</v>
      </c>
      <c r="G25" s="954">
        <v>2</v>
      </c>
      <c r="H25" s="767">
        <v>0</v>
      </c>
      <c r="I25" s="767">
        <v>0</v>
      </c>
      <c r="J25" s="947">
        <v>1</v>
      </c>
      <c r="K25" s="767">
        <v>0</v>
      </c>
      <c r="L25" s="767">
        <v>0</v>
      </c>
      <c r="M25" s="767">
        <v>0</v>
      </c>
      <c r="N25" s="767">
        <v>0</v>
      </c>
      <c r="O25" s="767">
        <v>0</v>
      </c>
      <c r="P25" s="767">
        <v>0</v>
      </c>
      <c r="Q25" s="767">
        <v>0</v>
      </c>
      <c r="R25" s="767">
        <v>0</v>
      </c>
      <c r="S25" s="767">
        <v>0</v>
      </c>
      <c r="T25" s="767">
        <v>0</v>
      </c>
      <c r="U25" s="767">
        <v>0</v>
      </c>
      <c r="V25" s="767"/>
    </row>
    <row r="26" spans="2:22" ht="21" customHeight="1" x14ac:dyDescent="0.25">
      <c r="B26" s="959">
        <v>129</v>
      </c>
      <c r="C26" s="190" t="s">
        <v>384</v>
      </c>
      <c r="D26" s="770">
        <v>219506</v>
      </c>
      <c r="E26" s="780">
        <v>932385</v>
      </c>
      <c r="F26" s="767">
        <v>0</v>
      </c>
      <c r="G26" s="767">
        <v>0</v>
      </c>
      <c r="H26" s="957">
        <v>1</v>
      </c>
      <c r="I26" s="767">
        <v>0</v>
      </c>
      <c r="J26" s="947">
        <v>1</v>
      </c>
      <c r="K26" s="767">
        <v>0</v>
      </c>
      <c r="L26" s="946">
        <v>1</v>
      </c>
      <c r="M26" s="767">
        <v>0</v>
      </c>
      <c r="N26" s="767">
        <v>0</v>
      </c>
      <c r="O26" s="767">
        <v>0</v>
      </c>
      <c r="P26" s="767">
        <v>0</v>
      </c>
      <c r="Q26" s="767">
        <v>0</v>
      </c>
      <c r="R26" s="767">
        <v>0</v>
      </c>
      <c r="S26" s="767">
        <v>0</v>
      </c>
      <c r="T26" s="767">
        <v>0</v>
      </c>
      <c r="U26" s="767">
        <v>0</v>
      </c>
      <c r="V26" s="767"/>
    </row>
    <row r="27" spans="2:22" ht="25.7" customHeight="1" x14ac:dyDescent="0.25">
      <c r="B27" s="960" t="s">
        <v>456</v>
      </c>
      <c r="C27" s="961"/>
      <c r="D27" s="767"/>
      <c r="E27" s="767"/>
      <c r="F27" s="767"/>
      <c r="G27" s="783"/>
      <c r="H27" s="767"/>
      <c r="I27" s="767"/>
      <c r="J27" s="767"/>
      <c r="K27" s="767"/>
      <c r="L27" s="767"/>
      <c r="M27" s="767"/>
      <c r="N27" s="783"/>
      <c r="O27" s="767"/>
      <c r="P27" s="767"/>
      <c r="Q27" s="767"/>
      <c r="R27" s="767"/>
      <c r="S27" s="767"/>
      <c r="T27" s="767"/>
      <c r="U27" s="767"/>
      <c r="V27" s="767"/>
    </row>
    <row r="28" spans="2:22" ht="21.75" customHeight="1" x14ac:dyDescent="0.25">
      <c r="B28" s="962"/>
      <c r="C28" s="963"/>
      <c r="D28" s="963"/>
      <c r="E28" s="963"/>
      <c r="F28" s="964" t="s">
        <v>493</v>
      </c>
      <c r="G28" s="965">
        <v>14</v>
      </c>
      <c r="H28" s="965">
        <v>6</v>
      </c>
      <c r="I28" s="965">
        <v>1</v>
      </c>
      <c r="J28" s="965">
        <v>11</v>
      </c>
      <c r="K28" s="965">
        <v>1</v>
      </c>
      <c r="L28" s="965">
        <v>7</v>
      </c>
      <c r="M28" s="966"/>
      <c r="N28" s="966"/>
      <c r="O28" s="966"/>
      <c r="P28" s="966"/>
      <c r="Q28" s="981"/>
      <c r="R28" s="966"/>
      <c r="S28" s="966"/>
      <c r="T28" s="966"/>
      <c r="U28" s="966"/>
      <c r="V28" s="966"/>
    </row>
    <row r="29" spans="2:22" ht="20.85" customHeight="1" x14ac:dyDescent="0.25">
      <c r="B29" s="876"/>
      <c r="C29" s="968"/>
      <c r="D29" s="968"/>
      <c r="E29" s="968"/>
      <c r="F29" s="964" t="s">
        <v>494</v>
      </c>
      <c r="G29" s="969">
        <f t="shared" ref="G29:L29" si="0">G28/21</f>
        <v>0.66666666666666663</v>
      </c>
      <c r="H29" s="969">
        <f t="shared" si="0"/>
        <v>0.2857142857142857</v>
      </c>
      <c r="I29" s="969">
        <f t="shared" si="0"/>
        <v>4.7619047619047616E-2</v>
      </c>
      <c r="J29" s="969">
        <f t="shared" si="0"/>
        <v>0.52380952380952384</v>
      </c>
      <c r="K29" s="969">
        <f t="shared" si="0"/>
        <v>4.7619047619047616E-2</v>
      </c>
      <c r="L29" s="969">
        <f t="shared" si="0"/>
        <v>0.33333333333333331</v>
      </c>
      <c r="M29" s="969"/>
      <c r="N29" s="969"/>
      <c r="O29" s="969"/>
      <c r="P29" s="969"/>
      <c r="Q29" s="969"/>
      <c r="R29" s="969"/>
      <c r="S29" s="969"/>
      <c r="T29" s="969"/>
      <c r="U29" s="969"/>
      <c r="V29" s="969"/>
    </row>
    <row r="30" spans="2:22" ht="21" customHeight="1" x14ac:dyDescent="0.25">
      <c r="B30" s="783"/>
      <c r="C30" s="970"/>
      <c r="D30" s="970"/>
      <c r="E30" s="371"/>
      <c r="F30" s="971" t="s">
        <v>495</v>
      </c>
      <c r="G30" s="972">
        <f t="shared" ref="G30:L30" si="1">SUM(G6:G26)</f>
        <v>21</v>
      </c>
      <c r="H30" s="972">
        <f t="shared" si="1"/>
        <v>6</v>
      </c>
      <c r="I30" s="972">
        <f t="shared" si="1"/>
        <v>1</v>
      </c>
      <c r="J30" s="972">
        <f t="shared" si="1"/>
        <v>13</v>
      </c>
      <c r="K30" s="972">
        <f t="shared" si="1"/>
        <v>1</v>
      </c>
      <c r="L30" s="972">
        <f t="shared" si="1"/>
        <v>7</v>
      </c>
      <c r="M30" s="766"/>
      <c r="N30" s="973"/>
      <c r="O30" s="974"/>
      <c r="P30" s="974"/>
      <c r="Q30" s="982"/>
      <c r="R30" s="974"/>
      <c r="S30" s="766"/>
      <c r="T30" s="1493"/>
      <c r="U30" s="1494"/>
      <c r="V30" s="852"/>
    </row>
    <row r="31" spans="2:22" ht="21" customHeight="1" x14ac:dyDescent="0.25">
      <c r="B31" s="783"/>
      <c r="C31" s="780"/>
      <c r="D31" s="780"/>
      <c r="E31" s="1475" t="s">
        <v>496</v>
      </c>
      <c r="F31" s="1475"/>
      <c r="G31" s="975">
        <f t="shared" ref="G31:L31" si="2">G30/21</f>
        <v>1</v>
      </c>
      <c r="H31" s="975">
        <f t="shared" si="2"/>
        <v>0.2857142857142857</v>
      </c>
      <c r="I31" s="975">
        <f t="shared" si="2"/>
        <v>4.7619047619047616E-2</v>
      </c>
      <c r="J31" s="975">
        <f t="shared" si="2"/>
        <v>0.61904761904761907</v>
      </c>
      <c r="K31" s="975">
        <f t="shared" si="2"/>
        <v>4.7619047619047616E-2</v>
      </c>
      <c r="L31" s="975">
        <f t="shared" si="2"/>
        <v>0.33333333333333331</v>
      </c>
      <c r="M31" s="884"/>
      <c r="N31" s="654"/>
      <c r="O31" s="976"/>
      <c r="P31" s="976"/>
      <c r="Q31" s="977"/>
      <c r="R31" s="976"/>
      <c r="S31" s="884"/>
      <c r="T31" s="1467"/>
      <c r="U31" s="1468"/>
      <c r="V31" s="852"/>
    </row>
    <row r="32" spans="2:22" ht="21" customHeight="1" x14ac:dyDescent="0.25">
      <c r="B32" s="783"/>
      <c r="C32" s="780"/>
      <c r="D32" s="780"/>
      <c r="E32" s="780"/>
      <c r="F32" s="780"/>
      <c r="G32" s="1467"/>
      <c r="H32" s="1468"/>
      <c r="I32" s="1468"/>
      <c r="J32" s="1468"/>
      <c r="K32" s="1468"/>
      <c r="L32" s="1468"/>
      <c r="M32" s="884"/>
      <c r="N32" s="1467"/>
      <c r="O32" s="1468"/>
      <c r="P32" s="1468"/>
      <c r="Q32" s="1468"/>
      <c r="R32" s="1468"/>
      <c r="S32" s="884"/>
      <c r="T32" s="1467"/>
      <c r="U32" s="1468"/>
      <c r="V32" s="852"/>
    </row>
    <row r="33" spans="2:22" ht="21" customHeight="1" x14ac:dyDescent="0.25">
      <c r="B33" s="783"/>
      <c r="C33" s="780"/>
      <c r="D33" s="780"/>
      <c r="E33" s="780"/>
      <c r="F33" s="780"/>
      <c r="G33" s="1467"/>
      <c r="H33" s="1468"/>
      <c r="I33" s="1468"/>
      <c r="J33" s="1468"/>
      <c r="K33" s="1468"/>
      <c r="L33" s="1468"/>
      <c r="M33" s="884"/>
      <c r="N33" s="1467"/>
      <c r="O33" s="1468"/>
      <c r="P33" s="1468"/>
      <c r="Q33" s="1468"/>
      <c r="R33" s="1468"/>
      <c r="S33" s="884"/>
      <c r="T33" s="1467"/>
      <c r="U33" s="1468"/>
      <c r="V33" s="852"/>
    </row>
    <row r="34" spans="2:22" ht="21" customHeight="1" x14ac:dyDescent="0.25">
      <c r="B34" s="783"/>
      <c r="C34" s="780"/>
      <c r="D34" s="780"/>
      <c r="E34" s="780"/>
      <c r="F34" s="780"/>
      <c r="G34" s="1467"/>
      <c r="H34" s="1468"/>
      <c r="I34" s="1468"/>
      <c r="J34" s="1468"/>
      <c r="K34" s="1468"/>
      <c r="L34" s="1468"/>
      <c r="M34" s="884"/>
      <c r="N34" s="1467"/>
      <c r="O34" s="1468"/>
      <c r="P34" s="1468"/>
      <c r="Q34" s="1468"/>
      <c r="R34" s="1468"/>
      <c r="S34" s="884"/>
      <c r="T34" s="1467"/>
      <c r="U34" s="1468"/>
      <c r="V34" s="852"/>
    </row>
  </sheetData>
  <mergeCells count="36">
    <mergeCell ref="B2:I2"/>
    <mergeCell ref="D3:E4"/>
    <mergeCell ref="F4:F5"/>
    <mergeCell ref="G4:G5"/>
    <mergeCell ref="R4:R5"/>
    <mergeCell ref="B3:B5"/>
    <mergeCell ref="C3:C5"/>
    <mergeCell ref="F3:L3"/>
    <mergeCell ref="J4:J5"/>
    <mergeCell ref="I4:I5"/>
    <mergeCell ref="H4:H5"/>
    <mergeCell ref="L4:L5"/>
    <mergeCell ref="K4:K5"/>
    <mergeCell ref="U4:U5"/>
    <mergeCell ref="T4:T5"/>
    <mergeCell ref="V3:V5"/>
    <mergeCell ref="S3:U3"/>
    <mergeCell ref="G34:L34"/>
    <mergeCell ref="T34:U34"/>
    <mergeCell ref="G33:L33"/>
    <mergeCell ref="T30:U30"/>
    <mergeCell ref="S4:S5"/>
    <mergeCell ref="M4:M5"/>
    <mergeCell ref="M3:R3"/>
    <mergeCell ref="Q4:Q5"/>
    <mergeCell ref="P4:P5"/>
    <mergeCell ref="N4:N5"/>
    <mergeCell ref="O4:O5"/>
    <mergeCell ref="E31:F31"/>
    <mergeCell ref="N34:R34"/>
    <mergeCell ref="N33:R33"/>
    <mergeCell ref="T33:U33"/>
    <mergeCell ref="G32:L32"/>
    <mergeCell ref="N32:R32"/>
    <mergeCell ref="T32:U32"/>
    <mergeCell ref="T31:U31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75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ColWidth="12.19921875" defaultRowHeight="18" customHeight="1" x14ac:dyDescent="0.2"/>
  <cols>
    <col min="1" max="1" width="0.19921875" style="983" customWidth="1"/>
    <col min="2" max="256" width="12.19921875" style="983" customWidth="1"/>
  </cols>
  <sheetData>
    <row r="1" spans="2:22" ht="2.1" customHeight="1" x14ac:dyDescent="0.2"/>
    <row r="2" spans="2:22" ht="24.75" customHeight="1" x14ac:dyDescent="0.35">
      <c r="B2" s="1483" t="s">
        <v>474</v>
      </c>
      <c r="C2" s="1484"/>
      <c r="D2" s="1484"/>
      <c r="E2" s="1484"/>
      <c r="F2" s="1485"/>
      <c r="G2" s="1485"/>
      <c r="H2" s="1486"/>
      <c r="I2" s="1485"/>
      <c r="J2" s="942"/>
      <c r="K2" s="941"/>
      <c r="L2" s="942"/>
      <c r="M2" s="942"/>
      <c r="N2" s="942"/>
      <c r="O2" s="942"/>
      <c r="P2" s="942"/>
      <c r="Q2" s="942"/>
      <c r="R2" s="942"/>
      <c r="S2" s="749"/>
      <c r="T2" s="749"/>
      <c r="U2" s="749"/>
      <c r="V2" s="749"/>
    </row>
    <row r="3" spans="2:22" ht="23.1" customHeight="1" x14ac:dyDescent="0.25">
      <c r="B3" s="1429" t="s">
        <v>13</v>
      </c>
      <c r="C3" s="1308" t="s">
        <v>14</v>
      </c>
      <c r="D3" s="1487" t="s">
        <v>15</v>
      </c>
      <c r="E3" s="1488"/>
      <c r="F3" s="1472" t="s">
        <v>475</v>
      </c>
      <c r="G3" s="1473"/>
      <c r="H3" s="1481"/>
      <c r="I3" s="1473"/>
      <c r="J3" s="1473"/>
      <c r="K3" s="1481"/>
      <c r="L3" s="1474"/>
      <c r="M3" s="1472" t="s">
        <v>476</v>
      </c>
      <c r="N3" s="1473"/>
      <c r="O3" s="1473"/>
      <c r="P3" s="1473"/>
      <c r="Q3" s="1473"/>
      <c r="R3" s="1474"/>
      <c r="S3" s="1491" t="s">
        <v>477</v>
      </c>
      <c r="T3" s="1492"/>
      <c r="U3" s="1492"/>
      <c r="V3" s="1482" t="s">
        <v>478</v>
      </c>
    </row>
    <row r="4" spans="2:22" ht="22.5" customHeight="1" x14ac:dyDescent="0.2">
      <c r="B4" s="1430"/>
      <c r="C4" s="1478"/>
      <c r="D4" s="1489"/>
      <c r="E4" s="1490"/>
      <c r="F4" s="1469" t="s">
        <v>479</v>
      </c>
      <c r="G4" s="1469" t="s">
        <v>480</v>
      </c>
      <c r="H4" s="1469" t="s">
        <v>481</v>
      </c>
      <c r="I4" s="1469" t="s">
        <v>482</v>
      </c>
      <c r="J4" s="1469" t="s">
        <v>483</v>
      </c>
      <c r="K4" s="1469" t="s">
        <v>484</v>
      </c>
      <c r="L4" s="1469" t="s">
        <v>485</v>
      </c>
      <c r="M4" s="1469" t="s">
        <v>479</v>
      </c>
      <c r="N4" s="1469" t="s">
        <v>486</v>
      </c>
      <c r="O4" s="1469" t="s">
        <v>487</v>
      </c>
      <c r="P4" s="1469" t="s">
        <v>488</v>
      </c>
      <c r="Q4" s="1469" t="s">
        <v>483</v>
      </c>
      <c r="R4" s="1469" t="s">
        <v>489</v>
      </c>
      <c r="S4" s="1482" t="s">
        <v>479</v>
      </c>
      <c r="T4" s="1482" t="s">
        <v>490</v>
      </c>
      <c r="U4" s="1482" t="s">
        <v>491</v>
      </c>
      <c r="V4" s="1470"/>
    </row>
    <row r="5" spans="2:22" ht="21.6" customHeight="1" x14ac:dyDescent="0.2">
      <c r="B5" s="1430"/>
      <c r="C5" s="1478"/>
      <c r="D5" s="285" t="s">
        <v>65</v>
      </c>
      <c r="E5" s="943" t="s">
        <v>66</v>
      </c>
      <c r="F5" s="1470"/>
      <c r="G5" s="1470"/>
      <c r="H5" s="1482"/>
      <c r="I5" s="1470"/>
      <c r="J5" s="1470"/>
      <c r="K5" s="1482"/>
      <c r="L5" s="1470"/>
      <c r="M5" s="1470"/>
      <c r="N5" s="1470"/>
      <c r="O5" s="1470"/>
      <c r="P5" s="1470"/>
      <c r="Q5" s="1470"/>
      <c r="R5" s="1470"/>
      <c r="S5" s="1470"/>
      <c r="T5" s="1470"/>
      <c r="U5" s="1470"/>
      <c r="V5" s="1470"/>
    </row>
    <row r="6" spans="2:22" ht="16.7" customHeight="1" x14ac:dyDescent="0.25">
      <c r="B6" s="190">
        <v>34</v>
      </c>
      <c r="C6" s="190" t="s">
        <v>187</v>
      </c>
      <c r="D6" s="770">
        <v>221592</v>
      </c>
      <c r="E6" s="780">
        <v>931843</v>
      </c>
      <c r="F6" s="767">
        <v>0</v>
      </c>
      <c r="G6" s="946">
        <v>2</v>
      </c>
      <c r="H6" s="767">
        <v>0</v>
      </c>
      <c r="I6" s="767">
        <v>0</v>
      </c>
      <c r="J6" s="767">
        <v>0</v>
      </c>
      <c r="K6" s="767">
        <v>0</v>
      </c>
      <c r="L6" s="946">
        <v>1</v>
      </c>
      <c r="M6" s="767">
        <v>0</v>
      </c>
      <c r="N6" s="767">
        <v>0</v>
      </c>
      <c r="O6" s="767">
        <v>0</v>
      </c>
      <c r="P6" s="767">
        <v>0</v>
      </c>
      <c r="Q6" s="767">
        <v>0</v>
      </c>
      <c r="R6" s="767">
        <v>0</v>
      </c>
      <c r="S6" s="767">
        <v>0</v>
      </c>
      <c r="T6" s="767">
        <v>0</v>
      </c>
      <c r="U6" s="767">
        <v>0</v>
      </c>
      <c r="V6" s="767"/>
    </row>
    <row r="7" spans="2:22" ht="16.7" customHeight="1" x14ac:dyDescent="0.25">
      <c r="B7" s="190">
        <v>35</v>
      </c>
      <c r="C7" s="190" t="s">
        <v>189</v>
      </c>
      <c r="D7" s="770">
        <v>221779</v>
      </c>
      <c r="E7" s="780">
        <v>931841</v>
      </c>
      <c r="F7" s="767">
        <v>0</v>
      </c>
      <c r="G7" s="767">
        <v>0</v>
      </c>
      <c r="H7" s="946">
        <v>1</v>
      </c>
      <c r="I7" s="767">
        <v>0</v>
      </c>
      <c r="J7" s="767">
        <v>0</v>
      </c>
      <c r="K7" s="767">
        <v>0</v>
      </c>
      <c r="L7" s="946">
        <v>1</v>
      </c>
      <c r="M7" s="767">
        <v>0</v>
      </c>
      <c r="N7" s="767">
        <v>0</v>
      </c>
      <c r="O7" s="767">
        <v>0</v>
      </c>
      <c r="P7" s="767">
        <v>0</v>
      </c>
      <c r="Q7" s="767">
        <v>0</v>
      </c>
      <c r="R7" s="767">
        <v>0</v>
      </c>
      <c r="S7" s="767">
        <v>0</v>
      </c>
      <c r="T7" s="767">
        <v>0</v>
      </c>
      <c r="U7" s="767">
        <v>0</v>
      </c>
      <c r="V7" s="767"/>
    </row>
    <row r="8" spans="2:22" ht="16.7" customHeight="1" x14ac:dyDescent="0.25">
      <c r="B8" s="147">
        <v>36</v>
      </c>
      <c r="C8" s="786"/>
      <c r="D8" s="1415" t="s">
        <v>192</v>
      </c>
      <c r="E8" s="1476"/>
      <c r="F8" s="790"/>
      <c r="G8" s="797"/>
      <c r="H8" s="790"/>
      <c r="I8" s="790"/>
      <c r="J8" s="797"/>
      <c r="K8" s="797"/>
      <c r="L8" s="797"/>
      <c r="M8" s="790"/>
      <c r="N8" s="790"/>
      <c r="O8" s="790"/>
      <c r="P8" s="790"/>
      <c r="Q8" s="790"/>
      <c r="R8" s="790"/>
      <c r="S8" s="790"/>
      <c r="T8" s="790"/>
      <c r="U8" s="790"/>
      <c r="V8" s="790"/>
    </row>
    <row r="9" spans="2:22" ht="16.350000000000001" customHeight="1" x14ac:dyDescent="0.25">
      <c r="B9" s="147">
        <v>37</v>
      </c>
      <c r="C9" s="147"/>
      <c r="D9" s="1439" t="s">
        <v>192</v>
      </c>
      <c r="E9" s="1480"/>
      <c r="F9" s="790"/>
      <c r="G9" s="797"/>
      <c r="H9" s="790"/>
      <c r="I9" s="790"/>
      <c r="J9" s="790"/>
      <c r="K9" s="797"/>
      <c r="L9" s="797"/>
      <c r="M9" s="790"/>
      <c r="N9" s="790"/>
      <c r="O9" s="790"/>
      <c r="P9" s="790"/>
      <c r="Q9" s="790"/>
      <c r="R9" s="790"/>
      <c r="S9" s="790"/>
      <c r="T9" s="790"/>
      <c r="U9" s="790"/>
      <c r="V9" s="790"/>
    </row>
    <row r="10" spans="2:22" ht="16.350000000000001" customHeight="1" x14ac:dyDescent="0.25">
      <c r="B10" s="190">
        <v>39</v>
      </c>
      <c r="C10" s="190" t="s">
        <v>196</v>
      </c>
      <c r="D10" s="793">
        <v>221442</v>
      </c>
      <c r="E10" s="951">
        <v>932038</v>
      </c>
      <c r="F10" s="767">
        <v>0</v>
      </c>
      <c r="G10" s="946">
        <v>1</v>
      </c>
      <c r="H10" s="767">
        <v>0</v>
      </c>
      <c r="I10" s="767">
        <v>0</v>
      </c>
      <c r="J10" s="947">
        <v>1</v>
      </c>
      <c r="K10" s="767">
        <v>0</v>
      </c>
      <c r="L10" s="767">
        <v>0</v>
      </c>
      <c r="M10" s="767">
        <v>0</v>
      </c>
      <c r="N10" s="767">
        <v>0</v>
      </c>
      <c r="O10" s="767">
        <v>0</v>
      </c>
      <c r="P10" s="767">
        <v>0</v>
      </c>
      <c r="Q10" s="767">
        <v>0</v>
      </c>
      <c r="R10" s="767">
        <v>0</v>
      </c>
      <c r="S10" s="767">
        <v>0</v>
      </c>
      <c r="T10" s="767">
        <v>0</v>
      </c>
      <c r="U10" s="767">
        <v>0</v>
      </c>
      <c r="V10" s="767"/>
    </row>
    <row r="11" spans="2:22" ht="16.350000000000001" customHeight="1" x14ac:dyDescent="0.25">
      <c r="B11" s="190">
        <v>44</v>
      </c>
      <c r="C11" s="190" t="s">
        <v>207</v>
      </c>
      <c r="D11" s="795">
        <v>221172</v>
      </c>
      <c r="E11" s="952">
        <v>932264</v>
      </c>
      <c r="F11" s="767">
        <v>0</v>
      </c>
      <c r="G11" s="946">
        <v>2</v>
      </c>
      <c r="H11" s="767">
        <v>0</v>
      </c>
      <c r="I11" s="767">
        <v>0</v>
      </c>
      <c r="J11" s="946">
        <v>2</v>
      </c>
      <c r="K11" s="767">
        <v>0</v>
      </c>
      <c r="L11" s="767">
        <v>0</v>
      </c>
      <c r="M11" s="767">
        <v>0</v>
      </c>
      <c r="N11" s="767">
        <v>0</v>
      </c>
      <c r="O11" s="767">
        <v>0</v>
      </c>
      <c r="P11" s="767">
        <v>0</v>
      </c>
      <c r="Q11" s="767">
        <v>0</v>
      </c>
      <c r="R11" s="767">
        <v>0</v>
      </c>
      <c r="S11" s="767">
        <v>0</v>
      </c>
      <c r="T11" s="767">
        <v>0</v>
      </c>
      <c r="U11" s="767">
        <v>0</v>
      </c>
      <c r="V11" s="767"/>
    </row>
    <row r="12" spans="2:22" ht="16.7" customHeight="1" x14ac:dyDescent="0.25">
      <c r="B12" s="147">
        <v>45</v>
      </c>
      <c r="C12" s="147"/>
      <c r="D12" s="1439" t="s">
        <v>192</v>
      </c>
      <c r="E12" s="1480"/>
      <c r="F12" s="790"/>
      <c r="G12" s="790"/>
      <c r="H12" s="790"/>
      <c r="I12" s="790"/>
      <c r="J12" s="797"/>
      <c r="K12" s="790"/>
      <c r="L12" s="790"/>
      <c r="M12" s="790"/>
      <c r="N12" s="790"/>
      <c r="O12" s="790"/>
      <c r="P12" s="790"/>
      <c r="Q12" s="790"/>
      <c r="R12" s="790"/>
      <c r="S12" s="790"/>
      <c r="T12" s="790"/>
      <c r="U12" s="790"/>
      <c r="V12" s="790"/>
    </row>
    <row r="13" spans="2:22" ht="16.7" customHeight="1" x14ac:dyDescent="0.25">
      <c r="B13" s="190">
        <v>49</v>
      </c>
      <c r="C13" s="190" t="s">
        <v>220</v>
      </c>
      <c r="D13" s="793">
        <v>220332</v>
      </c>
      <c r="E13" s="951">
        <v>932474</v>
      </c>
      <c r="F13" s="767">
        <v>0</v>
      </c>
      <c r="G13" s="767">
        <v>0</v>
      </c>
      <c r="H13" s="767">
        <v>0</v>
      </c>
      <c r="I13" s="767">
        <v>0</v>
      </c>
      <c r="J13" s="767">
        <v>0</v>
      </c>
      <c r="K13" s="767">
        <v>0</v>
      </c>
      <c r="L13" s="767">
        <v>0</v>
      </c>
      <c r="M13" s="767">
        <v>0</v>
      </c>
      <c r="N13" s="767">
        <v>0</v>
      </c>
      <c r="O13" s="767">
        <v>0</v>
      </c>
      <c r="P13" s="767">
        <v>0</v>
      </c>
      <c r="Q13" s="767">
        <v>0</v>
      </c>
      <c r="R13" s="767">
        <v>0</v>
      </c>
      <c r="S13" s="767">
        <v>0</v>
      </c>
      <c r="T13" s="767">
        <v>0</v>
      </c>
      <c r="U13" s="767">
        <v>0</v>
      </c>
      <c r="V13" s="767"/>
    </row>
    <row r="14" spans="2:22" ht="16.350000000000001" customHeight="1" x14ac:dyDescent="0.25">
      <c r="B14" s="190">
        <v>50</v>
      </c>
      <c r="C14" s="190" t="s">
        <v>222</v>
      </c>
      <c r="D14" s="770">
        <v>220543</v>
      </c>
      <c r="E14" s="780">
        <v>932473</v>
      </c>
      <c r="F14" s="767">
        <v>0</v>
      </c>
      <c r="G14" s="946">
        <v>1</v>
      </c>
      <c r="H14" s="767">
        <v>0</v>
      </c>
      <c r="I14" s="767">
        <v>0</v>
      </c>
      <c r="J14" s="767">
        <v>0</v>
      </c>
      <c r="K14" s="767">
        <v>0</v>
      </c>
      <c r="L14" s="767">
        <v>0</v>
      </c>
      <c r="M14" s="767">
        <v>0</v>
      </c>
      <c r="N14" s="767">
        <v>0</v>
      </c>
      <c r="O14" s="767">
        <v>0</v>
      </c>
      <c r="P14" s="767">
        <v>0</v>
      </c>
      <c r="Q14" s="767">
        <v>0</v>
      </c>
      <c r="R14" s="767">
        <v>0</v>
      </c>
      <c r="S14" s="767">
        <v>0</v>
      </c>
      <c r="T14" s="767">
        <v>0</v>
      </c>
      <c r="U14" s="767">
        <v>0</v>
      </c>
      <c r="V14" s="767"/>
    </row>
    <row r="15" spans="2:22" ht="16.350000000000001" customHeight="1" x14ac:dyDescent="0.25">
      <c r="B15" s="190">
        <v>51</v>
      </c>
      <c r="C15" s="190" t="s">
        <v>225</v>
      </c>
      <c r="D15" s="770">
        <v>220953</v>
      </c>
      <c r="E15" s="780">
        <v>932459</v>
      </c>
      <c r="F15" s="767">
        <v>0</v>
      </c>
      <c r="G15" s="946">
        <v>2</v>
      </c>
      <c r="H15" s="946">
        <v>1</v>
      </c>
      <c r="I15" s="767">
        <v>0</v>
      </c>
      <c r="J15" s="767">
        <v>0</v>
      </c>
      <c r="K15" s="767">
        <v>0</v>
      </c>
      <c r="L15" s="946">
        <v>1</v>
      </c>
      <c r="M15" s="767">
        <v>0</v>
      </c>
      <c r="N15" s="767">
        <v>0</v>
      </c>
      <c r="O15" s="767">
        <v>0</v>
      </c>
      <c r="P15" s="767">
        <v>0</v>
      </c>
      <c r="Q15" s="767">
        <v>0</v>
      </c>
      <c r="R15" s="767">
        <v>0</v>
      </c>
      <c r="S15" s="767">
        <v>0</v>
      </c>
      <c r="T15" s="767">
        <v>0</v>
      </c>
      <c r="U15" s="767">
        <v>0</v>
      </c>
      <c r="V15" s="767"/>
    </row>
    <row r="16" spans="2:22" ht="16.350000000000001" customHeight="1" x14ac:dyDescent="0.25">
      <c r="B16" s="190">
        <v>52</v>
      </c>
      <c r="C16" s="190" t="s">
        <v>204</v>
      </c>
      <c r="D16" s="770">
        <v>221173</v>
      </c>
      <c r="E16" s="780">
        <v>932474</v>
      </c>
      <c r="F16" s="947" t="s">
        <v>492</v>
      </c>
      <c r="G16" s="767">
        <v>0</v>
      </c>
      <c r="H16" s="767">
        <v>0</v>
      </c>
      <c r="I16" s="767">
        <v>0</v>
      </c>
      <c r="J16" s="947">
        <v>2</v>
      </c>
      <c r="K16" s="767">
        <v>0</v>
      </c>
      <c r="L16" s="767">
        <v>0</v>
      </c>
      <c r="M16" s="767">
        <v>0</v>
      </c>
      <c r="N16" s="767">
        <v>0</v>
      </c>
      <c r="O16" s="767">
        <v>0</v>
      </c>
      <c r="P16" s="767">
        <v>0</v>
      </c>
      <c r="Q16" s="767">
        <v>0</v>
      </c>
      <c r="R16" s="767">
        <v>0</v>
      </c>
      <c r="S16" s="767">
        <v>0</v>
      </c>
      <c r="T16" s="767">
        <v>0</v>
      </c>
      <c r="U16" s="767">
        <v>0</v>
      </c>
      <c r="V16" s="767"/>
    </row>
    <row r="17" spans="2:22" ht="16.350000000000001" customHeight="1" x14ac:dyDescent="0.25">
      <c r="B17" s="190">
        <v>53</v>
      </c>
      <c r="C17" s="190" t="s">
        <v>231</v>
      </c>
      <c r="D17" s="770">
        <v>221593</v>
      </c>
      <c r="E17" s="780">
        <v>932473</v>
      </c>
      <c r="F17" s="767">
        <v>0</v>
      </c>
      <c r="G17" s="946">
        <v>1</v>
      </c>
      <c r="H17" s="767">
        <v>0</v>
      </c>
      <c r="I17" s="767">
        <v>0</v>
      </c>
      <c r="J17" s="767">
        <v>0</v>
      </c>
      <c r="K17" s="767">
        <v>0</v>
      </c>
      <c r="L17" s="767">
        <v>0</v>
      </c>
      <c r="M17" s="767">
        <v>0</v>
      </c>
      <c r="N17" s="767">
        <v>0</v>
      </c>
      <c r="O17" s="767">
        <v>0</v>
      </c>
      <c r="P17" s="767">
        <v>0</v>
      </c>
      <c r="Q17" s="767">
        <v>0</v>
      </c>
      <c r="R17" s="767">
        <v>0</v>
      </c>
      <c r="S17" s="767">
        <v>0</v>
      </c>
      <c r="T17" s="767">
        <v>0</v>
      </c>
      <c r="U17" s="767">
        <v>0</v>
      </c>
      <c r="V17" s="767"/>
    </row>
    <row r="18" spans="2:22" ht="16.350000000000001" customHeight="1" x14ac:dyDescent="0.25">
      <c r="B18" s="190">
        <v>54</v>
      </c>
      <c r="C18" s="190" t="s">
        <v>180</v>
      </c>
      <c r="D18" s="795">
        <v>222433</v>
      </c>
      <c r="E18" s="952">
        <v>932474</v>
      </c>
      <c r="F18" s="767">
        <v>0</v>
      </c>
      <c r="G18" s="767">
        <v>0</v>
      </c>
      <c r="H18" s="767">
        <v>0</v>
      </c>
      <c r="I18" s="767">
        <v>0</v>
      </c>
      <c r="J18" s="767">
        <v>0</v>
      </c>
      <c r="K18" s="767">
        <v>0</v>
      </c>
      <c r="L18" s="767">
        <v>0</v>
      </c>
      <c r="M18" s="767">
        <v>0</v>
      </c>
      <c r="N18" s="767">
        <v>0</v>
      </c>
      <c r="O18" s="767">
        <v>0</v>
      </c>
      <c r="P18" s="767">
        <v>0</v>
      </c>
      <c r="Q18" s="767">
        <v>0</v>
      </c>
      <c r="R18" s="767">
        <v>0</v>
      </c>
      <c r="S18" s="767">
        <v>0</v>
      </c>
      <c r="T18" s="767">
        <v>0</v>
      </c>
      <c r="U18" s="767">
        <v>0</v>
      </c>
      <c r="V18" s="767"/>
    </row>
    <row r="19" spans="2:22" ht="16.350000000000001" customHeight="1" x14ac:dyDescent="0.25">
      <c r="B19" s="147">
        <v>55</v>
      </c>
      <c r="C19" s="147"/>
      <c r="D19" s="1439" t="s">
        <v>192</v>
      </c>
      <c r="E19" s="1480"/>
      <c r="F19" s="790"/>
      <c r="G19" s="797"/>
      <c r="H19" s="790"/>
      <c r="I19" s="790"/>
      <c r="J19" s="797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</row>
    <row r="20" spans="2:22" ht="16.350000000000001" customHeight="1" x14ac:dyDescent="0.25">
      <c r="B20" s="190">
        <v>60</v>
      </c>
      <c r="C20" s="190" t="s">
        <v>245</v>
      </c>
      <c r="D20" s="793">
        <v>220120</v>
      </c>
      <c r="E20" s="951">
        <v>932677</v>
      </c>
      <c r="F20" s="767">
        <v>0</v>
      </c>
      <c r="G20" s="767">
        <v>0</v>
      </c>
      <c r="H20" s="767">
        <v>0</v>
      </c>
      <c r="I20" s="767">
        <v>0</v>
      </c>
      <c r="J20" s="947">
        <v>9</v>
      </c>
      <c r="K20" s="946">
        <v>1</v>
      </c>
      <c r="L20" s="767">
        <v>0</v>
      </c>
      <c r="M20" s="767">
        <v>0</v>
      </c>
      <c r="N20" s="767">
        <v>0</v>
      </c>
      <c r="O20" s="767">
        <v>0</v>
      </c>
      <c r="P20" s="767">
        <v>0</v>
      </c>
      <c r="Q20" s="767">
        <v>0</v>
      </c>
      <c r="R20" s="767">
        <v>0</v>
      </c>
      <c r="S20" s="767">
        <v>0</v>
      </c>
      <c r="T20" s="767">
        <v>0</v>
      </c>
      <c r="U20" s="767">
        <v>0</v>
      </c>
      <c r="V20" s="767"/>
    </row>
    <row r="21" spans="2:22" ht="16.350000000000001" customHeight="1" x14ac:dyDescent="0.25">
      <c r="B21" s="190">
        <v>61</v>
      </c>
      <c r="C21" s="190" t="s">
        <v>247</v>
      </c>
      <c r="D21" s="770">
        <v>220335</v>
      </c>
      <c r="E21" s="780">
        <v>932680</v>
      </c>
      <c r="F21" s="767">
        <v>0</v>
      </c>
      <c r="G21" s="767">
        <v>0</v>
      </c>
      <c r="H21" s="767">
        <v>0</v>
      </c>
      <c r="I21" s="767">
        <v>0</v>
      </c>
      <c r="J21" s="767">
        <v>0</v>
      </c>
      <c r="K21" s="767">
        <v>0</v>
      </c>
      <c r="L21" s="767">
        <v>0</v>
      </c>
      <c r="M21" s="767">
        <v>0</v>
      </c>
      <c r="N21" s="767">
        <v>0</v>
      </c>
      <c r="O21" s="767">
        <v>0</v>
      </c>
      <c r="P21" s="767">
        <v>0</v>
      </c>
      <c r="Q21" s="767">
        <v>0</v>
      </c>
      <c r="R21" s="767">
        <v>0</v>
      </c>
      <c r="S21" s="767">
        <v>0</v>
      </c>
      <c r="T21" s="767">
        <v>0</v>
      </c>
      <c r="U21" s="767">
        <v>0</v>
      </c>
      <c r="V21" s="767"/>
    </row>
    <row r="22" spans="2:22" ht="16.7" customHeight="1" x14ac:dyDescent="0.25">
      <c r="B22" s="190">
        <v>62</v>
      </c>
      <c r="C22" s="190" t="s">
        <v>249</v>
      </c>
      <c r="D22" s="770">
        <v>220543</v>
      </c>
      <c r="E22" s="780">
        <v>932683</v>
      </c>
      <c r="F22" s="767">
        <v>0</v>
      </c>
      <c r="G22" s="767">
        <v>0</v>
      </c>
      <c r="H22" s="946">
        <v>2</v>
      </c>
      <c r="I22" s="767">
        <v>0</v>
      </c>
      <c r="J22" s="767">
        <v>0</v>
      </c>
      <c r="K22" s="767">
        <v>0</v>
      </c>
      <c r="L22" s="767">
        <v>0</v>
      </c>
      <c r="M22" s="767">
        <v>0</v>
      </c>
      <c r="N22" s="767">
        <v>0</v>
      </c>
      <c r="O22" s="767">
        <v>0</v>
      </c>
      <c r="P22" s="767">
        <v>0</v>
      </c>
      <c r="Q22" s="767">
        <v>0</v>
      </c>
      <c r="R22" s="767">
        <v>0</v>
      </c>
      <c r="S22" s="767">
        <v>0</v>
      </c>
      <c r="T22" s="767">
        <v>0</v>
      </c>
      <c r="U22" s="767">
        <v>0</v>
      </c>
      <c r="V22" s="767"/>
    </row>
    <row r="23" spans="2:22" ht="16.7" customHeight="1" x14ac:dyDescent="0.25">
      <c r="B23" s="190">
        <v>63</v>
      </c>
      <c r="C23" s="190" t="s">
        <v>252</v>
      </c>
      <c r="D23" s="770">
        <v>220750</v>
      </c>
      <c r="E23" s="780">
        <v>932674</v>
      </c>
      <c r="F23" s="767">
        <v>0</v>
      </c>
      <c r="G23" s="767">
        <v>0</v>
      </c>
      <c r="H23" s="946">
        <v>1</v>
      </c>
      <c r="I23" s="767">
        <v>0</v>
      </c>
      <c r="J23" s="947">
        <v>1</v>
      </c>
      <c r="K23" s="767">
        <v>0</v>
      </c>
      <c r="L23" s="767">
        <v>0</v>
      </c>
      <c r="M23" s="767">
        <v>0</v>
      </c>
      <c r="N23" s="767">
        <v>0</v>
      </c>
      <c r="O23" s="767">
        <v>0</v>
      </c>
      <c r="P23" s="767">
        <v>0</v>
      </c>
      <c r="Q23" s="767">
        <v>0</v>
      </c>
      <c r="R23" s="767">
        <v>0</v>
      </c>
      <c r="S23" s="767">
        <v>0</v>
      </c>
      <c r="T23" s="767">
        <v>0</v>
      </c>
      <c r="U23" s="767">
        <v>0</v>
      </c>
      <c r="V23" s="767"/>
    </row>
    <row r="24" spans="2:22" ht="16.350000000000001" customHeight="1" x14ac:dyDescent="0.25">
      <c r="B24" s="190">
        <v>64</v>
      </c>
      <c r="C24" s="190" t="s">
        <v>255</v>
      </c>
      <c r="D24" s="770">
        <v>220966</v>
      </c>
      <c r="E24" s="780">
        <v>932682</v>
      </c>
      <c r="F24" s="767">
        <v>0</v>
      </c>
      <c r="G24" s="767">
        <v>0</v>
      </c>
      <c r="H24" s="767">
        <v>0</v>
      </c>
      <c r="I24" s="767">
        <v>0</v>
      </c>
      <c r="J24" s="767">
        <v>0</v>
      </c>
      <c r="K24" s="767">
        <v>0</v>
      </c>
      <c r="L24" s="767">
        <v>0</v>
      </c>
      <c r="M24" s="767">
        <v>0</v>
      </c>
      <c r="N24" s="767">
        <v>0</v>
      </c>
      <c r="O24" s="767">
        <v>0</v>
      </c>
      <c r="P24" s="767">
        <v>0</v>
      </c>
      <c r="Q24" s="767">
        <v>0</v>
      </c>
      <c r="R24" s="767">
        <v>0</v>
      </c>
      <c r="S24" s="767">
        <v>0</v>
      </c>
      <c r="T24" s="767">
        <v>0</v>
      </c>
      <c r="U24" s="767">
        <v>0</v>
      </c>
      <c r="V24" s="767"/>
    </row>
    <row r="25" spans="2:22" ht="16.350000000000001" customHeight="1" x14ac:dyDescent="0.25">
      <c r="B25" s="190">
        <v>65</v>
      </c>
      <c r="C25" s="190" t="s">
        <v>257</v>
      </c>
      <c r="D25" s="770">
        <v>221591</v>
      </c>
      <c r="E25" s="780">
        <v>932677</v>
      </c>
      <c r="F25" s="767">
        <v>0</v>
      </c>
      <c r="G25" s="767">
        <v>0</v>
      </c>
      <c r="H25" s="767">
        <v>0</v>
      </c>
      <c r="I25" s="767">
        <v>0</v>
      </c>
      <c r="J25" s="767">
        <v>0</v>
      </c>
      <c r="K25" s="767">
        <v>0</v>
      </c>
      <c r="L25" s="767">
        <v>0</v>
      </c>
      <c r="M25" s="767">
        <v>0</v>
      </c>
      <c r="N25" s="767">
        <v>0</v>
      </c>
      <c r="O25" s="767">
        <v>0</v>
      </c>
      <c r="P25" s="767">
        <v>0</v>
      </c>
      <c r="Q25" s="767">
        <v>0</v>
      </c>
      <c r="R25" s="767">
        <v>0</v>
      </c>
      <c r="S25" s="767">
        <v>0</v>
      </c>
      <c r="T25" s="767">
        <v>0</v>
      </c>
      <c r="U25" s="767">
        <v>0</v>
      </c>
      <c r="V25" s="767"/>
    </row>
    <row r="26" spans="2:22" ht="16.350000000000001" customHeight="1" x14ac:dyDescent="0.25">
      <c r="B26" s="190">
        <v>66</v>
      </c>
      <c r="C26" s="190" t="s">
        <v>259</v>
      </c>
      <c r="D26" s="770">
        <v>222223</v>
      </c>
      <c r="E26" s="780">
        <v>932682</v>
      </c>
      <c r="F26" s="767">
        <v>0</v>
      </c>
      <c r="G26" s="946">
        <v>1</v>
      </c>
      <c r="H26" s="767">
        <v>0</v>
      </c>
      <c r="I26" s="767">
        <v>0</v>
      </c>
      <c r="J26" s="767">
        <v>0</v>
      </c>
      <c r="K26" s="767">
        <v>0</v>
      </c>
      <c r="L26" s="767">
        <v>0</v>
      </c>
      <c r="M26" s="767">
        <v>0</v>
      </c>
      <c r="N26" s="767">
        <v>0</v>
      </c>
      <c r="O26" s="767">
        <v>0</v>
      </c>
      <c r="P26" s="767">
        <v>0</v>
      </c>
      <c r="Q26" s="767">
        <v>0</v>
      </c>
      <c r="R26" s="767">
        <v>0</v>
      </c>
      <c r="S26" s="767">
        <v>0</v>
      </c>
      <c r="T26" s="767">
        <v>0</v>
      </c>
      <c r="U26" s="767">
        <v>0</v>
      </c>
      <c r="V26" s="767"/>
    </row>
    <row r="27" spans="2:22" ht="16.350000000000001" customHeight="1" x14ac:dyDescent="0.25">
      <c r="B27" s="190">
        <v>67</v>
      </c>
      <c r="C27" s="190" t="s">
        <v>261</v>
      </c>
      <c r="D27" s="795">
        <v>223273</v>
      </c>
      <c r="E27" s="952">
        <v>932695</v>
      </c>
      <c r="F27" s="767">
        <v>0</v>
      </c>
      <c r="G27" s="946">
        <v>1</v>
      </c>
      <c r="H27" s="767">
        <v>0</v>
      </c>
      <c r="I27" s="767">
        <v>0</v>
      </c>
      <c r="J27" s="946">
        <v>4</v>
      </c>
      <c r="K27" s="767">
        <v>0</v>
      </c>
      <c r="L27" s="767">
        <v>0</v>
      </c>
      <c r="M27" s="767">
        <v>0</v>
      </c>
      <c r="N27" s="767">
        <v>0</v>
      </c>
      <c r="O27" s="767">
        <v>0</v>
      </c>
      <c r="P27" s="767">
        <v>0</v>
      </c>
      <c r="Q27" s="767">
        <v>0</v>
      </c>
      <c r="R27" s="767">
        <v>0</v>
      </c>
      <c r="S27" s="767">
        <v>0</v>
      </c>
      <c r="T27" s="767">
        <v>0</v>
      </c>
      <c r="U27" s="767">
        <v>0</v>
      </c>
      <c r="V27" s="767"/>
    </row>
    <row r="28" spans="2:22" ht="16.350000000000001" customHeight="1" x14ac:dyDescent="0.25">
      <c r="B28" s="147">
        <v>68</v>
      </c>
      <c r="C28" s="147"/>
      <c r="D28" s="1439" t="s">
        <v>192</v>
      </c>
      <c r="E28" s="1480"/>
      <c r="F28" s="790"/>
      <c r="G28" s="790"/>
      <c r="H28" s="790"/>
      <c r="I28" s="790"/>
      <c r="J28" s="797"/>
      <c r="K28" s="790"/>
      <c r="L28" s="790"/>
      <c r="M28" s="790"/>
      <c r="N28" s="790"/>
      <c r="O28" s="790"/>
      <c r="P28" s="790"/>
      <c r="Q28" s="790"/>
      <c r="R28" s="790"/>
      <c r="S28" s="790"/>
      <c r="T28" s="790"/>
      <c r="U28" s="790"/>
      <c r="V28" s="790"/>
    </row>
    <row r="29" spans="2:22" ht="16.350000000000001" customHeight="1" x14ac:dyDescent="0.25">
      <c r="B29" s="190">
        <v>76</v>
      </c>
      <c r="C29" s="190" t="s">
        <v>280</v>
      </c>
      <c r="D29" s="793">
        <v>219284</v>
      </c>
      <c r="E29" s="951">
        <v>932892</v>
      </c>
      <c r="F29" s="767">
        <v>0</v>
      </c>
      <c r="G29" s="946">
        <v>1</v>
      </c>
      <c r="H29" s="946">
        <v>1</v>
      </c>
      <c r="I29" s="767">
        <v>0</v>
      </c>
      <c r="J29" s="947">
        <v>6</v>
      </c>
      <c r="K29" s="767">
        <v>0</v>
      </c>
      <c r="L29" s="946">
        <v>1</v>
      </c>
      <c r="M29" s="767">
        <v>0</v>
      </c>
      <c r="N29" s="767">
        <v>0</v>
      </c>
      <c r="O29" s="767">
        <v>0</v>
      </c>
      <c r="P29" s="767">
        <v>0</v>
      </c>
      <c r="Q29" s="767">
        <v>0</v>
      </c>
      <c r="R29" s="767">
        <v>0</v>
      </c>
      <c r="S29" s="767">
        <v>0</v>
      </c>
      <c r="T29" s="767">
        <v>0</v>
      </c>
      <c r="U29" s="767">
        <v>0</v>
      </c>
      <c r="V29" s="767"/>
    </row>
    <row r="30" spans="2:22" ht="16.350000000000001" customHeight="1" x14ac:dyDescent="0.25">
      <c r="B30" s="190">
        <v>77</v>
      </c>
      <c r="C30" s="190" t="s">
        <v>283</v>
      </c>
      <c r="D30" s="770">
        <v>219492</v>
      </c>
      <c r="E30" s="780">
        <v>932895</v>
      </c>
      <c r="F30" s="767">
        <v>0</v>
      </c>
      <c r="G30" s="767">
        <v>0</v>
      </c>
      <c r="H30" s="767">
        <v>0</v>
      </c>
      <c r="I30" s="767">
        <v>0</v>
      </c>
      <c r="J30" s="947">
        <v>2</v>
      </c>
      <c r="K30" s="767">
        <v>0</v>
      </c>
      <c r="L30" s="946">
        <v>1</v>
      </c>
      <c r="M30" s="767">
        <v>0</v>
      </c>
      <c r="N30" s="767">
        <v>0</v>
      </c>
      <c r="O30" s="767">
        <v>0</v>
      </c>
      <c r="P30" s="767">
        <v>0</v>
      </c>
      <c r="Q30" s="767">
        <v>0</v>
      </c>
      <c r="R30" s="767">
        <v>0</v>
      </c>
      <c r="S30" s="767">
        <v>0</v>
      </c>
      <c r="T30" s="767">
        <v>0</v>
      </c>
      <c r="U30" s="767">
        <v>0</v>
      </c>
      <c r="V30" s="767"/>
    </row>
    <row r="31" spans="2:22" ht="16.350000000000001" customHeight="1" x14ac:dyDescent="0.25">
      <c r="B31" s="190">
        <v>78</v>
      </c>
      <c r="C31" s="190" t="s">
        <v>285</v>
      </c>
      <c r="D31" s="770">
        <v>219704</v>
      </c>
      <c r="E31" s="780">
        <v>932892</v>
      </c>
      <c r="F31" s="767">
        <v>0</v>
      </c>
      <c r="G31" s="767">
        <v>0</v>
      </c>
      <c r="H31" s="946">
        <v>1</v>
      </c>
      <c r="I31" s="767">
        <v>0</v>
      </c>
      <c r="J31" s="946">
        <v>5</v>
      </c>
      <c r="K31" s="767">
        <v>0</v>
      </c>
      <c r="L31" s="767">
        <v>0</v>
      </c>
      <c r="M31" s="767">
        <v>0</v>
      </c>
      <c r="N31" s="767">
        <v>0</v>
      </c>
      <c r="O31" s="767">
        <v>0</v>
      </c>
      <c r="P31" s="767">
        <v>0</v>
      </c>
      <c r="Q31" s="767">
        <v>0</v>
      </c>
      <c r="R31" s="767">
        <v>0</v>
      </c>
      <c r="S31" s="767">
        <v>0</v>
      </c>
      <c r="T31" s="767">
        <v>0</v>
      </c>
      <c r="U31" s="767">
        <v>0</v>
      </c>
      <c r="V31" s="767"/>
    </row>
    <row r="32" spans="2:22" ht="16.350000000000001" customHeight="1" x14ac:dyDescent="0.25">
      <c r="B32" s="190">
        <v>79</v>
      </c>
      <c r="C32" s="190" t="s">
        <v>288</v>
      </c>
      <c r="D32" s="770">
        <v>219909</v>
      </c>
      <c r="E32" s="780">
        <v>932893</v>
      </c>
      <c r="F32" s="767">
        <v>0</v>
      </c>
      <c r="G32" s="767">
        <v>0</v>
      </c>
      <c r="H32" s="767">
        <v>0</v>
      </c>
      <c r="I32" s="767">
        <v>0</v>
      </c>
      <c r="J32" s="946">
        <v>1</v>
      </c>
      <c r="K32" s="767">
        <v>0</v>
      </c>
      <c r="L32" s="767">
        <v>0</v>
      </c>
      <c r="M32" s="767">
        <v>0</v>
      </c>
      <c r="N32" s="767">
        <v>0</v>
      </c>
      <c r="O32" s="767">
        <v>0</v>
      </c>
      <c r="P32" s="767">
        <v>0</v>
      </c>
      <c r="Q32" s="767">
        <v>0</v>
      </c>
      <c r="R32" s="767">
        <v>0</v>
      </c>
      <c r="S32" s="767">
        <v>0</v>
      </c>
      <c r="T32" s="767">
        <v>0</v>
      </c>
      <c r="U32" s="767">
        <v>0</v>
      </c>
      <c r="V32" s="767"/>
    </row>
    <row r="33" spans="2:22" ht="16.350000000000001" customHeight="1" x14ac:dyDescent="0.25">
      <c r="B33" s="190">
        <v>80</v>
      </c>
      <c r="C33" s="190" t="s">
        <v>290</v>
      </c>
      <c r="D33" s="770">
        <v>220121</v>
      </c>
      <c r="E33" s="780">
        <v>932892</v>
      </c>
      <c r="F33" s="767">
        <v>0</v>
      </c>
      <c r="G33" s="767">
        <v>0</v>
      </c>
      <c r="H33" s="767">
        <v>0</v>
      </c>
      <c r="I33" s="767">
        <v>0</v>
      </c>
      <c r="J33" s="767">
        <v>0</v>
      </c>
      <c r="K33" s="767">
        <v>0</v>
      </c>
      <c r="L33" s="767">
        <v>0</v>
      </c>
      <c r="M33" s="767">
        <v>0</v>
      </c>
      <c r="N33" s="767">
        <v>0</v>
      </c>
      <c r="O33" s="767">
        <v>0</v>
      </c>
      <c r="P33" s="767">
        <v>0</v>
      </c>
      <c r="Q33" s="767">
        <v>0</v>
      </c>
      <c r="R33" s="767">
        <v>0</v>
      </c>
      <c r="S33" s="767">
        <v>0</v>
      </c>
      <c r="T33" s="767">
        <v>0</v>
      </c>
      <c r="U33" s="767">
        <v>0</v>
      </c>
      <c r="V33" s="783"/>
    </row>
    <row r="34" spans="2:22" ht="16.350000000000001" customHeight="1" x14ac:dyDescent="0.25">
      <c r="B34" s="190">
        <v>81</v>
      </c>
      <c r="C34" s="190" t="s">
        <v>109</v>
      </c>
      <c r="D34" s="770">
        <v>220312</v>
      </c>
      <c r="E34" s="780">
        <v>932891</v>
      </c>
      <c r="F34" s="767">
        <v>0</v>
      </c>
      <c r="G34" s="767">
        <v>0</v>
      </c>
      <c r="H34" s="767">
        <v>0</v>
      </c>
      <c r="I34" s="767">
        <v>0</v>
      </c>
      <c r="J34" s="767">
        <v>0</v>
      </c>
      <c r="K34" s="767">
        <v>0</v>
      </c>
      <c r="L34" s="946">
        <v>1</v>
      </c>
      <c r="M34" s="767">
        <v>0</v>
      </c>
      <c r="N34" s="767">
        <v>0</v>
      </c>
      <c r="O34" s="767">
        <v>0</v>
      </c>
      <c r="P34" s="767">
        <v>0</v>
      </c>
      <c r="Q34" s="767">
        <v>0</v>
      </c>
      <c r="R34" s="767">
        <v>0</v>
      </c>
      <c r="S34" s="767">
        <v>0</v>
      </c>
      <c r="T34" s="767">
        <v>0</v>
      </c>
      <c r="U34" s="767">
        <v>0</v>
      </c>
      <c r="V34" s="783"/>
    </row>
    <row r="35" spans="2:22" ht="16.350000000000001" customHeight="1" x14ac:dyDescent="0.25">
      <c r="B35" s="190">
        <v>82</v>
      </c>
      <c r="C35" s="190" t="s">
        <v>202</v>
      </c>
      <c r="D35" s="770">
        <v>220987</v>
      </c>
      <c r="E35" s="780">
        <v>932914</v>
      </c>
      <c r="F35" s="767">
        <v>0</v>
      </c>
      <c r="G35" s="767">
        <v>0</v>
      </c>
      <c r="H35" s="767">
        <v>0</v>
      </c>
      <c r="I35" s="767">
        <v>0</v>
      </c>
      <c r="J35" s="767">
        <v>0</v>
      </c>
      <c r="K35" s="767">
        <v>0</v>
      </c>
      <c r="L35" s="767">
        <v>0</v>
      </c>
      <c r="M35" s="767">
        <v>0</v>
      </c>
      <c r="N35" s="767">
        <v>0</v>
      </c>
      <c r="O35" s="767">
        <v>0</v>
      </c>
      <c r="P35" s="767">
        <v>0</v>
      </c>
      <c r="Q35" s="767">
        <v>0</v>
      </c>
      <c r="R35" s="767">
        <v>0</v>
      </c>
      <c r="S35" s="767">
        <v>0</v>
      </c>
      <c r="T35" s="767">
        <v>0</v>
      </c>
      <c r="U35" s="767">
        <v>0</v>
      </c>
      <c r="V35" s="767"/>
    </row>
    <row r="36" spans="2:22" ht="16.350000000000001" customHeight="1" x14ac:dyDescent="0.25">
      <c r="B36" s="190">
        <v>83</v>
      </c>
      <c r="C36" s="190" t="s">
        <v>298</v>
      </c>
      <c r="D36" s="795">
        <v>222153</v>
      </c>
      <c r="E36" s="952">
        <v>932754</v>
      </c>
      <c r="F36" s="767">
        <v>0</v>
      </c>
      <c r="G36" s="767">
        <v>0</v>
      </c>
      <c r="H36" s="767">
        <v>0</v>
      </c>
      <c r="I36" s="767">
        <v>0</v>
      </c>
      <c r="J36" s="767">
        <v>0</v>
      </c>
      <c r="K36" s="767">
        <v>0</v>
      </c>
      <c r="L36" s="767">
        <v>0</v>
      </c>
      <c r="M36" s="767">
        <v>0</v>
      </c>
      <c r="N36" s="767">
        <v>0</v>
      </c>
      <c r="O36" s="767">
        <v>0</v>
      </c>
      <c r="P36" s="767">
        <v>0</v>
      </c>
      <c r="Q36" s="767">
        <v>0</v>
      </c>
      <c r="R36" s="767">
        <v>0</v>
      </c>
      <c r="S36" s="767">
        <v>0</v>
      </c>
      <c r="T36" s="767">
        <v>0</v>
      </c>
      <c r="U36" s="767">
        <v>0</v>
      </c>
      <c r="V36" s="767"/>
    </row>
    <row r="37" spans="2:22" ht="16.7" customHeight="1" x14ac:dyDescent="0.25">
      <c r="B37" s="147">
        <v>84</v>
      </c>
      <c r="C37" s="147"/>
      <c r="D37" s="1439" t="s">
        <v>192</v>
      </c>
      <c r="E37" s="148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7"/>
    </row>
    <row r="38" spans="2:22" ht="16.7" customHeight="1" x14ac:dyDescent="0.25">
      <c r="B38" s="147">
        <v>85</v>
      </c>
      <c r="C38" s="147"/>
      <c r="D38" s="1439" t="s">
        <v>192</v>
      </c>
      <c r="E38" s="1480"/>
      <c r="F38" s="790"/>
      <c r="G38" s="790"/>
      <c r="H38" s="790"/>
      <c r="I38" s="790"/>
      <c r="J38" s="790"/>
      <c r="K38" s="790"/>
      <c r="L38" s="790"/>
      <c r="M38" s="790"/>
      <c r="N38" s="790"/>
      <c r="O38" s="790"/>
      <c r="P38" s="790"/>
      <c r="Q38" s="790"/>
      <c r="R38" s="790"/>
      <c r="S38" s="790"/>
      <c r="T38" s="790"/>
      <c r="U38" s="790"/>
      <c r="V38" s="790"/>
    </row>
    <row r="39" spans="2:22" ht="16.350000000000001" customHeight="1" x14ac:dyDescent="0.25">
      <c r="B39" s="190">
        <v>88</v>
      </c>
      <c r="C39" s="190" t="s">
        <v>304</v>
      </c>
      <c r="D39" s="793">
        <v>219073</v>
      </c>
      <c r="E39" s="951">
        <v>933104</v>
      </c>
      <c r="F39" s="767">
        <v>0</v>
      </c>
      <c r="G39" s="946">
        <v>1</v>
      </c>
      <c r="H39" s="946">
        <v>1</v>
      </c>
      <c r="I39" s="767">
        <v>0</v>
      </c>
      <c r="J39" s="947">
        <v>4</v>
      </c>
      <c r="K39" s="767">
        <v>0</v>
      </c>
      <c r="L39" s="946">
        <v>1</v>
      </c>
      <c r="M39" s="767">
        <v>0</v>
      </c>
      <c r="N39" s="767">
        <v>0</v>
      </c>
      <c r="O39" s="767">
        <v>0</v>
      </c>
      <c r="P39" s="767">
        <v>0</v>
      </c>
      <c r="Q39" s="767">
        <v>0</v>
      </c>
      <c r="R39" s="767">
        <v>0</v>
      </c>
      <c r="S39" s="767">
        <v>0</v>
      </c>
      <c r="T39" s="767">
        <v>0</v>
      </c>
      <c r="U39" s="767">
        <v>0</v>
      </c>
      <c r="V39" s="767"/>
    </row>
    <row r="40" spans="2:22" ht="16.350000000000001" customHeight="1" x14ac:dyDescent="0.25">
      <c r="B40" s="190">
        <v>89</v>
      </c>
      <c r="C40" s="190" t="s">
        <v>307</v>
      </c>
      <c r="D40" s="770">
        <v>219282</v>
      </c>
      <c r="E40" s="780">
        <v>933102</v>
      </c>
      <c r="F40" s="767">
        <v>0</v>
      </c>
      <c r="G40" s="946">
        <v>1</v>
      </c>
      <c r="H40" s="767">
        <v>0</v>
      </c>
      <c r="I40" s="767">
        <v>0</v>
      </c>
      <c r="J40" s="946">
        <v>3</v>
      </c>
      <c r="K40" s="767">
        <v>0</v>
      </c>
      <c r="L40" s="946">
        <v>1</v>
      </c>
      <c r="M40" s="767">
        <v>0</v>
      </c>
      <c r="N40" s="767">
        <v>0</v>
      </c>
      <c r="O40" s="767">
        <v>0</v>
      </c>
      <c r="P40" s="767">
        <v>0</v>
      </c>
      <c r="Q40" s="767">
        <v>0</v>
      </c>
      <c r="R40" s="767">
        <v>0</v>
      </c>
      <c r="S40" s="767">
        <v>0</v>
      </c>
      <c r="T40" s="767">
        <v>0</v>
      </c>
      <c r="U40" s="767">
        <v>0</v>
      </c>
      <c r="V40" s="767"/>
    </row>
    <row r="41" spans="2:22" ht="16.350000000000001" customHeight="1" x14ac:dyDescent="0.25">
      <c r="B41" s="190">
        <v>90</v>
      </c>
      <c r="C41" s="190" t="s">
        <v>309</v>
      </c>
      <c r="D41" s="770">
        <v>219493</v>
      </c>
      <c r="E41" s="780">
        <v>933103</v>
      </c>
      <c r="F41" s="767">
        <v>0</v>
      </c>
      <c r="G41" s="767">
        <v>0</v>
      </c>
      <c r="H41" s="767">
        <v>0</v>
      </c>
      <c r="I41" s="767">
        <v>0</v>
      </c>
      <c r="J41" s="767">
        <v>0</v>
      </c>
      <c r="K41" s="767">
        <v>0</v>
      </c>
      <c r="L41" s="767">
        <v>0</v>
      </c>
      <c r="M41" s="767">
        <v>0</v>
      </c>
      <c r="N41" s="767">
        <v>0</v>
      </c>
      <c r="O41" s="767">
        <v>0</v>
      </c>
      <c r="P41" s="767">
        <v>0</v>
      </c>
      <c r="Q41" s="767">
        <v>0</v>
      </c>
      <c r="R41" s="767">
        <v>0</v>
      </c>
      <c r="S41" s="767">
        <v>0</v>
      </c>
      <c r="T41" s="767">
        <v>0</v>
      </c>
      <c r="U41" s="767">
        <v>0</v>
      </c>
      <c r="V41" s="767"/>
    </row>
    <row r="42" spans="2:22" ht="16.350000000000001" customHeight="1" x14ac:dyDescent="0.25">
      <c r="B42" s="190">
        <v>91</v>
      </c>
      <c r="C42" s="190" t="s">
        <v>312</v>
      </c>
      <c r="D42" s="770">
        <v>219914</v>
      </c>
      <c r="E42" s="780">
        <v>933103</v>
      </c>
      <c r="F42" s="767">
        <v>0</v>
      </c>
      <c r="G42" s="946">
        <v>1</v>
      </c>
      <c r="H42" s="767">
        <v>0</v>
      </c>
      <c r="I42" s="767">
        <v>0</v>
      </c>
      <c r="J42" s="946">
        <v>1</v>
      </c>
      <c r="K42" s="767">
        <v>0</v>
      </c>
      <c r="L42" s="946">
        <v>1</v>
      </c>
      <c r="M42" s="767">
        <v>0</v>
      </c>
      <c r="N42" s="767">
        <v>0</v>
      </c>
      <c r="O42" s="767">
        <v>0</v>
      </c>
      <c r="P42" s="767">
        <v>0</v>
      </c>
      <c r="Q42" s="767">
        <v>0</v>
      </c>
      <c r="R42" s="767">
        <v>0</v>
      </c>
      <c r="S42" s="767">
        <v>0</v>
      </c>
      <c r="T42" s="767">
        <v>0</v>
      </c>
      <c r="U42" s="767">
        <v>0</v>
      </c>
      <c r="V42" s="767"/>
    </row>
    <row r="43" spans="2:22" ht="16.350000000000001" customHeight="1" x14ac:dyDescent="0.25">
      <c r="B43" s="190">
        <v>92</v>
      </c>
      <c r="C43" s="190" t="s">
        <v>247</v>
      </c>
      <c r="D43" s="770">
        <v>220986</v>
      </c>
      <c r="E43" s="780">
        <v>933102</v>
      </c>
      <c r="F43" s="767">
        <v>0</v>
      </c>
      <c r="G43" s="767">
        <v>0</v>
      </c>
      <c r="H43" s="767">
        <v>0</v>
      </c>
      <c r="I43" s="767">
        <v>0</v>
      </c>
      <c r="J43" s="947">
        <v>1</v>
      </c>
      <c r="K43" s="767">
        <v>0</v>
      </c>
      <c r="L43" s="767">
        <v>0</v>
      </c>
      <c r="M43" s="767">
        <v>0</v>
      </c>
      <c r="N43" s="767">
        <v>0</v>
      </c>
      <c r="O43" s="767">
        <v>0</v>
      </c>
      <c r="P43" s="767">
        <v>0</v>
      </c>
      <c r="Q43" s="767">
        <v>0</v>
      </c>
      <c r="R43" s="767">
        <v>0</v>
      </c>
      <c r="S43" s="767">
        <v>0</v>
      </c>
      <c r="T43" s="767">
        <v>0</v>
      </c>
      <c r="U43" s="767">
        <v>0</v>
      </c>
      <c r="V43" s="767"/>
    </row>
    <row r="44" spans="2:22" ht="16.350000000000001" customHeight="1" x14ac:dyDescent="0.25">
      <c r="B44" s="190">
        <v>93</v>
      </c>
      <c r="C44" s="190" t="s">
        <v>307</v>
      </c>
      <c r="D44" s="770">
        <v>221173</v>
      </c>
      <c r="E44" s="780">
        <v>933101</v>
      </c>
      <c r="F44" s="767">
        <v>0</v>
      </c>
      <c r="G44" s="767">
        <v>0</v>
      </c>
      <c r="H44" s="946">
        <v>2</v>
      </c>
      <c r="I44" s="767">
        <v>0</v>
      </c>
      <c r="J44" s="767">
        <v>0</v>
      </c>
      <c r="K44" s="767">
        <v>0</v>
      </c>
      <c r="L44" s="767">
        <v>0</v>
      </c>
      <c r="M44" s="767">
        <v>0</v>
      </c>
      <c r="N44" s="767">
        <v>0</v>
      </c>
      <c r="O44" s="767">
        <v>0</v>
      </c>
      <c r="P44" s="767">
        <v>0</v>
      </c>
      <c r="Q44" s="767">
        <v>0</v>
      </c>
      <c r="R44" s="767">
        <v>0</v>
      </c>
      <c r="S44" s="767">
        <v>0</v>
      </c>
      <c r="T44" s="767">
        <v>0</v>
      </c>
      <c r="U44" s="767">
        <v>0</v>
      </c>
      <c r="V44" s="767"/>
    </row>
    <row r="45" spans="2:22" ht="16.350000000000001" customHeight="1" x14ac:dyDescent="0.25">
      <c r="B45" s="190">
        <v>96</v>
      </c>
      <c r="C45" s="190" t="s">
        <v>321</v>
      </c>
      <c r="D45" s="770">
        <v>218864</v>
      </c>
      <c r="E45" s="780">
        <v>933313</v>
      </c>
      <c r="F45" s="767">
        <v>0</v>
      </c>
      <c r="G45" s="767">
        <v>0</v>
      </c>
      <c r="H45" s="946">
        <v>1</v>
      </c>
      <c r="I45" s="767">
        <v>0</v>
      </c>
      <c r="J45" s="767">
        <v>0</v>
      </c>
      <c r="K45" s="767">
        <v>0</v>
      </c>
      <c r="L45" s="946">
        <v>1</v>
      </c>
      <c r="M45" s="767">
        <v>0</v>
      </c>
      <c r="N45" s="767">
        <v>0</v>
      </c>
      <c r="O45" s="767">
        <v>0</v>
      </c>
      <c r="P45" s="767">
        <v>0</v>
      </c>
      <c r="Q45" s="767">
        <v>0</v>
      </c>
      <c r="R45" s="767">
        <v>0</v>
      </c>
      <c r="S45" s="767">
        <v>0</v>
      </c>
      <c r="T45" s="767">
        <v>0</v>
      </c>
      <c r="U45" s="767">
        <v>0</v>
      </c>
      <c r="V45" s="767"/>
    </row>
    <row r="46" spans="2:22" ht="16.7" customHeight="1" x14ac:dyDescent="0.25">
      <c r="B46" s="190">
        <v>97</v>
      </c>
      <c r="C46" s="190" t="s">
        <v>165</v>
      </c>
      <c r="D46" s="770">
        <v>219079</v>
      </c>
      <c r="E46" s="780">
        <v>933305</v>
      </c>
      <c r="F46" s="767">
        <v>0</v>
      </c>
      <c r="G46" s="767">
        <v>0</v>
      </c>
      <c r="H46" s="946">
        <v>1</v>
      </c>
      <c r="I46" s="767">
        <v>0</v>
      </c>
      <c r="J46" s="946">
        <v>1</v>
      </c>
      <c r="K46" s="767">
        <v>0</v>
      </c>
      <c r="L46" s="767">
        <v>0</v>
      </c>
      <c r="M46" s="767">
        <v>0</v>
      </c>
      <c r="N46" s="767">
        <v>0</v>
      </c>
      <c r="O46" s="767">
        <v>0</v>
      </c>
      <c r="P46" s="767">
        <v>0</v>
      </c>
      <c r="Q46" s="767">
        <v>0</v>
      </c>
      <c r="R46" s="767">
        <v>0</v>
      </c>
      <c r="S46" s="767">
        <v>0</v>
      </c>
      <c r="T46" s="767">
        <v>0</v>
      </c>
      <c r="U46" s="767">
        <v>0</v>
      </c>
      <c r="V46" s="767"/>
    </row>
    <row r="47" spans="2:22" ht="16.7" customHeight="1" x14ac:dyDescent="0.25">
      <c r="B47" s="190">
        <v>98</v>
      </c>
      <c r="C47" s="190" t="s">
        <v>325</v>
      </c>
      <c r="D47" s="770">
        <v>219285</v>
      </c>
      <c r="E47" s="780">
        <v>933314</v>
      </c>
      <c r="F47" s="767">
        <v>0</v>
      </c>
      <c r="G47" s="767">
        <v>0</v>
      </c>
      <c r="H47" s="767">
        <v>0</v>
      </c>
      <c r="I47" s="767">
        <v>0</v>
      </c>
      <c r="J47" s="767">
        <v>0</v>
      </c>
      <c r="K47" s="767">
        <v>0</v>
      </c>
      <c r="L47" s="767">
        <v>0</v>
      </c>
      <c r="M47" s="767">
        <v>0</v>
      </c>
      <c r="N47" s="767">
        <v>0</v>
      </c>
      <c r="O47" s="767">
        <v>0</v>
      </c>
      <c r="P47" s="767">
        <v>0</v>
      </c>
      <c r="Q47" s="767">
        <v>0</v>
      </c>
      <c r="R47" s="767">
        <v>0</v>
      </c>
      <c r="S47" s="767">
        <v>0</v>
      </c>
      <c r="T47" s="767">
        <v>0</v>
      </c>
      <c r="U47" s="767">
        <v>0</v>
      </c>
      <c r="V47" s="767"/>
    </row>
    <row r="48" spans="2:22" ht="16.350000000000001" customHeight="1" x14ac:dyDescent="0.25">
      <c r="B48" s="190">
        <v>99</v>
      </c>
      <c r="C48" s="97" t="s">
        <v>160</v>
      </c>
      <c r="D48" s="775">
        <v>219494</v>
      </c>
      <c r="E48" s="948">
        <v>933315</v>
      </c>
      <c r="F48" s="767">
        <v>0</v>
      </c>
      <c r="G48" s="767">
        <v>0</v>
      </c>
      <c r="H48" s="767">
        <v>0</v>
      </c>
      <c r="I48" s="767">
        <v>0</v>
      </c>
      <c r="J48" s="767">
        <v>0</v>
      </c>
      <c r="K48" s="767">
        <v>0</v>
      </c>
      <c r="L48" s="767">
        <v>0</v>
      </c>
      <c r="M48" s="767">
        <v>0</v>
      </c>
      <c r="N48" s="767">
        <v>0</v>
      </c>
      <c r="O48" s="767">
        <v>0</v>
      </c>
      <c r="P48" s="767">
        <v>0</v>
      </c>
      <c r="Q48" s="767">
        <v>0</v>
      </c>
      <c r="R48" s="767">
        <v>0</v>
      </c>
      <c r="S48" s="767">
        <v>0</v>
      </c>
      <c r="T48" s="767">
        <v>0</v>
      </c>
      <c r="U48" s="767">
        <v>0</v>
      </c>
      <c r="V48" s="783"/>
    </row>
    <row r="49" spans="2:22" ht="16.7" customHeight="1" x14ac:dyDescent="0.25">
      <c r="B49" s="190">
        <v>100</v>
      </c>
      <c r="C49" s="190" t="s">
        <v>193</v>
      </c>
      <c r="D49" s="770">
        <v>219694</v>
      </c>
      <c r="E49" s="780">
        <v>933284</v>
      </c>
      <c r="F49" s="767">
        <v>0</v>
      </c>
      <c r="G49" s="767">
        <v>0</v>
      </c>
      <c r="H49" s="767">
        <v>0</v>
      </c>
      <c r="I49" s="767">
        <v>0</v>
      </c>
      <c r="J49" s="946">
        <v>3</v>
      </c>
      <c r="K49" s="767">
        <v>0</v>
      </c>
      <c r="L49" s="767">
        <v>0</v>
      </c>
      <c r="M49" s="767">
        <v>0</v>
      </c>
      <c r="N49" s="767">
        <v>0</v>
      </c>
      <c r="O49" s="767">
        <v>0</v>
      </c>
      <c r="P49" s="767">
        <v>0</v>
      </c>
      <c r="Q49" s="767">
        <v>0</v>
      </c>
      <c r="R49" s="767">
        <v>0</v>
      </c>
      <c r="S49" s="767">
        <v>0</v>
      </c>
      <c r="T49" s="767">
        <v>0</v>
      </c>
      <c r="U49" s="767">
        <v>0</v>
      </c>
      <c r="V49" s="767"/>
    </row>
    <row r="50" spans="2:22" ht="16.7" customHeight="1" x14ac:dyDescent="0.25">
      <c r="B50" s="190">
        <v>103</v>
      </c>
      <c r="C50" s="190" t="s">
        <v>255</v>
      </c>
      <c r="D50" s="770">
        <v>218862</v>
      </c>
      <c r="E50" s="780">
        <v>933523</v>
      </c>
      <c r="F50" s="767">
        <v>0</v>
      </c>
      <c r="G50" s="767">
        <v>0</v>
      </c>
      <c r="H50" s="767">
        <v>0</v>
      </c>
      <c r="I50" s="767">
        <v>0</v>
      </c>
      <c r="J50" s="947">
        <v>1</v>
      </c>
      <c r="K50" s="767">
        <v>0</v>
      </c>
      <c r="L50" s="767">
        <v>0</v>
      </c>
      <c r="M50" s="767">
        <v>0</v>
      </c>
      <c r="N50" s="767">
        <v>0</v>
      </c>
      <c r="O50" s="767">
        <v>0</v>
      </c>
      <c r="P50" s="767">
        <v>0</v>
      </c>
      <c r="Q50" s="767">
        <v>0</v>
      </c>
      <c r="R50" s="767">
        <v>0</v>
      </c>
      <c r="S50" s="767">
        <v>0</v>
      </c>
      <c r="T50" s="767">
        <v>0</v>
      </c>
      <c r="U50" s="767">
        <v>0</v>
      </c>
      <c r="V50" s="767"/>
    </row>
    <row r="51" spans="2:22" ht="16.7" customHeight="1" x14ac:dyDescent="0.25">
      <c r="B51" s="190">
        <v>104</v>
      </c>
      <c r="C51" s="190" t="s">
        <v>337</v>
      </c>
      <c r="D51" s="770">
        <v>219279</v>
      </c>
      <c r="E51" s="780">
        <v>933520</v>
      </c>
      <c r="F51" s="767">
        <v>0</v>
      </c>
      <c r="G51" s="767">
        <v>0</v>
      </c>
      <c r="H51" s="767">
        <v>0</v>
      </c>
      <c r="I51" s="767">
        <v>0</v>
      </c>
      <c r="J51" s="767">
        <v>0</v>
      </c>
      <c r="K51" s="767">
        <v>0</v>
      </c>
      <c r="L51" s="946">
        <v>1</v>
      </c>
      <c r="M51" s="767">
        <v>0</v>
      </c>
      <c r="N51" s="767">
        <v>0</v>
      </c>
      <c r="O51" s="767">
        <v>0</v>
      </c>
      <c r="P51" s="767">
        <v>0</v>
      </c>
      <c r="Q51" s="767">
        <v>0</v>
      </c>
      <c r="R51" s="767">
        <v>0</v>
      </c>
      <c r="S51" s="767">
        <v>0</v>
      </c>
      <c r="T51" s="767">
        <v>0</v>
      </c>
      <c r="U51" s="767">
        <v>0</v>
      </c>
      <c r="V51" s="767"/>
    </row>
    <row r="52" spans="2:22" ht="17.100000000000001" customHeight="1" x14ac:dyDescent="0.25">
      <c r="B52" s="190">
        <v>108</v>
      </c>
      <c r="C52" s="190" t="s">
        <v>346</v>
      </c>
      <c r="D52" s="770">
        <v>219071</v>
      </c>
      <c r="E52" s="780">
        <v>933735</v>
      </c>
      <c r="F52" s="767">
        <v>0</v>
      </c>
      <c r="G52" s="946">
        <v>1</v>
      </c>
      <c r="H52" s="946">
        <v>1</v>
      </c>
      <c r="I52" s="767">
        <v>0</v>
      </c>
      <c r="J52" s="767">
        <v>0</v>
      </c>
      <c r="K52" s="767">
        <v>0</v>
      </c>
      <c r="L52" s="946">
        <v>1</v>
      </c>
      <c r="M52" s="767">
        <v>0</v>
      </c>
      <c r="N52" s="767">
        <v>0</v>
      </c>
      <c r="O52" s="767">
        <v>0</v>
      </c>
      <c r="P52" s="767">
        <v>0</v>
      </c>
      <c r="Q52" s="767">
        <v>0</v>
      </c>
      <c r="R52" s="767">
        <v>0</v>
      </c>
      <c r="S52" s="767">
        <v>0</v>
      </c>
      <c r="T52" s="767">
        <v>0</v>
      </c>
      <c r="U52" s="767">
        <v>0</v>
      </c>
      <c r="V52" s="767"/>
    </row>
    <row r="53" spans="2:22" ht="16.7" customHeight="1" x14ac:dyDescent="0.25">
      <c r="B53" s="190">
        <v>110</v>
      </c>
      <c r="C53" s="190" t="s">
        <v>351</v>
      </c>
      <c r="D53" s="770">
        <v>218655</v>
      </c>
      <c r="E53" s="780">
        <v>933943</v>
      </c>
      <c r="F53" s="767">
        <v>0</v>
      </c>
      <c r="G53" s="767">
        <v>0</v>
      </c>
      <c r="H53" s="767">
        <v>0</v>
      </c>
      <c r="I53" s="767">
        <v>0</v>
      </c>
      <c r="J53" s="767">
        <v>0</v>
      </c>
      <c r="K53" s="767">
        <v>0</v>
      </c>
      <c r="L53" s="767">
        <v>0</v>
      </c>
      <c r="M53" s="767">
        <v>0</v>
      </c>
      <c r="N53" s="767">
        <v>0</v>
      </c>
      <c r="O53" s="767">
        <v>0</v>
      </c>
      <c r="P53" s="767">
        <v>0</v>
      </c>
      <c r="Q53" s="767">
        <v>0</v>
      </c>
      <c r="R53" s="767">
        <v>0</v>
      </c>
      <c r="S53" s="767">
        <v>0</v>
      </c>
      <c r="T53" s="767">
        <v>0</v>
      </c>
      <c r="U53" s="767">
        <v>0</v>
      </c>
      <c r="V53" s="767"/>
    </row>
    <row r="54" spans="2:22" ht="20.25" customHeight="1" x14ac:dyDescent="0.25">
      <c r="B54" s="190">
        <v>111</v>
      </c>
      <c r="C54" s="190" t="s">
        <v>312</v>
      </c>
      <c r="D54" s="770">
        <v>218863</v>
      </c>
      <c r="E54" s="780">
        <v>933940</v>
      </c>
      <c r="F54" s="767">
        <v>0</v>
      </c>
      <c r="G54" s="955">
        <v>1</v>
      </c>
      <c r="H54" s="767">
        <v>0</v>
      </c>
      <c r="I54" s="767">
        <v>0</v>
      </c>
      <c r="J54" s="767">
        <v>0</v>
      </c>
      <c r="K54" s="767">
        <v>0</v>
      </c>
      <c r="L54" s="767">
        <v>0</v>
      </c>
      <c r="M54" s="767">
        <v>0</v>
      </c>
      <c r="N54" s="767">
        <v>0</v>
      </c>
      <c r="O54" s="767">
        <v>0</v>
      </c>
      <c r="P54" s="767">
        <v>0</v>
      </c>
      <c r="Q54" s="767">
        <v>0</v>
      </c>
      <c r="R54" s="767">
        <v>0</v>
      </c>
      <c r="S54" s="767">
        <v>0</v>
      </c>
      <c r="T54" s="767">
        <v>0</v>
      </c>
      <c r="U54" s="767">
        <v>0</v>
      </c>
      <c r="V54" s="956"/>
    </row>
    <row r="55" spans="2:22" ht="20.85" customHeight="1" x14ac:dyDescent="0.25">
      <c r="B55" s="190">
        <v>112</v>
      </c>
      <c r="C55" s="190" t="s">
        <v>354</v>
      </c>
      <c r="D55" s="770">
        <v>217605</v>
      </c>
      <c r="E55" s="780">
        <v>934152</v>
      </c>
      <c r="F55" s="767">
        <v>0</v>
      </c>
      <c r="G55" s="767">
        <v>0</v>
      </c>
      <c r="H55" s="767">
        <v>0</v>
      </c>
      <c r="I55" s="767">
        <v>0</v>
      </c>
      <c r="J55" s="955">
        <v>2</v>
      </c>
      <c r="K55" s="767">
        <v>0</v>
      </c>
      <c r="L55" s="946">
        <v>1</v>
      </c>
      <c r="M55" s="767">
        <v>0</v>
      </c>
      <c r="N55" s="767">
        <v>0</v>
      </c>
      <c r="O55" s="767">
        <v>0</v>
      </c>
      <c r="P55" s="767">
        <v>0</v>
      </c>
      <c r="Q55" s="767">
        <v>0</v>
      </c>
      <c r="R55" s="767">
        <v>0</v>
      </c>
      <c r="S55" s="767">
        <v>0</v>
      </c>
      <c r="T55" s="767">
        <v>0</v>
      </c>
      <c r="U55" s="767">
        <v>0</v>
      </c>
      <c r="V55" s="767"/>
    </row>
    <row r="56" spans="2:22" ht="20.85" customHeight="1" x14ac:dyDescent="0.25">
      <c r="B56" s="190">
        <v>113</v>
      </c>
      <c r="C56" s="190" t="s">
        <v>189</v>
      </c>
      <c r="D56" s="770">
        <v>218024</v>
      </c>
      <c r="E56" s="780">
        <v>934152</v>
      </c>
      <c r="F56" s="767">
        <v>0</v>
      </c>
      <c r="G56" s="955">
        <v>1</v>
      </c>
      <c r="H56" s="957">
        <v>1</v>
      </c>
      <c r="I56" s="767">
        <v>0</v>
      </c>
      <c r="J56" s="767">
        <v>0</v>
      </c>
      <c r="K56" s="767">
        <v>0</v>
      </c>
      <c r="L56" s="946">
        <v>1</v>
      </c>
      <c r="M56" s="767">
        <v>0</v>
      </c>
      <c r="N56" s="767">
        <v>0</v>
      </c>
      <c r="O56" s="767">
        <v>0</v>
      </c>
      <c r="P56" s="767">
        <v>0</v>
      </c>
      <c r="Q56" s="767">
        <v>0</v>
      </c>
      <c r="R56" s="767">
        <v>0</v>
      </c>
      <c r="S56" s="767">
        <v>0</v>
      </c>
      <c r="T56" s="767">
        <v>0</v>
      </c>
      <c r="U56" s="767">
        <v>0</v>
      </c>
      <c r="V56" s="767"/>
    </row>
    <row r="57" spans="2:22" ht="19.7" customHeight="1" x14ac:dyDescent="0.25">
      <c r="B57" s="190">
        <v>114</v>
      </c>
      <c r="C57" s="190" t="s">
        <v>358</v>
      </c>
      <c r="D57" s="770">
        <v>218228</v>
      </c>
      <c r="E57" s="780">
        <v>934154</v>
      </c>
      <c r="F57" s="767">
        <v>0</v>
      </c>
      <c r="G57" s="767">
        <v>0</v>
      </c>
      <c r="H57" s="767">
        <v>0</v>
      </c>
      <c r="I57" s="767">
        <v>0</v>
      </c>
      <c r="J57" s="767">
        <v>0</v>
      </c>
      <c r="K57" s="957">
        <v>1</v>
      </c>
      <c r="L57" s="767">
        <v>0</v>
      </c>
      <c r="M57" s="767">
        <v>0</v>
      </c>
      <c r="N57" s="767">
        <v>0</v>
      </c>
      <c r="O57" s="767">
        <v>0</v>
      </c>
      <c r="P57" s="767">
        <v>0</v>
      </c>
      <c r="Q57" s="767">
        <v>0</v>
      </c>
      <c r="R57" s="767">
        <v>0</v>
      </c>
      <c r="S57" s="767">
        <v>0</v>
      </c>
      <c r="T57" s="767">
        <v>0</v>
      </c>
      <c r="U57" s="767">
        <v>0</v>
      </c>
      <c r="V57" s="767"/>
    </row>
    <row r="58" spans="2:22" ht="16.7" customHeight="1" x14ac:dyDescent="0.25">
      <c r="B58" s="190">
        <v>115</v>
      </c>
      <c r="C58" s="190" t="s">
        <v>95</v>
      </c>
      <c r="D58" s="770">
        <v>218651</v>
      </c>
      <c r="E58" s="780">
        <v>934154</v>
      </c>
      <c r="F58" s="767">
        <v>0</v>
      </c>
      <c r="G58" s="767">
        <v>0</v>
      </c>
      <c r="H58" s="767">
        <v>0</v>
      </c>
      <c r="I58" s="767">
        <v>0</v>
      </c>
      <c r="J58" s="767">
        <v>0</v>
      </c>
      <c r="K58" s="767">
        <v>0</v>
      </c>
      <c r="L58" s="767">
        <v>0</v>
      </c>
      <c r="M58" s="767">
        <v>0</v>
      </c>
      <c r="N58" s="767">
        <v>0</v>
      </c>
      <c r="O58" s="767">
        <v>0</v>
      </c>
      <c r="P58" s="767">
        <v>0</v>
      </c>
      <c r="Q58" s="767">
        <v>0</v>
      </c>
      <c r="R58" s="767">
        <v>0</v>
      </c>
      <c r="S58" s="767">
        <v>0</v>
      </c>
      <c r="T58" s="767">
        <v>0</v>
      </c>
      <c r="U58" s="767">
        <v>0</v>
      </c>
      <c r="V58" s="767"/>
    </row>
    <row r="59" spans="2:22" ht="19.350000000000001" customHeight="1" x14ac:dyDescent="0.25">
      <c r="B59" s="190">
        <v>116</v>
      </c>
      <c r="C59" s="190" t="s">
        <v>348</v>
      </c>
      <c r="D59" s="807">
        <v>217392.7181000002</v>
      </c>
      <c r="E59" s="958">
        <v>934362.99019999988</v>
      </c>
      <c r="F59" s="767">
        <v>0</v>
      </c>
      <c r="G59" s="947">
        <v>1</v>
      </c>
      <c r="H59" s="957">
        <v>1</v>
      </c>
      <c r="I59" s="767">
        <v>0</v>
      </c>
      <c r="J59" s="947">
        <v>7</v>
      </c>
      <c r="K59" s="767">
        <v>0</v>
      </c>
      <c r="L59" s="946">
        <v>1</v>
      </c>
      <c r="M59" s="767">
        <v>0</v>
      </c>
      <c r="N59" s="767">
        <v>0</v>
      </c>
      <c r="O59" s="767">
        <v>0</v>
      </c>
      <c r="P59" s="767">
        <v>0</v>
      </c>
      <c r="Q59" s="767">
        <v>0</v>
      </c>
      <c r="R59" s="767">
        <v>0</v>
      </c>
      <c r="S59" s="767">
        <v>0</v>
      </c>
      <c r="T59" s="767">
        <v>0</v>
      </c>
      <c r="U59" s="767">
        <v>0</v>
      </c>
      <c r="V59" s="767"/>
    </row>
    <row r="60" spans="2:22" ht="16.7" customHeight="1" x14ac:dyDescent="0.25">
      <c r="B60" s="190">
        <v>117</v>
      </c>
      <c r="C60" s="190" t="s">
        <v>144</v>
      </c>
      <c r="D60" s="793">
        <v>217606</v>
      </c>
      <c r="E60" s="951">
        <v>934359</v>
      </c>
      <c r="F60" s="767">
        <v>0</v>
      </c>
      <c r="G60" s="767">
        <v>0</v>
      </c>
      <c r="H60" s="767">
        <v>0</v>
      </c>
      <c r="I60" s="767">
        <v>0</v>
      </c>
      <c r="J60" s="767">
        <v>0</v>
      </c>
      <c r="K60" s="767">
        <v>0</v>
      </c>
      <c r="L60" s="767">
        <v>0</v>
      </c>
      <c r="M60" s="767">
        <v>0</v>
      </c>
      <c r="N60" s="767">
        <v>0</v>
      </c>
      <c r="O60" s="767">
        <v>0</v>
      </c>
      <c r="P60" s="767">
        <v>0</v>
      </c>
      <c r="Q60" s="767">
        <v>0</v>
      </c>
      <c r="R60" s="767">
        <v>0</v>
      </c>
      <c r="S60" s="767">
        <v>0</v>
      </c>
      <c r="T60" s="767">
        <v>0</v>
      </c>
      <c r="U60" s="767">
        <v>0</v>
      </c>
      <c r="V60" s="767"/>
    </row>
    <row r="61" spans="2:22" ht="16.7" customHeight="1" x14ac:dyDescent="0.25">
      <c r="B61" s="190">
        <v>118</v>
      </c>
      <c r="C61" s="190" t="s">
        <v>184</v>
      </c>
      <c r="D61" s="770">
        <v>217812</v>
      </c>
      <c r="E61" s="780">
        <v>934363</v>
      </c>
      <c r="F61" s="767">
        <v>0</v>
      </c>
      <c r="G61" s="767">
        <v>0</v>
      </c>
      <c r="H61" s="767">
        <v>0</v>
      </c>
      <c r="I61" s="767">
        <v>0</v>
      </c>
      <c r="J61" s="767">
        <v>0</v>
      </c>
      <c r="K61" s="767">
        <v>0</v>
      </c>
      <c r="L61" s="767">
        <v>0</v>
      </c>
      <c r="M61" s="767">
        <v>0</v>
      </c>
      <c r="N61" s="767">
        <v>0</v>
      </c>
      <c r="O61" s="767">
        <v>0</v>
      </c>
      <c r="P61" s="767">
        <v>0</v>
      </c>
      <c r="Q61" s="767">
        <v>0</v>
      </c>
      <c r="R61" s="767">
        <v>0</v>
      </c>
      <c r="S61" s="767">
        <v>0</v>
      </c>
      <c r="T61" s="767">
        <v>0</v>
      </c>
      <c r="U61" s="767">
        <v>0</v>
      </c>
      <c r="V61" s="767"/>
    </row>
    <row r="62" spans="2:22" ht="16.350000000000001" customHeight="1" x14ac:dyDescent="0.25">
      <c r="B62" s="190">
        <v>119</v>
      </c>
      <c r="C62" s="190" t="s">
        <v>257</v>
      </c>
      <c r="D62" s="770">
        <v>218021</v>
      </c>
      <c r="E62" s="780">
        <v>934361</v>
      </c>
      <c r="F62" s="767">
        <v>0</v>
      </c>
      <c r="G62" s="767">
        <v>0</v>
      </c>
      <c r="H62" s="767">
        <v>0</v>
      </c>
      <c r="I62" s="767">
        <v>0</v>
      </c>
      <c r="J62" s="767">
        <v>0</v>
      </c>
      <c r="K62" s="767">
        <v>0</v>
      </c>
      <c r="L62" s="767">
        <v>0</v>
      </c>
      <c r="M62" s="767">
        <v>0</v>
      </c>
      <c r="N62" s="767">
        <v>0</v>
      </c>
      <c r="O62" s="767">
        <v>0</v>
      </c>
      <c r="P62" s="767">
        <v>0</v>
      </c>
      <c r="Q62" s="767">
        <v>0</v>
      </c>
      <c r="R62" s="767">
        <v>0</v>
      </c>
      <c r="S62" s="767">
        <v>0</v>
      </c>
      <c r="T62" s="767">
        <v>0</v>
      </c>
      <c r="U62" s="767">
        <v>0</v>
      </c>
      <c r="V62" s="767"/>
    </row>
    <row r="63" spans="2:22" ht="16.350000000000001" customHeight="1" x14ac:dyDescent="0.25">
      <c r="B63" s="190">
        <v>120</v>
      </c>
      <c r="C63" s="190" t="s">
        <v>138</v>
      </c>
      <c r="D63" s="770">
        <v>218442</v>
      </c>
      <c r="E63" s="780">
        <v>934362</v>
      </c>
      <c r="F63" s="767">
        <v>0</v>
      </c>
      <c r="G63" s="947">
        <v>2</v>
      </c>
      <c r="H63" s="767">
        <v>0</v>
      </c>
      <c r="I63" s="767">
        <v>0</v>
      </c>
      <c r="J63" s="947">
        <v>3</v>
      </c>
      <c r="K63" s="783"/>
      <c r="L63" s="946">
        <v>1</v>
      </c>
      <c r="M63" s="767">
        <v>0</v>
      </c>
      <c r="N63" s="767">
        <v>0</v>
      </c>
      <c r="O63" s="767">
        <v>0</v>
      </c>
      <c r="P63" s="767">
        <v>0</v>
      </c>
      <c r="Q63" s="767">
        <v>0</v>
      </c>
      <c r="R63" s="767">
        <v>0</v>
      </c>
      <c r="S63" s="767">
        <v>0</v>
      </c>
      <c r="T63" s="767">
        <v>0</v>
      </c>
      <c r="U63" s="767">
        <v>0</v>
      </c>
      <c r="V63" s="783"/>
    </row>
    <row r="64" spans="2:22" ht="16.350000000000001" customHeight="1" x14ac:dyDescent="0.25">
      <c r="B64" s="190">
        <v>121</v>
      </c>
      <c r="C64" s="190" t="s">
        <v>354</v>
      </c>
      <c r="D64" s="770">
        <v>218030</v>
      </c>
      <c r="E64" s="780">
        <v>934564</v>
      </c>
      <c r="F64" s="767">
        <v>0</v>
      </c>
      <c r="G64" s="767">
        <v>0</v>
      </c>
      <c r="H64" s="767">
        <v>0</v>
      </c>
      <c r="I64" s="767">
        <v>0</v>
      </c>
      <c r="J64" s="767">
        <v>0</v>
      </c>
      <c r="K64" s="767">
        <v>0</v>
      </c>
      <c r="L64" s="767">
        <v>0</v>
      </c>
      <c r="M64" s="767">
        <v>0</v>
      </c>
      <c r="N64" s="767">
        <v>0</v>
      </c>
      <c r="O64" s="767">
        <v>0</v>
      </c>
      <c r="P64" s="767">
        <v>0</v>
      </c>
      <c r="Q64" s="767">
        <v>0</v>
      </c>
      <c r="R64" s="767">
        <v>0</v>
      </c>
      <c r="S64" s="767">
        <v>0</v>
      </c>
      <c r="T64" s="767">
        <v>0</v>
      </c>
      <c r="U64" s="767">
        <v>0</v>
      </c>
      <c r="V64" s="767"/>
    </row>
    <row r="65" spans="2:22" ht="19.350000000000001" customHeight="1" x14ac:dyDescent="0.25">
      <c r="B65" s="190">
        <v>122</v>
      </c>
      <c r="C65" s="190" t="s">
        <v>152</v>
      </c>
      <c r="D65" s="770">
        <v>218228</v>
      </c>
      <c r="E65" s="780">
        <v>934546</v>
      </c>
      <c r="F65" s="767">
        <v>0</v>
      </c>
      <c r="G65" s="767">
        <v>0</v>
      </c>
      <c r="H65" s="957">
        <v>2</v>
      </c>
      <c r="I65" s="767">
        <v>0</v>
      </c>
      <c r="J65" s="947">
        <v>2</v>
      </c>
      <c r="K65" s="767">
        <v>0</v>
      </c>
      <c r="L65" s="767">
        <v>0</v>
      </c>
      <c r="M65" s="767">
        <v>0</v>
      </c>
      <c r="N65" s="767">
        <v>0</v>
      </c>
      <c r="O65" s="767">
        <v>0</v>
      </c>
      <c r="P65" s="767">
        <v>0</v>
      </c>
      <c r="Q65" s="767">
        <v>0</v>
      </c>
      <c r="R65" s="767">
        <v>0</v>
      </c>
      <c r="S65" s="767">
        <v>0</v>
      </c>
      <c r="T65" s="767">
        <v>0</v>
      </c>
      <c r="U65" s="767">
        <v>0</v>
      </c>
      <c r="V65" s="767"/>
    </row>
    <row r="66" spans="2:22" ht="16.350000000000001" customHeight="1" x14ac:dyDescent="0.25">
      <c r="B66" s="190">
        <v>123</v>
      </c>
      <c r="C66" s="190" t="s">
        <v>235</v>
      </c>
      <c r="D66" s="770">
        <v>217601</v>
      </c>
      <c r="E66" s="780">
        <v>934786</v>
      </c>
      <c r="F66" s="767">
        <v>0</v>
      </c>
      <c r="G66" s="947">
        <v>2</v>
      </c>
      <c r="H66" s="767">
        <v>0</v>
      </c>
      <c r="I66" s="767">
        <v>0</v>
      </c>
      <c r="J66" s="767">
        <v>0</v>
      </c>
      <c r="K66" s="767">
        <v>0</v>
      </c>
      <c r="L66" s="767">
        <v>0</v>
      </c>
      <c r="M66" s="767">
        <v>0</v>
      </c>
      <c r="N66" s="767">
        <v>0</v>
      </c>
      <c r="O66" s="767">
        <v>0</v>
      </c>
      <c r="P66" s="767">
        <v>0</v>
      </c>
      <c r="Q66" s="767">
        <v>0</v>
      </c>
      <c r="R66" s="767">
        <v>0</v>
      </c>
      <c r="S66" s="767">
        <v>0</v>
      </c>
      <c r="T66" s="767">
        <v>0</v>
      </c>
      <c r="U66" s="767">
        <v>0</v>
      </c>
      <c r="V66" s="767"/>
    </row>
    <row r="67" spans="2:22" ht="17.850000000000001" customHeight="1" x14ac:dyDescent="0.25">
      <c r="B67" s="959">
        <v>124</v>
      </c>
      <c r="C67" s="190" t="s">
        <v>373</v>
      </c>
      <c r="D67" s="770">
        <v>217812</v>
      </c>
      <c r="E67" s="780">
        <v>934782</v>
      </c>
      <c r="F67" s="767">
        <v>0</v>
      </c>
      <c r="G67" s="767">
        <v>0</v>
      </c>
      <c r="H67" s="767">
        <v>0</v>
      </c>
      <c r="I67" s="767">
        <v>0</v>
      </c>
      <c r="J67" s="767">
        <v>0</v>
      </c>
      <c r="K67" s="767">
        <v>0</v>
      </c>
      <c r="L67" s="767">
        <v>0</v>
      </c>
      <c r="M67" s="767">
        <v>0</v>
      </c>
      <c r="N67" s="767">
        <v>0</v>
      </c>
      <c r="O67" s="767">
        <v>0</v>
      </c>
      <c r="P67" s="767">
        <v>0</v>
      </c>
      <c r="Q67" s="767">
        <v>0</v>
      </c>
      <c r="R67" s="767">
        <v>0</v>
      </c>
      <c r="S67" s="767">
        <v>0</v>
      </c>
      <c r="T67" s="767">
        <v>0</v>
      </c>
      <c r="U67" s="767">
        <v>0</v>
      </c>
      <c r="V67" s="767"/>
    </row>
    <row r="68" spans="2:22" ht="18.95" customHeight="1" x14ac:dyDescent="0.25">
      <c r="B68" s="960" t="s">
        <v>497</v>
      </c>
      <c r="C68" s="961"/>
      <c r="D68" s="767"/>
      <c r="E68" s="767"/>
      <c r="F68" s="767"/>
      <c r="G68" s="783"/>
      <c r="H68" s="767"/>
      <c r="I68" s="767"/>
      <c r="J68" s="767"/>
      <c r="K68" s="767"/>
      <c r="L68" s="767"/>
      <c r="M68" s="767"/>
      <c r="N68" s="783"/>
      <c r="O68" s="767"/>
      <c r="P68" s="767"/>
      <c r="Q68" s="767"/>
      <c r="R68" s="767"/>
      <c r="S68" s="767"/>
      <c r="T68" s="767"/>
      <c r="U68" s="767"/>
      <c r="V68" s="767"/>
    </row>
    <row r="69" spans="2:22" ht="21.75" customHeight="1" x14ac:dyDescent="0.25">
      <c r="B69" s="962"/>
      <c r="C69" s="963"/>
      <c r="D69" s="963"/>
      <c r="E69" s="963"/>
      <c r="F69" s="964" t="s">
        <v>493</v>
      </c>
      <c r="G69" s="965">
        <v>18</v>
      </c>
      <c r="H69" s="965">
        <v>14</v>
      </c>
      <c r="I69" s="965">
        <v>0</v>
      </c>
      <c r="J69" s="965">
        <v>21</v>
      </c>
      <c r="K69" s="965">
        <v>2</v>
      </c>
      <c r="L69" s="965">
        <v>16</v>
      </c>
      <c r="M69" s="966"/>
      <c r="N69" s="966"/>
      <c r="O69" s="966"/>
      <c r="P69" s="966"/>
      <c r="Q69" s="981"/>
      <c r="R69" s="966"/>
      <c r="S69" s="966"/>
      <c r="T69" s="966"/>
      <c r="U69" s="966"/>
      <c r="V69" s="966"/>
    </row>
    <row r="70" spans="2:22" ht="20.85" customHeight="1" x14ac:dyDescent="0.25">
      <c r="B70" s="876"/>
      <c r="C70" s="968"/>
      <c r="D70" s="968"/>
      <c r="E70" s="968"/>
      <c r="F70" s="964" t="s">
        <v>494</v>
      </c>
      <c r="G70" s="969">
        <f t="shared" ref="G70:L70" si="0">G69/55</f>
        <v>0.32727272727272727</v>
      </c>
      <c r="H70" s="969">
        <f t="shared" si="0"/>
        <v>0.25454545454545452</v>
      </c>
      <c r="I70" s="969">
        <f t="shared" si="0"/>
        <v>0</v>
      </c>
      <c r="J70" s="969">
        <f t="shared" si="0"/>
        <v>0.38181818181818183</v>
      </c>
      <c r="K70" s="969">
        <f t="shared" si="0"/>
        <v>3.6363636363636362E-2</v>
      </c>
      <c r="L70" s="969">
        <f t="shared" si="0"/>
        <v>0.29090909090909089</v>
      </c>
      <c r="M70" s="969"/>
      <c r="N70" s="969"/>
      <c r="O70" s="969"/>
      <c r="P70" s="969"/>
      <c r="Q70" s="969"/>
      <c r="R70" s="969"/>
      <c r="S70" s="969"/>
      <c r="T70" s="969"/>
      <c r="U70" s="969"/>
      <c r="V70" s="969"/>
    </row>
    <row r="71" spans="2:22" ht="21" customHeight="1" x14ac:dyDescent="0.25">
      <c r="B71" s="783"/>
      <c r="C71" s="970"/>
      <c r="D71" s="970"/>
      <c r="E71" s="371"/>
      <c r="F71" s="971" t="s">
        <v>495</v>
      </c>
      <c r="G71" s="972">
        <f t="shared" ref="G71:L71" si="1">SUM(G6:G67)</f>
        <v>23</v>
      </c>
      <c r="H71" s="972">
        <f t="shared" si="1"/>
        <v>17</v>
      </c>
      <c r="I71" s="972">
        <f t="shared" si="1"/>
        <v>0</v>
      </c>
      <c r="J71" s="972">
        <f t="shared" si="1"/>
        <v>61</v>
      </c>
      <c r="K71" s="972">
        <f t="shared" si="1"/>
        <v>2</v>
      </c>
      <c r="L71" s="972">
        <f t="shared" si="1"/>
        <v>16</v>
      </c>
      <c r="M71" s="766"/>
      <c r="N71" s="973"/>
      <c r="O71" s="974"/>
      <c r="P71" s="974"/>
      <c r="Q71" s="982"/>
      <c r="R71" s="974"/>
      <c r="S71" s="766"/>
      <c r="T71" s="1493"/>
      <c r="U71" s="1494"/>
      <c r="V71" s="852"/>
    </row>
    <row r="72" spans="2:22" ht="21" customHeight="1" x14ac:dyDescent="0.25">
      <c r="B72" s="783"/>
      <c r="C72" s="780"/>
      <c r="D72" s="780"/>
      <c r="E72" s="1475" t="s">
        <v>496</v>
      </c>
      <c r="F72" s="1475"/>
      <c r="G72" s="975">
        <f t="shared" ref="G72:L72" si="2">G71/55</f>
        <v>0.41818181818181815</v>
      </c>
      <c r="H72" s="975">
        <f t="shared" si="2"/>
        <v>0.30909090909090908</v>
      </c>
      <c r="I72" s="975">
        <f t="shared" si="2"/>
        <v>0</v>
      </c>
      <c r="J72" s="975">
        <f t="shared" si="2"/>
        <v>1.1090909090909091</v>
      </c>
      <c r="K72" s="975">
        <f t="shared" si="2"/>
        <v>3.6363636363636362E-2</v>
      </c>
      <c r="L72" s="975">
        <f t="shared" si="2"/>
        <v>0.29090909090909089</v>
      </c>
      <c r="M72" s="884"/>
      <c r="N72" s="654"/>
      <c r="O72" s="976"/>
      <c r="P72" s="976"/>
      <c r="Q72" s="977"/>
      <c r="R72" s="976"/>
      <c r="S72" s="884"/>
      <c r="T72" s="1467"/>
      <c r="U72" s="1468"/>
      <c r="V72" s="852"/>
    </row>
    <row r="73" spans="2:22" ht="21" customHeight="1" x14ac:dyDescent="0.25">
      <c r="B73" s="783"/>
      <c r="C73" s="780"/>
      <c r="D73" s="780"/>
      <c r="E73" s="780"/>
      <c r="F73" s="780"/>
      <c r="G73" s="1467"/>
      <c r="H73" s="1468"/>
      <c r="I73" s="1468"/>
      <c r="J73" s="1468"/>
      <c r="K73" s="1468"/>
      <c r="L73" s="1468"/>
      <c r="M73" s="884"/>
      <c r="N73" s="1467"/>
      <c r="O73" s="1468"/>
      <c r="P73" s="1468"/>
      <c r="Q73" s="1468"/>
      <c r="R73" s="1468"/>
      <c r="S73" s="884"/>
      <c r="T73" s="1467"/>
      <c r="U73" s="1468"/>
      <c r="V73" s="852"/>
    </row>
    <row r="74" spans="2:22" ht="21" customHeight="1" x14ac:dyDescent="0.25">
      <c r="B74" s="783"/>
      <c r="C74" s="780"/>
      <c r="D74" s="780"/>
      <c r="E74" s="780"/>
      <c r="F74" s="780"/>
      <c r="G74" s="1467"/>
      <c r="H74" s="1468"/>
      <c r="I74" s="1468"/>
      <c r="J74" s="1468"/>
      <c r="K74" s="1468"/>
      <c r="L74" s="1468"/>
      <c r="M74" s="884"/>
      <c r="N74" s="1467"/>
      <c r="O74" s="1468"/>
      <c r="P74" s="1468"/>
      <c r="Q74" s="1468"/>
      <c r="R74" s="1468"/>
      <c r="S74" s="884"/>
      <c r="T74" s="1467"/>
      <c r="U74" s="1468"/>
      <c r="V74" s="852"/>
    </row>
    <row r="75" spans="2:22" ht="21" customHeight="1" x14ac:dyDescent="0.25">
      <c r="B75" s="783"/>
      <c r="C75" s="780"/>
      <c r="D75" s="783"/>
      <c r="E75" s="780"/>
      <c r="F75" s="780"/>
      <c r="G75" s="1467"/>
      <c r="H75" s="1468"/>
      <c r="I75" s="1468"/>
      <c r="J75" s="1468"/>
      <c r="K75" s="1468"/>
      <c r="L75" s="1468"/>
      <c r="M75" s="884"/>
      <c r="N75" s="1467"/>
      <c r="O75" s="1468"/>
      <c r="P75" s="1468"/>
      <c r="Q75" s="1468"/>
      <c r="R75" s="1468"/>
      <c r="S75" s="884"/>
      <c r="T75" s="1467"/>
      <c r="U75" s="1468"/>
      <c r="V75" s="852"/>
    </row>
  </sheetData>
  <mergeCells count="43">
    <mergeCell ref="B2:I2"/>
    <mergeCell ref="D3:E4"/>
    <mergeCell ref="F4:F5"/>
    <mergeCell ref="G4:G5"/>
    <mergeCell ref="R4:R5"/>
    <mergeCell ref="B3:B5"/>
    <mergeCell ref="C3:C5"/>
    <mergeCell ref="F3:L3"/>
    <mergeCell ref="J4:J5"/>
    <mergeCell ref="I4:I5"/>
    <mergeCell ref="H4:H5"/>
    <mergeCell ref="L4:L5"/>
    <mergeCell ref="K4:K5"/>
    <mergeCell ref="U4:U5"/>
    <mergeCell ref="T4:T5"/>
    <mergeCell ref="V3:V5"/>
    <mergeCell ref="S3:U3"/>
    <mergeCell ref="D8:E8"/>
    <mergeCell ref="S4:S5"/>
    <mergeCell ref="M4:M5"/>
    <mergeCell ref="M3:R3"/>
    <mergeCell ref="Q4:Q5"/>
    <mergeCell ref="P4:P5"/>
    <mergeCell ref="N4:N5"/>
    <mergeCell ref="O4:O5"/>
    <mergeCell ref="D9:E9"/>
    <mergeCell ref="D12:E12"/>
    <mergeCell ref="D19:E19"/>
    <mergeCell ref="D28:E28"/>
    <mergeCell ref="D37:E37"/>
    <mergeCell ref="D38:E38"/>
    <mergeCell ref="E72:F72"/>
    <mergeCell ref="G75:L75"/>
    <mergeCell ref="G74:L74"/>
    <mergeCell ref="G73:L73"/>
    <mergeCell ref="T71:U71"/>
    <mergeCell ref="N75:R75"/>
    <mergeCell ref="N74:R74"/>
    <mergeCell ref="N73:R73"/>
    <mergeCell ref="T72:U72"/>
    <mergeCell ref="T73:U73"/>
    <mergeCell ref="T75:U75"/>
    <mergeCell ref="T74:U74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39"/>
  <sheetViews>
    <sheetView zoomScaleNormal="100" workbookViewId="0">
      <pane xSplit="5" ySplit="5" topLeftCell="F63" activePane="bottomRight" state="frozen"/>
      <selection pane="topRight" activeCell="F1" sqref="F1"/>
      <selection pane="bottomLeft" activeCell="A6" sqref="A6"/>
      <selection pane="bottomRight" activeCell="A63" sqref="A63:XFD63"/>
    </sheetView>
  </sheetViews>
  <sheetFormatPr defaultColWidth="12.19921875" defaultRowHeight="18" customHeight="1" x14ac:dyDescent="0.2"/>
  <cols>
    <col min="1" max="1" width="0.19921875" style="984" customWidth="1"/>
    <col min="2" max="2" width="6.5" style="984" customWidth="1"/>
    <col min="3" max="3" width="7.59765625" style="984" customWidth="1"/>
    <col min="4" max="5" width="6" style="984" customWidth="1"/>
    <col min="6" max="7" width="4" style="984" customWidth="1"/>
    <col min="8" max="8" width="3.5" style="984" customWidth="1"/>
    <col min="9" max="9" width="4" style="984" customWidth="1"/>
    <col min="10" max="10" width="5" style="984" customWidth="1"/>
    <col min="11" max="11" width="6" style="984" customWidth="1"/>
    <col min="12" max="13" width="4" style="984" customWidth="1"/>
    <col min="14" max="14" width="3.5" style="984" customWidth="1"/>
    <col min="15" max="15" width="4" style="984" customWidth="1"/>
    <col min="16" max="16" width="5" style="984" customWidth="1"/>
    <col min="17" max="17" width="6" style="984" customWidth="1"/>
    <col min="18" max="19" width="4" style="984" customWidth="1"/>
    <col min="20" max="20" width="3.5" style="984" customWidth="1"/>
    <col min="21" max="21" width="4" style="984" customWidth="1"/>
    <col min="22" max="22" width="5" style="984" customWidth="1"/>
    <col min="23" max="23" width="6" style="984" customWidth="1"/>
    <col min="24" max="25" width="4" style="984" customWidth="1"/>
    <col min="26" max="26" width="3.5" style="984" customWidth="1"/>
    <col min="27" max="27" width="4" style="984" customWidth="1"/>
    <col min="28" max="28" width="5" style="984" customWidth="1"/>
    <col min="29" max="29" width="6" style="984" customWidth="1"/>
    <col min="30" max="31" width="4" style="984" customWidth="1"/>
    <col min="32" max="32" width="3.5" style="984" customWidth="1"/>
    <col min="33" max="33" width="4" style="984" customWidth="1"/>
    <col min="34" max="34" width="5" style="984" customWidth="1"/>
    <col min="35" max="35" width="6" style="984" customWidth="1"/>
    <col min="36" max="37" width="4" style="984" customWidth="1"/>
    <col min="38" max="38" width="3.5" style="984" customWidth="1"/>
    <col min="39" max="39" width="4" style="984" customWidth="1"/>
    <col min="40" max="40" width="5" style="984" customWidth="1"/>
    <col min="41" max="42" width="4" style="984" customWidth="1"/>
    <col min="43" max="43" width="3.5" style="984" customWidth="1"/>
    <col min="44" max="44" width="4" style="984" customWidth="1"/>
    <col min="45" max="45" width="5" style="984" customWidth="1"/>
    <col min="46" max="46" width="7.59765625" style="984" customWidth="1"/>
    <col min="47" max="48" width="8.09765625" style="984" customWidth="1"/>
    <col min="49" max="50" width="7.5" style="984" customWidth="1"/>
    <col min="51" max="52" width="8.19921875" style="984" customWidth="1"/>
    <col min="53" max="54" width="7.5" style="984" customWidth="1"/>
    <col min="55" max="56" width="8.8984375" style="984" customWidth="1"/>
    <col min="57" max="256" width="12.19921875" style="984" customWidth="1"/>
  </cols>
  <sheetData>
    <row r="1" spans="1:256" ht="2.1" customHeight="1" x14ac:dyDescent="0.2"/>
    <row r="2" spans="1:256" ht="23.85" customHeight="1" x14ac:dyDescent="0.35">
      <c r="B2" s="985" t="s">
        <v>498</v>
      </c>
      <c r="C2" s="986"/>
      <c r="D2" s="986"/>
      <c r="E2" s="986"/>
      <c r="F2" s="987"/>
      <c r="G2" s="986"/>
      <c r="H2" s="749"/>
      <c r="I2" s="748"/>
      <c r="J2" s="988"/>
      <c r="K2" s="748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Q2" s="749"/>
      <c r="AR2" s="749"/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E2" s="749"/>
    </row>
    <row r="3" spans="1:256" ht="51.95" customHeight="1" x14ac:dyDescent="0.3">
      <c r="B3" s="989"/>
      <c r="C3" s="1506" t="s">
        <v>499</v>
      </c>
      <c r="D3" s="1484"/>
      <c r="E3" s="990"/>
      <c r="F3" s="991" t="s">
        <v>500</v>
      </c>
      <c r="G3" s="1511" t="s">
        <v>501</v>
      </c>
      <c r="H3" s="1512"/>
      <c r="I3" s="1513"/>
      <c r="J3" s="993"/>
      <c r="K3" s="1507" t="s">
        <v>502</v>
      </c>
      <c r="L3" s="1508"/>
      <c r="M3" s="748"/>
      <c r="N3" s="1509" t="s">
        <v>503</v>
      </c>
      <c r="O3" s="1510"/>
      <c r="P3" s="1508"/>
      <c r="Q3" s="1510"/>
      <c r="R3" s="1510"/>
      <c r="S3" s="1510"/>
      <c r="T3" s="1510"/>
      <c r="U3" s="748"/>
      <c r="V3" s="748"/>
      <c r="W3" s="749"/>
      <c r="X3" s="748"/>
      <c r="Y3" s="748"/>
      <c r="Z3" s="748"/>
      <c r="AA3" s="748"/>
      <c r="AB3" s="748"/>
      <c r="AC3" s="749"/>
      <c r="AD3" s="748"/>
      <c r="AE3" s="748"/>
      <c r="AF3" s="748"/>
      <c r="AG3" s="748"/>
      <c r="AH3" s="748"/>
      <c r="AI3" s="749"/>
      <c r="AJ3" s="748"/>
      <c r="AK3" s="748"/>
      <c r="AL3" s="748"/>
      <c r="AM3" s="748"/>
      <c r="AN3" s="748"/>
      <c r="AO3" s="748"/>
      <c r="AP3" s="748"/>
      <c r="AQ3" s="748"/>
      <c r="AR3" s="748"/>
      <c r="AS3" s="748"/>
      <c r="AT3" s="941"/>
      <c r="AU3" s="941"/>
      <c r="AV3" s="941"/>
      <c r="AW3" s="941"/>
      <c r="AX3" s="941"/>
      <c r="AY3" s="941"/>
      <c r="AZ3" s="941"/>
      <c r="BA3" s="941"/>
      <c r="BB3" s="941"/>
      <c r="BC3" s="941"/>
      <c r="BD3" s="941"/>
      <c r="BE3" s="941"/>
    </row>
    <row r="4" spans="1:256" ht="23.1" customHeight="1" x14ac:dyDescent="0.3">
      <c r="B4" s="1367" t="s">
        <v>13</v>
      </c>
      <c r="C4" s="1246" t="s">
        <v>14</v>
      </c>
      <c r="D4" s="1523" t="s">
        <v>15</v>
      </c>
      <c r="E4" s="1524"/>
      <c r="F4" s="1514" t="s">
        <v>504</v>
      </c>
      <c r="G4" s="1510"/>
      <c r="H4" s="1510"/>
      <c r="I4" s="1510"/>
      <c r="J4" s="1407"/>
      <c r="K4" s="1515"/>
      <c r="L4" s="1516" t="s">
        <v>505</v>
      </c>
      <c r="M4" s="1510"/>
      <c r="N4" s="1510"/>
      <c r="O4" s="1510"/>
      <c r="P4" s="1407"/>
      <c r="Q4" s="1515"/>
      <c r="R4" s="1516" t="s">
        <v>506</v>
      </c>
      <c r="S4" s="1510"/>
      <c r="T4" s="1510"/>
      <c r="U4" s="1510"/>
      <c r="V4" s="1407"/>
      <c r="W4" s="1515"/>
      <c r="X4" s="1516" t="s">
        <v>507</v>
      </c>
      <c r="Y4" s="1510"/>
      <c r="Z4" s="1510"/>
      <c r="AA4" s="1510"/>
      <c r="AB4" s="1407"/>
      <c r="AC4" s="1515"/>
      <c r="AD4" s="1516" t="s">
        <v>508</v>
      </c>
      <c r="AE4" s="1510"/>
      <c r="AF4" s="1510"/>
      <c r="AG4" s="1510"/>
      <c r="AH4" s="1407"/>
      <c r="AI4" s="1515"/>
      <c r="AJ4" s="1516" t="s">
        <v>509</v>
      </c>
      <c r="AK4" s="1525"/>
      <c r="AL4" s="1525"/>
      <c r="AM4" s="1525"/>
      <c r="AN4" s="1526"/>
      <c r="AO4" s="1516" t="s">
        <v>510</v>
      </c>
      <c r="AP4" s="1510"/>
      <c r="AQ4" s="1510"/>
      <c r="AR4" s="1510"/>
      <c r="AS4" s="1526"/>
      <c r="AT4" s="1521" t="s">
        <v>511</v>
      </c>
      <c r="AU4" s="1517" t="s">
        <v>512</v>
      </c>
      <c r="AV4" s="1518"/>
      <c r="AW4" s="1519"/>
      <c r="AX4" s="1518"/>
      <c r="AY4" s="1519"/>
      <c r="AZ4" s="1518"/>
      <c r="BA4" s="1519"/>
      <c r="BB4" s="1518"/>
      <c r="BC4" s="1519"/>
      <c r="BD4" s="1520"/>
      <c r="BE4" s="994"/>
    </row>
    <row r="5" spans="1:256" s="1225" customFormat="1" ht="30.95" customHeight="1" x14ac:dyDescent="0.25">
      <c r="A5" s="1203"/>
      <c r="B5" s="1343"/>
      <c r="C5" s="1247"/>
      <c r="D5" s="20" t="s">
        <v>65</v>
      </c>
      <c r="E5" s="1232" t="s">
        <v>66</v>
      </c>
      <c r="F5" s="1233" t="s">
        <v>513</v>
      </c>
      <c r="G5" s="1234" t="s">
        <v>514</v>
      </c>
      <c r="H5" s="1235" t="s">
        <v>515</v>
      </c>
      <c r="I5" s="1236" t="s">
        <v>516</v>
      </c>
      <c r="J5" s="441" t="s">
        <v>517</v>
      </c>
      <c r="K5" s="1001" t="s">
        <v>518</v>
      </c>
      <c r="L5" s="1233" t="s">
        <v>513</v>
      </c>
      <c r="M5" s="1234" t="s">
        <v>514</v>
      </c>
      <c r="N5" s="1235" t="s">
        <v>515</v>
      </c>
      <c r="O5" s="1236" t="s">
        <v>516</v>
      </c>
      <c r="P5" s="441" t="s">
        <v>517</v>
      </c>
      <c r="Q5" s="1001" t="s">
        <v>518</v>
      </c>
      <c r="R5" s="1233" t="s">
        <v>513</v>
      </c>
      <c r="S5" s="1234" t="s">
        <v>514</v>
      </c>
      <c r="T5" s="1235" t="s">
        <v>515</v>
      </c>
      <c r="U5" s="1236" t="s">
        <v>516</v>
      </c>
      <c r="V5" s="441" t="s">
        <v>517</v>
      </c>
      <c r="W5" s="1001" t="s">
        <v>518</v>
      </c>
      <c r="X5" s="1233" t="s">
        <v>513</v>
      </c>
      <c r="Y5" s="1234" t="s">
        <v>514</v>
      </c>
      <c r="Z5" s="1235" t="s">
        <v>515</v>
      </c>
      <c r="AA5" s="1236" t="s">
        <v>516</v>
      </c>
      <c r="AB5" s="441" t="s">
        <v>517</v>
      </c>
      <c r="AC5" s="1001" t="s">
        <v>518</v>
      </c>
      <c r="AD5" s="1233" t="s">
        <v>513</v>
      </c>
      <c r="AE5" s="1234" t="s">
        <v>514</v>
      </c>
      <c r="AF5" s="1235" t="s">
        <v>515</v>
      </c>
      <c r="AG5" s="1236" t="s">
        <v>516</v>
      </c>
      <c r="AH5" s="441" t="s">
        <v>517</v>
      </c>
      <c r="AI5" s="1001" t="s">
        <v>518</v>
      </c>
      <c r="AJ5" s="1233" t="s">
        <v>513</v>
      </c>
      <c r="AK5" s="1234" t="s">
        <v>514</v>
      </c>
      <c r="AL5" s="1235" t="s">
        <v>515</v>
      </c>
      <c r="AM5" s="1236" t="s">
        <v>516</v>
      </c>
      <c r="AN5" s="1002" t="s">
        <v>517</v>
      </c>
      <c r="AO5" s="1233" t="s">
        <v>513</v>
      </c>
      <c r="AP5" s="1234" t="s">
        <v>514</v>
      </c>
      <c r="AQ5" s="1235" t="s">
        <v>515</v>
      </c>
      <c r="AR5" s="1236" t="s">
        <v>516</v>
      </c>
      <c r="AS5" s="1003" t="s">
        <v>517</v>
      </c>
      <c r="AT5" s="1522"/>
      <c r="AU5" s="1237" t="s">
        <v>513</v>
      </c>
      <c r="AV5" s="1238" t="s">
        <v>519</v>
      </c>
      <c r="AW5" s="1239" t="s">
        <v>514</v>
      </c>
      <c r="AX5" s="1240" t="s">
        <v>520</v>
      </c>
      <c r="AY5" s="1241" t="s">
        <v>515</v>
      </c>
      <c r="AZ5" s="1009" t="s">
        <v>521</v>
      </c>
      <c r="BA5" s="1242" t="s">
        <v>516</v>
      </c>
      <c r="BB5" s="1243" t="s">
        <v>522</v>
      </c>
      <c r="BC5" s="1012" t="s">
        <v>517</v>
      </c>
      <c r="BD5" s="1013" t="s">
        <v>523</v>
      </c>
      <c r="BE5" s="1014" t="s">
        <v>524</v>
      </c>
      <c r="BF5" s="1203"/>
      <c r="BG5" s="1203"/>
      <c r="BH5" s="1203"/>
      <c r="BI5" s="1203"/>
      <c r="BJ5" s="1203"/>
      <c r="BK5" s="1203"/>
      <c r="BL5" s="1203"/>
      <c r="BM5" s="1203"/>
      <c r="BN5" s="1203"/>
      <c r="BO5" s="1203"/>
      <c r="BP5" s="1203"/>
      <c r="BQ5" s="1203"/>
      <c r="BR5" s="1203"/>
      <c r="BS5" s="1203"/>
      <c r="BT5" s="1203"/>
      <c r="BU5" s="1203"/>
      <c r="BV5" s="1203"/>
      <c r="BW5" s="1203"/>
      <c r="BX5" s="1203"/>
      <c r="BY5" s="1203"/>
      <c r="BZ5" s="1203"/>
      <c r="CA5" s="1203"/>
      <c r="CB5" s="1203"/>
      <c r="CC5" s="1203"/>
      <c r="CD5" s="1203"/>
      <c r="CE5" s="1203"/>
      <c r="CF5" s="1203"/>
      <c r="CG5" s="1203"/>
      <c r="CH5" s="1203"/>
      <c r="CI5" s="1203"/>
      <c r="CJ5" s="1203"/>
      <c r="CK5" s="1203"/>
      <c r="CL5" s="1203"/>
      <c r="CM5" s="1203"/>
      <c r="CN5" s="1203"/>
      <c r="CO5" s="1203"/>
      <c r="CP5" s="1203"/>
      <c r="CQ5" s="1203"/>
      <c r="CR5" s="1203"/>
      <c r="CS5" s="1203"/>
      <c r="CT5" s="1203"/>
      <c r="CU5" s="1203"/>
      <c r="CV5" s="1203"/>
      <c r="CW5" s="1203"/>
      <c r="CX5" s="1203"/>
      <c r="CY5" s="1203"/>
      <c r="CZ5" s="1203"/>
      <c r="DA5" s="1203"/>
      <c r="DB5" s="1203"/>
      <c r="DC5" s="1203"/>
      <c r="DD5" s="1203"/>
      <c r="DE5" s="1203"/>
      <c r="DF5" s="1203"/>
      <c r="DG5" s="1203"/>
      <c r="DH5" s="1203"/>
      <c r="DI5" s="1203"/>
      <c r="DJ5" s="1203"/>
      <c r="DK5" s="1203"/>
      <c r="DL5" s="1203"/>
      <c r="DM5" s="1203"/>
      <c r="DN5" s="1203"/>
      <c r="DO5" s="1203"/>
      <c r="DP5" s="1203"/>
      <c r="DQ5" s="1203"/>
      <c r="DR5" s="1203"/>
      <c r="DS5" s="1203"/>
      <c r="DT5" s="1203"/>
      <c r="DU5" s="1203"/>
      <c r="DV5" s="1203"/>
      <c r="DW5" s="1203"/>
      <c r="DX5" s="1203"/>
      <c r="DY5" s="1203"/>
      <c r="DZ5" s="1203"/>
      <c r="EA5" s="1203"/>
      <c r="EB5" s="1203"/>
      <c r="EC5" s="1203"/>
      <c r="ED5" s="1203"/>
      <c r="EE5" s="1203"/>
      <c r="EF5" s="1203"/>
      <c r="EG5" s="1203"/>
      <c r="EH5" s="1203"/>
      <c r="EI5" s="1203"/>
      <c r="EJ5" s="1203"/>
      <c r="EK5" s="1203"/>
      <c r="EL5" s="1203"/>
      <c r="EM5" s="1203"/>
      <c r="EN5" s="1203"/>
      <c r="EO5" s="1203"/>
      <c r="EP5" s="1203"/>
      <c r="EQ5" s="1203"/>
      <c r="ER5" s="1203"/>
      <c r="ES5" s="1203"/>
      <c r="ET5" s="1203"/>
      <c r="EU5" s="1203"/>
      <c r="EV5" s="1203"/>
      <c r="EW5" s="1203"/>
      <c r="EX5" s="1203"/>
      <c r="EY5" s="1203"/>
      <c r="EZ5" s="1203"/>
      <c r="FA5" s="1203"/>
      <c r="FB5" s="1203"/>
      <c r="FC5" s="1203"/>
      <c r="FD5" s="1203"/>
      <c r="FE5" s="1203"/>
      <c r="FF5" s="1203"/>
      <c r="FG5" s="1203"/>
      <c r="FH5" s="1203"/>
      <c r="FI5" s="1203"/>
      <c r="FJ5" s="1203"/>
      <c r="FK5" s="1203"/>
      <c r="FL5" s="1203"/>
      <c r="FM5" s="1203"/>
      <c r="FN5" s="1203"/>
      <c r="FO5" s="1203"/>
      <c r="FP5" s="1203"/>
      <c r="FQ5" s="1203"/>
      <c r="FR5" s="1203"/>
      <c r="FS5" s="1203"/>
      <c r="FT5" s="1203"/>
      <c r="FU5" s="1203"/>
      <c r="FV5" s="1203"/>
      <c r="FW5" s="1203"/>
      <c r="FX5" s="1203"/>
      <c r="FY5" s="1203"/>
      <c r="FZ5" s="1203"/>
      <c r="GA5" s="1203"/>
      <c r="GB5" s="1203"/>
      <c r="GC5" s="1203"/>
      <c r="GD5" s="1203"/>
      <c r="GE5" s="1203"/>
      <c r="GF5" s="1203"/>
      <c r="GG5" s="1203"/>
      <c r="GH5" s="1203"/>
      <c r="GI5" s="1203"/>
      <c r="GJ5" s="1203"/>
      <c r="GK5" s="1203"/>
      <c r="GL5" s="1203"/>
      <c r="GM5" s="1203"/>
      <c r="GN5" s="1203"/>
      <c r="GO5" s="1203"/>
      <c r="GP5" s="1203"/>
      <c r="GQ5" s="1203"/>
      <c r="GR5" s="1203"/>
      <c r="GS5" s="1203"/>
      <c r="GT5" s="1203"/>
      <c r="GU5" s="1203"/>
      <c r="GV5" s="1203"/>
      <c r="GW5" s="1203"/>
      <c r="GX5" s="1203"/>
      <c r="GY5" s="1203"/>
      <c r="GZ5" s="1203"/>
      <c r="HA5" s="1203"/>
      <c r="HB5" s="1203"/>
      <c r="HC5" s="1203"/>
      <c r="HD5" s="1203"/>
      <c r="HE5" s="1203"/>
      <c r="HF5" s="1203"/>
      <c r="HG5" s="1203"/>
      <c r="HH5" s="1203"/>
      <c r="HI5" s="1203"/>
      <c r="HJ5" s="1203"/>
      <c r="HK5" s="1203"/>
      <c r="HL5" s="1203"/>
      <c r="HM5" s="1203"/>
      <c r="HN5" s="1203"/>
      <c r="HO5" s="1203"/>
      <c r="HP5" s="1203"/>
      <c r="HQ5" s="1203"/>
      <c r="HR5" s="1203"/>
      <c r="HS5" s="1203"/>
      <c r="HT5" s="1203"/>
      <c r="HU5" s="1203"/>
      <c r="HV5" s="1203"/>
      <c r="HW5" s="1203"/>
      <c r="HX5" s="1203"/>
      <c r="HY5" s="1203"/>
      <c r="HZ5" s="1203"/>
      <c r="IA5" s="1203"/>
      <c r="IB5" s="1203"/>
      <c r="IC5" s="1203"/>
      <c r="ID5" s="1203"/>
      <c r="IE5" s="1203"/>
      <c r="IF5" s="1203"/>
      <c r="IG5" s="1203"/>
      <c r="IH5" s="1203"/>
      <c r="II5" s="1203"/>
      <c r="IJ5" s="1203"/>
      <c r="IK5" s="1203"/>
      <c r="IL5" s="1203"/>
      <c r="IM5" s="1203"/>
      <c r="IN5" s="1203"/>
      <c r="IO5" s="1203"/>
      <c r="IP5" s="1203"/>
      <c r="IQ5" s="1203"/>
      <c r="IR5" s="1203"/>
      <c r="IS5" s="1203"/>
      <c r="IT5" s="1203"/>
      <c r="IU5" s="1203"/>
      <c r="IV5" s="1203"/>
    </row>
    <row r="6" spans="1:256" ht="18.95" customHeight="1" x14ac:dyDescent="0.25">
      <c r="B6" s="33">
        <v>1</v>
      </c>
      <c r="C6" s="760" t="s">
        <v>88</v>
      </c>
      <c r="D6" s="761">
        <v>214874</v>
      </c>
      <c r="E6" s="843">
        <v>930373</v>
      </c>
      <c r="F6" s="1015"/>
      <c r="G6" s="1016">
        <v>1</v>
      </c>
      <c r="H6" s="767"/>
      <c r="I6" s="767"/>
      <c r="J6" s="767"/>
      <c r="K6" s="1017"/>
      <c r="L6" s="1018"/>
      <c r="M6" s="1019">
        <v>1</v>
      </c>
      <c r="N6" s="767"/>
      <c r="O6" s="767"/>
      <c r="P6" s="767"/>
      <c r="Q6" s="1020"/>
      <c r="R6" s="1018"/>
      <c r="S6" s="1019">
        <v>1</v>
      </c>
      <c r="T6" s="767"/>
      <c r="U6" s="767"/>
      <c r="V6" s="767"/>
      <c r="W6" s="1020"/>
      <c r="X6" s="1018"/>
      <c r="Y6" s="767"/>
      <c r="Z6" s="767"/>
      <c r="AA6" s="1021">
        <v>1</v>
      </c>
      <c r="AB6" s="767"/>
      <c r="AC6" s="1020"/>
      <c r="AD6" s="1018"/>
      <c r="AE6" s="767"/>
      <c r="AF6" s="1022">
        <v>1</v>
      </c>
      <c r="AG6" s="767"/>
      <c r="AH6" s="767"/>
      <c r="AI6" s="767"/>
      <c r="AJ6" s="1015"/>
      <c r="AK6" s="767"/>
      <c r="AL6" s="1022">
        <v>1</v>
      </c>
      <c r="AM6" s="767"/>
      <c r="AN6" s="1020"/>
      <c r="AO6" s="1018"/>
      <c r="AP6" s="767"/>
      <c r="AQ6" s="1022">
        <v>1</v>
      </c>
      <c r="AR6" s="767"/>
      <c r="AS6" s="1023"/>
      <c r="AT6" s="1024">
        <f t="shared" ref="AT6:AT40" si="0">K6+Q6+W6+AC6+AI6</f>
        <v>0</v>
      </c>
      <c r="AU6" s="1025">
        <f t="shared" ref="AU6:AU40" si="1">F6+L6+R6+X6+AD6+AJ6+AO6</f>
        <v>0</v>
      </c>
      <c r="AV6" s="1026">
        <f t="shared" ref="AV6:BD6" si="2">0/7</f>
        <v>0</v>
      </c>
      <c r="AW6" s="1027">
        <f t="shared" ref="AW6:AW40" si="3">G6+M6+S6+Y6+AE6+AK6+AP6</f>
        <v>3</v>
      </c>
      <c r="AX6" s="1028">
        <f>3/7</f>
        <v>0.42857142857142855</v>
      </c>
      <c r="AY6" s="1027">
        <f t="shared" ref="AY6:AY40" si="4">H6+N6+T6+Z6+AF6+AL6+AQ6</f>
        <v>3</v>
      </c>
      <c r="AZ6" s="1028">
        <f>AY6/7</f>
        <v>0.42857142857142855</v>
      </c>
      <c r="BA6" s="1027">
        <f t="shared" ref="BA6:BA40" si="5">I6+O6+U6+AA6+AG6+AM6+AR6</f>
        <v>1</v>
      </c>
      <c r="BB6" s="1028">
        <f>1/7</f>
        <v>0.14285714285714285</v>
      </c>
      <c r="BC6" s="1027">
        <f t="shared" ref="BC6:BC40" si="6">J6+P6+V6+AB6+AH6+AN6+AS6</f>
        <v>0</v>
      </c>
      <c r="BD6" s="1028">
        <f t="shared" si="2"/>
        <v>0</v>
      </c>
      <c r="BE6" s="1029">
        <f t="shared" ref="BE6:BE40" si="7">AV6+AX6+AZ6+BB6+BD6</f>
        <v>1</v>
      </c>
    </row>
    <row r="7" spans="1:256" ht="18.95" customHeight="1" x14ac:dyDescent="0.25">
      <c r="B7" s="63">
        <v>2</v>
      </c>
      <c r="C7" s="190" t="s">
        <v>92</v>
      </c>
      <c r="D7" s="770">
        <v>215083</v>
      </c>
      <c r="E7" s="780">
        <v>930372</v>
      </c>
      <c r="F7" s="767"/>
      <c r="G7" s="767"/>
      <c r="H7" s="767"/>
      <c r="I7" s="767"/>
      <c r="J7" s="1030"/>
      <c r="K7" s="1031">
        <v>1</v>
      </c>
      <c r="L7" s="1032"/>
      <c r="M7" s="767"/>
      <c r="N7" s="767"/>
      <c r="O7" s="767"/>
      <c r="P7" s="767"/>
      <c r="Q7" s="1033">
        <v>1</v>
      </c>
      <c r="R7" s="869"/>
      <c r="S7" s="767"/>
      <c r="T7" s="767"/>
      <c r="U7" s="1021">
        <v>1</v>
      </c>
      <c r="V7" s="767"/>
      <c r="W7" s="1020"/>
      <c r="X7" s="869"/>
      <c r="Y7" s="767"/>
      <c r="Z7" s="767"/>
      <c r="AA7" s="767"/>
      <c r="AB7" s="767"/>
      <c r="AC7" s="1033">
        <v>1</v>
      </c>
      <c r="AD7" s="869"/>
      <c r="AE7" s="767"/>
      <c r="AF7" s="767"/>
      <c r="AG7" s="767"/>
      <c r="AH7" s="767"/>
      <c r="AI7" s="1033">
        <v>1</v>
      </c>
      <c r="AJ7" s="869"/>
      <c r="AK7" s="767"/>
      <c r="AL7" s="1022">
        <v>1</v>
      </c>
      <c r="AM7" s="767"/>
      <c r="AN7" s="1020"/>
      <c r="AO7" s="869"/>
      <c r="AP7" s="767"/>
      <c r="AQ7" s="767"/>
      <c r="AR7" s="1021">
        <v>1</v>
      </c>
      <c r="AS7" s="1020"/>
      <c r="AT7" s="1034">
        <f t="shared" si="0"/>
        <v>4</v>
      </c>
      <c r="AU7" s="1035">
        <f t="shared" si="1"/>
        <v>0</v>
      </c>
      <c r="AV7" s="1036">
        <f>AU7/3</f>
        <v>0</v>
      </c>
      <c r="AW7" s="1035">
        <f t="shared" si="3"/>
        <v>0</v>
      </c>
      <c r="AX7" s="1037">
        <f>AW7/3</f>
        <v>0</v>
      </c>
      <c r="AY7" s="1035">
        <f t="shared" si="4"/>
        <v>1</v>
      </c>
      <c r="AZ7" s="1037">
        <f>AY7/3</f>
        <v>0.33333333333333331</v>
      </c>
      <c r="BA7" s="1035">
        <f t="shared" si="5"/>
        <v>2</v>
      </c>
      <c r="BB7" s="1037">
        <f>BA7/3</f>
        <v>0.66666666666666663</v>
      </c>
      <c r="BC7" s="1035">
        <f t="shared" si="6"/>
        <v>0</v>
      </c>
      <c r="BD7" s="1037">
        <f>BC7/2</f>
        <v>0</v>
      </c>
      <c r="BE7" s="1029">
        <f t="shared" si="7"/>
        <v>1</v>
      </c>
    </row>
    <row r="8" spans="1:256" ht="18.95" customHeight="1" x14ac:dyDescent="0.25">
      <c r="B8" s="63">
        <v>3</v>
      </c>
      <c r="C8" s="190" t="s">
        <v>95</v>
      </c>
      <c r="D8" s="770">
        <v>214869</v>
      </c>
      <c r="E8" s="780">
        <v>930582</v>
      </c>
      <c r="F8" s="767"/>
      <c r="G8" s="1016">
        <v>1</v>
      </c>
      <c r="H8" s="767"/>
      <c r="I8" s="767"/>
      <c r="J8" s="767"/>
      <c r="K8" s="1038"/>
      <c r="L8" s="869"/>
      <c r="M8" s="1019">
        <v>1</v>
      </c>
      <c r="N8" s="767"/>
      <c r="O8" s="767"/>
      <c r="P8" s="767"/>
      <c r="Q8" s="1020"/>
      <c r="R8" s="869"/>
      <c r="S8" s="767"/>
      <c r="T8" s="1022">
        <v>1</v>
      </c>
      <c r="U8" s="783"/>
      <c r="V8" s="767"/>
      <c r="W8" s="1020"/>
      <c r="X8" s="869"/>
      <c r="Y8" s="767"/>
      <c r="Z8" s="767"/>
      <c r="AA8" s="1021">
        <v>1</v>
      </c>
      <c r="AB8" s="767"/>
      <c r="AC8" s="1020"/>
      <c r="AD8" s="869"/>
      <c r="AE8" s="767"/>
      <c r="AF8" s="1022">
        <v>1</v>
      </c>
      <c r="AG8" s="783"/>
      <c r="AH8" s="767"/>
      <c r="AI8" s="1020"/>
      <c r="AJ8" s="869"/>
      <c r="AK8" s="1019">
        <v>1</v>
      </c>
      <c r="AL8" s="767"/>
      <c r="AM8" s="767"/>
      <c r="AN8" s="1020"/>
      <c r="AO8" s="869"/>
      <c r="AP8" s="767"/>
      <c r="AQ8" s="1022">
        <v>1</v>
      </c>
      <c r="AR8" s="783"/>
      <c r="AS8" s="1020"/>
      <c r="AT8" s="1039">
        <f t="shared" si="0"/>
        <v>0</v>
      </c>
      <c r="AU8" s="1040">
        <f t="shared" si="1"/>
        <v>0</v>
      </c>
      <c r="AV8" s="1041">
        <f>AU8/7</f>
        <v>0</v>
      </c>
      <c r="AW8" s="1042">
        <f t="shared" si="3"/>
        <v>3</v>
      </c>
      <c r="AX8" s="1043">
        <f>AW8/7</f>
        <v>0.42857142857142855</v>
      </c>
      <c r="AY8" s="1042">
        <f t="shared" si="4"/>
        <v>3</v>
      </c>
      <c r="AZ8" s="1043">
        <f>AY8/7</f>
        <v>0.42857142857142855</v>
      </c>
      <c r="BA8" s="1042">
        <f t="shared" si="5"/>
        <v>1</v>
      </c>
      <c r="BB8" s="1043">
        <f>BA8/7</f>
        <v>0.14285714285714285</v>
      </c>
      <c r="BC8" s="1042">
        <f t="shared" si="6"/>
        <v>0</v>
      </c>
      <c r="BD8" s="1043">
        <f>BC8/7</f>
        <v>0</v>
      </c>
      <c r="BE8" s="1029">
        <f t="shared" si="7"/>
        <v>1</v>
      </c>
    </row>
    <row r="9" spans="1:256" ht="18.95" customHeight="1" x14ac:dyDescent="0.25">
      <c r="B9" s="63">
        <v>4</v>
      </c>
      <c r="C9" s="190" t="s">
        <v>98</v>
      </c>
      <c r="D9" s="770">
        <v>215085</v>
      </c>
      <c r="E9" s="780">
        <v>930586</v>
      </c>
      <c r="F9" s="767"/>
      <c r="G9" s="1016">
        <v>1</v>
      </c>
      <c r="H9" s="767"/>
      <c r="I9" s="767"/>
      <c r="J9" s="767"/>
      <c r="K9" s="1020"/>
      <c r="L9" s="869"/>
      <c r="M9" s="767"/>
      <c r="N9" s="767"/>
      <c r="O9" s="767"/>
      <c r="P9" s="767"/>
      <c r="Q9" s="1033">
        <v>1</v>
      </c>
      <c r="R9" s="869"/>
      <c r="S9" s="1019">
        <v>1</v>
      </c>
      <c r="T9" s="767"/>
      <c r="U9" s="783"/>
      <c r="V9" s="767"/>
      <c r="W9" s="1020"/>
      <c r="X9" s="869"/>
      <c r="Y9" s="767"/>
      <c r="Z9" s="1022">
        <v>1</v>
      </c>
      <c r="AA9" s="767"/>
      <c r="AB9" s="767"/>
      <c r="AC9" s="1020"/>
      <c r="AD9" s="869"/>
      <c r="AE9" s="767"/>
      <c r="AF9" s="1022">
        <v>1</v>
      </c>
      <c r="AG9" s="783"/>
      <c r="AH9" s="767"/>
      <c r="AI9" s="1020"/>
      <c r="AJ9" s="869"/>
      <c r="AK9" s="767"/>
      <c r="AL9" s="767"/>
      <c r="AM9" s="1021">
        <v>1</v>
      </c>
      <c r="AN9" s="1020"/>
      <c r="AO9" s="869"/>
      <c r="AP9" s="767"/>
      <c r="AQ9" s="767"/>
      <c r="AR9" s="1021">
        <v>1</v>
      </c>
      <c r="AS9" s="1020"/>
      <c r="AT9" s="1034">
        <f t="shared" si="0"/>
        <v>1</v>
      </c>
      <c r="AU9" s="1044">
        <f t="shared" si="1"/>
        <v>0</v>
      </c>
      <c r="AV9" s="1045">
        <f>AU9/6</f>
        <v>0</v>
      </c>
      <c r="AW9" s="1046">
        <f t="shared" si="3"/>
        <v>2</v>
      </c>
      <c r="AX9" s="1047">
        <f>AW9/6</f>
        <v>0.33333333333333331</v>
      </c>
      <c r="AY9" s="1046">
        <f t="shared" si="4"/>
        <v>2</v>
      </c>
      <c r="AZ9" s="1047">
        <f>AY9/6</f>
        <v>0.33333333333333331</v>
      </c>
      <c r="BA9" s="1046">
        <f t="shared" si="5"/>
        <v>2</v>
      </c>
      <c r="BB9" s="1047">
        <f>BA9/6</f>
        <v>0.33333333333333331</v>
      </c>
      <c r="BC9" s="1046">
        <f t="shared" si="6"/>
        <v>0</v>
      </c>
      <c r="BD9" s="1047">
        <f>BC9/6</f>
        <v>0</v>
      </c>
      <c r="BE9" s="1029">
        <f t="shared" si="7"/>
        <v>1</v>
      </c>
    </row>
    <row r="10" spans="1:256" ht="18.95" customHeight="1" x14ac:dyDescent="0.25">
      <c r="B10" s="91">
        <v>5</v>
      </c>
      <c r="C10" s="97" t="s">
        <v>101</v>
      </c>
      <c r="D10" s="775">
        <v>215293</v>
      </c>
      <c r="E10" s="948">
        <v>930584</v>
      </c>
      <c r="F10" s="767"/>
      <c r="G10" s="767"/>
      <c r="H10" s="767"/>
      <c r="I10" s="767"/>
      <c r="J10" s="767"/>
      <c r="K10" s="1033">
        <v>1</v>
      </c>
      <c r="L10" s="869"/>
      <c r="M10" s="767"/>
      <c r="N10" s="767"/>
      <c r="O10" s="767"/>
      <c r="P10" s="767"/>
      <c r="Q10" s="1033">
        <v>1</v>
      </c>
      <c r="R10" s="869"/>
      <c r="S10" s="767"/>
      <c r="T10" s="767"/>
      <c r="U10" s="783"/>
      <c r="V10" s="767"/>
      <c r="W10" s="1033">
        <v>1</v>
      </c>
      <c r="X10" s="869"/>
      <c r="Y10" s="767"/>
      <c r="Z10" s="767"/>
      <c r="AA10" s="767"/>
      <c r="AB10" s="767"/>
      <c r="AC10" s="1033">
        <v>1</v>
      </c>
      <c r="AD10" s="869"/>
      <c r="AE10" s="767"/>
      <c r="AF10" s="767"/>
      <c r="AG10" s="1021">
        <v>1</v>
      </c>
      <c r="AH10" s="767"/>
      <c r="AI10" s="1020"/>
      <c r="AJ10" s="869"/>
      <c r="AK10" s="767"/>
      <c r="AL10" s="767"/>
      <c r="AM10" s="1021">
        <v>1</v>
      </c>
      <c r="AN10" s="1020"/>
      <c r="AO10" s="869"/>
      <c r="AP10" s="767"/>
      <c r="AQ10" s="1022">
        <v>1</v>
      </c>
      <c r="AR10" s="783"/>
      <c r="AS10" s="1020"/>
      <c r="AT10" s="1034">
        <f t="shared" si="0"/>
        <v>4</v>
      </c>
      <c r="AU10" s="1044">
        <f t="shared" si="1"/>
        <v>0</v>
      </c>
      <c r="AV10" s="1045">
        <f>AU10/3</f>
        <v>0</v>
      </c>
      <c r="AW10" s="1046">
        <f t="shared" si="3"/>
        <v>0</v>
      </c>
      <c r="AX10" s="1047">
        <f>AW10/3</f>
        <v>0</v>
      </c>
      <c r="AY10" s="1046">
        <f t="shared" si="4"/>
        <v>1</v>
      </c>
      <c r="AZ10" s="1047">
        <f>AY10/3</f>
        <v>0.33333333333333331</v>
      </c>
      <c r="BA10" s="1046">
        <f t="shared" si="5"/>
        <v>2</v>
      </c>
      <c r="BB10" s="1047">
        <f>BA10/3</f>
        <v>0.66666666666666663</v>
      </c>
      <c r="BC10" s="1046">
        <f t="shared" si="6"/>
        <v>0</v>
      </c>
      <c r="BD10" s="1047">
        <f>BC10/3</f>
        <v>0</v>
      </c>
      <c r="BE10" s="1029">
        <f t="shared" si="7"/>
        <v>1</v>
      </c>
    </row>
    <row r="11" spans="1:256" ht="18.95" customHeight="1" x14ac:dyDescent="0.25">
      <c r="B11" s="63">
        <v>6</v>
      </c>
      <c r="C11" s="190" t="s">
        <v>104</v>
      </c>
      <c r="D11" s="770">
        <v>215925</v>
      </c>
      <c r="E11" s="780">
        <v>930583</v>
      </c>
      <c r="F11" s="767"/>
      <c r="G11" s="767"/>
      <c r="H11" s="767"/>
      <c r="I11" s="767"/>
      <c r="J11" s="767"/>
      <c r="K11" s="1033">
        <v>1</v>
      </c>
      <c r="L11" s="869"/>
      <c r="M11" s="767"/>
      <c r="N11" s="767"/>
      <c r="O11" s="767"/>
      <c r="P11" s="767"/>
      <c r="Q11" s="1033">
        <v>1</v>
      </c>
      <c r="R11" s="869"/>
      <c r="S11" s="767"/>
      <c r="T11" s="1022">
        <v>1</v>
      </c>
      <c r="U11" s="767"/>
      <c r="V11" s="767"/>
      <c r="W11" s="1020"/>
      <c r="X11" s="869"/>
      <c r="Y11" s="767"/>
      <c r="Z11" s="767"/>
      <c r="AA11" s="767"/>
      <c r="AB11" s="767"/>
      <c r="AC11" s="1033">
        <v>1</v>
      </c>
      <c r="AD11" s="869"/>
      <c r="AE11" s="767"/>
      <c r="AF11" s="767"/>
      <c r="AG11" s="1021">
        <v>1</v>
      </c>
      <c r="AH11" s="767"/>
      <c r="AI11" s="1020"/>
      <c r="AJ11" s="869"/>
      <c r="AK11" s="767"/>
      <c r="AL11" s="767"/>
      <c r="AM11" s="1021">
        <v>1</v>
      </c>
      <c r="AN11" s="1020"/>
      <c r="AO11" s="869"/>
      <c r="AP11" s="767"/>
      <c r="AQ11" s="767"/>
      <c r="AR11" s="1021">
        <v>1</v>
      </c>
      <c r="AS11" s="1023"/>
      <c r="AT11" s="1034">
        <f t="shared" si="0"/>
        <v>3</v>
      </c>
      <c r="AU11" s="1044">
        <f t="shared" si="1"/>
        <v>0</v>
      </c>
      <c r="AV11" s="1045">
        <f>AU11/4</f>
        <v>0</v>
      </c>
      <c r="AW11" s="1044">
        <f t="shared" si="3"/>
        <v>0</v>
      </c>
      <c r="AX11" s="1048">
        <f>AW11/4</f>
        <v>0</v>
      </c>
      <c r="AY11" s="1044">
        <f t="shared" si="4"/>
        <v>1</v>
      </c>
      <c r="AZ11" s="1048">
        <f>AY11/4</f>
        <v>0.25</v>
      </c>
      <c r="BA11" s="1044">
        <f t="shared" si="5"/>
        <v>3</v>
      </c>
      <c r="BB11" s="1048">
        <f>BA11/4</f>
        <v>0.75</v>
      </c>
      <c r="BC11" s="1044">
        <f t="shared" si="6"/>
        <v>0</v>
      </c>
      <c r="BD11" s="1048">
        <f>BC11/4</f>
        <v>0</v>
      </c>
      <c r="BE11" s="1029">
        <f t="shared" si="7"/>
        <v>1</v>
      </c>
    </row>
    <row r="12" spans="1:256" ht="18.95" customHeight="1" x14ac:dyDescent="0.25">
      <c r="B12" s="63">
        <v>7</v>
      </c>
      <c r="C12" s="190" t="s">
        <v>107</v>
      </c>
      <c r="D12" s="770">
        <v>214656</v>
      </c>
      <c r="E12" s="780">
        <v>930792</v>
      </c>
      <c r="F12" s="767"/>
      <c r="G12" s="767"/>
      <c r="H12" s="767"/>
      <c r="I12" s="767"/>
      <c r="J12" s="767"/>
      <c r="K12" s="1033">
        <v>1</v>
      </c>
      <c r="L12" s="869"/>
      <c r="M12" s="767"/>
      <c r="N12" s="767"/>
      <c r="O12" s="767"/>
      <c r="P12" s="767"/>
      <c r="Q12" s="1033">
        <v>1</v>
      </c>
      <c r="R12" s="869"/>
      <c r="S12" s="1019">
        <v>1</v>
      </c>
      <c r="T12" s="783"/>
      <c r="U12" s="767"/>
      <c r="V12" s="767"/>
      <c r="W12" s="1020"/>
      <c r="X12" s="869"/>
      <c r="Y12" s="767"/>
      <c r="Z12" s="767"/>
      <c r="AA12" s="767"/>
      <c r="AB12" s="783"/>
      <c r="AC12" s="1033">
        <v>1</v>
      </c>
      <c r="AD12" s="869"/>
      <c r="AE12" s="767"/>
      <c r="AF12" s="767"/>
      <c r="AG12" s="1021">
        <v>1</v>
      </c>
      <c r="AH12" s="783"/>
      <c r="AI12" s="1023"/>
      <c r="AJ12" s="869"/>
      <c r="AK12" s="767"/>
      <c r="AL12" s="767"/>
      <c r="AM12" s="1021">
        <v>1</v>
      </c>
      <c r="AN12" s="1020"/>
      <c r="AO12" s="869"/>
      <c r="AP12" s="767"/>
      <c r="AQ12" s="1022">
        <v>1</v>
      </c>
      <c r="AR12" s="783"/>
      <c r="AS12" s="1020"/>
      <c r="AT12" s="1034">
        <f t="shared" si="0"/>
        <v>3</v>
      </c>
      <c r="AU12" s="1044">
        <f t="shared" si="1"/>
        <v>0</v>
      </c>
      <c r="AV12" s="1045">
        <f>AU12/4</f>
        <v>0</v>
      </c>
      <c r="AW12" s="1044">
        <f t="shared" si="3"/>
        <v>1</v>
      </c>
      <c r="AX12" s="1049">
        <f>AW12/4</f>
        <v>0.25</v>
      </c>
      <c r="AY12" s="1044">
        <f t="shared" si="4"/>
        <v>1</v>
      </c>
      <c r="AZ12" s="1049">
        <f>AY12/4</f>
        <v>0.25</v>
      </c>
      <c r="BA12" s="1044">
        <f t="shared" si="5"/>
        <v>2</v>
      </c>
      <c r="BB12" s="1049">
        <f>BA12/4</f>
        <v>0.5</v>
      </c>
      <c r="BC12" s="1044">
        <f t="shared" si="6"/>
        <v>0</v>
      </c>
      <c r="BD12" s="1049">
        <f>BC12/4</f>
        <v>0</v>
      </c>
      <c r="BE12" s="1029">
        <f t="shared" si="7"/>
        <v>1</v>
      </c>
    </row>
    <row r="13" spans="1:256" ht="18.95" customHeight="1" x14ac:dyDescent="0.25">
      <c r="B13" s="91">
        <v>8</v>
      </c>
      <c r="C13" s="97" t="s">
        <v>109</v>
      </c>
      <c r="D13" s="775">
        <v>214875</v>
      </c>
      <c r="E13" s="948">
        <v>930795</v>
      </c>
      <c r="F13" s="1050">
        <v>1</v>
      </c>
      <c r="G13" s="767"/>
      <c r="H13" s="767"/>
      <c r="I13" s="767"/>
      <c r="J13" s="767"/>
      <c r="K13" s="1020"/>
      <c r="L13" s="1051">
        <v>1</v>
      </c>
      <c r="M13" s="767"/>
      <c r="N13" s="767"/>
      <c r="O13" s="767"/>
      <c r="P13" s="767"/>
      <c r="Q13" s="1020"/>
      <c r="R13" s="869"/>
      <c r="S13" s="767"/>
      <c r="T13" s="767"/>
      <c r="U13" s="767"/>
      <c r="V13" s="783"/>
      <c r="W13" s="1033">
        <v>1</v>
      </c>
      <c r="X13" s="869"/>
      <c r="Y13" s="767"/>
      <c r="Z13" s="767"/>
      <c r="AA13" s="767"/>
      <c r="AB13" s="804">
        <v>1</v>
      </c>
      <c r="AC13" s="1023"/>
      <c r="AD13" s="869"/>
      <c r="AE13" s="767"/>
      <c r="AF13" s="1022">
        <v>1</v>
      </c>
      <c r="AG13" s="767"/>
      <c r="AH13" s="783"/>
      <c r="AI13" s="1023"/>
      <c r="AJ13" s="869"/>
      <c r="AK13" s="1019">
        <v>1</v>
      </c>
      <c r="AL13" s="767"/>
      <c r="AM13" s="767"/>
      <c r="AN13" s="1020"/>
      <c r="AO13" s="869"/>
      <c r="AP13" s="767"/>
      <c r="AQ13" s="1022">
        <v>1</v>
      </c>
      <c r="AR13" s="783"/>
      <c r="AS13" s="1020"/>
      <c r="AT13" s="1034">
        <f t="shared" si="0"/>
        <v>1</v>
      </c>
      <c r="AU13" s="1044">
        <f t="shared" si="1"/>
        <v>2</v>
      </c>
      <c r="AV13" s="1045">
        <f>AU13/6</f>
        <v>0.33333333333333331</v>
      </c>
      <c r="AW13" s="1044">
        <f t="shared" si="3"/>
        <v>1</v>
      </c>
      <c r="AX13" s="1049">
        <f>AW13/6</f>
        <v>0.16666666666666666</v>
      </c>
      <c r="AY13" s="1044">
        <f t="shared" si="4"/>
        <v>2</v>
      </c>
      <c r="AZ13" s="1049">
        <f>AY13/6</f>
        <v>0.33333333333333331</v>
      </c>
      <c r="BA13" s="1044">
        <f t="shared" si="5"/>
        <v>0</v>
      </c>
      <c r="BB13" s="1049">
        <f>BA13/6</f>
        <v>0</v>
      </c>
      <c r="BC13" s="1044">
        <f t="shared" si="6"/>
        <v>1</v>
      </c>
      <c r="BD13" s="1049">
        <f>BC13/6</f>
        <v>0.16666666666666666</v>
      </c>
      <c r="BE13" s="1029">
        <f t="shared" si="7"/>
        <v>0.99999999999999989</v>
      </c>
    </row>
    <row r="14" spans="1:256" ht="18.95" customHeight="1" x14ac:dyDescent="0.25">
      <c r="B14" s="63">
        <v>9</v>
      </c>
      <c r="C14" s="190" t="s">
        <v>112</v>
      </c>
      <c r="D14" s="770">
        <v>215085</v>
      </c>
      <c r="E14" s="1052">
        <v>930792</v>
      </c>
      <c r="F14" s="1053">
        <v>1</v>
      </c>
      <c r="G14" s="1054"/>
      <c r="H14" s="767"/>
      <c r="I14" s="767"/>
      <c r="J14" s="767"/>
      <c r="K14" s="1020"/>
      <c r="L14" s="869"/>
      <c r="M14" s="767"/>
      <c r="N14" s="767"/>
      <c r="O14" s="767"/>
      <c r="P14" s="767"/>
      <c r="Q14" s="1033">
        <v>1</v>
      </c>
      <c r="R14" s="869"/>
      <c r="S14" s="1019">
        <v>1</v>
      </c>
      <c r="T14" s="767"/>
      <c r="U14" s="783"/>
      <c r="V14" s="767"/>
      <c r="W14" s="1020"/>
      <c r="X14" s="1051">
        <v>1</v>
      </c>
      <c r="Y14" s="767"/>
      <c r="Z14" s="767"/>
      <c r="AA14" s="767"/>
      <c r="AB14" s="783"/>
      <c r="AC14" s="1023"/>
      <c r="AD14" s="869"/>
      <c r="AE14" s="767"/>
      <c r="AF14" s="767"/>
      <c r="AG14" s="767"/>
      <c r="AH14" s="783"/>
      <c r="AI14" s="1033">
        <v>1</v>
      </c>
      <c r="AJ14" s="869"/>
      <c r="AK14" s="767"/>
      <c r="AL14" s="767"/>
      <c r="AM14" s="1021">
        <v>1</v>
      </c>
      <c r="AN14" s="1020"/>
      <c r="AO14" s="869"/>
      <c r="AP14" s="767"/>
      <c r="AQ14" s="1022">
        <v>1</v>
      </c>
      <c r="AR14" s="783"/>
      <c r="AS14" s="1020"/>
      <c r="AT14" s="1034">
        <f t="shared" si="0"/>
        <v>2</v>
      </c>
      <c r="AU14" s="1044">
        <f t="shared" si="1"/>
        <v>2</v>
      </c>
      <c r="AV14" s="1045">
        <f>AU14/5</f>
        <v>0.4</v>
      </c>
      <c r="AW14" s="1044">
        <f t="shared" si="3"/>
        <v>1</v>
      </c>
      <c r="AX14" s="1049">
        <f>AW14/5</f>
        <v>0.2</v>
      </c>
      <c r="AY14" s="1044">
        <f t="shared" si="4"/>
        <v>1</v>
      </c>
      <c r="AZ14" s="1049">
        <f>AY14/5</f>
        <v>0.2</v>
      </c>
      <c r="BA14" s="1044">
        <f t="shared" si="5"/>
        <v>1</v>
      </c>
      <c r="BB14" s="1049">
        <f>BA14/5</f>
        <v>0.2</v>
      </c>
      <c r="BC14" s="1044">
        <f t="shared" si="6"/>
        <v>0</v>
      </c>
      <c r="BD14" s="1049">
        <f>BC14/5</f>
        <v>0</v>
      </c>
      <c r="BE14" s="1029">
        <f t="shared" si="7"/>
        <v>1</v>
      </c>
    </row>
    <row r="15" spans="1:256" ht="18.95" customHeight="1" x14ac:dyDescent="0.25">
      <c r="B15" s="223">
        <v>10</v>
      </c>
      <c r="C15" s="190" t="s">
        <v>115</v>
      </c>
      <c r="D15" s="770">
        <v>215506</v>
      </c>
      <c r="E15" s="780">
        <v>930795</v>
      </c>
      <c r="F15" s="1015"/>
      <c r="G15" s="767"/>
      <c r="H15" s="767"/>
      <c r="I15" s="767"/>
      <c r="J15" s="767"/>
      <c r="K15" s="1033">
        <v>1</v>
      </c>
      <c r="L15" s="869"/>
      <c r="M15" s="767"/>
      <c r="N15" s="767"/>
      <c r="O15" s="767"/>
      <c r="P15" s="767"/>
      <c r="Q15" s="1033">
        <v>1</v>
      </c>
      <c r="R15" s="869"/>
      <c r="S15" s="767"/>
      <c r="T15" s="767"/>
      <c r="U15" s="767"/>
      <c r="V15" s="804">
        <v>1</v>
      </c>
      <c r="W15" s="1023"/>
      <c r="X15" s="869"/>
      <c r="Y15" s="767"/>
      <c r="Z15" s="767"/>
      <c r="AA15" s="767"/>
      <c r="AB15" s="783"/>
      <c r="AC15" s="1033">
        <v>1</v>
      </c>
      <c r="AD15" s="869"/>
      <c r="AE15" s="767"/>
      <c r="AF15" s="767"/>
      <c r="AG15" s="783"/>
      <c r="AH15" s="767"/>
      <c r="AI15" s="1033">
        <v>1</v>
      </c>
      <c r="AJ15" s="869"/>
      <c r="AK15" s="767"/>
      <c r="AL15" s="767"/>
      <c r="AM15" s="767"/>
      <c r="AN15" s="1033">
        <v>1</v>
      </c>
      <c r="AO15" s="869"/>
      <c r="AP15" s="767"/>
      <c r="AQ15" s="1022">
        <v>1</v>
      </c>
      <c r="AR15" s="783"/>
      <c r="AS15" s="1020"/>
      <c r="AT15" s="1034">
        <f t="shared" si="0"/>
        <v>4</v>
      </c>
      <c r="AU15" s="1044">
        <f t="shared" si="1"/>
        <v>0</v>
      </c>
      <c r="AV15" s="1045">
        <f>AU15/3</f>
        <v>0</v>
      </c>
      <c r="AW15" s="1044">
        <f t="shared" si="3"/>
        <v>0</v>
      </c>
      <c r="AX15" s="1049">
        <f>AW15/3</f>
        <v>0</v>
      </c>
      <c r="AY15" s="1044">
        <f t="shared" si="4"/>
        <v>1</v>
      </c>
      <c r="AZ15" s="1049">
        <f>AY15/3</f>
        <v>0.33333333333333331</v>
      </c>
      <c r="BA15" s="1044">
        <f t="shared" si="5"/>
        <v>0</v>
      </c>
      <c r="BB15" s="1049">
        <f>BA15/3</f>
        <v>0</v>
      </c>
      <c r="BC15" s="1044">
        <f t="shared" si="6"/>
        <v>2</v>
      </c>
      <c r="BD15" s="1049">
        <f>BC15/3</f>
        <v>0.66666666666666663</v>
      </c>
      <c r="BE15" s="1029">
        <f t="shared" si="7"/>
        <v>1</v>
      </c>
    </row>
    <row r="16" spans="1:256" ht="18.95" customHeight="1" x14ac:dyDescent="0.25">
      <c r="B16" s="63">
        <v>11</v>
      </c>
      <c r="C16" s="190" t="s">
        <v>119</v>
      </c>
      <c r="D16" s="770">
        <v>215709</v>
      </c>
      <c r="E16" s="780">
        <v>930793</v>
      </c>
      <c r="F16" s="767"/>
      <c r="G16" s="1016">
        <v>1</v>
      </c>
      <c r="H16" s="767"/>
      <c r="I16" s="767"/>
      <c r="J16" s="767"/>
      <c r="K16" s="1020"/>
      <c r="L16" s="869"/>
      <c r="M16" s="1019">
        <v>1</v>
      </c>
      <c r="N16" s="767"/>
      <c r="O16" s="767"/>
      <c r="P16" s="767"/>
      <c r="Q16" s="1020"/>
      <c r="R16" s="869"/>
      <c r="S16" s="767"/>
      <c r="T16" s="767"/>
      <c r="U16" s="1021">
        <v>1</v>
      </c>
      <c r="V16" s="767"/>
      <c r="W16" s="1020"/>
      <c r="X16" s="869"/>
      <c r="Y16" s="767"/>
      <c r="Z16" s="767"/>
      <c r="AA16" s="1021">
        <v>1</v>
      </c>
      <c r="AB16" s="783"/>
      <c r="AC16" s="1023"/>
      <c r="AD16" s="869"/>
      <c r="AE16" s="767"/>
      <c r="AF16" s="1022">
        <v>1</v>
      </c>
      <c r="AG16" s="767"/>
      <c r="AH16" s="783"/>
      <c r="AI16" s="1023"/>
      <c r="AJ16" s="869"/>
      <c r="AK16" s="767"/>
      <c r="AL16" s="1022">
        <v>1</v>
      </c>
      <c r="AM16" s="767"/>
      <c r="AN16" s="1020"/>
      <c r="AO16" s="869"/>
      <c r="AP16" s="767"/>
      <c r="AQ16" s="1022">
        <v>1</v>
      </c>
      <c r="AR16" s="783"/>
      <c r="AS16" s="1020"/>
      <c r="AT16" s="1039">
        <f t="shared" si="0"/>
        <v>0</v>
      </c>
      <c r="AU16" s="1055">
        <f t="shared" si="1"/>
        <v>0</v>
      </c>
      <c r="AV16" s="1056">
        <f>AU16/7</f>
        <v>0</v>
      </c>
      <c r="AW16" s="1055">
        <f t="shared" si="3"/>
        <v>2</v>
      </c>
      <c r="AX16" s="1057">
        <f>AW16/7</f>
        <v>0.2857142857142857</v>
      </c>
      <c r="AY16" s="1055">
        <f t="shared" si="4"/>
        <v>3</v>
      </c>
      <c r="AZ16" s="1057">
        <f>AY16/7</f>
        <v>0.42857142857142855</v>
      </c>
      <c r="BA16" s="1055">
        <f t="shared" si="5"/>
        <v>2</v>
      </c>
      <c r="BB16" s="1057">
        <f>BA16/7</f>
        <v>0.2857142857142857</v>
      </c>
      <c r="BC16" s="1055">
        <f t="shared" si="6"/>
        <v>0</v>
      </c>
      <c r="BD16" s="1057">
        <f>BC16/7</f>
        <v>0</v>
      </c>
      <c r="BE16" s="1029">
        <f t="shared" si="7"/>
        <v>0.99999999999999989</v>
      </c>
    </row>
    <row r="17" spans="2:57" ht="18.95" customHeight="1" x14ac:dyDescent="0.25">
      <c r="B17" s="63">
        <v>12</v>
      </c>
      <c r="C17" s="190" t="s">
        <v>123</v>
      </c>
      <c r="D17" s="770">
        <v>214661</v>
      </c>
      <c r="E17" s="780">
        <v>931004</v>
      </c>
      <c r="F17" s="767"/>
      <c r="G17" s="767"/>
      <c r="H17" s="1022">
        <v>1</v>
      </c>
      <c r="I17" s="767"/>
      <c r="J17" s="767"/>
      <c r="K17" s="1020"/>
      <c r="L17" s="869"/>
      <c r="M17" s="767"/>
      <c r="N17" s="767"/>
      <c r="O17" s="767"/>
      <c r="P17" s="767"/>
      <c r="Q17" s="1033">
        <v>1</v>
      </c>
      <c r="R17" s="869"/>
      <c r="S17" s="1019">
        <v>1</v>
      </c>
      <c r="T17" s="767"/>
      <c r="U17" s="783"/>
      <c r="V17" s="767"/>
      <c r="W17" s="1020"/>
      <c r="X17" s="869"/>
      <c r="Y17" s="767"/>
      <c r="Z17" s="767"/>
      <c r="AA17" s="1021">
        <v>1</v>
      </c>
      <c r="AB17" s="783"/>
      <c r="AC17" s="1023"/>
      <c r="AD17" s="869"/>
      <c r="AE17" s="767"/>
      <c r="AF17" s="767"/>
      <c r="AG17" s="783"/>
      <c r="AH17" s="767"/>
      <c r="AI17" s="1033">
        <v>1</v>
      </c>
      <c r="AJ17" s="869"/>
      <c r="AK17" s="767"/>
      <c r="AL17" s="767"/>
      <c r="AM17" s="1021">
        <v>1</v>
      </c>
      <c r="AN17" s="1020"/>
      <c r="AO17" s="869"/>
      <c r="AP17" s="767"/>
      <c r="AQ17" s="767"/>
      <c r="AR17" s="1021">
        <v>1</v>
      </c>
      <c r="AS17" s="1020"/>
      <c r="AT17" s="1034">
        <f t="shared" si="0"/>
        <v>2</v>
      </c>
      <c r="AU17" s="1044">
        <f t="shared" si="1"/>
        <v>0</v>
      </c>
      <c r="AV17" s="1045">
        <f>AU17/5</f>
        <v>0</v>
      </c>
      <c r="AW17" s="1044">
        <f t="shared" si="3"/>
        <v>1</v>
      </c>
      <c r="AX17" s="1049">
        <f>AW17/5</f>
        <v>0.2</v>
      </c>
      <c r="AY17" s="1044">
        <f t="shared" si="4"/>
        <v>1</v>
      </c>
      <c r="AZ17" s="1049">
        <f>AY17/5</f>
        <v>0.2</v>
      </c>
      <c r="BA17" s="1044">
        <f t="shared" si="5"/>
        <v>3</v>
      </c>
      <c r="BB17" s="1049">
        <f>BA17/5</f>
        <v>0.6</v>
      </c>
      <c r="BC17" s="1044">
        <f t="shared" si="6"/>
        <v>0</v>
      </c>
      <c r="BD17" s="1049">
        <f>BC17/5</f>
        <v>0</v>
      </c>
      <c r="BE17" s="1029">
        <f t="shared" si="7"/>
        <v>1</v>
      </c>
    </row>
    <row r="18" spans="2:57" ht="18.95" customHeight="1" x14ac:dyDescent="0.25">
      <c r="B18" s="63">
        <v>13</v>
      </c>
      <c r="C18" s="190" t="s">
        <v>127</v>
      </c>
      <c r="D18" s="770">
        <v>214871</v>
      </c>
      <c r="E18" s="780">
        <v>931001</v>
      </c>
      <c r="F18" s="767"/>
      <c r="G18" s="767"/>
      <c r="H18" s="767"/>
      <c r="I18" s="767"/>
      <c r="J18" s="767"/>
      <c r="K18" s="1033">
        <v>1</v>
      </c>
      <c r="L18" s="869"/>
      <c r="M18" s="767"/>
      <c r="N18" s="767"/>
      <c r="O18" s="767"/>
      <c r="P18" s="767"/>
      <c r="Q18" s="1033">
        <v>1</v>
      </c>
      <c r="R18" s="869"/>
      <c r="S18" s="1019">
        <v>1</v>
      </c>
      <c r="T18" s="767"/>
      <c r="U18" s="783"/>
      <c r="V18" s="767"/>
      <c r="W18" s="1020"/>
      <c r="X18" s="869"/>
      <c r="Y18" s="767"/>
      <c r="Z18" s="767"/>
      <c r="AA18" s="767"/>
      <c r="AB18" s="783"/>
      <c r="AC18" s="1033">
        <v>1</v>
      </c>
      <c r="AD18" s="869"/>
      <c r="AE18" s="767"/>
      <c r="AF18" s="783"/>
      <c r="AG18" s="1021">
        <v>1</v>
      </c>
      <c r="AH18" s="767"/>
      <c r="AI18" s="1020"/>
      <c r="AJ18" s="869"/>
      <c r="AK18" s="767"/>
      <c r="AL18" s="767"/>
      <c r="AM18" s="1021">
        <v>1</v>
      </c>
      <c r="AN18" s="1020"/>
      <c r="AO18" s="869"/>
      <c r="AP18" s="767"/>
      <c r="AQ18" s="1022">
        <v>1</v>
      </c>
      <c r="AR18" s="783"/>
      <c r="AS18" s="1020"/>
      <c r="AT18" s="1034">
        <f t="shared" si="0"/>
        <v>3</v>
      </c>
      <c r="AU18" s="1044">
        <f t="shared" si="1"/>
        <v>0</v>
      </c>
      <c r="AV18" s="1045">
        <f>AU18/4</f>
        <v>0</v>
      </c>
      <c r="AW18" s="1044">
        <f t="shared" si="3"/>
        <v>1</v>
      </c>
      <c r="AX18" s="1049">
        <f>AW18/4</f>
        <v>0.25</v>
      </c>
      <c r="AY18" s="1044">
        <f t="shared" si="4"/>
        <v>1</v>
      </c>
      <c r="AZ18" s="1049">
        <f>AY18/4</f>
        <v>0.25</v>
      </c>
      <c r="BA18" s="1044">
        <f t="shared" si="5"/>
        <v>2</v>
      </c>
      <c r="BB18" s="1049">
        <f>BA18/4</f>
        <v>0.5</v>
      </c>
      <c r="BC18" s="1044">
        <f t="shared" si="6"/>
        <v>0</v>
      </c>
      <c r="BD18" s="1049">
        <f>BC18/4</f>
        <v>0</v>
      </c>
      <c r="BE18" s="1029">
        <f t="shared" si="7"/>
        <v>1</v>
      </c>
    </row>
    <row r="19" spans="2:57" ht="18.95" customHeight="1" x14ac:dyDescent="0.25">
      <c r="B19" s="63">
        <v>14</v>
      </c>
      <c r="C19" s="190" t="s">
        <v>130</v>
      </c>
      <c r="D19" s="770">
        <v>215085</v>
      </c>
      <c r="E19" s="780">
        <v>931004</v>
      </c>
      <c r="F19" s="1058">
        <v>1</v>
      </c>
      <c r="G19" s="767"/>
      <c r="H19" s="767"/>
      <c r="I19" s="767"/>
      <c r="J19" s="767"/>
      <c r="K19" s="1020"/>
      <c r="L19" s="869"/>
      <c r="M19" s="1019">
        <v>1</v>
      </c>
      <c r="N19" s="767"/>
      <c r="O19" s="767"/>
      <c r="P19" s="767"/>
      <c r="Q19" s="1020"/>
      <c r="R19" s="869"/>
      <c r="S19" s="1019">
        <v>1</v>
      </c>
      <c r="T19" s="767"/>
      <c r="U19" s="783"/>
      <c r="V19" s="767"/>
      <c r="W19" s="1020"/>
      <c r="X19" s="869"/>
      <c r="Y19" s="767"/>
      <c r="Z19" s="767"/>
      <c r="AA19" s="1021">
        <v>1</v>
      </c>
      <c r="AB19" s="783"/>
      <c r="AC19" s="1023"/>
      <c r="AD19" s="869"/>
      <c r="AE19" s="767"/>
      <c r="AF19" s="783"/>
      <c r="AG19" s="1021">
        <v>1</v>
      </c>
      <c r="AH19" s="767"/>
      <c r="AI19" s="1020"/>
      <c r="AJ19" s="869"/>
      <c r="AK19" s="767"/>
      <c r="AL19" s="767"/>
      <c r="AM19" s="1021">
        <v>1</v>
      </c>
      <c r="AN19" s="1020"/>
      <c r="AO19" s="869"/>
      <c r="AP19" s="767"/>
      <c r="AQ19" s="767"/>
      <c r="AR19" s="1021">
        <v>1</v>
      </c>
      <c r="AS19" s="1020"/>
      <c r="AT19" s="1039">
        <f t="shared" si="0"/>
        <v>0</v>
      </c>
      <c r="AU19" s="1055">
        <f t="shared" si="1"/>
        <v>1</v>
      </c>
      <c r="AV19" s="1056">
        <f>AU19/7</f>
        <v>0.14285714285714285</v>
      </c>
      <c r="AW19" s="1055">
        <f t="shared" si="3"/>
        <v>2</v>
      </c>
      <c r="AX19" s="1057">
        <f>AW19/7</f>
        <v>0.2857142857142857</v>
      </c>
      <c r="AY19" s="1055">
        <f t="shared" si="4"/>
        <v>0</v>
      </c>
      <c r="AZ19" s="1057">
        <f>AY19/7</f>
        <v>0</v>
      </c>
      <c r="BA19" s="1055">
        <f t="shared" si="5"/>
        <v>4</v>
      </c>
      <c r="BB19" s="1057">
        <f>BA19/7</f>
        <v>0.5714285714285714</v>
      </c>
      <c r="BC19" s="1055">
        <f t="shared" si="6"/>
        <v>0</v>
      </c>
      <c r="BD19" s="1057">
        <f>BC19/7</f>
        <v>0</v>
      </c>
      <c r="BE19" s="1029">
        <f t="shared" si="7"/>
        <v>1</v>
      </c>
    </row>
    <row r="20" spans="2:57" ht="18.95" customHeight="1" x14ac:dyDescent="0.25">
      <c r="B20" s="63">
        <v>15</v>
      </c>
      <c r="C20" s="190" t="s">
        <v>133</v>
      </c>
      <c r="D20" s="770">
        <v>215290</v>
      </c>
      <c r="E20" s="780">
        <v>931004</v>
      </c>
      <c r="F20" s="767"/>
      <c r="G20" s="1016">
        <v>1</v>
      </c>
      <c r="H20" s="767"/>
      <c r="I20" s="767"/>
      <c r="J20" s="767"/>
      <c r="K20" s="1020"/>
      <c r="L20" s="869"/>
      <c r="M20" s="1019">
        <v>1</v>
      </c>
      <c r="N20" s="767"/>
      <c r="O20" s="767"/>
      <c r="P20" s="767"/>
      <c r="Q20" s="1020"/>
      <c r="R20" s="869"/>
      <c r="S20" s="1019">
        <v>1</v>
      </c>
      <c r="T20" s="767"/>
      <c r="U20" s="767"/>
      <c r="V20" s="783"/>
      <c r="W20" s="1023"/>
      <c r="X20" s="869"/>
      <c r="Y20" s="767"/>
      <c r="Z20" s="1022">
        <v>1</v>
      </c>
      <c r="AA20" s="767"/>
      <c r="AB20" s="783"/>
      <c r="AC20" s="1023"/>
      <c r="AD20" s="869"/>
      <c r="AE20" s="767"/>
      <c r="AF20" s="767"/>
      <c r="AG20" s="1021">
        <v>1</v>
      </c>
      <c r="AH20" s="783"/>
      <c r="AI20" s="1023"/>
      <c r="AJ20" s="869"/>
      <c r="AK20" s="767"/>
      <c r="AL20" s="1022">
        <v>1</v>
      </c>
      <c r="AM20" s="767"/>
      <c r="AN20" s="1020"/>
      <c r="AO20" s="869"/>
      <c r="AP20" s="767"/>
      <c r="AQ20" s="767"/>
      <c r="AR20" s="1021">
        <v>1</v>
      </c>
      <c r="AS20" s="1020"/>
      <c r="AT20" s="1039">
        <f t="shared" si="0"/>
        <v>0</v>
      </c>
      <c r="AU20" s="1055">
        <f t="shared" si="1"/>
        <v>0</v>
      </c>
      <c r="AV20" s="1056">
        <f>AU20/7</f>
        <v>0</v>
      </c>
      <c r="AW20" s="1055">
        <f t="shared" si="3"/>
        <v>3</v>
      </c>
      <c r="AX20" s="1057">
        <f>AW20/7</f>
        <v>0.42857142857142855</v>
      </c>
      <c r="AY20" s="1055">
        <f t="shared" si="4"/>
        <v>2</v>
      </c>
      <c r="AZ20" s="1057">
        <f>AY20/7</f>
        <v>0.2857142857142857</v>
      </c>
      <c r="BA20" s="1055">
        <f t="shared" si="5"/>
        <v>2</v>
      </c>
      <c r="BB20" s="1057">
        <f>BA20/7</f>
        <v>0.2857142857142857</v>
      </c>
      <c r="BC20" s="1055">
        <f t="shared" si="6"/>
        <v>0</v>
      </c>
      <c r="BD20" s="1057">
        <f>BC20/7</f>
        <v>0</v>
      </c>
      <c r="BE20" s="1029">
        <f t="shared" si="7"/>
        <v>0.99999999999999989</v>
      </c>
    </row>
    <row r="21" spans="2:57" ht="18.95" customHeight="1" x14ac:dyDescent="0.25">
      <c r="B21" s="63">
        <v>16</v>
      </c>
      <c r="C21" s="190" t="s">
        <v>135</v>
      </c>
      <c r="D21" s="770">
        <v>215503</v>
      </c>
      <c r="E21" s="780">
        <v>9311003</v>
      </c>
      <c r="F21" s="767"/>
      <c r="G21" s="767"/>
      <c r="H21" s="767"/>
      <c r="I21" s="767"/>
      <c r="J21" s="804">
        <v>1</v>
      </c>
      <c r="K21" s="1020"/>
      <c r="L21" s="869"/>
      <c r="M21" s="767"/>
      <c r="N21" s="767"/>
      <c r="O21" s="767"/>
      <c r="P21" s="804">
        <v>1</v>
      </c>
      <c r="Q21" s="1020"/>
      <c r="R21" s="869"/>
      <c r="S21" s="1019">
        <v>1</v>
      </c>
      <c r="T21" s="767"/>
      <c r="U21" s="783"/>
      <c r="V21" s="767"/>
      <c r="W21" s="1020"/>
      <c r="X21" s="869"/>
      <c r="Y21" s="767"/>
      <c r="Z21" s="767"/>
      <c r="AA21" s="767"/>
      <c r="AB21" s="804">
        <v>1</v>
      </c>
      <c r="AC21" s="1020"/>
      <c r="AD21" s="869"/>
      <c r="AE21" s="767"/>
      <c r="AF21" s="767"/>
      <c r="AG21" s="1021">
        <v>1</v>
      </c>
      <c r="AH21" s="767"/>
      <c r="AI21" s="1020"/>
      <c r="AJ21" s="869"/>
      <c r="AK21" s="767"/>
      <c r="AL21" s="767"/>
      <c r="AM21" s="1021">
        <v>1</v>
      </c>
      <c r="AN21" s="1020"/>
      <c r="AO21" s="869"/>
      <c r="AP21" s="767"/>
      <c r="AQ21" s="767"/>
      <c r="AR21" s="1021">
        <v>1</v>
      </c>
      <c r="AS21" s="1020"/>
      <c r="AT21" s="1039">
        <f t="shared" si="0"/>
        <v>0</v>
      </c>
      <c r="AU21" s="1055">
        <f t="shared" si="1"/>
        <v>0</v>
      </c>
      <c r="AV21" s="1056">
        <f>AU21/7</f>
        <v>0</v>
      </c>
      <c r="AW21" s="1055">
        <f t="shared" si="3"/>
        <v>1</v>
      </c>
      <c r="AX21" s="1057">
        <f>AW21/7</f>
        <v>0.14285714285714285</v>
      </c>
      <c r="AY21" s="1055">
        <f t="shared" si="4"/>
        <v>0</v>
      </c>
      <c r="AZ21" s="1057">
        <f>AY21/7</f>
        <v>0</v>
      </c>
      <c r="BA21" s="1055">
        <f t="shared" si="5"/>
        <v>3</v>
      </c>
      <c r="BB21" s="1057">
        <f>BA21/7</f>
        <v>0.42857142857142855</v>
      </c>
      <c r="BC21" s="1055">
        <f t="shared" si="6"/>
        <v>3</v>
      </c>
      <c r="BD21" s="1057">
        <f>BC21/7</f>
        <v>0.42857142857142855</v>
      </c>
      <c r="BE21" s="1029">
        <f t="shared" si="7"/>
        <v>1</v>
      </c>
    </row>
    <row r="22" spans="2:57" ht="18.95" customHeight="1" x14ac:dyDescent="0.25">
      <c r="B22" s="63">
        <v>17</v>
      </c>
      <c r="C22" s="190" t="s">
        <v>138</v>
      </c>
      <c r="D22" s="770">
        <v>214450</v>
      </c>
      <c r="E22" s="780">
        <v>931210</v>
      </c>
      <c r="F22" s="1058">
        <v>1</v>
      </c>
      <c r="G22" s="767"/>
      <c r="H22" s="767"/>
      <c r="I22" s="767"/>
      <c r="J22" s="767"/>
      <c r="K22" s="1020"/>
      <c r="L22" s="1051">
        <v>1</v>
      </c>
      <c r="M22" s="767"/>
      <c r="N22" s="767"/>
      <c r="O22" s="767"/>
      <c r="P22" s="767"/>
      <c r="Q22" s="1020"/>
      <c r="R22" s="869"/>
      <c r="S22" s="767"/>
      <c r="T22" s="1022">
        <v>1</v>
      </c>
      <c r="U22" s="783"/>
      <c r="V22" s="767"/>
      <c r="W22" s="1020"/>
      <c r="X22" s="869"/>
      <c r="Y22" s="767"/>
      <c r="Z22" s="767"/>
      <c r="AA22" s="1021">
        <v>1</v>
      </c>
      <c r="AB22" s="767"/>
      <c r="AC22" s="1020"/>
      <c r="AD22" s="869"/>
      <c r="AE22" s="767"/>
      <c r="AF22" s="1022">
        <v>1</v>
      </c>
      <c r="AG22" s="767"/>
      <c r="AH22" s="767"/>
      <c r="AI22" s="1020"/>
      <c r="AJ22" s="869"/>
      <c r="AK22" s="767"/>
      <c r="AL22" s="767"/>
      <c r="AM22" s="1021">
        <v>1</v>
      </c>
      <c r="AN22" s="1020"/>
      <c r="AO22" s="869"/>
      <c r="AP22" s="767"/>
      <c r="AQ22" s="1022">
        <v>1</v>
      </c>
      <c r="AR22" s="783"/>
      <c r="AS22" s="1020"/>
      <c r="AT22" s="1039">
        <f t="shared" si="0"/>
        <v>0</v>
      </c>
      <c r="AU22" s="1055">
        <f t="shared" si="1"/>
        <v>2</v>
      </c>
      <c r="AV22" s="1056">
        <f>AU22/7</f>
        <v>0.2857142857142857</v>
      </c>
      <c r="AW22" s="1055">
        <f t="shared" si="3"/>
        <v>0</v>
      </c>
      <c r="AX22" s="1057">
        <f>AW22/7</f>
        <v>0</v>
      </c>
      <c r="AY22" s="1055">
        <f t="shared" si="4"/>
        <v>3</v>
      </c>
      <c r="AZ22" s="1057">
        <f>AY22/7</f>
        <v>0.42857142857142855</v>
      </c>
      <c r="BA22" s="1055">
        <f t="shared" si="5"/>
        <v>2</v>
      </c>
      <c r="BB22" s="1057">
        <f>BA22/7</f>
        <v>0.2857142857142857</v>
      </c>
      <c r="BC22" s="1055">
        <f t="shared" si="6"/>
        <v>0</v>
      </c>
      <c r="BD22" s="1057">
        <f>BC22/7</f>
        <v>0</v>
      </c>
      <c r="BE22" s="1029">
        <f t="shared" si="7"/>
        <v>0.99999999999999989</v>
      </c>
    </row>
    <row r="23" spans="2:57" ht="18.95" customHeight="1" x14ac:dyDescent="0.25">
      <c r="B23" s="63">
        <v>18</v>
      </c>
      <c r="C23" s="190" t="s">
        <v>141</v>
      </c>
      <c r="D23" s="770">
        <v>214663</v>
      </c>
      <c r="E23" s="780">
        <v>931211</v>
      </c>
      <c r="F23" s="767"/>
      <c r="G23" s="1016">
        <v>1</v>
      </c>
      <c r="H23" s="767"/>
      <c r="I23" s="767"/>
      <c r="J23" s="767"/>
      <c r="K23" s="1020"/>
      <c r="L23" s="869"/>
      <c r="M23" s="767"/>
      <c r="N23" s="767"/>
      <c r="O23" s="767"/>
      <c r="P23" s="767"/>
      <c r="Q23" s="1033">
        <v>1</v>
      </c>
      <c r="R23" s="869"/>
      <c r="S23" s="767"/>
      <c r="T23" s="767"/>
      <c r="U23" s="1021">
        <v>1</v>
      </c>
      <c r="V23" s="783"/>
      <c r="W23" s="1023"/>
      <c r="X23" s="869"/>
      <c r="Y23" s="767"/>
      <c r="Z23" s="767"/>
      <c r="AA23" s="767"/>
      <c r="AB23" s="804">
        <v>1</v>
      </c>
      <c r="AC23" s="1020"/>
      <c r="AD23" s="869"/>
      <c r="AE23" s="767"/>
      <c r="AF23" s="767"/>
      <c r="AG23" s="783"/>
      <c r="AH23" s="804">
        <v>1</v>
      </c>
      <c r="AI23" s="1020"/>
      <c r="AJ23" s="869"/>
      <c r="AK23" s="767"/>
      <c r="AL23" s="767"/>
      <c r="AM23" s="1021">
        <v>1</v>
      </c>
      <c r="AN23" s="1020"/>
      <c r="AO23" s="869"/>
      <c r="AP23" s="767"/>
      <c r="AQ23" s="767"/>
      <c r="AR23" s="783"/>
      <c r="AS23" s="804">
        <v>1</v>
      </c>
      <c r="AT23" s="1059">
        <f t="shared" si="0"/>
        <v>1</v>
      </c>
      <c r="AU23" s="1044">
        <f t="shared" si="1"/>
        <v>0</v>
      </c>
      <c r="AV23" s="1045">
        <f>AU23/6</f>
        <v>0</v>
      </c>
      <c r="AW23" s="1044">
        <f t="shared" si="3"/>
        <v>1</v>
      </c>
      <c r="AX23" s="1049">
        <f>AW23/6</f>
        <v>0.16666666666666666</v>
      </c>
      <c r="AY23" s="1044">
        <f t="shared" si="4"/>
        <v>0</v>
      </c>
      <c r="AZ23" s="1049">
        <f>AY23/6</f>
        <v>0</v>
      </c>
      <c r="BA23" s="1044">
        <f t="shared" si="5"/>
        <v>2</v>
      </c>
      <c r="BB23" s="1049">
        <f>BA23/6</f>
        <v>0.33333333333333331</v>
      </c>
      <c r="BC23" s="1044">
        <f t="shared" si="6"/>
        <v>3</v>
      </c>
      <c r="BD23" s="1049">
        <f>BC23/6</f>
        <v>0.5</v>
      </c>
      <c r="BE23" s="1029">
        <f t="shared" si="7"/>
        <v>1</v>
      </c>
    </row>
    <row r="24" spans="2:57" ht="18.95" customHeight="1" x14ac:dyDescent="0.25">
      <c r="B24" s="63">
        <v>19</v>
      </c>
      <c r="C24" s="190" t="s">
        <v>144</v>
      </c>
      <c r="D24" s="770">
        <v>214873</v>
      </c>
      <c r="E24" s="780">
        <v>931212</v>
      </c>
      <c r="F24" s="767"/>
      <c r="G24" s="1016">
        <v>1</v>
      </c>
      <c r="H24" s="767"/>
      <c r="I24" s="767"/>
      <c r="J24" s="767"/>
      <c r="K24" s="1020"/>
      <c r="L24" s="869"/>
      <c r="M24" s="767"/>
      <c r="N24" s="767"/>
      <c r="O24" s="767"/>
      <c r="P24" s="767"/>
      <c r="Q24" s="1033">
        <v>1</v>
      </c>
      <c r="R24" s="869"/>
      <c r="S24" s="1019">
        <v>1</v>
      </c>
      <c r="T24" s="767"/>
      <c r="U24" s="783"/>
      <c r="V24" s="767"/>
      <c r="W24" s="1020"/>
      <c r="X24" s="869"/>
      <c r="Y24" s="767"/>
      <c r="Z24" s="1022">
        <v>1</v>
      </c>
      <c r="AA24" s="767"/>
      <c r="AB24" s="767"/>
      <c r="AC24" s="1020"/>
      <c r="AD24" s="869"/>
      <c r="AE24" s="767"/>
      <c r="AF24" s="767"/>
      <c r="AG24" s="1021">
        <v>1</v>
      </c>
      <c r="AH24" s="767"/>
      <c r="AI24" s="1020"/>
      <c r="AJ24" s="869"/>
      <c r="AK24" s="767"/>
      <c r="AL24" s="767"/>
      <c r="AM24" s="1021">
        <v>1</v>
      </c>
      <c r="AN24" s="1020"/>
      <c r="AO24" s="869"/>
      <c r="AP24" s="767"/>
      <c r="AQ24" s="767"/>
      <c r="AR24" s="1021">
        <v>1</v>
      </c>
      <c r="AS24" s="1020"/>
      <c r="AT24" s="1034">
        <f t="shared" si="0"/>
        <v>1</v>
      </c>
      <c r="AU24" s="1044">
        <f t="shared" si="1"/>
        <v>0</v>
      </c>
      <c r="AV24" s="1045">
        <f>AU24/6</f>
        <v>0</v>
      </c>
      <c r="AW24" s="1044">
        <f t="shared" si="3"/>
        <v>2</v>
      </c>
      <c r="AX24" s="1049">
        <f>AW24/6</f>
        <v>0.33333333333333331</v>
      </c>
      <c r="AY24" s="1044">
        <f t="shared" si="4"/>
        <v>1</v>
      </c>
      <c r="AZ24" s="1049">
        <f>AY24/6</f>
        <v>0.16666666666666666</v>
      </c>
      <c r="BA24" s="1044">
        <f t="shared" si="5"/>
        <v>3</v>
      </c>
      <c r="BB24" s="1049">
        <f>BA24/6</f>
        <v>0.5</v>
      </c>
      <c r="BC24" s="1044">
        <f t="shared" si="6"/>
        <v>0</v>
      </c>
      <c r="BD24" s="1049">
        <f>BC24/6</f>
        <v>0</v>
      </c>
      <c r="BE24" s="1029">
        <f t="shared" si="7"/>
        <v>1</v>
      </c>
    </row>
    <row r="25" spans="2:57" ht="30.95" customHeight="1" x14ac:dyDescent="0.25">
      <c r="B25" s="63">
        <v>20</v>
      </c>
      <c r="C25" s="212" t="s">
        <v>148</v>
      </c>
      <c r="D25" s="770">
        <v>215072</v>
      </c>
      <c r="E25" s="780">
        <v>931204</v>
      </c>
      <c r="F25" s="1058">
        <v>1</v>
      </c>
      <c r="G25" s="767"/>
      <c r="H25" s="767"/>
      <c r="I25" s="767"/>
      <c r="J25" s="767"/>
      <c r="K25" s="1020"/>
      <c r="L25" s="1051">
        <v>1</v>
      </c>
      <c r="M25" s="767"/>
      <c r="N25" s="767"/>
      <c r="O25" s="767"/>
      <c r="P25" s="767"/>
      <c r="Q25" s="1020"/>
      <c r="R25" s="869"/>
      <c r="S25" s="767"/>
      <c r="T25" s="1022">
        <v>1</v>
      </c>
      <c r="U25" s="767"/>
      <c r="V25" s="783"/>
      <c r="W25" s="1023"/>
      <c r="X25" s="869"/>
      <c r="Y25" s="767"/>
      <c r="Z25" s="1022">
        <v>1</v>
      </c>
      <c r="AA25" s="767"/>
      <c r="AB25" s="767"/>
      <c r="AC25" s="1020"/>
      <c r="AD25" s="869"/>
      <c r="AE25" s="767"/>
      <c r="AF25" s="767"/>
      <c r="AG25" s="1021">
        <v>1</v>
      </c>
      <c r="AH25" s="767"/>
      <c r="AI25" s="1020"/>
      <c r="AJ25" s="869"/>
      <c r="AK25" s="767"/>
      <c r="AL25" s="1022">
        <v>1</v>
      </c>
      <c r="AM25" s="767"/>
      <c r="AN25" s="1020"/>
      <c r="AO25" s="869"/>
      <c r="AP25" s="767"/>
      <c r="AQ25" s="1022">
        <v>1</v>
      </c>
      <c r="AR25" s="783"/>
      <c r="AS25" s="1020"/>
      <c r="AT25" s="1039">
        <f t="shared" si="0"/>
        <v>0</v>
      </c>
      <c r="AU25" s="1055">
        <f t="shared" si="1"/>
        <v>2</v>
      </c>
      <c r="AV25" s="1056">
        <f>AU25/7</f>
        <v>0.2857142857142857</v>
      </c>
      <c r="AW25" s="1055">
        <f t="shared" si="3"/>
        <v>0</v>
      </c>
      <c r="AX25" s="1057">
        <f>AW25/7</f>
        <v>0</v>
      </c>
      <c r="AY25" s="1055">
        <f t="shared" si="4"/>
        <v>4</v>
      </c>
      <c r="AZ25" s="1057">
        <f>AY25/7</f>
        <v>0.5714285714285714</v>
      </c>
      <c r="BA25" s="1055">
        <f t="shared" si="5"/>
        <v>1</v>
      </c>
      <c r="BB25" s="1057">
        <f>BA25/7</f>
        <v>0.14285714285714285</v>
      </c>
      <c r="BC25" s="1055">
        <f t="shared" si="6"/>
        <v>0</v>
      </c>
      <c r="BD25" s="1057">
        <f>BC25/7</f>
        <v>0</v>
      </c>
      <c r="BE25" s="1029">
        <f t="shared" si="7"/>
        <v>1</v>
      </c>
    </row>
    <row r="26" spans="2:57" ht="18.95" customHeight="1" x14ac:dyDescent="0.25">
      <c r="B26" s="63">
        <v>21</v>
      </c>
      <c r="C26" s="190" t="s">
        <v>152</v>
      </c>
      <c r="D26" s="770">
        <v>215289</v>
      </c>
      <c r="E26" s="780">
        <v>931213</v>
      </c>
      <c r="F26" s="767"/>
      <c r="G26" s="767"/>
      <c r="H26" s="767"/>
      <c r="I26" s="767"/>
      <c r="J26" s="767"/>
      <c r="K26" s="1033">
        <v>1</v>
      </c>
      <c r="L26" s="869"/>
      <c r="M26" s="767"/>
      <c r="N26" s="767"/>
      <c r="O26" s="767"/>
      <c r="P26" s="767"/>
      <c r="Q26" s="1033">
        <v>1</v>
      </c>
      <c r="R26" s="869"/>
      <c r="S26" s="1019">
        <v>1</v>
      </c>
      <c r="T26" s="767"/>
      <c r="U26" s="767"/>
      <c r="V26" s="783"/>
      <c r="W26" s="1023"/>
      <c r="X26" s="869"/>
      <c r="Y26" s="767"/>
      <c r="Z26" s="767"/>
      <c r="AA26" s="767"/>
      <c r="AB26" s="783"/>
      <c r="AC26" s="1033">
        <v>1</v>
      </c>
      <c r="AD26" s="869"/>
      <c r="AE26" s="767"/>
      <c r="AF26" s="767"/>
      <c r="AG26" s="783"/>
      <c r="AH26" s="767"/>
      <c r="AI26" s="1033">
        <v>1</v>
      </c>
      <c r="AJ26" s="869"/>
      <c r="AK26" s="767"/>
      <c r="AL26" s="1022">
        <v>1</v>
      </c>
      <c r="AM26" s="767"/>
      <c r="AN26" s="1020"/>
      <c r="AO26" s="869"/>
      <c r="AP26" s="767"/>
      <c r="AQ26" s="1022">
        <v>1</v>
      </c>
      <c r="AR26" s="767"/>
      <c r="AS26" s="1020"/>
      <c r="AT26" s="1034">
        <f t="shared" si="0"/>
        <v>4</v>
      </c>
      <c r="AU26" s="1044">
        <f t="shared" si="1"/>
        <v>0</v>
      </c>
      <c r="AV26" s="1045">
        <f>AU26/3</f>
        <v>0</v>
      </c>
      <c r="AW26" s="1044">
        <f t="shared" si="3"/>
        <v>1</v>
      </c>
      <c r="AX26" s="1049">
        <f>AW26/3</f>
        <v>0.33333333333333331</v>
      </c>
      <c r="AY26" s="1044">
        <f t="shared" si="4"/>
        <v>2</v>
      </c>
      <c r="AZ26" s="1049">
        <f>AY26/3</f>
        <v>0.66666666666666663</v>
      </c>
      <c r="BA26" s="1044">
        <f t="shared" si="5"/>
        <v>0</v>
      </c>
      <c r="BB26" s="1049">
        <f>BA26/3</f>
        <v>0</v>
      </c>
      <c r="BC26" s="1044">
        <f t="shared" si="6"/>
        <v>0</v>
      </c>
      <c r="BD26" s="1049">
        <f>BC26/3</f>
        <v>0</v>
      </c>
      <c r="BE26" s="1029">
        <f t="shared" si="7"/>
        <v>1</v>
      </c>
    </row>
    <row r="27" spans="2:57" ht="18.95" customHeight="1" x14ac:dyDescent="0.25">
      <c r="B27" s="63">
        <v>22</v>
      </c>
      <c r="C27" s="190" t="s">
        <v>155</v>
      </c>
      <c r="D27" s="770">
        <v>215505</v>
      </c>
      <c r="E27" s="780">
        <v>931214</v>
      </c>
      <c r="F27" s="767"/>
      <c r="G27" s="767"/>
      <c r="H27" s="767"/>
      <c r="I27" s="767"/>
      <c r="J27" s="767"/>
      <c r="K27" s="1033">
        <v>1</v>
      </c>
      <c r="L27" s="869"/>
      <c r="M27" s="767"/>
      <c r="N27" s="767"/>
      <c r="O27" s="767"/>
      <c r="P27" s="767"/>
      <c r="Q27" s="1033">
        <v>1</v>
      </c>
      <c r="R27" s="869"/>
      <c r="S27" s="1019">
        <v>1</v>
      </c>
      <c r="T27" s="783"/>
      <c r="U27" s="767"/>
      <c r="V27" s="767"/>
      <c r="W27" s="1020"/>
      <c r="X27" s="869"/>
      <c r="Y27" s="767"/>
      <c r="Z27" s="767"/>
      <c r="AA27" s="767"/>
      <c r="AB27" s="783"/>
      <c r="AC27" s="1033">
        <v>1</v>
      </c>
      <c r="AD27" s="869"/>
      <c r="AE27" s="767"/>
      <c r="AF27" s="767"/>
      <c r="AG27" s="783"/>
      <c r="AH27" s="767"/>
      <c r="AI27" s="1033">
        <v>1</v>
      </c>
      <c r="AJ27" s="869"/>
      <c r="AK27" s="767"/>
      <c r="AL27" s="767"/>
      <c r="AM27" s="1021">
        <v>1</v>
      </c>
      <c r="AN27" s="1020"/>
      <c r="AO27" s="869"/>
      <c r="AP27" s="767"/>
      <c r="AQ27" s="767"/>
      <c r="AR27" s="1021">
        <v>1</v>
      </c>
      <c r="AS27" s="1020"/>
      <c r="AT27" s="1034">
        <f t="shared" si="0"/>
        <v>4</v>
      </c>
      <c r="AU27" s="1044">
        <f t="shared" si="1"/>
        <v>0</v>
      </c>
      <c r="AV27" s="1045">
        <f>AU27/3</f>
        <v>0</v>
      </c>
      <c r="AW27" s="1044">
        <f t="shared" si="3"/>
        <v>1</v>
      </c>
      <c r="AX27" s="1049">
        <f>AW27/3</f>
        <v>0.33333333333333331</v>
      </c>
      <c r="AY27" s="1044">
        <f t="shared" si="4"/>
        <v>0</v>
      </c>
      <c r="AZ27" s="1049">
        <f>AY27/3</f>
        <v>0</v>
      </c>
      <c r="BA27" s="1044">
        <f t="shared" si="5"/>
        <v>2</v>
      </c>
      <c r="BB27" s="1049">
        <f>BA27/3</f>
        <v>0.66666666666666663</v>
      </c>
      <c r="BC27" s="1044">
        <f t="shared" si="6"/>
        <v>0</v>
      </c>
      <c r="BD27" s="1049">
        <f>BC27/3</f>
        <v>0</v>
      </c>
      <c r="BE27" s="1029">
        <f t="shared" si="7"/>
        <v>1</v>
      </c>
    </row>
    <row r="28" spans="2:57" ht="18.95" customHeight="1" x14ac:dyDescent="0.25">
      <c r="B28" s="63">
        <v>23</v>
      </c>
      <c r="C28" s="190" t="s">
        <v>157</v>
      </c>
      <c r="D28" s="770">
        <v>214250</v>
      </c>
      <c r="E28" s="780">
        <v>931478</v>
      </c>
      <c r="F28" s="767"/>
      <c r="G28" s="1016">
        <v>1</v>
      </c>
      <c r="H28" s="767"/>
      <c r="I28" s="767"/>
      <c r="J28" s="767"/>
      <c r="K28" s="1020"/>
      <c r="L28" s="869"/>
      <c r="M28" s="767"/>
      <c r="N28" s="767"/>
      <c r="O28" s="767"/>
      <c r="P28" s="804">
        <v>1</v>
      </c>
      <c r="Q28" s="1020"/>
      <c r="R28" s="869"/>
      <c r="S28" s="767"/>
      <c r="T28" s="1022">
        <v>1</v>
      </c>
      <c r="U28" s="767"/>
      <c r="V28" s="783"/>
      <c r="W28" s="1023"/>
      <c r="X28" s="869"/>
      <c r="Y28" s="767"/>
      <c r="Z28" s="1022">
        <v>1</v>
      </c>
      <c r="AA28" s="767"/>
      <c r="AB28" s="783"/>
      <c r="AC28" s="1023"/>
      <c r="AD28" s="869"/>
      <c r="AE28" s="767"/>
      <c r="AF28" s="783"/>
      <c r="AG28" s="1021">
        <v>1</v>
      </c>
      <c r="AH28" s="767"/>
      <c r="AI28" s="1020"/>
      <c r="AJ28" s="869"/>
      <c r="AK28" s="767"/>
      <c r="AL28" s="767"/>
      <c r="AM28" s="1021">
        <v>1</v>
      </c>
      <c r="AN28" s="1020"/>
      <c r="AO28" s="869"/>
      <c r="AP28" s="767"/>
      <c r="AQ28" s="783"/>
      <c r="AR28" s="1021">
        <v>1</v>
      </c>
      <c r="AS28" s="1020"/>
      <c r="AT28" s="1039">
        <f t="shared" si="0"/>
        <v>0</v>
      </c>
      <c r="AU28" s="1055">
        <f t="shared" si="1"/>
        <v>0</v>
      </c>
      <c r="AV28" s="1056">
        <f>AU28/7</f>
        <v>0</v>
      </c>
      <c r="AW28" s="1055">
        <f t="shared" si="3"/>
        <v>1</v>
      </c>
      <c r="AX28" s="1057">
        <f>AW28/7</f>
        <v>0.14285714285714285</v>
      </c>
      <c r="AY28" s="1055">
        <f t="shared" si="4"/>
        <v>2</v>
      </c>
      <c r="AZ28" s="1057">
        <f>AY28/7</f>
        <v>0.2857142857142857</v>
      </c>
      <c r="BA28" s="1055">
        <f t="shared" si="5"/>
        <v>3</v>
      </c>
      <c r="BB28" s="1057">
        <f>BA28/7</f>
        <v>0.42857142857142855</v>
      </c>
      <c r="BC28" s="1055">
        <f t="shared" si="6"/>
        <v>1</v>
      </c>
      <c r="BD28" s="1057">
        <f>BC28/7</f>
        <v>0.14285714285714285</v>
      </c>
      <c r="BE28" s="1029">
        <f t="shared" si="7"/>
        <v>1</v>
      </c>
    </row>
    <row r="29" spans="2:57" ht="18.95" customHeight="1" x14ac:dyDescent="0.25">
      <c r="B29" s="63">
        <v>24</v>
      </c>
      <c r="C29" s="190" t="s">
        <v>160</v>
      </c>
      <c r="D29" s="770">
        <v>214486</v>
      </c>
      <c r="E29" s="780">
        <v>931476</v>
      </c>
      <c r="F29" s="767"/>
      <c r="G29" s="767"/>
      <c r="H29" s="767"/>
      <c r="I29" s="767"/>
      <c r="J29" s="767"/>
      <c r="K29" s="1033">
        <v>1</v>
      </c>
      <c r="L29" s="869"/>
      <c r="M29" s="1019">
        <v>1</v>
      </c>
      <c r="N29" s="767"/>
      <c r="O29" s="767"/>
      <c r="P29" s="767"/>
      <c r="Q29" s="1020"/>
      <c r="R29" s="869"/>
      <c r="S29" s="1019">
        <v>1</v>
      </c>
      <c r="T29" s="767"/>
      <c r="U29" s="767"/>
      <c r="V29" s="783"/>
      <c r="W29" s="1023"/>
      <c r="X29" s="869"/>
      <c r="Y29" s="767"/>
      <c r="Z29" s="1022">
        <v>1</v>
      </c>
      <c r="AA29" s="767"/>
      <c r="AB29" s="783"/>
      <c r="AC29" s="1023"/>
      <c r="AD29" s="869"/>
      <c r="AE29" s="767"/>
      <c r="AF29" s="783"/>
      <c r="AG29" s="767"/>
      <c r="AH29" s="767"/>
      <c r="AI29" s="1033">
        <v>1</v>
      </c>
      <c r="AJ29" s="869"/>
      <c r="AK29" s="767"/>
      <c r="AL29" s="767"/>
      <c r="AM29" s="1021">
        <v>1</v>
      </c>
      <c r="AN29" s="1020"/>
      <c r="AO29" s="869"/>
      <c r="AP29" s="767"/>
      <c r="AQ29" s="767"/>
      <c r="AR29" s="1021">
        <v>1</v>
      </c>
      <c r="AS29" s="1020"/>
      <c r="AT29" s="1034">
        <f t="shared" si="0"/>
        <v>2</v>
      </c>
      <c r="AU29" s="1044">
        <f t="shared" si="1"/>
        <v>0</v>
      </c>
      <c r="AV29" s="1045">
        <f>AU29/5</f>
        <v>0</v>
      </c>
      <c r="AW29" s="1044">
        <f t="shared" si="3"/>
        <v>2</v>
      </c>
      <c r="AX29" s="1049">
        <f>AW29/5</f>
        <v>0.4</v>
      </c>
      <c r="AY29" s="1044">
        <f t="shared" si="4"/>
        <v>1</v>
      </c>
      <c r="AZ29" s="1049">
        <f>AY29/5</f>
        <v>0.2</v>
      </c>
      <c r="BA29" s="1044">
        <f t="shared" si="5"/>
        <v>2</v>
      </c>
      <c r="BB29" s="1049">
        <f>BA29/5</f>
        <v>0.4</v>
      </c>
      <c r="BC29" s="1044">
        <f t="shared" si="6"/>
        <v>0</v>
      </c>
      <c r="BD29" s="1049">
        <f>BC29/5</f>
        <v>0</v>
      </c>
      <c r="BE29" s="1029">
        <f t="shared" si="7"/>
        <v>1</v>
      </c>
    </row>
    <row r="30" spans="2:57" ht="18.95" customHeight="1" x14ac:dyDescent="0.25">
      <c r="B30" s="63">
        <v>25</v>
      </c>
      <c r="C30" s="190" t="s">
        <v>163</v>
      </c>
      <c r="D30" s="770">
        <v>214870</v>
      </c>
      <c r="E30" s="780">
        <v>931422</v>
      </c>
      <c r="F30" s="767"/>
      <c r="G30" s="767"/>
      <c r="H30" s="767"/>
      <c r="I30" s="767"/>
      <c r="J30" s="767"/>
      <c r="K30" s="1033">
        <v>1</v>
      </c>
      <c r="L30" s="869"/>
      <c r="M30" s="767"/>
      <c r="N30" s="767"/>
      <c r="O30" s="767"/>
      <c r="P30" s="767"/>
      <c r="Q30" s="1033">
        <v>1</v>
      </c>
      <c r="R30" s="869"/>
      <c r="S30" s="1019">
        <v>1</v>
      </c>
      <c r="T30" s="767"/>
      <c r="U30" s="767"/>
      <c r="V30" s="783"/>
      <c r="W30" s="1023"/>
      <c r="X30" s="869"/>
      <c r="Y30" s="767"/>
      <c r="Z30" s="767"/>
      <c r="AA30" s="767"/>
      <c r="AB30" s="804">
        <v>1</v>
      </c>
      <c r="AC30" s="1023"/>
      <c r="AD30" s="869"/>
      <c r="AE30" s="767"/>
      <c r="AF30" s="767"/>
      <c r="AG30" s="1021">
        <v>1</v>
      </c>
      <c r="AH30" s="783"/>
      <c r="AI30" s="1023"/>
      <c r="AJ30" s="869"/>
      <c r="AK30" s="767"/>
      <c r="AL30" s="767"/>
      <c r="AM30" s="1021">
        <v>1</v>
      </c>
      <c r="AN30" s="1020"/>
      <c r="AO30" s="869"/>
      <c r="AP30" s="767"/>
      <c r="AQ30" s="767"/>
      <c r="AR30" s="1021">
        <v>1</v>
      </c>
      <c r="AS30" s="1020"/>
      <c r="AT30" s="1034">
        <f t="shared" si="0"/>
        <v>2</v>
      </c>
      <c r="AU30" s="1044">
        <f t="shared" si="1"/>
        <v>0</v>
      </c>
      <c r="AV30" s="1045">
        <f>AU30/5</f>
        <v>0</v>
      </c>
      <c r="AW30" s="1044">
        <f t="shared" si="3"/>
        <v>1</v>
      </c>
      <c r="AX30" s="1049">
        <f>AW30/5</f>
        <v>0.2</v>
      </c>
      <c r="AY30" s="1044">
        <f t="shared" si="4"/>
        <v>0</v>
      </c>
      <c r="AZ30" s="1049">
        <f>AY30/5</f>
        <v>0</v>
      </c>
      <c r="BA30" s="1044">
        <f t="shared" si="5"/>
        <v>3</v>
      </c>
      <c r="BB30" s="1049">
        <f>BA30/5</f>
        <v>0.6</v>
      </c>
      <c r="BC30" s="1044">
        <f t="shared" si="6"/>
        <v>1</v>
      </c>
      <c r="BD30" s="1049">
        <f>BC30/5</f>
        <v>0.2</v>
      </c>
      <c r="BE30" s="1029">
        <f t="shared" si="7"/>
        <v>1</v>
      </c>
    </row>
    <row r="31" spans="2:57" ht="18.95" customHeight="1" x14ac:dyDescent="0.25">
      <c r="B31" s="91">
        <v>26</v>
      </c>
      <c r="C31" s="97" t="s">
        <v>165</v>
      </c>
      <c r="D31" s="775">
        <v>215081</v>
      </c>
      <c r="E31" s="948">
        <v>931415</v>
      </c>
      <c r="F31" s="767"/>
      <c r="G31" s="767"/>
      <c r="H31" s="767"/>
      <c r="I31" s="767"/>
      <c r="J31" s="767"/>
      <c r="K31" s="1033">
        <v>1</v>
      </c>
      <c r="L31" s="869"/>
      <c r="M31" s="767"/>
      <c r="N31" s="767"/>
      <c r="O31" s="767"/>
      <c r="P31" s="767"/>
      <c r="Q31" s="1033">
        <v>1</v>
      </c>
      <c r="R31" s="869"/>
      <c r="S31" s="767"/>
      <c r="T31" s="1022">
        <v>1</v>
      </c>
      <c r="U31" s="767"/>
      <c r="V31" s="767"/>
      <c r="W31" s="1020"/>
      <c r="X31" s="869"/>
      <c r="Y31" s="767"/>
      <c r="Z31" s="783"/>
      <c r="AA31" s="767"/>
      <c r="AB31" s="767"/>
      <c r="AC31" s="1033">
        <v>1</v>
      </c>
      <c r="AD31" s="869"/>
      <c r="AE31" s="767"/>
      <c r="AF31" s="767"/>
      <c r="AG31" s="783"/>
      <c r="AH31" s="804">
        <v>1</v>
      </c>
      <c r="AI31" s="1020"/>
      <c r="AJ31" s="869"/>
      <c r="AK31" s="767"/>
      <c r="AL31" s="767"/>
      <c r="AM31" s="767"/>
      <c r="AN31" s="804">
        <v>1</v>
      </c>
      <c r="AO31" s="767"/>
      <c r="AP31" s="767"/>
      <c r="AQ31" s="1022">
        <v>1</v>
      </c>
      <c r="AR31" s="783"/>
      <c r="AS31" s="1020"/>
      <c r="AT31" s="1034">
        <f t="shared" si="0"/>
        <v>3</v>
      </c>
      <c r="AU31" s="1044">
        <f t="shared" si="1"/>
        <v>0</v>
      </c>
      <c r="AV31" s="1045">
        <f>AU31/4</f>
        <v>0</v>
      </c>
      <c r="AW31" s="1044">
        <f t="shared" si="3"/>
        <v>0</v>
      </c>
      <c r="AX31" s="1049">
        <f>AW31/4</f>
        <v>0</v>
      </c>
      <c r="AY31" s="1044">
        <f t="shared" si="4"/>
        <v>2</v>
      </c>
      <c r="AZ31" s="1049">
        <f>AY31/4</f>
        <v>0.5</v>
      </c>
      <c r="BA31" s="1044">
        <f t="shared" si="5"/>
        <v>0</v>
      </c>
      <c r="BB31" s="1049">
        <f>BA31/4</f>
        <v>0</v>
      </c>
      <c r="BC31" s="1044">
        <f t="shared" si="6"/>
        <v>2</v>
      </c>
      <c r="BD31" s="1049">
        <f>BC31/4</f>
        <v>0.5</v>
      </c>
      <c r="BE31" s="1029">
        <f t="shared" si="7"/>
        <v>1</v>
      </c>
    </row>
    <row r="32" spans="2:57" ht="18.95" customHeight="1" x14ac:dyDescent="0.25">
      <c r="B32" s="63">
        <v>27</v>
      </c>
      <c r="C32" s="190" t="s">
        <v>168</v>
      </c>
      <c r="D32" s="770">
        <v>213989</v>
      </c>
      <c r="E32" s="780">
        <v>931735</v>
      </c>
      <c r="F32" s="767"/>
      <c r="G32" s="767"/>
      <c r="H32" s="1022">
        <v>1</v>
      </c>
      <c r="I32" s="767"/>
      <c r="J32" s="767"/>
      <c r="K32" s="1020"/>
      <c r="L32" s="869"/>
      <c r="M32" s="767"/>
      <c r="N32" s="767"/>
      <c r="O32" s="767"/>
      <c r="P32" s="767"/>
      <c r="Q32" s="1033">
        <v>1</v>
      </c>
      <c r="R32" s="869"/>
      <c r="S32" s="767"/>
      <c r="T32" s="1022">
        <v>1</v>
      </c>
      <c r="U32" s="767"/>
      <c r="V32" s="783"/>
      <c r="W32" s="1023"/>
      <c r="X32" s="869"/>
      <c r="Y32" s="767"/>
      <c r="Z32" s="767"/>
      <c r="AA32" s="1021">
        <v>1</v>
      </c>
      <c r="AB32" s="783"/>
      <c r="AC32" s="1023"/>
      <c r="AD32" s="869"/>
      <c r="AE32" s="767"/>
      <c r="AF32" s="767"/>
      <c r="AG32" s="1021">
        <v>1</v>
      </c>
      <c r="AH32" s="767"/>
      <c r="AI32" s="1020"/>
      <c r="AJ32" s="869"/>
      <c r="AK32" s="767"/>
      <c r="AL32" s="767"/>
      <c r="AM32" s="1021">
        <v>1</v>
      </c>
      <c r="AN32" s="1020"/>
      <c r="AO32" s="869"/>
      <c r="AP32" s="767"/>
      <c r="AQ32" s="767"/>
      <c r="AR32" s="1021">
        <v>1</v>
      </c>
      <c r="AS32" s="1020"/>
      <c r="AT32" s="1034">
        <f t="shared" si="0"/>
        <v>1</v>
      </c>
      <c r="AU32" s="1044">
        <f t="shared" si="1"/>
        <v>0</v>
      </c>
      <c r="AV32" s="1045">
        <f>AU32/6</f>
        <v>0</v>
      </c>
      <c r="AW32" s="1044">
        <f t="shared" si="3"/>
        <v>0</v>
      </c>
      <c r="AX32" s="1049">
        <f>AW32/6</f>
        <v>0</v>
      </c>
      <c r="AY32" s="1044">
        <f t="shared" si="4"/>
        <v>2</v>
      </c>
      <c r="AZ32" s="1049">
        <f>AY32/6</f>
        <v>0.33333333333333331</v>
      </c>
      <c r="BA32" s="1044">
        <f t="shared" si="5"/>
        <v>4</v>
      </c>
      <c r="BB32" s="1049">
        <f>BA32/6</f>
        <v>0.66666666666666663</v>
      </c>
      <c r="BC32" s="1044">
        <f t="shared" si="6"/>
        <v>0</v>
      </c>
      <c r="BD32" s="1049">
        <f>BC32/6</f>
        <v>0</v>
      </c>
      <c r="BE32" s="1029">
        <f t="shared" si="7"/>
        <v>1</v>
      </c>
    </row>
    <row r="33" spans="2:57" ht="18.95" customHeight="1" x14ac:dyDescent="0.25">
      <c r="B33" s="63">
        <v>28</v>
      </c>
      <c r="C33" s="190" t="s">
        <v>92</v>
      </c>
      <c r="D33" s="770">
        <v>214381</v>
      </c>
      <c r="E33" s="780">
        <v>931568</v>
      </c>
      <c r="F33" s="767"/>
      <c r="G33" s="767"/>
      <c r="H33" s="767"/>
      <c r="I33" s="1021">
        <v>1</v>
      </c>
      <c r="J33" s="767"/>
      <c r="K33" s="1020"/>
      <c r="L33" s="869"/>
      <c r="M33" s="767"/>
      <c r="N33" s="767"/>
      <c r="O33" s="767"/>
      <c r="P33" s="767"/>
      <c r="Q33" s="1033">
        <v>1</v>
      </c>
      <c r="R33" s="869"/>
      <c r="S33" s="767"/>
      <c r="T33" s="1022">
        <v>1</v>
      </c>
      <c r="U33" s="767"/>
      <c r="V33" s="783"/>
      <c r="W33" s="1023"/>
      <c r="X33" s="869"/>
      <c r="Y33" s="767"/>
      <c r="Z33" s="767"/>
      <c r="AA33" s="767"/>
      <c r="AB33" s="804">
        <v>1</v>
      </c>
      <c r="AC33" s="1023"/>
      <c r="AD33" s="869"/>
      <c r="AE33" s="767"/>
      <c r="AF33" s="767"/>
      <c r="AG33" s="767"/>
      <c r="AH33" s="804">
        <v>1</v>
      </c>
      <c r="AI33" s="1023"/>
      <c r="AJ33" s="869"/>
      <c r="AK33" s="767"/>
      <c r="AL33" s="767"/>
      <c r="AM33" s="1021">
        <v>1</v>
      </c>
      <c r="AN33" s="1020"/>
      <c r="AO33" s="869"/>
      <c r="AP33" s="767"/>
      <c r="AQ33" s="767"/>
      <c r="AR33" s="783"/>
      <c r="AS33" s="804">
        <v>1</v>
      </c>
      <c r="AT33" s="1059">
        <f t="shared" si="0"/>
        <v>1</v>
      </c>
      <c r="AU33" s="1044">
        <f t="shared" si="1"/>
        <v>0</v>
      </c>
      <c r="AV33" s="1045">
        <f>AU33/6</f>
        <v>0</v>
      </c>
      <c r="AW33" s="1044">
        <f t="shared" si="3"/>
        <v>0</v>
      </c>
      <c r="AX33" s="1049">
        <f>AW33/6</f>
        <v>0</v>
      </c>
      <c r="AY33" s="1044">
        <f t="shared" si="4"/>
        <v>1</v>
      </c>
      <c r="AZ33" s="1049">
        <f>AY33/6</f>
        <v>0.16666666666666666</v>
      </c>
      <c r="BA33" s="1044">
        <f t="shared" si="5"/>
        <v>2</v>
      </c>
      <c r="BB33" s="1049">
        <f>BA33/6</f>
        <v>0.33333333333333331</v>
      </c>
      <c r="BC33" s="1044">
        <f t="shared" si="6"/>
        <v>3</v>
      </c>
      <c r="BD33" s="1049">
        <f>BC33/6</f>
        <v>0.5</v>
      </c>
      <c r="BE33" s="1029">
        <f t="shared" si="7"/>
        <v>1</v>
      </c>
    </row>
    <row r="34" spans="2:57" ht="18.95" customHeight="1" x14ac:dyDescent="0.25">
      <c r="B34" s="63">
        <v>29</v>
      </c>
      <c r="C34" s="190" t="s">
        <v>172</v>
      </c>
      <c r="D34" s="770">
        <v>214874</v>
      </c>
      <c r="E34" s="780">
        <v>931632</v>
      </c>
      <c r="F34" s="767"/>
      <c r="G34" s="767"/>
      <c r="H34" s="767"/>
      <c r="I34" s="767"/>
      <c r="J34" s="767"/>
      <c r="K34" s="1033">
        <v>1</v>
      </c>
      <c r="L34" s="869"/>
      <c r="M34" s="767"/>
      <c r="N34" s="767"/>
      <c r="O34" s="767"/>
      <c r="P34" s="767"/>
      <c r="Q34" s="1033">
        <v>1</v>
      </c>
      <c r="R34" s="869"/>
      <c r="S34" s="767"/>
      <c r="T34" s="767"/>
      <c r="U34" s="767"/>
      <c r="V34" s="804">
        <v>1</v>
      </c>
      <c r="W34" s="1023"/>
      <c r="X34" s="869"/>
      <c r="Y34" s="767"/>
      <c r="Z34" s="767"/>
      <c r="AA34" s="767"/>
      <c r="AB34" s="783"/>
      <c r="AC34" s="1033">
        <v>1</v>
      </c>
      <c r="AD34" s="869"/>
      <c r="AE34" s="767"/>
      <c r="AF34" s="783"/>
      <c r="AG34" s="1021">
        <v>1</v>
      </c>
      <c r="AH34" s="767"/>
      <c r="AI34" s="1020"/>
      <c r="AJ34" s="869"/>
      <c r="AK34" s="767"/>
      <c r="AL34" s="767"/>
      <c r="AM34" s="1021">
        <v>1</v>
      </c>
      <c r="AN34" s="1020"/>
      <c r="AO34" s="869"/>
      <c r="AP34" s="767"/>
      <c r="AQ34" s="767"/>
      <c r="AR34" s="1021">
        <v>1</v>
      </c>
      <c r="AS34" s="1020"/>
      <c r="AT34" s="1034">
        <f t="shared" si="0"/>
        <v>3</v>
      </c>
      <c r="AU34" s="1044">
        <f t="shared" si="1"/>
        <v>0</v>
      </c>
      <c r="AV34" s="1045">
        <f>AU34/4</f>
        <v>0</v>
      </c>
      <c r="AW34" s="1044">
        <f t="shared" si="3"/>
        <v>0</v>
      </c>
      <c r="AX34" s="1049">
        <f>AW34/4</f>
        <v>0</v>
      </c>
      <c r="AY34" s="1044">
        <f t="shared" si="4"/>
        <v>0</v>
      </c>
      <c r="AZ34" s="1049">
        <f>AY34/4</f>
        <v>0</v>
      </c>
      <c r="BA34" s="1044">
        <f t="shared" si="5"/>
        <v>3</v>
      </c>
      <c r="BB34" s="1049">
        <f>BA34/4</f>
        <v>0.75</v>
      </c>
      <c r="BC34" s="1044">
        <f t="shared" si="6"/>
        <v>1</v>
      </c>
      <c r="BD34" s="1049">
        <f>BC34/4</f>
        <v>0.25</v>
      </c>
      <c r="BE34" s="1029">
        <f t="shared" si="7"/>
        <v>1</v>
      </c>
    </row>
    <row r="35" spans="2:57" ht="18.95" customHeight="1" x14ac:dyDescent="0.25">
      <c r="B35" s="223">
        <v>30</v>
      </c>
      <c r="C35" s="190" t="s">
        <v>174</v>
      </c>
      <c r="D35" s="770">
        <v>214051</v>
      </c>
      <c r="E35" s="780">
        <v>931818</v>
      </c>
      <c r="F35" s="767"/>
      <c r="G35" s="1016">
        <v>1</v>
      </c>
      <c r="H35" s="767"/>
      <c r="I35" s="767"/>
      <c r="J35" s="767"/>
      <c r="K35" s="1020"/>
      <c r="L35" s="869"/>
      <c r="M35" s="1019">
        <v>1</v>
      </c>
      <c r="N35" s="767"/>
      <c r="O35" s="767"/>
      <c r="P35" s="767"/>
      <c r="Q35" s="1020"/>
      <c r="R35" s="869"/>
      <c r="S35" s="1019">
        <v>1</v>
      </c>
      <c r="T35" s="767"/>
      <c r="U35" s="767"/>
      <c r="V35" s="783"/>
      <c r="W35" s="1023"/>
      <c r="X35" s="869"/>
      <c r="Y35" s="767"/>
      <c r="Z35" s="767"/>
      <c r="AA35" s="1021">
        <v>1</v>
      </c>
      <c r="AB35" s="783"/>
      <c r="AC35" s="1023"/>
      <c r="AD35" s="869"/>
      <c r="AE35" s="767"/>
      <c r="AF35" s="767"/>
      <c r="AG35" s="1021">
        <v>1</v>
      </c>
      <c r="AH35" s="783"/>
      <c r="AI35" s="1023"/>
      <c r="AJ35" s="869"/>
      <c r="AK35" s="767"/>
      <c r="AL35" s="767"/>
      <c r="AM35" s="1021">
        <v>1</v>
      </c>
      <c r="AN35" s="1020"/>
      <c r="AO35" s="869"/>
      <c r="AP35" s="767"/>
      <c r="AQ35" s="767"/>
      <c r="AR35" s="1060">
        <v>1</v>
      </c>
      <c r="AS35" s="1020"/>
      <c r="AT35" s="1039">
        <f t="shared" si="0"/>
        <v>0</v>
      </c>
      <c r="AU35" s="1055">
        <f t="shared" si="1"/>
        <v>0</v>
      </c>
      <c r="AV35" s="1056">
        <f>AU35/7</f>
        <v>0</v>
      </c>
      <c r="AW35" s="1055">
        <f t="shared" si="3"/>
        <v>3</v>
      </c>
      <c r="AX35" s="1057">
        <f>AW35/7</f>
        <v>0.42857142857142855</v>
      </c>
      <c r="AY35" s="1055">
        <f t="shared" si="4"/>
        <v>0</v>
      </c>
      <c r="AZ35" s="1057">
        <f>AY35/7</f>
        <v>0</v>
      </c>
      <c r="BA35" s="1055">
        <f t="shared" si="5"/>
        <v>4</v>
      </c>
      <c r="BB35" s="1057">
        <f>BA35/7</f>
        <v>0.5714285714285714</v>
      </c>
      <c r="BC35" s="1055">
        <f t="shared" si="6"/>
        <v>0</v>
      </c>
      <c r="BD35" s="1057">
        <f>BC35/7</f>
        <v>0</v>
      </c>
      <c r="BE35" s="1029">
        <f t="shared" si="7"/>
        <v>1</v>
      </c>
    </row>
    <row r="36" spans="2:57" ht="30.95" customHeight="1" x14ac:dyDescent="0.25">
      <c r="B36" s="63">
        <v>31</v>
      </c>
      <c r="C36" s="212" t="s">
        <v>177</v>
      </c>
      <c r="D36" s="770">
        <v>214460</v>
      </c>
      <c r="E36" s="780">
        <v>931844</v>
      </c>
      <c r="F36" s="767"/>
      <c r="G36" s="767"/>
      <c r="H36" s="767"/>
      <c r="I36" s="767"/>
      <c r="J36" s="767"/>
      <c r="K36" s="1033">
        <v>1</v>
      </c>
      <c r="L36" s="869"/>
      <c r="M36" s="767"/>
      <c r="N36" s="767"/>
      <c r="O36" s="767"/>
      <c r="P36" s="767"/>
      <c r="Q36" s="1033">
        <v>1</v>
      </c>
      <c r="R36" s="869"/>
      <c r="S36" s="1019">
        <v>1</v>
      </c>
      <c r="T36" s="767"/>
      <c r="U36" s="767"/>
      <c r="V36" s="783"/>
      <c r="W36" s="1023"/>
      <c r="X36" s="869"/>
      <c r="Y36" s="767"/>
      <c r="Z36" s="767"/>
      <c r="AA36" s="767"/>
      <c r="AB36" s="783"/>
      <c r="AC36" s="1033">
        <v>1</v>
      </c>
      <c r="AD36" s="869"/>
      <c r="AE36" s="767"/>
      <c r="AF36" s="783"/>
      <c r="AG36" s="767"/>
      <c r="AH36" s="767"/>
      <c r="AI36" s="1033">
        <v>1</v>
      </c>
      <c r="AJ36" s="869"/>
      <c r="AK36" s="767"/>
      <c r="AL36" s="767"/>
      <c r="AM36" s="1021">
        <v>1</v>
      </c>
      <c r="AN36" s="1020"/>
      <c r="AO36" s="869"/>
      <c r="AP36" s="767"/>
      <c r="AQ36" s="767"/>
      <c r="AR36" s="1021">
        <v>1</v>
      </c>
      <c r="AS36" s="1020"/>
      <c r="AT36" s="1034">
        <f t="shared" si="0"/>
        <v>4</v>
      </c>
      <c r="AU36" s="1044">
        <f t="shared" si="1"/>
        <v>0</v>
      </c>
      <c r="AV36" s="1045">
        <f>AU36/3</f>
        <v>0</v>
      </c>
      <c r="AW36" s="1044">
        <f t="shared" si="3"/>
        <v>1</v>
      </c>
      <c r="AX36" s="1049">
        <f>AW36/3</f>
        <v>0.33333333333333331</v>
      </c>
      <c r="AY36" s="1044">
        <f t="shared" si="4"/>
        <v>0</v>
      </c>
      <c r="AZ36" s="1049">
        <f>AY36/3</f>
        <v>0</v>
      </c>
      <c r="BA36" s="1044">
        <f t="shared" si="5"/>
        <v>2</v>
      </c>
      <c r="BB36" s="1049">
        <f>BA36/3</f>
        <v>0.66666666666666663</v>
      </c>
      <c r="BC36" s="1044">
        <f t="shared" si="6"/>
        <v>0</v>
      </c>
      <c r="BD36" s="1049">
        <f>BC36/3</f>
        <v>0</v>
      </c>
      <c r="BE36" s="1029">
        <f t="shared" si="7"/>
        <v>1</v>
      </c>
    </row>
    <row r="37" spans="2:57" ht="18.95" customHeight="1" x14ac:dyDescent="0.25">
      <c r="B37" s="63">
        <v>32</v>
      </c>
      <c r="C37" s="190" t="s">
        <v>180</v>
      </c>
      <c r="D37" s="770">
        <v>214662</v>
      </c>
      <c r="E37" s="780">
        <v>931843</v>
      </c>
      <c r="F37" s="767"/>
      <c r="G37" s="767"/>
      <c r="H37" s="1022">
        <v>1</v>
      </c>
      <c r="I37" s="767"/>
      <c r="J37" s="767"/>
      <c r="K37" s="1020"/>
      <c r="L37" s="869"/>
      <c r="M37" s="767"/>
      <c r="N37" s="1022">
        <v>1</v>
      </c>
      <c r="O37" s="767"/>
      <c r="P37" s="767"/>
      <c r="Q37" s="1020"/>
      <c r="R37" s="869"/>
      <c r="S37" s="1019">
        <v>1</v>
      </c>
      <c r="T37" s="767"/>
      <c r="U37" s="783"/>
      <c r="V37" s="767"/>
      <c r="W37" s="1020"/>
      <c r="X37" s="869"/>
      <c r="Y37" s="767"/>
      <c r="Z37" s="1022">
        <v>1</v>
      </c>
      <c r="AA37" s="767"/>
      <c r="AB37" s="783"/>
      <c r="AC37" s="1023"/>
      <c r="AD37" s="869"/>
      <c r="AE37" s="767"/>
      <c r="AF37" s="767"/>
      <c r="AG37" s="767"/>
      <c r="AH37" s="783"/>
      <c r="AI37" s="1033">
        <v>1</v>
      </c>
      <c r="AJ37" s="869"/>
      <c r="AK37" s="767"/>
      <c r="AL37" s="767"/>
      <c r="AM37" s="1021">
        <v>1</v>
      </c>
      <c r="AN37" s="1020"/>
      <c r="AO37" s="869"/>
      <c r="AP37" s="767"/>
      <c r="AQ37" s="1022">
        <v>1</v>
      </c>
      <c r="AR37" s="783"/>
      <c r="AS37" s="1020"/>
      <c r="AT37" s="1034">
        <f t="shared" si="0"/>
        <v>1</v>
      </c>
      <c r="AU37" s="1044">
        <f t="shared" si="1"/>
        <v>0</v>
      </c>
      <c r="AV37" s="1045">
        <f>AU37/6</f>
        <v>0</v>
      </c>
      <c r="AW37" s="1044">
        <f t="shared" si="3"/>
        <v>1</v>
      </c>
      <c r="AX37" s="1049">
        <f>AW37/6</f>
        <v>0.16666666666666666</v>
      </c>
      <c r="AY37" s="1044">
        <f t="shared" si="4"/>
        <v>4</v>
      </c>
      <c r="AZ37" s="1049">
        <f>AY37/6</f>
        <v>0.66666666666666663</v>
      </c>
      <c r="BA37" s="1044">
        <f t="shared" si="5"/>
        <v>1</v>
      </c>
      <c r="BB37" s="1049">
        <f>BA37/6</f>
        <v>0.16666666666666666</v>
      </c>
      <c r="BC37" s="1044">
        <f t="shared" si="6"/>
        <v>0</v>
      </c>
      <c r="BD37" s="1049">
        <f>BC37/6</f>
        <v>0</v>
      </c>
      <c r="BE37" s="1029">
        <f t="shared" si="7"/>
        <v>0.99999999999999989</v>
      </c>
    </row>
    <row r="38" spans="2:57" ht="18.95" customHeight="1" x14ac:dyDescent="0.25">
      <c r="B38" s="63">
        <v>33</v>
      </c>
      <c r="C38" s="190" t="s">
        <v>184</v>
      </c>
      <c r="D38" s="770">
        <v>214873</v>
      </c>
      <c r="E38" s="780">
        <v>931842</v>
      </c>
      <c r="F38" s="767"/>
      <c r="G38" s="767"/>
      <c r="H38" s="1022">
        <v>1</v>
      </c>
      <c r="I38" s="767"/>
      <c r="J38" s="767"/>
      <c r="K38" s="1020"/>
      <c r="L38" s="869"/>
      <c r="M38" s="767"/>
      <c r="N38" s="1022">
        <v>1</v>
      </c>
      <c r="O38" s="767"/>
      <c r="P38" s="767"/>
      <c r="Q38" s="1020"/>
      <c r="R38" s="869"/>
      <c r="S38" s="1019">
        <v>1</v>
      </c>
      <c r="T38" s="783"/>
      <c r="U38" s="767"/>
      <c r="V38" s="767"/>
      <c r="W38" s="1020"/>
      <c r="X38" s="869"/>
      <c r="Y38" s="767"/>
      <c r="Z38" s="767"/>
      <c r="AA38" s="1021">
        <v>1</v>
      </c>
      <c r="AB38" s="783"/>
      <c r="AC38" s="1023"/>
      <c r="AD38" s="869"/>
      <c r="AE38" s="767"/>
      <c r="AF38" s="767"/>
      <c r="AG38" s="767"/>
      <c r="AH38" s="804">
        <v>1</v>
      </c>
      <c r="AI38" s="1023"/>
      <c r="AJ38" s="869"/>
      <c r="AK38" s="767"/>
      <c r="AL38" s="1022">
        <v>1</v>
      </c>
      <c r="AM38" s="767"/>
      <c r="AN38" s="1020"/>
      <c r="AO38" s="869"/>
      <c r="AP38" s="767"/>
      <c r="AQ38" s="1022">
        <v>1</v>
      </c>
      <c r="AR38" s="783"/>
      <c r="AS38" s="1020"/>
      <c r="AT38" s="1039">
        <f t="shared" si="0"/>
        <v>0</v>
      </c>
      <c r="AU38" s="1055">
        <f t="shared" si="1"/>
        <v>0</v>
      </c>
      <c r="AV38" s="1056">
        <f>AU38/7</f>
        <v>0</v>
      </c>
      <c r="AW38" s="1055">
        <f t="shared" si="3"/>
        <v>1</v>
      </c>
      <c r="AX38" s="1057">
        <f>AW38/7</f>
        <v>0.14285714285714285</v>
      </c>
      <c r="AY38" s="1055">
        <f t="shared" si="4"/>
        <v>4</v>
      </c>
      <c r="AZ38" s="1057">
        <f>AY38/7</f>
        <v>0.5714285714285714</v>
      </c>
      <c r="BA38" s="1055">
        <f t="shared" si="5"/>
        <v>1</v>
      </c>
      <c r="BB38" s="1057">
        <f>BA38/7</f>
        <v>0.14285714285714285</v>
      </c>
      <c r="BC38" s="1055">
        <f t="shared" si="6"/>
        <v>1</v>
      </c>
      <c r="BD38" s="1057">
        <f>BC38/7</f>
        <v>0.14285714285714285</v>
      </c>
      <c r="BE38" s="1029">
        <f t="shared" si="7"/>
        <v>0.99999999999999978</v>
      </c>
    </row>
    <row r="39" spans="2:57" ht="18.95" customHeight="1" x14ac:dyDescent="0.25">
      <c r="B39" s="63">
        <v>34</v>
      </c>
      <c r="C39" s="190" t="s">
        <v>187</v>
      </c>
      <c r="D39" s="770">
        <v>221592</v>
      </c>
      <c r="E39" s="780">
        <v>931843</v>
      </c>
      <c r="F39" s="767"/>
      <c r="G39" s="767"/>
      <c r="H39" s="767"/>
      <c r="I39" s="767"/>
      <c r="J39" s="767"/>
      <c r="K39" s="1033">
        <v>1</v>
      </c>
      <c r="L39" s="869"/>
      <c r="M39" s="767"/>
      <c r="N39" s="767"/>
      <c r="O39" s="767"/>
      <c r="P39" s="767"/>
      <c r="Q39" s="1033">
        <v>1</v>
      </c>
      <c r="R39" s="869"/>
      <c r="S39" s="767"/>
      <c r="T39" s="1022">
        <v>1</v>
      </c>
      <c r="U39" s="783"/>
      <c r="V39" s="767"/>
      <c r="W39" s="1020"/>
      <c r="X39" s="869"/>
      <c r="Y39" s="767"/>
      <c r="Z39" s="767"/>
      <c r="AA39" s="767"/>
      <c r="AB39" s="767"/>
      <c r="AC39" s="1033">
        <v>1</v>
      </c>
      <c r="AD39" s="869"/>
      <c r="AE39" s="767"/>
      <c r="AF39" s="767"/>
      <c r="AG39" s="1021">
        <v>1</v>
      </c>
      <c r="AH39" s="767"/>
      <c r="AI39" s="1020"/>
      <c r="AJ39" s="869"/>
      <c r="AK39" s="767"/>
      <c r="AL39" s="767"/>
      <c r="AM39" s="1021">
        <v>1</v>
      </c>
      <c r="AN39" s="1020"/>
      <c r="AO39" s="869"/>
      <c r="AP39" s="767"/>
      <c r="AQ39" s="1022">
        <v>1</v>
      </c>
      <c r="AR39" s="783"/>
      <c r="AS39" s="1020"/>
      <c r="AT39" s="1034">
        <f t="shared" si="0"/>
        <v>3</v>
      </c>
      <c r="AU39" s="1044">
        <f t="shared" si="1"/>
        <v>0</v>
      </c>
      <c r="AV39" s="1045">
        <f>AU39/4</f>
        <v>0</v>
      </c>
      <c r="AW39" s="1044">
        <f t="shared" si="3"/>
        <v>0</v>
      </c>
      <c r="AX39" s="1049">
        <f>AW39/4</f>
        <v>0</v>
      </c>
      <c r="AY39" s="1044">
        <f t="shared" si="4"/>
        <v>2</v>
      </c>
      <c r="AZ39" s="1049">
        <f>AY39/4</f>
        <v>0.5</v>
      </c>
      <c r="BA39" s="1044">
        <f t="shared" si="5"/>
        <v>2</v>
      </c>
      <c r="BB39" s="1049">
        <f>BA39/4</f>
        <v>0.5</v>
      </c>
      <c r="BC39" s="1044">
        <f t="shared" si="6"/>
        <v>0</v>
      </c>
      <c r="BD39" s="1049">
        <f>BC39/4</f>
        <v>0</v>
      </c>
      <c r="BE39" s="1029">
        <f t="shared" si="7"/>
        <v>1</v>
      </c>
    </row>
    <row r="40" spans="2:57" ht="18.95" customHeight="1" x14ac:dyDescent="0.25">
      <c r="B40" s="63">
        <v>35</v>
      </c>
      <c r="C40" s="190" t="s">
        <v>189</v>
      </c>
      <c r="D40" s="770">
        <v>221779</v>
      </c>
      <c r="E40" s="780">
        <v>931841</v>
      </c>
      <c r="F40" s="767"/>
      <c r="G40" s="1016">
        <v>1</v>
      </c>
      <c r="H40" s="767"/>
      <c r="I40" s="767"/>
      <c r="J40" s="767"/>
      <c r="K40" s="1020"/>
      <c r="L40" s="869"/>
      <c r="M40" s="1019">
        <v>1</v>
      </c>
      <c r="N40" s="767"/>
      <c r="O40" s="767"/>
      <c r="P40" s="767"/>
      <c r="Q40" s="1020"/>
      <c r="R40" s="869"/>
      <c r="S40" s="1019">
        <v>1</v>
      </c>
      <c r="T40" s="767"/>
      <c r="U40" s="783"/>
      <c r="V40" s="767"/>
      <c r="W40" s="1020"/>
      <c r="X40" s="869"/>
      <c r="Y40" s="767"/>
      <c r="Z40" s="767"/>
      <c r="AA40" s="1021">
        <v>1</v>
      </c>
      <c r="AB40" s="767"/>
      <c r="AC40" s="1020"/>
      <c r="AD40" s="869"/>
      <c r="AE40" s="767"/>
      <c r="AF40" s="767"/>
      <c r="AG40" s="1021">
        <v>1</v>
      </c>
      <c r="AH40" s="767"/>
      <c r="AI40" s="1020"/>
      <c r="AJ40" s="869"/>
      <c r="AK40" s="767"/>
      <c r="AL40" s="1022">
        <v>1</v>
      </c>
      <c r="AM40" s="767"/>
      <c r="AN40" s="1020"/>
      <c r="AO40" s="869"/>
      <c r="AP40" s="767"/>
      <c r="AQ40" s="767"/>
      <c r="AR40" s="1021">
        <v>1</v>
      </c>
      <c r="AS40" s="1020"/>
      <c r="AT40" s="1039">
        <f t="shared" si="0"/>
        <v>0</v>
      </c>
      <c r="AU40" s="1055">
        <f t="shared" si="1"/>
        <v>0</v>
      </c>
      <c r="AV40" s="1056">
        <f>AU40/7</f>
        <v>0</v>
      </c>
      <c r="AW40" s="1055">
        <f t="shared" si="3"/>
        <v>3</v>
      </c>
      <c r="AX40" s="1057">
        <f>AW40/7</f>
        <v>0.42857142857142855</v>
      </c>
      <c r="AY40" s="1055">
        <f t="shared" si="4"/>
        <v>1</v>
      </c>
      <c r="AZ40" s="1057">
        <f>AY40/7</f>
        <v>0.14285714285714285</v>
      </c>
      <c r="BA40" s="1055">
        <f t="shared" si="5"/>
        <v>3</v>
      </c>
      <c r="BB40" s="1057">
        <f>BA40/7</f>
        <v>0.42857142857142855</v>
      </c>
      <c r="BC40" s="1055">
        <f t="shared" si="6"/>
        <v>0</v>
      </c>
      <c r="BD40" s="1057">
        <f>BC40/7</f>
        <v>0</v>
      </c>
      <c r="BE40" s="1061">
        <f t="shared" si="7"/>
        <v>1</v>
      </c>
    </row>
    <row r="41" spans="2:57" ht="17.850000000000001" customHeight="1" x14ac:dyDescent="0.25">
      <c r="B41" s="785">
        <v>36</v>
      </c>
      <c r="C41" s="786"/>
      <c r="D41" s="1415" t="s">
        <v>192</v>
      </c>
      <c r="E41" s="1476"/>
      <c r="F41" s="767"/>
      <c r="G41" s="767"/>
      <c r="H41" s="767"/>
      <c r="I41" s="767"/>
      <c r="J41" s="767"/>
      <c r="K41" s="1020"/>
      <c r="L41" s="869"/>
      <c r="M41" s="767"/>
      <c r="N41" s="767"/>
      <c r="O41" s="767"/>
      <c r="P41" s="767"/>
      <c r="Q41" s="1020"/>
      <c r="R41" s="869"/>
      <c r="S41" s="767"/>
      <c r="T41" s="767"/>
      <c r="U41" s="783"/>
      <c r="V41" s="767"/>
      <c r="W41" s="1020"/>
      <c r="X41" s="869"/>
      <c r="Y41" s="767"/>
      <c r="Z41" s="767"/>
      <c r="AA41" s="767"/>
      <c r="AB41" s="767"/>
      <c r="AC41" s="1020"/>
      <c r="AD41" s="869"/>
      <c r="AE41" s="767"/>
      <c r="AF41" s="767"/>
      <c r="AG41" s="767"/>
      <c r="AH41" s="767"/>
      <c r="AI41" s="1020"/>
      <c r="AJ41" s="869"/>
      <c r="AK41" s="767"/>
      <c r="AL41" s="767"/>
      <c r="AM41" s="767"/>
      <c r="AN41" s="1020"/>
      <c r="AO41" s="869"/>
      <c r="AP41" s="767"/>
      <c r="AQ41" s="767"/>
      <c r="AR41" s="783"/>
      <c r="AS41" s="1020"/>
      <c r="AT41" s="1062"/>
      <c r="AU41" s="1063"/>
      <c r="AV41" s="1064"/>
      <c r="AW41" s="1063"/>
      <c r="AX41" s="1065"/>
      <c r="AY41" s="1063"/>
      <c r="AZ41" s="1065"/>
      <c r="BA41" s="1063"/>
      <c r="BB41" s="1065"/>
      <c r="BC41" s="1063"/>
      <c r="BD41" s="1065"/>
      <c r="BE41" s="1066"/>
    </row>
    <row r="42" spans="2:57" ht="17.850000000000001" customHeight="1" x14ac:dyDescent="0.25">
      <c r="B42" s="785">
        <v>37</v>
      </c>
      <c r="C42" s="147"/>
      <c r="D42" s="1439" t="s">
        <v>192</v>
      </c>
      <c r="E42" s="1480"/>
      <c r="F42" s="767"/>
      <c r="G42" s="767"/>
      <c r="H42" s="767"/>
      <c r="I42" s="767"/>
      <c r="J42" s="767"/>
      <c r="K42" s="1020"/>
      <c r="L42" s="869"/>
      <c r="M42" s="767"/>
      <c r="N42" s="767"/>
      <c r="O42" s="767"/>
      <c r="P42" s="767"/>
      <c r="Q42" s="1020"/>
      <c r="R42" s="869"/>
      <c r="S42" s="767"/>
      <c r="T42" s="783"/>
      <c r="U42" s="767"/>
      <c r="V42" s="767"/>
      <c r="W42" s="1020"/>
      <c r="X42" s="869"/>
      <c r="Y42" s="767"/>
      <c r="Z42" s="767"/>
      <c r="AA42" s="767"/>
      <c r="AB42" s="783"/>
      <c r="AC42" s="1023"/>
      <c r="AD42" s="869"/>
      <c r="AE42" s="767"/>
      <c r="AF42" s="767"/>
      <c r="AG42" s="783"/>
      <c r="AH42" s="767"/>
      <c r="AI42" s="1020"/>
      <c r="AJ42" s="869"/>
      <c r="AK42" s="767"/>
      <c r="AL42" s="767"/>
      <c r="AM42" s="767"/>
      <c r="AN42" s="1020"/>
      <c r="AO42" s="869"/>
      <c r="AP42" s="767"/>
      <c r="AQ42" s="767"/>
      <c r="AR42" s="783"/>
      <c r="AS42" s="1020"/>
      <c r="AT42" s="1062"/>
      <c r="AU42" s="1063"/>
      <c r="AV42" s="1064"/>
      <c r="AW42" s="1067"/>
      <c r="AX42" s="1068"/>
      <c r="AY42" s="1067"/>
      <c r="AZ42" s="1068"/>
      <c r="BA42" s="1067"/>
      <c r="BB42" s="1068"/>
      <c r="BC42" s="1063"/>
      <c r="BD42" s="1069"/>
      <c r="BE42" s="1070"/>
    </row>
    <row r="43" spans="2:57" ht="18.95" customHeight="1" x14ac:dyDescent="0.25">
      <c r="B43" s="63">
        <v>38</v>
      </c>
      <c r="C43" s="190" t="s">
        <v>193</v>
      </c>
      <c r="D43" s="793">
        <v>214451</v>
      </c>
      <c r="E43" s="951">
        <v>932053</v>
      </c>
      <c r="F43" s="767"/>
      <c r="G43" s="767"/>
      <c r="H43" s="1022">
        <v>1</v>
      </c>
      <c r="I43" s="767"/>
      <c r="J43" s="767"/>
      <c r="K43" s="1020"/>
      <c r="L43" s="869"/>
      <c r="M43" s="767"/>
      <c r="N43" s="1022">
        <v>1</v>
      </c>
      <c r="O43" s="767"/>
      <c r="P43" s="767"/>
      <c r="Q43" s="1020"/>
      <c r="R43" s="869"/>
      <c r="S43" s="767"/>
      <c r="T43" s="767"/>
      <c r="U43" s="1021">
        <v>1</v>
      </c>
      <c r="V43" s="783"/>
      <c r="W43" s="1023"/>
      <c r="X43" s="869"/>
      <c r="Y43" s="767"/>
      <c r="Z43" s="1022">
        <v>1</v>
      </c>
      <c r="AA43" s="767"/>
      <c r="AB43" s="767"/>
      <c r="AC43" s="1020"/>
      <c r="AD43" s="869"/>
      <c r="AE43" s="783"/>
      <c r="AF43" s="767"/>
      <c r="AG43" s="1021">
        <v>1</v>
      </c>
      <c r="AH43" s="767"/>
      <c r="AI43" s="1020"/>
      <c r="AJ43" s="869"/>
      <c r="AK43" s="767"/>
      <c r="AL43" s="1022">
        <v>1</v>
      </c>
      <c r="AM43" s="767"/>
      <c r="AN43" s="1020"/>
      <c r="AO43" s="869"/>
      <c r="AP43" s="767"/>
      <c r="AQ43" s="767"/>
      <c r="AR43" s="1021">
        <v>1</v>
      </c>
      <c r="AS43" s="1020"/>
      <c r="AT43" s="1039">
        <f t="shared" ref="AT43:AT49" si="8">K43+Q43+W43+AC43+AI43</f>
        <v>0</v>
      </c>
      <c r="AU43" s="1055">
        <f t="shared" ref="AU43:AU49" si="9">F43+L43+R43+X43+AD43+AJ43+AO43</f>
        <v>0</v>
      </c>
      <c r="AV43" s="1056">
        <f>AU43/7</f>
        <v>0</v>
      </c>
      <c r="AW43" s="1055">
        <f t="shared" ref="AW43:AW49" si="10">G43+M43+S43+Y43+AE43+AK43+AP43</f>
        <v>0</v>
      </c>
      <c r="AX43" s="1057">
        <f>AW43/7</f>
        <v>0</v>
      </c>
      <c r="AY43" s="1055">
        <f t="shared" ref="AY43:AY49" si="11">H43+N43+T43+Z43+AF43+AL43+AQ43</f>
        <v>4</v>
      </c>
      <c r="AZ43" s="1057">
        <f>AY43/7</f>
        <v>0.5714285714285714</v>
      </c>
      <c r="BA43" s="1055">
        <f t="shared" ref="BA43:BA49" si="12">I43+O43+U43+AA43+AG43+AM43+AR43</f>
        <v>3</v>
      </c>
      <c r="BB43" s="1057">
        <f>BA43/7</f>
        <v>0.42857142857142855</v>
      </c>
      <c r="BC43" s="1055">
        <f t="shared" ref="BC43:BC49" si="13">J43+P43+V43+AB43+AH43+AN43+AS43</f>
        <v>0</v>
      </c>
      <c r="BD43" s="1057">
        <f>BC43/7</f>
        <v>0</v>
      </c>
      <c r="BE43" s="1029">
        <f t="shared" ref="BE43:BE49" si="14">AV43+AX43+AZ43+BB43+BD43</f>
        <v>1</v>
      </c>
    </row>
    <row r="44" spans="2:57" ht="18.95" customHeight="1" x14ac:dyDescent="0.25">
      <c r="B44" s="63">
        <v>39</v>
      </c>
      <c r="C44" s="190" t="s">
        <v>196</v>
      </c>
      <c r="D44" s="770">
        <v>221442</v>
      </c>
      <c r="E44" s="780">
        <v>932038</v>
      </c>
      <c r="F44" s="767"/>
      <c r="G44" s="1016">
        <v>1</v>
      </c>
      <c r="H44" s="767"/>
      <c r="I44" s="767"/>
      <c r="J44" s="767"/>
      <c r="K44" s="1020"/>
      <c r="L44" s="869"/>
      <c r="M44" s="767"/>
      <c r="N44" s="767"/>
      <c r="O44" s="767"/>
      <c r="P44" s="767"/>
      <c r="Q44" s="1033">
        <v>1</v>
      </c>
      <c r="R44" s="869"/>
      <c r="S44" s="1019">
        <v>1</v>
      </c>
      <c r="T44" s="767"/>
      <c r="U44" s="783"/>
      <c r="V44" s="767"/>
      <c r="W44" s="1020"/>
      <c r="X44" s="869"/>
      <c r="Y44" s="767"/>
      <c r="Z44" s="1022">
        <v>1</v>
      </c>
      <c r="AA44" s="767"/>
      <c r="AB44" s="783"/>
      <c r="AC44" s="1023"/>
      <c r="AD44" s="869"/>
      <c r="AE44" s="767"/>
      <c r="AF44" s="767"/>
      <c r="AG44" s="1021">
        <v>1</v>
      </c>
      <c r="AH44" s="767"/>
      <c r="AI44" s="1020"/>
      <c r="AJ44" s="869"/>
      <c r="AK44" s="767"/>
      <c r="AL44" s="767"/>
      <c r="AM44" s="1021">
        <v>1</v>
      </c>
      <c r="AN44" s="1020"/>
      <c r="AO44" s="869"/>
      <c r="AP44" s="767"/>
      <c r="AQ44" s="767"/>
      <c r="AR44" s="1021">
        <v>1</v>
      </c>
      <c r="AS44" s="1020"/>
      <c r="AT44" s="1034">
        <f t="shared" si="8"/>
        <v>1</v>
      </c>
      <c r="AU44" s="1044">
        <f t="shared" si="9"/>
        <v>0</v>
      </c>
      <c r="AV44" s="1045">
        <f>AU44/6</f>
        <v>0</v>
      </c>
      <c r="AW44" s="1044">
        <f t="shared" si="10"/>
        <v>2</v>
      </c>
      <c r="AX44" s="1049">
        <f>AW44/6</f>
        <v>0.33333333333333331</v>
      </c>
      <c r="AY44" s="1044">
        <f t="shared" si="11"/>
        <v>1</v>
      </c>
      <c r="AZ44" s="1049">
        <f>AY44/6</f>
        <v>0.16666666666666666</v>
      </c>
      <c r="BA44" s="1044">
        <f t="shared" si="12"/>
        <v>3</v>
      </c>
      <c r="BB44" s="1049">
        <f>BA44/6</f>
        <v>0.5</v>
      </c>
      <c r="BC44" s="1044">
        <f t="shared" si="13"/>
        <v>0</v>
      </c>
      <c r="BD44" s="1049">
        <f>BC44/6</f>
        <v>0</v>
      </c>
      <c r="BE44" s="1029">
        <f t="shared" si="14"/>
        <v>1</v>
      </c>
    </row>
    <row r="45" spans="2:57" ht="18.95" customHeight="1" x14ac:dyDescent="0.25">
      <c r="B45" s="63">
        <v>40</v>
      </c>
      <c r="C45" s="190" t="s">
        <v>198</v>
      </c>
      <c r="D45" s="770">
        <v>214246</v>
      </c>
      <c r="E45" s="780">
        <v>932259</v>
      </c>
      <c r="F45" s="767"/>
      <c r="G45" s="1016">
        <v>1</v>
      </c>
      <c r="H45" s="767"/>
      <c r="I45" s="767"/>
      <c r="J45" s="767"/>
      <c r="K45" s="1020"/>
      <c r="L45" s="869"/>
      <c r="M45" s="1019">
        <v>1</v>
      </c>
      <c r="N45" s="767"/>
      <c r="O45" s="767"/>
      <c r="P45" s="767"/>
      <c r="Q45" s="1020"/>
      <c r="R45" s="869"/>
      <c r="S45" s="767"/>
      <c r="T45" s="1022">
        <v>1</v>
      </c>
      <c r="U45" s="783"/>
      <c r="V45" s="767"/>
      <c r="W45" s="1020"/>
      <c r="X45" s="869"/>
      <c r="Y45" s="767"/>
      <c r="Z45" s="767"/>
      <c r="AA45" s="767"/>
      <c r="AB45" s="804">
        <v>1</v>
      </c>
      <c r="AC45" s="1020"/>
      <c r="AD45" s="869"/>
      <c r="AE45" s="767"/>
      <c r="AF45" s="1022">
        <v>1</v>
      </c>
      <c r="AG45" s="767"/>
      <c r="AH45" s="767"/>
      <c r="AI45" s="1020"/>
      <c r="AJ45" s="869"/>
      <c r="AK45" s="767"/>
      <c r="AL45" s="1022">
        <v>1</v>
      </c>
      <c r="AM45" s="767"/>
      <c r="AN45" s="1020"/>
      <c r="AO45" s="869"/>
      <c r="AP45" s="767"/>
      <c r="AQ45" s="767"/>
      <c r="AR45" s="1021">
        <v>1</v>
      </c>
      <c r="AS45" s="1020"/>
      <c r="AT45" s="1039">
        <f t="shared" si="8"/>
        <v>0</v>
      </c>
      <c r="AU45" s="1055">
        <f t="shared" si="9"/>
        <v>0</v>
      </c>
      <c r="AV45" s="1056">
        <f>AU45/7</f>
        <v>0</v>
      </c>
      <c r="AW45" s="1055">
        <f t="shared" si="10"/>
        <v>2</v>
      </c>
      <c r="AX45" s="1057">
        <f>AW45/7</f>
        <v>0.2857142857142857</v>
      </c>
      <c r="AY45" s="1055">
        <f t="shared" si="11"/>
        <v>3</v>
      </c>
      <c r="AZ45" s="1057">
        <f>AY45/7</f>
        <v>0.42857142857142855</v>
      </c>
      <c r="BA45" s="1055">
        <f t="shared" si="12"/>
        <v>1</v>
      </c>
      <c r="BB45" s="1057">
        <f>BA45/7</f>
        <v>0.14285714285714285</v>
      </c>
      <c r="BC45" s="1055">
        <f t="shared" si="13"/>
        <v>1</v>
      </c>
      <c r="BD45" s="1057">
        <f>BC45/7</f>
        <v>0.14285714285714285</v>
      </c>
      <c r="BE45" s="1029">
        <f t="shared" si="14"/>
        <v>0.99999999999999978</v>
      </c>
    </row>
    <row r="46" spans="2:57" ht="18.95" customHeight="1" x14ac:dyDescent="0.25">
      <c r="B46" s="63">
        <v>41</v>
      </c>
      <c r="C46" s="190" t="s">
        <v>200</v>
      </c>
      <c r="D46" s="770">
        <v>214454</v>
      </c>
      <c r="E46" s="780">
        <v>932261</v>
      </c>
      <c r="F46" s="767"/>
      <c r="G46" s="767"/>
      <c r="H46" s="767"/>
      <c r="I46" s="1021">
        <v>1</v>
      </c>
      <c r="J46" s="767"/>
      <c r="K46" s="1020"/>
      <c r="L46" s="869"/>
      <c r="M46" s="767"/>
      <c r="N46" s="767"/>
      <c r="O46" s="767"/>
      <c r="P46" s="767"/>
      <c r="Q46" s="1033">
        <v>1</v>
      </c>
      <c r="R46" s="869"/>
      <c r="S46" s="1019">
        <v>1</v>
      </c>
      <c r="T46" s="767"/>
      <c r="U46" s="783"/>
      <c r="V46" s="767"/>
      <c r="W46" s="1020"/>
      <c r="X46" s="869"/>
      <c r="Y46" s="767"/>
      <c r="Z46" s="767"/>
      <c r="AA46" s="767"/>
      <c r="AB46" s="767"/>
      <c r="AC46" s="1033">
        <v>1</v>
      </c>
      <c r="AD46" s="869"/>
      <c r="AE46" s="767"/>
      <c r="AF46" s="767"/>
      <c r="AG46" s="783"/>
      <c r="AH46" s="767"/>
      <c r="AI46" s="1033">
        <v>1</v>
      </c>
      <c r="AJ46" s="869"/>
      <c r="AK46" s="767"/>
      <c r="AL46" s="767"/>
      <c r="AM46" s="1021">
        <v>1</v>
      </c>
      <c r="AN46" s="1020"/>
      <c r="AO46" s="869"/>
      <c r="AP46" s="1019">
        <v>1</v>
      </c>
      <c r="AQ46" s="767"/>
      <c r="AR46" s="783"/>
      <c r="AS46" s="1020"/>
      <c r="AT46" s="1034">
        <f t="shared" si="8"/>
        <v>3</v>
      </c>
      <c r="AU46" s="1044">
        <f t="shared" si="9"/>
        <v>0</v>
      </c>
      <c r="AV46" s="1045">
        <f>AU46/4</f>
        <v>0</v>
      </c>
      <c r="AW46" s="1044">
        <f t="shared" si="10"/>
        <v>2</v>
      </c>
      <c r="AX46" s="1049">
        <f>AW46/4</f>
        <v>0.5</v>
      </c>
      <c r="AY46" s="1044">
        <f t="shared" si="11"/>
        <v>0</v>
      </c>
      <c r="AZ46" s="1049">
        <f>AY46/4</f>
        <v>0</v>
      </c>
      <c r="BA46" s="1044">
        <f t="shared" si="12"/>
        <v>2</v>
      </c>
      <c r="BB46" s="1049">
        <f>BA46/4</f>
        <v>0.5</v>
      </c>
      <c r="BC46" s="1044">
        <f t="shared" si="13"/>
        <v>0</v>
      </c>
      <c r="BD46" s="1049">
        <f>BC46/4</f>
        <v>0</v>
      </c>
      <c r="BE46" s="1029">
        <f t="shared" si="14"/>
        <v>1</v>
      </c>
    </row>
    <row r="47" spans="2:57" ht="18.95" customHeight="1" x14ac:dyDescent="0.25">
      <c r="B47" s="63">
        <v>42</v>
      </c>
      <c r="C47" s="190" t="s">
        <v>202</v>
      </c>
      <c r="D47" s="770">
        <v>214871</v>
      </c>
      <c r="E47" s="780">
        <v>932263</v>
      </c>
      <c r="F47" s="767"/>
      <c r="G47" s="1016">
        <v>1</v>
      </c>
      <c r="H47" s="767"/>
      <c r="I47" s="767"/>
      <c r="J47" s="767"/>
      <c r="K47" s="1020"/>
      <c r="L47" s="869"/>
      <c r="M47" s="1019">
        <v>1</v>
      </c>
      <c r="N47" s="767"/>
      <c r="O47" s="767"/>
      <c r="P47" s="767"/>
      <c r="Q47" s="1020"/>
      <c r="R47" s="869"/>
      <c r="S47" s="767"/>
      <c r="T47" s="767"/>
      <c r="U47" s="1021">
        <v>1</v>
      </c>
      <c r="V47" s="767"/>
      <c r="W47" s="1020"/>
      <c r="X47" s="869"/>
      <c r="Y47" s="767"/>
      <c r="Z47" s="767"/>
      <c r="AA47" s="1021">
        <v>1</v>
      </c>
      <c r="AB47" s="767"/>
      <c r="AC47" s="1020"/>
      <c r="AD47" s="869"/>
      <c r="AE47" s="767"/>
      <c r="AF47" s="767"/>
      <c r="AG47" s="1021">
        <v>1</v>
      </c>
      <c r="AH47" s="767"/>
      <c r="AI47" s="1020"/>
      <c r="AJ47" s="869"/>
      <c r="AK47" s="1019">
        <v>1</v>
      </c>
      <c r="AL47" s="767"/>
      <c r="AM47" s="767"/>
      <c r="AN47" s="1020"/>
      <c r="AO47" s="869"/>
      <c r="AP47" s="767"/>
      <c r="AQ47" s="1022">
        <v>1</v>
      </c>
      <c r="AR47" s="783"/>
      <c r="AS47" s="1020"/>
      <c r="AT47" s="1039">
        <f t="shared" si="8"/>
        <v>0</v>
      </c>
      <c r="AU47" s="1055">
        <f t="shared" si="9"/>
        <v>0</v>
      </c>
      <c r="AV47" s="1056">
        <f>AU47/7</f>
        <v>0</v>
      </c>
      <c r="AW47" s="1055">
        <f t="shared" si="10"/>
        <v>3</v>
      </c>
      <c r="AX47" s="1057">
        <f>AW47/7</f>
        <v>0.42857142857142855</v>
      </c>
      <c r="AY47" s="1055">
        <f t="shared" si="11"/>
        <v>1</v>
      </c>
      <c r="AZ47" s="1057">
        <f>AY47/7</f>
        <v>0.14285714285714285</v>
      </c>
      <c r="BA47" s="1055">
        <f t="shared" si="12"/>
        <v>3</v>
      </c>
      <c r="BB47" s="1057">
        <f>BA47/7</f>
        <v>0.42857142857142855</v>
      </c>
      <c r="BC47" s="1055">
        <f t="shared" si="13"/>
        <v>0</v>
      </c>
      <c r="BD47" s="1057">
        <f>BC47/7</f>
        <v>0</v>
      </c>
      <c r="BE47" s="1029">
        <f t="shared" si="14"/>
        <v>1</v>
      </c>
    </row>
    <row r="48" spans="2:57" ht="18.95" customHeight="1" x14ac:dyDescent="0.25">
      <c r="B48" s="91">
        <v>43</v>
      </c>
      <c r="C48" s="97" t="s">
        <v>204</v>
      </c>
      <c r="D48" s="775">
        <v>219702</v>
      </c>
      <c r="E48" s="948">
        <v>932264</v>
      </c>
      <c r="F48" s="767"/>
      <c r="G48" s="767"/>
      <c r="H48" s="767"/>
      <c r="I48" s="767"/>
      <c r="J48" s="767"/>
      <c r="K48" s="1033">
        <v>1</v>
      </c>
      <c r="L48" s="869"/>
      <c r="M48" s="767"/>
      <c r="N48" s="767"/>
      <c r="O48" s="767"/>
      <c r="P48" s="767"/>
      <c r="Q48" s="1033">
        <v>1</v>
      </c>
      <c r="R48" s="869"/>
      <c r="S48" s="783"/>
      <c r="T48" s="767"/>
      <c r="U48" s="767"/>
      <c r="V48" s="767"/>
      <c r="W48" s="1033">
        <v>1</v>
      </c>
      <c r="X48" s="869"/>
      <c r="Y48" s="767"/>
      <c r="Z48" s="767"/>
      <c r="AA48" s="767"/>
      <c r="AB48" s="767"/>
      <c r="AC48" s="1033">
        <v>1</v>
      </c>
      <c r="AD48" s="869"/>
      <c r="AE48" s="767"/>
      <c r="AF48" s="767"/>
      <c r="AG48" s="783"/>
      <c r="AH48" s="767"/>
      <c r="AI48" s="1033">
        <v>1</v>
      </c>
      <c r="AJ48" s="869"/>
      <c r="AK48" s="767"/>
      <c r="AL48" s="767"/>
      <c r="AM48" s="1021">
        <v>1</v>
      </c>
      <c r="AN48" s="1020"/>
      <c r="AO48" s="869"/>
      <c r="AP48" s="767"/>
      <c r="AQ48" s="767"/>
      <c r="AR48" s="1021">
        <v>1</v>
      </c>
      <c r="AS48" s="1020"/>
      <c r="AT48" s="1034">
        <f t="shared" si="8"/>
        <v>5</v>
      </c>
      <c r="AU48" s="1044">
        <f t="shared" si="9"/>
        <v>0</v>
      </c>
      <c r="AV48" s="1045">
        <f>AU48/2</f>
        <v>0</v>
      </c>
      <c r="AW48" s="1044">
        <f t="shared" si="10"/>
        <v>0</v>
      </c>
      <c r="AX48" s="1049">
        <f>AW48/2</f>
        <v>0</v>
      </c>
      <c r="AY48" s="1044">
        <f t="shared" si="11"/>
        <v>0</v>
      </c>
      <c r="AZ48" s="1049">
        <f>AY48/2</f>
        <v>0</v>
      </c>
      <c r="BA48" s="1044">
        <f t="shared" si="12"/>
        <v>2</v>
      </c>
      <c r="BB48" s="1049">
        <f>BA48/2</f>
        <v>1</v>
      </c>
      <c r="BC48" s="1044">
        <f t="shared" si="13"/>
        <v>0</v>
      </c>
      <c r="BD48" s="1049">
        <f>BC48/2</f>
        <v>0</v>
      </c>
      <c r="BE48" s="1029">
        <f t="shared" si="14"/>
        <v>1</v>
      </c>
    </row>
    <row r="49" spans="2:57" ht="17.850000000000001" customHeight="1" x14ac:dyDescent="0.25">
      <c r="B49" s="63">
        <v>44</v>
      </c>
      <c r="C49" s="190" t="s">
        <v>207</v>
      </c>
      <c r="D49" s="795">
        <v>221172</v>
      </c>
      <c r="E49" s="952">
        <v>932264</v>
      </c>
      <c r="F49" s="767"/>
      <c r="G49" s="767"/>
      <c r="H49" s="767"/>
      <c r="I49" s="767"/>
      <c r="J49" s="767"/>
      <c r="K49" s="1033">
        <v>1</v>
      </c>
      <c r="L49" s="869"/>
      <c r="M49" s="767"/>
      <c r="N49" s="767"/>
      <c r="O49" s="767"/>
      <c r="P49" s="767"/>
      <c r="Q49" s="1033">
        <v>1</v>
      </c>
      <c r="R49" s="869"/>
      <c r="S49" s="1019">
        <v>1</v>
      </c>
      <c r="T49" s="783"/>
      <c r="U49" s="767"/>
      <c r="V49" s="767"/>
      <c r="W49" s="1020"/>
      <c r="X49" s="869"/>
      <c r="Y49" s="767"/>
      <c r="Z49" s="767"/>
      <c r="AA49" s="767"/>
      <c r="AB49" s="767"/>
      <c r="AC49" s="1033">
        <v>1</v>
      </c>
      <c r="AD49" s="869"/>
      <c r="AE49" s="767"/>
      <c r="AF49" s="767"/>
      <c r="AG49" s="783"/>
      <c r="AH49" s="804">
        <v>1</v>
      </c>
      <c r="AI49" s="1020"/>
      <c r="AJ49" s="869"/>
      <c r="AK49" s="767"/>
      <c r="AL49" s="767"/>
      <c r="AM49" s="1021">
        <v>1</v>
      </c>
      <c r="AN49" s="1020"/>
      <c r="AO49" s="869"/>
      <c r="AP49" s="767"/>
      <c r="AQ49" s="1022">
        <v>1</v>
      </c>
      <c r="AR49" s="783"/>
      <c r="AS49" s="1020"/>
      <c r="AT49" s="1034">
        <f t="shared" si="8"/>
        <v>3</v>
      </c>
      <c r="AU49" s="1044">
        <f t="shared" si="9"/>
        <v>0</v>
      </c>
      <c r="AV49" s="1045">
        <f>AU49/4</f>
        <v>0</v>
      </c>
      <c r="AW49" s="1044">
        <f t="shared" si="10"/>
        <v>1</v>
      </c>
      <c r="AX49" s="1071">
        <f>AW49/4</f>
        <v>0.25</v>
      </c>
      <c r="AY49" s="1044">
        <f t="shared" si="11"/>
        <v>1</v>
      </c>
      <c r="AZ49" s="1071">
        <f>AY49/4</f>
        <v>0.25</v>
      </c>
      <c r="BA49" s="1044">
        <f t="shared" si="12"/>
        <v>1</v>
      </c>
      <c r="BB49" s="1071">
        <f>BA49/4</f>
        <v>0.25</v>
      </c>
      <c r="BC49" s="1044">
        <f t="shared" si="13"/>
        <v>1</v>
      </c>
      <c r="BD49" s="1071">
        <f>BC49/4</f>
        <v>0.25</v>
      </c>
      <c r="BE49" s="1061">
        <f t="shared" si="14"/>
        <v>1</v>
      </c>
    </row>
    <row r="50" spans="2:57" ht="17.850000000000001" customHeight="1" x14ac:dyDescent="0.25">
      <c r="B50" s="785">
        <v>45</v>
      </c>
      <c r="C50" s="147"/>
      <c r="D50" s="1439" t="s">
        <v>192</v>
      </c>
      <c r="E50" s="1480"/>
      <c r="F50" s="767"/>
      <c r="G50" s="767"/>
      <c r="H50" s="767"/>
      <c r="I50" s="767"/>
      <c r="J50" s="767"/>
      <c r="K50" s="1020"/>
      <c r="L50" s="869"/>
      <c r="M50" s="767"/>
      <c r="N50" s="767"/>
      <c r="O50" s="767"/>
      <c r="P50" s="767"/>
      <c r="Q50" s="1020"/>
      <c r="R50" s="869"/>
      <c r="S50" s="767"/>
      <c r="T50" s="783"/>
      <c r="U50" s="767"/>
      <c r="V50" s="767"/>
      <c r="W50" s="1020"/>
      <c r="X50" s="869"/>
      <c r="Y50" s="767"/>
      <c r="Z50" s="767"/>
      <c r="AA50" s="767"/>
      <c r="AB50" s="767"/>
      <c r="AC50" s="1020"/>
      <c r="AD50" s="869"/>
      <c r="AE50" s="767"/>
      <c r="AF50" s="767"/>
      <c r="AG50" s="767"/>
      <c r="AH50" s="767"/>
      <c r="AI50" s="1020"/>
      <c r="AJ50" s="869"/>
      <c r="AK50" s="767"/>
      <c r="AL50" s="767"/>
      <c r="AM50" s="767"/>
      <c r="AN50" s="1020"/>
      <c r="AO50" s="869"/>
      <c r="AP50" s="767"/>
      <c r="AQ50" s="767"/>
      <c r="AR50" s="783"/>
      <c r="AS50" s="1020"/>
      <c r="AT50" s="1062"/>
      <c r="AU50" s="1063"/>
      <c r="AV50" s="1064"/>
      <c r="AW50" s="1067"/>
      <c r="AX50" s="1068"/>
      <c r="AY50" s="1067"/>
      <c r="AZ50" s="1068"/>
      <c r="BA50" s="1067"/>
      <c r="BB50" s="1068"/>
      <c r="BC50" s="1063"/>
      <c r="BD50" s="1069"/>
      <c r="BE50" s="1070"/>
    </row>
    <row r="51" spans="2:57" ht="18.95" customHeight="1" x14ac:dyDescent="0.25">
      <c r="B51" s="91">
        <v>46</v>
      </c>
      <c r="C51" s="97" t="s">
        <v>209</v>
      </c>
      <c r="D51" s="798">
        <v>214034</v>
      </c>
      <c r="E51" s="953">
        <v>932476</v>
      </c>
      <c r="F51" s="767"/>
      <c r="G51" s="767"/>
      <c r="H51" s="767"/>
      <c r="I51" s="767"/>
      <c r="J51" s="767"/>
      <c r="K51" s="1033">
        <v>1</v>
      </c>
      <c r="L51" s="869"/>
      <c r="M51" s="767"/>
      <c r="N51" s="767"/>
      <c r="O51" s="767"/>
      <c r="P51" s="767"/>
      <c r="Q51" s="1033">
        <v>1</v>
      </c>
      <c r="R51" s="869"/>
      <c r="S51" s="767"/>
      <c r="T51" s="767"/>
      <c r="U51" s="767"/>
      <c r="V51" s="767"/>
      <c r="W51" s="1033">
        <v>1</v>
      </c>
      <c r="X51" s="869"/>
      <c r="Y51" s="767"/>
      <c r="Z51" s="767"/>
      <c r="AA51" s="767"/>
      <c r="AB51" s="783"/>
      <c r="AC51" s="1033">
        <v>1</v>
      </c>
      <c r="AD51" s="869"/>
      <c r="AE51" s="767"/>
      <c r="AF51" s="767"/>
      <c r="AG51" s="767"/>
      <c r="AH51" s="783"/>
      <c r="AI51" s="1033">
        <v>1</v>
      </c>
      <c r="AJ51" s="869"/>
      <c r="AK51" s="767"/>
      <c r="AL51" s="767"/>
      <c r="AM51" s="1021">
        <v>1</v>
      </c>
      <c r="AN51" s="1020"/>
      <c r="AO51" s="869"/>
      <c r="AP51" s="767"/>
      <c r="AQ51" s="767"/>
      <c r="AR51" s="1021">
        <v>1</v>
      </c>
      <c r="AS51" s="1023"/>
      <c r="AT51" s="1034">
        <f>K51+Q51+W51+AC51+AI51</f>
        <v>5</v>
      </c>
      <c r="AU51" s="1044">
        <f>F51+L51+R51+X51+AD51+AJ51+AO51</f>
        <v>0</v>
      </c>
      <c r="AV51" s="1045">
        <f>AU51/2</f>
        <v>0</v>
      </c>
      <c r="AW51" s="1044">
        <f>G51+M51+S51+Y51+AE51+AK51+AP51</f>
        <v>0</v>
      </c>
      <c r="AX51" s="1049">
        <f>AW51/2</f>
        <v>0</v>
      </c>
      <c r="AY51" s="1044">
        <f>H51+N51+T51+Z51+AF51+AL51+AQ51</f>
        <v>0</v>
      </c>
      <c r="AZ51" s="1049">
        <f>AY51/2</f>
        <v>0</v>
      </c>
      <c r="BA51" s="1044">
        <f>I51+O51+U51+AA51+AG51+AM51+AR51</f>
        <v>2</v>
      </c>
      <c r="BB51" s="1049">
        <f>BA51/2</f>
        <v>1</v>
      </c>
      <c r="BC51" s="1044">
        <f>J51+P51+V51+AB51+AH51+AN51+AS51</f>
        <v>0</v>
      </c>
      <c r="BD51" s="1049">
        <f>BC51/2</f>
        <v>0</v>
      </c>
      <c r="BE51" s="1029">
        <f>AV51+AX51+AZ51+BB51+BD51</f>
        <v>1</v>
      </c>
    </row>
    <row r="52" spans="2:57" ht="18.95" customHeight="1" x14ac:dyDescent="0.25">
      <c r="B52" s="63">
        <v>47</v>
      </c>
      <c r="C52" s="190" t="s">
        <v>212</v>
      </c>
      <c r="D52" s="793">
        <v>214243</v>
      </c>
      <c r="E52" s="951">
        <v>932474</v>
      </c>
      <c r="F52" s="767"/>
      <c r="G52" s="767"/>
      <c r="H52" s="767"/>
      <c r="I52" s="1021">
        <v>1</v>
      </c>
      <c r="J52" s="767"/>
      <c r="K52" s="1020"/>
      <c r="L52" s="869"/>
      <c r="M52" s="767"/>
      <c r="N52" s="767"/>
      <c r="O52" s="1021">
        <v>1</v>
      </c>
      <c r="P52" s="767"/>
      <c r="Q52" s="1020"/>
      <c r="R52" s="869"/>
      <c r="S52" s="1019">
        <v>1</v>
      </c>
      <c r="T52" s="767"/>
      <c r="U52" s="767"/>
      <c r="V52" s="767"/>
      <c r="W52" s="1020"/>
      <c r="X52" s="869"/>
      <c r="Y52" s="767"/>
      <c r="Z52" s="1022">
        <v>1</v>
      </c>
      <c r="AA52" s="767"/>
      <c r="AB52" s="783"/>
      <c r="AC52" s="1023"/>
      <c r="AD52" s="869"/>
      <c r="AE52" s="767"/>
      <c r="AF52" s="767"/>
      <c r="AG52" s="1021">
        <v>1</v>
      </c>
      <c r="AH52" s="783"/>
      <c r="AI52" s="1023"/>
      <c r="AJ52" s="869"/>
      <c r="AK52" s="767"/>
      <c r="AL52" s="767"/>
      <c r="AM52" s="1021">
        <v>1</v>
      </c>
      <c r="AN52" s="1020"/>
      <c r="AO52" s="869"/>
      <c r="AP52" s="767"/>
      <c r="AQ52" s="767"/>
      <c r="AR52" s="1021">
        <v>1</v>
      </c>
      <c r="AS52" s="1023"/>
      <c r="AT52" s="1039">
        <f>K52+Q52+W52+AC52+AI52</f>
        <v>0</v>
      </c>
      <c r="AU52" s="1055">
        <f>F52+L52+R52+X52+AD52+AJ52+AO52</f>
        <v>0</v>
      </c>
      <c r="AV52" s="1056">
        <f>AU52/7</f>
        <v>0</v>
      </c>
      <c r="AW52" s="1055">
        <f>G52+M52+S52+Y52+AE52+AK52+AP52</f>
        <v>1</v>
      </c>
      <c r="AX52" s="1057">
        <f>AW52/7</f>
        <v>0.14285714285714285</v>
      </c>
      <c r="AY52" s="1055">
        <f>H52+N52+T52+Z52+AF52+AL52+AQ52</f>
        <v>1</v>
      </c>
      <c r="AZ52" s="1057">
        <f>AY52/7</f>
        <v>0.14285714285714285</v>
      </c>
      <c r="BA52" s="1055">
        <f>I52+O52+U52+AA52+AG52+AM52+AR52</f>
        <v>5</v>
      </c>
      <c r="BB52" s="1057">
        <f>BA52/7</f>
        <v>0.7142857142857143</v>
      </c>
      <c r="BC52" s="1055">
        <f>J52+P52+V52+AB52+AH52+AN52+AS52</f>
        <v>0</v>
      </c>
      <c r="BD52" s="1057">
        <f>BC52/7</f>
        <v>0</v>
      </c>
      <c r="BE52" s="1029">
        <f>AV52+AX52+AZ52+BB52+BD52</f>
        <v>1</v>
      </c>
    </row>
    <row r="53" spans="2:57" ht="18.95" customHeight="1" x14ac:dyDescent="0.25">
      <c r="B53" s="63">
        <v>48</v>
      </c>
      <c r="C53" s="190" t="s">
        <v>216</v>
      </c>
      <c r="D53" s="770">
        <v>219290</v>
      </c>
      <c r="E53" s="780">
        <v>932466</v>
      </c>
      <c r="F53" s="767"/>
      <c r="G53" s="1016">
        <v>1</v>
      </c>
      <c r="H53" s="767"/>
      <c r="I53" s="767"/>
      <c r="J53" s="767"/>
      <c r="K53" s="1020"/>
      <c r="L53" s="869"/>
      <c r="M53" s="767"/>
      <c r="N53" s="1022">
        <v>1</v>
      </c>
      <c r="O53" s="767"/>
      <c r="P53" s="767"/>
      <c r="Q53" s="1020"/>
      <c r="R53" s="869"/>
      <c r="S53" s="767"/>
      <c r="T53" s="1022">
        <v>1</v>
      </c>
      <c r="U53" s="767"/>
      <c r="V53" s="767"/>
      <c r="W53" s="1020"/>
      <c r="X53" s="869"/>
      <c r="Y53" s="767"/>
      <c r="Z53" s="1022">
        <v>1</v>
      </c>
      <c r="AA53" s="767"/>
      <c r="AB53" s="783"/>
      <c r="AC53" s="1023"/>
      <c r="AD53" s="869"/>
      <c r="AE53" s="767"/>
      <c r="AF53" s="767"/>
      <c r="AG53" s="1021">
        <v>1</v>
      </c>
      <c r="AH53" s="783"/>
      <c r="AI53" s="1023"/>
      <c r="AJ53" s="869"/>
      <c r="AK53" s="767"/>
      <c r="AL53" s="1022">
        <v>1</v>
      </c>
      <c r="AM53" s="767"/>
      <c r="AN53" s="1020"/>
      <c r="AO53" s="869"/>
      <c r="AP53" s="767"/>
      <c r="AQ53" s="767"/>
      <c r="AR53" s="1021">
        <v>1</v>
      </c>
      <c r="AS53" s="1020"/>
      <c r="AT53" s="1039">
        <f>K53+Q53+W53+AC53+AI53</f>
        <v>0</v>
      </c>
      <c r="AU53" s="1055">
        <f>F53+L53+R53+X53+AD53+AJ53+AO53</f>
        <v>0</v>
      </c>
      <c r="AV53" s="1056">
        <f>AU53/7</f>
        <v>0</v>
      </c>
      <c r="AW53" s="1055">
        <f>G53+M53+S53+Y53+AE53+AK53+AP53</f>
        <v>1</v>
      </c>
      <c r="AX53" s="1057">
        <f>AW53/7</f>
        <v>0.14285714285714285</v>
      </c>
      <c r="AY53" s="1055">
        <f>H53+N53+T53+Z53+AF53+AL53+AQ53</f>
        <v>4</v>
      </c>
      <c r="AZ53" s="1057">
        <f>AY53/7</f>
        <v>0.5714285714285714</v>
      </c>
      <c r="BA53" s="1055">
        <f>I53+O53+U53+AA53+AG53+AM53+AR53</f>
        <v>2</v>
      </c>
      <c r="BB53" s="1057">
        <f>BA53/7</f>
        <v>0.2857142857142857</v>
      </c>
      <c r="BC53" s="1055">
        <f>J53+P53+V53+AB53+AH53+AN53+AS53</f>
        <v>0</v>
      </c>
      <c r="BD53" s="1057">
        <f>BC53/7</f>
        <v>0</v>
      </c>
      <c r="BE53" s="1029">
        <f>AV53+AX53+AZ53+BB53+BD53</f>
        <v>0.99999999999999989</v>
      </c>
    </row>
    <row r="54" spans="2:57" ht="17.850000000000001" customHeight="1" x14ac:dyDescent="0.25">
      <c r="B54" s="63">
        <v>49</v>
      </c>
      <c r="C54" s="190" t="s">
        <v>220</v>
      </c>
      <c r="D54" s="770">
        <v>220332</v>
      </c>
      <c r="E54" s="780">
        <v>932474</v>
      </c>
      <c r="F54" s="1072">
        <v>1</v>
      </c>
      <c r="G54" s="958"/>
      <c r="H54" s="958"/>
      <c r="I54" s="958"/>
      <c r="J54" s="958"/>
      <c r="K54" s="1073"/>
      <c r="L54" s="1074"/>
      <c r="M54" s="1075">
        <v>1</v>
      </c>
      <c r="N54" s="958"/>
      <c r="O54" s="958"/>
      <c r="P54" s="958"/>
      <c r="Q54" s="1073"/>
      <c r="R54" s="1074"/>
      <c r="S54" s="958"/>
      <c r="T54" s="1076">
        <v>1</v>
      </c>
      <c r="U54" s="958"/>
      <c r="V54" s="958"/>
      <c r="W54" s="1073"/>
      <c r="X54" s="1074"/>
      <c r="Y54" s="958"/>
      <c r="Z54" s="958"/>
      <c r="AA54" s="958"/>
      <c r="AB54" s="1077">
        <v>1</v>
      </c>
      <c r="AC54" s="1073"/>
      <c r="AD54" s="1074"/>
      <c r="AE54" s="958"/>
      <c r="AF54" s="1076">
        <v>1</v>
      </c>
      <c r="AG54" s="963"/>
      <c r="AH54" s="958"/>
      <c r="AI54" s="1073"/>
      <c r="AJ54" s="1074"/>
      <c r="AK54" s="1075">
        <v>1</v>
      </c>
      <c r="AL54" s="958"/>
      <c r="AM54" s="958"/>
      <c r="AN54" s="1073"/>
      <c r="AO54" s="1074"/>
      <c r="AP54" s="958"/>
      <c r="AQ54" s="958"/>
      <c r="AR54" s="1078">
        <v>1</v>
      </c>
      <c r="AS54" s="1073"/>
      <c r="AT54" s="1079">
        <f>K54+Q54+W54+AC54+AI54</f>
        <v>0</v>
      </c>
      <c r="AU54" s="1080">
        <f>F54+L54+R54+X54+AD54+AJ54+AO54</f>
        <v>1</v>
      </c>
      <c r="AV54" s="1081">
        <f>AU54/7</f>
        <v>0.14285714285714285</v>
      </c>
      <c r="AW54" s="1080">
        <f>G54+M54+S54+Y54+AE54+AK54+AP54</f>
        <v>2</v>
      </c>
      <c r="AX54" s="1082">
        <f>AW54/7</f>
        <v>0.2857142857142857</v>
      </c>
      <c r="AY54" s="1080">
        <f>H54+N54+T54+Z54+AF54+AL54+AQ54</f>
        <v>2</v>
      </c>
      <c r="AZ54" s="1082">
        <f>AY54/7</f>
        <v>0.2857142857142857</v>
      </c>
      <c r="BA54" s="1080">
        <f>I54+O54+U54+AA54+AG54+AM54+AR54</f>
        <v>1</v>
      </c>
      <c r="BB54" s="1082">
        <f>BA54/7</f>
        <v>0.14285714285714285</v>
      </c>
      <c r="BC54" s="1080">
        <f>J54+P54+V54+AB54+AH54+AN54+AS54</f>
        <v>1</v>
      </c>
      <c r="BD54" s="1082">
        <f>BC54/7</f>
        <v>0.14285714285714285</v>
      </c>
      <c r="BE54" s="1083">
        <f>AV54+AX54+AZ54+BB54+BD54</f>
        <v>0.99999999999999978</v>
      </c>
    </row>
    <row r="55" spans="2:57" ht="16.350000000000001" customHeight="1" x14ac:dyDescent="0.25">
      <c r="B55" s="1084">
        <v>50</v>
      </c>
      <c r="C55" s="1085" t="s">
        <v>222</v>
      </c>
      <c r="D55" s="1086">
        <v>220543</v>
      </c>
      <c r="E55" s="1087">
        <v>932473</v>
      </c>
      <c r="F55" s="1088"/>
      <c r="G55" s="1088"/>
      <c r="H55" s="1088"/>
      <c r="I55" s="1088"/>
      <c r="J55" s="1088"/>
      <c r="K55" s="1088"/>
      <c r="L55" s="1088"/>
      <c r="M55" s="1088"/>
      <c r="N55" s="1088"/>
      <c r="O55" s="1088"/>
      <c r="P55" s="1088"/>
      <c r="Q55" s="1088"/>
      <c r="R55" s="1088"/>
      <c r="S55" s="1088"/>
      <c r="T55" s="1088"/>
      <c r="U55" s="1088"/>
      <c r="V55" s="1088"/>
      <c r="W55" s="1088"/>
      <c r="X55" s="1088"/>
      <c r="Y55" s="1088"/>
      <c r="Z55" s="1088"/>
      <c r="AA55" s="1088"/>
      <c r="AB55" s="1088"/>
      <c r="AC55" s="1088"/>
      <c r="AD55" s="1088"/>
      <c r="AE55" s="1088"/>
      <c r="AF55" s="1088"/>
      <c r="AG55" s="1088"/>
      <c r="AH55" s="1088"/>
      <c r="AI55" s="1088"/>
      <c r="AJ55" s="1088"/>
      <c r="AK55" s="1088"/>
      <c r="AL55" s="1088"/>
      <c r="AM55" s="1088"/>
      <c r="AN55" s="1088"/>
      <c r="AO55" s="1088"/>
      <c r="AP55" s="1088"/>
      <c r="AQ55" s="1088"/>
      <c r="AR55" s="1088"/>
      <c r="AS55" s="1088"/>
      <c r="AT55" s="1088"/>
      <c r="AU55" s="1088"/>
      <c r="AV55" s="1088"/>
      <c r="AW55" s="1088"/>
      <c r="AX55" s="1088"/>
      <c r="AY55" s="1088"/>
      <c r="AZ55" s="1088"/>
      <c r="BA55" s="1088"/>
      <c r="BB55" s="1088"/>
      <c r="BC55" s="1088"/>
      <c r="BD55" s="1088"/>
      <c r="BE55" s="1088"/>
    </row>
    <row r="56" spans="2:57" ht="17.850000000000001" customHeight="1" x14ac:dyDescent="0.25">
      <c r="B56" s="63">
        <v>51</v>
      </c>
      <c r="C56" s="190" t="s">
        <v>225</v>
      </c>
      <c r="D56" s="770">
        <v>220953</v>
      </c>
      <c r="E56" s="780">
        <v>932459</v>
      </c>
      <c r="F56" s="1089"/>
      <c r="G56" s="1090">
        <v>1</v>
      </c>
      <c r="H56" s="1089"/>
      <c r="I56" s="1089"/>
      <c r="J56" s="1089"/>
      <c r="K56" s="1091"/>
      <c r="L56" s="1092"/>
      <c r="M56" s="1093">
        <v>1</v>
      </c>
      <c r="N56" s="1089"/>
      <c r="O56" s="1089"/>
      <c r="P56" s="1089"/>
      <c r="Q56" s="1091"/>
      <c r="R56" s="1092"/>
      <c r="S56" s="1089"/>
      <c r="T56" s="1094">
        <v>1</v>
      </c>
      <c r="U56" s="1095"/>
      <c r="V56" s="1089"/>
      <c r="W56" s="1091"/>
      <c r="X56" s="1092"/>
      <c r="Y56" s="1089"/>
      <c r="Z56" s="1094">
        <v>1</v>
      </c>
      <c r="AA56" s="1089"/>
      <c r="AB56" s="1095"/>
      <c r="AC56" s="1096"/>
      <c r="AD56" s="1092"/>
      <c r="AE56" s="1089"/>
      <c r="AF56" s="1089"/>
      <c r="AG56" s="1097">
        <v>1</v>
      </c>
      <c r="AH56" s="1095"/>
      <c r="AI56" s="1096"/>
      <c r="AJ56" s="1092"/>
      <c r="AK56" s="1089"/>
      <c r="AL56" s="1089"/>
      <c r="AM56" s="1097">
        <v>1</v>
      </c>
      <c r="AN56" s="1091"/>
      <c r="AO56" s="1092"/>
      <c r="AP56" s="1089"/>
      <c r="AQ56" s="1094">
        <v>1</v>
      </c>
      <c r="AR56" s="1095"/>
      <c r="AS56" s="1091"/>
      <c r="AT56" s="1098">
        <f>K56+Q56+W56+AC56+AI56</f>
        <v>0</v>
      </c>
      <c r="AU56" s="1099">
        <f>F56+L56+R56+X56+AD56+AJ56+AO56</f>
        <v>0</v>
      </c>
      <c r="AV56" s="1100">
        <f>AU56/7</f>
        <v>0</v>
      </c>
      <c r="AW56" s="1099">
        <f>G56+M56+S56+Y56+AE56+AK56+AP56</f>
        <v>2</v>
      </c>
      <c r="AX56" s="1101">
        <f>AW56/7</f>
        <v>0.2857142857142857</v>
      </c>
      <c r="AY56" s="1099">
        <f>H56+N56+T56+Z56+AF56+AL56+AQ56</f>
        <v>3</v>
      </c>
      <c r="AZ56" s="1101">
        <f>AY56/7</f>
        <v>0.42857142857142855</v>
      </c>
      <c r="BA56" s="1099">
        <f>I56+O56+U56+AA56+AG56+AM56+AR56</f>
        <v>2</v>
      </c>
      <c r="BB56" s="1101">
        <f>BA56/7</f>
        <v>0.2857142857142857</v>
      </c>
      <c r="BC56" s="1099">
        <f>J56+P56+V56+AB56+AH56+AN56+AS56</f>
        <v>0</v>
      </c>
      <c r="BD56" s="1101">
        <f>BC56/7</f>
        <v>0</v>
      </c>
      <c r="BE56" s="1102">
        <f>AV56+AX56+AZ56+BB56+BD56</f>
        <v>0.99999999999999989</v>
      </c>
    </row>
    <row r="57" spans="2:57" ht="18.95" customHeight="1" x14ac:dyDescent="0.25">
      <c r="B57" s="63">
        <v>52</v>
      </c>
      <c r="C57" s="190" t="s">
        <v>204</v>
      </c>
      <c r="D57" s="770">
        <v>221173</v>
      </c>
      <c r="E57" s="780">
        <v>932474</v>
      </c>
      <c r="F57" s="767"/>
      <c r="G57" s="767"/>
      <c r="H57" s="767"/>
      <c r="I57" s="767"/>
      <c r="J57" s="767"/>
      <c r="K57" s="1033">
        <v>1</v>
      </c>
      <c r="L57" s="869"/>
      <c r="M57" s="767"/>
      <c r="N57" s="767"/>
      <c r="O57" s="767"/>
      <c r="P57" s="767"/>
      <c r="Q57" s="1033">
        <v>1</v>
      </c>
      <c r="R57" s="869"/>
      <c r="S57" s="1019">
        <v>1</v>
      </c>
      <c r="T57" s="767"/>
      <c r="U57" s="767"/>
      <c r="V57" s="767"/>
      <c r="W57" s="1020"/>
      <c r="X57" s="869"/>
      <c r="Y57" s="767"/>
      <c r="Z57" s="767"/>
      <c r="AA57" s="767"/>
      <c r="AB57" s="783"/>
      <c r="AC57" s="1033">
        <v>1</v>
      </c>
      <c r="AD57" s="869"/>
      <c r="AE57" s="767"/>
      <c r="AF57" s="783"/>
      <c r="AG57" s="1021">
        <v>1</v>
      </c>
      <c r="AH57" s="767"/>
      <c r="AI57" s="1020"/>
      <c r="AJ57" s="869"/>
      <c r="AK57" s="767"/>
      <c r="AL57" s="767"/>
      <c r="AM57" s="767"/>
      <c r="AN57" s="804">
        <v>1</v>
      </c>
      <c r="AO57" s="767"/>
      <c r="AP57" s="767"/>
      <c r="AQ57" s="767"/>
      <c r="AR57" s="783"/>
      <c r="AS57" s="804">
        <v>1</v>
      </c>
      <c r="AT57" s="1059">
        <f>K57+Q57+W57+AC57+AI57</f>
        <v>3</v>
      </c>
      <c r="AU57" s="1044">
        <f>F57+L57+R57+X57+AD57+AJ57+AO57</f>
        <v>0</v>
      </c>
      <c r="AV57" s="1045">
        <f>AU57/4</f>
        <v>0</v>
      </c>
      <c r="AW57" s="1044">
        <f>G57+M57+S57+Y57+AE57+AK57+AP57</f>
        <v>1</v>
      </c>
      <c r="AX57" s="1049">
        <f>AW57/4</f>
        <v>0.25</v>
      </c>
      <c r="AY57" s="1044">
        <f>H57+N57+T57+Z57+AF57+AL57+AQ57</f>
        <v>0</v>
      </c>
      <c r="AZ57" s="1049">
        <f>AY57/4</f>
        <v>0</v>
      </c>
      <c r="BA57" s="1044">
        <f>I57+O57+U57+AA57+AG57+AM57+AR57</f>
        <v>1</v>
      </c>
      <c r="BB57" s="1049">
        <f>BA57/4</f>
        <v>0.25</v>
      </c>
      <c r="BC57" s="1044">
        <f>J57+P57+V57+AB57+AH57+AN57+AS57</f>
        <v>2</v>
      </c>
      <c r="BD57" s="1049">
        <f>BC57/4</f>
        <v>0.5</v>
      </c>
      <c r="BE57" s="1029">
        <f>AV57+AX57+AZ57+BB57+BD57</f>
        <v>1</v>
      </c>
    </row>
    <row r="58" spans="2:57" ht="18.95" customHeight="1" x14ac:dyDescent="0.25">
      <c r="B58" s="63">
        <v>53</v>
      </c>
      <c r="C58" s="190" t="s">
        <v>231</v>
      </c>
      <c r="D58" s="770">
        <v>221593</v>
      </c>
      <c r="E58" s="780">
        <v>932473</v>
      </c>
      <c r="F58" s="1058">
        <v>1</v>
      </c>
      <c r="G58" s="767"/>
      <c r="H58" s="767"/>
      <c r="I58" s="767"/>
      <c r="J58" s="767"/>
      <c r="K58" s="1020"/>
      <c r="L58" s="869"/>
      <c r="M58" s="1019">
        <v>1</v>
      </c>
      <c r="N58" s="767"/>
      <c r="O58" s="767"/>
      <c r="P58" s="767"/>
      <c r="Q58" s="1020"/>
      <c r="R58" s="869"/>
      <c r="S58" s="767"/>
      <c r="T58" s="1022">
        <v>1</v>
      </c>
      <c r="U58" s="767"/>
      <c r="V58" s="767"/>
      <c r="W58" s="1020"/>
      <c r="X58" s="869"/>
      <c r="Y58" s="767"/>
      <c r="Z58" s="767"/>
      <c r="AA58" s="767"/>
      <c r="AB58" s="804">
        <v>1</v>
      </c>
      <c r="AC58" s="1023"/>
      <c r="AD58" s="869"/>
      <c r="AE58" s="767"/>
      <c r="AF58" s="767"/>
      <c r="AG58" s="1021">
        <v>1</v>
      </c>
      <c r="AH58" s="783"/>
      <c r="AI58" s="1023"/>
      <c r="AJ58" s="869"/>
      <c r="AK58" s="767"/>
      <c r="AL58" s="767"/>
      <c r="AM58" s="1021">
        <v>1</v>
      </c>
      <c r="AN58" s="1020"/>
      <c r="AO58" s="869"/>
      <c r="AP58" s="767"/>
      <c r="AQ58" s="767"/>
      <c r="AR58" s="1021">
        <v>1</v>
      </c>
      <c r="AS58" s="1023"/>
      <c r="AT58" s="1039">
        <f>K58+Q58+W58+AC58+AI58</f>
        <v>0</v>
      </c>
      <c r="AU58" s="1055">
        <f>F58+L58+R58+X58+AD58+AJ58+AO58</f>
        <v>1</v>
      </c>
      <c r="AV58" s="1056">
        <f>AU58/7</f>
        <v>0.14285714285714285</v>
      </c>
      <c r="AW58" s="1055">
        <f>G58+M58+S58+Y58+AE58+AK58+AP58</f>
        <v>1</v>
      </c>
      <c r="AX58" s="1057">
        <f>AW58/7</f>
        <v>0.14285714285714285</v>
      </c>
      <c r="AY58" s="1055">
        <f>H58+N58+T58+Z58+AF58+AL58+AQ58</f>
        <v>1</v>
      </c>
      <c r="AZ58" s="1057">
        <f>AY58/7</f>
        <v>0.14285714285714285</v>
      </c>
      <c r="BA58" s="1055">
        <f>I58+O58+U58+AA58+AG58+AM58+AR58</f>
        <v>3</v>
      </c>
      <c r="BB58" s="1057">
        <f>BA58/7</f>
        <v>0.42857142857142855</v>
      </c>
      <c r="BC58" s="1055">
        <f>J58+P58+V58+AB58+AH58+AN58+AS58</f>
        <v>1</v>
      </c>
      <c r="BD58" s="1057">
        <f>BC58/7</f>
        <v>0.14285714285714285</v>
      </c>
      <c r="BE58" s="1029">
        <f>AV58+AX58+AZ58+BB58+BD58</f>
        <v>1</v>
      </c>
    </row>
    <row r="59" spans="2:57" ht="17.850000000000001" customHeight="1" x14ac:dyDescent="0.25">
      <c r="B59" s="63">
        <v>54</v>
      </c>
      <c r="C59" s="190" t="s">
        <v>180</v>
      </c>
      <c r="D59" s="795">
        <v>222433</v>
      </c>
      <c r="E59" s="952">
        <v>932474</v>
      </c>
      <c r="F59" s="767"/>
      <c r="G59" s="767"/>
      <c r="H59" s="767"/>
      <c r="I59" s="767"/>
      <c r="J59" s="767"/>
      <c r="K59" s="1033">
        <v>1</v>
      </c>
      <c r="L59" s="869"/>
      <c r="M59" s="767"/>
      <c r="N59" s="767"/>
      <c r="O59" s="767"/>
      <c r="P59" s="767"/>
      <c r="Q59" s="1033">
        <v>1</v>
      </c>
      <c r="R59" s="869"/>
      <c r="S59" s="1019">
        <v>1</v>
      </c>
      <c r="T59" s="767"/>
      <c r="U59" s="767"/>
      <c r="V59" s="767"/>
      <c r="W59" s="1020"/>
      <c r="X59" s="869"/>
      <c r="Y59" s="767"/>
      <c r="Z59" s="767"/>
      <c r="AA59" s="767"/>
      <c r="AB59" s="783"/>
      <c r="AC59" s="1033">
        <v>1</v>
      </c>
      <c r="AD59" s="869"/>
      <c r="AE59" s="767"/>
      <c r="AF59" s="767"/>
      <c r="AG59" s="767"/>
      <c r="AH59" s="804">
        <v>1</v>
      </c>
      <c r="AI59" s="1023"/>
      <c r="AJ59" s="869"/>
      <c r="AK59" s="767"/>
      <c r="AL59" s="767"/>
      <c r="AM59" s="1021">
        <v>1</v>
      </c>
      <c r="AN59" s="1020"/>
      <c r="AO59" s="869"/>
      <c r="AP59" s="767"/>
      <c r="AQ59" s="767"/>
      <c r="AR59" s="767"/>
      <c r="AS59" s="804">
        <v>1</v>
      </c>
      <c r="AT59" s="1059">
        <f>K59+Q59+W59+AC59+AI59</f>
        <v>3</v>
      </c>
      <c r="AU59" s="1044">
        <f>F59+L59+R59+X59+AD59+AJ59+AO59</f>
        <v>0</v>
      </c>
      <c r="AV59" s="1045">
        <f>AU59/4</f>
        <v>0</v>
      </c>
      <c r="AW59" s="1044">
        <f>G59+M59+S59+Y59+AE59+AK59+AP59</f>
        <v>1</v>
      </c>
      <c r="AX59" s="1071">
        <f>AW59/4</f>
        <v>0.25</v>
      </c>
      <c r="AY59" s="1044">
        <f>H59+N59+T59+Z59+AF59+AL59+AQ59</f>
        <v>0</v>
      </c>
      <c r="AZ59" s="1071">
        <f>AY59/4</f>
        <v>0</v>
      </c>
      <c r="BA59" s="1044">
        <f>I59+O59+U59+AA59+AG59+AM59+AR59</f>
        <v>1</v>
      </c>
      <c r="BB59" s="1071">
        <f>BA59/4</f>
        <v>0.25</v>
      </c>
      <c r="BC59" s="1044">
        <f>J59+P59+V59+AB59+AH59+AN59+AS59</f>
        <v>2</v>
      </c>
      <c r="BD59" s="1071">
        <f>BC59/4</f>
        <v>0.5</v>
      </c>
      <c r="BE59" s="1061">
        <f>AV59+AX59+AZ59+BB59+BD59</f>
        <v>1</v>
      </c>
    </row>
    <row r="60" spans="2:57" ht="17.850000000000001" customHeight="1" x14ac:dyDescent="0.25">
      <c r="B60" s="785">
        <v>55</v>
      </c>
      <c r="C60" s="147"/>
      <c r="D60" s="1439" t="s">
        <v>192</v>
      </c>
      <c r="E60" s="1480"/>
      <c r="F60" s="767"/>
      <c r="G60" s="767"/>
      <c r="H60" s="767"/>
      <c r="I60" s="767"/>
      <c r="J60" s="767"/>
      <c r="K60" s="1020"/>
      <c r="L60" s="869"/>
      <c r="M60" s="767"/>
      <c r="N60" s="767"/>
      <c r="O60" s="767"/>
      <c r="P60" s="767"/>
      <c r="Q60" s="1020"/>
      <c r="R60" s="869"/>
      <c r="S60" s="767"/>
      <c r="T60" s="767"/>
      <c r="U60" s="783"/>
      <c r="V60" s="767"/>
      <c r="W60" s="1020"/>
      <c r="X60" s="869"/>
      <c r="Y60" s="767"/>
      <c r="Z60" s="767"/>
      <c r="AA60" s="767"/>
      <c r="AB60" s="783"/>
      <c r="AC60" s="1023"/>
      <c r="AD60" s="869"/>
      <c r="AE60" s="783"/>
      <c r="AF60" s="767"/>
      <c r="AG60" s="767"/>
      <c r="AH60" s="767"/>
      <c r="AI60" s="1020"/>
      <c r="AJ60" s="869"/>
      <c r="AK60" s="767"/>
      <c r="AL60" s="767"/>
      <c r="AM60" s="767"/>
      <c r="AN60" s="1020"/>
      <c r="AO60" s="869"/>
      <c r="AP60" s="767"/>
      <c r="AQ60" s="783"/>
      <c r="AR60" s="767"/>
      <c r="AS60" s="1020"/>
      <c r="AT60" s="1062"/>
      <c r="AU60" s="1063"/>
      <c r="AV60" s="1064"/>
      <c r="AW60" s="1067"/>
      <c r="AX60" s="1068"/>
      <c r="AY60" s="1067"/>
      <c r="AZ60" s="1068"/>
      <c r="BA60" s="1067"/>
      <c r="BB60" s="1068"/>
      <c r="BC60" s="1063"/>
      <c r="BD60" s="1069"/>
      <c r="BE60" s="1070"/>
    </row>
    <row r="61" spans="2:57" ht="18.95" customHeight="1" x14ac:dyDescent="0.25">
      <c r="B61" s="63">
        <v>56</v>
      </c>
      <c r="C61" s="190" t="s">
        <v>235</v>
      </c>
      <c r="D61" s="793">
        <v>214083</v>
      </c>
      <c r="E61" s="951">
        <v>932695</v>
      </c>
      <c r="F61" s="767"/>
      <c r="G61" s="1016">
        <v>1</v>
      </c>
      <c r="H61" s="767"/>
      <c r="I61" s="767"/>
      <c r="J61" s="767"/>
      <c r="K61" s="1020"/>
      <c r="L61" s="869"/>
      <c r="M61" s="1019">
        <v>1</v>
      </c>
      <c r="N61" s="767"/>
      <c r="O61" s="767"/>
      <c r="P61" s="767"/>
      <c r="Q61" s="1020"/>
      <c r="R61" s="869"/>
      <c r="S61" s="1019">
        <v>1</v>
      </c>
      <c r="T61" s="767"/>
      <c r="U61" s="783"/>
      <c r="V61" s="767"/>
      <c r="W61" s="1020"/>
      <c r="X61" s="869"/>
      <c r="Y61" s="767"/>
      <c r="Z61" s="767"/>
      <c r="AA61" s="767"/>
      <c r="AB61" s="804">
        <v>1</v>
      </c>
      <c r="AC61" s="1023"/>
      <c r="AD61" s="869"/>
      <c r="AE61" s="767"/>
      <c r="AF61" s="783"/>
      <c r="AG61" s="767"/>
      <c r="AH61" s="804">
        <v>1</v>
      </c>
      <c r="AI61" s="1020"/>
      <c r="AJ61" s="869"/>
      <c r="AK61" s="1019">
        <v>1</v>
      </c>
      <c r="AL61" s="767"/>
      <c r="AM61" s="767"/>
      <c r="AN61" s="1020"/>
      <c r="AO61" s="869"/>
      <c r="AP61" s="767"/>
      <c r="AQ61" s="783"/>
      <c r="AR61" s="1021">
        <v>1</v>
      </c>
      <c r="AS61" s="1020"/>
      <c r="AT61" s="1039">
        <f t="shared" ref="AT61:AT72" si="15">K61+Q61+W61+AC61+AI61</f>
        <v>0</v>
      </c>
      <c r="AU61" s="1055">
        <f t="shared" ref="AU61:AU72" si="16">F61+L61+R61+X61+AD61+AJ61+AO61</f>
        <v>0</v>
      </c>
      <c r="AV61" s="1103">
        <f t="shared" ref="AV61:AV70" si="17">AU61/7</f>
        <v>0</v>
      </c>
      <c r="AW61" s="1055">
        <f t="shared" ref="AW61:AW72" si="18">G61+M61+S61+Y61+AE61+AK61+AP61</f>
        <v>4</v>
      </c>
      <c r="AX61" s="1057">
        <f t="shared" ref="AX61:AX70" si="19">AW61/7</f>
        <v>0.5714285714285714</v>
      </c>
      <c r="AY61" s="1055">
        <f t="shared" ref="AY61:AY72" si="20">H61+N61+T61+Z61+AF61+AL61+AQ61</f>
        <v>0</v>
      </c>
      <c r="AZ61" s="1057">
        <f t="shared" ref="AZ61:AZ70" si="21">AY61/7</f>
        <v>0</v>
      </c>
      <c r="BA61" s="1055">
        <f t="shared" ref="BA61:BA72" si="22">I61+O61+U61+AA61+AG61+AM61+AR61</f>
        <v>1</v>
      </c>
      <c r="BB61" s="1057">
        <f t="shared" ref="BB61:BB70" si="23">BA61/7</f>
        <v>0.14285714285714285</v>
      </c>
      <c r="BC61" s="1055">
        <f t="shared" ref="BC61:BC72" si="24">J61+P61+V61+AB61+AH61+AN61+AS61</f>
        <v>2</v>
      </c>
      <c r="BD61" s="1057">
        <f t="shared" ref="BD61:BD70" si="25">BC61/7</f>
        <v>0.2857142857142857</v>
      </c>
      <c r="BE61" s="1029">
        <f t="shared" ref="BE61:BE72" si="26">AV61+AX61+AZ61+BB61+BD61</f>
        <v>0.99999999999999989</v>
      </c>
    </row>
    <row r="62" spans="2:57" ht="18.95" customHeight="1" x14ac:dyDescent="0.25">
      <c r="B62" s="63">
        <v>57</v>
      </c>
      <c r="C62" s="190" t="s">
        <v>238</v>
      </c>
      <c r="D62" s="770">
        <v>214241</v>
      </c>
      <c r="E62" s="780">
        <v>932681</v>
      </c>
      <c r="F62" s="767"/>
      <c r="G62" s="1016">
        <v>1</v>
      </c>
      <c r="H62" s="767"/>
      <c r="I62" s="767"/>
      <c r="J62" s="767"/>
      <c r="K62" s="1020"/>
      <c r="L62" s="869"/>
      <c r="M62" s="1019">
        <v>1</v>
      </c>
      <c r="N62" s="767"/>
      <c r="O62" s="767"/>
      <c r="P62" s="767"/>
      <c r="Q62" s="1020"/>
      <c r="R62" s="869"/>
      <c r="S62" s="767"/>
      <c r="T62" s="1022">
        <v>1</v>
      </c>
      <c r="U62" s="767"/>
      <c r="V62" s="767"/>
      <c r="W62" s="1020"/>
      <c r="X62" s="869"/>
      <c r="Y62" s="767"/>
      <c r="Z62" s="767"/>
      <c r="AA62" s="1021">
        <v>1</v>
      </c>
      <c r="AB62" s="783"/>
      <c r="AC62" s="1023"/>
      <c r="AD62" s="869"/>
      <c r="AE62" s="767"/>
      <c r="AF62" s="783"/>
      <c r="AG62" s="1021">
        <v>1</v>
      </c>
      <c r="AH62" s="767"/>
      <c r="AI62" s="1020"/>
      <c r="AJ62" s="869"/>
      <c r="AK62" s="1019">
        <v>1</v>
      </c>
      <c r="AL62" s="767"/>
      <c r="AM62" s="767"/>
      <c r="AN62" s="1020"/>
      <c r="AO62" s="869"/>
      <c r="AP62" s="767"/>
      <c r="AQ62" s="1022">
        <v>1</v>
      </c>
      <c r="AR62" s="783"/>
      <c r="AS62" s="1020"/>
      <c r="AT62" s="1039">
        <f t="shared" si="15"/>
        <v>0</v>
      </c>
      <c r="AU62" s="1055">
        <f t="shared" si="16"/>
        <v>0</v>
      </c>
      <c r="AV62" s="1026">
        <f t="shared" si="17"/>
        <v>0</v>
      </c>
      <c r="AW62" s="1055">
        <f t="shared" si="18"/>
        <v>3</v>
      </c>
      <c r="AX62" s="1026">
        <f t="shared" si="19"/>
        <v>0.42857142857142855</v>
      </c>
      <c r="AY62" s="1055">
        <f t="shared" si="20"/>
        <v>2</v>
      </c>
      <c r="AZ62" s="1026">
        <f t="shared" si="21"/>
        <v>0.2857142857142857</v>
      </c>
      <c r="BA62" s="1055">
        <f t="shared" si="22"/>
        <v>2</v>
      </c>
      <c r="BB62" s="1026">
        <f t="shared" si="23"/>
        <v>0.2857142857142857</v>
      </c>
      <c r="BC62" s="1055">
        <f t="shared" si="24"/>
        <v>0</v>
      </c>
      <c r="BD62" s="1026">
        <f t="shared" si="25"/>
        <v>0</v>
      </c>
      <c r="BE62" s="1029">
        <f t="shared" si="26"/>
        <v>0.99999999999999989</v>
      </c>
    </row>
    <row r="63" spans="2:57" ht="18.95" customHeight="1" x14ac:dyDescent="0.25">
      <c r="B63" s="63">
        <v>58</v>
      </c>
      <c r="C63" s="190" t="s">
        <v>240</v>
      </c>
      <c r="D63" s="770">
        <v>216760</v>
      </c>
      <c r="E63" s="780">
        <v>932687</v>
      </c>
      <c r="F63" s="767"/>
      <c r="G63" s="1016">
        <v>1</v>
      </c>
      <c r="H63" s="767"/>
      <c r="I63" s="767"/>
      <c r="J63" s="767"/>
      <c r="K63" s="1020"/>
      <c r="L63" s="869"/>
      <c r="M63" s="1019">
        <v>1</v>
      </c>
      <c r="N63" s="767"/>
      <c r="O63" s="767"/>
      <c r="P63" s="767"/>
      <c r="Q63" s="1020"/>
      <c r="R63" s="869"/>
      <c r="S63" s="767"/>
      <c r="T63" s="1022">
        <v>1</v>
      </c>
      <c r="U63" s="783"/>
      <c r="V63" s="767"/>
      <c r="W63" s="1020"/>
      <c r="X63" s="869"/>
      <c r="Y63" s="767"/>
      <c r="Z63" s="767"/>
      <c r="AA63" s="767"/>
      <c r="AB63" s="804">
        <v>1</v>
      </c>
      <c r="AC63" s="1023"/>
      <c r="AD63" s="869"/>
      <c r="AE63" s="767"/>
      <c r="AF63" s="767"/>
      <c r="AG63" s="1021">
        <v>1</v>
      </c>
      <c r="AH63" s="783"/>
      <c r="AI63" s="1023"/>
      <c r="AJ63" s="869"/>
      <c r="AK63" s="767"/>
      <c r="AL63" s="767"/>
      <c r="AM63" s="1021">
        <v>1</v>
      </c>
      <c r="AN63" s="1020"/>
      <c r="AO63" s="869"/>
      <c r="AP63" s="767"/>
      <c r="AQ63" s="767"/>
      <c r="AR63" s="1021">
        <v>1</v>
      </c>
      <c r="AS63" s="1020"/>
      <c r="AT63" s="1039">
        <f t="shared" si="15"/>
        <v>0</v>
      </c>
      <c r="AU63" s="1055">
        <f t="shared" si="16"/>
        <v>0</v>
      </c>
      <c r="AV63" s="1056">
        <f t="shared" si="17"/>
        <v>0</v>
      </c>
      <c r="AW63" s="1055">
        <f t="shared" si="18"/>
        <v>2</v>
      </c>
      <c r="AX63" s="1056">
        <f t="shared" si="19"/>
        <v>0.2857142857142857</v>
      </c>
      <c r="AY63" s="1055">
        <f t="shared" si="20"/>
        <v>1</v>
      </c>
      <c r="AZ63" s="1056">
        <f t="shared" si="21"/>
        <v>0.14285714285714285</v>
      </c>
      <c r="BA63" s="1055">
        <f t="shared" si="22"/>
        <v>3</v>
      </c>
      <c r="BB63" s="1056">
        <f t="shared" si="23"/>
        <v>0.42857142857142855</v>
      </c>
      <c r="BC63" s="1055">
        <f t="shared" si="24"/>
        <v>1</v>
      </c>
      <c r="BD63" s="1056">
        <f t="shared" si="25"/>
        <v>0.14285714285714285</v>
      </c>
      <c r="BE63" s="1029">
        <f t="shared" si="26"/>
        <v>1</v>
      </c>
    </row>
    <row r="64" spans="2:57" ht="18.95" customHeight="1" x14ac:dyDescent="0.25">
      <c r="B64" s="63">
        <v>59</v>
      </c>
      <c r="C64" s="190" t="s">
        <v>160</v>
      </c>
      <c r="D64" s="770">
        <v>218855</v>
      </c>
      <c r="E64" s="780">
        <v>932677</v>
      </c>
      <c r="F64" s="767"/>
      <c r="G64" s="1016">
        <v>1</v>
      </c>
      <c r="H64" s="767"/>
      <c r="I64" s="767"/>
      <c r="J64" s="767"/>
      <c r="K64" s="1020"/>
      <c r="L64" s="869"/>
      <c r="M64" s="767"/>
      <c r="N64" s="1022">
        <v>1</v>
      </c>
      <c r="O64" s="767"/>
      <c r="P64" s="767"/>
      <c r="Q64" s="1020"/>
      <c r="R64" s="869"/>
      <c r="S64" s="767"/>
      <c r="T64" s="1022">
        <v>1</v>
      </c>
      <c r="U64" s="783"/>
      <c r="V64" s="767"/>
      <c r="W64" s="1020"/>
      <c r="X64" s="869"/>
      <c r="Y64" s="767"/>
      <c r="Z64" s="1022">
        <v>1</v>
      </c>
      <c r="AA64" s="767"/>
      <c r="AB64" s="783"/>
      <c r="AC64" s="1023"/>
      <c r="AD64" s="869"/>
      <c r="AE64" s="767"/>
      <c r="AF64" s="767"/>
      <c r="AG64" s="1021">
        <v>1</v>
      </c>
      <c r="AH64" s="767"/>
      <c r="AI64" s="1020"/>
      <c r="AJ64" s="869"/>
      <c r="AK64" s="1019">
        <v>1</v>
      </c>
      <c r="AL64" s="767"/>
      <c r="AM64" s="767"/>
      <c r="AN64" s="1020"/>
      <c r="AO64" s="869"/>
      <c r="AP64" s="767"/>
      <c r="AQ64" s="1022">
        <v>1</v>
      </c>
      <c r="AR64" s="783"/>
      <c r="AS64" s="1020"/>
      <c r="AT64" s="1039">
        <f t="shared" si="15"/>
        <v>0</v>
      </c>
      <c r="AU64" s="1055">
        <f t="shared" si="16"/>
        <v>0</v>
      </c>
      <c r="AV64" s="1103">
        <f t="shared" si="17"/>
        <v>0</v>
      </c>
      <c r="AW64" s="1055">
        <f t="shared" si="18"/>
        <v>2</v>
      </c>
      <c r="AX64" s="1103">
        <f t="shared" si="19"/>
        <v>0.2857142857142857</v>
      </c>
      <c r="AY64" s="1055">
        <f t="shared" si="20"/>
        <v>4</v>
      </c>
      <c r="AZ64" s="1103">
        <f t="shared" si="21"/>
        <v>0.5714285714285714</v>
      </c>
      <c r="BA64" s="1055">
        <f t="shared" si="22"/>
        <v>1</v>
      </c>
      <c r="BB64" s="1103">
        <f t="shared" si="23"/>
        <v>0.14285714285714285</v>
      </c>
      <c r="BC64" s="1055">
        <f t="shared" si="24"/>
        <v>0</v>
      </c>
      <c r="BD64" s="1103">
        <f t="shared" si="25"/>
        <v>0</v>
      </c>
      <c r="BE64" s="1029">
        <f t="shared" si="26"/>
        <v>1</v>
      </c>
    </row>
    <row r="65" spans="2:57" ht="18.95" customHeight="1" x14ac:dyDescent="0.25">
      <c r="B65" s="63">
        <v>60</v>
      </c>
      <c r="C65" s="190" t="s">
        <v>245</v>
      </c>
      <c r="D65" s="770">
        <v>220120</v>
      </c>
      <c r="E65" s="780">
        <v>932677</v>
      </c>
      <c r="F65" s="767"/>
      <c r="G65" s="767">
        <v>1</v>
      </c>
      <c r="H65" s="767"/>
      <c r="I65" s="767"/>
      <c r="J65" s="767"/>
      <c r="K65" s="1020"/>
      <c r="L65" s="1051">
        <v>1</v>
      </c>
      <c r="M65" s="767"/>
      <c r="N65" s="767"/>
      <c r="O65" s="767"/>
      <c r="P65" s="767"/>
      <c r="Q65" s="1020"/>
      <c r="R65" s="869"/>
      <c r="S65" s="767"/>
      <c r="T65" s="767"/>
      <c r="U65" s="1021">
        <v>1</v>
      </c>
      <c r="V65" s="767"/>
      <c r="W65" s="1020"/>
      <c r="X65" s="869"/>
      <c r="Y65" s="767"/>
      <c r="Z65" s="767"/>
      <c r="AA65" s="1021">
        <v>1</v>
      </c>
      <c r="AB65" s="767"/>
      <c r="AC65" s="1020"/>
      <c r="AD65" s="869"/>
      <c r="AE65" s="767"/>
      <c r="AF65" s="767"/>
      <c r="AG65" s="1021">
        <v>1</v>
      </c>
      <c r="AH65" s="783"/>
      <c r="AI65" s="1023"/>
      <c r="AJ65" s="869"/>
      <c r="AK65" s="1019">
        <v>1</v>
      </c>
      <c r="AL65" s="767"/>
      <c r="AM65" s="767"/>
      <c r="AN65" s="1020"/>
      <c r="AO65" s="869"/>
      <c r="AP65" s="767"/>
      <c r="AQ65" s="767"/>
      <c r="AR65" s="1021">
        <v>1</v>
      </c>
      <c r="AS65" s="1020"/>
      <c r="AT65" s="1039">
        <f t="shared" si="15"/>
        <v>0</v>
      </c>
      <c r="AU65" s="1055">
        <f t="shared" si="16"/>
        <v>1</v>
      </c>
      <c r="AV65" s="1057">
        <f t="shared" si="17"/>
        <v>0.14285714285714285</v>
      </c>
      <c r="AW65" s="1055">
        <f t="shared" si="18"/>
        <v>2</v>
      </c>
      <c r="AX65" s="1057">
        <f t="shared" si="19"/>
        <v>0.2857142857142857</v>
      </c>
      <c r="AY65" s="1055">
        <f t="shared" si="20"/>
        <v>0</v>
      </c>
      <c r="AZ65" s="1057">
        <f t="shared" si="21"/>
        <v>0</v>
      </c>
      <c r="BA65" s="1055">
        <f t="shared" si="22"/>
        <v>4</v>
      </c>
      <c r="BB65" s="1057">
        <f t="shared" si="23"/>
        <v>0.5714285714285714</v>
      </c>
      <c r="BC65" s="1055">
        <f t="shared" si="24"/>
        <v>0</v>
      </c>
      <c r="BD65" s="1057">
        <f t="shared" si="25"/>
        <v>0</v>
      </c>
      <c r="BE65" s="1029">
        <f t="shared" si="26"/>
        <v>1</v>
      </c>
    </row>
    <row r="66" spans="2:57" ht="18.95" customHeight="1" x14ac:dyDescent="0.25">
      <c r="B66" s="63">
        <v>61</v>
      </c>
      <c r="C66" s="190" t="s">
        <v>247</v>
      </c>
      <c r="D66" s="770">
        <v>220335</v>
      </c>
      <c r="E66" s="780">
        <v>932680</v>
      </c>
      <c r="F66" s="767"/>
      <c r="G66" s="767"/>
      <c r="H66" s="767"/>
      <c r="I66" s="1021">
        <v>1</v>
      </c>
      <c r="J66" s="767"/>
      <c r="K66" s="1020"/>
      <c r="L66" s="869"/>
      <c r="M66" s="767"/>
      <c r="N66" s="767"/>
      <c r="O66" s="1021">
        <v>1</v>
      </c>
      <c r="P66" s="767"/>
      <c r="Q66" s="1020"/>
      <c r="R66" s="869"/>
      <c r="S66" s="767"/>
      <c r="T66" s="767"/>
      <c r="U66" s="783"/>
      <c r="V66" s="804">
        <v>1</v>
      </c>
      <c r="W66" s="1020"/>
      <c r="X66" s="869"/>
      <c r="Y66" s="767"/>
      <c r="Z66" s="767"/>
      <c r="AA66" s="767"/>
      <c r="AB66" s="804">
        <v>1</v>
      </c>
      <c r="AC66" s="1023"/>
      <c r="AD66" s="869"/>
      <c r="AE66" s="767"/>
      <c r="AF66" s="767"/>
      <c r="AG66" s="767"/>
      <c r="AH66" s="804">
        <v>1</v>
      </c>
      <c r="AI66" s="1023"/>
      <c r="AJ66" s="869"/>
      <c r="AK66" s="767"/>
      <c r="AL66" s="767"/>
      <c r="AM66" s="767"/>
      <c r="AN66" s="804">
        <v>1</v>
      </c>
      <c r="AO66" s="767"/>
      <c r="AP66" s="767"/>
      <c r="AQ66" s="767"/>
      <c r="AR66" s="767"/>
      <c r="AS66" s="804">
        <v>1</v>
      </c>
      <c r="AT66" s="1104">
        <f t="shared" si="15"/>
        <v>0</v>
      </c>
      <c r="AU66" s="1055">
        <f t="shared" si="16"/>
        <v>0</v>
      </c>
      <c r="AV66" s="1026">
        <f t="shared" si="17"/>
        <v>0</v>
      </c>
      <c r="AW66" s="1055">
        <f t="shared" si="18"/>
        <v>0</v>
      </c>
      <c r="AX66" s="1026">
        <f t="shared" si="19"/>
        <v>0</v>
      </c>
      <c r="AY66" s="1055">
        <f t="shared" si="20"/>
        <v>0</v>
      </c>
      <c r="AZ66" s="1026">
        <f t="shared" si="21"/>
        <v>0</v>
      </c>
      <c r="BA66" s="1055">
        <f t="shared" si="22"/>
        <v>2</v>
      </c>
      <c r="BB66" s="1026">
        <f t="shared" si="23"/>
        <v>0.2857142857142857</v>
      </c>
      <c r="BC66" s="1055">
        <f t="shared" si="24"/>
        <v>5</v>
      </c>
      <c r="BD66" s="1026">
        <f t="shared" si="25"/>
        <v>0.7142857142857143</v>
      </c>
      <c r="BE66" s="1029">
        <f t="shared" si="26"/>
        <v>1</v>
      </c>
    </row>
    <row r="67" spans="2:57" ht="18.95" customHeight="1" x14ac:dyDescent="0.25">
      <c r="B67" s="63">
        <v>62</v>
      </c>
      <c r="C67" s="190" t="s">
        <v>249</v>
      </c>
      <c r="D67" s="770">
        <v>220543</v>
      </c>
      <c r="E67" s="780">
        <v>932683</v>
      </c>
      <c r="F67" s="767"/>
      <c r="G67" s="1016">
        <v>1</v>
      </c>
      <c r="H67" s="767"/>
      <c r="I67" s="767"/>
      <c r="J67" s="767"/>
      <c r="K67" s="1020"/>
      <c r="L67" s="869"/>
      <c r="M67" s="1019">
        <v>1</v>
      </c>
      <c r="N67" s="767"/>
      <c r="O67" s="767"/>
      <c r="P67" s="767"/>
      <c r="Q67" s="1020"/>
      <c r="R67" s="869"/>
      <c r="S67" s="1019">
        <v>1</v>
      </c>
      <c r="T67" s="767"/>
      <c r="U67" s="783"/>
      <c r="V67" s="767"/>
      <c r="W67" s="1020"/>
      <c r="X67" s="869"/>
      <c r="Y67" s="767"/>
      <c r="Z67" s="767"/>
      <c r="AA67" s="767"/>
      <c r="AB67" s="804">
        <v>1</v>
      </c>
      <c r="AC67" s="1023"/>
      <c r="AD67" s="869"/>
      <c r="AE67" s="767"/>
      <c r="AF67" s="767"/>
      <c r="AG67" s="767"/>
      <c r="AH67" s="804">
        <v>1</v>
      </c>
      <c r="AI67" s="1023"/>
      <c r="AJ67" s="869"/>
      <c r="AK67" s="767"/>
      <c r="AL67" s="767"/>
      <c r="AM67" s="1021">
        <v>1</v>
      </c>
      <c r="AN67" s="1020"/>
      <c r="AO67" s="869"/>
      <c r="AP67" s="767"/>
      <c r="AQ67" s="767"/>
      <c r="AR67" s="1021">
        <v>1</v>
      </c>
      <c r="AS67" s="1020"/>
      <c r="AT67" s="1039">
        <f t="shared" si="15"/>
        <v>0</v>
      </c>
      <c r="AU67" s="1055">
        <f t="shared" si="16"/>
        <v>0</v>
      </c>
      <c r="AV67" s="1103">
        <f t="shared" si="17"/>
        <v>0</v>
      </c>
      <c r="AW67" s="1055">
        <f t="shared" si="18"/>
        <v>3</v>
      </c>
      <c r="AX67" s="1103">
        <f t="shared" si="19"/>
        <v>0.42857142857142855</v>
      </c>
      <c r="AY67" s="1055">
        <f t="shared" si="20"/>
        <v>0</v>
      </c>
      <c r="AZ67" s="1103">
        <f t="shared" si="21"/>
        <v>0</v>
      </c>
      <c r="BA67" s="1055">
        <f t="shared" si="22"/>
        <v>2</v>
      </c>
      <c r="BB67" s="1103">
        <f t="shared" si="23"/>
        <v>0.2857142857142857</v>
      </c>
      <c r="BC67" s="1055">
        <f t="shared" si="24"/>
        <v>2</v>
      </c>
      <c r="BD67" s="1103">
        <f t="shared" si="25"/>
        <v>0.2857142857142857</v>
      </c>
      <c r="BE67" s="1029">
        <f t="shared" si="26"/>
        <v>0.99999999999999989</v>
      </c>
    </row>
    <row r="68" spans="2:57" ht="18.95" customHeight="1" x14ac:dyDescent="0.25">
      <c r="B68" s="63">
        <v>63</v>
      </c>
      <c r="C68" s="190" t="s">
        <v>252</v>
      </c>
      <c r="D68" s="770">
        <v>220750</v>
      </c>
      <c r="E68" s="780">
        <v>932674</v>
      </c>
      <c r="F68" s="1058">
        <v>1</v>
      </c>
      <c r="G68" s="767"/>
      <c r="H68" s="767"/>
      <c r="I68" s="767"/>
      <c r="J68" s="767"/>
      <c r="K68" s="1020"/>
      <c r="L68" s="1051">
        <v>1</v>
      </c>
      <c r="M68" s="767"/>
      <c r="N68" s="767"/>
      <c r="O68" s="767"/>
      <c r="P68" s="767"/>
      <c r="Q68" s="1020"/>
      <c r="R68" s="869"/>
      <c r="S68" s="1019">
        <v>1</v>
      </c>
      <c r="T68" s="783"/>
      <c r="U68" s="767"/>
      <c r="V68" s="767"/>
      <c r="W68" s="1020"/>
      <c r="X68" s="869"/>
      <c r="Y68" s="767"/>
      <c r="Z68" s="767"/>
      <c r="AA68" s="1021">
        <v>1</v>
      </c>
      <c r="AB68" s="783"/>
      <c r="AC68" s="1023"/>
      <c r="AD68" s="869"/>
      <c r="AE68" s="767"/>
      <c r="AF68" s="783"/>
      <c r="AG68" s="1021">
        <v>1</v>
      </c>
      <c r="AH68" s="767"/>
      <c r="AI68" s="1020"/>
      <c r="AJ68" s="869"/>
      <c r="AK68" s="767"/>
      <c r="AL68" s="767"/>
      <c r="AM68" s="1021">
        <v>1</v>
      </c>
      <c r="AN68" s="1020"/>
      <c r="AO68" s="869"/>
      <c r="AP68" s="767"/>
      <c r="AQ68" s="767"/>
      <c r="AR68" s="1021">
        <v>1</v>
      </c>
      <c r="AS68" s="1020"/>
      <c r="AT68" s="1039">
        <f t="shared" si="15"/>
        <v>0</v>
      </c>
      <c r="AU68" s="1055">
        <f t="shared" si="16"/>
        <v>2</v>
      </c>
      <c r="AV68" s="1026">
        <f t="shared" si="17"/>
        <v>0.2857142857142857</v>
      </c>
      <c r="AW68" s="1055">
        <f t="shared" si="18"/>
        <v>1</v>
      </c>
      <c r="AX68" s="1026">
        <f t="shared" si="19"/>
        <v>0.14285714285714285</v>
      </c>
      <c r="AY68" s="1055">
        <f t="shared" si="20"/>
        <v>0</v>
      </c>
      <c r="AZ68" s="1026">
        <f t="shared" si="21"/>
        <v>0</v>
      </c>
      <c r="BA68" s="1055">
        <f t="shared" si="22"/>
        <v>4</v>
      </c>
      <c r="BB68" s="1026">
        <f t="shared" si="23"/>
        <v>0.5714285714285714</v>
      </c>
      <c r="BC68" s="1055">
        <f t="shared" si="24"/>
        <v>0</v>
      </c>
      <c r="BD68" s="1026">
        <f t="shared" si="25"/>
        <v>0</v>
      </c>
      <c r="BE68" s="1029">
        <f t="shared" si="26"/>
        <v>1</v>
      </c>
    </row>
    <row r="69" spans="2:57" ht="18.95" customHeight="1" x14ac:dyDescent="0.25">
      <c r="B69" s="63">
        <v>64</v>
      </c>
      <c r="C69" s="190" t="s">
        <v>255</v>
      </c>
      <c r="D69" s="770">
        <v>220966</v>
      </c>
      <c r="E69" s="780">
        <v>932682</v>
      </c>
      <c r="F69" s="767"/>
      <c r="G69" s="1016">
        <v>1</v>
      </c>
      <c r="H69" s="767"/>
      <c r="I69" s="767"/>
      <c r="J69" s="767"/>
      <c r="K69" s="1020"/>
      <c r="L69" s="869"/>
      <c r="M69" s="767"/>
      <c r="N69" s="1022">
        <v>1</v>
      </c>
      <c r="O69" s="767"/>
      <c r="P69" s="767"/>
      <c r="Q69" s="1020"/>
      <c r="R69" s="869"/>
      <c r="S69" s="1019">
        <v>1</v>
      </c>
      <c r="T69" s="783"/>
      <c r="U69" s="767"/>
      <c r="V69" s="767"/>
      <c r="W69" s="1020"/>
      <c r="X69" s="869"/>
      <c r="Y69" s="767"/>
      <c r="Z69" s="767"/>
      <c r="AA69" s="1021">
        <v>1</v>
      </c>
      <c r="AB69" s="783"/>
      <c r="AC69" s="1023"/>
      <c r="AD69" s="869"/>
      <c r="AE69" s="767"/>
      <c r="AF69" s="767"/>
      <c r="AG69" s="1021">
        <v>1</v>
      </c>
      <c r="AH69" s="783"/>
      <c r="AI69" s="1023"/>
      <c r="AJ69" s="869"/>
      <c r="AK69" s="767"/>
      <c r="AL69" s="767"/>
      <c r="AM69" s="767"/>
      <c r="AN69" s="804">
        <v>1</v>
      </c>
      <c r="AO69" s="767"/>
      <c r="AP69" s="767"/>
      <c r="AQ69" s="767"/>
      <c r="AR69" s="767"/>
      <c r="AS69" s="804">
        <v>1</v>
      </c>
      <c r="AT69" s="1104">
        <f t="shared" si="15"/>
        <v>0</v>
      </c>
      <c r="AU69" s="1055">
        <f t="shared" si="16"/>
        <v>0</v>
      </c>
      <c r="AV69" s="1056">
        <f t="shared" si="17"/>
        <v>0</v>
      </c>
      <c r="AW69" s="1055">
        <f t="shared" si="18"/>
        <v>2</v>
      </c>
      <c r="AX69" s="1056">
        <f t="shared" si="19"/>
        <v>0.2857142857142857</v>
      </c>
      <c r="AY69" s="1055">
        <f t="shared" si="20"/>
        <v>1</v>
      </c>
      <c r="AZ69" s="1056">
        <f t="shared" si="21"/>
        <v>0.14285714285714285</v>
      </c>
      <c r="BA69" s="1055">
        <f t="shared" si="22"/>
        <v>2</v>
      </c>
      <c r="BB69" s="1056">
        <f t="shared" si="23"/>
        <v>0.2857142857142857</v>
      </c>
      <c r="BC69" s="1055">
        <f t="shared" si="24"/>
        <v>2</v>
      </c>
      <c r="BD69" s="1056">
        <f t="shared" si="25"/>
        <v>0.2857142857142857</v>
      </c>
      <c r="BE69" s="1029">
        <f t="shared" si="26"/>
        <v>0.99999999999999989</v>
      </c>
    </row>
    <row r="70" spans="2:57" ht="18.95" customHeight="1" x14ac:dyDescent="0.25">
      <c r="B70" s="63">
        <v>65</v>
      </c>
      <c r="C70" s="190" t="s">
        <v>257</v>
      </c>
      <c r="D70" s="770">
        <v>221591</v>
      </c>
      <c r="E70" s="780">
        <v>932677</v>
      </c>
      <c r="F70" s="1058">
        <v>1</v>
      </c>
      <c r="G70" s="767"/>
      <c r="H70" s="767"/>
      <c r="I70" s="767"/>
      <c r="J70" s="767"/>
      <c r="K70" s="1020"/>
      <c r="L70" s="869"/>
      <c r="M70" s="1019">
        <v>1</v>
      </c>
      <c r="N70" s="767"/>
      <c r="O70" s="767"/>
      <c r="P70" s="767"/>
      <c r="Q70" s="1020"/>
      <c r="R70" s="869"/>
      <c r="S70" s="767"/>
      <c r="T70" s="767"/>
      <c r="U70" s="767"/>
      <c r="V70" s="804">
        <v>1</v>
      </c>
      <c r="W70" s="1020"/>
      <c r="X70" s="869"/>
      <c r="Y70" s="767"/>
      <c r="Z70" s="767"/>
      <c r="AA70" s="767"/>
      <c r="AB70" s="804">
        <v>1</v>
      </c>
      <c r="AC70" s="1023"/>
      <c r="AD70" s="869"/>
      <c r="AE70" s="767"/>
      <c r="AF70" s="767"/>
      <c r="AG70" s="767"/>
      <c r="AH70" s="804">
        <v>1</v>
      </c>
      <c r="AI70" s="1023"/>
      <c r="AJ70" s="869"/>
      <c r="AK70" s="767"/>
      <c r="AL70" s="767"/>
      <c r="AM70" s="1021">
        <v>1</v>
      </c>
      <c r="AN70" s="1020"/>
      <c r="AO70" s="869"/>
      <c r="AP70" s="767"/>
      <c r="AQ70" s="767"/>
      <c r="AR70" s="1021">
        <v>1</v>
      </c>
      <c r="AS70" s="1020"/>
      <c r="AT70" s="1039">
        <f t="shared" si="15"/>
        <v>0</v>
      </c>
      <c r="AU70" s="1055">
        <f t="shared" si="16"/>
        <v>1</v>
      </c>
      <c r="AV70" s="1103">
        <f t="shared" si="17"/>
        <v>0.14285714285714285</v>
      </c>
      <c r="AW70" s="1055">
        <f t="shared" si="18"/>
        <v>1</v>
      </c>
      <c r="AX70" s="1103">
        <f t="shared" si="19"/>
        <v>0.14285714285714285</v>
      </c>
      <c r="AY70" s="1055">
        <f t="shared" si="20"/>
        <v>0</v>
      </c>
      <c r="AZ70" s="1103">
        <f t="shared" si="21"/>
        <v>0</v>
      </c>
      <c r="BA70" s="1055">
        <f t="shared" si="22"/>
        <v>2</v>
      </c>
      <c r="BB70" s="1103">
        <f t="shared" si="23"/>
        <v>0.2857142857142857</v>
      </c>
      <c r="BC70" s="1055">
        <f t="shared" si="24"/>
        <v>3</v>
      </c>
      <c r="BD70" s="1103">
        <f t="shared" si="25"/>
        <v>0.42857142857142855</v>
      </c>
      <c r="BE70" s="1029">
        <f t="shared" si="26"/>
        <v>1</v>
      </c>
    </row>
    <row r="71" spans="2:57" ht="18.95" customHeight="1" x14ac:dyDescent="0.25">
      <c r="B71" s="63">
        <v>66</v>
      </c>
      <c r="C71" s="190" t="s">
        <v>259</v>
      </c>
      <c r="D71" s="770">
        <v>222223</v>
      </c>
      <c r="E71" s="780">
        <v>932682</v>
      </c>
      <c r="F71" s="767"/>
      <c r="G71" s="767"/>
      <c r="H71" s="767"/>
      <c r="I71" s="767"/>
      <c r="J71" s="767"/>
      <c r="K71" s="1033">
        <v>1</v>
      </c>
      <c r="L71" s="869"/>
      <c r="M71" s="767"/>
      <c r="N71" s="767"/>
      <c r="O71" s="767"/>
      <c r="P71" s="767"/>
      <c r="Q71" s="1033">
        <v>1</v>
      </c>
      <c r="R71" s="869"/>
      <c r="S71" s="1019">
        <v>1</v>
      </c>
      <c r="T71" s="767"/>
      <c r="U71" s="767"/>
      <c r="V71" s="767"/>
      <c r="W71" s="1020"/>
      <c r="X71" s="869"/>
      <c r="Y71" s="767"/>
      <c r="Z71" s="767"/>
      <c r="AA71" s="767"/>
      <c r="AB71" s="783"/>
      <c r="AC71" s="1033">
        <v>1</v>
      </c>
      <c r="AD71" s="869"/>
      <c r="AE71" s="767"/>
      <c r="AF71" s="767"/>
      <c r="AG71" s="767"/>
      <c r="AH71" s="804">
        <v>1</v>
      </c>
      <c r="AI71" s="1023"/>
      <c r="AJ71" s="869"/>
      <c r="AK71" s="767"/>
      <c r="AL71" s="767"/>
      <c r="AM71" s="1021">
        <v>1</v>
      </c>
      <c r="AN71" s="1020"/>
      <c r="AO71" s="869"/>
      <c r="AP71" s="767"/>
      <c r="AQ71" s="1022">
        <v>1</v>
      </c>
      <c r="AR71" s="783"/>
      <c r="AS71" s="1020"/>
      <c r="AT71" s="1034">
        <f t="shared" si="15"/>
        <v>3</v>
      </c>
      <c r="AU71" s="1044">
        <f t="shared" si="16"/>
        <v>0</v>
      </c>
      <c r="AV71" s="1049">
        <f>AU71/4</f>
        <v>0</v>
      </c>
      <c r="AW71" s="1044">
        <f t="shared" si="18"/>
        <v>1</v>
      </c>
      <c r="AX71" s="1049">
        <f>AW71/4</f>
        <v>0.25</v>
      </c>
      <c r="AY71" s="1044">
        <f t="shared" si="20"/>
        <v>1</v>
      </c>
      <c r="AZ71" s="1049">
        <f>AY71/4</f>
        <v>0.25</v>
      </c>
      <c r="BA71" s="1044">
        <f t="shared" si="22"/>
        <v>1</v>
      </c>
      <c r="BB71" s="1049">
        <f>BA71/4</f>
        <v>0.25</v>
      </c>
      <c r="BC71" s="1044">
        <f t="shared" si="24"/>
        <v>1</v>
      </c>
      <c r="BD71" s="1049">
        <f>BC71/4</f>
        <v>0.25</v>
      </c>
      <c r="BE71" s="1029">
        <f t="shared" si="26"/>
        <v>1</v>
      </c>
    </row>
    <row r="72" spans="2:57" ht="17.850000000000001" customHeight="1" x14ac:dyDescent="0.25">
      <c r="B72" s="63">
        <v>67</v>
      </c>
      <c r="C72" s="190" t="s">
        <v>261</v>
      </c>
      <c r="D72" s="795">
        <v>223273</v>
      </c>
      <c r="E72" s="952">
        <v>932695</v>
      </c>
      <c r="F72" s="767"/>
      <c r="G72" s="767"/>
      <c r="H72" s="1022">
        <v>1</v>
      </c>
      <c r="I72" s="767"/>
      <c r="J72" s="767"/>
      <c r="K72" s="1020"/>
      <c r="L72" s="869"/>
      <c r="M72" s="767"/>
      <c r="N72" s="1022">
        <v>1</v>
      </c>
      <c r="O72" s="767"/>
      <c r="P72" s="767"/>
      <c r="Q72" s="1020"/>
      <c r="R72" s="869"/>
      <c r="S72" s="1019">
        <v>1</v>
      </c>
      <c r="T72" s="767"/>
      <c r="U72" s="783"/>
      <c r="V72" s="767"/>
      <c r="W72" s="1020"/>
      <c r="X72" s="869"/>
      <c r="Y72" s="767"/>
      <c r="Z72" s="767"/>
      <c r="AA72" s="767"/>
      <c r="AB72" s="804">
        <v>1</v>
      </c>
      <c r="AC72" s="1023"/>
      <c r="AD72" s="869"/>
      <c r="AE72" s="767"/>
      <c r="AF72" s="767"/>
      <c r="AG72" s="1021">
        <v>1</v>
      </c>
      <c r="AH72" s="783"/>
      <c r="AI72" s="1023"/>
      <c r="AJ72" s="869"/>
      <c r="AK72" s="767"/>
      <c r="AL72" s="1022">
        <v>1</v>
      </c>
      <c r="AM72" s="767"/>
      <c r="AN72" s="1020"/>
      <c r="AO72" s="869"/>
      <c r="AP72" s="767"/>
      <c r="AQ72" s="767"/>
      <c r="AR72" s="1021">
        <v>1</v>
      </c>
      <c r="AS72" s="1020"/>
      <c r="AT72" s="1039">
        <f t="shared" si="15"/>
        <v>0</v>
      </c>
      <c r="AU72" s="1055">
        <f t="shared" si="16"/>
        <v>0</v>
      </c>
      <c r="AV72" s="1026">
        <f>AU72/7</f>
        <v>0</v>
      </c>
      <c r="AW72" s="1055">
        <f t="shared" si="18"/>
        <v>1</v>
      </c>
      <c r="AX72" s="1026">
        <f>AW72/7</f>
        <v>0.14285714285714285</v>
      </c>
      <c r="AY72" s="1055">
        <f t="shared" si="20"/>
        <v>3</v>
      </c>
      <c r="AZ72" s="1026">
        <f>AY72/7</f>
        <v>0.42857142857142855</v>
      </c>
      <c r="BA72" s="1055">
        <f t="shared" si="22"/>
        <v>2</v>
      </c>
      <c r="BB72" s="1026">
        <f>BA72/7</f>
        <v>0.2857142857142857</v>
      </c>
      <c r="BC72" s="1055">
        <f t="shared" si="24"/>
        <v>1</v>
      </c>
      <c r="BD72" s="1026">
        <f>BC72/7</f>
        <v>0.14285714285714285</v>
      </c>
      <c r="BE72" s="1061">
        <f t="shared" si="26"/>
        <v>1</v>
      </c>
    </row>
    <row r="73" spans="2:57" ht="17.850000000000001" customHeight="1" x14ac:dyDescent="0.25">
      <c r="B73" s="785">
        <v>68</v>
      </c>
      <c r="C73" s="147"/>
      <c r="D73" s="1439" t="s">
        <v>192</v>
      </c>
      <c r="E73" s="1480"/>
      <c r="F73" s="767"/>
      <c r="G73" s="767"/>
      <c r="H73" s="767"/>
      <c r="I73" s="767"/>
      <c r="J73" s="767"/>
      <c r="K73" s="1020"/>
      <c r="L73" s="869"/>
      <c r="M73" s="767"/>
      <c r="N73" s="767"/>
      <c r="O73" s="767"/>
      <c r="P73" s="767"/>
      <c r="Q73" s="1020"/>
      <c r="R73" s="869"/>
      <c r="S73" s="767"/>
      <c r="T73" s="783"/>
      <c r="U73" s="767"/>
      <c r="V73" s="767"/>
      <c r="W73" s="1020"/>
      <c r="X73" s="869"/>
      <c r="Y73" s="767"/>
      <c r="Z73" s="767"/>
      <c r="AA73" s="767"/>
      <c r="AB73" s="783"/>
      <c r="AC73" s="1023"/>
      <c r="AD73" s="869"/>
      <c r="AE73" s="767"/>
      <c r="AF73" s="783"/>
      <c r="AG73" s="767"/>
      <c r="AH73" s="767"/>
      <c r="AI73" s="1020"/>
      <c r="AJ73" s="869"/>
      <c r="AK73" s="767"/>
      <c r="AL73" s="767"/>
      <c r="AM73" s="767"/>
      <c r="AN73" s="1020"/>
      <c r="AO73" s="869"/>
      <c r="AP73" s="767"/>
      <c r="AQ73" s="783"/>
      <c r="AR73" s="767"/>
      <c r="AS73" s="1020"/>
      <c r="AT73" s="1062"/>
      <c r="AU73" s="1063"/>
      <c r="AV73" s="1069"/>
      <c r="AW73" s="1067"/>
      <c r="AX73" s="1068"/>
      <c r="AY73" s="1067"/>
      <c r="AZ73" s="1068"/>
      <c r="BA73" s="1067"/>
      <c r="BB73" s="1068"/>
      <c r="BC73" s="1063"/>
      <c r="BD73" s="1069"/>
      <c r="BE73" s="1070"/>
    </row>
    <row r="74" spans="2:57" ht="18.95" customHeight="1" x14ac:dyDescent="0.25">
      <c r="B74" s="63">
        <v>69</v>
      </c>
      <c r="C74" s="190" t="s">
        <v>265</v>
      </c>
      <c r="D74" s="793">
        <v>214242</v>
      </c>
      <c r="E74" s="951">
        <v>932896</v>
      </c>
      <c r="F74" s="767"/>
      <c r="G74" s="767"/>
      <c r="H74" s="1022">
        <v>1</v>
      </c>
      <c r="I74" s="767"/>
      <c r="J74" s="767"/>
      <c r="K74" s="1020"/>
      <c r="L74" s="869"/>
      <c r="M74" s="767"/>
      <c r="N74" s="1022">
        <v>1</v>
      </c>
      <c r="O74" s="767"/>
      <c r="P74" s="767"/>
      <c r="Q74" s="1020"/>
      <c r="R74" s="869"/>
      <c r="S74" s="1019">
        <v>1</v>
      </c>
      <c r="T74" s="783"/>
      <c r="U74" s="767"/>
      <c r="V74" s="767"/>
      <c r="W74" s="1020"/>
      <c r="X74" s="869"/>
      <c r="Y74" s="767"/>
      <c r="Z74" s="767"/>
      <c r="AA74" s="767"/>
      <c r="AB74" s="804">
        <v>1</v>
      </c>
      <c r="AC74" s="1020"/>
      <c r="AD74" s="869"/>
      <c r="AE74" s="767"/>
      <c r="AF74" s="767"/>
      <c r="AG74" s="1021">
        <v>1</v>
      </c>
      <c r="AH74" s="767"/>
      <c r="AI74" s="1020"/>
      <c r="AJ74" s="869"/>
      <c r="AK74" s="767"/>
      <c r="AL74" s="767"/>
      <c r="AM74" s="1021">
        <v>1</v>
      </c>
      <c r="AN74" s="1020"/>
      <c r="AO74" s="869"/>
      <c r="AP74" s="767"/>
      <c r="AQ74" s="1022">
        <v>1</v>
      </c>
      <c r="AR74" s="783"/>
      <c r="AS74" s="1020"/>
      <c r="AT74" s="1039">
        <f t="shared" ref="AT74:AT88" si="27">K74+Q74+W74+AC74+AI74</f>
        <v>0</v>
      </c>
      <c r="AU74" s="1055">
        <f t="shared" ref="AU74:AU88" si="28">F74+L74+R74+X74+AD74+AJ74+AO74</f>
        <v>0</v>
      </c>
      <c r="AV74" s="1026">
        <f>AU74/7</f>
        <v>0</v>
      </c>
      <c r="AW74" s="1055">
        <f t="shared" ref="AW74:AW88" si="29">G74+M74+S74+Y74+AE74+AK74+AP74</f>
        <v>1</v>
      </c>
      <c r="AX74" s="1057">
        <f>AW74/7</f>
        <v>0.14285714285714285</v>
      </c>
      <c r="AY74" s="1055">
        <f t="shared" ref="AY74:AY88" si="30">H74+N74+T74+Z74+AF74+AL74+AQ74</f>
        <v>3</v>
      </c>
      <c r="AZ74" s="1057">
        <f>AY74/7</f>
        <v>0.42857142857142855</v>
      </c>
      <c r="BA74" s="1055">
        <f t="shared" ref="BA74:BA88" si="31">I74+O74+U74+AA74+AG74+AM74+AR74</f>
        <v>2</v>
      </c>
      <c r="BB74" s="1057">
        <f>BA74/7</f>
        <v>0.2857142857142857</v>
      </c>
      <c r="BC74" s="1055">
        <f t="shared" ref="BC74:BC88" si="32">J74+P74+V74+AB74+AH74+AN74+AS74</f>
        <v>1</v>
      </c>
      <c r="BD74" s="1057">
        <f>BC74/7</f>
        <v>0.14285714285714285</v>
      </c>
      <c r="BE74" s="1029">
        <f t="shared" ref="BE74:BE88" si="33">AV74+AX74+AZ74+BB74+BD74</f>
        <v>1</v>
      </c>
    </row>
    <row r="75" spans="2:57" ht="18.95" customHeight="1" x14ac:dyDescent="0.25">
      <c r="B75" s="63">
        <v>70</v>
      </c>
      <c r="C75" s="190" t="s">
        <v>268</v>
      </c>
      <c r="D75" s="770">
        <v>216761</v>
      </c>
      <c r="E75" s="780">
        <v>932892</v>
      </c>
      <c r="F75" s="1058">
        <v>1</v>
      </c>
      <c r="G75" s="767"/>
      <c r="H75" s="767"/>
      <c r="I75" s="767"/>
      <c r="J75" s="767"/>
      <c r="K75" s="1020"/>
      <c r="L75" s="1051">
        <v>1</v>
      </c>
      <c r="M75" s="767"/>
      <c r="N75" s="767"/>
      <c r="O75" s="767"/>
      <c r="P75" s="767"/>
      <c r="Q75" s="1020"/>
      <c r="R75" s="869"/>
      <c r="S75" s="1019">
        <v>1</v>
      </c>
      <c r="T75" s="767"/>
      <c r="U75" s="767"/>
      <c r="V75" s="767"/>
      <c r="W75" s="1020"/>
      <c r="X75" s="869"/>
      <c r="Y75" s="767"/>
      <c r="Z75" s="767"/>
      <c r="AA75" s="1021">
        <v>1</v>
      </c>
      <c r="AB75" s="767"/>
      <c r="AC75" s="1020"/>
      <c r="AD75" s="869"/>
      <c r="AE75" s="767"/>
      <c r="AF75" s="783"/>
      <c r="AG75" s="1021">
        <v>1</v>
      </c>
      <c r="AH75" s="767"/>
      <c r="AI75" s="1020"/>
      <c r="AJ75" s="869"/>
      <c r="AK75" s="767"/>
      <c r="AL75" s="1022">
        <v>1</v>
      </c>
      <c r="AM75" s="767"/>
      <c r="AN75" s="1020"/>
      <c r="AO75" s="869"/>
      <c r="AP75" s="767"/>
      <c r="AQ75" s="783"/>
      <c r="AR75" s="1021">
        <v>1</v>
      </c>
      <c r="AS75" s="1020"/>
      <c r="AT75" s="1039">
        <f t="shared" si="27"/>
        <v>0</v>
      </c>
      <c r="AU75" s="1055">
        <f t="shared" si="28"/>
        <v>2</v>
      </c>
      <c r="AV75" s="1056">
        <f>AU75/7</f>
        <v>0.2857142857142857</v>
      </c>
      <c r="AW75" s="1055">
        <f t="shared" si="29"/>
        <v>1</v>
      </c>
      <c r="AX75" s="1057">
        <f>AW75/7</f>
        <v>0.14285714285714285</v>
      </c>
      <c r="AY75" s="1055">
        <f t="shared" si="30"/>
        <v>1</v>
      </c>
      <c r="AZ75" s="1057">
        <f>AY75/7</f>
        <v>0.14285714285714285</v>
      </c>
      <c r="BA75" s="1055">
        <f t="shared" si="31"/>
        <v>3</v>
      </c>
      <c r="BB75" s="1057">
        <f>BA75/7</f>
        <v>0.42857142857142855</v>
      </c>
      <c r="BC75" s="1055">
        <f t="shared" si="32"/>
        <v>0</v>
      </c>
      <c r="BD75" s="1057">
        <f>BC75/7</f>
        <v>0</v>
      </c>
      <c r="BE75" s="1029">
        <f t="shared" si="33"/>
        <v>1</v>
      </c>
    </row>
    <row r="76" spans="2:57" ht="18.95" customHeight="1" x14ac:dyDescent="0.25">
      <c r="B76" s="63">
        <v>71</v>
      </c>
      <c r="C76" s="190" t="s">
        <v>231</v>
      </c>
      <c r="D76" s="770">
        <v>216973</v>
      </c>
      <c r="E76" s="780">
        <v>932888</v>
      </c>
      <c r="F76" s="1058">
        <v>1</v>
      </c>
      <c r="G76" s="767"/>
      <c r="H76" s="767"/>
      <c r="I76" s="767"/>
      <c r="J76" s="767"/>
      <c r="K76" s="1020"/>
      <c r="L76" s="1051">
        <v>1</v>
      </c>
      <c r="M76" s="767"/>
      <c r="N76" s="767"/>
      <c r="O76" s="767"/>
      <c r="P76" s="767"/>
      <c r="Q76" s="1020"/>
      <c r="R76" s="869"/>
      <c r="S76" s="767"/>
      <c r="T76" s="1022">
        <v>1</v>
      </c>
      <c r="U76" s="767"/>
      <c r="V76" s="767"/>
      <c r="W76" s="1020"/>
      <c r="X76" s="869"/>
      <c r="Y76" s="767"/>
      <c r="Z76" s="767"/>
      <c r="AA76" s="1021">
        <v>1</v>
      </c>
      <c r="AB76" s="767"/>
      <c r="AC76" s="1020"/>
      <c r="AD76" s="869"/>
      <c r="AE76" s="767"/>
      <c r="AF76" s="783"/>
      <c r="AG76" s="1021">
        <v>1</v>
      </c>
      <c r="AH76" s="767"/>
      <c r="AI76" s="1020"/>
      <c r="AJ76" s="869"/>
      <c r="AK76" s="767"/>
      <c r="AL76" s="1022">
        <v>1</v>
      </c>
      <c r="AM76" s="767"/>
      <c r="AN76" s="1020"/>
      <c r="AO76" s="869"/>
      <c r="AP76" s="767"/>
      <c r="AQ76" s="767"/>
      <c r="AR76" s="1021">
        <v>1</v>
      </c>
      <c r="AS76" s="1020"/>
      <c r="AT76" s="1039">
        <f t="shared" si="27"/>
        <v>0</v>
      </c>
      <c r="AU76" s="1055">
        <f t="shared" si="28"/>
        <v>2</v>
      </c>
      <c r="AV76" s="1056">
        <f>AU76/7</f>
        <v>0.2857142857142857</v>
      </c>
      <c r="AW76" s="1055">
        <f t="shared" si="29"/>
        <v>0</v>
      </c>
      <c r="AX76" s="1057">
        <f>AW76/7</f>
        <v>0</v>
      </c>
      <c r="AY76" s="1055">
        <f t="shared" si="30"/>
        <v>2</v>
      </c>
      <c r="AZ76" s="1057">
        <f>AY76/7</f>
        <v>0.2857142857142857</v>
      </c>
      <c r="BA76" s="1055">
        <f t="shared" si="31"/>
        <v>3</v>
      </c>
      <c r="BB76" s="1057">
        <f>BA76/7</f>
        <v>0.42857142857142855</v>
      </c>
      <c r="BC76" s="1055">
        <f t="shared" si="32"/>
        <v>0</v>
      </c>
      <c r="BD76" s="1057">
        <f>BC76/7</f>
        <v>0</v>
      </c>
      <c r="BE76" s="1029">
        <f t="shared" si="33"/>
        <v>1</v>
      </c>
    </row>
    <row r="77" spans="2:57" ht="18.95" customHeight="1" x14ac:dyDescent="0.25">
      <c r="B77" s="63">
        <v>72</v>
      </c>
      <c r="C77" s="190" t="s">
        <v>271</v>
      </c>
      <c r="D77" s="770">
        <v>217183</v>
      </c>
      <c r="E77" s="780">
        <v>932894</v>
      </c>
      <c r="F77" s="1058">
        <v>1</v>
      </c>
      <c r="G77" s="767"/>
      <c r="H77" s="767"/>
      <c r="I77" s="767"/>
      <c r="J77" s="767"/>
      <c r="K77" s="1020"/>
      <c r="L77" s="1051">
        <v>1</v>
      </c>
      <c r="M77" s="767"/>
      <c r="N77" s="767"/>
      <c r="O77" s="767"/>
      <c r="P77" s="767"/>
      <c r="Q77" s="1020"/>
      <c r="R77" s="869"/>
      <c r="S77" s="1019">
        <v>1</v>
      </c>
      <c r="T77" s="767"/>
      <c r="U77" s="767"/>
      <c r="V77" s="783"/>
      <c r="W77" s="1023"/>
      <c r="X77" s="869"/>
      <c r="Y77" s="767"/>
      <c r="Z77" s="767"/>
      <c r="AA77" s="1021">
        <v>1</v>
      </c>
      <c r="AB77" s="767"/>
      <c r="AC77" s="1020"/>
      <c r="AD77" s="869"/>
      <c r="AE77" s="767"/>
      <c r="AF77" s="783"/>
      <c r="AG77" s="1021">
        <v>1</v>
      </c>
      <c r="AH77" s="767"/>
      <c r="AI77" s="1020"/>
      <c r="AJ77" s="869"/>
      <c r="AK77" s="767"/>
      <c r="AL77" s="767"/>
      <c r="AM77" s="1021">
        <v>1</v>
      </c>
      <c r="AN77" s="1020"/>
      <c r="AO77" s="869"/>
      <c r="AP77" s="767"/>
      <c r="AQ77" s="767"/>
      <c r="AR77" s="1021">
        <v>1</v>
      </c>
      <c r="AS77" s="1020"/>
      <c r="AT77" s="1039">
        <f t="shared" si="27"/>
        <v>0</v>
      </c>
      <c r="AU77" s="1055">
        <f t="shared" si="28"/>
        <v>2</v>
      </c>
      <c r="AV77" s="1056">
        <f>AU77/7</f>
        <v>0.2857142857142857</v>
      </c>
      <c r="AW77" s="1055">
        <f t="shared" si="29"/>
        <v>1</v>
      </c>
      <c r="AX77" s="1057">
        <f>AW77/7</f>
        <v>0.14285714285714285</v>
      </c>
      <c r="AY77" s="1055">
        <f t="shared" si="30"/>
        <v>0</v>
      </c>
      <c r="AZ77" s="1057">
        <f>AY77/7</f>
        <v>0</v>
      </c>
      <c r="BA77" s="1055">
        <f t="shared" si="31"/>
        <v>4</v>
      </c>
      <c r="BB77" s="1057">
        <f>BA77/7</f>
        <v>0.5714285714285714</v>
      </c>
      <c r="BC77" s="1055">
        <f t="shared" si="32"/>
        <v>0</v>
      </c>
      <c r="BD77" s="1057">
        <f>BC77/7</f>
        <v>0</v>
      </c>
      <c r="BE77" s="1029">
        <f t="shared" si="33"/>
        <v>1</v>
      </c>
    </row>
    <row r="78" spans="2:57" ht="18.95" customHeight="1" x14ac:dyDescent="0.25">
      <c r="B78" s="63">
        <v>73</v>
      </c>
      <c r="C78" s="190" t="s">
        <v>274</v>
      </c>
      <c r="D78" s="770">
        <v>218440</v>
      </c>
      <c r="E78" s="780">
        <v>932894</v>
      </c>
      <c r="F78" s="767"/>
      <c r="G78" s="1016">
        <v>1</v>
      </c>
      <c r="H78" s="767"/>
      <c r="I78" s="767"/>
      <c r="J78" s="767"/>
      <c r="K78" s="1020"/>
      <c r="L78" s="869"/>
      <c r="M78" s="767"/>
      <c r="N78" s="1022">
        <v>1</v>
      </c>
      <c r="O78" s="767"/>
      <c r="P78" s="767"/>
      <c r="Q78" s="1020"/>
      <c r="R78" s="869"/>
      <c r="S78" s="767"/>
      <c r="T78" s="1022">
        <v>1</v>
      </c>
      <c r="U78" s="783"/>
      <c r="V78" s="767"/>
      <c r="W78" s="1020"/>
      <c r="X78" s="869"/>
      <c r="Y78" s="767"/>
      <c r="Z78" s="1022">
        <v>1</v>
      </c>
      <c r="AA78" s="767"/>
      <c r="AB78" s="767"/>
      <c r="AC78" s="1020"/>
      <c r="AD78" s="869"/>
      <c r="AE78" s="767"/>
      <c r="AF78" s="783"/>
      <c r="AG78" s="1021">
        <v>1</v>
      </c>
      <c r="AH78" s="767"/>
      <c r="AI78" s="1020"/>
      <c r="AJ78" s="869"/>
      <c r="AK78" s="767"/>
      <c r="AL78" s="767"/>
      <c r="AM78" s="1021">
        <v>1</v>
      </c>
      <c r="AN78" s="1020"/>
      <c r="AO78" s="869"/>
      <c r="AP78" s="767"/>
      <c r="AQ78" s="1022">
        <v>1</v>
      </c>
      <c r="AR78" s="783"/>
      <c r="AS78" s="1020"/>
      <c r="AT78" s="1039">
        <f t="shared" si="27"/>
        <v>0</v>
      </c>
      <c r="AU78" s="1055">
        <f t="shared" si="28"/>
        <v>0</v>
      </c>
      <c r="AV78" s="1056">
        <f>AU78/7</f>
        <v>0</v>
      </c>
      <c r="AW78" s="1055">
        <f t="shared" si="29"/>
        <v>1</v>
      </c>
      <c r="AX78" s="1057">
        <f>AW78/7</f>
        <v>0.14285714285714285</v>
      </c>
      <c r="AY78" s="1055">
        <f t="shared" si="30"/>
        <v>4</v>
      </c>
      <c r="AZ78" s="1057">
        <f>AY78/7</f>
        <v>0.5714285714285714</v>
      </c>
      <c r="BA78" s="1055">
        <f t="shared" si="31"/>
        <v>2</v>
      </c>
      <c r="BB78" s="1057">
        <f>BA78/7</f>
        <v>0.2857142857142857</v>
      </c>
      <c r="BC78" s="1055">
        <f t="shared" si="32"/>
        <v>0</v>
      </c>
      <c r="BD78" s="1057">
        <f>BC78/7</f>
        <v>0</v>
      </c>
      <c r="BE78" s="1029">
        <f t="shared" si="33"/>
        <v>0.99999999999999989</v>
      </c>
    </row>
    <row r="79" spans="2:57" ht="18.95" customHeight="1" x14ac:dyDescent="0.25">
      <c r="B79" s="63">
        <v>74</v>
      </c>
      <c r="C79" s="190" t="s">
        <v>276</v>
      </c>
      <c r="D79" s="770">
        <v>218653</v>
      </c>
      <c r="E79" s="780">
        <v>932891</v>
      </c>
      <c r="F79" s="767"/>
      <c r="G79" s="767"/>
      <c r="H79" s="767"/>
      <c r="I79" s="767"/>
      <c r="J79" s="767"/>
      <c r="K79" s="1033">
        <v>1</v>
      </c>
      <c r="L79" s="869"/>
      <c r="M79" s="767"/>
      <c r="N79" s="767"/>
      <c r="O79" s="767"/>
      <c r="P79" s="767"/>
      <c r="Q79" s="1033">
        <v>1</v>
      </c>
      <c r="R79" s="869"/>
      <c r="S79" s="1019">
        <v>1</v>
      </c>
      <c r="T79" s="767"/>
      <c r="U79" s="783"/>
      <c r="V79" s="767"/>
      <c r="W79" s="1020"/>
      <c r="X79" s="869"/>
      <c r="Y79" s="767"/>
      <c r="Z79" s="1022">
        <v>1</v>
      </c>
      <c r="AA79" s="767"/>
      <c r="AB79" s="767"/>
      <c r="AC79" s="1020"/>
      <c r="AD79" s="869"/>
      <c r="AE79" s="767"/>
      <c r="AF79" s="767"/>
      <c r="AG79" s="767"/>
      <c r="AH79" s="804">
        <v>1</v>
      </c>
      <c r="AI79" s="1020"/>
      <c r="AJ79" s="869"/>
      <c r="AK79" s="767"/>
      <c r="AL79" s="767"/>
      <c r="AM79" s="1021">
        <v>1</v>
      </c>
      <c r="AN79" s="1020"/>
      <c r="AO79" s="869"/>
      <c r="AP79" s="767"/>
      <c r="AQ79" s="767"/>
      <c r="AR79" s="1021">
        <v>1</v>
      </c>
      <c r="AS79" s="1020"/>
      <c r="AT79" s="1034">
        <f t="shared" si="27"/>
        <v>2</v>
      </c>
      <c r="AU79" s="1044">
        <f t="shared" si="28"/>
        <v>0</v>
      </c>
      <c r="AV79" s="1048">
        <f>AU79/5</f>
        <v>0</v>
      </c>
      <c r="AW79" s="1044">
        <f t="shared" si="29"/>
        <v>1</v>
      </c>
      <c r="AX79" s="1049">
        <f>AW79/5</f>
        <v>0.2</v>
      </c>
      <c r="AY79" s="1044">
        <f t="shared" si="30"/>
        <v>1</v>
      </c>
      <c r="AZ79" s="1049">
        <f>AY79/5</f>
        <v>0.2</v>
      </c>
      <c r="BA79" s="1044">
        <f t="shared" si="31"/>
        <v>2</v>
      </c>
      <c r="BB79" s="1049">
        <f>BA79/5</f>
        <v>0.4</v>
      </c>
      <c r="BC79" s="1044">
        <f t="shared" si="32"/>
        <v>1</v>
      </c>
      <c r="BD79" s="1049">
        <f>BC79/5</f>
        <v>0.2</v>
      </c>
      <c r="BE79" s="1029">
        <f t="shared" si="33"/>
        <v>1</v>
      </c>
    </row>
    <row r="80" spans="2:57" ht="18.95" customHeight="1" x14ac:dyDescent="0.25">
      <c r="B80" s="63">
        <v>75</v>
      </c>
      <c r="C80" s="190" t="s">
        <v>278</v>
      </c>
      <c r="D80" s="770">
        <v>218862</v>
      </c>
      <c r="E80" s="780">
        <v>932894</v>
      </c>
      <c r="F80" s="1058">
        <v>1</v>
      </c>
      <c r="G80" s="767"/>
      <c r="H80" s="767"/>
      <c r="I80" s="767"/>
      <c r="J80" s="767"/>
      <c r="K80" s="1020"/>
      <c r="L80" s="1051">
        <v>1</v>
      </c>
      <c r="M80" s="767"/>
      <c r="N80" s="767"/>
      <c r="O80" s="767"/>
      <c r="P80" s="767"/>
      <c r="Q80" s="1020"/>
      <c r="R80" s="869"/>
      <c r="S80" s="767"/>
      <c r="T80" s="1022">
        <v>1</v>
      </c>
      <c r="U80" s="783"/>
      <c r="V80" s="767"/>
      <c r="W80" s="1020"/>
      <c r="X80" s="869"/>
      <c r="Y80" s="767"/>
      <c r="Z80" s="767"/>
      <c r="AA80" s="1021">
        <v>1</v>
      </c>
      <c r="AB80" s="767"/>
      <c r="AC80" s="1020"/>
      <c r="AD80" s="869"/>
      <c r="AE80" s="767"/>
      <c r="AF80" s="767"/>
      <c r="AG80" s="1021">
        <v>1</v>
      </c>
      <c r="AH80" s="767"/>
      <c r="AI80" s="1020"/>
      <c r="AJ80" s="869"/>
      <c r="AK80" s="767"/>
      <c r="AL80" s="1022">
        <v>1</v>
      </c>
      <c r="AM80" s="767"/>
      <c r="AN80" s="1020"/>
      <c r="AO80" s="869"/>
      <c r="AP80" s="767"/>
      <c r="AQ80" s="767"/>
      <c r="AR80" s="1021">
        <v>1</v>
      </c>
      <c r="AS80" s="1020"/>
      <c r="AT80" s="1039">
        <f t="shared" si="27"/>
        <v>0</v>
      </c>
      <c r="AU80" s="1055">
        <f t="shared" si="28"/>
        <v>2</v>
      </c>
      <c r="AV80" s="1026">
        <f>AU80/7</f>
        <v>0.2857142857142857</v>
      </c>
      <c r="AW80" s="1055">
        <f t="shared" si="29"/>
        <v>0</v>
      </c>
      <c r="AX80" s="1026">
        <f>AW80/7</f>
        <v>0</v>
      </c>
      <c r="AY80" s="1055">
        <f t="shared" si="30"/>
        <v>2</v>
      </c>
      <c r="AZ80" s="1026">
        <f>AY80/7</f>
        <v>0.2857142857142857</v>
      </c>
      <c r="BA80" s="1055">
        <f t="shared" si="31"/>
        <v>3</v>
      </c>
      <c r="BB80" s="1026">
        <f>BA80/7</f>
        <v>0.42857142857142855</v>
      </c>
      <c r="BC80" s="1055">
        <f t="shared" si="32"/>
        <v>0</v>
      </c>
      <c r="BD80" s="1026">
        <f>BC80/7</f>
        <v>0</v>
      </c>
      <c r="BE80" s="1029">
        <f t="shared" si="33"/>
        <v>1</v>
      </c>
    </row>
    <row r="81" spans="2:57" ht="18.95" customHeight="1" x14ac:dyDescent="0.25">
      <c r="B81" s="63">
        <v>76</v>
      </c>
      <c r="C81" s="190" t="s">
        <v>280</v>
      </c>
      <c r="D81" s="770">
        <v>219284</v>
      </c>
      <c r="E81" s="780">
        <v>932892</v>
      </c>
      <c r="F81" s="767"/>
      <c r="G81" s="1016">
        <v>1</v>
      </c>
      <c r="H81" s="767"/>
      <c r="I81" s="767"/>
      <c r="J81" s="767"/>
      <c r="K81" s="1020"/>
      <c r="L81" s="869"/>
      <c r="M81" s="1019">
        <v>1</v>
      </c>
      <c r="N81" s="767"/>
      <c r="O81" s="767"/>
      <c r="P81" s="767"/>
      <c r="Q81" s="1020"/>
      <c r="R81" s="869"/>
      <c r="S81" s="767"/>
      <c r="T81" s="1022">
        <v>1</v>
      </c>
      <c r="U81" s="767"/>
      <c r="V81" s="783"/>
      <c r="W81" s="1023"/>
      <c r="X81" s="869"/>
      <c r="Y81" s="767"/>
      <c r="Z81" s="767"/>
      <c r="AA81" s="1021">
        <v>1</v>
      </c>
      <c r="AB81" s="767"/>
      <c r="AC81" s="1020"/>
      <c r="AD81" s="869"/>
      <c r="AE81" s="767"/>
      <c r="AF81" s="767"/>
      <c r="AG81" s="1021">
        <v>1</v>
      </c>
      <c r="AH81" s="767"/>
      <c r="AI81" s="1020"/>
      <c r="AJ81" s="869"/>
      <c r="AK81" s="767"/>
      <c r="AL81" s="767"/>
      <c r="AM81" s="1021">
        <v>1</v>
      </c>
      <c r="AN81" s="1020"/>
      <c r="AO81" s="869"/>
      <c r="AP81" s="767"/>
      <c r="AQ81" s="767"/>
      <c r="AR81" s="1021">
        <v>1</v>
      </c>
      <c r="AS81" s="1020"/>
      <c r="AT81" s="1039">
        <f t="shared" si="27"/>
        <v>0</v>
      </c>
      <c r="AU81" s="1055">
        <f t="shared" si="28"/>
        <v>0</v>
      </c>
      <c r="AV81" s="1056">
        <f>AU81/7</f>
        <v>0</v>
      </c>
      <c r="AW81" s="1055">
        <f t="shared" si="29"/>
        <v>2</v>
      </c>
      <c r="AX81" s="1056">
        <f>AW81/7</f>
        <v>0.2857142857142857</v>
      </c>
      <c r="AY81" s="1055">
        <f t="shared" si="30"/>
        <v>1</v>
      </c>
      <c r="AZ81" s="1056">
        <f>AY81/7</f>
        <v>0.14285714285714285</v>
      </c>
      <c r="BA81" s="1055">
        <f t="shared" si="31"/>
        <v>4</v>
      </c>
      <c r="BB81" s="1056">
        <f>BA81/7</f>
        <v>0.5714285714285714</v>
      </c>
      <c r="BC81" s="1055">
        <f t="shared" si="32"/>
        <v>0</v>
      </c>
      <c r="BD81" s="1056">
        <f>BC81/7</f>
        <v>0</v>
      </c>
      <c r="BE81" s="1029">
        <f t="shared" si="33"/>
        <v>1</v>
      </c>
    </row>
    <row r="82" spans="2:57" ht="18.95" customHeight="1" x14ac:dyDescent="0.25">
      <c r="B82" s="63">
        <v>77</v>
      </c>
      <c r="C82" s="190" t="s">
        <v>283</v>
      </c>
      <c r="D82" s="770">
        <v>219492</v>
      </c>
      <c r="E82" s="780">
        <v>932895</v>
      </c>
      <c r="F82" s="1058">
        <v>1</v>
      </c>
      <c r="G82" s="767"/>
      <c r="H82" s="767"/>
      <c r="I82" s="767"/>
      <c r="J82" s="767"/>
      <c r="K82" s="1020"/>
      <c r="L82" s="1051">
        <v>1</v>
      </c>
      <c r="M82" s="767"/>
      <c r="N82" s="767"/>
      <c r="O82" s="767"/>
      <c r="P82" s="767"/>
      <c r="Q82" s="1020"/>
      <c r="R82" s="869"/>
      <c r="S82" s="767"/>
      <c r="T82" s="1022">
        <v>1</v>
      </c>
      <c r="U82" s="783"/>
      <c r="V82" s="767"/>
      <c r="W82" s="1020"/>
      <c r="X82" s="869"/>
      <c r="Y82" s="767"/>
      <c r="Z82" s="767"/>
      <c r="AA82" s="1021">
        <v>1</v>
      </c>
      <c r="AB82" s="767"/>
      <c r="AC82" s="1020"/>
      <c r="AD82" s="869"/>
      <c r="AE82" s="767"/>
      <c r="AF82" s="767"/>
      <c r="AG82" s="1021">
        <v>1</v>
      </c>
      <c r="AH82" s="767"/>
      <c r="AI82" s="1020"/>
      <c r="AJ82" s="869"/>
      <c r="AK82" s="767"/>
      <c r="AL82" s="767"/>
      <c r="AM82" s="1021">
        <v>1</v>
      </c>
      <c r="AN82" s="1020"/>
      <c r="AO82" s="869"/>
      <c r="AP82" s="767"/>
      <c r="AQ82" s="783"/>
      <c r="AR82" s="1021">
        <v>1</v>
      </c>
      <c r="AS82" s="1020"/>
      <c r="AT82" s="1039">
        <f t="shared" si="27"/>
        <v>0</v>
      </c>
      <c r="AU82" s="1055">
        <f t="shared" si="28"/>
        <v>2</v>
      </c>
      <c r="AV82" s="1103">
        <f>AU82/7</f>
        <v>0.2857142857142857</v>
      </c>
      <c r="AW82" s="1055">
        <f t="shared" si="29"/>
        <v>0</v>
      </c>
      <c r="AX82" s="1103">
        <f>AW82/7</f>
        <v>0</v>
      </c>
      <c r="AY82" s="1055">
        <f t="shared" si="30"/>
        <v>1</v>
      </c>
      <c r="AZ82" s="1103">
        <f>AY82/7</f>
        <v>0.14285714285714285</v>
      </c>
      <c r="BA82" s="1055">
        <f t="shared" si="31"/>
        <v>4</v>
      </c>
      <c r="BB82" s="1103">
        <f>BA82/7</f>
        <v>0.5714285714285714</v>
      </c>
      <c r="BC82" s="1055">
        <f t="shared" si="32"/>
        <v>0</v>
      </c>
      <c r="BD82" s="1103">
        <f>BC82/7</f>
        <v>0</v>
      </c>
      <c r="BE82" s="1029">
        <f t="shared" si="33"/>
        <v>1</v>
      </c>
    </row>
    <row r="83" spans="2:57" ht="18.95" customHeight="1" x14ac:dyDescent="0.25">
      <c r="B83" s="63">
        <v>78</v>
      </c>
      <c r="C83" s="190" t="s">
        <v>285</v>
      </c>
      <c r="D83" s="770">
        <v>219704</v>
      </c>
      <c r="E83" s="780">
        <v>932892</v>
      </c>
      <c r="F83" s="767"/>
      <c r="G83" s="767"/>
      <c r="H83" s="767"/>
      <c r="I83" s="767"/>
      <c r="J83" s="767"/>
      <c r="K83" s="1033">
        <v>1</v>
      </c>
      <c r="L83" s="869"/>
      <c r="M83" s="767"/>
      <c r="N83" s="767"/>
      <c r="O83" s="767"/>
      <c r="P83" s="767"/>
      <c r="Q83" s="1033">
        <v>1</v>
      </c>
      <c r="R83" s="869"/>
      <c r="S83" s="1019">
        <v>1</v>
      </c>
      <c r="T83" s="767"/>
      <c r="U83" s="783"/>
      <c r="V83" s="767"/>
      <c r="W83" s="1020"/>
      <c r="X83" s="869"/>
      <c r="Y83" s="767"/>
      <c r="Z83" s="767"/>
      <c r="AA83" s="767"/>
      <c r="AB83" s="767"/>
      <c r="AC83" s="1033">
        <v>1</v>
      </c>
      <c r="AD83" s="869"/>
      <c r="AE83" s="767"/>
      <c r="AF83" s="767"/>
      <c r="AG83" s="1021">
        <v>1</v>
      </c>
      <c r="AH83" s="783"/>
      <c r="AI83" s="1023"/>
      <c r="AJ83" s="869"/>
      <c r="AK83" s="767"/>
      <c r="AL83" s="767"/>
      <c r="AM83" s="1021">
        <v>1</v>
      </c>
      <c r="AN83" s="1020"/>
      <c r="AO83" s="869"/>
      <c r="AP83" s="767"/>
      <c r="AQ83" s="767"/>
      <c r="AR83" s="1021">
        <v>1</v>
      </c>
      <c r="AS83" s="1020"/>
      <c r="AT83" s="1034">
        <f t="shared" si="27"/>
        <v>3</v>
      </c>
      <c r="AU83" s="1044">
        <f t="shared" si="28"/>
        <v>0</v>
      </c>
      <c r="AV83" s="1049">
        <f>AU83/4</f>
        <v>0</v>
      </c>
      <c r="AW83" s="1044">
        <f t="shared" si="29"/>
        <v>1</v>
      </c>
      <c r="AX83" s="1049">
        <f>AW83/4</f>
        <v>0.25</v>
      </c>
      <c r="AY83" s="1044">
        <f t="shared" si="30"/>
        <v>0</v>
      </c>
      <c r="AZ83" s="1049">
        <f>AY83/4</f>
        <v>0</v>
      </c>
      <c r="BA83" s="1044">
        <f t="shared" si="31"/>
        <v>3</v>
      </c>
      <c r="BB83" s="1049">
        <f>BA83/4</f>
        <v>0.75</v>
      </c>
      <c r="BC83" s="1044">
        <f t="shared" si="32"/>
        <v>0</v>
      </c>
      <c r="BD83" s="1049">
        <f>BC83/4</f>
        <v>0</v>
      </c>
      <c r="BE83" s="1029">
        <f t="shared" si="33"/>
        <v>1</v>
      </c>
    </row>
    <row r="84" spans="2:57" ht="18.95" customHeight="1" x14ac:dyDescent="0.25">
      <c r="B84" s="63">
        <v>79</v>
      </c>
      <c r="C84" s="190" t="s">
        <v>288</v>
      </c>
      <c r="D84" s="770">
        <v>219909</v>
      </c>
      <c r="E84" s="780">
        <v>932893</v>
      </c>
      <c r="F84" s="767"/>
      <c r="G84" s="767"/>
      <c r="H84" s="767"/>
      <c r="I84" s="767"/>
      <c r="J84" s="767"/>
      <c r="K84" s="1033">
        <v>1</v>
      </c>
      <c r="L84" s="869"/>
      <c r="M84" s="767"/>
      <c r="N84" s="767"/>
      <c r="O84" s="767"/>
      <c r="P84" s="767"/>
      <c r="Q84" s="1033">
        <v>1</v>
      </c>
      <c r="R84" s="869"/>
      <c r="S84" s="767"/>
      <c r="T84" s="1022">
        <v>1</v>
      </c>
      <c r="U84" s="783"/>
      <c r="V84" s="767"/>
      <c r="W84" s="1020"/>
      <c r="X84" s="869"/>
      <c r="Y84" s="767"/>
      <c r="Z84" s="767"/>
      <c r="AA84" s="767"/>
      <c r="AB84" s="767"/>
      <c r="AC84" s="1033">
        <v>1</v>
      </c>
      <c r="AD84" s="869"/>
      <c r="AE84" s="767"/>
      <c r="AF84" s="767"/>
      <c r="AG84" s="767"/>
      <c r="AH84" s="783"/>
      <c r="AI84" s="1033">
        <v>1</v>
      </c>
      <c r="AJ84" s="869"/>
      <c r="AK84" s="767"/>
      <c r="AL84" s="767"/>
      <c r="AM84" s="1021">
        <v>1</v>
      </c>
      <c r="AN84" s="1020"/>
      <c r="AO84" s="869"/>
      <c r="AP84" s="767"/>
      <c r="AQ84" s="767"/>
      <c r="AR84" s="767"/>
      <c r="AS84" s="804">
        <v>1</v>
      </c>
      <c r="AT84" s="1059">
        <f t="shared" si="27"/>
        <v>4</v>
      </c>
      <c r="AU84" s="1044">
        <f t="shared" si="28"/>
        <v>0</v>
      </c>
      <c r="AV84" s="1049">
        <f>AU84/3</f>
        <v>0</v>
      </c>
      <c r="AW84" s="1044">
        <f t="shared" si="29"/>
        <v>0</v>
      </c>
      <c r="AX84" s="1049">
        <f>AW84/3</f>
        <v>0</v>
      </c>
      <c r="AY84" s="1044">
        <f t="shared" si="30"/>
        <v>1</v>
      </c>
      <c r="AZ84" s="1049">
        <f>AY84/3</f>
        <v>0.33333333333333331</v>
      </c>
      <c r="BA84" s="1044">
        <f t="shared" si="31"/>
        <v>1</v>
      </c>
      <c r="BB84" s="1049">
        <f>BA84/3</f>
        <v>0.33333333333333331</v>
      </c>
      <c r="BC84" s="1044">
        <f t="shared" si="32"/>
        <v>1</v>
      </c>
      <c r="BD84" s="1049">
        <f>BC84/3</f>
        <v>0.33333333333333331</v>
      </c>
      <c r="BE84" s="1029">
        <f t="shared" si="33"/>
        <v>1</v>
      </c>
    </row>
    <row r="85" spans="2:57" ht="18.95" customHeight="1" x14ac:dyDescent="0.25">
      <c r="B85" s="63">
        <v>80</v>
      </c>
      <c r="C85" s="190" t="s">
        <v>290</v>
      </c>
      <c r="D85" s="770">
        <v>220121</v>
      </c>
      <c r="E85" s="780">
        <v>932892</v>
      </c>
      <c r="F85" s="767"/>
      <c r="G85" s="767"/>
      <c r="H85" s="767"/>
      <c r="I85" s="767"/>
      <c r="J85" s="767"/>
      <c r="K85" s="1033">
        <v>1</v>
      </c>
      <c r="L85" s="869"/>
      <c r="M85" s="767"/>
      <c r="N85" s="767"/>
      <c r="O85" s="767"/>
      <c r="P85" s="767"/>
      <c r="Q85" s="1033">
        <v>1</v>
      </c>
      <c r="R85" s="869"/>
      <c r="S85" s="767"/>
      <c r="T85" s="1022">
        <v>1</v>
      </c>
      <c r="U85" s="783"/>
      <c r="V85" s="767"/>
      <c r="W85" s="1020"/>
      <c r="X85" s="869"/>
      <c r="Y85" s="767"/>
      <c r="Z85" s="767"/>
      <c r="AA85" s="767"/>
      <c r="AB85" s="767"/>
      <c r="AC85" s="1033">
        <v>1</v>
      </c>
      <c r="AD85" s="869"/>
      <c r="AE85" s="767"/>
      <c r="AF85" s="767"/>
      <c r="AG85" s="1021">
        <v>1</v>
      </c>
      <c r="AH85" s="767"/>
      <c r="AI85" s="1020"/>
      <c r="AJ85" s="869"/>
      <c r="AK85" s="767"/>
      <c r="AL85" s="1022">
        <v>1</v>
      </c>
      <c r="AM85" s="767"/>
      <c r="AN85" s="1020"/>
      <c r="AO85" s="869"/>
      <c r="AP85" s="767"/>
      <c r="AQ85" s="767"/>
      <c r="AR85" s="783"/>
      <c r="AS85" s="804">
        <v>1</v>
      </c>
      <c r="AT85" s="1059">
        <f t="shared" si="27"/>
        <v>3</v>
      </c>
      <c r="AU85" s="1044">
        <f t="shared" si="28"/>
        <v>0</v>
      </c>
      <c r="AV85" s="1049">
        <f>AU85/4</f>
        <v>0</v>
      </c>
      <c r="AW85" s="1044">
        <f t="shared" si="29"/>
        <v>0</v>
      </c>
      <c r="AX85" s="1049">
        <f>AW85/4</f>
        <v>0</v>
      </c>
      <c r="AY85" s="1044">
        <f t="shared" si="30"/>
        <v>2</v>
      </c>
      <c r="AZ85" s="1049">
        <f>AY85/4</f>
        <v>0.5</v>
      </c>
      <c r="BA85" s="1044">
        <f t="shared" si="31"/>
        <v>1</v>
      </c>
      <c r="BB85" s="1049">
        <f>BA85/4</f>
        <v>0.25</v>
      </c>
      <c r="BC85" s="1044">
        <f t="shared" si="32"/>
        <v>1</v>
      </c>
      <c r="BD85" s="1049">
        <f>BC85/4</f>
        <v>0.25</v>
      </c>
      <c r="BE85" s="1029">
        <f t="shared" si="33"/>
        <v>1</v>
      </c>
    </row>
    <row r="86" spans="2:57" ht="18.95" customHeight="1" x14ac:dyDescent="0.25">
      <c r="B86" s="63">
        <v>81</v>
      </c>
      <c r="C86" s="190" t="s">
        <v>109</v>
      </c>
      <c r="D86" s="770">
        <v>220312</v>
      </c>
      <c r="E86" s="780">
        <v>932891</v>
      </c>
      <c r="F86" s="767"/>
      <c r="G86" s="1016">
        <v>1</v>
      </c>
      <c r="H86" s="767"/>
      <c r="I86" s="767"/>
      <c r="J86" s="767"/>
      <c r="K86" s="1020"/>
      <c r="L86" s="869"/>
      <c r="M86" s="1019">
        <v>1</v>
      </c>
      <c r="N86" s="767"/>
      <c r="O86" s="767"/>
      <c r="P86" s="767"/>
      <c r="Q86" s="1020"/>
      <c r="R86" s="869"/>
      <c r="S86" s="1019">
        <v>1</v>
      </c>
      <c r="T86" s="767"/>
      <c r="U86" s="767"/>
      <c r="V86" s="767"/>
      <c r="W86" s="1020"/>
      <c r="X86" s="869"/>
      <c r="Y86" s="767"/>
      <c r="Z86" s="767"/>
      <c r="AA86" s="1021">
        <v>1</v>
      </c>
      <c r="AB86" s="767"/>
      <c r="AC86" s="1020"/>
      <c r="AD86" s="869"/>
      <c r="AE86" s="767"/>
      <c r="AF86" s="767"/>
      <c r="AG86" s="1021">
        <v>1</v>
      </c>
      <c r="AH86" s="767"/>
      <c r="AI86" s="1020"/>
      <c r="AJ86" s="869"/>
      <c r="AK86" s="767"/>
      <c r="AL86" s="767"/>
      <c r="AM86" s="1021">
        <v>1</v>
      </c>
      <c r="AN86" s="1020"/>
      <c r="AO86" s="869"/>
      <c r="AP86" s="767"/>
      <c r="AQ86" s="767"/>
      <c r="AR86" s="1021">
        <v>1</v>
      </c>
      <c r="AS86" s="1020"/>
      <c r="AT86" s="1039">
        <f t="shared" si="27"/>
        <v>0</v>
      </c>
      <c r="AU86" s="1055">
        <f t="shared" si="28"/>
        <v>0</v>
      </c>
      <c r="AV86" s="1026">
        <f>AU86/7</f>
        <v>0</v>
      </c>
      <c r="AW86" s="1055">
        <f t="shared" si="29"/>
        <v>3</v>
      </c>
      <c r="AX86" s="1026">
        <f>AW86/7</f>
        <v>0.42857142857142855</v>
      </c>
      <c r="AY86" s="1055">
        <f t="shared" si="30"/>
        <v>0</v>
      </c>
      <c r="AZ86" s="1026">
        <f>AY86/7</f>
        <v>0</v>
      </c>
      <c r="BA86" s="1055">
        <f t="shared" si="31"/>
        <v>4</v>
      </c>
      <c r="BB86" s="1026">
        <f>BA86/7</f>
        <v>0.5714285714285714</v>
      </c>
      <c r="BC86" s="1055">
        <f t="shared" si="32"/>
        <v>0</v>
      </c>
      <c r="BD86" s="1026">
        <f>BC86/7</f>
        <v>0</v>
      </c>
      <c r="BE86" s="1029">
        <f t="shared" si="33"/>
        <v>1</v>
      </c>
    </row>
    <row r="87" spans="2:57" ht="18.95" customHeight="1" x14ac:dyDescent="0.25">
      <c r="B87" s="63">
        <v>82</v>
      </c>
      <c r="C87" s="190" t="s">
        <v>202</v>
      </c>
      <c r="D87" s="770">
        <v>220987</v>
      </c>
      <c r="E87" s="780">
        <v>932914</v>
      </c>
      <c r="F87" s="767"/>
      <c r="G87" s="767"/>
      <c r="H87" s="767"/>
      <c r="I87" s="1021">
        <v>1</v>
      </c>
      <c r="J87" s="767"/>
      <c r="K87" s="1020"/>
      <c r="L87" s="869"/>
      <c r="M87" s="767"/>
      <c r="N87" s="767"/>
      <c r="O87" s="767"/>
      <c r="P87" s="804">
        <v>1</v>
      </c>
      <c r="Q87" s="1020"/>
      <c r="R87" s="869"/>
      <c r="S87" s="767"/>
      <c r="T87" s="767"/>
      <c r="U87" s="1021">
        <v>1</v>
      </c>
      <c r="V87" s="767"/>
      <c r="W87" s="1020"/>
      <c r="X87" s="869"/>
      <c r="Y87" s="767"/>
      <c r="Z87" s="767"/>
      <c r="AA87" s="1021">
        <v>1</v>
      </c>
      <c r="AB87" s="767"/>
      <c r="AC87" s="1020"/>
      <c r="AD87" s="869"/>
      <c r="AE87" s="767"/>
      <c r="AF87" s="767"/>
      <c r="AG87" s="767"/>
      <c r="AH87" s="804">
        <v>1</v>
      </c>
      <c r="AI87" s="1020"/>
      <c r="AJ87" s="869"/>
      <c r="AK87" s="767"/>
      <c r="AL87" s="767"/>
      <c r="AM87" s="1021">
        <v>1</v>
      </c>
      <c r="AN87" s="1020"/>
      <c r="AO87" s="869"/>
      <c r="AP87" s="767"/>
      <c r="AQ87" s="767"/>
      <c r="AR87" s="1021">
        <v>1</v>
      </c>
      <c r="AS87" s="1020"/>
      <c r="AT87" s="1039">
        <f t="shared" si="27"/>
        <v>0</v>
      </c>
      <c r="AU87" s="1055">
        <f t="shared" si="28"/>
        <v>0</v>
      </c>
      <c r="AV87" s="1103">
        <f>AU87/7</f>
        <v>0</v>
      </c>
      <c r="AW87" s="1055">
        <f t="shared" si="29"/>
        <v>0</v>
      </c>
      <c r="AX87" s="1103">
        <f>AW87/7</f>
        <v>0</v>
      </c>
      <c r="AY87" s="1055">
        <f t="shared" si="30"/>
        <v>0</v>
      </c>
      <c r="AZ87" s="1103">
        <f>AY87/7</f>
        <v>0</v>
      </c>
      <c r="BA87" s="1055">
        <f t="shared" si="31"/>
        <v>5</v>
      </c>
      <c r="BB87" s="1103">
        <f>BA87/7</f>
        <v>0.7142857142857143</v>
      </c>
      <c r="BC87" s="1055">
        <f t="shared" si="32"/>
        <v>2</v>
      </c>
      <c r="BD87" s="1103">
        <f>BC87/7</f>
        <v>0.2857142857142857</v>
      </c>
      <c r="BE87" s="1029">
        <f t="shared" si="33"/>
        <v>1</v>
      </c>
    </row>
    <row r="88" spans="2:57" ht="17.850000000000001" customHeight="1" x14ac:dyDescent="0.25">
      <c r="B88" s="63">
        <v>83</v>
      </c>
      <c r="C88" s="190" t="s">
        <v>298</v>
      </c>
      <c r="D88" s="795">
        <v>222153</v>
      </c>
      <c r="E88" s="952">
        <v>932754</v>
      </c>
      <c r="F88" s="767"/>
      <c r="G88" s="767"/>
      <c r="H88" s="767"/>
      <c r="I88" s="767"/>
      <c r="J88" s="767"/>
      <c r="K88" s="1033">
        <v>1</v>
      </c>
      <c r="L88" s="869"/>
      <c r="M88" s="767"/>
      <c r="N88" s="767"/>
      <c r="O88" s="767"/>
      <c r="P88" s="767"/>
      <c r="Q88" s="1033">
        <v>1</v>
      </c>
      <c r="R88" s="869"/>
      <c r="S88" s="1019">
        <v>1</v>
      </c>
      <c r="T88" s="783"/>
      <c r="U88" s="767"/>
      <c r="V88" s="767"/>
      <c r="W88" s="1020"/>
      <c r="X88" s="869"/>
      <c r="Y88" s="767"/>
      <c r="Z88" s="767"/>
      <c r="AA88" s="1021">
        <v>1</v>
      </c>
      <c r="AB88" s="767"/>
      <c r="AC88" s="1020"/>
      <c r="AD88" s="869"/>
      <c r="AE88" s="767"/>
      <c r="AF88" s="767"/>
      <c r="AG88" s="767"/>
      <c r="AH88" s="767"/>
      <c r="AI88" s="1033">
        <v>1</v>
      </c>
      <c r="AJ88" s="869"/>
      <c r="AK88" s="767"/>
      <c r="AL88" s="767"/>
      <c r="AM88" s="1021">
        <v>1</v>
      </c>
      <c r="AN88" s="1020"/>
      <c r="AO88" s="869"/>
      <c r="AP88" s="767"/>
      <c r="AQ88" s="767"/>
      <c r="AR88" s="783"/>
      <c r="AS88" s="804">
        <v>1</v>
      </c>
      <c r="AT88" s="1059">
        <f t="shared" si="27"/>
        <v>3</v>
      </c>
      <c r="AU88" s="1044">
        <f t="shared" si="28"/>
        <v>0</v>
      </c>
      <c r="AV88" s="1071">
        <f>AU88/4</f>
        <v>0</v>
      </c>
      <c r="AW88" s="1044">
        <f t="shared" si="29"/>
        <v>1</v>
      </c>
      <c r="AX88" s="1071">
        <f>AW88/4</f>
        <v>0.25</v>
      </c>
      <c r="AY88" s="1044">
        <f t="shared" si="30"/>
        <v>0</v>
      </c>
      <c r="AZ88" s="1071">
        <f>AY88/4</f>
        <v>0</v>
      </c>
      <c r="BA88" s="1044">
        <f t="shared" si="31"/>
        <v>2</v>
      </c>
      <c r="BB88" s="1071">
        <f>BA88/4</f>
        <v>0.5</v>
      </c>
      <c r="BC88" s="1044">
        <f t="shared" si="32"/>
        <v>1</v>
      </c>
      <c r="BD88" s="1071">
        <f>BC88/4</f>
        <v>0.25</v>
      </c>
      <c r="BE88" s="1061">
        <f t="shared" si="33"/>
        <v>1</v>
      </c>
    </row>
    <row r="89" spans="2:57" ht="16.7" customHeight="1" x14ac:dyDescent="0.25">
      <c r="B89" s="785">
        <v>84</v>
      </c>
      <c r="C89" s="147"/>
      <c r="D89" s="1439" t="s">
        <v>192</v>
      </c>
      <c r="E89" s="1480"/>
      <c r="F89" s="767"/>
      <c r="G89" s="767"/>
      <c r="H89" s="767"/>
      <c r="I89" s="767"/>
      <c r="J89" s="767"/>
      <c r="K89" s="1020"/>
      <c r="L89" s="869"/>
      <c r="M89" s="767"/>
      <c r="N89" s="767"/>
      <c r="O89" s="767"/>
      <c r="P89" s="767"/>
      <c r="Q89" s="1020"/>
      <c r="R89" s="869"/>
      <c r="S89" s="767"/>
      <c r="T89" s="767"/>
      <c r="U89" s="767"/>
      <c r="V89" s="767"/>
      <c r="W89" s="1020"/>
      <c r="X89" s="869"/>
      <c r="Y89" s="767"/>
      <c r="Z89" s="767"/>
      <c r="AA89" s="767"/>
      <c r="AB89" s="767"/>
      <c r="AC89" s="1020"/>
      <c r="AD89" s="869"/>
      <c r="AE89" s="783"/>
      <c r="AF89" s="767"/>
      <c r="AG89" s="767"/>
      <c r="AH89" s="767"/>
      <c r="AI89" s="1020"/>
      <c r="AJ89" s="869"/>
      <c r="AK89" s="767"/>
      <c r="AL89" s="767"/>
      <c r="AM89" s="767"/>
      <c r="AN89" s="1020"/>
      <c r="AO89" s="869"/>
      <c r="AP89" s="767"/>
      <c r="AQ89" s="783"/>
      <c r="AR89" s="767"/>
      <c r="AS89" s="1020"/>
      <c r="AT89" s="1062"/>
      <c r="AU89" s="1063"/>
      <c r="AV89" s="1064"/>
      <c r="AW89" s="1067"/>
      <c r="AX89" s="1105"/>
      <c r="AY89" s="1067"/>
      <c r="AZ89" s="1105"/>
      <c r="BA89" s="1067"/>
      <c r="BB89" s="1105"/>
      <c r="BC89" s="1063"/>
      <c r="BD89" s="1064"/>
      <c r="BE89" s="1066"/>
    </row>
    <row r="90" spans="2:57" ht="18" customHeight="1" x14ac:dyDescent="0.25">
      <c r="B90" s="785">
        <v>85</v>
      </c>
      <c r="C90" s="147"/>
      <c r="D90" s="1439" t="s">
        <v>192</v>
      </c>
      <c r="E90" s="1480"/>
      <c r="F90" s="767"/>
      <c r="G90" s="767"/>
      <c r="H90" s="767"/>
      <c r="I90" s="767"/>
      <c r="J90" s="767"/>
      <c r="K90" s="1020"/>
      <c r="L90" s="869"/>
      <c r="M90" s="767"/>
      <c r="N90" s="767"/>
      <c r="O90" s="767"/>
      <c r="P90" s="767"/>
      <c r="Q90" s="1020"/>
      <c r="R90" s="869"/>
      <c r="S90" s="767"/>
      <c r="T90" s="767"/>
      <c r="U90" s="783"/>
      <c r="V90" s="767"/>
      <c r="W90" s="1020"/>
      <c r="X90" s="869"/>
      <c r="Y90" s="767"/>
      <c r="Z90" s="767"/>
      <c r="AA90" s="767"/>
      <c r="AB90" s="767"/>
      <c r="AC90" s="1020"/>
      <c r="AD90" s="869"/>
      <c r="AE90" s="767"/>
      <c r="AF90" s="767"/>
      <c r="AG90" s="783"/>
      <c r="AH90" s="767"/>
      <c r="AI90" s="1020"/>
      <c r="AJ90" s="869"/>
      <c r="AK90" s="767"/>
      <c r="AL90" s="767"/>
      <c r="AM90" s="767"/>
      <c r="AN90" s="1020"/>
      <c r="AO90" s="869"/>
      <c r="AP90" s="767"/>
      <c r="AQ90" s="767"/>
      <c r="AR90" s="767"/>
      <c r="AS90" s="1023"/>
      <c r="AT90" s="1062"/>
      <c r="AU90" s="1063"/>
      <c r="AV90" s="1069"/>
      <c r="AW90" s="1067"/>
      <c r="AX90" s="1068"/>
      <c r="AY90" s="1067"/>
      <c r="AZ90" s="1068"/>
      <c r="BA90" s="1067"/>
      <c r="BB90" s="1068"/>
      <c r="BC90" s="1063"/>
      <c r="BD90" s="1069"/>
      <c r="BE90" s="1070"/>
    </row>
    <row r="91" spans="2:57" ht="18.95" customHeight="1" x14ac:dyDescent="0.25">
      <c r="B91" s="63">
        <v>86</v>
      </c>
      <c r="C91" s="190" t="s">
        <v>261</v>
      </c>
      <c r="D91" s="793">
        <v>218231</v>
      </c>
      <c r="E91" s="951">
        <v>933105</v>
      </c>
      <c r="F91" s="767"/>
      <c r="G91" s="1016">
        <v>1</v>
      </c>
      <c r="H91" s="767"/>
      <c r="I91" s="767"/>
      <c r="J91" s="767"/>
      <c r="K91" s="1020"/>
      <c r="L91" s="869"/>
      <c r="M91" s="1019">
        <v>1</v>
      </c>
      <c r="N91" s="767"/>
      <c r="O91" s="767"/>
      <c r="P91" s="767"/>
      <c r="Q91" s="1020"/>
      <c r="R91" s="869"/>
      <c r="S91" s="1019">
        <v>1</v>
      </c>
      <c r="T91" s="767"/>
      <c r="U91" s="767"/>
      <c r="V91" s="767"/>
      <c r="W91" s="1020"/>
      <c r="X91" s="869"/>
      <c r="Y91" s="767"/>
      <c r="Z91" s="767"/>
      <c r="AA91" s="1021">
        <v>1</v>
      </c>
      <c r="AB91" s="767"/>
      <c r="AC91" s="1020"/>
      <c r="AD91" s="869"/>
      <c r="AE91" s="767"/>
      <c r="AF91" s="767"/>
      <c r="AG91" s="767"/>
      <c r="AH91" s="804">
        <v>1</v>
      </c>
      <c r="AI91" s="1020"/>
      <c r="AJ91" s="869"/>
      <c r="AK91" s="767"/>
      <c r="AL91" s="767"/>
      <c r="AM91" s="767"/>
      <c r="AN91" s="804">
        <v>1</v>
      </c>
      <c r="AO91" s="767"/>
      <c r="AP91" s="767"/>
      <c r="AQ91" s="767"/>
      <c r="AR91" s="1021">
        <v>1</v>
      </c>
      <c r="AS91" s="1023"/>
      <c r="AT91" s="1039">
        <f t="shared" ref="AT91:AT134" si="34">K91+Q91+W91+AC91+AI91</f>
        <v>0</v>
      </c>
      <c r="AU91" s="1055">
        <f t="shared" ref="AU91:AU134" si="35">F91+L91+R91+X91+AD91+AJ91+AO91</f>
        <v>0</v>
      </c>
      <c r="AV91" s="1057">
        <f>AU91/7</f>
        <v>0</v>
      </c>
      <c r="AW91" s="1055">
        <f t="shared" ref="AW91:AW134" si="36">G91+M91+S91+Y91+AE91+AK91+AP91</f>
        <v>3</v>
      </c>
      <c r="AX91" s="1057">
        <f>AW91/7</f>
        <v>0.42857142857142855</v>
      </c>
      <c r="AY91" s="1055">
        <f t="shared" ref="AY91:AY134" si="37">H91+N91+T91+Z91+AF91+AL91+AQ91</f>
        <v>0</v>
      </c>
      <c r="AZ91" s="1057">
        <f>AY91/7</f>
        <v>0</v>
      </c>
      <c r="BA91" s="1055">
        <f t="shared" ref="BA91:BA134" si="38">I91+O91+U91+AA91+AG91+AM91+AR91</f>
        <v>2</v>
      </c>
      <c r="BB91" s="1057">
        <f>BA91/7</f>
        <v>0.2857142857142857</v>
      </c>
      <c r="BC91" s="1055">
        <f t="shared" ref="BC91:BC134" si="39">J91+P91+V91+AB91+AH91+AN91+AS91</f>
        <v>2</v>
      </c>
      <c r="BD91" s="1057">
        <f>BC91/7</f>
        <v>0.2857142857142857</v>
      </c>
      <c r="BE91" s="1029">
        <f t="shared" ref="BE91:BE134" si="40">AV91+AX91+AZ91+BB91+BD91</f>
        <v>0.99999999999999989</v>
      </c>
    </row>
    <row r="92" spans="2:57" ht="18.95" customHeight="1" x14ac:dyDescent="0.25">
      <c r="B92" s="63">
        <v>87</v>
      </c>
      <c r="C92" s="190" t="s">
        <v>283</v>
      </c>
      <c r="D92" s="770">
        <v>218442</v>
      </c>
      <c r="E92" s="780">
        <v>933102</v>
      </c>
      <c r="F92" s="767"/>
      <c r="G92" s="767"/>
      <c r="H92" s="767"/>
      <c r="I92" s="767"/>
      <c r="J92" s="767"/>
      <c r="K92" s="1033">
        <v>1</v>
      </c>
      <c r="L92" s="869"/>
      <c r="M92" s="767"/>
      <c r="N92" s="767"/>
      <c r="O92" s="767"/>
      <c r="P92" s="767"/>
      <c r="Q92" s="1033">
        <v>1</v>
      </c>
      <c r="R92" s="869"/>
      <c r="S92" s="1019">
        <v>1</v>
      </c>
      <c r="T92" s="767"/>
      <c r="U92" s="767"/>
      <c r="V92" s="767"/>
      <c r="W92" s="1020"/>
      <c r="X92" s="869"/>
      <c r="Y92" s="767"/>
      <c r="Z92" s="767"/>
      <c r="AA92" s="767"/>
      <c r="AB92" s="767"/>
      <c r="AC92" s="1033">
        <v>1</v>
      </c>
      <c r="AD92" s="869"/>
      <c r="AE92" s="767"/>
      <c r="AF92" s="767"/>
      <c r="AG92" s="783"/>
      <c r="AH92" s="767"/>
      <c r="AI92" s="1033">
        <v>1</v>
      </c>
      <c r="AJ92" s="869"/>
      <c r="AK92" s="767"/>
      <c r="AL92" s="767"/>
      <c r="AM92" s="1021">
        <v>1</v>
      </c>
      <c r="AN92" s="1020"/>
      <c r="AO92" s="869"/>
      <c r="AP92" s="767"/>
      <c r="AQ92" s="767"/>
      <c r="AR92" s="1021">
        <v>1</v>
      </c>
      <c r="AS92" s="1023"/>
      <c r="AT92" s="1034">
        <f t="shared" si="34"/>
        <v>4</v>
      </c>
      <c r="AU92" s="1044">
        <f t="shared" si="35"/>
        <v>0</v>
      </c>
      <c r="AV92" s="1049">
        <f>AU92/3</f>
        <v>0</v>
      </c>
      <c r="AW92" s="1044">
        <f t="shared" si="36"/>
        <v>1</v>
      </c>
      <c r="AX92" s="1049">
        <f>AW92/3</f>
        <v>0.33333333333333331</v>
      </c>
      <c r="AY92" s="1044">
        <f t="shared" si="37"/>
        <v>0</v>
      </c>
      <c r="AZ92" s="1049">
        <f>AY92/3</f>
        <v>0</v>
      </c>
      <c r="BA92" s="1044">
        <f t="shared" si="38"/>
        <v>2</v>
      </c>
      <c r="BB92" s="1049">
        <f>BA92/3</f>
        <v>0.66666666666666663</v>
      </c>
      <c r="BC92" s="1044">
        <f t="shared" si="39"/>
        <v>0</v>
      </c>
      <c r="BD92" s="1049">
        <f>BC92/3</f>
        <v>0</v>
      </c>
      <c r="BE92" s="1029">
        <f t="shared" si="40"/>
        <v>1</v>
      </c>
    </row>
    <row r="93" spans="2:57" ht="18.95" customHeight="1" x14ac:dyDescent="0.25">
      <c r="B93" s="63">
        <v>88</v>
      </c>
      <c r="C93" s="190" t="s">
        <v>304</v>
      </c>
      <c r="D93" s="770">
        <v>219073</v>
      </c>
      <c r="E93" s="780">
        <v>933104</v>
      </c>
      <c r="F93" s="767"/>
      <c r="G93" s="767"/>
      <c r="H93" s="767"/>
      <c r="I93" s="767"/>
      <c r="J93" s="767"/>
      <c r="K93" s="1033">
        <v>1</v>
      </c>
      <c r="L93" s="869"/>
      <c r="M93" s="767"/>
      <c r="N93" s="767"/>
      <c r="O93" s="767"/>
      <c r="P93" s="767"/>
      <c r="Q93" s="1033">
        <v>1</v>
      </c>
      <c r="R93" s="869"/>
      <c r="S93" s="1019">
        <v>1</v>
      </c>
      <c r="T93" s="767"/>
      <c r="U93" s="783"/>
      <c r="V93" s="767"/>
      <c r="W93" s="1020"/>
      <c r="X93" s="869"/>
      <c r="Y93" s="767"/>
      <c r="Z93" s="767"/>
      <c r="AA93" s="767"/>
      <c r="AB93" s="767"/>
      <c r="AC93" s="1033">
        <v>1</v>
      </c>
      <c r="AD93" s="869"/>
      <c r="AE93" s="767"/>
      <c r="AF93" s="767"/>
      <c r="AG93" s="767"/>
      <c r="AH93" s="804">
        <v>1</v>
      </c>
      <c r="AI93" s="1020"/>
      <c r="AJ93" s="869"/>
      <c r="AK93" s="767"/>
      <c r="AL93" s="767"/>
      <c r="AM93" s="1021">
        <v>1</v>
      </c>
      <c r="AN93" s="1020"/>
      <c r="AO93" s="869"/>
      <c r="AP93" s="767"/>
      <c r="AQ93" s="767"/>
      <c r="AR93" s="1021">
        <v>1</v>
      </c>
      <c r="AS93" s="1020"/>
      <c r="AT93" s="1034">
        <f t="shared" si="34"/>
        <v>3</v>
      </c>
      <c r="AU93" s="1044">
        <f t="shared" si="35"/>
        <v>0</v>
      </c>
      <c r="AV93" s="1049">
        <f>AU93/4</f>
        <v>0</v>
      </c>
      <c r="AW93" s="1044">
        <f t="shared" si="36"/>
        <v>1</v>
      </c>
      <c r="AX93" s="1049">
        <f>AW93/4</f>
        <v>0.25</v>
      </c>
      <c r="AY93" s="1044">
        <f t="shared" si="37"/>
        <v>0</v>
      </c>
      <c r="AZ93" s="1049">
        <f>AY93/4</f>
        <v>0</v>
      </c>
      <c r="BA93" s="1044">
        <f t="shared" si="38"/>
        <v>2</v>
      </c>
      <c r="BB93" s="1049">
        <f>BA93/4</f>
        <v>0.5</v>
      </c>
      <c r="BC93" s="1044">
        <f t="shared" si="39"/>
        <v>1</v>
      </c>
      <c r="BD93" s="1049">
        <f>BC93/4</f>
        <v>0.25</v>
      </c>
      <c r="BE93" s="1029">
        <f t="shared" si="40"/>
        <v>1</v>
      </c>
    </row>
    <row r="94" spans="2:57" ht="18.95" customHeight="1" x14ac:dyDescent="0.25">
      <c r="B94" s="63">
        <v>89</v>
      </c>
      <c r="C94" s="190" t="s">
        <v>307</v>
      </c>
      <c r="D94" s="770">
        <v>219282</v>
      </c>
      <c r="E94" s="780">
        <v>933102</v>
      </c>
      <c r="F94" s="767"/>
      <c r="G94" s="767"/>
      <c r="H94" s="767"/>
      <c r="I94" s="767"/>
      <c r="J94" s="767"/>
      <c r="K94" s="1033">
        <v>1</v>
      </c>
      <c r="L94" s="869"/>
      <c r="M94" s="767"/>
      <c r="N94" s="1022">
        <v>1</v>
      </c>
      <c r="O94" s="767"/>
      <c r="P94" s="767"/>
      <c r="Q94" s="1020"/>
      <c r="R94" s="869"/>
      <c r="S94" s="1019">
        <v>1</v>
      </c>
      <c r="T94" s="767"/>
      <c r="U94" s="783"/>
      <c r="V94" s="767"/>
      <c r="W94" s="1020"/>
      <c r="X94" s="869"/>
      <c r="Y94" s="767"/>
      <c r="Z94" s="767"/>
      <c r="AA94" s="767"/>
      <c r="AB94" s="804">
        <v>1</v>
      </c>
      <c r="AC94" s="1020"/>
      <c r="AD94" s="869"/>
      <c r="AE94" s="767"/>
      <c r="AF94" s="783"/>
      <c r="AG94" s="767"/>
      <c r="AH94" s="767"/>
      <c r="AI94" s="1033">
        <v>1</v>
      </c>
      <c r="AJ94" s="869"/>
      <c r="AK94" s="767"/>
      <c r="AL94" s="767"/>
      <c r="AM94" s="1021">
        <v>1</v>
      </c>
      <c r="AN94" s="1020"/>
      <c r="AO94" s="869"/>
      <c r="AP94" s="767"/>
      <c r="AQ94" s="767"/>
      <c r="AR94" s="1021">
        <v>1</v>
      </c>
      <c r="AS94" s="1020"/>
      <c r="AT94" s="1034">
        <f t="shared" si="34"/>
        <v>2</v>
      </c>
      <c r="AU94" s="1044">
        <f t="shared" si="35"/>
        <v>0</v>
      </c>
      <c r="AV94" s="1049">
        <f>AU94/5</f>
        <v>0</v>
      </c>
      <c r="AW94" s="1044">
        <f t="shared" si="36"/>
        <v>1</v>
      </c>
      <c r="AX94" s="1049">
        <f>AW94/5</f>
        <v>0.2</v>
      </c>
      <c r="AY94" s="1044">
        <f t="shared" si="37"/>
        <v>1</v>
      </c>
      <c r="AZ94" s="1049">
        <f>AY94/5</f>
        <v>0.2</v>
      </c>
      <c r="BA94" s="1044">
        <f t="shared" si="38"/>
        <v>2</v>
      </c>
      <c r="BB94" s="1049">
        <f>BA94/5</f>
        <v>0.4</v>
      </c>
      <c r="BC94" s="1044">
        <f t="shared" si="39"/>
        <v>1</v>
      </c>
      <c r="BD94" s="1049">
        <f>BC94/5</f>
        <v>0.2</v>
      </c>
      <c r="BE94" s="1029">
        <f t="shared" si="40"/>
        <v>1</v>
      </c>
    </row>
    <row r="95" spans="2:57" ht="18.95" customHeight="1" x14ac:dyDescent="0.25">
      <c r="B95" s="63">
        <v>90</v>
      </c>
      <c r="C95" s="190" t="s">
        <v>309</v>
      </c>
      <c r="D95" s="770">
        <v>219493</v>
      </c>
      <c r="E95" s="780">
        <v>933103</v>
      </c>
      <c r="F95" s="767"/>
      <c r="G95" s="1016">
        <v>1</v>
      </c>
      <c r="H95" s="767"/>
      <c r="I95" s="767"/>
      <c r="J95" s="767"/>
      <c r="K95" s="1020"/>
      <c r="L95" s="869"/>
      <c r="M95" s="767"/>
      <c r="N95" s="1022">
        <v>1</v>
      </c>
      <c r="O95" s="767"/>
      <c r="P95" s="767"/>
      <c r="Q95" s="1020"/>
      <c r="R95" s="869"/>
      <c r="S95" s="1019">
        <v>1</v>
      </c>
      <c r="T95" s="767"/>
      <c r="U95" s="767"/>
      <c r="V95" s="767"/>
      <c r="W95" s="1020"/>
      <c r="X95" s="869"/>
      <c r="Y95" s="767"/>
      <c r="Z95" s="767"/>
      <c r="AA95" s="767"/>
      <c r="AB95" s="804">
        <v>1</v>
      </c>
      <c r="AC95" s="1020"/>
      <c r="AD95" s="869"/>
      <c r="AE95" s="767"/>
      <c r="AF95" s="767"/>
      <c r="AG95" s="767">
        <v>1</v>
      </c>
      <c r="AH95" s="767"/>
      <c r="AI95" s="1020"/>
      <c r="AJ95" s="869"/>
      <c r="AK95" s="767"/>
      <c r="AL95" s="767"/>
      <c r="AM95" s="1021">
        <v>1</v>
      </c>
      <c r="AN95" s="1020"/>
      <c r="AO95" s="869"/>
      <c r="AP95" s="767"/>
      <c r="AQ95" s="767"/>
      <c r="AR95" s="1021">
        <v>1</v>
      </c>
      <c r="AS95" s="1020"/>
      <c r="AT95" s="1039">
        <f t="shared" si="34"/>
        <v>0</v>
      </c>
      <c r="AU95" s="1055">
        <f t="shared" si="35"/>
        <v>0</v>
      </c>
      <c r="AV95" s="1057">
        <f>AU95/7</f>
        <v>0</v>
      </c>
      <c r="AW95" s="1055">
        <f t="shared" si="36"/>
        <v>2</v>
      </c>
      <c r="AX95" s="1057">
        <f>AW95/7</f>
        <v>0.2857142857142857</v>
      </c>
      <c r="AY95" s="1055">
        <f t="shared" si="37"/>
        <v>1</v>
      </c>
      <c r="AZ95" s="1057">
        <f>AY95/7</f>
        <v>0.14285714285714285</v>
      </c>
      <c r="BA95" s="1055">
        <f t="shared" si="38"/>
        <v>3</v>
      </c>
      <c r="BB95" s="1057">
        <f>BA95/7</f>
        <v>0.42857142857142855</v>
      </c>
      <c r="BC95" s="1055">
        <f t="shared" si="39"/>
        <v>1</v>
      </c>
      <c r="BD95" s="1057">
        <f>BC95/7</f>
        <v>0.14285714285714285</v>
      </c>
      <c r="BE95" s="1029">
        <f t="shared" si="40"/>
        <v>1</v>
      </c>
    </row>
    <row r="96" spans="2:57" ht="18.95" customHeight="1" x14ac:dyDescent="0.25">
      <c r="B96" s="63">
        <v>91</v>
      </c>
      <c r="C96" s="190" t="s">
        <v>312</v>
      </c>
      <c r="D96" s="770">
        <v>219914</v>
      </c>
      <c r="E96" s="780">
        <v>933103</v>
      </c>
      <c r="F96" s="767"/>
      <c r="G96" s="767"/>
      <c r="H96" s="767"/>
      <c r="I96" s="767"/>
      <c r="J96" s="767"/>
      <c r="K96" s="1033">
        <v>1</v>
      </c>
      <c r="L96" s="869"/>
      <c r="M96" s="767"/>
      <c r="N96" s="767"/>
      <c r="O96" s="767"/>
      <c r="P96" s="767"/>
      <c r="Q96" s="1033">
        <v>1</v>
      </c>
      <c r="R96" s="869"/>
      <c r="S96" s="1019">
        <v>1</v>
      </c>
      <c r="T96" s="767"/>
      <c r="U96" s="783"/>
      <c r="V96" s="767"/>
      <c r="W96" s="1020"/>
      <c r="X96" s="869"/>
      <c r="Y96" s="767"/>
      <c r="Z96" s="767"/>
      <c r="AA96" s="767"/>
      <c r="AB96" s="767"/>
      <c r="AC96" s="1033">
        <v>1</v>
      </c>
      <c r="AD96" s="869"/>
      <c r="AE96" s="767"/>
      <c r="AF96" s="767"/>
      <c r="AG96" s="767"/>
      <c r="AH96" s="804">
        <v>1</v>
      </c>
      <c r="AI96" s="1020"/>
      <c r="AJ96" s="869"/>
      <c r="AK96" s="767"/>
      <c r="AL96" s="767"/>
      <c r="AM96" s="1021">
        <v>1</v>
      </c>
      <c r="AN96" s="1020"/>
      <c r="AO96" s="869"/>
      <c r="AP96" s="767"/>
      <c r="AQ96" s="767"/>
      <c r="AR96" s="1021">
        <v>1</v>
      </c>
      <c r="AS96" s="1020"/>
      <c r="AT96" s="1034">
        <f t="shared" si="34"/>
        <v>3</v>
      </c>
      <c r="AU96" s="1044">
        <f t="shared" si="35"/>
        <v>0</v>
      </c>
      <c r="AV96" s="1049">
        <f>AU96/4</f>
        <v>0</v>
      </c>
      <c r="AW96" s="1044">
        <f t="shared" si="36"/>
        <v>1</v>
      </c>
      <c r="AX96" s="1049">
        <f>AW96/4</f>
        <v>0.25</v>
      </c>
      <c r="AY96" s="1044">
        <f t="shared" si="37"/>
        <v>0</v>
      </c>
      <c r="AZ96" s="1049">
        <f>AY96/4</f>
        <v>0</v>
      </c>
      <c r="BA96" s="1044">
        <f t="shared" si="38"/>
        <v>2</v>
      </c>
      <c r="BB96" s="1049">
        <f>BA96/4</f>
        <v>0.5</v>
      </c>
      <c r="BC96" s="1044">
        <f t="shared" si="39"/>
        <v>1</v>
      </c>
      <c r="BD96" s="1049">
        <f>BC96/4</f>
        <v>0.25</v>
      </c>
      <c r="BE96" s="1029">
        <f t="shared" si="40"/>
        <v>1</v>
      </c>
    </row>
    <row r="97" spans="2:57" ht="18.95" customHeight="1" x14ac:dyDescent="0.25">
      <c r="B97" s="63">
        <v>92</v>
      </c>
      <c r="C97" s="190" t="s">
        <v>247</v>
      </c>
      <c r="D97" s="770">
        <v>220986</v>
      </c>
      <c r="E97" s="780">
        <v>933102</v>
      </c>
      <c r="F97" s="767"/>
      <c r="G97" s="767"/>
      <c r="H97" s="767"/>
      <c r="I97" s="767"/>
      <c r="J97" s="767"/>
      <c r="K97" s="1033">
        <v>1</v>
      </c>
      <c r="L97" s="869"/>
      <c r="M97" s="767"/>
      <c r="N97" s="767"/>
      <c r="O97" s="767"/>
      <c r="P97" s="767"/>
      <c r="Q97" s="1033">
        <v>1</v>
      </c>
      <c r="R97" s="869"/>
      <c r="S97" s="767"/>
      <c r="T97" s="1022">
        <v>1</v>
      </c>
      <c r="U97" s="767"/>
      <c r="V97" s="783"/>
      <c r="W97" s="1023"/>
      <c r="X97" s="869"/>
      <c r="Y97" s="767"/>
      <c r="Z97" s="767"/>
      <c r="AA97" s="1021">
        <v>1</v>
      </c>
      <c r="AB97" s="767"/>
      <c r="AC97" s="1020"/>
      <c r="AD97" s="869"/>
      <c r="AE97" s="767"/>
      <c r="AF97" s="767"/>
      <c r="AG97" s="767"/>
      <c r="AH97" s="804">
        <v>1</v>
      </c>
      <c r="AI97" s="1023"/>
      <c r="AJ97" s="869"/>
      <c r="AK97" s="767"/>
      <c r="AL97" s="767"/>
      <c r="AM97" s="1021">
        <v>1</v>
      </c>
      <c r="AN97" s="1020"/>
      <c r="AO97" s="869"/>
      <c r="AP97" s="767"/>
      <c r="AQ97" s="767"/>
      <c r="AR97" s="1021">
        <v>1</v>
      </c>
      <c r="AS97" s="1020"/>
      <c r="AT97" s="1034">
        <f t="shared" si="34"/>
        <v>2</v>
      </c>
      <c r="AU97" s="1044">
        <f t="shared" si="35"/>
        <v>0</v>
      </c>
      <c r="AV97" s="1049">
        <f>AU97/5</f>
        <v>0</v>
      </c>
      <c r="AW97" s="1044">
        <f t="shared" si="36"/>
        <v>0</v>
      </c>
      <c r="AX97" s="1049">
        <f>AW97/5</f>
        <v>0</v>
      </c>
      <c r="AY97" s="1044">
        <f t="shared" si="37"/>
        <v>1</v>
      </c>
      <c r="AZ97" s="1049">
        <f>AY97/5</f>
        <v>0.2</v>
      </c>
      <c r="BA97" s="1044">
        <f t="shared" si="38"/>
        <v>3</v>
      </c>
      <c r="BB97" s="1049">
        <f>BA97/5</f>
        <v>0.6</v>
      </c>
      <c r="BC97" s="1044">
        <f t="shared" si="39"/>
        <v>1</v>
      </c>
      <c r="BD97" s="1049">
        <f>BC97/5</f>
        <v>0.2</v>
      </c>
      <c r="BE97" s="1029">
        <f t="shared" si="40"/>
        <v>1</v>
      </c>
    </row>
    <row r="98" spans="2:57" ht="18.95" customHeight="1" x14ac:dyDescent="0.25">
      <c r="B98" s="63">
        <v>93</v>
      </c>
      <c r="C98" s="190" t="s">
        <v>307</v>
      </c>
      <c r="D98" s="770">
        <v>221173</v>
      </c>
      <c r="E98" s="780">
        <v>933101</v>
      </c>
      <c r="F98" s="767"/>
      <c r="G98" s="1016">
        <v>1</v>
      </c>
      <c r="H98" s="767"/>
      <c r="I98" s="767"/>
      <c r="J98" s="767"/>
      <c r="K98" s="1020"/>
      <c r="L98" s="869"/>
      <c r="M98" s="767"/>
      <c r="N98" s="1022">
        <v>1</v>
      </c>
      <c r="O98" s="767"/>
      <c r="P98" s="767"/>
      <c r="Q98" s="1020"/>
      <c r="R98" s="869"/>
      <c r="S98" s="783"/>
      <c r="T98" s="767"/>
      <c r="U98" s="1021">
        <v>1</v>
      </c>
      <c r="V98" s="767"/>
      <c r="W98" s="1020"/>
      <c r="X98" s="869"/>
      <c r="Y98" s="767"/>
      <c r="Z98" s="767"/>
      <c r="AA98" s="1021">
        <v>1</v>
      </c>
      <c r="AB98" s="767"/>
      <c r="AC98" s="1020"/>
      <c r="AD98" s="869"/>
      <c r="AE98" s="767"/>
      <c r="AF98" s="783"/>
      <c r="AG98" s="767"/>
      <c r="AH98" s="804">
        <v>1</v>
      </c>
      <c r="AI98" s="1020"/>
      <c r="AJ98" s="869"/>
      <c r="AK98" s="767"/>
      <c r="AL98" s="767"/>
      <c r="AM98" s="1021">
        <v>1</v>
      </c>
      <c r="AN98" s="1020"/>
      <c r="AO98" s="869"/>
      <c r="AP98" s="767"/>
      <c r="AQ98" s="767"/>
      <c r="AR98" s="1021">
        <v>1</v>
      </c>
      <c r="AS98" s="1020"/>
      <c r="AT98" s="1039">
        <f t="shared" si="34"/>
        <v>0</v>
      </c>
      <c r="AU98" s="1055">
        <f t="shared" si="35"/>
        <v>0</v>
      </c>
      <c r="AV98" s="1026">
        <f>AU98/7</f>
        <v>0</v>
      </c>
      <c r="AW98" s="1055">
        <f t="shared" si="36"/>
        <v>1</v>
      </c>
      <c r="AX98" s="1026">
        <f>AW98/7</f>
        <v>0.14285714285714285</v>
      </c>
      <c r="AY98" s="1055">
        <f t="shared" si="37"/>
        <v>1</v>
      </c>
      <c r="AZ98" s="1026">
        <f>AY98/7</f>
        <v>0.14285714285714285</v>
      </c>
      <c r="BA98" s="1055">
        <f t="shared" si="38"/>
        <v>4</v>
      </c>
      <c r="BB98" s="1026">
        <f>BA98/7</f>
        <v>0.5714285714285714</v>
      </c>
      <c r="BC98" s="1055">
        <f t="shared" si="39"/>
        <v>1</v>
      </c>
      <c r="BD98" s="1026">
        <f>BC98/7</f>
        <v>0.14285714285714285</v>
      </c>
      <c r="BE98" s="1029">
        <f t="shared" si="40"/>
        <v>1</v>
      </c>
    </row>
    <row r="99" spans="2:57" ht="18.95" customHeight="1" x14ac:dyDescent="0.25">
      <c r="B99" s="223">
        <v>94</v>
      </c>
      <c r="C99" s="190" t="s">
        <v>317</v>
      </c>
      <c r="D99" s="770">
        <v>217817</v>
      </c>
      <c r="E99" s="780">
        <v>933313</v>
      </c>
      <c r="F99" s="1058">
        <v>1</v>
      </c>
      <c r="G99" s="767"/>
      <c r="H99" s="767"/>
      <c r="I99" s="767"/>
      <c r="J99" s="767"/>
      <c r="K99" s="1020"/>
      <c r="L99" s="869"/>
      <c r="M99" s="1019">
        <v>1</v>
      </c>
      <c r="N99" s="767"/>
      <c r="O99" s="767"/>
      <c r="P99" s="767"/>
      <c r="Q99" s="1020"/>
      <c r="R99" s="869"/>
      <c r="S99" s="767"/>
      <c r="T99" s="1022">
        <v>1</v>
      </c>
      <c r="U99" s="783"/>
      <c r="V99" s="767"/>
      <c r="W99" s="1020"/>
      <c r="X99" s="869"/>
      <c r="Y99" s="767"/>
      <c r="Z99" s="767"/>
      <c r="AA99" s="767"/>
      <c r="AB99" s="804">
        <v>1</v>
      </c>
      <c r="AC99" s="1020"/>
      <c r="AD99" s="869"/>
      <c r="AE99" s="767"/>
      <c r="AF99" s="783"/>
      <c r="AG99" s="1106">
        <v>1</v>
      </c>
      <c r="AH99" s="767"/>
      <c r="AI99" s="1020"/>
      <c r="AJ99" s="869"/>
      <c r="AK99" s="767"/>
      <c r="AL99" s="767"/>
      <c r="AM99" s="1021">
        <v>1</v>
      </c>
      <c r="AN99" s="1020"/>
      <c r="AO99" s="869"/>
      <c r="AP99" s="767"/>
      <c r="AQ99" s="767"/>
      <c r="AR99" s="1021">
        <v>1</v>
      </c>
      <c r="AS99" s="1020"/>
      <c r="AT99" s="1039">
        <f t="shared" si="34"/>
        <v>0</v>
      </c>
      <c r="AU99" s="1055">
        <f t="shared" si="35"/>
        <v>1</v>
      </c>
      <c r="AV99" s="1056">
        <f>AU99/7</f>
        <v>0.14285714285714285</v>
      </c>
      <c r="AW99" s="1055">
        <f t="shared" si="36"/>
        <v>1</v>
      </c>
      <c r="AX99" s="1056">
        <f>AW99/7</f>
        <v>0.14285714285714285</v>
      </c>
      <c r="AY99" s="1055">
        <f t="shared" si="37"/>
        <v>1</v>
      </c>
      <c r="AZ99" s="1056">
        <f>AY99/7</f>
        <v>0.14285714285714285</v>
      </c>
      <c r="BA99" s="1055">
        <f t="shared" si="38"/>
        <v>3</v>
      </c>
      <c r="BB99" s="1056">
        <f>BA99/7</f>
        <v>0.42857142857142855</v>
      </c>
      <c r="BC99" s="1055">
        <f t="shared" si="39"/>
        <v>1</v>
      </c>
      <c r="BD99" s="1056">
        <f>BC99/7</f>
        <v>0.14285714285714285</v>
      </c>
      <c r="BE99" s="1029">
        <f t="shared" si="40"/>
        <v>1</v>
      </c>
    </row>
    <row r="100" spans="2:57" ht="18.95" customHeight="1" x14ac:dyDescent="0.25">
      <c r="B100" s="63">
        <v>95</v>
      </c>
      <c r="C100" s="190" t="s">
        <v>319</v>
      </c>
      <c r="D100" s="770">
        <v>218023</v>
      </c>
      <c r="E100" s="780">
        <v>933314</v>
      </c>
      <c r="F100" s="1058">
        <v>1</v>
      </c>
      <c r="G100" s="767"/>
      <c r="H100" s="767"/>
      <c r="I100" s="767"/>
      <c r="J100" s="767"/>
      <c r="K100" s="1020"/>
      <c r="L100" s="869"/>
      <c r="M100" s="1019">
        <v>1</v>
      </c>
      <c r="N100" s="767"/>
      <c r="O100" s="767"/>
      <c r="P100" s="767"/>
      <c r="Q100" s="1020"/>
      <c r="R100" s="869"/>
      <c r="S100" s="767"/>
      <c r="T100" s="1022">
        <v>1</v>
      </c>
      <c r="U100" s="767"/>
      <c r="V100" s="783"/>
      <c r="W100" s="1023"/>
      <c r="X100" s="869"/>
      <c r="Y100" s="767"/>
      <c r="Z100" s="767"/>
      <c r="AA100" s="767"/>
      <c r="AB100" s="804">
        <v>1</v>
      </c>
      <c r="AC100" s="1020"/>
      <c r="AD100" s="869"/>
      <c r="AE100" s="767"/>
      <c r="AF100" s="767"/>
      <c r="AG100" s="1021">
        <v>1</v>
      </c>
      <c r="AH100" s="767"/>
      <c r="AI100" s="1020"/>
      <c r="AJ100" s="869"/>
      <c r="AK100" s="767"/>
      <c r="AL100" s="767"/>
      <c r="AM100" s="1021">
        <v>1</v>
      </c>
      <c r="AN100" s="1020"/>
      <c r="AO100" s="869"/>
      <c r="AP100" s="767"/>
      <c r="AQ100" s="767"/>
      <c r="AR100" s="1021">
        <v>1</v>
      </c>
      <c r="AS100" s="1023"/>
      <c r="AT100" s="1039">
        <f t="shared" si="34"/>
        <v>0</v>
      </c>
      <c r="AU100" s="1055">
        <f t="shared" si="35"/>
        <v>1</v>
      </c>
      <c r="AV100" s="1056">
        <f>AU100/7</f>
        <v>0.14285714285714285</v>
      </c>
      <c r="AW100" s="1055">
        <f t="shared" si="36"/>
        <v>1</v>
      </c>
      <c r="AX100" s="1056">
        <f>AW100/7</f>
        <v>0.14285714285714285</v>
      </c>
      <c r="AY100" s="1055">
        <f t="shared" si="37"/>
        <v>1</v>
      </c>
      <c r="AZ100" s="1056">
        <f>AY100/7</f>
        <v>0.14285714285714285</v>
      </c>
      <c r="BA100" s="1055">
        <f t="shared" si="38"/>
        <v>3</v>
      </c>
      <c r="BB100" s="1056">
        <f>BA100/7</f>
        <v>0.42857142857142855</v>
      </c>
      <c r="BC100" s="1055">
        <f t="shared" si="39"/>
        <v>1</v>
      </c>
      <c r="BD100" s="1056">
        <f>BC100/7</f>
        <v>0.14285714285714285</v>
      </c>
      <c r="BE100" s="1029">
        <f t="shared" si="40"/>
        <v>1</v>
      </c>
    </row>
    <row r="101" spans="2:57" ht="18.95" customHeight="1" x14ac:dyDescent="0.25">
      <c r="B101" s="223">
        <v>96</v>
      </c>
      <c r="C101" s="190" t="s">
        <v>321</v>
      </c>
      <c r="D101" s="770">
        <v>218864</v>
      </c>
      <c r="E101" s="780">
        <v>933313</v>
      </c>
      <c r="F101" s="767"/>
      <c r="G101" s="1016">
        <v>1</v>
      </c>
      <c r="H101" s="767"/>
      <c r="I101" s="767"/>
      <c r="J101" s="767"/>
      <c r="K101" s="1020"/>
      <c r="L101" s="869"/>
      <c r="M101" s="1019">
        <v>1</v>
      </c>
      <c r="N101" s="767"/>
      <c r="O101" s="767"/>
      <c r="P101" s="767"/>
      <c r="Q101" s="1020"/>
      <c r="R101" s="869"/>
      <c r="S101" s="1019">
        <v>1</v>
      </c>
      <c r="T101" s="767"/>
      <c r="U101" s="767"/>
      <c r="V101" s="767"/>
      <c r="W101" s="1023"/>
      <c r="X101" s="869"/>
      <c r="Y101" s="767"/>
      <c r="Z101" s="767"/>
      <c r="AA101" s="1021">
        <v>1</v>
      </c>
      <c r="AB101" s="767"/>
      <c r="AC101" s="1020"/>
      <c r="AD101" s="869"/>
      <c r="AE101" s="783"/>
      <c r="AF101" s="767"/>
      <c r="AG101" s="1021">
        <v>1</v>
      </c>
      <c r="AH101" s="767"/>
      <c r="AI101" s="1020"/>
      <c r="AJ101" s="869"/>
      <c r="AK101" s="767"/>
      <c r="AL101" s="1106">
        <v>1</v>
      </c>
      <c r="AM101" s="767"/>
      <c r="AN101" s="1020"/>
      <c r="AO101" s="869"/>
      <c r="AP101" s="767"/>
      <c r="AQ101" s="767"/>
      <c r="AR101" s="1021">
        <v>1</v>
      </c>
      <c r="AS101" s="1020"/>
      <c r="AT101" s="1039">
        <f t="shared" si="34"/>
        <v>0</v>
      </c>
      <c r="AU101" s="1055">
        <f t="shared" si="35"/>
        <v>0</v>
      </c>
      <c r="AV101" s="1103">
        <f>AU101/7</f>
        <v>0</v>
      </c>
      <c r="AW101" s="1055">
        <f t="shared" si="36"/>
        <v>3</v>
      </c>
      <c r="AX101" s="1103">
        <f>AW101/7</f>
        <v>0.42857142857142855</v>
      </c>
      <c r="AY101" s="1055">
        <f t="shared" si="37"/>
        <v>1</v>
      </c>
      <c r="AZ101" s="1103">
        <f>AY101/7</f>
        <v>0.14285714285714285</v>
      </c>
      <c r="BA101" s="1055">
        <f t="shared" si="38"/>
        <v>3</v>
      </c>
      <c r="BB101" s="1103">
        <f>BA101/7</f>
        <v>0.42857142857142855</v>
      </c>
      <c r="BC101" s="1055">
        <f t="shared" si="39"/>
        <v>0</v>
      </c>
      <c r="BD101" s="1103">
        <f>BC101/7</f>
        <v>0</v>
      </c>
      <c r="BE101" s="1029">
        <f t="shared" si="40"/>
        <v>1</v>
      </c>
    </row>
    <row r="102" spans="2:57" ht="18.95" customHeight="1" x14ac:dyDescent="0.25">
      <c r="B102" s="63">
        <v>97</v>
      </c>
      <c r="C102" s="190" t="s">
        <v>165</v>
      </c>
      <c r="D102" s="770">
        <v>219079</v>
      </c>
      <c r="E102" s="780">
        <v>933305</v>
      </c>
      <c r="F102" s="767"/>
      <c r="G102" s="767"/>
      <c r="H102" s="767"/>
      <c r="I102" s="767"/>
      <c r="J102" s="767"/>
      <c r="K102" s="1033">
        <v>1</v>
      </c>
      <c r="L102" s="869"/>
      <c r="M102" s="767"/>
      <c r="N102" s="767"/>
      <c r="O102" s="767"/>
      <c r="P102" s="767"/>
      <c r="Q102" s="1033">
        <v>1</v>
      </c>
      <c r="R102" s="869"/>
      <c r="S102" s="767"/>
      <c r="T102" s="767"/>
      <c r="U102" s="783"/>
      <c r="V102" s="804">
        <v>1</v>
      </c>
      <c r="W102" s="1020"/>
      <c r="X102" s="869"/>
      <c r="Y102" s="767"/>
      <c r="Z102" s="767"/>
      <c r="AA102" s="767"/>
      <c r="AB102" s="767"/>
      <c r="AC102" s="1033">
        <v>1</v>
      </c>
      <c r="AD102" s="869"/>
      <c r="AE102" s="767"/>
      <c r="AF102" s="783"/>
      <c r="AG102" s="767"/>
      <c r="AH102" s="767"/>
      <c r="AI102" s="1033">
        <v>1</v>
      </c>
      <c r="AJ102" s="869"/>
      <c r="AK102" s="767"/>
      <c r="AL102" s="767"/>
      <c r="AM102" s="1021">
        <v>1</v>
      </c>
      <c r="AN102" s="1020"/>
      <c r="AO102" s="869"/>
      <c r="AP102" s="767"/>
      <c r="AQ102" s="767"/>
      <c r="AR102" s="1021">
        <v>1</v>
      </c>
      <c r="AS102" s="1020"/>
      <c r="AT102" s="1034">
        <f t="shared" si="34"/>
        <v>4</v>
      </c>
      <c r="AU102" s="1044">
        <f t="shared" si="35"/>
        <v>0</v>
      </c>
      <c r="AV102" s="1049">
        <f>AU102/3</f>
        <v>0</v>
      </c>
      <c r="AW102" s="1044">
        <f t="shared" si="36"/>
        <v>0</v>
      </c>
      <c r="AX102" s="1049">
        <f>AW102/3</f>
        <v>0</v>
      </c>
      <c r="AY102" s="1044">
        <f t="shared" si="37"/>
        <v>0</v>
      </c>
      <c r="AZ102" s="1049">
        <f>AY102/3</f>
        <v>0</v>
      </c>
      <c r="BA102" s="1044">
        <f t="shared" si="38"/>
        <v>2</v>
      </c>
      <c r="BB102" s="1049">
        <f>BA102/3</f>
        <v>0.66666666666666663</v>
      </c>
      <c r="BC102" s="1044">
        <f t="shared" si="39"/>
        <v>1</v>
      </c>
      <c r="BD102" s="1049">
        <f>BC102/3</f>
        <v>0.33333333333333331</v>
      </c>
      <c r="BE102" s="1029">
        <f t="shared" si="40"/>
        <v>1</v>
      </c>
    </row>
    <row r="103" spans="2:57" ht="18.95" customHeight="1" x14ac:dyDescent="0.25">
      <c r="B103" s="63">
        <v>98</v>
      </c>
      <c r="C103" s="190" t="s">
        <v>325</v>
      </c>
      <c r="D103" s="770">
        <v>219285</v>
      </c>
      <c r="E103" s="780">
        <v>933314</v>
      </c>
      <c r="F103" s="767"/>
      <c r="G103" s="1016">
        <v>1</v>
      </c>
      <c r="H103" s="767"/>
      <c r="I103" s="767"/>
      <c r="J103" s="767"/>
      <c r="K103" s="1020"/>
      <c r="L103" s="869"/>
      <c r="M103" s="1019">
        <v>1</v>
      </c>
      <c r="N103" s="767"/>
      <c r="O103" s="767"/>
      <c r="P103" s="767"/>
      <c r="Q103" s="1020"/>
      <c r="R103" s="1051">
        <v>1</v>
      </c>
      <c r="S103" s="767"/>
      <c r="T103" s="767"/>
      <c r="U103" s="767"/>
      <c r="V103" s="783"/>
      <c r="W103" s="1023"/>
      <c r="X103" s="869"/>
      <c r="Y103" s="767"/>
      <c r="Z103" s="767"/>
      <c r="AA103" s="1021">
        <v>1</v>
      </c>
      <c r="AB103" s="783"/>
      <c r="AC103" s="1023"/>
      <c r="AD103" s="869"/>
      <c r="AE103" s="783"/>
      <c r="AF103" s="767"/>
      <c r="AG103" s="767"/>
      <c r="AH103" s="804">
        <v>1</v>
      </c>
      <c r="AI103" s="1020"/>
      <c r="AJ103" s="869"/>
      <c r="AK103" s="767"/>
      <c r="AL103" s="767"/>
      <c r="AM103" s="1021">
        <v>1</v>
      </c>
      <c r="AN103" s="1020"/>
      <c r="AO103" s="869"/>
      <c r="AP103" s="767"/>
      <c r="AQ103" s="767"/>
      <c r="AR103" s="1021">
        <v>1</v>
      </c>
      <c r="AS103" s="1020"/>
      <c r="AT103" s="1039">
        <f t="shared" si="34"/>
        <v>0</v>
      </c>
      <c r="AU103" s="1055">
        <f t="shared" si="35"/>
        <v>1</v>
      </c>
      <c r="AV103" s="1057">
        <f>AU103/7</f>
        <v>0.14285714285714285</v>
      </c>
      <c r="AW103" s="1055">
        <f t="shared" si="36"/>
        <v>2</v>
      </c>
      <c r="AX103" s="1057">
        <f>AW103/7</f>
        <v>0.2857142857142857</v>
      </c>
      <c r="AY103" s="1055">
        <f t="shared" si="37"/>
        <v>0</v>
      </c>
      <c r="AZ103" s="1057">
        <f>AY103/7</f>
        <v>0</v>
      </c>
      <c r="BA103" s="1055">
        <f t="shared" si="38"/>
        <v>3</v>
      </c>
      <c r="BB103" s="1057">
        <f>BA103/7</f>
        <v>0.42857142857142855</v>
      </c>
      <c r="BC103" s="1055">
        <f t="shared" si="39"/>
        <v>1</v>
      </c>
      <c r="BD103" s="1057">
        <f>BC103/7</f>
        <v>0.14285714285714285</v>
      </c>
      <c r="BE103" s="1029">
        <f t="shared" si="40"/>
        <v>1</v>
      </c>
    </row>
    <row r="104" spans="2:57" ht="18.95" customHeight="1" x14ac:dyDescent="0.25">
      <c r="B104" s="63">
        <v>99</v>
      </c>
      <c r="C104" s="97" t="s">
        <v>160</v>
      </c>
      <c r="D104" s="775">
        <v>219494</v>
      </c>
      <c r="E104" s="948">
        <v>933315</v>
      </c>
      <c r="F104" s="767"/>
      <c r="G104" s="767"/>
      <c r="H104" s="767"/>
      <c r="I104" s="767"/>
      <c r="J104" s="767"/>
      <c r="K104" s="1033">
        <v>1</v>
      </c>
      <c r="L104" s="869"/>
      <c r="M104" s="767"/>
      <c r="N104" s="767"/>
      <c r="O104" s="767"/>
      <c r="P104" s="767"/>
      <c r="Q104" s="1033">
        <v>1</v>
      </c>
      <c r="R104" s="869"/>
      <c r="S104" s="767"/>
      <c r="T104" s="783"/>
      <c r="U104" s="767"/>
      <c r="V104" s="767"/>
      <c r="W104" s="1033">
        <v>1</v>
      </c>
      <c r="X104" s="869"/>
      <c r="Y104" s="767"/>
      <c r="Z104" s="767"/>
      <c r="AA104" s="767"/>
      <c r="AB104" s="767"/>
      <c r="AC104" s="1033">
        <v>1</v>
      </c>
      <c r="AD104" s="869"/>
      <c r="AE104" s="767"/>
      <c r="AF104" s="783"/>
      <c r="AG104" s="767"/>
      <c r="AH104" s="767"/>
      <c r="AI104" s="1033">
        <v>1</v>
      </c>
      <c r="AJ104" s="869"/>
      <c r="AK104" s="767"/>
      <c r="AL104" s="767"/>
      <c r="AM104" s="767"/>
      <c r="AN104" s="804">
        <v>1</v>
      </c>
      <c r="AO104" s="767"/>
      <c r="AP104" s="767"/>
      <c r="AQ104" s="767"/>
      <c r="AR104" s="783"/>
      <c r="AS104" s="804">
        <v>1</v>
      </c>
      <c r="AT104" s="1059">
        <f t="shared" si="34"/>
        <v>5</v>
      </c>
      <c r="AU104" s="1044">
        <f t="shared" si="35"/>
        <v>0</v>
      </c>
      <c r="AV104" s="1049">
        <f>AU104/2</f>
        <v>0</v>
      </c>
      <c r="AW104" s="1044">
        <f t="shared" si="36"/>
        <v>0</v>
      </c>
      <c r="AX104" s="1049">
        <f>AW104/2</f>
        <v>0</v>
      </c>
      <c r="AY104" s="1044">
        <f t="shared" si="37"/>
        <v>0</v>
      </c>
      <c r="AZ104" s="1049">
        <f>AY104/2</f>
        <v>0</v>
      </c>
      <c r="BA104" s="1044">
        <f t="shared" si="38"/>
        <v>0</v>
      </c>
      <c r="BB104" s="1049">
        <f>BA104/2</f>
        <v>0</v>
      </c>
      <c r="BC104" s="1044">
        <f t="shared" si="39"/>
        <v>2</v>
      </c>
      <c r="BD104" s="1049">
        <f>BC104/2</f>
        <v>1</v>
      </c>
      <c r="BE104" s="1029">
        <f t="shared" si="40"/>
        <v>1</v>
      </c>
    </row>
    <row r="105" spans="2:57" ht="18.95" customHeight="1" x14ac:dyDescent="0.25">
      <c r="B105" s="63">
        <v>100</v>
      </c>
      <c r="C105" s="190" t="s">
        <v>193</v>
      </c>
      <c r="D105" s="770">
        <v>219694</v>
      </c>
      <c r="E105" s="780">
        <v>933284</v>
      </c>
      <c r="F105" s="767"/>
      <c r="G105" s="926">
        <v>1</v>
      </c>
      <c r="H105" s="767"/>
      <c r="I105" s="767"/>
      <c r="J105" s="767"/>
      <c r="K105" s="1020"/>
      <c r="L105" s="869"/>
      <c r="M105" s="1019">
        <v>1</v>
      </c>
      <c r="N105" s="767"/>
      <c r="O105" s="767"/>
      <c r="P105" s="767"/>
      <c r="Q105" s="1020"/>
      <c r="R105" s="869"/>
      <c r="S105" s="1019">
        <v>1</v>
      </c>
      <c r="T105" s="783"/>
      <c r="U105" s="767"/>
      <c r="V105" s="767"/>
      <c r="W105" s="1020"/>
      <c r="X105" s="869"/>
      <c r="Y105" s="767"/>
      <c r="Z105" s="767"/>
      <c r="AA105" s="767"/>
      <c r="AB105" s="804">
        <v>1</v>
      </c>
      <c r="AC105" s="1020"/>
      <c r="AD105" s="869"/>
      <c r="AE105" s="767"/>
      <c r="AF105" s="783"/>
      <c r="AG105" s="1021">
        <v>1</v>
      </c>
      <c r="AH105" s="767"/>
      <c r="AI105" s="1020"/>
      <c r="AJ105" s="869"/>
      <c r="AK105" s="767"/>
      <c r="AL105" s="1022">
        <v>1</v>
      </c>
      <c r="AM105" s="767"/>
      <c r="AN105" s="1020"/>
      <c r="AO105" s="869"/>
      <c r="AP105" s="767"/>
      <c r="AQ105" s="767"/>
      <c r="AR105" s="1021">
        <v>1</v>
      </c>
      <c r="AS105" s="1023"/>
      <c r="AT105" s="1039">
        <f t="shared" si="34"/>
        <v>0</v>
      </c>
      <c r="AU105" s="1055">
        <f t="shared" si="35"/>
        <v>0</v>
      </c>
      <c r="AV105" s="1026">
        <f>AU105/7</f>
        <v>0</v>
      </c>
      <c r="AW105" s="1055">
        <f t="shared" si="36"/>
        <v>3</v>
      </c>
      <c r="AX105" s="1026">
        <f>AW105/7</f>
        <v>0.42857142857142855</v>
      </c>
      <c r="AY105" s="1055">
        <f t="shared" si="37"/>
        <v>1</v>
      </c>
      <c r="AZ105" s="1026">
        <f>AY105/7</f>
        <v>0.14285714285714285</v>
      </c>
      <c r="BA105" s="1055">
        <f t="shared" si="38"/>
        <v>2</v>
      </c>
      <c r="BB105" s="1026">
        <f>BA105/7</f>
        <v>0.2857142857142857</v>
      </c>
      <c r="BC105" s="1055">
        <f t="shared" si="39"/>
        <v>1</v>
      </c>
      <c r="BD105" s="1026">
        <f>BC105/7</f>
        <v>0.14285714285714285</v>
      </c>
      <c r="BE105" s="1029">
        <f t="shared" si="40"/>
        <v>1</v>
      </c>
    </row>
    <row r="106" spans="2:57" ht="18.95" customHeight="1" x14ac:dyDescent="0.25">
      <c r="B106" s="63">
        <v>101</v>
      </c>
      <c r="C106" s="190" t="s">
        <v>325</v>
      </c>
      <c r="D106" s="770">
        <v>217392</v>
      </c>
      <c r="E106" s="780">
        <v>933524</v>
      </c>
      <c r="F106" s="767"/>
      <c r="G106" s="767"/>
      <c r="H106" s="767"/>
      <c r="I106" s="767"/>
      <c r="J106" s="804">
        <v>1</v>
      </c>
      <c r="K106" s="1020"/>
      <c r="L106" s="869"/>
      <c r="M106" s="767"/>
      <c r="N106" s="767"/>
      <c r="O106" s="767"/>
      <c r="P106" s="804">
        <v>1</v>
      </c>
      <c r="Q106" s="1020"/>
      <c r="R106" s="869"/>
      <c r="S106" s="767"/>
      <c r="T106" s="1022">
        <v>1</v>
      </c>
      <c r="U106" s="783"/>
      <c r="V106" s="767"/>
      <c r="W106" s="1020"/>
      <c r="X106" s="869"/>
      <c r="Y106" s="767"/>
      <c r="Z106" s="767"/>
      <c r="AA106" s="767"/>
      <c r="AB106" s="804">
        <v>1</v>
      </c>
      <c r="AC106" s="1020"/>
      <c r="AD106" s="869"/>
      <c r="AE106" s="767"/>
      <c r="AF106" s="767"/>
      <c r="AG106" s="1021">
        <v>1</v>
      </c>
      <c r="AH106" s="783"/>
      <c r="AI106" s="1023"/>
      <c r="AJ106" s="869"/>
      <c r="AK106" s="767"/>
      <c r="AL106" s="1022">
        <v>1</v>
      </c>
      <c r="AM106" s="767"/>
      <c r="AN106" s="1020"/>
      <c r="AO106" s="869"/>
      <c r="AP106" s="767"/>
      <c r="AQ106" s="1022">
        <v>1</v>
      </c>
      <c r="AR106" s="783"/>
      <c r="AS106" s="1020"/>
      <c r="AT106" s="1039">
        <f t="shared" si="34"/>
        <v>0</v>
      </c>
      <c r="AU106" s="1055">
        <f t="shared" si="35"/>
        <v>0</v>
      </c>
      <c r="AV106" s="1103">
        <f>AU106/7</f>
        <v>0</v>
      </c>
      <c r="AW106" s="1055">
        <f t="shared" si="36"/>
        <v>0</v>
      </c>
      <c r="AX106" s="1103">
        <f>AW106/7</f>
        <v>0</v>
      </c>
      <c r="AY106" s="1055">
        <f t="shared" si="37"/>
        <v>3</v>
      </c>
      <c r="AZ106" s="1103">
        <f>AY106/7</f>
        <v>0.42857142857142855</v>
      </c>
      <c r="BA106" s="1055">
        <f t="shared" si="38"/>
        <v>1</v>
      </c>
      <c r="BB106" s="1103">
        <f>BA106/7</f>
        <v>0.14285714285714285</v>
      </c>
      <c r="BC106" s="1055">
        <f t="shared" si="39"/>
        <v>3</v>
      </c>
      <c r="BD106" s="1103">
        <f>BC106/7</f>
        <v>0.42857142857142855</v>
      </c>
      <c r="BE106" s="1029">
        <f t="shared" si="40"/>
        <v>1</v>
      </c>
    </row>
    <row r="107" spans="2:57" ht="18.95" customHeight="1" x14ac:dyDescent="0.25">
      <c r="B107" s="63">
        <v>102</v>
      </c>
      <c r="C107" s="190" t="s">
        <v>333</v>
      </c>
      <c r="D107" s="770">
        <v>217600</v>
      </c>
      <c r="E107" s="780">
        <v>933520</v>
      </c>
      <c r="F107" s="767"/>
      <c r="G107" s="1016">
        <v>1</v>
      </c>
      <c r="H107" s="767"/>
      <c r="I107" s="767"/>
      <c r="J107" s="767"/>
      <c r="K107" s="1020"/>
      <c r="L107" s="869"/>
      <c r="M107" s="1019">
        <v>1</v>
      </c>
      <c r="N107" s="767"/>
      <c r="O107" s="767"/>
      <c r="P107" s="767"/>
      <c r="Q107" s="1020"/>
      <c r="R107" s="869"/>
      <c r="S107" s="767"/>
      <c r="T107" s="1022">
        <v>1</v>
      </c>
      <c r="U107" s="783"/>
      <c r="V107" s="767"/>
      <c r="W107" s="1020"/>
      <c r="X107" s="869"/>
      <c r="Y107" s="767"/>
      <c r="Z107" s="767"/>
      <c r="AA107" s="767"/>
      <c r="AB107" s="767"/>
      <c r="AC107" s="1033">
        <v>1</v>
      </c>
      <c r="AD107" s="869"/>
      <c r="AE107" s="767"/>
      <c r="AF107" s="767"/>
      <c r="AG107" s="1021">
        <v>1</v>
      </c>
      <c r="AH107" s="767"/>
      <c r="AI107" s="1020"/>
      <c r="AJ107" s="869"/>
      <c r="AK107" s="767"/>
      <c r="AL107" s="1022">
        <v>1</v>
      </c>
      <c r="AM107" s="767"/>
      <c r="AN107" s="1020"/>
      <c r="AO107" s="869"/>
      <c r="AP107" s="1019">
        <v>1</v>
      </c>
      <c r="AQ107" s="767"/>
      <c r="AR107" s="783"/>
      <c r="AS107" s="1020"/>
      <c r="AT107" s="1034">
        <f t="shared" si="34"/>
        <v>1</v>
      </c>
      <c r="AU107" s="1044">
        <f t="shared" si="35"/>
        <v>0</v>
      </c>
      <c r="AV107" s="1049">
        <f>AU107/6</f>
        <v>0</v>
      </c>
      <c r="AW107" s="1044">
        <f t="shared" si="36"/>
        <v>3</v>
      </c>
      <c r="AX107" s="1049">
        <f>AW107/6</f>
        <v>0.5</v>
      </c>
      <c r="AY107" s="1044">
        <f t="shared" si="37"/>
        <v>2</v>
      </c>
      <c r="AZ107" s="1049">
        <f>AY107/6</f>
        <v>0.33333333333333331</v>
      </c>
      <c r="BA107" s="1044">
        <f t="shared" si="38"/>
        <v>1</v>
      </c>
      <c r="BB107" s="1049">
        <f>BA107/6</f>
        <v>0.16666666666666666</v>
      </c>
      <c r="BC107" s="1044">
        <f t="shared" si="39"/>
        <v>0</v>
      </c>
      <c r="BD107" s="1049">
        <f>BC107/6</f>
        <v>0</v>
      </c>
      <c r="BE107" s="1029">
        <f t="shared" si="40"/>
        <v>0.99999999999999989</v>
      </c>
    </row>
    <row r="108" spans="2:57" ht="18.95" customHeight="1" x14ac:dyDescent="0.25">
      <c r="B108" s="63">
        <v>103</v>
      </c>
      <c r="C108" s="190" t="s">
        <v>255</v>
      </c>
      <c r="D108" s="770">
        <v>218862</v>
      </c>
      <c r="E108" s="780">
        <v>933523</v>
      </c>
      <c r="F108" s="767"/>
      <c r="G108" s="1016">
        <v>1</v>
      </c>
      <c r="H108" s="767"/>
      <c r="I108" s="767"/>
      <c r="J108" s="767"/>
      <c r="K108" s="1020"/>
      <c r="L108" s="869"/>
      <c r="M108" s="1019">
        <v>1</v>
      </c>
      <c r="N108" s="767"/>
      <c r="O108" s="767"/>
      <c r="P108" s="767"/>
      <c r="Q108" s="1020"/>
      <c r="R108" s="869"/>
      <c r="S108" s="1019">
        <v>1</v>
      </c>
      <c r="T108" s="767"/>
      <c r="U108" s="767"/>
      <c r="V108" s="783"/>
      <c r="W108" s="1023"/>
      <c r="X108" s="869"/>
      <c r="Y108" s="767"/>
      <c r="Z108" s="767"/>
      <c r="AA108" s="1021">
        <v>1</v>
      </c>
      <c r="AB108" s="767"/>
      <c r="AC108" s="1020"/>
      <c r="AD108" s="869"/>
      <c r="AE108" s="767"/>
      <c r="AF108" s="767"/>
      <c r="AG108" s="1021">
        <v>1</v>
      </c>
      <c r="AH108" s="783"/>
      <c r="AI108" s="1023"/>
      <c r="AJ108" s="869"/>
      <c r="AK108" s="767"/>
      <c r="AL108" s="767"/>
      <c r="AM108" s="1021">
        <v>1</v>
      </c>
      <c r="AN108" s="1020"/>
      <c r="AO108" s="869"/>
      <c r="AP108" s="767"/>
      <c r="AQ108" s="767"/>
      <c r="AR108" s="1021">
        <v>1</v>
      </c>
      <c r="AS108" s="1023"/>
      <c r="AT108" s="1039">
        <f t="shared" si="34"/>
        <v>0</v>
      </c>
      <c r="AU108" s="1055">
        <f t="shared" si="35"/>
        <v>0</v>
      </c>
      <c r="AV108" s="1026">
        <f>AU108/7</f>
        <v>0</v>
      </c>
      <c r="AW108" s="1055">
        <f t="shared" si="36"/>
        <v>3</v>
      </c>
      <c r="AX108" s="1026">
        <f>AW108/7</f>
        <v>0.42857142857142855</v>
      </c>
      <c r="AY108" s="1055">
        <f t="shared" si="37"/>
        <v>0</v>
      </c>
      <c r="AZ108" s="1026">
        <f>AY108/7</f>
        <v>0</v>
      </c>
      <c r="BA108" s="1055">
        <f t="shared" si="38"/>
        <v>4</v>
      </c>
      <c r="BB108" s="1026">
        <f>BA108/7</f>
        <v>0.5714285714285714</v>
      </c>
      <c r="BC108" s="1055">
        <f t="shared" si="39"/>
        <v>0</v>
      </c>
      <c r="BD108" s="1026">
        <f>BC108/7</f>
        <v>0</v>
      </c>
      <c r="BE108" s="1029">
        <f t="shared" si="40"/>
        <v>1</v>
      </c>
    </row>
    <row r="109" spans="2:57" ht="18.95" customHeight="1" x14ac:dyDescent="0.25">
      <c r="B109" s="63">
        <v>104</v>
      </c>
      <c r="C109" s="190" t="s">
        <v>337</v>
      </c>
      <c r="D109" s="770">
        <v>219279</v>
      </c>
      <c r="E109" s="780">
        <v>933520</v>
      </c>
      <c r="F109" s="1058">
        <v>1</v>
      </c>
      <c r="G109" s="767"/>
      <c r="H109" s="767"/>
      <c r="I109" s="767"/>
      <c r="J109" s="767"/>
      <c r="K109" s="1020"/>
      <c r="L109" s="869"/>
      <c r="M109" s="1019">
        <v>1</v>
      </c>
      <c r="N109" s="767"/>
      <c r="O109" s="767"/>
      <c r="P109" s="767"/>
      <c r="Q109" s="1020"/>
      <c r="R109" s="869"/>
      <c r="S109" s="767"/>
      <c r="T109" s="1022">
        <v>1</v>
      </c>
      <c r="U109" s="767"/>
      <c r="V109" s="767"/>
      <c r="W109" s="1020"/>
      <c r="X109" s="869"/>
      <c r="Y109" s="767"/>
      <c r="Z109" s="767"/>
      <c r="AA109" s="767"/>
      <c r="AB109" s="804">
        <v>1</v>
      </c>
      <c r="AC109" s="1020"/>
      <c r="AD109" s="869"/>
      <c r="AE109" s="767"/>
      <c r="AF109" s="767"/>
      <c r="AG109" s="1021">
        <v>1</v>
      </c>
      <c r="AH109" s="767"/>
      <c r="AI109" s="1020"/>
      <c r="AJ109" s="869"/>
      <c r="AK109" s="767"/>
      <c r="AL109" s="767"/>
      <c r="AM109" s="1021">
        <v>1</v>
      </c>
      <c r="AN109" s="1020"/>
      <c r="AO109" s="869"/>
      <c r="AP109" s="767"/>
      <c r="AQ109" s="783"/>
      <c r="AR109" s="1021">
        <v>1</v>
      </c>
      <c r="AS109" s="1020"/>
      <c r="AT109" s="1039">
        <f t="shared" si="34"/>
        <v>0</v>
      </c>
      <c r="AU109" s="1055">
        <f t="shared" si="35"/>
        <v>1</v>
      </c>
      <c r="AV109" s="1056">
        <f>AU109/7</f>
        <v>0.14285714285714285</v>
      </c>
      <c r="AW109" s="1055">
        <f t="shared" si="36"/>
        <v>1</v>
      </c>
      <c r="AX109" s="1056">
        <f>AW109/7</f>
        <v>0.14285714285714285</v>
      </c>
      <c r="AY109" s="1055">
        <f t="shared" si="37"/>
        <v>1</v>
      </c>
      <c r="AZ109" s="1056">
        <f>AY109/7</f>
        <v>0.14285714285714285</v>
      </c>
      <c r="BA109" s="1055">
        <f t="shared" si="38"/>
        <v>3</v>
      </c>
      <c r="BB109" s="1056">
        <f>BA109/7</f>
        <v>0.42857142857142855</v>
      </c>
      <c r="BC109" s="1055">
        <f t="shared" si="39"/>
        <v>1</v>
      </c>
      <c r="BD109" s="1056">
        <f>BC109/7</f>
        <v>0.14285714285714285</v>
      </c>
      <c r="BE109" s="1029">
        <f t="shared" si="40"/>
        <v>1</v>
      </c>
    </row>
    <row r="110" spans="2:57" ht="18.95" customHeight="1" x14ac:dyDescent="0.25">
      <c r="B110" s="63">
        <v>105</v>
      </c>
      <c r="C110" s="190" t="s">
        <v>339</v>
      </c>
      <c r="D110" s="770">
        <v>215924</v>
      </c>
      <c r="E110" s="780">
        <v>933733</v>
      </c>
      <c r="F110" s="767"/>
      <c r="G110" s="767"/>
      <c r="H110" s="1022">
        <v>1</v>
      </c>
      <c r="I110" s="767"/>
      <c r="J110" s="767"/>
      <c r="K110" s="1020"/>
      <c r="L110" s="869"/>
      <c r="M110" s="767"/>
      <c r="N110" s="1022">
        <v>1</v>
      </c>
      <c r="O110" s="767"/>
      <c r="P110" s="767"/>
      <c r="Q110" s="1020"/>
      <c r="R110" s="869"/>
      <c r="S110" s="1019">
        <v>1</v>
      </c>
      <c r="T110" s="767"/>
      <c r="U110" s="783"/>
      <c r="V110" s="767"/>
      <c r="W110" s="1020"/>
      <c r="X110" s="869"/>
      <c r="Y110" s="767"/>
      <c r="Z110" s="1022">
        <v>1</v>
      </c>
      <c r="AA110" s="767"/>
      <c r="AB110" s="767"/>
      <c r="AC110" s="1020"/>
      <c r="AD110" s="869"/>
      <c r="AE110" s="767"/>
      <c r="AF110" s="1022">
        <v>1</v>
      </c>
      <c r="AG110" s="767"/>
      <c r="AH110" s="767"/>
      <c r="AI110" s="1020"/>
      <c r="AJ110" s="869"/>
      <c r="AK110" s="767"/>
      <c r="AL110" s="767"/>
      <c r="AM110" s="1021">
        <v>1</v>
      </c>
      <c r="AN110" s="1020"/>
      <c r="AO110" s="869"/>
      <c r="AP110" s="767"/>
      <c r="AQ110" s="767"/>
      <c r="AR110" s="1021">
        <v>1</v>
      </c>
      <c r="AS110" s="1020"/>
      <c r="AT110" s="1039">
        <f t="shared" si="34"/>
        <v>0</v>
      </c>
      <c r="AU110" s="1055">
        <f t="shared" si="35"/>
        <v>0</v>
      </c>
      <c r="AV110" s="1056">
        <f>AU110/7</f>
        <v>0</v>
      </c>
      <c r="AW110" s="1055">
        <f t="shared" si="36"/>
        <v>1</v>
      </c>
      <c r="AX110" s="1056">
        <f>AW110/7</f>
        <v>0.14285714285714285</v>
      </c>
      <c r="AY110" s="1055">
        <f t="shared" si="37"/>
        <v>4</v>
      </c>
      <c r="AZ110" s="1056">
        <f>AY110/7</f>
        <v>0.5714285714285714</v>
      </c>
      <c r="BA110" s="1055">
        <f t="shared" si="38"/>
        <v>2</v>
      </c>
      <c r="BB110" s="1056">
        <f>BA110/7</f>
        <v>0.2857142857142857</v>
      </c>
      <c r="BC110" s="1055">
        <f t="shared" si="39"/>
        <v>0</v>
      </c>
      <c r="BD110" s="1056">
        <f>BC110/7</f>
        <v>0</v>
      </c>
      <c r="BE110" s="1029">
        <f t="shared" si="40"/>
        <v>0.99999999999999989</v>
      </c>
    </row>
    <row r="111" spans="2:57" ht="18.95" customHeight="1" x14ac:dyDescent="0.25">
      <c r="B111" s="63">
        <v>106</v>
      </c>
      <c r="C111" s="190" t="s">
        <v>341</v>
      </c>
      <c r="D111" s="770">
        <v>216133</v>
      </c>
      <c r="E111" s="780">
        <v>933733</v>
      </c>
      <c r="F111" s="767"/>
      <c r="G111" s="767"/>
      <c r="H111" s="1022">
        <v>1</v>
      </c>
      <c r="I111" s="767"/>
      <c r="J111" s="767"/>
      <c r="K111" s="1020"/>
      <c r="L111" s="869"/>
      <c r="M111" s="767"/>
      <c r="N111" s="1022">
        <v>1</v>
      </c>
      <c r="O111" s="767"/>
      <c r="P111" s="767"/>
      <c r="Q111" s="1020"/>
      <c r="R111" s="869"/>
      <c r="S111" s="767"/>
      <c r="T111" s="1022">
        <v>1</v>
      </c>
      <c r="U111" s="783"/>
      <c r="V111" s="767"/>
      <c r="W111" s="1020"/>
      <c r="X111" s="869"/>
      <c r="Y111" s="767"/>
      <c r="Z111" s="1022">
        <v>1</v>
      </c>
      <c r="AA111" s="767"/>
      <c r="AB111" s="767"/>
      <c r="AC111" s="1020"/>
      <c r="AD111" s="869"/>
      <c r="AE111" s="767"/>
      <c r="AF111" s="1022">
        <v>1</v>
      </c>
      <c r="AG111" s="783"/>
      <c r="AH111" s="767"/>
      <c r="AI111" s="1020"/>
      <c r="AJ111" s="869"/>
      <c r="AK111" s="767"/>
      <c r="AL111" s="767"/>
      <c r="AM111" s="1021">
        <v>1</v>
      </c>
      <c r="AN111" s="1020"/>
      <c r="AO111" s="869"/>
      <c r="AP111" s="767"/>
      <c r="AQ111" s="767"/>
      <c r="AR111" s="1021">
        <v>1</v>
      </c>
      <c r="AS111" s="1020"/>
      <c r="AT111" s="1039">
        <f t="shared" si="34"/>
        <v>0</v>
      </c>
      <c r="AU111" s="1055">
        <f t="shared" si="35"/>
        <v>0</v>
      </c>
      <c r="AV111" s="1103">
        <f>AU111/7</f>
        <v>0</v>
      </c>
      <c r="AW111" s="1055">
        <f t="shared" si="36"/>
        <v>0</v>
      </c>
      <c r="AX111" s="1103">
        <f>AW111/7</f>
        <v>0</v>
      </c>
      <c r="AY111" s="1055">
        <f t="shared" si="37"/>
        <v>5</v>
      </c>
      <c r="AZ111" s="1103">
        <f>AY111/7</f>
        <v>0.7142857142857143</v>
      </c>
      <c r="BA111" s="1055">
        <f t="shared" si="38"/>
        <v>2</v>
      </c>
      <c r="BB111" s="1103">
        <f>BA111/7</f>
        <v>0.2857142857142857</v>
      </c>
      <c r="BC111" s="1055">
        <f t="shared" si="39"/>
        <v>0</v>
      </c>
      <c r="BD111" s="1103">
        <f>BC111/7</f>
        <v>0</v>
      </c>
      <c r="BE111" s="1029">
        <f t="shared" si="40"/>
        <v>1</v>
      </c>
    </row>
    <row r="112" spans="2:57" ht="18.95" customHeight="1" x14ac:dyDescent="0.25">
      <c r="B112" s="63">
        <v>107</v>
      </c>
      <c r="C112" s="190" t="s">
        <v>344</v>
      </c>
      <c r="D112" s="770">
        <v>216344</v>
      </c>
      <c r="E112" s="780">
        <v>933732</v>
      </c>
      <c r="F112" s="767"/>
      <c r="G112" s="1016">
        <v>1</v>
      </c>
      <c r="H112" s="767"/>
      <c r="I112" s="767"/>
      <c r="J112" s="767"/>
      <c r="K112" s="1020"/>
      <c r="L112" s="869"/>
      <c r="M112" s="1019">
        <v>1</v>
      </c>
      <c r="N112" s="767"/>
      <c r="O112" s="767"/>
      <c r="P112" s="767"/>
      <c r="Q112" s="1020"/>
      <c r="R112" s="869"/>
      <c r="S112" s="1019">
        <v>1</v>
      </c>
      <c r="T112" s="783"/>
      <c r="U112" s="767"/>
      <c r="V112" s="767"/>
      <c r="W112" s="1020"/>
      <c r="X112" s="869"/>
      <c r="Y112" s="767"/>
      <c r="Z112" s="1022">
        <v>1</v>
      </c>
      <c r="AA112" s="767"/>
      <c r="AB112" s="767"/>
      <c r="AC112" s="1020"/>
      <c r="AD112" s="869"/>
      <c r="AE112" s="767"/>
      <c r="AF112" s="767"/>
      <c r="AG112" s="767"/>
      <c r="AH112" s="767"/>
      <c r="AI112" s="1033">
        <v>1</v>
      </c>
      <c r="AJ112" s="869"/>
      <c r="AK112" s="767"/>
      <c r="AL112" s="767"/>
      <c r="AM112" s="1021">
        <v>1</v>
      </c>
      <c r="AN112" s="1020"/>
      <c r="AO112" s="869"/>
      <c r="AP112" s="767"/>
      <c r="AQ112" s="767"/>
      <c r="AR112" s="1021">
        <v>1</v>
      </c>
      <c r="AS112" s="1020"/>
      <c r="AT112" s="1034">
        <f t="shared" si="34"/>
        <v>1</v>
      </c>
      <c r="AU112" s="1044">
        <f t="shared" si="35"/>
        <v>0</v>
      </c>
      <c r="AV112" s="1049">
        <f>AU112/6</f>
        <v>0</v>
      </c>
      <c r="AW112" s="1044">
        <f t="shared" si="36"/>
        <v>3</v>
      </c>
      <c r="AX112" s="1049">
        <f>AW112/6</f>
        <v>0.5</v>
      </c>
      <c r="AY112" s="1044">
        <f t="shared" si="37"/>
        <v>1</v>
      </c>
      <c r="AZ112" s="1049">
        <f>AY112/6</f>
        <v>0.16666666666666666</v>
      </c>
      <c r="BA112" s="1044">
        <f t="shared" si="38"/>
        <v>2</v>
      </c>
      <c r="BB112" s="1049">
        <f>BA112/6</f>
        <v>0.33333333333333331</v>
      </c>
      <c r="BC112" s="1044">
        <f t="shared" si="39"/>
        <v>0</v>
      </c>
      <c r="BD112" s="1049">
        <f>BC112/6</f>
        <v>0</v>
      </c>
      <c r="BE112" s="1029">
        <f t="shared" si="40"/>
        <v>1</v>
      </c>
    </row>
    <row r="113" spans="2:57" ht="18.95" customHeight="1" x14ac:dyDescent="0.25">
      <c r="B113" s="63">
        <v>108</v>
      </c>
      <c r="C113" s="190" t="s">
        <v>346</v>
      </c>
      <c r="D113" s="770">
        <v>219071</v>
      </c>
      <c r="E113" s="780">
        <v>933735</v>
      </c>
      <c r="F113" s="1058">
        <v>1</v>
      </c>
      <c r="G113" s="767"/>
      <c r="H113" s="767"/>
      <c r="I113" s="767"/>
      <c r="J113" s="767"/>
      <c r="K113" s="1020"/>
      <c r="L113" s="869"/>
      <c r="M113" s="1019">
        <v>1</v>
      </c>
      <c r="N113" s="767"/>
      <c r="O113" s="767"/>
      <c r="P113" s="767"/>
      <c r="Q113" s="1020"/>
      <c r="R113" s="869"/>
      <c r="S113" s="1019">
        <v>1</v>
      </c>
      <c r="T113" s="767"/>
      <c r="U113" s="783"/>
      <c r="V113" s="767"/>
      <c r="W113" s="1020"/>
      <c r="X113" s="869"/>
      <c r="Y113" s="767"/>
      <c r="Z113" s="767"/>
      <c r="AA113" s="767"/>
      <c r="AB113" s="804">
        <v>1</v>
      </c>
      <c r="AC113" s="1020"/>
      <c r="AD113" s="869"/>
      <c r="AE113" s="767"/>
      <c r="AF113" s="767"/>
      <c r="AG113" s="1021">
        <v>1</v>
      </c>
      <c r="AH113" s="767"/>
      <c r="AI113" s="1020"/>
      <c r="AJ113" s="869"/>
      <c r="AK113" s="767"/>
      <c r="AL113" s="767"/>
      <c r="AM113" s="1021">
        <v>1</v>
      </c>
      <c r="AN113" s="1020"/>
      <c r="AO113" s="869"/>
      <c r="AP113" s="767"/>
      <c r="AQ113" s="767"/>
      <c r="AR113" s="1021">
        <v>1</v>
      </c>
      <c r="AS113" s="1020"/>
      <c r="AT113" s="1039">
        <f t="shared" si="34"/>
        <v>0</v>
      </c>
      <c r="AU113" s="1055">
        <f t="shared" si="35"/>
        <v>1</v>
      </c>
      <c r="AV113" s="1026">
        <f>AU113/7</f>
        <v>0.14285714285714285</v>
      </c>
      <c r="AW113" s="1055">
        <f t="shared" si="36"/>
        <v>2</v>
      </c>
      <c r="AX113" s="1026">
        <f>AW113/7</f>
        <v>0.2857142857142857</v>
      </c>
      <c r="AY113" s="1055">
        <f t="shared" si="37"/>
        <v>0</v>
      </c>
      <c r="AZ113" s="1026">
        <f>AY113/7</f>
        <v>0</v>
      </c>
      <c r="BA113" s="1055">
        <f t="shared" si="38"/>
        <v>3</v>
      </c>
      <c r="BB113" s="1026">
        <f>BA113/7</f>
        <v>0.42857142857142855</v>
      </c>
      <c r="BC113" s="1055">
        <f t="shared" si="39"/>
        <v>1</v>
      </c>
      <c r="BD113" s="1026">
        <f>BC113/7</f>
        <v>0.14285714285714285</v>
      </c>
      <c r="BE113" s="1029">
        <f t="shared" si="40"/>
        <v>1</v>
      </c>
    </row>
    <row r="114" spans="2:57" ht="18.95" customHeight="1" x14ac:dyDescent="0.25">
      <c r="B114" s="63">
        <v>109</v>
      </c>
      <c r="C114" s="190" t="s">
        <v>348</v>
      </c>
      <c r="D114" s="770">
        <v>216343</v>
      </c>
      <c r="E114" s="780">
        <v>933944</v>
      </c>
      <c r="F114" s="767"/>
      <c r="G114" s="767"/>
      <c r="H114" s="1022">
        <v>1</v>
      </c>
      <c r="I114" s="767"/>
      <c r="J114" s="767"/>
      <c r="K114" s="1020"/>
      <c r="L114" s="869"/>
      <c r="M114" s="767"/>
      <c r="N114" s="1022">
        <v>1</v>
      </c>
      <c r="O114" s="767"/>
      <c r="P114" s="767"/>
      <c r="Q114" s="1020"/>
      <c r="R114" s="869"/>
      <c r="S114" s="1019">
        <v>1</v>
      </c>
      <c r="T114" s="783"/>
      <c r="U114" s="767"/>
      <c r="V114" s="767"/>
      <c r="W114" s="1020"/>
      <c r="X114" s="869"/>
      <c r="Y114" s="767"/>
      <c r="Z114" s="767"/>
      <c r="AA114" s="1021">
        <v>1</v>
      </c>
      <c r="AB114" s="767"/>
      <c r="AC114" s="1020"/>
      <c r="AD114" s="869"/>
      <c r="AE114" s="767"/>
      <c r="AF114" s="767"/>
      <c r="AG114" s="1021">
        <v>1</v>
      </c>
      <c r="AH114" s="767"/>
      <c r="AI114" s="1020"/>
      <c r="AJ114" s="869"/>
      <c r="AK114" s="767"/>
      <c r="AL114" s="1022">
        <v>1</v>
      </c>
      <c r="AM114" s="767"/>
      <c r="AN114" s="1020"/>
      <c r="AO114" s="869"/>
      <c r="AP114" s="767"/>
      <c r="AQ114" s="1022">
        <v>1</v>
      </c>
      <c r="AR114" s="783"/>
      <c r="AS114" s="1020"/>
      <c r="AT114" s="1039">
        <f t="shared" si="34"/>
        <v>0</v>
      </c>
      <c r="AU114" s="1055">
        <f t="shared" si="35"/>
        <v>0</v>
      </c>
      <c r="AV114" s="1103">
        <f>AU114/7</f>
        <v>0</v>
      </c>
      <c r="AW114" s="1055">
        <f t="shared" si="36"/>
        <v>1</v>
      </c>
      <c r="AX114" s="1103">
        <f>AW114/7</f>
        <v>0.14285714285714285</v>
      </c>
      <c r="AY114" s="1055">
        <f t="shared" si="37"/>
        <v>4</v>
      </c>
      <c r="AZ114" s="1103">
        <f>AY114/7</f>
        <v>0.5714285714285714</v>
      </c>
      <c r="BA114" s="1055">
        <f t="shared" si="38"/>
        <v>2</v>
      </c>
      <c r="BB114" s="1103">
        <f>BA114/7</f>
        <v>0.2857142857142857</v>
      </c>
      <c r="BC114" s="1055">
        <f t="shared" si="39"/>
        <v>0</v>
      </c>
      <c r="BD114" s="1103">
        <f>BC114/7</f>
        <v>0</v>
      </c>
      <c r="BE114" s="1029">
        <f t="shared" si="40"/>
        <v>0.99999999999999989</v>
      </c>
    </row>
    <row r="115" spans="2:57" ht="18.95" customHeight="1" x14ac:dyDescent="0.25">
      <c r="B115" s="63">
        <v>110</v>
      </c>
      <c r="C115" s="190" t="s">
        <v>351</v>
      </c>
      <c r="D115" s="770">
        <v>218655</v>
      </c>
      <c r="E115" s="780">
        <v>933943</v>
      </c>
      <c r="F115" s="767"/>
      <c r="G115" s="767"/>
      <c r="H115" s="767"/>
      <c r="I115" s="767"/>
      <c r="J115" s="767"/>
      <c r="K115" s="1033">
        <v>1</v>
      </c>
      <c r="L115" s="869"/>
      <c r="M115" s="767"/>
      <c r="N115" s="767"/>
      <c r="O115" s="767"/>
      <c r="P115" s="767"/>
      <c r="Q115" s="1033">
        <v>1</v>
      </c>
      <c r="R115" s="869"/>
      <c r="S115" s="1019">
        <v>1</v>
      </c>
      <c r="T115" s="783"/>
      <c r="U115" s="767"/>
      <c r="V115" s="767"/>
      <c r="W115" s="1020"/>
      <c r="X115" s="869"/>
      <c r="Y115" s="767"/>
      <c r="Z115" s="767"/>
      <c r="AA115" s="767"/>
      <c r="AB115" s="767"/>
      <c r="AC115" s="1033">
        <v>1</v>
      </c>
      <c r="AD115" s="869"/>
      <c r="AE115" s="767"/>
      <c r="AF115" s="767"/>
      <c r="AG115" s="1021">
        <v>1</v>
      </c>
      <c r="AH115" s="767"/>
      <c r="AI115" s="1020"/>
      <c r="AJ115" s="869"/>
      <c r="AK115" s="767"/>
      <c r="AL115" s="767"/>
      <c r="AM115" s="1021">
        <v>1</v>
      </c>
      <c r="AN115" s="1020"/>
      <c r="AO115" s="869"/>
      <c r="AP115" s="767"/>
      <c r="AQ115" s="767"/>
      <c r="AR115" s="783"/>
      <c r="AS115" s="804">
        <v>1</v>
      </c>
      <c r="AT115" s="1059">
        <f t="shared" si="34"/>
        <v>3</v>
      </c>
      <c r="AU115" s="1044">
        <f t="shared" si="35"/>
        <v>0</v>
      </c>
      <c r="AV115" s="1049">
        <f>AU115/4</f>
        <v>0</v>
      </c>
      <c r="AW115" s="1044">
        <f t="shared" si="36"/>
        <v>1</v>
      </c>
      <c r="AX115" s="1049">
        <f>AW115/4</f>
        <v>0.25</v>
      </c>
      <c r="AY115" s="1044">
        <f t="shared" si="37"/>
        <v>0</v>
      </c>
      <c r="AZ115" s="1049">
        <f>AY115/4</f>
        <v>0</v>
      </c>
      <c r="BA115" s="1044">
        <f t="shared" si="38"/>
        <v>2</v>
      </c>
      <c r="BB115" s="1049">
        <f>BA115/4</f>
        <v>0.5</v>
      </c>
      <c r="BC115" s="1044">
        <f t="shared" si="39"/>
        <v>1</v>
      </c>
      <c r="BD115" s="1049">
        <f>BC115/4</f>
        <v>0.25</v>
      </c>
      <c r="BE115" s="1029">
        <f t="shared" si="40"/>
        <v>1</v>
      </c>
    </row>
    <row r="116" spans="2:57" ht="18.95" customHeight="1" x14ac:dyDescent="0.25">
      <c r="B116" s="63">
        <v>111</v>
      </c>
      <c r="C116" s="190" t="s">
        <v>312</v>
      </c>
      <c r="D116" s="770">
        <v>218863</v>
      </c>
      <c r="E116" s="780">
        <v>933940</v>
      </c>
      <c r="F116" s="767"/>
      <c r="G116" s="767"/>
      <c r="H116" s="1022">
        <v>1</v>
      </c>
      <c r="I116" s="767"/>
      <c r="J116" s="767"/>
      <c r="K116" s="1020"/>
      <c r="L116" s="869"/>
      <c r="M116" s="767"/>
      <c r="N116" s="1022">
        <v>1</v>
      </c>
      <c r="O116" s="767"/>
      <c r="P116" s="767"/>
      <c r="Q116" s="1020"/>
      <c r="R116" s="869"/>
      <c r="S116" s="1019">
        <v>1</v>
      </c>
      <c r="T116" s="783"/>
      <c r="U116" s="767"/>
      <c r="V116" s="767"/>
      <c r="W116" s="1020"/>
      <c r="X116" s="869"/>
      <c r="Y116" s="767"/>
      <c r="Z116" s="1022">
        <v>1</v>
      </c>
      <c r="AA116" s="767"/>
      <c r="AB116" s="767"/>
      <c r="AC116" s="1020"/>
      <c r="AD116" s="869"/>
      <c r="AE116" s="767"/>
      <c r="AF116" s="767"/>
      <c r="AG116" s="767"/>
      <c r="AH116" s="804">
        <v>1</v>
      </c>
      <c r="AI116" s="1020"/>
      <c r="AJ116" s="869"/>
      <c r="AK116" s="767"/>
      <c r="AL116" s="767"/>
      <c r="AM116" s="1021">
        <v>1</v>
      </c>
      <c r="AN116" s="1020"/>
      <c r="AO116" s="869"/>
      <c r="AP116" s="767"/>
      <c r="AQ116" s="767"/>
      <c r="AR116" s="783"/>
      <c r="AS116" s="804">
        <v>1</v>
      </c>
      <c r="AT116" s="1104">
        <f t="shared" si="34"/>
        <v>0</v>
      </c>
      <c r="AU116" s="1055">
        <f t="shared" si="35"/>
        <v>0</v>
      </c>
      <c r="AV116" s="1057">
        <f>AU116/7</f>
        <v>0</v>
      </c>
      <c r="AW116" s="1055">
        <f t="shared" si="36"/>
        <v>1</v>
      </c>
      <c r="AX116" s="1057">
        <f>AW116/7</f>
        <v>0.14285714285714285</v>
      </c>
      <c r="AY116" s="1055">
        <f t="shared" si="37"/>
        <v>3</v>
      </c>
      <c r="AZ116" s="1057">
        <f>AY116/7</f>
        <v>0.42857142857142855</v>
      </c>
      <c r="BA116" s="1055">
        <f t="shared" si="38"/>
        <v>1</v>
      </c>
      <c r="BB116" s="1057">
        <f>BA116/7</f>
        <v>0.14285714285714285</v>
      </c>
      <c r="BC116" s="1055">
        <f t="shared" si="39"/>
        <v>2</v>
      </c>
      <c r="BD116" s="1057">
        <f>BC116/7</f>
        <v>0.2857142857142857</v>
      </c>
      <c r="BE116" s="1029">
        <f t="shared" si="40"/>
        <v>0.99999999999999989</v>
      </c>
    </row>
    <row r="117" spans="2:57" ht="18.95" customHeight="1" x14ac:dyDescent="0.25">
      <c r="B117" s="1107">
        <v>112</v>
      </c>
      <c r="C117" s="190" t="s">
        <v>354</v>
      </c>
      <c r="D117" s="770">
        <v>217605</v>
      </c>
      <c r="E117" s="780">
        <v>934152</v>
      </c>
      <c r="F117" s="767"/>
      <c r="G117" s="767"/>
      <c r="H117" s="767"/>
      <c r="I117" s="767"/>
      <c r="J117" s="767"/>
      <c r="K117" s="1033">
        <v>1</v>
      </c>
      <c r="L117" s="869"/>
      <c r="M117" s="767"/>
      <c r="N117" s="767"/>
      <c r="O117" s="767"/>
      <c r="P117" s="767"/>
      <c r="Q117" s="1033">
        <v>1</v>
      </c>
      <c r="R117" s="869"/>
      <c r="S117" s="1019">
        <v>1</v>
      </c>
      <c r="T117" s="767"/>
      <c r="U117" s="783"/>
      <c r="V117" s="767"/>
      <c r="W117" s="1020"/>
      <c r="X117" s="869"/>
      <c r="Y117" s="767"/>
      <c r="Z117" s="767"/>
      <c r="AA117" s="767"/>
      <c r="AB117" s="767"/>
      <c r="AC117" s="1033">
        <v>1</v>
      </c>
      <c r="AD117" s="869"/>
      <c r="AE117" s="767"/>
      <c r="AF117" s="767"/>
      <c r="AG117" s="767"/>
      <c r="AH117" s="783"/>
      <c r="AI117" s="1033">
        <v>1</v>
      </c>
      <c r="AJ117" s="869"/>
      <c r="AK117" s="767"/>
      <c r="AL117" s="767"/>
      <c r="AM117" s="1021">
        <v>1</v>
      </c>
      <c r="AN117" s="1020"/>
      <c r="AO117" s="869"/>
      <c r="AP117" s="767"/>
      <c r="AQ117" s="767"/>
      <c r="AR117" s="1021">
        <v>1</v>
      </c>
      <c r="AS117" s="1020"/>
      <c r="AT117" s="1034">
        <f t="shared" si="34"/>
        <v>4</v>
      </c>
      <c r="AU117" s="1044">
        <f t="shared" si="35"/>
        <v>0</v>
      </c>
      <c r="AV117" s="1049">
        <f>AU117/3</f>
        <v>0</v>
      </c>
      <c r="AW117" s="1044">
        <f t="shared" si="36"/>
        <v>1</v>
      </c>
      <c r="AX117" s="1049">
        <f>AW117/3</f>
        <v>0.33333333333333331</v>
      </c>
      <c r="AY117" s="1044">
        <f t="shared" si="37"/>
        <v>0</v>
      </c>
      <c r="AZ117" s="1049">
        <f>AY117/3</f>
        <v>0</v>
      </c>
      <c r="BA117" s="1044">
        <f t="shared" si="38"/>
        <v>2</v>
      </c>
      <c r="BB117" s="1049">
        <f>BA117/3</f>
        <v>0.66666666666666663</v>
      </c>
      <c r="BC117" s="1044">
        <f t="shared" si="39"/>
        <v>0</v>
      </c>
      <c r="BD117" s="1049">
        <f>BC117/3</f>
        <v>0</v>
      </c>
      <c r="BE117" s="1029">
        <f t="shared" si="40"/>
        <v>1</v>
      </c>
    </row>
    <row r="118" spans="2:57" ht="18.95" customHeight="1" x14ac:dyDescent="0.25">
      <c r="B118" s="1107">
        <v>113</v>
      </c>
      <c r="C118" s="190" t="s">
        <v>189</v>
      </c>
      <c r="D118" s="770">
        <v>218024</v>
      </c>
      <c r="E118" s="780">
        <v>934152</v>
      </c>
      <c r="F118" s="767"/>
      <c r="G118" s="767"/>
      <c r="H118" s="1022">
        <v>1</v>
      </c>
      <c r="I118" s="767"/>
      <c r="J118" s="767"/>
      <c r="K118" s="1020"/>
      <c r="L118" s="869"/>
      <c r="M118" s="767"/>
      <c r="N118" s="1022">
        <v>1</v>
      </c>
      <c r="O118" s="767"/>
      <c r="P118" s="767"/>
      <c r="Q118" s="1020"/>
      <c r="R118" s="869"/>
      <c r="S118" s="1019">
        <v>1</v>
      </c>
      <c r="T118" s="767"/>
      <c r="U118" s="783"/>
      <c r="V118" s="767"/>
      <c r="W118" s="1020"/>
      <c r="X118" s="869"/>
      <c r="Y118" s="767"/>
      <c r="Z118" s="767"/>
      <c r="AA118" s="767"/>
      <c r="AB118" s="804">
        <v>1</v>
      </c>
      <c r="AC118" s="1020"/>
      <c r="AD118" s="869"/>
      <c r="AE118" s="767"/>
      <c r="AF118" s="767"/>
      <c r="AG118" s="767"/>
      <c r="AH118" s="804">
        <v>1</v>
      </c>
      <c r="AI118" s="1023"/>
      <c r="AJ118" s="869"/>
      <c r="AK118" s="767"/>
      <c r="AL118" s="767"/>
      <c r="AM118" s="1021">
        <v>1</v>
      </c>
      <c r="AN118" s="1020"/>
      <c r="AO118" s="869"/>
      <c r="AP118" s="767"/>
      <c r="AQ118" s="767"/>
      <c r="AR118" s="783"/>
      <c r="AS118" s="804">
        <v>1</v>
      </c>
      <c r="AT118" s="1104">
        <f t="shared" si="34"/>
        <v>0</v>
      </c>
      <c r="AU118" s="1055">
        <f t="shared" si="35"/>
        <v>0</v>
      </c>
      <c r="AV118" s="1057">
        <f>AU118/7</f>
        <v>0</v>
      </c>
      <c r="AW118" s="1055">
        <f t="shared" si="36"/>
        <v>1</v>
      </c>
      <c r="AX118" s="1057">
        <f>AW118/7</f>
        <v>0.14285714285714285</v>
      </c>
      <c r="AY118" s="1108">
        <f t="shared" si="37"/>
        <v>2</v>
      </c>
      <c r="AZ118" s="1028">
        <f>AY118/7</f>
        <v>0.2857142857142857</v>
      </c>
      <c r="BA118" s="1055">
        <f t="shared" si="38"/>
        <v>1</v>
      </c>
      <c r="BB118" s="1057">
        <f>BA118/7</f>
        <v>0.14285714285714285</v>
      </c>
      <c r="BC118" s="1055">
        <f t="shared" si="39"/>
        <v>3</v>
      </c>
      <c r="BD118" s="1057">
        <f>BC118/7</f>
        <v>0.42857142857142855</v>
      </c>
      <c r="BE118" s="1029">
        <f t="shared" si="40"/>
        <v>1</v>
      </c>
    </row>
    <row r="119" spans="2:57" ht="18.95" customHeight="1" x14ac:dyDescent="0.25">
      <c r="B119" s="1107">
        <v>114</v>
      </c>
      <c r="C119" s="190" t="s">
        <v>358</v>
      </c>
      <c r="D119" s="770">
        <v>218228</v>
      </c>
      <c r="E119" s="780">
        <v>934154</v>
      </c>
      <c r="F119" s="767"/>
      <c r="G119" s="767"/>
      <c r="H119" s="767"/>
      <c r="I119" s="767"/>
      <c r="J119" s="767"/>
      <c r="K119" s="1033">
        <v>1</v>
      </c>
      <c r="L119" s="869"/>
      <c r="M119" s="767"/>
      <c r="N119" s="767"/>
      <c r="O119" s="767"/>
      <c r="P119" s="767"/>
      <c r="Q119" s="1033">
        <v>1</v>
      </c>
      <c r="R119" s="869"/>
      <c r="S119" s="1019">
        <v>1</v>
      </c>
      <c r="T119" s="767"/>
      <c r="U119" s="783"/>
      <c r="V119" s="767"/>
      <c r="W119" s="1020"/>
      <c r="X119" s="869"/>
      <c r="Y119" s="767"/>
      <c r="Z119" s="767"/>
      <c r="AA119" s="767"/>
      <c r="AB119" s="767"/>
      <c r="AC119" s="1033">
        <v>1</v>
      </c>
      <c r="AD119" s="869"/>
      <c r="AE119" s="767"/>
      <c r="AF119" s="767"/>
      <c r="AG119" s="783"/>
      <c r="AH119" s="767"/>
      <c r="AI119" s="1033">
        <v>1</v>
      </c>
      <c r="AJ119" s="869"/>
      <c r="AK119" s="767"/>
      <c r="AL119" s="767"/>
      <c r="AM119" s="767"/>
      <c r="AN119" s="804">
        <v>1</v>
      </c>
      <c r="AO119" s="767"/>
      <c r="AP119" s="767"/>
      <c r="AQ119" s="767"/>
      <c r="AR119" s="783"/>
      <c r="AS119" s="804">
        <v>1</v>
      </c>
      <c r="AT119" s="1059">
        <f t="shared" si="34"/>
        <v>4</v>
      </c>
      <c r="AU119" s="1044">
        <f t="shared" si="35"/>
        <v>0</v>
      </c>
      <c r="AV119" s="1049">
        <f>AU119/3</f>
        <v>0</v>
      </c>
      <c r="AW119" s="1044">
        <f t="shared" si="36"/>
        <v>1</v>
      </c>
      <c r="AX119" s="1049">
        <f>AW119/3</f>
        <v>0.33333333333333331</v>
      </c>
      <c r="AY119" s="1044">
        <f t="shared" si="37"/>
        <v>0</v>
      </c>
      <c r="AZ119" s="1049">
        <f>AY119/3</f>
        <v>0</v>
      </c>
      <c r="BA119" s="1044">
        <f t="shared" si="38"/>
        <v>0</v>
      </c>
      <c r="BB119" s="1049">
        <f>BA119/3</f>
        <v>0</v>
      </c>
      <c r="BC119" s="1044">
        <f t="shared" si="39"/>
        <v>2</v>
      </c>
      <c r="BD119" s="1049">
        <f>BC119/3</f>
        <v>0.66666666666666663</v>
      </c>
      <c r="BE119" s="1029">
        <f t="shared" si="40"/>
        <v>1</v>
      </c>
    </row>
    <row r="120" spans="2:57" ht="18.95" customHeight="1" x14ac:dyDescent="0.25">
      <c r="B120" s="1107">
        <v>115</v>
      </c>
      <c r="C120" s="190" t="s">
        <v>95</v>
      </c>
      <c r="D120" s="770">
        <v>218651</v>
      </c>
      <c r="E120" s="780">
        <v>934154</v>
      </c>
      <c r="F120" s="767"/>
      <c r="G120" s="767"/>
      <c r="H120" s="767"/>
      <c r="I120" s="1021">
        <v>1</v>
      </c>
      <c r="J120" s="767"/>
      <c r="K120" s="1020"/>
      <c r="L120" s="869"/>
      <c r="M120" s="767"/>
      <c r="N120" s="767"/>
      <c r="O120" s="767"/>
      <c r="P120" s="767"/>
      <c r="Q120" s="1033">
        <v>1</v>
      </c>
      <c r="R120" s="869"/>
      <c r="S120" s="767"/>
      <c r="T120" s="1022">
        <v>1</v>
      </c>
      <c r="U120" s="767"/>
      <c r="V120" s="767"/>
      <c r="W120" s="1020"/>
      <c r="X120" s="869"/>
      <c r="Y120" s="767"/>
      <c r="Z120" s="1022">
        <v>1</v>
      </c>
      <c r="AA120" s="767"/>
      <c r="AB120" s="767"/>
      <c r="AC120" s="1020"/>
      <c r="AD120" s="869"/>
      <c r="AE120" s="767"/>
      <c r="AF120" s="767"/>
      <c r="AG120" s="767"/>
      <c r="AH120" s="804">
        <v>1</v>
      </c>
      <c r="AI120" s="1023"/>
      <c r="AJ120" s="869"/>
      <c r="AK120" s="767"/>
      <c r="AL120" s="767"/>
      <c r="AM120" s="1021">
        <v>1</v>
      </c>
      <c r="AN120" s="1020"/>
      <c r="AO120" s="869"/>
      <c r="AP120" s="767"/>
      <c r="AQ120" s="767"/>
      <c r="AR120" s="783"/>
      <c r="AS120" s="804">
        <v>1</v>
      </c>
      <c r="AT120" s="1059">
        <f t="shared" si="34"/>
        <v>1</v>
      </c>
      <c r="AU120" s="1044">
        <f t="shared" si="35"/>
        <v>0</v>
      </c>
      <c r="AV120" s="1071">
        <f>AU120/6</f>
        <v>0</v>
      </c>
      <c r="AW120" s="1044">
        <f t="shared" si="36"/>
        <v>0</v>
      </c>
      <c r="AX120" s="1071">
        <f>AW120/6</f>
        <v>0</v>
      </c>
      <c r="AY120" s="1044">
        <f t="shared" si="37"/>
        <v>2</v>
      </c>
      <c r="AZ120" s="1071">
        <f>AY120/6</f>
        <v>0.33333333333333331</v>
      </c>
      <c r="BA120" s="1044">
        <f t="shared" si="38"/>
        <v>2</v>
      </c>
      <c r="BB120" s="1071">
        <f>BA120/6</f>
        <v>0.33333333333333331</v>
      </c>
      <c r="BC120" s="1044">
        <f t="shared" si="39"/>
        <v>2</v>
      </c>
      <c r="BD120" s="1071">
        <f>BC120/6</f>
        <v>0.33333333333333331</v>
      </c>
      <c r="BE120" s="1029">
        <f t="shared" si="40"/>
        <v>1</v>
      </c>
    </row>
    <row r="121" spans="2:57" ht="18.95" customHeight="1" x14ac:dyDescent="0.25">
      <c r="B121" s="1107">
        <v>116</v>
      </c>
      <c r="C121" s="190" t="s">
        <v>348</v>
      </c>
      <c r="D121" s="807">
        <v>217392.7181000002</v>
      </c>
      <c r="E121" s="958">
        <v>934362.99019999988</v>
      </c>
      <c r="F121" s="767"/>
      <c r="G121" s="1016">
        <v>1</v>
      </c>
      <c r="H121" s="767"/>
      <c r="I121" s="767"/>
      <c r="J121" s="767"/>
      <c r="K121" s="1020"/>
      <c r="L121" s="869"/>
      <c r="M121" s="767"/>
      <c r="N121" s="1022">
        <v>1</v>
      </c>
      <c r="O121" s="767"/>
      <c r="P121" s="767"/>
      <c r="Q121" s="1020"/>
      <c r="R121" s="869"/>
      <c r="S121" s="767"/>
      <c r="T121" s="1022">
        <v>1</v>
      </c>
      <c r="U121" s="767"/>
      <c r="V121" s="767"/>
      <c r="W121" s="1020"/>
      <c r="X121" s="869"/>
      <c r="Y121" s="767"/>
      <c r="Z121" s="767"/>
      <c r="AA121" s="1021">
        <v>1</v>
      </c>
      <c r="AB121" s="767"/>
      <c r="AC121" s="1020"/>
      <c r="AD121" s="869"/>
      <c r="AE121" s="767"/>
      <c r="AF121" s="767"/>
      <c r="AG121" s="767"/>
      <c r="AH121" s="767"/>
      <c r="AI121" s="1033">
        <v>1</v>
      </c>
      <c r="AJ121" s="869"/>
      <c r="AK121" s="767"/>
      <c r="AL121" s="1022">
        <v>1</v>
      </c>
      <c r="AM121" s="767"/>
      <c r="AN121" s="1020"/>
      <c r="AO121" s="869"/>
      <c r="AP121" s="767"/>
      <c r="AQ121" s="767"/>
      <c r="AR121" s="1021">
        <v>1</v>
      </c>
      <c r="AS121" s="1020"/>
      <c r="AT121" s="1034">
        <f t="shared" si="34"/>
        <v>1</v>
      </c>
      <c r="AU121" s="1044">
        <f t="shared" si="35"/>
        <v>0</v>
      </c>
      <c r="AV121" s="1048">
        <f>AU121/6</f>
        <v>0</v>
      </c>
      <c r="AW121" s="1044">
        <f t="shared" si="36"/>
        <v>1</v>
      </c>
      <c r="AX121" s="1048">
        <f>AW121/6</f>
        <v>0.16666666666666666</v>
      </c>
      <c r="AY121" s="1044">
        <f t="shared" si="37"/>
        <v>3</v>
      </c>
      <c r="AZ121" s="1048">
        <f>AY121/6</f>
        <v>0.5</v>
      </c>
      <c r="BA121" s="1044">
        <f t="shared" si="38"/>
        <v>2</v>
      </c>
      <c r="BB121" s="1048">
        <f>BA121/6</f>
        <v>0.33333333333333331</v>
      </c>
      <c r="BC121" s="1044">
        <f t="shared" si="39"/>
        <v>0</v>
      </c>
      <c r="BD121" s="1048">
        <f>BC121/6</f>
        <v>0</v>
      </c>
      <c r="BE121" s="1029">
        <f t="shared" si="40"/>
        <v>1</v>
      </c>
    </row>
    <row r="122" spans="2:57" ht="18.95" customHeight="1" x14ac:dyDescent="0.25">
      <c r="B122" s="1107">
        <v>117</v>
      </c>
      <c r="C122" s="190" t="s">
        <v>144</v>
      </c>
      <c r="D122" s="793">
        <v>217606</v>
      </c>
      <c r="E122" s="951">
        <v>934359</v>
      </c>
      <c r="F122" s="767"/>
      <c r="G122" s="767"/>
      <c r="H122" s="767"/>
      <c r="I122" s="1021">
        <v>1</v>
      </c>
      <c r="J122" s="767"/>
      <c r="K122" s="1020"/>
      <c r="L122" s="869"/>
      <c r="M122" s="767"/>
      <c r="N122" s="767"/>
      <c r="O122" s="1021">
        <v>1</v>
      </c>
      <c r="P122" s="767"/>
      <c r="Q122" s="1020"/>
      <c r="R122" s="869"/>
      <c r="S122" s="767"/>
      <c r="T122" s="767"/>
      <c r="U122" s="1021">
        <v>1</v>
      </c>
      <c r="V122" s="767"/>
      <c r="W122" s="1020"/>
      <c r="X122" s="869"/>
      <c r="Y122" s="767"/>
      <c r="Z122" s="767"/>
      <c r="AA122" s="1021">
        <v>1</v>
      </c>
      <c r="AB122" s="767"/>
      <c r="AC122" s="1020"/>
      <c r="AD122" s="869"/>
      <c r="AE122" s="767"/>
      <c r="AF122" s="767"/>
      <c r="AG122" s="767"/>
      <c r="AH122" s="804">
        <v>1</v>
      </c>
      <c r="AI122" s="1020"/>
      <c r="AJ122" s="869"/>
      <c r="AK122" s="767"/>
      <c r="AL122" s="767"/>
      <c r="AM122" s="767"/>
      <c r="AN122" s="804">
        <v>1</v>
      </c>
      <c r="AO122" s="767"/>
      <c r="AP122" s="767"/>
      <c r="AQ122" s="767"/>
      <c r="AR122" s="783"/>
      <c r="AS122" s="804">
        <v>1</v>
      </c>
      <c r="AT122" s="1104">
        <f t="shared" si="34"/>
        <v>0</v>
      </c>
      <c r="AU122" s="1055">
        <f t="shared" si="35"/>
        <v>0</v>
      </c>
      <c r="AV122" s="1057">
        <f>AU122/7</f>
        <v>0</v>
      </c>
      <c r="AW122" s="1055">
        <f t="shared" si="36"/>
        <v>0</v>
      </c>
      <c r="AX122" s="1057">
        <f>AW122/7</f>
        <v>0</v>
      </c>
      <c r="AY122" s="1055">
        <f t="shared" si="37"/>
        <v>0</v>
      </c>
      <c r="AZ122" s="1057">
        <f>AY122/7</f>
        <v>0</v>
      </c>
      <c r="BA122" s="1055">
        <f t="shared" si="38"/>
        <v>4</v>
      </c>
      <c r="BB122" s="1057">
        <f>BA122/7</f>
        <v>0.5714285714285714</v>
      </c>
      <c r="BC122" s="1055">
        <f t="shared" si="39"/>
        <v>3</v>
      </c>
      <c r="BD122" s="1057">
        <f>BC122/7</f>
        <v>0.42857142857142855</v>
      </c>
      <c r="BE122" s="1029">
        <f t="shared" si="40"/>
        <v>1</v>
      </c>
    </row>
    <row r="123" spans="2:57" ht="18.95" customHeight="1" x14ac:dyDescent="0.25">
      <c r="B123" s="1107">
        <v>118</v>
      </c>
      <c r="C123" s="190" t="s">
        <v>184</v>
      </c>
      <c r="D123" s="770">
        <v>217812</v>
      </c>
      <c r="E123" s="780">
        <v>934363</v>
      </c>
      <c r="F123" s="767"/>
      <c r="G123" s="767"/>
      <c r="H123" s="767"/>
      <c r="I123" s="767"/>
      <c r="J123" s="767"/>
      <c r="K123" s="1033">
        <v>1</v>
      </c>
      <c r="L123" s="869"/>
      <c r="M123" s="767"/>
      <c r="N123" s="767"/>
      <c r="O123" s="767"/>
      <c r="P123" s="767"/>
      <c r="Q123" s="1033">
        <v>1</v>
      </c>
      <c r="R123" s="869"/>
      <c r="S123" s="1019">
        <v>1</v>
      </c>
      <c r="T123" s="767"/>
      <c r="U123" s="783"/>
      <c r="V123" s="767"/>
      <c r="W123" s="1020"/>
      <c r="X123" s="869"/>
      <c r="Y123" s="767"/>
      <c r="Z123" s="767"/>
      <c r="AA123" s="767"/>
      <c r="AB123" s="767"/>
      <c r="AC123" s="1033">
        <v>1</v>
      </c>
      <c r="AD123" s="869"/>
      <c r="AE123" s="767"/>
      <c r="AF123" s="783"/>
      <c r="AG123" s="767"/>
      <c r="AH123" s="804">
        <v>1</v>
      </c>
      <c r="AI123" s="1020"/>
      <c r="AJ123" s="869"/>
      <c r="AK123" s="767"/>
      <c r="AL123" s="767"/>
      <c r="AM123" s="1021">
        <v>1</v>
      </c>
      <c r="AN123" s="1020"/>
      <c r="AO123" s="869"/>
      <c r="AP123" s="767"/>
      <c r="AQ123" s="767"/>
      <c r="AR123" s="1021">
        <v>1</v>
      </c>
      <c r="AS123" s="1020"/>
      <c r="AT123" s="1034">
        <f t="shared" si="34"/>
        <v>3</v>
      </c>
      <c r="AU123" s="1044">
        <f t="shared" si="35"/>
        <v>0</v>
      </c>
      <c r="AV123" s="1049">
        <f>AU123/4</f>
        <v>0</v>
      </c>
      <c r="AW123" s="1044">
        <f t="shared" si="36"/>
        <v>1</v>
      </c>
      <c r="AX123" s="1049">
        <f>AW123/4</f>
        <v>0.25</v>
      </c>
      <c r="AY123" s="1044">
        <f t="shared" si="37"/>
        <v>0</v>
      </c>
      <c r="AZ123" s="1049">
        <f>AY123/4</f>
        <v>0</v>
      </c>
      <c r="BA123" s="1044">
        <f t="shared" si="38"/>
        <v>2</v>
      </c>
      <c r="BB123" s="1049">
        <f>BA123/4</f>
        <v>0.5</v>
      </c>
      <c r="BC123" s="1044">
        <f t="shared" si="39"/>
        <v>1</v>
      </c>
      <c r="BD123" s="1049">
        <f>BC123/4</f>
        <v>0.25</v>
      </c>
      <c r="BE123" s="1029">
        <f t="shared" si="40"/>
        <v>1</v>
      </c>
    </row>
    <row r="124" spans="2:57" ht="18.95" customHeight="1" x14ac:dyDescent="0.25">
      <c r="B124" s="1107">
        <v>119</v>
      </c>
      <c r="C124" s="190" t="s">
        <v>257</v>
      </c>
      <c r="D124" s="770">
        <v>218021</v>
      </c>
      <c r="E124" s="780">
        <v>934361</v>
      </c>
      <c r="F124" s="767"/>
      <c r="G124" s="767"/>
      <c r="H124" s="1022">
        <v>1</v>
      </c>
      <c r="I124" s="767"/>
      <c r="J124" s="767"/>
      <c r="K124" s="1020"/>
      <c r="L124" s="869"/>
      <c r="M124" s="767"/>
      <c r="N124" s="1022">
        <v>1</v>
      </c>
      <c r="O124" s="767"/>
      <c r="P124" s="767"/>
      <c r="Q124" s="1020"/>
      <c r="R124" s="869"/>
      <c r="S124" s="1019">
        <v>1</v>
      </c>
      <c r="T124" s="767"/>
      <c r="U124" s="783"/>
      <c r="V124" s="767"/>
      <c r="W124" s="1020"/>
      <c r="X124" s="869"/>
      <c r="Y124" s="767"/>
      <c r="Z124" s="767"/>
      <c r="AA124" s="767"/>
      <c r="AB124" s="767"/>
      <c r="AC124" s="1033">
        <v>1</v>
      </c>
      <c r="AD124" s="869"/>
      <c r="AE124" s="767"/>
      <c r="AF124" s="783"/>
      <c r="AG124" s="1021">
        <v>1</v>
      </c>
      <c r="AH124" s="767"/>
      <c r="AI124" s="1020"/>
      <c r="AJ124" s="869"/>
      <c r="AK124" s="767"/>
      <c r="AL124" s="767"/>
      <c r="AM124" s="1021">
        <v>1</v>
      </c>
      <c r="AN124" s="1020"/>
      <c r="AO124" s="869"/>
      <c r="AP124" s="767"/>
      <c r="AQ124" s="767"/>
      <c r="AR124" s="1021">
        <v>1</v>
      </c>
      <c r="AS124" s="1020"/>
      <c r="AT124" s="1034">
        <f t="shared" si="34"/>
        <v>1</v>
      </c>
      <c r="AU124" s="1044">
        <f t="shared" si="35"/>
        <v>0</v>
      </c>
      <c r="AV124" s="1049">
        <f>AU124/6</f>
        <v>0</v>
      </c>
      <c r="AW124" s="1044">
        <f t="shared" si="36"/>
        <v>1</v>
      </c>
      <c r="AX124" s="1049">
        <f>AW124/6</f>
        <v>0.16666666666666666</v>
      </c>
      <c r="AY124" s="1044">
        <f t="shared" si="37"/>
        <v>2</v>
      </c>
      <c r="AZ124" s="1049">
        <f>AY124/6</f>
        <v>0.33333333333333331</v>
      </c>
      <c r="BA124" s="1044">
        <f t="shared" si="38"/>
        <v>3</v>
      </c>
      <c r="BB124" s="1049">
        <f>BA124/6</f>
        <v>0.5</v>
      </c>
      <c r="BC124" s="1044">
        <f t="shared" si="39"/>
        <v>0</v>
      </c>
      <c r="BD124" s="1049">
        <f>BC124/6</f>
        <v>0</v>
      </c>
      <c r="BE124" s="1029">
        <f t="shared" si="40"/>
        <v>1</v>
      </c>
    </row>
    <row r="125" spans="2:57" ht="18.95" customHeight="1" x14ac:dyDescent="0.25">
      <c r="B125" s="1107">
        <v>120</v>
      </c>
      <c r="C125" s="190" t="s">
        <v>138</v>
      </c>
      <c r="D125" s="770">
        <v>218442</v>
      </c>
      <c r="E125" s="780">
        <v>934362</v>
      </c>
      <c r="F125" s="767"/>
      <c r="G125" s="1016">
        <v>1</v>
      </c>
      <c r="H125" s="767"/>
      <c r="I125" s="767"/>
      <c r="J125" s="767"/>
      <c r="K125" s="1020"/>
      <c r="L125" s="869"/>
      <c r="M125" s="1019">
        <v>1</v>
      </c>
      <c r="N125" s="767"/>
      <c r="O125" s="767"/>
      <c r="P125" s="767"/>
      <c r="Q125" s="1020"/>
      <c r="R125" s="869"/>
      <c r="S125" s="783"/>
      <c r="T125" s="1022">
        <v>1</v>
      </c>
      <c r="U125" s="767"/>
      <c r="V125" s="767"/>
      <c r="W125" s="1020"/>
      <c r="X125" s="869"/>
      <c r="Y125" s="767"/>
      <c r="Z125" s="767"/>
      <c r="AA125" s="767"/>
      <c r="AB125" s="804">
        <v>1</v>
      </c>
      <c r="AC125" s="1020"/>
      <c r="AD125" s="869"/>
      <c r="AE125" s="767"/>
      <c r="AF125" s="767"/>
      <c r="AG125" s="1021">
        <v>1</v>
      </c>
      <c r="AH125" s="767"/>
      <c r="AI125" s="1020"/>
      <c r="AJ125" s="869"/>
      <c r="AK125" s="767"/>
      <c r="AL125" s="1022">
        <v>1</v>
      </c>
      <c r="AM125" s="767"/>
      <c r="AN125" s="1020"/>
      <c r="AO125" s="869"/>
      <c r="AP125" s="767"/>
      <c r="AQ125" s="767"/>
      <c r="AR125" s="1021">
        <v>1</v>
      </c>
      <c r="AS125" s="1020"/>
      <c r="AT125" s="1039">
        <f t="shared" si="34"/>
        <v>0</v>
      </c>
      <c r="AU125" s="1055">
        <f t="shared" si="35"/>
        <v>0</v>
      </c>
      <c r="AV125" s="1026">
        <f>AU125/7</f>
        <v>0</v>
      </c>
      <c r="AW125" s="1055">
        <f t="shared" si="36"/>
        <v>2</v>
      </c>
      <c r="AX125" s="1026">
        <f>AW125/7</f>
        <v>0.2857142857142857</v>
      </c>
      <c r="AY125" s="1055">
        <f t="shared" si="37"/>
        <v>2</v>
      </c>
      <c r="AZ125" s="1026">
        <f>AY125/7</f>
        <v>0.2857142857142857</v>
      </c>
      <c r="BA125" s="1055">
        <f t="shared" si="38"/>
        <v>2</v>
      </c>
      <c r="BB125" s="1026">
        <f>BA125/7</f>
        <v>0.2857142857142857</v>
      </c>
      <c r="BC125" s="1055">
        <f t="shared" si="39"/>
        <v>1</v>
      </c>
      <c r="BD125" s="1026">
        <f>BC125/7</f>
        <v>0.14285714285714285</v>
      </c>
      <c r="BE125" s="1029">
        <f t="shared" si="40"/>
        <v>1</v>
      </c>
    </row>
    <row r="126" spans="2:57" ht="18.95" customHeight="1" x14ac:dyDescent="0.25">
      <c r="B126" s="1107">
        <v>121</v>
      </c>
      <c r="C126" s="190" t="s">
        <v>354</v>
      </c>
      <c r="D126" s="770">
        <v>218030</v>
      </c>
      <c r="E126" s="780">
        <v>934564</v>
      </c>
      <c r="F126" s="767"/>
      <c r="G126" s="767"/>
      <c r="H126" s="1022">
        <v>1</v>
      </c>
      <c r="I126" s="767"/>
      <c r="J126" s="767"/>
      <c r="K126" s="1020"/>
      <c r="L126" s="869"/>
      <c r="M126" s="767"/>
      <c r="N126" s="767"/>
      <c r="O126" s="1021">
        <v>1</v>
      </c>
      <c r="P126" s="767"/>
      <c r="Q126" s="1020"/>
      <c r="R126" s="869"/>
      <c r="S126" s="1019">
        <v>1</v>
      </c>
      <c r="T126" s="767"/>
      <c r="U126" s="783"/>
      <c r="V126" s="767"/>
      <c r="W126" s="1020"/>
      <c r="X126" s="869"/>
      <c r="Y126" s="767"/>
      <c r="Z126" s="767"/>
      <c r="AA126" s="1021">
        <v>1</v>
      </c>
      <c r="AB126" s="767"/>
      <c r="AC126" s="1020"/>
      <c r="AD126" s="869"/>
      <c r="AE126" s="767"/>
      <c r="AF126" s="767"/>
      <c r="AG126" s="1021">
        <v>1</v>
      </c>
      <c r="AH126" s="767"/>
      <c r="AI126" s="1020"/>
      <c r="AJ126" s="869"/>
      <c r="AK126" s="767"/>
      <c r="AL126" s="767"/>
      <c r="AM126" s="1021">
        <v>1</v>
      </c>
      <c r="AN126" s="1020"/>
      <c r="AO126" s="869"/>
      <c r="AP126" s="767"/>
      <c r="AQ126" s="767"/>
      <c r="AR126" s="1021">
        <v>1</v>
      </c>
      <c r="AS126" s="1020"/>
      <c r="AT126" s="1039">
        <f t="shared" si="34"/>
        <v>0</v>
      </c>
      <c r="AU126" s="1055">
        <f t="shared" si="35"/>
        <v>0</v>
      </c>
      <c r="AV126" s="1056">
        <f>AU126/7</f>
        <v>0</v>
      </c>
      <c r="AW126" s="1055">
        <f t="shared" si="36"/>
        <v>1</v>
      </c>
      <c r="AX126" s="1056">
        <f>AW126/7</f>
        <v>0.14285714285714285</v>
      </c>
      <c r="AY126" s="1055">
        <f t="shared" si="37"/>
        <v>1</v>
      </c>
      <c r="AZ126" s="1056">
        <f>AY126/7</f>
        <v>0.14285714285714285</v>
      </c>
      <c r="BA126" s="1055">
        <f t="shared" si="38"/>
        <v>5</v>
      </c>
      <c r="BB126" s="1056">
        <f>BA126/7</f>
        <v>0.7142857142857143</v>
      </c>
      <c r="BC126" s="1055">
        <f t="shared" si="39"/>
        <v>0</v>
      </c>
      <c r="BD126" s="1056">
        <f>BC126/7</f>
        <v>0</v>
      </c>
      <c r="BE126" s="1029">
        <f t="shared" si="40"/>
        <v>1</v>
      </c>
    </row>
    <row r="127" spans="2:57" ht="18.95" customHeight="1" x14ac:dyDescent="0.25">
      <c r="B127" s="1107">
        <v>122</v>
      </c>
      <c r="C127" s="190" t="s">
        <v>152</v>
      </c>
      <c r="D127" s="770">
        <v>218228</v>
      </c>
      <c r="E127" s="780">
        <v>934546</v>
      </c>
      <c r="F127" s="767"/>
      <c r="G127" s="1016">
        <v>1</v>
      </c>
      <c r="H127" s="767"/>
      <c r="I127" s="767"/>
      <c r="J127" s="767"/>
      <c r="K127" s="1020"/>
      <c r="L127" s="869"/>
      <c r="M127" s="1019">
        <v>1</v>
      </c>
      <c r="N127" s="767"/>
      <c r="O127" s="767"/>
      <c r="P127" s="767"/>
      <c r="Q127" s="1020"/>
      <c r="R127" s="869"/>
      <c r="S127" s="767"/>
      <c r="T127" s="1022">
        <v>1</v>
      </c>
      <c r="U127" s="783"/>
      <c r="V127" s="767"/>
      <c r="W127" s="1020"/>
      <c r="X127" s="869"/>
      <c r="Y127" s="767"/>
      <c r="Z127" s="767"/>
      <c r="AA127" s="1021">
        <v>1</v>
      </c>
      <c r="AB127" s="767"/>
      <c r="AC127" s="1020"/>
      <c r="AD127" s="869"/>
      <c r="AE127" s="1019">
        <v>1</v>
      </c>
      <c r="AF127" s="767"/>
      <c r="AG127" s="767"/>
      <c r="AH127" s="767"/>
      <c r="AI127" s="1020"/>
      <c r="AJ127" s="869"/>
      <c r="AK127" s="767"/>
      <c r="AL127" s="1022">
        <v>1</v>
      </c>
      <c r="AM127" s="767"/>
      <c r="AN127" s="1020"/>
      <c r="AO127" s="869"/>
      <c r="AP127" s="767"/>
      <c r="AQ127" s="767"/>
      <c r="AR127" s="1021">
        <v>1</v>
      </c>
      <c r="AS127" s="1020"/>
      <c r="AT127" s="1039">
        <f t="shared" si="34"/>
        <v>0</v>
      </c>
      <c r="AU127" s="1055">
        <f t="shared" si="35"/>
        <v>0</v>
      </c>
      <c r="AV127" s="1056">
        <f>AU127/7</f>
        <v>0</v>
      </c>
      <c r="AW127" s="1055">
        <f t="shared" si="36"/>
        <v>3</v>
      </c>
      <c r="AX127" s="1056">
        <f>AW127/7</f>
        <v>0.42857142857142855</v>
      </c>
      <c r="AY127" s="1055">
        <f t="shared" si="37"/>
        <v>2</v>
      </c>
      <c r="AZ127" s="1056">
        <f>AY127/7</f>
        <v>0.2857142857142857</v>
      </c>
      <c r="BA127" s="1055">
        <f t="shared" si="38"/>
        <v>2</v>
      </c>
      <c r="BB127" s="1056">
        <f>BA127/7</f>
        <v>0.2857142857142857</v>
      </c>
      <c r="BC127" s="1055">
        <f t="shared" si="39"/>
        <v>0</v>
      </c>
      <c r="BD127" s="1056">
        <f>BC127/7</f>
        <v>0</v>
      </c>
      <c r="BE127" s="1029">
        <f t="shared" si="40"/>
        <v>0.99999999999999989</v>
      </c>
    </row>
    <row r="128" spans="2:57" ht="18.95" customHeight="1" x14ac:dyDescent="0.25">
      <c r="B128" s="1107">
        <v>123</v>
      </c>
      <c r="C128" s="190" t="s">
        <v>235</v>
      </c>
      <c r="D128" s="770">
        <v>217601</v>
      </c>
      <c r="E128" s="780">
        <v>934786</v>
      </c>
      <c r="F128" s="767"/>
      <c r="G128" s="926">
        <v>1</v>
      </c>
      <c r="H128" s="767"/>
      <c r="I128" s="767"/>
      <c r="J128" s="767"/>
      <c r="K128" s="1020"/>
      <c r="L128" s="869"/>
      <c r="M128" s="1019">
        <v>1</v>
      </c>
      <c r="N128" s="767"/>
      <c r="O128" s="767"/>
      <c r="P128" s="767"/>
      <c r="Q128" s="1020"/>
      <c r="R128" s="869"/>
      <c r="S128" s="1019">
        <v>1</v>
      </c>
      <c r="T128" s="783"/>
      <c r="U128" s="767"/>
      <c r="V128" s="767"/>
      <c r="W128" s="1020"/>
      <c r="X128" s="869"/>
      <c r="Y128" s="767"/>
      <c r="Z128" s="767"/>
      <c r="AA128" s="767"/>
      <c r="AB128" s="804">
        <v>1</v>
      </c>
      <c r="AC128" s="1020"/>
      <c r="AD128" s="869"/>
      <c r="AE128" s="767"/>
      <c r="AF128" s="767"/>
      <c r="AG128" s="1021">
        <v>1</v>
      </c>
      <c r="AH128" s="767"/>
      <c r="AI128" s="1020"/>
      <c r="AJ128" s="869"/>
      <c r="AK128" s="767"/>
      <c r="AL128" s="767"/>
      <c r="AM128" s="1021">
        <v>1</v>
      </c>
      <c r="AN128" s="1020"/>
      <c r="AO128" s="869"/>
      <c r="AP128" s="767"/>
      <c r="AQ128" s="1022">
        <v>1</v>
      </c>
      <c r="AR128" s="783"/>
      <c r="AS128" s="1020"/>
      <c r="AT128" s="1039">
        <f t="shared" si="34"/>
        <v>0</v>
      </c>
      <c r="AU128" s="1055">
        <f t="shared" si="35"/>
        <v>0</v>
      </c>
      <c r="AV128" s="1103">
        <f>AU128/7</f>
        <v>0</v>
      </c>
      <c r="AW128" s="1055">
        <f t="shared" si="36"/>
        <v>3</v>
      </c>
      <c r="AX128" s="1103">
        <f>AW128/7</f>
        <v>0.42857142857142855</v>
      </c>
      <c r="AY128" s="1055">
        <f t="shared" si="37"/>
        <v>1</v>
      </c>
      <c r="AZ128" s="1103">
        <f>AY128/7</f>
        <v>0.14285714285714285</v>
      </c>
      <c r="BA128" s="1055">
        <f t="shared" si="38"/>
        <v>2</v>
      </c>
      <c r="BB128" s="1103">
        <f>BA128/7</f>
        <v>0.2857142857142857</v>
      </c>
      <c r="BC128" s="1055">
        <f t="shared" si="39"/>
        <v>1</v>
      </c>
      <c r="BD128" s="1103">
        <f>BC128/7</f>
        <v>0.14285714285714285</v>
      </c>
      <c r="BE128" s="1029">
        <f t="shared" si="40"/>
        <v>1</v>
      </c>
    </row>
    <row r="129" spans="2:57" ht="18.95" customHeight="1" x14ac:dyDescent="0.25">
      <c r="B129" s="1107">
        <v>124</v>
      </c>
      <c r="C129" s="190" t="s">
        <v>373</v>
      </c>
      <c r="D129" s="770">
        <v>217812</v>
      </c>
      <c r="E129" s="780">
        <v>934782</v>
      </c>
      <c r="F129" s="767"/>
      <c r="G129" s="767"/>
      <c r="H129" s="783"/>
      <c r="I129" s="767"/>
      <c r="J129" s="767"/>
      <c r="K129" s="1033">
        <v>1</v>
      </c>
      <c r="L129" s="869"/>
      <c r="M129" s="767"/>
      <c r="N129" s="767"/>
      <c r="O129" s="767"/>
      <c r="P129" s="767"/>
      <c r="Q129" s="1033">
        <v>1</v>
      </c>
      <c r="R129" s="869"/>
      <c r="S129" s="1019">
        <v>1</v>
      </c>
      <c r="T129" s="767"/>
      <c r="U129" s="783"/>
      <c r="V129" s="767"/>
      <c r="W129" s="1020"/>
      <c r="X129" s="869"/>
      <c r="Y129" s="767"/>
      <c r="Z129" s="767"/>
      <c r="AA129" s="767"/>
      <c r="AB129" s="767"/>
      <c r="AC129" s="1033">
        <v>1</v>
      </c>
      <c r="AD129" s="869"/>
      <c r="AE129" s="767"/>
      <c r="AF129" s="767"/>
      <c r="AG129" s="1021">
        <v>1</v>
      </c>
      <c r="AH129" s="767"/>
      <c r="AI129" s="1020"/>
      <c r="AJ129" s="869"/>
      <c r="AK129" s="767"/>
      <c r="AL129" s="767"/>
      <c r="AM129" s="1021">
        <v>1</v>
      </c>
      <c r="AN129" s="1020"/>
      <c r="AO129" s="869"/>
      <c r="AP129" s="767"/>
      <c r="AQ129" s="767"/>
      <c r="AR129" s="1021">
        <v>1</v>
      </c>
      <c r="AS129" s="1020"/>
      <c r="AT129" s="1034">
        <f t="shared" si="34"/>
        <v>3</v>
      </c>
      <c r="AU129" s="1044">
        <f t="shared" si="35"/>
        <v>0</v>
      </c>
      <c r="AV129" s="1049">
        <f>AU129/4</f>
        <v>0</v>
      </c>
      <c r="AW129" s="1044">
        <f t="shared" si="36"/>
        <v>1</v>
      </c>
      <c r="AX129" s="1049">
        <f>AW129/4</f>
        <v>0.25</v>
      </c>
      <c r="AY129" s="1044">
        <f t="shared" si="37"/>
        <v>0</v>
      </c>
      <c r="AZ129" s="1049">
        <f>AY129/4</f>
        <v>0</v>
      </c>
      <c r="BA129" s="1044">
        <f t="shared" si="38"/>
        <v>3</v>
      </c>
      <c r="BB129" s="1049">
        <f>BA129/4</f>
        <v>0.75</v>
      </c>
      <c r="BC129" s="1044">
        <f t="shared" si="39"/>
        <v>0</v>
      </c>
      <c r="BD129" s="1049">
        <f>BC129/4</f>
        <v>0</v>
      </c>
      <c r="BE129" s="1029">
        <f t="shared" si="40"/>
        <v>1</v>
      </c>
    </row>
    <row r="130" spans="2:57" ht="18.95" customHeight="1" x14ac:dyDescent="0.25">
      <c r="B130" s="1107">
        <v>125</v>
      </c>
      <c r="C130" s="190" t="s">
        <v>375</v>
      </c>
      <c r="D130" s="770">
        <v>214791</v>
      </c>
      <c r="E130" s="780">
        <v>931688</v>
      </c>
      <c r="F130" s="767"/>
      <c r="G130" s="1016">
        <v>1</v>
      </c>
      <c r="H130" s="767"/>
      <c r="I130" s="767"/>
      <c r="J130" s="767"/>
      <c r="K130" s="1020"/>
      <c r="L130" s="869"/>
      <c r="M130" s="1019">
        <v>1</v>
      </c>
      <c r="N130" s="783"/>
      <c r="O130" s="767"/>
      <c r="P130" s="767"/>
      <c r="Q130" s="1020"/>
      <c r="R130" s="869"/>
      <c r="S130" s="1019">
        <v>1</v>
      </c>
      <c r="T130" s="783"/>
      <c r="U130" s="767"/>
      <c r="V130" s="767"/>
      <c r="W130" s="1020"/>
      <c r="X130" s="869"/>
      <c r="Y130" s="767"/>
      <c r="Z130" s="767"/>
      <c r="AA130" s="767"/>
      <c r="AB130" s="804">
        <v>1</v>
      </c>
      <c r="AC130" s="1020"/>
      <c r="AD130" s="869"/>
      <c r="AE130" s="767"/>
      <c r="AF130" s="767"/>
      <c r="AG130" s="1021">
        <v>1</v>
      </c>
      <c r="AH130" s="767"/>
      <c r="AI130" s="1020"/>
      <c r="AJ130" s="869"/>
      <c r="AK130" s="767"/>
      <c r="AL130" s="767"/>
      <c r="AM130" s="1021">
        <v>1</v>
      </c>
      <c r="AN130" s="1020"/>
      <c r="AO130" s="869"/>
      <c r="AP130" s="767"/>
      <c r="AQ130" s="767"/>
      <c r="AR130" s="1021">
        <v>1</v>
      </c>
      <c r="AS130" s="1023"/>
      <c r="AT130" s="1039">
        <f t="shared" si="34"/>
        <v>0</v>
      </c>
      <c r="AU130" s="1055">
        <f t="shared" si="35"/>
        <v>0</v>
      </c>
      <c r="AV130" s="1026">
        <f>AU130/7</f>
        <v>0</v>
      </c>
      <c r="AW130" s="1055">
        <f t="shared" si="36"/>
        <v>3</v>
      </c>
      <c r="AX130" s="1026">
        <f>AW130/7</f>
        <v>0.42857142857142855</v>
      </c>
      <c r="AY130" s="1055">
        <f t="shared" si="37"/>
        <v>0</v>
      </c>
      <c r="AZ130" s="1026">
        <f>AY130/7</f>
        <v>0</v>
      </c>
      <c r="BA130" s="1055">
        <f t="shared" si="38"/>
        <v>3</v>
      </c>
      <c r="BB130" s="1026">
        <f>BA130/7</f>
        <v>0.42857142857142855</v>
      </c>
      <c r="BC130" s="1055">
        <f t="shared" si="39"/>
        <v>1</v>
      </c>
      <c r="BD130" s="1026">
        <f>BC130/7</f>
        <v>0.14285714285714285</v>
      </c>
      <c r="BE130" s="1029">
        <f t="shared" si="40"/>
        <v>1</v>
      </c>
    </row>
    <row r="131" spans="2:57" ht="18.95" customHeight="1" x14ac:dyDescent="0.25">
      <c r="B131" s="1107">
        <v>126</v>
      </c>
      <c r="C131" s="190" t="s">
        <v>358</v>
      </c>
      <c r="D131" s="770">
        <v>214579</v>
      </c>
      <c r="E131" s="780">
        <v>931737</v>
      </c>
      <c r="F131" s="767"/>
      <c r="G131" s="767"/>
      <c r="H131" s="1022">
        <v>1</v>
      </c>
      <c r="I131" s="767"/>
      <c r="J131" s="767"/>
      <c r="K131" s="1020"/>
      <c r="L131" s="869"/>
      <c r="M131" s="767"/>
      <c r="N131" s="1022">
        <v>1</v>
      </c>
      <c r="O131" s="767"/>
      <c r="P131" s="767"/>
      <c r="Q131" s="1020"/>
      <c r="R131" s="869"/>
      <c r="S131" s="1019">
        <v>1</v>
      </c>
      <c r="T131" s="767"/>
      <c r="U131" s="767"/>
      <c r="V131" s="767"/>
      <c r="W131" s="1020"/>
      <c r="X131" s="869"/>
      <c r="Y131" s="767"/>
      <c r="Z131" s="767"/>
      <c r="AA131" s="1021">
        <v>1</v>
      </c>
      <c r="AB131" s="767"/>
      <c r="AC131" s="1020"/>
      <c r="AD131" s="869"/>
      <c r="AE131" s="767"/>
      <c r="AF131" s="767"/>
      <c r="AG131" s="767"/>
      <c r="AH131" s="804">
        <v>1</v>
      </c>
      <c r="AI131" s="1023"/>
      <c r="AJ131" s="869"/>
      <c r="AK131" s="767"/>
      <c r="AL131" s="1022">
        <v>1</v>
      </c>
      <c r="AM131" s="767"/>
      <c r="AN131" s="1020"/>
      <c r="AO131" s="869"/>
      <c r="AP131" s="767"/>
      <c r="AQ131" s="767"/>
      <c r="AR131" s="1021">
        <v>1</v>
      </c>
      <c r="AS131" s="1020"/>
      <c r="AT131" s="1039">
        <f t="shared" si="34"/>
        <v>0</v>
      </c>
      <c r="AU131" s="1055">
        <f t="shared" si="35"/>
        <v>0</v>
      </c>
      <c r="AV131" s="1056">
        <f>AU131/7</f>
        <v>0</v>
      </c>
      <c r="AW131" s="1055">
        <f t="shared" si="36"/>
        <v>1</v>
      </c>
      <c r="AX131" s="1056">
        <f>AW131/7</f>
        <v>0.14285714285714285</v>
      </c>
      <c r="AY131" s="1055">
        <f t="shared" si="37"/>
        <v>3</v>
      </c>
      <c r="AZ131" s="1056">
        <f>AY131/7</f>
        <v>0.42857142857142855</v>
      </c>
      <c r="BA131" s="1055">
        <f t="shared" si="38"/>
        <v>2</v>
      </c>
      <c r="BB131" s="1056">
        <f>BA131/7</f>
        <v>0.2857142857142857</v>
      </c>
      <c r="BC131" s="1055">
        <f t="shared" si="39"/>
        <v>1</v>
      </c>
      <c r="BD131" s="1056">
        <f>BC131/7</f>
        <v>0.14285714285714285</v>
      </c>
      <c r="BE131" s="1029">
        <f t="shared" si="40"/>
        <v>1</v>
      </c>
    </row>
    <row r="132" spans="2:57" ht="18.95" customHeight="1" x14ac:dyDescent="0.25">
      <c r="B132" s="1107">
        <v>127</v>
      </c>
      <c r="C132" s="190" t="s">
        <v>378</v>
      </c>
      <c r="D132" s="770">
        <v>214413</v>
      </c>
      <c r="E132" s="780">
        <v>931911</v>
      </c>
      <c r="F132" s="767"/>
      <c r="G132" s="1016">
        <v>1</v>
      </c>
      <c r="H132" s="767"/>
      <c r="I132" s="767"/>
      <c r="J132" s="767"/>
      <c r="K132" s="1020"/>
      <c r="L132" s="869"/>
      <c r="M132" s="1019">
        <v>1</v>
      </c>
      <c r="N132" s="767"/>
      <c r="O132" s="767"/>
      <c r="P132" s="767"/>
      <c r="Q132" s="1020"/>
      <c r="R132" s="869"/>
      <c r="S132" s="1019">
        <v>1</v>
      </c>
      <c r="T132" s="767"/>
      <c r="U132" s="767"/>
      <c r="V132" s="767"/>
      <c r="W132" s="1020"/>
      <c r="X132" s="869"/>
      <c r="Y132" s="767"/>
      <c r="Z132" s="767"/>
      <c r="AA132" s="1021">
        <v>1</v>
      </c>
      <c r="AB132" s="783"/>
      <c r="AC132" s="1023"/>
      <c r="AD132" s="869"/>
      <c r="AE132" s="767"/>
      <c r="AF132" s="767"/>
      <c r="AG132" s="1021">
        <v>1</v>
      </c>
      <c r="AH132" s="767"/>
      <c r="AI132" s="1020"/>
      <c r="AJ132" s="869"/>
      <c r="AK132" s="767"/>
      <c r="AL132" s="767"/>
      <c r="AM132" s="1021">
        <v>1</v>
      </c>
      <c r="AN132" s="1020"/>
      <c r="AO132" s="869"/>
      <c r="AP132" s="767"/>
      <c r="AQ132" s="767"/>
      <c r="AR132" s="1021">
        <v>1</v>
      </c>
      <c r="AS132" s="1020"/>
      <c r="AT132" s="1039">
        <f t="shared" si="34"/>
        <v>0</v>
      </c>
      <c r="AU132" s="1055">
        <f t="shared" si="35"/>
        <v>0</v>
      </c>
      <c r="AV132" s="1056">
        <f>AU132/7</f>
        <v>0</v>
      </c>
      <c r="AW132" s="1055">
        <f t="shared" si="36"/>
        <v>3</v>
      </c>
      <c r="AX132" s="1056">
        <f>AW132/7</f>
        <v>0.42857142857142855</v>
      </c>
      <c r="AY132" s="1055">
        <f t="shared" si="37"/>
        <v>0</v>
      </c>
      <c r="AZ132" s="1056">
        <f>AY132/7</f>
        <v>0</v>
      </c>
      <c r="BA132" s="1055">
        <f t="shared" si="38"/>
        <v>4</v>
      </c>
      <c r="BB132" s="1056">
        <f>BA132/7</f>
        <v>0.5714285714285714</v>
      </c>
      <c r="BC132" s="1055">
        <f t="shared" si="39"/>
        <v>0</v>
      </c>
      <c r="BD132" s="1056">
        <f>BC132/7</f>
        <v>0</v>
      </c>
      <c r="BE132" s="1029">
        <f t="shared" si="40"/>
        <v>1</v>
      </c>
    </row>
    <row r="133" spans="2:57" ht="18.95" customHeight="1" x14ac:dyDescent="0.25">
      <c r="B133" s="1107">
        <v>128</v>
      </c>
      <c r="C133" s="190" t="s">
        <v>381</v>
      </c>
      <c r="D133" s="770">
        <v>214387</v>
      </c>
      <c r="E133" s="780">
        <v>932017</v>
      </c>
      <c r="F133" s="783"/>
      <c r="G133" s="767"/>
      <c r="H133" s="767"/>
      <c r="I133" s="1021">
        <v>1</v>
      </c>
      <c r="J133" s="767"/>
      <c r="K133" s="1020"/>
      <c r="L133" s="1109"/>
      <c r="M133" s="767"/>
      <c r="N133" s="767"/>
      <c r="O133" s="1021">
        <v>1</v>
      </c>
      <c r="P133" s="767"/>
      <c r="Q133" s="1020"/>
      <c r="R133" s="1109"/>
      <c r="S133" s="1019">
        <v>1</v>
      </c>
      <c r="T133" s="767"/>
      <c r="U133" s="767"/>
      <c r="V133" s="767"/>
      <c r="W133" s="1020"/>
      <c r="X133" s="1109"/>
      <c r="Y133" s="767"/>
      <c r="Z133" s="1022">
        <v>1</v>
      </c>
      <c r="AA133" s="767"/>
      <c r="AB133" s="767"/>
      <c r="AC133" s="1020"/>
      <c r="AD133" s="869"/>
      <c r="AE133" s="783"/>
      <c r="AF133" s="767"/>
      <c r="AG133" s="1021">
        <v>1</v>
      </c>
      <c r="AH133" s="767"/>
      <c r="AI133" s="1020"/>
      <c r="AJ133" s="869"/>
      <c r="AK133" s="767"/>
      <c r="AL133" s="767"/>
      <c r="AM133" s="1021">
        <v>1</v>
      </c>
      <c r="AN133" s="1020"/>
      <c r="AO133" s="869"/>
      <c r="AP133" s="767"/>
      <c r="AQ133" s="767"/>
      <c r="AR133" s="1021">
        <v>1</v>
      </c>
      <c r="AS133" s="1020"/>
      <c r="AT133" s="1039">
        <f t="shared" si="34"/>
        <v>0</v>
      </c>
      <c r="AU133" s="1055">
        <f t="shared" si="35"/>
        <v>0</v>
      </c>
      <c r="AV133" s="1103">
        <f>AU133/7</f>
        <v>0</v>
      </c>
      <c r="AW133" s="1055">
        <f t="shared" si="36"/>
        <v>1</v>
      </c>
      <c r="AX133" s="1103">
        <f>AW133/7</f>
        <v>0.14285714285714285</v>
      </c>
      <c r="AY133" s="1055">
        <f t="shared" si="37"/>
        <v>1</v>
      </c>
      <c r="AZ133" s="1103">
        <f>AY133/7</f>
        <v>0.14285714285714285</v>
      </c>
      <c r="BA133" s="1055">
        <f t="shared" si="38"/>
        <v>5</v>
      </c>
      <c r="BB133" s="1103">
        <f>BA133/7</f>
        <v>0.7142857142857143</v>
      </c>
      <c r="BC133" s="1055">
        <f t="shared" si="39"/>
        <v>0</v>
      </c>
      <c r="BD133" s="1103">
        <f>BC133/7</f>
        <v>0</v>
      </c>
      <c r="BE133" s="1029">
        <f t="shared" si="40"/>
        <v>1</v>
      </c>
    </row>
    <row r="134" spans="2:57" ht="18.95" customHeight="1" x14ac:dyDescent="0.25">
      <c r="B134" s="1110">
        <v>129</v>
      </c>
      <c r="C134" s="190" t="s">
        <v>384</v>
      </c>
      <c r="D134" s="770">
        <v>219506</v>
      </c>
      <c r="E134" s="780">
        <v>932385</v>
      </c>
      <c r="F134" s="1111"/>
      <c r="G134" s="1111"/>
      <c r="H134" s="1111"/>
      <c r="I134" s="885"/>
      <c r="J134" s="1111"/>
      <c r="K134" s="1112">
        <v>1</v>
      </c>
      <c r="L134" s="1113"/>
      <c r="M134" s="956"/>
      <c r="N134" s="956"/>
      <c r="O134" s="833"/>
      <c r="P134" s="956"/>
      <c r="Q134" s="1033">
        <v>1</v>
      </c>
      <c r="R134" s="1114"/>
      <c r="S134" s="1019">
        <v>1</v>
      </c>
      <c r="T134" s="956"/>
      <c r="U134" s="956"/>
      <c r="V134" s="956"/>
      <c r="W134" s="867"/>
      <c r="X134" s="1113"/>
      <c r="Y134" s="956"/>
      <c r="Z134" s="1022">
        <v>1</v>
      </c>
      <c r="AA134" s="956"/>
      <c r="AB134" s="956"/>
      <c r="AC134" s="867"/>
      <c r="AD134" s="1113"/>
      <c r="AE134" s="956"/>
      <c r="AF134" s="956"/>
      <c r="AG134" s="956"/>
      <c r="AH134" s="804">
        <v>1</v>
      </c>
      <c r="AI134" s="867"/>
      <c r="AJ134" s="1113"/>
      <c r="AK134" s="956"/>
      <c r="AL134" s="956"/>
      <c r="AM134" s="1021">
        <v>1</v>
      </c>
      <c r="AN134" s="867"/>
      <c r="AO134" s="1113"/>
      <c r="AP134" s="956"/>
      <c r="AQ134" s="833"/>
      <c r="AR134" s="1021">
        <v>1</v>
      </c>
      <c r="AS134" s="867"/>
      <c r="AT134" s="1115">
        <f t="shared" si="34"/>
        <v>2</v>
      </c>
      <c r="AU134" s="1116">
        <f t="shared" si="35"/>
        <v>0</v>
      </c>
      <c r="AV134" s="1049">
        <f>AU134/5</f>
        <v>0</v>
      </c>
      <c r="AW134" s="1116">
        <f t="shared" si="36"/>
        <v>1</v>
      </c>
      <c r="AX134" s="1049">
        <f>AW134/5</f>
        <v>0.2</v>
      </c>
      <c r="AY134" s="1116">
        <f t="shared" si="37"/>
        <v>1</v>
      </c>
      <c r="AZ134" s="1049">
        <f>AY134/5</f>
        <v>0.2</v>
      </c>
      <c r="BA134" s="1116">
        <f t="shared" si="38"/>
        <v>2</v>
      </c>
      <c r="BB134" s="1049">
        <f>BA134/5</f>
        <v>0.4</v>
      </c>
      <c r="BC134" s="1116">
        <f t="shared" si="39"/>
        <v>1</v>
      </c>
      <c r="BD134" s="1049">
        <f>BC134/5</f>
        <v>0.2</v>
      </c>
      <c r="BE134" s="1029">
        <f t="shared" si="40"/>
        <v>1</v>
      </c>
    </row>
    <row r="135" spans="2:57" ht="18.95" customHeight="1" x14ac:dyDescent="0.25">
      <c r="B135" s="1117" t="s">
        <v>525</v>
      </c>
      <c r="C135" s="1118"/>
      <c r="D135" s="1502" t="s">
        <v>388</v>
      </c>
      <c r="E135" s="1503"/>
      <c r="F135" s="1119">
        <f t="shared" ref="F135:AS135" si="41">SUM(F6:F134)</f>
        <v>18</v>
      </c>
      <c r="G135" s="1120">
        <f t="shared" si="41"/>
        <v>40</v>
      </c>
      <c r="H135" s="1120">
        <f t="shared" si="41"/>
        <v>15</v>
      </c>
      <c r="I135" s="1120">
        <f t="shared" si="41"/>
        <v>8</v>
      </c>
      <c r="J135" s="1120">
        <f t="shared" si="41"/>
        <v>2</v>
      </c>
      <c r="K135" s="1121">
        <f t="shared" si="41"/>
        <v>38</v>
      </c>
      <c r="L135" s="1122">
        <f t="shared" si="41"/>
        <v>10</v>
      </c>
      <c r="M135" s="952">
        <f t="shared" si="41"/>
        <v>36</v>
      </c>
      <c r="N135" s="952">
        <f t="shared" si="41"/>
        <v>20</v>
      </c>
      <c r="O135" s="952">
        <f t="shared" si="41"/>
        <v>5</v>
      </c>
      <c r="P135" s="952">
        <f t="shared" si="41"/>
        <v>4</v>
      </c>
      <c r="Q135" s="1123">
        <f t="shared" si="41"/>
        <v>46</v>
      </c>
      <c r="R135" s="1122">
        <f t="shared" si="41"/>
        <v>1</v>
      </c>
      <c r="S135" s="952">
        <f t="shared" si="41"/>
        <v>66</v>
      </c>
      <c r="T135" s="952">
        <f t="shared" si="41"/>
        <v>35</v>
      </c>
      <c r="U135" s="952">
        <f t="shared" si="41"/>
        <v>9</v>
      </c>
      <c r="V135" s="952">
        <f t="shared" si="41"/>
        <v>5</v>
      </c>
      <c r="W135" s="1124">
        <f t="shared" si="41"/>
        <v>5</v>
      </c>
      <c r="X135" s="1122">
        <f t="shared" si="41"/>
        <v>1</v>
      </c>
      <c r="Y135" s="952">
        <f t="shared" si="41"/>
        <v>0</v>
      </c>
      <c r="Z135" s="952">
        <f t="shared" si="41"/>
        <v>22</v>
      </c>
      <c r="AA135" s="952">
        <f t="shared" si="41"/>
        <v>37</v>
      </c>
      <c r="AB135" s="952">
        <f t="shared" si="41"/>
        <v>27</v>
      </c>
      <c r="AC135" s="1124">
        <f t="shared" si="41"/>
        <v>34</v>
      </c>
      <c r="AD135" s="1122">
        <f t="shared" si="41"/>
        <v>0</v>
      </c>
      <c r="AE135" s="952">
        <f t="shared" si="41"/>
        <v>1</v>
      </c>
      <c r="AF135" s="952">
        <f t="shared" si="41"/>
        <v>10</v>
      </c>
      <c r="AG135" s="952">
        <f t="shared" si="41"/>
        <v>62</v>
      </c>
      <c r="AH135" s="952">
        <f t="shared" si="41"/>
        <v>26</v>
      </c>
      <c r="AI135" s="1124">
        <f t="shared" si="41"/>
        <v>22</v>
      </c>
      <c r="AJ135" s="1122">
        <f t="shared" si="41"/>
        <v>0</v>
      </c>
      <c r="AK135" s="952">
        <f t="shared" si="41"/>
        <v>8</v>
      </c>
      <c r="AL135" s="952">
        <f t="shared" si="41"/>
        <v>25</v>
      </c>
      <c r="AM135" s="952">
        <f t="shared" si="41"/>
        <v>79</v>
      </c>
      <c r="AN135" s="1123">
        <f t="shared" si="41"/>
        <v>9</v>
      </c>
      <c r="AO135" s="1122">
        <f t="shared" si="41"/>
        <v>0</v>
      </c>
      <c r="AP135" s="952">
        <f t="shared" si="41"/>
        <v>2</v>
      </c>
      <c r="AQ135" s="952">
        <f t="shared" si="41"/>
        <v>27</v>
      </c>
      <c r="AR135" s="952">
        <f t="shared" si="41"/>
        <v>76</v>
      </c>
      <c r="AS135" s="1124">
        <f t="shared" si="41"/>
        <v>16</v>
      </c>
      <c r="AT135" s="1125"/>
      <c r="AU135" s="1126">
        <f t="shared" ref="AU135:BD135" si="42">SUM(AU6:AU134)</f>
        <v>30</v>
      </c>
      <c r="AV135" s="1071">
        <f t="shared" si="42"/>
        <v>4.4476190476190478</v>
      </c>
      <c r="AW135" s="1119">
        <f t="shared" si="42"/>
        <v>153</v>
      </c>
      <c r="AX135" s="1127">
        <f t="shared" si="42"/>
        <v>25.469047619047597</v>
      </c>
      <c r="AY135" s="1119">
        <f t="shared" si="42"/>
        <v>154</v>
      </c>
      <c r="AZ135" s="1127">
        <f t="shared" si="42"/>
        <v>25.269047619047601</v>
      </c>
      <c r="BA135" s="1119">
        <f t="shared" si="42"/>
        <v>276</v>
      </c>
      <c r="BB135" s="1128">
        <f t="shared" si="42"/>
        <v>49.135714285714279</v>
      </c>
      <c r="BC135" s="1129">
        <f t="shared" si="42"/>
        <v>89</v>
      </c>
      <c r="BD135" s="1130">
        <f t="shared" si="42"/>
        <v>16.678571428571427</v>
      </c>
      <c r="BE135" s="1131"/>
    </row>
    <row r="136" spans="2:57" ht="30.95" customHeight="1" x14ac:dyDescent="0.25">
      <c r="B136" s="1132"/>
      <c r="C136" s="1133"/>
      <c r="D136" s="1500" t="s">
        <v>526</v>
      </c>
      <c r="E136" s="1501"/>
      <c r="F136" s="1134">
        <f>F135/K138</f>
        <v>0.21686746987951808</v>
      </c>
      <c r="G136" s="968">
        <f>G135/K138</f>
        <v>0.48192771084337349</v>
      </c>
      <c r="H136" s="968">
        <f>H135/K138</f>
        <v>0.18072289156626506</v>
      </c>
      <c r="I136" s="968">
        <f>I135/K138</f>
        <v>9.6385542168674704E-2</v>
      </c>
      <c r="J136" s="968">
        <f>J135/K138</f>
        <v>2.4096385542168676E-2</v>
      </c>
      <c r="K136" s="968">
        <f>K135/K138</f>
        <v>0.45783132530120479</v>
      </c>
      <c r="L136" s="1135">
        <f>L135/Q138</f>
        <v>0.13333333333333333</v>
      </c>
      <c r="M136" s="968">
        <f>M135/Q138</f>
        <v>0.48</v>
      </c>
      <c r="N136" s="968">
        <f>N135/Q138</f>
        <v>0.26666666666666666</v>
      </c>
      <c r="O136" s="968">
        <f>O135/Q138</f>
        <v>6.6666666666666666E-2</v>
      </c>
      <c r="P136" s="968">
        <f>P135/Q138</f>
        <v>5.3333333333333337E-2</v>
      </c>
      <c r="Q136" s="1136"/>
      <c r="R136" s="1137">
        <f>R135/W138</f>
        <v>8.6206896551724137E-3</v>
      </c>
      <c r="S136" s="968">
        <f>S135/W138</f>
        <v>0.56896551724137934</v>
      </c>
      <c r="T136" s="968">
        <f>T135/W138</f>
        <v>0.30172413793103448</v>
      </c>
      <c r="U136" s="968">
        <f>U135/W138</f>
        <v>7.7586206896551727E-2</v>
      </c>
      <c r="V136" s="968">
        <f>V135/W138</f>
        <v>4.3103448275862072E-2</v>
      </c>
      <c r="W136" s="1138"/>
      <c r="X136" s="1137">
        <f>X135/AC138</f>
        <v>1.1494252873563218E-2</v>
      </c>
      <c r="Y136" s="968">
        <f>Y135/88</f>
        <v>0</v>
      </c>
      <c r="Z136" s="968">
        <f>Z135/AC138</f>
        <v>0.25287356321839083</v>
      </c>
      <c r="AA136" s="968">
        <f>AA135/AC138</f>
        <v>0.42528735632183906</v>
      </c>
      <c r="AB136" s="968">
        <f>AB135/AC138</f>
        <v>0.31034482758620691</v>
      </c>
      <c r="AC136" s="1138"/>
      <c r="AD136" s="1137">
        <f>AD135/100</f>
        <v>0</v>
      </c>
      <c r="AE136" s="968">
        <f>AE135/AI138</f>
        <v>1.0101010101010102E-2</v>
      </c>
      <c r="AF136" s="968">
        <f>AF135/AI138</f>
        <v>0.10101010101010101</v>
      </c>
      <c r="AG136" s="968">
        <f>AG135/AI138</f>
        <v>0.6262626262626263</v>
      </c>
      <c r="AH136" s="968">
        <f>AH135/AI138</f>
        <v>0.26262626262626265</v>
      </c>
      <c r="AI136" s="1138"/>
      <c r="AJ136" s="1137">
        <f t="shared" ref="AJ136:AS136" si="43">AJ135/121</f>
        <v>0</v>
      </c>
      <c r="AK136" s="968">
        <f t="shared" si="43"/>
        <v>6.6115702479338845E-2</v>
      </c>
      <c r="AL136" s="968">
        <f t="shared" si="43"/>
        <v>0.20661157024793389</v>
      </c>
      <c r="AM136" s="968">
        <f t="shared" si="43"/>
        <v>0.65289256198347112</v>
      </c>
      <c r="AN136" s="1136">
        <f t="shared" si="43"/>
        <v>7.43801652892562E-2</v>
      </c>
      <c r="AO136" s="1137">
        <f t="shared" si="43"/>
        <v>0</v>
      </c>
      <c r="AP136" s="968">
        <f t="shared" si="43"/>
        <v>1.6528925619834711E-2</v>
      </c>
      <c r="AQ136" s="968">
        <f t="shared" si="43"/>
        <v>0.2231404958677686</v>
      </c>
      <c r="AR136" s="968">
        <f t="shared" si="43"/>
        <v>0.62809917355371903</v>
      </c>
      <c r="AS136" s="1138">
        <f t="shared" si="43"/>
        <v>0.13223140495867769</v>
      </c>
      <c r="AT136" s="1139"/>
      <c r="AU136" s="1140" t="s">
        <v>527</v>
      </c>
      <c r="AV136" s="1141">
        <f>AV135/121</f>
        <v>3.6757182211727669E-2</v>
      </c>
      <c r="AW136" s="1142"/>
      <c r="AX136" s="1143">
        <f>AX135/121</f>
        <v>0.21048799685163302</v>
      </c>
      <c r="AY136" s="1144"/>
      <c r="AZ136" s="1143">
        <f>AZ135/121</f>
        <v>0.2088351042896496</v>
      </c>
      <c r="BA136" s="1144"/>
      <c r="BB136" s="1143">
        <f>BB135/121</f>
        <v>0.40608028335301055</v>
      </c>
      <c r="BC136" s="1145"/>
      <c r="BD136" s="1145">
        <f>BD135/121</f>
        <v>0.13783943329397874</v>
      </c>
      <c r="BE136" s="1146"/>
    </row>
    <row r="137" spans="2:57" ht="18.95" customHeight="1" x14ac:dyDescent="0.25">
      <c r="B137" s="1147"/>
      <c r="C137" s="1133"/>
      <c r="D137" s="1504"/>
      <c r="E137" s="1505"/>
      <c r="F137" s="1134"/>
      <c r="G137" s="936"/>
      <c r="H137" s="936"/>
      <c r="I137" s="936"/>
      <c r="J137" s="936"/>
      <c r="K137" s="832"/>
      <c r="L137" s="1134"/>
      <c r="M137" s="936"/>
      <c r="N137" s="936"/>
      <c r="O137" s="936"/>
      <c r="P137" s="936"/>
      <c r="Q137" s="832"/>
      <c r="R137" s="1134"/>
      <c r="S137" s="936"/>
      <c r="T137" s="936"/>
      <c r="U137" s="936"/>
      <c r="V137" s="936"/>
      <c r="W137" s="832"/>
      <c r="X137" s="1134"/>
      <c r="Y137" s="936"/>
      <c r="Z137" s="936"/>
      <c r="AA137" s="936"/>
      <c r="AB137" s="936"/>
      <c r="AC137" s="832"/>
      <c r="AD137" s="1134"/>
      <c r="AE137" s="936"/>
      <c r="AF137" s="936"/>
      <c r="AG137" s="936"/>
      <c r="AH137" s="936"/>
      <c r="AI137" s="832"/>
      <c r="AJ137" s="1134"/>
      <c r="AK137" s="936"/>
      <c r="AL137" s="936"/>
      <c r="AM137" s="936"/>
      <c r="AN137" s="1148"/>
      <c r="AO137" s="1134"/>
      <c r="AP137" s="936"/>
      <c r="AQ137" s="936"/>
      <c r="AR137" s="936"/>
      <c r="AS137" s="1148"/>
      <c r="AT137" s="1149"/>
      <c r="AU137" s="1150"/>
      <c r="AV137" s="836"/>
      <c r="AW137" s="836"/>
      <c r="AX137" s="836"/>
      <c r="AY137" s="836"/>
      <c r="AZ137" s="836"/>
      <c r="BA137" s="836"/>
      <c r="BB137" s="836"/>
      <c r="BC137" s="836"/>
      <c r="BD137" s="836"/>
      <c r="BE137" s="836"/>
    </row>
    <row r="138" spans="2:57" ht="18.95" customHeight="1" x14ac:dyDescent="0.25">
      <c r="B138" s="1147"/>
      <c r="C138" s="1133"/>
      <c r="D138" s="1504"/>
      <c r="E138" s="1505"/>
      <c r="F138" s="1495" t="s">
        <v>528</v>
      </c>
      <c r="G138" s="1496"/>
      <c r="H138" s="1496"/>
      <c r="I138" s="1496"/>
      <c r="J138" s="1497"/>
      <c r="K138" s="1151">
        <v>83</v>
      </c>
      <c r="L138" s="1498" t="s">
        <v>529</v>
      </c>
      <c r="M138" s="1499"/>
      <c r="N138" s="1496"/>
      <c r="O138" s="1496"/>
      <c r="P138" s="1497"/>
      <c r="Q138" s="1151">
        <v>75</v>
      </c>
      <c r="R138" s="1495" t="s">
        <v>530</v>
      </c>
      <c r="S138" s="1496"/>
      <c r="T138" s="1496"/>
      <c r="U138" s="1496"/>
      <c r="V138" s="1497"/>
      <c r="W138" s="1151">
        <v>116</v>
      </c>
      <c r="X138" s="1495" t="s">
        <v>531</v>
      </c>
      <c r="Y138" s="1496"/>
      <c r="Z138" s="1496"/>
      <c r="AA138" s="1496"/>
      <c r="AB138" s="1497"/>
      <c r="AC138" s="1151">
        <v>87</v>
      </c>
      <c r="AD138" s="1495" t="s">
        <v>532</v>
      </c>
      <c r="AE138" s="1496"/>
      <c r="AF138" s="1496"/>
      <c r="AG138" s="1496"/>
      <c r="AH138" s="1497"/>
      <c r="AI138" s="1151">
        <v>99</v>
      </c>
      <c r="AJ138" s="1495" t="s">
        <v>533</v>
      </c>
      <c r="AK138" s="1496"/>
      <c r="AL138" s="1496"/>
      <c r="AM138" s="1496"/>
      <c r="AN138" s="1497"/>
      <c r="AO138" s="1495" t="s">
        <v>533</v>
      </c>
      <c r="AP138" s="1496"/>
      <c r="AQ138" s="1496"/>
      <c r="AR138" s="1496"/>
      <c r="AS138" s="1497"/>
      <c r="AT138" s="1152"/>
      <c r="AU138" s="936"/>
      <c r="AV138" s="936"/>
      <c r="AW138" s="936"/>
      <c r="AX138" s="936"/>
      <c r="AY138" s="936"/>
      <c r="AZ138" s="936"/>
      <c r="BA138" s="936"/>
      <c r="BB138" s="936"/>
      <c r="BC138" s="936"/>
      <c r="BD138" s="936"/>
      <c r="BE138" s="936"/>
    </row>
    <row r="139" spans="2:57" ht="18.95" customHeight="1" x14ac:dyDescent="0.25">
      <c r="B139" s="1147"/>
      <c r="C139" s="968"/>
      <c r="D139" s="1504"/>
      <c r="E139" s="1505"/>
      <c r="F139" s="1142"/>
      <c r="G139" s="830"/>
      <c r="H139" s="830"/>
      <c r="I139" s="830"/>
      <c r="J139" s="830"/>
      <c r="K139" s="1153"/>
      <c r="L139" s="1134"/>
      <c r="M139" s="936"/>
      <c r="N139" s="936"/>
      <c r="O139" s="936"/>
      <c r="P139" s="936"/>
      <c r="Q139" s="1154"/>
      <c r="R139" s="1134"/>
      <c r="S139" s="936"/>
      <c r="T139" s="936"/>
      <c r="U139" s="936"/>
      <c r="V139" s="936"/>
      <c r="W139" s="1154"/>
      <c r="X139" s="1134"/>
      <c r="Y139" s="936"/>
      <c r="Z139" s="936"/>
      <c r="AA139" s="936"/>
      <c r="AB139" s="936"/>
      <c r="AC139" s="836"/>
      <c r="AD139" s="936"/>
      <c r="AE139" s="936"/>
      <c r="AF139" s="936"/>
      <c r="AG139" s="936"/>
      <c r="AH139" s="936"/>
      <c r="AI139" s="836"/>
      <c r="AJ139" s="936"/>
      <c r="AK139" s="936"/>
      <c r="AL139" s="936"/>
      <c r="AM139" s="936"/>
      <c r="AN139" s="936"/>
      <c r="AO139" s="936"/>
      <c r="AP139" s="936"/>
      <c r="AQ139" s="936"/>
      <c r="AR139" s="936"/>
      <c r="AS139" s="936"/>
      <c r="AT139" s="936"/>
      <c r="AU139" s="936"/>
      <c r="AV139" s="936"/>
      <c r="AW139" s="936"/>
      <c r="AX139" s="936"/>
      <c r="AY139" s="936"/>
      <c r="AZ139" s="936"/>
      <c r="BA139" s="936"/>
      <c r="BB139" s="936"/>
      <c r="BC139" s="936"/>
      <c r="BD139" s="936"/>
      <c r="BE139" s="936"/>
    </row>
  </sheetData>
  <autoFilter ref="A5:IV136"/>
  <mergeCells count="35">
    <mergeCell ref="AU4:BD4"/>
    <mergeCell ref="AT4:AT5"/>
    <mergeCell ref="C4:C5"/>
    <mergeCell ref="B4:B5"/>
    <mergeCell ref="D4:E4"/>
    <mergeCell ref="R4:W4"/>
    <mergeCell ref="AJ4:AN4"/>
    <mergeCell ref="AO4:AS4"/>
    <mergeCell ref="D90:E90"/>
    <mergeCell ref="F4:K4"/>
    <mergeCell ref="L4:Q4"/>
    <mergeCell ref="X4:AC4"/>
    <mergeCell ref="AD4:AI4"/>
    <mergeCell ref="C3:D3"/>
    <mergeCell ref="K3:L3"/>
    <mergeCell ref="N3:T3"/>
    <mergeCell ref="D89:E89"/>
    <mergeCell ref="D50:E50"/>
    <mergeCell ref="D41:E41"/>
    <mergeCell ref="D73:E73"/>
    <mergeCell ref="D60:E60"/>
    <mergeCell ref="D42:E42"/>
    <mergeCell ref="G3:I3"/>
    <mergeCell ref="D136:E136"/>
    <mergeCell ref="D135:E135"/>
    <mergeCell ref="D137:E137"/>
    <mergeCell ref="D138:E138"/>
    <mergeCell ref="D139:E139"/>
    <mergeCell ref="AJ138:AN138"/>
    <mergeCell ref="AO138:AS138"/>
    <mergeCell ref="F138:J138"/>
    <mergeCell ref="L138:P138"/>
    <mergeCell ref="R138:V138"/>
    <mergeCell ref="X138:AB138"/>
    <mergeCell ref="AD138:AH138"/>
  </mergeCells>
  <pageMargins left="0.75" right="0.75" top="1" bottom="1" header="0.5" footer="0.5"/>
  <pageSetup scale="21" orientation="portrait" r:id="rId1"/>
  <headerFooter>
    <oddFooter>&amp;L&amp;"Helvetica,Regular"&amp;12&amp;K000000	&amp;P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56"/>
  <sheetViews>
    <sheetView workbookViewId="0">
      <pane xSplit="5" ySplit="5" topLeftCell="BB6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ColWidth="12.19921875" defaultRowHeight="18" customHeight="1" x14ac:dyDescent="0.2"/>
  <cols>
    <col min="1" max="1" width="0.19921875" style="1155" customWidth="1"/>
    <col min="2" max="256" width="12.19921875" style="1155" customWidth="1"/>
  </cols>
  <sheetData>
    <row r="1" spans="2:57" ht="2.1" customHeight="1" x14ac:dyDescent="0.2"/>
    <row r="2" spans="2:57" ht="23.85" customHeight="1" x14ac:dyDescent="0.35">
      <c r="B2" s="985" t="s">
        <v>498</v>
      </c>
      <c r="C2" s="986"/>
      <c r="D2" s="986"/>
      <c r="E2" s="986"/>
      <c r="F2" s="987"/>
      <c r="G2" s="986"/>
      <c r="H2" s="749"/>
      <c r="I2" s="748"/>
      <c r="J2" s="988"/>
      <c r="K2" s="748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Q2" s="749"/>
      <c r="AR2" s="749"/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E2" s="749"/>
    </row>
    <row r="3" spans="2:57" ht="21.95" customHeight="1" x14ac:dyDescent="0.3">
      <c r="B3" s="989"/>
      <c r="C3" s="1506" t="s">
        <v>499</v>
      </c>
      <c r="D3" s="1484"/>
      <c r="E3" s="990"/>
      <c r="F3" s="1156"/>
      <c r="G3" s="1527"/>
      <c r="H3" s="1508"/>
      <c r="I3" s="992"/>
      <c r="J3" s="993"/>
      <c r="K3" s="1507" t="s">
        <v>502</v>
      </c>
      <c r="L3" s="1508"/>
      <c r="M3" s="748"/>
      <c r="N3" s="1509" t="s">
        <v>503</v>
      </c>
      <c r="O3" s="1510"/>
      <c r="P3" s="1508"/>
      <c r="Q3" s="1510"/>
      <c r="R3" s="1510"/>
      <c r="S3" s="1510"/>
      <c r="T3" s="1510"/>
      <c r="U3" s="748"/>
      <c r="V3" s="748"/>
      <c r="W3" s="749"/>
      <c r="X3" s="748"/>
      <c r="Y3" s="748"/>
      <c r="Z3" s="748"/>
      <c r="AA3" s="748"/>
      <c r="AB3" s="748"/>
      <c r="AC3" s="749"/>
      <c r="AD3" s="748"/>
      <c r="AE3" s="748"/>
      <c r="AF3" s="748"/>
      <c r="AG3" s="748"/>
      <c r="AH3" s="748"/>
      <c r="AI3" s="749"/>
      <c r="AJ3" s="748"/>
      <c r="AK3" s="748"/>
      <c r="AL3" s="748"/>
      <c r="AM3" s="748"/>
      <c r="AN3" s="748"/>
      <c r="AO3" s="748"/>
      <c r="AP3" s="748"/>
      <c r="AQ3" s="748"/>
      <c r="AR3" s="748"/>
      <c r="AS3" s="748"/>
      <c r="AT3" s="941"/>
      <c r="AU3" s="941"/>
      <c r="AV3" s="941"/>
      <c r="AW3" s="941"/>
      <c r="AX3" s="941"/>
      <c r="AY3" s="941"/>
      <c r="AZ3" s="941"/>
      <c r="BA3" s="941"/>
      <c r="BB3" s="941"/>
      <c r="BC3" s="941"/>
      <c r="BD3" s="941"/>
      <c r="BE3" s="941"/>
    </row>
    <row r="4" spans="2:57" ht="23.1" customHeight="1" x14ac:dyDescent="0.3">
      <c r="B4" s="1367" t="s">
        <v>13</v>
      </c>
      <c r="C4" s="1246" t="s">
        <v>14</v>
      </c>
      <c r="D4" s="1523" t="s">
        <v>15</v>
      </c>
      <c r="E4" s="1524"/>
      <c r="F4" s="1514" t="s">
        <v>504</v>
      </c>
      <c r="G4" s="1510"/>
      <c r="H4" s="1510"/>
      <c r="I4" s="1510"/>
      <c r="J4" s="1407"/>
      <c r="K4" s="1515"/>
      <c r="L4" s="1516" t="s">
        <v>505</v>
      </c>
      <c r="M4" s="1510"/>
      <c r="N4" s="1510"/>
      <c r="O4" s="1510"/>
      <c r="P4" s="1407"/>
      <c r="Q4" s="1515"/>
      <c r="R4" s="1516" t="s">
        <v>506</v>
      </c>
      <c r="S4" s="1510"/>
      <c r="T4" s="1510"/>
      <c r="U4" s="1510"/>
      <c r="V4" s="1407"/>
      <c r="W4" s="1515"/>
      <c r="X4" s="1516" t="s">
        <v>507</v>
      </c>
      <c r="Y4" s="1510"/>
      <c r="Z4" s="1510"/>
      <c r="AA4" s="1510"/>
      <c r="AB4" s="1407"/>
      <c r="AC4" s="1515"/>
      <c r="AD4" s="1516" t="s">
        <v>508</v>
      </c>
      <c r="AE4" s="1510"/>
      <c r="AF4" s="1510"/>
      <c r="AG4" s="1510"/>
      <c r="AH4" s="1407"/>
      <c r="AI4" s="1515"/>
      <c r="AJ4" s="1516" t="s">
        <v>509</v>
      </c>
      <c r="AK4" s="1525"/>
      <c r="AL4" s="1525"/>
      <c r="AM4" s="1525"/>
      <c r="AN4" s="1526"/>
      <c r="AO4" s="1516" t="s">
        <v>510</v>
      </c>
      <c r="AP4" s="1510"/>
      <c r="AQ4" s="1510"/>
      <c r="AR4" s="1510"/>
      <c r="AS4" s="1526"/>
      <c r="AT4" s="1521" t="s">
        <v>511</v>
      </c>
      <c r="AU4" s="1517" t="s">
        <v>512</v>
      </c>
      <c r="AV4" s="1518"/>
      <c r="AW4" s="1519"/>
      <c r="AX4" s="1518"/>
      <c r="AY4" s="1519"/>
      <c r="AZ4" s="1518"/>
      <c r="BA4" s="1519"/>
      <c r="BB4" s="1518"/>
      <c r="BC4" s="1519"/>
      <c r="BD4" s="1520"/>
      <c r="BE4" s="994"/>
    </row>
    <row r="5" spans="2:57" ht="23.1" customHeight="1" x14ac:dyDescent="0.25">
      <c r="B5" s="1343"/>
      <c r="C5" s="1247"/>
      <c r="D5" s="995" t="s">
        <v>65</v>
      </c>
      <c r="E5" s="996" t="s">
        <v>66</v>
      </c>
      <c r="F5" s="997" t="s">
        <v>513</v>
      </c>
      <c r="G5" s="998" t="s">
        <v>514</v>
      </c>
      <c r="H5" s="999" t="s">
        <v>515</v>
      </c>
      <c r="I5" s="1000" t="s">
        <v>516</v>
      </c>
      <c r="J5" s="441" t="s">
        <v>517</v>
      </c>
      <c r="K5" s="1001" t="s">
        <v>518</v>
      </c>
      <c r="L5" s="997" t="s">
        <v>513</v>
      </c>
      <c r="M5" s="998" t="s">
        <v>514</v>
      </c>
      <c r="N5" s="999" t="s">
        <v>515</v>
      </c>
      <c r="O5" s="1000" t="s">
        <v>516</v>
      </c>
      <c r="P5" s="441" t="s">
        <v>517</v>
      </c>
      <c r="Q5" s="1001" t="s">
        <v>518</v>
      </c>
      <c r="R5" s="997" t="s">
        <v>513</v>
      </c>
      <c r="S5" s="998" t="s">
        <v>514</v>
      </c>
      <c r="T5" s="999" t="s">
        <v>515</v>
      </c>
      <c r="U5" s="1000" t="s">
        <v>516</v>
      </c>
      <c r="V5" s="441" t="s">
        <v>517</v>
      </c>
      <c r="W5" s="1001" t="s">
        <v>518</v>
      </c>
      <c r="X5" s="997" t="s">
        <v>513</v>
      </c>
      <c r="Y5" s="998" t="s">
        <v>514</v>
      </c>
      <c r="Z5" s="999" t="s">
        <v>515</v>
      </c>
      <c r="AA5" s="1000" t="s">
        <v>516</v>
      </c>
      <c r="AB5" s="441" t="s">
        <v>517</v>
      </c>
      <c r="AC5" s="1001" t="s">
        <v>518</v>
      </c>
      <c r="AD5" s="997" t="s">
        <v>513</v>
      </c>
      <c r="AE5" s="998" t="s">
        <v>514</v>
      </c>
      <c r="AF5" s="999" t="s">
        <v>515</v>
      </c>
      <c r="AG5" s="1000" t="s">
        <v>516</v>
      </c>
      <c r="AH5" s="441" t="s">
        <v>517</v>
      </c>
      <c r="AI5" s="1001" t="s">
        <v>518</v>
      </c>
      <c r="AJ5" s="997" t="s">
        <v>513</v>
      </c>
      <c r="AK5" s="998" t="s">
        <v>514</v>
      </c>
      <c r="AL5" s="999" t="s">
        <v>515</v>
      </c>
      <c r="AM5" s="1000" t="s">
        <v>516</v>
      </c>
      <c r="AN5" s="1002" t="s">
        <v>517</v>
      </c>
      <c r="AO5" s="997" t="s">
        <v>513</v>
      </c>
      <c r="AP5" s="998" t="s">
        <v>514</v>
      </c>
      <c r="AQ5" s="999" t="s">
        <v>515</v>
      </c>
      <c r="AR5" s="1000" t="s">
        <v>516</v>
      </c>
      <c r="AS5" s="1003" t="s">
        <v>517</v>
      </c>
      <c r="AT5" s="1522"/>
      <c r="AU5" s="1004" t="s">
        <v>513</v>
      </c>
      <c r="AV5" s="1005" t="s">
        <v>519</v>
      </c>
      <c r="AW5" s="1006" t="s">
        <v>514</v>
      </c>
      <c r="AX5" s="1007" t="s">
        <v>520</v>
      </c>
      <c r="AY5" s="1008" t="s">
        <v>515</v>
      </c>
      <c r="AZ5" s="1009" t="s">
        <v>521</v>
      </c>
      <c r="BA5" s="1010" t="s">
        <v>516</v>
      </c>
      <c r="BB5" s="1011" t="s">
        <v>522</v>
      </c>
      <c r="BC5" s="1012" t="s">
        <v>517</v>
      </c>
      <c r="BD5" s="1013" t="s">
        <v>523</v>
      </c>
      <c r="BE5" s="1014" t="s">
        <v>524</v>
      </c>
    </row>
    <row r="6" spans="2:57" ht="18.95" customHeight="1" x14ac:dyDescent="0.25">
      <c r="B6" s="33">
        <v>1</v>
      </c>
      <c r="C6" s="760" t="s">
        <v>88</v>
      </c>
      <c r="D6" s="761">
        <v>214874</v>
      </c>
      <c r="E6" s="843">
        <v>930373</v>
      </c>
      <c r="F6" s="1015"/>
      <c r="G6" s="1016">
        <v>1</v>
      </c>
      <c r="H6" s="767"/>
      <c r="I6" s="767"/>
      <c r="J6" s="767"/>
      <c r="K6" s="1017"/>
      <c r="L6" s="1018"/>
      <c r="M6" s="1019">
        <v>1</v>
      </c>
      <c r="N6" s="767"/>
      <c r="O6" s="767"/>
      <c r="P6" s="767"/>
      <c r="Q6" s="1020"/>
      <c r="R6" s="1018"/>
      <c r="S6" s="1019">
        <v>1</v>
      </c>
      <c r="T6" s="767"/>
      <c r="U6" s="767"/>
      <c r="V6" s="767"/>
      <c r="W6" s="1020"/>
      <c r="X6" s="1018"/>
      <c r="Y6" s="767"/>
      <c r="Z6" s="767"/>
      <c r="AA6" s="1021">
        <v>1</v>
      </c>
      <c r="AB6" s="767"/>
      <c r="AC6" s="1020"/>
      <c r="AD6" s="1018"/>
      <c r="AE6" s="767"/>
      <c r="AF6" s="1022">
        <v>1</v>
      </c>
      <c r="AG6" s="767"/>
      <c r="AH6" s="767"/>
      <c r="AI6" s="767"/>
      <c r="AJ6" s="1015"/>
      <c r="AK6" s="767"/>
      <c r="AL6" s="1022">
        <v>1</v>
      </c>
      <c r="AM6" s="767"/>
      <c r="AN6" s="1020"/>
      <c r="AO6" s="1018"/>
      <c r="AP6" s="767"/>
      <c r="AQ6" s="1022">
        <v>1</v>
      </c>
      <c r="AR6" s="767"/>
      <c r="AS6" s="1023"/>
      <c r="AT6" s="1024">
        <f t="shared" ref="AT6:AT51" si="0">K6+Q6+W6+AC6+AI6</f>
        <v>0</v>
      </c>
      <c r="AU6" s="1025">
        <f t="shared" ref="AU6:AU51" si="1">F6+L6+R6+X6+AD6+AJ6+AO6</f>
        <v>0</v>
      </c>
      <c r="AV6" s="1026">
        <f t="shared" ref="AV6:BD6" si="2">0/7</f>
        <v>0</v>
      </c>
      <c r="AW6" s="1027">
        <f t="shared" ref="AW6:AW51" si="3">G6+M6+S6+Y6+AE6+AK6+AP6</f>
        <v>3</v>
      </c>
      <c r="AX6" s="1028">
        <f>3/7</f>
        <v>0.42857142857142855</v>
      </c>
      <c r="AY6" s="1027">
        <f t="shared" ref="AY6:AY51" si="4">H6+N6+T6+Z6+AF6+AL6+AQ6</f>
        <v>3</v>
      </c>
      <c r="AZ6" s="1028">
        <f>AY6/7</f>
        <v>0.42857142857142855</v>
      </c>
      <c r="BA6" s="1027">
        <f t="shared" ref="BA6:BA51" si="5">I6+O6+U6+AA6+AG6+AM6+AR6</f>
        <v>1</v>
      </c>
      <c r="BB6" s="1028">
        <f>1/7</f>
        <v>0.14285714285714285</v>
      </c>
      <c r="BC6" s="1027">
        <f t="shared" ref="BC6:BC51" si="6">J6+P6+V6+AB6+AH6+AN6+AS6</f>
        <v>0</v>
      </c>
      <c r="BD6" s="1028">
        <f t="shared" si="2"/>
        <v>0</v>
      </c>
      <c r="BE6" s="1029">
        <f t="shared" ref="BE6:BE51" si="7">AV6+AX6+AZ6+BB6+BD6</f>
        <v>1</v>
      </c>
    </row>
    <row r="7" spans="2:57" ht="18.95" customHeight="1" x14ac:dyDescent="0.25">
      <c r="B7" s="63">
        <v>2</v>
      </c>
      <c r="C7" s="190" t="s">
        <v>92</v>
      </c>
      <c r="D7" s="770">
        <v>215083</v>
      </c>
      <c r="E7" s="780">
        <v>930372</v>
      </c>
      <c r="F7" s="767"/>
      <c r="G7" s="767"/>
      <c r="H7" s="767"/>
      <c r="I7" s="767"/>
      <c r="J7" s="1030"/>
      <c r="K7" s="1031">
        <v>1</v>
      </c>
      <c r="L7" s="1032"/>
      <c r="M7" s="767"/>
      <c r="N7" s="767"/>
      <c r="O7" s="767"/>
      <c r="P7" s="767"/>
      <c r="Q7" s="1033">
        <v>1</v>
      </c>
      <c r="R7" s="869"/>
      <c r="S7" s="767"/>
      <c r="T7" s="767"/>
      <c r="U7" s="1021">
        <v>1</v>
      </c>
      <c r="V7" s="767"/>
      <c r="W7" s="1020"/>
      <c r="X7" s="869"/>
      <c r="Y7" s="767"/>
      <c r="Z7" s="767"/>
      <c r="AA7" s="767"/>
      <c r="AB7" s="767"/>
      <c r="AC7" s="1033">
        <v>1</v>
      </c>
      <c r="AD7" s="869"/>
      <c r="AE7" s="767"/>
      <c r="AF7" s="767"/>
      <c r="AG7" s="767"/>
      <c r="AH7" s="767"/>
      <c r="AI7" s="1033">
        <v>1</v>
      </c>
      <c r="AJ7" s="869"/>
      <c r="AK7" s="767"/>
      <c r="AL7" s="1022">
        <v>1</v>
      </c>
      <c r="AM7" s="767"/>
      <c r="AN7" s="1020"/>
      <c r="AO7" s="869"/>
      <c r="AP7" s="767"/>
      <c r="AQ7" s="767"/>
      <c r="AR7" s="1021">
        <v>1</v>
      </c>
      <c r="AS7" s="1020"/>
      <c r="AT7" s="1034">
        <f t="shared" si="0"/>
        <v>4</v>
      </c>
      <c r="AU7" s="1035">
        <f t="shared" si="1"/>
        <v>0</v>
      </c>
      <c r="AV7" s="1036">
        <f>AU7/3</f>
        <v>0</v>
      </c>
      <c r="AW7" s="1035">
        <f t="shared" si="3"/>
        <v>0</v>
      </c>
      <c r="AX7" s="1037">
        <f>AW7/3</f>
        <v>0</v>
      </c>
      <c r="AY7" s="1035">
        <f t="shared" si="4"/>
        <v>1</v>
      </c>
      <c r="AZ7" s="1037">
        <f>AY7/3</f>
        <v>0.33333333333333331</v>
      </c>
      <c r="BA7" s="1035">
        <f t="shared" si="5"/>
        <v>2</v>
      </c>
      <c r="BB7" s="1037">
        <f>BA7/3</f>
        <v>0.66666666666666663</v>
      </c>
      <c r="BC7" s="1035">
        <f t="shared" si="6"/>
        <v>0</v>
      </c>
      <c r="BD7" s="1037">
        <f>BC7/2</f>
        <v>0</v>
      </c>
      <c r="BE7" s="1029">
        <f t="shared" si="7"/>
        <v>1</v>
      </c>
    </row>
    <row r="8" spans="2:57" ht="18.95" customHeight="1" x14ac:dyDescent="0.25">
      <c r="B8" s="63">
        <v>3</v>
      </c>
      <c r="C8" s="190" t="s">
        <v>95</v>
      </c>
      <c r="D8" s="770">
        <v>214869</v>
      </c>
      <c r="E8" s="780">
        <v>930582</v>
      </c>
      <c r="F8" s="767"/>
      <c r="G8" s="1016">
        <v>1</v>
      </c>
      <c r="H8" s="767"/>
      <c r="I8" s="767"/>
      <c r="J8" s="767"/>
      <c r="K8" s="1038"/>
      <c r="L8" s="869"/>
      <c r="M8" s="1019">
        <v>1</v>
      </c>
      <c r="N8" s="767"/>
      <c r="O8" s="767"/>
      <c r="P8" s="767"/>
      <c r="Q8" s="1020"/>
      <c r="R8" s="869"/>
      <c r="S8" s="767"/>
      <c r="T8" s="1022">
        <v>1</v>
      </c>
      <c r="U8" s="783"/>
      <c r="V8" s="767"/>
      <c r="W8" s="1020"/>
      <c r="X8" s="869"/>
      <c r="Y8" s="767"/>
      <c r="Z8" s="767"/>
      <c r="AA8" s="1021">
        <v>1</v>
      </c>
      <c r="AB8" s="767"/>
      <c r="AC8" s="1020"/>
      <c r="AD8" s="869"/>
      <c r="AE8" s="767"/>
      <c r="AF8" s="1022">
        <v>1</v>
      </c>
      <c r="AG8" s="783"/>
      <c r="AH8" s="767"/>
      <c r="AI8" s="1020"/>
      <c r="AJ8" s="869"/>
      <c r="AK8" s="1019">
        <v>1</v>
      </c>
      <c r="AL8" s="767"/>
      <c r="AM8" s="767"/>
      <c r="AN8" s="1020"/>
      <c r="AO8" s="869"/>
      <c r="AP8" s="767"/>
      <c r="AQ8" s="1022">
        <v>1</v>
      </c>
      <c r="AR8" s="783"/>
      <c r="AS8" s="1020"/>
      <c r="AT8" s="1039">
        <f t="shared" si="0"/>
        <v>0</v>
      </c>
      <c r="AU8" s="1040">
        <f t="shared" si="1"/>
        <v>0</v>
      </c>
      <c r="AV8" s="1041">
        <f>AU8/7</f>
        <v>0</v>
      </c>
      <c r="AW8" s="1042">
        <f t="shared" si="3"/>
        <v>3</v>
      </c>
      <c r="AX8" s="1043">
        <f>AW8/7</f>
        <v>0.42857142857142855</v>
      </c>
      <c r="AY8" s="1042">
        <f t="shared" si="4"/>
        <v>3</v>
      </c>
      <c r="AZ8" s="1043">
        <f>AY8/7</f>
        <v>0.42857142857142855</v>
      </c>
      <c r="BA8" s="1042">
        <f t="shared" si="5"/>
        <v>1</v>
      </c>
      <c r="BB8" s="1043">
        <f>BA8/7</f>
        <v>0.14285714285714285</v>
      </c>
      <c r="BC8" s="1042">
        <f t="shared" si="6"/>
        <v>0</v>
      </c>
      <c r="BD8" s="1043">
        <f>BC8/7</f>
        <v>0</v>
      </c>
      <c r="BE8" s="1029">
        <f t="shared" si="7"/>
        <v>1</v>
      </c>
    </row>
    <row r="9" spans="2:57" ht="18.95" customHeight="1" x14ac:dyDescent="0.25">
      <c r="B9" s="63">
        <v>4</v>
      </c>
      <c r="C9" s="190" t="s">
        <v>98</v>
      </c>
      <c r="D9" s="770">
        <v>215085</v>
      </c>
      <c r="E9" s="780">
        <v>930586</v>
      </c>
      <c r="F9" s="767"/>
      <c r="G9" s="1016">
        <v>1</v>
      </c>
      <c r="H9" s="767"/>
      <c r="I9" s="767"/>
      <c r="J9" s="767"/>
      <c r="K9" s="1020"/>
      <c r="L9" s="869"/>
      <c r="M9" s="767"/>
      <c r="N9" s="767"/>
      <c r="O9" s="767"/>
      <c r="P9" s="767"/>
      <c r="Q9" s="1033">
        <v>1</v>
      </c>
      <c r="R9" s="869"/>
      <c r="S9" s="1019">
        <v>1</v>
      </c>
      <c r="T9" s="767"/>
      <c r="U9" s="783"/>
      <c r="V9" s="767"/>
      <c r="W9" s="1020"/>
      <c r="X9" s="869"/>
      <c r="Y9" s="767"/>
      <c r="Z9" s="1022">
        <v>1</v>
      </c>
      <c r="AA9" s="767"/>
      <c r="AB9" s="767"/>
      <c r="AC9" s="1020"/>
      <c r="AD9" s="869"/>
      <c r="AE9" s="767"/>
      <c r="AF9" s="1022">
        <v>1</v>
      </c>
      <c r="AG9" s="783"/>
      <c r="AH9" s="767"/>
      <c r="AI9" s="1020"/>
      <c r="AJ9" s="869"/>
      <c r="AK9" s="767"/>
      <c r="AL9" s="767"/>
      <c r="AM9" s="1021">
        <v>1</v>
      </c>
      <c r="AN9" s="1020"/>
      <c r="AO9" s="869"/>
      <c r="AP9" s="767"/>
      <c r="AQ9" s="767"/>
      <c r="AR9" s="1021">
        <v>1</v>
      </c>
      <c r="AS9" s="1020"/>
      <c r="AT9" s="1034">
        <f t="shared" si="0"/>
        <v>1</v>
      </c>
      <c r="AU9" s="1044">
        <f t="shared" si="1"/>
        <v>0</v>
      </c>
      <c r="AV9" s="1045">
        <f>AU9/6</f>
        <v>0</v>
      </c>
      <c r="AW9" s="1046">
        <f t="shared" si="3"/>
        <v>2</v>
      </c>
      <c r="AX9" s="1047">
        <f>AW9/6</f>
        <v>0.33333333333333331</v>
      </c>
      <c r="AY9" s="1046">
        <f t="shared" si="4"/>
        <v>2</v>
      </c>
      <c r="AZ9" s="1047">
        <f>AY9/6</f>
        <v>0.33333333333333331</v>
      </c>
      <c r="BA9" s="1046">
        <f t="shared" si="5"/>
        <v>2</v>
      </c>
      <c r="BB9" s="1047">
        <f>BA9/6</f>
        <v>0.33333333333333331</v>
      </c>
      <c r="BC9" s="1046">
        <f t="shared" si="6"/>
        <v>0</v>
      </c>
      <c r="BD9" s="1047">
        <f>BC9/6</f>
        <v>0</v>
      </c>
      <c r="BE9" s="1029">
        <f t="shared" si="7"/>
        <v>1</v>
      </c>
    </row>
    <row r="10" spans="2:57" ht="18.95" customHeight="1" x14ac:dyDescent="0.25">
      <c r="B10" s="91">
        <v>5</v>
      </c>
      <c r="C10" s="97" t="s">
        <v>101</v>
      </c>
      <c r="D10" s="775">
        <v>215293</v>
      </c>
      <c r="E10" s="948">
        <v>930584</v>
      </c>
      <c r="F10" s="767"/>
      <c r="G10" s="767"/>
      <c r="H10" s="767"/>
      <c r="I10" s="767"/>
      <c r="J10" s="767"/>
      <c r="K10" s="1033">
        <v>1</v>
      </c>
      <c r="L10" s="869"/>
      <c r="M10" s="767"/>
      <c r="N10" s="767"/>
      <c r="O10" s="767"/>
      <c r="P10" s="767"/>
      <c r="Q10" s="1033">
        <v>1</v>
      </c>
      <c r="R10" s="869"/>
      <c r="S10" s="767"/>
      <c r="T10" s="767"/>
      <c r="U10" s="783"/>
      <c r="V10" s="767"/>
      <c r="W10" s="1033">
        <v>1</v>
      </c>
      <c r="X10" s="869"/>
      <c r="Y10" s="767"/>
      <c r="Z10" s="767"/>
      <c r="AA10" s="767"/>
      <c r="AB10" s="767"/>
      <c r="AC10" s="1033">
        <v>1</v>
      </c>
      <c r="AD10" s="869"/>
      <c r="AE10" s="767"/>
      <c r="AF10" s="767"/>
      <c r="AG10" s="1021">
        <v>1</v>
      </c>
      <c r="AH10" s="767"/>
      <c r="AI10" s="1020"/>
      <c r="AJ10" s="869"/>
      <c r="AK10" s="767"/>
      <c r="AL10" s="767"/>
      <c r="AM10" s="1021">
        <v>1</v>
      </c>
      <c r="AN10" s="1020"/>
      <c r="AO10" s="869"/>
      <c r="AP10" s="767"/>
      <c r="AQ10" s="1022">
        <v>1</v>
      </c>
      <c r="AR10" s="783"/>
      <c r="AS10" s="1020"/>
      <c r="AT10" s="1034">
        <f t="shared" si="0"/>
        <v>4</v>
      </c>
      <c r="AU10" s="1044">
        <f t="shared" si="1"/>
        <v>0</v>
      </c>
      <c r="AV10" s="1045">
        <f>AU10/3</f>
        <v>0</v>
      </c>
      <c r="AW10" s="1046">
        <f t="shared" si="3"/>
        <v>0</v>
      </c>
      <c r="AX10" s="1047">
        <f>AW10/3</f>
        <v>0</v>
      </c>
      <c r="AY10" s="1046">
        <f t="shared" si="4"/>
        <v>1</v>
      </c>
      <c r="AZ10" s="1047">
        <f>AY10/3</f>
        <v>0.33333333333333331</v>
      </c>
      <c r="BA10" s="1046">
        <f t="shared" si="5"/>
        <v>2</v>
      </c>
      <c r="BB10" s="1047">
        <f>BA10/3</f>
        <v>0.66666666666666663</v>
      </c>
      <c r="BC10" s="1046">
        <f t="shared" si="6"/>
        <v>0</v>
      </c>
      <c r="BD10" s="1047">
        <f>BC10/3</f>
        <v>0</v>
      </c>
      <c r="BE10" s="1029">
        <f t="shared" si="7"/>
        <v>1</v>
      </c>
    </row>
    <row r="11" spans="2:57" ht="18.95" customHeight="1" x14ac:dyDescent="0.25">
      <c r="B11" s="63">
        <v>6</v>
      </c>
      <c r="C11" s="190" t="s">
        <v>104</v>
      </c>
      <c r="D11" s="770">
        <v>215925</v>
      </c>
      <c r="E11" s="780">
        <v>930583</v>
      </c>
      <c r="F11" s="767"/>
      <c r="G11" s="767"/>
      <c r="H11" s="767"/>
      <c r="I11" s="767"/>
      <c r="J11" s="767"/>
      <c r="K11" s="1033">
        <v>1</v>
      </c>
      <c r="L11" s="869"/>
      <c r="M11" s="767"/>
      <c r="N11" s="767"/>
      <c r="O11" s="767"/>
      <c r="P11" s="767"/>
      <c r="Q11" s="1033">
        <v>1</v>
      </c>
      <c r="R11" s="869"/>
      <c r="S11" s="767"/>
      <c r="T11" s="1022">
        <v>1</v>
      </c>
      <c r="U11" s="767"/>
      <c r="V11" s="767"/>
      <c r="W11" s="1020"/>
      <c r="X11" s="869"/>
      <c r="Y11" s="767"/>
      <c r="Z11" s="767"/>
      <c r="AA11" s="767"/>
      <c r="AB11" s="767"/>
      <c r="AC11" s="1033">
        <v>1</v>
      </c>
      <c r="AD11" s="869"/>
      <c r="AE11" s="767"/>
      <c r="AF11" s="767"/>
      <c r="AG11" s="1021">
        <v>1</v>
      </c>
      <c r="AH11" s="767"/>
      <c r="AI11" s="1020"/>
      <c r="AJ11" s="869"/>
      <c r="AK11" s="767"/>
      <c r="AL11" s="767"/>
      <c r="AM11" s="1021">
        <v>1</v>
      </c>
      <c r="AN11" s="1020"/>
      <c r="AO11" s="869"/>
      <c r="AP11" s="767"/>
      <c r="AQ11" s="767"/>
      <c r="AR11" s="1021">
        <v>1</v>
      </c>
      <c r="AS11" s="1023"/>
      <c r="AT11" s="1034">
        <f t="shared" si="0"/>
        <v>3</v>
      </c>
      <c r="AU11" s="1044">
        <f t="shared" si="1"/>
        <v>0</v>
      </c>
      <c r="AV11" s="1045">
        <f>AU11/4</f>
        <v>0</v>
      </c>
      <c r="AW11" s="1044">
        <f t="shared" si="3"/>
        <v>0</v>
      </c>
      <c r="AX11" s="1048">
        <f>AW11/4</f>
        <v>0</v>
      </c>
      <c r="AY11" s="1044">
        <f t="shared" si="4"/>
        <v>1</v>
      </c>
      <c r="AZ11" s="1048">
        <f>AY11/4</f>
        <v>0.25</v>
      </c>
      <c r="BA11" s="1044">
        <f t="shared" si="5"/>
        <v>3</v>
      </c>
      <c r="BB11" s="1048">
        <f>BA11/4</f>
        <v>0.75</v>
      </c>
      <c r="BC11" s="1044">
        <f t="shared" si="6"/>
        <v>0</v>
      </c>
      <c r="BD11" s="1048">
        <f>BC11/4</f>
        <v>0</v>
      </c>
      <c r="BE11" s="1029">
        <f t="shared" si="7"/>
        <v>1</v>
      </c>
    </row>
    <row r="12" spans="2:57" ht="18.95" customHeight="1" x14ac:dyDescent="0.25">
      <c r="B12" s="63">
        <v>7</v>
      </c>
      <c r="C12" s="190" t="s">
        <v>107</v>
      </c>
      <c r="D12" s="770">
        <v>214656</v>
      </c>
      <c r="E12" s="780">
        <v>930792</v>
      </c>
      <c r="F12" s="767"/>
      <c r="G12" s="767"/>
      <c r="H12" s="767"/>
      <c r="I12" s="767"/>
      <c r="J12" s="767"/>
      <c r="K12" s="1033">
        <v>1</v>
      </c>
      <c r="L12" s="869"/>
      <c r="M12" s="767"/>
      <c r="N12" s="767"/>
      <c r="O12" s="767"/>
      <c r="P12" s="767"/>
      <c r="Q12" s="1033">
        <v>1</v>
      </c>
      <c r="R12" s="869"/>
      <c r="S12" s="1019">
        <v>1</v>
      </c>
      <c r="T12" s="783"/>
      <c r="U12" s="767"/>
      <c r="V12" s="767"/>
      <c r="W12" s="1020"/>
      <c r="X12" s="869"/>
      <c r="Y12" s="767"/>
      <c r="Z12" s="767"/>
      <c r="AA12" s="767"/>
      <c r="AB12" s="783"/>
      <c r="AC12" s="1033">
        <v>1</v>
      </c>
      <c r="AD12" s="869"/>
      <c r="AE12" s="767"/>
      <c r="AF12" s="767"/>
      <c r="AG12" s="1021">
        <v>1</v>
      </c>
      <c r="AH12" s="783"/>
      <c r="AI12" s="1023"/>
      <c r="AJ12" s="869"/>
      <c r="AK12" s="767"/>
      <c r="AL12" s="767"/>
      <c r="AM12" s="1021">
        <v>1</v>
      </c>
      <c r="AN12" s="1020"/>
      <c r="AO12" s="869"/>
      <c r="AP12" s="767"/>
      <c r="AQ12" s="1022">
        <v>1</v>
      </c>
      <c r="AR12" s="783"/>
      <c r="AS12" s="1020"/>
      <c r="AT12" s="1034">
        <f t="shared" si="0"/>
        <v>3</v>
      </c>
      <c r="AU12" s="1044">
        <f t="shared" si="1"/>
        <v>0</v>
      </c>
      <c r="AV12" s="1045">
        <f>AU12/4</f>
        <v>0</v>
      </c>
      <c r="AW12" s="1044">
        <f t="shared" si="3"/>
        <v>1</v>
      </c>
      <c r="AX12" s="1049">
        <f>AW12/4</f>
        <v>0.25</v>
      </c>
      <c r="AY12" s="1044">
        <f t="shared" si="4"/>
        <v>1</v>
      </c>
      <c r="AZ12" s="1049">
        <f>AY12/4</f>
        <v>0.25</v>
      </c>
      <c r="BA12" s="1044">
        <f t="shared" si="5"/>
        <v>2</v>
      </c>
      <c r="BB12" s="1049">
        <f>BA12/4</f>
        <v>0.5</v>
      </c>
      <c r="BC12" s="1044">
        <f t="shared" si="6"/>
        <v>0</v>
      </c>
      <c r="BD12" s="1049">
        <f>BC12/4</f>
        <v>0</v>
      </c>
      <c r="BE12" s="1029">
        <f t="shared" si="7"/>
        <v>1</v>
      </c>
    </row>
    <row r="13" spans="2:57" ht="18.95" customHeight="1" x14ac:dyDescent="0.25">
      <c r="B13" s="91">
        <v>8</v>
      </c>
      <c r="C13" s="97" t="s">
        <v>109</v>
      </c>
      <c r="D13" s="775">
        <v>214875</v>
      </c>
      <c r="E13" s="948">
        <v>930795</v>
      </c>
      <c r="F13" s="1050">
        <v>1</v>
      </c>
      <c r="G13" s="767"/>
      <c r="H13" s="767"/>
      <c r="I13" s="767"/>
      <c r="J13" s="767"/>
      <c r="K13" s="1020"/>
      <c r="L13" s="1051">
        <v>1</v>
      </c>
      <c r="M13" s="767"/>
      <c r="N13" s="767"/>
      <c r="O13" s="767"/>
      <c r="P13" s="767"/>
      <c r="Q13" s="1020"/>
      <c r="R13" s="869"/>
      <c r="S13" s="767"/>
      <c r="T13" s="767"/>
      <c r="U13" s="767"/>
      <c r="V13" s="783"/>
      <c r="W13" s="1033">
        <v>1</v>
      </c>
      <c r="X13" s="869"/>
      <c r="Y13" s="767"/>
      <c r="Z13" s="767"/>
      <c r="AA13" s="767"/>
      <c r="AB13" s="804">
        <v>1</v>
      </c>
      <c r="AC13" s="1023"/>
      <c r="AD13" s="869"/>
      <c r="AE13" s="767"/>
      <c r="AF13" s="1022">
        <v>1</v>
      </c>
      <c r="AG13" s="767"/>
      <c r="AH13" s="783"/>
      <c r="AI13" s="1023"/>
      <c r="AJ13" s="869"/>
      <c r="AK13" s="1019">
        <v>1</v>
      </c>
      <c r="AL13" s="767"/>
      <c r="AM13" s="767"/>
      <c r="AN13" s="1020"/>
      <c r="AO13" s="869"/>
      <c r="AP13" s="767"/>
      <c r="AQ13" s="1022">
        <v>1</v>
      </c>
      <c r="AR13" s="783"/>
      <c r="AS13" s="1020"/>
      <c r="AT13" s="1034">
        <f t="shared" si="0"/>
        <v>1</v>
      </c>
      <c r="AU13" s="1044">
        <f t="shared" si="1"/>
        <v>2</v>
      </c>
      <c r="AV13" s="1045">
        <f>AU13/6</f>
        <v>0.33333333333333331</v>
      </c>
      <c r="AW13" s="1044">
        <f t="shared" si="3"/>
        <v>1</v>
      </c>
      <c r="AX13" s="1049">
        <f>AW13/6</f>
        <v>0.16666666666666666</v>
      </c>
      <c r="AY13" s="1044">
        <f t="shared" si="4"/>
        <v>2</v>
      </c>
      <c r="AZ13" s="1049">
        <f>AY13/6</f>
        <v>0.33333333333333331</v>
      </c>
      <c r="BA13" s="1044">
        <f t="shared" si="5"/>
        <v>0</v>
      </c>
      <c r="BB13" s="1049">
        <f>BA13/6</f>
        <v>0</v>
      </c>
      <c r="BC13" s="1044">
        <f t="shared" si="6"/>
        <v>1</v>
      </c>
      <c r="BD13" s="1049">
        <f>BC13/6</f>
        <v>0.16666666666666666</v>
      </c>
      <c r="BE13" s="1029">
        <f t="shared" si="7"/>
        <v>0.99999999999999989</v>
      </c>
    </row>
    <row r="14" spans="2:57" ht="18.95" customHeight="1" x14ac:dyDescent="0.25">
      <c r="B14" s="63">
        <v>9</v>
      </c>
      <c r="C14" s="190" t="s">
        <v>112</v>
      </c>
      <c r="D14" s="770">
        <v>215085</v>
      </c>
      <c r="E14" s="1052">
        <v>930792</v>
      </c>
      <c r="F14" s="1053">
        <v>1</v>
      </c>
      <c r="G14" s="1054"/>
      <c r="H14" s="767"/>
      <c r="I14" s="767"/>
      <c r="J14" s="767"/>
      <c r="K14" s="1020"/>
      <c r="L14" s="869"/>
      <c r="M14" s="767"/>
      <c r="N14" s="767"/>
      <c r="O14" s="767"/>
      <c r="P14" s="767"/>
      <c r="Q14" s="1033">
        <v>1</v>
      </c>
      <c r="R14" s="869"/>
      <c r="S14" s="1019">
        <v>1</v>
      </c>
      <c r="T14" s="767"/>
      <c r="U14" s="783"/>
      <c r="V14" s="767"/>
      <c r="W14" s="1020"/>
      <c r="X14" s="1051">
        <v>1</v>
      </c>
      <c r="Y14" s="767"/>
      <c r="Z14" s="767"/>
      <c r="AA14" s="767"/>
      <c r="AB14" s="783"/>
      <c r="AC14" s="1023"/>
      <c r="AD14" s="869"/>
      <c r="AE14" s="767"/>
      <c r="AF14" s="767"/>
      <c r="AG14" s="767"/>
      <c r="AH14" s="783"/>
      <c r="AI14" s="1033">
        <v>1</v>
      </c>
      <c r="AJ14" s="869"/>
      <c r="AK14" s="767"/>
      <c r="AL14" s="767"/>
      <c r="AM14" s="1021">
        <v>1</v>
      </c>
      <c r="AN14" s="1020"/>
      <c r="AO14" s="869"/>
      <c r="AP14" s="767"/>
      <c r="AQ14" s="1022">
        <v>1</v>
      </c>
      <c r="AR14" s="783"/>
      <c r="AS14" s="1020"/>
      <c r="AT14" s="1034">
        <f t="shared" si="0"/>
        <v>2</v>
      </c>
      <c r="AU14" s="1044">
        <f t="shared" si="1"/>
        <v>2</v>
      </c>
      <c r="AV14" s="1045">
        <f>AU14/5</f>
        <v>0.4</v>
      </c>
      <c r="AW14" s="1044">
        <f t="shared" si="3"/>
        <v>1</v>
      </c>
      <c r="AX14" s="1049">
        <f>AW14/5</f>
        <v>0.2</v>
      </c>
      <c r="AY14" s="1044">
        <f t="shared" si="4"/>
        <v>1</v>
      </c>
      <c r="AZ14" s="1049">
        <f>AY14/5</f>
        <v>0.2</v>
      </c>
      <c r="BA14" s="1044">
        <f t="shared" si="5"/>
        <v>1</v>
      </c>
      <c r="BB14" s="1049">
        <f>BA14/5</f>
        <v>0.2</v>
      </c>
      <c r="BC14" s="1044">
        <f t="shared" si="6"/>
        <v>0</v>
      </c>
      <c r="BD14" s="1049">
        <f>BC14/5</f>
        <v>0</v>
      </c>
      <c r="BE14" s="1029">
        <f t="shared" si="7"/>
        <v>1</v>
      </c>
    </row>
    <row r="15" spans="2:57" ht="18.95" customHeight="1" x14ac:dyDescent="0.25">
      <c r="B15" s="223">
        <v>10</v>
      </c>
      <c r="C15" s="190" t="s">
        <v>115</v>
      </c>
      <c r="D15" s="770">
        <v>215506</v>
      </c>
      <c r="E15" s="780">
        <v>930795</v>
      </c>
      <c r="F15" s="1015"/>
      <c r="G15" s="767"/>
      <c r="H15" s="767"/>
      <c r="I15" s="767"/>
      <c r="J15" s="767"/>
      <c r="K15" s="1033">
        <v>1</v>
      </c>
      <c r="L15" s="869"/>
      <c r="M15" s="767"/>
      <c r="N15" s="767"/>
      <c r="O15" s="767"/>
      <c r="P15" s="767"/>
      <c r="Q15" s="1033">
        <v>1</v>
      </c>
      <c r="R15" s="869"/>
      <c r="S15" s="767"/>
      <c r="T15" s="767"/>
      <c r="U15" s="767"/>
      <c r="V15" s="804">
        <v>1</v>
      </c>
      <c r="W15" s="1023"/>
      <c r="X15" s="869"/>
      <c r="Y15" s="767"/>
      <c r="Z15" s="767"/>
      <c r="AA15" s="767"/>
      <c r="AB15" s="783"/>
      <c r="AC15" s="1033">
        <v>1</v>
      </c>
      <c r="AD15" s="869"/>
      <c r="AE15" s="767"/>
      <c r="AF15" s="767"/>
      <c r="AG15" s="783"/>
      <c r="AH15" s="767"/>
      <c r="AI15" s="1033">
        <v>1</v>
      </c>
      <c r="AJ15" s="869"/>
      <c r="AK15" s="767"/>
      <c r="AL15" s="767"/>
      <c r="AM15" s="767"/>
      <c r="AN15" s="1033">
        <v>1</v>
      </c>
      <c r="AO15" s="869"/>
      <c r="AP15" s="767"/>
      <c r="AQ15" s="1022">
        <v>1</v>
      </c>
      <c r="AR15" s="783"/>
      <c r="AS15" s="1020"/>
      <c r="AT15" s="1034">
        <f t="shared" si="0"/>
        <v>4</v>
      </c>
      <c r="AU15" s="1044">
        <f t="shared" si="1"/>
        <v>0</v>
      </c>
      <c r="AV15" s="1045">
        <f>AU15/3</f>
        <v>0</v>
      </c>
      <c r="AW15" s="1044">
        <f t="shared" si="3"/>
        <v>0</v>
      </c>
      <c r="AX15" s="1049">
        <f>AW15/3</f>
        <v>0</v>
      </c>
      <c r="AY15" s="1044">
        <f t="shared" si="4"/>
        <v>1</v>
      </c>
      <c r="AZ15" s="1049">
        <f>AY15/3</f>
        <v>0.33333333333333331</v>
      </c>
      <c r="BA15" s="1044">
        <f t="shared" si="5"/>
        <v>0</v>
      </c>
      <c r="BB15" s="1049">
        <f>BA15/3</f>
        <v>0</v>
      </c>
      <c r="BC15" s="1044">
        <f t="shared" si="6"/>
        <v>2</v>
      </c>
      <c r="BD15" s="1049">
        <f>BC15/3</f>
        <v>0.66666666666666663</v>
      </c>
      <c r="BE15" s="1029">
        <f t="shared" si="7"/>
        <v>1</v>
      </c>
    </row>
    <row r="16" spans="2:57" ht="18.95" customHeight="1" x14ac:dyDescent="0.25">
      <c r="B16" s="63">
        <v>11</v>
      </c>
      <c r="C16" s="190" t="s">
        <v>119</v>
      </c>
      <c r="D16" s="770">
        <v>215709</v>
      </c>
      <c r="E16" s="780">
        <v>930793</v>
      </c>
      <c r="F16" s="767"/>
      <c r="G16" s="1016">
        <v>1</v>
      </c>
      <c r="H16" s="767"/>
      <c r="I16" s="767"/>
      <c r="J16" s="767"/>
      <c r="K16" s="1020"/>
      <c r="L16" s="869"/>
      <c r="M16" s="1019">
        <v>1</v>
      </c>
      <c r="N16" s="767"/>
      <c r="O16" s="767"/>
      <c r="P16" s="767"/>
      <c r="Q16" s="1020"/>
      <c r="R16" s="869"/>
      <c r="S16" s="767"/>
      <c r="T16" s="767"/>
      <c r="U16" s="1021">
        <v>1</v>
      </c>
      <c r="V16" s="767"/>
      <c r="W16" s="1020"/>
      <c r="X16" s="869"/>
      <c r="Y16" s="767"/>
      <c r="Z16" s="767"/>
      <c r="AA16" s="1021">
        <v>1</v>
      </c>
      <c r="AB16" s="783"/>
      <c r="AC16" s="1023"/>
      <c r="AD16" s="869"/>
      <c r="AE16" s="767"/>
      <c r="AF16" s="1022">
        <v>1</v>
      </c>
      <c r="AG16" s="767"/>
      <c r="AH16" s="783"/>
      <c r="AI16" s="1023"/>
      <c r="AJ16" s="869"/>
      <c r="AK16" s="767"/>
      <c r="AL16" s="1022">
        <v>1</v>
      </c>
      <c r="AM16" s="767"/>
      <c r="AN16" s="1020"/>
      <c r="AO16" s="869"/>
      <c r="AP16" s="767"/>
      <c r="AQ16" s="1022">
        <v>1</v>
      </c>
      <c r="AR16" s="783"/>
      <c r="AS16" s="1020"/>
      <c r="AT16" s="1039">
        <f t="shared" si="0"/>
        <v>0</v>
      </c>
      <c r="AU16" s="1055">
        <f t="shared" si="1"/>
        <v>0</v>
      </c>
      <c r="AV16" s="1056">
        <f>AU16/7</f>
        <v>0</v>
      </c>
      <c r="AW16" s="1055">
        <f t="shared" si="3"/>
        <v>2</v>
      </c>
      <c r="AX16" s="1057">
        <f>AW16/7</f>
        <v>0.2857142857142857</v>
      </c>
      <c r="AY16" s="1055">
        <f t="shared" si="4"/>
        <v>3</v>
      </c>
      <c r="AZ16" s="1057">
        <f>AY16/7</f>
        <v>0.42857142857142855</v>
      </c>
      <c r="BA16" s="1055">
        <f t="shared" si="5"/>
        <v>2</v>
      </c>
      <c r="BB16" s="1057">
        <f>BA16/7</f>
        <v>0.2857142857142857</v>
      </c>
      <c r="BC16" s="1055">
        <f t="shared" si="6"/>
        <v>0</v>
      </c>
      <c r="BD16" s="1057">
        <f>BC16/7</f>
        <v>0</v>
      </c>
      <c r="BE16" s="1029">
        <f t="shared" si="7"/>
        <v>0.99999999999999989</v>
      </c>
    </row>
    <row r="17" spans="2:57" ht="18.95" customHeight="1" x14ac:dyDescent="0.25">
      <c r="B17" s="63">
        <v>12</v>
      </c>
      <c r="C17" s="190" t="s">
        <v>123</v>
      </c>
      <c r="D17" s="770">
        <v>214661</v>
      </c>
      <c r="E17" s="780">
        <v>931004</v>
      </c>
      <c r="F17" s="767"/>
      <c r="G17" s="767"/>
      <c r="H17" s="1022">
        <v>1</v>
      </c>
      <c r="I17" s="767"/>
      <c r="J17" s="767"/>
      <c r="K17" s="1020"/>
      <c r="L17" s="869"/>
      <c r="M17" s="767"/>
      <c r="N17" s="767"/>
      <c r="O17" s="767"/>
      <c r="P17" s="767"/>
      <c r="Q17" s="1033">
        <v>1</v>
      </c>
      <c r="R17" s="869"/>
      <c r="S17" s="1019">
        <v>1</v>
      </c>
      <c r="T17" s="767"/>
      <c r="U17" s="783"/>
      <c r="V17" s="767"/>
      <c r="W17" s="1020"/>
      <c r="X17" s="869"/>
      <c r="Y17" s="767"/>
      <c r="Z17" s="767"/>
      <c r="AA17" s="1021">
        <v>1</v>
      </c>
      <c r="AB17" s="783"/>
      <c r="AC17" s="1023"/>
      <c r="AD17" s="869"/>
      <c r="AE17" s="767"/>
      <c r="AF17" s="767"/>
      <c r="AG17" s="783"/>
      <c r="AH17" s="767"/>
      <c r="AI17" s="1033">
        <v>1</v>
      </c>
      <c r="AJ17" s="869"/>
      <c r="AK17" s="767"/>
      <c r="AL17" s="767"/>
      <c r="AM17" s="1021">
        <v>1</v>
      </c>
      <c r="AN17" s="1020"/>
      <c r="AO17" s="869"/>
      <c r="AP17" s="767"/>
      <c r="AQ17" s="767"/>
      <c r="AR17" s="1021">
        <v>1</v>
      </c>
      <c r="AS17" s="1020"/>
      <c r="AT17" s="1034">
        <f t="shared" si="0"/>
        <v>2</v>
      </c>
      <c r="AU17" s="1044">
        <f t="shared" si="1"/>
        <v>0</v>
      </c>
      <c r="AV17" s="1045">
        <f>AU17/5</f>
        <v>0</v>
      </c>
      <c r="AW17" s="1044">
        <f t="shared" si="3"/>
        <v>1</v>
      </c>
      <c r="AX17" s="1049">
        <f>AW17/5</f>
        <v>0.2</v>
      </c>
      <c r="AY17" s="1044">
        <f t="shared" si="4"/>
        <v>1</v>
      </c>
      <c r="AZ17" s="1049">
        <f>AY17/5</f>
        <v>0.2</v>
      </c>
      <c r="BA17" s="1044">
        <f t="shared" si="5"/>
        <v>3</v>
      </c>
      <c r="BB17" s="1049">
        <f>BA17/5</f>
        <v>0.6</v>
      </c>
      <c r="BC17" s="1044">
        <f t="shared" si="6"/>
        <v>0</v>
      </c>
      <c r="BD17" s="1049">
        <f>BC17/5</f>
        <v>0</v>
      </c>
      <c r="BE17" s="1029">
        <f t="shared" si="7"/>
        <v>1</v>
      </c>
    </row>
    <row r="18" spans="2:57" ht="18.95" customHeight="1" x14ac:dyDescent="0.25">
      <c r="B18" s="63">
        <v>13</v>
      </c>
      <c r="C18" s="190" t="s">
        <v>127</v>
      </c>
      <c r="D18" s="770">
        <v>214871</v>
      </c>
      <c r="E18" s="780">
        <v>931001</v>
      </c>
      <c r="F18" s="767"/>
      <c r="G18" s="767"/>
      <c r="H18" s="767"/>
      <c r="I18" s="767"/>
      <c r="J18" s="767"/>
      <c r="K18" s="1033">
        <v>1</v>
      </c>
      <c r="L18" s="869"/>
      <c r="M18" s="767"/>
      <c r="N18" s="767"/>
      <c r="O18" s="767"/>
      <c r="P18" s="767"/>
      <c r="Q18" s="1033">
        <v>1</v>
      </c>
      <c r="R18" s="869"/>
      <c r="S18" s="1019">
        <v>1</v>
      </c>
      <c r="T18" s="767"/>
      <c r="U18" s="783"/>
      <c r="V18" s="767"/>
      <c r="W18" s="1020"/>
      <c r="X18" s="869"/>
      <c r="Y18" s="767"/>
      <c r="Z18" s="767"/>
      <c r="AA18" s="767"/>
      <c r="AB18" s="783"/>
      <c r="AC18" s="1033">
        <v>1</v>
      </c>
      <c r="AD18" s="869"/>
      <c r="AE18" s="767"/>
      <c r="AF18" s="783"/>
      <c r="AG18" s="1021">
        <v>1</v>
      </c>
      <c r="AH18" s="767"/>
      <c r="AI18" s="1020"/>
      <c r="AJ18" s="869"/>
      <c r="AK18" s="767"/>
      <c r="AL18" s="767"/>
      <c r="AM18" s="1021">
        <v>1</v>
      </c>
      <c r="AN18" s="1020"/>
      <c r="AO18" s="869"/>
      <c r="AP18" s="767"/>
      <c r="AQ18" s="1022">
        <v>1</v>
      </c>
      <c r="AR18" s="783"/>
      <c r="AS18" s="1020"/>
      <c r="AT18" s="1034">
        <f t="shared" si="0"/>
        <v>3</v>
      </c>
      <c r="AU18" s="1044">
        <f t="shared" si="1"/>
        <v>0</v>
      </c>
      <c r="AV18" s="1045">
        <f>AU18/4</f>
        <v>0</v>
      </c>
      <c r="AW18" s="1044">
        <f t="shared" si="3"/>
        <v>1</v>
      </c>
      <c r="AX18" s="1049">
        <f>AW18/4</f>
        <v>0.25</v>
      </c>
      <c r="AY18" s="1044">
        <f t="shared" si="4"/>
        <v>1</v>
      </c>
      <c r="AZ18" s="1049">
        <f>AY18/4</f>
        <v>0.25</v>
      </c>
      <c r="BA18" s="1044">
        <f t="shared" si="5"/>
        <v>2</v>
      </c>
      <c r="BB18" s="1049">
        <f>BA18/4</f>
        <v>0.5</v>
      </c>
      <c r="BC18" s="1044">
        <f t="shared" si="6"/>
        <v>0</v>
      </c>
      <c r="BD18" s="1049">
        <f>BC18/4</f>
        <v>0</v>
      </c>
      <c r="BE18" s="1029">
        <f t="shared" si="7"/>
        <v>1</v>
      </c>
    </row>
    <row r="19" spans="2:57" ht="18.95" customHeight="1" x14ac:dyDescent="0.25">
      <c r="B19" s="63">
        <v>14</v>
      </c>
      <c r="C19" s="190" t="s">
        <v>130</v>
      </c>
      <c r="D19" s="770">
        <v>215085</v>
      </c>
      <c r="E19" s="780">
        <v>931004</v>
      </c>
      <c r="F19" s="1058">
        <v>1</v>
      </c>
      <c r="G19" s="767"/>
      <c r="H19" s="767"/>
      <c r="I19" s="767"/>
      <c r="J19" s="767"/>
      <c r="K19" s="1020"/>
      <c r="L19" s="869"/>
      <c r="M19" s="1019">
        <v>1</v>
      </c>
      <c r="N19" s="767"/>
      <c r="O19" s="767"/>
      <c r="P19" s="767"/>
      <c r="Q19" s="1020"/>
      <c r="R19" s="869"/>
      <c r="S19" s="1019">
        <v>1</v>
      </c>
      <c r="T19" s="767"/>
      <c r="U19" s="783"/>
      <c r="V19" s="767"/>
      <c r="W19" s="1020"/>
      <c r="X19" s="869"/>
      <c r="Y19" s="767"/>
      <c r="Z19" s="767"/>
      <c r="AA19" s="1021">
        <v>1</v>
      </c>
      <c r="AB19" s="783"/>
      <c r="AC19" s="1023"/>
      <c r="AD19" s="869"/>
      <c r="AE19" s="767"/>
      <c r="AF19" s="783"/>
      <c r="AG19" s="1021">
        <v>1</v>
      </c>
      <c r="AH19" s="767"/>
      <c r="AI19" s="1020"/>
      <c r="AJ19" s="869"/>
      <c r="AK19" s="767"/>
      <c r="AL19" s="767"/>
      <c r="AM19" s="1021">
        <v>1</v>
      </c>
      <c r="AN19" s="1020"/>
      <c r="AO19" s="869"/>
      <c r="AP19" s="767"/>
      <c r="AQ19" s="767"/>
      <c r="AR19" s="1021">
        <v>1</v>
      </c>
      <c r="AS19" s="1020"/>
      <c r="AT19" s="1039">
        <f t="shared" si="0"/>
        <v>0</v>
      </c>
      <c r="AU19" s="1055">
        <f t="shared" si="1"/>
        <v>1</v>
      </c>
      <c r="AV19" s="1056">
        <f>AU19/7</f>
        <v>0.14285714285714285</v>
      </c>
      <c r="AW19" s="1055">
        <f t="shared" si="3"/>
        <v>2</v>
      </c>
      <c r="AX19" s="1057">
        <f>AW19/7</f>
        <v>0.2857142857142857</v>
      </c>
      <c r="AY19" s="1055">
        <f t="shared" si="4"/>
        <v>0</v>
      </c>
      <c r="AZ19" s="1057">
        <f>AY19/7</f>
        <v>0</v>
      </c>
      <c r="BA19" s="1055">
        <f t="shared" si="5"/>
        <v>4</v>
      </c>
      <c r="BB19" s="1057">
        <f>BA19/7</f>
        <v>0.5714285714285714</v>
      </c>
      <c r="BC19" s="1055">
        <f t="shared" si="6"/>
        <v>0</v>
      </c>
      <c r="BD19" s="1057">
        <f>BC19/7</f>
        <v>0</v>
      </c>
      <c r="BE19" s="1029">
        <f t="shared" si="7"/>
        <v>1</v>
      </c>
    </row>
    <row r="20" spans="2:57" ht="18.95" customHeight="1" x14ac:dyDescent="0.25">
      <c r="B20" s="63">
        <v>15</v>
      </c>
      <c r="C20" s="190" t="s">
        <v>133</v>
      </c>
      <c r="D20" s="770">
        <v>215290</v>
      </c>
      <c r="E20" s="780">
        <v>931004</v>
      </c>
      <c r="F20" s="767"/>
      <c r="G20" s="1016">
        <v>1</v>
      </c>
      <c r="H20" s="767"/>
      <c r="I20" s="767"/>
      <c r="J20" s="767"/>
      <c r="K20" s="1020"/>
      <c r="L20" s="869"/>
      <c r="M20" s="1019">
        <v>1</v>
      </c>
      <c r="N20" s="767"/>
      <c r="O20" s="767"/>
      <c r="P20" s="767"/>
      <c r="Q20" s="1020"/>
      <c r="R20" s="869"/>
      <c r="S20" s="1019">
        <v>1</v>
      </c>
      <c r="T20" s="767"/>
      <c r="U20" s="767"/>
      <c r="V20" s="783"/>
      <c r="W20" s="1023"/>
      <c r="X20" s="869"/>
      <c r="Y20" s="767"/>
      <c r="Z20" s="1022">
        <v>1</v>
      </c>
      <c r="AA20" s="767"/>
      <c r="AB20" s="783"/>
      <c r="AC20" s="1023"/>
      <c r="AD20" s="869"/>
      <c r="AE20" s="767"/>
      <c r="AF20" s="767"/>
      <c r="AG20" s="1021">
        <v>1</v>
      </c>
      <c r="AH20" s="783"/>
      <c r="AI20" s="1023"/>
      <c r="AJ20" s="869"/>
      <c r="AK20" s="767"/>
      <c r="AL20" s="1022">
        <v>1</v>
      </c>
      <c r="AM20" s="767"/>
      <c r="AN20" s="1020"/>
      <c r="AO20" s="869"/>
      <c r="AP20" s="767"/>
      <c r="AQ20" s="767"/>
      <c r="AR20" s="1021">
        <v>1</v>
      </c>
      <c r="AS20" s="1020"/>
      <c r="AT20" s="1039">
        <f t="shared" si="0"/>
        <v>0</v>
      </c>
      <c r="AU20" s="1055">
        <f t="shared" si="1"/>
        <v>0</v>
      </c>
      <c r="AV20" s="1056">
        <f>AU20/7</f>
        <v>0</v>
      </c>
      <c r="AW20" s="1055">
        <f t="shared" si="3"/>
        <v>3</v>
      </c>
      <c r="AX20" s="1057">
        <f>AW20/7</f>
        <v>0.42857142857142855</v>
      </c>
      <c r="AY20" s="1055">
        <f t="shared" si="4"/>
        <v>2</v>
      </c>
      <c r="AZ20" s="1057">
        <f>AY20/7</f>
        <v>0.2857142857142857</v>
      </c>
      <c r="BA20" s="1055">
        <f t="shared" si="5"/>
        <v>2</v>
      </c>
      <c r="BB20" s="1057">
        <f>BA20/7</f>
        <v>0.2857142857142857</v>
      </c>
      <c r="BC20" s="1055">
        <f t="shared" si="6"/>
        <v>0</v>
      </c>
      <c r="BD20" s="1057">
        <f>BC20/7</f>
        <v>0</v>
      </c>
      <c r="BE20" s="1029">
        <f t="shared" si="7"/>
        <v>0.99999999999999989</v>
      </c>
    </row>
    <row r="21" spans="2:57" ht="18.95" customHeight="1" x14ac:dyDescent="0.25">
      <c r="B21" s="63">
        <v>16</v>
      </c>
      <c r="C21" s="190" t="s">
        <v>135</v>
      </c>
      <c r="D21" s="770">
        <v>215503</v>
      </c>
      <c r="E21" s="780">
        <v>9311003</v>
      </c>
      <c r="F21" s="767"/>
      <c r="G21" s="767"/>
      <c r="H21" s="767"/>
      <c r="I21" s="767"/>
      <c r="J21" s="804">
        <v>1</v>
      </c>
      <c r="K21" s="1020"/>
      <c r="L21" s="869"/>
      <c r="M21" s="767"/>
      <c r="N21" s="767"/>
      <c r="O21" s="767"/>
      <c r="P21" s="804">
        <v>1</v>
      </c>
      <c r="Q21" s="1020"/>
      <c r="R21" s="869"/>
      <c r="S21" s="1019">
        <v>1</v>
      </c>
      <c r="T21" s="767"/>
      <c r="U21" s="783"/>
      <c r="V21" s="767"/>
      <c r="W21" s="1020"/>
      <c r="X21" s="869"/>
      <c r="Y21" s="767"/>
      <c r="Z21" s="767"/>
      <c r="AA21" s="767"/>
      <c r="AB21" s="804">
        <v>1</v>
      </c>
      <c r="AC21" s="1020"/>
      <c r="AD21" s="869"/>
      <c r="AE21" s="767"/>
      <c r="AF21" s="767"/>
      <c r="AG21" s="1021">
        <v>1</v>
      </c>
      <c r="AH21" s="767"/>
      <c r="AI21" s="1020"/>
      <c r="AJ21" s="869"/>
      <c r="AK21" s="767"/>
      <c r="AL21" s="767"/>
      <c r="AM21" s="1021">
        <v>1</v>
      </c>
      <c r="AN21" s="1020"/>
      <c r="AO21" s="869"/>
      <c r="AP21" s="767"/>
      <c r="AQ21" s="767"/>
      <c r="AR21" s="1021">
        <v>1</v>
      </c>
      <c r="AS21" s="1020"/>
      <c r="AT21" s="1039">
        <f t="shared" si="0"/>
        <v>0</v>
      </c>
      <c r="AU21" s="1055">
        <f t="shared" si="1"/>
        <v>0</v>
      </c>
      <c r="AV21" s="1056">
        <f>AU21/7</f>
        <v>0</v>
      </c>
      <c r="AW21" s="1055">
        <f t="shared" si="3"/>
        <v>1</v>
      </c>
      <c r="AX21" s="1057">
        <f>AW21/7</f>
        <v>0.14285714285714285</v>
      </c>
      <c r="AY21" s="1055">
        <f t="shared" si="4"/>
        <v>0</v>
      </c>
      <c r="AZ21" s="1057">
        <f>AY21/7</f>
        <v>0</v>
      </c>
      <c r="BA21" s="1055">
        <f t="shared" si="5"/>
        <v>3</v>
      </c>
      <c r="BB21" s="1057">
        <f>BA21/7</f>
        <v>0.42857142857142855</v>
      </c>
      <c r="BC21" s="1055">
        <f t="shared" si="6"/>
        <v>3</v>
      </c>
      <c r="BD21" s="1057">
        <f>BC21/7</f>
        <v>0.42857142857142855</v>
      </c>
      <c r="BE21" s="1029">
        <f t="shared" si="7"/>
        <v>1</v>
      </c>
    </row>
    <row r="22" spans="2:57" ht="18.95" customHeight="1" x14ac:dyDescent="0.25">
      <c r="B22" s="63">
        <v>17</v>
      </c>
      <c r="C22" s="190" t="s">
        <v>138</v>
      </c>
      <c r="D22" s="770">
        <v>214450</v>
      </c>
      <c r="E22" s="780">
        <v>931210</v>
      </c>
      <c r="F22" s="1058">
        <v>1</v>
      </c>
      <c r="G22" s="767"/>
      <c r="H22" s="767"/>
      <c r="I22" s="767"/>
      <c r="J22" s="767"/>
      <c r="K22" s="1020"/>
      <c r="L22" s="1051">
        <v>1</v>
      </c>
      <c r="M22" s="767"/>
      <c r="N22" s="767"/>
      <c r="O22" s="767"/>
      <c r="P22" s="767"/>
      <c r="Q22" s="1020"/>
      <c r="R22" s="869"/>
      <c r="S22" s="767"/>
      <c r="T22" s="1022">
        <v>1</v>
      </c>
      <c r="U22" s="783"/>
      <c r="V22" s="767"/>
      <c r="W22" s="1020"/>
      <c r="X22" s="869"/>
      <c r="Y22" s="767"/>
      <c r="Z22" s="767"/>
      <c r="AA22" s="1021">
        <v>1</v>
      </c>
      <c r="AB22" s="767"/>
      <c r="AC22" s="1020"/>
      <c r="AD22" s="869"/>
      <c r="AE22" s="767"/>
      <c r="AF22" s="1022">
        <v>1</v>
      </c>
      <c r="AG22" s="767"/>
      <c r="AH22" s="767"/>
      <c r="AI22" s="1020"/>
      <c r="AJ22" s="869"/>
      <c r="AK22" s="767"/>
      <c r="AL22" s="767"/>
      <c r="AM22" s="1021">
        <v>1</v>
      </c>
      <c r="AN22" s="1020"/>
      <c r="AO22" s="869"/>
      <c r="AP22" s="767"/>
      <c r="AQ22" s="1022">
        <v>1</v>
      </c>
      <c r="AR22" s="783"/>
      <c r="AS22" s="1020"/>
      <c r="AT22" s="1039">
        <f t="shared" si="0"/>
        <v>0</v>
      </c>
      <c r="AU22" s="1055">
        <f t="shared" si="1"/>
        <v>2</v>
      </c>
      <c r="AV22" s="1056">
        <f>AU22/7</f>
        <v>0.2857142857142857</v>
      </c>
      <c r="AW22" s="1055">
        <f t="shared" si="3"/>
        <v>0</v>
      </c>
      <c r="AX22" s="1057">
        <f>AW22/7</f>
        <v>0</v>
      </c>
      <c r="AY22" s="1055">
        <f t="shared" si="4"/>
        <v>3</v>
      </c>
      <c r="AZ22" s="1057">
        <f>AY22/7</f>
        <v>0.42857142857142855</v>
      </c>
      <c r="BA22" s="1055">
        <f t="shared" si="5"/>
        <v>2</v>
      </c>
      <c r="BB22" s="1057">
        <f>BA22/7</f>
        <v>0.2857142857142857</v>
      </c>
      <c r="BC22" s="1055">
        <f t="shared" si="6"/>
        <v>0</v>
      </c>
      <c r="BD22" s="1057">
        <f>BC22/7</f>
        <v>0</v>
      </c>
      <c r="BE22" s="1029">
        <f t="shared" si="7"/>
        <v>0.99999999999999989</v>
      </c>
    </row>
    <row r="23" spans="2:57" ht="18.95" customHeight="1" x14ac:dyDescent="0.25">
      <c r="B23" s="63">
        <v>18</v>
      </c>
      <c r="C23" s="190" t="s">
        <v>141</v>
      </c>
      <c r="D23" s="770">
        <v>214663</v>
      </c>
      <c r="E23" s="780">
        <v>931211</v>
      </c>
      <c r="F23" s="767"/>
      <c r="G23" s="1016">
        <v>1</v>
      </c>
      <c r="H23" s="767"/>
      <c r="I23" s="767"/>
      <c r="J23" s="767"/>
      <c r="K23" s="1020"/>
      <c r="L23" s="869"/>
      <c r="M23" s="767"/>
      <c r="N23" s="767"/>
      <c r="O23" s="767"/>
      <c r="P23" s="767"/>
      <c r="Q23" s="1033">
        <v>1</v>
      </c>
      <c r="R23" s="869"/>
      <c r="S23" s="767"/>
      <c r="T23" s="767"/>
      <c r="U23" s="1021">
        <v>1</v>
      </c>
      <c r="V23" s="783"/>
      <c r="W23" s="1023"/>
      <c r="X23" s="869"/>
      <c r="Y23" s="767"/>
      <c r="Z23" s="767"/>
      <c r="AA23" s="767"/>
      <c r="AB23" s="804">
        <v>1</v>
      </c>
      <c r="AC23" s="1020"/>
      <c r="AD23" s="869"/>
      <c r="AE23" s="767"/>
      <c r="AF23" s="767"/>
      <c r="AG23" s="783"/>
      <c r="AH23" s="804">
        <v>1</v>
      </c>
      <c r="AI23" s="1020"/>
      <c r="AJ23" s="869"/>
      <c r="AK23" s="767"/>
      <c r="AL23" s="767"/>
      <c r="AM23" s="1021">
        <v>1</v>
      </c>
      <c r="AN23" s="1020"/>
      <c r="AO23" s="869"/>
      <c r="AP23" s="767"/>
      <c r="AQ23" s="767"/>
      <c r="AR23" s="783"/>
      <c r="AS23" s="804">
        <v>1</v>
      </c>
      <c r="AT23" s="1059">
        <f t="shared" si="0"/>
        <v>1</v>
      </c>
      <c r="AU23" s="1044">
        <f t="shared" si="1"/>
        <v>0</v>
      </c>
      <c r="AV23" s="1045">
        <f>AU23/6</f>
        <v>0</v>
      </c>
      <c r="AW23" s="1044">
        <f t="shared" si="3"/>
        <v>1</v>
      </c>
      <c r="AX23" s="1049">
        <f>AW23/6</f>
        <v>0.16666666666666666</v>
      </c>
      <c r="AY23" s="1044">
        <f t="shared" si="4"/>
        <v>0</v>
      </c>
      <c r="AZ23" s="1049">
        <f>AY23/6</f>
        <v>0</v>
      </c>
      <c r="BA23" s="1044">
        <f t="shared" si="5"/>
        <v>2</v>
      </c>
      <c r="BB23" s="1049">
        <f>BA23/6</f>
        <v>0.33333333333333331</v>
      </c>
      <c r="BC23" s="1044">
        <f t="shared" si="6"/>
        <v>3</v>
      </c>
      <c r="BD23" s="1049">
        <f>BC23/6</f>
        <v>0.5</v>
      </c>
      <c r="BE23" s="1029">
        <f t="shared" si="7"/>
        <v>1</v>
      </c>
    </row>
    <row r="24" spans="2:57" ht="18.95" customHeight="1" x14ac:dyDescent="0.25">
      <c r="B24" s="63">
        <v>19</v>
      </c>
      <c r="C24" s="190" t="s">
        <v>144</v>
      </c>
      <c r="D24" s="770">
        <v>214873</v>
      </c>
      <c r="E24" s="780">
        <v>931212</v>
      </c>
      <c r="F24" s="767"/>
      <c r="G24" s="1016">
        <v>1</v>
      </c>
      <c r="H24" s="767"/>
      <c r="I24" s="767"/>
      <c r="J24" s="767"/>
      <c r="K24" s="1020"/>
      <c r="L24" s="869"/>
      <c r="M24" s="767"/>
      <c r="N24" s="767"/>
      <c r="O24" s="767"/>
      <c r="P24" s="767"/>
      <c r="Q24" s="1033">
        <v>1</v>
      </c>
      <c r="R24" s="869"/>
      <c r="S24" s="1019">
        <v>1</v>
      </c>
      <c r="T24" s="767"/>
      <c r="U24" s="783"/>
      <c r="V24" s="767"/>
      <c r="W24" s="1020"/>
      <c r="X24" s="869"/>
      <c r="Y24" s="767"/>
      <c r="Z24" s="1022">
        <v>1</v>
      </c>
      <c r="AA24" s="767"/>
      <c r="AB24" s="767"/>
      <c r="AC24" s="1020"/>
      <c r="AD24" s="869"/>
      <c r="AE24" s="767"/>
      <c r="AF24" s="767"/>
      <c r="AG24" s="1021">
        <v>1</v>
      </c>
      <c r="AH24" s="767"/>
      <c r="AI24" s="1020"/>
      <c r="AJ24" s="869"/>
      <c r="AK24" s="767"/>
      <c r="AL24" s="767"/>
      <c r="AM24" s="1021">
        <v>1</v>
      </c>
      <c r="AN24" s="1020"/>
      <c r="AO24" s="869"/>
      <c r="AP24" s="767"/>
      <c r="AQ24" s="767"/>
      <c r="AR24" s="1021">
        <v>1</v>
      </c>
      <c r="AS24" s="1020"/>
      <c r="AT24" s="1034">
        <f t="shared" si="0"/>
        <v>1</v>
      </c>
      <c r="AU24" s="1044">
        <f t="shared" si="1"/>
        <v>0</v>
      </c>
      <c r="AV24" s="1045">
        <f>AU24/6</f>
        <v>0</v>
      </c>
      <c r="AW24" s="1044">
        <f t="shared" si="3"/>
        <v>2</v>
      </c>
      <c r="AX24" s="1049">
        <f>AW24/6</f>
        <v>0.33333333333333331</v>
      </c>
      <c r="AY24" s="1044">
        <f t="shared" si="4"/>
        <v>1</v>
      </c>
      <c r="AZ24" s="1049">
        <f>AY24/6</f>
        <v>0.16666666666666666</v>
      </c>
      <c r="BA24" s="1044">
        <f t="shared" si="5"/>
        <v>3</v>
      </c>
      <c r="BB24" s="1049">
        <f>BA24/6</f>
        <v>0.5</v>
      </c>
      <c r="BC24" s="1044">
        <f t="shared" si="6"/>
        <v>0</v>
      </c>
      <c r="BD24" s="1049">
        <f>BC24/6</f>
        <v>0</v>
      </c>
      <c r="BE24" s="1029">
        <f t="shared" si="7"/>
        <v>1</v>
      </c>
    </row>
    <row r="25" spans="2:57" ht="18.95" customHeight="1" x14ac:dyDescent="0.25">
      <c r="B25" s="63">
        <v>20</v>
      </c>
      <c r="C25" s="212" t="s">
        <v>148</v>
      </c>
      <c r="D25" s="770">
        <v>215072</v>
      </c>
      <c r="E25" s="780">
        <v>931204</v>
      </c>
      <c r="F25" s="1058">
        <v>1</v>
      </c>
      <c r="G25" s="767"/>
      <c r="H25" s="767"/>
      <c r="I25" s="767"/>
      <c r="J25" s="767"/>
      <c r="K25" s="1020"/>
      <c r="L25" s="1051">
        <v>1</v>
      </c>
      <c r="M25" s="767"/>
      <c r="N25" s="767"/>
      <c r="O25" s="767"/>
      <c r="P25" s="767"/>
      <c r="Q25" s="1020"/>
      <c r="R25" s="869"/>
      <c r="S25" s="767"/>
      <c r="T25" s="1022">
        <v>1</v>
      </c>
      <c r="U25" s="767"/>
      <c r="V25" s="783"/>
      <c r="W25" s="1023"/>
      <c r="X25" s="869"/>
      <c r="Y25" s="767"/>
      <c r="Z25" s="1022">
        <v>1</v>
      </c>
      <c r="AA25" s="767"/>
      <c r="AB25" s="767"/>
      <c r="AC25" s="1020"/>
      <c r="AD25" s="869"/>
      <c r="AE25" s="767"/>
      <c r="AF25" s="767"/>
      <c r="AG25" s="1021">
        <v>1</v>
      </c>
      <c r="AH25" s="767"/>
      <c r="AI25" s="1020"/>
      <c r="AJ25" s="869"/>
      <c r="AK25" s="767"/>
      <c r="AL25" s="1022">
        <v>1</v>
      </c>
      <c r="AM25" s="767"/>
      <c r="AN25" s="1020"/>
      <c r="AO25" s="869"/>
      <c r="AP25" s="767"/>
      <c r="AQ25" s="1022">
        <v>1</v>
      </c>
      <c r="AR25" s="783"/>
      <c r="AS25" s="1020"/>
      <c r="AT25" s="1039">
        <f t="shared" si="0"/>
        <v>0</v>
      </c>
      <c r="AU25" s="1055">
        <f t="shared" si="1"/>
        <v>2</v>
      </c>
      <c r="AV25" s="1056">
        <f>AU25/7</f>
        <v>0.2857142857142857</v>
      </c>
      <c r="AW25" s="1055">
        <f t="shared" si="3"/>
        <v>0</v>
      </c>
      <c r="AX25" s="1057">
        <f>AW25/7</f>
        <v>0</v>
      </c>
      <c r="AY25" s="1055">
        <f t="shared" si="4"/>
        <v>4</v>
      </c>
      <c r="AZ25" s="1057">
        <f>AY25/7</f>
        <v>0.5714285714285714</v>
      </c>
      <c r="BA25" s="1055">
        <f t="shared" si="5"/>
        <v>1</v>
      </c>
      <c r="BB25" s="1057">
        <f>BA25/7</f>
        <v>0.14285714285714285</v>
      </c>
      <c r="BC25" s="1055">
        <f t="shared" si="6"/>
        <v>0</v>
      </c>
      <c r="BD25" s="1057">
        <f>BC25/7</f>
        <v>0</v>
      </c>
      <c r="BE25" s="1029">
        <f t="shared" si="7"/>
        <v>1</v>
      </c>
    </row>
    <row r="26" spans="2:57" ht="18.95" customHeight="1" x14ac:dyDescent="0.25">
      <c r="B26" s="63">
        <v>21</v>
      </c>
      <c r="C26" s="190" t="s">
        <v>152</v>
      </c>
      <c r="D26" s="770">
        <v>215289</v>
      </c>
      <c r="E26" s="780">
        <v>931213</v>
      </c>
      <c r="F26" s="767"/>
      <c r="G26" s="767"/>
      <c r="H26" s="767"/>
      <c r="I26" s="767"/>
      <c r="J26" s="767"/>
      <c r="K26" s="1033">
        <v>1</v>
      </c>
      <c r="L26" s="869"/>
      <c r="M26" s="767"/>
      <c r="N26" s="767"/>
      <c r="O26" s="767"/>
      <c r="P26" s="767"/>
      <c r="Q26" s="1033">
        <v>1</v>
      </c>
      <c r="R26" s="869"/>
      <c r="S26" s="1019">
        <v>1</v>
      </c>
      <c r="T26" s="767"/>
      <c r="U26" s="767"/>
      <c r="V26" s="783"/>
      <c r="W26" s="1023"/>
      <c r="X26" s="869"/>
      <c r="Y26" s="767"/>
      <c r="Z26" s="767"/>
      <c r="AA26" s="767"/>
      <c r="AB26" s="783"/>
      <c r="AC26" s="1033">
        <v>1</v>
      </c>
      <c r="AD26" s="869"/>
      <c r="AE26" s="767"/>
      <c r="AF26" s="767"/>
      <c r="AG26" s="783"/>
      <c r="AH26" s="767"/>
      <c r="AI26" s="1033">
        <v>1</v>
      </c>
      <c r="AJ26" s="869"/>
      <c r="AK26" s="767"/>
      <c r="AL26" s="1022">
        <v>1</v>
      </c>
      <c r="AM26" s="767"/>
      <c r="AN26" s="1020"/>
      <c r="AO26" s="869"/>
      <c r="AP26" s="767"/>
      <c r="AQ26" s="1022">
        <v>1</v>
      </c>
      <c r="AR26" s="767"/>
      <c r="AS26" s="1020"/>
      <c r="AT26" s="1034">
        <f t="shared" si="0"/>
        <v>4</v>
      </c>
      <c r="AU26" s="1044">
        <f t="shared" si="1"/>
        <v>0</v>
      </c>
      <c r="AV26" s="1045">
        <f>AU26/3</f>
        <v>0</v>
      </c>
      <c r="AW26" s="1044">
        <f t="shared" si="3"/>
        <v>1</v>
      </c>
      <c r="AX26" s="1049">
        <f>AW26/3</f>
        <v>0.33333333333333331</v>
      </c>
      <c r="AY26" s="1044">
        <f t="shared" si="4"/>
        <v>2</v>
      </c>
      <c r="AZ26" s="1049">
        <f>AY26/3</f>
        <v>0.66666666666666663</v>
      </c>
      <c r="BA26" s="1044">
        <f t="shared" si="5"/>
        <v>0</v>
      </c>
      <c r="BB26" s="1049">
        <f>BA26/3</f>
        <v>0</v>
      </c>
      <c r="BC26" s="1044">
        <f t="shared" si="6"/>
        <v>0</v>
      </c>
      <c r="BD26" s="1049">
        <f>BC26/3</f>
        <v>0</v>
      </c>
      <c r="BE26" s="1029">
        <f t="shared" si="7"/>
        <v>1</v>
      </c>
    </row>
    <row r="27" spans="2:57" ht="18.95" customHeight="1" x14ac:dyDescent="0.25">
      <c r="B27" s="63">
        <v>22</v>
      </c>
      <c r="C27" s="190" t="s">
        <v>155</v>
      </c>
      <c r="D27" s="770">
        <v>215505</v>
      </c>
      <c r="E27" s="780">
        <v>931214</v>
      </c>
      <c r="F27" s="767"/>
      <c r="G27" s="767"/>
      <c r="H27" s="767"/>
      <c r="I27" s="767"/>
      <c r="J27" s="767"/>
      <c r="K27" s="1033">
        <v>1</v>
      </c>
      <c r="L27" s="869"/>
      <c r="M27" s="767"/>
      <c r="N27" s="767"/>
      <c r="O27" s="767"/>
      <c r="P27" s="767"/>
      <c r="Q27" s="1033">
        <v>1</v>
      </c>
      <c r="R27" s="869"/>
      <c r="S27" s="1019">
        <v>1</v>
      </c>
      <c r="T27" s="783"/>
      <c r="U27" s="767"/>
      <c r="V27" s="767"/>
      <c r="W27" s="1020"/>
      <c r="X27" s="869"/>
      <c r="Y27" s="767"/>
      <c r="Z27" s="767"/>
      <c r="AA27" s="767"/>
      <c r="AB27" s="783"/>
      <c r="AC27" s="1033">
        <v>1</v>
      </c>
      <c r="AD27" s="869"/>
      <c r="AE27" s="767"/>
      <c r="AF27" s="767"/>
      <c r="AG27" s="783"/>
      <c r="AH27" s="767"/>
      <c r="AI27" s="1033">
        <v>1</v>
      </c>
      <c r="AJ27" s="869"/>
      <c r="AK27" s="767"/>
      <c r="AL27" s="767"/>
      <c r="AM27" s="1021">
        <v>1</v>
      </c>
      <c r="AN27" s="1020"/>
      <c r="AO27" s="869"/>
      <c r="AP27" s="767"/>
      <c r="AQ27" s="767"/>
      <c r="AR27" s="1021">
        <v>1</v>
      </c>
      <c r="AS27" s="1020"/>
      <c r="AT27" s="1034">
        <f t="shared" si="0"/>
        <v>4</v>
      </c>
      <c r="AU27" s="1044">
        <f t="shared" si="1"/>
        <v>0</v>
      </c>
      <c r="AV27" s="1045">
        <f>AU27/3</f>
        <v>0</v>
      </c>
      <c r="AW27" s="1044">
        <f t="shared" si="3"/>
        <v>1</v>
      </c>
      <c r="AX27" s="1049">
        <f>AW27/3</f>
        <v>0.33333333333333331</v>
      </c>
      <c r="AY27" s="1044">
        <f t="shared" si="4"/>
        <v>0</v>
      </c>
      <c r="AZ27" s="1049">
        <f>AY27/3</f>
        <v>0</v>
      </c>
      <c r="BA27" s="1044">
        <f t="shared" si="5"/>
        <v>2</v>
      </c>
      <c r="BB27" s="1049">
        <f>BA27/3</f>
        <v>0.66666666666666663</v>
      </c>
      <c r="BC27" s="1044">
        <f t="shared" si="6"/>
        <v>0</v>
      </c>
      <c r="BD27" s="1049">
        <f>BC27/3</f>
        <v>0</v>
      </c>
      <c r="BE27" s="1029">
        <f t="shared" si="7"/>
        <v>1</v>
      </c>
    </row>
    <row r="28" spans="2:57" ht="18.95" customHeight="1" x14ac:dyDescent="0.25">
      <c r="B28" s="63">
        <v>23</v>
      </c>
      <c r="C28" s="190" t="s">
        <v>157</v>
      </c>
      <c r="D28" s="770">
        <v>214250</v>
      </c>
      <c r="E28" s="780">
        <v>931478</v>
      </c>
      <c r="F28" s="767"/>
      <c r="G28" s="1016">
        <v>1</v>
      </c>
      <c r="H28" s="767"/>
      <c r="I28" s="767"/>
      <c r="J28" s="767"/>
      <c r="K28" s="1020"/>
      <c r="L28" s="869"/>
      <c r="M28" s="767"/>
      <c r="N28" s="767"/>
      <c r="O28" s="767"/>
      <c r="P28" s="804">
        <v>1</v>
      </c>
      <c r="Q28" s="1020"/>
      <c r="R28" s="869"/>
      <c r="S28" s="767"/>
      <c r="T28" s="1022">
        <v>1</v>
      </c>
      <c r="U28" s="767"/>
      <c r="V28" s="783"/>
      <c r="W28" s="1023"/>
      <c r="X28" s="869"/>
      <c r="Y28" s="767"/>
      <c r="Z28" s="1022">
        <v>1</v>
      </c>
      <c r="AA28" s="767"/>
      <c r="AB28" s="783"/>
      <c r="AC28" s="1023"/>
      <c r="AD28" s="869"/>
      <c r="AE28" s="767"/>
      <c r="AF28" s="783"/>
      <c r="AG28" s="1021">
        <v>1</v>
      </c>
      <c r="AH28" s="767"/>
      <c r="AI28" s="1020"/>
      <c r="AJ28" s="869"/>
      <c r="AK28" s="767"/>
      <c r="AL28" s="767"/>
      <c r="AM28" s="1021">
        <v>1</v>
      </c>
      <c r="AN28" s="1020"/>
      <c r="AO28" s="869"/>
      <c r="AP28" s="767"/>
      <c r="AQ28" s="783"/>
      <c r="AR28" s="1021">
        <v>1</v>
      </c>
      <c r="AS28" s="1020"/>
      <c r="AT28" s="1039">
        <f t="shared" si="0"/>
        <v>0</v>
      </c>
      <c r="AU28" s="1055">
        <f t="shared" si="1"/>
        <v>0</v>
      </c>
      <c r="AV28" s="1056">
        <f>AU28/7</f>
        <v>0</v>
      </c>
      <c r="AW28" s="1055">
        <f t="shared" si="3"/>
        <v>1</v>
      </c>
      <c r="AX28" s="1057">
        <f>AW28/7</f>
        <v>0.14285714285714285</v>
      </c>
      <c r="AY28" s="1055">
        <f t="shared" si="4"/>
        <v>2</v>
      </c>
      <c r="AZ28" s="1057">
        <f>AY28/7</f>
        <v>0.2857142857142857</v>
      </c>
      <c r="BA28" s="1055">
        <f t="shared" si="5"/>
        <v>3</v>
      </c>
      <c r="BB28" s="1057">
        <f>BA28/7</f>
        <v>0.42857142857142855</v>
      </c>
      <c r="BC28" s="1055">
        <f t="shared" si="6"/>
        <v>1</v>
      </c>
      <c r="BD28" s="1057">
        <f>BC28/7</f>
        <v>0.14285714285714285</v>
      </c>
      <c r="BE28" s="1029">
        <f t="shared" si="7"/>
        <v>1</v>
      </c>
    </row>
    <row r="29" spans="2:57" ht="18.95" customHeight="1" x14ac:dyDescent="0.25">
      <c r="B29" s="63">
        <v>24</v>
      </c>
      <c r="C29" s="190" t="s">
        <v>160</v>
      </c>
      <c r="D29" s="770">
        <v>214486</v>
      </c>
      <c r="E29" s="780">
        <v>931476</v>
      </c>
      <c r="F29" s="767"/>
      <c r="G29" s="767"/>
      <c r="H29" s="767"/>
      <c r="I29" s="767"/>
      <c r="J29" s="767"/>
      <c r="K29" s="1033">
        <v>1</v>
      </c>
      <c r="L29" s="869"/>
      <c r="M29" s="1019">
        <v>1</v>
      </c>
      <c r="N29" s="767"/>
      <c r="O29" s="767"/>
      <c r="P29" s="767"/>
      <c r="Q29" s="1020"/>
      <c r="R29" s="869"/>
      <c r="S29" s="1019">
        <v>1</v>
      </c>
      <c r="T29" s="767"/>
      <c r="U29" s="767"/>
      <c r="V29" s="783"/>
      <c r="W29" s="1023"/>
      <c r="X29" s="869"/>
      <c r="Y29" s="767"/>
      <c r="Z29" s="1022">
        <v>1</v>
      </c>
      <c r="AA29" s="767"/>
      <c r="AB29" s="783"/>
      <c r="AC29" s="1023"/>
      <c r="AD29" s="869"/>
      <c r="AE29" s="767"/>
      <c r="AF29" s="783"/>
      <c r="AG29" s="767"/>
      <c r="AH29" s="767"/>
      <c r="AI29" s="1033">
        <v>1</v>
      </c>
      <c r="AJ29" s="869"/>
      <c r="AK29" s="767"/>
      <c r="AL29" s="767"/>
      <c r="AM29" s="1021">
        <v>1</v>
      </c>
      <c r="AN29" s="1020"/>
      <c r="AO29" s="869"/>
      <c r="AP29" s="767"/>
      <c r="AQ29" s="767"/>
      <c r="AR29" s="1021">
        <v>1</v>
      </c>
      <c r="AS29" s="1020"/>
      <c r="AT29" s="1034">
        <f t="shared" si="0"/>
        <v>2</v>
      </c>
      <c r="AU29" s="1044">
        <f t="shared" si="1"/>
        <v>0</v>
      </c>
      <c r="AV29" s="1045">
        <f>AU29/5</f>
        <v>0</v>
      </c>
      <c r="AW29" s="1044">
        <f t="shared" si="3"/>
        <v>2</v>
      </c>
      <c r="AX29" s="1049">
        <f>AW29/5</f>
        <v>0.4</v>
      </c>
      <c r="AY29" s="1044">
        <f t="shared" si="4"/>
        <v>1</v>
      </c>
      <c r="AZ29" s="1049">
        <f>AY29/5</f>
        <v>0.2</v>
      </c>
      <c r="BA29" s="1044">
        <f t="shared" si="5"/>
        <v>2</v>
      </c>
      <c r="BB29" s="1049">
        <f>BA29/5</f>
        <v>0.4</v>
      </c>
      <c r="BC29" s="1044">
        <f t="shared" si="6"/>
        <v>0</v>
      </c>
      <c r="BD29" s="1049">
        <f>BC29/5</f>
        <v>0</v>
      </c>
      <c r="BE29" s="1029">
        <f t="shared" si="7"/>
        <v>1</v>
      </c>
    </row>
    <row r="30" spans="2:57" ht="18.95" customHeight="1" x14ac:dyDescent="0.25">
      <c r="B30" s="63">
        <v>25</v>
      </c>
      <c r="C30" s="190" t="s">
        <v>163</v>
      </c>
      <c r="D30" s="770">
        <v>214870</v>
      </c>
      <c r="E30" s="780">
        <v>931422</v>
      </c>
      <c r="F30" s="767"/>
      <c r="G30" s="767"/>
      <c r="H30" s="767"/>
      <c r="I30" s="767"/>
      <c r="J30" s="767"/>
      <c r="K30" s="1033">
        <v>1</v>
      </c>
      <c r="L30" s="869"/>
      <c r="M30" s="767"/>
      <c r="N30" s="767"/>
      <c r="O30" s="767"/>
      <c r="P30" s="767"/>
      <c r="Q30" s="1033">
        <v>1</v>
      </c>
      <c r="R30" s="869"/>
      <c r="S30" s="1019">
        <v>1</v>
      </c>
      <c r="T30" s="767"/>
      <c r="U30" s="767"/>
      <c r="V30" s="783"/>
      <c r="W30" s="1023"/>
      <c r="X30" s="869"/>
      <c r="Y30" s="767"/>
      <c r="Z30" s="767"/>
      <c r="AA30" s="767"/>
      <c r="AB30" s="804">
        <v>1</v>
      </c>
      <c r="AC30" s="1023"/>
      <c r="AD30" s="869"/>
      <c r="AE30" s="767"/>
      <c r="AF30" s="767"/>
      <c r="AG30" s="1021">
        <v>1</v>
      </c>
      <c r="AH30" s="783"/>
      <c r="AI30" s="1023"/>
      <c r="AJ30" s="869"/>
      <c r="AK30" s="767"/>
      <c r="AL30" s="767"/>
      <c r="AM30" s="1021">
        <v>1</v>
      </c>
      <c r="AN30" s="1020"/>
      <c r="AO30" s="869"/>
      <c r="AP30" s="767"/>
      <c r="AQ30" s="767"/>
      <c r="AR30" s="1021">
        <v>1</v>
      </c>
      <c r="AS30" s="1020"/>
      <c r="AT30" s="1034">
        <f t="shared" si="0"/>
        <v>2</v>
      </c>
      <c r="AU30" s="1044">
        <f t="shared" si="1"/>
        <v>0</v>
      </c>
      <c r="AV30" s="1045">
        <f>AU30/5</f>
        <v>0</v>
      </c>
      <c r="AW30" s="1044">
        <f t="shared" si="3"/>
        <v>1</v>
      </c>
      <c r="AX30" s="1049">
        <f>AW30/5</f>
        <v>0.2</v>
      </c>
      <c r="AY30" s="1044">
        <f t="shared" si="4"/>
        <v>0</v>
      </c>
      <c r="AZ30" s="1049">
        <f>AY30/5</f>
        <v>0</v>
      </c>
      <c r="BA30" s="1044">
        <f t="shared" si="5"/>
        <v>3</v>
      </c>
      <c r="BB30" s="1049">
        <f>BA30/5</f>
        <v>0.6</v>
      </c>
      <c r="BC30" s="1044">
        <f t="shared" si="6"/>
        <v>1</v>
      </c>
      <c r="BD30" s="1049">
        <f>BC30/5</f>
        <v>0.2</v>
      </c>
      <c r="BE30" s="1029">
        <f t="shared" si="7"/>
        <v>1</v>
      </c>
    </row>
    <row r="31" spans="2:57" ht="18.95" customHeight="1" x14ac:dyDescent="0.25">
      <c r="B31" s="91">
        <v>26</v>
      </c>
      <c r="C31" s="97" t="s">
        <v>165</v>
      </c>
      <c r="D31" s="775">
        <v>215081</v>
      </c>
      <c r="E31" s="948">
        <v>931415</v>
      </c>
      <c r="F31" s="767"/>
      <c r="G31" s="767"/>
      <c r="H31" s="767"/>
      <c r="I31" s="767"/>
      <c r="J31" s="767"/>
      <c r="K31" s="1033">
        <v>1</v>
      </c>
      <c r="L31" s="869"/>
      <c r="M31" s="767"/>
      <c r="N31" s="767"/>
      <c r="O31" s="767"/>
      <c r="P31" s="767"/>
      <c r="Q31" s="1033">
        <v>1</v>
      </c>
      <c r="R31" s="869"/>
      <c r="S31" s="767"/>
      <c r="T31" s="1022">
        <v>1</v>
      </c>
      <c r="U31" s="767"/>
      <c r="V31" s="767"/>
      <c r="W31" s="1020"/>
      <c r="X31" s="869"/>
      <c r="Y31" s="767"/>
      <c r="Z31" s="783"/>
      <c r="AA31" s="767"/>
      <c r="AB31" s="767"/>
      <c r="AC31" s="1033">
        <v>1</v>
      </c>
      <c r="AD31" s="869"/>
      <c r="AE31" s="767"/>
      <c r="AF31" s="767"/>
      <c r="AG31" s="783"/>
      <c r="AH31" s="804">
        <v>1</v>
      </c>
      <c r="AI31" s="1020"/>
      <c r="AJ31" s="869"/>
      <c r="AK31" s="767"/>
      <c r="AL31" s="767"/>
      <c r="AM31" s="767"/>
      <c r="AN31" s="804">
        <v>1</v>
      </c>
      <c r="AO31" s="767"/>
      <c r="AP31" s="767"/>
      <c r="AQ31" s="1022">
        <v>1</v>
      </c>
      <c r="AR31" s="783"/>
      <c r="AS31" s="1020"/>
      <c r="AT31" s="1034">
        <f t="shared" si="0"/>
        <v>3</v>
      </c>
      <c r="AU31" s="1044">
        <f t="shared" si="1"/>
        <v>0</v>
      </c>
      <c r="AV31" s="1045">
        <f>AU31/4</f>
        <v>0</v>
      </c>
      <c r="AW31" s="1044">
        <f t="shared" si="3"/>
        <v>0</v>
      </c>
      <c r="AX31" s="1049">
        <f>AW31/4</f>
        <v>0</v>
      </c>
      <c r="AY31" s="1044">
        <f t="shared" si="4"/>
        <v>2</v>
      </c>
      <c r="AZ31" s="1049">
        <f>AY31/4</f>
        <v>0.5</v>
      </c>
      <c r="BA31" s="1044">
        <f t="shared" si="5"/>
        <v>0</v>
      </c>
      <c r="BB31" s="1049">
        <f>BA31/4</f>
        <v>0</v>
      </c>
      <c r="BC31" s="1044">
        <f t="shared" si="6"/>
        <v>2</v>
      </c>
      <c r="BD31" s="1049">
        <f>BC31/4</f>
        <v>0.5</v>
      </c>
      <c r="BE31" s="1029">
        <f t="shared" si="7"/>
        <v>1</v>
      </c>
    </row>
    <row r="32" spans="2:57" ht="18.95" customHeight="1" x14ac:dyDescent="0.25">
      <c r="B32" s="63">
        <v>27</v>
      </c>
      <c r="C32" s="190" t="s">
        <v>168</v>
      </c>
      <c r="D32" s="770">
        <v>213989</v>
      </c>
      <c r="E32" s="780">
        <v>931735</v>
      </c>
      <c r="F32" s="767"/>
      <c r="G32" s="767"/>
      <c r="H32" s="1022">
        <v>1</v>
      </c>
      <c r="I32" s="767"/>
      <c r="J32" s="767"/>
      <c r="K32" s="1020"/>
      <c r="L32" s="869"/>
      <c r="M32" s="767"/>
      <c r="N32" s="767"/>
      <c r="O32" s="767"/>
      <c r="P32" s="767"/>
      <c r="Q32" s="1033">
        <v>1</v>
      </c>
      <c r="R32" s="869"/>
      <c r="S32" s="767"/>
      <c r="T32" s="1022">
        <v>1</v>
      </c>
      <c r="U32" s="767"/>
      <c r="V32" s="783"/>
      <c r="W32" s="1023"/>
      <c r="X32" s="869"/>
      <c r="Y32" s="767"/>
      <c r="Z32" s="767"/>
      <c r="AA32" s="1021">
        <v>1</v>
      </c>
      <c r="AB32" s="783"/>
      <c r="AC32" s="1023"/>
      <c r="AD32" s="869"/>
      <c r="AE32" s="767"/>
      <c r="AF32" s="767"/>
      <c r="AG32" s="1021">
        <v>1</v>
      </c>
      <c r="AH32" s="767"/>
      <c r="AI32" s="1020"/>
      <c r="AJ32" s="869"/>
      <c r="AK32" s="767"/>
      <c r="AL32" s="767"/>
      <c r="AM32" s="1021">
        <v>1</v>
      </c>
      <c r="AN32" s="1020"/>
      <c r="AO32" s="869"/>
      <c r="AP32" s="767"/>
      <c r="AQ32" s="767"/>
      <c r="AR32" s="1021">
        <v>1</v>
      </c>
      <c r="AS32" s="1020"/>
      <c r="AT32" s="1034">
        <f t="shared" si="0"/>
        <v>1</v>
      </c>
      <c r="AU32" s="1044">
        <f t="shared" si="1"/>
        <v>0</v>
      </c>
      <c r="AV32" s="1045">
        <f>AU32/6</f>
        <v>0</v>
      </c>
      <c r="AW32" s="1044">
        <f t="shared" si="3"/>
        <v>0</v>
      </c>
      <c r="AX32" s="1049">
        <f>AW32/6</f>
        <v>0</v>
      </c>
      <c r="AY32" s="1044">
        <f t="shared" si="4"/>
        <v>2</v>
      </c>
      <c r="AZ32" s="1049">
        <f>AY32/6</f>
        <v>0.33333333333333331</v>
      </c>
      <c r="BA32" s="1044">
        <f t="shared" si="5"/>
        <v>4</v>
      </c>
      <c r="BB32" s="1049">
        <f>BA32/6</f>
        <v>0.66666666666666663</v>
      </c>
      <c r="BC32" s="1044">
        <f t="shared" si="6"/>
        <v>0</v>
      </c>
      <c r="BD32" s="1049">
        <f>BC32/6</f>
        <v>0</v>
      </c>
      <c r="BE32" s="1029">
        <f t="shared" si="7"/>
        <v>1</v>
      </c>
    </row>
    <row r="33" spans="2:57" ht="18.95" customHeight="1" x14ac:dyDescent="0.25">
      <c r="B33" s="63">
        <v>28</v>
      </c>
      <c r="C33" s="190" t="s">
        <v>92</v>
      </c>
      <c r="D33" s="770">
        <v>214381</v>
      </c>
      <c r="E33" s="780">
        <v>931568</v>
      </c>
      <c r="F33" s="767"/>
      <c r="G33" s="767"/>
      <c r="H33" s="767"/>
      <c r="I33" s="1021">
        <v>1</v>
      </c>
      <c r="J33" s="767"/>
      <c r="K33" s="1020"/>
      <c r="L33" s="869"/>
      <c r="M33" s="767"/>
      <c r="N33" s="767"/>
      <c r="O33" s="767"/>
      <c r="P33" s="767"/>
      <c r="Q33" s="1033">
        <v>1</v>
      </c>
      <c r="R33" s="869"/>
      <c r="S33" s="767"/>
      <c r="T33" s="1022">
        <v>1</v>
      </c>
      <c r="U33" s="767"/>
      <c r="V33" s="783"/>
      <c r="W33" s="1023"/>
      <c r="X33" s="869"/>
      <c r="Y33" s="767"/>
      <c r="Z33" s="767"/>
      <c r="AA33" s="767"/>
      <c r="AB33" s="804">
        <v>1</v>
      </c>
      <c r="AC33" s="1023"/>
      <c r="AD33" s="869"/>
      <c r="AE33" s="767"/>
      <c r="AF33" s="767"/>
      <c r="AG33" s="767"/>
      <c r="AH33" s="804">
        <v>1</v>
      </c>
      <c r="AI33" s="1023"/>
      <c r="AJ33" s="869"/>
      <c r="AK33" s="767"/>
      <c r="AL33" s="767"/>
      <c r="AM33" s="1021">
        <v>1</v>
      </c>
      <c r="AN33" s="1020"/>
      <c r="AO33" s="869"/>
      <c r="AP33" s="767"/>
      <c r="AQ33" s="767"/>
      <c r="AR33" s="783"/>
      <c r="AS33" s="804">
        <v>1</v>
      </c>
      <c r="AT33" s="1059">
        <f t="shared" si="0"/>
        <v>1</v>
      </c>
      <c r="AU33" s="1044">
        <f t="shared" si="1"/>
        <v>0</v>
      </c>
      <c r="AV33" s="1045">
        <f>AU33/6</f>
        <v>0</v>
      </c>
      <c r="AW33" s="1044">
        <f t="shared" si="3"/>
        <v>0</v>
      </c>
      <c r="AX33" s="1049">
        <f>AW33/6</f>
        <v>0</v>
      </c>
      <c r="AY33" s="1044">
        <f t="shared" si="4"/>
        <v>1</v>
      </c>
      <c r="AZ33" s="1049">
        <f>AY33/6</f>
        <v>0.16666666666666666</v>
      </c>
      <c r="BA33" s="1044">
        <f t="shared" si="5"/>
        <v>2</v>
      </c>
      <c r="BB33" s="1049">
        <f>BA33/6</f>
        <v>0.33333333333333331</v>
      </c>
      <c r="BC33" s="1044">
        <f t="shared" si="6"/>
        <v>3</v>
      </c>
      <c r="BD33" s="1049">
        <f>BC33/6</f>
        <v>0.5</v>
      </c>
      <c r="BE33" s="1029">
        <f t="shared" si="7"/>
        <v>1</v>
      </c>
    </row>
    <row r="34" spans="2:57" ht="18.95" customHeight="1" x14ac:dyDescent="0.25">
      <c r="B34" s="63">
        <v>29</v>
      </c>
      <c r="C34" s="190" t="s">
        <v>172</v>
      </c>
      <c r="D34" s="770">
        <v>214874</v>
      </c>
      <c r="E34" s="780">
        <v>931632</v>
      </c>
      <c r="F34" s="767"/>
      <c r="G34" s="767"/>
      <c r="H34" s="767"/>
      <c r="I34" s="767"/>
      <c r="J34" s="767"/>
      <c r="K34" s="1033">
        <v>1</v>
      </c>
      <c r="L34" s="869"/>
      <c r="M34" s="767"/>
      <c r="N34" s="767"/>
      <c r="O34" s="767"/>
      <c r="P34" s="767"/>
      <c r="Q34" s="1033">
        <v>1</v>
      </c>
      <c r="R34" s="869"/>
      <c r="S34" s="767"/>
      <c r="T34" s="767"/>
      <c r="U34" s="767"/>
      <c r="V34" s="804">
        <v>1</v>
      </c>
      <c r="W34" s="1023"/>
      <c r="X34" s="869"/>
      <c r="Y34" s="767"/>
      <c r="Z34" s="767"/>
      <c r="AA34" s="767"/>
      <c r="AB34" s="783"/>
      <c r="AC34" s="1033">
        <v>1</v>
      </c>
      <c r="AD34" s="869"/>
      <c r="AE34" s="767"/>
      <c r="AF34" s="783"/>
      <c r="AG34" s="1021">
        <v>1</v>
      </c>
      <c r="AH34" s="767"/>
      <c r="AI34" s="1020"/>
      <c r="AJ34" s="869"/>
      <c r="AK34" s="767"/>
      <c r="AL34" s="767"/>
      <c r="AM34" s="1021">
        <v>1</v>
      </c>
      <c r="AN34" s="1020"/>
      <c r="AO34" s="869"/>
      <c r="AP34" s="767"/>
      <c r="AQ34" s="767"/>
      <c r="AR34" s="1021">
        <v>1</v>
      </c>
      <c r="AS34" s="1020"/>
      <c r="AT34" s="1034">
        <f t="shared" si="0"/>
        <v>3</v>
      </c>
      <c r="AU34" s="1044">
        <f t="shared" si="1"/>
        <v>0</v>
      </c>
      <c r="AV34" s="1045">
        <f>AU34/4</f>
        <v>0</v>
      </c>
      <c r="AW34" s="1044">
        <f t="shared" si="3"/>
        <v>0</v>
      </c>
      <c r="AX34" s="1049">
        <f>AW34/4</f>
        <v>0</v>
      </c>
      <c r="AY34" s="1044">
        <f t="shared" si="4"/>
        <v>0</v>
      </c>
      <c r="AZ34" s="1049">
        <f>AY34/4</f>
        <v>0</v>
      </c>
      <c r="BA34" s="1044">
        <f t="shared" si="5"/>
        <v>3</v>
      </c>
      <c r="BB34" s="1049">
        <f>BA34/4</f>
        <v>0.75</v>
      </c>
      <c r="BC34" s="1044">
        <f t="shared" si="6"/>
        <v>1</v>
      </c>
      <c r="BD34" s="1049">
        <f>BC34/4</f>
        <v>0.25</v>
      </c>
      <c r="BE34" s="1029">
        <f t="shared" si="7"/>
        <v>1</v>
      </c>
    </row>
    <row r="35" spans="2:57" ht="18.95" customHeight="1" x14ac:dyDescent="0.25">
      <c r="B35" s="223">
        <v>30</v>
      </c>
      <c r="C35" s="190" t="s">
        <v>174</v>
      </c>
      <c r="D35" s="770">
        <v>214051</v>
      </c>
      <c r="E35" s="780">
        <v>931818</v>
      </c>
      <c r="F35" s="767"/>
      <c r="G35" s="1016">
        <v>1</v>
      </c>
      <c r="H35" s="767"/>
      <c r="I35" s="767"/>
      <c r="J35" s="767"/>
      <c r="K35" s="1020"/>
      <c r="L35" s="869"/>
      <c r="M35" s="1019">
        <v>1</v>
      </c>
      <c r="N35" s="767"/>
      <c r="O35" s="767"/>
      <c r="P35" s="767"/>
      <c r="Q35" s="1020"/>
      <c r="R35" s="869"/>
      <c r="S35" s="1019">
        <v>1</v>
      </c>
      <c r="T35" s="767"/>
      <c r="U35" s="767"/>
      <c r="V35" s="783"/>
      <c r="W35" s="1023"/>
      <c r="X35" s="869"/>
      <c r="Y35" s="767"/>
      <c r="Z35" s="767"/>
      <c r="AA35" s="1021">
        <v>1</v>
      </c>
      <c r="AB35" s="783"/>
      <c r="AC35" s="1023"/>
      <c r="AD35" s="869"/>
      <c r="AE35" s="767"/>
      <c r="AF35" s="767"/>
      <c r="AG35" s="1021">
        <v>1</v>
      </c>
      <c r="AH35" s="783"/>
      <c r="AI35" s="1023"/>
      <c r="AJ35" s="869"/>
      <c r="AK35" s="767"/>
      <c r="AL35" s="767"/>
      <c r="AM35" s="1021">
        <v>1</v>
      </c>
      <c r="AN35" s="1020"/>
      <c r="AO35" s="869"/>
      <c r="AP35" s="767"/>
      <c r="AQ35" s="767"/>
      <c r="AR35" s="1060">
        <v>1</v>
      </c>
      <c r="AS35" s="1020"/>
      <c r="AT35" s="1039">
        <f t="shared" si="0"/>
        <v>0</v>
      </c>
      <c r="AU35" s="1055">
        <f t="shared" si="1"/>
        <v>0</v>
      </c>
      <c r="AV35" s="1056">
        <f>AU35/7</f>
        <v>0</v>
      </c>
      <c r="AW35" s="1055">
        <f t="shared" si="3"/>
        <v>3</v>
      </c>
      <c r="AX35" s="1057">
        <f>AW35/7</f>
        <v>0.42857142857142855</v>
      </c>
      <c r="AY35" s="1055">
        <f t="shared" si="4"/>
        <v>0</v>
      </c>
      <c r="AZ35" s="1057">
        <f>AY35/7</f>
        <v>0</v>
      </c>
      <c r="BA35" s="1055">
        <f t="shared" si="5"/>
        <v>4</v>
      </c>
      <c r="BB35" s="1057">
        <f>BA35/7</f>
        <v>0.5714285714285714</v>
      </c>
      <c r="BC35" s="1055">
        <f t="shared" si="6"/>
        <v>0</v>
      </c>
      <c r="BD35" s="1057">
        <f>BC35/7</f>
        <v>0</v>
      </c>
      <c r="BE35" s="1029">
        <f t="shared" si="7"/>
        <v>1</v>
      </c>
    </row>
    <row r="36" spans="2:57" ht="18.95" customHeight="1" x14ac:dyDescent="0.25">
      <c r="B36" s="63">
        <v>31</v>
      </c>
      <c r="C36" s="212" t="s">
        <v>177</v>
      </c>
      <c r="D36" s="770">
        <v>214460</v>
      </c>
      <c r="E36" s="780">
        <v>931844</v>
      </c>
      <c r="F36" s="767"/>
      <c r="G36" s="767"/>
      <c r="H36" s="767"/>
      <c r="I36" s="767"/>
      <c r="J36" s="767"/>
      <c r="K36" s="1033">
        <v>1</v>
      </c>
      <c r="L36" s="869"/>
      <c r="M36" s="767"/>
      <c r="N36" s="767"/>
      <c r="O36" s="767"/>
      <c r="P36" s="767"/>
      <c r="Q36" s="1033">
        <v>1</v>
      </c>
      <c r="R36" s="869"/>
      <c r="S36" s="1019">
        <v>1</v>
      </c>
      <c r="T36" s="767"/>
      <c r="U36" s="767"/>
      <c r="V36" s="783"/>
      <c r="W36" s="1023"/>
      <c r="X36" s="869"/>
      <c r="Y36" s="767"/>
      <c r="Z36" s="767"/>
      <c r="AA36" s="767"/>
      <c r="AB36" s="783"/>
      <c r="AC36" s="1033">
        <v>1</v>
      </c>
      <c r="AD36" s="869"/>
      <c r="AE36" s="767"/>
      <c r="AF36" s="783"/>
      <c r="AG36" s="767"/>
      <c r="AH36" s="767"/>
      <c r="AI36" s="1033">
        <v>1</v>
      </c>
      <c r="AJ36" s="869"/>
      <c r="AK36" s="767"/>
      <c r="AL36" s="767"/>
      <c r="AM36" s="1021">
        <v>1</v>
      </c>
      <c r="AN36" s="1020"/>
      <c r="AO36" s="869"/>
      <c r="AP36" s="767"/>
      <c r="AQ36" s="767"/>
      <c r="AR36" s="1021">
        <v>1</v>
      </c>
      <c r="AS36" s="1020"/>
      <c r="AT36" s="1034">
        <f t="shared" si="0"/>
        <v>4</v>
      </c>
      <c r="AU36" s="1044">
        <f t="shared" si="1"/>
        <v>0</v>
      </c>
      <c r="AV36" s="1045">
        <f>AU36/3</f>
        <v>0</v>
      </c>
      <c r="AW36" s="1044">
        <f t="shared" si="3"/>
        <v>1</v>
      </c>
      <c r="AX36" s="1049">
        <f>AW36/3</f>
        <v>0.33333333333333331</v>
      </c>
      <c r="AY36" s="1044">
        <f t="shared" si="4"/>
        <v>0</v>
      </c>
      <c r="AZ36" s="1049">
        <f>AY36/3</f>
        <v>0</v>
      </c>
      <c r="BA36" s="1044">
        <f t="shared" si="5"/>
        <v>2</v>
      </c>
      <c r="BB36" s="1049">
        <f>BA36/3</f>
        <v>0.66666666666666663</v>
      </c>
      <c r="BC36" s="1044">
        <f t="shared" si="6"/>
        <v>0</v>
      </c>
      <c r="BD36" s="1049">
        <f>BC36/3</f>
        <v>0</v>
      </c>
      <c r="BE36" s="1029">
        <f t="shared" si="7"/>
        <v>1</v>
      </c>
    </row>
    <row r="37" spans="2:57" ht="18.95" customHeight="1" x14ac:dyDescent="0.25">
      <c r="B37" s="63">
        <v>32</v>
      </c>
      <c r="C37" s="190" t="s">
        <v>180</v>
      </c>
      <c r="D37" s="770">
        <v>214662</v>
      </c>
      <c r="E37" s="780">
        <v>931843</v>
      </c>
      <c r="F37" s="767"/>
      <c r="G37" s="767"/>
      <c r="H37" s="1022">
        <v>1</v>
      </c>
      <c r="I37" s="767"/>
      <c r="J37" s="767"/>
      <c r="K37" s="1020"/>
      <c r="L37" s="869"/>
      <c r="M37" s="767"/>
      <c r="N37" s="1022">
        <v>1</v>
      </c>
      <c r="O37" s="767"/>
      <c r="P37" s="767"/>
      <c r="Q37" s="1020"/>
      <c r="R37" s="869"/>
      <c r="S37" s="1019">
        <v>1</v>
      </c>
      <c r="T37" s="767"/>
      <c r="U37" s="783"/>
      <c r="V37" s="767"/>
      <c r="W37" s="1020"/>
      <c r="X37" s="869"/>
      <c r="Y37" s="767"/>
      <c r="Z37" s="1022">
        <v>1</v>
      </c>
      <c r="AA37" s="767"/>
      <c r="AB37" s="783"/>
      <c r="AC37" s="1023"/>
      <c r="AD37" s="869"/>
      <c r="AE37" s="767"/>
      <c r="AF37" s="767"/>
      <c r="AG37" s="767"/>
      <c r="AH37" s="783"/>
      <c r="AI37" s="1033">
        <v>1</v>
      </c>
      <c r="AJ37" s="869"/>
      <c r="AK37" s="767"/>
      <c r="AL37" s="767"/>
      <c r="AM37" s="1021">
        <v>1</v>
      </c>
      <c r="AN37" s="1020"/>
      <c r="AO37" s="869"/>
      <c r="AP37" s="767"/>
      <c r="AQ37" s="1022">
        <v>1</v>
      </c>
      <c r="AR37" s="783"/>
      <c r="AS37" s="1020"/>
      <c r="AT37" s="1034">
        <f t="shared" si="0"/>
        <v>1</v>
      </c>
      <c r="AU37" s="1044">
        <f t="shared" si="1"/>
        <v>0</v>
      </c>
      <c r="AV37" s="1045">
        <f>AU37/6</f>
        <v>0</v>
      </c>
      <c r="AW37" s="1044">
        <f t="shared" si="3"/>
        <v>1</v>
      </c>
      <c r="AX37" s="1049">
        <f>AW37/6</f>
        <v>0.16666666666666666</v>
      </c>
      <c r="AY37" s="1044">
        <f t="shared" si="4"/>
        <v>4</v>
      </c>
      <c r="AZ37" s="1049">
        <f>AY37/6</f>
        <v>0.66666666666666663</v>
      </c>
      <c r="BA37" s="1044">
        <f t="shared" si="5"/>
        <v>1</v>
      </c>
      <c r="BB37" s="1049">
        <f>BA37/6</f>
        <v>0.16666666666666666</v>
      </c>
      <c r="BC37" s="1044">
        <f t="shared" si="6"/>
        <v>0</v>
      </c>
      <c r="BD37" s="1049">
        <f>BC37/6</f>
        <v>0</v>
      </c>
      <c r="BE37" s="1029">
        <f t="shared" si="7"/>
        <v>0.99999999999999989</v>
      </c>
    </row>
    <row r="38" spans="2:57" ht="18.95" customHeight="1" x14ac:dyDescent="0.25">
      <c r="B38" s="63">
        <v>33</v>
      </c>
      <c r="C38" s="190" t="s">
        <v>184</v>
      </c>
      <c r="D38" s="770">
        <v>214873</v>
      </c>
      <c r="E38" s="780">
        <v>931842</v>
      </c>
      <c r="F38" s="767"/>
      <c r="G38" s="767"/>
      <c r="H38" s="1022">
        <v>1</v>
      </c>
      <c r="I38" s="767"/>
      <c r="J38" s="767"/>
      <c r="K38" s="1020"/>
      <c r="L38" s="869"/>
      <c r="M38" s="767"/>
      <c r="N38" s="1022">
        <v>1</v>
      </c>
      <c r="O38" s="767"/>
      <c r="P38" s="767"/>
      <c r="Q38" s="1020"/>
      <c r="R38" s="869"/>
      <c r="S38" s="1019">
        <v>1</v>
      </c>
      <c r="T38" s="783"/>
      <c r="U38" s="767"/>
      <c r="V38" s="767"/>
      <c r="W38" s="1020"/>
      <c r="X38" s="869"/>
      <c r="Y38" s="767"/>
      <c r="Z38" s="767"/>
      <c r="AA38" s="1021">
        <v>1</v>
      </c>
      <c r="AB38" s="783"/>
      <c r="AC38" s="1023"/>
      <c r="AD38" s="869"/>
      <c r="AE38" s="767"/>
      <c r="AF38" s="767"/>
      <c r="AG38" s="767"/>
      <c r="AH38" s="804">
        <v>1</v>
      </c>
      <c r="AI38" s="1023"/>
      <c r="AJ38" s="869"/>
      <c r="AK38" s="767"/>
      <c r="AL38" s="1022">
        <v>1</v>
      </c>
      <c r="AM38" s="767"/>
      <c r="AN38" s="1020"/>
      <c r="AO38" s="869"/>
      <c r="AP38" s="767"/>
      <c r="AQ38" s="1022">
        <v>1</v>
      </c>
      <c r="AR38" s="783"/>
      <c r="AS38" s="1020"/>
      <c r="AT38" s="1039">
        <f t="shared" si="0"/>
        <v>0</v>
      </c>
      <c r="AU38" s="1055">
        <f t="shared" si="1"/>
        <v>0</v>
      </c>
      <c r="AV38" s="1056">
        <f>AU38/7</f>
        <v>0</v>
      </c>
      <c r="AW38" s="1055">
        <f t="shared" si="3"/>
        <v>1</v>
      </c>
      <c r="AX38" s="1057">
        <f>AW38/7</f>
        <v>0.14285714285714285</v>
      </c>
      <c r="AY38" s="1055">
        <f t="shared" si="4"/>
        <v>4</v>
      </c>
      <c r="AZ38" s="1057">
        <f>AY38/7</f>
        <v>0.5714285714285714</v>
      </c>
      <c r="BA38" s="1055">
        <f t="shared" si="5"/>
        <v>1</v>
      </c>
      <c r="BB38" s="1057">
        <f>BA38/7</f>
        <v>0.14285714285714285</v>
      </c>
      <c r="BC38" s="1055">
        <f t="shared" si="6"/>
        <v>1</v>
      </c>
      <c r="BD38" s="1057">
        <f>BC38/7</f>
        <v>0.14285714285714285</v>
      </c>
      <c r="BE38" s="1029">
        <f t="shared" si="7"/>
        <v>0.99999999999999978</v>
      </c>
    </row>
    <row r="39" spans="2:57" ht="18.95" customHeight="1" x14ac:dyDescent="0.25">
      <c r="B39" s="63">
        <v>38</v>
      </c>
      <c r="C39" s="190" t="s">
        <v>193</v>
      </c>
      <c r="D39" s="770">
        <v>214451</v>
      </c>
      <c r="E39" s="780">
        <v>932053</v>
      </c>
      <c r="F39" s="767"/>
      <c r="G39" s="767"/>
      <c r="H39" s="1022">
        <v>1</v>
      </c>
      <c r="I39" s="767"/>
      <c r="J39" s="767"/>
      <c r="K39" s="1020"/>
      <c r="L39" s="869"/>
      <c r="M39" s="767"/>
      <c r="N39" s="1022">
        <v>1</v>
      </c>
      <c r="O39" s="767"/>
      <c r="P39" s="767"/>
      <c r="Q39" s="1020"/>
      <c r="R39" s="869"/>
      <c r="S39" s="767"/>
      <c r="T39" s="767"/>
      <c r="U39" s="1021">
        <v>1</v>
      </c>
      <c r="V39" s="783"/>
      <c r="W39" s="1023"/>
      <c r="X39" s="869"/>
      <c r="Y39" s="767"/>
      <c r="Z39" s="1022">
        <v>1</v>
      </c>
      <c r="AA39" s="767"/>
      <c r="AB39" s="767"/>
      <c r="AC39" s="1020"/>
      <c r="AD39" s="869"/>
      <c r="AE39" s="783"/>
      <c r="AF39" s="767"/>
      <c r="AG39" s="1021">
        <v>1</v>
      </c>
      <c r="AH39" s="767"/>
      <c r="AI39" s="1020"/>
      <c r="AJ39" s="869"/>
      <c r="AK39" s="767"/>
      <c r="AL39" s="1022">
        <v>1</v>
      </c>
      <c r="AM39" s="767"/>
      <c r="AN39" s="1020"/>
      <c r="AO39" s="869"/>
      <c r="AP39" s="767"/>
      <c r="AQ39" s="767"/>
      <c r="AR39" s="1021">
        <v>1</v>
      </c>
      <c r="AS39" s="1020"/>
      <c r="AT39" s="1039">
        <f t="shared" si="0"/>
        <v>0</v>
      </c>
      <c r="AU39" s="1055">
        <f t="shared" si="1"/>
        <v>0</v>
      </c>
      <c r="AV39" s="1056">
        <f>AU39/7</f>
        <v>0</v>
      </c>
      <c r="AW39" s="1055">
        <f t="shared" si="3"/>
        <v>0</v>
      </c>
      <c r="AX39" s="1057">
        <f>AW39/7</f>
        <v>0</v>
      </c>
      <c r="AY39" s="1055">
        <f t="shared" si="4"/>
        <v>4</v>
      </c>
      <c r="AZ39" s="1057">
        <f>AY39/7</f>
        <v>0.5714285714285714</v>
      </c>
      <c r="BA39" s="1055">
        <f t="shared" si="5"/>
        <v>3</v>
      </c>
      <c r="BB39" s="1057">
        <f>BA39/7</f>
        <v>0.42857142857142855</v>
      </c>
      <c r="BC39" s="1055">
        <f t="shared" si="6"/>
        <v>0</v>
      </c>
      <c r="BD39" s="1057">
        <f>BC39/7</f>
        <v>0</v>
      </c>
      <c r="BE39" s="1029">
        <f t="shared" si="7"/>
        <v>1</v>
      </c>
    </row>
    <row r="40" spans="2:57" ht="18.95" customHeight="1" x14ac:dyDescent="0.25">
      <c r="B40" s="63">
        <v>40</v>
      </c>
      <c r="C40" s="190" t="s">
        <v>198</v>
      </c>
      <c r="D40" s="770">
        <v>214246</v>
      </c>
      <c r="E40" s="780">
        <v>932259</v>
      </c>
      <c r="F40" s="767"/>
      <c r="G40" s="1016">
        <v>1</v>
      </c>
      <c r="H40" s="767"/>
      <c r="I40" s="767"/>
      <c r="J40" s="767"/>
      <c r="K40" s="1020"/>
      <c r="L40" s="869"/>
      <c r="M40" s="1019">
        <v>1</v>
      </c>
      <c r="N40" s="767"/>
      <c r="O40" s="767"/>
      <c r="P40" s="767"/>
      <c r="Q40" s="1020"/>
      <c r="R40" s="869"/>
      <c r="S40" s="767"/>
      <c r="T40" s="1022">
        <v>1</v>
      </c>
      <c r="U40" s="783"/>
      <c r="V40" s="767"/>
      <c r="W40" s="1020"/>
      <c r="X40" s="869"/>
      <c r="Y40" s="767"/>
      <c r="Z40" s="767"/>
      <c r="AA40" s="767"/>
      <c r="AB40" s="804">
        <v>1</v>
      </c>
      <c r="AC40" s="1020"/>
      <c r="AD40" s="869"/>
      <c r="AE40" s="767"/>
      <c r="AF40" s="1022">
        <v>1</v>
      </c>
      <c r="AG40" s="767"/>
      <c r="AH40" s="767"/>
      <c r="AI40" s="1020"/>
      <c r="AJ40" s="869"/>
      <c r="AK40" s="767"/>
      <c r="AL40" s="1022">
        <v>1</v>
      </c>
      <c r="AM40" s="767"/>
      <c r="AN40" s="1020"/>
      <c r="AO40" s="869"/>
      <c r="AP40" s="767"/>
      <c r="AQ40" s="767"/>
      <c r="AR40" s="1021">
        <v>1</v>
      </c>
      <c r="AS40" s="1020"/>
      <c r="AT40" s="1039">
        <f t="shared" si="0"/>
        <v>0</v>
      </c>
      <c r="AU40" s="1055">
        <f t="shared" si="1"/>
        <v>0</v>
      </c>
      <c r="AV40" s="1056">
        <f>AU40/7</f>
        <v>0</v>
      </c>
      <c r="AW40" s="1055">
        <f t="shared" si="3"/>
        <v>2</v>
      </c>
      <c r="AX40" s="1057">
        <f>AW40/7</f>
        <v>0.2857142857142857</v>
      </c>
      <c r="AY40" s="1055">
        <f t="shared" si="4"/>
        <v>3</v>
      </c>
      <c r="AZ40" s="1057">
        <f>AY40/7</f>
        <v>0.42857142857142855</v>
      </c>
      <c r="BA40" s="1055">
        <f t="shared" si="5"/>
        <v>1</v>
      </c>
      <c r="BB40" s="1057">
        <f>BA40/7</f>
        <v>0.14285714285714285</v>
      </c>
      <c r="BC40" s="1055">
        <f t="shared" si="6"/>
        <v>1</v>
      </c>
      <c r="BD40" s="1057">
        <f>BC40/7</f>
        <v>0.14285714285714285</v>
      </c>
      <c r="BE40" s="1029">
        <f t="shared" si="7"/>
        <v>0.99999999999999978</v>
      </c>
    </row>
    <row r="41" spans="2:57" ht="18.95" customHeight="1" x14ac:dyDescent="0.25">
      <c r="B41" s="63">
        <v>41</v>
      </c>
      <c r="C41" s="190" t="s">
        <v>200</v>
      </c>
      <c r="D41" s="770">
        <v>214454</v>
      </c>
      <c r="E41" s="780">
        <v>932261</v>
      </c>
      <c r="F41" s="767"/>
      <c r="G41" s="767"/>
      <c r="H41" s="767"/>
      <c r="I41" s="1021">
        <v>1</v>
      </c>
      <c r="J41" s="767"/>
      <c r="K41" s="1020"/>
      <c r="L41" s="869"/>
      <c r="M41" s="767"/>
      <c r="N41" s="767"/>
      <c r="O41" s="767"/>
      <c r="P41" s="767"/>
      <c r="Q41" s="1033">
        <v>1</v>
      </c>
      <c r="R41" s="869"/>
      <c r="S41" s="1019">
        <v>1</v>
      </c>
      <c r="T41" s="767"/>
      <c r="U41" s="783"/>
      <c r="V41" s="767"/>
      <c r="W41" s="1020"/>
      <c r="X41" s="869"/>
      <c r="Y41" s="767"/>
      <c r="Z41" s="767"/>
      <c r="AA41" s="767"/>
      <c r="AB41" s="767"/>
      <c r="AC41" s="1033">
        <v>1</v>
      </c>
      <c r="AD41" s="869"/>
      <c r="AE41" s="767"/>
      <c r="AF41" s="767"/>
      <c r="AG41" s="783"/>
      <c r="AH41" s="767"/>
      <c r="AI41" s="1033">
        <v>1</v>
      </c>
      <c r="AJ41" s="869"/>
      <c r="AK41" s="767"/>
      <c r="AL41" s="767"/>
      <c r="AM41" s="1021">
        <v>1</v>
      </c>
      <c r="AN41" s="1020"/>
      <c r="AO41" s="869"/>
      <c r="AP41" s="1019">
        <v>1</v>
      </c>
      <c r="AQ41" s="767"/>
      <c r="AR41" s="783"/>
      <c r="AS41" s="1020"/>
      <c r="AT41" s="1034">
        <f t="shared" si="0"/>
        <v>3</v>
      </c>
      <c r="AU41" s="1044">
        <f t="shared" si="1"/>
        <v>0</v>
      </c>
      <c r="AV41" s="1045">
        <f>AU41/4</f>
        <v>0</v>
      </c>
      <c r="AW41" s="1044">
        <f t="shared" si="3"/>
        <v>2</v>
      </c>
      <c r="AX41" s="1049">
        <f>AW41/4</f>
        <v>0.5</v>
      </c>
      <c r="AY41" s="1044">
        <f t="shared" si="4"/>
        <v>0</v>
      </c>
      <c r="AZ41" s="1049">
        <f>AY41/4</f>
        <v>0</v>
      </c>
      <c r="BA41" s="1044">
        <f t="shared" si="5"/>
        <v>2</v>
      </c>
      <c r="BB41" s="1049">
        <f>BA41/4</f>
        <v>0.5</v>
      </c>
      <c r="BC41" s="1044">
        <f t="shared" si="6"/>
        <v>0</v>
      </c>
      <c r="BD41" s="1049">
        <f>BC41/4</f>
        <v>0</v>
      </c>
      <c r="BE41" s="1029">
        <f t="shared" si="7"/>
        <v>1</v>
      </c>
    </row>
    <row r="42" spans="2:57" ht="18.95" customHeight="1" x14ac:dyDescent="0.25">
      <c r="B42" s="63">
        <v>42</v>
      </c>
      <c r="C42" s="190" t="s">
        <v>202</v>
      </c>
      <c r="D42" s="770">
        <v>214871</v>
      </c>
      <c r="E42" s="780">
        <v>932263</v>
      </c>
      <c r="F42" s="767"/>
      <c r="G42" s="1016">
        <v>1</v>
      </c>
      <c r="H42" s="767"/>
      <c r="I42" s="767"/>
      <c r="J42" s="767"/>
      <c r="K42" s="1020"/>
      <c r="L42" s="869"/>
      <c r="M42" s="1019">
        <v>1</v>
      </c>
      <c r="N42" s="767"/>
      <c r="O42" s="767"/>
      <c r="P42" s="767"/>
      <c r="Q42" s="1020"/>
      <c r="R42" s="869"/>
      <c r="S42" s="767"/>
      <c r="T42" s="767"/>
      <c r="U42" s="1021">
        <v>1</v>
      </c>
      <c r="V42" s="767"/>
      <c r="W42" s="1020"/>
      <c r="X42" s="869"/>
      <c r="Y42" s="767"/>
      <c r="Z42" s="767"/>
      <c r="AA42" s="1021">
        <v>1</v>
      </c>
      <c r="AB42" s="767"/>
      <c r="AC42" s="1020"/>
      <c r="AD42" s="869"/>
      <c r="AE42" s="767"/>
      <c r="AF42" s="767"/>
      <c r="AG42" s="1021">
        <v>1</v>
      </c>
      <c r="AH42" s="767"/>
      <c r="AI42" s="1020"/>
      <c r="AJ42" s="869"/>
      <c r="AK42" s="1019">
        <v>1</v>
      </c>
      <c r="AL42" s="767"/>
      <c r="AM42" s="767"/>
      <c r="AN42" s="1020"/>
      <c r="AO42" s="869"/>
      <c r="AP42" s="767"/>
      <c r="AQ42" s="1022">
        <v>1</v>
      </c>
      <c r="AR42" s="783"/>
      <c r="AS42" s="1020"/>
      <c r="AT42" s="1039">
        <f t="shared" si="0"/>
        <v>0</v>
      </c>
      <c r="AU42" s="1055">
        <f t="shared" si="1"/>
        <v>0</v>
      </c>
      <c r="AV42" s="1056">
        <f>AU42/7</f>
        <v>0</v>
      </c>
      <c r="AW42" s="1055">
        <f t="shared" si="3"/>
        <v>3</v>
      </c>
      <c r="AX42" s="1057">
        <f>AW42/7</f>
        <v>0.42857142857142855</v>
      </c>
      <c r="AY42" s="1055">
        <f t="shared" si="4"/>
        <v>1</v>
      </c>
      <c r="AZ42" s="1057">
        <f>AY42/7</f>
        <v>0.14285714285714285</v>
      </c>
      <c r="BA42" s="1055">
        <f t="shared" si="5"/>
        <v>3</v>
      </c>
      <c r="BB42" s="1057">
        <f>BA42/7</f>
        <v>0.42857142857142855</v>
      </c>
      <c r="BC42" s="1055">
        <f t="shared" si="6"/>
        <v>0</v>
      </c>
      <c r="BD42" s="1057">
        <f>BC42/7</f>
        <v>0</v>
      </c>
      <c r="BE42" s="1029">
        <f t="shared" si="7"/>
        <v>1</v>
      </c>
    </row>
    <row r="43" spans="2:57" ht="18.95" customHeight="1" x14ac:dyDescent="0.25">
      <c r="B43" s="91">
        <v>46</v>
      </c>
      <c r="C43" s="97" t="s">
        <v>209</v>
      </c>
      <c r="D43" s="902">
        <v>214034</v>
      </c>
      <c r="E43" s="979">
        <v>932476</v>
      </c>
      <c r="F43" s="767"/>
      <c r="G43" s="767"/>
      <c r="H43" s="767"/>
      <c r="I43" s="767"/>
      <c r="J43" s="767"/>
      <c r="K43" s="1033">
        <v>1</v>
      </c>
      <c r="L43" s="869"/>
      <c r="M43" s="767"/>
      <c r="N43" s="767"/>
      <c r="O43" s="767"/>
      <c r="P43" s="767"/>
      <c r="Q43" s="1033">
        <v>1</v>
      </c>
      <c r="R43" s="869"/>
      <c r="S43" s="767"/>
      <c r="T43" s="767"/>
      <c r="U43" s="767"/>
      <c r="V43" s="767"/>
      <c r="W43" s="1033">
        <v>1</v>
      </c>
      <c r="X43" s="869"/>
      <c r="Y43" s="767"/>
      <c r="Z43" s="767"/>
      <c r="AA43" s="767"/>
      <c r="AB43" s="783"/>
      <c r="AC43" s="1033">
        <v>1</v>
      </c>
      <c r="AD43" s="869"/>
      <c r="AE43" s="767"/>
      <c r="AF43" s="767"/>
      <c r="AG43" s="767"/>
      <c r="AH43" s="783"/>
      <c r="AI43" s="1033">
        <v>1</v>
      </c>
      <c r="AJ43" s="869"/>
      <c r="AK43" s="767"/>
      <c r="AL43" s="767"/>
      <c r="AM43" s="1021">
        <v>1</v>
      </c>
      <c r="AN43" s="1020"/>
      <c r="AO43" s="869"/>
      <c r="AP43" s="767"/>
      <c r="AQ43" s="767"/>
      <c r="AR43" s="1021">
        <v>1</v>
      </c>
      <c r="AS43" s="1023"/>
      <c r="AT43" s="1034">
        <f t="shared" si="0"/>
        <v>5</v>
      </c>
      <c r="AU43" s="1044">
        <f t="shared" si="1"/>
        <v>0</v>
      </c>
      <c r="AV43" s="1045">
        <f>AU43/2</f>
        <v>0</v>
      </c>
      <c r="AW43" s="1044">
        <f t="shared" si="3"/>
        <v>0</v>
      </c>
      <c r="AX43" s="1049">
        <f>AW43/2</f>
        <v>0</v>
      </c>
      <c r="AY43" s="1044">
        <f t="shared" si="4"/>
        <v>0</v>
      </c>
      <c r="AZ43" s="1049">
        <f>AY43/2</f>
        <v>0</v>
      </c>
      <c r="BA43" s="1044">
        <f t="shared" si="5"/>
        <v>2</v>
      </c>
      <c r="BB43" s="1049">
        <f>BA43/2</f>
        <v>1</v>
      </c>
      <c r="BC43" s="1044">
        <f t="shared" si="6"/>
        <v>0</v>
      </c>
      <c r="BD43" s="1049">
        <f>BC43/2</f>
        <v>0</v>
      </c>
      <c r="BE43" s="1029">
        <f t="shared" si="7"/>
        <v>1</v>
      </c>
    </row>
    <row r="44" spans="2:57" ht="18.95" customHeight="1" x14ac:dyDescent="0.25">
      <c r="B44" s="63">
        <v>47</v>
      </c>
      <c r="C44" s="190" t="s">
        <v>212</v>
      </c>
      <c r="D44" s="793">
        <v>214243</v>
      </c>
      <c r="E44" s="951">
        <v>932474</v>
      </c>
      <c r="F44" s="767"/>
      <c r="G44" s="767"/>
      <c r="H44" s="767"/>
      <c r="I44" s="1021">
        <v>1</v>
      </c>
      <c r="J44" s="767"/>
      <c r="K44" s="1020"/>
      <c r="L44" s="869"/>
      <c r="M44" s="767"/>
      <c r="N44" s="767"/>
      <c r="O44" s="1021">
        <v>1</v>
      </c>
      <c r="P44" s="767"/>
      <c r="Q44" s="1020"/>
      <c r="R44" s="869"/>
      <c r="S44" s="1019">
        <v>1</v>
      </c>
      <c r="T44" s="767"/>
      <c r="U44" s="767"/>
      <c r="V44" s="767"/>
      <c r="W44" s="1020"/>
      <c r="X44" s="869"/>
      <c r="Y44" s="767"/>
      <c r="Z44" s="1022">
        <v>1</v>
      </c>
      <c r="AA44" s="767"/>
      <c r="AB44" s="783"/>
      <c r="AC44" s="1023"/>
      <c r="AD44" s="869"/>
      <c r="AE44" s="767"/>
      <c r="AF44" s="767"/>
      <c r="AG44" s="1021">
        <v>1</v>
      </c>
      <c r="AH44" s="783"/>
      <c r="AI44" s="1023"/>
      <c r="AJ44" s="869"/>
      <c r="AK44" s="767"/>
      <c r="AL44" s="767"/>
      <c r="AM44" s="1021">
        <v>1</v>
      </c>
      <c r="AN44" s="1020"/>
      <c r="AO44" s="869"/>
      <c r="AP44" s="767"/>
      <c r="AQ44" s="767"/>
      <c r="AR44" s="1021">
        <v>1</v>
      </c>
      <c r="AS44" s="1023"/>
      <c r="AT44" s="1039">
        <f t="shared" si="0"/>
        <v>0</v>
      </c>
      <c r="AU44" s="1055">
        <f t="shared" si="1"/>
        <v>0</v>
      </c>
      <c r="AV44" s="1056">
        <f t="shared" ref="AV44:AV51" si="8">AU44/7</f>
        <v>0</v>
      </c>
      <c r="AW44" s="1055">
        <f t="shared" si="3"/>
        <v>1</v>
      </c>
      <c r="AX44" s="1057">
        <f t="shared" ref="AX44:AX51" si="9">AW44/7</f>
        <v>0.14285714285714285</v>
      </c>
      <c r="AY44" s="1055">
        <f t="shared" si="4"/>
        <v>1</v>
      </c>
      <c r="AZ44" s="1057">
        <f t="shared" ref="AZ44:AZ51" si="10">AY44/7</f>
        <v>0.14285714285714285</v>
      </c>
      <c r="BA44" s="1055">
        <f t="shared" si="5"/>
        <v>5</v>
      </c>
      <c r="BB44" s="1057">
        <f t="shared" ref="BB44:BB51" si="11">BA44/7</f>
        <v>0.7142857142857143</v>
      </c>
      <c r="BC44" s="1055">
        <f t="shared" si="6"/>
        <v>0</v>
      </c>
      <c r="BD44" s="1057">
        <f t="shared" ref="BD44:BD51" si="12">BC44/7</f>
        <v>0</v>
      </c>
      <c r="BE44" s="1029">
        <f t="shared" si="7"/>
        <v>1</v>
      </c>
    </row>
    <row r="45" spans="2:57" ht="18.95" customHeight="1" x14ac:dyDescent="0.25">
      <c r="B45" s="63">
        <v>56</v>
      </c>
      <c r="C45" s="190" t="s">
        <v>235</v>
      </c>
      <c r="D45" s="770">
        <v>214083</v>
      </c>
      <c r="E45" s="780">
        <v>932695</v>
      </c>
      <c r="F45" s="767"/>
      <c r="G45" s="1016">
        <v>1</v>
      </c>
      <c r="H45" s="767"/>
      <c r="I45" s="767"/>
      <c r="J45" s="767"/>
      <c r="K45" s="1020"/>
      <c r="L45" s="869"/>
      <c r="M45" s="1019">
        <v>1</v>
      </c>
      <c r="N45" s="767"/>
      <c r="O45" s="767"/>
      <c r="P45" s="767"/>
      <c r="Q45" s="1020"/>
      <c r="R45" s="869"/>
      <c r="S45" s="1019">
        <v>1</v>
      </c>
      <c r="T45" s="767"/>
      <c r="U45" s="783"/>
      <c r="V45" s="767"/>
      <c r="W45" s="1020"/>
      <c r="X45" s="869"/>
      <c r="Y45" s="767"/>
      <c r="Z45" s="767"/>
      <c r="AA45" s="767"/>
      <c r="AB45" s="804">
        <v>1</v>
      </c>
      <c r="AC45" s="1023"/>
      <c r="AD45" s="869"/>
      <c r="AE45" s="767"/>
      <c r="AF45" s="783"/>
      <c r="AG45" s="767"/>
      <c r="AH45" s="804">
        <v>1</v>
      </c>
      <c r="AI45" s="1020"/>
      <c r="AJ45" s="869"/>
      <c r="AK45" s="1019">
        <v>1</v>
      </c>
      <c r="AL45" s="767"/>
      <c r="AM45" s="767"/>
      <c r="AN45" s="1020"/>
      <c r="AO45" s="869"/>
      <c r="AP45" s="767"/>
      <c r="AQ45" s="783"/>
      <c r="AR45" s="1021">
        <v>1</v>
      </c>
      <c r="AS45" s="1020"/>
      <c r="AT45" s="1039">
        <f t="shared" si="0"/>
        <v>0</v>
      </c>
      <c r="AU45" s="1055">
        <f t="shared" si="1"/>
        <v>0</v>
      </c>
      <c r="AV45" s="1103">
        <f t="shared" si="8"/>
        <v>0</v>
      </c>
      <c r="AW45" s="1055">
        <f t="shared" si="3"/>
        <v>4</v>
      </c>
      <c r="AX45" s="1057">
        <f t="shared" si="9"/>
        <v>0.5714285714285714</v>
      </c>
      <c r="AY45" s="1055">
        <f t="shared" si="4"/>
        <v>0</v>
      </c>
      <c r="AZ45" s="1057">
        <f t="shared" si="10"/>
        <v>0</v>
      </c>
      <c r="BA45" s="1055">
        <f t="shared" si="5"/>
        <v>1</v>
      </c>
      <c r="BB45" s="1057">
        <f t="shared" si="11"/>
        <v>0.14285714285714285</v>
      </c>
      <c r="BC45" s="1055">
        <f t="shared" si="6"/>
        <v>2</v>
      </c>
      <c r="BD45" s="1057">
        <f t="shared" si="12"/>
        <v>0.2857142857142857</v>
      </c>
      <c r="BE45" s="1029">
        <f t="shared" si="7"/>
        <v>0.99999999999999989</v>
      </c>
    </row>
    <row r="46" spans="2:57" ht="18.95" customHeight="1" x14ac:dyDescent="0.25">
      <c r="B46" s="63">
        <v>57</v>
      </c>
      <c r="C46" s="190" t="s">
        <v>238</v>
      </c>
      <c r="D46" s="770">
        <v>214241</v>
      </c>
      <c r="E46" s="780">
        <v>932681</v>
      </c>
      <c r="F46" s="767"/>
      <c r="G46" s="1016">
        <v>1</v>
      </c>
      <c r="H46" s="767"/>
      <c r="I46" s="767"/>
      <c r="J46" s="767"/>
      <c r="K46" s="1020"/>
      <c r="L46" s="869"/>
      <c r="M46" s="1019">
        <v>1</v>
      </c>
      <c r="N46" s="767"/>
      <c r="O46" s="767"/>
      <c r="P46" s="767"/>
      <c r="Q46" s="1020"/>
      <c r="R46" s="869"/>
      <c r="S46" s="767"/>
      <c r="T46" s="1022">
        <v>1</v>
      </c>
      <c r="U46" s="767"/>
      <c r="V46" s="767"/>
      <c r="W46" s="1020"/>
      <c r="X46" s="869"/>
      <c r="Y46" s="767"/>
      <c r="Z46" s="767"/>
      <c r="AA46" s="1021">
        <v>1</v>
      </c>
      <c r="AB46" s="783"/>
      <c r="AC46" s="1023"/>
      <c r="AD46" s="869"/>
      <c r="AE46" s="767"/>
      <c r="AF46" s="783"/>
      <c r="AG46" s="1021">
        <v>1</v>
      </c>
      <c r="AH46" s="767"/>
      <c r="AI46" s="1020"/>
      <c r="AJ46" s="869"/>
      <c r="AK46" s="1019">
        <v>1</v>
      </c>
      <c r="AL46" s="767"/>
      <c r="AM46" s="767"/>
      <c r="AN46" s="1020"/>
      <c r="AO46" s="869"/>
      <c r="AP46" s="767"/>
      <c r="AQ46" s="1022">
        <v>1</v>
      </c>
      <c r="AR46" s="783"/>
      <c r="AS46" s="1020"/>
      <c r="AT46" s="1039">
        <f t="shared" si="0"/>
        <v>0</v>
      </c>
      <c r="AU46" s="1055">
        <f t="shared" si="1"/>
        <v>0</v>
      </c>
      <c r="AV46" s="1057">
        <f t="shared" si="8"/>
        <v>0</v>
      </c>
      <c r="AW46" s="1055">
        <f t="shared" si="3"/>
        <v>3</v>
      </c>
      <c r="AX46" s="1057">
        <f t="shared" si="9"/>
        <v>0.42857142857142855</v>
      </c>
      <c r="AY46" s="1055">
        <f t="shared" si="4"/>
        <v>2</v>
      </c>
      <c r="AZ46" s="1057">
        <f t="shared" si="10"/>
        <v>0.2857142857142857</v>
      </c>
      <c r="BA46" s="1055">
        <f t="shared" si="5"/>
        <v>2</v>
      </c>
      <c r="BB46" s="1057">
        <f t="shared" si="11"/>
        <v>0.2857142857142857</v>
      </c>
      <c r="BC46" s="1055">
        <f t="shared" si="6"/>
        <v>0</v>
      </c>
      <c r="BD46" s="1057">
        <f t="shared" si="12"/>
        <v>0</v>
      </c>
      <c r="BE46" s="1029">
        <f t="shared" si="7"/>
        <v>0.99999999999999989</v>
      </c>
    </row>
    <row r="47" spans="2:57" ht="18.95" customHeight="1" x14ac:dyDescent="0.25">
      <c r="B47" s="63">
        <v>69</v>
      </c>
      <c r="C47" s="190" t="s">
        <v>265</v>
      </c>
      <c r="D47" s="770">
        <v>214242</v>
      </c>
      <c r="E47" s="780">
        <v>932896</v>
      </c>
      <c r="F47" s="767"/>
      <c r="G47" s="767"/>
      <c r="H47" s="1022">
        <v>1</v>
      </c>
      <c r="I47" s="767"/>
      <c r="J47" s="767"/>
      <c r="K47" s="1020"/>
      <c r="L47" s="869"/>
      <c r="M47" s="767"/>
      <c r="N47" s="1022">
        <v>1</v>
      </c>
      <c r="O47" s="767"/>
      <c r="P47" s="767"/>
      <c r="Q47" s="1020"/>
      <c r="R47" s="869"/>
      <c r="S47" s="1019">
        <v>1</v>
      </c>
      <c r="T47" s="783"/>
      <c r="U47" s="767"/>
      <c r="V47" s="767"/>
      <c r="W47" s="1020"/>
      <c r="X47" s="869"/>
      <c r="Y47" s="767"/>
      <c r="Z47" s="767"/>
      <c r="AA47" s="767"/>
      <c r="AB47" s="804">
        <v>1</v>
      </c>
      <c r="AC47" s="1020"/>
      <c r="AD47" s="869"/>
      <c r="AE47" s="767"/>
      <c r="AF47" s="767"/>
      <c r="AG47" s="1021">
        <v>1</v>
      </c>
      <c r="AH47" s="767"/>
      <c r="AI47" s="1020"/>
      <c r="AJ47" s="869"/>
      <c r="AK47" s="767"/>
      <c r="AL47" s="767"/>
      <c r="AM47" s="1021">
        <v>1</v>
      </c>
      <c r="AN47" s="1020"/>
      <c r="AO47" s="869"/>
      <c r="AP47" s="767"/>
      <c r="AQ47" s="1022">
        <v>1</v>
      </c>
      <c r="AR47" s="783"/>
      <c r="AS47" s="1020"/>
      <c r="AT47" s="1039">
        <f t="shared" si="0"/>
        <v>0</v>
      </c>
      <c r="AU47" s="1055">
        <f t="shared" si="1"/>
        <v>0</v>
      </c>
      <c r="AV47" s="1057">
        <f t="shared" si="8"/>
        <v>0</v>
      </c>
      <c r="AW47" s="1055">
        <f t="shared" si="3"/>
        <v>1</v>
      </c>
      <c r="AX47" s="1057">
        <f t="shared" si="9"/>
        <v>0.14285714285714285</v>
      </c>
      <c r="AY47" s="1055">
        <f t="shared" si="4"/>
        <v>3</v>
      </c>
      <c r="AZ47" s="1057">
        <f t="shared" si="10"/>
        <v>0.42857142857142855</v>
      </c>
      <c r="BA47" s="1055">
        <f t="shared" si="5"/>
        <v>2</v>
      </c>
      <c r="BB47" s="1057">
        <f t="shared" si="11"/>
        <v>0.2857142857142857</v>
      </c>
      <c r="BC47" s="1055">
        <f t="shared" si="6"/>
        <v>1</v>
      </c>
      <c r="BD47" s="1057">
        <f t="shared" si="12"/>
        <v>0.14285714285714285</v>
      </c>
      <c r="BE47" s="1029">
        <f t="shared" si="7"/>
        <v>1</v>
      </c>
    </row>
    <row r="48" spans="2:57" ht="18.95" customHeight="1" x14ac:dyDescent="0.25">
      <c r="B48" s="1107">
        <v>125</v>
      </c>
      <c r="C48" s="190" t="s">
        <v>375</v>
      </c>
      <c r="D48" s="770">
        <v>214791</v>
      </c>
      <c r="E48" s="780">
        <v>931688</v>
      </c>
      <c r="F48" s="767"/>
      <c r="G48" s="1016">
        <v>1</v>
      </c>
      <c r="H48" s="767"/>
      <c r="I48" s="767"/>
      <c r="J48" s="767"/>
      <c r="K48" s="1020"/>
      <c r="L48" s="869"/>
      <c r="M48" s="1019">
        <v>1</v>
      </c>
      <c r="N48" s="783"/>
      <c r="O48" s="767"/>
      <c r="P48" s="767"/>
      <c r="Q48" s="1020"/>
      <c r="R48" s="869"/>
      <c r="S48" s="1019">
        <v>1</v>
      </c>
      <c r="T48" s="783"/>
      <c r="U48" s="767"/>
      <c r="V48" s="767"/>
      <c r="W48" s="1020"/>
      <c r="X48" s="869"/>
      <c r="Y48" s="767"/>
      <c r="Z48" s="767"/>
      <c r="AA48" s="767"/>
      <c r="AB48" s="804">
        <v>1</v>
      </c>
      <c r="AC48" s="1020"/>
      <c r="AD48" s="869"/>
      <c r="AE48" s="767"/>
      <c r="AF48" s="767"/>
      <c r="AG48" s="1021">
        <v>1</v>
      </c>
      <c r="AH48" s="767"/>
      <c r="AI48" s="1020"/>
      <c r="AJ48" s="869"/>
      <c r="AK48" s="767"/>
      <c r="AL48" s="767"/>
      <c r="AM48" s="1021">
        <v>1</v>
      </c>
      <c r="AN48" s="1020"/>
      <c r="AO48" s="869"/>
      <c r="AP48" s="767"/>
      <c r="AQ48" s="767"/>
      <c r="AR48" s="1021">
        <v>1</v>
      </c>
      <c r="AS48" s="1023"/>
      <c r="AT48" s="1039">
        <f t="shared" si="0"/>
        <v>0</v>
      </c>
      <c r="AU48" s="1055">
        <f t="shared" si="1"/>
        <v>0</v>
      </c>
      <c r="AV48" s="1026">
        <f t="shared" si="8"/>
        <v>0</v>
      </c>
      <c r="AW48" s="1055">
        <f t="shared" si="3"/>
        <v>3</v>
      </c>
      <c r="AX48" s="1026">
        <f t="shared" si="9"/>
        <v>0.42857142857142855</v>
      </c>
      <c r="AY48" s="1055">
        <f t="shared" si="4"/>
        <v>0</v>
      </c>
      <c r="AZ48" s="1026">
        <f t="shared" si="10"/>
        <v>0</v>
      </c>
      <c r="BA48" s="1055">
        <f t="shared" si="5"/>
        <v>3</v>
      </c>
      <c r="BB48" s="1026">
        <f t="shared" si="11"/>
        <v>0.42857142857142855</v>
      </c>
      <c r="BC48" s="1055">
        <f t="shared" si="6"/>
        <v>1</v>
      </c>
      <c r="BD48" s="1026">
        <f t="shared" si="12"/>
        <v>0.14285714285714285</v>
      </c>
      <c r="BE48" s="1029">
        <f t="shared" si="7"/>
        <v>1</v>
      </c>
    </row>
    <row r="49" spans="2:57" ht="18.95" customHeight="1" x14ac:dyDescent="0.25">
      <c r="B49" s="1107">
        <v>126</v>
      </c>
      <c r="C49" s="190" t="s">
        <v>358</v>
      </c>
      <c r="D49" s="770">
        <v>214579</v>
      </c>
      <c r="E49" s="780">
        <v>931737</v>
      </c>
      <c r="F49" s="767"/>
      <c r="G49" s="767"/>
      <c r="H49" s="1022">
        <v>1</v>
      </c>
      <c r="I49" s="767"/>
      <c r="J49" s="767"/>
      <c r="K49" s="1020"/>
      <c r="L49" s="869"/>
      <c r="M49" s="767"/>
      <c r="N49" s="1022">
        <v>1</v>
      </c>
      <c r="O49" s="767"/>
      <c r="P49" s="767"/>
      <c r="Q49" s="1020"/>
      <c r="R49" s="869"/>
      <c r="S49" s="1019">
        <v>1</v>
      </c>
      <c r="T49" s="767"/>
      <c r="U49" s="767"/>
      <c r="V49" s="767"/>
      <c r="W49" s="1020"/>
      <c r="X49" s="869"/>
      <c r="Y49" s="767"/>
      <c r="Z49" s="767"/>
      <c r="AA49" s="1021">
        <v>1</v>
      </c>
      <c r="AB49" s="767"/>
      <c r="AC49" s="1020"/>
      <c r="AD49" s="869"/>
      <c r="AE49" s="767"/>
      <c r="AF49" s="767"/>
      <c r="AG49" s="767"/>
      <c r="AH49" s="804">
        <v>1</v>
      </c>
      <c r="AI49" s="1023"/>
      <c r="AJ49" s="869"/>
      <c r="AK49" s="767"/>
      <c r="AL49" s="1022">
        <v>1</v>
      </c>
      <c r="AM49" s="767"/>
      <c r="AN49" s="1020"/>
      <c r="AO49" s="869"/>
      <c r="AP49" s="767"/>
      <c r="AQ49" s="767"/>
      <c r="AR49" s="1021">
        <v>1</v>
      </c>
      <c r="AS49" s="1020"/>
      <c r="AT49" s="1039">
        <f t="shared" si="0"/>
        <v>0</v>
      </c>
      <c r="AU49" s="1055">
        <f t="shared" si="1"/>
        <v>0</v>
      </c>
      <c r="AV49" s="1056">
        <f t="shared" si="8"/>
        <v>0</v>
      </c>
      <c r="AW49" s="1055">
        <f t="shared" si="3"/>
        <v>1</v>
      </c>
      <c r="AX49" s="1056">
        <f t="shared" si="9"/>
        <v>0.14285714285714285</v>
      </c>
      <c r="AY49" s="1055">
        <f t="shared" si="4"/>
        <v>3</v>
      </c>
      <c r="AZ49" s="1056">
        <f t="shared" si="10"/>
        <v>0.42857142857142855</v>
      </c>
      <c r="BA49" s="1055">
        <f t="shared" si="5"/>
        <v>2</v>
      </c>
      <c r="BB49" s="1056">
        <f t="shared" si="11"/>
        <v>0.2857142857142857</v>
      </c>
      <c r="BC49" s="1055">
        <f t="shared" si="6"/>
        <v>1</v>
      </c>
      <c r="BD49" s="1056">
        <f t="shared" si="12"/>
        <v>0.14285714285714285</v>
      </c>
      <c r="BE49" s="1029">
        <f t="shared" si="7"/>
        <v>1</v>
      </c>
    </row>
    <row r="50" spans="2:57" ht="18.95" customHeight="1" x14ac:dyDescent="0.25">
      <c r="B50" s="1107">
        <v>127</v>
      </c>
      <c r="C50" s="190" t="s">
        <v>378</v>
      </c>
      <c r="D50" s="770">
        <v>214413</v>
      </c>
      <c r="E50" s="780">
        <v>931911</v>
      </c>
      <c r="F50" s="767"/>
      <c r="G50" s="1016">
        <v>1</v>
      </c>
      <c r="H50" s="767"/>
      <c r="I50" s="767"/>
      <c r="J50" s="767"/>
      <c r="K50" s="1020"/>
      <c r="L50" s="869"/>
      <c r="M50" s="1019">
        <v>1</v>
      </c>
      <c r="N50" s="767"/>
      <c r="O50" s="767"/>
      <c r="P50" s="767"/>
      <c r="Q50" s="1020"/>
      <c r="R50" s="869"/>
      <c r="S50" s="1019">
        <v>1</v>
      </c>
      <c r="T50" s="767"/>
      <c r="U50" s="767"/>
      <c r="V50" s="767"/>
      <c r="W50" s="1020"/>
      <c r="X50" s="869"/>
      <c r="Y50" s="767"/>
      <c r="Z50" s="767"/>
      <c r="AA50" s="1021">
        <v>1</v>
      </c>
      <c r="AB50" s="783"/>
      <c r="AC50" s="1023"/>
      <c r="AD50" s="869"/>
      <c r="AE50" s="767"/>
      <c r="AF50" s="767"/>
      <c r="AG50" s="1021">
        <v>1</v>
      </c>
      <c r="AH50" s="767"/>
      <c r="AI50" s="1020"/>
      <c r="AJ50" s="869"/>
      <c r="AK50" s="767"/>
      <c r="AL50" s="767"/>
      <c r="AM50" s="1021">
        <v>1</v>
      </c>
      <c r="AN50" s="1020"/>
      <c r="AO50" s="869"/>
      <c r="AP50" s="767"/>
      <c r="AQ50" s="767"/>
      <c r="AR50" s="1021">
        <v>1</v>
      </c>
      <c r="AS50" s="1020"/>
      <c r="AT50" s="1039">
        <f t="shared" si="0"/>
        <v>0</v>
      </c>
      <c r="AU50" s="1055">
        <f t="shared" si="1"/>
        <v>0</v>
      </c>
      <c r="AV50" s="1056">
        <f t="shared" si="8"/>
        <v>0</v>
      </c>
      <c r="AW50" s="1055">
        <f t="shared" si="3"/>
        <v>3</v>
      </c>
      <c r="AX50" s="1056">
        <f t="shared" si="9"/>
        <v>0.42857142857142855</v>
      </c>
      <c r="AY50" s="1055">
        <f t="shared" si="4"/>
        <v>0</v>
      </c>
      <c r="AZ50" s="1056">
        <f t="shared" si="10"/>
        <v>0</v>
      </c>
      <c r="BA50" s="1055">
        <f t="shared" si="5"/>
        <v>4</v>
      </c>
      <c r="BB50" s="1056">
        <f t="shared" si="11"/>
        <v>0.5714285714285714</v>
      </c>
      <c r="BC50" s="1055">
        <f t="shared" si="6"/>
        <v>0</v>
      </c>
      <c r="BD50" s="1056">
        <f t="shared" si="12"/>
        <v>0</v>
      </c>
      <c r="BE50" s="1029">
        <f t="shared" si="7"/>
        <v>1</v>
      </c>
    </row>
    <row r="51" spans="2:57" ht="18.95" customHeight="1" x14ac:dyDescent="0.25">
      <c r="B51" s="1110">
        <v>128</v>
      </c>
      <c r="C51" s="190" t="s">
        <v>381</v>
      </c>
      <c r="D51" s="770">
        <v>214387</v>
      </c>
      <c r="E51" s="780">
        <v>932017</v>
      </c>
      <c r="F51" s="886"/>
      <c r="G51" s="1157"/>
      <c r="H51" s="1157"/>
      <c r="I51" s="1158">
        <v>1</v>
      </c>
      <c r="J51" s="1157"/>
      <c r="K51" s="1159"/>
      <c r="L51" s="1109"/>
      <c r="M51" s="767"/>
      <c r="N51" s="767"/>
      <c r="O51" s="1021">
        <v>1</v>
      </c>
      <c r="P51" s="767"/>
      <c r="Q51" s="1020"/>
      <c r="R51" s="1109"/>
      <c r="S51" s="1019">
        <v>1</v>
      </c>
      <c r="T51" s="767"/>
      <c r="U51" s="767"/>
      <c r="V51" s="767"/>
      <c r="W51" s="1020"/>
      <c r="X51" s="1109"/>
      <c r="Y51" s="767"/>
      <c r="Z51" s="1022">
        <v>1</v>
      </c>
      <c r="AA51" s="767"/>
      <c r="AB51" s="767"/>
      <c r="AC51" s="1020"/>
      <c r="AD51" s="869"/>
      <c r="AE51" s="783"/>
      <c r="AF51" s="767"/>
      <c r="AG51" s="1021">
        <v>1</v>
      </c>
      <c r="AH51" s="767"/>
      <c r="AI51" s="1020"/>
      <c r="AJ51" s="869"/>
      <c r="AK51" s="767"/>
      <c r="AL51" s="767"/>
      <c r="AM51" s="1021">
        <v>1</v>
      </c>
      <c r="AN51" s="1020"/>
      <c r="AO51" s="869"/>
      <c r="AP51" s="767"/>
      <c r="AQ51" s="767"/>
      <c r="AR51" s="1021">
        <v>1</v>
      </c>
      <c r="AS51" s="1020"/>
      <c r="AT51" s="1160">
        <f t="shared" si="0"/>
        <v>0</v>
      </c>
      <c r="AU51" s="1161">
        <f t="shared" si="1"/>
        <v>0</v>
      </c>
      <c r="AV51" s="1103">
        <f t="shared" si="8"/>
        <v>0</v>
      </c>
      <c r="AW51" s="1161">
        <f t="shared" si="3"/>
        <v>1</v>
      </c>
      <c r="AX51" s="1103">
        <f t="shared" si="9"/>
        <v>0.14285714285714285</v>
      </c>
      <c r="AY51" s="1161">
        <f t="shared" si="4"/>
        <v>1</v>
      </c>
      <c r="AZ51" s="1103">
        <f t="shared" si="10"/>
        <v>0.14285714285714285</v>
      </c>
      <c r="BA51" s="1161">
        <f t="shared" si="5"/>
        <v>5</v>
      </c>
      <c r="BB51" s="1103">
        <f t="shared" si="11"/>
        <v>0.7142857142857143</v>
      </c>
      <c r="BC51" s="1161">
        <f t="shared" si="6"/>
        <v>0</v>
      </c>
      <c r="BD51" s="1103">
        <f t="shared" si="12"/>
        <v>0</v>
      </c>
      <c r="BE51" s="1029">
        <f t="shared" si="7"/>
        <v>1</v>
      </c>
    </row>
    <row r="52" spans="2:57" ht="18.95" customHeight="1" x14ac:dyDescent="0.25">
      <c r="B52" s="1117" t="s">
        <v>450</v>
      </c>
      <c r="C52" s="1118"/>
      <c r="D52" s="1502" t="s">
        <v>388</v>
      </c>
      <c r="E52" s="1503"/>
      <c r="F52" s="1119">
        <f t="shared" ref="F52:AS52" si="13">SUM(F6:F51)</f>
        <v>5</v>
      </c>
      <c r="G52" s="1120">
        <f t="shared" si="13"/>
        <v>15</v>
      </c>
      <c r="H52" s="1120">
        <f t="shared" si="13"/>
        <v>7</v>
      </c>
      <c r="I52" s="1120">
        <f t="shared" si="13"/>
        <v>4</v>
      </c>
      <c r="J52" s="1120">
        <f t="shared" si="13"/>
        <v>1</v>
      </c>
      <c r="K52" s="1121">
        <f t="shared" si="13"/>
        <v>14</v>
      </c>
      <c r="L52" s="1122">
        <f t="shared" si="13"/>
        <v>3</v>
      </c>
      <c r="M52" s="952">
        <f t="shared" si="13"/>
        <v>13</v>
      </c>
      <c r="N52" s="952">
        <f t="shared" si="13"/>
        <v>5</v>
      </c>
      <c r="O52" s="952">
        <f t="shared" si="13"/>
        <v>2</v>
      </c>
      <c r="P52" s="952">
        <f t="shared" si="13"/>
        <v>2</v>
      </c>
      <c r="Q52" s="1123">
        <f t="shared" si="13"/>
        <v>21</v>
      </c>
      <c r="R52" s="1122">
        <f t="shared" si="13"/>
        <v>0</v>
      </c>
      <c r="S52" s="952">
        <f t="shared" si="13"/>
        <v>26</v>
      </c>
      <c r="T52" s="952">
        <f t="shared" si="13"/>
        <v>10</v>
      </c>
      <c r="U52" s="952">
        <f t="shared" si="13"/>
        <v>5</v>
      </c>
      <c r="V52" s="952">
        <f t="shared" si="13"/>
        <v>2</v>
      </c>
      <c r="W52" s="1124">
        <f t="shared" si="13"/>
        <v>3</v>
      </c>
      <c r="X52" s="1122">
        <f t="shared" si="13"/>
        <v>1</v>
      </c>
      <c r="Y52" s="952">
        <f t="shared" si="13"/>
        <v>0</v>
      </c>
      <c r="Z52" s="952">
        <f t="shared" si="13"/>
        <v>10</v>
      </c>
      <c r="AA52" s="952">
        <f t="shared" si="13"/>
        <v>13</v>
      </c>
      <c r="AB52" s="952">
        <f t="shared" si="13"/>
        <v>9</v>
      </c>
      <c r="AC52" s="1124">
        <f t="shared" si="13"/>
        <v>13</v>
      </c>
      <c r="AD52" s="1122">
        <f t="shared" si="13"/>
        <v>0</v>
      </c>
      <c r="AE52" s="952">
        <f t="shared" si="13"/>
        <v>0</v>
      </c>
      <c r="AF52" s="952">
        <f t="shared" si="13"/>
        <v>7</v>
      </c>
      <c r="AG52" s="952">
        <f t="shared" si="13"/>
        <v>22</v>
      </c>
      <c r="AH52" s="952">
        <f t="shared" si="13"/>
        <v>6</v>
      </c>
      <c r="AI52" s="1124">
        <f t="shared" si="13"/>
        <v>11</v>
      </c>
      <c r="AJ52" s="1122">
        <f t="shared" si="13"/>
        <v>0</v>
      </c>
      <c r="AK52" s="952">
        <f t="shared" si="13"/>
        <v>5</v>
      </c>
      <c r="AL52" s="952">
        <f t="shared" si="13"/>
        <v>10</v>
      </c>
      <c r="AM52" s="952">
        <f t="shared" si="13"/>
        <v>29</v>
      </c>
      <c r="AN52" s="1123">
        <f t="shared" si="13"/>
        <v>2</v>
      </c>
      <c r="AO52" s="1122">
        <f t="shared" si="13"/>
        <v>0</v>
      </c>
      <c r="AP52" s="952">
        <f t="shared" si="13"/>
        <v>1</v>
      </c>
      <c r="AQ52" s="952">
        <f t="shared" si="13"/>
        <v>18</v>
      </c>
      <c r="AR52" s="952">
        <f t="shared" si="13"/>
        <v>25</v>
      </c>
      <c r="AS52" s="1124">
        <f t="shared" si="13"/>
        <v>2</v>
      </c>
      <c r="AT52" s="1125"/>
      <c r="AU52" s="1126">
        <f t="shared" ref="AU52:BD52" si="14">SUM(AU6:AU51)</f>
        <v>9</v>
      </c>
      <c r="AV52" s="1071">
        <f t="shared" si="14"/>
        <v>1.4476190476190474</v>
      </c>
      <c r="AW52" s="1119">
        <f t="shared" si="14"/>
        <v>60</v>
      </c>
      <c r="AX52" s="1127">
        <f t="shared" si="14"/>
        <v>10.023809523809526</v>
      </c>
      <c r="AY52" s="1119">
        <f t="shared" si="14"/>
        <v>67</v>
      </c>
      <c r="AZ52" s="1127">
        <f t="shared" si="14"/>
        <v>11.516666666666667</v>
      </c>
      <c r="BA52" s="1119">
        <f t="shared" si="14"/>
        <v>100</v>
      </c>
      <c r="BB52" s="1128">
        <f t="shared" si="14"/>
        <v>18.657142857142851</v>
      </c>
      <c r="BC52" s="1129">
        <f t="shared" si="14"/>
        <v>24</v>
      </c>
      <c r="BD52" s="1130">
        <f t="shared" si="14"/>
        <v>4.3547619047619053</v>
      </c>
      <c r="BE52" s="1131"/>
    </row>
    <row r="53" spans="2:57" ht="18.95" customHeight="1" x14ac:dyDescent="0.25">
      <c r="B53" s="1132"/>
      <c r="C53" s="1133"/>
      <c r="D53" s="1500" t="s">
        <v>526</v>
      </c>
      <c r="E53" s="1501"/>
      <c r="F53" s="1134">
        <f>F52/K55</f>
        <v>0.15625</v>
      </c>
      <c r="G53" s="968">
        <f>G52/K55</f>
        <v>0.46875</v>
      </c>
      <c r="H53" s="968">
        <f>H52/K55</f>
        <v>0.21875</v>
      </c>
      <c r="I53" s="968">
        <f>I52/K55</f>
        <v>0.125</v>
      </c>
      <c r="J53" s="968">
        <f>J52/K55</f>
        <v>3.125E-2</v>
      </c>
      <c r="K53" s="968">
        <f>K52/K55</f>
        <v>0.4375</v>
      </c>
      <c r="L53" s="1135">
        <f>L52/Q55</f>
        <v>0.12</v>
      </c>
      <c r="M53" s="968">
        <f>M52/Q55</f>
        <v>0.52</v>
      </c>
      <c r="N53" s="968">
        <f>N52/Q55</f>
        <v>0.2</v>
      </c>
      <c r="O53" s="968">
        <f>O52/Q55</f>
        <v>0.08</v>
      </c>
      <c r="P53" s="968">
        <f>P52/Q55</f>
        <v>0.08</v>
      </c>
      <c r="Q53" s="1136"/>
      <c r="R53" s="1137">
        <f>R52/W55</f>
        <v>0</v>
      </c>
      <c r="S53" s="968">
        <f>S52/W55</f>
        <v>0.60465116279069764</v>
      </c>
      <c r="T53" s="968">
        <f>T52/W55</f>
        <v>0.23255813953488372</v>
      </c>
      <c r="U53" s="968">
        <f>U52/W55</f>
        <v>0.11627906976744186</v>
      </c>
      <c r="V53" s="968">
        <f>V52/W55</f>
        <v>4.6511627906976744E-2</v>
      </c>
      <c r="W53" s="1138"/>
      <c r="X53" s="1137">
        <f>X52/AC55</f>
        <v>3.0303030303030304E-2</v>
      </c>
      <c r="Y53" s="968">
        <f>Y52/AC55</f>
        <v>0</v>
      </c>
      <c r="Z53" s="968">
        <f>Z52/AC55</f>
        <v>0.30303030303030304</v>
      </c>
      <c r="AA53" s="968">
        <f>AA52/AC55</f>
        <v>0.39393939393939392</v>
      </c>
      <c r="AB53" s="968">
        <f>AB52/AC55</f>
        <v>0.27272727272727271</v>
      </c>
      <c r="AC53" s="1138"/>
      <c r="AD53" s="1137">
        <f>AD52/AI55</f>
        <v>0</v>
      </c>
      <c r="AE53" s="968">
        <f>AE52/AI55</f>
        <v>0</v>
      </c>
      <c r="AF53" s="968">
        <f>AF52/AI55</f>
        <v>0.2</v>
      </c>
      <c r="AG53" s="968">
        <f>AG52/AI55</f>
        <v>0.62857142857142856</v>
      </c>
      <c r="AH53" s="968">
        <f>AH52/AI55</f>
        <v>0.17142857142857143</v>
      </c>
      <c r="AI53" s="1138"/>
      <c r="AJ53" s="1137">
        <f t="shared" ref="AJ53:AP53" si="15">AJ52/46</f>
        <v>0</v>
      </c>
      <c r="AK53" s="968">
        <f t="shared" si="15"/>
        <v>0.10869565217391304</v>
      </c>
      <c r="AL53" s="968">
        <f t="shared" si="15"/>
        <v>0.21739130434782608</v>
      </c>
      <c r="AM53" s="968">
        <f t="shared" si="15"/>
        <v>0.63043478260869568</v>
      </c>
      <c r="AN53" s="1136">
        <f t="shared" si="15"/>
        <v>4.3478260869565216E-2</v>
      </c>
      <c r="AO53" s="1137">
        <f t="shared" si="15"/>
        <v>0</v>
      </c>
      <c r="AP53" s="968">
        <f t="shared" si="15"/>
        <v>2.1739130434782608E-2</v>
      </c>
      <c r="AQ53" s="968">
        <f>AQ52/46</f>
        <v>0.39130434782608697</v>
      </c>
      <c r="AR53" s="968">
        <f>AR52/46</f>
        <v>0.54347826086956519</v>
      </c>
      <c r="AS53" s="1138">
        <f>AS52/46</f>
        <v>4.3478260869565216E-2</v>
      </c>
      <c r="AT53" s="1139"/>
      <c r="AU53" s="1140" t="s">
        <v>527</v>
      </c>
      <c r="AV53" s="1141">
        <f>AV52/46</f>
        <v>3.146997929606625E-2</v>
      </c>
      <c r="AW53" s="1142"/>
      <c r="AX53" s="1143">
        <f>AX52/46</f>
        <v>0.21790890269151142</v>
      </c>
      <c r="AY53" s="1144"/>
      <c r="AZ53" s="1143">
        <f>AZ52/46</f>
        <v>0.25036231884057975</v>
      </c>
      <c r="BA53" s="1144"/>
      <c r="BB53" s="1143">
        <f>BB52/46</f>
        <v>0.4055900621118011</v>
      </c>
      <c r="BC53" s="1145"/>
      <c r="BD53" s="1145">
        <f>BD52/46</f>
        <v>9.4668737060041419E-2</v>
      </c>
      <c r="BE53" s="1146"/>
    </row>
    <row r="54" spans="2:57" ht="18.95" customHeight="1" x14ac:dyDescent="0.25">
      <c r="B54" s="1147"/>
      <c r="C54" s="1133"/>
      <c r="D54" s="1504"/>
      <c r="E54" s="1505"/>
      <c r="F54" s="1134"/>
      <c r="G54" s="936"/>
      <c r="H54" s="936"/>
      <c r="I54" s="936"/>
      <c r="J54" s="936"/>
      <c r="K54" s="832"/>
      <c r="L54" s="1134"/>
      <c r="M54" s="936"/>
      <c r="N54" s="936"/>
      <c r="O54" s="936"/>
      <c r="P54" s="936"/>
      <c r="Q54" s="832"/>
      <c r="R54" s="1134"/>
      <c r="S54" s="936"/>
      <c r="T54" s="936"/>
      <c r="U54" s="936"/>
      <c r="V54" s="936"/>
      <c r="W54" s="832"/>
      <c r="X54" s="1134"/>
      <c r="Y54" s="936"/>
      <c r="Z54" s="936"/>
      <c r="AA54" s="936"/>
      <c r="AB54" s="936"/>
      <c r="AC54" s="832"/>
      <c r="AD54" s="1134"/>
      <c r="AE54" s="936"/>
      <c r="AF54" s="936"/>
      <c r="AG54" s="936"/>
      <c r="AH54" s="936"/>
      <c r="AI54" s="832"/>
      <c r="AJ54" s="1134"/>
      <c r="AK54" s="936"/>
      <c r="AL54" s="936"/>
      <c r="AM54" s="936"/>
      <c r="AN54" s="1148"/>
      <c r="AO54" s="1134"/>
      <c r="AP54" s="936"/>
      <c r="AQ54" s="936"/>
      <c r="AR54" s="936"/>
      <c r="AS54" s="1148"/>
      <c r="AT54" s="1149"/>
      <c r="AU54" s="1150"/>
      <c r="AV54" s="836"/>
      <c r="AW54" s="836"/>
      <c r="AX54" s="836"/>
      <c r="AY54" s="836"/>
      <c r="AZ54" s="836"/>
      <c r="BA54" s="836"/>
      <c r="BB54" s="836"/>
      <c r="BC54" s="836"/>
      <c r="BD54" s="836"/>
      <c r="BE54" s="836"/>
    </row>
    <row r="55" spans="2:57" ht="18.95" customHeight="1" x14ac:dyDescent="0.25">
      <c r="B55" s="1147"/>
      <c r="C55" s="1133"/>
      <c r="D55" s="1504"/>
      <c r="E55" s="1505"/>
      <c r="F55" s="1495" t="s">
        <v>534</v>
      </c>
      <c r="G55" s="1496"/>
      <c r="H55" s="1496"/>
      <c r="I55" s="1496"/>
      <c r="J55" s="1497"/>
      <c r="K55" s="1151">
        <f>46-K52</f>
        <v>32</v>
      </c>
      <c r="L55" s="1498" t="s">
        <v>535</v>
      </c>
      <c r="M55" s="1499"/>
      <c r="N55" s="1496"/>
      <c r="O55" s="1496"/>
      <c r="P55" s="1497"/>
      <c r="Q55" s="1151">
        <f>46-Q52</f>
        <v>25</v>
      </c>
      <c r="R55" s="1495" t="s">
        <v>536</v>
      </c>
      <c r="S55" s="1496"/>
      <c r="T55" s="1496"/>
      <c r="U55" s="1496"/>
      <c r="V55" s="1497"/>
      <c r="W55" s="1151">
        <f>46-W52</f>
        <v>43</v>
      </c>
      <c r="X55" s="1495" t="s">
        <v>537</v>
      </c>
      <c r="Y55" s="1496"/>
      <c r="Z55" s="1496"/>
      <c r="AA55" s="1496"/>
      <c r="AB55" s="1497"/>
      <c r="AC55" s="1151">
        <f>46-AC52</f>
        <v>33</v>
      </c>
      <c r="AD55" s="1495" t="s">
        <v>538</v>
      </c>
      <c r="AE55" s="1496"/>
      <c r="AF55" s="1496"/>
      <c r="AG55" s="1496"/>
      <c r="AH55" s="1497"/>
      <c r="AI55" s="1151">
        <f>46-AI52</f>
        <v>35</v>
      </c>
      <c r="AJ55" s="1495" t="s">
        <v>539</v>
      </c>
      <c r="AK55" s="1496"/>
      <c r="AL55" s="1496"/>
      <c r="AM55" s="1496"/>
      <c r="AN55" s="1497"/>
      <c r="AO55" s="1495" t="s">
        <v>539</v>
      </c>
      <c r="AP55" s="1496"/>
      <c r="AQ55" s="1496"/>
      <c r="AR55" s="1496"/>
      <c r="AS55" s="1497"/>
      <c r="AT55" s="1152"/>
      <c r="AU55" s="936"/>
      <c r="AV55" s="936"/>
      <c r="AW55" s="936"/>
      <c r="AX55" s="936"/>
      <c r="AY55" s="936"/>
      <c r="AZ55" s="936"/>
      <c r="BA55" s="936"/>
      <c r="BB55" s="936"/>
      <c r="BC55" s="936"/>
      <c r="BD55" s="936"/>
      <c r="BE55" s="936"/>
    </row>
    <row r="56" spans="2:57" ht="18.95" customHeight="1" x14ac:dyDescent="0.25">
      <c r="B56" s="1147"/>
      <c r="C56" s="968"/>
      <c r="D56" s="1504"/>
      <c r="E56" s="1505"/>
      <c r="F56" s="1142"/>
      <c r="G56" s="830"/>
      <c r="H56" s="830"/>
      <c r="I56" s="830"/>
      <c r="J56" s="830"/>
      <c r="K56" s="1153"/>
      <c r="L56" s="1134"/>
      <c r="M56" s="936"/>
      <c r="N56" s="936"/>
      <c r="O56" s="936"/>
      <c r="P56" s="936"/>
      <c r="Q56" s="1154"/>
      <c r="R56" s="1134"/>
      <c r="S56" s="936"/>
      <c r="T56" s="936"/>
      <c r="U56" s="936"/>
      <c r="V56" s="936"/>
      <c r="W56" s="1154"/>
      <c r="X56" s="1134"/>
      <c r="Y56" s="936"/>
      <c r="Z56" s="936"/>
      <c r="AA56" s="936"/>
      <c r="AB56" s="936"/>
      <c r="AC56" s="836"/>
      <c r="AD56" s="936"/>
      <c r="AE56" s="936"/>
      <c r="AF56" s="936"/>
      <c r="AG56" s="936"/>
      <c r="AH56" s="936"/>
      <c r="AI56" s="836"/>
      <c r="AJ56" s="936"/>
      <c r="AK56" s="936"/>
      <c r="AL56" s="936"/>
      <c r="AM56" s="936"/>
      <c r="AN56" s="936"/>
      <c r="AO56" s="936"/>
      <c r="AP56" s="936"/>
      <c r="AQ56" s="936"/>
      <c r="AR56" s="936"/>
      <c r="AS56" s="936"/>
      <c r="AT56" s="936"/>
      <c r="AU56" s="936"/>
      <c r="AV56" s="936"/>
      <c r="AW56" s="936"/>
      <c r="AX56" s="936"/>
      <c r="AY56" s="936"/>
      <c r="AZ56" s="936"/>
      <c r="BA56" s="936"/>
      <c r="BB56" s="936"/>
      <c r="BC56" s="936"/>
      <c r="BD56" s="936"/>
      <c r="BE56" s="936"/>
    </row>
  </sheetData>
  <mergeCells count="28">
    <mergeCell ref="AU4:BD4"/>
    <mergeCell ref="AT4:AT5"/>
    <mergeCell ref="C4:C5"/>
    <mergeCell ref="D53:E53"/>
    <mergeCell ref="B4:B5"/>
    <mergeCell ref="D4:E4"/>
    <mergeCell ref="R4:W4"/>
    <mergeCell ref="F4:K4"/>
    <mergeCell ref="L4:Q4"/>
    <mergeCell ref="X4:AC4"/>
    <mergeCell ref="AD4:AI4"/>
    <mergeCell ref="AJ4:AN4"/>
    <mergeCell ref="AO4:AS4"/>
    <mergeCell ref="C3:D3"/>
    <mergeCell ref="D52:E52"/>
    <mergeCell ref="K3:L3"/>
    <mergeCell ref="G3:H3"/>
    <mergeCell ref="L55:P55"/>
    <mergeCell ref="N3:T3"/>
    <mergeCell ref="AO55:AS55"/>
    <mergeCell ref="R55:V55"/>
    <mergeCell ref="D54:E54"/>
    <mergeCell ref="D55:E55"/>
    <mergeCell ref="D56:E56"/>
    <mergeCell ref="F55:J55"/>
    <mergeCell ref="X55:AB55"/>
    <mergeCell ref="AD55:AH55"/>
    <mergeCell ref="AJ55:AN55"/>
  </mergeCells>
  <pageMargins left="0.75" right="0.75" top="1" bottom="1" header="0.5" footer="0.5"/>
  <pageSetup orientation="portrait"/>
  <headerFooter>
    <oddFooter>&amp;L&amp;"Helvetica,Regular"&amp;12&amp;K000000	&amp;P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28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K123" sqref="K123"/>
    </sheetView>
  </sheetViews>
  <sheetFormatPr defaultColWidth="12.19921875" defaultRowHeight="18" customHeight="1" x14ac:dyDescent="0.2"/>
  <cols>
    <col min="1" max="1" width="0.19921875" style="393" customWidth="1"/>
    <col min="2" max="17" width="9" style="393" customWidth="1"/>
    <col min="18" max="18" width="1.19921875" style="393" customWidth="1"/>
    <col min="19" max="38" width="9" style="393" customWidth="1"/>
    <col min="39" max="39" width="1.19921875" style="393" customWidth="1"/>
    <col min="40" max="79" width="9" style="393" customWidth="1"/>
    <col min="80" max="80" width="1.19921875" style="393" customWidth="1"/>
    <col min="81" max="240" width="9" style="393" customWidth="1"/>
    <col min="241" max="241" width="21.5" style="393" customWidth="1"/>
    <col min="242" max="242" width="21.19921875" style="393" customWidth="1"/>
    <col min="243" max="256" width="12.19921875" style="393" customWidth="1"/>
  </cols>
  <sheetData>
    <row r="1" spans="2:242" ht="2.1" customHeight="1" x14ac:dyDescent="0.2"/>
    <row r="2" spans="2:242" ht="33" customHeight="1" x14ac:dyDescent="0.25">
      <c r="B2" s="394"/>
      <c r="C2" s="395"/>
      <c r="D2" s="5"/>
      <c r="E2" s="5"/>
      <c r="F2" s="5"/>
      <c r="G2" s="5"/>
      <c r="H2" s="396"/>
      <c r="I2" s="397"/>
      <c r="J2" s="397"/>
      <c r="K2" s="398"/>
      <c r="L2" s="6"/>
      <c r="M2" s="5"/>
      <c r="N2" s="7"/>
      <c r="O2" s="7"/>
      <c r="P2" s="7"/>
      <c r="Q2" s="8"/>
      <c r="R2" s="9"/>
      <c r="S2" s="1283" t="s">
        <v>396</v>
      </c>
      <c r="T2" s="1296"/>
      <c r="U2" s="1296"/>
      <c r="V2" s="1296"/>
      <c r="W2" s="1296"/>
      <c r="X2" s="1263"/>
      <c r="Y2" s="1296"/>
      <c r="Z2" s="1296"/>
      <c r="AA2" s="1296"/>
      <c r="AB2" s="1296"/>
      <c r="AC2" s="1263"/>
      <c r="AD2" s="1296"/>
      <c r="AE2" s="1296"/>
      <c r="AF2" s="1296"/>
      <c r="AG2" s="1296"/>
      <c r="AH2" s="1263"/>
      <c r="AI2" s="1263"/>
      <c r="AJ2" s="1296"/>
      <c r="AK2" s="1263"/>
      <c r="AL2" s="1297"/>
      <c r="AM2" s="11"/>
      <c r="AN2" s="1366" t="s">
        <v>397</v>
      </c>
      <c r="AO2" s="1284"/>
      <c r="AP2" s="1284"/>
      <c r="AQ2" s="1284"/>
      <c r="AR2" s="1284"/>
      <c r="AS2" s="1249"/>
      <c r="AT2" s="1284"/>
      <c r="AU2" s="1284"/>
      <c r="AV2" s="1284"/>
      <c r="AW2" s="1284"/>
      <c r="AX2" s="1249"/>
      <c r="AY2" s="1284"/>
      <c r="AZ2" s="1284"/>
      <c r="BA2" s="1284"/>
      <c r="BB2" s="1284"/>
      <c r="BC2" s="1249"/>
      <c r="BD2" s="1249"/>
      <c r="BE2" s="1284"/>
      <c r="BF2" s="1249"/>
      <c r="BG2" s="1249"/>
      <c r="BH2" s="1249"/>
      <c r="BI2" s="1284"/>
      <c r="BJ2" s="1284"/>
      <c r="BK2" s="1284"/>
      <c r="BL2" s="1284"/>
      <c r="BM2" s="1249"/>
      <c r="BN2" s="1284"/>
      <c r="BO2" s="1284"/>
      <c r="BP2" s="1284"/>
      <c r="BQ2" s="1284"/>
      <c r="BR2" s="1249"/>
      <c r="BS2" s="1284"/>
      <c r="BT2" s="1284"/>
      <c r="BU2" s="1284"/>
      <c r="BV2" s="1284"/>
      <c r="BW2" s="1249"/>
      <c r="BX2" s="1249"/>
      <c r="BY2" s="1284"/>
      <c r="BZ2" s="1249"/>
      <c r="CA2" s="1262"/>
      <c r="CB2" s="12"/>
      <c r="CC2" s="1283" t="s">
        <v>3</v>
      </c>
      <c r="CD2" s="1284"/>
      <c r="CE2" s="1284"/>
      <c r="CF2" s="1284"/>
      <c r="CG2" s="1284"/>
      <c r="CH2" s="1249"/>
      <c r="CI2" s="1284"/>
      <c r="CJ2" s="1284"/>
      <c r="CK2" s="1284"/>
      <c r="CL2" s="1284"/>
      <c r="CM2" s="1249"/>
      <c r="CN2" s="1284"/>
      <c r="CO2" s="1284"/>
      <c r="CP2" s="1284"/>
      <c r="CQ2" s="1284"/>
      <c r="CR2" s="1249"/>
      <c r="CS2" s="1249"/>
      <c r="CT2" s="1284"/>
      <c r="CU2" s="1249"/>
      <c r="CV2" s="1262"/>
      <c r="CW2" s="1283" t="s">
        <v>4</v>
      </c>
      <c r="CX2" s="1284"/>
      <c r="CY2" s="1284"/>
      <c r="CZ2" s="1284"/>
      <c r="DA2" s="1284"/>
      <c r="DB2" s="1249"/>
      <c r="DC2" s="1284"/>
      <c r="DD2" s="1284"/>
      <c r="DE2" s="1284"/>
      <c r="DF2" s="1284"/>
      <c r="DG2" s="1249"/>
      <c r="DH2" s="1284"/>
      <c r="DI2" s="1284"/>
      <c r="DJ2" s="1284"/>
      <c r="DK2" s="1284"/>
      <c r="DL2" s="1249"/>
      <c r="DM2" s="1249"/>
      <c r="DN2" s="1284"/>
      <c r="DO2" s="1249"/>
      <c r="DP2" s="1262"/>
      <c r="DQ2" s="1283" t="s">
        <v>5</v>
      </c>
      <c r="DR2" s="1284"/>
      <c r="DS2" s="1284"/>
      <c r="DT2" s="1284"/>
      <c r="DU2" s="1284"/>
      <c r="DV2" s="1249"/>
      <c r="DW2" s="1284"/>
      <c r="DX2" s="1284"/>
      <c r="DY2" s="1284"/>
      <c r="DZ2" s="1284"/>
      <c r="EA2" s="1249"/>
      <c r="EB2" s="1284"/>
      <c r="EC2" s="1284"/>
      <c r="ED2" s="1284"/>
      <c r="EE2" s="1284"/>
      <c r="EF2" s="1249"/>
      <c r="EG2" s="1249"/>
      <c r="EH2" s="1284"/>
      <c r="EI2" s="1249"/>
      <c r="EJ2" s="1262"/>
      <c r="EK2" s="1283" t="s">
        <v>6</v>
      </c>
      <c r="EL2" s="1284"/>
      <c r="EM2" s="1284"/>
      <c r="EN2" s="1284"/>
      <c r="EO2" s="1284"/>
      <c r="EP2" s="1249"/>
      <c r="EQ2" s="1284"/>
      <c r="ER2" s="1284"/>
      <c r="ES2" s="1284"/>
      <c r="ET2" s="1284"/>
      <c r="EU2" s="1249"/>
      <c r="EV2" s="1284"/>
      <c r="EW2" s="1284"/>
      <c r="EX2" s="1284"/>
      <c r="EY2" s="1284"/>
      <c r="EZ2" s="1249"/>
      <c r="FA2" s="1249"/>
      <c r="FB2" s="1284"/>
      <c r="FC2" s="1249"/>
      <c r="FD2" s="1262"/>
      <c r="FE2" s="1283" t="s">
        <v>7</v>
      </c>
      <c r="FF2" s="1284"/>
      <c r="FG2" s="1284"/>
      <c r="FH2" s="1284"/>
      <c r="FI2" s="1284"/>
      <c r="FJ2" s="1249"/>
      <c r="FK2" s="1284"/>
      <c r="FL2" s="1284"/>
      <c r="FM2" s="1284"/>
      <c r="FN2" s="1284"/>
      <c r="FO2" s="1249"/>
      <c r="FP2" s="1284"/>
      <c r="FQ2" s="1284"/>
      <c r="FR2" s="1284"/>
      <c r="FS2" s="1284"/>
      <c r="FT2" s="1249"/>
      <c r="FU2" s="1249"/>
      <c r="FV2" s="1284"/>
      <c r="FW2" s="1249"/>
      <c r="FX2" s="1262"/>
      <c r="FY2" s="1283" t="s">
        <v>8</v>
      </c>
      <c r="FZ2" s="1284"/>
      <c r="GA2" s="1284"/>
      <c r="GB2" s="1284"/>
      <c r="GC2" s="1284"/>
      <c r="GD2" s="1249"/>
      <c r="GE2" s="1284"/>
      <c r="GF2" s="1284"/>
      <c r="GG2" s="1284"/>
      <c r="GH2" s="1284"/>
      <c r="GI2" s="1249"/>
      <c r="GJ2" s="1284"/>
      <c r="GK2" s="1284"/>
      <c r="GL2" s="1284"/>
      <c r="GM2" s="1284"/>
      <c r="GN2" s="1249"/>
      <c r="GO2" s="1249"/>
      <c r="GP2" s="1284"/>
      <c r="GQ2" s="1249"/>
      <c r="GR2" s="1262"/>
      <c r="GS2" s="1283" t="s">
        <v>9</v>
      </c>
      <c r="GT2" s="1284"/>
      <c r="GU2" s="1284"/>
      <c r="GV2" s="1284"/>
      <c r="GW2" s="1284"/>
      <c r="GX2" s="1249"/>
      <c r="GY2" s="1284"/>
      <c r="GZ2" s="1284"/>
      <c r="HA2" s="1284"/>
      <c r="HB2" s="1284"/>
      <c r="HC2" s="1249"/>
      <c r="HD2" s="1284"/>
      <c r="HE2" s="1284"/>
      <c r="HF2" s="1284"/>
      <c r="HG2" s="1284"/>
      <c r="HH2" s="1249"/>
      <c r="HI2" s="1249"/>
      <c r="HJ2" s="1284"/>
      <c r="HK2" s="1249"/>
      <c r="HL2" s="1262"/>
      <c r="HM2" s="1283" t="s">
        <v>10</v>
      </c>
      <c r="HN2" s="1284"/>
      <c r="HO2" s="1284"/>
      <c r="HP2" s="1284"/>
      <c r="HQ2" s="1284"/>
      <c r="HR2" s="1249"/>
      <c r="HS2" s="1284"/>
      <c r="HT2" s="1284"/>
      <c r="HU2" s="1284"/>
      <c r="HV2" s="1284"/>
      <c r="HW2" s="1249"/>
      <c r="HX2" s="1284"/>
      <c r="HY2" s="1284"/>
      <c r="HZ2" s="1284"/>
      <c r="IA2" s="1284"/>
      <c r="IB2" s="1249"/>
      <c r="IC2" s="1249"/>
      <c r="ID2" s="1284"/>
      <c r="IE2" s="1249"/>
      <c r="IF2" s="1262"/>
      <c r="IG2" s="1246" t="s">
        <v>11</v>
      </c>
      <c r="IH2" s="1246" t="s">
        <v>12</v>
      </c>
    </row>
    <row r="3" spans="2:242" ht="33" customHeight="1" x14ac:dyDescent="0.2">
      <c r="B3" s="1367" t="s">
        <v>13</v>
      </c>
      <c r="C3" s="1246" t="s">
        <v>14</v>
      </c>
      <c r="D3" s="14" t="s">
        <v>15</v>
      </c>
      <c r="E3" s="399"/>
      <c r="F3" s="1246" t="s">
        <v>16</v>
      </c>
      <c r="G3" s="1246" t="s">
        <v>17</v>
      </c>
      <c r="H3" s="1251" t="s">
        <v>18</v>
      </c>
      <c r="I3" s="1246" t="s">
        <v>19</v>
      </c>
      <c r="J3" s="1251" t="s">
        <v>20</v>
      </c>
      <c r="K3" s="1260" t="s">
        <v>21</v>
      </c>
      <c r="L3" s="1323" t="s">
        <v>398</v>
      </c>
      <c r="M3" s="1324" t="s">
        <v>23</v>
      </c>
      <c r="N3" s="1322" t="s">
        <v>24</v>
      </c>
      <c r="O3" s="1322" t="s">
        <v>25</v>
      </c>
      <c r="P3" s="1255" t="s">
        <v>26</v>
      </c>
      <c r="Q3" s="1256"/>
      <c r="R3" s="1368"/>
      <c r="S3" s="1261" t="s">
        <v>27</v>
      </c>
      <c r="T3" s="1249"/>
      <c r="U3" s="1249"/>
      <c r="V3" s="1249"/>
      <c r="W3" s="1262"/>
      <c r="X3" s="1248" t="s">
        <v>28</v>
      </c>
      <c r="Y3" s="1249"/>
      <c r="Z3" s="1249"/>
      <c r="AA3" s="1249"/>
      <c r="AB3" s="1250"/>
      <c r="AC3" s="1248" t="s">
        <v>29</v>
      </c>
      <c r="AD3" s="1249"/>
      <c r="AE3" s="1249"/>
      <c r="AF3" s="1249"/>
      <c r="AG3" s="1250"/>
      <c r="AH3" s="1248" t="s">
        <v>30</v>
      </c>
      <c r="AI3" s="1249"/>
      <c r="AJ3" s="1249"/>
      <c r="AK3" s="1249"/>
      <c r="AL3" s="1250"/>
      <c r="AM3" s="1277"/>
      <c r="AN3" s="1261" t="s">
        <v>3</v>
      </c>
      <c r="AO3" s="1249"/>
      <c r="AP3" s="1249"/>
      <c r="AQ3" s="1249"/>
      <c r="AR3" s="1262"/>
      <c r="AS3" s="1261" t="s">
        <v>4</v>
      </c>
      <c r="AT3" s="1249"/>
      <c r="AU3" s="1249"/>
      <c r="AV3" s="1249"/>
      <c r="AW3" s="1262"/>
      <c r="AX3" s="1261" t="s">
        <v>5</v>
      </c>
      <c r="AY3" s="1249"/>
      <c r="AZ3" s="1249"/>
      <c r="BA3" s="1249"/>
      <c r="BB3" s="1262"/>
      <c r="BC3" s="1261" t="s">
        <v>6</v>
      </c>
      <c r="BD3" s="1249"/>
      <c r="BE3" s="1249"/>
      <c r="BF3" s="1249"/>
      <c r="BG3" s="1262"/>
      <c r="BH3" s="1261" t="s">
        <v>31</v>
      </c>
      <c r="BI3" s="1249"/>
      <c r="BJ3" s="1249"/>
      <c r="BK3" s="1249"/>
      <c r="BL3" s="1262"/>
      <c r="BM3" s="1261" t="s">
        <v>8</v>
      </c>
      <c r="BN3" s="1249"/>
      <c r="BO3" s="1249"/>
      <c r="BP3" s="1249"/>
      <c r="BQ3" s="1262"/>
      <c r="BR3" s="1261" t="s">
        <v>9</v>
      </c>
      <c r="BS3" s="1249"/>
      <c r="BT3" s="1249"/>
      <c r="BU3" s="1249"/>
      <c r="BV3" s="1262"/>
      <c r="BW3" s="1261" t="s">
        <v>32</v>
      </c>
      <c r="BX3" s="1249"/>
      <c r="BY3" s="1249"/>
      <c r="BZ3" s="1249"/>
      <c r="CA3" s="1262"/>
      <c r="CB3" s="19"/>
      <c r="CC3" s="1261" t="s">
        <v>33</v>
      </c>
      <c r="CD3" s="1249"/>
      <c r="CE3" s="1249"/>
      <c r="CF3" s="1249"/>
      <c r="CG3" s="1262"/>
      <c r="CH3" s="1248" t="s">
        <v>34</v>
      </c>
      <c r="CI3" s="1263"/>
      <c r="CJ3" s="1263"/>
      <c r="CK3" s="1263"/>
      <c r="CL3" s="1264"/>
      <c r="CM3" s="1248" t="s">
        <v>35</v>
      </c>
      <c r="CN3" s="1249"/>
      <c r="CO3" s="1249"/>
      <c r="CP3" s="1249"/>
      <c r="CQ3" s="1250"/>
      <c r="CR3" s="1248" t="s">
        <v>36</v>
      </c>
      <c r="CS3" s="1249"/>
      <c r="CT3" s="1249"/>
      <c r="CU3" s="1249"/>
      <c r="CV3" s="1250"/>
      <c r="CW3" s="1248" t="s">
        <v>37</v>
      </c>
      <c r="CX3" s="1249"/>
      <c r="CY3" s="1249"/>
      <c r="CZ3" s="1249"/>
      <c r="DA3" s="1250"/>
      <c r="DB3" s="1248" t="s">
        <v>38</v>
      </c>
      <c r="DC3" s="1249"/>
      <c r="DD3" s="1249"/>
      <c r="DE3" s="1249"/>
      <c r="DF3" s="1250"/>
      <c r="DG3" s="1248" t="s">
        <v>39</v>
      </c>
      <c r="DH3" s="1249"/>
      <c r="DI3" s="1249"/>
      <c r="DJ3" s="1249"/>
      <c r="DK3" s="1250"/>
      <c r="DL3" s="1248" t="s">
        <v>40</v>
      </c>
      <c r="DM3" s="1263"/>
      <c r="DN3" s="1263"/>
      <c r="DO3" s="1263"/>
      <c r="DP3" s="1264"/>
      <c r="DQ3" s="1248" t="s">
        <v>41</v>
      </c>
      <c r="DR3" s="1249"/>
      <c r="DS3" s="1249"/>
      <c r="DT3" s="1249"/>
      <c r="DU3" s="1250"/>
      <c r="DV3" s="1248" t="s">
        <v>42</v>
      </c>
      <c r="DW3" s="1249"/>
      <c r="DX3" s="1249"/>
      <c r="DY3" s="1249"/>
      <c r="DZ3" s="1250"/>
      <c r="EA3" s="1248" t="s">
        <v>43</v>
      </c>
      <c r="EB3" s="1249"/>
      <c r="EC3" s="1249"/>
      <c r="ED3" s="1249"/>
      <c r="EE3" s="1250"/>
      <c r="EF3" s="1248" t="s">
        <v>44</v>
      </c>
      <c r="EG3" s="1249"/>
      <c r="EH3" s="1249"/>
      <c r="EI3" s="1249"/>
      <c r="EJ3" s="1250"/>
      <c r="EK3" s="1248" t="s">
        <v>45</v>
      </c>
      <c r="EL3" s="1249"/>
      <c r="EM3" s="1249"/>
      <c r="EN3" s="1249"/>
      <c r="EO3" s="1250"/>
      <c r="EP3" s="1248" t="s">
        <v>46</v>
      </c>
      <c r="EQ3" s="1249"/>
      <c r="ER3" s="1249"/>
      <c r="ES3" s="1249"/>
      <c r="ET3" s="1250"/>
      <c r="EU3" s="1248" t="s">
        <v>47</v>
      </c>
      <c r="EV3" s="1249"/>
      <c r="EW3" s="1249"/>
      <c r="EX3" s="1249"/>
      <c r="EY3" s="1250"/>
      <c r="EZ3" s="1248" t="s">
        <v>48</v>
      </c>
      <c r="FA3" s="1249"/>
      <c r="FB3" s="1249"/>
      <c r="FC3" s="1249"/>
      <c r="FD3" s="1250"/>
      <c r="FE3" s="1248" t="s">
        <v>49</v>
      </c>
      <c r="FF3" s="1249"/>
      <c r="FG3" s="1249"/>
      <c r="FH3" s="1249"/>
      <c r="FI3" s="1250"/>
      <c r="FJ3" s="1248" t="s">
        <v>50</v>
      </c>
      <c r="FK3" s="1249"/>
      <c r="FL3" s="1249"/>
      <c r="FM3" s="1249"/>
      <c r="FN3" s="1250"/>
      <c r="FO3" s="1248" t="s">
        <v>51</v>
      </c>
      <c r="FP3" s="1249"/>
      <c r="FQ3" s="1249"/>
      <c r="FR3" s="1249"/>
      <c r="FS3" s="1250"/>
      <c r="FT3" s="1248" t="s">
        <v>52</v>
      </c>
      <c r="FU3" s="1249"/>
      <c r="FV3" s="1249"/>
      <c r="FW3" s="1249"/>
      <c r="FX3" s="1250"/>
      <c r="FY3" s="1248" t="s">
        <v>53</v>
      </c>
      <c r="FZ3" s="1249"/>
      <c r="GA3" s="1249"/>
      <c r="GB3" s="1249"/>
      <c r="GC3" s="1250"/>
      <c r="GD3" s="1248" t="s">
        <v>54</v>
      </c>
      <c r="GE3" s="1249"/>
      <c r="GF3" s="1249"/>
      <c r="GG3" s="1249"/>
      <c r="GH3" s="1250"/>
      <c r="GI3" s="1248" t="s">
        <v>55</v>
      </c>
      <c r="GJ3" s="1249"/>
      <c r="GK3" s="1249"/>
      <c r="GL3" s="1249"/>
      <c r="GM3" s="1250"/>
      <c r="GN3" s="1248" t="s">
        <v>56</v>
      </c>
      <c r="GO3" s="1249"/>
      <c r="GP3" s="1249"/>
      <c r="GQ3" s="1249"/>
      <c r="GR3" s="1250"/>
      <c r="GS3" s="1248" t="s">
        <v>57</v>
      </c>
      <c r="GT3" s="1249"/>
      <c r="GU3" s="1249"/>
      <c r="GV3" s="1249"/>
      <c r="GW3" s="1250"/>
      <c r="GX3" s="1248" t="s">
        <v>58</v>
      </c>
      <c r="GY3" s="1249"/>
      <c r="GZ3" s="1249"/>
      <c r="HA3" s="1249"/>
      <c r="HB3" s="1250"/>
      <c r="HC3" s="1248" t="s">
        <v>59</v>
      </c>
      <c r="HD3" s="1249"/>
      <c r="HE3" s="1249"/>
      <c r="HF3" s="1249"/>
      <c r="HG3" s="1250"/>
      <c r="HH3" s="1248" t="s">
        <v>60</v>
      </c>
      <c r="HI3" s="1249"/>
      <c r="HJ3" s="1249"/>
      <c r="HK3" s="1249"/>
      <c r="HL3" s="1250"/>
      <c r="HM3" s="1248" t="s">
        <v>61</v>
      </c>
      <c r="HN3" s="1249"/>
      <c r="HO3" s="1249"/>
      <c r="HP3" s="1249"/>
      <c r="HQ3" s="1250"/>
      <c r="HR3" s="1248" t="s">
        <v>62</v>
      </c>
      <c r="HS3" s="1249"/>
      <c r="HT3" s="1249"/>
      <c r="HU3" s="1249"/>
      <c r="HV3" s="1250"/>
      <c r="HW3" s="1248" t="s">
        <v>63</v>
      </c>
      <c r="HX3" s="1249"/>
      <c r="HY3" s="1249"/>
      <c r="HZ3" s="1249"/>
      <c r="IA3" s="1250"/>
      <c r="IB3" s="1248" t="s">
        <v>64</v>
      </c>
      <c r="IC3" s="1249"/>
      <c r="ID3" s="1249"/>
      <c r="IE3" s="1249"/>
      <c r="IF3" s="1250"/>
      <c r="IG3" s="1282"/>
      <c r="IH3" s="1282"/>
    </row>
    <row r="4" spans="2:242" ht="90" customHeight="1" x14ac:dyDescent="0.25">
      <c r="B4" s="1343"/>
      <c r="C4" s="1247"/>
      <c r="D4" s="20" t="s">
        <v>65</v>
      </c>
      <c r="E4" s="20" t="s">
        <v>66</v>
      </c>
      <c r="F4" s="1252"/>
      <c r="G4" s="1252"/>
      <c r="H4" s="1252"/>
      <c r="I4" s="1252"/>
      <c r="J4" s="1252"/>
      <c r="K4" s="1252"/>
      <c r="L4" s="1252"/>
      <c r="M4" s="1325"/>
      <c r="N4" s="1252"/>
      <c r="O4" s="1252"/>
      <c r="P4" s="21" t="s">
        <v>67</v>
      </c>
      <c r="Q4" s="22" t="s">
        <v>68</v>
      </c>
      <c r="R4" s="1278"/>
      <c r="S4" s="17" t="s">
        <v>399</v>
      </c>
      <c r="T4" s="10" t="s">
        <v>70</v>
      </c>
      <c r="U4" s="10" t="s">
        <v>71</v>
      </c>
      <c r="V4" s="10" t="s">
        <v>72</v>
      </c>
      <c r="W4" s="18" t="s">
        <v>73</v>
      </c>
      <c r="X4" s="400" t="s">
        <v>400</v>
      </c>
      <c r="Y4" s="10" t="s">
        <v>70</v>
      </c>
      <c r="Z4" s="10" t="s">
        <v>71</v>
      </c>
      <c r="AA4" s="10" t="s">
        <v>72</v>
      </c>
      <c r="AB4" s="401" t="s">
        <v>73</v>
      </c>
      <c r="AC4" s="400" t="s">
        <v>401</v>
      </c>
      <c r="AD4" s="10" t="s">
        <v>70</v>
      </c>
      <c r="AE4" s="10" t="s">
        <v>71</v>
      </c>
      <c r="AF4" s="10" t="s">
        <v>72</v>
      </c>
      <c r="AG4" s="401" t="s">
        <v>73</v>
      </c>
      <c r="AH4" s="400" t="s">
        <v>402</v>
      </c>
      <c r="AI4" s="10" t="s">
        <v>70</v>
      </c>
      <c r="AJ4" s="10" t="s">
        <v>71</v>
      </c>
      <c r="AK4" s="10" t="s">
        <v>72</v>
      </c>
      <c r="AL4" s="401" t="s">
        <v>73</v>
      </c>
      <c r="AM4" s="1282"/>
      <c r="AN4" s="17" t="s">
        <v>3</v>
      </c>
      <c r="AO4" s="402" t="s">
        <v>70</v>
      </c>
      <c r="AP4" s="402" t="s">
        <v>71</v>
      </c>
      <c r="AQ4" s="402" t="s">
        <v>72</v>
      </c>
      <c r="AR4" s="18" t="s">
        <v>73</v>
      </c>
      <c r="AS4" s="17" t="s">
        <v>4</v>
      </c>
      <c r="AT4" s="402" t="s">
        <v>70</v>
      </c>
      <c r="AU4" s="402" t="s">
        <v>71</v>
      </c>
      <c r="AV4" s="403" t="s">
        <v>72</v>
      </c>
      <c r="AW4" s="404" t="s">
        <v>73</v>
      </c>
      <c r="AX4" s="17" t="s">
        <v>5</v>
      </c>
      <c r="AY4" s="402" t="s">
        <v>70</v>
      </c>
      <c r="AZ4" s="402" t="s">
        <v>71</v>
      </c>
      <c r="BA4" s="403" t="s">
        <v>72</v>
      </c>
      <c r="BB4" s="404" t="s">
        <v>73</v>
      </c>
      <c r="BC4" s="17" t="s">
        <v>6</v>
      </c>
      <c r="BD4" s="402" t="s">
        <v>70</v>
      </c>
      <c r="BE4" s="402" t="s">
        <v>71</v>
      </c>
      <c r="BF4" s="403" t="s">
        <v>72</v>
      </c>
      <c r="BG4" s="404" t="s">
        <v>73</v>
      </c>
      <c r="BH4" s="17" t="s">
        <v>31</v>
      </c>
      <c r="BI4" s="402" t="s">
        <v>70</v>
      </c>
      <c r="BJ4" s="402" t="s">
        <v>71</v>
      </c>
      <c r="BK4" s="403" t="s">
        <v>72</v>
      </c>
      <c r="BL4" s="404" t="s">
        <v>73</v>
      </c>
      <c r="BM4" s="17" t="s">
        <v>8</v>
      </c>
      <c r="BN4" s="402" t="s">
        <v>70</v>
      </c>
      <c r="BO4" s="402" t="s">
        <v>71</v>
      </c>
      <c r="BP4" s="403" t="s">
        <v>72</v>
      </c>
      <c r="BQ4" s="404" t="s">
        <v>73</v>
      </c>
      <c r="BR4" s="17" t="s">
        <v>9</v>
      </c>
      <c r="BS4" s="402" t="s">
        <v>70</v>
      </c>
      <c r="BT4" s="402" t="s">
        <v>71</v>
      </c>
      <c r="BU4" s="403" t="s">
        <v>72</v>
      </c>
      <c r="BV4" s="404" t="s">
        <v>73</v>
      </c>
      <c r="BW4" s="17" t="s">
        <v>32</v>
      </c>
      <c r="BX4" s="402" t="s">
        <v>70</v>
      </c>
      <c r="BY4" s="402" t="s">
        <v>71</v>
      </c>
      <c r="BZ4" s="403" t="s">
        <v>72</v>
      </c>
      <c r="CA4" s="404" t="s">
        <v>73</v>
      </c>
      <c r="CB4" s="16"/>
      <c r="CC4" s="17" t="s">
        <v>399</v>
      </c>
      <c r="CD4" s="10" t="s">
        <v>70</v>
      </c>
      <c r="CE4" s="10" t="s">
        <v>71</v>
      </c>
      <c r="CF4" s="10" t="s">
        <v>72</v>
      </c>
      <c r="CG4" s="18" t="s">
        <v>73</v>
      </c>
      <c r="CH4" s="400" t="s">
        <v>400</v>
      </c>
      <c r="CI4" s="10" t="s">
        <v>70</v>
      </c>
      <c r="CJ4" s="10" t="s">
        <v>71</v>
      </c>
      <c r="CK4" s="10" t="s">
        <v>72</v>
      </c>
      <c r="CL4" s="401" t="s">
        <v>73</v>
      </c>
      <c r="CM4" s="400" t="s">
        <v>401</v>
      </c>
      <c r="CN4" s="10" t="s">
        <v>70</v>
      </c>
      <c r="CO4" s="10" t="s">
        <v>71</v>
      </c>
      <c r="CP4" s="10" t="s">
        <v>72</v>
      </c>
      <c r="CQ4" s="401" t="s">
        <v>73</v>
      </c>
      <c r="CR4" s="400" t="s">
        <v>402</v>
      </c>
      <c r="CS4" s="10" t="s">
        <v>70</v>
      </c>
      <c r="CT4" s="10" t="s">
        <v>71</v>
      </c>
      <c r="CU4" s="10" t="s">
        <v>72</v>
      </c>
      <c r="CV4" s="401" t="s">
        <v>73</v>
      </c>
      <c r="CW4" s="400" t="s">
        <v>399</v>
      </c>
      <c r="CX4" s="10" t="s">
        <v>70</v>
      </c>
      <c r="CY4" s="10" t="s">
        <v>71</v>
      </c>
      <c r="CZ4" s="10" t="s">
        <v>72</v>
      </c>
      <c r="DA4" s="401" t="s">
        <v>73</v>
      </c>
      <c r="DB4" s="400" t="s">
        <v>400</v>
      </c>
      <c r="DC4" s="10" t="s">
        <v>70</v>
      </c>
      <c r="DD4" s="10" t="s">
        <v>71</v>
      </c>
      <c r="DE4" s="10" t="s">
        <v>72</v>
      </c>
      <c r="DF4" s="401" t="s">
        <v>73</v>
      </c>
      <c r="DG4" s="400" t="s">
        <v>401</v>
      </c>
      <c r="DH4" s="10" t="s">
        <v>70</v>
      </c>
      <c r="DI4" s="10" t="s">
        <v>71</v>
      </c>
      <c r="DJ4" s="10" t="s">
        <v>72</v>
      </c>
      <c r="DK4" s="401" t="s">
        <v>73</v>
      </c>
      <c r="DL4" s="400" t="s">
        <v>402</v>
      </c>
      <c r="DM4" s="10" t="s">
        <v>70</v>
      </c>
      <c r="DN4" s="10" t="s">
        <v>71</v>
      </c>
      <c r="DO4" s="10" t="s">
        <v>72</v>
      </c>
      <c r="DP4" s="401" t="s">
        <v>73</v>
      </c>
      <c r="DQ4" s="400" t="s">
        <v>399</v>
      </c>
      <c r="DR4" s="10" t="s">
        <v>70</v>
      </c>
      <c r="DS4" s="10" t="s">
        <v>71</v>
      </c>
      <c r="DT4" s="10" t="s">
        <v>72</v>
      </c>
      <c r="DU4" s="401" t="s">
        <v>73</v>
      </c>
      <c r="DV4" s="400" t="s">
        <v>400</v>
      </c>
      <c r="DW4" s="10" t="s">
        <v>70</v>
      </c>
      <c r="DX4" s="10" t="s">
        <v>71</v>
      </c>
      <c r="DY4" s="10" t="s">
        <v>72</v>
      </c>
      <c r="DZ4" s="401" t="s">
        <v>73</v>
      </c>
      <c r="EA4" s="400" t="s">
        <v>401</v>
      </c>
      <c r="EB4" s="10" t="s">
        <v>70</v>
      </c>
      <c r="EC4" s="10" t="s">
        <v>71</v>
      </c>
      <c r="ED4" s="10" t="s">
        <v>72</v>
      </c>
      <c r="EE4" s="401" t="s">
        <v>73</v>
      </c>
      <c r="EF4" s="400" t="s">
        <v>402</v>
      </c>
      <c r="EG4" s="10" t="s">
        <v>70</v>
      </c>
      <c r="EH4" s="10" t="s">
        <v>71</v>
      </c>
      <c r="EI4" s="10" t="s">
        <v>72</v>
      </c>
      <c r="EJ4" s="401" t="s">
        <v>73</v>
      </c>
      <c r="EK4" s="400" t="s">
        <v>399</v>
      </c>
      <c r="EL4" s="10" t="s">
        <v>70</v>
      </c>
      <c r="EM4" s="10" t="s">
        <v>71</v>
      </c>
      <c r="EN4" s="10" t="s">
        <v>72</v>
      </c>
      <c r="EO4" s="401" t="s">
        <v>73</v>
      </c>
      <c r="EP4" s="400" t="s">
        <v>400</v>
      </c>
      <c r="EQ4" s="10" t="s">
        <v>70</v>
      </c>
      <c r="ER4" s="10" t="s">
        <v>71</v>
      </c>
      <c r="ES4" s="10" t="s">
        <v>72</v>
      </c>
      <c r="ET4" s="401" t="s">
        <v>73</v>
      </c>
      <c r="EU4" s="400" t="s">
        <v>401</v>
      </c>
      <c r="EV4" s="10" t="s">
        <v>70</v>
      </c>
      <c r="EW4" s="10" t="s">
        <v>71</v>
      </c>
      <c r="EX4" s="10" t="s">
        <v>72</v>
      </c>
      <c r="EY4" s="401" t="s">
        <v>73</v>
      </c>
      <c r="EZ4" s="400" t="s">
        <v>402</v>
      </c>
      <c r="FA4" s="10" t="s">
        <v>70</v>
      </c>
      <c r="FB4" s="10" t="s">
        <v>71</v>
      </c>
      <c r="FC4" s="10" t="s">
        <v>72</v>
      </c>
      <c r="FD4" s="401" t="s">
        <v>73</v>
      </c>
      <c r="FE4" s="400" t="s">
        <v>399</v>
      </c>
      <c r="FF4" s="10" t="s">
        <v>70</v>
      </c>
      <c r="FG4" s="10" t="s">
        <v>71</v>
      </c>
      <c r="FH4" s="10" t="s">
        <v>72</v>
      </c>
      <c r="FI4" s="401" t="s">
        <v>73</v>
      </c>
      <c r="FJ4" s="400" t="s">
        <v>400</v>
      </c>
      <c r="FK4" s="10" t="s">
        <v>70</v>
      </c>
      <c r="FL4" s="10" t="s">
        <v>71</v>
      </c>
      <c r="FM4" s="10" t="s">
        <v>72</v>
      </c>
      <c r="FN4" s="401" t="s">
        <v>73</v>
      </c>
      <c r="FO4" s="400" t="s">
        <v>401</v>
      </c>
      <c r="FP4" s="10" t="s">
        <v>70</v>
      </c>
      <c r="FQ4" s="10" t="s">
        <v>71</v>
      </c>
      <c r="FR4" s="10" t="s">
        <v>72</v>
      </c>
      <c r="FS4" s="401" t="s">
        <v>73</v>
      </c>
      <c r="FT4" s="400" t="s">
        <v>402</v>
      </c>
      <c r="FU4" s="10" t="s">
        <v>70</v>
      </c>
      <c r="FV4" s="10" t="s">
        <v>71</v>
      </c>
      <c r="FW4" s="10" t="s">
        <v>72</v>
      </c>
      <c r="FX4" s="401" t="s">
        <v>73</v>
      </c>
      <c r="FY4" s="400" t="s">
        <v>399</v>
      </c>
      <c r="FZ4" s="10" t="s">
        <v>70</v>
      </c>
      <c r="GA4" s="10" t="s">
        <v>71</v>
      </c>
      <c r="GB4" s="10" t="s">
        <v>72</v>
      </c>
      <c r="GC4" s="401" t="s">
        <v>73</v>
      </c>
      <c r="GD4" s="400" t="s">
        <v>400</v>
      </c>
      <c r="GE4" s="10" t="s">
        <v>70</v>
      </c>
      <c r="GF4" s="10" t="s">
        <v>71</v>
      </c>
      <c r="GG4" s="10" t="s">
        <v>72</v>
      </c>
      <c r="GH4" s="401" t="s">
        <v>73</v>
      </c>
      <c r="GI4" s="400" t="s">
        <v>401</v>
      </c>
      <c r="GJ4" s="10" t="s">
        <v>70</v>
      </c>
      <c r="GK4" s="10" t="s">
        <v>71</v>
      </c>
      <c r="GL4" s="10" t="s">
        <v>72</v>
      </c>
      <c r="GM4" s="401" t="s">
        <v>73</v>
      </c>
      <c r="GN4" s="400" t="s">
        <v>402</v>
      </c>
      <c r="GO4" s="10" t="s">
        <v>70</v>
      </c>
      <c r="GP4" s="10" t="s">
        <v>71</v>
      </c>
      <c r="GQ4" s="10" t="s">
        <v>72</v>
      </c>
      <c r="GR4" s="401" t="s">
        <v>73</v>
      </c>
      <c r="GS4" s="400" t="s">
        <v>399</v>
      </c>
      <c r="GT4" s="10" t="s">
        <v>70</v>
      </c>
      <c r="GU4" s="10" t="s">
        <v>71</v>
      </c>
      <c r="GV4" s="10" t="s">
        <v>72</v>
      </c>
      <c r="GW4" s="401" t="s">
        <v>73</v>
      </c>
      <c r="GX4" s="400" t="s">
        <v>400</v>
      </c>
      <c r="GY4" s="10" t="s">
        <v>70</v>
      </c>
      <c r="GZ4" s="10" t="s">
        <v>71</v>
      </c>
      <c r="HA4" s="10" t="s">
        <v>72</v>
      </c>
      <c r="HB4" s="401" t="s">
        <v>73</v>
      </c>
      <c r="HC4" s="400" t="s">
        <v>401</v>
      </c>
      <c r="HD4" s="10" t="s">
        <v>70</v>
      </c>
      <c r="HE4" s="10" t="s">
        <v>71</v>
      </c>
      <c r="HF4" s="10" t="s">
        <v>72</v>
      </c>
      <c r="HG4" s="401" t="s">
        <v>73</v>
      </c>
      <c r="HH4" s="400" t="s">
        <v>402</v>
      </c>
      <c r="HI4" s="10" t="s">
        <v>70</v>
      </c>
      <c r="HJ4" s="10" t="s">
        <v>71</v>
      </c>
      <c r="HK4" s="10" t="s">
        <v>72</v>
      </c>
      <c r="HL4" s="401" t="s">
        <v>73</v>
      </c>
      <c r="HM4" s="400" t="s">
        <v>399</v>
      </c>
      <c r="HN4" s="10" t="s">
        <v>70</v>
      </c>
      <c r="HO4" s="10" t="s">
        <v>71</v>
      </c>
      <c r="HP4" s="10" t="s">
        <v>72</v>
      </c>
      <c r="HQ4" s="401" t="s">
        <v>73</v>
      </c>
      <c r="HR4" s="400" t="s">
        <v>400</v>
      </c>
      <c r="HS4" s="10" t="s">
        <v>70</v>
      </c>
      <c r="HT4" s="10" t="s">
        <v>71</v>
      </c>
      <c r="HU4" s="10" t="s">
        <v>72</v>
      </c>
      <c r="HV4" s="401" t="s">
        <v>73</v>
      </c>
      <c r="HW4" s="400" t="s">
        <v>401</v>
      </c>
      <c r="HX4" s="10" t="s">
        <v>70</v>
      </c>
      <c r="HY4" s="10" t="s">
        <v>71</v>
      </c>
      <c r="HZ4" s="10" t="s">
        <v>72</v>
      </c>
      <c r="IA4" s="401" t="s">
        <v>73</v>
      </c>
      <c r="IB4" s="400" t="s">
        <v>402</v>
      </c>
      <c r="IC4" s="10" t="s">
        <v>70</v>
      </c>
      <c r="ID4" s="10" t="s">
        <v>71</v>
      </c>
      <c r="IE4" s="10" t="s">
        <v>72</v>
      </c>
      <c r="IF4" s="401" t="s">
        <v>73</v>
      </c>
      <c r="IG4" s="1252"/>
      <c r="IH4" s="1252"/>
    </row>
    <row r="5" spans="2:242" ht="33" customHeight="1" x14ac:dyDescent="0.25">
      <c r="B5" s="405">
        <v>1</v>
      </c>
      <c r="C5" s="406" t="s">
        <v>88</v>
      </c>
      <c r="D5" s="407">
        <v>214874</v>
      </c>
      <c r="E5" s="408">
        <v>930373</v>
      </c>
      <c r="F5" s="409" t="s">
        <v>89</v>
      </c>
      <c r="G5" s="410" t="s">
        <v>90</v>
      </c>
      <c r="H5" s="411">
        <f>'MASTER_ ALL areas - No.seedling'!G5</f>
        <v>8</v>
      </c>
      <c r="I5" s="412">
        <f>'MASTER_ ALL areas - No.seedling'!H5</f>
        <v>0.12</v>
      </c>
      <c r="J5" s="411">
        <f>'MASTER_ ALL areas - No.seedling'!I5</f>
        <v>45.4</v>
      </c>
      <c r="K5" s="413">
        <f>'MASTER_ ALL areas - No.seedling'!J5</f>
        <v>43</v>
      </c>
      <c r="L5" s="43">
        <f t="shared" ref="L5:L18" si="0">K5*20</f>
        <v>860</v>
      </c>
      <c r="M5" s="413">
        <f>'MASTER_ ALL areas - No.seedling'!L5</f>
        <v>860</v>
      </c>
      <c r="N5" s="414">
        <f>'MASTER_ ALL areas - No.seedling'!M5</f>
        <v>2</v>
      </c>
      <c r="O5" s="415">
        <f>'MASTER_ ALL areas - No.seedling'!N5</f>
        <v>36</v>
      </c>
      <c r="P5" s="40">
        <f t="shared" ref="P5:P39" si="1">IF(K5=0,0,N5/K5)</f>
        <v>4.6511627906976744E-2</v>
      </c>
      <c r="Q5" s="48">
        <f t="shared" ref="Q5:Q39" si="2">IF(K5=0,0,O5/K5)</f>
        <v>0.83720930232558144</v>
      </c>
      <c r="R5" s="416"/>
      <c r="S5" s="417">
        <f>'MASTER_ ALL areas - No.seedling'!R5</f>
        <v>860</v>
      </c>
      <c r="T5" s="418">
        <f>'MASTER_ ALL areas - No.seedling'!S5</f>
        <v>2</v>
      </c>
      <c r="U5" s="52">
        <f t="shared" ref="U5:U18" si="3">IF(S5=0,0,T5/(S5/20))</f>
        <v>4.6511627906976744E-2</v>
      </c>
      <c r="V5" s="418">
        <f>'MASTER_ ALL areas - No.seedling'!U5</f>
        <v>36</v>
      </c>
      <c r="W5" s="54">
        <f t="shared" ref="W5:W18" si="4">IF(S5=0,0,V5/(S5/20))</f>
        <v>0.83720930232558144</v>
      </c>
      <c r="X5" s="419">
        <f>'MASTER_ ALL areas - No.seedling'!W5</f>
        <v>0</v>
      </c>
      <c r="Y5" s="418">
        <f>'MASTER_ ALL areas - No.seedling'!X5</f>
        <v>0</v>
      </c>
      <c r="Z5" s="52">
        <f t="shared" ref="Z5:Z18" si="5">IF(X5=0,0,Y5/(X5/20))</f>
        <v>0</v>
      </c>
      <c r="AA5" s="418">
        <f>'MASTER_ ALL areas - No.seedling'!Z5</f>
        <v>0</v>
      </c>
      <c r="AB5" s="54">
        <f t="shared" ref="AB5:AB18" si="6">IF(X5=0,0,AA5/(X5/20))</f>
        <v>0</v>
      </c>
      <c r="AC5" s="419">
        <f>'MASTER_ ALL areas - No.seedling'!AB5</f>
        <v>0</v>
      </c>
      <c r="AD5" s="418">
        <f>'MASTER_ ALL areas - No.seedling'!AC5</f>
        <v>0</v>
      </c>
      <c r="AE5" s="52">
        <f t="shared" ref="AE5:AE18" si="7">IF(AC5=0,0,AD5/(AC5/20))</f>
        <v>0</v>
      </c>
      <c r="AF5" s="418">
        <f>'MASTER_ ALL areas - No.seedling'!AE5</f>
        <v>0</v>
      </c>
      <c r="AG5" s="54">
        <f t="shared" ref="AG5:AG18" si="8">IF(AC5=0,0,AF5/(AC5/20))</f>
        <v>0</v>
      </c>
      <c r="AH5" s="419">
        <f>'MASTER_ ALL areas - No.seedling'!AG5</f>
        <v>0</v>
      </c>
      <c r="AI5" s="418">
        <f>'MASTER_ ALL areas - No.seedling'!AH5</f>
        <v>0</v>
      </c>
      <c r="AJ5" s="52">
        <f t="shared" ref="AJ5:AJ18" si="9">IF(AH5=0,0,AI5/(AH5/20))</f>
        <v>0</v>
      </c>
      <c r="AK5" s="418">
        <f>'MASTER_ ALL areas - No.seedling'!AJ5</f>
        <v>0</v>
      </c>
      <c r="AL5" s="55">
        <f t="shared" ref="AL5:AL18" si="10">IF(AH5=0,0,AK5/(AH5/20))</f>
        <v>0</v>
      </c>
      <c r="AM5" s="416"/>
      <c r="AN5" s="417">
        <f>'MASTER_ ALL areas - No.seedling'!AM5</f>
        <v>360</v>
      </c>
      <c r="AO5" s="419">
        <f>'MASTER_ ALL areas - No.seedling'!AN5</f>
        <v>0</v>
      </c>
      <c r="AP5" s="54">
        <f t="shared" ref="AP5:AP18" si="11">IF(AN5=0,0,AO5/(AN5/20))</f>
        <v>0</v>
      </c>
      <c r="AQ5" s="419">
        <f>'MASTER_ ALL areas - No.seedling'!AP5</f>
        <v>15</v>
      </c>
      <c r="AR5" s="54">
        <f t="shared" ref="AR5:AR18" si="12">IF(AN5=0,0,AQ5/(AN5/20))</f>
        <v>0.83333333333333337</v>
      </c>
      <c r="AS5" s="419">
        <f>'MASTER_ ALL areas - No.seedling'!AR5</f>
        <v>320</v>
      </c>
      <c r="AT5" s="419">
        <f>'MASTER_ ALL areas - No.seedling'!AS5</f>
        <v>1</v>
      </c>
      <c r="AU5" s="54">
        <f t="shared" ref="AU5:AU18" si="13">IF(AS5=0,0,AT5/(AS5/20))</f>
        <v>6.25E-2</v>
      </c>
      <c r="AV5" s="419">
        <f>'MASTER_ ALL areas - No.seedling'!AU5</f>
        <v>13</v>
      </c>
      <c r="AW5" s="54">
        <f t="shared" ref="AW5:AW18" si="14">IF(AS5=0,0,AV5/(AS5/20))</f>
        <v>0.8125</v>
      </c>
      <c r="AX5" s="419">
        <f>'MASTER_ ALL areas - No.seedling'!AW5</f>
        <v>0</v>
      </c>
      <c r="AY5" s="419">
        <f>'MASTER_ ALL areas - No.seedling'!AX5</f>
        <v>0</v>
      </c>
      <c r="AZ5" s="54">
        <f t="shared" ref="AZ5:AZ18" si="15">IF(AX5=0,0,AY5/(AX5/20))</f>
        <v>0</v>
      </c>
      <c r="BA5" s="419">
        <f>'MASTER_ ALL areas - No.seedling'!AZ5</f>
        <v>0</v>
      </c>
      <c r="BB5" s="54">
        <f t="shared" ref="BB5:BB18" si="16">IF(AX5=0,0,BA5/(AX5/20))</f>
        <v>0</v>
      </c>
      <c r="BC5" s="419">
        <f>'MASTER_ ALL areas - No.seedling'!BB5</f>
        <v>0</v>
      </c>
      <c r="BD5" s="419">
        <f>'MASTER_ ALL areas - No.seedling'!BC5</f>
        <v>0</v>
      </c>
      <c r="BE5" s="54">
        <f t="shared" ref="BE5:BE18" si="17">IF(BC5=0,0,BD5/(BC5/20))</f>
        <v>0</v>
      </c>
      <c r="BF5" s="419">
        <f>'MASTER_ ALL areas - No.seedling'!BE5</f>
        <v>0</v>
      </c>
      <c r="BG5" s="54">
        <f t="shared" ref="BG5:BG18" si="18">IF(BC5=0,0,BF5/(BC5/20))</f>
        <v>0</v>
      </c>
      <c r="BH5" s="419">
        <f>'MASTER_ ALL areas - No.seedling'!BG5</f>
        <v>180</v>
      </c>
      <c r="BI5" s="419">
        <f>'MASTER_ ALL areas - No.seedling'!BH5</f>
        <v>1</v>
      </c>
      <c r="BJ5" s="54">
        <f t="shared" ref="BJ5:BJ18" si="19">IF(BH5=0,0,BI5/(BH5/20))</f>
        <v>0.1111111111111111</v>
      </c>
      <c r="BK5" s="419">
        <f>'MASTER_ ALL areas - No.seedling'!BJ5</f>
        <v>8</v>
      </c>
      <c r="BL5" s="54">
        <f t="shared" ref="BL5:BL18" si="20">IF(BH5=0,0,BK5/(BH5/20))</f>
        <v>0.88888888888888884</v>
      </c>
      <c r="BM5" s="419">
        <f>'MASTER_ ALL areas - No.seedling'!BL5</f>
        <v>0</v>
      </c>
      <c r="BN5" s="419">
        <f>'MASTER_ ALL areas - No.seedling'!BM5</f>
        <v>0</v>
      </c>
      <c r="BO5" s="54">
        <f t="shared" ref="BO5:BO18" si="21">IF(BM5=0,0,BN5/(BM5/20))</f>
        <v>0</v>
      </c>
      <c r="BP5" s="419">
        <f>'MASTER_ ALL areas - No.seedling'!BO5</f>
        <v>0</v>
      </c>
      <c r="BQ5" s="54">
        <f t="shared" ref="BQ5:BQ18" si="22">IF(BM5=0,0,BP5/(BM5/20))</f>
        <v>0</v>
      </c>
      <c r="BR5" s="419">
        <f>'MASTER_ ALL areas - No.seedling'!BQ5</f>
        <v>0</v>
      </c>
      <c r="BS5" s="419">
        <f>'MASTER_ ALL areas - No.seedling'!BR5</f>
        <v>0</v>
      </c>
      <c r="BT5" s="54">
        <f t="shared" ref="BT5:BT18" si="23">IF(BR5=0,0,BS5/(BR5/20))</f>
        <v>0</v>
      </c>
      <c r="BU5" s="419">
        <f>'MASTER_ ALL areas - No.seedling'!BT5</f>
        <v>0</v>
      </c>
      <c r="BV5" s="54">
        <f t="shared" ref="BV5:BV18" si="24">IF(BR5=0,0,BU5/(BR5/20))</f>
        <v>0</v>
      </c>
      <c r="BW5" s="419">
        <f>'MASTER_ ALL areas - No.seedling'!BV5</f>
        <v>0</v>
      </c>
      <c r="BX5" s="419">
        <f>'MASTER_ ALL areas - No.seedling'!BW5</f>
        <v>0</v>
      </c>
      <c r="BY5" s="54">
        <f t="shared" ref="BY5:BY18" si="25">IF(BW5=0,0,BX5/(BW5/20))</f>
        <v>0</v>
      </c>
      <c r="BZ5" s="419">
        <f>'MASTER_ ALL areas - No.seedling'!BY5</f>
        <v>0</v>
      </c>
      <c r="CA5" s="55">
        <f t="shared" ref="CA5:CA18" si="26">IF(BW5=0,0,BZ5/(BW5/20))</f>
        <v>0</v>
      </c>
      <c r="CB5" s="416"/>
      <c r="CC5" s="50">
        <f>'MASTER_ ALL areas - No.seedling'!CB5</f>
        <v>360</v>
      </c>
      <c r="CD5" s="51">
        <f>'MASTER_ ALL areas - No.seedling'!CC5</f>
        <v>0</v>
      </c>
      <c r="CE5" s="52">
        <f t="shared" ref="CE5:CE18" si="27">IF(CC5=0,0,CD5/(CC5/20))</f>
        <v>0</v>
      </c>
      <c r="CF5" s="51">
        <f>'MASTER_ ALL areas - No.seedling'!CE5</f>
        <v>15</v>
      </c>
      <c r="CG5" s="55">
        <f t="shared" ref="CG5:CG18" si="28">IF(CC5=0,0,CF5/(CC5/20))</f>
        <v>0.83333333333333337</v>
      </c>
      <c r="CH5" s="50">
        <f>'MASTER_ ALL areas - No.seedling'!CG5</f>
        <v>0</v>
      </c>
      <c r="CI5" s="51">
        <f>'MASTER_ ALL areas - No.seedling'!CH5</f>
        <v>0</v>
      </c>
      <c r="CJ5" s="52">
        <f t="shared" ref="CJ5:CJ18" si="29">IF(CH5=0,0,CI5/(CH5/20))</f>
        <v>0</v>
      </c>
      <c r="CK5" s="51">
        <f>'MASTER_ ALL areas - No.seedling'!CJ5</f>
        <v>0</v>
      </c>
      <c r="CL5" s="55">
        <f t="shared" ref="CL5:CL18" si="30">IF(CH5=0,0,CK5/(CH5/20))</f>
        <v>0</v>
      </c>
      <c r="CM5" s="50">
        <f>'MASTER_ ALL areas - No.seedling'!CL5</f>
        <v>0</v>
      </c>
      <c r="CN5" s="51">
        <f>'MASTER_ ALL areas - No.seedling'!CM5</f>
        <v>0</v>
      </c>
      <c r="CO5" s="52">
        <f t="shared" ref="CO5:CO18" si="31">IF(CM5=0,0,CN5/(CM5/20))</f>
        <v>0</v>
      </c>
      <c r="CP5" s="51">
        <f>'MASTER_ ALL areas - No.seedling'!CO5</f>
        <v>0</v>
      </c>
      <c r="CQ5" s="55">
        <f t="shared" ref="CQ5:CQ18" si="32">IF(CM5=0,0,CP5/(CM5/20))</f>
        <v>0</v>
      </c>
      <c r="CR5" s="50">
        <f>'MASTER_ ALL areas - No.seedling'!CQ5</f>
        <v>0</v>
      </c>
      <c r="CS5" s="51">
        <f>'MASTER_ ALL areas - No.seedling'!CR5</f>
        <v>0</v>
      </c>
      <c r="CT5" s="52">
        <f t="shared" ref="CT5:CT18" si="33">IF(CR5=0,0,CS5/(CR5/20))</f>
        <v>0</v>
      </c>
      <c r="CU5" s="51">
        <f>'MASTER_ ALL areas - No.seedling'!CT5</f>
        <v>0</v>
      </c>
      <c r="CV5" s="55">
        <f t="shared" ref="CV5:CV18" si="34">IF(CR5=0,0,CU5/(CR5/20))</f>
        <v>0</v>
      </c>
      <c r="CW5" s="50">
        <f>'MASTER_ ALL areas - No.seedling'!CV5</f>
        <v>320</v>
      </c>
      <c r="CX5" s="51">
        <f>'MASTER_ ALL areas - No.seedling'!CW5</f>
        <v>1</v>
      </c>
      <c r="CY5" s="52">
        <f t="shared" ref="CY5:CY18" si="35">IF(CW5=0,0,CX5/(CW5/20))</f>
        <v>6.25E-2</v>
      </c>
      <c r="CZ5" s="51">
        <f>'MASTER_ ALL areas - No.seedling'!CY5</f>
        <v>13</v>
      </c>
      <c r="DA5" s="55">
        <f t="shared" ref="DA5:DA18" si="36">IF(CW5=0,0,CZ5/(CW5/20))</f>
        <v>0.8125</v>
      </c>
      <c r="DB5" s="50">
        <f>'MASTER_ ALL areas - No.seedling'!DA5</f>
        <v>0</v>
      </c>
      <c r="DC5" s="51">
        <f>'MASTER_ ALL areas - No.seedling'!DB5</f>
        <v>0</v>
      </c>
      <c r="DD5" s="52">
        <f t="shared" ref="DD5:DD18" si="37">IF(DB5=0,0,DC5/(DB5/20))</f>
        <v>0</v>
      </c>
      <c r="DE5" s="51">
        <f>'MASTER_ ALL areas - No.seedling'!DD5</f>
        <v>0</v>
      </c>
      <c r="DF5" s="55">
        <f t="shared" ref="DF5:DF18" si="38">IF(DB5=0,0,DE5/(DB5/20))</f>
        <v>0</v>
      </c>
      <c r="DG5" s="50">
        <f>'MASTER_ ALL areas - No.seedling'!DF5</f>
        <v>0</v>
      </c>
      <c r="DH5" s="51">
        <f>'MASTER_ ALL areas - No.seedling'!DG5</f>
        <v>0</v>
      </c>
      <c r="DI5" s="52">
        <f t="shared" ref="DI5:DI18" si="39">IF(DG5=0,0,DH5/(DG5/20))</f>
        <v>0</v>
      </c>
      <c r="DJ5" s="51">
        <f>'MASTER_ ALL areas - No.seedling'!DI5</f>
        <v>0</v>
      </c>
      <c r="DK5" s="55">
        <f t="shared" ref="DK5:DK18" si="40">IF(DG5=0,0,DJ5/(DG5/20))</f>
        <v>0</v>
      </c>
      <c r="DL5" s="50">
        <f>'MASTER_ ALL areas - No.seedling'!DK5</f>
        <v>0</v>
      </c>
      <c r="DM5" s="51">
        <f>'MASTER_ ALL areas - No.seedling'!DL5</f>
        <v>0</v>
      </c>
      <c r="DN5" s="52">
        <f t="shared" ref="DN5:DN18" si="41">IF(DL5=0,0,DM5/(DL5/20))</f>
        <v>0</v>
      </c>
      <c r="DO5" s="51">
        <f>'MASTER_ ALL areas - No.seedling'!DN5</f>
        <v>0</v>
      </c>
      <c r="DP5" s="55">
        <f t="shared" ref="DP5:DP18" si="42">IF(DL5=0,0,DO5/(DL5/20))</f>
        <v>0</v>
      </c>
      <c r="DQ5" s="50">
        <f>'MASTER_ ALL areas - No.seedling'!DP5</f>
        <v>0</v>
      </c>
      <c r="DR5" s="51">
        <f>'MASTER_ ALL areas - No.seedling'!DQ5</f>
        <v>0</v>
      </c>
      <c r="DS5" s="52">
        <f t="shared" ref="DS5:DS18" si="43">IF(DQ5=0,0,DR5/(DQ5/20))</f>
        <v>0</v>
      </c>
      <c r="DT5" s="51">
        <f>'MASTER_ ALL areas - No.seedling'!DS5</f>
        <v>0</v>
      </c>
      <c r="DU5" s="55">
        <f t="shared" ref="DU5:DU18" si="44">IF(DQ5=0,0,DT5/(DQ5/20))</f>
        <v>0</v>
      </c>
      <c r="DV5" s="50">
        <f>'MASTER_ ALL areas - No.seedling'!DU5</f>
        <v>0</v>
      </c>
      <c r="DW5" s="51">
        <f>'MASTER_ ALL areas - No.seedling'!DV5</f>
        <v>0</v>
      </c>
      <c r="DX5" s="52">
        <f t="shared" ref="DX5:DX18" si="45">IF(DV5=0,0,DW5/(DV5/20))</f>
        <v>0</v>
      </c>
      <c r="DY5" s="51">
        <f>'MASTER_ ALL areas - No.seedling'!DX5</f>
        <v>0</v>
      </c>
      <c r="DZ5" s="55">
        <f t="shared" ref="DZ5:DZ18" si="46">IF(DV5=0,0,DY5/(DV5/20))</f>
        <v>0</v>
      </c>
      <c r="EA5" s="50">
        <f>'MASTER_ ALL areas - No.seedling'!DZ5</f>
        <v>0</v>
      </c>
      <c r="EB5" s="51">
        <f>'MASTER_ ALL areas - No.seedling'!EA5</f>
        <v>0</v>
      </c>
      <c r="EC5" s="52">
        <f t="shared" ref="EC5:EC18" si="47">IF(EA5=0,0,EB5/(EA5/20))</f>
        <v>0</v>
      </c>
      <c r="ED5" s="51">
        <f>'MASTER_ ALL areas - No.seedling'!EC5</f>
        <v>0</v>
      </c>
      <c r="EE5" s="55">
        <f t="shared" ref="EE5:EE18" si="48">IF(EA5=0,0,ED5/(EA5/20))</f>
        <v>0</v>
      </c>
      <c r="EF5" s="50">
        <f>'MASTER_ ALL areas - No.seedling'!EE5</f>
        <v>0</v>
      </c>
      <c r="EG5" s="51">
        <f>'MASTER_ ALL areas - No.seedling'!EF5</f>
        <v>0</v>
      </c>
      <c r="EH5" s="52">
        <f t="shared" ref="EH5:EH18" si="49">IF(EF5=0,0,EG5/(EF5/20))</f>
        <v>0</v>
      </c>
      <c r="EI5" s="51">
        <f>'MASTER_ ALL areas - No.seedling'!EH5</f>
        <v>0</v>
      </c>
      <c r="EJ5" s="55">
        <f t="shared" ref="EJ5:EJ18" si="50">IF(EF5=0,0,EI5/(EF5/20))</f>
        <v>0</v>
      </c>
      <c r="EK5" s="50">
        <f>'MASTER_ ALL areas - No.seedling'!EJ5</f>
        <v>0</v>
      </c>
      <c r="EL5" s="51">
        <f>'MASTER_ ALL areas - No.seedling'!EK5</f>
        <v>0</v>
      </c>
      <c r="EM5" s="52">
        <f t="shared" ref="EM5:EM18" si="51">IF(EK5=0,0,EL5/(EK5/20))</f>
        <v>0</v>
      </c>
      <c r="EN5" s="51">
        <f>'MASTER_ ALL areas - No.seedling'!EM5</f>
        <v>0</v>
      </c>
      <c r="EO5" s="55">
        <f t="shared" ref="EO5:EO18" si="52">IF(EK5=0,0,EN5/(EK5/20))</f>
        <v>0</v>
      </c>
      <c r="EP5" s="50">
        <f>'MASTER_ ALL areas - No.seedling'!EO5</f>
        <v>0</v>
      </c>
      <c r="EQ5" s="51">
        <f>'MASTER_ ALL areas - No.seedling'!EP5</f>
        <v>0</v>
      </c>
      <c r="ER5" s="52">
        <f t="shared" ref="ER5:ER18" si="53">IF(EP5=0,0,EQ5/(EP5/20))</f>
        <v>0</v>
      </c>
      <c r="ES5" s="51">
        <f>'MASTER_ ALL areas - No.seedling'!ER5</f>
        <v>0</v>
      </c>
      <c r="ET5" s="55">
        <f t="shared" ref="ET5:ET18" si="54">IF(EP5=0,0,ES5/(EP5/20))</f>
        <v>0</v>
      </c>
      <c r="EU5" s="50">
        <f>'MASTER_ ALL areas - No.seedling'!ET5</f>
        <v>0</v>
      </c>
      <c r="EV5" s="51">
        <f>'MASTER_ ALL areas - No.seedling'!EU5</f>
        <v>0</v>
      </c>
      <c r="EW5" s="52">
        <f t="shared" ref="EW5:EW18" si="55">IF(EU5=0,0,EV5/(EU5/20))</f>
        <v>0</v>
      </c>
      <c r="EX5" s="51">
        <f>'MASTER_ ALL areas - No.seedling'!EW5</f>
        <v>0</v>
      </c>
      <c r="EY5" s="55">
        <f t="shared" ref="EY5:EY18" si="56">IF(EU5=0,0,EX5/(EU5/20))</f>
        <v>0</v>
      </c>
      <c r="EZ5" s="50">
        <f>'MASTER_ ALL areas - No.seedling'!EY5</f>
        <v>0</v>
      </c>
      <c r="FA5" s="51">
        <f>'MASTER_ ALL areas - No.seedling'!EZ5</f>
        <v>0</v>
      </c>
      <c r="FB5" s="52">
        <f t="shared" ref="FB5:FB18" si="57">IF(EZ5=0,0,FA5/(EZ5/20))</f>
        <v>0</v>
      </c>
      <c r="FC5" s="51">
        <f>'MASTER_ ALL areas - No.seedling'!FB5</f>
        <v>0</v>
      </c>
      <c r="FD5" s="55">
        <f t="shared" ref="FD5:FD18" si="58">IF(EZ5=0,0,FC5/(EZ5/20))</f>
        <v>0</v>
      </c>
      <c r="FE5" s="50">
        <f>'MASTER_ ALL areas - No.seedling'!FD5</f>
        <v>180</v>
      </c>
      <c r="FF5" s="51">
        <f>'MASTER_ ALL areas - No.seedling'!FE5</f>
        <v>1</v>
      </c>
      <c r="FG5" s="52">
        <f t="shared" ref="FG5:FG18" si="59">IF(FE5=0,0,FF5/(FE5/20))</f>
        <v>0.1111111111111111</v>
      </c>
      <c r="FH5" s="51">
        <f>'MASTER_ ALL areas - No.seedling'!FG5</f>
        <v>8</v>
      </c>
      <c r="FI5" s="55">
        <f t="shared" ref="FI5:FI18" si="60">IF(FE5=0,0,FH5/(FE5/20))</f>
        <v>0.88888888888888884</v>
      </c>
      <c r="FJ5" s="50">
        <f>'MASTER_ ALL areas - No.seedling'!FI5</f>
        <v>0</v>
      </c>
      <c r="FK5" s="51">
        <f>'MASTER_ ALL areas - No.seedling'!FJ5</f>
        <v>0</v>
      </c>
      <c r="FL5" s="52">
        <f t="shared" ref="FL5:FL18" si="61">IF(FJ5=0,0,FK5/(FJ5/20))</f>
        <v>0</v>
      </c>
      <c r="FM5" s="51">
        <f>'MASTER_ ALL areas - No.seedling'!FL5</f>
        <v>0</v>
      </c>
      <c r="FN5" s="55">
        <f t="shared" ref="FN5:FN18" si="62">IF(FJ5=0,0,FM5/(FJ5/20))</f>
        <v>0</v>
      </c>
      <c r="FO5" s="50">
        <f>'MASTER_ ALL areas - No.seedling'!FN5</f>
        <v>0</v>
      </c>
      <c r="FP5" s="51">
        <f>'MASTER_ ALL areas - No.seedling'!FO5</f>
        <v>0</v>
      </c>
      <c r="FQ5" s="52">
        <f t="shared" ref="FQ5:FQ18" si="63">IF(FO5=0,0,FP5/(FO5/20))</f>
        <v>0</v>
      </c>
      <c r="FR5" s="51">
        <f>'MASTER_ ALL areas - No.seedling'!FQ5</f>
        <v>0</v>
      </c>
      <c r="FS5" s="55">
        <f t="shared" ref="FS5:FS18" si="64">IF(FO5=0,0,FR5/(FO5/20))</f>
        <v>0</v>
      </c>
      <c r="FT5" s="50">
        <f>'MASTER_ ALL areas - No.seedling'!FS5</f>
        <v>0</v>
      </c>
      <c r="FU5" s="51">
        <f>'MASTER_ ALL areas - No.seedling'!FT5</f>
        <v>0</v>
      </c>
      <c r="FV5" s="52">
        <f t="shared" ref="FV5:FV18" si="65">IF(FT5=0,0,FU5/(FT5/20))</f>
        <v>0</v>
      </c>
      <c r="FW5" s="51">
        <f>'MASTER_ ALL areas - No.seedling'!FV5</f>
        <v>0</v>
      </c>
      <c r="FX5" s="55">
        <f t="shared" ref="FX5:FX18" si="66">IF(FT5=0,0,FW5/(FT5/20))</f>
        <v>0</v>
      </c>
      <c r="FY5" s="50">
        <f>'MASTER_ ALL areas - No.seedling'!FX5</f>
        <v>0</v>
      </c>
      <c r="FZ5" s="51">
        <f>'MASTER_ ALL areas - No.seedling'!FY5</f>
        <v>0</v>
      </c>
      <c r="GA5" s="52">
        <f t="shared" ref="GA5:GA18" si="67">IF(FY5=0,0,FZ5/(FY5/20))</f>
        <v>0</v>
      </c>
      <c r="GB5" s="51">
        <f>'MASTER_ ALL areas - No.seedling'!GA5</f>
        <v>0</v>
      </c>
      <c r="GC5" s="55">
        <f t="shared" ref="GC5:GC18" si="68">IF(FY5=0,0,GB5/(FY5/20))</f>
        <v>0</v>
      </c>
      <c r="GD5" s="50">
        <f>'MASTER_ ALL areas - No.seedling'!GC5</f>
        <v>0</v>
      </c>
      <c r="GE5" s="51">
        <f>'MASTER_ ALL areas - No.seedling'!GD5</f>
        <v>0</v>
      </c>
      <c r="GF5" s="52">
        <f t="shared" ref="GF5:GF18" si="69">IF(GD5=0,0,GE5/(GD5/20))</f>
        <v>0</v>
      </c>
      <c r="GG5" s="51">
        <f>'MASTER_ ALL areas - No.seedling'!GF5</f>
        <v>0</v>
      </c>
      <c r="GH5" s="55">
        <f t="shared" ref="GH5:GH18" si="70">IF(GD5=0,0,GG5/(GD5/20))</f>
        <v>0</v>
      </c>
      <c r="GI5" s="50">
        <f>'MASTER_ ALL areas - No.seedling'!GH5</f>
        <v>0</v>
      </c>
      <c r="GJ5" s="51">
        <f>'MASTER_ ALL areas - No.seedling'!GI5</f>
        <v>0</v>
      </c>
      <c r="GK5" s="52">
        <f t="shared" ref="GK5:GK18" si="71">IF(GI5=0,0,GJ5/(GI5/20))</f>
        <v>0</v>
      </c>
      <c r="GL5" s="51">
        <f>'MASTER_ ALL areas - No.seedling'!GK5</f>
        <v>0</v>
      </c>
      <c r="GM5" s="55">
        <f t="shared" ref="GM5:GM18" si="72">IF(GI5=0,0,GL5/(GI5/20))</f>
        <v>0</v>
      </c>
      <c r="GN5" s="50">
        <f>'MASTER_ ALL areas - No.seedling'!GM5</f>
        <v>0</v>
      </c>
      <c r="GO5" s="51">
        <f>'MASTER_ ALL areas - No.seedling'!GN5</f>
        <v>0</v>
      </c>
      <c r="GP5" s="52">
        <f t="shared" ref="GP5:GP18" si="73">IF(GN5=0,0,GO5/(GN5/20))</f>
        <v>0</v>
      </c>
      <c r="GQ5" s="51">
        <f>'MASTER_ ALL areas - No.seedling'!GP5</f>
        <v>0</v>
      </c>
      <c r="GR5" s="55">
        <f t="shared" ref="GR5:GR18" si="74">IF(GN5=0,0,GQ5/(GN5/20))</f>
        <v>0</v>
      </c>
      <c r="GS5" s="50">
        <f>'MASTER_ ALL areas - No.seedling'!GR5</f>
        <v>0</v>
      </c>
      <c r="GT5" s="51">
        <f>'MASTER_ ALL areas - No.seedling'!GS5</f>
        <v>0</v>
      </c>
      <c r="GU5" s="52">
        <f t="shared" ref="GU5:GU18" si="75">IF(GS5=0,0,GT5/(GS5/20))</f>
        <v>0</v>
      </c>
      <c r="GV5" s="51">
        <f>'MASTER_ ALL areas - No.seedling'!GU5</f>
        <v>0</v>
      </c>
      <c r="GW5" s="55">
        <f t="shared" ref="GW5:GW18" si="76">IF(GS5=0,0,GV5/(GS5/20))</f>
        <v>0</v>
      </c>
      <c r="GX5" s="50">
        <f>'MASTER_ ALL areas - No.seedling'!GW5</f>
        <v>0</v>
      </c>
      <c r="GY5" s="51">
        <f>'MASTER_ ALL areas - No.seedling'!GX5</f>
        <v>0</v>
      </c>
      <c r="GZ5" s="52">
        <f t="shared" ref="GZ5:GZ18" si="77">IF(GX5=0,0,GY5/(GX5/20))</f>
        <v>0</v>
      </c>
      <c r="HA5" s="51">
        <f>'MASTER_ ALL areas - No.seedling'!GZ5</f>
        <v>0</v>
      </c>
      <c r="HB5" s="55">
        <f t="shared" ref="HB5:HB18" si="78">IF(GX5=0,0,HA5/(GX5/20))</f>
        <v>0</v>
      </c>
      <c r="HC5" s="50">
        <f>'MASTER_ ALL areas - No.seedling'!HB5</f>
        <v>0</v>
      </c>
      <c r="HD5" s="51">
        <f>'MASTER_ ALL areas - No.seedling'!HC5</f>
        <v>0</v>
      </c>
      <c r="HE5" s="52">
        <f t="shared" ref="HE5:HE18" si="79">IF(HC5=0,0,HD5/(HC5/20))</f>
        <v>0</v>
      </c>
      <c r="HF5" s="51">
        <f>'MASTER_ ALL areas - No.seedling'!HE5</f>
        <v>0</v>
      </c>
      <c r="HG5" s="55">
        <f t="shared" ref="HG5:HG18" si="80">IF(HC5=0,0,HF5/(HC5/20))</f>
        <v>0</v>
      </c>
      <c r="HH5" s="50">
        <f>'MASTER_ ALL areas - No.seedling'!HG5</f>
        <v>0</v>
      </c>
      <c r="HI5" s="51">
        <f>'MASTER_ ALL areas - No.seedling'!HH5</f>
        <v>0</v>
      </c>
      <c r="HJ5" s="52">
        <f t="shared" ref="HJ5:HJ18" si="81">IF(HH5=0,0,HI5/(HH5/20))</f>
        <v>0</v>
      </c>
      <c r="HK5" s="51">
        <f>'MASTER_ ALL areas - No.seedling'!HJ5</f>
        <v>0</v>
      </c>
      <c r="HL5" s="55">
        <f t="shared" ref="HL5:HL18" si="82">IF(HH5=0,0,HK5/(HH5/20))</f>
        <v>0</v>
      </c>
      <c r="HM5" s="50">
        <f>'MASTER_ ALL areas - No.seedling'!HL5</f>
        <v>0</v>
      </c>
      <c r="HN5" s="51">
        <f>'MASTER_ ALL areas - No.seedling'!HM5</f>
        <v>0</v>
      </c>
      <c r="HO5" s="52">
        <f t="shared" ref="HO5:HO18" si="83">IF(HM5=0,0,HN5/(HM5/20))</f>
        <v>0</v>
      </c>
      <c r="HP5" s="51">
        <f>'MASTER_ ALL areas - No.seedling'!HO5</f>
        <v>0</v>
      </c>
      <c r="HQ5" s="55">
        <f t="shared" ref="HQ5:HQ18" si="84">IF(HM5=0,0,HP5/(HM5/20))</f>
        <v>0</v>
      </c>
      <c r="HR5" s="50">
        <f>'MASTER_ ALL areas - No.seedling'!HQ5</f>
        <v>0</v>
      </c>
      <c r="HS5" s="51">
        <f>'MASTER_ ALL areas - No.seedling'!HR5</f>
        <v>0</v>
      </c>
      <c r="HT5" s="52">
        <f t="shared" ref="HT5:HT18" si="85">IF(HR5=0,0,HS5/(HR5/20))</f>
        <v>0</v>
      </c>
      <c r="HU5" s="51">
        <f>'MASTER_ ALL areas - No.seedling'!HT5</f>
        <v>0</v>
      </c>
      <c r="HV5" s="55">
        <f t="shared" ref="HV5:HV18" si="86">IF(HR5=0,0,HU5/(HR5/20))</f>
        <v>0</v>
      </c>
      <c r="HW5" s="50">
        <f>'MASTER_ ALL areas - No.seedling'!HV5</f>
        <v>0</v>
      </c>
      <c r="HX5" s="51">
        <f>'MASTER_ ALL areas - No.seedling'!HW5</f>
        <v>0</v>
      </c>
      <c r="HY5" s="52">
        <f t="shared" ref="HY5:HY18" si="87">IF(HW5=0,0,HX5/(HW5/20))</f>
        <v>0</v>
      </c>
      <c r="HZ5" s="51">
        <f>'MASTER_ ALL areas - No.seedling'!HY5</f>
        <v>0</v>
      </c>
      <c r="IA5" s="55">
        <f t="shared" ref="IA5:IA18" si="88">IF(HW5=0,0,HZ5/(HW5/20))</f>
        <v>0</v>
      </c>
      <c r="IB5" s="50">
        <f>'MASTER_ ALL areas - No.seedling'!IA5</f>
        <v>0</v>
      </c>
      <c r="IC5" s="51">
        <f>'MASTER_ ALL areas - No.seedling'!IB5</f>
        <v>0</v>
      </c>
      <c r="ID5" s="52">
        <f t="shared" ref="ID5:ID18" si="89">IF(IB5=0,0,IC5/(IB5/20))</f>
        <v>0</v>
      </c>
      <c r="IE5" s="51">
        <f>'MASTER_ ALL areas - No.seedling'!ID5</f>
        <v>0</v>
      </c>
      <c r="IF5" s="60">
        <f t="shared" ref="IF5:IF18" si="90">IF(IB5=0,0,IE5/(IB5/20))</f>
        <v>0</v>
      </c>
      <c r="IG5" s="61" t="s">
        <v>91</v>
      </c>
      <c r="IH5" s="62"/>
    </row>
    <row r="6" spans="2:242" ht="33" customHeight="1" x14ac:dyDescent="0.25">
      <c r="B6" s="420">
        <v>2</v>
      </c>
      <c r="C6" s="421" t="s">
        <v>92</v>
      </c>
      <c r="D6" s="422">
        <v>215083</v>
      </c>
      <c r="E6" s="423">
        <v>930372</v>
      </c>
      <c r="F6" s="424" t="s">
        <v>89</v>
      </c>
      <c r="G6" s="88" t="s">
        <v>93</v>
      </c>
      <c r="H6" s="425">
        <f>'MASTER_ ALL areas - No.seedling'!G6</f>
        <v>1</v>
      </c>
      <c r="I6" s="426">
        <f>'MASTER_ ALL areas - No.seedling'!H6</f>
        <v>0</v>
      </c>
      <c r="J6" s="425">
        <f>'MASTER_ ALL areas - No.seedling'!I6</f>
        <v>47.2</v>
      </c>
      <c r="K6" s="427">
        <f>'MASTER_ ALL areas - No.seedling'!J6</f>
        <v>1</v>
      </c>
      <c r="L6" s="73">
        <f t="shared" si="0"/>
        <v>20</v>
      </c>
      <c r="M6" s="427">
        <f>'MASTER_ ALL areas - No.seedling'!L6</f>
        <v>20</v>
      </c>
      <c r="N6" s="417">
        <f>'MASTER_ ALL areas - No.seedling'!M6</f>
        <v>0</v>
      </c>
      <c r="O6" s="428">
        <f>'MASTER_ ALL areas - No.seedling'!N6</f>
        <v>0</v>
      </c>
      <c r="P6" s="70">
        <f t="shared" si="1"/>
        <v>0</v>
      </c>
      <c r="Q6" s="78">
        <f t="shared" si="2"/>
        <v>0</v>
      </c>
      <c r="R6" s="429"/>
      <c r="S6" s="417">
        <f>'MASTER_ ALL areas - No.seedling'!R6</f>
        <v>20</v>
      </c>
      <c r="T6" s="419">
        <f>'MASTER_ ALL areas - No.seedling'!S6</f>
        <v>0</v>
      </c>
      <c r="U6" s="80">
        <f t="shared" si="3"/>
        <v>0</v>
      </c>
      <c r="V6" s="419">
        <f>'MASTER_ ALL areas - No.seedling'!U6</f>
        <v>0</v>
      </c>
      <c r="W6" s="80">
        <f t="shared" si="4"/>
        <v>0</v>
      </c>
      <c r="X6" s="419">
        <f>'MASTER_ ALL areas - No.seedling'!W6</f>
        <v>0</v>
      </c>
      <c r="Y6" s="419">
        <f>'MASTER_ ALL areas - No.seedling'!X6</f>
        <v>0</v>
      </c>
      <c r="Z6" s="80">
        <f t="shared" si="5"/>
        <v>0</v>
      </c>
      <c r="AA6" s="419">
        <f>'MASTER_ ALL areas - No.seedling'!Z6</f>
        <v>0</v>
      </c>
      <c r="AB6" s="80">
        <f t="shared" si="6"/>
        <v>0</v>
      </c>
      <c r="AC6" s="419">
        <f>'MASTER_ ALL areas - No.seedling'!AB6</f>
        <v>0</v>
      </c>
      <c r="AD6" s="419">
        <f>'MASTER_ ALL areas - No.seedling'!AC6</f>
        <v>0</v>
      </c>
      <c r="AE6" s="80">
        <f t="shared" si="7"/>
        <v>0</v>
      </c>
      <c r="AF6" s="419">
        <f>'MASTER_ ALL areas - No.seedling'!AE6</f>
        <v>0</v>
      </c>
      <c r="AG6" s="80">
        <f t="shared" si="8"/>
        <v>0</v>
      </c>
      <c r="AH6" s="419">
        <f>'MASTER_ ALL areas - No.seedling'!AG6</f>
        <v>0</v>
      </c>
      <c r="AI6" s="419">
        <f>'MASTER_ ALL areas - No.seedling'!AH6</f>
        <v>0</v>
      </c>
      <c r="AJ6" s="80">
        <f t="shared" si="9"/>
        <v>0</v>
      </c>
      <c r="AK6" s="419">
        <f>'MASTER_ ALL areas - No.seedling'!AJ6</f>
        <v>0</v>
      </c>
      <c r="AL6" s="81">
        <f t="shared" si="10"/>
        <v>0</v>
      </c>
      <c r="AM6" s="429"/>
      <c r="AN6" s="417">
        <f>'MASTER_ ALL areas - No.seedling'!AM6</f>
        <v>20</v>
      </c>
      <c r="AO6" s="419">
        <f>'MASTER_ ALL areas - No.seedling'!AN6</f>
        <v>0</v>
      </c>
      <c r="AP6" s="80">
        <f t="shared" si="11"/>
        <v>0</v>
      </c>
      <c r="AQ6" s="419">
        <f>'MASTER_ ALL areas - No.seedling'!AP6</f>
        <v>0</v>
      </c>
      <c r="AR6" s="80">
        <f t="shared" si="12"/>
        <v>0</v>
      </c>
      <c r="AS6" s="419">
        <f>'MASTER_ ALL areas - No.seedling'!AR6</f>
        <v>0</v>
      </c>
      <c r="AT6" s="419">
        <f>'MASTER_ ALL areas - No.seedling'!AS6</f>
        <v>0</v>
      </c>
      <c r="AU6" s="80">
        <f t="shared" si="13"/>
        <v>0</v>
      </c>
      <c r="AV6" s="419">
        <f>'MASTER_ ALL areas - No.seedling'!AU6</f>
        <v>0</v>
      </c>
      <c r="AW6" s="80">
        <f t="shared" si="14"/>
        <v>0</v>
      </c>
      <c r="AX6" s="419">
        <f>'MASTER_ ALL areas - No.seedling'!AW6</f>
        <v>0</v>
      </c>
      <c r="AY6" s="419">
        <f>'MASTER_ ALL areas - No.seedling'!AX6</f>
        <v>0</v>
      </c>
      <c r="AZ6" s="80">
        <f t="shared" si="15"/>
        <v>0</v>
      </c>
      <c r="BA6" s="419">
        <f>'MASTER_ ALL areas - No.seedling'!AZ6</f>
        <v>0</v>
      </c>
      <c r="BB6" s="80">
        <f t="shared" si="16"/>
        <v>0</v>
      </c>
      <c r="BC6" s="419">
        <f>'MASTER_ ALL areas - No.seedling'!BB6</f>
        <v>0</v>
      </c>
      <c r="BD6" s="419">
        <f>'MASTER_ ALL areas - No.seedling'!BC6</f>
        <v>0</v>
      </c>
      <c r="BE6" s="80">
        <f t="shared" si="17"/>
        <v>0</v>
      </c>
      <c r="BF6" s="419">
        <f>'MASTER_ ALL areas - No.seedling'!BE6</f>
        <v>0</v>
      </c>
      <c r="BG6" s="80">
        <f t="shared" si="18"/>
        <v>0</v>
      </c>
      <c r="BH6" s="419">
        <f>'MASTER_ ALL areas - No.seedling'!BG6</f>
        <v>0</v>
      </c>
      <c r="BI6" s="419">
        <f>'MASTER_ ALL areas - No.seedling'!BH6</f>
        <v>0</v>
      </c>
      <c r="BJ6" s="80">
        <f t="shared" si="19"/>
        <v>0</v>
      </c>
      <c r="BK6" s="419">
        <f>'MASTER_ ALL areas - No.seedling'!BJ6</f>
        <v>0</v>
      </c>
      <c r="BL6" s="80">
        <f t="shared" si="20"/>
        <v>0</v>
      </c>
      <c r="BM6" s="419">
        <f>'MASTER_ ALL areas - No.seedling'!BL6</f>
        <v>0</v>
      </c>
      <c r="BN6" s="419">
        <f>'MASTER_ ALL areas - No.seedling'!BM6</f>
        <v>0</v>
      </c>
      <c r="BO6" s="80">
        <f t="shared" si="21"/>
        <v>0</v>
      </c>
      <c r="BP6" s="419">
        <f>'MASTER_ ALL areas - No.seedling'!BO6</f>
        <v>0</v>
      </c>
      <c r="BQ6" s="80">
        <f t="shared" si="22"/>
        <v>0</v>
      </c>
      <c r="BR6" s="419">
        <f>'MASTER_ ALL areas - No.seedling'!BQ6</f>
        <v>0</v>
      </c>
      <c r="BS6" s="419">
        <f>'MASTER_ ALL areas - No.seedling'!BR6</f>
        <v>0</v>
      </c>
      <c r="BT6" s="80">
        <f t="shared" si="23"/>
        <v>0</v>
      </c>
      <c r="BU6" s="419">
        <f>'MASTER_ ALL areas - No.seedling'!BT6</f>
        <v>0</v>
      </c>
      <c r="BV6" s="80">
        <f t="shared" si="24"/>
        <v>0</v>
      </c>
      <c r="BW6" s="419">
        <f>'MASTER_ ALL areas - No.seedling'!BV6</f>
        <v>0</v>
      </c>
      <c r="BX6" s="419">
        <f>'MASTER_ ALL areas - No.seedling'!BW6</f>
        <v>0</v>
      </c>
      <c r="BY6" s="80">
        <f t="shared" si="25"/>
        <v>0</v>
      </c>
      <c r="BZ6" s="419">
        <f>'MASTER_ ALL areas - No.seedling'!BY6</f>
        <v>0</v>
      </c>
      <c r="CA6" s="81">
        <f t="shared" si="26"/>
        <v>0</v>
      </c>
      <c r="CB6" s="429"/>
      <c r="CC6" s="75">
        <f t="shared" ref="CC6:CC110" si="91">1*20</f>
        <v>20</v>
      </c>
      <c r="CD6" s="76">
        <f>'MASTER_ ALL areas - No.seedling'!CC6</f>
        <v>0</v>
      </c>
      <c r="CE6" s="80">
        <f t="shared" si="27"/>
        <v>0</v>
      </c>
      <c r="CF6" s="76">
        <f>'MASTER_ ALL areas - No.seedling'!CE6</f>
        <v>0</v>
      </c>
      <c r="CG6" s="81">
        <f t="shared" si="28"/>
        <v>0</v>
      </c>
      <c r="CH6" s="75">
        <f>'MASTER_ ALL areas - No.seedling'!CG6</f>
        <v>0</v>
      </c>
      <c r="CI6" s="76">
        <f>'MASTER_ ALL areas - No.seedling'!CH6</f>
        <v>0</v>
      </c>
      <c r="CJ6" s="80">
        <f t="shared" si="29"/>
        <v>0</v>
      </c>
      <c r="CK6" s="76">
        <f>'MASTER_ ALL areas - No.seedling'!CJ6</f>
        <v>0</v>
      </c>
      <c r="CL6" s="81">
        <f t="shared" si="30"/>
        <v>0</v>
      </c>
      <c r="CM6" s="75">
        <f>'MASTER_ ALL areas - No.seedling'!CL6</f>
        <v>0</v>
      </c>
      <c r="CN6" s="76">
        <f>'MASTER_ ALL areas - No.seedling'!CM6</f>
        <v>0</v>
      </c>
      <c r="CO6" s="80">
        <f t="shared" si="31"/>
        <v>0</v>
      </c>
      <c r="CP6" s="76">
        <f>'MASTER_ ALL areas - No.seedling'!CO6</f>
        <v>0</v>
      </c>
      <c r="CQ6" s="81">
        <f t="shared" si="32"/>
        <v>0</v>
      </c>
      <c r="CR6" s="75">
        <f>'MASTER_ ALL areas - No.seedling'!CQ6</f>
        <v>0</v>
      </c>
      <c r="CS6" s="76">
        <f>'MASTER_ ALL areas - No.seedling'!CR6</f>
        <v>0</v>
      </c>
      <c r="CT6" s="80">
        <f t="shared" si="33"/>
        <v>0</v>
      </c>
      <c r="CU6" s="76">
        <f>'MASTER_ ALL areas - No.seedling'!CT6</f>
        <v>0</v>
      </c>
      <c r="CV6" s="81">
        <f t="shared" si="34"/>
        <v>0</v>
      </c>
      <c r="CW6" s="75">
        <f>'MASTER_ ALL areas - No.seedling'!CV6</f>
        <v>0</v>
      </c>
      <c r="CX6" s="76">
        <f>'MASTER_ ALL areas - No.seedling'!CW6</f>
        <v>0</v>
      </c>
      <c r="CY6" s="80">
        <f t="shared" si="35"/>
        <v>0</v>
      </c>
      <c r="CZ6" s="76">
        <f>'MASTER_ ALL areas - No.seedling'!CY6</f>
        <v>0</v>
      </c>
      <c r="DA6" s="81">
        <f t="shared" si="36"/>
        <v>0</v>
      </c>
      <c r="DB6" s="75">
        <f>'MASTER_ ALL areas - No.seedling'!DA6</f>
        <v>0</v>
      </c>
      <c r="DC6" s="76">
        <f>'MASTER_ ALL areas - No.seedling'!DB6</f>
        <v>0</v>
      </c>
      <c r="DD6" s="80">
        <f t="shared" si="37"/>
        <v>0</v>
      </c>
      <c r="DE6" s="76">
        <f>'MASTER_ ALL areas - No.seedling'!DD6</f>
        <v>0</v>
      </c>
      <c r="DF6" s="81">
        <f t="shared" si="38"/>
        <v>0</v>
      </c>
      <c r="DG6" s="75">
        <f>'MASTER_ ALL areas - No.seedling'!DF6</f>
        <v>0</v>
      </c>
      <c r="DH6" s="76">
        <f>'MASTER_ ALL areas - No.seedling'!DG6</f>
        <v>0</v>
      </c>
      <c r="DI6" s="80">
        <f t="shared" si="39"/>
        <v>0</v>
      </c>
      <c r="DJ6" s="76">
        <f>'MASTER_ ALL areas - No.seedling'!DI6</f>
        <v>0</v>
      </c>
      <c r="DK6" s="81">
        <f t="shared" si="40"/>
        <v>0</v>
      </c>
      <c r="DL6" s="75">
        <f>'MASTER_ ALL areas - No.seedling'!DK6</f>
        <v>0</v>
      </c>
      <c r="DM6" s="76">
        <f>'MASTER_ ALL areas - No.seedling'!DL6</f>
        <v>0</v>
      </c>
      <c r="DN6" s="80">
        <f t="shared" si="41"/>
        <v>0</v>
      </c>
      <c r="DO6" s="76">
        <f>'MASTER_ ALL areas - No.seedling'!DN6</f>
        <v>0</v>
      </c>
      <c r="DP6" s="81">
        <f t="shared" si="42"/>
        <v>0</v>
      </c>
      <c r="DQ6" s="75">
        <f>'MASTER_ ALL areas - No.seedling'!DP6</f>
        <v>0</v>
      </c>
      <c r="DR6" s="76">
        <f>'MASTER_ ALL areas - No.seedling'!DQ6</f>
        <v>0</v>
      </c>
      <c r="DS6" s="80">
        <f t="shared" si="43"/>
        <v>0</v>
      </c>
      <c r="DT6" s="76">
        <f>'MASTER_ ALL areas - No.seedling'!DS6</f>
        <v>0</v>
      </c>
      <c r="DU6" s="81">
        <f t="shared" si="44"/>
        <v>0</v>
      </c>
      <c r="DV6" s="75">
        <f>'MASTER_ ALL areas - No.seedling'!DU6</f>
        <v>0</v>
      </c>
      <c r="DW6" s="76">
        <f>'MASTER_ ALL areas - No.seedling'!DV6</f>
        <v>0</v>
      </c>
      <c r="DX6" s="80">
        <f t="shared" si="45"/>
        <v>0</v>
      </c>
      <c r="DY6" s="76">
        <f>'MASTER_ ALL areas - No.seedling'!DX6</f>
        <v>0</v>
      </c>
      <c r="DZ6" s="81">
        <f t="shared" si="46"/>
        <v>0</v>
      </c>
      <c r="EA6" s="75">
        <f>'MASTER_ ALL areas - No.seedling'!DZ6</f>
        <v>0</v>
      </c>
      <c r="EB6" s="76">
        <f>'MASTER_ ALL areas - No.seedling'!EA6</f>
        <v>0</v>
      </c>
      <c r="EC6" s="80">
        <f t="shared" si="47"/>
        <v>0</v>
      </c>
      <c r="ED6" s="76">
        <f>'MASTER_ ALL areas - No.seedling'!EC6</f>
        <v>0</v>
      </c>
      <c r="EE6" s="81">
        <f t="shared" si="48"/>
        <v>0</v>
      </c>
      <c r="EF6" s="75">
        <f>'MASTER_ ALL areas - No.seedling'!EE6</f>
        <v>0</v>
      </c>
      <c r="EG6" s="76">
        <f>'MASTER_ ALL areas - No.seedling'!EF6</f>
        <v>0</v>
      </c>
      <c r="EH6" s="80">
        <f t="shared" si="49"/>
        <v>0</v>
      </c>
      <c r="EI6" s="76">
        <f>'MASTER_ ALL areas - No.seedling'!EH6</f>
        <v>0</v>
      </c>
      <c r="EJ6" s="81">
        <f t="shared" si="50"/>
        <v>0</v>
      </c>
      <c r="EK6" s="75">
        <f>'MASTER_ ALL areas - No.seedling'!EJ6</f>
        <v>0</v>
      </c>
      <c r="EL6" s="76">
        <f>'MASTER_ ALL areas - No.seedling'!EK6</f>
        <v>0</v>
      </c>
      <c r="EM6" s="80">
        <f t="shared" si="51"/>
        <v>0</v>
      </c>
      <c r="EN6" s="76">
        <f>'MASTER_ ALL areas - No.seedling'!EM6</f>
        <v>0</v>
      </c>
      <c r="EO6" s="81">
        <f t="shared" si="52"/>
        <v>0</v>
      </c>
      <c r="EP6" s="75">
        <f>'MASTER_ ALL areas - No.seedling'!EO6</f>
        <v>0</v>
      </c>
      <c r="EQ6" s="76">
        <f>'MASTER_ ALL areas - No.seedling'!EP6</f>
        <v>0</v>
      </c>
      <c r="ER6" s="80">
        <f t="shared" si="53"/>
        <v>0</v>
      </c>
      <c r="ES6" s="76">
        <f>'MASTER_ ALL areas - No.seedling'!ER6</f>
        <v>0</v>
      </c>
      <c r="ET6" s="81">
        <f t="shared" si="54"/>
        <v>0</v>
      </c>
      <c r="EU6" s="75">
        <f>'MASTER_ ALL areas - No.seedling'!ET6</f>
        <v>0</v>
      </c>
      <c r="EV6" s="76">
        <f>'MASTER_ ALL areas - No.seedling'!EU6</f>
        <v>0</v>
      </c>
      <c r="EW6" s="80">
        <f t="shared" si="55"/>
        <v>0</v>
      </c>
      <c r="EX6" s="76">
        <f>'MASTER_ ALL areas - No.seedling'!EW6</f>
        <v>0</v>
      </c>
      <c r="EY6" s="81">
        <f t="shared" si="56"/>
        <v>0</v>
      </c>
      <c r="EZ6" s="75">
        <f>'MASTER_ ALL areas - No.seedling'!EY6</f>
        <v>0</v>
      </c>
      <c r="FA6" s="76">
        <f>'MASTER_ ALL areas - No.seedling'!EZ6</f>
        <v>0</v>
      </c>
      <c r="FB6" s="80">
        <f t="shared" si="57"/>
        <v>0</v>
      </c>
      <c r="FC6" s="76">
        <f>'MASTER_ ALL areas - No.seedling'!FB6</f>
        <v>0</v>
      </c>
      <c r="FD6" s="81">
        <f t="shared" si="58"/>
        <v>0</v>
      </c>
      <c r="FE6" s="75">
        <f>'MASTER_ ALL areas - No.seedling'!FD6</f>
        <v>0</v>
      </c>
      <c r="FF6" s="76">
        <f>'MASTER_ ALL areas - No.seedling'!FE6</f>
        <v>0</v>
      </c>
      <c r="FG6" s="80">
        <f t="shared" si="59"/>
        <v>0</v>
      </c>
      <c r="FH6" s="76">
        <f>'MASTER_ ALL areas - No.seedling'!FG6</f>
        <v>0</v>
      </c>
      <c r="FI6" s="81">
        <f t="shared" si="60"/>
        <v>0</v>
      </c>
      <c r="FJ6" s="75">
        <f>'MASTER_ ALL areas - No.seedling'!FI6</f>
        <v>0</v>
      </c>
      <c r="FK6" s="76">
        <f>'MASTER_ ALL areas - No.seedling'!FJ6</f>
        <v>0</v>
      </c>
      <c r="FL6" s="80">
        <f t="shared" si="61"/>
        <v>0</v>
      </c>
      <c r="FM6" s="76">
        <f>'MASTER_ ALL areas - No.seedling'!FL6</f>
        <v>0</v>
      </c>
      <c r="FN6" s="81">
        <f t="shared" si="62"/>
        <v>0</v>
      </c>
      <c r="FO6" s="75">
        <f>'MASTER_ ALL areas - No.seedling'!FN6</f>
        <v>0</v>
      </c>
      <c r="FP6" s="76">
        <f>'MASTER_ ALL areas - No.seedling'!FO6</f>
        <v>0</v>
      </c>
      <c r="FQ6" s="80">
        <f t="shared" si="63"/>
        <v>0</v>
      </c>
      <c r="FR6" s="76">
        <f>'MASTER_ ALL areas - No.seedling'!FQ6</f>
        <v>0</v>
      </c>
      <c r="FS6" s="81">
        <f t="shared" si="64"/>
        <v>0</v>
      </c>
      <c r="FT6" s="75">
        <f>'MASTER_ ALL areas - No.seedling'!FS6</f>
        <v>0</v>
      </c>
      <c r="FU6" s="76">
        <f>'MASTER_ ALL areas - No.seedling'!FT6</f>
        <v>0</v>
      </c>
      <c r="FV6" s="80">
        <f t="shared" si="65"/>
        <v>0</v>
      </c>
      <c r="FW6" s="76">
        <f>'MASTER_ ALL areas - No.seedling'!FV6</f>
        <v>0</v>
      </c>
      <c r="FX6" s="81">
        <f t="shared" si="66"/>
        <v>0</v>
      </c>
      <c r="FY6" s="75">
        <f>'MASTER_ ALL areas - No.seedling'!FX6</f>
        <v>0</v>
      </c>
      <c r="FZ6" s="76">
        <f>'MASTER_ ALL areas - No.seedling'!FY6</f>
        <v>0</v>
      </c>
      <c r="GA6" s="80">
        <f t="shared" si="67"/>
        <v>0</v>
      </c>
      <c r="GB6" s="76">
        <f>'MASTER_ ALL areas - No.seedling'!GA6</f>
        <v>0</v>
      </c>
      <c r="GC6" s="81">
        <f t="shared" si="68"/>
        <v>0</v>
      </c>
      <c r="GD6" s="75">
        <f>'MASTER_ ALL areas - No.seedling'!GC6</f>
        <v>0</v>
      </c>
      <c r="GE6" s="76">
        <f>'MASTER_ ALL areas - No.seedling'!GD6</f>
        <v>0</v>
      </c>
      <c r="GF6" s="80">
        <f t="shared" si="69"/>
        <v>0</v>
      </c>
      <c r="GG6" s="76">
        <f>'MASTER_ ALL areas - No.seedling'!GF6</f>
        <v>0</v>
      </c>
      <c r="GH6" s="81">
        <f t="shared" si="70"/>
        <v>0</v>
      </c>
      <c r="GI6" s="75">
        <f>'MASTER_ ALL areas - No.seedling'!GH6</f>
        <v>0</v>
      </c>
      <c r="GJ6" s="76">
        <f>'MASTER_ ALL areas - No.seedling'!GI6</f>
        <v>0</v>
      </c>
      <c r="GK6" s="80">
        <f t="shared" si="71"/>
        <v>0</v>
      </c>
      <c r="GL6" s="76">
        <f>'MASTER_ ALL areas - No.seedling'!GK6</f>
        <v>0</v>
      </c>
      <c r="GM6" s="81">
        <f t="shared" si="72"/>
        <v>0</v>
      </c>
      <c r="GN6" s="75">
        <f>'MASTER_ ALL areas - No.seedling'!GM6</f>
        <v>0</v>
      </c>
      <c r="GO6" s="76">
        <f>'MASTER_ ALL areas - No.seedling'!GN6</f>
        <v>0</v>
      </c>
      <c r="GP6" s="80">
        <f t="shared" si="73"/>
        <v>0</v>
      </c>
      <c r="GQ6" s="76">
        <f>'MASTER_ ALL areas - No.seedling'!GP6</f>
        <v>0</v>
      </c>
      <c r="GR6" s="81">
        <f t="shared" si="74"/>
        <v>0</v>
      </c>
      <c r="GS6" s="75">
        <f>'MASTER_ ALL areas - No.seedling'!GR6</f>
        <v>0</v>
      </c>
      <c r="GT6" s="76">
        <f>'MASTER_ ALL areas - No.seedling'!GS6</f>
        <v>0</v>
      </c>
      <c r="GU6" s="80">
        <f t="shared" si="75"/>
        <v>0</v>
      </c>
      <c r="GV6" s="76">
        <f>'MASTER_ ALL areas - No.seedling'!GU6</f>
        <v>0</v>
      </c>
      <c r="GW6" s="81">
        <f t="shared" si="76"/>
        <v>0</v>
      </c>
      <c r="GX6" s="75">
        <f>'MASTER_ ALL areas - No.seedling'!GW6</f>
        <v>0</v>
      </c>
      <c r="GY6" s="76">
        <f>'MASTER_ ALL areas - No.seedling'!GX6</f>
        <v>0</v>
      </c>
      <c r="GZ6" s="80">
        <f t="shared" si="77"/>
        <v>0</v>
      </c>
      <c r="HA6" s="76">
        <f>'MASTER_ ALL areas - No.seedling'!GZ6</f>
        <v>0</v>
      </c>
      <c r="HB6" s="81">
        <f t="shared" si="78"/>
        <v>0</v>
      </c>
      <c r="HC6" s="75">
        <f>'MASTER_ ALL areas - No.seedling'!HB6</f>
        <v>0</v>
      </c>
      <c r="HD6" s="76">
        <f>'MASTER_ ALL areas - No.seedling'!HC6</f>
        <v>0</v>
      </c>
      <c r="HE6" s="80">
        <f t="shared" si="79"/>
        <v>0</v>
      </c>
      <c r="HF6" s="76">
        <f>'MASTER_ ALL areas - No.seedling'!HE6</f>
        <v>0</v>
      </c>
      <c r="HG6" s="81">
        <f t="shared" si="80"/>
        <v>0</v>
      </c>
      <c r="HH6" s="75">
        <f>'MASTER_ ALL areas - No.seedling'!HG6</f>
        <v>0</v>
      </c>
      <c r="HI6" s="76">
        <f>'MASTER_ ALL areas - No.seedling'!HH6</f>
        <v>0</v>
      </c>
      <c r="HJ6" s="80">
        <f t="shared" si="81"/>
        <v>0</v>
      </c>
      <c r="HK6" s="76">
        <f>'MASTER_ ALL areas - No.seedling'!HJ6</f>
        <v>0</v>
      </c>
      <c r="HL6" s="81">
        <f t="shared" si="82"/>
        <v>0</v>
      </c>
      <c r="HM6" s="75">
        <f>'MASTER_ ALL areas - No.seedling'!HL6</f>
        <v>0</v>
      </c>
      <c r="HN6" s="76">
        <f>'MASTER_ ALL areas - No.seedling'!HM6</f>
        <v>0</v>
      </c>
      <c r="HO6" s="80">
        <f t="shared" si="83"/>
        <v>0</v>
      </c>
      <c r="HP6" s="76">
        <f>'MASTER_ ALL areas - No.seedling'!HO6</f>
        <v>0</v>
      </c>
      <c r="HQ6" s="81">
        <f t="shared" si="84"/>
        <v>0</v>
      </c>
      <c r="HR6" s="75">
        <f>'MASTER_ ALL areas - No.seedling'!HQ6</f>
        <v>0</v>
      </c>
      <c r="HS6" s="76">
        <f>'MASTER_ ALL areas - No.seedling'!HR6</f>
        <v>0</v>
      </c>
      <c r="HT6" s="80">
        <f t="shared" si="85"/>
        <v>0</v>
      </c>
      <c r="HU6" s="76">
        <f>'MASTER_ ALL areas - No.seedling'!HT6</f>
        <v>0</v>
      </c>
      <c r="HV6" s="81">
        <f t="shared" si="86"/>
        <v>0</v>
      </c>
      <c r="HW6" s="75">
        <f>'MASTER_ ALL areas - No.seedling'!HV6</f>
        <v>0</v>
      </c>
      <c r="HX6" s="76">
        <f>'MASTER_ ALL areas - No.seedling'!HW6</f>
        <v>0</v>
      </c>
      <c r="HY6" s="80">
        <f t="shared" si="87"/>
        <v>0</v>
      </c>
      <c r="HZ6" s="76">
        <f>'MASTER_ ALL areas - No.seedling'!HY6</f>
        <v>0</v>
      </c>
      <c r="IA6" s="81">
        <f t="shared" si="88"/>
        <v>0</v>
      </c>
      <c r="IB6" s="75">
        <f>'MASTER_ ALL areas - No.seedling'!IA6</f>
        <v>0</v>
      </c>
      <c r="IC6" s="76">
        <f>'MASTER_ ALL areas - No.seedling'!IB6</f>
        <v>0</v>
      </c>
      <c r="ID6" s="80">
        <f t="shared" si="89"/>
        <v>0</v>
      </c>
      <c r="IE6" s="76">
        <f>'MASTER_ ALL areas - No.seedling'!ID6</f>
        <v>0</v>
      </c>
      <c r="IF6" s="85">
        <f t="shared" si="90"/>
        <v>0</v>
      </c>
      <c r="IG6" s="86" t="s">
        <v>94</v>
      </c>
      <c r="IH6" s="87"/>
    </row>
    <row r="7" spans="2:242" ht="33" customHeight="1" x14ac:dyDescent="0.25">
      <c r="B7" s="420">
        <v>3</v>
      </c>
      <c r="C7" s="421" t="s">
        <v>95</v>
      </c>
      <c r="D7" s="422">
        <v>214869</v>
      </c>
      <c r="E7" s="423">
        <v>930582</v>
      </c>
      <c r="F7" s="424" t="s">
        <v>89</v>
      </c>
      <c r="G7" s="88" t="s">
        <v>96</v>
      </c>
      <c r="H7" s="425">
        <f>'MASTER_ ALL areas - No.seedling'!G7</f>
        <v>6</v>
      </c>
      <c r="I7" s="426">
        <f>'MASTER_ ALL areas - No.seedling'!H7</f>
        <v>0.75</v>
      </c>
      <c r="J7" s="425">
        <f>'MASTER_ ALL areas - No.seedling'!I7</f>
        <v>39</v>
      </c>
      <c r="K7" s="427">
        <f>'MASTER_ ALL areas - No.seedling'!J7</f>
        <v>44</v>
      </c>
      <c r="L7" s="73">
        <f t="shared" si="0"/>
        <v>880</v>
      </c>
      <c r="M7" s="427">
        <f>'MASTER_ ALL areas - No.seedling'!L7</f>
        <v>880</v>
      </c>
      <c r="N7" s="417">
        <f>'MASTER_ ALL areas - No.seedling'!M7</f>
        <v>0</v>
      </c>
      <c r="O7" s="428">
        <f>'MASTER_ ALL areas - No.seedling'!N7</f>
        <v>15</v>
      </c>
      <c r="P7" s="70">
        <f t="shared" si="1"/>
        <v>0</v>
      </c>
      <c r="Q7" s="78">
        <f t="shared" si="2"/>
        <v>0.34090909090909088</v>
      </c>
      <c r="R7" s="429"/>
      <c r="S7" s="417">
        <f>'MASTER_ ALL areas - No.seedling'!R7</f>
        <v>880</v>
      </c>
      <c r="T7" s="419">
        <f>'MASTER_ ALL areas - No.seedling'!S7</f>
        <v>0</v>
      </c>
      <c r="U7" s="80">
        <f t="shared" si="3"/>
        <v>0</v>
      </c>
      <c r="V7" s="419">
        <f>'MASTER_ ALL areas - No.seedling'!U7</f>
        <v>15</v>
      </c>
      <c r="W7" s="80">
        <f t="shared" si="4"/>
        <v>0.34090909090909088</v>
      </c>
      <c r="X7" s="419">
        <f>'MASTER_ ALL areas - No.seedling'!W7</f>
        <v>0</v>
      </c>
      <c r="Y7" s="419">
        <f>'MASTER_ ALL areas - No.seedling'!X7</f>
        <v>0</v>
      </c>
      <c r="Z7" s="80">
        <f t="shared" si="5"/>
        <v>0</v>
      </c>
      <c r="AA7" s="419">
        <f>'MASTER_ ALL areas - No.seedling'!Z7</f>
        <v>0</v>
      </c>
      <c r="AB7" s="80">
        <f t="shared" si="6"/>
        <v>0</v>
      </c>
      <c r="AC7" s="419">
        <f>'MASTER_ ALL areas - No.seedling'!AB7</f>
        <v>0</v>
      </c>
      <c r="AD7" s="419">
        <f>'MASTER_ ALL areas - No.seedling'!AC7</f>
        <v>0</v>
      </c>
      <c r="AE7" s="80">
        <f t="shared" si="7"/>
        <v>0</v>
      </c>
      <c r="AF7" s="419">
        <f>'MASTER_ ALL areas - No.seedling'!AE7</f>
        <v>0</v>
      </c>
      <c r="AG7" s="80">
        <f t="shared" si="8"/>
        <v>0</v>
      </c>
      <c r="AH7" s="419">
        <f>'MASTER_ ALL areas - No.seedling'!AG7</f>
        <v>0</v>
      </c>
      <c r="AI7" s="419">
        <f>'MASTER_ ALL areas - No.seedling'!AH7</f>
        <v>0</v>
      </c>
      <c r="AJ7" s="80">
        <f t="shared" si="9"/>
        <v>0</v>
      </c>
      <c r="AK7" s="419">
        <f>'MASTER_ ALL areas - No.seedling'!AJ7</f>
        <v>0</v>
      </c>
      <c r="AL7" s="81">
        <f t="shared" si="10"/>
        <v>0</v>
      </c>
      <c r="AM7" s="429"/>
      <c r="AN7" s="417">
        <f>'MASTER_ ALL areas - No.seedling'!AM7</f>
        <v>0</v>
      </c>
      <c r="AO7" s="419">
        <f>'MASTER_ ALL areas - No.seedling'!AN7</f>
        <v>0</v>
      </c>
      <c r="AP7" s="80">
        <f t="shared" si="11"/>
        <v>0</v>
      </c>
      <c r="AQ7" s="419">
        <f>'MASTER_ ALL areas - No.seedling'!AP7</f>
        <v>0</v>
      </c>
      <c r="AR7" s="80">
        <f t="shared" si="12"/>
        <v>0</v>
      </c>
      <c r="AS7" s="419">
        <f>'MASTER_ ALL areas - No.seedling'!AR7</f>
        <v>880</v>
      </c>
      <c r="AT7" s="419">
        <f>'MASTER_ ALL areas - No.seedling'!AS7</f>
        <v>0</v>
      </c>
      <c r="AU7" s="80">
        <f t="shared" si="13"/>
        <v>0</v>
      </c>
      <c r="AV7" s="419">
        <f>'MASTER_ ALL areas - No.seedling'!AU7</f>
        <v>15</v>
      </c>
      <c r="AW7" s="80">
        <f t="shared" si="14"/>
        <v>0.34090909090909088</v>
      </c>
      <c r="AX7" s="419">
        <f>'MASTER_ ALL areas - No.seedling'!AW7</f>
        <v>0</v>
      </c>
      <c r="AY7" s="419">
        <f>'MASTER_ ALL areas - No.seedling'!AX7</f>
        <v>0</v>
      </c>
      <c r="AZ7" s="80">
        <f t="shared" si="15"/>
        <v>0</v>
      </c>
      <c r="BA7" s="419">
        <f>'MASTER_ ALL areas - No.seedling'!AZ7</f>
        <v>0</v>
      </c>
      <c r="BB7" s="80">
        <f t="shared" si="16"/>
        <v>0</v>
      </c>
      <c r="BC7" s="419">
        <f>'MASTER_ ALL areas - No.seedling'!BB7</f>
        <v>0</v>
      </c>
      <c r="BD7" s="419">
        <f>'MASTER_ ALL areas - No.seedling'!BC7</f>
        <v>0</v>
      </c>
      <c r="BE7" s="80">
        <f t="shared" si="17"/>
        <v>0</v>
      </c>
      <c r="BF7" s="419">
        <f>'MASTER_ ALL areas - No.seedling'!BE7</f>
        <v>0</v>
      </c>
      <c r="BG7" s="80">
        <f t="shared" si="18"/>
        <v>0</v>
      </c>
      <c r="BH7" s="419">
        <f>'MASTER_ ALL areas - No.seedling'!BG7</f>
        <v>0</v>
      </c>
      <c r="BI7" s="419">
        <f>'MASTER_ ALL areas - No.seedling'!BH7</f>
        <v>0</v>
      </c>
      <c r="BJ7" s="80">
        <f t="shared" si="19"/>
        <v>0</v>
      </c>
      <c r="BK7" s="419">
        <f>'MASTER_ ALL areas - No.seedling'!BJ7</f>
        <v>0</v>
      </c>
      <c r="BL7" s="80">
        <f t="shared" si="20"/>
        <v>0</v>
      </c>
      <c r="BM7" s="419">
        <f>'MASTER_ ALL areas - No.seedling'!BL7</f>
        <v>0</v>
      </c>
      <c r="BN7" s="419">
        <f>'MASTER_ ALL areas - No.seedling'!BM7</f>
        <v>0</v>
      </c>
      <c r="BO7" s="80">
        <f t="shared" si="21"/>
        <v>0</v>
      </c>
      <c r="BP7" s="419">
        <f>'MASTER_ ALL areas - No.seedling'!BO7</f>
        <v>0</v>
      </c>
      <c r="BQ7" s="80">
        <f t="shared" si="22"/>
        <v>0</v>
      </c>
      <c r="BR7" s="419">
        <f>'MASTER_ ALL areas - No.seedling'!BQ7</f>
        <v>0</v>
      </c>
      <c r="BS7" s="419">
        <f>'MASTER_ ALL areas - No.seedling'!BR7</f>
        <v>0</v>
      </c>
      <c r="BT7" s="80">
        <f t="shared" si="23"/>
        <v>0</v>
      </c>
      <c r="BU7" s="419">
        <f>'MASTER_ ALL areas - No.seedling'!BT7</f>
        <v>0</v>
      </c>
      <c r="BV7" s="80">
        <f t="shared" si="24"/>
        <v>0</v>
      </c>
      <c r="BW7" s="419">
        <f>'MASTER_ ALL areas - No.seedling'!BV7</f>
        <v>0</v>
      </c>
      <c r="BX7" s="419">
        <f>'MASTER_ ALL areas - No.seedling'!BW7</f>
        <v>0</v>
      </c>
      <c r="BY7" s="80">
        <f t="shared" si="25"/>
        <v>0</v>
      </c>
      <c r="BZ7" s="419">
        <f>'MASTER_ ALL areas - No.seedling'!BY7</f>
        <v>0</v>
      </c>
      <c r="CA7" s="81">
        <f t="shared" si="26"/>
        <v>0</v>
      </c>
      <c r="CB7" s="429"/>
      <c r="CC7" s="75"/>
      <c r="CD7" s="76">
        <f>'MASTER_ ALL areas - No.seedling'!CC7</f>
        <v>0</v>
      </c>
      <c r="CE7" s="80">
        <f t="shared" si="27"/>
        <v>0</v>
      </c>
      <c r="CF7" s="76">
        <f>'MASTER_ ALL areas - No.seedling'!CE7</f>
        <v>0</v>
      </c>
      <c r="CG7" s="81">
        <f t="shared" si="28"/>
        <v>0</v>
      </c>
      <c r="CH7" s="75">
        <f>'MASTER_ ALL areas - No.seedling'!CG7</f>
        <v>0</v>
      </c>
      <c r="CI7" s="76">
        <f>'MASTER_ ALL areas - No.seedling'!CH7</f>
        <v>0</v>
      </c>
      <c r="CJ7" s="80">
        <f t="shared" si="29"/>
        <v>0</v>
      </c>
      <c r="CK7" s="76">
        <f>'MASTER_ ALL areas - No.seedling'!CJ7</f>
        <v>0</v>
      </c>
      <c r="CL7" s="81">
        <f t="shared" si="30"/>
        <v>0</v>
      </c>
      <c r="CM7" s="75">
        <f>'MASTER_ ALL areas - No.seedling'!CL7</f>
        <v>0</v>
      </c>
      <c r="CN7" s="76">
        <f>'MASTER_ ALL areas - No.seedling'!CM7</f>
        <v>0</v>
      </c>
      <c r="CO7" s="80">
        <f t="shared" si="31"/>
        <v>0</v>
      </c>
      <c r="CP7" s="76">
        <f>'MASTER_ ALL areas - No.seedling'!CO7</f>
        <v>0</v>
      </c>
      <c r="CQ7" s="81">
        <f t="shared" si="32"/>
        <v>0</v>
      </c>
      <c r="CR7" s="75">
        <f>'MASTER_ ALL areas - No.seedling'!CQ7</f>
        <v>0</v>
      </c>
      <c r="CS7" s="76">
        <f>'MASTER_ ALL areas - No.seedling'!CR7</f>
        <v>0</v>
      </c>
      <c r="CT7" s="80">
        <f t="shared" si="33"/>
        <v>0</v>
      </c>
      <c r="CU7" s="76">
        <f>'MASTER_ ALL areas - No.seedling'!CT7</f>
        <v>0</v>
      </c>
      <c r="CV7" s="81">
        <f t="shared" si="34"/>
        <v>0</v>
      </c>
      <c r="CW7" s="75">
        <f>'MASTER_ ALL areas - No.seedling'!CV7</f>
        <v>880</v>
      </c>
      <c r="CX7" s="76">
        <f>'MASTER_ ALL areas - No.seedling'!CW7</f>
        <v>0</v>
      </c>
      <c r="CY7" s="80">
        <f t="shared" si="35"/>
        <v>0</v>
      </c>
      <c r="CZ7" s="76">
        <f>'MASTER_ ALL areas - No.seedling'!CY7</f>
        <v>15</v>
      </c>
      <c r="DA7" s="81">
        <f t="shared" si="36"/>
        <v>0.34090909090909088</v>
      </c>
      <c r="DB7" s="75">
        <f>'MASTER_ ALL areas - No.seedling'!DA7</f>
        <v>0</v>
      </c>
      <c r="DC7" s="76">
        <f>'MASTER_ ALL areas - No.seedling'!DB7</f>
        <v>0</v>
      </c>
      <c r="DD7" s="80">
        <f t="shared" si="37"/>
        <v>0</v>
      </c>
      <c r="DE7" s="76">
        <f>'MASTER_ ALL areas - No.seedling'!DD7</f>
        <v>0</v>
      </c>
      <c r="DF7" s="81">
        <f t="shared" si="38"/>
        <v>0</v>
      </c>
      <c r="DG7" s="75">
        <f>'MASTER_ ALL areas - No.seedling'!DF7</f>
        <v>0</v>
      </c>
      <c r="DH7" s="76">
        <f>'MASTER_ ALL areas - No.seedling'!DG7</f>
        <v>0</v>
      </c>
      <c r="DI7" s="80">
        <f t="shared" si="39"/>
        <v>0</v>
      </c>
      <c r="DJ7" s="76">
        <f>'MASTER_ ALL areas - No.seedling'!DI7</f>
        <v>0</v>
      </c>
      <c r="DK7" s="81">
        <f t="shared" si="40"/>
        <v>0</v>
      </c>
      <c r="DL7" s="75">
        <f>'MASTER_ ALL areas - No.seedling'!DK7</f>
        <v>0</v>
      </c>
      <c r="DM7" s="76">
        <f>'MASTER_ ALL areas - No.seedling'!DL7</f>
        <v>0</v>
      </c>
      <c r="DN7" s="80">
        <f t="shared" si="41"/>
        <v>0</v>
      </c>
      <c r="DO7" s="76">
        <f>'MASTER_ ALL areas - No.seedling'!DN7</f>
        <v>0</v>
      </c>
      <c r="DP7" s="81">
        <f t="shared" si="42"/>
        <v>0</v>
      </c>
      <c r="DQ7" s="75">
        <f>'MASTER_ ALL areas - No.seedling'!DP7</f>
        <v>0</v>
      </c>
      <c r="DR7" s="76">
        <f>'MASTER_ ALL areas - No.seedling'!DQ7</f>
        <v>0</v>
      </c>
      <c r="DS7" s="80">
        <f t="shared" si="43"/>
        <v>0</v>
      </c>
      <c r="DT7" s="76">
        <f>'MASTER_ ALL areas - No.seedling'!DS7</f>
        <v>0</v>
      </c>
      <c r="DU7" s="81">
        <f t="shared" si="44"/>
        <v>0</v>
      </c>
      <c r="DV7" s="75">
        <f>'MASTER_ ALL areas - No.seedling'!DU7</f>
        <v>0</v>
      </c>
      <c r="DW7" s="76">
        <f>'MASTER_ ALL areas - No.seedling'!DV7</f>
        <v>0</v>
      </c>
      <c r="DX7" s="80">
        <f t="shared" si="45"/>
        <v>0</v>
      </c>
      <c r="DY7" s="76">
        <f>'MASTER_ ALL areas - No.seedling'!DX7</f>
        <v>0</v>
      </c>
      <c r="DZ7" s="81">
        <f t="shared" si="46"/>
        <v>0</v>
      </c>
      <c r="EA7" s="75">
        <f>'MASTER_ ALL areas - No.seedling'!DZ7</f>
        <v>0</v>
      </c>
      <c r="EB7" s="76">
        <f>'MASTER_ ALL areas - No.seedling'!EA7</f>
        <v>0</v>
      </c>
      <c r="EC7" s="80">
        <f t="shared" si="47"/>
        <v>0</v>
      </c>
      <c r="ED7" s="76">
        <f>'MASTER_ ALL areas - No.seedling'!EC7</f>
        <v>0</v>
      </c>
      <c r="EE7" s="81">
        <f t="shared" si="48"/>
        <v>0</v>
      </c>
      <c r="EF7" s="75">
        <f>'MASTER_ ALL areas - No.seedling'!EE7</f>
        <v>0</v>
      </c>
      <c r="EG7" s="76">
        <f>'MASTER_ ALL areas - No.seedling'!EF7</f>
        <v>0</v>
      </c>
      <c r="EH7" s="80">
        <f t="shared" si="49"/>
        <v>0</v>
      </c>
      <c r="EI7" s="76">
        <f>'MASTER_ ALL areas - No.seedling'!EH7</f>
        <v>0</v>
      </c>
      <c r="EJ7" s="81">
        <f t="shared" si="50"/>
        <v>0</v>
      </c>
      <c r="EK7" s="75">
        <f>'MASTER_ ALL areas - No.seedling'!EJ7</f>
        <v>0</v>
      </c>
      <c r="EL7" s="76">
        <f>'MASTER_ ALL areas - No.seedling'!EK7</f>
        <v>0</v>
      </c>
      <c r="EM7" s="80">
        <f t="shared" si="51"/>
        <v>0</v>
      </c>
      <c r="EN7" s="76">
        <f>'MASTER_ ALL areas - No.seedling'!EM7</f>
        <v>0</v>
      </c>
      <c r="EO7" s="81">
        <f t="shared" si="52"/>
        <v>0</v>
      </c>
      <c r="EP7" s="75">
        <f>'MASTER_ ALL areas - No.seedling'!EO7</f>
        <v>0</v>
      </c>
      <c r="EQ7" s="76">
        <f>'MASTER_ ALL areas - No.seedling'!EP7</f>
        <v>0</v>
      </c>
      <c r="ER7" s="80">
        <f t="shared" si="53"/>
        <v>0</v>
      </c>
      <c r="ES7" s="76">
        <f>'MASTER_ ALL areas - No.seedling'!ER7</f>
        <v>0</v>
      </c>
      <c r="ET7" s="81">
        <f t="shared" si="54"/>
        <v>0</v>
      </c>
      <c r="EU7" s="75">
        <f>'MASTER_ ALL areas - No.seedling'!ET7</f>
        <v>0</v>
      </c>
      <c r="EV7" s="76">
        <f>'MASTER_ ALL areas - No.seedling'!EU7</f>
        <v>0</v>
      </c>
      <c r="EW7" s="80">
        <f t="shared" si="55"/>
        <v>0</v>
      </c>
      <c r="EX7" s="76">
        <f>'MASTER_ ALL areas - No.seedling'!EW7</f>
        <v>0</v>
      </c>
      <c r="EY7" s="81">
        <f t="shared" si="56"/>
        <v>0</v>
      </c>
      <c r="EZ7" s="75">
        <f>'MASTER_ ALL areas - No.seedling'!EY7</f>
        <v>0</v>
      </c>
      <c r="FA7" s="76">
        <f>'MASTER_ ALL areas - No.seedling'!EZ7</f>
        <v>0</v>
      </c>
      <c r="FB7" s="80">
        <f t="shared" si="57"/>
        <v>0</v>
      </c>
      <c r="FC7" s="76">
        <f>'MASTER_ ALL areas - No.seedling'!FB7</f>
        <v>0</v>
      </c>
      <c r="FD7" s="81">
        <f t="shared" si="58"/>
        <v>0</v>
      </c>
      <c r="FE7" s="75">
        <f>'MASTER_ ALL areas - No.seedling'!FD7</f>
        <v>0</v>
      </c>
      <c r="FF7" s="76">
        <f>'MASTER_ ALL areas - No.seedling'!FE7</f>
        <v>0</v>
      </c>
      <c r="FG7" s="80">
        <f t="shared" si="59"/>
        <v>0</v>
      </c>
      <c r="FH7" s="76">
        <f>'MASTER_ ALL areas - No.seedling'!FG7</f>
        <v>0</v>
      </c>
      <c r="FI7" s="81">
        <f t="shared" si="60"/>
        <v>0</v>
      </c>
      <c r="FJ7" s="75">
        <f>'MASTER_ ALL areas - No.seedling'!FI7</f>
        <v>0</v>
      </c>
      <c r="FK7" s="76">
        <f>'MASTER_ ALL areas - No.seedling'!FJ7</f>
        <v>0</v>
      </c>
      <c r="FL7" s="80">
        <f t="shared" si="61"/>
        <v>0</v>
      </c>
      <c r="FM7" s="76">
        <f>'MASTER_ ALL areas - No.seedling'!FL7</f>
        <v>0</v>
      </c>
      <c r="FN7" s="81">
        <f t="shared" si="62"/>
        <v>0</v>
      </c>
      <c r="FO7" s="75">
        <f>'MASTER_ ALL areas - No.seedling'!FN7</f>
        <v>0</v>
      </c>
      <c r="FP7" s="76">
        <f>'MASTER_ ALL areas - No.seedling'!FO7</f>
        <v>0</v>
      </c>
      <c r="FQ7" s="80">
        <f t="shared" si="63"/>
        <v>0</v>
      </c>
      <c r="FR7" s="76">
        <f>'MASTER_ ALL areas - No.seedling'!FQ7</f>
        <v>0</v>
      </c>
      <c r="FS7" s="81">
        <f t="shared" si="64"/>
        <v>0</v>
      </c>
      <c r="FT7" s="75">
        <f>'MASTER_ ALL areas - No.seedling'!FS7</f>
        <v>0</v>
      </c>
      <c r="FU7" s="76">
        <f>'MASTER_ ALL areas - No.seedling'!FT7</f>
        <v>0</v>
      </c>
      <c r="FV7" s="80">
        <f t="shared" si="65"/>
        <v>0</v>
      </c>
      <c r="FW7" s="76">
        <f>'MASTER_ ALL areas - No.seedling'!FV7</f>
        <v>0</v>
      </c>
      <c r="FX7" s="81">
        <f t="shared" si="66"/>
        <v>0</v>
      </c>
      <c r="FY7" s="75">
        <f>'MASTER_ ALL areas - No.seedling'!FX7</f>
        <v>0</v>
      </c>
      <c r="FZ7" s="76">
        <f>'MASTER_ ALL areas - No.seedling'!FY7</f>
        <v>0</v>
      </c>
      <c r="GA7" s="80">
        <f t="shared" si="67"/>
        <v>0</v>
      </c>
      <c r="GB7" s="76">
        <f>'MASTER_ ALL areas - No.seedling'!GA7</f>
        <v>0</v>
      </c>
      <c r="GC7" s="81">
        <f t="shared" si="68"/>
        <v>0</v>
      </c>
      <c r="GD7" s="75">
        <f>'MASTER_ ALL areas - No.seedling'!GC7</f>
        <v>0</v>
      </c>
      <c r="GE7" s="76">
        <f>'MASTER_ ALL areas - No.seedling'!GD7</f>
        <v>0</v>
      </c>
      <c r="GF7" s="80">
        <f t="shared" si="69"/>
        <v>0</v>
      </c>
      <c r="GG7" s="76">
        <f>'MASTER_ ALL areas - No.seedling'!GF7</f>
        <v>0</v>
      </c>
      <c r="GH7" s="81">
        <f t="shared" si="70"/>
        <v>0</v>
      </c>
      <c r="GI7" s="75">
        <f>'MASTER_ ALL areas - No.seedling'!GH7</f>
        <v>0</v>
      </c>
      <c r="GJ7" s="76">
        <f>'MASTER_ ALL areas - No.seedling'!GI7</f>
        <v>0</v>
      </c>
      <c r="GK7" s="80">
        <f t="shared" si="71"/>
        <v>0</v>
      </c>
      <c r="GL7" s="76">
        <f>'MASTER_ ALL areas - No.seedling'!GK7</f>
        <v>0</v>
      </c>
      <c r="GM7" s="81">
        <f t="shared" si="72"/>
        <v>0</v>
      </c>
      <c r="GN7" s="75">
        <f>'MASTER_ ALL areas - No.seedling'!GM7</f>
        <v>0</v>
      </c>
      <c r="GO7" s="76">
        <f>'MASTER_ ALL areas - No.seedling'!GN7</f>
        <v>0</v>
      </c>
      <c r="GP7" s="80">
        <f t="shared" si="73"/>
        <v>0</v>
      </c>
      <c r="GQ7" s="76">
        <f>'MASTER_ ALL areas - No.seedling'!GP7</f>
        <v>0</v>
      </c>
      <c r="GR7" s="81">
        <f t="shared" si="74"/>
        <v>0</v>
      </c>
      <c r="GS7" s="75">
        <f>'MASTER_ ALL areas - No.seedling'!GR7</f>
        <v>0</v>
      </c>
      <c r="GT7" s="76">
        <f>'MASTER_ ALL areas - No.seedling'!GS7</f>
        <v>0</v>
      </c>
      <c r="GU7" s="80">
        <f t="shared" si="75"/>
        <v>0</v>
      </c>
      <c r="GV7" s="76">
        <f>'MASTER_ ALL areas - No.seedling'!GU7</f>
        <v>0</v>
      </c>
      <c r="GW7" s="81">
        <f t="shared" si="76"/>
        <v>0</v>
      </c>
      <c r="GX7" s="75">
        <f>'MASTER_ ALL areas - No.seedling'!GW7</f>
        <v>0</v>
      </c>
      <c r="GY7" s="76">
        <f>'MASTER_ ALL areas - No.seedling'!GX7</f>
        <v>0</v>
      </c>
      <c r="GZ7" s="80">
        <f t="shared" si="77"/>
        <v>0</v>
      </c>
      <c r="HA7" s="76">
        <f>'MASTER_ ALL areas - No.seedling'!GZ7</f>
        <v>0</v>
      </c>
      <c r="HB7" s="81">
        <f t="shared" si="78"/>
        <v>0</v>
      </c>
      <c r="HC7" s="75">
        <f>'MASTER_ ALL areas - No.seedling'!HB7</f>
        <v>0</v>
      </c>
      <c r="HD7" s="76">
        <f>'MASTER_ ALL areas - No.seedling'!HC7</f>
        <v>0</v>
      </c>
      <c r="HE7" s="80">
        <f t="shared" si="79"/>
        <v>0</v>
      </c>
      <c r="HF7" s="76">
        <f>'MASTER_ ALL areas - No.seedling'!HE7</f>
        <v>0</v>
      </c>
      <c r="HG7" s="81">
        <f t="shared" si="80"/>
        <v>0</v>
      </c>
      <c r="HH7" s="75">
        <f>'MASTER_ ALL areas - No.seedling'!HG7</f>
        <v>0</v>
      </c>
      <c r="HI7" s="76">
        <f>'MASTER_ ALL areas - No.seedling'!HH7</f>
        <v>0</v>
      </c>
      <c r="HJ7" s="80">
        <f t="shared" si="81"/>
        <v>0</v>
      </c>
      <c r="HK7" s="76">
        <f>'MASTER_ ALL areas - No.seedling'!HJ7</f>
        <v>0</v>
      </c>
      <c r="HL7" s="81">
        <f t="shared" si="82"/>
        <v>0</v>
      </c>
      <c r="HM7" s="75">
        <f>'MASTER_ ALL areas - No.seedling'!HL7</f>
        <v>0</v>
      </c>
      <c r="HN7" s="76">
        <f>'MASTER_ ALL areas - No.seedling'!HM7</f>
        <v>0</v>
      </c>
      <c r="HO7" s="80">
        <f t="shared" si="83"/>
        <v>0</v>
      </c>
      <c r="HP7" s="76">
        <f>'MASTER_ ALL areas - No.seedling'!HO7</f>
        <v>0</v>
      </c>
      <c r="HQ7" s="81">
        <f t="shared" si="84"/>
        <v>0</v>
      </c>
      <c r="HR7" s="75">
        <f>'MASTER_ ALL areas - No.seedling'!HQ7</f>
        <v>0</v>
      </c>
      <c r="HS7" s="76">
        <f>'MASTER_ ALL areas - No.seedling'!HR7</f>
        <v>0</v>
      </c>
      <c r="HT7" s="80">
        <f t="shared" si="85"/>
        <v>0</v>
      </c>
      <c r="HU7" s="76">
        <f>'MASTER_ ALL areas - No.seedling'!HT7</f>
        <v>0</v>
      </c>
      <c r="HV7" s="81">
        <f t="shared" si="86"/>
        <v>0</v>
      </c>
      <c r="HW7" s="75">
        <f>'MASTER_ ALL areas - No.seedling'!HV7</f>
        <v>0</v>
      </c>
      <c r="HX7" s="76">
        <f>'MASTER_ ALL areas - No.seedling'!HW7</f>
        <v>0</v>
      </c>
      <c r="HY7" s="80">
        <f t="shared" si="87"/>
        <v>0</v>
      </c>
      <c r="HZ7" s="76">
        <f>'MASTER_ ALL areas - No.seedling'!HY7</f>
        <v>0</v>
      </c>
      <c r="IA7" s="81">
        <f t="shared" si="88"/>
        <v>0</v>
      </c>
      <c r="IB7" s="75">
        <f>'MASTER_ ALL areas - No.seedling'!IA7</f>
        <v>0</v>
      </c>
      <c r="IC7" s="76">
        <f>'MASTER_ ALL areas - No.seedling'!IB7</f>
        <v>0</v>
      </c>
      <c r="ID7" s="80">
        <f t="shared" si="89"/>
        <v>0</v>
      </c>
      <c r="IE7" s="76">
        <f>'MASTER_ ALL areas - No.seedling'!ID7</f>
        <v>0</v>
      </c>
      <c r="IF7" s="85">
        <f t="shared" si="90"/>
        <v>0</v>
      </c>
      <c r="IG7" s="86" t="s">
        <v>97</v>
      </c>
      <c r="IH7" s="87"/>
    </row>
    <row r="8" spans="2:242" ht="33" customHeight="1" x14ac:dyDescent="0.25">
      <c r="B8" s="420">
        <v>4</v>
      </c>
      <c r="C8" s="421" t="s">
        <v>98</v>
      </c>
      <c r="D8" s="422">
        <v>215085</v>
      </c>
      <c r="E8" s="423">
        <v>930586</v>
      </c>
      <c r="F8" s="424" t="s">
        <v>89</v>
      </c>
      <c r="G8" s="88" t="s">
        <v>99</v>
      </c>
      <c r="H8" s="425">
        <f>'MASTER_ ALL areas - No.seedling'!G8</f>
        <v>1</v>
      </c>
      <c r="I8" s="426">
        <f>'MASTER_ ALL areas - No.seedling'!H8</f>
        <v>0.01</v>
      </c>
      <c r="J8" s="425">
        <f>'MASTER_ ALL areas - No.seedling'!I8</f>
        <v>44.75</v>
      </c>
      <c r="K8" s="427">
        <f>'MASTER_ ALL areas - No.seedling'!J8</f>
        <v>2</v>
      </c>
      <c r="L8" s="73">
        <f t="shared" si="0"/>
        <v>40</v>
      </c>
      <c r="M8" s="427">
        <f>'MASTER_ ALL areas - No.seedling'!L8</f>
        <v>40</v>
      </c>
      <c r="N8" s="417">
        <f>'MASTER_ ALL areas - No.seedling'!M8</f>
        <v>1</v>
      </c>
      <c r="O8" s="428">
        <f>'MASTER_ ALL areas - No.seedling'!N8</f>
        <v>2</v>
      </c>
      <c r="P8" s="70">
        <f t="shared" si="1"/>
        <v>0.5</v>
      </c>
      <c r="Q8" s="78">
        <f t="shared" si="2"/>
        <v>1</v>
      </c>
      <c r="R8" s="429"/>
      <c r="S8" s="417">
        <f>'MASTER_ ALL areas - No.seedling'!R8</f>
        <v>20</v>
      </c>
      <c r="T8" s="419">
        <f>'MASTER_ ALL areas - No.seedling'!S8</f>
        <v>0</v>
      </c>
      <c r="U8" s="80">
        <f t="shared" si="3"/>
        <v>0</v>
      </c>
      <c r="V8" s="419">
        <f>'MASTER_ ALL areas - No.seedling'!U8</f>
        <v>1</v>
      </c>
      <c r="W8" s="80">
        <f t="shared" si="4"/>
        <v>1</v>
      </c>
      <c r="X8" s="419">
        <f>'MASTER_ ALL areas - No.seedling'!W8</f>
        <v>20</v>
      </c>
      <c r="Y8" s="419">
        <f>'MASTER_ ALL areas - No.seedling'!X8</f>
        <v>1</v>
      </c>
      <c r="Z8" s="80">
        <f t="shared" si="5"/>
        <v>1</v>
      </c>
      <c r="AA8" s="419">
        <f>'MASTER_ ALL areas - No.seedling'!Z8</f>
        <v>1</v>
      </c>
      <c r="AB8" s="80">
        <f t="shared" si="6"/>
        <v>1</v>
      </c>
      <c r="AC8" s="419">
        <f>'MASTER_ ALL areas - No.seedling'!AB8</f>
        <v>0</v>
      </c>
      <c r="AD8" s="419">
        <f>'MASTER_ ALL areas - No.seedling'!AC8</f>
        <v>0</v>
      </c>
      <c r="AE8" s="80">
        <f t="shared" si="7"/>
        <v>0</v>
      </c>
      <c r="AF8" s="419">
        <f>'MASTER_ ALL areas - No.seedling'!AE8</f>
        <v>0</v>
      </c>
      <c r="AG8" s="80">
        <f t="shared" si="8"/>
        <v>0</v>
      </c>
      <c r="AH8" s="419">
        <f>'MASTER_ ALL areas - No.seedling'!AG8</f>
        <v>0</v>
      </c>
      <c r="AI8" s="419">
        <f>'MASTER_ ALL areas - No.seedling'!AH8</f>
        <v>0</v>
      </c>
      <c r="AJ8" s="80">
        <f t="shared" si="9"/>
        <v>0</v>
      </c>
      <c r="AK8" s="419">
        <f>'MASTER_ ALL areas - No.seedling'!AJ8</f>
        <v>0</v>
      </c>
      <c r="AL8" s="81">
        <f t="shared" si="10"/>
        <v>0</v>
      </c>
      <c r="AM8" s="429"/>
      <c r="AN8" s="417">
        <f>'MASTER_ ALL areas - No.seedling'!AM8</f>
        <v>40</v>
      </c>
      <c r="AO8" s="419">
        <f>'MASTER_ ALL areas - No.seedling'!AN8</f>
        <v>1</v>
      </c>
      <c r="AP8" s="80">
        <f t="shared" si="11"/>
        <v>0.5</v>
      </c>
      <c r="AQ8" s="419">
        <f>'MASTER_ ALL areas - No.seedling'!AP8</f>
        <v>2</v>
      </c>
      <c r="AR8" s="80">
        <f t="shared" si="12"/>
        <v>1</v>
      </c>
      <c r="AS8" s="419">
        <f>'MASTER_ ALL areas - No.seedling'!AR8</f>
        <v>0</v>
      </c>
      <c r="AT8" s="419">
        <f>'MASTER_ ALL areas - No.seedling'!AS8</f>
        <v>0</v>
      </c>
      <c r="AU8" s="80">
        <f t="shared" si="13"/>
        <v>0</v>
      </c>
      <c r="AV8" s="419">
        <f>'MASTER_ ALL areas - No.seedling'!AU8</f>
        <v>0</v>
      </c>
      <c r="AW8" s="80">
        <f t="shared" si="14"/>
        <v>0</v>
      </c>
      <c r="AX8" s="419">
        <f>'MASTER_ ALL areas - No.seedling'!AW8</f>
        <v>0</v>
      </c>
      <c r="AY8" s="419">
        <f>'MASTER_ ALL areas - No.seedling'!AX8</f>
        <v>0</v>
      </c>
      <c r="AZ8" s="80">
        <f t="shared" si="15"/>
        <v>0</v>
      </c>
      <c r="BA8" s="419">
        <f>'MASTER_ ALL areas - No.seedling'!AZ8</f>
        <v>0</v>
      </c>
      <c r="BB8" s="80">
        <f t="shared" si="16"/>
        <v>0</v>
      </c>
      <c r="BC8" s="419">
        <f>'MASTER_ ALL areas - No.seedling'!BB8</f>
        <v>0</v>
      </c>
      <c r="BD8" s="419">
        <f>'MASTER_ ALL areas - No.seedling'!BC8</f>
        <v>0</v>
      </c>
      <c r="BE8" s="80">
        <f t="shared" si="17"/>
        <v>0</v>
      </c>
      <c r="BF8" s="419">
        <f>'MASTER_ ALL areas - No.seedling'!BE8</f>
        <v>0</v>
      </c>
      <c r="BG8" s="80">
        <f t="shared" si="18"/>
        <v>0</v>
      </c>
      <c r="BH8" s="419">
        <f>'MASTER_ ALL areas - No.seedling'!BG8</f>
        <v>0</v>
      </c>
      <c r="BI8" s="419">
        <f>'MASTER_ ALL areas - No.seedling'!BH8</f>
        <v>0</v>
      </c>
      <c r="BJ8" s="80">
        <f t="shared" si="19"/>
        <v>0</v>
      </c>
      <c r="BK8" s="419">
        <f>'MASTER_ ALL areas - No.seedling'!BJ8</f>
        <v>0</v>
      </c>
      <c r="BL8" s="80">
        <f t="shared" si="20"/>
        <v>0</v>
      </c>
      <c r="BM8" s="419">
        <f>'MASTER_ ALL areas - No.seedling'!BL8</f>
        <v>0</v>
      </c>
      <c r="BN8" s="419">
        <f>'MASTER_ ALL areas - No.seedling'!BM8</f>
        <v>0</v>
      </c>
      <c r="BO8" s="80">
        <f t="shared" si="21"/>
        <v>0</v>
      </c>
      <c r="BP8" s="419">
        <f>'MASTER_ ALL areas - No.seedling'!BO8</f>
        <v>0</v>
      </c>
      <c r="BQ8" s="80">
        <f t="shared" si="22"/>
        <v>0</v>
      </c>
      <c r="BR8" s="419">
        <f>'MASTER_ ALL areas - No.seedling'!BQ8</f>
        <v>0</v>
      </c>
      <c r="BS8" s="419">
        <f>'MASTER_ ALL areas - No.seedling'!BR8</f>
        <v>0</v>
      </c>
      <c r="BT8" s="80">
        <f t="shared" si="23"/>
        <v>0</v>
      </c>
      <c r="BU8" s="419">
        <f>'MASTER_ ALL areas - No.seedling'!BT8</f>
        <v>0</v>
      </c>
      <c r="BV8" s="80">
        <f t="shared" si="24"/>
        <v>0</v>
      </c>
      <c r="BW8" s="419">
        <f>'MASTER_ ALL areas - No.seedling'!BV8</f>
        <v>0</v>
      </c>
      <c r="BX8" s="419">
        <f>'MASTER_ ALL areas - No.seedling'!BW8</f>
        <v>0</v>
      </c>
      <c r="BY8" s="80">
        <f t="shared" si="25"/>
        <v>0</v>
      </c>
      <c r="BZ8" s="419">
        <f>'MASTER_ ALL areas - No.seedling'!BY8</f>
        <v>0</v>
      </c>
      <c r="CA8" s="81">
        <f t="shared" si="26"/>
        <v>0</v>
      </c>
      <c r="CB8" s="429"/>
      <c r="CC8" s="75">
        <f t="shared" si="91"/>
        <v>20</v>
      </c>
      <c r="CD8" s="76">
        <f>'MASTER_ ALL areas - No.seedling'!CC8</f>
        <v>0</v>
      </c>
      <c r="CE8" s="80">
        <f t="shared" si="27"/>
        <v>0</v>
      </c>
      <c r="CF8" s="76">
        <f>'MASTER_ ALL areas - No.seedling'!CE8</f>
        <v>1</v>
      </c>
      <c r="CG8" s="81">
        <f t="shared" si="28"/>
        <v>1</v>
      </c>
      <c r="CH8" s="75">
        <f>'MASTER_ ALL areas - No.seedling'!CG8</f>
        <v>20</v>
      </c>
      <c r="CI8" s="76">
        <f>'MASTER_ ALL areas - No.seedling'!CH8</f>
        <v>1</v>
      </c>
      <c r="CJ8" s="80">
        <f t="shared" si="29"/>
        <v>1</v>
      </c>
      <c r="CK8" s="76">
        <f>'MASTER_ ALL areas - No.seedling'!CJ8</f>
        <v>1</v>
      </c>
      <c r="CL8" s="81">
        <f t="shared" si="30"/>
        <v>1</v>
      </c>
      <c r="CM8" s="75">
        <f>'MASTER_ ALL areas - No.seedling'!CL8</f>
        <v>0</v>
      </c>
      <c r="CN8" s="76">
        <f>'MASTER_ ALL areas - No.seedling'!CM8</f>
        <v>0</v>
      </c>
      <c r="CO8" s="80">
        <f t="shared" si="31"/>
        <v>0</v>
      </c>
      <c r="CP8" s="76">
        <f>'MASTER_ ALL areas - No.seedling'!CO8</f>
        <v>0</v>
      </c>
      <c r="CQ8" s="81">
        <f t="shared" si="32"/>
        <v>0</v>
      </c>
      <c r="CR8" s="75">
        <f>'MASTER_ ALL areas - No.seedling'!CQ8</f>
        <v>0</v>
      </c>
      <c r="CS8" s="76">
        <f>'MASTER_ ALL areas - No.seedling'!CR8</f>
        <v>0</v>
      </c>
      <c r="CT8" s="80">
        <f t="shared" si="33"/>
        <v>0</v>
      </c>
      <c r="CU8" s="76">
        <f>'MASTER_ ALL areas - No.seedling'!CT8</f>
        <v>0</v>
      </c>
      <c r="CV8" s="81">
        <f t="shared" si="34"/>
        <v>0</v>
      </c>
      <c r="CW8" s="75">
        <f>'MASTER_ ALL areas - No.seedling'!CV8</f>
        <v>0</v>
      </c>
      <c r="CX8" s="76">
        <f>'MASTER_ ALL areas - No.seedling'!CW8</f>
        <v>0</v>
      </c>
      <c r="CY8" s="80">
        <f t="shared" si="35"/>
        <v>0</v>
      </c>
      <c r="CZ8" s="76">
        <f>'MASTER_ ALL areas - No.seedling'!CY8</f>
        <v>0</v>
      </c>
      <c r="DA8" s="81">
        <f t="shared" si="36"/>
        <v>0</v>
      </c>
      <c r="DB8" s="75">
        <f>'MASTER_ ALL areas - No.seedling'!DA8</f>
        <v>0</v>
      </c>
      <c r="DC8" s="76">
        <f>'MASTER_ ALL areas - No.seedling'!DB8</f>
        <v>0</v>
      </c>
      <c r="DD8" s="80">
        <f t="shared" si="37"/>
        <v>0</v>
      </c>
      <c r="DE8" s="76">
        <f>'MASTER_ ALL areas - No.seedling'!DD8</f>
        <v>0</v>
      </c>
      <c r="DF8" s="81">
        <f t="shared" si="38"/>
        <v>0</v>
      </c>
      <c r="DG8" s="75">
        <f>'MASTER_ ALL areas - No.seedling'!DF8</f>
        <v>0</v>
      </c>
      <c r="DH8" s="76">
        <f>'MASTER_ ALL areas - No.seedling'!DG8</f>
        <v>0</v>
      </c>
      <c r="DI8" s="80">
        <f t="shared" si="39"/>
        <v>0</v>
      </c>
      <c r="DJ8" s="76">
        <f>'MASTER_ ALL areas - No.seedling'!DI8</f>
        <v>0</v>
      </c>
      <c r="DK8" s="81">
        <f t="shared" si="40"/>
        <v>0</v>
      </c>
      <c r="DL8" s="75">
        <f>'MASTER_ ALL areas - No.seedling'!DK8</f>
        <v>0</v>
      </c>
      <c r="DM8" s="76">
        <f>'MASTER_ ALL areas - No.seedling'!DL8</f>
        <v>0</v>
      </c>
      <c r="DN8" s="80">
        <f t="shared" si="41"/>
        <v>0</v>
      </c>
      <c r="DO8" s="76">
        <f>'MASTER_ ALL areas - No.seedling'!DN8</f>
        <v>0</v>
      </c>
      <c r="DP8" s="81">
        <f t="shared" si="42"/>
        <v>0</v>
      </c>
      <c r="DQ8" s="75">
        <f>'MASTER_ ALL areas - No.seedling'!DP8</f>
        <v>0</v>
      </c>
      <c r="DR8" s="76">
        <f>'MASTER_ ALL areas - No.seedling'!DQ8</f>
        <v>0</v>
      </c>
      <c r="DS8" s="80">
        <f t="shared" si="43"/>
        <v>0</v>
      </c>
      <c r="DT8" s="76">
        <f>'MASTER_ ALL areas - No.seedling'!DS8</f>
        <v>0</v>
      </c>
      <c r="DU8" s="81">
        <f t="shared" si="44"/>
        <v>0</v>
      </c>
      <c r="DV8" s="75">
        <f>'MASTER_ ALL areas - No.seedling'!DU8</f>
        <v>0</v>
      </c>
      <c r="DW8" s="76">
        <f>'MASTER_ ALL areas - No.seedling'!DV8</f>
        <v>0</v>
      </c>
      <c r="DX8" s="80">
        <f t="shared" si="45"/>
        <v>0</v>
      </c>
      <c r="DY8" s="76">
        <f>'MASTER_ ALL areas - No.seedling'!DX8</f>
        <v>0</v>
      </c>
      <c r="DZ8" s="81">
        <f t="shared" si="46"/>
        <v>0</v>
      </c>
      <c r="EA8" s="75">
        <f>'MASTER_ ALL areas - No.seedling'!DZ8</f>
        <v>0</v>
      </c>
      <c r="EB8" s="76">
        <f>'MASTER_ ALL areas - No.seedling'!EA8</f>
        <v>0</v>
      </c>
      <c r="EC8" s="80">
        <f t="shared" si="47"/>
        <v>0</v>
      </c>
      <c r="ED8" s="76">
        <f>'MASTER_ ALL areas - No.seedling'!EC8</f>
        <v>0</v>
      </c>
      <c r="EE8" s="81">
        <f t="shared" si="48"/>
        <v>0</v>
      </c>
      <c r="EF8" s="75">
        <f>'MASTER_ ALL areas - No.seedling'!EE8</f>
        <v>0</v>
      </c>
      <c r="EG8" s="76">
        <f>'MASTER_ ALL areas - No.seedling'!EF8</f>
        <v>0</v>
      </c>
      <c r="EH8" s="80">
        <f t="shared" si="49"/>
        <v>0</v>
      </c>
      <c r="EI8" s="76">
        <f>'MASTER_ ALL areas - No.seedling'!EH8</f>
        <v>0</v>
      </c>
      <c r="EJ8" s="81">
        <f t="shared" si="50"/>
        <v>0</v>
      </c>
      <c r="EK8" s="75">
        <f>'MASTER_ ALL areas - No.seedling'!EJ8</f>
        <v>0</v>
      </c>
      <c r="EL8" s="76">
        <f>'MASTER_ ALL areas - No.seedling'!EK8</f>
        <v>0</v>
      </c>
      <c r="EM8" s="80">
        <f t="shared" si="51"/>
        <v>0</v>
      </c>
      <c r="EN8" s="76">
        <f>'MASTER_ ALL areas - No.seedling'!EM8</f>
        <v>0</v>
      </c>
      <c r="EO8" s="81">
        <f t="shared" si="52"/>
        <v>0</v>
      </c>
      <c r="EP8" s="75">
        <f>'MASTER_ ALL areas - No.seedling'!EO8</f>
        <v>0</v>
      </c>
      <c r="EQ8" s="76">
        <f>'MASTER_ ALL areas - No.seedling'!EP8</f>
        <v>0</v>
      </c>
      <c r="ER8" s="80">
        <f t="shared" si="53"/>
        <v>0</v>
      </c>
      <c r="ES8" s="76">
        <f>'MASTER_ ALL areas - No.seedling'!ER8</f>
        <v>0</v>
      </c>
      <c r="ET8" s="81">
        <f t="shared" si="54"/>
        <v>0</v>
      </c>
      <c r="EU8" s="75">
        <f>'MASTER_ ALL areas - No.seedling'!ET8</f>
        <v>0</v>
      </c>
      <c r="EV8" s="76">
        <f>'MASTER_ ALL areas - No.seedling'!EU8</f>
        <v>0</v>
      </c>
      <c r="EW8" s="80">
        <f t="shared" si="55"/>
        <v>0</v>
      </c>
      <c r="EX8" s="76">
        <f>'MASTER_ ALL areas - No.seedling'!EW8</f>
        <v>0</v>
      </c>
      <c r="EY8" s="81">
        <f t="shared" si="56"/>
        <v>0</v>
      </c>
      <c r="EZ8" s="75">
        <f>'MASTER_ ALL areas - No.seedling'!EY8</f>
        <v>0</v>
      </c>
      <c r="FA8" s="76">
        <f>'MASTER_ ALL areas - No.seedling'!EZ8</f>
        <v>0</v>
      </c>
      <c r="FB8" s="80">
        <f t="shared" si="57"/>
        <v>0</v>
      </c>
      <c r="FC8" s="76">
        <f>'MASTER_ ALL areas - No.seedling'!FB8</f>
        <v>0</v>
      </c>
      <c r="FD8" s="81">
        <f t="shared" si="58"/>
        <v>0</v>
      </c>
      <c r="FE8" s="75">
        <f>'MASTER_ ALL areas - No.seedling'!FD8</f>
        <v>0</v>
      </c>
      <c r="FF8" s="76">
        <f>'MASTER_ ALL areas - No.seedling'!FE8</f>
        <v>0</v>
      </c>
      <c r="FG8" s="80">
        <f t="shared" si="59"/>
        <v>0</v>
      </c>
      <c r="FH8" s="76">
        <f>'MASTER_ ALL areas - No.seedling'!FG8</f>
        <v>0</v>
      </c>
      <c r="FI8" s="81">
        <f t="shared" si="60"/>
        <v>0</v>
      </c>
      <c r="FJ8" s="75">
        <f>'MASTER_ ALL areas - No.seedling'!FI8</f>
        <v>0</v>
      </c>
      <c r="FK8" s="76">
        <f>'MASTER_ ALL areas - No.seedling'!FJ8</f>
        <v>0</v>
      </c>
      <c r="FL8" s="80">
        <f t="shared" si="61"/>
        <v>0</v>
      </c>
      <c r="FM8" s="76">
        <f>'MASTER_ ALL areas - No.seedling'!FL8</f>
        <v>0</v>
      </c>
      <c r="FN8" s="81">
        <f t="shared" si="62"/>
        <v>0</v>
      </c>
      <c r="FO8" s="75">
        <f>'MASTER_ ALL areas - No.seedling'!FN8</f>
        <v>0</v>
      </c>
      <c r="FP8" s="76">
        <f>'MASTER_ ALL areas - No.seedling'!FO8</f>
        <v>0</v>
      </c>
      <c r="FQ8" s="80">
        <f t="shared" si="63"/>
        <v>0</v>
      </c>
      <c r="FR8" s="76">
        <f>'MASTER_ ALL areas - No.seedling'!FQ8</f>
        <v>0</v>
      </c>
      <c r="FS8" s="81">
        <f t="shared" si="64"/>
        <v>0</v>
      </c>
      <c r="FT8" s="75">
        <f>'MASTER_ ALL areas - No.seedling'!FS8</f>
        <v>0</v>
      </c>
      <c r="FU8" s="76">
        <f>'MASTER_ ALL areas - No.seedling'!FT8</f>
        <v>0</v>
      </c>
      <c r="FV8" s="80">
        <f t="shared" si="65"/>
        <v>0</v>
      </c>
      <c r="FW8" s="76">
        <f>'MASTER_ ALL areas - No.seedling'!FV8</f>
        <v>0</v>
      </c>
      <c r="FX8" s="81">
        <f t="shared" si="66"/>
        <v>0</v>
      </c>
      <c r="FY8" s="75">
        <f>'MASTER_ ALL areas - No.seedling'!FX8</f>
        <v>0</v>
      </c>
      <c r="FZ8" s="76">
        <f>'MASTER_ ALL areas - No.seedling'!FY8</f>
        <v>0</v>
      </c>
      <c r="GA8" s="80">
        <f t="shared" si="67"/>
        <v>0</v>
      </c>
      <c r="GB8" s="76">
        <f>'MASTER_ ALL areas - No.seedling'!GA8</f>
        <v>0</v>
      </c>
      <c r="GC8" s="81">
        <f t="shared" si="68"/>
        <v>0</v>
      </c>
      <c r="GD8" s="75">
        <f>'MASTER_ ALL areas - No.seedling'!GC8</f>
        <v>0</v>
      </c>
      <c r="GE8" s="76">
        <f>'MASTER_ ALL areas - No.seedling'!GD8</f>
        <v>0</v>
      </c>
      <c r="GF8" s="80">
        <f t="shared" si="69"/>
        <v>0</v>
      </c>
      <c r="GG8" s="76">
        <f>'MASTER_ ALL areas - No.seedling'!GF8</f>
        <v>0</v>
      </c>
      <c r="GH8" s="81">
        <f t="shared" si="70"/>
        <v>0</v>
      </c>
      <c r="GI8" s="75">
        <f>'MASTER_ ALL areas - No.seedling'!GH8</f>
        <v>0</v>
      </c>
      <c r="GJ8" s="76">
        <f>'MASTER_ ALL areas - No.seedling'!GI8</f>
        <v>0</v>
      </c>
      <c r="GK8" s="80">
        <f t="shared" si="71"/>
        <v>0</v>
      </c>
      <c r="GL8" s="76">
        <f>'MASTER_ ALL areas - No.seedling'!GK8</f>
        <v>0</v>
      </c>
      <c r="GM8" s="81">
        <f t="shared" si="72"/>
        <v>0</v>
      </c>
      <c r="GN8" s="75">
        <f>'MASTER_ ALL areas - No.seedling'!GM8</f>
        <v>0</v>
      </c>
      <c r="GO8" s="76">
        <f>'MASTER_ ALL areas - No.seedling'!GN8</f>
        <v>0</v>
      </c>
      <c r="GP8" s="80">
        <f t="shared" si="73"/>
        <v>0</v>
      </c>
      <c r="GQ8" s="76">
        <f>'MASTER_ ALL areas - No.seedling'!GP8</f>
        <v>0</v>
      </c>
      <c r="GR8" s="81">
        <f t="shared" si="74"/>
        <v>0</v>
      </c>
      <c r="GS8" s="75">
        <f>'MASTER_ ALL areas - No.seedling'!GR8</f>
        <v>0</v>
      </c>
      <c r="GT8" s="76">
        <f>'MASTER_ ALL areas - No.seedling'!GS8</f>
        <v>0</v>
      </c>
      <c r="GU8" s="80">
        <f t="shared" si="75"/>
        <v>0</v>
      </c>
      <c r="GV8" s="76">
        <f>'MASTER_ ALL areas - No.seedling'!GU8</f>
        <v>0</v>
      </c>
      <c r="GW8" s="81">
        <f t="shared" si="76"/>
        <v>0</v>
      </c>
      <c r="GX8" s="75">
        <f>'MASTER_ ALL areas - No.seedling'!GW8</f>
        <v>0</v>
      </c>
      <c r="GY8" s="76">
        <f>'MASTER_ ALL areas - No.seedling'!GX8</f>
        <v>0</v>
      </c>
      <c r="GZ8" s="80">
        <f t="shared" si="77"/>
        <v>0</v>
      </c>
      <c r="HA8" s="76">
        <f>'MASTER_ ALL areas - No.seedling'!GZ8</f>
        <v>0</v>
      </c>
      <c r="HB8" s="81">
        <f t="shared" si="78"/>
        <v>0</v>
      </c>
      <c r="HC8" s="75">
        <f>'MASTER_ ALL areas - No.seedling'!HB8</f>
        <v>0</v>
      </c>
      <c r="HD8" s="76">
        <f>'MASTER_ ALL areas - No.seedling'!HC8</f>
        <v>0</v>
      </c>
      <c r="HE8" s="80">
        <f t="shared" si="79"/>
        <v>0</v>
      </c>
      <c r="HF8" s="76">
        <f>'MASTER_ ALL areas - No.seedling'!HE8</f>
        <v>0</v>
      </c>
      <c r="HG8" s="81">
        <f t="shared" si="80"/>
        <v>0</v>
      </c>
      <c r="HH8" s="75">
        <f>'MASTER_ ALL areas - No.seedling'!HG8</f>
        <v>0</v>
      </c>
      <c r="HI8" s="76">
        <f>'MASTER_ ALL areas - No.seedling'!HH8</f>
        <v>0</v>
      </c>
      <c r="HJ8" s="80">
        <f t="shared" si="81"/>
        <v>0</v>
      </c>
      <c r="HK8" s="76">
        <f>'MASTER_ ALL areas - No.seedling'!HJ8</f>
        <v>0</v>
      </c>
      <c r="HL8" s="81">
        <f t="shared" si="82"/>
        <v>0</v>
      </c>
      <c r="HM8" s="75">
        <f>'MASTER_ ALL areas - No.seedling'!HL8</f>
        <v>0</v>
      </c>
      <c r="HN8" s="76">
        <f>'MASTER_ ALL areas - No.seedling'!HM8</f>
        <v>0</v>
      </c>
      <c r="HO8" s="80">
        <f t="shared" si="83"/>
        <v>0</v>
      </c>
      <c r="HP8" s="76">
        <f>'MASTER_ ALL areas - No.seedling'!HO8</f>
        <v>0</v>
      </c>
      <c r="HQ8" s="81">
        <f t="shared" si="84"/>
        <v>0</v>
      </c>
      <c r="HR8" s="75">
        <f>'MASTER_ ALL areas - No.seedling'!HQ8</f>
        <v>0</v>
      </c>
      <c r="HS8" s="76">
        <f>'MASTER_ ALL areas - No.seedling'!HR8</f>
        <v>0</v>
      </c>
      <c r="HT8" s="80">
        <f t="shared" si="85"/>
        <v>0</v>
      </c>
      <c r="HU8" s="76">
        <f>'MASTER_ ALL areas - No.seedling'!HT8</f>
        <v>0</v>
      </c>
      <c r="HV8" s="81">
        <f t="shared" si="86"/>
        <v>0</v>
      </c>
      <c r="HW8" s="75">
        <f>'MASTER_ ALL areas - No.seedling'!HV8</f>
        <v>0</v>
      </c>
      <c r="HX8" s="76">
        <f>'MASTER_ ALL areas - No.seedling'!HW8</f>
        <v>0</v>
      </c>
      <c r="HY8" s="80">
        <f t="shared" si="87"/>
        <v>0</v>
      </c>
      <c r="HZ8" s="76">
        <f>'MASTER_ ALL areas - No.seedling'!HY8</f>
        <v>0</v>
      </c>
      <c r="IA8" s="81">
        <f t="shared" si="88"/>
        <v>0</v>
      </c>
      <c r="IB8" s="75">
        <f>'MASTER_ ALL areas - No.seedling'!IA8</f>
        <v>0</v>
      </c>
      <c r="IC8" s="76">
        <f>'MASTER_ ALL areas - No.seedling'!IB8</f>
        <v>0</v>
      </c>
      <c r="ID8" s="80">
        <f t="shared" si="89"/>
        <v>0</v>
      </c>
      <c r="IE8" s="76">
        <f>'MASTER_ ALL areas - No.seedling'!ID8</f>
        <v>0</v>
      </c>
      <c r="IF8" s="85">
        <f t="shared" si="90"/>
        <v>0</v>
      </c>
      <c r="IG8" s="86" t="s">
        <v>100</v>
      </c>
      <c r="IH8" s="87"/>
    </row>
    <row r="9" spans="2:242" ht="33" customHeight="1" x14ac:dyDescent="0.25">
      <c r="B9" s="430">
        <v>5</v>
      </c>
      <c r="C9" s="431" t="s">
        <v>101</v>
      </c>
      <c r="D9" s="432">
        <v>215293</v>
      </c>
      <c r="E9" s="433">
        <v>930584</v>
      </c>
      <c r="F9" s="434" t="s">
        <v>89</v>
      </c>
      <c r="G9" s="120" t="s">
        <v>102</v>
      </c>
      <c r="H9" s="431">
        <f>'MASTER_ ALL areas - No.seedling'!G9</f>
        <v>1</v>
      </c>
      <c r="I9" s="435">
        <f>'MASTER_ ALL areas - No.seedling'!H9</f>
        <v>0</v>
      </c>
      <c r="J9" s="431">
        <f>'MASTER_ ALL areas - No.seedling'!I9</f>
        <v>125</v>
      </c>
      <c r="K9" s="436">
        <f>'MASTER_ ALL areas - No.seedling'!J9</f>
        <v>0</v>
      </c>
      <c r="L9" s="101">
        <f t="shared" si="0"/>
        <v>0</v>
      </c>
      <c r="M9" s="436">
        <f>'MASTER_ ALL areas - No.seedling'!L9</f>
        <v>0</v>
      </c>
      <c r="N9" s="432">
        <f>'MASTER_ ALL areas - No.seedling'!M9</f>
        <v>0</v>
      </c>
      <c r="O9" s="434">
        <f>'MASTER_ ALL areas - No.seedling'!N9</f>
        <v>0</v>
      </c>
      <c r="P9" s="98">
        <f t="shared" si="1"/>
        <v>0</v>
      </c>
      <c r="Q9" s="106">
        <f t="shared" si="2"/>
        <v>0</v>
      </c>
      <c r="R9" s="429"/>
      <c r="S9" s="432">
        <f>'MASTER_ ALL areas - No.seedling'!R9</f>
        <v>0</v>
      </c>
      <c r="T9" s="433">
        <f>'MASTER_ ALL areas - No.seedling'!S9</f>
        <v>0</v>
      </c>
      <c r="U9" s="107">
        <f t="shared" si="3"/>
        <v>0</v>
      </c>
      <c r="V9" s="433">
        <f>'MASTER_ ALL areas - No.seedling'!U9</f>
        <v>0</v>
      </c>
      <c r="W9" s="107">
        <f t="shared" si="4"/>
        <v>0</v>
      </c>
      <c r="X9" s="433">
        <f>'MASTER_ ALL areas - No.seedling'!W9</f>
        <v>0</v>
      </c>
      <c r="Y9" s="433">
        <f>'MASTER_ ALL areas - No.seedling'!X9</f>
        <v>0</v>
      </c>
      <c r="Z9" s="107">
        <f t="shared" si="5"/>
        <v>0</v>
      </c>
      <c r="AA9" s="433">
        <f>'MASTER_ ALL areas - No.seedling'!Z9</f>
        <v>0</v>
      </c>
      <c r="AB9" s="107">
        <f t="shared" si="6"/>
        <v>0</v>
      </c>
      <c r="AC9" s="433">
        <f>'MASTER_ ALL areas - No.seedling'!AB9</f>
        <v>0</v>
      </c>
      <c r="AD9" s="433">
        <f>'MASTER_ ALL areas - No.seedling'!AC9</f>
        <v>0</v>
      </c>
      <c r="AE9" s="107">
        <f t="shared" si="7"/>
        <v>0</v>
      </c>
      <c r="AF9" s="433">
        <f>'MASTER_ ALL areas - No.seedling'!AE9</f>
        <v>0</v>
      </c>
      <c r="AG9" s="107">
        <f t="shared" si="8"/>
        <v>0</v>
      </c>
      <c r="AH9" s="433">
        <f>'MASTER_ ALL areas - No.seedling'!AG9</f>
        <v>0</v>
      </c>
      <c r="AI9" s="433">
        <f>'MASTER_ ALL areas - No.seedling'!AH9</f>
        <v>0</v>
      </c>
      <c r="AJ9" s="107">
        <f t="shared" si="9"/>
        <v>0</v>
      </c>
      <c r="AK9" s="433">
        <f>'MASTER_ ALL areas - No.seedling'!AJ9</f>
        <v>0</v>
      </c>
      <c r="AL9" s="108">
        <f t="shared" si="10"/>
        <v>0</v>
      </c>
      <c r="AM9" s="429"/>
      <c r="AN9" s="432">
        <f>'MASTER_ ALL areas - No.seedling'!AM9</f>
        <v>0</v>
      </c>
      <c r="AO9" s="433">
        <f>'MASTER_ ALL areas - No.seedling'!AN9</f>
        <v>0</v>
      </c>
      <c r="AP9" s="107">
        <f t="shared" si="11"/>
        <v>0</v>
      </c>
      <c r="AQ9" s="433">
        <f>'MASTER_ ALL areas - No.seedling'!AP9</f>
        <v>0</v>
      </c>
      <c r="AR9" s="107">
        <f t="shared" si="12"/>
        <v>0</v>
      </c>
      <c r="AS9" s="433">
        <f>'MASTER_ ALL areas - No.seedling'!AR9</f>
        <v>0</v>
      </c>
      <c r="AT9" s="433">
        <f>'MASTER_ ALL areas - No.seedling'!AS9</f>
        <v>0</v>
      </c>
      <c r="AU9" s="107">
        <f t="shared" si="13"/>
        <v>0</v>
      </c>
      <c r="AV9" s="433">
        <f>'MASTER_ ALL areas - No.seedling'!AU9</f>
        <v>0</v>
      </c>
      <c r="AW9" s="107">
        <f t="shared" si="14"/>
        <v>0</v>
      </c>
      <c r="AX9" s="433">
        <f>'MASTER_ ALL areas - No.seedling'!AW9</f>
        <v>0</v>
      </c>
      <c r="AY9" s="433">
        <f>'MASTER_ ALL areas - No.seedling'!AX9</f>
        <v>0</v>
      </c>
      <c r="AZ9" s="107">
        <f t="shared" si="15"/>
        <v>0</v>
      </c>
      <c r="BA9" s="433">
        <f>'MASTER_ ALL areas - No.seedling'!AZ9</f>
        <v>0</v>
      </c>
      <c r="BB9" s="107">
        <f t="shared" si="16"/>
        <v>0</v>
      </c>
      <c r="BC9" s="433">
        <f>'MASTER_ ALL areas - No.seedling'!BB9</f>
        <v>0</v>
      </c>
      <c r="BD9" s="433">
        <f>'MASTER_ ALL areas - No.seedling'!BC9</f>
        <v>0</v>
      </c>
      <c r="BE9" s="107">
        <f t="shared" si="17"/>
        <v>0</v>
      </c>
      <c r="BF9" s="433">
        <f>'MASTER_ ALL areas - No.seedling'!BE9</f>
        <v>0</v>
      </c>
      <c r="BG9" s="107">
        <f t="shared" si="18"/>
        <v>0</v>
      </c>
      <c r="BH9" s="433">
        <f>'MASTER_ ALL areas - No.seedling'!BG9</f>
        <v>0</v>
      </c>
      <c r="BI9" s="433">
        <f>'MASTER_ ALL areas - No.seedling'!BH9</f>
        <v>0</v>
      </c>
      <c r="BJ9" s="107">
        <f t="shared" si="19"/>
        <v>0</v>
      </c>
      <c r="BK9" s="433">
        <f>'MASTER_ ALL areas - No.seedling'!BJ9</f>
        <v>0</v>
      </c>
      <c r="BL9" s="107">
        <f t="shared" si="20"/>
        <v>0</v>
      </c>
      <c r="BM9" s="433">
        <f>'MASTER_ ALL areas - No.seedling'!BL9</f>
        <v>0</v>
      </c>
      <c r="BN9" s="433">
        <f>'MASTER_ ALL areas - No.seedling'!BM9</f>
        <v>0</v>
      </c>
      <c r="BO9" s="107">
        <f t="shared" si="21"/>
        <v>0</v>
      </c>
      <c r="BP9" s="433">
        <f>'MASTER_ ALL areas - No.seedling'!BO9</f>
        <v>0</v>
      </c>
      <c r="BQ9" s="107">
        <f t="shared" si="22"/>
        <v>0</v>
      </c>
      <c r="BR9" s="433">
        <f>'MASTER_ ALL areas - No.seedling'!BQ9</f>
        <v>0</v>
      </c>
      <c r="BS9" s="433">
        <f>'MASTER_ ALL areas - No.seedling'!BR9</f>
        <v>0</v>
      </c>
      <c r="BT9" s="107">
        <f t="shared" si="23"/>
        <v>0</v>
      </c>
      <c r="BU9" s="433">
        <f>'MASTER_ ALL areas - No.seedling'!BT9</f>
        <v>0</v>
      </c>
      <c r="BV9" s="107">
        <f t="shared" si="24"/>
        <v>0</v>
      </c>
      <c r="BW9" s="433">
        <f>'MASTER_ ALL areas - No.seedling'!BV9</f>
        <v>0</v>
      </c>
      <c r="BX9" s="433">
        <f>'MASTER_ ALL areas - No.seedling'!BW9</f>
        <v>0</v>
      </c>
      <c r="BY9" s="107">
        <f t="shared" si="25"/>
        <v>0</v>
      </c>
      <c r="BZ9" s="433">
        <f>'MASTER_ ALL areas - No.seedling'!BY9</f>
        <v>0</v>
      </c>
      <c r="CA9" s="108">
        <f t="shared" si="26"/>
        <v>0</v>
      </c>
      <c r="CB9" s="429"/>
      <c r="CC9" s="103"/>
      <c r="CD9" s="104">
        <f>'MASTER_ ALL areas - No.seedling'!CC9</f>
        <v>0</v>
      </c>
      <c r="CE9" s="107">
        <f t="shared" si="27"/>
        <v>0</v>
      </c>
      <c r="CF9" s="104">
        <f>'MASTER_ ALL areas - No.seedling'!CE9</f>
        <v>0</v>
      </c>
      <c r="CG9" s="108">
        <f t="shared" si="28"/>
        <v>0</v>
      </c>
      <c r="CH9" s="103">
        <f>'MASTER_ ALL areas - No.seedling'!CG9</f>
        <v>0</v>
      </c>
      <c r="CI9" s="104">
        <f>'MASTER_ ALL areas - No.seedling'!CH9</f>
        <v>0</v>
      </c>
      <c r="CJ9" s="107">
        <f t="shared" si="29"/>
        <v>0</v>
      </c>
      <c r="CK9" s="104">
        <f>'MASTER_ ALL areas - No.seedling'!CJ9</f>
        <v>0</v>
      </c>
      <c r="CL9" s="108">
        <f t="shared" si="30"/>
        <v>0</v>
      </c>
      <c r="CM9" s="103">
        <f>'MASTER_ ALL areas - No.seedling'!CL9</f>
        <v>0</v>
      </c>
      <c r="CN9" s="104">
        <f>'MASTER_ ALL areas - No.seedling'!CM9</f>
        <v>0</v>
      </c>
      <c r="CO9" s="107">
        <f t="shared" si="31"/>
        <v>0</v>
      </c>
      <c r="CP9" s="104">
        <f>'MASTER_ ALL areas - No.seedling'!CO9</f>
        <v>0</v>
      </c>
      <c r="CQ9" s="108">
        <f t="shared" si="32"/>
        <v>0</v>
      </c>
      <c r="CR9" s="103">
        <f>'MASTER_ ALL areas - No.seedling'!CQ9</f>
        <v>0</v>
      </c>
      <c r="CS9" s="104">
        <f>'MASTER_ ALL areas - No.seedling'!CR9</f>
        <v>0</v>
      </c>
      <c r="CT9" s="107">
        <f t="shared" si="33"/>
        <v>0</v>
      </c>
      <c r="CU9" s="104">
        <f>'MASTER_ ALL areas - No.seedling'!CT9</f>
        <v>0</v>
      </c>
      <c r="CV9" s="108">
        <f t="shared" si="34"/>
        <v>0</v>
      </c>
      <c r="CW9" s="103">
        <f>'MASTER_ ALL areas - No.seedling'!CV9</f>
        <v>0</v>
      </c>
      <c r="CX9" s="104">
        <f>'MASTER_ ALL areas - No.seedling'!CW9</f>
        <v>0</v>
      </c>
      <c r="CY9" s="107">
        <f t="shared" si="35"/>
        <v>0</v>
      </c>
      <c r="CZ9" s="104">
        <f>'MASTER_ ALL areas - No.seedling'!CY9</f>
        <v>0</v>
      </c>
      <c r="DA9" s="108">
        <f t="shared" si="36"/>
        <v>0</v>
      </c>
      <c r="DB9" s="103">
        <f>'MASTER_ ALL areas - No.seedling'!DA9</f>
        <v>0</v>
      </c>
      <c r="DC9" s="104">
        <f>'MASTER_ ALL areas - No.seedling'!DB9</f>
        <v>0</v>
      </c>
      <c r="DD9" s="107">
        <f t="shared" si="37"/>
        <v>0</v>
      </c>
      <c r="DE9" s="104">
        <f>'MASTER_ ALL areas - No.seedling'!DD9</f>
        <v>0</v>
      </c>
      <c r="DF9" s="108">
        <f t="shared" si="38"/>
        <v>0</v>
      </c>
      <c r="DG9" s="103">
        <f>'MASTER_ ALL areas - No.seedling'!DF9</f>
        <v>0</v>
      </c>
      <c r="DH9" s="104">
        <f>'MASTER_ ALL areas - No.seedling'!DG9</f>
        <v>0</v>
      </c>
      <c r="DI9" s="107">
        <f t="shared" si="39"/>
        <v>0</v>
      </c>
      <c r="DJ9" s="104">
        <f>'MASTER_ ALL areas - No.seedling'!DI9</f>
        <v>0</v>
      </c>
      <c r="DK9" s="108">
        <f t="shared" si="40"/>
        <v>0</v>
      </c>
      <c r="DL9" s="103">
        <f>'MASTER_ ALL areas - No.seedling'!DK9</f>
        <v>0</v>
      </c>
      <c r="DM9" s="104">
        <f>'MASTER_ ALL areas - No.seedling'!DL9</f>
        <v>0</v>
      </c>
      <c r="DN9" s="107">
        <f t="shared" si="41"/>
        <v>0</v>
      </c>
      <c r="DO9" s="104">
        <f>'MASTER_ ALL areas - No.seedling'!DN9</f>
        <v>0</v>
      </c>
      <c r="DP9" s="108">
        <f t="shared" si="42"/>
        <v>0</v>
      </c>
      <c r="DQ9" s="103">
        <f>'MASTER_ ALL areas - No.seedling'!DP9</f>
        <v>0</v>
      </c>
      <c r="DR9" s="104">
        <f>'MASTER_ ALL areas - No.seedling'!DQ9</f>
        <v>0</v>
      </c>
      <c r="DS9" s="107">
        <f t="shared" si="43"/>
        <v>0</v>
      </c>
      <c r="DT9" s="104">
        <f>'MASTER_ ALL areas - No.seedling'!DS9</f>
        <v>0</v>
      </c>
      <c r="DU9" s="108">
        <f t="shared" si="44"/>
        <v>0</v>
      </c>
      <c r="DV9" s="103">
        <f>'MASTER_ ALL areas - No.seedling'!DU9</f>
        <v>0</v>
      </c>
      <c r="DW9" s="104">
        <f>'MASTER_ ALL areas - No.seedling'!DV9</f>
        <v>0</v>
      </c>
      <c r="DX9" s="107">
        <f t="shared" si="45"/>
        <v>0</v>
      </c>
      <c r="DY9" s="104">
        <f>'MASTER_ ALL areas - No.seedling'!DX9</f>
        <v>0</v>
      </c>
      <c r="DZ9" s="108">
        <f t="shared" si="46"/>
        <v>0</v>
      </c>
      <c r="EA9" s="103">
        <f>'MASTER_ ALL areas - No.seedling'!DZ9</f>
        <v>0</v>
      </c>
      <c r="EB9" s="104">
        <f>'MASTER_ ALL areas - No.seedling'!EA9</f>
        <v>0</v>
      </c>
      <c r="EC9" s="107">
        <f t="shared" si="47"/>
        <v>0</v>
      </c>
      <c r="ED9" s="104">
        <f>'MASTER_ ALL areas - No.seedling'!EC9</f>
        <v>0</v>
      </c>
      <c r="EE9" s="108">
        <f t="shared" si="48"/>
        <v>0</v>
      </c>
      <c r="EF9" s="103">
        <f>'MASTER_ ALL areas - No.seedling'!EE9</f>
        <v>0</v>
      </c>
      <c r="EG9" s="104">
        <f>'MASTER_ ALL areas - No.seedling'!EF9</f>
        <v>0</v>
      </c>
      <c r="EH9" s="107">
        <f t="shared" si="49"/>
        <v>0</v>
      </c>
      <c r="EI9" s="104">
        <f>'MASTER_ ALL areas - No.seedling'!EH9</f>
        <v>0</v>
      </c>
      <c r="EJ9" s="108">
        <f t="shared" si="50"/>
        <v>0</v>
      </c>
      <c r="EK9" s="103">
        <f>'MASTER_ ALL areas - No.seedling'!EJ9</f>
        <v>0</v>
      </c>
      <c r="EL9" s="104">
        <f>'MASTER_ ALL areas - No.seedling'!EK9</f>
        <v>0</v>
      </c>
      <c r="EM9" s="107">
        <f t="shared" si="51"/>
        <v>0</v>
      </c>
      <c r="EN9" s="104">
        <f>'MASTER_ ALL areas - No.seedling'!EM9</f>
        <v>0</v>
      </c>
      <c r="EO9" s="108">
        <f t="shared" si="52"/>
        <v>0</v>
      </c>
      <c r="EP9" s="103">
        <f>'MASTER_ ALL areas - No.seedling'!EO9</f>
        <v>0</v>
      </c>
      <c r="EQ9" s="104">
        <f>'MASTER_ ALL areas - No.seedling'!EP9</f>
        <v>0</v>
      </c>
      <c r="ER9" s="107">
        <f t="shared" si="53"/>
        <v>0</v>
      </c>
      <c r="ES9" s="104">
        <f>'MASTER_ ALL areas - No.seedling'!ER9</f>
        <v>0</v>
      </c>
      <c r="ET9" s="108">
        <f t="shared" si="54"/>
        <v>0</v>
      </c>
      <c r="EU9" s="103">
        <f>'MASTER_ ALL areas - No.seedling'!ET9</f>
        <v>0</v>
      </c>
      <c r="EV9" s="104">
        <f>'MASTER_ ALL areas - No.seedling'!EU9</f>
        <v>0</v>
      </c>
      <c r="EW9" s="107">
        <f t="shared" si="55"/>
        <v>0</v>
      </c>
      <c r="EX9" s="104">
        <f>'MASTER_ ALL areas - No.seedling'!EW9</f>
        <v>0</v>
      </c>
      <c r="EY9" s="108">
        <f t="shared" si="56"/>
        <v>0</v>
      </c>
      <c r="EZ9" s="103">
        <f>'MASTER_ ALL areas - No.seedling'!EY9</f>
        <v>0</v>
      </c>
      <c r="FA9" s="104">
        <f>'MASTER_ ALL areas - No.seedling'!EZ9</f>
        <v>0</v>
      </c>
      <c r="FB9" s="107">
        <f t="shared" si="57"/>
        <v>0</v>
      </c>
      <c r="FC9" s="104">
        <f>'MASTER_ ALL areas - No.seedling'!FB9</f>
        <v>0</v>
      </c>
      <c r="FD9" s="108">
        <f t="shared" si="58"/>
        <v>0</v>
      </c>
      <c r="FE9" s="103">
        <f>'MASTER_ ALL areas - No.seedling'!FD9</f>
        <v>0</v>
      </c>
      <c r="FF9" s="104">
        <f>'MASTER_ ALL areas - No.seedling'!FE9</f>
        <v>0</v>
      </c>
      <c r="FG9" s="107">
        <f t="shared" si="59"/>
        <v>0</v>
      </c>
      <c r="FH9" s="104">
        <f>'MASTER_ ALL areas - No.seedling'!FG9</f>
        <v>0</v>
      </c>
      <c r="FI9" s="108">
        <f t="shared" si="60"/>
        <v>0</v>
      </c>
      <c r="FJ9" s="103">
        <f>'MASTER_ ALL areas - No.seedling'!FI9</f>
        <v>0</v>
      </c>
      <c r="FK9" s="104">
        <f>'MASTER_ ALL areas - No.seedling'!FJ9</f>
        <v>0</v>
      </c>
      <c r="FL9" s="107">
        <f t="shared" si="61"/>
        <v>0</v>
      </c>
      <c r="FM9" s="104">
        <f>'MASTER_ ALL areas - No.seedling'!FL9</f>
        <v>0</v>
      </c>
      <c r="FN9" s="108">
        <f t="shared" si="62"/>
        <v>0</v>
      </c>
      <c r="FO9" s="103">
        <f>'MASTER_ ALL areas - No.seedling'!FN9</f>
        <v>0</v>
      </c>
      <c r="FP9" s="104">
        <f>'MASTER_ ALL areas - No.seedling'!FO9</f>
        <v>0</v>
      </c>
      <c r="FQ9" s="107">
        <f t="shared" si="63"/>
        <v>0</v>
      </c>
      <c r="FR9" s="104">
        <f>'MASTER_ ALL areas - No.seedling'!FQ9</f>
        <v>0</v>
      </c>
      <c r="FS9" s="108">
        <f t="shared" si="64"/>
        <v>0</v>
      </c>
      <c r="FT9" s="103">
        <f>'MASTER_ ALL areas - No.seedling'!FS9</f>
        <v>0</v>
      </c>
      <c r="FU9" s="104">
        <f>'MASTER_ ALL areas - No.seedling'!FT9</f>
        <v>0</v>
      </c>
      <c r="FV9" s="107">
        <f t="shared" si="65"/>
        <v>0</v>
      </c>
      <c r="FW9" s="104">
        <f>'MASTER_ ALL areas - No.seedling'!FV9</f>
        <v>0</v>
      </c>
      <c r="FX9" s="108">
        <f t="shared" si="66"/>
        <v>0</v>
      </c>
      <c r="FY9" s="103">
        <f>'MASTER_ ALL areas - No.seedling'!FX9</f>
        <v>0</v>
      </c>
      <c r="FZ9" s="104">
        <f>'MASTER_ ALL areas - No.seedling'!FY9</f>
        <v>0</v>
      </c>
      <c r="GA9" s="107">
        <f t="shared" si="67"/>
        <v>0</v>
      </c>
      <c r="GB9" s="104">
        <f>'MASTER_ ALL areas - No.seedling'!GA9</f>
        <v>0</v>
      </c>
      <c r="GC9" s="108">
        <f t="shared" si="68"/>
        <v>0</v>
      </c>
      <c r="GD9" s="103">
        <f>'MASTER_ ALL areas - No.seedling'!GC9</f>
        <v>0</v>
      </c>
      <c r="GE9" s="104">
        <f>'MASTER_ ALL areas - No.seedling'!GD9</f>
        <v>0</v>
      </c>
      <c r="GF9" s="107">
        <f t="shared" si="69"/>
        <v>0</v>
      </c>
      <c r="GG9" s="104">
        <f>'MASTER_ ALL areas - No.seedling'!GF9</f>
        <v>0</v>
      </c>
      <c r="GH9" s="108">
        <f t="shared" si="70"/>
        <v>0</v>
      </c>
      <c r="GI9" s="103">
        <f>'MASTER_ ALL areas - No.seedling'!GH9</f>
        <v>0</v>
      </c>
      <c r="GJ9" s="104">
        <f>'MASTER_ ALL areas - No.seedling'!GI9</f>
        <v>0</v>
      </c>
      <c r="GK9" s="107">
        <f t="shared" si="71"/>
        <v>0</v>
      </c>
      <c r="GL9" s="104">
        <f>'MASTER_ ALL areas - No.seedling'!GK9</f>
        <v>0</v>
      </c>
      <c r="GM9" s="108">
        <f t="shared" si="72"/>
        <v>0</v>
      </c>
      <c r="GN9" s="103">
        <f>'MASTER_ ALL areas - No.seedling'!GM9</f>
        <v>0</v>
      </c>
      <c r="GO9" s="104">
        <f>'MASTER_ ALL areas - No.seedling'!GN9</f>
        <v>0</v>
      </c>
      <c r="GP9" s="107">
        <f t="shared" si="73"/>
        <v>0</v>
      </c>
      <c r="GQ9" s="104">
        <f>'MASTER_ ALL areas - No.seedling'!GP9</f>
        <v>0</v>
      </c>
      <c r="GR9" s="108">
        <f t="shared" si="74"/>
        <v>0</v>
      </c>
      <c r="GS9" s="103">
        <f>'MASTER_ ALL areas - No.seedling'!GR9</f>
        <v>0</v>
      </c>
      <c r="GT9" s="104">
        <f>'MASTER_ ALL areas - No.seedling'!GS9</f>
        <v>0</v>
      </c>
      <c r="GU9" s="107">
        <f t="shared" si="75"/>
        <v>0</v>
      </c>
      <c r="GV9" s="104">
        <f>'MASTER_ ALL areas - No.seedling'!GU9</f>
        <v>0</v>
      </c>
      <c r="GW9" s="108">
        <f t="shared" si="76"/>
        <v>0</v>
      </c>
      <c r="GX9" s="103">
        <f>'MASTER_ ALL areas - No.seedling'!GW9</f>
        <v>0</v>
      </c>
      <c r="GY9" s="104">
        <f>'MASTER_ ALL areas - No.seedling'!GX9</f>
        <v>0</v>
      </c>
      <c r="GZ9" s="107">
        <f t="shared" si="77"/>
        <v>0</v>
      </c>
      <c r="HA9" s="104">
        <f>'MASTER_ ALL areas - No.seedling'!GZ9</f>
        <v>0</v>
      </c>
      <c r="HB9" s="108">
        <f t="shared" si="78"/>
        <v>0</v>
      </c>
      <c r="HC9" s="103">
        <f>'MASTER_ ALL areas - No.seedling'!HB9</f>
        <v>0</v>
      </c>
      <c r="HD9" s="104">
        <f>'MASTER_ ALL areas - No.seedling'!HC9</f>
        <v>0</v>
      </c>
      <c r="HE9" s="107">
        <f t="shared" si="79"/>
        <v>0</v>
      </c>
      <c r="HF9" s="104">
        <f>'MASTER_ ALL areas - No.seedling'!HE9</f>
        <v>0</v>
      </c>
      <c r="HG9" s="108">
        <f t="shared" si="80"/>
        <v>0</v>
      </c>
      <c r="HH9" s="103">
        <f>'MASTER_ ALL areas - No.seedling'!HG9</f>
        <v>0</v>
      </c>
      <c r="HI9" s="104">
        <f>'MASTER_ ALL areas - No.seedling'!HH9</f>
        <v>0</v>
      </c>
      <c r="HJ9" s="107">
        <f t="shared" si="81"/>
        <v>0</v>
      </c>
      <c r="HK9" s="104">
        <f>'MASTER_ ALL areas - No.seedling'!HJ9</f>
        <v>0</v>
      </c>
      <c r="HL9" s="108">
        <f t="shared" si="82"/>
        <v>0</v>
      </c>
      <c r="HM9" s="103">
        <f>'MASTER_ ALL areas - No.seedling'!HL9</f>
        <v>0</v>
      </c>
      <c r="HN9" s="104">
        <f>'MASTER_ ALL areas - No.seedling'!HM9</f>
        <v>0</v>
      </c>
      <c r="HO9" s="107">
        <f t="shared" si="83"/>
        <v>0</v>
      </c>
      <c r="HP9" s="104">
        <f>'MASTER_ ALL areas - No.seedling'!HO9</f>
        <v>0</v>
      </c>
      <c r="HQ9" s="108">
        <f t="shared" si="84"/>
        <v>0</v>
      </c>
      <c r="HR9" s="103">
        <f>'MASTER_ ALL areas - No.seedling'!HQ9</f>
        <v>0</v>
      </c>
      <c r="HS9" s="104">
        <f>'MASTER_ ALL areas - No.seedling'!HR9</f>
        <v>0</v>
      </c>
      <c r="HT9" s="107">
        <f t="shared" si="85"/>
        <v>0</v>
      </c>
      <c r="HU9" s="104">
        <f>'MASTER_ ALL areas - No.seedling'!HT9</f>
        <v>0</v>
      </c>
      <c r="HV9" s="108">
        <f t="shared" si="86"/>
        <v>0</v>
      </c>
      <c r="HW9" s="103">
        <f>'MASTER_ ALL areas - No.seedling'!HV9</f>
        <v>0</v>
      </c>
      <c r="HX9" s="104">
        <f>'MASTER_ ALL areas - No.seedling'!HW9</f>
        <v>0</v>
      </c>
      <c r="HY9" s="107">
        <f t="shared" si="87"/>
        <v>0</v>
      </c>
      <c r="HZ9" s="104">
        <f>'MASTER_ ALL areas - No.seedling'!HY9</f>
        <v>0</v>
      </c>
      <c r="IA9" s="108">
        <f t="shared" si="88"/>
        <v>0</v>
      </c>
      <c r="IB9" s="103">
        <f>'MASTER_ ALL areas - No.seedling'!IA9</f>
        <v>0</v>
      </c>
      <c r="IC9" s="104">
        <f>'MASTER_ ALL areas - No.seedling'!IB9</f>
        <v>0</v>
      </c>
      <c r="ID9" s="107">
        <f t="shared" si="89"/>
        <v>0</v>
      </c>
      <c r="IE9" s="104">
        <f>'MASTER_ ALL areas - No.seedling'!ID9</f>
        <v>0</v>
      </c>
      <c r="IF9" s="110">
        <f t="shared" si="90"/>
        <v>0</v>
      </c>
      <c r="IG9" s="111" t="s">
        <v>103</v>
      </c>
      <c r="IH9" s="112"/>
    </row>
    <row r="10" spans="2:242" ht="33" customHeight="1" x14ac:dyDescent="0.25">
      <c r="B10" s="420">
        <v>6</v>
      </c>
      <c r="C10" s="421" t="s">
        <v>104</v>
      </c>
      <c r="D10" s="422">
        <v>215925</v>
      </c>
      <c r="E10" s="423">
        <v>930583</v>
      </c>
      <c r="F10" s="424" t="s">
        <v>89</v>
      </c>
      <c r="G10" s="88" t="s">
        <v>105</v>
      </c>
      <c r="H10" s="425">
        <f>'MASTER_ ALL areas - No.seedling'!G10</f>
        <v>1</v>
      </c>
      <c r="I10" s="426">
        <f>'MASTER_ ALL areas - No.seedling'!H10</f>
        <v>0.01</v>
      </c>
      <c r="J10" s="425">
        <f>'MASTER_ ALL areas - No.seedling'!I10</f>
        <v>42.6</v>
      </c>
      <c r="K10" s="427">
        <f>'MASTER_ ALL areas - No.seedling'!J10</f>
        <v>9</v>
      </c>
      <c r="L10" s="73">
        <f t="shared" si="0"/>
        <v>180</v>
      </c>
      <c r="M10" s="427">
        <f>'MASTER_ ALL areas - No.seedling'!L10</f>
        <v>180</v>
      </c>
      <c r="N10" s="417">
        <f>'MASTER_ ALL areas - No.seedling'!M10</f>
        <v>2</v>
      </c>
      <c r="O10" s="428">
        <f>'MASTER_ ALL areas - No.seedling'!N10</f>
        <v>8</v>
      </c>
      <c r="P10" s="70">
        <f t="shared" si="1"/>
        <v>0.22222222222222221</v>
      </c>
      <c r="Q10" s="78">
        <f t="shared" si="2"/>
        <v>0.88888888888888884</v>
      </c>
      <c r="R10" s="429"/>
      <c r="S10" s="417">
        <f>'MASTER_ ALL areas - No.seedling'!R10</f>
        <v>140</v>
      </c>
      <c r="T10" s="419">
        <f>'MASTER_ ALL areas - No.seedling'!S10</f>
        <v>2</v>
      </c>
      <c r="U10" s="80">
        <f t="shared" si="3"/>
        <v>0.2857142857142857</v>
      </c>
      <c r="V10" s="419">
        <f>'MASTER_ ALL areas - No.seedling'!U10</f>
        <v>6</v>
      </c>
      <c r="W10" s="80">
        <f t="shared" si="4"/>
        <v>0.8571428571428571</v>
      </c>
      <c r="X10" s="419">
        <f>'MASTER_ ALL areas - No.seedling'!W10</f>
        <v>40</v>
      </c>
      <c r="Y10" s="419">
        <f>'MASTER_ ALL areas - No.seedling'!X10</f>
        <v>0</v>
      </c>
      <c r="Z10" s="80">
        <f t="shared" si="5"/>
        <v>0</v>
      </c>
      <c r="AA10" s="419">
        <f>'MASTER_ ALL areas - No.seedling'!Z10</f>
        <v>2</v>
      </c>
      <c r="AB10" s="80">
        <f t="shared" si="6"/>
        <v>1</v>
      </c>
      <c r="AC10" s="419">
        <f>'MASTER_ ALL areas - No.seedling'!AB10</f>
        <v>0</v>
      </c>
      <c r="AD10" s="419">
        <f>'MASTER_ ALL areas - No.seedling'!AC10</f>
        <v>0</v>
      </c>
      <c r="AE10" s="80">
        <f t="shared" si="7"/>
        <v>0</v>
      </c>
      <c r="AF10" s="419">
        <f>'MASTER_ ALL areas - No.seedling'!AE10</f>
        <v>0</v>
      </c>
      <c r="AG10" s="80">
        <f t="shared" si="8"/>
        <v>0</v>
      </c>
      <c r="AH10" s="419">
        <f>'MASTER_ ALL areas - No.seedling'!AG10</f>
        <v>0</v>
      </c>
      <c r="AI10" s="419">
        <f>'MASTER_ ALL areas - No.seedling'!AH10</f>
        <v>0</v>
      </c>
      <c r="AJ10" s="80">
        <f t="shared" si="9"/>
        <v>0</v>
      </c>
      <c r="AK10" s="419">
        <f>'MASTER_ ALL areas - No.seedling'!AJ10</f>
        <v>0</v>
      </c>
      <c r="AL10" s="81">
        <f t="shared" si="10"/>
        <v>0</v>
      </c>
      <c r="AM10" s="429"/>
      <c r="AN10" s="417">
        <f>'MASTER_ ALL areas - No.seedling'!AM10</f>
        <v>40</v>
      </c>
      <c r="AO10" s="419">
        <f>'MASTER_ ALL areas - No.seedling'!AN10</f>
        <v>0</v>
      </c>
      <c r="AP10" s="80">
        <f t="shared" si="11"/>
        <v>0</v>
      </c>
      <c r="AQ10" s="419">
        <f>'MASTER_ ALL areas - No.seedling'!AP10</f>
        <v>2</v>
      </c>
      <c r="AR10" s="80">
        <f t="shared" si="12"/>
        <v>1</v>
      </c>
      <c r="AS10" s="419">
        <f>'MASTER_ ALL areas - No.seedling'!AR10</f>
        <v>40</v>
      </c>
      <c r="AT10" s="419">
        <f>'MASTER_ ALL areas - No.seedling'!AS10</f>
        <v>1</v>
      </c>
      <c r="AU10" s="80">
        <f t="shared" si="13"/>
        <v>0.5</v>
      </c>
      <c r="AV10" s="419">
        <f>'MASTER_ ALL areas - No.seedling'!AU10</f>
        <v>1</v>
      </c>
      <c r="AW10" s="80">
        <f t="shared" si="14"/>
        <v>0.5</v>
      </c>
      <c r="AX10" s="419">
        <f>'MASTER_ ALL areas - No.seedling'!AW10</f>
        <v>0</v>
      </c>
      <c r="AY10" s="419">
        <f>'MASTER_ ALL areas - No.seedling'!AX10</f>
        <v>0</v>
      </c>
      <c r="AZ10" s="80">
        <f t="shared" si="15"/>
        <v>0</v>
      </c>
      <c r="BA10" s="419">
        <f>'MASTER_ ALL areas - No.seedling'!AZ10</f>
        <v>0</v>
      </c>
      <c r="BB10" s="80">
        <f t="shared" si="16"/>
        <v>0</v>
      </c>
      <c r="BC10" s="419">
        <f>'MASTER_ ALL areas - No.seedling'!BB10</f>
        <v>0</v>
      </c>
      <c r="BD10" s="419">
        <f>'MASTER_ ALL areas - No.seedling'!BC10</f>
        <v>0</v>
      </c>
      <c r="BE10" s="80">
        <f t="shared" si="17"/>
        <v>0</v>
      </c>
      <c r="BF10" s="419">
        <f>'MASTER_ ALL areas - No.seedling'!BE10</f>
        <v>0</v>
      </c>
      <c r="BG10" s="80">
        <f t="shared" si="18"/>
        <v>0</v>
      </c>
      <c r="BH10" s="419">
        <f>'MASTER_ ALL areas - No.seedling'!BG10</f>
        <v>100</v>
      </c>
      <c r="BI10" s="419">
        <f>'MASTER_ ALL areas - No.seedling'!BH10</f>
        <v>1</v>
      </c>
      <c r="BJ10" s="80">
        <f t="shared" si="19"/>
        <v>0.2</v>
      </c>
      <c r="BK10" s="419">
        <f>'MASTER_ ALL areas - No.seedling'!BJ10</f>
        <v>5</v>
      </c>
      <c r="BL10" s="80">
        <f t="shared" si="20"/>
        <v>1</v>
      </c>
      <c r="BM10" s="419">
        <f>'MASTER_ ALL areas - No.seedling'!BL10</f>
        <v>0</v>
      </c>
      <c r="BN10" s="419">
        <f>'MASTER_ ALL areas - No.seedling'!BM10</f>
        <v>0</v>
      </c>
      <c r="BO10" s="80">
        <f t="shared" si="21"/>
        <v>0</v>
      </c>
      <c r="BP10" s="419">
        <f>'MASTER_ ALL areas - No.seedling'!BO10</f>
        <v>0</v>
      </c>
      <c r="BQ10" s="80">
        <f t="shared" si="22"/>
        <v>0</v>
      </c>
      <c r="BR10" s="419">
        <f>'MASTER_ ALL areas - No.seedling'!BQ10</f>
        <v>0</v>
      </c>
      <c r="BS10" s="419">
        <f>'MASTER_ ALL areas - No.seedling'!BR10</f>
        <v>0</v>
      </c>
      <c r="BT10" s="80">
        <f t="shared" si="23"/>
        <v>0</v>
      </c>
      <c r="BU10" s="419">
        <f>'MASTER_ ALL areas - No.seedling'!BT10</f>
        <v>0</v>
      </c>
      <c r="BV10" s="80">
        <f t="shared" si="24"/>
        <v>0</v>
      </c>
      <c r="BW10" s="419">
        <f>'MASTER_ ALL areas - No.seedling'!BV10</f>
        <v>0</v>
      </c>
      <c r="BX10" s="419">
        <f>'MASTER_ ALL areas - No.seedling'!BW10</f>
        <v>0</v>
      </c>
      <c r="BY10" s="80">
        <f t="shared" si="25"/>
        <v>0</v>
      </c>
      <c r="BZ10" s="419">
        <f>'MASTER_ ALL areas - No.seedling'!BY10</f>
        <v>0</v>
      </c>
      <c r="CA10" s="81">
        <f t="shared" si="26"/>
        <v>0</v>
      </c>
      <c r="CB10" s="429"/>
      <c r="CC10" s="75"/>
      <c r="CD10" s="76">
        <f>'MASTER_ ALL areas - No.seedling'!CC10</f>
        <v>0</v>
      </c>
      <c r="CE10" s="80">
        <f t="shared" si="27"/>
        <v>0</v>
      </c>
      <c r="CF10" s="76">
        <f>'MASTER_ ALL areas - No.seedling'!CE10</f>
        <v>0</v>
      </c>
      <c r="CG10" s="81">
        <f t="shared" si="28"/>
        <v>0</v>
      </c>
      <c r="CH10" s="75">
        <f>'MASTER_ ALL areas - No.seedling'!CG10</f>
        <v>40</v>
      </c>
      <c r="CI10" s="76">
        <f>'MASTER_ ALL areas - No.seedling'!CH10</f>
        <v>0</v>
      </c>
      <c r="CJ10" s="80">
        <f t="shared" si="29"/>
        <v>0</v>
      </c>
      <c r="CK10" s="76">
        <f>'MASTER_ ALL areas - No.seedling'!CJ10</f>
        <v>2</v>
      </c>
      <c r="CL10" s="81">
        <f t="shared" si="30"/>
        <v>1</v>
      </c>
      <c r="CM10" s="75">
        <f>'MASTER_ ALL areas - No.seedling'!CL10</f>
        <v>0</v>
      </c>
      <c r="CN10" s="76">
        <f>'MASTER_ ALL areas - No.seedling'!CM10</f>
        <v>0</v>
      </c>
      <c r="CO10" s="80">
        <f t="shared" si="31"/>
        <v>0</v>
      </c>
      <c r="CP10" s="76">
        <f>'MASTER_ ALL areas - No.seedling'!CO10</f>
        <v>0</v>
      </c>
      <c r="CQ10" s="81">
        <f t="shared" si="32"/>
        <v>0</v>
      </c>
      <c r="CR10" s="75">
        <f>'MASTER_ ALL areas - No.seedling'!CQ10</f>
        <v>0</v>
      </c>
      <c r="CS10" s="76">
        <f>'MASTER_ ALL areas - No.seedling'!CR10</f>
        <v>0</v>
      </c>
      <c r="CT10" s="80">
        <f t="shared" si="33"/>
        <v>0</v>
      </c>
      <c r="CU10" s="76">
        <f>'MASTER_ ALL areas - No.seedling'!CT10</f>
        <v>0</v>
      </c>
      <c r="CV10" s="81">
        <f t="shared" si="34"/>
        <v>0</v>
      </c>
      <c r="CW10" s="75">
        <f>'MASTER_ ALL areas - No.seedling'!CV10</f>
        <v>40</v>
      </c>
      <c r="CX10" s="76">
        <f>'MASTER_ ALL areas - No.seedling'!CW10</f>
        <v>1</v>
      </c>
      <c r="CY10" s="80">
        <f t="shared" si="35"/>
        <v>0.5</v>
      </c>
      <c r="CZ10" s="76">
        <f>'MASTER_ ALL areas - No.seedling'!CY10</f>
        <v>1</v>
      </c>
      <c r="DA10" s="81">
        <f t="shared" si="36"/>
        <v>0.5</v>
      </c>
      <c r="DB10" s="75">
        <f>'MASTER_ ALL areas - No.seedling'!DA10</f>
        <v>0</v>
      </c>
      <c r="DC10" s="76">
        <f>'MASTER_ ALL areas - No.seedling'!DB10</f>
        <v>0</v>
      </c>
      <c r="DD10" s="80">
        <f t="shared" si="37"/>
        <v>0</v>
      </c>
      <c r="DE10" s="76">
        <f>'MASTER_ ALL areas - No.seedling'!DD10</f>
        <v>0</v>
      </c>
      <c r="DF10" s="81">
        <f t="shared" si="38"/>
        <v>0</v>
      </c>
      <c r="DG10" s="75">
        <f>'MASTER_ ALL areas - No.seedling'!DF10</f>
        <v>0</v>
      </c>
      <c r="DH10" s="76">
        <f>'MASTER_ ALL areas - No.seedling'!DG10</f>
        <v>0</v>
      </c>
      <c r="DI10" s="80">
        <f t="shared" si="39"/>
        <v>0</v>
      </c>
      <c r="DJ10" s="76">
        <f>'MASTER_ ALL areas - No.seedling'!DI10</f>
        <v>0</v>
      </c>
      <c r="DK10" s="81">
        <f t="shared" si="40"/>
        <v>0</v>
      </c>
      <c r="DL10" s="75">
        <f>'MASTER_ ALL areas - No.seedling'!DK10</f>
        <v>0</v>
      </c>
      <c r="DM10" s="76">
        <f>'MASTER_ ALL areas - No.seedling'!DL10</f>
        <v>0</v>
      </c>
      <c r="DN10" s="80">
        <f t="shared" si="41"/>
        <v>0</v>
      </c>
      <c r="DO10" s="76">
        <f>'MASTER_ ALL areas - No.seedling'!DN10</f>
        <v>0</v>
      </c>
      <c r="DP10" s="81">
        <f t="shared" si="42"/>
        <v>0</v>
      </c>
      <c r="DQ10" s="75">
        <f>'MASTER_ ALL areas - No.seedling'!DP10</f>
        <v>0</v>
      </c>
      <c r="DR10" s="76">
        <f>'MASTER_ ALL areas - No.seedling'!DQ10</f>
        <v>0</v>
      </c>
      <c r="DS10" s="80">
        <f t="shared" si="43"/>
        <v>0</v>
      </c>
      <c r="DT10" s="76">
        <f>'MASTER_ ALL areas - No.seedling'!DS10</f>
        <v>0</v>
      </c>
      <c r="DU10" s="81">
        <f t="shared" si="44"/>
        <v>0</v>
      </c>
      <c r="DV10" s="75">
        <f>'MASTER_ ALL areas - No.seedling'!DU10</f>
        <v>0</v>
      </c>
      <c r="DW10" s="76">
        <f>'MASTER_ ALL areas - No.seedling'!DV10</f>
        <v>0</v>
      </c>
      <c r="DX10" s="80">
        <f t="shared" si="45"/>
        <v>0</v>
      </c>
      <c r="DY10" s="76">
        <f>'MASTER_ ALL areas - No.seedling'!DX10</f>
        <v>0</v>
      </c>
      <c r="DZ10" s="81">
        <f t="shared" si="46"/>
        <v>0</v>
      </c>
      <c r="EA10" s="75">
        <f>'MASTER_ ALL areas - No.seedling'!DZ10</f>
        <v>0</v>
      </c>
      <c r="EB10" s="76">
        <f>'MASTER_ ALL areas - No.seedling'!EA10</f>
        <v>0</v>
      </c>
      <c r="EC10" s="80">
        <f t="shared" si="47"/>
        <v>0</v>
      </c>
      <c r="ED10" s="76">
        <f>'MASTER_ ALL areas - No.seedling'!EC10</f>
        <v>0</v>
      </c>
      <c r="EE10" s="81">
        <f t="shared" si="48"/>
        <v>0</v>
      </c>
      <c r="EF10" s="75">
        <f>'MASTER_ ALL areas - No.seedling'!EE10</f>
        <v>0</v>
      </c>
      <c r="EG10" s="76">
        <f>'MASTER_ ALL areas - No.seedling'!EF10</f>
        <v>0</v>
      </c>
      <c r="EH10" s="80">
        <f t="shared" si="49"/>
        <v>0</v>
      </c>
      <c r="EI10" s="76">
        <f>'MASTER_ ALL areas - No.seedling'!EH10</f>
        <v>0</v>
      </c>
      <c r="EJ10" s="81">
        <f t="shared" si="50"/>
        <v>0</v>
      </c>
      <c r="EK10" s="75">
        <f>'MASTER_ ALL areas - No.seedling'!EJ10</f>
        <v>0</v>
      </c>
      <c r="EL10" s="76">
        <f>'MASTER_ ALL areas - No.seedling'!EK10</f>
        <v>0</v>
      </c>
      <c r="EM10" s="80">
        <f t="shared" si="51"/>
        <v>0</v>
      </c>
      <c r="EN10" s="76">
        <f>'MASTER_ ALL areas - No.seedling'!EM10</f>
        <v>0</v>
      </c>
      <c r="EO10" s="81">
        <f t="shared" si="52"/>
        <v>0</v>
      </c>
      <c r="EP10" s="75">
        <f>'MASTER_ ALL areas - No.seedling'!EO10</f>
        <v>0</v>
      </c>
      <c r="EQ10" s="76">
        <f>'MASTER_ ALL areas - No.seedling'!EP10</f>
        <v>0</v>
      </c>
      <c r="ER10" s="80">
        <f t="shared" si="53"/>
        <v>0</v>
      </c>
      <c r="ES10" s="76">
        <f>'MASTER_ ALL areas - No.seedling'!ER10</f>
        <v>0</v>
      </c>
      <c r="ET10" s="81">
        <f t="shared" si="54"/>
        <v>0</v>
      </c>
      <c r="EU10" s="75">
        <f>'MASTER_ ALL areas - No.seedling'!ET10</f>
        <v>0</v>
      </c>
      <c r="EV10" s="76">
        <f>'MASTER_ ALL areas - No.seedling'!EU10</f>
        <v>0</v>
      </c>
      <c r="EW10" s="80">
        <f t="shared" si="55"/>
        <v>0</v>
      </c>
      <c r="EX10" s="76">
        <f>'MASTER_ ALL areas - No.seedling'!EW10</f>
        <v>0</v>
      </c>
      <c r="EY10" s="81">
        <f t="shared" si="56"/>
        <v>0</v>
      </c>
      <c r="EZ10" s="75">
        <f>'MASTER_ ALL areas - No.seedling'!EY10</f>
        <v>0</v>
      </c>
      <c r="FA10" s="76">
        <f>'MASTER_ ALL areas - No.seedling'!EZ10</f>
        <v>0</v>
      </c>
      <c r="FB10" s="80">
        <f t="shared" si="57"/>
        <v>0</v>
      </c>
      <c r="FC10" s="76">
        <f>'MASTER_ ALL areas - No.seedling'!FB10</f>
        <v>0</v>
      </c>
      <c r="FD10" s="81">
        <f t="shared" si="58"/>
        <v>0</v>
      </c>
      <c r="FE10" s="75">
        <f>'MASTER_ ALL areas - No.seedling'!FD10</f>
        <v>100</v>
      </c>
      <c r="FF10" s="76">
        <f>'MASTER_ ALL areas - No.seedling'!FE10</f>
        <v>1</v>
      </c>
      <c r="FG10" s="80">
        <f t="shared" si="59"/>
        <v>0.2</v>
      </c>
      <c r="FH10" s="76">
        <f>'MASTER_ ALL areas - No.seedling'!FG10</f>
        <v>5</v>
      </c>
      <c r="FI10" s="81">
        <f t="shared" si="60"/>
        <v>1</v>
      </c>
      <c r="FJ10" s="75">
        <f>'MASTER_ ALL areas - No.seedling'!FI10</f>
        <v>0</v>
      </c>
      <c r="FK10" s="76">
        <f>'MASTER_ ALL areas - No.seedling'!FJ10</f>
        <v>0</v>
      </c>
      <c r="FL10" s="80">
        <f t="shared" si="61"/>
        <v>0</v>
      </c>
      <c r="FM10" s="76">
        <f>'MASTER_ ALL areas - No.seedling'!FL10</f>
        <v>0</v>
      </c>
      <c r="FN10" s="81">
        <f t="shared" si="62"/>
        <v>0</v>
      </c>
      <c r="FO10" s="75">
        <f>'MASTER_ ALL areas - No.seedling'!FN10</f>
        <v>0</v>
      </c>
      <c r="FP10" s="76">
        <f>'MASTER_ ALL areas - No.seedling'!FO10</f>
        <v>0</v>
      </c>
      <c r="FQ10" s="80">
        <f t="shared" si="63"/>
        <v>0</v>
      </c>
      <c r="FR10" s="76">
        <f>'MASTER_ ALL areas - No.seedling'!FQ10</f>
        <v>0</v>
      </c>
      <c r="FS10" s="81">
        <f t="shared" si="64"/>
        <v>0</v>
      </c>
      <c r="FT10" s="75">
        <f>'MASTER_ ALL areas - No.seedling'!FS10</f>
        <v>0</v>
      </c>
      <c r="FU10" s="76">
        <f>'MASTER_ ALL areas - No.seedling'!FT10</f>
        <v>0</v>
      </c>
      <c r="FV10" s="80">
        <f t="shared" si="65"/>
        <v>0</v>
      </c>
      <c r="FW10" s="76">
        <f>'MASTER_ ALL areas - No.seedling'!FV10</f>
        <v>0</v>
      </c>
      <c r="FX10" s="81">
        <f t="shared" si="66"/>
        <v>0</v>
      </c>
      <c r="FY10" s="75">
        <f>'MASTER_ ALL areas - No.seedling'!FX10</f>
        <v>0</v>
      </c>
      <c r="FZ10" s="76">
        <f>'MASTER_ ALL areas - No.seedling'!FY10</f>
        <v>0</v>
      </c>
      <c r="GA10" s="80">
        <f t="shared" si="67"/>
        <v>0</v>
      </c>
      <c r="GB10" s="76">
        <f>'MASTER_ ALL areas - No.seedling'!GA10</f>
        <v>0</v>
      </c>
      <c r="GC10" s="81">
        <f t="shared" si="68"/>
        <v>0</v>
      </c>
      <c r="GD10" s="75">
        <f>'MASTER_ ALL areas - No.seedling'!GC10</f>
        <v>0</v>
      </c>
      <c r="GE10" s="76">
        <f>'MASTER_ ALL areas - No.seedling'!GD10</f>
        <v>0</v>
      </c>
      <c r="GF10" s="80">
        <f t="shared" si="69"/>
        <v>0</v>
      </c>
      <c r="GG10" s="76">
        <f>'MASTER_ ALL areas - No.seedling'!GF10</f>
        <v>0</v>
      </c>
      <c r="GH10" s="81">
        <f t="shared" si="70"/>
        <v>0</v>
      </c>
      <c r="GI10" s="75">
        <f>'MASTER_ ALL areas - No.seedling'!GH10</f>
        <v>0</v>
      </c>
      <c r="GJ10" s="76">
        <f>'MASTER_ ALL areas - No.seedling'!GI10</f>
        <v>0</v>
      </c>
      <c r="GK10" s="80">
        <f t="shared" si="71"/>
        <v>0</v>
      </c>
      <c r="GL10" s="76">
        <f>'MASTER_ ALL areas - No.seedling'!GK10</f>
        <v>0</v>
      </c>
      <c r="GM10" s="81">
        <f t="shared" si="72"/>
        <v>0</v>
      </c>
      <c r="GN10" s="75">
        <f>'MASTER_ ALL areas - No.seedling'!GM10</f>
        <v>0</v>
      </c>
      <c r="GO10" s="76">
        <f>'MASTER_ ALL areas - No.seedling'!GN10</f>
        <v>0</v>
      </c>
      <c r="GP10" s="80">
        <f t="shared" si="73"/>
        <v>0</v>
      </c>
      <c r="GQ10" s="76">
        <f>'MASTER_ ALL areas - No.seedling'!GP10</f>
        <v>0</v>
      </c>
      <c r="GR10" s="81">
        <f t="shared" si="74"/>
        <v>0</v>
      </c>
      <c r="GS10" s="75">
        <f>'MASTER_ ALL areas - No.seedling'!GR10</f>
        <v>0</v>
      </c>
      <c r="GT10" s="76">
        <f>'MASTER_ ALL areas - No.seedling'!GS10</f>
        <v>0</v>
      </c>
      <c r="GU10" s="80">
        <f t="shared" si="75"/>
        <v>0</v>
      </c>
      <c r="GV10" s="76">
        <f>'MASTER_ ALL areas - No.seedling'!GU10</f>
        <v>0</v>
      </c>
      <c r="GW10" s="81">
        <f t="shared" si="76"/>
        <v>0</v>
      </c>
      <c r="GX10" s="75">
        <f>'MASTER_ ALL areas - No.seedling'!GW10</f>
        <v>0</v>
      </c>
      <c r="GY10" s="76">
        <f>'MASTER_ ALL areas - No.seedling'!GX10</f>
        <v>0</v>
      </c>
      <c r="GZ10" s="80">
        <f t="shared" si="77"/>
        <v>0</v>
      </c>
      <c r="HA10" s="76">
        <f>'MASTER_ ALL areas - No.seedling'!GZ10</f>
        <v>0</v>
      </c>
      <c r="HB10" s="81">
        <f t="shared" si="78"/>
        <v>0</v>
      </c>
      <c r="HC10" s="75">
        <f>'MASTER_ ALL areas - No.seedling'!HB10</f>
        <v>0</v>
      </c>
      <c r="HD10" s="76">
        <f>'MASTER_ ALL areas - No.seedling'!HC10</f>
        <v>0</v>
      </c>
      <c r="HE10" s="80">
        <f t="shared" si="79"/>
        <v>0</v>
      </c>
      <c r="HF10" s="76">
        <f>'MASTER_ ALL areas - No.seedling'!HE10</f>
        <v>0</v>
      </c>
      <c r="HG10" s="81">
        <f t="shared" si="80"/>
        <v>0</v>
      </c>
      <c r="HH10" s="75">
        <f>'MASTER_ ALL areas - No.seedling'!HG10</f>
        <v>0</v>
      </c>
      <c r="HI10" s="76">
        <f>'MASTER_ ALL areas - No.seedling'!HH10</f>
        <v>0</v>
      </c>
      <c r="HJ10" s="80">
        <f t="shared" si="81"/>
        <v>0</v>
      </c>
      <c r="HK10" s="76">
        <f>'MASTER_ ALL areas - No.seedling'!HJ10</f>
        <v>0</v>
      </c>
      <c r="HL10" s="81">
        <f t="shared" si="82"/>
        <v>0</v>
      </c>
      <c r="HM10" s="75">
        <f>'MASTER_ ALL areas - No.seedling'!HL10</f>
        <v>0</v>
      </c>
      <c r="HN10" s="76">
        <f>'MASTER_ ALL areas - No.seedling'!HM10</f>
        <v>0</v>
      </c>
      <c r="HO10" s="80">
        <f t="shared" si="83"/>
        <v>0</v>
      </c>
      <c r="HP10" s="76">
        <f>'MASTER_ ALL areas - No.seedling'!HO10</f>
        <v>0</v>
      </c>
      <c r="HQ10" s="81">
        <f t="shared" si="84"/>
        <v>0</v>
      </c>
      <c r="HR10" s="75">
        <f>'MASTER_ ALL areas - No.seedling'!HQ10</f>
        <v>0</v>
      </c>
      <c r="HS10" s="76">
        <f>'MASTER_ ALL areas - No.seedling'!HR10</f>
        <v>0</v>
      </c>
      <c r="HT10" s="80">
        <f t="shared" si="85"/>
        <v>0</v>
      </c>
      <c r="HU10" s="76">
        <f>'MASTER_ ALL areas - No.seedling'!HT10</f>
        <v>0</v>
      </c>
      <c r="HV10" s="81">
        <f t="shared" si="86"/>
        <v>0</v>
      </c>
      <c r="HW10" s="75">
        <f>'MASTER_ ALL areas - No.seedling'!HV10</f>
        <v>0</v>
      </c>
      <c r="HX10" s="76">
        <f>'MASTER_ ALL areas - No.seedling'!HW10</f>
        <v>0</v>
      </c>
      <c r="HY10" s="80">
        <f t="shared" si="87"/>
        <v>0</v>
      </c>
      <c r="HZ10" s="76">
        <f>'MASTER_ ALL areas - No.seedling'!HY10</f>
        <v>0</v>
      </c>
      <c r="IA10" s="81">
        <f t="shared" si="88"/>
        <v>0</v>
      </c>
      <c r="IB10" s="75">
        <f>'MASTER_ ALL areas - No.seedling'!IA10</f>
        <v>0</v>
      </c>
      <c r="IC10" s="76">
        <f>'MASTER_ ALL areas - No.seedling'!IB10</f>
        <v>0</v>
      </c>
      <c r="ID10" s="80">
        <f t="shared" si="89"/>
        <v>0</v>
      </c>
      <c r="IE10" s="76">
        <f>'MASTER_ ALL areas - No.seedling'!ID10</f>
        <v>0</v>
      </c>
      <c r="IF10" s="85">
        <f t="shared" si="90"/>
        <v>0</v>
      </c>
      <c r="IG10" s="115" t="s">
        <v>106</v>
      </c>
      <c r="IH10" s="116"/>
    </row>
    <row r="11" spans="2:242" ht="33" customHeight="1" x14ac:dyDescent="0.25">
      <c r="B11" s="420">
        <v>7</v>
      </c>
      <c r="C11" s="421" t="s">
        <v>107</v>
      </c>
      <c r="D11" s="422">
        <v>214656</v>
      </c>
      <c r="E11" s="423">
        <v>930792</v>
      </c>
      <c r="F11" s="424" t="s">
        <v>89</v>
      </c>
      <c r="G11" s="88" t="s">
        <v>105</v>
      </c>
      <c r="H11" s="425">
        <f>'MASTER_ ALL areas - No.seedling'!G11</f>
        <v>1</v>
      </c>
      <c r="I11" s="426">
        <f>'MASTER_ ALL areas - No.seedling'!H11</f>
        <v>0</v>
      </c>
      <c r="J11" s="425">
        <f>'MASTER_ ALL areas - No.seedling'!I11</f>
        <v>43.4</v>
      </c>
      <c r="K11" s="427">
        <f>'MASTER_ ALL areas - No.seedling'!J11</f>
        <v>41</v>
      </c>
      <c r="L11" s="73">
        <f t="shared" si="0"/>
        <v>820</v>
      </c>
      <c r="M11" s="427">
        <f>'MASTER_ ALL areas - No.seedling'!L11</f>
        <v>820</v>
      </c>
      <c r="N11" s="417">
        <f>'MASTER_ ALL areas - No.seedling'!M11</f>
        <v>4</v>
      </c>
      <c r="O11" s="428">
        <f>'MASTER_ ALL areas - No.seedling'!N11</f>
        <v>25</v>
      </c>
      <c r="P11" s="437">
        <f t="shared" si="1"/>
        <v>9.7560975609756101E-2</v>
      </c>
      <c r="Q11" s="81">
        <f t="shared" si="2"/>
        <v>0.6097560975609756</v>
      </c>
      <c r="R11" s="429"/>
      <c r="S11" s="417">
        <f>'MASTER_ ALL areas - No.seedling'!R11</f>
        <v>580</v>
      </c>
      <c r="T11" s="419">
        <f>'MASTER_ ALL areas - No.seedling'!S11</f>
        <v>0</v>
      </c>
      <c r="U11" s="80">
        <f t="shared" si="3"/>
        <v>0</v>
      </c>
      <c r="V11" s="419">
        <f>'MASTER_ ALL areas - No.seedling'!U11</f>
        <v>16</v>
      </c>
      <c r="W11" s="80">
        <f t="shared" si="4"/>
        <v>0.55172413793103448</v>
      </c>
      <c r="X11" s="419">
        <f>'MASTER_ ALL areas - No.seedling'!W11</f>
        <v>240</v>
      </c>
      <c r="Y11" s="419">
        <f>'MASTER_ ALL areas - No.seedling'!X11</f>
        <v>4</v>
      </c>
      <c r="Z11" s="80">
        <f t="shared" si="5"/>
        <v>0.33333333333333331</v>
      </c>
      <c r="AA11" s="419">
        <f>'MASTER_ ALL areas - No.seedling'!Z11</f>
        <v>9</v>
      </c>
      <c r="AB11" s="80">
        <f t="shared" si="6"/>
        <v>0.75</v>
      </c>
      <c r="AC11" s="419">
        <f>'MASTER_ ALL areas - No.seedling'!AB11</f>
        <v>0</v>
      </c>
      <c r="AD11" s="419">
        <f>'MASTER_ ALL areas - No.seedling'!AC11</f>
        <v>0</v>
      </c>
      <c r="AE11" s="80">
        <f t="shared" si="7"/>
        <v>0</v>
      </c>
      <c r="AF11" s="419">
        <f>'MASTER_ ALL areas - No.seedling'!AE11</f>
        <v>0</v>
      </c>
      <c r="AG11" s="80">
        <f t="shared" si="8"/>
        <v>0</v>
      </c>
      <c r="AH11" s="419">
        <f>'MASTER_ ALL areas - No.seedling'!AG11</f>
        <v>0</v>
      </c>
      <c r="AI11" s="419">
        <f>'MASTER_ ALL areas - No.seedling'!AH11</f>
        <v>0</v>
      </c>
      <c r="AJ11" s="80">
        <f t="shared" si="9"/>
        <v>0</v>
      </c>
      <c r="AK11" s="419">
        <f>'MASTER_ ALL areas - No.seedling'!AJ11</f>
        <v>0</v>
      </c>
      <c r="AL11" s="81">
        <f t="shared" si="10"/>
        <v>0</v>
      </c>
      <c r="AM11" s="429"/>
      <c r="AN11" s="417">
        <f>'MASTER_ ALL areas - No.seedling'!AM11</f>
        <v>100</v>
      </c>
      <c r="AO11" s="419">
        <f>'MASTER_ ALL areas - No.seedling'!AN11</f>
        <v>2</v>
      </c>
      <c r="AP11" s="80">
        <f t="shared" si="11"/>
        <v>0.4</v>
      </c>
      <c r="AQ11" s="419">
        <f>'MASTER_ ALL areas - No.seedling'!AP11</f>
        <v>5</v>
      </c>
      <c r="AR11" s="80">
        <f t="shared" si="12"/>
        <v>1</v>
      </c>
      <c r="AS11" s="419">
        <f>'MASTER_ ALL areas - No.seedling'!AR11</f>
        <v>700</v>
      </c>
      <c r="AT11" s="419">
        <f>'MASTER_ ALL areas - No.seedling'!AS11</f>
        <v>2</v>
      </c>
      <c r="AU11" s="80">
        <f t="shared" si="13"/>
        <v>5.7142857142857141E-2</v>
      </c>
      <c r="AV11" s="419">
        <f>'MASTER_ ALL areas - No.seedling'!AU11</f>
        <v>20</v>
      </c>
      <c r="AW11" s="80">
        <f t="shared" si="14"/>
        <v>0.5714285714285714</v>
      </c>
      <c r="AX11" s="419">
        <f>'MASTER_ ALL areas - No.seedling'!AW11</f>
        <v>0</v>
      </c>
      <c r="AY11" s="419">
        <f>'MASTER_ ALL areas - No.seedling'!AX11</f>
        <v>0</v>
      </c>
      <c r="AZ11" s="80">
        <f t="shared" si="15"/>
        <v>0</v>
      </c>
      <c r="BA11" s="419">
        <f>'MASTER_ ALL areas - No.seedling'!AZ11</f>
        <v>0</v>
      </c>
      <c r="BB11" s="80">
        <f t="shared" si="16"/>
        <v>0</v>
      </c>
      <c r="BC11" s="419">
        <f>'MASTER_ ALL areas - No.seedling'!BB11</f>
        <v>0</v>
      </c>
      <c r="BD11" s="419">
        <f>'MASTER_ ALL areas - No.seedling'!BC11</f>
        <v>0</v>
      </c>
      <c r="BE11" s="80">
        <f t="shared" si="17"/>
        <v>0</v>
      </c>
      <c r="BF11" s="419">
        <f>'MASTER_ ALL areas - No.seedling'!BE11</f>
        <v>0</v>
      </c>
      <c r="BG11" s="80">
        <f t="shared" si="18"/>
        <v>0</v>
      </c>
      <c r="BH11" s="419">
        <f>'MASTER_ ALL areas - No.seedling'!BG11</f>
        <v>20</v>
      </c>
      <c r="BI11" s="419">
        <f>'MASTER_ ALL areas - No.seedling'!BH11</f>
        <v>0</v>
      </c>
      <c r="BJ11" s="80">
        <f t="shared" si="19"/>
        <v>0</v>
      </c>
      <c r="BK11" s="419">
        <f>'MASTER_ ALL areas - No.seedling'!BJ11</f>
        <v>0</v>
      </c>
      <c r="BL11" s="80">
        <f t="shared" si="20"/>
        <v>0</v>
      </c>
      <c r="BM11" s="419">
        <f>'MASTER_ ALL areas - No.seedling'!BL11</f>
        <v>0</v>
      </c>
      <c r="BN11" s="419">
        <f>'MASTER_ ALL areas - No.seedling'!BM11</f>
        <v>0</v>
      </c>
      <c r="BO11" s="80">
        <f t="shared" si="21"/>
        <v>0</v>
      </c>
      <c r="BP11" s="419">
        <f>'MASTER_ ALL areas - No.seedling'!BO11</f>
        <v>0</v>
      </c>
      <c r="BQ11" s="80">
        <f t="shared" si="22"/>
        <v>0</v>
      </c>
      <c r="BR11" s="419">
        <f>'MASTER_ ALL areas - No.seedling'!BQ11</f>
        <v>0</v>
      </c>
      <c r="BS11" s="419">
        <f>'MASTER_ ALL areas - No.seedling'!BR11</f>
        <v>0</v>
      </c>
      <c r="BT11" s="80">
        <f t="shared" si="23"/>
        <v>0</v>
      </c>
      <c r="BU11" s="419">
        <f>'MASTER_ ALL areas - No.seedling'!BT11</f>
        <v>0</v>
      </c>
      <c r="BV11" s="80">
        <f t="shared" si="24"/>
        <v>0</v>
      </c>
      <c r="BW11" s="419">
        <f>'MASTER_ ALL areas - No.seedling'!BV11</f>
        <v>0</v>
      </c>
      <c r="BX11" s="419">
        <f>'MASTER_ ALL areas - No.seedling'!BW11</f>
        <v>0</v>
      </c>
      <c r="BY11" s="80">
        <f t="shared" si="25"/>
        <v>0</v>
      </c>
      <c r="BZ11" s="419">
        <f>'MASTER_ ALL areas - No.seedling'!BY11</f>
        <v>0</v>
      </c>
      <c r="CA11" s="81">
        <f t="shared" si="26"/>
        <v>0</v>
      </c>
      <c r="CB11" s="429"/>
      <c r="CC11" s="75">
        <f t="shared" ref="CC11:CC105" si="92">2*20</f>
        <v>40</v>
      </c>
      <c r="CD11" s="76">
        <f>'MASTER_ ALL areas - No.seedling'!CC11</f>
        <v>0</v>
      </c>
      <c r="CE11" s="80">
        <f t="shared" si="27"/>
        <v>0</v>
      </c>
      <c r="CF11" s="76">
        <f>'MASTER_ ALL areas - No.seedling'!CE11</f>
        <v>2</v>
      </c>
      <c r="CG11" s="81">
        <f t="shared" si="28"/>
        <v>1</v>
      </c>
      <c r="CH11" s="75">
        <f>'MASTER_ ALL areas - No.seedling'!CG11</f>
        <v>60</v>
      </c>
      <c r="CI11" s="76">
        <f>'MASTER_ ALL areas - No.seedling'!CH11</f>
        <v>2</v>
      </c>
      <c r="CJ11" s="80">
        <f t="shared" si="29"/>
        <v>0.66666666666666663</v>
      </c>
      <c r="CK11" s="76">
        <f>'MASTER_ ALL areas - No.seedling'!CJ11</f>
        <v>3</v>
      </c>
      <c r="CL11" s="81">
        <f t="shared" si="30"/>
        <v>1</v>
      </c>
      <c r="CM11" s="75">
        <f>'MASTER_ ALL areas - No.seedling'!CL11</f>
        <v>0</v>
      </c>
      <c r="CN11" s="76">
        <f>'MASTER_ ALL areas - No.seedling'!CM11</f>
        <v>0</v>
      </c>
      <c r="CO11" s="80">
        <f t="shared" si="31"/>
        <v>0</v>
      </c>
      <c r="CP11" s="76">
        <f>'MASTER_ ALL areas - No.seedling'!CO11</f>
        <v>0</v>
      </c>
      <c r="CQ11" s="81">
        <f t="shared" si="32"/>
        <v>0</v>
      </c>
      <c r="CR11" s="75">
        <f>'MASTER_ ALL areas - No.seedling'!CQ11</f>
        <v>0</v>
      </c>
      <c r="CS11" s="76">
        <f>'MASTER_ ALL areas - No.seedling'!CR11</f>
        <v>0</v>
      </c>
      <c r="CT11" s="80">
        <f t="shared" si="33"/>
        <v>0</v>
      </c>
      <c r="CU11" s="76">
        <f>'MASTER_ ALL areas - No.seedling'!CT11</f>
        <v>0</v>
      </c>
      <c r="CV11" s="81">
        <f t="shared" si="34"/>
        <v>0</v>
      </c>
      <c r="CW11" s="75">
        <f>'MASTER_ ALL areas - No.seedling'!CV11</f>
        <v>520</v>
      </c>
      <c r="CX11" s="76">
        <f>'MASTER_ ALL areas - No.seedling'!CW11</f>
        <v>0</v>
      </c>
      <c r="CY11" s="80">
        <f t="shared" si="35"/>
        <v>0</v>
      </c>
      <c r="CZ11" s="76">
        <f>'MASTER_ ALL areas - No.seedling'!CY11</f>
        <v>14</v>
      </c>
      <c r="DA11" s="81">
        <f t="shared" si="36"/>
        <v>0.53846153846153844</v>
      </c>
      <c r="DB11" s="75">
        <f>'MASTER_ ALL areas - No.seedling'!DA11</f>
        <v>180</v>
      </c>
      <c r="DC11" s="76">
        <f>'MASTER_ ALL areas - No.seedling'!DB11</f>
        <v>2</v>
      </c>
      <c r="DD11" s="80">
        <f t="shared" si="37"/>
        <v>0.22222222222222221</v>
      </c>
      <c r="DE11" s="76">
        <f>'MASTER_ ALL areas - No.seedling'!DD11</f>
        <v>6</v>
      </c>
      <c r="DF11" s="81">
        <f t="shared" si="38"/>
        <v>0.66666666666666663</v>
      </c>
      <c r="DG11" s="75">
        <f>'MASTER_ ALL areas - No.seedling'!DF11</f>
        <v>0</v>
      </c>
      <c r="DH11" s="76">
        <f>'MASTER_ ALL areas - No.seedling'!DG11</f>
        <v>0</v>
      </c>
      <c r="DI11" s="80">
        <f t="shared" si="39"/>
        <v>0</v>
      </c>
      <c r="DJ11" s="76">
        <f>'MASTER_ ALL areas - No.seedling'!DI11</f>
        <v>0</v>
      </c>
      <c r="DK11" s="81">
        <f t="shared" si="40"/>
        <v>0</v>
      </c>
      <c r="DL11" s="75">
        <f>'MASTER_ ALL areas - No.seedling'!DK11</f>
        <v>0</v>
      </c>
      <c r="DM11" s="76">
        <f>'MASTER_ ALL areas - No.seedling'!DL11</f>
        <v>0</v>
      </c>
      <c r="DN11" s="80">
        <f t="shared" si="41"/>
        <v>0</v>
      </c>
      <c r="DO11" s="76">
        <f>'MASTER_ ALL areas - No.seedling'!DN11</f>
        <v>0</v>
      </c>
      <c r="DP11" s="81">
        <f t="shared" si="42"/>
        <v>0</v>
      </c>
      <c r="DQ11" s="75">
        <f>'MASTER_ ALL areas - No.seedling'!DP11</f>
        <v>0</v>
      </c>
      <c r="DR11" s="76">
        <f>'MASTER_ ALL areas - No.seedling'!DQ11</f>
        <v>0</v>
      </c>
      <c r="DS11" s="80">
        <f t="shared" si="43"/>
        <v>0</v>
      </c>
      <c r="DT11" s="76">
        <f>'MASTER_ ALL areas - No.seedling'!DS11</f>
        <v>0</v>
      </c>
      <c r="DU11" s="81">
        <f t="shared" si="44"/>
        <v>0</v>
      </c>
      <c r="DV11" s="75">
        <f>'MASTER_ ALL areas - No.seedling'!DU11</f>
        <v>0</v>
      </c>
      <c r="DW11" s="76">
        <f>'MASTER_ ALL areas - No.seedling'!DV11</f>
        <v>0</v>
      </c>
      <c r="DX11" s="80">
        <f t="shared" si="45"/>
        <v>0</v>
      </c>
      <c r="DY11" s="76">
        <f>'MASTER_ ALL areas - No.seedling'!DX11</f>
        <v>0</v>
      </c>
      <c r="DZ11" s="81">
        <f t="shared" si="46"/>
        <v>0</v>
      </c>
      <c r="EA11" s="75">
        <f>'MASTER_ ALL areas - No.seedling'!DZ11</f>
        <v>0</v>
      </c>
      <c r="EB11" s="76">
        <f>'MASTER_ ALL areas - No.seedling'!EA11</f>
        <v>0</v>
      </c>
      <c r="EC11" s="80">
        <f t="shared" si="47"/>
        <v>0</v>
      </c>
      <c r="ED11" s="76">
        <f>'MASTER_ ALL areas - No.seedling'!EC11</f>
        <v>0</v>
      </c>
      <c r="EE11" s="81">
        <f t="shared" si="48"/>
        <v>0</v>
      </c>
      <c r="EF11" s="75">
        <f>'MASTER_ ALL areas - No.seedling'!EE11</f>
        <v>0</v>
      </c>
      <c r="EG11" s="76">
        <f>'MASTER_ ALL areas - No.seedling'!EF11</f>
        <v>0</v>
      </c>
      <c r="EH11" s="80">
        <f t="shared" si="49"/>
        <v>0</v>
      </c>
      <c r="EI11" s="76">
        <f>'MASTER_ ALL areas - No.seedling'!EH11</f>
        <v>0</v>
      </c>
      <c r="EJ11" s="81">
        <f t="shared" si="50"/>
        <v>0</v>
      </c>
      <c r="EK11" s="75">
        <f>'MASTER_ ALL areas - No.seedling'!EJ11</f>
        <v>0</v>
      </c>
      <c r="EL11" s="76">
        <f>'MASTER_ ALL areas - No.seedling'!EK11</f>
        <v>0</v>
      </c>
      <c r="EM11" s="80">
        <f t="shared" si="51"/>
        <v>0</v>
      </c>
      <c r="EN11" s="76">
        <f>'MASTER_ ALL areas - No.seedling'!EM11</f>
        <v>0</v>
      </c>
      <c r="EO11" s="81">
        <f t="shared" si="52"/>
        <v>0</v>
      </c>
      <c r="EP11" s="75">
        <f>'MASTER_ ALL areas - No.seedling'!EO11</f>
        <v>0</v>
      </c>
      <c r="EQ11" s="76">
        <f>'MASTER_ ALL areas - No.seedling'!EP11</f>
        <v>0</v>
      </c>
      <c r="ER11" s="80">
        <f t="shared" si="53"/>
        <v>0</v>
      </c>
      <c r="ES11" s="76">
        <f>'MASTER_ ALL areas - No.seedling'!ER11</f>
        <v>0</v>
      </c>
      <c r="ET11" s="81">
        <f t="shared" si="54"/>
        <v>0</v>
      </c>
      <c r="EU11" s="75">
        <f>'MASTER_ ALL areas - No.seedling'!ET11</f>
        <v>0</v>
      </c>
      <c r="EV11" s="76">
        <f>'MASTER_ ALL areas - No.seedling'!EU11</f>
        <v>0</v>
      </c>
      <c r="EW11" s="80">
        <f t="shared" si="55"/>
        <v>0</v>
      </c>
      <c r="EX11" s="76">
        <f>'MASTER_ ALL areas - No.seedling'!EW11</f>
        <v>0</v>
      </c>
      <c r="EY11" s="81">
        <f t="shared" si="56"/>
        <v>0</v>
      </c>
      <c r="EZ11" s="75">
        <f>'MASTER_ ALL areas - No.seedling'!EY11</f>
        <v>0</v>
      </c>
      <c r="FA11" s="76">
        <f>'MASTER_ ALL areas - No.seedling'!EZ11</f>
        <v>0</v>
      </c>
      <c r="FB11" s="80">
        <f t="shared" si="57"/>
        <v>0</v>
      </c>
      <c r="FC11" s="76">
        <f>'MASTER_ ALL areas - No.seedling'!FB11</f>
        <v>0</v>
      </c>
      <c r="FD11" s="81">
        <f t="shared" si="58"/>
        <v>0</v>
      </c>
      <c r="FE11" s="75">
        <f>'MASTER_ ALL areas - No.seedling'!FD11</f>
        <v>20</v>
      </c>
      <c r="FF11" s="76">
        <f>'MASTER_ ALL areas - No.seedling'!FE11</f>
        <v>0</v>
      </c>
      <c r="FG11" s="80">
        <f t="shared" si="59"/>
        <v>0</v>
      </c>
      <c r="FH11" s="76">
        <f>'MASTER_ ALL areas - No.seedling'!FG11</f>
        <v>0</v>
      </c>
      <c r="FI11" s="81">
        <f t="shared" si="60"/>
        <v>0</v>
      </c>
      <c r="FJ11" s="75">
        <f>'MASTER_ ALL areas - No.seedling'!FI11</f>
        <v>0</v>
      </c>
      <c r="FK11" s="76">
        <f>'MASTER_ ALL areas - No.seedling'!FJ11</f>
        <v>0</v>
      </c>
      <c r="FL11" s="80">
        <f t="shared" si="61"/>
        <v>0</v>
      </c>
      <c r="FM11" s="76">
        <f>'MASTER_ ALL areas - No.seedling'!FL11</f>
        <v>0</v>
      </c>
      <c r="FN11" s="81">
        <f t="shared" si="62"/>
        <v>0</v>
      </c>
      <c r="FO11" s="75">
        <f>'MASTER_ ALL areas - No.seedling'!FN11</f>
        <v>0</v>
      </c>
      <c r="FP11" s="76">
        <f>'MASTER_ ALL areas - No.seedling'!FO11</f>
        <v>0</v>
      </c>
      <c r="FQ11" s="80">
        <f t="shared" si="63"/>
        <v>0</v>
      </c>
      <c r="FR11" s="76">
        <f>'MASTER_ ALL areas - No.seedling'!FQ11</f>
        <v>0</v>
      </c>
      <c r="FS11" s="81">
        <f t="shared" si="64"/>
        <v>0</v>
      </c>
      <c r="FT11" s="75">
        <f>'MASTER_ ALL areas - No.seedling'!FS11</f>
        <v>0</v>
      </c>
      <c r="FU11" s="76">
        <f>'MASTER_ ALL areas - No.seedling'!FT11</f>
        <v>0</v>
      </c>
      <c r="FV11" s="80">
        <f t="shared" si="65"/>
        <v>0</v>
      </c>
      <c r="FW11" s="76">
        <f>'MASTER_ ALL areas - No.seedling'!FV11</f>
        <v>0</v>
      </c>
      <c r="FX11" s="81">
        <f t="shared" si="66"/>
        <v>0</v>
      </c>
      <c r="FY11" s="75">
        <f>'MASTER_ ALL areas - No.seedling'!FX11</f>
        <v>0</v>
      </c>
      <c r="FZ11" s="76">
        <f>'MASTER_ ALL areas - No.seedling'!FY11</f>
        <v>0</v>
      </c>
      <c r="GA11" s="80">
        <f t="shared" si="67"/>
        <v>0</v>
      </c>
      <c r="GB11" s="76">
        <f>'MASTER_ ALL areas - No.seedling'!GA11</f>
        <v>0</v>
      </c>
      <c r="GC11" s="81">
        <f t="shared" si="68"/>
        <v>0</v>
      </c>
      <c r="GD11" s="75">
        <f>'MASTER_ ALL areas - No.seedling'!GC11</f>
        <v>0</v>
      </c>
      <c r="GE11" s="76">
        <f>'MASTER_ ALL areas - No.seedling'!GD11</f>
        <v>0</v>
      </c>
      <c r="GF11" s="80">
        <f t="shared" si="69"/>
        <v>0</v>
      </c>
      <c r="GG11" s="76">
        <f>'MASTER_ ALL areas - No.seedling'!GF11</f>
        <v>0</v>
      </c>
      <c r="GH11" s="81">
        <f t="shared" si="70"/>
        <v>0</v>
      </c>
      <c r="GI11" s="75">
        <f>'MASTER_ ALL areas - No.seedling'!GH11</f>
        <v>0</v>
      </c>
      <c r="GJ11" s="76">
        <f>'MASTER_ ALL areas - No.seedling'!GI11</f>
        <v>0</v>
      </c>
      <c r="GK11" s="80">
        <f t="shared" si="71"/>
        <v>0</v>
      </c>
      <c r="GL11" s="76">
        <f>'MASTER_ ALL areas - No.seedling'!GK11</f>
        <v>0</v>
      </c>
      <c r="GM11" s="81">
        <f t="shared" si="72"/>
        <v>0</v>
      </c>
      <c r="GN11" s="75">
        <f>'MASTER_ ALL areas - No.seedling'!GM11</f>
        <v>0</v>
      </c>
      <c r="GO11" s="76">
        <f>'MASTER_ ALL areas - No.seedling'!GN11</f>
        <v>0</v>
      </c>
      <c r="GP11" s="80">
        <f t="shared" si="73"/>
        <v>0</v>
      </c>
      <c r="GQ11" s="76">
        <f>'MASTER_ ALL areas - No.seedling'!GP11</f>
        <v>0</v>
      </c>
      <c r="GR11" s="81">
        <f t="shared" si="74"/>
        <v>0</v>
      </c>
      <c r="GS11" s="75">
        <f>'MASTER_ ALL areas - No.seedling'!GR11</f>
        <v>0</v>
      </c>
      <c r="GT11" s="76">
        <f>'MASTER_ ALL areas - No.seedling'!GS11</f>
        <v>0</v>
      </c>
      <c r="GU11" s="80">
        <f t="shared" si="75"/>
        <v>0</v>
      </c>
      <c r="GV11" s="76">
        <f>'MASTER_ ALL areas - No.seedling'!GU11</f>
        <v>0</v>
      </c>
      <c r="GW11" s="81">
        <f t="shared" si="76"/>
        <v>0</v>
      </c>
      <c r="GX11" s="75">
        <f>'MASTER_ ALL areas - No.seedling'!GW11</f>
        <v>0</v>
      </c>
      <c r="GY11" s="76">
        <f>'MASTER_ ALL areas - No.seedling'!GX11</f>
        <v>0</v>
      </c>
      <c r="GZ11" s="80">
        <f t="shared" si="77"/>
        <v>0</v>
      </c>
      <c r="HA11" s="76">
        <f>'MASTER_ ALL areas - No.seedling'!GZ11</f>
        <v>0</v>
      </c>
      <c r="HB11" s="81">
        <f t="shared" si="78"/>
        <v>0</v>
      </c>
      <c r="HC11" s="75">
        <f>'MASTER_ ALL areas - No.seedling'!HB11</f>
        <v>0</v>
      </c>
      <c r="HD11" s="76">
        <f>'MASTER_ ALL areas - No.seedling'!HC11</f>
        <v>0</v>
      </c>
      <c r="HE11" s="80">
        <f t="shared" si="79"/>
        <v>0</v>
      </c>
      <c r="HF11" s="76">
        <f>'MASTER_ ALL areas - No.seedling'!HE11</f>
        <v>0</v>
      </c>
      <c r="HG11" s="81">
        <f t="shared" si="80"/>
        <v>0</v>
      </c>
      <c r="HH11" s="75">
        <f>'MASTER_ ALL areas - No.seedling'!HG11</f>
        <v>0</v>
      </c>
      <c r="HI11" s="76">
        <f>'MASTER_ ALL areas - No.seedling'!HH11</f>
        <v>0</v>
      </c>
      <c r="HJ11" s="80">
        <f t="shared" si="81"/>
        <v>0</v>
      </c>
      <c r="HK11" s="76">
        <f>'MASTER_ ALL areas - No.seedling'!HJ11</f>
        <v>0</v>
      </c>
      <c r="HL11" s="81">
        <f t="shared" si="82"/>
        <v>0</v>
      </c>
      <c r="HM11" s="75">
        <f>'MASTER_ ALL areas - No.seedling'!HL11</f>
        <v>0</v>
      </c>
      <c r="HN11" s="76">
        <f>'MASTER_ ALL areas - No.seedling'!HM11</f>
        <v>0</v>
      </c>
      <c r="HO11" s="80">
        <f t="shared" si="83"/>
        <v>0</v>
      </c>
      <c r="HP11" s="76">
        <f>'MASTER_ ALL areas - No.seedling'!HO11</f>
        <v>0</v>
      </c>
      <c r="HQ11" s="81">
        <f t="shared" si="84"/>
        <v>0</v>
      </c>
      <c r="HR11" s="75">
        <f>'MASTER_ ALL areas - No.seedling'!HQ11</f>
        <v>0</v>
      </c>
      <c r="HS11" s="76">
        <f>'MASTER_ ALL areas - No.seedling'!HR11</f>
        <v>0</v>
      </c>
      <c r="HT11" s="80">
        <f t="shared" si="85"/>
        <v>0</v>
      </c>
      <c r="HU11" s="76">
        <f>'MASTER_ ALL areas - No.seedling'!HT11</f>
        <v>0</v>
      </c>
      <c r="HV11" s="81">
        <f t="shared" si="86"/>
        <v>0</v>
      </c>
      <c r="HW11" s="75">
        <f>'MASTER_ ALL areas - No.seedling'!HV11</f>
        <v>0</v>
      </c>
      <c r="HX11" s="76">
        <f>'MASTER_ ALL areas - No.seedling'!HW11</f>
        <v>0</v>
      </c>
      <c r="HY11" s="80">
        <f t="shared" si="87"/>
        <v>0</v>
      </c>
      <c r="HZ11" s="76">
        <f>'MASTER_ ALL areas - No.seedling'!HY11</f>
        <v>0</v>
      </c>
      <c r="IA11" s="81">
        <f t="shared" si="88"/>
        <v>0</v>
      </c>
      <c r="IB11" s="75">
        <f>'MASTER_ ALL areas - No.seedling'!IA11</f>
        <v>0</v>
      </c>
      <c r="IC11" s="76">
        <f>'MASTER_ ALL areas - No.seedling'!IB11</f>
        <v>0</v>
      </c>
      <c r="ID11" s="80">
        <f t="shared" si="89"/>
        <v>0</v>
      </c>
      <c r="IE11" s="76">
        <f>'MASTER_ ALL areas - No.seedling'!ID11</f>
        <v>0</v>
      </c>
      <c r="IF11" s="117">
        <f t="shared" si="90"/>
        <v>0</v>
      </c>
      <c r="IG11" s="118" t="s">
        <v>108</v>
      </c>
      <c r="IH11" s="119"/>
    </row>
    <row r="12" spans="2:242" ht="33" customHeight="1" x14ac:dyDescent="0.25">
      <c r="B12" s="430">
        <v>8</v>
      </c>
      <c r="C12" s="431" t="s">
        <v>109</v>
      </c>
      <c r="D12" s="432">
        <v>214875</v>
      </c>
      <c r="E12" s="433">
        <v>930795</v>
      </c>
      <c r="F12" s="434" t="s">
        <v>89</v>
      </c>
      <c r="G12" s="120" t="s">
        <v>110</v>
      </c>
      <c r="H12" s="431">
        <f>'MASTER_ ALL areas - No.seedling'!G12</f>
        <v>6</v>
      </c>
      <c r="I12" s="435">
        <f>'MASTER_ ALL areas - No.seedling'!H12</f>
        <v>0.4</v>
      </c>
      <c r="J12" s="431">
        <f>'MASTER_ ALL areas - No.seedling'!I12</f>
        <v>60.6</v>
      </c>
      <c r="K12" s="436">
        <f>'MASTER_ ALL areas - No.seedling'!J12</f>
        <v>0</v>
      </c>
      <c r="L12" s="101">
        <f t="shared" si="0"/>
        <v>0</v>
      </c>
      <c r="M12" s="436">
        <f>'MASTER_ ALL areas - No.seedling'!L12</f>
        <v>0</v>
      </c>
      <c r="N12" s="432">
        <f>'MASTER_ ALL areas - No.seedling'!M12</f>
        <v>0</v>
      </c>
      <c r="O12" s="434">
        <f>'MASTER_ ALL areas - No.seedling'!N12</f>
        <v>0</v>
      </c>
      <c r="P12" s="98">
        <f t="shared" si="1"/>
        <v>0</v>
      </c>
      <c r="Q12" s="106">
        <f t="shared" si="2"/>
        <v>0</v>
      </c>
      <c r="R12" s="429"/>
      <c r="S12" s="432">
        <f>'MASTER_ ALL areas - No.seedling'!R12</f>
        <v>0</v>
      </c>
      <c r="T12" s="433">
        <f>'MASTER_ ALL areas - No.seedling'!S12</f>
        <v>0</v>
      </c>
      <c r="U12" s="107">
        <f t="shared" si="3"/>
        <v>0</v>
      </c>
      <c r="V12" s="433">
        <f>'MASTER_ ALL areas - No.seedling'!U12</f>
        <v>0</v>
      </c>
      <c r="W12" s="107">
        <f t="shared" si="4"/>
        <v>0</v>
      </c>
      <c r="X12" s="433">
        <f>'MASTER_ ALL areas - No.seedling'!W12</f>
        <v>0</v>
      </c>
      <c r="Y12" s="433">
        <f>'MASTER_ ALL areas - No.seedling'!X12</f>
        <v>0</v>
      </c>
      <c r="Z12" s="107">
        <f t="shared" si="5"/>
        <v>0</v>
      </c>
      <c r="AA12" s="433">
        <f>'MASTER_ ALL areas - No.seedling'!Z12</f>
        <v>0</v>
      </c>
      <c r="AB12" s="107">
        <f t="shared" si="6"/>
        <v>0</v>
      </c>
      <c r="AC12" s="433">
        <f>'MASTER_ ALL areas - No.seedling'!AB12</f>
        <v>0</v>
      </c>
      <c r="AD12" s="433">
        <f>'MASTER_ ALL areas - No.seedling'!AC12</f>
        <v>0</v>
      </c>
      <c r="AE12" s="107">
        <f t="shared" si="7"/>
        <v>0</v>
      </c>
      <c r="AF12" s="433">
        <f>'MASTER_ ALL areas - No.seedling'!AE12</f>
        <v>0</v>
      </c>
      <c r="AG12" s="107">
        <f t="shared" si="8"/>
        <v>0</v>
      </c>
      <c r="AH12" s="433">
        <f>'MASTER_ ALL areas - No.seedling'!AG12</f>
        <v>0</v>
      </c>
      <c r="AI12" s="433">
        <f>'MASTER_ ALL areas - No.seedling'!AH12</f>
        <v>0</v>
      </c>
      <c r="AJ12" s="107">
        <f t="shared" si="9"/>
        <v>0</v>
      </c>
      <c r="AK12" s="433">
        <f>'MASTER_ ALL areas - No.seedling'!AJ12</f>
        <v>0</v>
      </c>
      <c r="AL12" s="108">
        <f t="shared" si="10"/>
        <v>0</v>
      </c>
      <c r="AM12" s="429"/>
      <c r="AN12" s="432">
        <f>'MASTER_ ALL areas - No.seedling'!AM12</f>
        <v>0</v>
      </c>
      <c r="AO12" s="433">
        <f>'MASTER_ ALL areas - No.seedling'!AN12</f>
        <v>0</v>
      </c>
      <c r="AP12" s="107">
        <f t="shared" si="11"/>
        <v>0</v>
      </c>
      <c r="AQ12" s="433">
        <f>'MASTER_ ALL areas - No.seedling'!AP12</f>
        <v>0</v>
      </c>
      <c r="AR12" s="107">
        <f t="shared" si="12"/>
        <v>0</v>
      </c>
      <c r="AS12" s="433">
        <f>'MASTER_ ALL areas - No.seedling'!AR12</f>
        <v>0</v>
      </c>
      <c r="AT12" s="433">
        <f>'MASTER_ ALL areas - No.seedling'!AS12</f>
        <v>0</v>
      </c>
      <c r="AU12" s="107">
        <f t="shared" si="13"/>
        <v>0</v>
      </c>
      <c r="AV12" s="433">
        <f>'MASTER_ ALL areas - No.seedling'!AU12</f>
        <v>0</v>
      </c>
      <c r="AW12" s="107">
        <f t="shared" si="14"/>
        <v>0</v>
      </c>
      <c r="AX12" s="433">
        <f>'MASTER_ ALL areas - No.seedling'!AW12</f>
        <v>0</v>
      </c>
      <c r="AY12" s="433">
        <f>'MASTER_ ALL areas - No.seedling'!AX12</f>
        <v>0</v>
      </c>
      <c r="AZ12" s="107">
        <f t="shared" si="15"/>
        <v>0</v>
      </c>
      <c r="BA12" s="433">
        <f>'MASTER_ ALL areas - No.seedling'!AZ12</f>
        <v>0</v>
      </c>
      <c r="BB12" s="107">
        <f t="shared" si="16"/>
        <v>0</v>
      </c>
      <c r="BC12" s="433">
        <f>'MASTER_ ALL areas - No.seedling'!BB12</f>
        <v>0</v>
      </c>
      <c r="BD12" s="433">
        <f>'MASTER_ ALL areas - No.seedling'!BC12</f>
        <v>0</v>
      </c>
      <c r="BE12" s="107">
        <f t="shared" si="17"/>
        <v>0</v>
      </c>
      <c r="BF12" s="433">
        <f>'MASTER_ ALL areas - No.seedling'!BE12</f>
        <v>0</v>
      </c>
      <c r="BG12" s="107">
        <f t="shared" si="18"/>
        <v>0</v>
      </c>
      <c r="BH12" s="433">
        <f>'MASTER_ ALL areas - No.seedling'!BG12</f>
        <v>0</v>
      </c>
      <c r="BI12" s="433">
        <f>'MASTER_ ALL areas - No.seedling'!BH12</f>
        <v>0</v>
      </c>
      <c r="BJ12" s="107">
        <f t="shared" si="19"/>
        <v>0</v>
      </c>
      <c r="BK12" s="433">
        <f>'MASTER_ ALL areas - No.seedling'!BJ12</f>
        <v>0</v>
      </c>
      <c r="BL12" s="107">
        <f t="shared" si="20"/>
        <v>0</v>
      </c>
      <c r="BM12" s="433">
        <f>'MASTER_ ALL areas - No.seedling'!BL12</f>
        <v>0</v>
      </c>
      <c r="BN12" s="433">
        <f>'MASTER_ ALL areas - No.seedling'!BM12</f>
        <v>0</v>
      </c>
      <c r="BO12" s="107">
        <f t="shared" si="21"/>
        <v>0</v>
      </c>
      <c r="BP12" s="433">
        <f>'MASTER_ ALL areas - No.seedling'!BO12</f>
        <v>0</v>
      </c>
      <c r="BQ12" s="107">
        <f t="shared" si="22"/>
        <v>0</v>
      </c>
      <c r="BR12" s="433">
        <f>'MASTER_ ALL areas - No.seedling'!BQ12</f>
        <v>0</v>
      </c>
      <c r="BS12" s="433">
        <f>'MASTER_ ALL areas - No.seedling'!BR12</f>
        <v>0</v>
      </c>
      <c r="BT12" s="107">
        <f t="shared" si="23"/>
        <v>0</v>
      </c>
      <c r="BU12" s="433">
        <f>'MASTER_ ALL areas - No.seedling'!BT12</f>
        <v>0</v>
      </c>
      <c r="BV12" s="107">
        <f t="shared" si="24"/>
        <v>0</v>
      </c>
      <c r="BW12" s="433">
        <f>'MASTER_ ALL areas - No.seedling'!BV12</f>
        <v>0</v>
      </c>
      <c r="BX12" s="433">
        <f>'MASTER_ ALL areas - No.seedling'!BW12</f>
        <v>0</v>
      </c>
      <c r="BY12" s="107">
        <f t="shared" si="25"/>
        <v>0</v>
      </c>
      <c r="BZ12" s="433">
        <f>'MASTER_ ALL areas - No.seedling'!BY12</f>
        <v>0</v>
      </c>
      <c r="CA12" s="108">
        <f t="shared" si="26"/>
        <v>0</v>
      </c>
      <c r="CB12" s="429"/>
      <c r="CC12" s="103"/>
      <c r="CD12" s="104">
        <f>'MASTER_ ALL areas - No.seedling'!CC12</f>
        <v>0</v>
      </c>
      <c r="CE12" s="107">
        <f t="shared" si="27"/>
        <v>0</v>
      </c>
      <c r="CF12" s="104">
        <f>'MASTER_ ALL areas - No.seedling'!CE12</f>
        <v>0</v>
      </c>
      <c r="CG12" s="108">
        <f t="shared" si="28"/>
        <v>0</v>
      </c>
      <c r="CH12" s="103">
        <f>'MASTER_ ALL areas - No.seedling'!CG12</f>
        <v>0</v>
      </c>
      <c r="CI12" s="104">
        <f>'MASTER_ ALL areas - No.seedling'!CH12</f>
        <v>0</v>
      </c>
      <c r="CJ12" s="107">
        <f t="shared" si="29"/>
        <v>0</v>
      </c>
      <c r="CK12" s="104">
        <f>'MASTER_ ALL areas - No.seedling'!CJ12</f>
        <v>0</v>
      </c>
      <c r="CL12" s="108">
        <f t="shared" si="30"/>
        <v>0</v>
      </c>
      <c r="CM12" s="103">
        <f>'MASTER_ ALL areas - No.seedling'!CL12</f>
        <v>0</v>
      </c>
      <c r="CN12" s="104">
        <f>'MASTER_ ALL areas - No.seedling'!CM12</f>
        <v>0</v>
      </c>
      <c r="CO12" s="107">
        <f t="shared" si="31"/>
        <v>0</v>
      </c>
      <c r="CP12" s="104">
        <f>'MASTER_ ALL areas - No.seedling'!CO12</f>
        <v>0</v>
      </c>
      <c r="CQ12" s="108">
        <f t="shared" si="32"/>
        <v>0</v>
      </c>
      <c r="CR12" s="103">
        <f>'MASTER_ ALL areas - No.seedling'!CQ12</f>
        <v>0</v>
      </c>
      <c r="CS12" s="104">
        <f>'MASTER_ ALL areas - No.seedling'!CR12</f>
        <v>0</v>
      </c>
      <c r="CT12" s="107">
        <f t="shared" si="33"/>
        <v>0</v>
      </c>
      <c r="CU12" s="104">
        <f>'MASTER_ ALL areas - No.seedling'!CT12</f>
        <v>0</v>
      </c>
      <c r="CV12" s="108">
        <f t="shared" si="34"/>
        <v>0</v>
      </c>
      <c r="CW12" s="103">
        <f>'MASTER_ ALL areas - No.seedling'!CV12</f>
        <v>0</v>
      </c>
      <c r="CX12" s="104">
        <f>'MASTER_ ALL areas - No.seedling'!CW12</f>
        <v>0</v>
      </c>
      <c r="CY12" s="107">
        <f t="shared" si="35"/>
        <v>0</v>
      </c>
      <c r="CZ12" s="104">
        <f>'MASTER_ ALL areas - No.seedling'!CY12</f>
        <v>0</v>
      </c>
      <c r="DA12" s="108">
        <f t="shared" si="36"/>
        <v>0</v>
      </c>
      <c r="DB12" s="103">
        <f>'MASTER_ ALL areas - No.seedling'!DA12</f>
        <v>0</v>
      </c>
      <c r="DC12" s="104">
        <f>'MASTER_ ALL areas - No.seedling'!DB12</f>
        <v>0</v>
      </c>
      <c r="DD12" s="107">
        <f t="shared" si="37"/>
        <v>0</v>
      </c>
      <c r="DE12" s="104">
        <f>'MASTER_ ALL areas - No.seedling'!DD12</f>
        <v>0</v>
      </c>
      <c r="DF12" s="108">
        <f t="shared" si="38"/>
        <v>0</v>
      </c>
      <c r="DG12" s="103">
        <f>'MASTER_ ALL areas - No.seedling'!DF12</f>
        <v>0</v>
      </c>
      <c r="DH12" s="104">
        <f>'MASTER_ ALL areas - No.seedling'!DG12</f>
        <v>0</v>
      </c>
      <c r="DI12" s="107">
        <f t="shared" si="39"/>
        <v>0</v>
      </c>
      <c r="DJ12" s="104">
        <f>'MASTER_ ALL areas - No.seedling'!DI12</f>
        <v>0</v>
      </c>
      <c r="DK12" s="108">
        <f t="shared" si="40"/>
        <v>0</v>
      </c>
      <c r="DL12" s="103">
        <f>'MASTER_ ALL areas - No.seedling'!DK12</f>
        <v>0</v>
      </c>
      <c r="DM12" s="104">
        <f>'MASTER_ ALL areas - No.seedling'!DL12</f>
        <v>0</v>
      </c>
      <c r="DN12" s="107">
        <f t="shared" si="41"/>
        <v>0</v>
      </c>
      <c r="DO12" s="104">
        <f>'MASTER_ ALL areas - No.seedling'!DN12</f>
        <v>0</v>
      </c>
      <c r="DP12" s="108">
        <f t="shared" si="42"/>
        <v>0</v>
      </c>
      <c r="DQ12" s="103">
        <f>'MASTER_ ALL areas - No.seedling'!DP12</f>
        <v>0</v>
      </c>
      <c r="DR12" s="104">
        <f>'MASTER_ ALL areas - No.seedling'!DQ12</f>
        <v>0</v>
      </c>
      <c r="DS12" s="107">
        <f t="shared" si="43"/>
        <v>0</v>
      </c>
      <c r="DT12" s="104">
        <f>'MASTER_ ALL areas - No.seedling'!DS12</f>
        <v>0</v>
      </c>
      <c r="DU12" s="108">
        <f t="shared" si="44"/>
        <v>0</v>
      </c>
      <c r="DV12" s="103">
        <f>'MASTER_ ALL areas - No.seedling'!DU12</f>
        <v>0</v>
      </c>
      <c r="DW12" s="104">
        <f>'MASTER_ ALL areas - No.seedling'!DV12</f>
        <v>0</v>
      </c>
      <c r="DX12" s="107">
        <f t="shared" si="45"/>
        <v>0</v>
      </c>
      <c r="DY12" s="104">
        <f>'MASTER_ ALL areas - No.seedling'!DX12</f>
        <v>0</v>
      </c>
      <c r="DZ12" s="108">
        <f t="shared" si="46"/>
        <v>0</v>
      </c>
      <c r="EA12" s="103">
        <f>'MASTER_ ALL areas - No.seedling'!DZ12</f>
        <v>0</v>
      </c>
      <c r="EB12" s="104">
        <f>'MASTER_ ALL areas - No.seedling'!EA12</f>
        <v>0</v>
      </c>
      <c r="EC12" s="107">
        <f t="shared" si="47"/>
        <v>0</v>
      </c>
      <c r="ED12" s="104">
        <f>'MASTER_ ALL areas - No.seedling'!EC12</f>
        <v>0</v>
      </c>
      <c r="EE12" s="108">
        <f t="shared" si="48"/>
        <v>0</v>
      </c>
      <c r="EF12" s="103">
        <f>'MASTER_ ALL areas - No.seedling'!EE12</f>
        <v>0</v>
      </c>
      <c r="EG12" s="104">
        <f>'MASTER_ ALL areas - No.seedling'!EF12</f>
        <v>0</v>
      </c>
      <c r="EH12" s="107">
        <f t="shared" si="49"/>
        <v>0</v>
      </c>
      <c r="EI12" s="104">
        <f>'MASTER_ ALL areas - No.seedling'!EH12</f>
        <v>0</v>
      </c>
      <c r="EJ12" s="108">
        <f t="shared" si="50"/>
        <v>0</v>
      </c>
      <c r="EK12" s="103">
        <f>'MASTER_ ALL areas - No.seedling'!EJ12</f>
        <v>0</v>
      </c>
      <c r="EL12" s="104">
        <f>'MASTER_ ALL areas - No.seedling'!EK12</f>
        <v>0</v>
      </c>
      <c r="EM12" s="107">
        <f t="shared" si="51"/>
        <v>0</v>
      </c>
      <c r="EN12" s="104">
        <f>'MASTER_ ALL areas - No.seedling'!EM12</f>
        <v>0</v>
      </c>
      <c r="EO12" s="108">
        <f t="shared" si="52"/>
        <v>0</v>
      </c>
      <c r="EP12" s="103">
        <f>'MASTER_ ALL areas - No.seedling'!EO12</f>
        <v>0</v>
      </c>
      <c r="EQ12" s="104">
        <f>'MASTER_ ALL areas - No.seedling'!EP12</f>
        <v>0</v>
      </c>
      <c r="ER12" s="107">
        <f t="shared" si="53"/>
        <v>0</v>
      </c>
      <c r="ES12" s="104">
        <f>'MASTER_ ALL areas - No.seedling'!ER12</f>
        <v>0</v>
      </c>
      <c r="ET12" s="108">
        <f t="shared" si="54"/>
        <v>0</v>
      </c>
      <c r="EU12" s="103">
        <f>'MASTER_ ALL areas - No.seedling'!ET12</f>
        <v>0</v>
      </c>
      <c r="EV12" s="104">
        <f>'MASTER_ ALL areas - No.seedling'!EU12</f>
        <v>0</v>
      </c>
      <c r="EW12" s="107">
        <f t="shared" si="55"/>
        <v>0</v>
      </c>
      <c r="EX12" s="104">
        <f>'MASTER_ ALL areas - No.seedling'!EW12</f>
        <v>0</v>
      </c>
      <c r="EY12" s="108">
        <f t="shared" si="56"/>
        <v>0</v>
      </c>
      <c r="EZ12" s="103">
        <f>'MASTER_ ALL areas - No.seedling'!EY12</f>
        <v>0</v>
      </c>
      <c r="FA12" s="104">
        <f>'MASTER_ ALL areas - No.seedling'!EZ12</f>
        <v>0</v>
      </c>
      <c r="FB12" s="107">
        <f t="shared" si="57"/>
        <v>0</v>
      </c>
      <c r="FC12" s="104">
        <f>'MASTER_ ALL areas - No.seedling'!FB12</f>
        <v>0</v>
      </c>
      <c r="FD12" s="108">
        <f t="shared" si="58"/>
        <v>0</v>
      </c>
      <c r="FE12" s="103">
        <f>'MASTER_ ALL areas - No.seedling'!FD12</f>
        <v>0</v>
      </c>
      <c r="FF12" s="104">
        <f>'MASTER_ ALL areas - No.seedling'!FE12</f>
        <v>0</v>
      </c>
      <c r="FG12" s="107">
        <f t="shared" si="59"/>
        <v>0</v>
      </c>
      <c r="FH12" s="104">
        <f>'MASTER_ ALL areas - No.seedling'!FG12</f>
        <v>0</v>
      </c>
      <c r="FI12" s="108">
        <f t="shared" si="60"/>
        <v>0</v>
      </c>
      <c r="FJ12" s="103">
        <f>'MASTER_ ALL areas - No.seedling'!FI12</f>
        <v>0</v>
      </c>
      <c r="FK12" s="104">
        <f>'MASTER_ ALL areas - No.seedling'!FJ12</f>
        <v>0</v>
      </c>
      <c r="FL12" s="107">
        <f t="shared" si="61"/>
        <v>0</v>
      </c>
      <c r="FM12" s="104">
        <f>'MASTER_ ALL areas - No.seedling'!FL12</f>
        <v>0</v>
      </c>
      <c r="FN12" s="108">
        <f t="shared" si="62"/>
        <v>0</v>
      </c>
      <c r="FO12" s="103">
        <f>'MASTER_ ALL areas - No.seedling'!FN12</f>
        <v>0</v>
      </c>
      <c r="FP12" s="104">
        <f>'MASTER_ ALL areas - No.seedling'!FO12</f>
        <v>0</v>
      </c>
      <c r="FQ12" s="107">
        <f t="shared" si="63"/>
        <v>0</v>
      </c>
      <c r="FR12" s="104">
        <f>'MASTER_ ALL areas - No.seedling'!FQ12</f>
        <v>0</v>
      </c>
      <c r="FS12" s="108">
        <f t="shared" si="64"/>
        <v>0</v>
      </c>
      <c r="FT12" s="103">
        <f>'MASTER_ ALL areas - No.seedling'!FS12</f>
        <v>0</v>
      </c>
      <c r="FU12" s="104">
        <f>'MASTER_ ALL areas - No.seedling'!FT12</f>
        <v>0</v>
      </c>
      <c r="FV12" s="107">
        <f t="shared" si="65"/>
        <v>0</v>
      </c>
      <c r="FW12" s="104">
        <f>'MASTER_ ALL areas - No.seedling'!FV12</f>
        <v>0</v>
      </c>
      <c r="FX12" s="108">
        <f t="shared" si="66"/>
        <v>0</v>
      </c>
      <c r="FY12" s="103">
        <f>'MASTER_ ALL areas - No.seedling'!FX12</f>
        <v>0</v>
      </c>
      <c r="FZ12" s="104">
        <f>'MASTER_ ALL areas - No.seedling'!FY12</f>
        <v>0</v>
      </c>
      <c r="GA12" s="107">
        <f t="shared" si="67"/>
        <v>0</v>
      </c>
      <c r="GB12" s="104">
        <f>'MASTER_ ALL areas - No.seedling'!GA12</f>
        <v>0</v>
      </c>
      <c r="GC12" s="108">
        <f t="shared" si="68"/>
        <v>0</v>
      </c>
      <c r="GD12" s="103">
        <f>'MASTER_ ALL areas - No.seedling'!GC12</f>
        <v>0</v>
      </c>
      <c r="GE12" s="104">
        <f>'MASTER_ ALL areas - No.seedling'!GD12</f>
        <v>0</v>
      </c>
      <c r="GF12" s="107">
        <f t="shared" si="69"/>
        <v>0</v>
      </c>
      <c r="GG12" s="104">
        <f>'MASTER_ ALL areas - No.seedling'!GF12</f>
        <v>0</v>
      </c>
      <c r="GH12" s="108">
        <f t="shared" si="70"/>
        <v>0</v>
      </c>
      <c r="GI12" s="103">
        <f>'MASTER_ ALL areas - No.seedling'!GH12</f>
        <v>0</v>
      </c>
      <c r="GJ12" s="104">
        <f>'MASTER_ ALL areas - No.seedling'!GI12</f>
        <v>0</v>
      </c>
      <c r="GK12" s="107">
        <f t="shared" si="71"/>
        <v>0</v>
      </c>
      <c r="GL12" s="104">
        <f>'MASTER_ ALL areas - No.seedling'!GK12</f>
        <v>0</v>
      </c>
      <c r="GM12" s="108">
        <f t="shared" si="72"/>
        <v>0</v>
      </c>
      <c r="GN12" s="103">
        <f>'MASTER_ ALL areas - No.seedling'!GM12</f>
        <v>0</v>
      </c>
      <c r="GO12" s="104">
        <f>'MASTER_ ALL areas - No.seedling'!GN12</f>
        <v>0</v>
      </c>
      <c r="GP12" s="107">
        <f t="shared" si="73"/>
        <v>0</v>
      </c>
      <c r="GQ12" s="104">
        <f>'MASTER_ ALL areas - No.seedling'!GP12</f>
        <v>0</v>
      </c>
      <c r="GR12" s="108">
        <f t="shared" si="74"/>
        <v>0</v>
      </c>
      <c r="GS12" s="103">
        <f>'MASTER_ ALL areas - No.seedling'!GR12</f>
        <v>0</v>
      </c>
      <c r="GT12" s="104">
        <f>'MASTER_ ALL areas - No.seedling'!GS12</f>
        <v>0</v>
      </c>
      <c r="GU12" s="107">
        <f t="shared" si="75"/>
        <v>0</v>
      </c>
      <c r="GV12" s="104">
        <f>'MASTER_ ALL areas - No.seedling'!GU12</f>
        <v>0</v>
      </c>
      <c r="GW12" s="108">
        <f t="shared" si="76"/>
        <v>0</v>
      </c>
      <c r="GX12" s="103">
        <f>'MASTER_ ALL areas - No.seedling'!GW12</f>
        <v>0</v>
      </c>
      <c r="GY12" s="104">
        <f>'MASTER_ ALL areas - No.seedling'!GX12</f>
        <v>0</v>
      </c>
      <c r="GZ12" s="107">
        <f t="shared" si="77"/>
        <v>0</v>
      </c>
      <c r="HA12" s="104">
        <f>'MASTER_ ALL areas - No.seedling'!GZ12</f>
        <v>0</v>
      </c>
      <c r="HB12" s="108">
        <f t="shared" si="78"/>
        <v>0</v>
      </c>
      <c r="HC12" s="103">
        <f>'MASTER_ ALL areas - No.seedling'!HB12</f>
        <v>0</v>
      </c>
      <c r="HD12" s="104">
        <f>'MASTER_ ALL areas - No.seedling'!HC12</f>
        <v>0</v>
      </c>
      <c r="HE12" s="107">
        <f t="shared" si="79"/>
        <v>0</v>
      </c>
      <c r="HF12" s="104">
        <f>'MASTER_ ALL areas - No.seedling'!HE12</f>
        <v>0</v>
      </c>
      <c r="HG12" s="108">
        <f t="shared" si="80"/>
        <v>0</v>
      </c>
      <c r="HH12" s="103">
        <f>'MASTER_ ALL areas - No.seedling'!HG12</f>
        <v>0</v>
      </c>
      <c r="HI12" s="104">
        <f>'MASTER_ ALL areas - No.seedling'!HH12</f>
        <v>0</v>
      </c>
      <c r="HJ12" s="107">
        <f t="shared" si="81"/>
        <v>0</v>
      </c>
      <c r="HK12" s="104">
        <f>'MASTER_ ALL areas - No.seedling'!HJ12</f>
        <v>0</v>
      </c>
      <c r="HL12" s="108">
        <f t="shared" si="82"/>
        <v>0</v>
      </c>
      <c r="HM12" s="103">
        <f>'MASTER_ ALL areas - No.seedling'!HL12</f>
        <v>0</v>
      </c>
      <c r="HN12" s="104">
        <f>'MASTER_ ALL areas - No.seedling'!HM12</f>
        <v>0</v>
      </c>
      <c r="HO12" s="107">
        <f t="shared" si="83"/>
        <v>0</v>
      </c>
      <c r="HP12" s="104">
        <f>'MASTER_ ALL areas - No.seedling'!HO12</f>
        <v>0</v>
      </c>
      <c r="HQ12" s="108">
        <f t="shared" si="84"/>
        <v>0</v>
      </c>
      <c r="HR12" s="103">
        <f>'MASTER_ ALL areas - No.seedling'!HQ12</f>
        <v>0</v>
      </c>
      <c r="HS12" s="104">
        <f>'MASTER_ ALL areas - No.seedling'!HR12</f>
        <v>0</v>
      </c>
      <c r="HT12" s="107">
        <f t="shared" si="85"/>
        <v>0</v>
      </c>
      <c r="HU12" s="104">
        <f>'MASTER_ ALL areas - No.seedling'!HT12</f>
        <v>0</v>
      </c>
      <c r="HV12" s="108">
        <f t="shared" si="86"/>
        <v>0</v>
      </c>
      <c r="HW12" s="103">
        <f>'MASTER_ ALL areas - No.seedling'!HV12</f>
        <v>0</v>
      </c>
      <c r="HX12" s="104">
        <f>'MASTER_ ALL areas - No.seedling'!HW12</f>
        <v>0</v>
      </c>
      <c r="HY12" s="107">
        <f t="shared" si="87"/>
        <v>0</v>
      </c>
      <c r="HZ12" s="104">
        <f>'MASTER_ ALL areas - No.seedling'!HY12</f>
        <v>0</v>
      </c>
      <c r="IA12" s="108">
        <f t="shared" si="88"/>
        <v>0</v>
      </c>
      <c r="IB12" s="103">
        <f>'MASTER_ ALL areas - No.seedling'!IA12</f>
        <v>0</v>
      </c>
      <c r="IC12" s="104">
        <f>'MASTER_ ALL areas - No.seedling'!IB12</f>
        <v>0</v>
      </c>
      <c r="ID12" s="107">
        <f t="shared" si="89"/>
        <v>0</v>
      </c>
      <c r="IE12" s="104">
        <f>'MASTER_ ALL areas - No.seedling'!ID12</f>
        <v>0</v>
      </c>
      <c r="IF12" s="110">
        <f t="shared" si="90"/>
        <v>0</v>
      </c>
      <c r="IG12" s="111" t="s">
        <v>111</v>
      </c>
      <c r="IH12" s="112"/>
    </row>
    <row r="13" spans="2:242" ht="33" customHeight="1" x14ac:dyDescent="0.25">
      <c r="B13" s="420">
        <v>9</v>
      </c>
      <c r="C13" s="421" t="s">
        <v>112</v>
      </c>
      <c r="D13" s="422">
        <v>215085</v>
      </c>
      <c r="E13" s="423">
        <v>930792</v>
      </c>
      <c r="F13" s="424" t="s">
        <v>89</v>
      </c>
      <c r="G13" s="88" t="s">
        <v>113</v>
      </c>
      <c r="H13" s="425">
        <f>'MASTER_ ALL areas - No.seedling'!G13</f>
        <v>1</v>
      </c>
      <c r="I13" s="426">
        <f>'MASTER_ ALL areas - No.seedling'!H13</f>
        <v>0.01</v>
      </c>
      <c r="J13" s="425">
        <f>'MASTER_ ALL areas - No.seedling'!I13</f>
        <v>49.8</v>
      </c>
      <c r="K13" s="427">
        <f>'MASTER_ ALL areas - No.seedling'!J13</f>
        <v>2</v>
      </c>
      <c r="L13" s="73">
        <f t="shared" si="0"/>
        <v>40</v>
      </c>
      <c r="M13" s="427">
        <f>'MASTER_ ALL areas - No.seedling'!L13</f>
        <v>40</v>
      </c>
      <c r="N13" s="417">
        <f>'MASTER_ ALL areas - No.seedling'!M13</f>
        <v>2</v>
      </c>
      <c r="O13" s="428">
        <f>'MASTER_ ALL areas - No.seedling'!N13</f>
        <v>2</v>
      </c>
      <c r="P13" s="70">
        <f t="shared" si="1"/>
        <v>1</v>
      </c>
      <c r="Q13" s="78">
        <f t="shared" si="2"/>
        <v>1</v>
      </c>
      <c r="R13" s="429"/>
      <c r="S13" s="417">
        <f>'MASTER_ ALL areas - No.seedling'!R13</f>
        <v>40</v>
      </c>
      <c r="T13" s="419">
        <f>'MASTER_ ALL areas - No.seedling'!S13</f>
        <v>2</v>
      </c>
      <c r="U13" s="80">
        <f t="shared" si="3"/>
        <v>1</v>
      </c>
      <c r="V13" s="419">
        <f>'MASTER_ ALL areas - No.seedling'!U13</f>
        <v>2</v>
      </c>
      <c r="W13" s="80">
        <f t="shared" si="4"/>
        <v>1</v>
      </c>
      <c r="X13" s="419">
        <f>'MASTER_ ALL areas - No.seedling'!W13</f>
        <v>0</v>
      </c>
      <c r="Y13" s="419">
        <f>'MASTER_ ALL areas - No.seedling'!X13</f>
        <v>0</v>
      </c>
      <c r="Z13" s="80">
        <f t="shared" si="5"/>
        <v>0</v>
      </c>
      <c r="AA13" s="419">
        <f>'MASTER_ ALL areas - No.seedling'!Z13</f>
        <v>0</v>
      </c>
      <c r="AB13" s="80">
        <f t="shared" si="6"/>
        <v>0</v>
      </c>
      <c r="AC13" s="419">
        <f>'MASTER_ ALL areas - No.seedling'!AB13</f>
        <v>0</v>
      </c>
      <c r="AD13" s="419">
        <f>'MASTER_ ALL areas - No.seedling'!AC13</f>
        <v>0</v>
      </c>
      <c r="AE13" s="80">
        <f t="shared" si="7"/>
        <v>0</v>
      </c>
      <c r="AF13" s="419">
        <f>'MASTER_ ALL areas - No.seedling'!AE13</f>
        <v>0</v>
      </c>
      <c r="AG13" s="80">
        <f t="shared" si="8"/>
        <v>0</v>
      </c>
      <c r="AH13" s="419">
        <f>'MASTER_ ALL areas - No.seedling'!AG13</f>
        <v>0</v>
      </c>
      <c r="AI13" s="419">
        <f>'MASTER_ ALL areas - No.seedling'!AH13</f>
        <v>0</v>
      </c>
      <c r="AJ13" s="80">
        <f t="shared" si="9"/>
        <v>0</v>
      </c>
      <c r="AK13" s="419">
        <f>'MASTER_ ALL areas - No.seedling'!AJ13</f>
        <v>0</v>
      </c>
      <c r="AL13" s="81">
        <f t="shared" si="10"/>
        <v>0</v>
      </c>
      <c r="AM13" s="429"/>
      <c r="AN13" s="417">
        <f>'MASTER_ ALL areas - No.seedling'!AM13</f>
        <v>40</v>
      </c>
      <c r="AO13" s="419">
        <f>'MASTER_ ALL areas - No.seedling'!AN13</f>
        <v>2</v>
      </c>
      <c r="AP13" s="80">
        <f t="shared" si="11"/>
        <v>1</v>
      </c>
      <c r="AQ13" s="419">
        <f>'MASTER_ ALL areas - No.seedling'!AP13</f>
        <v>2</v>
      </c>
      <c r="AR13" s="80">
        <f t="shared" si="12"/>
        <v>1</v>
      </c>
      <c r="AS13" s="419">
        <f>'MASTER_ ALL areas - No.seedling'!AR13</f>
        <v>0</v>
      </c>
      <c r="AT13" s="419">
        <f>'MASTER_ ALL areas - No.seedling'!AS13</f>
        <v>0</v>
      </c>
      <c r="AU13" s="80">
        <f t="shared" si="13"/>
        <v>0</v>
      </c>
      <c r="AV13" s="419">
        <f>'MASTER_ ALL areas - No.seedling'!AU13</f>
        <v>0</v>
      </c>
      <c r="AW13" s="80">
        <f t="shared" si="14"/>
        <v>0</v>
      </c>
      <c r="AX13" s="419">
        <f>'MASTER_ ALL areas - No.seedling'!AW13</f>
        <v>0</v>
      </c>
      <c r="AY13" s="419">
        <f>'MASTER_ ALL areas - No.seedling'!AX13</f>
        <v>0</v>
      </c>
      <c r="AZ13" s="80">
        <f t="shared" si="15"/>
        <v>0</v>
      </c>
      <c r="BA13" s="419">
        <f>'MASTER_ ALL areas - No.seedling'!AZ13</f>
        <v>0</v>
      </c>
      <c r="BB13" s="80">
        <f t="shared" si="16"/>
        <v>0</v>
      </c>
      <c r="BC13" s="419">
        <f>'MASTER_ ALL areas - No.seedling'!BB13</f>
        <v>0</v>
      </c>
      <c r="BD13" s="419">
        <f>'MASTER_ ALL areas - No.seedling'!BC13</f>
        <v>0</v>
      </c>
      <c r="BE13" s="80">
        <f t="shared" si="17"/>
        <v>0</v>
      </c>
      <c r="BF13" s="419">
        <f>'MASTER_ ALL areas - No.seedling'!BE13</f>
        <v>0</v>
      </c>
      <c r="BG13" s="80">
        <f t="shared" si="18"/>
        <v>0</v>
      </c>
      <c r="BH13" s="419">
        <f>'MASTER_ ALL areas - No.seedling'!BG13</f>
        <v>0</v>
      </c>
      <c r="BI13" s="419">
        <f>'MASTER_ ALL areas - No.seedling'!BH13</f>
        <v>0</v>
      </c>
      <c r="BJ13" s="80">
        <f t="shared" si="19"/>
        <v>0</v>
      </c>
      <c r="BK13" s="419">
        <f>'MASTER_ ALL areas - No.seedling'!BJ13</f>
        <v>0</v>
      </c>
      <c r="BL13" s="80">
        <f t="shared" si="20"/>
        <v>0</v>
      </c>
      <c r="BM13" s="419">
        <f>'MASTER_ ALL areas - No.seedling'!BL13</f>
        <v>0</v>
      </c>
      <c r="BN13" s="419">
        <f>'MASTER_ ALL areas - No.seedling'!BM13</f>
        <v>0</v>
      </c>
      <c r="BO13" s="80">
        <f t="shared" si="21"/>
        <v>0</v>
      </c>
      <c r="BP13" s="419">
        <f>'MASTER_ ALL areas - No.seedling'!BO13</f>
        <v>0</v>
      </c>
      <c r="BQ13" s="80">
        <f t="shared" si="22"/>
        <v>0</v>
      </c>
      <c r="BR13" s="419">
        <f>'MASTER_ ALL areas - No.seedling'!BQ13</f>
        <v>0</v>
      </c>
      <c r="BS13" s="419">
        <f>'MASTER_ ALL areas - No.seedling'!BR13</f>
        <v>0</v>
      </c>
      <c r="BT13" s="80">
        <f t="shared" si="23"/>
        <v>0</v>
      </c>
      <c r="BU13" s="419">
        <f>'MASTER_ ALL areas - No.seedling'!BT13</f>
        <v>0</v>
      </c>
      <c r="BV13" s="80">
        <f t="shared" si="24"/>
        <v>0</v>
      </c>
      <c r="BW13" s="419">
        <f>'MASTER_ ALL areas - No.seedling'!BV13</f>
        <v>0</v>
      </c>
      <c r="BX13" s="419">
        <f>'MASTER_ ALL areas - No.seedling'!BW13</f>
        <v>0</v>
      </c>
      <c r="BY13" s="80">
        <f t="shared" si="25"/>
        <v>0</v>
      </c>
      <c r="BZ13" s="419">
        <f>'MASTER_ ALL areas - No.seedling'!BY13</f>
        <v>0</v>
      </c>
      <c r="CA13" s="81">
        <f t="shared" si="26"/>
        <v>0</v>
      </c>
      <c r="CB13" s="429"/>
      <c r="CC13" s="75">
        <f t="shared" si="92"/>
        <v>40</v>
      </c>
      <c r="CD13" s="76">
        <f>'MASTER_ ALL areas - No.seedling'!CC13</f>
        <v>2</v>
      </c>
      <c r="CE13" s="80">
        <f t="shared" si="27"/>
        <v>1</v>
      </c>
      <c r="CF13" s="76">
        <f>'MASTER_ ALL areas - No.seedling'!CE13</f>
        <v>2</v>
      </c>
      <c r="CG13" s="81">
        <f t="shared" si="28"/>
        <v>1</v>
      </c>
      <c r="CH13" s="75">
        <f>'MASTER_ ALL areas - No.seedling'!CG13</f>
        <v>0</v>
      </c>
      <c r="CI13" s="76">
        <f>'MASTER_ ALL areas - No.seedling'!CH13</f>
        <v>0</v>
      </c>
      <c r="CJ13" s="80">
        <f t="shared" si="29"/>
        <v>0</v>
      </c>
      <c r="CK13" s="76">
        <f>'MASTER_ ALL areas - No.seedling'!CJ13</f>
        <v>0</v>
      </c>
      <c r="CL13" s="81">
        <f t="shared" si="30"/>
        <v>0</v>
      </c>
      <c r="CM13" s="75">
        <f>'MASTER_ ALL areas - No.seedling'!CL13</f>
        <v>0</v>
      </c>
      <c r="CN13" s="76">
        <f>'MASTER_ ALL areas - No.seedling'!CM13</f>
        <v>0</v>
      </c>
      <c r="CO13" s="80">
        <f t="shared" si="31"/>
        <v>0</v>
      </c>
      <c r="CP13" s="76">
        <f>'MASTER_ ALL areas - No.seedling'!CO13</f>
        <v>0</v>
      </c>
      <c r="CQ13" s="81">
        <f t="shared" si="32"/>
        <v>0</v>
      </c>
      <c r="CR13" s="75">
        <f>'MASTER_ ALL areas - No.seedling'!CQ13</f>
        <v>0</v>
      </c>
      <c r="CS13" s="76">
        <f>'MASTER_ ALL areas - No.seedling'!CR13</f>
        <v>0</v>
      </c>
      <c r="CT13" s="80">
        <f t="shared" si="33"/>
        <v>0</v>
      </c>
      <c r="CU13" s="76">
        <f>'MASTER_ ALL areas - No.seedling'!CT13</f>
        <v>0</v>
      </c>
      <c r="CV13" s="81">
        <f t="shared" si="34"/>
        <v>0</v>
      </c>
      <c r="CW13" s="75">
        <f>'MASTER_ ALL areas - No.seedling'!CV13</f>
        <v>0</v>
      </c>
      <c r="CX13" s="76">
        <f>'MASTER_ ALL areas - No.seedling'!CW13</f>
        <v>0</v>
      </c>
      <c r="CY13" s="80">
        <f t="shared" si="35"/>
        <v>0</v>
      </c>
      <c r="CZ13" s="76">
        <f>'MASTER_ ALL areas - No.seedling'!CY13</f>
        <v>0</v>
      </c>
      <c r="DA13" s="81">
        <f t="shared" si="36"/>
        <v>0</v>
      </c>
      <c r="DB13" s="75">
        <f>'MASTER_ ALL areas - No.seedling'!DA13</f>
        <v>0</v>
      </c>
      <c r="DC13" s="76">
        <f>'MASTER_ ALL areas - No.seedling'!DB13</f>
        <v>0</v>
      </c>
      <c r="DD13" s="80">
        <f t="shared" si="37"/>
        <v>0</v>
      </c>
      <c r="DE13" s="76">
        <f>'MASTER_ ALL areas - No.seedling'!DD13</f>
        <v>0</v>
      </c>
      <c r="DF13" s="81">
        <f t="shared" si="38"/>
        <v>0</v>
      </c>
      <c r="DG13" s="75">
        <f>'MASTER_ ALL areas - No.seedling'!DF13</f>
        <v>0</v>
      </c>
      <c r="DH13" s="76">
        <f>'MASTER_ ALL areas - No.seedling'!DG13</f>
        <v>0</v>
      </c>
      <c r="DI13" s="80">
        <f t="shared" si="39"/>
        <v>0</v>
      </c>
      <c r="DJ13" s="76">
        <f>'MASTER_ ALL areas - No.seedling'!DI13</f>
        <v>0</v>
      </c>
      <c r="DK13" s="81">
        <f t="shared" si="40"/>
        <v>0</v>
      </c>
      <c r="DL13" s="75">
        <f>'MASTER_ ALL areas - No.seedling'!DK13</f>
        <v>0</v>
      </c>
      <c r="DM13" s="76">
        <f>'MASTER_ ALL areas - No.seedling'!DL13</f>
        <v>0</v>
      </c>
      <c r="DN13" s="80">
        <f t="shared" si="41"/>
        <v>0</v>
      </c>
      <c r="DO13" s="76">
        <f>'MASTER_ ALL areas - No.seedling'!DN13</f>
        <v>0</v>
      </c>
      <c r="DP13" s="81">
        <f t="shared" si="42"/>
        <v>0</v>
      </c>
      <c r="DQ13" s="75">
        <f>'MASTER_ ALL areas - No.seedling'!DP13</f>
        <v>0</v>
      </c>
      <c r="DR13" s="76">
        <f>'MASTER_ ALL areas - No.seedling'!DQ13</f>
        <v>0</v>
      </c>
      <c r="DS13" s="80">
        <f t="shared" si="43"/>
        <v>0</v>
      </c>
      <c r="DT13" s="76">
        <f>'MASTER_ ALL areas - No.seedling'!DS13</f>
        <v>0</v>
      </c>
      <c r="DU13" s="81">
        <f t="shared" si="44"/>
        <v>0</v>
      </c>
      <c r="DV13" s="75">
        <f>'MASTER_ ALL areas - No.seedling'!DU13</f>
        <v>0</v>
      </c>
      <c r="DW13" s="76">
        <f>'MASTER_ ALL areas - No.seedling'!DV13</f>
        <v>0</v>
      </c>
      <c r="DX13" s="80">
        <f t="shared" si="45"/>
        <v>0</v>
      </c>
      <c r="DY13" s="76">
        <f>'MASTER_ ALL areas - No.seedling'!DX13</f>
        <v>0</v>
      </c>
      <c r="DZ13" s="81">
        <f t="shared" si="46"/>
        <v>0</v>
      </c>
      <c r="EA13" s="75">
        <f>'MASTER_ ALL areas - No.seedling'!DZ13</f>
        <v>0</v>
      </c>
      <c r="EB13" s="76">
        <f>'MASTER_ ALL areas - No.seedling'!EA13</f>
        <v>0</v>
      </c>
      <c r="EC13" s="80">
        <f t="shared" si="47"/>
        <v>0</v>
      </c>
      <c r="ED13" s="76">
        <f>'MASTER_ ALL areas - No.seedling'!EC13</f>
        <v>0</v>
      </c>
      <c r="EE13" s="81">
        <f t="shared" si="48"/>
        <v>0</v>
      </c>
      <c r="EF13" s="75">
        <f>'MASTER_ ALL areas - No.seedling'!EE13</f>
        <v>0</v>
      </c>
      <c r="EG13" s="76">
        <f>'MASTER_ ALL areas - No.seedling'!EF13</f>
        <v>0</v>
      </c>
      <c r="EH13" s="80">
        <f t="shared" si="49"/>
        <v>0</v>
      </c>
      <c r="EI13" s="76">
        <f>'MASTER_ ALL areas - No.seedling'!EH13</f>
        <v>0</v>
      </c>
      <c r="EJ13" s="81">
        <f t="shared" si="50"/>
        <v>0</v>
      </c>
      <c r="EK13" s="75">
        <f>'MASTER_ ALL areas - No.seedling'!EJ13</f>
        <v>0</v>
      </c>
      <c r="EL13" s="76">
        <f>'MASTER_ ALL areas - No.seedling'!EK13</f>
        <v>0</v>
      </c>
      <c r="EM13" s="80">
        <f t="shared" si="51"/>
        <v>0</v>
      </c>
      <c r="EN13" s="76">
        <f>'MASTER_ ALL areas - No.seedling'!EM13</f>
        <v>0</v>
      </c>
      <c r="EO13" s="81">
        <f t="shared" si="52"/>
        <v>0</v>
      </c>
      <c r="EP13" s="75">
        <f>'MASTER_ ALL areas - No.seedling'!EO13</f>
        <v>0</v>
      </c>
      <c r="EQ13" s="76">
        <f>'MASTER_ ALL areas - No.seedling'!EP13</f>
        <v>0</v>
      </c>
      <c r="ER13" s="80">
        <f t="shared" si="53"/>
        <v>0</v>
      </c>
      <c r="ES13" s="76">
        <f>'MASTER_ ALL areas - No.seedling'!ER13</f>
        <v>0</v>
      </c>
      <c r="ET13" s="81">
        <f t="shared" si="54"/>
        <v>0</v>
      </c>
      <c r="EU13" s="75">
        <f>'MASTER_ ALL areas - No.seedling'!ET13</f>
        <v>0</v>
      </c>
      <c r="EV13" s="76">
        <f>'MASTER_ ALL areas - No.seedling'!EU13</f>
        <v>0</v>
      </c>
      <c r="EW13" s="80">
        <f t="shared" si="55"/>
        <v>0</v>
      </c>
      <c r="EX13" s="76">
        <f>'MASTER_ ALL areas - No.seedling'!EW13</f>
        <v>0</v>
      </c>
      <c r="EY13" s="81">
        <f t="shared" si="56"/>
        <v>0</v>
      </c>
      <c r="EZ13" s="75">
        <f>'MASTER_ ALL areas - No.seedling'!EY13</f>
        <v>0</v>
      </c>
      <c r="FA13" s="76">
        <f>'MASTER_ ALL areas - No.seedling'!EZ13</f>
        <v>0</v>
      </c>
      <c r="FB13" s="80">
        <f t="shared" si="57"/>
        <v>0</v>
      </c>
      <c r="FC13" s="76">
        <f>'MASTER_ ALL areas - No.seedling'!FB13</f>
        <v>0</v>
      </c>
      <c r="FD13" s="81">
        <f t="shared" si="58"/>
        <v>0</v>
      </c>
      <c r="FE13" s="75">
        <f>'MASTER_ ALL areas - No.seedling'!FD13</f>
        <v>0</v>
      </c>
      <c r="FF13" s="76">
        <f>'MASTER_ ALL areas - No.seedling'!FE13</f>
        <v>0</v>
      </c>
      <c r="FG13" s="80">
        <f t="shared" si="59"/>
        <v>0</v>
      </c>
      <c r="FH13" s="76">
        <f>'MASTER_ ALL areas - No.seedling'!FG13</f>
        <v>0</v>
      </c>
      <c r="FI13" s="81">
        <f t="shared" si="60"/>
        <v>0</v>
      </c>
      <c r="FJ13" s="75">
        <f>'MASTER_ ALL areas - No.seedling'!FI13</f>
        <v>0</v>
      </c>
      <c r="FK13" s="76">
        <f>'MASTER_ ALL areas - No.seedling'!FJ13</f>
        <v>0</v>
      </c>
      <c r="FL13" s="80">
        <f t="shared" si="61"/>
        <v>0</v>
      </c>
      <c r="FM13" s="76">
        <f>'MASTER_ ALL areas - No.seedling'!FL13</f>
        <v>0</v>
      </c>
      <c r="FN13" s="81">
        <f t="shared" si="62"/>
        <v>0</v>
      </c>
      <c r="FO13" s="75">
        <f>'MASTER_ ALL areas - No.seedling'!FN13</f>
        <v>0</v>
      </c>
      <c r="FP13" s="76">
        <f>'MASTER_ ALL areas - No.seedling'!FO13</f>
        <v>0</v>
      </c>
      <c r="FQ13" s="80">
        <f t="shared" si="63"/>
        <v>0</v>
      </c>
      <c r="FR13" s="76">
        <f>'MASTER_ ALL areas - No.seedling'!FQ13</f>
        <v>0</v>
      </c>
      <c r="FS13" s="81">
        <f t="shared" si="64"/>
        <v>0</v>
      </c>
      <c r="FT13" s="75">
        <f>'MASTER_ ALL areas - No.seedling'!FS13</f>
        <v>0</v>
      </c>
      <c r="FU13" s="76">
        <f>'MASTER_ ALL areas - No.seedling'!FT13</f>
        <v>0</v>
      </c>
      <c r="FV13" s="80">
        <f t="shared" si="65"/>
        <v>0</v>
      </c>
      <c r="FW13" s="76">
        <f>'MASTER_ ALL areas - No.seedling'!FV13</f>
        <v>0</v>
      </c>
      <c r="FX13" s="81">
        <f t="shared" si="66"/>
        <v>0</v>
      </c>
      <c r="FY13" s="75">
        <f>'MASTER_ ALL areas - No.seedling'!FX13</f>
        <v>0</v>
      </c>
      <c r="FZ13" s="76">
        <f>'MASTER_ ALL areas - No.seedling'!FY13</f>
        <v>0</v>
      </c>
      <c r="GA13" s="80">
        <f t="shared" si="67"/>
        <v>0</v>
      </c>
      <c r="GB13" s="76">
        <f>'MASTER_ ALL areas - No.seedling'!GA13</f>
        <v>0</v>
      </c>
      <c r="GC13" s="81">
        <f t="shared" si="68"/>
        <v>0</v>
      </c>
      <c r="GD13" s="75">
        <f>'MASTER_ ALL areas - No.seedling'!GC13</f>
        <v>0</v>
      </c>
      <c r="GE13" s="76">
        <f>'MASTER_ ALL areas - No.seedling'!GD13</f>
        <v>0</v>
      </c>
      <c r="GF13" s="80">
        <f t="shared" si="69"/>
        <v>0</v>
      </c>
      <c r="GG13" s="76">
        <f>'MASTER_ ALL areas - No.seedling'!GF13</f>
        <v>0</v>
      </c>
      <c r="GH13" s="81">
        <f t="shared" si="70"/>
        <v>0</v>
      </c>
      <c r="GI13" s="75">
        <f>'MASTER_ ALL areas - No.seedling'!GH13</f>
        <v>0</v>
      </c>
      <c r="GJ13" s="76">
        <f>'MASTER_ ALL areas - No.seedling'!GI13</f>
        <v>0</v>
      </c>
      <c r="GK13" s="80">
        <f t="shared" si="71"/>
        <v>0</v>
      </c>
      <c r="GL13" s="76">
        <f>'MASTER_ ALL areas - No.seedling'!GK13</f>
        <v>0</v>
      </c>
      <c r="GM13" s="81">
        <f t="shared" si="72"/>
        <v>0</v>
      </c>
      <c r="GN13" s="75">
        <f>'MASTER_ ALL areas - No.seedling'!GM13</f>
        <v>0</v>
      </c>
      <c r="GO13" s="76">
        <f>'MASTER_ ALL areas - No.seedling'!GN13</f>
        <v>0</v>
      </c>
      <c r="GP13" s="80">
        <f t="shared" si="73"/>
        <v>0</v>
      </c>
      <c r="GQ13" s="76">
        <f>'MASTER_ ALL areas - No.seedling'!GP13</f>
        <v>0</v>
      </c>
      <c r="GR13" s="81">
        <f t="shared" si="74"/>
        <v>0</v>
      </c>
      <c r="GS13" s="75">
        <f>'MASTER_ ALL areas - No.seedling'!GR13</f>
        <v>0</v>
      </c>
      <c r="GT13" s="76">
        <f>'MASTER_ ALL areas - No.seedling'!GS13</f>
        <v>0</v>
      </c>
      <c r="GU13" s="80">
        <f t="shared" si="75"/>
        <v>0</v>
      </c>
      <c r="GV13" s="76">
        <f>'MASTER_ ALL areas - No.seedling'!GU13</f>
        <v>0</v>
      </c>
      <c r="GW13" s="81">
        <f t="shared" si="76"/>
        <v>0</v>
      </c>
      <c r="GX13" s="75">
        <f>'MASTER_ ALL areas - No.seedling'!GW13</f>
        <v>0</v>
      </c>
      <c r="GY13" s="76">
        <f>'MASTER_ ALL areas - No.seedling'!GX13</f>
        <v>0</v>
      </c>
      <c r="GZ13" s="80">
        <f t="shared" si="77"/>
        <v>0</v>
      </c>
      <c r="HA13" s="76">
        <f>'MASTER_ ALL areas - No.seedling'!GZ13</f>
        <v>0</v>
      </c>
      <c r="HB13" s="81">
        <f t="shared" si="78"/>
        <v>0</v>
      </c>
      <c r="HC13" s="75">
        <f>'MASTER_ ALL areas - No.seedling'!HB13</f>
        <v>0</v>
      </c>
      <c r="HD13" s="76">
        <f>'MASTER_ ALL areas - No.seedling'!HC13</f>
        <v>0</v>
      </c>
      <c r="HE13" s="80">
        <f t="shared" si="79"/>
        <v>0</v>
      </c>
      <c r="HF13" s="76">
        <f>'MASTER_ ALL areas - No.seedling'!HE13</f>
        <v>0</v>
      </c>
      <c r="HG13" s="81">
        <f t="shared" si="80"/>
        <v>0</v>
      </c>
      <c r="HH13" s="75">
        <f>'MASTER_ ALL areas - No.seedling'!HG13</f>
        <v>0</v>
      </c>
      <c r="HI13" s="76">
        <f>'MASTER_ ALL areas - No.seedling'!HH13</f>
        <v>0</v>
      </c>
      <c r="HJ13" s="80">
        <f t="shared" si="81"/>
        <v>0</v>
      </c>
      <c r="HK13" s="76">
        <f>'MASTER_ ALL areas - No.seedling'!HJ13</f>
        <v>0</v>
      </c>
      <c r="HL13" s="81">
        <f t="shared" si="82"/>
        <v>0</v>
      </c>
      <c r="HM13" s="75">
        <f>'MASTER_ ALL areas - No.seedling'!HL13</f>
        <v>0</v>
      </c>
      <c r="HN13" s="76">
        <f>'MASTER_ ALL areas - No.seedling'!HM13</f>
        <v>0</v>
      </c>
      <c r="HO13" s="80">
        <f t="shared" si="83"/>
        <v>0</v>
      </c>
      <c r="HP13" s="76">
        <f>'MASTER_ ALL areas - No.seedling'!HO13</f>
        <v>0</v>
      </c>
      <c r="HQ13" s="81">
        <f t="shared" si="84"/>
        <v>0</v>
      </c>
      <c r="HR13" s="75">
        <f>'MASTER_ ALL areas - No.seedling'!HQ13</f>
        <v>0</v>
      </c>
      <c r="HS13" s="76">
        <f>'MASTER_ ALL areas - No.seedling'!HR13</f>
        <v>0</v>
      </c>
      <c r="HT13" s="80">
        <f t="shared" si="85"/>
        <v>0</v>
      </c>
      <c r="HU13" s="76">
        <f>'MASTER_ ALL areas - No.seedling'!HT13</f>
        <v>0</v>
      </c>
      <c r="HV13" s="81">
        <f t="shared" si="86"/>
        <v>0</v>
      </c>
      <c r="HW13" s="75">
        <f>'MASTER_ ALL areas - No.seedling'!HV13</f>
        <v>0</v>
      </c>
      <c r="HX13" s="76">
        <f>'MASTER_ ALL areas - No.seedling'!HW13</f>
        <v>0</v>
      </c>
      <c r="HY13" s="80">
        <f t="shared" si="87"/>
        <v>0</v>
      </c>
      <c r="HZ13" s="76">
        <f>'MASTER_ ALL areas - No.seedling'!HY13</f>
        <v>0</v>
      </c>
      <c r="IA13" s="81">
        <f t="shared" si="88"/>
        <v>0</v>
      </c>
      <c r="IB13" s="75">
        <f>'MASTER_ ALL areas - No.seedling'!IA13</f>
        <v>0</v>
      </c>
      <c r="IC13" s="76">
        <f>'MASTER_ ALL areas - No.seedling'!IB13</f>
        <v>0</v>
      </c>
      <c r="ID13" s="80">
        <f t="shared" si="89"/>
        <v>0</v>
      </c>
      <c r="IE13" s="76">
        <f>'MASTER_ ALL areas - No.seedling'!ID13</f>
        <v>0</v>
      </c>
      <c r="IF13" s="85">
        <f t="shared" si="90"/>
        <v>0</v>
      </c>
      <c r="IG13" s="86" t="s">
        <v>114</v>
      </c>
      <c r="IH13" s="87"/>
    </row>
    <row r="14" spans="2:242" ht="33" customHeight="1" x14ac:dyDescent="0.25">
      <c r="B14" s="420">
        <v>10</v>
      </c>
      <c r="C14" s="421" t="s">
        <v>115</v>
      </c>
      <c r="D14" s="422">
        <v>215506</v>
      </c>
      <c r="E14" s="423">
        <v>930795</v>
      </c>
      <c r="F14" s="424" t="s">
        <v>89</v>
      </c>
      <c r="G14" s="88" t="s">
        <v>116</v>
      </c>
      <c r="H14" s="425">
        <f>'MASTER_ ALL areas - No.seedling'!G14</f>
        <v>1</v>
      </c>
      <c r="I14" s="426">
        <f>'MASTER_ ALL areas - No.seedling'!H14</f>
        <v>0.01</v>
      </c>
      <c r="J14" s="425">
        <f>'MASTER_ ALL areas - No.seedling'!I14</f>
        <v>27</v>
      </c>
      <c r="K14" s="427">
        <f>'MASTER_ ALL areas - No.seedling'!J14</f>
        <v>8</v>
      </c>
      <c r="L14" s="73">
        <f t="shared" si="0"/>
        <v>160</v>
      </c>
      <c r="M14" s="427">
        <f>'MASTER_ ALL areas - No.seedling'!L14</f>
        <v>160</v>
      </c>
      <c r="N14" s="417">
        <f>'MASTER_ ALL areas - No.seedling'!M14</f>
        <v>0</v>
      </c>
      <c r="O14" s="428">
        <f>'MASTER_ ALL areas - No.seedling'!N14</f>
        <v>0</v>
      </c>
      <c r="P14" s="70">
        <f t="shared" si="1"/>
        <v>0</v>
      </c>
      <c r="Q14" s="78">
        <f t="shared" si="2"/>
        <v>0</v>
      </c>
      <c r="R14" s="429"/>
      <c r="S14" s="417">
        <f>'MASTER_ ALL areas - No.seedling'!R14</f>
        <v>20</v>
      </c>
      <c r="T14" s="419">
        <f>'MASTER_ ALL areas - No.seedling'!S14</f>
        <v>0</v>
      </c>
      <c r="U14" s="80">
        <f t="shared" si="3"/>
        <v>0</v>
      </c>
      <c r="V14" s="419">
        <f>'MASTER_ ALL areas - No.seedling'!U14</f>
        <v>0</v>
      </c>
      <c r="W14" s="80">
        <f t="shared" si="4"/>
        <v>0</v>
      </c>
      <c r="X14" s="419">
        <f>'MASTER_ ALL areas - No.seedling'!W14</f>
        <v>0</v>
      </c>
      <c r="Y14" s="419">
        <f>'MASTER_ ALL areas - No.seedling'!X14</f>
        <v>0</v>
      </c>
      <c r="Z14" s="80">
        <f t="shared" si="5"/>
        <v>0</v>
      </c>
      <c r="AA14" s="419">
        <f>'MASTER_ ALL areas - No.seedling'!Z14</f>
        <v>0</v>
      </c>
      <c r="AB14" s="80">
        <f t="shared" si="6"/>
        <v>0</v>
      </c>
      <c r="AC14" s="419">
        <f>'MASTER_ ALL areas - No.seedling'!AB14</f>
        <v>100</v>
      </c>
      <c r="AD14" s="419">
        <f>'MASTER_ ALL areas - No.seedling'!AC14</f>
        <v>0</v>
      </c>
      <c r="AE14" s="80">
        <f t="shared" si="7"/>
        <v>0</v>
      </c>
      <c r="AF14" s="419">
        <f>'MASTER_ ALL areas - No.seedling'!AE14</f>
        <v>0</v>
      </c>
      <c r="AG14" s="80">
        <f t="shared" si="8"/>
        <v>0</v>
      </c>
      <c r="AH14" s="419">
        <f>'MASTER_ ALL areas - No.seedling'!AG14</f>
        <v>40</v>
      </c>
      <c r="AI14" s="419">
        <f>'MASTER_ ALL areas - No.seedling'!AH14</f>
        <v>0</v>
      </c>
      <c r="AJ14" s="80">
        <f t="shared" si="9"/>
        <v>0</v>
      </c>
      <c r="AK14" s="419">
        <f>'MASTER_ ALL areas - No.seedling'!AJ14</f>
        <v>0</v>
      </c>
      <c r="AL14" s="81">
        <f t="shared" si="10"/>
        <v>0</v>
      </c>
      <c r="AM14" s="429"/>
      <c r="AN14" s="417">
        <f>'MASTER_ ALL areas - No.seedling'!AM14</f>
        <v>40</v>
      </c>
      <c r="AO14" s="419">
        <f>'MASTER_ ALL areas - No.seedling'!AN14</f>
        <v>0</v>
      </c>
      <c r="AP14" s="80">
        <f t="shared" si="11"/>
        <v>0</v>
      </c>
      <c r="AQ14" s="419">
        <f>'MASTER_ ALL areas - No.seedling'!AP14</f>
        <v>0</v>
      </c>
      <c r="AR14" s="80">
        <f t="shared" si="12"/>
        <v>0</v>
      </c>
      <c r="AS14" s="419">
        <f>'MASTER_ ALL areas - No.seedling'!AR14</f>
        <v>80</v>
      </c>
      <c r="AT14" s="419">
        <f>'MASTER_ ALL areas - No.seedling'!AS14</f>
        <v>0</v>
      </c>
      <c r="AU14" s="80">
        <f t="shared" si="13"/>
        <v>0</v>
      </c>
      <c r="AV14" s="419">
        <f>'MASTER_ ALL areas - No.seedling'!AU14</f>
        <v>0</v>
      </c>
      <c r="AW14" s="80">
        <f t="shared" si="14"/>
        <v>0</v>
      </c>
      <c r="AX14" s="419">
        <f>'MASTER_ ALL areas - No.seedling'!AW14</f>
        <v>0</v>
      </c>
      <c r="AY14" s="419">
        <f>'MASTER_ ALL areas - No.seedling'!AX14</f>
        <v>0</v>
      </c>
      <c r="AZ14" s="80">
        <f t="shared" si="15"/>
        <v>0</v>
      </c>
      <c r="BA14" s="419">
        <f>'MASTER_ ALL areas - No.seedling'!AZ14</f>
        <v>0</v>
      </c>
      <c r="BB14" s="80">
        <f t="shared" si="16"/>
        <v>0</v>
      </c>
      <c r="BC14" s="419">
        <f>'MASTER_ ALL areas - No.seedling'!BB14</f>
        <v>0</v>
      </c>
      <c r="BD14" s="419">
        <f>'MASTER_ ALL areas - No.seedling'!BC14</f>
        <v>0</v>
      </c>
      <c r="BE14" s="80">
        <f t="shared" si="17"/>
        <v>0</v>
      </c>
      <c r="BF14" s="419">
        <f>'MASTER_ ALL areas - No.seedling'!BE14</f>
        <v>0</v>
      </c>
      <c r="BG14" s="80">
        <f t="shared" si="18"/>
        <v>0</v>
      </c>
      <c r="BH14" s="419">
        <f>'MASTER_ ALL areas - No.seedling'!BG14</f>
        <v>0</v>
      </c>
      <c r="BI14" s="419">
        <f>'MASTER_ ALL areas - No.seedling'!BH14</f>
        <v>0</v>
      </c>
      <c r="BJ14" s="80">
        <f t="shared" si="19"/>
        <v>0</v>
      </c>
      <c r="BK14" s="419">
        <f>'MASTER_ ALL areas - No.seedling'!BJ14</f>
        <v>0</v>
      </c>
      <c r="BL14" s="80">
        <f t="shared" si="20"/>
        <v>0</v>
      </c>
      <c r="BM14" s="419">
        <f>'MASTER_ ALL areas - No.seedling'!BL14</f>
        <v>40</v>
      </c>
      <c r="BN14" s="419">
        <f>'MASTER_ ALL areas - No.seedling'!BM14</f>
        <v>0</v>
      </c>
      <c r="BO14" s="80">
        <f t="shared" si="21"/>
        <v>0</v>
      </c>
      <c r="BP14" s="419">
        <f>'MASTER_ ALL areas - No.seedling'!BO14</f>
        <v>0</v>
      </c>
      <c r="BQ14" s="80">
        <f t="shared" si="22"/>
        <v>0</v>
      </c>
      <c r="BR14" s="419">
        <f>'MASTER_ ALL areas - No.seedling'!BQ14</f>
        <v>0</v>
      </c>
      <c r="BS14" s="419">
        <f>'MASTER_ ALL areas - No.seedling'!BR14</f>
        <v>0</v>
      </c>
      <c r="BT14" s="80">
        <f t="shared" si="23"/>
        <v>0</v>
      </c>
      <c r="BU14" s="419">
        <f>'MASTER_ ALL areas - No.seedling'!BT14</f>
        <v>0</v>
      </c>
      <c r="BV14" s="80">
        <f t="shared" si="24"/>
        <v>0</v>
      </c>
      <c r="BW14" s="419">
        <f>'MASTER_ ALL areas - No.seedling'!BV14</f>
        <v>0</v>
      </c>
      <c r="BX14" s="419">
        <f>'MASTER_ ALL areas - No.seedling'!BW14</f>
        <v>0</v>
      </c>
      <c r="BY14" s="80">
        <f t="shared" si="25"/>
        <v>0</v>
      </c>
      <c r="BZ14" s="419">
        <f>'MASTER_ ALL areas - No.seedling'!BY14</f>
        <v>0</v>
      </c>
      <c r="CA14" s="81">
        <f t="shared" si="26"/>
        <v>0</v>
      </c>
      <c r="CB14" s="429"/>
      <c r="CC14" s="75"/>
      <c r="CD14" s="76">
        <f>'MASTER_ ALL areas - No.seedling'!CC14</f>
        <v>0</v>
      </c>
      <c r="CE14" s="80">
        <f t="shared" si="27"/>
        <v>0</v>
      </c>
      <c r="CF14" s="76">
        <f>'MASTER_ ALL areas - No.seedling'!CE14</f>
        <v>0</v>
      </c>
      <c r="CG14" s="81">
        <f t="shared" si="28"/>
        <v>0</v>
      </c>
      <c r="CH14" s="75">
        <f>'MASTER_ ALL areas - No.seedling'!CG14</f>
        <v>0</v>
      </c>
      <c r="CI14" s="76">
        <f>'MASTER_ ALL areas - No.seedling'!CH14</f>
        <v>0</v>
      </c>
      <c r="CJ14" s="80">
        <f t="shared" si="29"/>
        <v>0</v>
      </c>
      <c r="CK14" s="76">
        <f>'MASTER_ ALL areas - No.seedling'!CJ14</f>
        <v>0</v>
      </c>
      <c r="CL14" s="81">
        <f t="shared" si="30"/>
        <v>0</v>
      </c>
      <c r="CM14" s="75">
        <f>'MASTER_ ALL areas - No.seedling'!CL14</f>
        <v>40</v>
      </c>
      <c r="CN14" s="76">
        <f>'MASTER_ ALL areas - No.seedling'!CM14</f>
        <v>0</v>
      </c>
      <c r="CO14" s="80">
        <f t="shared" si="31"/>
        <v>0</v>
      </c>
      <c r="CP14" s="76">
        <f>'MASTER_ ALL areas - No.seedling'!CO14</f>
        <v>0</v>
      </c>
      <c r="CQ14" s="81">
        <f t="shared" si="32"/>
        <v>0</v>
      </c>
      <c r="CR14" s="75">
        <f>'MASTER_ ALL areas - No.seedling'!CQ14</f>
        <v>0</v>
      </c>
      <c r="CS14" s="76">
        <f>'MASTER_ ALL areas - No.seedling'!CR14</f>
        <v>0</v>
      </c>
      <c r="CT14" s="80">
        <f t="shared" si="33"/>
        <v>0</v>
      </c>
      <c r="CU14" s="76">
        <f>'MASTER_ ALL areas - No.seedling'!CT14</f>
        <v>0</v>
      </c>
      <c r="CV14" s="81">
        <f t="shared" si="34"/>
        <v>0</v>
      </c>
      <c r="CW14" s="75">
        <f>'MASTER_ ALL areas - No.seedling'!CV14</f>
        <v>20</v>
      </c>
      <c r="CX14" s="76">
        <f>'MASTER_ ALL areas - No.seedling'!CW14</f>
        <v>0</v>
      </c>
      <c r="CY14" s="80">
        <f t="shared" si="35"/>
        <v>0</v>
      </c>
      <c r="CZ14" s="76">
        <f>'MASTER_ ALL areas - No.seedling'!CY14</f>
        <v>0</v>
      </c>
      <c r="DA14" s="81">
        <f t="shared" si="36"/>
        <v>0</v>
      </c>
      <c r="DB14" s="75">
        <f>'MASTER_ ALL areas - No.seedling'!DA14</f>
        <v>0</v>
      </c>
      <c r="DC14" s="76">
        <f>'MASTER_ ALL areas - No.seedling'!DB14</f>
        <v>0</v>
      </c>
      <c r="DD14" s="80">
        <f t="shared" si="37"/>
        <v>0</v>
      </c>
      <c r="DE14" s="76">
        <f>'MASTER_ ALL areas - No.seedling'!DD14</f>
        <v>0</v>
      </c>
      <c r="DF14" s="81">
        <f t="shared" si="38"/>
        <v>0</v>
      </c>
      <c r="DG14" s="75">
        <f>'MASTER_ ALL areas - No.seedling'!DF14</f>
        <v>20</v>
      </c>
      <c r="DH14" s="76">
        <f>'MASTER_ ALL areas - No.seedling'!DG14</f>
        <v>0</v>
      </c>
      <c r="DI14" s="80">
        <f t="shared" si="39"/>
        <v>0</v>
      </c>
      <c r="DJ14" s="76">
        <f>'MASTER_ ALL areas - No.seedling'!DI14</f>
        <v>0</v>
      </c>
      <c r="DK14" s="81">
        <f t="shared" si="40"/>
        <v>0</v>
      </c>
      <c r="DL14" s="75">
        <f>'MASTER_ ALL areas - No.seedling'!DK14</f>
        <v>40</v>
      </c>
      <c r="DM14" s="76">
        <f>'MASTER_ ALL areas - No.seedling'!DL14</f>
        <v>0</v>
      </c>
      <c r="DN14" s="80">
        <f t="shared" si="41"/>
        <v>0</v>
      </c>
      <c r="DO14" s="76">
        <f>'MASTER_ ALL areas - No.seedling'!DN14</f>
        <v>0</v>
      </c>
      <c r="DP14" s="81">
        <f t="shared" si="42"/>
        <v>0</v>
      </c>
      <c r="DQ14" s="75">
        <f>'MASTER_ ALL areas - No.seedling'!DP14</f>
        <v>0</v>
      </c>
      <c r="DR14" s="76">
        <f>'MASTER_ ALL areas - No.seedling'!DQ14</f>
        <v>0</v>
      </c>
      <c r="DS14" s="80">
        <f t="shared" si="43"/>
        <v>0</v>
      </c>
      <c r="DT14" s="76">
        <f>'MASTER_ ALL areas - No.seedling'!DS14</f>
        <v>0</v>
      </c>
      <c r="DU14" s="81">
        <f t="shared" si="44"/>
        <v>0</v>
      </c>
      <c r="DV14" s="75">
        <f>'MASTER_ ALL areas - No.seedling'!DU14</f>
        <v>0</v>
      </c>
      <c r="DW14" s="76">
        <f>'MASTER_ ALL areas - No.seedling'!DV14</f>
        <v>0</v>
      </c>
      <c r="DX14" s="80">
        <f t="shared" si="45"/>
        <v>0</v>
      </c>
      <c r="DY14" s="76">
        <f>'MASTER_ ALL areas - No.seedling'!DX14</f>
        <v>0</v>
      </c>
      <c r="DZ14" s="81">
        <f t="shared" si="46"/>
        <v>0</v>
      </c>
      <c r="EA14" s="75">
        <f>'MASTER_ ALL areas - No.seedling'!DZ14</f>
        <v>0</v>
      </c>
      <c r="EB14" s="76">
        <f>'MASTER_ ALL areas - No.seedling'!EA14</f>
        <v>0</v>
      </c>
      <c r="EC14" s="80">
        <f t="shared" si="47"/>
        <v>0</v>
      </c>
      <c r="ED14" s="76">
        <f>'MASTER_ ALL areas - No.seedling'!EC14</f>
        <v>0</v>
      </c>
      <c r="EE14" s="81">
        <f t="shared" si="48"/>
        <v>0</v>
      </c>
      <c r="EF14" s="75">
        <f>'MASTER_ ALL areas - No.seedling'!EE14</f>
        <v>0</v>
      </c>
      <c r="EG14" s="76">
        <f>'MASTER_ ALL areas - No.seedling'!EF14</f>
        <v>0</v>
      </c>
      <c r="EH14" s="80">
        <f t="shared" si="49"/>
        <v>0</v>
      </c>
      <c r="EI14" s="76">
        <f>'MASTER_ ALL areas - No.seedling'!EH14</f>
        <v>0</v>
      </c>
      <c r="EJ14" s="81">
        <f t="shared" si="50"/>
        <v>0</v>
      </c>
      <c r="EK14" s="75">
        <f>'MASTER_ ALL areas - No.seedling'!EJ14</f>
        <v>0</v>
      </c>
      <c r="EL14" s="76">
        <f>'MASTER_ ALL areas - No.seedling'!EK14</f>
        <v>0</v>
      </c>
      <c r="EM14" s="80">
        <f t="shared" si="51"/>
        <v>0</v>
      </c>
      <c r="EN14" s="76">
        <f>'MASTER_ ALL areas - No.seedling'!EM14</f>
        <v>0</v>
      </c>
      <c r="EO14" s="81">
        <f t="shared" si="52"/>
        <v>0</v>
      </c>
      <c r="EP14" s="75">
        <f>'MASTER_ ALL areas - No.seedling'!EO14</f>
        <v>0</v>
      </c>
      <c r="EQ14" s="76">
        <f>'MASTER_ ALL areas - No.seedling'!EP14</f>
        <v>0</v>
      </c>
      <c r="ER14" s="80">
        <f t="shared" si="53"/>
        <v>0</v>
      </c>
      <c r="ES14" s="76">
        <f>'MASTER_ ALL areas - No.seedling'!ER14</f>
        <v>0</v>
      </c>
      <c r="ET14" s="81">
        <f t="shared" si="54"/>
        <v>0</v>
      </c>
      <c r="EU14" s="75">
        <f>'MASTER_ ALL areas - No.seedling'!ET14</f>
        <v>0</v>
      </c>
      <c r="EV14" s="76">
        <f>'MASTER_ ALL areas - No.seedling'!EU14</f>
        <v>0</v>
      </c>
      <c r="EW14" s="80">
        <f t="shared" si="55"/>
        <v>0</v>
      </c>
      <c r="EX14" s="76">
        <f>'MASTER_ ALL areas - No.seedling'!EW14</f>
        <v>0</v>
      </c>
      <c r="EY14" s="81">
        <f t="shared" si="56"/>
        <v>0</v>
      </c>
      <c r="EZ14" s="75">
        <f>'MASTER_ ALL areas - No.seedling'!EY14</f>
        <v>0</v>
      </c>
      <c r="FA14" s="76">
        <f>'MASTER_ ALL areas - No.seedling'!EZ14</f>
        <v>0</v>
      </c>
      <c r="FB14" s="80">
        <f t="shared" si="57"/>
        <v>0</v>
      </c>
      <c r="FC14" s="76">
        <f>'MASTER_ ALL areas - No.seedling'!FB14</f>
        <v>0</v>
      </c>
      <c r="FD14" s="81">
        <f t="shared" si="58"/>
        <v>0</v>
      </c>
      <c r="FE14" s="75">
        <f>'MASTER_ ALL areas - No.seedling'!FD14</f>
        <v>0</v>
      </c>
      <c r="FF14" s="76">
        <f>'MASTER_ ALL areas - No.seedling'!FE14</f>
        <v>0</v>
      </c>
      <c r="FG14" s="80">
        <f t="shared" si="59"/>
        <v>0</v>
      </c>
      <c r="FH14" s="76">
        <f>'MASTER_ ALL areas - No.seedling'!FG14</f>
        <v>0</v>
      </c>
      <c r="FI14" s="81">
        <f t="shared" si="60"/>
        <v>0</v>
      </c>
      <c r="FJ14" s="75">
        <f>'MASTER_ ALL areas - No.seedling'!FI14</f>
        <v>0</v>
      </c>
      <c r="FK14" s="76">
        <f>'MASTER_ ALL areas - No.seedling'!FJ14</f>
        <v>0</v>
      </c>
      <c r="FL14" s="80">
        <f t="shared" si="61"/>
        <v>0</v>
      </c>
      <c r="FM14" s="76">
        <f>'MASTER_ ALL areas - No.seedling'!FL14</f>
        <v>0</v>
      </c>
      <c r="FN14" s="81">
        <f t="shared" si="62"/>
        <v>0</v>
      </c>
      <c r="FO14" s="75">
        <f>'MASTER_ ALL areas - No.seedling'!FN14</f>
        <v>0</v>
      </c>
      <c r="FP14" s="76">
        <f>'MASTER_ ALL areas - No.seedling'!FO14</f>
        <v>0</v>
      </c>
      <c r="FQ14" s="80">
        <f t="shared" si="63"/>
        <v>0</v>
      </c>
      <c r="FR14" s="76">
        <f>'MASTER_ ALL areas - No.seedling'!FQ14</f>
        <v>0</v>
      </c>
      <c r="FS14" s="81">
        <f t="shared" si="64"/>
        <v>0</v>
      </c>
      <c r="FT14" s="75">
        <f>'MASTER_ ALL areas - No.seedling'!FS14</f>
        <v>0</v>
      </c>
      <c r="FU14" s="76">
        <f>'MASTER_ ALL areas - No.seedling'!FT14</f>
        <v>0</v>
      </c>
      <c r="FV14" s="80">
        <f t="shared" si="65"/>
        <v>0</v>
      </c>
      <c r="FW14" s="76">
        <f>'MASTER_ ALL areas - No.seedling'!FV14</f>
        <v>0</v>
      </c>
      <c r="FX14" s="81">
        <f t="shared" si="66"/>
        <v>0</v>
      </c>
      <c r="FY14" s="75">
        <f>'MASTER_ ALL areas - No.seedling'!FX14</f>
        <v>0</v>
      </c>
      <c r="FZ14" s="76">
        <f>'MASTER_ ALL areas - No.seedling'!FY14</f>
        <v>0</v>
      </c>
      <c r="GA14" s="80">
        <f t="shared" si="67"/>
        <v>0</v>
      </c>
      <c r="GB14" s="76">
        <f>'MASTER_ ALL areas - No.seedling'!GA14</f>
        <v>0</v>
      </c>
      <c r="GC14" s="81">
        <f t="shared" si="68"/>
        <v>0</v>
      </c>
      <c r="GD14" s="75">
        <f>'MASTER_ ALL areas - No.seedling'!GC14</f>
        <v>0</v>
      </c>
      <c r="GE14" s="76">
        <f>'MASTER_ ALL areas - No.seedling'!GD14</f>
        <v>0</v>
      </c>
      <c r="GF14" s="80">
        <f t="shared" si="69"/>
        <v>0</v>
      </c>
      <c r="GG14" s="76">
        <f>'MASTER_ ALL areas - No.seedling'!GF14</f>
        <v>0</v>
      </c>
      <c r="GH14" s="81">
        <f t="shared" si="70"/>
        <v>0</v>
      </c>
      <c r="GI14" s="75">
        <f>'MASTER_ ALL areas - No.seedling'!GH14</f>
        <v>40</v>
      </c>
      <c r="GJ14" s="76">
        <f>'MASTER_ ALL areas - No.seedling'!GI14</f>
        <v>0</v>
      </c>
      <c r="GK14" s="80">
        <f t="shared" si="71"/>
        <v>0</v>
      </c>
      <c r="GL14" s="76">
        <f>'MASTER_ ALL areas - No.seedling'!GK14</f>
        <v>0</v>
      </c>
      <c r="GM14" s="81">
        <f t="shared" si="72"/>
        <v>0</v>
      </c>
      <c r="GN14" s="75">
        <f>'MASTER_ ALL areas - No.seedling'!GM14</f>
        <v>0</v>
      </c>
      <c r="GO14" s="76">
        <f>'MASTER_ ALL areas - No.seedling'!GN14</f>
        <v>0</v>
      </c>
      <c r="GP14" s="80">
        <f t="shared" si="73"/>
        <v>0</v>
      </c>
      <c r="GQ14" s="76">
        <f>'MASTER_ ALL areas - No.seedling'!GP14</f>
        <v>0</v>
      </c>
      <c r="GR14" s="81">
        <f t="shared" si="74"/>
        <v>0</v>
      </c>
      <c r="GS14" s="75">
        <f>'MASTER_ ALL areas - No.seedling'!GR14</f>
        <v>0</v>
      </c>
      <c r="GT14" s="76">
        <f>'MASTER_ ALL areas - No.seedling'!GS14</f>
        <v>0</v>
      </c>
      <c r="GU14" s="80">
        <f t="shared" si="75"/>
        <v>0</v>
      </c>
      <c r="GV14" s="76">
        <f>'MASTER_ ALL areas - No.seedling'!GU14</f>
        <v>0</v>
      </c>
      <c r="GW14" s="81">
        <f t="shared" si="76"/>
        <v>0</v>
      </c>
      <c r="GX14" s="75">
        <f>'MASTER_ ALL areas - No.seedling'!GW14</f>
        <v>0</v>
      </c>
      <c r="GY14" s="76">
        <f>'MASTER_ ALL areas - No.seedling'!GX14</f>
        <v>0</v>
      </c>
      <c r="GZ14" s="80">
        <f t="shared" si="77"/>
        <v>0</v>
      </c>
      <c r="HA14" s="76">
        <f>'MASTER_ ALL areas - No.seedling'!GZ14</f>
        <v>0</v>
      </c>
      <c r="HB14" s="81">
        <f t="shared" si="78"/>
        <v>0</v>
      </c>
      <c r="HC14" s="75">
        <f>'MASTER_ ALL areas - No.seedling'!HB14</f>
        <v>0</v>
      </c>
      <c r="HD14" s="76">
        <f>'MASTER_ ALL areas - No.seedling'!HC14</f>
        <v>0</v>
      </c>
      <c r="HE14" s="80">
        <f t="shared" si="79"/>
        <v>0</v>
      </c>
      <c r="HF14" s="76">
        <f>'MASTER_ ALL areas - No.seedling'!HE14</f>
        <v>0</v>
      </c>
      <c r="HG14" s="81">
        <f t="shared" si="80"/>
        <v>0</v>
      </c>
      <c r="HH14" s="75">
        <f>'MASTER_ ALL areas - No.seedling'!HG14</f>
        <v>0</v>
      </c>
      <c r="HI14" s="76">
        <f>'MASTER_ ALL areas - No.seedling'!HH14</f>
        <v>0</v>
      </c>
      <c r="HJ14" s="80">
        <f t="shared" si="81"/>
        <v>0</v>
      </c>
      <c r="HK14" s="76">
        <f>'MASTER_ ALL areas - No.seedling'!HJ14</f>
        <v>0</v>
      </c>
      <c r="HL14" s="81">
        <f t="shared" si="82"/>
        <v>0</v>
      </c>
      <c r="HM14" s="75">
        <f>'MASTER_ ALL areas - No.seedling'!HL14</f>
        <v>0</v>
      </c>
      <c r="HN14" s="76">
        <f>'MASTER_ ALL areas - No.seedling'!HM14</f>
        <v>0</v>
      </c>
      <c r="HO14" s="80">
        <f t="shared" si="83"/>
        <v>0</v>
      </c>
      <c r="HP14" s="76">
        <f>'MASTER_ ALL areas - No.seedling'!HO14</f>
        <v>0</v>
      </c>
      <c r="HQ14" s="81">
        <f t="shared" si="84"/>
        <v>0</v>
      </c>
      <c r="HR14" s="75">
        <f>'MASTER_ ALL areas - No.seedling'!HQ14</f>
        <v>0</v>
      </c>
      <c r="HS14" s="76">
        <f>'MASTER_ ALL areas - No.seedling'!HR14</f>
        <v>0</v>
      </c>
      <c r="HT14" s="80">
        <f t="shared" si="85"/>
        <v>0</v>
      </c>
      <c r="HU14" s="76">
        <f>'MASTER_ ALL areas - No.seedling'!HT14</f>
        <v>0</v>
      </c>
      <c r="HV14" s="81">
        <f t="shared" si="86"/>
        <v>0</v>
      </c>
      <c r="HW14" s="75">
        <f>'MASTER_ ALL areas - No.seedling'!HV14</f>
        <v>0</v>
      </c>
      <c r="HX14" s="76">
        <f>'MASTER_ ALL areas - No.seedling'!HW14</f>
        <v>0</v>
      </c>
      <c r="HY14" s="80">
        <f t="shared" si="87"/>
        <v>0</v>
      </c>
      <c r="HZ14" s="76">
        <f>'MASTER_ ALL areas - No.seedling'!HY14</f>
        <v>0</v>
      </c>
      <c r="IA14" s="81">
        <f t="shared" si="88"/>
        <v>0</v>
      </c>
      <c r="IB14" s="75">
        <f>'MASTER_ ALL areas - No.seedling'!IA14</f>
        <v>0</v>
      </c>
      <c r="IC14" s="76">
        <f>'MASTER_ ALL areas - No.seedling'!IB14</f>
        <v>0</v>
      </c>
      <c r="ID14" s="80">
        <f t="shared" si="89"/>
        <v>0</v>
      </c>
      <c r="IE14" s="76">
        <f>'MASTER_ ALL areas - No.seedling'!ID14</f>
        <v>0</v>
      </c>
      <c r="IF14" s="85">
        <f t="shared" si="90"/>
        <v>0</v>
      </c>
      <c r="IG14" s="86" t="s">
        <v>117</v>
      </c>
      <c r="IH14" s="121" t="s">
        <v>118</v>
      </c>
    </row>
    <row r="15" spans="2:242" ht="33" customHeight="1" x14ac:dyDescent="0.25">
      <c r="B15" s="420">
        <v>11</v>
      </c>
      <c r="C15" s="421" t="s">
        <v>119</v>
      </c>
      <c r="D15" s="422">
        <v>215709</v>
      </c>
      <c r="E15" s="423">
        <v>930793</v>
      </c>
      <c r="F15" s="424" t="s">
        <v>89</v>
      </c>
      <c r="G15" s="88" t="s">
        <v>120</v>
      </c>
      <c r="H15" s="425">
        <f>'MASTER_ ALL areas - No.seedling'!G15</f>
        <v>6</v>
      </c>
      <c r="I15" s="426">
        <f>'MASTER_ ALL areas - No.seedling'!H15</f>
        <v>0.35</v>
      </c>
      <c r="J15" s="425">
        <f>'MASTER_ ALL areas - No.seedling'!I15</f>
        <v>29</v>
      </c>
      <c r="K15" s="427">
        <f>'MASTER_ ALL areas - No.seedling'!J15</f>
        <v>47</v>
      </c>
      <c r="L15" s="73">
        <f t="shared" si="0"/>
        <v>940</v>
      </c>
      <c r="M15" s="427">
        <f>'MASTER_ ALL areas - No.seedling'!L15</f>
        <v>940</v>
      </c>
      <c r="N15" s="417">
        <f>'MASTER_ ALL areas - No.seedling'!M15</f>
        <v>1</v>
      </c>
      <c r="O15" s="428">
        <f>'MASTER_ ALL areas - No.seedling'!N15</f>
        <v>3</v>
      </c>
      <c r="P15" s="70">
        <f t="shared" si="1"/>
        <v>2.1276595744680851E-2</v>
      </c>
      <c r="Q15" s="78">
        <f t="shared" si="2"/>
        <v>6.3829787234042548E-2</v>
      </c>
      <c r="R15" s="429"/>
      <c r="S15" s="417">
        <f>'MASTER_ ALL areas - No.seedling'!R15</f>
        <v>840</v>
      </c>
      <c r="T15" s="419">
        <f>'MASTER_ ALL areas - No.seedling'!S15</f>
        <v>0</v>
      </c>
      <c r="U15" s="80">
        <f t="shared" si="3"/>
        <v>0</v>
      </c>
      <c r="V15" s="419">
        <f>'MASTER_ ALL areas - No.seedling'!U15</f>
        <v>2</v>
      </c>
      <c r="W15" s="80">
        <f t="shared" si="4"/>
        <v>4.7619047619047616E-2</v>
      </c>
      <c r="X15" s="419">
        <f>'MASTER_ ALL areas - No.seedling'!W15</f>
        <v>20</v>
      </c>
      <c r="Y15" s="419">
        <f>'MASTER_ ALL areas - No.seedling'!X15</f>
        <v>1</v>
      </c>
      <c r="Z15" s="80">
        <f t="shared" si="5"/>
        <v>1</v>
      </c>
      <c r="AA15" s="419">
        <f>'MASTER_ ALL areas - No.seedling'!Z15</f>
        <v>1</v>
      </c>
      <c r="AB15" s="80">
        <f t="shared" si="6"/>
        <v>1</v>
      </c>
      <c r="AC15" s="419">
        <f>'MASTER_ ALL areas - No.seedling'!AB15</f>
        <v>60</v>
      </c>
      <c r="AD15" s="419">
        <f>'MASTER_ ALL areas - No.seedling'!AC15</f>
        <v>0</v>
      </c>
      <c r="AE15" s="80">
        <f t="shared" si="7"/>
        <v>0</v>
      </c>
      <c r="AF15" s="419">
        <f>'MASTER_ ALL areas - No.seedling'!AE15</f>
        <v>0</v>
      </c>
      <c r="AG15" s="80">
        <f t="shared" si="8"/>
        <v>0</v>
      </c>
      <c r="AH15" s="419">
        <f>'MASTER_ ALL areas - No.seedling'!AG15</f>
        <v>20</v>
      </c>
      <c r="AI15" s="419">
        <f>'MASTER_ ALL areas - No.seedling'!AH15</f>
        <v>0</v>
      </c>
      <c r="AJ15" s="80">
        <f t="shared" si="9"/>
        <v>0</v>
      </c>
      <c r="AK15" s="419">
        <f>'MASTER_ ALL areas - No.seedling'!AJ15</f>
        <v>0</v>
      </c>
      <c r="AL15" s="81">
        <f t="shared" si="10"/>
        <v>0</v>
      </c>
      <c r="AM15" s="429"/>
      <c r="AN15" s="417">
        <f>'MASTER_ ALL areas - No.seedling'!AM15</f>
        <v>60</v>
      </c>
      <c r="AO15" s="419">
        <f>'MASTER_ ALL areas - No.seedling'!AN15</f>
        <v>0</v>
      </c>
      <c r="AP15" s="80">
        <f t="shared" si="11"/>
        <v>0</v>
      </c>
      <c r="AQ15" s="419">
        <f>'MASTER_ ALL areas - No.seedling'!AP15</f>
        <v>0</v>
      </c>
      <c r="AR15" s="80">
        <f t="shared" si="12"/>
        <v>0</v>
      </c>
      <c r="AS15" s="419">
        <f>'MASTER_ ALL areas - No.seedling'!AR15</f>
        <v>860</v>
      </c>
      <c r="AT15" s="419">
        <f>'MASTER_ ALL areas - No.seedling'!AS15</f>
        <v>0</v>
      </c>
      <c r="AU15" s="80">
        <f t="shared" si="13"/>
        <v>0</v>
      </c>
      <c r="AV15" s="419">
        <f>'MASTER_ ALL areas - No.seedling'!AU15</f>
        <v>2</v>
      </c>
      <c r="AW15" s="80">
        <f t="shared" si="14"/>
        <v>4.6511627906976744E-2</v>
      </c>
      <c r="AX15" s="419">
        <f>'MASTER_ ALL areas - No.seedling'!AW15</f>
        <v>0</v>
      </c>
      <c r="AY15" s="419">
        <f>'MASTER_ ALL areas - No.seedling'!AX15</f>
        <v>0</v>
      </c>
      <c r="AZ15" s="80">
        <f t="shared" si="15"/>
        <v>0</v>
      </c>
      <c r="BA15" s="419">
        <f>'MASTER_ ALL areas - No.seedling'!AZ15</f>
        <v>0</v>
      </c>
      <c r="BB15" s="80">
        <f t="shared" si="16"/>
        <v>0</v>
      </c>
      <c r="BC15" s="419">
        <f>'MASTER_ ALL areas - No.seedling'!BB15</f>
        <v>20</v>
      </c>
      <c r="BD15" s="419">
        <f>'MASTER_ ALL areas - No.seedling'!BC15</f>
        <v>1</v>
      </c>
      <c r="BE15" s="80">
        <f t="shared" si="17"/>
        <v>1</v>
      </c>
      <c r="BF15" s="419">
        <f>'MASTER_ ALL areas - No.seedling'!BE15</f>
        <v>1</v>
      </c>
      <c r="BG15" s="80">
        <f t="shared" si="18"/>
        <v>1</v>
      </c>
      <c r="BH15" s="419">
        <f>'MASTER_ ALL areas - No.seedling'!BG15</f>
        <v>0</v>
      </c>
      <c r="BI15" s="419">
        <f>'MASTER_ ALL areas - No.seedling'!BH15</f>
        <v>0</v>
      </c>
      <c r="BJ15" s="80">
        <f t="shared" si="19"/>
        <v>0</v>
      </c>
      <c r="BK15" s="419">
        <f>'MASTER_ ALL areas - No.seedling'!BJ15</f>
        <v>0</v>
      </c>
      <c r="BL15" s="80">
        <f t="shared" si="20"/>
        <v>0</v>
      </c>
      <c r="BM15" s="419">
        <f>'MASTER_ ALL areas - No.seedling'!BL15</f>
        <v>0</v>
      </c>
      <c r="BN15" s="419">
        <f>'MASTER_ ALL areas - No.seedling'!BM15</f>
        <v>0</v>
      </c>
      <c r="BO15" s="80">
        <f t="shared" si="21"/>
        <v>0</v>
      </c>
      <c r="BP15" s="419">
        <f>'MASTER_ ALL areas - No.seedling'!BO15</f>
        <v>0</v>
      </c>
      <c r="BQ15" s="80">
        <f t="shared" si="22"/>
        <v>0</v>
      </c>
      <c r="BR15" s="419">
        <f>'MASTER_ ALL areas - No.seedling'!BQ15</f>
        <v>0</v>
      </c>
      <c r="BS15" s="419">
        <f>'MASTER_ ALL areas - No.seedling'!BR15</f>
        <v>0</v>
      </c>
      <c r="BT15" s="80">
        <f t="shared" si="23"/>
        <v>0</v>
      </c>
      <c r="BU15" s="419">
        <f>'MASTER_ ALL areas - No.seedling'!BT15</f>
        <v>0</v>
      </c>
      <c r="BV15" s="80">
        <f t="shared" si="24"/>
        <v>0</v>
      </c>
      <c r="BW15" s="419">
        <f>'MASTER_ ALL areas - No.seedling'!BV15</f>
        <v>0</v>
      </c>
      <c r="BX15" s="419">
        <f>'MASTER_ ALL areas - No.seedling'!BW15</f>
        <v>0</v>
      </c>
      <c r="BY15" s="80">
        <f t="shared" si="25"/>
        <v>0</v>
      </c>
      <c r="BZ15" s="419">
        <f>'MASTER_ ALL areas - No.seedling'!BY15</f>
        <v>0</v>
      </c>
      <c r="CA15" s="81">
        <f t="shared" si="26"/>
        <v>0</v>
      </c>
      <c r="CB15" s="429"/>
      <c r="CC15" s="75">
        <f t="shared" si="92"/>
        <v>40</v>
      </c>
      <c r="CD15" s="76">
        <f>'MASTER_ ALL areas - No.seedling'!CC15</f>
        <v>0</v>
      </c>
      <c r="CE15" s="80">
        <f t="shared" si="27"/>
        <v>0</v>
      </c>
      <c r="CF15" s="76">
        <f>'MASTER_ ALL areas - No.seedling'!CE15</f>
        <v>0</v>
      </c>
      <c r="CG15" s="81">
        <f t="shared" si="28"/>
        <v>0</v>
      </c>
      <c r="CH15" s="75">
        <f>'MASTER_ ALL areas - No.seedling'!CG15</f>
        <v>0</v>
      </c>
      <c r="CI15" s="76">
        <f>'MASTER_ ALL areas - No.seedling'!CH15</f>
        <v>0</v>
      </c>
      <c r="CJ15" s="80">
        <f t="shared" si="29"/>
        <v>0</v>
      </c>
      <c r="CK15" s="76">
        <f>'MASTER_ ALL areas - No.seedling'!CJ15</f>
        <v>0</v>
      </c>
      <c r="CL15" s="81">
        <f t="shared" si="30"/>
        <v>0</v>
      </c>
      <c r="CM15" s="75">
        <f>'MASTER_ ALL areas - No.seedling'!CL15</f>
        <v>20</v>
      </c>
      <c r="CN15" s="76">
        <f>'MASTER_ ALL areas - No.seedling'!CM15</f>
        <v>0</v>
      </c>
      <c r="CO15" s="80">
        <f t="shared" si="31"/>
        <v>0</v>
      </c>
      <c r="CP15" s="76">
        <f>'MASTER_ ALL areas - No.seedling'!CO15</f>
        <v>0</v>
      </c>
      <c r="CQ15" s="81">
        <f t="shared" si="32"/>
        <v>0</v>
      </c>
      <c r="CR15" s="75">
        <f>'MASTER_ ALL areas - No.seedling'!CQ15</f>
        <v>0</v>
      </c>
      <c r="CS15" s="76">
        <f>'MASTER_ ALL areas - No.seedling'!CR15</f>
        <v>0</v>
      </c>
      <c r="CT15" s="80">
        <f t="shared" si="33"/>
        <v>0</v>
      </c>
      <c r="CU15" s="76">
        <f>'MASTER_ ALL areas - No.seedling'!CT15</f>
        <v>0</v>
      </c>
      <c r="CV15" s="81">
        <f t="shared" si="34"/>
        <v>0</v>
      </c>
      <c r="CW15" s="75">
        <f>'MASTER_ ALL areas - No.seedling'!CV15</f>
        <v>800</v>
      </c>
      <c r="CX15" s="76">
        <f>'MASTER_ ALL areas - No.seedling'!CW15</f>
        <v>0</v>
      </c>
      <c r="CY15" s="80">
        <f t="shared" si="35"/>
        <v>0</v>
      </c>
      <c r="CZ15" s="76">
        <f>'MASTER_ ALL areas - No.seedling'!CY15</f>
        <v>2</v>
      </c>
      <c r="DA15" s="81">
        <f t="shared" si="36"/>
        <v>0.05</v>
      </c>
      <c r="DB15" s="75">
        <f>'MASTER_ ALL areas - No.seedling'!DA15</f>
        <v>0</v>
      </c>
      <c r="DC15" s="76">
        <f>'MASTER_ ALL areas - No.seedling'!DB15</f>
        <v>0</v>
      </c>
      <c r="DD15" s="80">
        <f t="shared" si="37"/>
        <v>0</v>
      </c>
      <c r="DE15" s="76">
        <f>'MASTER_ ALL areas - No.seedling'!DD15</f>
        <v>0</v>
      </c>
      <c r="DF15" s="81">
        <f t="shared" si="38"/>
        <v>0</v>
      </c>
      <c r="DG15" s="75">
        <f>'MASTER_ ALL areas - No.seedling'!DF15</f>
        <v>40</v>
      </c>
      <c r="DH15" s="76">
        <f>'MASTER_ ALL areas - No.seedling'!DG15</f>
        <v>0</v>
      </c>
      <c r="DI15" s="80">
        <f t="shared" si="39"/>
        <v>0</v>
      </c>
      <c r="DJ15" s="76">
        <f>'MASTER_ ALL areas - No.seedling'!DI15</f>
        <v>0</v>
      </c>
      <c r="DK15" s="81">
        <f t="shared" si="40"/>
        <v>0</v>
      </c>
      <c r="DL15" s="75">
        <f>'MASTER_ ALL areas - No.seedling'!DK15</f>
        <v>20</v>
      </c>
      <c r="DM15" s="76">
        <f>'MASTER_ ALL areas - No.seedling'!DL15</f>
        <v>0</v>
      </c>
      <c r="DN15" s="80">
        <f t="shared" si="41"/>
        <v>0</v>
      </c>
      <c r="DO15" s="76">
        <f>'MASTER_ ALL areas - No.seedling'!DN15</f>
        <v>0</v>
      </c>
      <c r="DP15" s="81">
        <f t="shared" si="42"/>
        <v>0</v>
      </c>
      <c r="DQ15" s="75">
        <f>'MASTER_ ALL areas - No.seedling'!DP15</f>
        <v>0</v>
      </c>
      <c r="DR15" s="76">
        <f>'MASTER_ ALL areas - No.seedling'!DQ15</f>
        <v>0</v>
      </c>
      <c r="DS15" s="80">
        <f t="shared" si="43"/>
        <v>0</v>
      </c>
      <c r="DT15" s="76">
        <f>'MASTER_ ALL areas - No.seedling'!DS15</f>
        <v>0</v>
      </c>
      <c r="DU15" s="81">
        <f t="shared" si="44"/>
        <v>0</v>
      </c>
      <c r="DV15" s="75">
        <f>'MASTER_ ALL areas - No.seedling'!DU15</f>
        <v>0</v>
      </c>
      <c r="DW15" s="76">
        <f>'MASTER_ ALL areas - No.seedling'!DV15</f>
        <v>0</v>
      </c>
      <c r="DX15" s="80">
        <f t="shared" si="45"/>
        <v>0</v>
      </c>
      <c r="DY15" s="76">
        <f>'MASTER_ ALL areas - No.seedling'!DX15</f>
        <v>0</v>
      </c>
      <c r="DZ15" s="81">
        <f t="shared" si="46"/>
        <v>0</v>
      </c>
      <c r="EA15" s="75">
        <f>'MASTER_ ALL areas - No.seedling'!DZ15</f>
        <v>0</v>
      </c>
      <c r="EB15" s="76">
        <f>'MASTER_ ALL areas - No.seedling'!EA15</f>
        <v>0</v>
      </c>
      <c r="EC15" s="80">
        <f t="shared" si="47"/>
        <v>0</v>
      </c>
      <c r="ED15" s="76">
        <f>'MASTER_ ALL areas - No.seedling'!EC15</f>
        <v>0</v>
      </c>
      <c r="EE15" s="81">
        <f t="shared" si="48"/>
        <v>0</v>
      </c>
      <c r="EF15" s="75">
        <f>'MASTER_ ALL areas - No.seedling'!EE15</f>
        <v>0</v>
      </c>
      <c r="EG15" s="76">
        <f>'MASTER_ ALL areas - No.seedling'!EF15</f>
        <v>0</v>
      </c>
      <c r="EH15" s="80">
        <f t="shared" si="49"/>
        <v>0</v>
      </c>
      <c r="EI15" s="76">
        <f>'MASTER_ ALL areas - No.seedling'!EH15</f>
        <v>0</v>
      </c>
      <c r="EJ15" s="81">
        <f t="shared" si="50"/>
        <v>0</v>
      </c>
      <c r="EK15" s="75">
        <f>'MASTER_ ALL areas - No.seedling'!EJ15</f>
        <v>0</v>
      </c>
      <c r="EL15" s="76">
        <f>'MASTER_ ALL areas - No.seedling'!EK15</f>
        <v>0</v>
      </c>
      <c r="EM15" s="80">
        <f t="shared" si="51"/>
        <v>0</v>
      </c>
      <c r="EN15" s="76">
        <f>'MASTER_ ALL areas - No.seedling'!EM15</f>
        <v>0</v>
      </c>
      <c r="EO15" s="81">
        <f t="shared" si="52"/>
        <v>0</v>
      </c>
      <c r="EP15" s="75">
        <f>'MASTER_ ALL areas - No.seedling'!EO15</f>
        <v>20</v>
      </c>
      <c r="EQ15" s="76">
        <f>'MASTER_ ALL areas - No.seedling'!EP15</f>
        <v>1</v>
      </c>
      <c r="ER15" s="80">
        <f t="shared" si="53"/>
        <v>1</v>
      </c>
      <c r="ES15" s="76">
        <f>'MASTER_ ALL areas - No.seedling'!ER15</f>
        <v>1</v>
      </c>
      <c r="ET15" s="81">
        <f t="shared" si="54"/>
        <v>1</v>
      </c>
      <c r="EU15" s="75">
        <f>'MASTER_ ALL areas - No.seedling'!ET15</f>
        <v>0</v>
      </c>
      <c r="EV15" s="76">
        <f>'MASTER_ ALL areas - No.seedling'!EU15</f>
        <v>0</v>
      </c>
      <c r="EW15" s="80">
        <f t="shared" si="55"/>
        <v>0</v>
      </c>
      <c r="EX15" s="76">
        <f>'MASTER_ ALL areas - No.seedling'!EW15</f>
        <v>0</v>
      </c>
      <c r="EY15" s="81">
        <f t="shared" si="56"/>
        <v>0</v>
      </c>
      <c r="EZ15" s="75">
        <f>'MASTER_ ALL areas - No.seedling'!EY15</f>
        <v>0</v>
      </c>
      <c r="FA15" s="76">
        <f>'MASTER_ ALL areas - No.seedling'!EZ15</f>
        <v>0</v>
      </c>
      <c r="FB15" s="80">
        <f t="shared" si="57"/>
        <v>0</v>
      </c>
      <c r="FC15" s="76">
        <f>'MASTER_ ALL areas - No.seedling'!FB15</f>
        <v>0</v>
      </c>
      <c r="FD15" s="81">
        <f t="shared" si="58"/>
        <v>0</v>
      </c>
      <c r="FE15" s="75">
        <f>'MASTER_ ALL areas - No.seedling'!FD15</f>
        <v>0</v>
      </c>
      <c r="FF15" s="76">
        <f>'MASTER_ ALL areas - No.seedling'!FE15</f>
        <v>0</v>
      </c>
      <c r="FG15" s="80">
        <f t="shared" si="59"/>
        <v>0</v>
      </c>
      <c r="FH15" s="76">
        <f>'MASTER_ ALL areas - No.seedling'!FG15</f>
        <v>0</v>
      </c>
      <c r="FI15" s="81">
        <f t="shared" si="60"/>
        <v>0</v>
      </c>
      <c r="FJ15" s="75">
        <f>'MASTER_ ALL areas - No.seedling'!FI15</f>
        <v>0</v>
      </c>
      <c r="FK15" s="76">
        <f>'MASTER_ ALL areas - No.seedling'!FJ15</f>
        <v>0</v>
      </c>
      <c r="FL15" s="80">
        <f t="shared" si="61"/>
        <v>0</v>
      </c>
      <c r="FM15" s="76">
        <f>'MASTER_ ALL areas - No.seedling'!FL15</f>
        <v>0</v>
      </c>
      <c r="FN15" s="81">
        <f t="shared" si="62"/>
        <v>0</v>
      </c>
      <c r="FO15" s="75">
        <f>'MASTER_ ALL areas - No.seedling'!FN15</f>
        <v>0</v>
      </c>
      <c r="FP15" s="76">
        <f>'MASTER_ ALL areas - No.seedling'!FO15</f>
        <v>0</v>
      </c>
      <c r="FQ15" s="80">
        <f t="shared" si="63"/>
        <v>0</v>
      </c>
      <c r="FR15" s="76">
        <f>'MASTER_ ALL areas - No.seedling'!FQ15</f>
        <v>0</v>
      </c>
      <c r="FS15" s="81">
        <f t="shared" si="64"/>
        <v>0</v>
      </c>
      <c r="FT15" s="75">
        <f>'MASTER_ ALL areas - No.seedling'!FS15</f>
        <v>0</v>
      </c>
      <c r="FU15" s="76">
        <f>'MASTER_ ALL areas - No.seedling'!FT15</f>
        <v>0</v>
      </c>
      <c r="FV15" s="80">
        <f t="shared" si="65"/>
        <v>0</v>
      </c>
      <c r="FW15" s="76">
        <f>'MASTER_ ALL areas - No.seedling'!FV15</f>
        <v>0</v>
      </c>
      <c r="FX15" s="81">
        <f t="shared" si="66"/>
        <v>0</v>
      </c>
      <c r="FY15" s="75">
        <f>'MASTER_ ALL areas - No.seedling'!FX15</f>
        <v>0</v>
      </c>
      <c r="FZ15" s="76">
        <f>'MASTER_ ALL areas - No.seedling'!FY15</f>
        <v>0</v>
      </c>
      <c r="GA15" s="80">
        <f t="shared" si="67"/>
        <v>0</v>
      </c>
      <c r="GB15" s="76">
        <f>'MASTER_ ALL areas - No.seedling'!GA15</f>
        <v>0</v>
      </c>
      <c r="GC15" s="81">
        <f t="shared" si="68"/>
        <v>0</v>
      </c>
      <c r="GD15" s="75">
        <f>'MASTER_ ALL areas - No.seedling'!GC15</f>
        <v>0</v>
      </c>
      <c r="GE15" s="76">
        <f>'MASTER_ ALL areas - No.seedling'!GD15</f>
        <v>0</v>
      </c>
      <c r="GF15" s="80">
        <f t="shared" si="69"/>
        <v>0</v>
      </c>
      <c r="GG15" s="76">
        <f>'MASTER_ ALL areas - No.seedling'!GF15</f>
        <v>0</v>
      </c>
      <c r="GH15" s="81">
        <f t="shared" si="70"/>
        <v>0</v>
      </c>
      <c r="GI15" s="75">
        <f>'MASTER_ ALL areas - No.seedling'!GH15</f>
        <v>0</v>
      </c>
      <c r="GJ15" s="76">
        <f>'MASTER_ ALL areas - No.seedling'!GI15</f>
        <v>0</v>
      </c>
      <c r="GK15" s="80">
        <f t="shared" si="71"/>
        <v>0</v>
      </c>
      <c r="GL15" s="76">
        <f>'MASTER_ ALL areas - No.seedling'!GK15</f>
        <v>0</v>
      </c>
      <c r="GM15" s="81">
        <f t="shared" si="72"/>
        <v>0</v>
      </c>
      <c r="GN15" s="75">
        <f>'MASTER_ ALL areas - No.seedling'!GM15</f>
        <v>0</v>
      </c>
      <c r="GO15" s="76">
        <f>'MASTER_ ALL areas - No.seedling'!GN15</f>
        <v>0</v>
      </c>
      <c r="GP15" s="80">
        <f t="shared" si="73"/>
        <v>0</v>
      </c>
      <c r="GQ15" s="76">
        <f>'MASTER_ ALL areas - No.seedling'!GP15</f>
        <v>0</v>
      </c>
      <c r="GR15" s="81">
        <f t="shared" si="74"/>
        <v>0</v>
      </c>
      <c r="GS15" s="75">
        <f>'MASTER_ ALL areas - No.seedling'!GR15</f>
        <v>0</v>
      </c>
      <c r="GT15" s="76">
        <f>'MASTER_ ALL areas - No.seedling'!GS15</f>
        <v>0</v>
      </c>
      <c r="GU15" s="80">
        <f t="shared" si="75"/>
        <v>0</v>
      </c>
      <c r="GV15" s="76">
        <f>'MASTER_ ALL areas - No.seedling'!GU15</f>
        <v>0</v>
      </c>
      <c r="GW15" s="81">
        <f t="shared" si="76"/>
        <v>0</v>
      </c>
      <c r="GX15" s="75">
        <f>'MASTER_ ALL areas - No.seedling'!GW15</f>
        <v>0</v>
      </c>
      <c r="GY15" s="76">
        <f>'MASTER_ ALL areas - No.seedling'!GX15</f>
        <v>0</v>
      </c>
      <c r="GZ15" s="80">
        <f t="shared" si="77"/>
        <v>0</v>
      </c>
      <c r="HA15" s="76">
        <f>'MASTER_ ALL areas - No.seedling'!GZ15</f>
        <v>0</v>
      </c>
      <c r="HB15" s="81">
        <f t="shared" si="78"/>
        <v>0</v>
      </c>
      <c r="HC15" s="75">
        <f>'MASTER_ ALL areas - No.seedling'!HB15</f>
        <v>0</v>
      </c>
      <c r="HD15" s="76">
        <f>'MASTER_ ALL areas - No.seedling'!HC15</f>
        <v>0</v>
      </c>
      <c r="HE15" s="80">
        <f t="shared" si="79"/>
        <v>0</v>
      </c>
      <c r="HF15" s="76">
        <f>'MASTER_ ALL areas - No.seedling'!HE15</f>
        <v>0</v>
      </c>
      <c r="HG15" s="81">
        <f t="shared" si="80"/>
        <v>0</v>
      </c>
      <c r="HH15" s="75">
        <f>'MASTER_ ALL areas - No.seedling'!HG15</f>
        <v>0</v>
      </c>
      <c r="HI15" s="76">
        <f>'MASTER_ ALL areas - No.seedling'!HH15</f>
        <v>0</v>
      </c>
      <c r="HJ15" s="80">
        <f t="shared" si="81"/>
        <v>0</v>
      </c>
      <c r="HK15" s="76">
        <f>'MASTER_ ALL areas - No.seedling'!HJ15</f>
        <v>0</v>
      </c>
      <c r="HL15" s="81">
        <f t="shared" si="82"/>
        <v>0</v>
      </c>
      <c r="HM15" s="75">
        <f>'MASTER_ ALL areas - No.seedling'!HL15</f>
        <v>0</v>
      </c>
      <c r="HN15" s="76">
        <f>'MASTER_ ALL areas - No.seedling'!HM15</f>
        <v>0</v>
      </c>
      <c r="HO15" s="80">
        <f t="shared" si="83"/>
        <v>0</v>
      </c>
      <c r="HP15" s="76">
        <f>'MASTER_ ALL areas - No.seedling'!HO15</f>
        <v>0</v>
      </c>
      <c r="HQ15" s="81">
        <f t="shared" si="84"/>
        <v>0</v>
      </c>
      <c r="HR15" s="75">
        <f>'MASTER_ ALL areas - No.seedling'!HQ15</f>
        <v>0</v>
      </c>
      <c r="HS15" s="76">
        <f>'MASTER_ ALL areas - No.seedling'!HR15</f>
        <v>0</v>
      </c>
      <c r="HT15" s="80">
        <f t="shared" si="85"/>
        <v>0</v>
      </c>
      <c r="HU15" s="76">
        <f>'MASTER_ ALL areas - No.seedling'!HT15</f>
        <v>0</v>
      </c>
      <c r="HV15" s="81">
        <f t="shared" si="86"/>
        <v>0</v>
      </c>
      <c r="HW15" s="75">
        <f>'MASTER_ ALL areas - No.seedling'!HV15</f>
        <v>0</v>
      </c>
      <c r="HX15" s="76">
        <f>'MASTER_ ALL areas - No.seedling'!HW15</f>
        <v>0</v>
      </c>
      <c r="HY15" s="80">
        <f t="shared" si="87"/>
        <v>0</v>
      </c>
      <c r="HZ15" s="76">
        <f>'MASTER_ ALL areas - No.seedling'!HY15</f>
        <v>0</v>
      </c>
      <c r="IA15" s="81">
        <f t="shared" si="88"/>
        <v>0</v>
      </c>
      <c r="IB15" s="75">
        <f>'MASTER_ ALL areas - No.seedling'!IA15</f>
        <v>0</v>
      </c>
      <c r="IC15" s="76">
        <f>'MASTER_ ALL areas - No.seedling'!IB15</f>
        <v>0</v>
      </c>
      <c r="ID15" s="80">
        <f t="shared" si="89"/>
        <v>0</v>
      </c>
      <c r="IE15" s="76">
        <f>'MASTER_ ALL areas - No.seedling'!ID15</f>
        <v>0</v>
      </c>
      <c r="IF15" s="85">
        <f t="shared" si="90"/>
        <v>0</v>
      </c>
      <c r="IG15" s="86" t="s">
        <v>121</v>
      </c>
      <c r="IH15" s="121" t="s">
        <v>122</v>
      </c>
    </row>
    <row r="16" spans="2:242" ht="33" customHeight="1" x14ac:dyDescent="0.25">
      <c r="B16" s="420">
        <v>12</v>
      </c>
      <c r="C16" s="421" t="s">
        <v>123</v>
      </c>
      <c r="D16" s="422">
        <v>214661</v>
      </c>
      <c r="E16" s="423">
        <v>931004</v>
      </c>
      <c r="F16" s="424" t="s">
        <v>89</v>
      </c>
      <c r="G16" s="88" t="s">
        <v>124</v>
      </c>
      <c r="H16" s="425" t="str">
        <f>'MASTER_ ALL areas - No.seedling'!G16</f>
        <v>2(1)</v>
      </c>
      <c r="I16" s="426">
        <f>'MASTER_ ALL areas - No.seedling'!H16</f>
        <v>0.01</v>
      </c>
      <c r="J16" s="425">
        <f>'MASTER_ ALL areas - No.seedling'!I16</f>
        <v>47.8</v>
      </c>
      <c r="K16" s="427">
        <f>'MASTER_ ALL areas - No.seedling'!J16</f>
        <v>140</v>
      </c>
      <c r="L16" s="73">
        <f t="shared" si="0"/>
        <v>2800</v>
      </c>
      <c r="M16" s="427">
        <f>'MASTER_ ALL areas - No.seedling'!L16</f>
        <v>2800</v>
      </c>
      <c r="N16" s="417">
        <f>'MASTER_ ALL areas - No.seedling'!M16</f>
        <v>40</v>
      </c>
      <c r="O16" s="428">
        <f>'MASTER_ ALL areas - No.seedling'!N16</f>
        <v>130</v>
      </c>
      <c r="P16" s="70">
        <f t="shared" si="1"/>
        <v>0.2857142857142857</v>
      </c>
      <c r="Q16" s="78">
        <f t="shared" si="2"/>
        <v>0.9285714285714286</v>
      </c>
      <c r="R16" s="429"/>
      <c r="S16" s="417">
        <f>'MASTER_ ALL areas - No.seedling'!R16</f>
        <v>1860</v>
      </c>
      <c r="T16" s="419">
        <f>'MASTER_ ALL areas - No.seedling'!S16</f>
        <v>8</v>
      </c>
      <c r="U16" s="80">
        <f t="shared" si="3"/>
        <v>8.6021505376344093E-2</v>
      </c>
      <c r="V16" s="419">
        <f>'MASTER_ ALL areas - No.seedling'!U16</f>
        <v>84</v>
      </c>
      <c r="W16" s="80">
        <f t="shared" si="4"/>
        <v>0.90322580645161288</v>
      </c>
      <c r="X16" s="419">
        <f>'MASTER_ ALL areas - No.seedling'!W16</f>
        <v>940</v>
      </c>
      <c r="Y16" s="419">
        <f>'MASTER_ ALL areas - No.seedling'!X16</f>
        <v>32</v>
      </c>
      <c r="Z16" s="80">
        <f t="shared" si="5"/>
        <v>0.68085106382978722</v>
      </c>
      <c r="AA16" s="419">
        <f>'MASTER_ ALL areas - No.seedling'!Z16</f>
        <v>46</v>
      </c>
      <c r="AB16" s="80">
        <f t="shared" si="6"/>
        <v>0.97872340425531912</v>
      </c>
      <c r="AC16" s="419">
        <f>'MASTER_ ALL areas - No.seedling'!AB16</f>
        <v>0</v>
      </c>
      <c r="AD16" s="419">
        <f>'MASTER_ ALL areas - No.seedling'!AC16</f>
        <v>0</v>
      </c>
      <c r="AE16" s="80">
        <f t="shared" si="7"/>
        <v>0</v>
      </c>
      <c r="AF16" s="419">
        <f>'MASTER_ ALL areas - No.seedling'!AE16</f>
        <v>0</v>
      </c>
      <c r="AG16" s="80">
        <f t="shared" si="8"/>
        <v>0</v>
      </c>
      <c r="AH16" s="419">
        <f>'MASTER_ ALL areas - No.seedling'!AG16</f>
        <v>0</v>
      </c>
      <c r="AI16" s="419">
        <f>'MASTER_ ALL areas - No.seedling'!AH16</f>
        <v>0</v>
      </c>
      <c r="AJ16" s="80">
        <f t="shared" si="9"/>
        <v>0</v>
      </c>
      <c r="AK16" s="419">
        <f>'MASTER_ ALL areas - No.seedling'!AJ16</f>
        <v>0</v>
      </c>
      <c r="AL16" s="81">
        <f t="shared" si="10"/>
        <v>0</v>
      </c>
      <c r="AM16" s="429"/>
      <c r="AN16" s="417">
        <f>'MASTER_ ALL areas - No.seedling'!AM16</f>
        <v>2420</v>
      </c>
      <c r="AO16" s="419">
        <f>'MASTER_ ALL areas - No.seedling'!AN16</f>
        <v>39</v>
      </c>
      <c r="AP16" s="80">
        <f t="shared" si="11"/>
        <v>0.32231404958677684</v>
      </c>
      <c r="AQ16" s="419">
        <f>'MASTER_ ALL areas - No.seedling'!AP16</f>
        <v>115</v>
      </c>
      <c r="AR16" s="80">
        <f t="shared" si="12"/>
        <v>0.95041322314049592</v>
      </c>
      <c r="AS16" s="419">
        <f>'MASTER_ ALL areas - No.seedling'!AR16</f>
        <v>380</v>
      </c>
      <c r="AT16" s="419">
        <f>'MASTER_ ALL areas - No.seedling'!AS16</f>
        <v>1</v>
      </c>
      <c r="AU16" s="80">
        <f t="shared" si="13"/>
        <v>5.2631578947368418E-2</v>
      </c>
      <c r="AV16" s="419">
        <f>'MASTER_ ALL areas - No.seedling'!AU16</f>
        <v>15</v>
      </c>
      <c r="AW16" s="80">
        <f t="shared" si="14"/>
        <v>0.78947368421052633</v>
      </c>
      <c r="AX16" s="419">
        <f>'MASTER_ ALL areas - No.seedling'!AW16</f>
        <v>0</v>
      </c>
      <c r="AY16" s="419">
        <f>'MASTER_ ALL areas - No.seedling'!AX16</f>
        <v>0</v>
      </c>
      <c r="AZ16" s="80">
        <f t="shared" si="15"/>
        <v>0</v>
      </c>
      <c r="BA16" s="419">
        <f>'MASTER_ ALL areas - No.seedling'!AZ16</f>
        <v>0</v>
      </c>
      <c r="BB16" s="80">
        <f t="shared" si="16"/>
        <v>0</v>
      </c>
      <c r="BC16" s="419">
        <f>'MASTER_ ALL areas - No.seedling'!BB16</f>
        <v>0</v>
      </c>
      <c r="BD16" s="419">
        <f>'MASTER_ ALL areas - No.seedling'!BC16</f>
        <v>0</v>
      </c>
      <c r="BE16" s="80">
        <f t="shared" si="17"/>
        <v>0</v>
      </c>
      <c r="BF16" s="419">
        <f>'MASTER_ ALL areas - No.seedling'!BE16</f>
        <v>0</v>
      </c>
      <c r="BG16" s="80">
        <f t="shared" si="18"/>
        <v>0</v>
      </c>
      <c r="BH16" s="419">
        <f>'MASTER_ ALL areas - No.seedling'!BG16</f>
        <v>0</v>
      </c>
      <c r="BI16" s="419">
        <f>'MASTER_ ALL areas - No.seedling'!BH16</f>
        <v>0</v>
      </c>
      <c r="BJ16" s="80">
        <f t="shared" si="19"/>
        <v>0</v>
      </c>
      <c r="BK16" s="419">
        <f>'MASTER_ ALL areas - No.seedling'!BJ16</f>
        <v>0</v>
      </c>
      <c r="BL16" s="80">
        <f t="shared" si="20"/>
        <v>0</v>
      </c>
      <c r="BM16" s="419">
        <f>'MASTER_ ALL areas - No.seedling'!BL16</f>
        <v>0</v>
      </c>
      <c r="BN16" s="419">
        <f>'MASTER_ ALL areas - No.seedling'!BM16</f>
        <v>0</v>
      </c>
      <c r="BO16" s="80">
        <f t="shared" si="21"/>
        <v>0</v>
      </c>
      <c r="BP16" s="419">
        <f>'MASTER_ ALL areas - No.seedling'!BO16</f>
        <v>0</v>
      </c>
      <c r="BQ16" s="80">
        <f t="shared" si="22"/>
        <v>0</v>
      </c>
      <c r="BR16" s="419">
        <f>'MASTER_ ALL areas - No.seedling'!BQ16</f>
        <v>0</v>
      </c>
      <c r="BS16" s="419">
        <f>'MASTER_ ALL areas - No.seedling'!BR16</f>
        <v>0</v>
      </c>
      <c r="BT16" s="80">
        <f t="shared" si="23"/>
        <v>0</v>
      </c>
      <c r="BU16" s="419">
        <f>'MASTER_ ALL areas - No.seedling'!BT16</f>
        <v>0</v>
      </c>
      <c r="BV16" s="80">
        <f t="shared" si="24"/>
        <v>0</v>
      </c>
      <c r="BW16" s="419">
        <f>'MASTER_ ALL areas - No.seedling'!BV16</f>
        <v>0</v>
      </c>
      <c r="BX16" s="419">
        <f>'MASTER_ ALL areas - No.seedling'!BW16</f>
        <v>0</v>
      </c>
      <c r="BY16" s="80">
        <f t="shared" si="25"/>
        <v>0</v>
      </c>
      <c r="BZ16" s="419">
        <f>'MASTER_ ALL areas - No.seedling'!BY16</f>
        <v>0</v>
      </c>
      <c r="CA16" s="81">
        <f t="shared" si="26"/>
        <v>0</v>
      </c>
      <c r="CB16" s="429"/>
      <c r="CC16" s="75">
        <f>77*20</f>
        <v>1540</v>
      </c>
      <c r="CD16" s="76">
        <f>'MASTER_ ALL areas - No.seedling'!CC16</f>
        <v>8</v>
      </c>
      <c r="CE16" s="80">
        <f t="shared" si="27"/>
        <v>0.1038961038961039</v>
      </c>
      <c r="CF16" s="76">
        <f>'MASTER_ ALL areas - No.seedling'!CE16</f>
        <v>72</v>
      </c>
      <c r="CG16" s="81">
        <f t="shared" si="28"/>
        <v>0.93506493506493504</v>
      </c>
      <c r="CH16" s="75">
        <f>'MASTER_ ALL areas - No.seedling'!CG16</f>
        <v>880</v>
      </c>
      <c r="CI16" s="76">
        <f>'MASTER_ ALL areas - No.seedling'!CH16</f>
        <v>31</v>
      </c>
      <c r="CJ16" s="80">
        <f t="shared" si="29"/>
        <v>0.70454545454545459</v>
      </c>
      <c r="CK16" s="76">
        <f>'MASTER_ ALL areas - No.seedling'!CJ16</f>
        <v>43</v>
      </c>
      <c r="CL16" s="81">
        <f t="shared" si="30"/>
        <v>0.97727272727272729</v>
      </c>
      <c r="CM16" s="75">
        <f>'MASTER_ ALL areas - No.seedling'!CL16</f>
        <v>0</v>
      </c>
      <c r="CN16" s="76">
        <f>'MASTER_ ALL areas - No.seedling'!CM16</f>
        <v>0</v>
      </c>
      <c r="CO16" s="80">
        <f t="shared" si="31"/>
        <v>0</v>
      </c>
      <c r="CP16" s="76">
        <f>'MASTER_ ALL areas - No.seedling'!CO16</f>
        <v>0</v>
      </c>
      <c r="CQ16" s="81">
        <f t="shared" si="32"/>
        <v>0</v>
      </c>
      <c r="CR16" s="75">
        <f>'MASTER_ ALL areas - No.seedling'!CQ16</f>
        <v>0</v>
      </c>
      <c r="CS16" s="76">
        <f>'MASTER_ ALL areas - No.seedling'!CR16</f>
        <v>0</v>
      </c>
      <c r="CT16" s="80">
        <f t="shared" si="33"/>
        <v>0</v>
      </c>
      <c r="CU16" s="76">
        <f>'MASTER_ ALL areas - No.seedling'!CT16</f>
        <v>0</v>
      </c>
      <c r="CV16" s="81">
        <f t="shared" si="34"/>
        <v>0</v>
      </c>
      <c r="CW16" s="75">
        <f>'MASTER_ ALL areas - No.seedling'!CV16</f>
        <v>320</v>
      </c>
      <c r="CX16" s="76">
        <f>'MASTER_ ALL areas - No.seedling'!CW16</f>
        <v>0</v>
      </c>
      <c r="CY16" s="80">
        <f t="shared" si="35"/>
        <v>0</v>
      </c>
      <c r="CZ16" s="76">
        <f>'MASTER_ ALL areas - No.seedling'!CY16</f>
        <v>12</v>
      </c>
      <c r="DA16" s="81">
        <f t="shared" si="36"/>
        <v>0.75</v>
      </c>
      <c r="DB16" s="75">
        <f>'MASTER_ ALL areas - No.seedling'!DA16</f>
        <v>60</v>
      </c>
      <c r="DC16" s="76">
        <f>'MASTER_ ALL areas - No.seedling'!DB16</f>
        <v>1</v>
      </c>
      <c r="DD16" s="80">
        <f t="shared" si="37"/>
        <v>0.33333333333333331</v>
      </c>
      <c r="DE16" s="76">
        <f>'MASTER_ ALL areas - No.seedling'!DD16</f>
        <v>3</v>
      </c>
      <c r="DF16" s="81">
        <f t="shared" si="38"/>
        <v>1</v>
      </c>
      <c r="DG16" s="75">
        <f>'MASTER_ ALL areas - No.seedling'!DF16</f>
        <v>0</v>
      </c>
      <c r="DH16" s="76">
        <f>'MASTER_ ALL areas - No.seedling'!DG16</f>
        <v>0</v>
      </c>
      <c r="DI16" s="80">
        <f t="shared" si="39"/>
        <v>0</v>
      </c>
      <c r="DJ16" s="76">
        <f>'MASTER_ ALL areas - No.seedling'!DI16</f>
        <v>0</v>
      </c>
      <c r="DK16" s="81">
        <f t="shared" si="40"/>
        <v>0</v>
      </c>
      <c r="DL16" s="75">
        <f>'MASTER_ ALL areas - No.seedling'!DK16</f>
        <v>0</v>
      </c>
      <c r="DM16" s="76">
        <f>'MASTER_ ALL areas - No.seedling'!DL16</f>
        <v>0</v>
      </c>
      <c r="DN16" s="80">
        <f t="shared" si="41"/>
        <v>0</v>
      </c>
      <c r="DO16" s="76">
        <f>'MASTER_ ALL areas - No.seedling'!DN16</f>
        <v>0</v>
      </c>
      <c r="DP16" s="81">
        <f t="shared" si="42"/>
        <v>0</v>
      </c>
      <c r="DQ16" s="75">
        <f>'MASTER_ ALL areas - No.seedling'!DP16</f>
        <v>0</v>
      </c>
      <c r="DR16" s="76">
        <f>'MASTER_ ALL areas - No.seedling'!DQ16</f>
        <v>0</v>
      </c>
      <c r="DS16" s="80">
        <f t="shared" si="43"/>
        <v>0</v>
      </c>
      <c r="DT16" s="76">
        <f>'MASTER_ ALL areas - No.seedling'!DS16</f>
        <v>0</v>
      </c>
      <c r="DU16" s="81">
        <f t="shared" si="44"/>
        <v>0</v>
      </c>
      <c r="DV16" s="75">
        <f>'MASTER_ ALL areas - No.seedling'!DU16</f>
        <v>0</v>
      </c>
      <c r="DW16" s="76">
        <f>'MASTER_ ALL areas - No.seedling'!DV16</f>
        <v>0</v>
      </c>
      <c r="DX16" s="80">
        <f t="shared" si="45"/>
        <v>0</v>
      </c>
      <c r="DY16" s="76">
        <f>'MASTER_ ALL areas - No.seedling'!DX16</f>
        <v>0</v>
      </c>
      <c r="DZ16" s="81">
        <f t="shared" si="46"/>
        <v>0</v>
      </c>
      <c r="EA16" s="75">
        <f>'MASTER_ ALL areas - No.seedling'!DZ16</f>
        <v>0</v>
      </c>
      <c r="EB16" s="76">
        <f>'MASTER_ ALL areas - No.seedling'!EA16</f>
        <v>0</v>
      </c>
      <c r="EC16" s="80">
        <f t="shared" si="47"/>
        <v>0</v>
      </c>
      <c r="ED16" s="76">
        <f>'MASTER_ ALL areas - No.seedling'!EC16</f>
        <v>0</v>
      </c>
      <c r="EE16" s="81">
        <f t="shared" si="48"/>
        <v>0</v>
      </c>
      <c r="EF16" s="75">
        <f>'MASTER_ ALL areas - No.seedling'!EE16</f>
        <v>0</v>
      </c>
      <c r="EG16" s="76">
        <f>'MASTER_ ALL areas - No.seedling'!EF16</f>
        <v>0</v>
      </c>
      <c r="EH16" s="80">
        <f t="shared" si="49"/>
        <v>0</v>
      </c>
      <c r="EI16" s="76">
        <f>'MASTER_ ALL areas - No.seedling'!EH16</f>
        <v>0</v>
      </c>
      <c r="EJ16" s="81">
        <f t="shared" si="50"/>
        <v>0</v>
      </c>
      <c r="EK16" s="75">
        <f>'MASTER_ ALL areas - No.seedling'!EJ16</f>
        <v>0</v>
      </c>
      <c r="EL16" s="76">
        <f>'MASTER_ ALL areas - No.seedling'!EK16</f>
        <v>0</v>
      </c>
      <c r="EM16" s="80">
        <f t="shared" si="51"/>
        <v>0</v>
      </c>
      <c r="EN16" s="76">
        <f>'MASTER_ ALL areas - No.seedling'!EM16</f>
        <v>0</v>
      </c>
      <c r="EO16" s="81">
        <f t="shared" si="52"/>
        <v>0</v>
      </c>
      <c r="EP16" s="75">
        <f>'MASTER_ ALL areas - No.seedling'!EO16</f>
        <v>0</v>
      </c>
      <c r="EQ16" s="76">
        <f>'MASTER_ ALL areas - No.seedling'!EP16</f>
        <v>0</v>
      </c>
      <c r="ER16" s="80">
        <f t="shared" si="53"/>
        <v>0</v>
      </c>
      <c r="ES16" s="76">
        <f>'MASTER_ ALL areas - No.seedling'!ER16</f>
        <v>0</v>
      </c>
      <c r="ET16" s="81">
        <f t="shared" si="54"/>
        <v>0</v>
      </c>
      <c r="EU16" s="75">
        <f>'MASTER_ ALL areas - No.seedling'!ET16</f>
        <v>0</v>
      </c>
      <c r="EV16" s="76">
        <f>'MASTER_ ALL areas - No.seedling'!EU16</f>
        <v>0</v>
      </c>
      <c r="EW16" s="80">
        <f t="shared" si="55"/>
        <v>0</v>
      </c>
      <c r="EX16" s="76">
        <f>'MASTER_ ALL areas - No.seedling'!EW16</f>
        <v>0</v>
      </c>
      <c r="EY16" s="81">
        <f t="shared" si="56"/>
        <v>0</v>
      </c>
      <c r="EZ16" s="75">
        <f>'MASTER_ ALL areas - No.seedling'!EY16</f>
        <v>0</v>
      </c>
      <c r="FA16" s="76">
        <f>'MASTER_ ALL areas - No.seedling'!EZ16</f>
        <v>0</v>
      </c>
      <c r="FB16" s="80">
        <f t="shared" si="57"/>
        <v>0</v>
      </c>
      <c r="FC16" s="76">
        <f>'MASTER_ ALL areas - No.seedling'!FB16</f>
        <v>0</v>
      </c>
      <c r="FD16" s="81">
        <f t="shared" si="58"/>
        <v>0</v>
      </c>
      <c r="FE16" s="75">
        <f>'MASTER_ ALL areas - No.seedling'!FD16</f>
        <v>0</v>
      </c>
      <c r="FF16" s="76">
        <f>'MASTER_ ALL areas - No.seedling'!FE16</f>
        <v>0</v>
      </c>
      <c r="FG16" s="80">
        <f t="shared" si="59"/>
        <v>0</v>
      </c>
      <c r="FH16" s="76">
        <f>'MASTER_ ALL areas - No.seedling'!FG16</f>
        <v>0</v>
      </c>
      <c r="FI16" s="81">
        <f t="shared" si="60"/>
        <v>0</v>
      </c>
      <c r="FJ16" s="75">
        <f>'MASTER_ ALL areas - No.seedling'!FI16</f>
        <v>0</v>
      </c>
      <c r="FK16" s="76">
        <f>'MASTER_ ALL areas - No.seedling'!FJ16</f>
        <v>0</v>
      </c>
      <c r="FL16" s="80">
        <f t="shared" si="61"/>
        <v>0</v>
      </c>
      <c r="FM16" s="76">
        <f>'MASTER_ ALL areas - No.seedling'!FL16</f>
        <v>0</v>
      </c>
      <c r="FN16" s="81">
        <f t="shared" si="62"/>
        <v>0</v>
      </c>
      <c r="FO16" s="75">
        <f>'MASTER_ ALL areas - No.seedling'!FN16</f>
        <v>0</v>
      </c>
      <c r="FP16" s="76">
        <f>'MASTER_ ALL areas - No.seedling'!FO16</f>
        <v>0</v>
      </c>
      <c r="FQ16" s="80">
        <f t="shared" si="63"/>
        <v>0</v>
      </c>
      <c r="FR16" s="76">
        <f>'MASTER_ ALL areas - No.seedling'!FQ16</f>
        <v>0</v>
      </c>
      <c r="FS16" s="81">
        <f t="shared" si="64"/>
        <v>0</v>
      </c>
      <c r="FT16" s="75">
        <f>'MASTER_ ALL areas - No.seedling'!FS16</f>
        <v>0</v>
      </c>
      <c r="FU16" s="76">
        <f>'MASTER_ ALL areas - No.seedling'!FT16</f>
        <v>0</v>
      </c>
      <c r="FV16" s="80">
        <f t="shared" si="65"/>
        <v>0</v>
      </c>
      <c r="FW16" s="76">
        <f>'MASTER_ ALL areas - No.seedling'!FV16</f>
        <v>0</v>
      </c>
      <c r="FX16" s="81">
        <f t="shared" si="66"/>
        <v>0</v>
      </c>
      <c r="FY16" s="75">
        <f>'MASTER_ ALL areas - No.seedling'!FX16</f>
        <v>0</v>
      </c>
      <c r="FZ16" s="76">
        <f>'MASTER_ ALL areas - No.seedling'!FY16</f>
        <v>0</v>
      </c>
      <c r="GA16" s="80">
        <f t="shared" si="67"/>
        <v>0</v>
      </c>
      <c r="GB16" s="76">
        <f>'MASTER_ ALL areas - No.seedling'!GA16</f>
        <v>0</v>
      </c>
      <c r="GC16" s="81">
        <f t="shared" si="68"/>
        <v>0</v>
      </c>
      <c r="GD16" s="75">
        <f>'MASTER_ ALL areas - No.seedling'!GC16</f>
        <v>0</v>
      </c>
      <c r="GE16" s="76">
        <f>'MASTER_ ALL areas - No.seedling'!GD16</f>
        <v>0</v>
      </c>
      <c r="GF16" s="80">
        <f t="shared" si="69"/>
        <v>0</v>
      </c>
      <c r="GG16" s="76">
        <f>'MASTER_ ALL areas - No.seedling'!GF16</f>
        <v>0</v>
      </c>
      <c r="GH16" s="81">
        <f t="shared" si="70"/>
        <v>0</v>
      </c>
      <c r="GI16" s="75">
        <f>'MASTER_ ALL areas - No.seedling'!GH16</f>
        <v>0</v>
      </c>
      <c r="GJ16" s="76">
        <f>'MASTER_ ALL areas - No.seedling'!GI16</f>
        <v>0</v>
      </c>
      <c r="GK16" s="80">
        <f t="shared" si="71"/>
        <v>0</v>
      </c>
      <c r="GL16" s="76">
        <f>'MASTER_ ALL areas - No.seedling'!GK16</f>
        <v>0</v>
      </c>
      <c r="GM16" s="81">
        <f t="shared" si="72"/>
        <v>0</v>
      </c>
      <c r="GN16" s="75">
        <f>'MASTER_ ALL areas - No.seedling'!GM16</f>
        <v>0</v>
      </c>
      <c r="GO16" s="76">
        <f>'MASTER_ ALL areas - No.seedling'!GN16</f>
        <v>0</v>
      </c>
      <c r="GP16" s="80">
        <f t="shared" si="73"/>
        <v>0</v>
      </c>
      <c r="GQ16" s="76">
        <f>'MASTER_ ALL areas - No.seedling'!GP16</f>
        <v>0</v>
      </c>
      <c r="GR16" s="81">
        <f t="shared" si="74"/>
        <v>0</v>
      </c>
      <c r="GS16" s="75">
        <f>'MASTER_ ALL areas - No.seedling'!GR16</f>
        <v>0</v>
      </c>
      <c r="GT16" s="76">
        <f>'MASTER_ ALL areas - No.seedling'!GS16</f>
        <v>0</v>
      </c>
      <c r="GU16" s="80">
        <f t="shared" si="75"/>
        <v>0</v>
      </c>
      <c r="GV16" s="76">
        <f>'MASTER_ ALL areas - No.seedling'!GU16</f>
        <v>0</v>
      </c>
      <c r="GW16" s="81">
        <f t="shared" si="76"/>
        <v>0</v>
      </c>
      <c r="GX16" s="75">
        <f>'MASTER_ ALL areas - No.seedling'!GW16</f>
        <v>0</v>
      </c>
      <c r="GY16" s="76">
        <f>'MASTER_ ALL areas - No.seedling'!GX16</f>
        <v>0</v>
      </c>
      <c r="GZ16" s="80">
        <f t="shared" si="77"/>
        <v>0</v>
      </c>
      <c r="HA16" s="76">
        <f>'MASTER_ ALL areas - No.seedling'!GZ16</f>
        <v>0</v>
      </c>
      <c r="HB16" s="81">
        <f t="shared" si="78"/>
        <v>0</v>
      </c>
      <c r="HC16" s="75">
        <f>'MASTER_ ALL areas - No.seedling'!HB16</f>
        <v>0</v>
      </c>
      <c r="HD16" s="76">
        <f>'MASTER_ ALL areas - No.seedling'!HC16</f>
        <v>0</v>
      </c>
      <c r="HE16" s="80">
        <f t="shared" si="79"/>
        <v>0</v>
      </c>
      <c r="HF16" s="76">
        <f>'MASTER_ ALL areas - No.seedling'!HE16</f>
        <v>0</v>
      </c>
      <c r="HG16" s="81">
        <f t="shared" si="80"/>
        <v>0</v>
      </c>
      <c r="HH16" s="75">
        <f>'MASTER_ ALL areas - No.seedling'!HG16</f>
        <v>0</v>
      </c>
      <c r="HI16" s="76">
        <f>'MASTER_ ALL areas - No.seedling'!HH16</f>
        <v>0</v>
      </c>
      <c r="HJ16" s="80">
        <f t="shared" si="81"/>
        <v>0</v>
      </c>
      <c r="HK16" s="76">
        <f>'MASTER_ ALL areas - No.seedling'!HJ16</f>
        <v>0</v>
      </c>
      <c r="HL16" s="81">
        <f t="shared" si="82"/>
        <v>0</v>
      </c>
      <c r="HM16" s="75">
        <f>'MASTER_ ALL areas - No.seedling'!HL16</f>
        <v>0</v>
      </c>
      <c r="HN16" s="76">
        <f>'MASTER_ ALL areas - No.seedling'!HM16</f>
        <v>0</v>
      </c>
      <c r="HO16" s="80">
        <f t="shared" si="83"/>
        <v>0</v>
      </c>
      <c r="HP16" s="76">
        <f>'MASTER_ ALL areas - No.seedling'!HO16</f>
        <v>0</v>
      </c>
      <c r="HQ16" s="81">
        <f t="shared" si="84"/>
        <v>0</v>
      </c>
      <c r="HR16" s="75">
        <f>'MASTER_ ALL areas - No.seedling'!HQ16</f>
        <v>0</v>
      </c>
      <c r="HS16" s="76">
        <f>'MASTER_ ALL areas - No.seedling'!HR16</f>
        <v>0</v>
      </c>
      <c r="HT16" s="80">
        <f t="shared" si="85"/>
        <v>0</v>
      </c>
      <c r="HU16" s="76">
        <f>'MASTER_ ALL areas - No.seedling'!HT16</f>
        <v>0</v>
      </c>
      <c r="HV16" s="81">
        <f t="shared" si="86"/>
        <v>0</v>
      </c>
      <c r="HW16" s="75">
        <f>'MASTER_ ALL areas - No.seedling'!HV16</f>
        <v>0</v>
      </c>
      <c r="HX16" s="76">
        <f>'MASTER_ ALL areas - No.seedling'!HW16</f>
        <v>0</v>
      </c>
      <c r="HY16" s="80">
        <f t="shared" si="87"/>
        <v>0</v>
      </c>
      <c r="HZ16" s="76">
        <f>'MASTER_ ALL areas - No.seedling'!HY16</f>
        <v>0</v>
      </c>
      <c r="IA16" s="81">
        <f t="shared" si="88"/>
        <v>0</v>
      </c>
      <c r="IB16" s="75">
        <f>'MASTER_ ALL areas - No.seedling'!IA16</f>
        <v>0</v>
      </c>
      <c r="IC16" s="76">
        <f>'MASTER_ ALL areas - No.seedling'!IB16</f>
        <v>0</v>
      </c>
      <c r="ID16" s="80">
        <f t="shared" si="89"/>
        <v>0</v>
      </c>
      <c r="IE16" s="76">
        <f>'MASTER_ ALL areas - No.seedling'!ID16</f>
        <v>0</v>
      </c>
      <c r="IF16" s="85">
        <f t="shared" si="90"/>
        <v>0</v>
      </c>
      <c r="IG16" s="86" t="s">
        <v>126</v>
      </c>
      <c r="IH16" s="87"/>
    </row>
    <row r="17" spans="2:242" ht="33" customHeight="1" x14ac:dyDescent="0.25">
      <c r="B17" s="420">
        <v>13</v>
      </c>
      <c r="C17" s="421" t="s">
        <v>127</v>
      </c>
      <c r="D17" s="422">
        <v>214871</v>
      </c>
      <c r="E17" s="423">
        <v>931001</v>
      </c>
      <c r="F17" s="424" t="s">
        <v>89</v>
      </c>
      <c r="G17" s="88" t="s">
        <v>128</v>
      </c>
      <c r="H17" s="425">
        <f>'MASTER_ ALL areas - No.seedling'!G17</f>
        <v>1</v>
      </c>
      <c r="I17" s="426">
        <f>'MASTER_ ALL areas - No.seedling'!H17</f>
        <v>0</v>
      </c>
      <c r="J17" s="425">
        <f>'MASTER_ ALL areas - No.seedling'!I17</f>
        <v>45.4</v>
      </c>
      <c r="K17" s="427">
        <f>'MASTER_ ALL areas - No.seedling'!J17</f>
        <v>14</v>
      </c>
      <c r="L17" s="73">
        <f t="shared" si="0"/>
        <v>280</v>
      </c>
      <c r="M17" s="427">
        <f>'MASTER_ ALL areas - No.seedling'!L17</f>
        <v>280</v>
      </c>
      <c r="N17" s="417">
        <f>'MASTER_ ALL areas - No.seedling'!M17</f>
        <v>2</v>
      </c>
      <c r="O17" s="428">
        <f>'MASTER_ ALL areas - No.seedling'!N17</f>
        <v>11</v>
      </c>
      <c r="P17" s="70">
        <f t="shared" si="1"/>
        <v>0.14285714285714285</v>
      </c>
      <c r="Q17" s="78">
        <f t="shared" si="2"/>
        <v>0.7857142857142857</v>
      </c>
      <c r="R17" s="429"/>
      <c r="S17" s="417">
        <f>'MASTER_ ALL areas - No.seedling'!R17</f>
        <v>260</v>
      </c>
      <c r="T17" s="419">
        <f>'MASTER_ ALL areas - No.seedling'!S17</f>
        <v>1</v>
      </c>
      <c r="U17" s="80">
        <f t="shared" si="3"/>
        <v>7.6923076923076927E-2</v>
      </c>
      <c r="V17" s="419">
        <f>'MASTER_ ALL areas - No.seedling'!U17</f>
        <v>10</v>
      </c>
      <c r="W17" s="80">
        <f t="shared" si="4"/>
        <v>0.76923076923076927</v>
      </c>
      <c r="X17" s="419">
        <f>'MASTER_ ALL areas - No.seedling'!W17</f>
        <v>20</v>
      </c>
      <c r="Y17" s="419">
        <f>'MASTER_ ALL areas - No.seedling'!X17</f>
        <v>1</v>
      </c>
      <c r="Z17" s="80">
        <f t="shared" si="5"/>
        <v>1</v>
      </c>
      <c r="AA17" s="419">
        <f>'MASTER_ ALL areas - No.seedling'!Z17</f>
        <v>1</v>
      </c>
      <c r="AB17" s="80">
        <f t="shared" si="6"/>
        <v>1</v>
      </c>
      <c r="AC17" s="419">
        <f>'MASTER_ ALL areas - No.seedling'!AB17</f>
        <v>0</v>
      </c>
      <c r="AD17" s="419">
        <f>'MASTER_ ALL areas - No.seedling'!AC17</f>
        <v>0</v>
      </c>
      <c r="AE17" s="80">
        <f t="shared" si="7"/>
        <v>0</v>
      </c>
      <c r="AF17" s="419">
        <f>'MASTER_ ALL areas - No.seedling'!AE17</f>
        <v>0</v>
      </c>
      <c r="AG17" s="80">
        <f t="shared" si="8"/>
        <v>0</v>
      </c>
      <c r="AH17" s="419">
        <f>'MASTER_ ALL areas - No.seedling'!AG17</f>
        <v>0</v>
      </c>
      <c r="AI17" s="419">
        <f>'MASTER_ ALL areas - No.seedling'!AH17</f>
        <v>0</v>
      </c>
      <c r="AJ17" s="80">
        <f t="shared" si="9"/>
        <v>0</v>
      </c>
      <c r="AK17" s="419">
        <f>'MASTER_ ALL areas - No.seedling'!AJ17</f>
        <v>0</v>
      </c>
      <c r="AL17" s="81">
        <f t="shared" si="10"/>
        <v>0</v>
      </c>
      <c r="AM17" s="429"/>
      <c r="AN17" s="417">
        <f>'MASTER_ ALL areas - No.seedling'!AM17</f>
        <v>200</v>
      </c>
      <c r="AO17" s="419">
        <f>'MASTER_ ALL areas - No.seedling'!AN17</f>
        <v>1</v>
      </c>
      <c r="AP17" s="80">
        <f t="shared" si="11"/>
        <v>0.1</v>
      </c>
      <c r="AQ17" s="419">
        <f>'MASTER_ ALL areas - No.seedling'!AP17</f>
        <v>10</v>
      </c>
      <c r="AR17" s="80">
        <f t="shared" si="12"/>
        <v>1</v>
      </c>
      <c r="AS17" s="419">
        <f>'MASTER_ ALL areas - No.seedling'!AR17</f>
        <v>80</v>
      </c>
      <c r="AT17" s="419">
        <f>'MASTER_ ALL areas - No.seedling'!AS17</f>
        <v>1</v>
      </c>
      <c r="AU17" s="80">
        <f t="shared" si="13"/>
        <v>0.25</v>
      </c>
      <c r="AV17" s="419">
        <f>'MASTER_ ALL areas - No.seedling'!AU17</f>
        <v>1</v>
      </c>
      <c r="AW17" s="80">
        <f t="shared" si="14"/>
        <v>0.25</v>
      </c>
      <c r="AX17" s="419">
        <f>'MASTER_ ALL areas - No.seedling'!AW17</f>
        <v>0</v>
      </c>
      <c r="AY17" s="419">
        <f>'MASTER_ ALL areas - No.seedling'!AX17</f>
        <v>0</v>
      </c>
      <c r="AZ17" s="80">
        <f t="shared" si="15"/>
        <v>0</v>
      </c>
      <c r="BA17" s="419">
        <f>'MASTER_ ALL areas - No.seedling'!AZ17</f>
        <v>0</v>
      </c>
      <c r="BB17" s="80">
        <f t="shared" si="16"/>
        <v>0</v>
      </c>
      <c r="BC17" s="419">
        <f>'MASTER_ ALL areas - No.seedling'!BB17</f>
        <v>0</v>
      </c>
      <c r="BD17" s="419">
        <f>'MASTER_ ALL areas - No.seedling'!BC17</f>
        <v>0</v>
      </c>
      <c r="BE17" s="80">
        <f t="shared" si="17"/>
        <v>0</v>
      </c>
      <c r="BF17" s="419">
        <f>'MASTER_ ALL areas - No.seedling'!BE17</f>
        <v>0</v>
      </c>
      <c r="BG17" s="80">
        <f t="shared" si="18"/>
        <v>0</v>
      </c>
      <c r="BH17" s="419">
        <f>'MASTER_ ALL areas - No.seedling'!BG17</f>
        <v>0</v>
      </c>
      <c r="BI17" s="419">
        <f>'MASTER_ ALL areas - No.seedling'!BH17</f>
        <v>0</v>
      </c>
      <c r="BJ17" s="80">
        <f t="shared" si="19"/>
        <v>0</v>
      </c>
      <c r="BK17" s="419">
        <f>'MASTER_ ALL areas - No.seedling'!BJ17</f>
        <v>0</v>
      </c>
      <c r="BL17" s="80">
        <f t="shared" si="20"/>
        <v>0</v>
      </c>
      <c r="BM17" s="419">
        <f>'MASTER_ ALL areas - No.seedling'!BL17</f>
        <v>0</v>
      </c>
      <c r="BN17" s="419">
        <f>'MASTER_ ALL areas - No.seedling'!BM17</f>
        <v>0</v>
      </c>
      <c r="BO17" s="80">
        <f t="shared" si="21"/>
        <v>0</v>
      </c>
      <c r="BP17" s="419">
        <f>'MASTER_ ALL areas - No.seedling'!BO17</f>
        <v>0</v>
      </c>
      <c r="BQ17" s="80">
        <f t="shared" si="22"/>
        <v>0</v>
      </c>
      <c r="BR17" s="419">
        <f>'MASTER_ ALL areas - No.seedling'!BQ17</f>
        <v>0</v>
      </c>
      <c r="BS17" s="419">
        <f>'MASTER_ ALL areas - No.seedling'!BR17</f>
        <v>0</v>
      </c>
      <c r="BT17" s="80">
        <f t="shared" si="23"/>
        <v>0</v>
      </c>
      <c r="BU17" s="419">
        <f>'MASTER_ ALL areas - No.seedling'!BT17</f>
        <v>0</v>
      </c>
      <c r="BV17" s="80">
        <f t="shared" si="24"/>
        <v>0</v>
      </c>
      <c r="BW17" s="419">
        <f>'MASTER_ ALL areas - No.seedling'!BV17</f>
        <v>0</v>
      </c>
      <c r="BX17" s="419">
        <f>'MASTER_ ALL areas - No.seedling'!BW17</f>
        <v>0</v>
      </c>
      <c r="BY17" s="80">
        <f t="shared" si="25"/>
        <v>0</v>
      </c>
      <c r="BZ17" s="419">
        <f>'MASTER_ ALL areas - No.seedling'!BY17</f>
        <v>0</v>
      </c>
      <c r="CA17" s="81">
        <f t="shared" si="26"/>
        <v>0</v>
      </c>
      <c r="CB17" s="429"/>
      <c r="CC17" s="75">
        <f t="shared" ref="CC17:CC91" si="93">9*20</f>
        <v>180</v>
      </c>
      <c r="CD17" s="76">
        <f>'MASTER_ ALL areas - No.seedling'!CC17</f>
        <v>0</v>
      </c>
      <c r="CE17" s="80">
        <f t="shared" si="27"/>
        <v>0</v>
      </c>
      <c r="CF17" s="76">
        <f>'MASTER_ ALL areas - No.seedling'!CE17</f>
        <v>9</v>
      </c>
      <c r="CG17" s="81">
        <f t="shared" si="28"/>
        <v>1</v>
      </c>
      <c r="CH17" s="75">
        <f>'MASTER_ ALL areas - No.seedling'!CG17</f>
        <v>20</v>
      </c>
      <c r="CI17" s="76">
        <f>'MASTER_ ALL areas - No.seedling'!CH17</f>
        <v>1</v>
      </c>
      <c r="CJ17" s="80">
        <f t="shared" si="29"/>
        <v>1</v>
      </c>
      <c r="CK17" s="76">
        <f>'MASTER_ ALL areas - No.seedling'!CJ17</f>
        <v>1</v>
      </c>
      <c r="CL17" s="81">
        <f t="shared" si="30"/>
        <v>1</v>
      </c>
      <c r="CM17" s="75">
        <f>'MASTER_ ALL areas - No.seedling'!CL17</f>
        <v>0</v>
      </c>
      <c r="CN17" s="76">
        <f>'MASTER_ ALL areas - No.seedling'!CM17</f>
        <v>0</v>
      </c>
      <c r="CO17" s="80">
        <f t="shared" si="31"/>
        <v>0</v>
      </c>
      <c r="CP17" s="76">
        <f>'MASTER_ ALL areas - No.seedling'!CO17</f>
        <v>0</v>
      </c>
      <c r="CQ17" s="81">
        <f t="shared" si="32"/>
        <v>0</v>
      </c>
      <c r="CR17" s="75">
        <f>'MASTER_ ALL areas - No.seedling'!CQ17</f>
        <v>0</v>
      </c>
      <c r="CS17" s="76">
        <f>'MASTER_ ALL areas - No.seedling'!CR17</f>
        <v>0</v>
      </c>
      <c r="CT17" s="80">
        <f t="shared" si="33"/>
        <v>0</v>
      </c>
      <c r="CU17" s="76">
        <f>'MASTER_ ALL areas - No.seedling'!CT17</f>
        <v>0</v>
      </c>
      <c r="CV17" s="81">
        <f t="shared" si="34"/>
        <v>0</v>
      </c>
      <c r="CW17" s="75">
        <f>'MASTER_ ALL areas - No.seedling'!CV17</f>
        <v>80</v>
      </c>
      <c r="CX17" s="76">
        <f>'MASTER_ ALL areas - No.seedling'!CW17</f>
        <v>1</v>
      </c>
      <c r="CY17" s="80">
        <f t="shared" si="35"/>
        <v>0.25</v>
      </c>
      <c r="CZ17" s="76">
        <f>'MASTER_ ALL areas - No.seedling'!CY17</f>
        <v>1</v>
      </c>
      <c r="DA17" s="81">
        <f t="shared" si="36"/>
        <v>0.25</v>
      </c>
      <c r="DB17" s="75">
        <f>'MASTER_ ALL areas - No.seedling'!DA17</f>
        <v>0</v>
      </c>
      <c r="DC17" s="76">
        <f>'MASTER_ ALL areas - No.seedling'!DB17</f>
        <v>0</v>
      </c>
      <c r="DD17" s="80">
        <f t="shared" si="37"/>
        <v>0</v>
      </c>
      <c r="DE17" s="76">
        <f>'MASTER_ ALL areas - No.seedling'!DD17</f>
        <v>0</v>
      </c>
      <c r="DF17" s="81">
        <f t="shared" si="38"/>
        <v>0</v>
      </c>
      <c r="DG17" s="75">
        <f>'MASTER_ ALL areas - No.seedling'!DF17</f>
        <v>0</v>
      </c>
      <c r="DH17" s="76">
        <f>'MASTER_ ALL areas - No.seedling'!DG17</f>
        <v>0</v>
      </c>
      <c r="DI17" s="80">
        <f t="shared" si="39"/>
        <v>0</v>
      </c>
      <c r="DJ17" s="76">
        <f>'MASTER_ ALL areas - No.seedling'!DI17</f>
        <v>0</v>
      </c>
      <c r="DK17" s="81">
        <f t="shared" si="40"/>
        <v>0</v>
      </c>
      <c r="DL17" s="75">
        <f>'MASTER_ ALL areas - No.seedling'!DK17</f>
        <v>0</v>
      </c>
      <c r="DM17" s="76">
        <f>'MASTER_ ALL areas - No.seedling'!DL17</f>
        <v>0</v>
      </c>
      <c r="DN17" s="80">
        <f t="shared" si="41"/>
        <v>0</v>
      </c>
      <c r="DO17" s="76">
        <f>'MASTER_ ALL areas - No.seedling'!DN17</f>
        <v>0</v>
      </c>
      <c r="DP17" s="81">
        <f t="shared" si="42"/>
        <v>0</v>
      </c>
      <c r="DQ17" s="75">
        <f>'MASTER_ ALL areas - No.seedling'!DP17</f>
        <v>0</v>
      </c>
      <c r="DR17" s="76">
        <f>'MASTER_ ALL areas - No.seedling'!DQ17</f>
        <v>0</v>
      </c>
      <c r="DS17" s="80">
        <f t="shared" si="43"/>
        <v>0</v>
      </c>
      <c r="DT17" s="76">
        <f>'MASTER_ ALL areas - No.seedling'!DS17</f>
        <v>0</v>
      </c>
      <c r="DU17" s="81">
        <f t="shared" si="44"/>
        <v>0</v>
      </c>
      <c r="DV17" s="75">
        <f>'MASTER_ ALL areas - No.seedling'!DU17</f>
        <v>0</v>
      </c>
      <c r="DW17" s="76">
        <f>'MASTER_ ALL areas - No.seedling'!DV17</f>
        <v>0</v>
      </c>
      <c r="DX17" s="80">
        <f t="shared" si="45"/>
        <v>0</v>
      </c>
      <c r="DY17" s="76">
        <f>'MASTER_ ALL areas - No.seedling'!DX17</f>
        <v>0</v>
      </c>
      <c r="DZ17" s="81">
        <f t="shared" si="46"/>
        <v>0</v>
      </c>
      <c r="EA17" s="75">
        <f>'MASTER_ ALL areas - No.seedling'!DZ17</f>
        <v>0</v>
      </c>
      <c r="EB17" s="76">
        <f>'MASTER_ ALL areas - No.seedling'!EA17</f>
        <v>0</v>
      </c>
      <c r="EC17" s="80">
        <f t="shared" si="47"/>
        <v>0</v>
      </c>
      <c r="ED17" s="76">
        <f>'MASTER_ ALL areas - No.seedling'!EC17</f>
        <v>0</v>
      </c>
      <c r="EE17" s="81">
        <f t="shared" si="48"/>
        <v>0</v>
      </c>
      <c r="EF17" s="75">
        <f>'MASTER_ ALL areas - No.seedling'!EE17</f>
        <v>0</v>
      </c>
      <c r="EG17" s="76">
        <f>'MASTER_ ALL areas - No.seedling'!EF17</f>
        <v>0</v>
      </c>
      <c r="EH17" s="80">
        <f t="shared" si="49"/>
        <v>0</v>
      </c>
      <c r="EI17" s="76">
        <f>'MASTER_ ALL areas - No.seedling'!EH17</f>
        <v>0</v>
      </c>
      <c r="EJ17" s="81">
        <f t="shared" si="50"/>
        <v>0</v>
      </c>
      <c r="EK17" s="75">
        <f>'MASTER_ ALL areas - No.seedling'!EJ17</f>
        <v>0</v>
      </c>
      <c r="EL17" s="76">
        <f>'MASTER_ ALL areas - No.seedling'!EK17</f>
        <v>0</v>
      </c>
      <c r="EM17" s="80">
        <f t="shared" si="51"/>
        <v>0</v>
      </c>
      <c r="EN17" s="76">
        <f>'MASTER_ ALL areas - No.seedling'!EM17</f>
        <v>0</v>
      </c>
      <c r="EO17" s="81">
        <f t="shared" si="52"/>
        <v>0</v>
      </c>
      <c r="EP17" s="75">
        <f>'MASTER_ ALL areas - No.seedling'!EO17</f>
        <v>0</v>
      </c>
      <c r="EQ17" s="76">
        <f>'MASTER_ ALL areas - No.seedling'!EP17</f>
        <v>0</v>
      </c>
      <c r="ER17" s="80">
        <f t="shared" si="53"/>
        <v>0</v>
      </c>
      <c r="ES17" s="76">
        <f>'MASTER_ ALL areas - No.seedling'!ER17</f>
        <v>0</v>
      </c>
      <c r="ET17" s="81">
        <f t="shared" si="54"/>
        <v>0</v>
      </c>
      <c r="EU17" s="75">
        <f>'MASTER_ ALL areas - No.seedling'!ET17</f>
        <v>0</v>
      </c>
      <c r="EV17" s="76">
        <f>'MASTER_ ALL areas - No.seedling'!EU17</f>
        <v>0</v>
      </c>
      <c r="EW17" s="80">
        <f t="shared" si="55"/>
        <v>0</v>
      </c>
      <c r="EX17" s="76">
        <f>'MASTER_ ALL areas - No.seedling'!EW17</f>
        <v>0</v>
      </c>
      <c r="EY17" s="81">
        <f t="shared" si="56"/>
        <v>0</v>
      </c>
      <c r="EZ17" s="75">
        <f>'MASTER_ ALL areas - No.seedling'!EY17</f>
        <v>0</v>
      </c>
      <c r="FA17" s="76">
        <f>'MASTER_ ALL areas - No.seedling'!EZ17</f>
        <v>0</v>
      </c>
      <c r="FB17" s="80">
        <f t="shared" si="57"/>
        <v>0</v>
      </c>
      <c r="FC17" s="76">
        <f>'MASTER_ ALL areas - No.seedling'!FB17</f>
        <v>0</v>
      </c>
      <c r="FD17" s="81">
        <f t="shared" si="58"/>
        <v>0</v>
      </c>
      <c r="FE17" s="75">
        <f>'MASTER_ ALL areas - No.seedling'!FD17</f>
        <v>0</v>
      </c>
      <c r="FF17" s="76">
        <f>'MASTER_ ALL areas - No.seedling'!FE17</f>
        <v>0</v>
      </c>
      <c r="FG17" s="80">
        <f t="shared" si="59"/>
        <v>0</v>
      </c>
      <c r="FH17" s="76">
        <f>'MASTER_ ALL areas - No.seedling'!FG17</f>
        <v>0</v>
      </c>
      <c r="FI17" s="81">
        <f t="shared" si="60"/>
        <v>0</v>
      </c>
      <c r="FJ17" s="75">
        <f>'MASTER_ ALL areas - No.seedling'!FI17</f>
        <v>0</v>
      </c>
      <c r="FK17" s="76">
        <f>'MASTER_ ALL areas - No.seedling'!FJ17</f>
        <v>0</v>
      </c>
      <c r="FL17" s="80">
        <f t="shared" si="61"/>
        <v>0</v>
      </c>
      <c r="FM17" s="76">
        <f>'MASTER_ ALL areas - No.seedling'!FL17</f>
        <v>0</v>
      </c>
      <c r="FN17" s="81">
        <f t="shared" si="62"/>
        <v>0</v>
      </c>
      <c r="FO17" s="75">
        <f>'MASTER_ ALL areas - No.seedling'!FN17</f>
        <v>0</v>
      </c>
      <c r="FP17" s="76">
        <f>'MASTER_ ALL areas - No.seedling'!FO17</f>
        <v>0</v>
      </c>
      <c r="FQ17" s="80">
        <f t="shared" si="63"/>
        <v>0</v>
      </c>
      <c r="FR17" s="76">
        <f>'MASTER_ ALL areas - No.seedling'!FQ17</f>
        <v>0</v>
      </c>
      <c r="FS17" s="81">
        <f t="shared" si="64"/>
        <v>0</v>
      </c>
      <c r="FT17" s="75">
        <f>'MASTER_ ALL areas - No.seedling'!FS17</f>
        <v>0</v>
      </c>
      <c r="FU17" s="76">
        <f>'MASTER_ ALL areas - No.seedling'!FT17</f>
        <v>0</v>
      </c>
      <c r="FV17" s="80">
        <f t="shared" si="65"/>
        <v>0</v>
      </c>
      <c r="FW17" s="76">
        <f>'MASTER_ ALL areas - No.seedling'!FV17</f>
        <v>0</v>
      </c>
      <c r="FX17" s="81">
        <f t="shared" si="66"/>
        <v>0</v>
      </c>
      <c r="FY17" s="75">
        <f>'MASTER_ ALL areas - No.seedling'!FX17</f>
        <v>0</v>
      </c>
      <c r="FZ17" s="76">
        <f>'MASTER_ ALL areas - No.seedling'!FY17</f>
        <v>0</v>
      </c>
      <c r="GA17" s="80">
        <f t="shared" si="67"/>
        <v>0</v>
      </c>
      <c r="GB17" s="76">
        <f>'MASTER_ ALL areas - No.seedling'!GA17</f>
        <v>0</v>
      </c>
      <c r="GC17" s="81">
        <f t="shared" si="68"/>
        <v>0</v>
      </c>
      <c r="GD17" s="75">
        <f>'MASTER_ ALL areas - No.seedling'!GC17</f>
        <v>0</v>
      </c>
      <c r="GE17" s="76">
        <f>'MASTER_ ALL areas - No.seedling'!GD17</f>
        <v>0</v>
      </c>
      <c r="GF17" s="80">
        <f t="shared" si="69"/>
        <v>0</v>
      </c>
      <c r="GG17" s="76">
        <f>'MASTER_ ALL areas - No.seedling'!GF17</f>
        <v>0</v>
      </c>
      <c r="GH17" s="81">
        <f t="shared" si="70"/>
        <v>0</v>
      </c>
      <c r="GI17" s="75">
        <f>'MASTER_ ALL areas - No.seedling'!GH17</f>
        <v>0</v>
      </c>
      <c r="GJ17" s="76">
        <f>'MASTER_ ALL areas - No.seedling'!GI17</f>
        <v>0</v>
      </c>
      <c r="GK17" s="80">
        <f t="shared" si="71"/>
        <v>0</v>
      </c>
      <c r="GL17" s="76">
        <f>'MASTER_ ALL areas - No.seedling'!GK17</f>
        <v>0</v>
      </c>
      <c r="GM17" s="81">
        <f t="shared" si="72"/>
        <v>0</v>
      </c>
      <c r="GN17" s="75">
        <f>'MASTER_ ALL areas - No.seedling'!GM17</f>
        <v>0</v>
      </c>
      <c r="GO17" s="76">
        <f>'MASTER_ ALL areas - No.seedling'!GN17</f>
        <v>0</v>
      </c>
      <c r="GP17" s="80">
        <f t="shared" si="73"/>
        <v>0</v>
      </c>
      <c r="GQ17" s="76">
        <f>'MASTER_ ALL areas - No.seedling'!GP17</f>
        <v>0</v>
      </c>
      <c r="GR17" s="81">
        <f t="shared" si="74"/>
        <v>0</v>
      </c>
      <c r="GS17" s="75">
        <f>'MASTER_ ALL areas - No.seedling'!GR17</f>
        <v>0</v>
      </c>
      <c r="GT17" s="76">
        <f>'MASTER_ ALL areas - No.seedling'!GS17</f>
        <v>0</v>
      </c>
      <c r="GU17" s="80">
        <f t="shared" si="75"/>
        <v>0</v>
      </c>
      <c r="GV17" s="76">
        <f>'MASTER_ ALL areas - No.seedling'!GU17</f>
        <v>0</v>
      </c>
      <c r="GW17" s="81">
        <f t="shared" si="76"/>
        <v>0</v>
      </c>
      <c r="GX17" s="75">
        <f>'MASTER_ ALL areas - No.seedling'!GW17</f>
        <v>0</v>
      </c>
      <c r="GY17" s="76">
        <f>'MASTER_ ALL areas - No.seedling'!GX17</f>
        <v>0</v>
      </c>
      <c r="GZ17" s="80">
        <f t="shared" si="77"/>
        <v>0</v>
      </c>
      <c r="HA17" s="76">
        <f>'MASTER_ ALL areas - No.seedling'!GZ17</f>
        <v>0</v>
      </c>
      <c r="HB17" s="81">
        <f t="shared" si="78"/>
        <v>0</v>
      </c>
      <c r="HC17" s="75">
        <f>'MASTER_ ALL areas - No.seedling'!HB17</f>
        <v>0</v>
      </c>
      <c r="HD17" s="76">
        <f>'MASTER_ ALL areas - No.seedling'!HC17</f>
        <v>0</v>
      </c>
      <c r="HE17" s="80">
        <f t="shared" si="79"/>
        <v>0</v>
      </c>
      <c r="HF17" s="76">
        <f>'MASTER_ ALL areas - No.seedling'!HE17</f>
        <v>0</v>
      </c>
      <c r="HG17" s="81">
        <f t="shared" si="80"/>
        <v>0</v>
      </c>
      <c r="HH17" s="75">
        <f>'MASTER_ ALL areas - No.seedling'!HG17</f>
        <v>0</v>
      </c>
      <c r="HI17" s="76">
        <f>'MASTER_ ALL areas - No.seedling'!HH17</f>
        <v>0</v>
      </c>
      <c r="HJ17" s="80">
        <f t="shared" si="81"/>
        <v>0</v>
      </c>
      <c r="HK17" s="76">
        <f>'MASTER_ ALL areas - No.seedling'!HJ17</f>
        <v>0</v>
      </c>
      <c r="HL17" s="81">
        <f t="shared" si="82"/>
        <v>0</v>
      </c>
      <c r="HM17" s="75">
        <f>'MASTER_ ALL areas - No.seedling'!HL17</f>
        <v>0</v>
      </c>
      <c r="HN17" s="76">
        <f>'MASTER_ ALL areas - No.seedling'!HM17</f>
        <v>0</v>
      </c>
      <c r="HO17" s="80">
        <f t="shared" si="83"/>
        <v>0</v>
      </c>
      <c r="HP17" s="76">
        <f>'MASTER_ ALL areas - No.seedling'!HO17</f>
        <v>0</v>
      </c>
      <c r="HQ17" s="81">
        <f t="shared" si="84"/>
        <v>0</v>
      </c>
      <c r="HR17" s="75">
        <f>'MASTER_ ALL areas - No.seedling'!HQ17</f>
        <v>0</v>
      </c>
      <c r="HS17" s="76">
        <f>'MASTER_ ALL areas - No.seedling'!HR17</f>
        <v>0</v>
      </c>
      <c r="HT17" s="80">
        <f t="shared" si="85"/>
        <v>0</v>
      </c>
      <c r="HU17" s="76">
        <f>'MASTER_ ALL areas - No.seedling'!HT17</f>
        <v>0</v>
      </c>
      <c r="HV17" s="81">
        <f t="shared" si="86"/>
        <v>0</v>
      </c>
      <c r="HW17" s="75">
        <f>'MASTER_ ALL areas - No.seedling'!HV17</f>
        <v>0</v>
      </c>
      <c r="HX17" s="76">
        <f>'MASTER_ ALL areas - No.seedling'!HW17</f>
        <v>0</v>
      </c>
      <c r="HY17" s="80">
        <f t="shared" si="87"/>
        <v>0</v>
      </c>
      <c r="HZ17" s="76">
        <f>'MASTER_ ALL areas - No.seedling'!HY17</f>
        <v>0</v>
      </c>
      <c r="IA17" s="81">
        <f t="shared" si="88"/>
        <v>0</v>
      </c>
      <c r="IB17" s="75">
        <f>'MASTER_ ALL areas - No.seedling'!IA17</f>
        <v>0</v>
      </c>
      <c r="IC17" s="76">
        <f>'MASTER_ ALL areas - No.seedling'!IB17</f>
        <v>0</v>
      </c>
      <c r="ID17" s="80">
        <f t="shared" si="89"/>
        <v>0</v>
      </c>
      <c r="IE17" s="76">
        <f>'MASTER_ ALL areas - No.seedling'!ID17</f>
        <v>0</v>
      </c>
      <c r="IF17" s="85">
        <f t="shared" si="90"/>
        <v>0</v>
      </c>
      <c r="IG17" s="86" t="s">
        <v>129</v>
      </c>
      <c r="IH17" s="87"/>
    </row>
    <row r="18" spans="2:242" ht="33" customHeight="1" x14ac:dyDescent="0.25">
      <c r="B18" s="420">
        <v>14</v>
      </c>
      <c r="C18" s="421" t="s">
        <v>130</v>
      </c>
      <c r="D18" s="422">
        <v>215085</v>
      </c>
      <c r="E18" s="423">
        <v>931004</v>
      </c>
      <c r="F18" s="424" t="s">
        <v>89</v>
      </c>
      <c r="G18" s="88" t="s">
        <v>131</v>
      </c>
      <c r="H18" s="425">
        <f>'MASTER_ ALL areas - No.seedling'!G18</f>
        <v>6</v>
      </c>
      <c r="I18" s="426">
        <f>'MASTER_ ALL areas - No.seedling'!H18</f>
        <v>0.3</v>
      </c>
      <c r="J18" s="425">
        <f>'MASTER_ ALL areas - No.seedling'!I18</f>
        <v>62</v>
      </c>
      <c r="K18" s="427">
        <f>'MASTER_ ALL areas - No.seedling'!J18</f>
        <v>38</v>
      </c>
      <c r="L18" s="73">
        <f t="shared" si="0"/>
        <v>760</v>
      </c>
      <c r="M18" s="427">
        <f>'MASTER_ ALL areas - No.seedling'!L18</f>
        <v>760</v>
      </c>
      <c r="N18" s="417">
        <f>'MASTER_ ALL areas - No.seedling'!M18</f>
        <v>4</v>
      </c>
      <c r="O18" s="428">
        <f>'MASTER_ ALL areas - No.seedling'!N18</f>
        <v>20</v>
      </c>
      <c r="P18" s="70">
        <f t="shared" si="1"/>
        <v>0.10526315789473684</v>
      </c>
      <c r="Q18" s="78">
        <f t="shared" si="2"/>
        <v>0.52631578947368418</v>
      </c>
      <c r="R18" s="429"/>
      <c r="S18" s="417">
        <f>'MASTER_ ALL areas - No.seedling'!R18</f>
        <v>420</v>
      </c>
      <c r="T18" s="419">
        <f>'MASTER_ ALL areas - No.seedling'!S18</f>
        <v>0</v>
      </c>
      <c r="U18" s="80">
        <f t="shared" si="3"/>
        <v>0</v>
      </c>
      <c r="V18" s="419">
        <f>'MASTER_ ALL areas - No.seedling'!U18</f>
        <v>5</v>
      </c>
      <c r="W18" s="80">
        <f t="shared" si="4"/>
        <v>0.23809523809523808</v>
      </c>
      <c r="X18" s="419">
        <f>'MASTER_ ALL areas - No.seedling'!W18</f>
        <v>300</v>
      </c>
      <c r="Y18" s="419">
        <f>'MASTER_ ALL areas - No.seedling'!X18</f>
        <v>3</v>
      </c>
      <c r="Z18" s="80">
        <f t="shared" si="5"/>
        <v>0.2</v>
      </c>
      <c r="AA18" s="419">
        <f>'MASTER_ ALL areas - No.seedling'!Z18</f>
        <v>14</v>
      </c>
      <c r="AB18" s="80">
        <f t="shared" si="6"/>
        <v>0.93333333333333335</v>
      </c>
      <c r="AC18" s="419">
        <f>'MASTER_ ALL areas - No.seedling'!AB18</f>
        <v>40</v>
      </c>
      <c r="AD18" s="419">
        <f>'MASTER_ ALL areas - No.seedling'!AC18</f>
        <v>1</v>
      </c>
      <c r="AE18" s="80">
        <f t="shared" si="7"/>
        <v>0.5</v>
      </c>
      <c r="AF18" s="419">
        <f>'MASTER_ ALL areas - No.seedling'!AE18</f>
        <v>1</v>
      </c>
      <c r="AG18" s="80">
        <f t="shared" si="8"/>
        <v>0.5</v>
      </c>
      <c r="AH18" s="419">
        <f>'MASTER_ ALL areas - No.seedling'!AG18</f>
        <v>0</v>
      </c>
      <c r="AI18" s="419">
        <f>'MASTER_ ALL areas - No.seedling'!AH18</f>
        <v>0</v>
      </c>
      <c r="AJ18" s="80">
        <f t="shared" si="9"/>
        <v>0</v>
      </c>
      <c r="AK18" s="419">
        <f>'MASTER_ ALL areas - No.seedling'!AJ18</f>
        <v>0</v>
      </c>
      <c r="AL18" s="81">
        <f t="shared" si="10"/>
        <v>0</v>
      </c>
      <c r="AM18" s="429"/>
      <c r="AN18" s="417">
        <f>'MASTER_ ALL areas - No.seedling'!AM18</f>
        <v>300</v>
      </c>
      <c r="AO18" s="419">
        <f>'MASTER_ ALL areas - No.seedling'!AN18</f>
        <v>3</v>
      </c>
      <c r="AP18" s="80">
        <f t="shared" si="11"/>
        <v>0.2</v>
      </c>
      <c r="AQ18" s="419">
        <f>'MASTER_ ALL areas - No.seedling'!AP18</f>
        <v>13</v>
      </c>
      <c r="AR18" s="80">
        <f t="shared" si="12"/>
        <v>0.8666666666666667</v>
      </c>
      <c r="AS18" s="419">
        <f>'MASTER_ ALL areas - No.seedling'!AR18</f>
        <v>300</v>
      </c>
      <c r="AT18" s="419">
        <f>'MASTER_ ALL areas - No.seedling'!AS18</f>
        <v>1</v>
      </c>
      <c r="AU18" s="80">
        <f t="shared" si="13"/>
        <v>6.6666666666666666E-2</v>
      </c>
      <c r="AV18" s="419">
        <f>'MASTER_ ALL areas - No.seedling'!AU18</f>
        <v>5</v>
      </c>
      <c r="AW18" s="80">
        <f t="shared" si="14"/>
        <v>0.33333333333333331</v>
      </c>
      <c r="AX18" s="419">
        <f>'MASTER_ ALL areas - No.seedling'!AW18</f>
        <v>160</v>
      </c>
      <c r="AY18" s="419">
        <f>'MASTER_ ALL areas - No.seedling'!AX18</f>
        <v>0</v>
      </c>
      <c r="AZ18" s="80">
        <f t="shared" si="15"/>
        <v>0</v>
      </c>
      <c r="BA18" s="419">
        <f>'MASTER_ ALL areas - No.seedling'!AZ18</f>
        <v>2</v>
      </c>
      <c r="BB18" s="80">
        <f t="shared" si="16"/>
        <v>0.25</v>
      </c>
      <c r="BC18" s="419">
        <f>'MASTER_ ALL areas - No.seedling'!BB18</f>
        <v>0</v>
      </c>
      <c r="BD18" s="419">
        <f>'MASTER_ ALL areas - No.seedling'!BC18</f>
        <v>0</v>
      </c>
      <c r="BE18" s="80">
        <f t="shared" si="17"/>
        <v>0</v>
      </c>
      <c r="BF18" s="419">
        <f>'MASTER_ ALL areas - No.seedling'!BE18</f>
        <v>0</v>
      </c>
      <c r="BG18" s="80">
        <f t="shared" si="18"/>
        <v>0</v>
      </c>
      <c r="BH18" s="419">
        <f>'MASTER_ ALL areas - No.seedling'!BG18</f>
        <v>0</v>
      </c>
      <c r="BI18" s="419">
        <f>'MASTER_ ALL areas - No.seedling'!BH18</f>
        <v>0</v>
      </c>
      <c r="BJ18" s="80">
        <f t="shared" si="19"/>
        <v>0</v>
      </c>
      <c r="BK18" s="419">
        <f>'MASTER_ ALL areas - No.seedling'!BJ18</f>
        <v>0</v>
      </c>
      <c r="BL18" s="80">
        <f t="shared" si="20"/>
        <v>0</v>
      </c>
      <c r="BM18" s="419">
        <f>'MASTER_ ALL areas - No.seedling'!BL18</f>
        <v>0</v>
      </c>
      <c r="BN18" s="419">
        <f>'MASTER_ ALL areas - No.seedling'!BM18</f>
        <v>0</v>
      </c>
      <c r="BO18" s="80">
        <f t="shared" si="21"/>
        <v>0</v>
      </c>
      <c r="BP18" s="419">
        <f>'MASTER_ ALL areas - No.seedling'!BO18</f>
        <v>0</v>
      </c>
      <c r="BQ18" s="80">
        <f t="shared" si="22"/>
        <v>0</v>
      </c>
      <c r="BR18" s="419">
        <f>'MASTER_ ALL areas - No.seedling'!BQ18</f>
        <v>0</v>
      </c>
      <c r="BS18" s="419">
        <f>'MASTER_ ALL areas - No.seedling'!BR18</f>
        <v>0</v>
      </c>
      <c r="BT18" s="80">
        <f t="shared" si="23"/>
        <v>0</v>
      </c>
      <c r="BU18" s="419">
        <f>'MASTER_ ALL areas - No.seedling'!BT18</f>
        <v>0</v>
      </c>
      <c r="BV18" s="80">
        <f t="shared" si="24"/>
        <v>0</v>
      </c>
      <c r="BW18" s="419">
        <f>'MASTER_ ALL areas - No.seedling'!BV18</f>
        <v>0</v>
      </c>
      <c r="BX18" s="419">
        <f>'MASTER_ ALL areas - No.seedling'!BW18</f>
        <v>0</v>
      </c>
      <c r="BY18" s="80">
        <f t="shared" si="25"/>
        <v>0</v>
      </c>
      <c r="BZ18" s="419">
        <f>'MASTER_ ALL areas - No.seedling'!BY18</f>
        <v>0</v>
      </c>
      <c r="CA18" s="81">
        <f t="shared" si="26"/>
        <v>0</v>
      </c>
      <c r="CB18" s="429"/>
      <c r="CC18" s="75">
        <f t="shared" ref="CC18:CC114" si="94">3*20</f>
        <v>60</v>
      </c>
      <c r="CD18" s="76">
        <f>'MASTER_ ALL areas - No.seedling'!CC18</f>
        <v>0</v>
      </c>
      <c r="CE18" s="80">
        <f t="shared" si="27"/>
        <v>0</v>
      </c>
      <c r="CF18" s="76">
        <f>'MASTER_ ALL areas - No.seedling'!CE18</f>
        <v>3</v>
      </c>
      <c r="CG18" s="81">
        <f t="shared" si="28"/>
        <v>1</v>
      </c>
      <c r="CH18" s="75">
        <f>'MASTER_ ALL areas - No.seedling'!CG18</f>
        <v>220</v>
      </c>
      <c r="CI18" s="76">
        <f>'MASTER_ ALL areas - No.seedling'!CH18</f>
        <v>3</v>
      </c>
      <c r="CJ18" s="80">
        <f t="shared" si="29"/>
        <v>0.27272727272727271</v>
      </c>
      <c r="CK18" s="76">
        <f>'MASTER_ ALL areas - No.seedling'!CJ18</f>
        <v>10</v>
      </c>
      <c r="CL18" s="81">
        <f t="shared" si="30"/>
        <v>0.90909090909090906</v>
      </c>
      <c r="CM18" s="75">
        <f>'MASTER_ ALL areas - No.seedling'!CL18</f>
        <v>20</v>
      </c>
      <c r="CN18" s="76">
        <f>'MASTER_ ALL areas - No.seedling'!CM18</f>
        <v>0</v>
      </c>
      <c r="CO18" s="80">
        <f t="shared" si="31"/>
        <v>0</v>
      </c>
      <c r="CP18" s="76">
        <f>'MASTER_ ALL areas - No.seedling'!CO18</f>
        <v>0</v>
      </c>
      <c r="CQ18" s="81">
        <f t="shared" si="32"/>
        <v>0</v>
      </c>
      <c r="CR18" s="75">
        <f>'MASTER_ ALL areas - No.seedling'!CQ18</f>
        <v>0</v>
      </c>
      <c r="CS18" s="76">
        <f>'MASTER_ ALL areas - No.seedling'!CR18</f>
        <v>0</v>
      </c>
      <c r="CT18" s="80">
        <f t="shared" si="33"/>
        <v>0</v>
      </c>
      <c r="CU18" s="76">
        <f>'MASTER_ ALL areas - No.seedling'!CT18</f>
        <v>0</v>
      </c>
      <c r="CV18" s="81">
        <f t="shared" si="34"/>
        <v>0</v>
      </c>
      <c r="CW18" s="75">
        <f>'MASTER_ ALL areas - No.seedling'!CV18</f>
        <v>200</v>
      </c>
      <c r="CX18" s="76">
        <f>'MASTER_ ALL areas - No.seedling'!CW18</f>
        <v>0</v>
      </c>
      <c r="CY18" s="80">
        <f t="shared" si="35"/>
        <v>0</v>
      </c>
      <c r="CZ18" s="76">
        <f>'MASTER_ ALL areas - No.seedling'!CY18</f>
        <v>0</v>
      </c>
      <c r="DA18" s="81">
        <f t="shared" si="36"/>
        <v>0</v>
      </c>
      <c r="DB18" s="75">
        <f>'MASTER_ ALL areas - No.seedling'!DA18</f>
        <v>80</v>
      </c>
      <c r="DC18" s="76">
        <f>'MASTER_ ALL areas - No.seedling'!DB18</f>
        <v>0</v>
      </c>
      <c r="DD18" s="80">
        <f t="shared" si="37"/>
        <v>0</v>
      </c>
      <c r="DE18" s="76">
        <f>'MASTER_ ALL areas - No.seedling'!DD18</f>
        <v>4</v>
      </c>
      <c r="DF18" s="81">
        <f t="shared" si="38"/>
        <v>1</v>
      </c>
      <c r="DG18" s="75">
        <f>'MASTER_ ALL areas - No.seedling'!DF18</f>
        <v>20</v>
      </c>
      <c r="DH18" s="76">
        <f>'MASTER_ ALL areas - No.seedling'!DG18</f>
        <v>1</v>
      </c>
      <c r="DI18" s="80">
        <f t="shared" si="39"/>
        <v>1</v>
      </c>
      <c r="DJ18" s="76">
        <f>'MASTER_ ALL areas - No.seedling'!DI18</f>
        <v>1</v>
      </c>
      <c r="DK18" s="81">
        <f t="shared" si="40"/>
        <v>1</v>
      </c>
      <c r="DL18" s="75">
        <f>'MASTER_ ALL areas - No.seedling'!DK18</f>
        <v>0</v>
      </c>
      <c r="DM18" s="76">
        <f>'MASTER_ ALL areas - No.seedling'!DL18</f>
        <v>0</v>
      </c>
      <c r="DN18" s="80">
        <f t="shared" si="41"/>
        <v>0</v>
      </c>
      <c r="DO18" s="76">
        <f>'MASTER_ ALL areas - No.seedling'!DN18</f>
        <v>0</v>
      </c>
      <c r="DP18" s="81">
        <f t="shared" si="42"/>
        <v>0</v>
      </c>
      <c r="DQ18" s="75">
        <f>'MASTER_ ALL areas - No.seedling'!DP18</f>
        <v>160</v>
      </c>
      <c r="DR18" s="76">
        <f>'MASTER_ ALL areas - No.seedling'!DQ18</f>
        <v>0</v>
      </c>
      <c r="DS18" s="80">
        <f t="shared" si="43"/>
        <v>0</v>
      </c>
      <c r="DT18" s="76">
        <f>'MASTER_ ALL areas - No.seedling'!DS18</f>
        <v>2</v>
      </c>
      <c r="DU18" s="81">
        <f t="shared" si="44"/>
        <v>0.25</v>
      </c>
      <c r="DV18" s="75">
        <f>'MASTER_ ALL areas - No.seedling'!DU18</f>
        <v>0</v>
      </c>
      <c r="DW18" s="76">
        <f>'MASTER_ ALL areas - No.seedling'!DV18</f>
        <v>0</v>
      </c>
      <c r="DX18" s="80">
        <f t="shared" si="45"/>
        <v>0</v>
      </c>
      <c r="DY18" s="76">
        <f>'MASTER_ ALL areas - No.seedling'!DX18</f>
        <v>0</v>
      </c>
      <c r="DZ18" s="81">
        <f t="shared" si="46"/>
        <v>0</v>
      </c>
      <c r="EA18" s="75">
        <f>'MASTER_ ALL areas - No.seedling'!DZ18</f>
        <v>0</v>
      </c>
      <c r="EB18" s="76">
        <f>'MASTER_ ALL areas - No.seedling'!EA18</f>
        <v>0</v>
      </c>
      <c r="EC18" s="80">
        <f t="shared" si="47"/>
        <v>0</v>
      </c>
      <c r="ED18" s="76">
        <f>'MASTER_ ALL areas - No.seedling'!EC18</f>
        <v>0</v>
      </c>
      <c r="EE18" s="81">
        <f t="shared" si="48"/>
        <v>0</v>
      </c>
      <c r="EF18" s="75">
        <f>'MASTER_ ALL areas - No.seedling'!EE18</f>
        <v>0</v>
      </c>
      <c r="EG18" s="76">
        <f>'MASTER_ ALL areas - No.seedling'!EF18</f>
        <v>0</v>
      </c>
      <c r="EH18" s="80">
        <f t="shared" si="49"/>
        <v>0</v>
      </c>
      <c r="EI18" s="76">
        <f>'MASTER_ ALL areas - No.seedling'!EH18</f>
        <v>0</v>
      </c>
      <c r="EJ18" s="81">
        <f t="shared" si="50"/>
        <v>0</v>
      </c>
      <c r="EK18" s="75">
        <f>'MASTER_ ALL areas - No.seedling'!EJ18</f>
        <v>0</v>
      </c>
      <c r="EL18" s="76">
        <f>'MASTER_ ALL areas - No.seedling'!EK18</f>
        <v>0</v>
      </c>
      <c r="EM18" s="80">
        <f t="shared" si="51"/>
        <v>0</v>
      </c>
      <c r="EN18" s="76">
        <f>'MASTER_ ALL areas - No.seedling'!EM18</f>
        <v>0</v>
      </c>
      <c r="EO18" s="81">
        <f t="shared" si="52"/>
        <v>0</v>
      </c>
      <c r="EP18" s="75">
        <f>'MASTER_ ALL areas - No.seedling'!EO18</f>
        <v>0</v>
      </c>
      <c r="EQ18" s="76">
        <f>'MASTER_ ALL areas - No.seedling'!EP18</f>
        <v>0</v>
      </c>
      <c r="ER18" s="80">
        <f t="shared" si="53"/>
        <v>0</v>
      </c>
      <c r="ES18" s="76">
        <f>'MASTER_ ALL areas - No.seedling'!ER18</f>
        <v>0</v>
      </c>
      <c r="ET18" s="81">
        <f t="shared" si="54"/>
        <v>0</v>
      </c>
      <c r="EU18" s="75">
        <f>'MASTER_ ALL areas - No.seedling'!ET18</f>
        <v>0</v>
      </c>
      <c r="EV18" s="76">
        <f>'MASTER_ ALL areas - No.seedling'!EU18</f>
        <v>0</v>
      </c>
      <c r="EW18" s="80">
        <f t="shared" si="55"/>
        <v>0</v>
      </c>
      <c r="EX18" s="76">
        <f>'MASTER_ ALL areas - No.seedling'!EW18</f>
        <v>0</v>
      </c>
      <c r="EY18" s="81">
        <f t="shared" si="56"/>
        <v>0</v>
      </c>
      <c r="EZ18" s="75">
        <f>'MASTER_ ALL areas - No.seedling'!EY18</f>
        <v>0</v>
      </c>
      <c r="FA18" s="76">
        <f>'MASTER_ ALL areas - No.seedling'!EZ18</f>
        <v>0</v>
      </c>
      <c r="FB18" s="80">
        <f t="shared" si="57"/>
        <v>0</v>
      </c>
      <c r="FC18" s="76">
        <f>'MASTER_ ALL areas - No.seedling'!FB18</f>
        <v>0</v>
      </c>
      <c r="FD18" s="81">
        <f t="shared" si="58"/>
        <v>0</v>
      </c>
      <c r="FE18" s="75">
        <f>'MASTER_ ALL areas - No.seedling'!FD18</f>
        <v>0</v>
      </c>
      <c r="FF18" s="76">
        <f>'MASTER_ ALL areas - No.seedling'!FE18</f>
        <v>0</v>
      </c>
      <c r="FG18" s="80">
        <f t="shared" si="59"/>
        <v>0</v>
      </c>
      <c r="FH18" s="76">
        <f>'MASTER_ ALL areas - No.seedling'!FG18</f>
        <v>0</v>
      </c>
      <c r="FI18" s="81">
        <f t="shared" si="60"/>
        <v>0</v>
      </c>
      <c r="FJ18" s="75">
        <f>'MASTER_ ALL areas - No.seedling'!FI18</f>
        <v>0</v>
      </c>
      <c r="FK18" s="76">
        <f>'MASTER_ ALL areas - No.seedling'!FJ18</f>
        <v>0</v>
      </c>
      <c r="FL18" s="80">
        <f t="shared" si="61"/>
        <v>0</v>
      </c>
      <c r="FM18" s="76">
        <f>'MASTER_ ALL areas - No.seedling'!FL18</f>
        <v>0</v>
      </c>
      <c r="FN18" s="81">
        <f t="shared" si="62"/>
        <v>0</v>
      </c>
      <c r="FO18" s="75">
        <f>'MASTER_ ALL areas - No.seedling'!FN18</f>
        <v>0</v>
      </c>
      <c r="FP18" s="76">
        <f>'MASTER_ ALL areas - No.seedling'!FO18</f>
        <v>0</v>
      </c>
      <c r="FQ18" s="80">
        <f t="shared" si="63"/>
        <v>0</v>
      </c>
      <c r="FR18" s="76">
        <f>'MASTER_ ALL areas - No.seedling'!FQ18</f>
        <v>0</v>
      </c>
      <c r="FS18" s="81">
        <f t="shared" si="64"/>
        <v>0</v>
      </c>
      <c r="FT18" s="75">
        <f>'MASTER_ ALL areas - No.seedling'!FS18</f>
        <v>0</v>
      </c>
      <c r="FU18" s="76">
        <f>'MASTER_ ALL areas - No.seedling'!FT18</f>
        <v>0</v>
      </c>
      <c r="FV18" s="80">
        <f t="shared" si="65"/>
        <v>0</v>
      </c>
      <c r="FW18" s="76">
        <f>'MASTER_ ALL areas - No.seedling'!FV18</f>
        <v>0</v>
      </c>
      <c r="FX18" s="81">
        <f t="shared" si="66"/>
        <v>0</v>
      </c>
      <c r="FY18" s="75">
        <f>'MASTER_ ALL areas - No.seedling'!FX18</f>
        <v>0</v>
      </c>
      <c r="FZ18" s="76">
        <f>'MASTER_ ALL areas - No.seedling'!FY18</f>
        <v>0</v>
      </c>
      <c r="GA18" s="80">
        <f t="shared" si="67"/>
        <v>0</v>
      </c>
      <c r="GB18" s="76">
        <f>'MASTER_ ALL areas - No.seedling'!GA18</f>
        <v>0</v>
      </c>
      <c r="GC18" s="81">
        <f t="shared" si="68"/>
        <v>0</v>
      </c>
      <c r="GD18" s="75">
        <f>'MASTER_ ALL areas - No.seedling'!GC18</f>
        <v>0</v>
      </c>
      <c r="GE18" s="76">
        <f>'MASTER_ ALL areas - No.seedling'!GD18</f>
        <v>0</v>
      </c>
      <c r="GF18" s="80">
        <f t="shared" si="69"/>
        <v>0</v>
      </c>
      <c r="GG18" s="76">
        <f>'MASTER_ ALL areas - No.seedling'!GF18</f>
        <v>0</v>
      </c>
      <c r="GH18" s="81">
        <f t="shared" si="70"/>
        <v>0</v>
      </c>
      <c r="GI18" s="75">
        <f>'MASTER_ ALL areas - No.seedling'!GH18</f>
        <v>0</v>
      </c>
      <c r="GJ18" s="76">
        <f>'MASTER_ ALL areas - No.seedling'!GI18</f>
        <v>0</v>
      </c>
      <c r="GK18" s="80">
        <f t="shared" si="71"/>
        <v>0</v>
      </c>
      <c r="GL18" s="76">
        <f>'MASTER_ ALL areas - No.seedling'!GK18</f>
        <v>0</v>
      </c>
      <c r="GM18" s="81">
        <f t="shared" si="72"/>
        <v>0</v>
      </c>
      <c r="GN18" s="75">
        <f>'MASTER_ ALL areas - No.seedling'!GM18</f>
        <v>0</v>
      </c>
      <c r="GO18" s="76">
        <f>'MASTER_ ALL areas - No.seedling'!GN18</f>
        <v>0</v>
      </c>
      <c r="GP18" s="80">
        <f t="shared" si="73"/>
        <v>0</v>
      </c>
      <c r="GQ18" s="76">
        <f>'MASTER_ ALL areas - No.seedling'!GP18</f>
        <v>0</v>
      </c>
      <c r="GR18" s="81">
        <f t="shared" si="74"/>
        <v>0</v>
      </c>
      <c r="GS18" s="75">
        <f>'MASTER_ ALL areas - No.seedling'!GR18</f>
        <v>0</v>
      </c>
      <c r="GT18" s="76">
        <f>'MASTER_ ALL areas - No.seedling'!GS18</f>
        <v>0</v>
      </c>
      <c r="GU18" s="80">
        <f t="shared" si="75"/>
        <v>0</v>
      </c>
      <c r="GV18" s="76">
        <f>'MASTER_ ALL areas - No.seedling'!GU18</f>
        <v>0</v>
      </c>
      <c r="GW18" s="81">
        <f t="shared" si="76"/>
        <v>0</v>
      </c>
      <c r="GX18" s="75">
        <f>'MASTER_ ALL areas - No.seedling'!GW18</f>
        <v>0</v>
      </c>
      <c r="GY18" s="76">
        <f>'MASTER_ ALL areas - No.seedling'!GX18</f>
        <v>0</v>
      </c>
      <c r="GZ18" s="80">
        <f t="shared" si="77"/>
        <v>0</v>
      </c>
      <c r="HA18" s="76">
        <f>'MASTER_ ALL areas - No.seedling'!GZ18</f>
        <v>0</v>
      </c>
      <c r="HB18" s="81">
        <f t="shared" si="78"/>
        <v>0</v>
      </c>
      <c r="HC18" s="75">
        <f>'MASTER_ ALL areas - No.seedling'!HB18</f>
        <v>0</v>
      </c>
      <c r="HD18" s="76">
        <f>'MASTER_ ALL areas - No.seedling'!HC18</f>
        <v>0</v>
      </c>
      <c r="HE18" s="80">
        <f t="shared" si="79"/>
        <v>0</v>
      </c>
      <c r="HF18" s="76">
        <f>'MASTER_ ALL areas - No.seedling'!HE18</f>
        <v>0</v>
      </c>
      <c r="HG18" s="81">
        <f t="shared" si="80"/>
        <v>0</v>
      </c>
      <c r="HH18" s="75">
        <f>'MASTER_ ALL areas - No.seedling'!HG18</f>
        <v>0</v>
      </c>
      <c r="HI18" s="76">
        <f>'MASTER_ ALL areas - No.seedling'!HH18</f>
        <v>0</v>
      </c>
      <c r="HJ18" s="80">
        <f t="shared" si="81"/>
        <v>0</v>
      </c>
      <c r="HK18" s="76">
        <f>'MASTER_ ALL areas - No.seedling'!HJ18</f>
        <v>0</v>
      </c>
      <c r="HL18" s="81">
        <f t="shared" si="82"/>
        <v>0</v>
      </c>
      <c r="HM18" s="75">
        <f>'MASTER_ ALL areas - No.seedling'!HL18</f>
        <v>0</v>
      </c>
      <c r="HN18" s="76">
        <f>'MASTER_ ALL areas - No.seedling'!HM18</f>
        <v>0</v>
      </c>
      <c r="HO18" s="80">
        <f t="shared" si="83"/>
        <v>0</v>
      </c>
      <c r="HP18" s="76">
        <f>'MASTER_ ALL areas - No.seedling'!HO18</f>
        <v>0</v>
      </c>
      <c r="HQ18" s="81">
        <f t="shared" si="84"/>
        <v>0</v>
      </c>
      <c r="HR18" s="75">
        <f>'MASTER_ ALL areas - No.seedling'!HQ18</f>
        <v>0</v>
      </c>
      <c r="HS18" s="76">
        <f>'MASTER_ ALL areas - No.seedling'!HR18</f>
        <v>0</v>
      </c>
      <c r="HT18" s="80">
        <f t="shared" si="85"/>
        <v>0</v>
      </c>
      <c r="HU18" s="76">
        <f>'MASTER_ ALL areas - No.seedling'!HT18</f>
        <v>0</v>
      </c>
      <c r="HV18" s="81">
        <f t="shared" si="86"/>
        <v>0</v>
      </c>
      <c r="HW18" s="75">
        <f>'MASTER_ ALL areas - No.seedling'!HV18</f>
        <v>0</v>
      </c>
      <c r="HX18" s="76">
        <f>'MASTER_ ALL areas - No.seedling'!HW18</f>
        <v>0</v>
      </c>
      <c r="HY18" s="80">
        <f t="shared" si="87"/>
        <v>0</v>
      </c>
      <c r="HZ18" s="76">
        <f>'MASTER_ ALL areas - No.seedling'!HY18</f>
        <v>0</v>
      </c>
      <c r="IA18" s="81">
        <f t="shared" si="88"/>
        <v>0</v>
      </c>
      <c r="IB18" s="75">
        <f>'MASTER_ ALL areas - No.seedling'!IA18</f>
        <v>0</v>
      </c>
      <c r="IC18" s="76">
        <f>'MASTER_ ALL areas - No.seedling'!IB18</f>
        <v>0</v>
      </c>
      <c r="ID18" s="80">
        <f t="shared" si="89"/>
        <v>0</v>
      </c>
      <c r="IE18" s="76">
        <f>'MASTER_ ALL areas - No.seedling'!ID18</f>
        <v>0</v>
      </c>
      <c r="IF18" s="85">
        <f t="shared" si="90"/>
        <v>0</v>
      </c>
      <c r="IG18" s="86" t="s">
        <v>132</v>
      </c>
      <c r="IH18" s="87"/>
    </row>
    <row r="19" spans="2:242" ht="33" customHeight="1" x14ac:dyDescent="0.25">
      <c r="B19" s="438">
        <v>15</v>
      </c>
      <c r="C19" s="439" t="s">
        <v>133</v>
      </c>
      <c r="D19" s="440">
        <v>215290</v>
      </c>
      <c r="E19" s="441">
        <v>931004</v>
      </c>
      <c r="F19" s="442" t="s">
        <v>89</v>
      </c>
      <c r="G19" s="129" t="s">
        <v>96</v>
      </c>
      <c r="H19" s="439">
        <f>'MASTER_ ALL areas - No.seedling'!G19</f>
        <v>6</v>
      </c>
      <c r="I19" s="443">
        <f>'MASTER_ ALL areas - No.seedling'!H19</f>
        <v>0.75</v>
      </c>
      <c r="J19" s="439">
        <f>'MASTER_ ALL areas - No.seedling'!I19</f>
        <v>29.6</v>
      </c>
      <c r="K19" s="444">
        <f>'MASTER_ ALL areas - No.seedling'!J19</f>
        <v>102</v>
      </c>
      <c r="L19" s="133">
        <f>K19*40</f>
        <v>4080</v>
      </c>
      <c r="M19" s="444">
        <f>'MASTER_ ALL areas - No.seedling'!L19</f>
        <v>4080</v>
      </c>
      <c r="N19" s="440">
        <f>'MASTER_ ALL areas - No.seedling'!M19</f>
        <v>8</v>
      </c>
      <c r="O19" s="442">
        <f>'MASTER_ ALL areas - No.seedling'!N19</f>
        <v>73</v>
      </c>
      <c r="P19" s="130">
        <f t="shared" si="1"/>
        <v>7.8431372549019607E-2</v>
      </c>
      <c r="Q19" s="138">
        <f t="shared" si="2"/>
        <v>0.71568627450980393</v>
      </c>
      <c r="R19" s="429"/>
      <c r="S19" s="440">
        <f>'MASTER_ ALL areas - No.seedling'!R19</f>
        <v>3800</v>
      </c>
      <c r="T19" s="441">
        <f>'MASTER_ ALL areas - No.seedling'!S19</f>
        <v>3</v>
      </c>
      <c r="U19" s="141">
        <f>IF(S19=0,0,T19/(S19/40))</f>
        <v>3.1578947368421054E-2</v>
      </c>
      <c r="V19" s="441">
        <f>'MASTER_ ALL areas - No.seedling'!U19</f>
        <v>66</v>
      </c>
      <c r="W19" s="141">
        <f>IF(S19=0,0,V19/(S19/40))</f>
        <v>0.69473684210526321</v>
      </c>
      <c r="X19" s="441">
        <f>'MASTER_ ALL areas - No.seedling'!W19</f>
        <v>280</v>
      </c>
      <c r="Y19" s="441">
        <f>'MASTER_ ALL areas - No.seedling'!X19</f>
        <v>5</v>
      </c>
      <c r="Z19" s="141">
        <f>IF(X19=0,0,Y19/(X19/40))</f>
        <v>0.7142857142857143</v>
      </c>
      <c r="AA19" s="441">
        <f>'MASTER_ ALL areas - No.seedling'!Z19</f>
        <v>7</v>
      </c>
      <c r="AB19" s="141">
        <f>IF(X19=0,0,AA19/(X19/40))</f>
        <v>1</v>
      </c>
      <c r="AC19" s="441">
        <f>'MASTER_ ALL areas - No.seedling'!AB19</f>
        <v>0</v>
      </c>
      <c r="AD19" s="441">
        <f>'MASTER_ ALL areas - No.seedling'!AC19</f>
        <v>0</v>
      </c>
      <c r="AE19" s="141">
        <f>IF(AC19=0,0,AD19/(AC19/40))</f>
        <v>0</v>
      </c>
      <c r="AF19" s="441">
        <f>'MASTER_ ALL areas - No.seedling'!AE19</f>
        <v>0</v>
      </c>
      <c r="AG19" s="141">
        <f>IF(AC19=0,0,AF19/(AC19/40))</f>
        <v>0</v>
      </c>
      <c r="AH19" s="441">
        <f>'MASTER_ ALL areas - No.seedling'!AG19</f>
        <v>0</v>
      </c>
      <c r="AI19" s="441">
        <f>'MASTER_ ALL areas - No.seedling'!AH19</f>
        <v>0</v>
      </c>
      <c r="AJ19" s="141">
        <f>IF(AH19=0,0,AI19/(AH19/40))</f>
        <v>0</v>
      </c>
      <c r="AK19" s="441">
        <f>'MASTER_ ALL areas - No.seedling'!AJ19</f>
        <v>0</v>
      </c>
      <c r="AL19" s="142">
        <f>IF(AH19=0,0,AK19/(AH19/40))</f>
        <v>0</v>
      </c>
      <c r="AM19" s="429"/>
      <c r="AN19" s="440">
        <f>'MASTER_ ALL areas - No.seedling'!AM19</f>
        <v>0</v>
      </c>
      <c r="AO19" s="441">
        <f>'MASTER_ ALL areas - No.seedling'!AN19</f>
        <v>0</v>
      </c>
      <c r="AP19" s="141">
        <f>IF(AN19=0,0,AO19/(AN19/40))</f>
        <v>0</v>
      </c>
      <c r="AQ19" s="441">
        <f>'MASTER_ ALL areas - No.seedling'!AP19</f>
        <v>0</v>
      </c>
      <c r="AR19" s="141">
        <f>IF(AN19=0,0,AQ19/(AN19/40))</f>
        <v>0</v>
      </c>
      <c r="AS19" s="441">
        <f>'MASTER_ ALL areas - No.seedling'!AR19</f>
        <v>4080</v>
      </c>
      <c r="AT19" s="441">
        <f>'MASTER_ ALL areas - No.seedling'!AS19</f>
        <v>8</v>
      </c>
      <c r="AU19" s="141">
        <f>IF(AS19=0,0,AT19/(AS19/40))</f>
        <v>7.8431372549019607E-2</v>
      </c>
      <c r="AV19" s="441">
        <f>'MASTER_ ALL areas - No.seedling'!AU19</f>
        <v>73</v>
      </c>
      <c r="AW19" s="141">
        <f>IF(AS19=0,0,AV19/(AS19/40))</f>
        <v>0.71568627450980393</v>
      </c>
      <c r="AX19" s="441">
        <f>'MASTER_ ALL areas - No.seedling'!AW19</f>
        <v>0</v>
      </c>
      <c r="AY19" s="441">
        <f>'MASTER_ ALL areas - No.seedling'!AX19</f>
        <v>0</v>
      </c>
      <c r="AZ19" s="141">
        <f>IF(AX19=0,0,AY19/(AX19/40))</f>
        <v>0</v>
      </c>
      <c r="BA19" s="441">
        <f>'MASTER_ ALL areas - No.seedling'!AZ19</f>
        <v>0</v>
      </c>
      <c r="BB19" s="141">
        <f>IF(AX19=0,0,BA19/(AX19/40))</f>
        <v>0</v>
      </c>
      <c r="BC19" s="441">
        <f>'MASTER_ ALL areas - No.seedling'!BB19</f>
        <v>0</v>
      </c>
      <c r="BD19" s="441">
        <f>'MASTER_ ALL areas - No.seedling'!BC19</f>
        <v>0</v>
      </c>
      <c r="BE19" s="141">
        <f>IF(BC19=0,0,BD19/(BC19/40))</f>
        <v>0</v>
      </c>
      <c r="BF19" s="441">
        <f>'MASTER_ ALL areas - No.seedling'!BE19</f>
        <v>0</v>
      </c>
      <c r="BG19" s="141">
        <f>IF(BC19=0,0,BF19/(BC19/40))</f>
        <v>0</v>
      </c>
      <c r="BH19" s="441">
        <f>'MASTER_ ALL areas - No.seedling'!BG19</f>
        <v>0</v>
      </c>
      <c r="BI19" s="441">
        <f>'MASTER_ ALL areas - No.seedling'!BH19</f>
        <v>0</v>
      </c>
      <c r="BJ19" s="141">
        <f>IF(BH19=0,0,BI19/(BH19/40))</f>
        <v>0</v>
      </c>
      <c r="BK19" s="441">
        <f>'MASTER_ ALL areas - No.seedling'!BJ19</f>
        <v>0</v>
      </c>
      <c r="BL19" s="141">
        <f>IF(BH19=0,0,BK19/(BH19/40))</f>
        <v>0</v>
      </c>
      <c r="BM19" s="441">
        <f>'MASTER_ ALL areas - No.seedling'!BL19</f>
        <v>0</v>
      </c>
      <c r="BN19" s="441">
        <f>'MASTER_ ALL areas - No.seedling'!BM19</f>
        <v>0</v>
      </c>
      <c r="BO19" s="141">
        <f>IF(BM19=0,0,BN19/(BM19/40))</f>
        <v>0</v>
      </c>
      <c r="BP19" s="441">
        <f>'MASTER_ ALL areas - No.seedling'!BO19</f>
        <v>0</v>
      </c>
      <c r="BQ19" s="141">
        <f>IF(BM19=0,0,BP19/(BM19/40))</f>
        <v>0</v>
      </c>
      <c r="BR19" s="441">
        <f>'MASTER_ ALL areas - No.seedling'!BQ19</f>
        <v>0</v>
      </c>
      <c r="BS19" s="441">
        <f>'MASTER_ ALL areas - No.seedling'!BR19</f>
        <v>0</v>
      </c>
      <c r="BT19" s="141">
        <f>IF(BR19=0,0,BS19/(BR19/40))</f>
        <v>0</v>
      </c>
      <c r="BU19" s="441">
        <f>'MASTER_ ALL areas - No.seedling'!BT19</f>
        <v>0</v>
      </c>
      <c r="BV19" s="141">
        <f>IF(BR19=0,0,BU19/(BR19/40))</f>
        <v>0</v>
      </c>
      <c r="BW19" s="441">
        <f>'MASTER_ ALL areas - No.seedling'!BV19</f>
        <v>0</v>
      </c>
      <c r="BX19" s="441">
        <f>'MASTER_ ALL areas - No.seedling'!BW19</f>
        <v>0</v>
      </c>
      <c r="BY19" s="141">
        <f>IF(BW19=0,0,BX19/(BW19/40))</f>
        <v>0</v>
      </c>
      <c r="BZ19" s="441">
        <f>'MASTER_ ALL areas - No.seedling'!BY19</f>
        <v>0</v>
      </c>
      <c r="CA19" s="142">
        <f>IF(BW19=0,0,BZ19/(BW19/40))</f>
        <v>0</v>
      </c>
      <c r="CB19" s="429"/>
      <c r="CC19" s="139"/>
      <c r="CD19" s="140">
        <f>'MASTER_ ALL areas - No.seedling'!CC19</f>
        <v>0</v>
      </c>
      <c r="CE19" s="141">
        <f>IF(CC19=0,0,CD19/(CC19/40))</f>
        <v>0</v>
      </c>
      <c r="CF19" s="140">
        <f>'MASTER_ ALL areas - No.seedling'!CE19</f>
        <v>0</v>
      </c>
      <c r="CG19" s="142">
        <f>IF(CC19=0,0,CF19/(CC19/40))</f>
        <v>0</v>
      </c>
      <c r="CH19" s="139">
        <f>'MASTER_ ALL areas - No.seedling'!CG19</f>
        <v>0</v>
      </c>
      <c r="CI19" s="140">
        <f>'MASTER_ ALL areas - No.seedling'!CH19</f>
        <v>0</v>
      </c>
      <c r="CJ19" s="141">
        <f>IF(CH19=0,0,CI19/(CH19/40))</f>
        <v>0</v>
      </c>
      <c r="CK19" s="140">
        <f>'MASTER_ ALL areas - No.seedling'!CJ19</f>
        <v>0</v>
      </c>
      <c r="CL19" s="142">
        <f>IF(CH19=0,0,CK19/(CH19/40))</f>
        <v>0</v>
      </c>
      <c r="CM19" s="139">
        <f>'MASTER_ ALL areas - No.seedling'!CL19</f>
        <v>0</v>
      </c>
      <c r="CN19" s="140">
        <f>'MASTER_ ALL areas - No.seedling'!CM19</f>
        <v>0</v>
      </c>
      <c r="CO19" s="141">
        <f>IF(CM19=0,0,CN19/(CM19/40))</f>
        <v>0</v>
      </c>
      <c r="CP19" s="140">
        <f>'MASTER_ ALL areas - No.seedling'!CO19</f>
        <v>0</v>
      </c>
      <c r="CQ19" s="142">
        <f>IF(CM19=0,0,CP19/(CM19/40))</f>
        <v>0</v>
      </c>
      <c r="CR19" s="139">
        <f>'MASTER_ ALL areas - No.seedling'!CQ19</f>
        <v>0</v>
      </c>
      <c r="CS19" s="140">
        <f>'MASTER_ ALL areas - No.seedling'!CR19</f>
        <v>0</v>
      </c>
      <c r="CT19" s="141">
        <f>IF(CR19=0,0,CS19/(CR19/40))</f>
        <v>0</v>
      </c>
      <c r="CU19" s="140">
        <f>'MASTER_ ALL areas - No.seedling'!CT19</f>
        <v>0</v>
      </c>
      <c r="CV19" s="142">
        <f>IF(CR19=0,0,CU19/(CR19/40))</f>
        <v>0</v>
      </c>
      <c r="CW19" s="139">
        <f>'MASTER_ ALL areas - No.seedling'!CV19</f>
        <v>3800</v>
      </c>
      <c r="CX19" s="140">
        <f>'MASTER_ ALL areas - No.seedling'!CW19</f>
        <v>3</v>
      </c>
      <c r="CY19" s="141">
        <f>IF(CW19=0,0,CX19/(CW19/40))</f>
        <v>3.1578947368421054E-2</v>
      </c>
      <c r="CZ19" s="140">
        <f>'MASTER_ ALL areas - No.seedling'!CY19</f>
        <v>66</v>
      </c>
      <c r="DA19" s="142">
        <f>IF(CW19=0,0,CZ19/(CW19/40))</f>
        <v>0.69473684210526321</v>
      </c>
      <c r="DB19" s="139">
        <f>'MASTER_ ALL areas - No.seedling'!DA19</f>
        <v>280</v>
      </c>
      <c r="DC19" s="140">
        <f>'MASTER_ ALL areas - No.seedling'!DB19</f>
        <v>5</v>
      </c>
      <c r="DD19" s="141">
        <f>IF(DB19=0,0,DC19/(DB19/40))</f>
        <v>0.7142857142857143</v>
      </c>
      <c r="DE19" s="140">
        <f>'MASTER_ ALL areas - No.seedling'!DD19</f>
        <v>7</v>
      </c>
      <c r="DF19" s="142">
        <f>IF(DB19=0,0,DE19/(DB19/40))</f>
        <v>1</v>
      </c>
      <c r="DG19" s="139">
        <f>'MASTER_ ALL areas - No.seedling'!DF19</f>
        <v>0</v>
      </c>
      <c r="DH19" s="140">
        <f>'MASTER_ ALL areas - No.seedling'!DG19</f>
        <v>0</v>
      </c>
      <c r="DI19" s="141">
        <f>IF(DG19=0,0,DH19/(DG19/40))</f>
        <v>0</v>
      </c>
      <c r="DJ19" s="140">
        <f>'MASTER_ ALL areas - No.seedling'!DI19</f>
        <v>0</v>
      </c>
      <c r="DK19" s="142">
        <f>IF(DG19=0,0,DJ19/(DG19/40))</f>
        <v>0</v>
      </c>
      <c r="DL19" s="139">
        <f>'MASTER_ ALL areas - No.seedling'!DK19</f>
        <v>0</v>
      </c>
      <c r="DM19" s="140">
        <f>'MASTER_ ALL areas - No.seedling'!DL19</f>
        <v>0</v>
      </c>
      <c r="DN19" s="141">
        <f>IF(DL19=0,0,DM19/(DL19/40))</f>
        <v>0</v>
      </c>
      <c r="DO19" s="140">
        <f>'MASTER_ ALL areas - No.seedling'!DN19</f>
        <v>0</v>
      </c>
      <c r="DP19" s="142">
        <f>IF(DL19=0,0,DO19/(DL19/40))</f>
        <v>0</v>
      </c>
      <c r="DQ19" s="139">
        <f>'MASTER_ ALL areas - No.seedling'!DP19</f>
        <v>0</v>
      </c>
      <c r="DR19" s="140">
        <f>'MASTER_ ALL areas - No.seedling'!DQ19</f>
        <v>0</v>
      </c>
      <c r="DS19" s="141">
        <f>IF(DQ19=0,0,DR19/(DQ19/40))</f>
        <v>0</v>
      </c>
      <c r="DT19" s="140">
        <f>'MASTER_ ALL areas - No.seedling'!DS19</f>
        <v>0</v>
      </c>
      <c r="DU19" s="142">
        <f>IF(DQ19=0,0,DT19/(DQ19/40))</f>
        <v>0</v>
      </c>
      <c r="DV19" s="139">
        <f>'MASTER_ ALL areas - No.seedling'!DU19</f>
        <v>0</v>
      </c>
      <c r="DW19" s="140">
        <f>'MASTER_ ALL areas - No.seedling'!DV19</f>
        <v>0</v>
      </c>
      <c r="DX19" s="141">
        <f>IF(DV19=0,0,DW19/(DV19/40))</f>
        <v>0</v>
      </c>
      <c r="DY19" s="140">
        <f>'MASTER_ ALL areas - No.seedling'!DX19</f>
        <v>0</v>
      </c>
      <c r="DZ19" s="142">
        <f>IF(DV19=0,0,DY19/(DV19/40))</f>
        <v>0</v>
      </c>
      <c r="EA19" s="139">
        <f>'MASTER_ ALL areas - No.seedling'!DZ19</f>
        <v>0</v>
      </c>
      <c r="EB19" s="140">
        <f>'MASTER_ ALL areas - No.seedling'!EA19</f>
        <v>0</v>
      </c>
      <c r="EC19" s="141">
        <f>IF(EA19=0,0,EB19/(EA19/40))</f>
        <v>0</v>
      </c>
      <c r="ED19" s="140">
        <f>'MASTER_ ALL areas - No.seedling'!EC19</f>
        <v>0</v>
      </c>
      <c r="EE19" s="142">
        <f>IF(EA19=0,0,ED19/(EA19/40))</f>
        <v>0</v>
      </c>
      <c r="EF19" s="139">
        <f>'MASTER_ ALL areas - No.seedling'!EE19</f>
        <v>0</v>
      </c>
      <c r="EG19" s="140">
        <f>'MASTER_ ALL areas - No.seedling'!EF19</f>
        <v>0</v>
      </c>
      <c r="EH19" s="141">
        <f>IF(EF19=0,0,EG19/(EF19/40))</f>
        <v>0</v>
      </c>
      <c r="EI19" s="140">
        <f>'MASTER_ ALL areas - No.seedling'!EH19</f>
        <v>0</v>
      </c>
      <c r="EJ19" s="142">
        <f>IF(EF19=0,0,EI19/(EF19/40))</f>
        <v>0</v>
      </c>
      <c r="EK19" s="139">
        <f>'MASTER_ ALL areas - No.seedling'!EJ19</f>
        <v>0</v>
      </c>
      <c r="EL19" s="140">
        <f>'MASTER_ ALL areas - No.seedling'!EK19</f>
        <v>0</v>
      </c>
      <c r="EM19" s="141">
        <f>IF(EK19=0,0,EL19/(EK19/40))</f>
        <v>0</v>
      </c>
      <c r="EN19" s="140">
        <f>'MASTER_ ALL areas - No.seedling'!EM19</f>
        <v>0</v>
      </c>
      <c r="EO19" s="142">
        <f>IF(EK19=0,0,EN19/(EK19/40))</f>
        <v>0</v>
      </c>
      <c r="EP19" s="139">
        <f>'MASTER_ ALL areas - No.seedling'!EO19</f>
        <v>0</v>
      </c>
      <c r="EQ19" s="140">
        <f>'MASTER_ ALL areas - No.seedling'!EP19</f>
        <v>0</v>
      </c>
      <c r="ER19" s="141">
        <f>IF(EP19=0,0,EQ19/(EP19/40))</f>
        <v>0</v>
      </c>
      <c r="ES19" s="140">
        <f>'MASTER_ ALL areas - No.seedling'!ER19</f>
        <v>0</v>
      </c>
      <c r="ET19" s="142">
        <f>IF(EP19=0,0,ES19/(EP19/40))</f>
        <v>0</v>
      </c>
      <c r="EU19" s="139">
        <f>'MASTER_ ALL areas - No.seedling'!ET19</f>
        <v>0</v>
      </c>
      <c r="EV19" s="140">
        <f>'MASTER_ ALL areas - No.seedling'!EU19</f>
        <v>0</v>
      </c>
      <c r="EW19" s="141">
        <f>IF(EU19=0,0,EV19/(EU19/40))</f>
        <v>0</v>
      </c>
      <c r="EX19" s="140">
        <f>'MASTER_ ALL areas - No.seedling'!EW19</f>
        <v>0</v>
      </c>
      <c r="EY19" s="142">
        <f>IF(EU19=0,0,EX19/(EU19/40))</f>
        <v>0</v>
      </c>
      <c r="EZ19" s="139">
        <f>'MASTER_ ALL areas - No.seedling'!EY19</f>
        <v>0</v>
      </c>
      <c r="FA19" s="140">
        <f>'MASTER_ ALL areas - No.seedling'!EZ19</f>
        <v>0</v>
      </c>
      <c r="FB19" s="141">
        <f>IF(EZ19=0,0,FA19/(EZ19/40))</f>
        <v>0</v>
      </c>
      <c r="FC19" s="140">
        <f>'MASTER_ ALL areas - No.seedling'!FB19</f>
        <v>0</v>
      </c>
      <c r="FD19" s="142">
        <f>IF(EZ19=0,0,FC19/(EZ19/40))</f>
        <v>0</v>
      </c>
      <c r="FE19" s="139">
        <f>'MASTER_ ALL areas - No.seedling'!FD19</f>
        <v>0</v>
      </c>
      <c r="FF19" s="140">
        <f>'MASTER_ ALL areas - No.seedling'!FE19</f>
        <v>0</v>
      </c>
      <c r="FG19" s="141">
        <f>IF(FE19=0,0,FF19/(FE19/40))</f>
        <v>0</v>
      </c>
      <c r="FH19" s="140">
        <f>'MASTER_ ALL areas - No.seedling'!FG19</f>
        <v>0</v>
      </c>
      <c r="FI19" s="142">
        <f>IF(FE19=0,0,FH19/(FE19/40))</f>
        <v>0</v>
      </c>
      <c r="FJ19" s="139">
        <f>'MASTER_ ALL areas - No.seedling'!FI19</f>
        <v>0</v>
      </c>
      <c r="FK19" s="140">
        <f>'MASTER_ ALL areas - No.seedling'!FJ19</f>
        <v>0</v>
      </c>
      <c r="FL19" s="141">
        <f>IF(FJ19=0,0,FK19/(FJ19/40))</f>
        <v>0</v>
      </c>
      <c r="FM19" s="140">
        <f>'MASTER_ ALL areas - No.seedling'!FL19</f>
        <v>0</v>
      </c>
      <c r="FN19" s="142">
        <f>IF(FJ19=0,0,FM19/(FJ19/40))</f>
        <v>0</v>
      </c>
      <c r="FO19" s="139">
        <f>'MASTER_ ALL areas - No.seedling'!FN19</f>
        <v>0</v>
      </c>
      <c r="FP19" s="140">
        <f>'MASTER_ ALL areas - No.seedling'!FO19</f>
        <v>0</v>
      </c>
      <c r="FQ19" s="141">
        <f>IF(FO19=0,0,FP19/(FO19/40))</f>
        <v>0</v>
      </c>
      <c r="FR19" s="140">
        <f>'MASTER_ ALL areas - No.seedling'!FQ19</f>
        <v>0</v>
      </c>
      <c r="FS19" s="142">
        <f>IF(FO19=0,0,FR19/(FO19/40))</f>
        <v>0</v>
      </c>
      <c r="FT19" s="139">
        <f>'MASTER_ ALL areas - No.seedling'!FS19</f>
        <v>0</v>
      </c>
      <c r="FU19" s="140">
        <f>'MASTER_ ALL areas - No.seedling'!FT19</f>
        <v>0</v>
      </c>
      <c r="FV19" s="141">
        <f>IF(FT19=0,0,FU19/(FT19/40))</f>
        <v>0</v>
      </c>
      <c r="FW19" s="140">
        <f>'MASTER_ ALL areas - No.seedling'!FV19</f>
        <v>0</v>
      </c>
      <c r="FX19" s="142">
        <f>IF(FT19=0,0,FW19/(FT19/40))</f>
        <v>0</v>
      </c>
      <c r="FY19" s="139">
        <f>'MASTER_ ALL areas - No.seedling'!FX19</f>
        <v>0</v>
      </c>
      <c r="FZ19" s="140">
        <f>'MASTER_ ALL areas - No.seedling'!FY19</f>
        <v>0</v>
      </c>
      <c r="GA19" s="141">
        <f>IF(FY19=0,0,FZ19/(FY19/40))</f>
        <v>0</v>
      </c>
      <c r="GB19" s="140">
        <f>'MASTER_ ALL areas - No.seedling'!GA19</f>
        <v>0</v>
      </c>
      <c r="GC19" s="142">
        <f>IF(FY19=0,0,GB19/(FY19/40))</f>
        <v>0</v>
      </c>
      <c r="GD19" s="139">
        <f>'MASTER_ ALL areas - No.seedling'!GC19</f>
        <v>0</v>
      </c>
      <c r="GE19" s="140">
        <f>'MASTER_ ALL areas - No.seedling'!GD19</f>
        <v>0</v>
      </c>
      <c r="GF19" s="141">
        <f>IF(GD19=0,0,GE19/(GD19/40))</f>
        <v>0</v>
      </c>
      <c r="GG19" s="140">
        <f>'MASTER_ ALL areas - No.seedling'!GF19</f>
        <v>0</v>
      </c>
      <c r="GH19" s="142">
        <f>IF(GD19=0,0,GG19/(GD19/40))</f>
        <v>0</v>
      </c>
      <c r="GI19" s="139">
        <f>'MASTER_ ALL areas - No.seedling'!GH19</f>
        <v>0</v>
      </c>
      <c r="GJ19" s="140">
        <f>'MASTER_ ALL areas - No.seedling'!GI19</f>
        <v>0</v>
      </c>
      <c r="GK19" s="141">
        <f>IF(GI19=0,0,GJ19/(GI19/40))</f>
        <v>0</v>
      </c>
      <c r="GL19" s="140">
        <f>'MASTER_ ALL areas - No.seedling'!GK19</f>
        <v>0</v>
      </c>
      <c r="GM19" s="142">
        <f>IF(GI19=0,0,GL19/(GI19/40))</f>
        <v>0</v>
      </c>
      <c r="GN19" s="139">
        <f>'MASTER_ ALL areas - No.seedling'!GM19</f>
        <v>0</v>
      </c>
      <c r="GO19" s="140">
        <f>'MASTER_ ALL areas - No.seedling'!GN19</f>
        <v>0</v>
      </c>
      <c r="GP19" s="141">
        <f>IF(GN19=0,0,GO19/(GN19/40))</f>
        <v>0</v>
      </c>
      <c r="GQ19" s="140">
        <f>'MASTER_ ALL areas - No.seedling'!GP19</f>
        <v>0</v>
      </c>
      <c r="GR19" s="142">
        <f>IF(GN19=0,0,GQ19/(GN19/40))</f>
        <v>0</v>
      </c>
      <c r="GS19" s="139">
        <f>'MASTER_ ALL areas - No.seedling'!GR19</f>
        <v>0</v>
      </c>
      <c r="GT19" s="140">
        <f>'MASTER_ ALL areas - No.seedling'!GS19</f>
        <v>0</v>
      </c>
      <c r="GU19" s="141">
        <f>IF(GS19=0,0,GT19/(GS19/40))</f>
        <v>0</v>
      </c>
      <c r="GV19" s="140">
        <f>'MASTER_ ALL areas - No.seedling'!GU19</f>
        <v>0</v>
      </c>
      <c r="GW19" s="142">
        <f>IF(GS19=0,0,GV19/(GS19/40))</f>
        <v>0</v>
      </c>
      <c r="GX19" s="139">
        <f>'MASTER_ ALL areas - No.seedling'!GW19</f>
        <v>0</v>
      </c>
      <c r="GY19" s="140">
        <f>'MASTER_ ALL areas - No.seedling'!GX19</f>
        <v>0</v>
      </c>
      <c r="GZ19" s="141">
        <f>IF(GX19=0,0,GY19/(GX19/40))</f>
        <v>0</v>
      </c>
      <c r="HA19" s="140">
        <f>'MASTER_ ALL areas - No.seedling'!GZ19</f>
        <v>0</v>
      </c>
      <c r="HB19" s="142">
        <f>IF(GX19=0,0,HA19/(GX19/40))</f>
        <v>0</v>
      </c>
      <c r="HC19" s="139">
        <f>'MASTER_ ALL areas - No.seedling'!HB19</f>
        <v>0</v>
      </c>
      <c r="HD19" s="140">
        <f>'MASTER_ ALL areas - No.seedling'!HC19</f>
        <v>0</v>
      </c>
      <c r="HE19" s="141">
        <f>IF(HC19=0,0,HD19/(HC19/40))</f>
        <v>0</v>
      </c>
      <c r="HF19" s="140">
        <f>'MASTER_ ALL areas - No.seedling'!HE19</f>
        <v>0</v>
      </c>
      <c r="HG19" s="142">
        <f>IF(HC19=0,0,HF19/(HC19/40))</f>
        <v>0</v>
      </c>
      <c r="HH19" s="139">
        <f>'MASTER_ ALL areas - No.seedling'!HG19</f>
        <v>0</v>
      </c>
      <c r="HI19" s="140">
        <f>'MASTER_ ALL areas - No.seedling'!HH19</f>
        <v>0</v>
      </c>
      <c r="HJ19" s="141">
        <f>IF(HH19=0,0,HI19/(HH19/40))</f>
        <v>0</v>
      </c>
      <c r="HK19" s="140">
        <f>'MASTER_ ALL areas - No.seedling'!HJ19</f>
        <v>0</v>
      </c>
      <c r="HL19" s="142">
        <f>IF(HH19=0,0,HK19/(HH19/40))</f>
        <v>0</v>
      </c>
      <c r="HM19" s="139">
        <f>'MASTER_ ALL areas - No.seedling'!HL19</f>
        <v>0</v>
      </c>
      <c r="HN19" s="140">
        <f>'MASTER_ ALL areas - No.seedling'!HM19</f>
        <v>0</v>
      </c>
      <c r="HO19" s="141">
        <f>IF(HM19=0,0,HN19/(HM19/40))</f>
        <v>0</v>
      </c>
      <c r="HP19" s="140">
        <f>'MASTER_ ALL areas - No.seedling'!HO19</f>
        <v>0</v>
      </c>
      <c r="HQ19" s="142">
        <f>IF(HM19=0,0,HP19/(HM19/40))</f>
        <v>0</v>
      </c>
      <c r="HR19" s="139">
        <f>'MASTER_ ALL areas - No.seedling'!HQ19</f>
        <v>0</v>
      </c>
      <c r="HS19" s="140">
        <f>'MASTER_ ALL areas - No.seedling'!HR19</f>
        <v>0</v>
      </c>
      <c r="HT19" s="141">
        <f>IF(HR19=0,0,HS19/(HR19/40))</f>
        <v>0</v>
      </c>
      <c r="HU19" s="140">
        <f>'MASTER_ ALL areas - No.seedling'!HT19</f>
        <v>0</v>
      </c>
      <c r="HV19" s="142">
        <f>IF(HR19=0,0,HU19/(HR19/40))</f>
        <v>0</v>
      </c>
      <c r="HW19" s="139">
        <f>'MASTER_ ALL areas - No.seedling'!HV19</f>
        <v>0</v>
      </c>
      <c r="HX19" s="140">
        <f>'MASTER_ ALL areas - No.seedling'!HW19</f>
        <v>0</v>
      </c>
      <c r="HY19" s="141">
        <f>IF(HW19=0,0,HX19/(HW19/40))</f>
        <v>0</v>
      </c>
      <c r="HZ19" s="140">
        <f>'MASTER_ ALL areas - No.seedling'!HY19</f>
        <v>0</v>
      </c>
      <c r="IA19" s="142">
        <f>IF(HW19=0,0,HZ19/(HW19/40))</f>
        <v>0</v>
      </c>
      <c r="IB19" s="139">
        <f>'MASTER_ ALL areas - No.seedling'!IA19</f>
        <v>0</v>
      </c>
      <c r="IC19" s="140">
        <f>'MASTER_ ALL areas - No.seedling'!IB19</f>
        <v>0</v>
      </c>
      <c r="ID19" s="141">
        <f>IF(IB19=0,0,IC19/(IB19/40))</f>
        <v>0</v>
      </c>
      <c r="IE19" s="140">
        <f>'MASTER_ ALL areas - No.seedling'!ID19</f>
        <v>0</v>
      </c>
      <c r="IF19" s="144">
        <f>IF(IB19=0,0,IE19/(IB19/40))</f>
        <v>0</v>
      </c>
      <c r="IG19" s="145" t="s">
        <v>134</v>
      </c>
      <c r="IH19" s="146"/>
    </row>
    <row r="20" spans="2:242" ht="33" customHeight="1" x14ac:dyDescent="0.25">
      <c r="B20" s="420">
        <v>16</v>
      </c>
      <c r="C20" s="421" t="s">
        <v>135</v>
      </c>
      <c r="D20" s="422">
        <v>215503</v>
      </c>
      <c r="E20" s="423">
        <v>9311003</v>
      </c>
      <c r="F20" s="424" t="s">
        <v>89</v>
      </c>
      <c r="G20" s="88" t="s">
        <v>136</v>
      </c>
      <c r="H20" s="425">
        <f>'MASTER_ ALL areas - No.seedling'!G20</f>
        <v>6</v>
      </c>
      <c r="I20" s="426">
        <f>'MASTER_ ALL areas - No.seedling'!H20</f>
        <v>0.15</v>
      </c>
      <c r="J20" s="425">
        <f>'MASTER_ ALL areas - No.seedling'!I20</f>
        <v>104</v>
      </c>
      <c r="K20" s="427">
        <f>'MASTER_ ALL areas - No.seedling'!J20</f>
        <v>20</v>
      </c>
      <c r="L20" s="73">
        <f t="shared" ref="L20:L31" si="95">K20*20</f>
        <v>400</v>
      </c>
      <c r="M20" s="427">
        <f>'MASTER_ ALL areas - No.seedling'!L20</f>
        <v>400</v>
      </c>
      <c r="N20" s="417">
        <f>'MASTER_ ALL areas - No.seedling'!M20</f>
        <v>0</v>
      </c>
      <c r="O20" s="428">
        <f>'MASTER_ ALL areas - No.seedling'!N20</f>
        <v>11</v>
      </c>
      <c r="P20" s="70">
        <f t="shared" si="1"/>
        <v>0</v>
      </c>
      <c r="Q20" s="78">
        <f t="shared" si="2"/>
        <v>0.55000000000000004</v>
      </c>
      <c r="R20" s="429"/>
      <c r="S20" s="417">
        <f>'MASTER_ ALL areas - No.seedling'!R20</f>
        <v>400</v>
      </c>
      <c r="T20" s="419">
        <f>'MASTER_ ALL areas - No.seedling'!S20</f>
        <v>0</v>
      </c>
      <c r="U20" s="80">
        <f t="shared" ref="U20:U31" si="96">IF(S20=0,0,T20/(S20/20))</f>
        <v>0</v>
      </c>
      <c r="V20" s="419">
        <f>'MASTER_ ALL areas - No.seedling'!U20</f>
        <v>11</v>
      </c>
      <c r="W20" s="80">
        <f t="shared" ref="W20:W31" si="97">IF(S20=0,0,V20/(S20/20))</f>
        <v>0.55000000000000004</v>
      </c>
      <c r="X20" s="419">
        <f>'MASTER_ ALL areas - No.seedling'!W20</f>
        <v>0</v>
      </c>
      <c r="Y20" s="419">
        <f>'MASTER_ ALL areas - No.seedling'!X20</f>
        <v>0</v>
      </c>
      <c r="Z20" s="80">
        <f t="shared" ref="Z20:Z31" si="98">IF(X20=0,0,Y20/(X20/20))</f>
        <v>0</v>
      </c>
      <c r="AA20" s="419">
        <f>'MASTER_ ALL areas - No.seedling'!Z20</f>
        <v>0</v>
      </c>
      <c r="AB20" s="80">
        <f t="shared" ref="AB20:AB31" si="99">IF(X20=0,0,AA20/(X20/20))</f>
        <v>0</v>
      </c>
      <c r="AC20" s="419">
        <f>'MASTER_ ALL areas - No.seedling'!AB20</f>
        <v>0</v>
      </c>
      <c r="AD20" s="419">
        <f>'MASTER_ ALL areas - No.seedling'!AC20</f>
        <v>0</v>
      </c>
      <c r="AE20" s="80">
        <f t="shared" ref="AE20:AE31" si="100">IF(AC20=0,0,AD20/(AC20/20))</f>
        <v>0</v>
      </c>
      <c r="AF20" s="419">
        <f>'MASTER_ ALL areas - No.seedling'!AE20</f>
        <v>0</v>
      </c>
      <c r="AG20" s="80">
        <f t="shared" ref="AG20:AG31" si="101">IF(AC20=0,0,AF20/(AC20/20))</f>
        <v>0</v>
      </c>
      <c r="AH20" s="419">
        <f>'MASTER_ ALL areas - No.seedling'!AG20</f>
        <v>0</v>
      </c>
      <c r="AI20" s="419">
        <f>'MASTER_ ALL areas - No.seedling'!AH20</f>
        <v>0</v>
      </c>
      <c r="AJ20" s="80">
        <f t="shared" ref="AJ20:AJ31" si="102">IF(AH20=0,0,AI20/(AH20/20))</f>
        <v>0</v>
      </c>
      <c r="AK20" s="419">
        <f>'MASTER_ ALL areas - No.seedling'!AJ20</f>
        <v>0</v>
      </c>
      <c r="AL20" s="81">
        <f t="shared" ref="AL20:AL31" si="103">IF(AH20=0,0,AK20/(AH20/20))</f>
        <v>0</v>
      </c>
      <c r="AM20" s="429"/>
      <c r="AN20" s="417">
        <f>'MASTER_ ALL areas - No.seedling'!AM20</f>
        <v>180</v>
      </c>
      <c r="AO20" s="419">
        <f>'MASTER_ ALL areas - No.seedling'!AN20</f>
        <v>0</v>
      </c>
      <c r="AP20" s="80">
        <f t="shared" ref="AP20:AP31" si="104">IF(AN20=0,0,AO20/(AN20/20))</f>
        <v>0</v>
      </c>
      <c r="AQ20" s="419">
        <f>'MASTER_ ALL areas - No.seedling'!AP20</f>
        <v>8</v>
      </c>
      <c r="AR20" s="80">
        <f t="shared" ref="AR20:AR31" si="105">IF(AN20=0,0,AQ20/(AN20/20))</f>
        <v>0.88888888888888884</v>
      </c>
      <c r="AS20" s="419">
        <f>'MASTER_ ALL areas - No.seedling'!AR20</f>
        <v>0</v>
      </c>
      <c r="AT20" s="419">
        <f>'MASTER_ ALL areas - No.seedling'!AS20</f>
        <v>0</v>
      </c>
      <c r="AU20" s="80">
        <f t="shared" ref="AU20:AU31" si="106">IF(AS20=0,0,AT20/(AS20/20))</f>
        <v>0</v>
      </c>
      <c r="AV20" s="419">
        <f>'MASTER_ ALL areas - No.seedling'!AU20</f>
        <v>0</v>
      </c>
      <c r="AW20" s="80">
        <f t="shared" ref="AW20:AW31" si="107">IF(AS20=0,0,AV20/(AS20/20))</f>
        <v>0</v>
      </c>
      <c r="AX20" s="419">
        <f>'MASTER_ ALL areas - No.seedling'!AW20</f>
        <v>180</v>
      </c>
      <c r="AY20" s="419">
        <f>'MASTER_ ALL areas - No.seedling'!AX20</f>
        <v>0</v>
      </c>
      <c r="AZ20" s="80">
        <f t="shared" ref="AZ20:AZ31" si="108">IF(AX20=0,0,AY20/(AX20/20))</f>
        <v>0</v>
      </c>
      <c r="BA20" s="419">
        <f>'MASTER_ ALL areas - No.seedling'!AZ20</f>
        <v>3</v>
      </c>
      <c r="BB20" s="80">
        <f t="shared" ref="BB20:BB31" si="109">IF(AX20=0,0,BA20/(AX20/20))</f>
        <v>0.33333333333333331</v>
      </c>
      <c r="BC20" s="419">
        <f>'MASTER_ ALL areas - No.seedling'!BB20</f>
        <v>0</v>
      </c>
      <c r="BD20" s="419">
        <f>'MASTER_ ALL areas - No.seedling'!BC20</f>
        <v>0</v>
      </c>
      <c r="BE20" s="80">
        <f t="shared" ref="BE20:BE31" si="110">IF(BC20=0,0,BD20/(BC20/20))</f>
        <v>0</v>
      </c>
      <c r="BF20" s="419">
        <f>'MASTER_ ALL areas - No.seedling'!BE20</f>
        <v>0</v>
      </c>
      <c r="BG20" s="80">
        <f t="shared" ref="BG20:BG31" si="111">IF(BC20=0,0,BF20/(BC20/20))</f>
        <v>0</v>
      </c>
      <c r="BH20" s="419">
        <f>'MASTER_ ALL areas - No.seedling'!BG20</f>
        <v>40</v>
      </c>
      <c r="BI20" s="419">
        <f>'MASTER_ ALL areas - No.seedling'!BH20</f>
        <v>0</v>
      </c>
      <c r="BJ20" s="80">
        <f t="shared" ref="BJ20:BJ31" si="112">IF(BH20=0,0,BI20/(BH20/20))</f>
        <v>0</v>
      </c>
      <c r="BK20" s="419">
        <f>'MASTER_ ALL areas - No.seedling'!BJ20</f>
        <v>0</v>
      </c>
      <c r="BL20" s="80">
        <f t="shared" ref="BL20:BL31" si="113">IF(BH20=0,0,BK20/(BH20/20))</f>
        <v>0</v>
      </c>
      <c r="BM20" s="419">
        <f>'MASTER_ ALL areas - No.seedling'!BL20</f>
        <v>0</v>
      </c>
      <c r="BN20" s="419">
        <f>'MASTER_ ALL areas - No.seedling'!BM20</f>
        <v>0</v>
      </c>
      <c r="BO20" s="80">
        <f t="shared" ref="BO20:BO31" si="114">IF(BM20=0,0,BN20/(BM20/20))</f>
        <v>0</v>
      </c>
      <c r="BP20" s="419">
        <f>'MASTER_ ALL areas - No.seedling'!BO20</f>
        <v>0</v>
      </c>
      <c r="BQ20" s="80">
        <f t="shared" ref="BQ20:BQ31" si="115">IF(BM20=0,0,BP20/(BM20/20))</f>
        <v>0</v>
      </c>
      <c r="BR20" s="419">
        <f>'MASTER_ ALL areas - No.seedling'!BQ20</f>
        <v>0</v>
      </c>
      <c r="BS20" s="419">
        <f>'MASTER_ ALL areas - No.seedling'!BR20</f>
        <v>0</v>
      </c>
      <c r="BT20" s="80">
        <f t="shared" ref="BT20:BT31" si="116">IF(BR20=0,0,BS20/(BR20/20))</f>
        <v>0</v>
      </c>
      <c r="BU20" s="419">
        <f>'MASTER_ ALL areas - No.seedling'!BT20</f>
        <v>0</v>
      </c>
      <c r="BV20" s="80">
        <f t="shared" ref="BV20:BV31" si="117">IF(BR20=0,0,BU20/(BR20/20))</f>
        <v>0</v>
      </c>
      <c r="BW20" s="419">
        <f>'MASTER_ ALL areas - No.seedling'!BV20</f>
        <v>0</v>
      </c>
      <c r="BX20" s="419">
        <f>'MASTER_ ALL areas - No.seedling'!BW20</f>
        <v>0</v>
      </c>
      <c r="BY20" s="80">
        <f t="shared" ref="BY20:BY31" si="118">IF(BW20=0,0,BX20/(BW20/20))</f>
        <v>0</v>
      </c>
      <c r="BZ20" s="419">
        <f>'MASTER_ ALL areas - No.seedling'!BY20</f>
        <v>0</v>
      </c>
      <c r="CA20" s="81">
        <f t="shared" ref="CA20:CA31" si="119">IF(BW20=0,0,BZ20/(BW20/20))</f>
        <v>0</v>
      </c>
      <c r="CB20" s="429"/>
      <c r="CC20" s="75">
        <f t="shared" si="93"/>
        <v>180</v>
      </c>
      <c r="CD20" s="76">
        <f>'MASTER_ ALL areas - No.seedling'!CC20</f>
        <v>0</v>
      </c>
      <c r="CE20" s="80">
        <f t="shared" ref="CE20:CE31" si="120">IF(CC20=0,0,CD20/(CC20/20))</f>
        <v>0</v>
      </c>
      <c r="CF20" s="76">
        <f>'MASTER_ ALL areas - No.seedling'!CE20</f>
        <v>8</v>
      </c>
      <c r="CG20" s="81">
        <f t="shared" ref="CG20:CG31" si="121">IF(CC20=0,0,CF20/(CC20/20))</f>
        <v>0.88888888888888884</v>
      </c>
      <c r="CH20" s="75">
        <f>'MASTER_ ALL areas - No.seedling'!CG20</f>
        <v>0</v>
      </c>
      <c r="CI20" s="76">
        <f>'MASTER_ ALL areas - No.seedling'!CH20</f>
        <v>0</v>
      </c>
      <c r="CJ20" s="80">
        <f t="shared" ref="CJ20:CJ31" si="122">IF(CH20=0,0,CI20/(CH20/20))</f>
        <v>0</v>
      </c>
      <c r="CK20" s="76">
        <f>'MASTER_ ALL areas - No.seedling'!CJ20</f>
        <v>0</v>
      </c>
      <c r="CL20" s="81">
        <f t="shared" ref="CL20:CL31" si="123">IF(CH20=0,0,CK20/(CH20/20))</f>
        <v>0</v>
      </c>
      <c r="CM20" s="75">
        <f>'MASTER_ ALL areas - No.seedling'!CL20</f>
        <v>0</v>
      </c>
      <c r="CN20" s="76">
        <f>'MASTER_ ALL areas - No.seedling'!CM20</f>
        <v>0</v>
      </c>
      <c r="CO20" s="80">
        <f t="shared" ref="CO20:CO31" si="124">IF(CM20=0,0,CN20/(CM20/20))</f>
        <v>0</v>
      </c>
      <c r="CP20" s="76">
        <f>'MASTER_ ALL areas - No.seedling'!CO20</f>
        <v>0</v>
      </c>
      <c r="CQ20" s="81">
        <f t="shared" ref="CQ20:CQ31" si="125">IF(CM20=0,0,CP20/(CM20/20))</f>
        <v>0</v>
      </c>
      <c r="CR20" s="75">
        <f>'MASTER_ ALL areas - No.seedling'!CQ20</f>
        <v>0</v>
      </c>
      <c r="CS20" s="76">
        <f>'MASTER_ ALL areas - No.seedling'!CR20</f>
        <v>0</v>
      </c>
      <c r="CT20" s="80">
        <f t="shared" ref="CT20:CT31" si="126">IF(CR20=0,0,CS20/(CR20/20))</f>
        <v>0</v>
      </c>
      <c r="CU20" s="76">
        <f>'MASTER_ ALL areas - No.seedling'!CT20</f>
        <v>0</v>
      </c>
      <c r="CV20" s="81">
        <f t="shared" ref="CV20:CV31" si="127">IF(CR20=0,0,CU20/(CR20/20))</f>
        <v>0</v>
      </c>
      <c r="CW20" s="75">
        <f>'MASTER_ ALL areas - No.seedling'!CV20</f>
        <v>0</v>
      </c>
      <c r="CX20" s="76">
        <f>'MASTER_ ALL areas - No.seedling'!CW20</f>
        <v>0</v>
      </c>
      <c r="CY20" s="80">
        <f t="shared" ref="CY20:CY31" si="128">IF(CW20=0,0,CX20/(CW20/20))</f>
        <v>0</v>
      </c>
      <c r="CZ20" s="76">
        <f>'MASTER_ ALL areas - No.seedling'!CY20</f>
        <v>0</v>
      </c>
      <c r="DA20" s="81">
        <f t="shared" ref="DA20:DA31" si="129">IF(CW20=0,0,CZ20/(CW20/20))</f>
        <v>0</v>
      </c>
      <c r="DB20" s="75">
        <f>'MASTER_ ALL areas - No.seedling'!DA20</f>
        <v>0</v>
      </c>
      <c r="DC20" s="76">
        <f>'MASTER_ ALL areas - No.seedling'!DB20</f>
        <v>0</v>
      </c>
      <c r="DD20" s="80">
        <f t="shared" ref="DD20:DD31" si="130">IF(DB20=0,0,DC20/(DB20/20))</f>
        <v>0</v>
      </c>
      <c r="DE20" s="76">
        <f>'MASTER_ ALL areas - No.seedling'!DD20</f>
        <v>0</v>
      </c>
      <c r="DF20" s="81">
        <f t="shared" ref="DF20:DF31" si="131">IF(DB20=0,0,DE20/(DB20/20))</f>
        <v>0</v>
      </c>
      <c r="DG20" s="75">
        <f>'MASTER_ ALL areas - No.seedling'!DF20</f>
        <v>0</v>
      </c>
      <c r="DH20" s="76">
        <f>'MASTER_ ALL areas - No.seedling'!DG20</f>
        <v>0</v>
      </c>
      <c r="DI20" s="80">
        <f t="shared" ref="DI20:DI31" si="132">IF(DG20=0,0,DH20/(DG20/20))</f>
        <v>0</v>
      </c>
      <c r="DJ20" s="76">
        <f>'MASTER_ ALL areas - No.seedling'!DI20</f>
        <v>0</v>
      </c>
      <c r="DK20" s="81">
        <f t="shared" ref="DK20:DK31" si="133">IF(DG20=0,0,DJ20/(DG20/20))</f>
        <v>0</v>
      </c>
      <c r="DL20" s="75">
        <f>'MASTER_ ALL areas - No.seedling'!DK20</f>
        <v>0</v>
      </c>
      <c r="DM20" s="76">
        <f>'MASTER_ ALL areas - No.seedling'!DL20</f>
        <v>0</v>
      </c>
      <c r="DN20" s="80">
        <f t="shared" ref="DN20:DN31" si="134">IF(DL20=0,0,DM20/(DL20/20))</f>
        <v>0</v>
      </c>
      <c r="DO20" s="76">
        <f>'MASTER_ ALL areas - No.seedling'!DN20</f>
        <v>0</v>
      </c>
      <c r="DP20" s="81">
        <f t="shared" ref="DP20:DP31" si="135">IF(DL20=0,0,DO20/(DL20/20))</f>
        <v>0</v>
      </c>
      <c r="DQ20" s="75">
        <f>'MASTER_ ALL areas - No.seedling'!DP20</f>
        <v>180</v>
      </c>
      <c r="DR20" s="76">
        <f>'MASTER_ ALL areas - No.seedling'!DQ20</f>
        <v>0</v>
      </c>
      <c r="DS20" s="80">
        <f t="shared" ref="DS20:DS31" si="136">IF(DQ20=0,0,DR20/(DQ20/20))</f>
        <v>0</v>
      </c>
      <c r="DT20" s="76">
        <f>'MASTER_ ALL areas - No.seedling'!DS20</f>
        <v>3</v>
      </c>
      <c r="DU20" s="81">
        <f t="shared" ref="DU20:DU31" si="137">IF(DQ20=0,0,DT20/(DQ20/20))</f>
        <v>0.33333333333333331</v>
      </c>
      <c r="DV20" s="75">
        <f>'MASTER_ ALL areas - No.seedling'!DU20</f>
        <v>0</v>
      </c>
      <c r="DW20" s="76">
        <f>'MASTER_ ALL areas - No.seedling'!DV20</f>
        <v>0</v>
      </c>
      <c r="DX20" s="80">
        <f t="shared" ref="DX20:DX31" si="138">IF(DV20=0,0,DW20/(DV20/20))</f>
        <v>0</v>
      </c>
      <c r="DY20" s="76">
        <f>'MASTER_ ALL areas - No.seedling'!DX20</f>
        <v>0</v>
      </c>
      <c r="DZ20" s="81">
        <f t="shared" ref="DZ20:DZ31" si="139">IF(DV20=0,0,DY20/(DV20/20))</f>
        <v>0</v>
      </c>
      <c r="EA20" s="75">
        <f>'MASTER_ ALL areas - No.seedling'!DZ20</f>
        <v>0</v>
      </c>
      <c r="EB20" s="76">
        <f>'MASTER_ ALL areas - No.seedling'!EA20</f>
        <v>0</v>
      </c>
      <c r="EC20" s="80">
        <f t="shared" ref="EC20:EC31" si="140">IF(EA20=0,0,EB20/(EA20/20))</f>
        <v>0</v>
      </c>
      <c r="ED20" s="76">
        <f>'MASTER_ ALL areas - No.seedling'!EC20</f>
        <v>0</v>
      </c>
      <c r="EE20" s="81">
        <f t="shared" ref="EE20:EE31" si="141">IF(EA20=0,0,ED20/(EA20/20))</f>
        <v>0</v>
      </c>
      <c r="EF20" s="75">
        <f>'MASTER_ ALL areas - No.seedling'!EE20</f>
        <v>0</v>
      </c>
      <c r="EG20" s="76">
        <f>'MASTER_ ALL areas - No.seedling'!EF20</f>
        <v>0</v>
      </c>
      <c r="EH20" s="80">
        <f t="shared" ref="EH20:EH31" si="142">IF(EF20=0,0,EG20/(EF20/20))</f>
        <v>0</v>
      </c>
      <c r="EI20" s="76">
        <f>'MASTER_ ALL areas - No.seedling'!EH20</f>
        <v>0</v>
      </c>
      <c r="EJ20" s="81">
        <f t="shared" ref="EJ20:EJ31" si="143">IF(EF20=0,0,EI20/(EF20/20))</f>
        <v>0</v>
      </c>
      <c r="EK20" s="75">
        <f>'MASTER_ ALL areas - No.seedling'!EJ20</f>
        <v>0</v>
      </c>
      <c r="EL20" s="76">
        <f>'MASTER_ ALL areas - No.seedling'!EK20</f>
        <v>0</v>
      </c>
      <c r="EM20" s="80">
        <f t="shared" ref="EM20:EM31" si="144">IF(EK20=0,0,EL20/(EK20/20))</f>
        <v>0</v>
      </c>
      <c r="EN20" s="76">
        <f>'MASTER_ ALL areas - No.seedling'!EM20</f>
        <v>0</v>
      </c>
      <c r="EO20" s="81">
        <f t="shared" ref="EO20:EO31" si="145">IF(EK20=0,0,EN20/(EK20/20))</f>
        <v>0</v>
      </c>
      <c r="EP20" s="75">
        <f>'MASTER_ ALL areas - No.seedling'!EO20</f>
        <v>0</v>
      </c>
      <c r="EQ20" s="76">
        <f>'MASTER_ ALL areas - No.seedling'!EP20</f>
        <v>0</v>
      </c>
      <c r="ER20" s="80">
        <f t="shared" ref="ER20:ER31" si="146">IF(EP20=0,0,EQ20/(EP20/20))</f>
        <v>0</v>
      </c>
      <c r="ES20" s="76">
        <f>'MASTER_ ALL areas - No.seedling'!ER20</f>
        <v>0</v>
      </c>
      <c r="ET20" s="81">
        <f t="shared" ref="ET20:ET31" si="147">IF(EP20=0,0,ES20/(EP20/20))</f>
        <v>0</v>
      </c>
      <c r="EU20" s="75">
        <f>'MASTER_ ALL areas - No.seedling'!ET20</f>
        <v>0</v>
      </c>
      <c r="EV20" s="76">
        <f>'MASTER_ ALL areas - No.seedling'!EU20</f>
        <v>0</v>
      </c>
      <c r="EW20" s="80">
        <f t="shared" ref="EW20:EW31" si="148">IF(EU20=0,0,EV20/(EU20/20))</f>
        <v>0</v>
      </c>
      <c r="EX20" s="76">
        <f>'MASTER_ ALL areas - No.seedling'!EW20</f>
        <v>0</v>
      </c>
      <c r="EY20" s="81">
        <f t="shared" ref="EY20:EY31" si="149">IF(EU20=0,0,EX20/(EU20/20))</f>
        <v>0</v>
      </c>
      <c r="EZ20" s="75">
        <f>'MASTER_ ALL areas - No.seedling'!EY20</f>
        <v>0</v>
      </c>
      <c r="FA20" s="76">
        <f>'MASTER_ ALL areas - No.seedling'!EZ20</f>
        <v>0</v>
      </c>
      <c r="FB20" s="80">
        <f t="shared" ref="FB20:FB31" si="150">IF(EZ20=0,0,FA20/(EZ20/20))</f>
        <v>0</v>
      </c>
      <c r="FC20" s="76">
        <f>'MASTER_ ALL areas - No.seedling'!FB20</f>
        <v>0</v>
      </c>
      <c r="FD20" s="81">
        <f t="shared" ref="FD20:FD31" si="151">IF(EZ20=0,0,FC20/(EZ20/20))</f>
        <v>0</v>
      </c>
      <c r="FE20" s="75">
        <f>'MASTER_ ALL areas - No.seedling'!FD20</f>
        <v>40</v>
      </c>
      <c r="FF20" s="76">
        <f>'MASTER_ ALL areas - No.seedling'!FE20</f>
        <v>0</v>
      </c>
      <c r="FG20" s="80">
        <f t="shared" ref="FG20:FG31" si="152">IF(FE20=0,0,FF20/(FE20/20))</f>
        <v>0</v>
      </c>
      <c r="FH20" s="76">
        <f>'MASTER_ ALL areas - No.seedling'!FG20</f>
        <v>0</v>
      </c>
      <c r="FI20" s="81">
        <f t="shared" ref="FI20:FI31" si="153">IF(FE20=0,0,FH20/(FE20/20))</f>
        <v>0</v>
      </c>
      <c r="FJ20" s="75">
        <f>'MASTER_ ALL areas - No.seedling'!FI20</f>
        <v>0</v>
      </c>
      <c r="FK20" s="76">
        <f>'MASTER_ ALL areas - No.seedling'!FJ20</f>
        <v>0</v>
      </c>
      <c r="FL20" s="80">
        <f t="shared" ref="FL20:FL31" si="154">IF(FJ20=0,0,FK20/(FJ20/20))</f>
        <v>0</v>
      </c>
      <c r="FM20" s="76">
        <f>'MASTER_ ALL areas - No.seedling'!FL20</f>
        <v>0</v>
      </c>
      <c r="FN20" s="81">
        <f t="shared" ref="FN20:FN31" si="155">IF(FJ20=0,0,FM20/(FJ20/20))</f>
        <v>0</v>
      </c>
      <c r="FO20" s="75">
        <f>'MASTER_ ALL areas - No.seedling'!FN20</f>
        <v>0</v>
      </c>
      <c r="FP20" s="76">
        <f>'MASTER_ ALL areas - No.seedling'!FO20</f>
        <v>0</v>
      </c>
      <c r="FQ20" s="80">
        <f t="shared" ref="FQ20:FQ31" si="156">IF(FO20=0,0,FP20/(FO20/20))</f>
        <v>0</v>
      </c>
      <c r="FR20" s="76">
        <f>'MASTER_ ALL areas - No.seedling'!FQ20</f>
        <v>0</v>
      </c>
      <c r="FS20" s="81">
        <f t="shared" ref="FS20:FS31" si="157">IF(FO20=0,0,FR20/(FO20/20))</f>
        <v>0</v>
      </c>
      <c r="FT20" s="75">
        <f>'MASTER_ ALL areas - No.seedling'!FS20</f>
        <v>0</v>
      </c>
      <c r="FU20" s="76">
        <f>'MASTER_ ALL areas - No.seedling'!FT20</f>
        <v>0</v>
      </c>
      <c r="FV20" s="80">
        <f t="shared" ref="FV20:FV31" si="158">IF(FT20=0,0,FU20/(FT20/20))</f>
        <v>0</v>
      </c>
      <c r="FW20" s="76">
        <f>'MASTER_ ALL areas - No.seedling'!FV20</f>
        <v>0</v>
      </c>
      <c r="FX20" s="81">
        <f t="shared" ref="FX20:FX31" si="159">IF(FT20=0,0,FW20/(FT20/20))</f>
        <v>0</v>
      </c>
      <c r="FY20" s="75">
        <f>'MASTER_ ALL areas - No.seedling'!FX20</f>
        <v>0</v>
      </c>
      <c r="FZ20" s="76">
        <f>'MASTER_ ALL areas - No.seedling'!FY20</f>
        <v>0</v>
      </c>
      <c r="GA20" s="80">
        <f t="shared" ref="GA20:GA31" si="160">IF(FY20=0,0,FZ20/(FY20/20))</f>
        <v>0</v>
      </c>
      <c r="GB20" s="76">
        <f>'MASTER_ ALL areas - No.seedling'!GA20</f>
        <v>0</v>
      </c>
      <c r="GC20" s="81">
        <f t="shared" ref="GC20:GC31" si="161">IF(FY20=0,0,GB20/(FY20/20))</f>
        <v>0</v>
      </c>
      <c r="GD20" s="75">
        <f>'MASTER_ ALL areas - No.seedling'!GC20</f>
        <v>0</v>
      </c>
      <c r="GE20" s="76">
        <f>'MASTER_ ALL areas - No.seedling'!GD20</f>
        <v>0</v>
      </c>
      <c r="GF20" s="80">
        <f t="shared" ref="GF20:GF31" si="162">IF(GD20=0,0,GE20/(GD20/20))</f>
        <v>0</v>
      </c>
      <c r="GG20" s="76">
        <f>'MASTER_ ALL areas - No.seedling'!GF20</f>
        <v>0</v>
      </c>
      <c r="GH20" s="81">
        <f t="shared" ref="GH20:GH31" si="163">IF(GD20=0,0,GG20/(GD20/20))</f>
        <v>0</v>
      </c>
      <c r="GI20" s="75">
        <f>'MASTER_ ALL areas - No.seedling'!GH20</f>
        <v>0</v>
      </c>
      <c r="GJ20" s="76">
        <f>'MASTER_ ALL areas - No.seedling'!GI20</f>
        <v>0</v>
      </c>
      <c r="GK20" s="80">
        <f t="shared" ref="GK20:GK31" si="164">IF(GI20=0,0,GJ20/(GI20/20))</f>
        <v>0</v>
      </c>
      <c r="GL20" s="76">
        <f>'MASTER_ ALL areas - No.seedling'!GK20</f>
        <v>0</v>
      </c>
      <c r="GM20" s="81">
        <f t="shared" ref="GM20:GM31" si="165">IF(GI20=0,0,GL20/(GI20/20))</f>
        <v>0</v>
      </c>
      <c r="GN20" s="75">
        <f>'MASTER_ ALL areas - No.seedling'!GM20</f>
        <v>0</v>
      </c>
      <c r="GO20" s="76">
        <f>'MASTER_ ALL areas - No.seedling'!GN20</f>
        <v>0</v>
      </c>
      <c r="GP20" s="80">
        <f t="shared" ref="GP20:GP31" si="166">IF(GN20=0,0,GO20/(GN20/20))</f>
        <v>0</v>
      </c>
      <c r="GQ20" s="76">
        <f>'MASTER_ ALL areas - No.seedling'!GP20</f>
        <v>0</v>
      </c>
      <c r="GR20" s="81">
        <f t="shared" ref="GR20:GR31" si="167">IF(GN20=0,0,GQ20/(GN20/20))</f>
        <v>0</v>
      </c>
      <c r="GS20" s="75">
        <f>'MASTER_ ALL areas - No.seedling'!GR20</f>
        <v>0</v>
      </c>
      <c r="GT20" s="76">
        <f>'MASTER_ ALL areas - No.seedling'!GS20</f>
        <v>0</v>
      </c>
      <c r="GU20" s="80">
        <f t="shared" ref="GU20:GU31" si="168">IF(GS20=0,0,GT20/(GS20/20))</f>
        <v>0</v>
      </c>
      <c r="GV20" s="76">
        <f>'MASTER_ ALL areas - No.seedling'!GU20</f>
        <v>0</v>
      </c>
      <c r="GW20" s="81">
        <f t="shared" ref="GW20:GW31" si="169">IF(GS20=0,0,GV20/(GS20/20))</f>
        <v>0</v>
      </c>
      <c r="GX20" s="75">
        <f>'MASTER_ ALL areas - No.seedling'!GW20</f>
        <v>0</v>
      </c>
      <c r="GY20" s="76">
        <f>'MASTER_ ALL areas - No.seedling'!GX20</f>
        <v>0</v>
      </c>
      <c r="GZ20" s="80">
        <f t="shared" ref="GZ20:GZ31" si="170">IF(GX20=0,0,GY20/(GX20/20))</f>
        <v>0</v>
      </c>
      <c r="HA20" s="76">
        <f>'MASTER_ ALL areas - No.seedling'!GZ20</f>
        <v>0</v>
      </c>
      <c r="HB20" s="81">
        <f t="shared" ref="HB20:HB31" si="171">IF(GX20=0,0,HA20/(GX20/20))</f>
        <v>0</v>
      </c>
      <c r="HC20" s="75">
        <f>'MASTER_ ALL areas - No.seedling'!HB20</f>
        <v>0</v>
      </c>
      <c r="HD20" s="76">
        <f>'MASTER_ ALL areas - No.seedling'!HC20</f>
        <v>0</v>
      </c>
      <c r="HE20" s="80">
        <f t="shared" ref="HE20:HE31" si="172">IF(HC20=0,0,HD20/(HC20/20))</f>
        <v>0</v>
      </c>
      <c r="HF20" s="76">
        <f>'MASTER_ ALL areas - No.seedling'!HE20</f>
        <v>0</v>
      </c>
      <c r="HG20" s="81">
        <f t="shared" ref="HG20:HG31" si="173">IF(HC20=0,0,HF20/(HC20/20))</f>
        <v>0</v>
      </c>
      <c r="HH20" s="75">
        <f>'MASTER_ ALL areas - No.seedling'!HG20</f>
        <v>0</v>
      </c>
      <c r="HI20" s="76">
        <f>'MASTER_ ALL areas - No.seedling'!HH20</f>
        <v>0</v>
      </c>
      <c r="HJ20" s="80">
        <f t="shared" ref="HJ20:HJ31" si="174">IF(HH20=0,0,HI20/(HH20/20))</f>
        <v>0</v>
      </c>
      <c r="HK20" s="76">
        <f>'MASTER_ ALL areas - No.seedling'!HJ20</f>
        <v>0</v>
      </c>
      <c r="HL20" s="81">
        <f t="shared" ref="HL20:HL31" si="175">IF(HH20=0,0,HK20/(HH20/20))</f>
        <v>0</v>
      </c>
      <c r="HM20" s="75">
        <f>'MASTER_ ALL areas - No.seedling'!HL20</f>
        <v>0</v>
      </c>
      <c r="HN20" s="76">
        <f>'MASTER_ ALL areas - No.seedling'!HM20</f>
        <v>0</v>
      </c>
      <c r="HO20" s="80">
        <f t="shared" ref="HO20:HO31" si="176">IF(HM20=0,0,HN20/(HM20/20))</f>
        <v>0</v>
      </c>
      <c r="HP20" s="76">
        <f>'MASTER_ ALL areas - No.seedling'!HO20</f>
        <v>0</v>
      </c>
      <c r="HQ20" s="81">
        <f t="shared" ref="HQ20:HQ31" si="177">IF(HM20=0,0,HP20/(HM20/20))</f>
        <v>0</v>
      </c>
      <c r="HR20" s="75">
        <f>'MASTER_ ALL areas - No.seedling'!HQ20</f>
        <v>0</v>
      </c>
      <c r="HS20" s="76">
        <f>'MASTER_ ALL areas - No.seedling'!HR20</f>
        <v>0</v>
      </c>
      <c r="HT20" s="80">
        <f t="shared" ref="HT20:HT31" si="178">IF(HR20=0,0,HS20/(HR20/20))</f>
        <v>0</v>
      </c>
      <c r="HU20" s="76">
        <f>'MASTER_ ALL areas - No.seedling'!HT20</f>
        <v>0</v>
      </c>
      <c r="HV20" s="81">
        <f t="shared" ref="HV20:HV31" si="179">IF(HR20=0,0,HU20/(HR20/20))</f>
        <v>0</v>
      </c>
      <c r="HW20" s="75">
        <f>'MASTER_ ALL areas - No.seedling'!HV20</f>
        <v>0</v>
      </c>
      <c r="HX20" s="76">
        <f>'MASTER_ ALL areas - No.seedling'!HW20</f>
        <v>0</v>
      </c>
      <c r="HY20" s="80">
        <f t="shared" ref="HY20:HY31" si="180">IF(HW20=0,0,HX20/(HW20/20))</f>
        <v>0</v>
      </c>
      <c r="HZ20" s="76">
        <f>'MASTER_ ALL areas - No.seedling'!HY20</f>
        <v>0</v>
      </c>
      <c r="IA20" s="81">
        <f t="shared" ref="IA20:IA31" si="181">IF(HW20=0,0,HZ20/(HW20/20))</f>
        <v>0</v>
      </c>
      <c r="IB20" s="75">
        <f>'MASTER_ ALL areas - No.seedling'!IA20</f>
        <v>0</v>
      </c>
      <c r="IC20" s="76">
        <f>'MASTER_ ALL areas - No.seedling'!IB20</f>
        <v>0</v>
      </c>
      <c r="ID20" s="80">
        <f t="shared" ref="ID20:ID31" si="182">IF(IB20=0,0,IC20/(IB20/20))</f>
        <v>0</v>
      </c>
      <c r="IE20" s="76">
        <f>'MASTER_ ALL areas - No.seedling'!ID20</f>
        <v>0</v>
      </c>
      <c r="IF20" s="85">
        <f t="shared" ref="IF20:IF31" si="183">IF(IB20=0,0,IE20/(IB20/20))</f>
        <v>0</v>
      </c>
      <c r="IG20" s="86" t="s">
        <v>137</v>
      </c>
      <c r="IH20" s="87"/>
    </row>
    <row r="21" spans="2:242" ht="33" customHeight="1" x14ac:dyDescent="0.25">
      <c r="B21" s="420">
        <v>17</v>
      </c>
      <c r="C21" s="421" t="s">
        <v>138</v>
      </c>
      <c r="D21" s="422">
        <v>214450</v>
      </c>
      <c r="E21" s="423">
        <v>931210</v>
      </c>
      <c r="F21" s="424" t="s">
        <v>89</v>
      </c>
      <c r="G21" s="88" t="s">
        <v>96</v>
      </c>
      <c r="H21" s="425" t="str">
        <f>'MASTER_ ALL areas - No.seedling'!G21</f>
        <v>5(6)</v>
      </c>
      <c r="I21" s="426">
        <f>'MASTER_ ALL areas - No.seedling'!H21</f>
        <v>0.5</v>
      </c>
      <c r="J21" s="425">
        <f>'MASTER_ ALL areas - No.seedling'!I21</f>
        <v>34.6</v>
      </c>
      <c r="K21" s="427">
        <f>'MASTER_ ALL areas - No.seedling'!J21</f>
        <v>59</v>
      </c>
      <c r="L21" s="73">
        <f t="shared" si="95"/>
        <v>1180</v>
      </c>
      <c r="M21" s="427">
        <f>'MASTER_ ALL areas - No.seedling'!L21</f>
        <v>1180</v>
      </c>
      <c r="N21" s="417">
        <f>'MASTER_ ALL areas - No.seedling'!M21</f>
        <v>3</v>
      </c>
      <c r="O21" s="428">
        <f>'MASTER_ ALL areas - No.seedling'!N21</f>
        <v>29</v>
      </c>
      <c r="P21" s="70">
        <f t="shared" si="1"/>
        <v>5.0847457627118647E-2</v>
      </c>
      <c r="Q21" s="78">
        <f t="shared" si="2"/>
        <v>0.49152542372881358</v>
      </c>
      <c r="R21" s="429"/>
      <c r="S21" s="417">
        <f>'MASTER_ ALL areas - No.seedling'!R21</f>
        <v>1180</v>
      </c>
      <c r="T21" s="419">
        <f>'MASTER_ ALL areas - No.seedling'!S21</f>
        <v>3</v>
      </c>
      <c r="U21" s="80">
        <f t="shared" si="96"/>
        <v>5.0847457627118647E-2</v>
      </c>
      <c r="V21" s="419">
        <f>'MASTER_ ALL areas - No.seedling'!U21</f>
        <v>29</v>
      </c>
      <c r="W21" s="80">
        <f t="shared" si="97"/>
        <v>0.49152542372881358</v>
      </c>
      <c r="X21" s="419">
        <f>'MASTER_ ALL areas - No.seedling'!W21</f>
        <v>0</v>
      </c>
      <c r="Y21" s="419">
        <f>'MASTER_ ALL areas - No.seedling'!X21</f>
        <v>0</v>
      </c>
      <c r="Z21" s="80">
        <f t="shared" si="98"/>
        <v>0</v>
      </c>
      <c r="AA21" s="419">
        <f>'MASTER_ ALL areas - No.seedling'!Z21</f>
        <v>0</v>
      </c>
      <c r="AB21" s="80">
        <f t="shared" si="99"/>
        <v>0</v>
      </c>
      <c r="AC21" s="419">
        <f>'MASTER_ ALL areas - No.seedling'!AB21</f>
        <v>0</v>
      </c>
      <c r="AD21" s="419">
        <f>'MASTER_ ALL areas - No.seedling'!AC21</f>
        <v>0</v>
      </c>
      <c r="AE21" s="80">
        <f t="shared" si="100"/>
        <v>0</v>
      </c>
      <c r="AF21" s="419">
        <f>'MASTER_ ALL areas - No.seedling'!AE21</f>
        <v>0</v>
      </c>
      <c r="AG21" s="80">
        <f t="shared" si="101"/>
        <v>0</v>
      </c>
      <c r="AH21" s="419">
        <f>'MASTER_ ALL areas - No.seedling'!AG21</f>
        <v>0</v>
      </c>
      <c r="AI21" s="419">
        <f>'MASTER_ ALL areas - No.seedling'!AH21</f>
        <v>0</v>
      </c>
      <c r="AJ21" s="80">
        <f t="shared" si="102"/>
        <v>0</v>
      </c>
      <c r="AK21" s="419">
        <f>'MASTER_ ALL areas - No.seedling'!AJ21</f>
        <v>0</v>
      </c>
      <c r="AL21" s="81">
        <f t="shared" si="103"/>
        <v>0</v>
      </c>
      <c r="AM21" s="429"/>
      <c r="AN21" s="417">
        <f>'MASTER_ ALL areas - No.seedling'!AM21</f>
        <v>60</v>
      </c>
      <c r="AO21" s="419">
        <f>'MASTER_ ALL areas - No.seedling'!AN21</f>
        <v>3</v>
      </c>
      <c r="AP21" s="80">
        <f t="shared" si="104"/>
        <v>1</v>
      </c>
      <c r="AQ21" s="419">
        <f>'MASTER_ ALL areas - No.seedling'!AP21</f>
        <v>3</v>
      </c>
      <c r="AR21" s="80">
        <f t="shared" si="105"/>
        <v>1</v>
      </c>
      <c r="AS21" s="419">
        <f>'MASTER_ ALL areas - No.seedling'!AR21</f>
        <v>1100</v>
      </c>
      <c r="AT21" s="419">
        <f>'MASTER_ ALL areas - No.seedling'!AS21</f>
        <v>0</v>
      </c>
      <c r="AU21" s="80">
        <f t="shared" si="106"/>
        <v>0</v>
      </c>
      <c r="AV21" s="419">
        <f>'MASTER_ ALL areas - No.seedling'!AU21</f>
        <v>25</v>
      </c>
      <c r="AW21" s="80">
        <f t="shared" si="107"/>
        <v>0.45454545454545453</v>
      </c>
      <c r="AX21" s="419">
        <f>'MASTER_ ALL areas - No.seedling'!AW21</f>
        <v>0</v>
      </c>
      <c r="AY21" s="419">
        <f>'MASTER_ ALL areas - No.seedling'!AX21</f>
        <v>0</v>
      </c>
      <c r="AZ21" s="80">
        <f t="shared" si="108"/>
        <v>0</v>
      </c>
      <c r="BA21" s="419">
        <f>'MASTER_ ALL areas - No.seedling'!AZ21</f>
        <v>0</v>
      </c>
      <c r="BB21" s="80">
        <f t="shared" si="109"/>
        <v>0</v>
      </c>
      <c r="BC21" s="419">
        <f>'MASTER_ ALL areas - No.seedling'!BB21</f>
        <v>0</v>
      </c>
      <c r="BD21" s="419">
        <f>'MASTER_ ALL areas - No.seedling'!BC21</f>
        <v>0</v>
      </c>
      <c r="BE21" s="80">
        <f t="shared" si="110"/>
        <v>0</v>
      </c>
      <c r="BF21" s="419">
        <f>'MASTER_ ALL areas - No.seedling'!BE21</f>
        <v>0</v>
      </c>
      <c r="BG21" s="80">
        <f t="shared" si="111"/>
        <v>0</v>
      </c>
      <c r="BH21" s="419">
        <f>'MASTER_ ALL areas - No.seedling'!BG21</f>
        <v>20</v>
      </c>
      <c r="BI21" s="419">
        <f>'MASTER_ ALL areas - No.seedling'!BH21</f>
        <v>0</v>
      </c>
      <c r="BJ21" s="80">
        <f t="shared" si="112"/>
        <v>0</v>
      </c>
      <c r="BK21" s="419">
        <f>'MASTER_ ALL areas - No.seedling'!BJ21</f>
        <v>1</v>
      </c>
      <c r="BL21" s="80">
        <f t="shared" si="113"/>
        <v>1</v>
      </c>
      <c r="BM21" s="419">
        <f>'MASTER_ ALL areas - No.seedling'!BL21</f>
        <v>0</v>
      </c>
      <c r="BN21" s="419">
        <f>'MASTER_ ALL areas - No.seedling'!BM21</f>
        <v>0</v>
      </c>
      <c r="BO21" s="80">
        <f t="shared" si="114"/>
        <v>0</v>
      </c>
      <c r="BP21" s="419">
        <f>'MASTER_ ALL areas - No.seedling'!BO21</f>
        <v>0</v>
      </c>
      <c r="BQ21" s="80">
        <f t="shared" si="115"/>
        <v>0</v>
      </c>
      <c r="BR21" s="419">
        <f>'MASTER_ ALL areas - No.seedling'!BQ21</f>
        <v>0</v>
      </c>
      <c r="BS21" s="419">
        <f>'MASTER_ ALL areas - No.seedling'!BR21</f>
        <v>0</v>
      </c>
      <c r="BT21" s="80">
        <f t="shared" si="116"/>
        <v>0</v>
      </c>
      <c r="BU21" s="419">
        <f>'MASTER_ ALL areas - No.seedling'!BT21</f>
        <v>0</v>
      </c>
      <c r="BV21" s="80">
        <f t="shared" si="117"/>
        <v>0</v>
      </c>
      <c r="BW21" s="419">
        <f>'MASTER_ ALL areas - No.seedling'!BV21</f>
        <v>0</v>
      </c>
      <c r="BX21" s="419">
        <f>'MASTER_ ALL areas - No.seedling'!BW21</f>
        <v>0</v>
      </c>
      <c r="BY21" s="80">
        <f t="shared" si="118"/>
        <v>0</v>
      </c>
      <c r="BZ21" s="419">
        <f>'MASTER_ ALL areas - No.seedling'!BY21</f>
        <v>0</v>
      </c>
      <c r="CA21" s="81">
        <f t="shared" si="119"/>
        <v>0</v>
      </c>
      <c r="CB21" s="429"/>
      <c r="CC21" s="75">
        <f t="shared" si="94"/>
        <v>60</v>
      </c>
      <c r="CD21" s="76">
        <f>'MASTER_ ALL areas - No.seedling'!CC21</f>
        <v>3</v>
      </c>
      <c r="CE21" s="80">
        <f t="shared" si="120"/>
        <v>1</v>
      </c>
      <c r="CF21" s="76">
        <f>'MASTER_ ALL areas - No.seedling'!CE21</f>
        <v>3</v>
      </c>
      <c r="CG21" s="81">
        <f t="shared" si="121"/>
        <v>1</v>
      </c>
      <c r="CH21" s="75">
        <f>'MASTER_ ALL areas - No.seedling'!CG21</f>
        <v>0</v>
      </c>
      <c r="CI21" s="76">
        <f>'MASTER_ ALL areas - No.seedling'!CH21</f>
        <v>0</v>
      </c>
      <c r="CJ21" s="80">
        <f t="shared" si="122"/>
        <v>0</v>
      </c>
      <c r="CK21" s="76">
        <f>'MASTER_ ALL areas - No.seedling'!CJ21</f>
        <v>0</v>
      </c>
      <c r="CL21" s="81">
        <f t="shared" si="123"/>
        <v>0</v>
      </c>
      <c r="CM21" s="75">
        <f>'MASTER_ ALL areas - No.seedling'!CL21</f>
        <v>0</v>
      </c>
      <c r="CN21" s="76">
        <f>'MASTER_ ALL areas - No.seedling'!CM21</f>
        <v>0</v>
      </c>
      <c r="CO21" s="80">
        <f t="shared" si="124"/>
        <v>0</v>
      </c>
      <c r="CP21" s="76">
        <f>'MASTER_ ALL areas - No.seedling'!CO21</f>
        <v>0</v>
      </c>
      <c r="CQ21" s="81">
        <f t="shared" si="125"/>
        <v>0</v>
      </c>
      <c r="CR21" s="75">
        <f>'MASTER_ ALL areas - No.seedling'!CQ21</f>
        <v>0</v>
      </c>
      <c r="CS21" s="76">
        <f>'MASTER_ ALL areas - No.seedling'!CR21</f>
        <v>0</v>
      </c>
      <c r="CT21" s="80">
        <f t="shared" si="126"/>
        <v>0</v>
      </c>
      <c r="CU21" s="76">
        <f>'MASTER_ ALL areas - No.seedling'!CT21</f>
        <v>0</v>
      </c>
      <c r="CV21" s="81">
        <f t="shared" si="127"/>
        <v>0</v>
      </c>
      <c r="CW21" s="75">
        <f>'MASTER_ ALL areas - No.seedling'!CV21</f>
        <v>1100</v>
      </c>
      <c r="CX21" s="76">
        <f>'MASTER_ ALL areas - No.seedling'!CW21</f>
        <v>0</v>
      </c>
      <c r="CY21" s="80">
        <f t="shared" si="128"/>
        <v>0</v>
      </c>
      <c r="CZ21" s="76">
        <f>'MASTER_ ALL areas - No.seedling'!CY21</f>
        <v>25</v>
      </c>
      <c r="DA21" s="81">
        <f t="shared" si="129"/>
        <v>0.45454545454545453</v>
      </c>
      <c r="DB21" s="75">
        <f>'MASTER_ ALL areas - No.seedling'!DA21</f>
        <v>0</v>
      </c>
      <c r="DC21" s="76">
        <f>'MASTER_ ALL areas - No.seedling'!DB21</f>
        <v>0</v>
      </c>
      <c r="DD21" s="80">
        <f t="shared" si="130"/>
        <v>0</v>
      </c>
      <c r="DE21" s="76">
        <f>'MASTER_ ALL areas - No.seedling'!DD21</f>
        <v>0</v>
      </c>
      <c r="DF21" s="81">
        <f t="shared" si="131"/>
        <v>0</v>
      </c>
      <c r="DG21" s="75">
        <f>'MASTER_ ALL areas - No.seedling'!DF21</f>
        <v>0</v>
      </c>
      <c r="DH21" s="76">
        <f>'MASTER_ ALL areas - No.seedling'!DG21</f>
        <v>0</v>
      </c>
      <c r="DI21" s="80">
        <f t="shared" si="132"/>
        <v>0</v>
      </c>
      <c r="DJ21" s="76">
        <f>'MASTER_ ALL areas - No.seedling'!DI21</f>
        <v>0</v>
      </c>
      <c r="DK21" s="81">
        <f t="shared" si="133"/>
        <v>0</v>
      </c>
      <c r="DL21" s="75">
        <f>'MASTER_ ALL areas - No.seedling'!DK21</f>
        <v>0</v>
      </c>
      <c r="DM21" s="76">
        <f>'MASTER_ ALL areas - No.seedling'!DL21</f>
        <v>0</v>
      </c>
      <c r="DN21" s="80">
        <f t="shared" si="134"/>
        <v>0</v>
      </c>
      <c r="DO21" s="76">
        <f>'MASTER_ ALL areas - No.seedling'!DN21</f>
        <v>0</v>
      </c>
      <c r="DP21" s="81">
        <f t="shared" si="135"/>
        <v>0</v>
      </c>
      <c r="DQ21" s="75">
        <f>'MASTER_ ALL areas - No.seedling'!DP21</f>
        <v>0</v>
      </c>
      <c r="DR21" s="76">
        <f>'MASTER_ ALL areas - No.seedling'!DQ21</f>
        <v>0</v>
      </c>
      <c r="DS21" s="80">
        <f t="shared" si="136"/>
        <v>0</v>
      </c>
      <c r="DT21" s="76">
        <f>'MASTER_ ALL areas - No.seedling'!DS21</f>
        <v>0</v>
      </c>
      <c r="DU21" s="81">
        <f t="shared" si="137"/>
        <v>0</v>
      </c>
      <c r="DV21" s="75">
        <f>'MASTER_ ALL areas - No.seedling'!DU21</f>
        <v>0</v>
      </c>
      <c r="DW21" s="76">
        <f>'MASTER_ ALL areas - No.seedling'!DV21</f>
        <v>0</v>
      </c>
      <c r="DX21" s="80">
        <f t="shared" si="138"/>
        <v>0</v>
      </c>
      <c r="DY21" s="76">
        <f>'MASTER_ ALL areas - No.seedling'!DX21</f>
        <v>0</v>
      </c>
      <c r="DZ21" s="81">
        <f t="shared" si="139"/>
        <v>0</v>
      </c>
      <c r="EA21" s="75">
        <f>'MASTER_ ALL areas - No.seedling'!DZ21</f>
        <v>0</v>
      </c>
      <c r="EB21" s="76">
        <f>'MASTER_ ALL areas - No.seedling'!EA21</f>
        <v>0</v>
      </c>
      <c r="EC21" s="80">
        <f t="shared" si="140"/>
        <v>0</v>
      </c>
      <c r="ED21" s="76">
        <f>'MASTER_ ALL areas - No.seedling'!EC21</f>
        <v>0</v>
      </c>
      <c r="EE21" s="81">
        <f t="shared" si="141"/>
        <v>0</v>
      </c>
      <c r="EF21" s="75">
        <f>'MASTER_ ALL areas - No.seedling'!EE21</f>
        <v>0</v>
      </c>
      <c r="EG21" s="76">
        <f>'MASTER_ ALL areas - No.seedling'!EF21</f>
        <v>0</v>
      </c>
      <c r="EH21" s="80">
        <f t="shared" si="142"/>
        <v>0</v>
      </c>
      <c r="EI21" s="76">
        <f>'MASTER_ ALL areas - No.seedling'!EH21</f>
        <v>0</v>
      </c>
      <c r="EJ21" s="81">
        <f t="shared" si="143"/>
        <v>0</v>
      </c>
      <c r="EK21" s="75">
        <f>'MASTER_ ALL areas - No.seedling'!EJ21</f>
        <v>0</v>
      </c>
      <c r="EL21" s="76">
        <f>'MASTER_ ALL areas - No.seedling'!EK21</f>
        <v>0</v>
      </c>
      <c r="EM21" s="80">
        <f t="shared" si="144"/>
        <v>0</v>
      </c>
      <c r="EN21" s="76">
        <f>'MASTER_ ALL areas - No.seedling'!EM21</f>
        <v>0</v>
      </c>
      <c r="EO21" s="81">
        <f t="shared" si="145"/>
        <v>0</v>
      </c>
      <c r="EP21" s="75">
        <f>'MASTER_ ALL areas - No.seedling'!EO21</f>
        <v>0</v>
      </c>
      <c r="EQ21" s="76">
        <f>'MASTER_ ALL areas - No.seedling'!EP21</f>
        <v>0</v>
      </c>
      <c r="ER21" s="80">
        <f t="shared" si="146"/>
        <v>0</v>
      </c>
      <c r="ES21" s="76">
        <f>'MASTER_ ALL areas - No.seedling'!ER21</f>
        <v>0</v>
      </c>
      <c r="ET21" s="81">
        <f t="shared" si="147"/>
        <v>0</v>
      </c>
      <c r="EU21" s="75">
        <f>'MASTER_ ALL areas - No.seedling'!ET21</f>
        <v>0</v>
      </c>
      <c r="EV21" s="76">
        <f>'MASTER_ ALL areas - No.seedling'!EU21</f>
        <v>0</v>
      </c>
      <c r="EW21" s="80">
        <f t="shared" si="148"/>
        <v>0</v>
      </c>
      <c r="EX21" s="76">
        <f>'MASTER_ ALL areas - No.seedling'!EW21</f>
        <v>0</v>
      </c>
      <c r="EY21" s="81">
        <f t="shared" si="149"/>
        <v>0</v>
      </c>
      <c r="EZ21" s="75">
        <f>'MASTER_ ALL areas - No.seedling'!EY21</f>
        <v>0</v>
      </c>
      <c r="FA21" s="76">
        <f>'MASTER_ ALL areas - No.seedling'!EZ21</f>
        <v>0</v>
      </c>
      <c r="FB21" s="80">
        <f t="shared" si="150"/>
        <v>0</v>
      </c>
      <c r="FC21" s="76">
        <f>'MASTER_ ALL areas - No.seedling'!FB21</f>
        <v>0</v>
      </c>
      <c r="FD21" s="81">
        <f t="shared" si="151"/>
        <v>0</v>
      </c>
      <c r="FE21" s="75">
        <f>'MASTER_ ALL areas - No.seedling'!FD21</f>
        <v>20</v>
      </c>
      <c r="FF21" s="76">
        <f>'MASTER_ ALL areas - No.seedling'!FE21</f>
        <v>0</v>
      </c>
      <c r="FG21" s="80">
        <f t="shared" si="152"/>
        <v>0</v>
      </c>
      <c r="FH21" s="76">
        <f>'MASTER_ ALL areas - No.seedling'!FG21</f>
        <v>1</v>
      </c>
      <c r="FI21" s="81">
        <f t="shared" si="153"/>
        <v>1</v>
      </c>
      <c r="FJ21" s="75">
        <f>'MASTER_ ALL areas - No.seedling'!FI21</f>
        <v>0</v>
      </c>
      <c r="FK21" s="76">
        <f>'MASTER_ ALL areas - No.seedling'!FJ21</f>
        <v>0</v>
      </c>
      <c r="FL21" s="80">
        <f t="shared" si="154"/>
        <v>0</v>
      </c>
      <c r="FM21" s="76">
        <f>'MASTER_ ALL areas - No.seedling'!FL21</f>
        <v>0</v>
      </c>
      <c r="FN21" s="81">
        <f t="shared" si="155"/>
        <v>0</v>
      </c>
      <c r="FO21" s="75">
        <f>'MASTER_ ALL areas - No.seedling'!FN21</f>
        <v>0</v>
      </c>
      <c r="FP21" s="76">
        <f>'MASTER_ ALL areas - No.seedling'!FO21</f>
        <v>0</v>
      </c>
      <c r="FQ21" s="80">
        <f t="shared" si="156"/>
        <v>0</v>
      </c>
      <c r="FR21" s="76">
        <f>'MASTER_ ALL areas - No.seedling'!FQ21</f>
        <v>0</v>
      </c>
      <c r="FS21" s="81">
        <f t="shared" si="157"/>
        <v>0</v>
      </c>
      <c r="FT21" s="75">
        <f>'MASTER_ ALL areas - No.seedling'!FS21</f>
        <v>0</v>
      </c>
      <c r="FU21" s="76">
        <f>'MASTER_ ALL areas - No.seedling'!FT21</f>
        <v>0</v>
      </c>
      <c r="FV21" s="80">
        <f t="shared" si="158"/>
        <v>0</v>
      </c>
      <c r="FW21" s="76">
        <f>'MASTER_ ALL areas - No.seedling'!FV21</f>
        <v>0</v>
      </c>
      <c r="FX21" s="81">
        <f t="shared" si="159"/>
        <v>0</v>
      </c>
      <c r="FY21" s="75">
        <f>'MASTER_ ALL areas - No.seedling'!FX21</f>
        <v>0</v>
      </c>
      <c r="FZ21" s="76">
        <f>'MASTER_ ALL areas - No.seedling'!FY21</f>
        <v>0</v>
      </c>
      <c r="GA21" s="80">
        <f t="shared" si="160"/>
        <v>0</v>
      </c>
      <c r="GB21" s="76">
        <f>'MASTER_ ALL areas - No.seedling'!GA21</f>
        <v>0</v>
      </c>
      <c r="GC21" s="81">
        <f t="shared" si="161"/>
        <v>0</v>
      </c>
      <c r="GD21" s="75">
        <f>'MASTER_ ALL areas - No.seedling'!GC21</f>
        <v>0</v>
      </c>
      <c r="GE21" s="76">
        <f>'MASTER_ ALL areas - No.seedling'!GD21</f>
        <v>0</v>
      </c>
      <c r="GF21" s="80">
        <f t="shared" si="162"/>
        <v>0</v>
      </c>
      <c r="GG21" s="76">
        <f>'MASTER_ ALL areas - No.seedling'!GF21</f>
        <v>0</v>
      </c>
      <c r="GH21" s="81">
        <f t="shared" si="163"/>
        <v>0</v>
      </c>
      <c r="GI21" s="75">
        <f>'MASTER_ ALL areas - No.seedling'!GH21</f>
        <v>0</v>
      </c>
      <c r="GJ21" s="76">
        <f>'MASTER_ ALL areas - No.seedling'!GI21</f>
        <v>0</v>
      </c>
      <c r="GK21" s="80">
        <f t="shared" si="164"/>
        <v>0</v>
      </c>
      <c r="GL21" s="76">
        <f>'MASTER_ ALL areas - No.seedling'!GK21</f>
        <v>0</v>
      </c>
      <c r="GM21" s="81">
        <f t="shared" si="165"/>
        <v>0</v>
      </c>
      <c r="GN21" s="75">
        <f>'MASTER_ ALL areas - No.seedling'!GM21</f>
        <v>0</v>
      </c>
      <c r="GO21" s="76">
        <f>'MASTER_ ALL areas - No.seedling'!GN21</f>
        <v>0</v>
      </c>
      <c r="GP21" s="80">
        <f t="shared" si="166"/>
        <v>0</v>
      </c>
      <c r="GQ21" s="76">
        <f>'MASTER_ ALL areas - No.seedling'!GP21</f>
        <v>0</v>
      </c>
      <c r="GR21" s="81">
        <f t="shared" si="167"/>
        <v>0</v>
      </c>
      <c r="GS21" s="75">
        <f>'MASTER_ ALL areas - No.seedling'!GR21</f>
        <v>0</v>
      </c>
      <c r="GT21" s="76">
        <f>'MASTER_ ALL areas - No.seedling'!GS21</f>
        <v>0</v>
      </c>
      <c r="GU21" s="80">
        <f t="shared" si="168"/>
        <v>0</v>
      </c>
      <c r="GV21" s="76">
        <f>'MASTER_ ALL areas - No.seedling'!GU21</f>
        <v>0</v>
      </c>
      <c r="GW21" s="81">
        <f t="shared" si="169"/>
        <v>0</v>
      </c>
      <c r="GX21" s="75">
        <f>'MASTER_ ALL areas - No.seedling'!GW21</f>
        <v>0</v>
      </c>
      <c r="GY21" s="76">
        <f>'MASTER_ ALL areas - No.seedling'!GX21</f>
        <v>0</v>
      </c>
      <c r="GZ21" s="80">
        <f t="shared" si="170"/>
        <v>0</v>
      </c>
      <c r="HA21" s="76">
        <f>'MASTER_ ALL areas - No.seedling'!GZ21</f>
        <v>0</v>
      </c>
      <c r="HB21" s="81">
        <f t="shared" si="171"/>
        <v>0</v>
      </c>
      <c r="HC21" s="75">
        <f>'MASTER_ ALL areas - No.seedling'!HB21</f>
        <v>0</v>
      </c>
      <c r="HD21" s="76">
        <f>'MASTER_ ALL areas - No.seedling'!HC21</f>
        <v>0</v>
      </c>
      <c r="HE21" s="80">
        <f t="shared" si="172"/>
        <v>0</v>
      </c>
      <c r="HF21" s="76">
        <f>'MASTER_ ALL areas - No.seedling'!HE21</f>
        <v>0</v>
      </c>
      <c r="HG21" s="81">
        <f t="shared" si="173"/>
        <v>0</v>
      </c>
      <c r="HH21" s="75">
        <f>'MASTER_ ALL areas - No.seedling'!HG21</f>
        <v>0</v>
      </c>
      <c r="HI21" s="76">
        <f>'MASTER_ ALL areas - No.seedling'!HH21</f>
        <v>0</v>
      </c>
      <c r="HJ21" s="80">
        <f t="shared" si="174"/>
        <v>0</v>
      </c>
      <c r="HK21" s="76">
        <f>'MASTER_ ALL areas - No.seedling'!HJ21</f>
        <v>0</v>
      </c>
      <c r="HL21" s="81">
        <f t="shared" si="175"/>
        <v>0</v>
      </c>
      <c r="HM21" s="75">
        <f>'MASTER_ ALL areas - No.seedling'!HL21</f>
        <v>0</v>
      </c>
      <c r="HN21" s="76">
        <f>'MASTER_ ALL areas - No.seedling'!HM21</f>
        <v>0</v>
      </c>
      <c r="HO21" s="80">
        <f t="shared" si="176"/>
        <v>0</v>
      </c>
      <c r="HP21" s="76">
        <f>'MASTER_ ALL areas - No.seedling'!HO21</f>
        <v>0</v>
      </c>
      <c r="HQ21" s="81">
        <f t="shared" si="177"/>
        <v>0</v>
      </c>
      <c r="HR21" s="75">
        <f>'MASTER_ ALL areas - No.seedling'!HQ21</f>
        <v>0</v>
      </c>
      <c r="HS21" s="76">
        <f>'MASTER_ ALL areas - No.seedling'!HR21</f>
        <v>0</v>
      </c>
      <c r="HT21" s="80">
        <f t="shared" si="178"/>
        <v>0</v>
      </c>
      <c r="HU21" s="76">
        <f>'MASTER_ ALL areas - No.seedling'!HT21</f>
        <v>0</v>
      </c>
      <c r="HV21" s="81">
        <f t="shared" si="179"/>
        <v>0</v>
      </c>
      <c r="HW21" s="75">
        <f>'MASTER_ ALL areas - No.seedling'!HV21</f>
        <v>0</v>
      </c>
      <c r="HX21" s="76">
        <f>'MASTER_ ALL areas - No.seedling'!HW21</f>
        <v>0</v>
      </c>
      <c r="HY21" s="80">
        <f t="shared" si="180"/>
        <v>0</v>
      </c>
      <c r="HZ21" s="76">
        <f>'MASTER_ ALL areas - No.seedling'!HY21</f>
        <v>0</v>
      </c>
      <c r="IA21" s="81">
        <f t="shared" si="181"/>
        <v>0</v>
      </c>
      <c r="IB21" s="75">
        <f>'MASTER_ ALL areas - No.seedling'!IA21</f>
        <v>0</v>
      </c>
      <c r="IC21" s="76">
        <f>'MASTER_ ALL areas - No.seedling'!IB21</f>
        <v>0</v>
      </c>
      <c r="ID21" s="80">
        <f t="shared" si="182"/>
        <v>0</v>
      </c>
      <c r="IE21" s="76">
        <f>'MASTER_ ALL areas - No.seedling'!ID21</f>
        <v>0</v>
      </c>
      <c r="IF21" s="85">
        <f t="shared" si="183"/>
        <v>0</v>
      </c>
      <c r="IG21" s="86" t="s">
        <v>140</v>
      </c>
      <c r="IH21" s="87"/>
    </row>
    <row r="22" spans="2:242" ht="33" customHeight="1" x14ac:dyDescent="0.25">
      <c r="B22" s="420">
        <v>18</v>
      </c>
      <c r="C22" s="421" t="s">
        <v>141</v>
      </c>
      <c r="D22" s="422">
        <v>214663</v>
      </c>
      <c r="E22" s="423">
        <v>931211</v>
      </c>
      <c r="F22" s="424" t="s">
        <v>89</v>
      </c>
      <c r="G22" s="88" t="s">
        <v>142</v>
      </c>
      <c r="H22" s="425">
        <f>'MASTER_ ALL areas - No.seedling'!G22</f>
        <v>8</v>
      </c>
      <c r="I22" s="426">
        <f>'MASTER_ ALL areas - No.seedling'!H22</f>
        <v>0.4</v>
      </c>
      <c r="J22" s="425">
        <f>'MASTER_ ALL areas - No.seedling'!I22</f>
        <v>111.25</v>
      </c>
      <c r="K22" s="427">
        <f>'MASTER_ ALL areas - No.seedling'!J22</f>
        <v>30</v>
      </c>
      <c r="L22" s="73">
        <f t="shared" si="95"/>
        <v>600</v>
      </c>
      <c r="M22" s="427">
        <f>'MASTER_ ALL areas - No.seedling'!L22</f>
        <v>600</v>
      </c>
      <c r="N22" s="417">
        <f>'MASTER_ ALL areas - No.seedling'!M22</f>
        <v>1</v>
      </c>
      <c r="O22" s="428">
        <f>'MASTER_ ALL areas - No.seedling'!N22</f>
        <v>5</v>
      </c>
      <c r="P22" s="70">
        <f t="shared" si="1"/>
        <v>3.3333333333333333E-2</v>
      </c>
      <c r="Q22" s="78">
        <f t="shared" si="2"/>
        <v>0.16666666666666666</v>
      </c>
      <c r="R22" s="429"/>
      <c r="S22" s="417">
        <f>'MASTER_ ALL areas - No.seedling'!R22</f>
        <v>600</v>
      </c>
      <c r="T22" s="419">
        <f>'MASTER_ ALL areas - No.seedling'!S22</f>
        <v>1</v>
      </c>
      <c r="U22" s="80">
        <f t="shared" si="96"/>
        <v>3.3333333333333333E-2</v>
      </c>
      <c r="V22" s="419">
        <f>'MASTER_ ALL areas - No.seedling'!U22</f>
        <v>5</v>
      </c>
      <c r="W22" s="80">
        <f t="shared" si="97"/>
        <v>0.16666666666666666</v>
      </c>
      <c r="X22" s="419">
        <f>'MASTER_ ALL areas - No.seedling'!W22</f>
        <v>0</v>
      </c>
      <c r="Y22" s="419">
        <f>'MASTER_ ALL areas - No.seedling'!X22</f>
        <v>0</v>
      </c>
      <c r="Z22" s="80">
        <f t="shared" si="98"/>
        <v>0</v>
      </c>
      <c r="AA22" s="419">
        <f>'MASTER_ ALL areas - No.seedling'!Z22</f>
        <v>0</v>
      </c>
      <c r="AB22" s="80">
        <f t="shared" si="99"/>
        <v>0</v>
      </c>
      <c r="AC22" s="419">
        <f>'MASTER_ ALL areas - No.seedling'!AB22</f>
        <v>0</v>
      </c>
      <c r="AD22" s="419">
        <f>'MASTER_ ALL areas - No.seedling'!AC22</f>
        <v>0</v>
      </c>
      <c r="AE22" s="80">
        <f t="shared" si="100"/>
        <v>0</v>
      </c>
      <c r="AF22" s="419">
        <f>'MASTER_ ALL areas - No.seedling'!AE22</f>
        <v>0</v>
      </c>
      <c r="AG22" s="80">
        <f t="shared" si="101"/>
        <v>0</v>
      </c>
      <c r="AH22" s="419">
        <f>'MASTER_ ALL areas - No.seedling'!AG22</f>
        <v>0</v>
      </c>
      <c r="AI22" s="419">
        <f>'MASTER_ ALL areas - No.seedling'!AH22</f>
        <v>0</v>
      </c>
      <c r="AJ22" s="80">
        <f t="shared" si="102"/>
        <v>0</v>
      </c>
      <c r="AK22" s="419">
        <f>'MASTER_ ALL areas - No.seedling'!AJ22</f>
        <v>0</v>
      </c>
      <c r="AL22" s="81">
        <f t="shared" si="103"/>
        <v>0</v>
      </c>
      <c r="AM22" s="429"/>
      <c r="AN22" s="417">
        <f>'MASTER_ ALL areas - No.seedling'!AM22</f>
        <v>20</v>
      </c>
      <c r="AO22" s="419">
        <f>'MASTER_ ALL areas - No.seedling'!AN22</f>
        <v>1</v>
      </c>
      <c r="AP22" s="80">
        <f t="shared" si="104"/>
        <v>1</v>
      </c>
      <c r="AQ22" s="419">
        <f>'MASTER_ ALL areas - No.seedling'!AP22</f>
        <v>1</v>
      </c>
      <c r="AR22" s="80">
        <f t="shared" si="105"/>
        <v>1</v>
      </c>
      <c r="AS22" s="419">
        <f>'MASTER_ ALL areas - No.seedling'!AR22</f>
        <v>560</v>
      </c>
      <c r="AT22" s="419">
        <f>'MASTER_ ALL areas - No.seedling'!AS22</f>
        <v>0</v>
      </c>
      <c r="AU22" s="80">
        <f t="shared" si="106"/>
        <v>0</v>
      </c>
      <c r="AV22" s="419">
        <f>'MASTER_ ALL areas - No.seedling'!AU22</f>
        <v>3</v>
      </c>
      <c r="AW22" s="80">
        <f t="shared" si="107"/>
        <v>0.10714285714285714</v>
      </c>
      <c r="AX22" s="419">
        <f>'MASTER_ ALL areas - No.seedling'!AW22</f>
        <v>20</v>
      </c>
      <c r="AY22" s="419">
        <f>'MASTER_ ALL areas - No.seedling'!AX22</f>
        <v>0</v>
      </c>
      <c r="AZ22" s="80">
        <f t="shared" si="108"/>
        <v>0</v>
      </c>
      <c r="BA22" s="419">
        <f>'MASTER_ ALL areas - No.seedling'!AZ22</f>
        <v>1</v>
      </c>
      <c r="BB22" s="80">
        <f t="shared" si="109"/>
        <v>1</v>
      </c>
      <c r="BC22" s="419">
        <f>'MASTER_ ALL areas - No.seedling'!BB22</f>
        <v>0</v>
      </c>
      <c r="BD22" s="419">
        <f>'MASTER_ ALL areas - No.seedling'!BC22</f>
        <v>0</v>
      </c>
      <c r="BE22" s="80">
        <f t="shared" si="110"/>
        <v>0</v>
      </c>
      <c r="BF22" s="419">
        <f>'MASTER_ ALL areas - No.seedling'!BE22</f>
        <v>0</v>
      </c>
      <c r="BG22" s="80">
        <f t="shared" si="111"/>
        <v>0</v>
      </c>
      <c r="BH22" s="419">
        <f>'MASTER_ ALL areas - No.seedling'!BG22</f>
        <v>0</v>
      </c>
      <c r="BI22" s="419">
        <f>'MASTER_ ALL areas - No.seedling'!BH22</f>
        <v>0</v>
      </c>
      <c r="BJ22" s="80">
        <f t="shared" si="112"/>
        <v>0</v>
      </c>
      <c r="BK22" s="419">
        <f>'MASTER_ ALL areas - No.seedling'!BJ22</f>
        <v>0</v>
      </c>
      <c r="BL22" s="80">
        <f t="shared" si="113"/>
        <v>0</v>
      </c>
      <c r="BM22" s="419">
        <f>'MASTER_ ALL areas - No.seedling'!BL22</f>
        <v>0</v>
      </c>
      <c r="BN22" s="419">
        <f>'MASTER_ ALL areas - No.seedling'!BM22</f>
        <v>0</v>
      </c>
      <c r="BO22" s="80">
        <f t="shared" si="114"/>
        <v>0</v>
      </c>
      <c r="BP22" s="419">
        <f>'MASTER_ ALL areas - No.seedling'!BO22</f>
        <v>0</v>
      </c>
      <c r="BQ22" s="80">
        <f t="shared" si="115"/>
        <v>0</v>
      </c>
      <c r="BR22" s="419">
        <f>'MASTER_ ALL areas - No.seedling'!BQ22</f>
        <v>0</v>
      </c>
      <c r="BS22" s="419">
        <f>'MASTER_ ALL areas - No.seedling'!BR22</f>
        <v>0</v>
      </c>
      <c r="BT22" s="80">
        <f t="shared" si="116"/>
        <v>0</v>
      </c>
      <c r="BU22" s="419">
        <f>'MASTER_ ALL areas - No.seedling'!BT22</f>
        <v>0</v>
      </c>
      <c r="BV22" s="80">
        <f t="shared" si="117"/>
        <v>0</v>
      </c>
      <c r="BW22" s="419">
        <f>'MASTER_ ALL areas - No.seedling'!BV22</f>
        <v>0</v>
      </c>
      <c r="BX22" s="419">
        <f>'MASTER_ ALL areas - No.seedling'!BW22</f>
        <v>0</v>
      </c>
      <c r="BY22" s="80">
        <f t="shared" si="118"/>
        <v>0</v>
      </c>
      <c r="BZ22" s="419">
        <f>'MASTER_ ALL areas - No.seedling'!BY22</f>
        <v>0</v>
      </c>
      <c r="CA22" s="81">
        <f t="shared" si="119"/>
        <v>0</v>
      </c>
      <c r="CB22" s="429"/>
      <c r="CC22" s="75">
        <f t="shared" si="91"/>
        <v>20</v>
      </c>
      <c r="CD22" s="76">
        <f>'MASTER_ ALL areas - No.seedling'!CC22</f>
        <v>1</v>
      </c>
      <c r="CE22" s="80">
        <f t="shared" si="120"/>
        <v>1</v>
      </c>
      <c r="CF22" s="76">
        <f>'MASTER_ ALL areas - No.seedling'!CE22</f>
        <v>1</v>
      </c>
      <c r="CG22" s="81">
        <f t="shared" si="121"/>
        <v>1</v>
      </c>
      <c r="CH22" s="75">
        <f>'MASTER_ ALL areas - No.seedling'!CG22</f>
        <v>0</v>
      </c>
      <c r="CI22" s="76">
        <f>'MASTER_ ALL areas - No.seedling'!CH22</f>
        <v>0</v>
      </c>
      <c r="CJ22" s="80">
        <f t="shared" si="122"/>
        <v>0</v>
      </c>
      <c r="CK22" s="76">
        <f>'MASTER_ ALL areas - No.seedling'!CJ22</f>
        <v>0</v>
      </c>
      <c r="CL22" s="81">
        <f t="shared" si="123"/>
        <v>0</v>
      </c>
      <c r="CM22" s="75">
        <f>'MASTER_ ALL areas - No.seedling'!CL22</f>
        <v>0</v>
      </c>
      <c r="CN22" s="76">
        <f>'MASTER_ ALL areas - No.seedling'!CM22</f>
        <v>0</v>
      </c>
      <c r="CO22" s="80">
        <f t="shared" si="124"/>
        <v>0</v>
      </c>
      <c r="CP22" s="76">
        <f>'MASTER_ ALL areas - No.seedling'!CO22</f>
        <v>0</v>
      </c>
      <c r="CQ22" s="81">
        <f t="shared" si="125"/>
        <v>0</v>
      </c>
      <c r="CR22" s="75">
        <f>'MASTER_ ALL areas - No.seedling'!CQ22</f>
        <v>0</v>
      </c>
      <c r="CS22" s="76">
        <f>'MASTER_ ALL areas - No.seedling'!CR22</f>
        <v>0</v>
      </c>
      <c r="CT22" s="80">
        <f t="shared" si="126"/>
        <v>0</v>
      </c>
      <c r="CU22" s="76">
        <f>'MASTER_ ALL areas - No.seedling'!CT22</f>
        <v>0</v>
      </c>
      <c r="CV22" s="81">
        <f t="shared" si="127"/>
        <v>0</v>
      </c>
      <c r="CW22" s="75">
        <f>'MASTER_ ALL areas - No.seedling'!CV22</f>
        <v>560</v>
      </c>
      <c r="CX22" s="76">
        <f>'MASTER_ ALL areas - No.seedling'!CW22</f>
        <v>0</v>
      </c>
      <c r="CY22" s="80">
        <f t="shared" si="128"/>
        <v>0</v>
      </c>
      <c r="CZ22" s="76">
        <f>'MASTER_ ALL areas - No.seedling'!CY22</f>
        <v>3</v>
      </c>
      <c r="DA22" s="81">
        <f t="shared" si="129"/>
        <v>0.10714285714285714</v>
      </c>
      <c r="DB22" s="75">
        <f>'MASTER_ ALL areas - No.seedling'!DA22</f>
        <v>0</v>
      </c>
      <c r="DC22" s="76">
        <f>'MASTER_ ALL areas - No.seedling'!DB22</f>
        <v>0</v>
      </c>
      <c r="DD22" s="80">
        <f t="shared" si="130"/>
        <v>0</v>
      </c>
      <c r="DE22" s="76">
        <f>'MASTER_ ALL areas - No.seedling'!DD22</f>
        <v>0</v>
      </c>
      <c r="DF22" s="81">
        <f t="shared" si="131"/>
        <v>0</v>
      </c>
      <c r="DG22" s="75">
        <f>'MASTER_ ALL areas - No.seedling'!DF22</f>
        <v>0</v>
      </c>
      <c r="DH22" s="76">
        <f>'MASTER_ ALL areas - No.seedling'!DG22</f>
        <v>0</v>
      </c>
      <c r="DI22" s="80">
        <f t="shared" si="132"/>
        <v>0</v>
      </c>
      <c r="DJ22" s="76">
        <f>'MASTER_ ALL areas - No.seedling'!DI22</f>
        <v>0</v>
      </c>
      <c r="DK22" s="81">
        <f t="shared" si="133"/>
        <v>0</v>
      </c>
      <c r="DL22" s="75">
        <f>'MASTER_ ALL areas - No.seedling'!DK22</f>
        <v>0</v>
      </c>
      <c r="DM22" s="76">
        <f>'MASTER_ ALL areas - No.seedling'!DL22</f>
        <v>0</v>
      </c>
      <c r="DN22" s="80">
        <f t="shared" si="134"/>
        <v>0</v>
      </c>
      <c r="DO22" s="76">
        <f>'MASTER_ ALL areas - No.seedling'!DN22</f>
        <v>0</v>
      </c>
      <c r="DP22" s="81">
        <f t="shared" si="135"/>
        <v>0</v>
      </c>
      <c r="DQ22" s="75">
        <f>'MASTER_ ALL areas - No.seedling'!DP22</f>
        <v>20</v>
      </c>
      <c r="DR22" s="76">
        <f>'MASTER_ ALL areas - No.seedling'!DQ22</f>
        <v>0</v>
      </c>
      <c r="DS22" s="80">
        <f t="shared" si="136"/>
        <v>0</v>
      </c>
      <c r="DT22" s="76">
        <f>'MASTER_ ALL areas - No.seedling'!DS22</f>
        <v>1</v>
      </c>
      <c r="DU22" s="81">
        <f t="shared" si="137"/>
        <v>1</v>
      </c>
      <c r="DV22" s="75">
        <f>'MASTER_ ALL areas - No.seedling'!DU22</f>
        <v>0</v>
      </c>
      <c r="DW22" s="76">
        <f>'MASTER_ ALL areas - No.seedling'!DV22</f>
        <v>0</v>
      </c>
      <c r="DX22" s="80">
        <f t="shared" si="138"/>
        <v>0</v>
      </c>
      <c r="DY22" s="76">
        <f>'MASTER_ ALL areas - No.seedling'!DX22</f>
        <v>0</v>
      </c>
      <c r="DZ22" s="81">
        <f t="shared" si="139"/>
        <v>0</v>
      </c>
      <c r="EA22" s="75">
        <f>'MASTER_ ALL areas - No.seedling'!DZ22</f>
        <v>0</v>
      </c>
      <c r="EB22" s="76">
        <f>'MASTER_ ALL areas - No.seedling'!EA22</f>
        <v>0</v>
      </c>
      <c r="EC22" s="80">
        <f t="shared" si="140"/>
        <v>0</v>
      </c>
      <c r="ED22" s="76">
        <f>'MASTER_ ALL areas - No.seedling'!EC22</f>
        <v>0</v>
      </c>
      <c r="EE22" s="81">
        <f t="shared" si="141"/>
        <v>0</v>
      </c>
      <c r="EF22" s="75">
        <f>'MASTER_ ALL areas - No.seedling'!EE22</f>
        <v>0</v>
      </c>
      <c r="EG22" s="76">
        <f>'MASTER_ ALL areas - No.seedling'!EF22</f>
        <v>0</v>
      </c>
      <c r="EH22" s="80">
        <f t="shared" si="142"/>
        <v>0</v>
      </c>
      <c r="EI22" s="76">
        <f>'MASTER_ ALL areas - No.seedling'!EH22</f>
        <v>0</v>
      </c>
      <c r="EJ22" s="81">
        <f t="shared" si="143"/>
        <v>0</v>
      </c>
      <c r="EK22" s="75">
        <f>'MASTER_ ALL areas - No.seedling'!EJ22</f>
        <v>0</v>
      </c>
      <c r="EL22" s="76">
        <f>'MASTER_ ALL areas - No.seedling'!EK22</f>
        <v>0</v>
      </c>
      <c r="EM22" s="80">
        <f t="shared" si="144"/>
        <v>0</v>
      </c>
      <c r="EN22" s="76">
        <f>'MASTER_ ALL areas - No.seedling'!EM22</f>
        <v>0</v>
      </c>
      <c r="EO22" s="81">
        <f t="shared" si="145"/>
        <v>0</v>
      </c>
      <c r="EP22" s="75">
        <f>'MASTER_ ALL areas - No.seedling'!EO22</f>
        <v>0</v>
      </c>
      <c r="EQ22" s="76">
        <f>'MASTER_ ALL areas - No.seedling'!EP22</f>
        <v>0</v>
      </c>
      <c r="ER22" s="80">
        <f t="shared" si="146"/>
        <v>0</v>
      </c>
      <c r="ES22" s="76">
        <f>'MASTER_ ALL areas - No.seedling'!ER22</f>
        <v>0</v>
      </c>
      <c r="ET22" s="81">
        <f t="shared" si="147"/>
        <v>0</v>
      </c>
      <c r="EU22" s="75">
        <f>'MASTER_ ALL areas - No.seedling'!ET22</f>
        <v>0</v>
      </c>
      <c r="EV22" s="76">
        <f>'MASTER_ ALL areas - No.seedling'!EU22</f>
        <v>0</v>
      </c>
      <c r="EW22" s="80">
        <f t="shared" si="148"/>
        <v>0</v>
      </c>
      <c r="EX22" s="76">
        <f>'MASTER_ ALL areas - No.seedling'!EW22</f>
        <v>0</v>
      </c>
      <c r="EY22" s="81">
        <f t="shared" si="149"/>
        <v>0</v>
      </c>
      <c r="EZ22" s="75">
        <f>'MASTER_ ALL areas - No.seedling'!EY22</f>
        <v>0</v>
      </c>
      <c r="FA22" s="76">
        <f>'MASTER_ ALL areas - No.seedling'!EZ22</f>
        <v>0</v>
      </c>
      <c r="FB22" s="80">
        <f t="shared" si="150"/>
        <v>0</v>
      </c>
      <c r="FC22" s="76">
        <f>'MASTER_ ALL areas - No.seedling'!FB22</f>
        <v>0</v>
      </c>
      <c r="FD22" s="81">
        <f t="shared" si="151"/>
        <v>0</v>
      </c>
      <c r="FE22" s="75">
        <f>'MASTER_ ALL areas - No.seedling'!FD22</f>
        <v>0</v>
      </c>
      <c r="FF22" s="76">
        <f>'MASTER_ ALL areas - No.seedling'!FE22</f>
        <v>0</v>
      </c>
      <c r="FG22" s="80">
        <f t="shared" si="152"/>
        <v>0</v>
      </c>
      <c r="FH22" s="76">
        <f>'MASTER_ ALL areas - No.seedling'!FG22</f>
        <v>0</v>
      </c>
      <c r="FI22" s="81">
        <f t="shared" si="153"/>
        <v>0</v>
      </c>
      <c r="FJ22" s="75">
        <f>'MASTER_ ALL areas - No.seedling'!FI22</f>
        <v>0</v>
      </c>
      <c r="FK22" s="76">
        <f>'MASTER_ ALL areas - No.seedling'!FJ22</f>
        <v>0</v>
      </c>
      <c r="FL22" s="80">
        <f t="shared" si="154"/>
        <v>0</v>
      </c>
      <c r="FM22" s="76">
        <f>'MASTER_ ALL areas - No.seedling'!FL22</f>
        <v>0</v>
      </c>
      <c r="FN22" s="81">
        <f t="shared" si="155"/>
        <v>0</v>
      </c>
      <c r="FO22" s="75">
        <f>'MASTER_ ALL areas - No.seedling'!FN22</f>
        <v>0</v>
      </c>
      <c r="FP22" s="76">
        <f>'MASTER_ ALL areas - No.seedling'!FO22</f>
        <v>0</v>
      </c>
      <c r="FQ22" s="80">
        <f t="shared" si="156"/>
        <v>0</v>
      </c>
      <c r="FR22" s="76">
        <f>'MASTER_ ALL areas - No.seedling'!FQ22</f>
        <v>0</v>
      </c>
      <c r="FS22" s="81">
        <f t="shared" si="157"/>
        <v>0</v>
      </c>
      <c r="FT22" s="75">
        <f>'MASTER_ ALL areas - No.seedling'!FS22</f>
        <v>0</v>
      </c>
      <c r="FU22" s="76">
        <f>'MASTER_ ALL areas - No.seedling'!FT22</f>
        <v>0</v>
      </c>
      <c r="FV22" s="80">
        <f t="shared" si="158"/>
        <v>0</v>
      </c>
      <c r="FW22" s="76">
        <f>'MASTER_ ALL areas - No.seedling'!FV22</f>
        <v>0</v>
      </c>
      <c r="FX22" s="81">
        <f t="shared" si="159"/>
        <v>0</v>
      </c>
      <c r="FY22" s="75">
        <f>'MASTER_ ALL areas - No.seedling'!FX22</f>
        <v>0</v>
      </c>
      <c r="FZ22" s="76">
        <f>'MASTER_ ALL areas - No.seedling'!FY22</f>
        <v>0</v>
      </c>
      <c r="GA22" s="80">
        <f t="shared" si="160"/>
        <v>0</v>
      </c>
      <c r="GB22" s="76">
        <f>'MASTER_ ALL areas - No.seedling'!GA22</f>
        <v>0</v>
      </c>
      <c r="GC22" s="81">
        <f t="shared" si="161"/>
        <v>0</v>
      </c>
      <c r="GD22" s="75">
        <f>'MASTER_ ALL areas - No.seedling'!GC22</f>
        <v>0</v>
      </c>
      <c r="GE22" s="76">
        <f>'MASTER_ ALL areas - No.seedling'!GD22</f>
        <v>0</v>
      </c>
      <c r="GF22" s="80">
        <f t="shared" si="162"/>
        <v>0</v>
      </c>
      <c r="GG22" s="76">
        <f>'MASTER_ ALL areas - No.seedling'!GF22</f>
        <v>0</v>
      </c>
      <c r="GH22" s="81">
        <f t="shared" si="163"/>
        <v>0</v>
      </c>
      <c r="GI22" s="75">
        <f>'MASTER_ ALL areas - No.seedling'!GH22</f>
        <v>0</v>
      </c>
      <c r="GJ22" s="76">
        <f>'MASTER_ ALL areas - No.seedling'!GI22</f>
        <v>0</v>
      </c>
      <c r="GK22" s="80">
        <f t="shared" si="164"/>
        <v>0</v>
      </c>
      <c r="GL22" s="76">
        <f>'MASTER_ ALL areas - No.seedling'!GK22</f>
        <v>0</v>
      </c>
      <c r="GM22" s="81">
        <f t="shared" si="165"/>
        <v>0</v>
      </c>
      <c r="GN22" s="75">
        <f>'MASTER_ ALL areas - No.seedling'!GM22</f>
        <v>0</v>
      </c>
      <c r="GO22" s="76">
        <f>'MASTER_ ALL areas - No.seedling'!GN22</f>
        <v>0</v>
      </c>
      <c r="GP22" s="80">
        <f t="shared" si="166"/>
        <v>0</v>
      </c>
      <c r="GQ22" s="76">
        <f>'MASTER_ ALL areas - No.seedling'!GP22</f>
        <v>0</v>
      </c>
      <c r="GR22" s="81">
        <f t="shared" si="167"/>
        <v>0</v>
      </c>
      <c r="GS22" s="75">
        <f>'MASTER_ ALL areas - No.seedling'!GR22</f>
        <v>0</v>
      </c>
      <c r="GT22" s="76">
        <f>'MASTER_ ALL areas - No.seedling'!GS22</f>
        <v>0</v>
      </c>
      <c r="GU22" s="80">
        <f t="shared" si="168"/>
        <v>0</v>
      </c>
      <c r="GV22" s="76">
        <f>'MASTER_ ALL areas - No.seedling'!GU22</f>
        <v>0</v>
      </c>
      <c r="GW22" s="81">
        <f t="shared" si="169"/>
        <v>0</v>
      </c>
      <c r="GX22" s="75">
        <f>'MASTER_ ALL areas - No.seedling'!GW22</f>
        <v>0</v>
      </c>
      <c r="GY22" s="76">
        <f>'MASTER_ ALL areas - No.seedling'!GX22</f>
        <v>0</v>
      </c>
      <c r="GZ22" s="80">
        <f t="shared" si="170"/>
        <v>0</v>
      </c>
      <c r="HA22" s="76">
        <f>'MASTER_ ALL areas - No.seedling'!GZ22</f>
        <v>0</v>
      </c>
      <c r="HB22" s="81">
        <f t="shared" si="171"/>
        <v>0</v>
      </c>
      <c r="HC22" s="75">
        <f>'MASTER_ ALL areas - No.seedling'!HB22</f>
        <v>0</v>
      </c>
      <c r="HD22" s="76">
        <f>'MASTER_ ALL areas - No.seedling'!HC22</f>
        <v>0</v>
      </c>
      <c r="HE22" s="80">
        <f t="shared" si="172"/>
        <v>0</v>
      </c>
      <c r="HF22" s="76">
        <f>'MASTER_ ALL areas - No.seedling'!HE22</f>
        <v>0</v>
      </c>
      <c r="HG22" s="81">
        <f t="shared" si="173"/>
        <v>0</v>
      </c>
      <c r="HH22" s="75">
        <f>'MASTER_ ALL areas - No.seedling'!HG22</f>
        <v>0</v>
      </c>
      <c r="HI22" s="76">
        <f>'MASTER_ ALL areas - No.seedling'!HH22</f>
        <v>0</v>
      </c>
      <c r="HJ22" s="80">
        <f t="shared" si="174"/>
        <v>0</v>
      </c>
      <c r="HK22" s="76">
        <f>'MASTER_ ALL areas - No.seedling'!HJ22</f>
        <v>0</v>
      </c>
      <c r="HL22" s="81">
        <f t="shared" si="175"/>
        <v>0</v>
      </c>
      <c r="HM22" s="75">
        <f>'MASTER_ ALL areas - No.seedling'!HL22</f>
        <v>0</v>
      </c>
      <c r="HN22" s="76">
        <f>'MASTER_ ALL areas - No.seedling'!HM22</f>
        <v>0</v>
      </c>
      <c r="HO22" s="80">
        <f t="shared" si="176"/>
        <v>0</v>
      </c>
      <c r="HP22" s="76">
        <f>'MASTER_ ALL areas - No.seedling'!HO22</f>
        <v>0</v>
      </c>
      <c r="HQ22" s="81">
        <f t="shared" si="177"/>
        <v>0</v>
      </c>
      <c r="HR22" s="75">
        <f>'MASTER_ ALL areas - No.seedling'!HQ22</f>
        <v>0</v>
      </c>
      <c r="HS22" s="76">
        <f>'MASTER_ ALL areas - No.seedling'!HR22</f>
        <v>0</v>
      </c>
      <c r="HT22" s="80">
        <f t="shared" si="178"/>
        <v>0</v>
      </c>
      <c r="HU22" s="76">
        <f>'MASTER_ ALL areas - No.seedling'!HT22</f>
        <v>0</v>
      </c>
      <c r="HV22" s="81">
        <f t="shared" si="179"/>
        <v>0</v>
      </c>
      <c r="HW22" s="75">
        <f>'MASTER_ ALL areas - No.seedling'!HV22</f>
        <v>0</v>
      </c>
      <c r="HX22" s="76">
        <f>'MASTER_ ALL areas - No.seedling'!HW22</f>
        <v>0</v>
      </c>
      <c r="HY22" s="80">
        <f t="shared" si="180"/>
        <v>0</v>
      </c>
      <c r="HZ22" s="76">
        <f>'MASTER_ ALL areas - No.seedling'!HY22</f>
        <v>0</v>
      </c>
      <c r="IA22" s="81">
        <f t="shared" si="181"/>
        <v>0</v>
      </c>
      <c r="IB22" s="75">
        <f>'MASTER_ ALL areas - No.seedling'!IA22</f>
        <v>0</v>
      </c>
      <c r="IC22" s="76">
        <f>'MASTER_ ALL areas - No.seedling'!IB22</f>
        <v>0</v>
      </c>
      <c r="ID22" s="80">
        <f t="shared" si="182"/>
        <v>0</v>
      </c>
      <c r="IE22" s="76">
        <f>'MASTER_ ALL areas - No.seedling'!ID22</f>
        <v>0</v>
      </c>
      <c r="IF22" s="85">
        <f t="shared" si="183"/>
        <v>0</v>
      </c>
      <c r="IG22" s="86" t="s">
        <v>143</v>
      </c>
      <c r="IH22" s="87"/>
    </row>
    <row r="23" spans="2:242" ht="33" customHeight="1" x14ac:dyDescent="0.25">
      <c r="B23" s="420">
        <v>19</v>
      </c>
      <c r="C23" s="421" t="s">
        <v>144</v>
      </c>
      <c r="D23" s="422">
        <v>214873</v>
      </c>
      <c r="E23" s="423">
        <v>931212</v>
      </c>
      <c r="F23" s="424" t="s">
        <v>89</v>
      </c>
      <c r="G23" s="88" t="s">
        <v>145</v>
      </c>
      <c r="H23" s="425" t="str">
        <f>'MASTER_ ALL areas - No.seedling'!G23</f>
        <v>7(8)</v>
      </c>
      <c r="I23" s="426">
        <f>'MASTER_ ALL areas - No.seedling'!H23</f>
        <v>0.2</v>
      </c>
      <c r="J23" s="425">
        <f>'MASTER_ ALL areas - No.seedling'!I23</f>
        <v>39.25</v>
      </c>
      <c r="K23" s="427">
        <f>'MASTER_ ALL areas - No.seedling'!J23</f>
        <v>193</v>
      </c>
      <c r="L23" s="73">
        <f t="shared" si="95"/>
        <v>3860</v>
      </c>
      <c r="M23" s="427">
        <f>'MASTER_ ALL areas - No.seedling'!L23</f>
        <v>3860</v>
      </c>
      <c r="N23" s="417">
        <f>'MASTER_ ALL areas - No.seedling'!M23</f>
        <v>6</v>
      </c>
      <c r="O23" s="428">
        <f>'MASTER_ ALL areas - No.seedling'!N23</f>
        <v>142</v>
      </c>
      <c r="P23" s="70">
        <f t="shared" si="1"/>
        <v>3.1088082901554404E-2</v>
      </c>
      <c r="Q23" s="78">
        <f t="shared" si="2"/>
        <v>0.73575129533678751</v>
      </c>
      <c r="R23" s="429"/>
      <c r="S23" s="417">
        <f>'MASTER_ ALL areas - No.seedling'!R23</f>
        <v>2000</v>
      </c>
      <c r="T23" s="419">
        <f>'MASTER_ ALL areas - No.seedling'!S23</f>
        <v>1</v>
      </c>
      <c r="U23" s="80">
        <f t="shared" si="96"/>
        <v>0.01</v>
      </c>
      <c r="V23" s="419">
        <f>'MASTER_ ALL areas - No.seedling'!U23</f>
        <v>53</v>
      </c>
      <c r="W23" s="80">
        <f t="shared" si="97"/>
        <v>0.53</v>
      </c>
      <c r="X23" s="419">
        <f>'MASTER_ ALL areas - No.seedling'!W23</f>
        <v>1860</v>
      </c>
      <c r="Y23" s="419">
        <f>'MASTER_ ALL areas - No.seedling'!X23</f>
        <v>5</v>
      </c>
      <c r="Z23" s="80">
        <f t="shared" si="98"/>
        <v>5.3763440860215055E-2</v>
      </c>
      <c r="AA23" s="419">
        <f>'MASTER_ ALL areas - No.seedling'!Z23</f>
        <v>89</v>
      </c>
      <c r="AB23" s="80">
        <f t="shared" si="99"/>
        <v>0.956989247311828</v>
      </c>
      <c r="AC23" s="419">
        <f>'MASTER_ ALL areas - No.seedling'!AB23</f>
        <v>0</v>
      </c>
      <c r="AD23" s="419">
        <f>'MASTER_ ALL areas - No.seedling'!AC23</f>
        <v>0</v>
      </c>
      <c r="AE23" s="80">
        <f t="shared" si="100"/>
        <v>0</v>
      </c>
      <c r="AF23" s="419">
        <f>'MASTER_ ALL areas - No.seedling'!AE23</f>
        <v>0</v>
      </c>
      <c r="AG23" s="80">
        <f t="shared" si="101"/>
        <v>0</v>
      </c>
      <c r="AH23" s="419">
        <f>'MASTER_ ALL areas - No.seedling'!AG23</f>
        <v>0</v>
      </c>
      <c r="AI23" s="419">
        <f>'MASTER_ ALL areas - No.seedling'!AH23</f>
        <v>0</v>
      </c>
      <c r="AJ23" s="80">
        <f t="shared" si="102"/>
        <v>0</v>
      </c>
      <c r="AK23" s="419">
        <f>'MASTER_ ALL areas - No.seedling'!AJ23</f>
        <v>0</v>
      </c>
      <c r="AL23" s="81">
        <f t="shared" si="103"/>
        <v>0</v>
      </c>
      <c r="AM23" s="429"/>
      <c r="AN23" s="417">
        <f>'MASTER_ ALL areas - No.seedling'!AM23</f>
        <v>2480</v>
      </c>
      <c r="AO23" s="419">
        <f>'MASTER_ ALL areas - No.seedling'!AN23</f>
        <v>5</v>
      </c>
      <c r="AP23" s="80">
        <f t="shared" si="104"/>
        <v>4.0322580645161289E-2</v>
      </c>
      <c r="AQ23" s="419">
        <f>'MASTER_ ALL areas - No.seedling'!AP23</f>
        <v>101</v>
      </c>
      <c r="AR23" s="80">
        <f t="shared" si="105"/>
        <v>0.81451612903225812</v>
      </c>
      <c r="AS23" s="419">
        <f>'MASTER_ ALL areas - No.seedling'!AR23</f>
        <v>580</v>
      </c>
      <c r="AT23" s="419">
        <f>'MASTER_ ALL areas - No.seedling'!AS23</f>
        <v>1</v>
      </c>
      <c r="AU23" s="80">
        <f t="shared" si="106"/>
        <v>3.4482758620689655E-2</v>
      </c>
      <c r="AV23" s="419">
        <f>'MASTER_ ALL areas - No.seedling'!AU23</f>
        <v>18</v>
      </c>
      <c r="AW23" s="80">
        <f t="shared" si="107"/>
        <v>0.62068965517241381</v>
      </c>
      <c r="AX23" s="419">
        <f>'MASTER_ ALL areas - No.seedling'!AW23</f>
        <v>40</v>
      </c>
      <c r="AY23" s="419">
        <f>'MASTER_ ALL areas - No.seedling'!AX23</f>
        <v>0</v>
      </c>
      <c r="AZ23" s="80">
        <f t="shared" si="108"/>
        <v>0</v>
      </c>
      <c r="BA23" s="419">
        <f>'MASTER_ ALL areas - No.seedling'!AZ23</f>
        <v>0</v>
      </c>
      <c r="BB23" s="80">
        <f t="shared" si="109"/>
        <v>0</v>
      </c>
      <c r="BC23" s="419">
        <f>'MASTER_ ALL areas - No.seedling'!BB23</f>
        <v>0</v>
      </c>
      <c r="BD23" s="419">
        <f>'MASTER_ ALL areas - No.seedling'!BC23</f>
        <v>0</v>
      </c>
      <c r="BE23" s="80">
        <f t="shared" si="110"/>
        <v>0</v>
      </c>
      <c r="BF23" s="419">
        <f>'MASTER_ ALL areas - No.seedling'!BE23</f>
        <v>0</v>
      </c>
      <c r="BG23" s="80">
        <f t="shared" si="111"/>
        <v>0</v>
      </c>
      <c r="BH23" s="419">
        <f>'MASTER_ ALL areas - No.seedling'!BG23</f>
        <v>760</v>
      </c>
      <c r="BI23" s="419">
        <f>'MASTER_ ALL areas - No.seedling'!BH23</f>
        <v>0</v>
      </c>
      <c r="BJ23" s="80">
        <f t="shared" si="112"/>
        <v>0</v>
      </c>
      <c r="BK23" s="419">
        <f>'MASTER_ ALL areas - No.seedling'!BJ23</f>
        <v>23</v>
      </c>
      <c r="BL23" s="80">
        <f t="shared" si="113"/>
        <v>0.60526315789473684</v>
      </c>
      <c r="BM23" s="419">
        <f>'MASTER_ ALL areas - No.seedling'!BL23</f>
        <v>0</v>
      </c>
      <c r="BN23" s="419">
        <f>'MASTER_ ALL areas - No.seedling'!BM23</f>
        <v>0</v>
      </c>
      <c r="BO23" s="80">
        <f t="shared" si="114"/>
        <v>0</v>
      </c>
      <c r="BP23" s="419">
        <f>'MASTER_ ALL areas - No.seedling'!BO23</f>
        <v>0</v>
      </c>
      <c r="BQ23" s="80">
        <f t="shared" si="115"/>
        <v>0</v>
      </c>
      <c r="BR23" s="419">
        <f>'MASTER_ ALL areas - No.seedling'!BQ23</f>
        <v>0</v>
      </c>
      <c r="BS23" s="419">
        <f>'MASTER_ ALL areas - No.seedling'!BR23</f>
        <v>0</v>
      </c>
      <c r="BT23" s="80">
        <f t="shared" si="116"/>
        <v>0</v>
      </c>
      <c r="BU23" s="419">
        <f>'MASTER_ ALL areas - No.seedling'!BT23</f>
        <v>0</v>
      </c>
      <c r="BV23" s="80">
        <f t="shared" si="117"/>
        <v>0</v>
      </c>
      <c r="BW23" s="419">
        <f>'MASTER_ ALL areas - No.seedling'!BV23</f>
        <v>0</v>
      </c>
      <c r="BX23" s="419">
        <f>'MASTER_ ALL areas - No.seedling'!BW23</f>
        <v>0</v>
      </c>
      <c r="BY23" s="80">
        <f t="shared" si="118"/>
        <v>0</v>
      </c>
      <c r="BZ23" s="419">
        <f>'MASTER_ ALL areas - No.seedling'!BY23</f>
        <v>0</v>
      </c>
      <c r="CA23" s="81">
        <f t="shared" si="119"/>
        <v>0</v>
      </c>
      <c r="CB23" s="429"/>
      <c r="CC23" s="75">
        <f>34*20</f>
        <v>680</v>
      </c>
      <c r="CD23" s="76">
        <f>'MASTER_ ALL areas - No.seedling'!CC23</f>
        <v>0</v>
      </c>
      <c r="CE23" s="80">
        <f t="shared" si="120"/>
        <v>0</v>
      </c>
      <c r="CF23" s="76">
        <f>'MASTER_ ALL areas - No.seedling'!CE23</f>
        <v>14</v>
      </c>
      <c r="CG23" s="81">
        <f t="shared" si="121"/>
        <v>0.41176470588235292</v>
      </c>
      <c r="CH23" s="75">
        <f>'MASTER_ ALL areas - No.seedling'!CG23</f>
        <v>1800</v>
      </c>
      <c r="CI23" s="76">
        <f>'MASTER_ ALL areas - No.seedling'!CH23</f>
        <v>5</v>
      </c>
      <c r="CJ23" s="80">
        <f t="shared" si="122"/>
        <v>5.5555555555555552E-2</v>
      </c>
      <c r="CK23" s="76">
        <f>'MASTER_ ALL areas - No.seedling'!CJ23</f>
        <v>87</v>
      </c>
      <c r="CL23" s="81">
        <f t="shared" si="123"/>
        <v>0.96666666666666667</v>
      </c>
      <c r="CM23" s="75">
        <f>'MASTER_ ALL areas - No.seedling'!CL23</f>
        <v>0</v>
      </c>
      <c r="CN23" s="76">
        <f>'MASTER_ ALL areas - No.seedling'!CM23</f>
        <v>0</v>
      </c>
      <c r="CO23" s="80">
        <f t="shared" si="124"/>
        <v>0</v>
      </c>
      <c r="CP23" s="76">
        <f>'MASTER_ ALL areas - No.seedling'!CO23</f>
        <v>0</v>
      </c>
      <c r="CQ23" s="81">
        <f t="shared" si="125"/>
        <v>0</v>
      </c>
      <c r="CR23" s="75">
        <f>'MASTER_ ALL areas - No.seedling'!CQ23</f>
        <v>0</v>
      </c>
      <c r="CS23" s="76">
        <f>'MASTER_ ALL areas - No.seedling'!CR23</f>
        <v>0</v>
      </c>
      <c r="CT23" s="80">
        <f t="shared" si="126"/>
        <v>0</v>
      </c>
      <c r="CU23" s="76">
        <f>'MASTER_ ALL areas - No.seedling'!CT23</f>
        <v>0</v>
      </c>
      <c r="CV23" s="81">
        <f t="shared" si="127"/>
        <v>0</v>
      </c>
      <c r="CW23" s="75">
        <f>'MASTER_ ALL areas - No.seedling'!CV23</f>
        <v>580</v>
      </c>
      <c r="CX23" s="76">
        <f>'MASTER_ ALL areas - No.seedling'!CW23</f>
        <v>1</v>
      </c>
      <c r="CY23" s="80">
        <f t="shared" si="128"/>
        <v>3.4482758620689655E-2</v>
      </c>
      <c r="CZ23" s="76">
        <f>'MASTER_ ALL areas - No.seedling'!CY23</f>
        <v>18</v>
      </c>
      <c r="DA23" s="81">
        <f t="shared" si="129"/>
        <v>0.62068965517241381</v>
      </c>
      <c r="DB23" s="75">
        <f>'MASTER_ ALL areas - No.seedling'!DA23</f>
        <v>0</v>
      </c>
      <c r="DC23" s="76">
        <f>'MASTER_ ALL areas - No.seedling'!DB23</f>
        <v>0</v>
      </c>
      <c r="DD23" s="80">
        <f t="shared" si="130"/>
        <v>0</v>
      </c>
      <c r="DE23" s="76">
        <f>'MASTER_ ALL areas - No.seedling'!DD23</f>
        <v>0</v>
      </c>
      <c r="DF23" s="81">
        <f t="shared" si="131"/>
        <v>0</v>
      </c>
      <c r="DG23" s="75">
        <f>'MASTER_ ALL areas - No.seedling'!DF23</f>
        <v>0</v>
      </c>
      <c r="DH23" s="76">
        <f>'MASTER_ ALL areas - No.seedling'!DG23</f>
        <v>0</v>
      </c>
      <c r="DI23" s="80">
        <f t="shared" si="132"/>
        <v>0</v>
      </c>
      <c r="DJ23" s="76">
        <f>'MASTER_ ALL areas - No.seedling'!DI23</f>
        <v>0</v>
      </c>
      <c r="DK23" s="81">
        <f t="shared" si="133"/>
        <v>0</v>
      </c>
      <c r="DL23" s="75">
        <f>'MASTER_ ALL areas - No.seedling'!DK23</f>
        <v>0</v>
      </c>
      <c r="DM23" s="76">
        <f>'MASTER_ ALL areas - No.seedling'!DL23</f>
        <v>0</v>
      </c>
      <c r="DN23" s="80">
        <f t="shared" si="134"/>
        <v>0</v>
      </c>
      <c r="DO23" s="76">
        <f>'MASTER_ ALL areas - No.seedling'!DN23</f>
        <v>0</v>
      </c>
      <c r="DP23" s="81">
        <f t="shared" si="135"/>
        <v>0</v>
      </c>
      <c r="DQ23" s="75">
        <f>'MASTER_ ALL areas - No.seedling'!DP23</f>
        <v>40</v>
      </c>
      <c r="DR23" s="76">
        <f>'MASTER_ ALL areas - No.seedling'!DQ23</f>
        <v>0</v>
      </c>
      <c r="DS23" s="80">
        <f t="shared" si="136"/>
        <v>0</v>
      </c>
      <c r="DT23" s="76">
        <f>'MASTER_ ALL areas - No.seedling'!DS23</f>
        <v>0</v>
      </c>
      <c r="DU23" s="81">
        <f t="shared" si="137"/>
        <v>0</v>
      </c>
      <c r="DV23" s="75">
        <f>'MASTER_ ALL areas - No.seedling'!DU23</f>
        <v>0</v>
      </c>
      <c r="DW23" s="76">
        <f>'MASTER_ ALL areas - No.seedling'!DV23</f>
        <v>0</v>
      </c>
      <c r="DX23" s="80">
        <f t="shared" si="138"/>
        <v>0</v>
      </c>
      <c r="DY23" s="76">
        <f>'MASTER_ ALL areas - No.seedling'!DX23</f>
        <v>0</v>
      </c>
      <c r="DZ23" s="81">
        <f t="shared" si="139"/>
        <v>0</v>
      </c>
      <c r="EA23" s="75">
        <f>'MASTER_ ALL areas - No.seedling'!DZ23</f>
        <v>0</v>
      </c>
      <c r="EB23" s="76">
        <f>'MASTER_ ALL areas - No.seedling'!EA23</f>
        <v>0</v>
      </c>
      <c r="EC23" s="80">
        <f t="shared" si="140"/>
        <v>0</v>
      </c>
      <c r="ED23" s="76">
        <f>'MASTER_ ALL areas - No.seedling'!EC23</f>
        <v>0</v>
      </c>
      <c r="EE23" s="81">
        <f t="shared" si="141"/>
        <v>0</v>
      </c>
      <c r="EF23" s="75">
        <f>'MASTER_ ALL areas - No.seedling'!EE23</f>
        <v>0</v>
      </c>
      <c r="EG23" s="76">
        <f>'MASTER_ ALL areas - No.seedling'!EF23</f>
        <v>0</v>
      </c>
      <c r="EH23" s="80">
        <f t="shared" si="142"/>
        <v>0</v>
      </c>
      <c r="EI23" s="76">
        <f>'MASTER_ ALL areas - No.seedling'!EH23</f>
        <v>0</v>
      </c>
      <c r="EJ23" s="81">
        <f t="shared" si="143"/>
        <v>0</v>
      </c>
      <c r="EK23" s="75">
        <f>'MASTER_ ALL areas - No.seedling'!EJ23</f>
        <v>0</v>
      </c>
      <c r="EL23" s="76">
        <f>'MASTER_ ALL areas - No.seedling'!EK23</f>
        <v>0</v>
      </c>
      <c r="EM23" s="80">
        <f t="shared" si="144"/>
        <v>0</v>
      </c>
      <c r="EN23" s="76">
        <f>'MASTER_ ALL areas - No.seedling'!EM23</f>
        <v>0</v>
      </c>
      <c r="EO23" s="81">
        <f t="shared" si="145"/>
        <v>0</v>
      </c>
      <c r="EP23" s="75">
        <f>'MASTER_ ALL areas - No.seedling'!EO23</f>
        <v>0</v>
      </c>
      <c r="EQ23" s="76">
        <f>'MASTER_ ALL areas - No.seedling'!EP23</f>
        <v>0</v>
      </c>
      <c r="ER23" s="80">
        <f t="shared" si="146"/>
        <v>0</v>
      </c>
      <c r="ES23" s="76">
        <f>'MASTER_ ALL areas - No.seedling'!ER23</f>
        <v>0</v>
      </c>
      <c r="ET23" s="81">
        <f t="shared" si="147"/>
        <v>0</v>
      </c>
      <c r="EU23" s="75">
        <f>'MASTER_ ALL areas - No.seedling'!ET23</f>
        <v>0</v>
      </c>
      <c r="EV23" s="76">
        <f>'MASTER_ ALL areas - No.seedling'!EU23</f>
        <v>0</v>
      </c>
      <c r="EW23" s="80">
        <f t="shared" si="148"/>
        <v>0</v>
      </c>
      <c r="EX23" s="76">
        <f>'MASTER_ ALL areas - No.seedling'!EW23</f>
        <v>0</v>
      </c>
      <c r="EY23" s="81">
        <f t="shared" si="149"/>
        <v>0</v>
      </c>
      <c r="EZ23" s="75">
        <f>'MASTER_ ALL areas - No.seedling'!EY23</f>
        <v>0</v>
      </c>
      <c r="FA23" s="76">
        <f>'MASTER_ ALL areas - No.seedling'!EZ23</f>
        <v>0</v>
      </c>
      <c r="FB23" s="80">
        <f t="shared" si="150"/>
        <v>0</v>
      </c>
      <c r="FC23" s="76">
        <f>'MASTER_ ALL areas - No.seedling'!FB23</f>
        <v>0</v>
      </c>
      <c r="FD23" s="81">
        <f t="shared" si="151"/>
        <v>0</v>
      </c>
      <c r="FE23" s="75">
        <f>'MASTER_ ALL areas - No.seedling'!FD23</f>
        <v>700</v>
      </c>
      <c r="FF23" s="76">
        <f>'MASTER_ ALL areas - No.seedling'!FE23</f>
        <v>0</v>
      </c>
      <c r="FG23" s="80">
        <f t="shared" si="152"/>
        <v>0</v>
      </c>
      <c r="FH23" s="76">
        <f>'MASTER_ ALL areas - No.seedling'!FG23</f>
        <v>21</v>
      </c>
      <c r="FI23" s="81">
        <f t="shared" si="153"/>
        <v>0.6</v>
      </c>
      <c r="FJ23" s="75">
        <f>'MASTER_ ALL areas - No.seedling'!FI23</f>
        <v>60</v>
      </c>
      <c r="FK23" s="76">
        <f>'MASTER_ ALL areas - No.seedling'!FJ23</f>
        <v>0</v>
      </c>
      <c r="FL23" s="80">
        <f t="shared" si="154"/>
        <v>0</v>
      </c>
      <c r="FM23" s="76">
        <f>'MASTER_ ALL areas - No.seedling'!FL23</f>
        <v>2</v>
      </c>
      <c r="FN23" s="81">
        <f t="shared" si="155"/>
        <v>0.66666666666666663</v>
      </c>
      <c r="FO23" s="75">
        <f>'MASTER_ ALL areas - No.seedling'!FN23</f>
        <v>0</v>
      </c>
      <c r="FP23" s="76">
        <f>'MASTER_ ALL areas - No.seedling'!FO23</f>
        <v>0</v>
      </c>
      <c r="FQ23" s="80">
        <f t="shared" si="156"/>
        <v>0</v>
      </c>
      <c r="FR23" s="76">
        <f>'MASTER_ ALL areas - No.seedling'!FQ23</f>
        <v>0</v>
      </c>
      <c r="FS23" s="81">
        <f t="shared" si="157"/>
        <v>0</v>
      </c>
      <c r="FT23" s="75">
        <f>'MASTER_ ALL areas - No.seedling'!FS23</f>
        <v>0</v>
      </c>
      <c r="FU23" s="76">
        <f>'MASTER_ ALL areas - No.seedling'!FT23</f>
        <v>0</v>
      </c>
      <c r="FV23" s="80">
        <f t="shared" si="158"/>
        <v>0</v>
      </c>
      <c r="FW23" s="76">
        <f>'MASTER_ ALL areas - No.seedling'!FV23</f>
        <v>0</v>
      </c>
      <c r="FX23" s="81">
        <f t="shared" si="159"/>
        <v>0</v>
      </c>
      <c r="FY23" s="75">
        <f>'MASTER_ ALL areas - No.seedling'!FX23</f>
        <v>0</v>
      </c>
      <c r="FZ23" s="76">
        <f>'MASTER_ ALL areas - No.seedling'!FY23</f>
        <v>0</v>
      </c>
      <c r="GA23" s="80">
        <f t="shared" si="160"/>
        <v>0</v>
      </c>
      <c r="GB23" s="76">
        <f>'MASTER_ ALL areas - No.seedling'!GA23</f>
        <v>0</v>
      </c>
      <c r="GC23" s="81">
        <f t="shared" si="161"/>
        <v>0</v>
      </c>
      <c r="GD23" s="75">
        <f>'MASTER_ ALL areas - No.seedling'!GC23</f>
        <v>0</v>
      </c>
      <c r="GE23" s="76">
        <f>'MASTER_ ALL areas - No.seedling'!GD23</f>
        <v>0</v>
      </c>
      <c r="GF23" s="80">
        <f t="shared" si="162"/>
        <v>0</v>
      </c>
      <c r="GG23" s="76">
        <f>'MASTER_ ALL areas - No.seedling'!GF23</f>
        <v>0</v>
      </c>
      <c r="GH23" s="81">
        <f t="shared" si="163"/>
        <v>0</v>
      </c>
      <c r="GI23" s="75">
        <f>'MASTER_ ALL areas - No.seedling'!GH23</f>
        <v>0</v>
      </c>
      <c r="GJ23" s="76">
        <f>'MASTER_ ALL areas - No.seedling'!GI23</f>
        <v>0</v>
      </c>
      <c r="GK23" s="80">
        <f t="shared" si="164"/>
        <v>0</v>
      </c>
      <c r="GL23" s="76">
        <f>'MASTER_ ALL areas - No.seedling'!GK23</f>
        <v>0</v>
      </c>
      <c r="GM23" s="81">
        <f t="shared" si="165"/>
        <v>0</v>
      </c>
      <c r="GN23" s="75">
        <f>'MASTER_ ALL areas - No.seedling'!GM23</f>
        <v>0</v>
      </c>
      <c r="GO23" s="76">
        <f>'MASTER_ ALL areas - No.seedling'!GN23</f>
        <v>0</v>
      </c>
      <c r="GP23" s="80">
        <f t="shared" si="166"/>
        <v>0</v>
      </c>
      <c r="GQ23" s="76">
        <f>'MASTER_ ALL areas - No.seedling'!GP23</f>
        <v>0</v>
      </c>
      <c r="GR23" s="81">
        <f t="shared" si="167"/>
        <v>0</v>
      </c>
      <c r="GS23" s="75">
        <f>'MASTER_ ALL areas - No.seedling'!GR23</f>
        <v>0</v>
      </c>
      <c r="GT23" s="76">
        <f>'MASTER_ ALL areas - No.seedling'!GS23</f>
        <v>0</v>
      </c>
      <c r="GU23" s="80">
        <f t="shared" si="168"/>
        <v>0</v>
      </c>
      <c r="GV23" s="76">
        <f>'MASTER_ ALL areas - No.seedling'!GU23</f>
        <v>0</v>
      </c>
      <c r="GW23" s="81">
        <f t="shared" si="169"/>
        <v>0</v>
      </c>
      <c r="GX23" s="75">
        <f>'MASTER_ ALL areas - No.seedling'!GW23</f>
        <v>0</v>
      </c>
      <c r="GY23" s="76">
        <f>'MASTER_ ALL areas - No.seedling'!GX23</f>
        <v>0</v>
      </c>
      <c r="GZ23" s="80">
        <f t="shared" si="170"/>
        <v>0</v>
      </c>
      <c r="HA23" s="76">
        <f>'MASTER_ ALL areas - No.seedling'!GZ23</f>
        <v>0</v>
      </c>
      <c r="HB23" s="81">
        <f t="shared" si="171"/>
        <v>0</v>
      </c>
      <c r="HC23" s="75">
        <f>'MASTER_ ALL areas - No.seedling'!HB23</f>
        <v>0</v>
      </c>
      <c r="HD23" s="76">
        <f>'MASTER_ ALL areas - No.seedling'!HC23</f>
        <v>0</v>
      </c>
      <c r="HE23" s="80">
        <f t="shared" si="172"/>
        <v>0</v>
      </c>
      <c r="HF23" s="76">
        <f>'MASTER_ ALL areas - No.seedling'!HE23</f>
        <v>0</v>
      </c>
      <c r="HG23" s="81">
        <f t="shared" si="173"/>
        <v>0</v>
      </c>
      <c r="HH23" s="75">
        <f>'MASTER_ ALL areas - No.seedling'!HG23</f>
        <v>0</v>
      </c>
      <c r="HI23" s="76">
        <f>'MASTER_ ALL areas - No.seedling'!HH23</f>
        <v>0</v>
      </c>
      <c r="HJ23" s="80">
        <f t="shared" si="174"/>
        <v>0</v>
      </c>
      <c r="HK23" s="76">
        <f>'MASTER_ ALL areas - No.seedling'!HJ23</f>
        <v>0</v>
      </c>
      <c r="HL23" s="81">
        <f t="shared" si="175"/>
        <v>0</v>
      </c>
      <c r="HM23" s="75">
        <f>'MASTER_ ALL areas - No.seedling'!HL23</f>
        <v>0</v>
      </c>
      <c r="HN23" s="76">
        <f>'MASTER_ ALL areas - No.seedling'!HM23</f>
        <v>0</v>
      </c>
      <c r="HO23" s="80">
        <f t="shared" si="176"/>
        <v>0</v>
      </c>
      <c r="HP23" s="76">
        <f>'MASTER_ ALL areas - No.seedling'!HO23</f>
        <v>0</v>
      </c>
      <c r="HQ23" s="81">
        <f t="shared" si="177"/>
        <v>0</v>
      </c>
      <c r="HR23" s="75">
        <f>'MASTER_ ALL areas - No.seedling'!HQ23</f>
        <v>0</v>
      </c>
      <c r="HS23" s="76">
        <f>'MASTER_ ALL areas - No.seedling'!HR23</f>
        <v>0</v>
      </c>
      <c r="HT23" s="80">
        <f t="shared" si="178"/>
        <v>0</v>
      </c>
      <c r="HU23" s="76">
        <f>'MASTER_ ALL areas - No.seedling'!HT23</f>
        <v>0</v>
      </c>
      <c r="HV23" s="81">
        <f t="shared" si="179"/>
        <v>0</v>
      </c>
      <c r="HW23" s="75">
        <f>'MASTER_ ALL areas - No.seedling'!HV23</f>
        <v>0</v>
      </c>
      <c r="HX23" s="76">
        <f>'MASTER_ ALL areas - No.seedling'!HW23</f>
        <v>0</v>
      </c>
      <c r="HY23" s="80">
        <f t="shared" si="180"/>
        <v>0</v>
      </c>
      <c r="HZ23" s="76">
        <f>'MASTER_ ALL areas - No.seedling'!HY23</f>
        <v>0</v>
      </c>
      <c r="IA23" s="81">
        <f t="shared" si="181"/>
        <v>0</v>
      </c>
      <c r="IB23" s="75">
        <f>'MASTER_ ALL areas - No.seedling'!IA23</f>
        <v>0</v>
      </c>
      <c r="IC23" s="76">
        <f>'MASTER_ ALL areas - No.seedling'!IB23</f>
        <v>0</v>
      </c>
      <c r="ID23" s="80">
        <f t="shared" si="182"/>
        <v>0</v>
      </c>
      <c r="IE23" s="76">
        <f>'MASTER_ ALL areas - No.seedling'!ID23</f>
        <v>0</v>
      </c>
      <c r="IF23" s="85">
        <f t="shared" si="183"/>
        <v>0</v>
      </c>
      <c r="IG23" s="86" t="s">
        <v>147</v>
      </c>
      <c r="IH23" s="87"/>
    </row>
    <row r="24" spans="2:242" ht="33" customHeight="1" x14ac:dyDescent="0.25">
      <c r="B24" s="420">
        <v>20</v>
      </c>
      <c r="C24" s="150" t="s">
        <v>148</v>
      </c>
      <c r="D24" s="422">
        <v>215072</v>
      </c>
      <c r="E24" s="423">
        <v>931204</v>
      </c>
      <c r="F24" s="424" t="s">
        <v>149</v>
      </c>
      <c r="G24" s="88" t="s">
        <v>150</v>
      </c>
      <c r="H24" s="425">
        <f>'MASTER_ ALL areas - No.seedling'!G24</f>
        <v>6</v>
      </c>
      <c r="I24" s="426">
        <f>'MASTER_ ALL areas - No.seedling'!H24</f>
        <v>0.75</v>
      </c>
      <c r="J24" s="425">
        <f>'MASTER_ ALL areas - No.seedling'!I24</f>
        <v>30.8</v>
      </c>
      <c r="K24" s="427">
        <f>'MASTER_ ALL areas - No.seedling'!J24</f>
        <v>24</v>
      </c>
      <c r="L24" s="73">
        <f t="shared" si="95"/>
        <v>480</v>
      </c>
      <c r="M24" s="427">
        <f>'MASTER_ ALL areas - No.seedling'!L24</f>
        <v>480</v>
      </c>
      <c r="N24" s="417">
        <f>'MASTER_ ALL areas - No.seedling'!M24</f>
        <v>0</v>
      </c>
      <c r="O24" s="428">
        <f>'MASTER_ ALL areas - No.seedling'!N24</f>
        <v>7</v>
      </c>
      <c r="P24" s="70">
        <f t="shared" si="1"/>
        <v>0</v>
      </c>
      <c r="Q24" s="78">
        <f t="shared" si="2"/>
        <v>0.29166666666666669</v>
      </c>
      <c r="R24" s="429"/>
      <c r="S24" s="417">
        <f>'MASTER_ ALL areas - No.seedling'!R24</f>
        <v>420</v>
      </c>
      <c r="T24" s="419">
        <f>'MASTER_ ALL areas - No.seedling'!S24</f>
        <v>0</v>
      </c>
      <c r="U24" s="80">
        <f t="shared" si="96"/>
        <v>0</v>
      </c>
      <c r="V24" s="419">
        <f>'MASTER_ ALL areas - No.seedling'!U24</f>
        <v>4</v>
      </c>
      <c r="W24" s="80">
        <f t="shared" si="97"/>
        <v>0.19047619047619047</v>
      </c>
      <c r="X24" s="419">
        <f>'MASTER_ ALL areas - No.seedling'!W24</f>
        <v>0</v>
      </c>
      <c r="Y24" s="419">
        <f>'MASTER_ ALL areas - No.seedling'!X24</f>
        <v>0</v>
      </c>
      <c r="Z24" s="80">
        <f t="shared" si="98"/>
        <v>0</v>
      </c>
      <c r="AA24" s="419">
        <f>'MASTER_ ALL areas - No.seedling'!Z24</f>
        <v>0</v>
      </c>
      <c r="AB24" s="80">
        <f t="shared" si="99"/>
        <v>0</v>
      </c>
      <c r="AC24" s="419">
        <f>'MASTER_ ALL areas - No.seedling'!AB24</f>
        <v>60</v>
      </c>
      <c r="AD24" s="419">
        <f>'MASTER_ ALL areas - No.seedling'!AC24</f>
        <v>0</v>
      </c>
      <c r="AE24" s="80">
        <f t="shared" si="100"/>
        <v>0</v>
      </c>
      <c r="AF24" s="419">
        <f>'MASTER_ ALL areas - No.seedling'!AE24</f>
        <v>3</v>
      </c>
      <c r="AG24" s="80">
        <f t="shared" si="101"/>
        <v>1</v>
      </c>
      <c r="AH24" s="419">
        <f>'MASTER_ ALL areas - No.seedling'!AG24</f>
        <v>0</v>
      </c>
      <c r="AI24" s="419">
        <f>'MASTER_ ALL areas - No.seedling'!AH24</f>
        <v>0</v>
      </c>
      <c r="AJ24" s="80">
        <f t="shared" si="102"/>
        <v>0</v>
      </c>
      <c r="AK24" s="419">
        <f>'MASTER_ ALL areas - No.seedling'!AJ24</f>
        <v>0</v>
      </c>
      <c r="AL24" s="81">
        <f t="shared" si="103"/>
        <v>0</v>
      </c>
      <c r="AM24" s="429"/>
      <c r="AN24" s="417">
        <f>'MASTER_ ALL areas - No.seedling'!AM24</f>
        <v>60</v>
      </c>
      <c r="AO24" s="419">
        <f>'MASTER_ ALL areas - No.seedling'!AN24</f>
        <v>0</v>
      </c>
      <c r="AP24" s="80">
        <f t="shared" si="104"/>
        <v>0</v>
      </c>
      <c r="AQ24" s="419">
        <f>'MASTER_ ALL areas - No.seedling'!AP24</f>
        <v>3</v>
      </c>
      <c r="AR24" s="80">
        <f t="shared" si="105"/>
        <v>1</v>
      </c>
      <c r="AS24" s="419">
        <f>'MASTER_ ALL areas - No.seedling'!AR24</f>
        <v>360</v>
      </c>
      <c r="AT24" s="419">
        <f>'MASTER_ ALL areas - No.seedling'!AS24</f>
        <v>0</v>
      </c>
      <c r="AU24" s="80">
        <f t="shared" si="106"/>
        <v>0</v>
      </c>
      <c r="AV24" s="419">
        <f>'MASTER_ ALL areas - No.seedling'!AU24</f>
        <v>4</v>
      </c>
      <c r="AW24" s="80">
        <f t="shared" si="107"/>
        <v>0.22222222222222221</v>
      </c>
      <c r="AX24" s="419">
        <f>'MASTER_ ALL areas - No.seedling'!AW24</f>
        <v>60</v>
      </c>
      <c r="AY24" s="419">
        <f>'MASTER_ ALL areas - No.seedling'!AX24</f>
        <v>0</v>
      </c>
      <c r="AZ24" s="80">
        <f t="shared" si="108"/>
        <v>0</v>
      </c>
      <c r="BA24" s="419">
        <f>'MASTER_ ALL areas - No.seedling'!AZ24</f>
        <v>0</v>
      </c>
      <c r="BB24" s="80">
        <f t="shared" si="109"/>
        <v>0</v>
      </c>
      <c r="BC24" s="419">
        <f>'MASTER_ ALL areas - No.seedling'!BB24</f>
        <v>0</v>
      </c>
      <c r="BD24" s="419">
        <f>'MASTER_ ALL areas - No.seedling'!BC24</f>
        <v>0</v>
      </c>
      <c r="BE24" s="80">
        <f t="shared" si="110"/>
        <v>0</v>
      </c>
      <c r="BF24" s="419">
        <f>'MASTER_ ALL areas - No.seedling'!BE24</f>
        <v>0</v>
      </c>
      <c r="BG24" s="80">
        <f t="shared" si="111"/>
        <v>0</v>
      </c>
      <c r="BH24" s="419">
        <f>'MASTER_ ALL areas - No.seedling'!BG24</f>
        <v>0</v>
      </c>
      <c r="BI24" s="419">
        <f>'MASTER_ ALL areas - No.seedling'!BH24</f>
        <v>0</v>
      </c>
      <c r="BJ24" s="80">
        <f t="shared" si="112"/>
        <v>0</v>
      </c>
      <c r="BK24" s="419">
        <f>'MASTER_ ALL areas - No.seedling'!BJ24</f>
        <v>0</v>
      </c>
      <c r="BL24" s="80">
        <f t="shared" si="113"/>
        <v>0</v>
      </c>
      <c r="BM24" s="419">
        <f>'MASTER_ ALL areas - No.seedling'!BL24</f>
        <v>0</v>
      </c>
      <c r="BN24" s="419">
        <f>'MASTER_ ALL areas - No.seedling'!BM24</f>
        <v>0</v>
      </c>
      <c r="BO24" s="80">
        <f t="shared" si="114"/>
        <v>0</v>
      </c>
      <c r="BP24" s="419">
        <f>'MASTER_ ALL areas - No.seedling'!BO24</f>
        <v>0</v>
      </c>
      <c r="BQ24" s="80">
        <f t="shared" si="115"/>
        <v>0</v>
      </c>
      <c r="BR24" s="419">
        <f>'MASTER_ ALL areas - No.seedling'!BQ24</f>
        <v>0</v>
      </c>
      <c r="BS24" s="419">
        <f>'MASTER_ ALL areas - No.seedling'!BR24</f>
        <v>0</v>
      </c>
      <c r="BT24" s="80">
        <f t="shared" si="116"/>
        <v>0</v>
      </c>
      <c r="BU24" s="419">
        <f>'MASTER_ ALL areas - No.seedling'!BT24</f>
        <v>0</v>
      </c>
      <c r="BV24" s="80">
        <f t="shared" si="117"/>
        <v>0</v>
      </c>
      <c r="BW24" s="419">
        <f>'MASTER_ ALL areas - No.seedling'!BV24</f>
        <v>0</v>
      </c>
      <c r="BX24" s="419">
        <f>'MASTER_ ALL areas - No.seedling'!BW24</f>
        <v>0</v>
      </c>
      <c r="BY24" s="80">
        <f t="shared" si="118"/>
        <v>0</v>
      </c>
      <c r="BZ24" s="419">
        <f>'MASTER_ ALL areas - No.seedling'!BY24</f>
        <v>0</v>
      </c>
      <c r="CA24" s="81">
        <f t="shared" si="119"/>
        <v>0</v>
      </c>
      <c r="CB24" s="429"/>
      <c r="CC24" s="75"/>
      <c r="CD24" s="76">
        <f>'MASTER_ ALL areas - No.seedling'!CC24</f>
        <v>0</v>
      </c>
      <c r="CE24" s="80">
        <f t="shared" si="120"/>
        <v>0</v>
      </c>
      <c r="CF24" s="76">
        <f>'MASTER_ ALL areas - No.seedling'!CE24</f>
        <v>0</v>
      </c>
      <c r="CG24" s="81">
        <f t="shared" si="121"/>
        <v>0</v>
      </c>
      <c r="CH24" s="75">
        <f>'MASTER_ ALL areas - No.seedling'!CG24</f>
        <v>0</v>
      </c>
      <c r="CI24" s="76">
        <f>'MASTER_ ALL areas - No.seedling'!CH24</f>
        <v>0</v>
      </c>
      <c r="CJ24" s="80">
        <f t="shared" si="122"/>
        <v>0</v>
      </c>
      <c r="CK24" s="76">
        <f>'MASTER_ ALL areas - No.seedling'!CJ24</f>
        <v>0</v>
      </c>
      <c r="CL24" s="81">
        <f t="shared" si="123"/>
        <v>0</v>
      </c>
      <c r="CM24" s="75">
        <f>'MASTER_ ALL areas - No.seedling'!CL24</f>
        <v>60</v>
      </c>
      <c r="CN24" s="76">
        <f>'MASTER_ ALL areas - No.seedling'!CM24</f>
        <v>0</v>
      </c>
      <c r="CO24" s="80">
        <f t="shared" si="124"/>
        <v>0</v>
      </c>
      <c r="CP24" s="76">
        <f>'MASTER_ ALL areas - No.seedling'!CO24</f>
        <v>3</v>
      </c>
      <c r="CQ24" s="81">
        <f t="shared" si="125"/>
        <v>1</v>
      </c>
      <c r="CR24" s="75">
        <f>'MASTER_ ALL areas - No.seedling'!CQ24</f>
        <v>0</v>
      </c>
      <c r="CS24" s="76">
        <f>'MASTER_ ALL areas - No.seedling'!CR24</f>
        <v>0</v>
      </c>
      <c r="CT24" s="80">
        <f t="shared" si="126"/>
        <v>0</v>
      </c>
      <c r="CU24" s="76">
        <f>'MASTER_ ALL areas - No.seedling'!CT24</f>
        <v>0</v>
      </c>
      <c r="CV24" s="81">
        <f t="shared" si="127"/>
        <v>0</v>
      </c>
      <c r="CW24" s="75">
        <f>'MASTER_ ALL areas - No.seedling'!CV24</f>
        <v>360</v>
      </c>
      <c r="CX24" s="76">
        <f>'MASTER_ ALL areas - No.seedling'!CW24</f>
        <v>0</v>
      </c>
      <c r="CY24" s="80">
        <f t="shared" si="128"/>
        <v>0</v>
      </c>
      <c r="CZ24" s="76">
        <f>'MASTER_ ALL areas - No.seedling'!CY24</f>
        <v>4</v>
      </c>
      <c r="DA24" s="81">
        <f t="shared" si="129"/>
        <v>0.22222222222222221</v>
      </c>
      <c r="DB24" s="75">
        <f>'MASTER_ ALL areas - No.seedling'!DA24</f>
        <v>0</v>
      </c>
      <c r="DC24" s="76">
        <f>'MASTER_ ALL areas - No.seedling'!DB24</f>
        <v>0</v>
      </c>
      <c r="DD24" s="80">
        <f t="shared" si="130"/>
        <v>0</v>
      </c>
      <c r="DE24" s="76">
        <f>'MASTER_ ALL areas - No.seedling'!DD24</f>
        <v>0</v>
      </c>
      <c r="DF24" s="81">
        <f t="shared" si="131"/>
        <v>0</v>
      </c>
      <c r="DG24" s="75">
        <f>'MASTER_ ALL areas - No.seedling'!DF24</f>
        <v>0</v>
      </c>
      <c r="DH24" s="76">
        <f>'MASTER_ ALL areas - No.seedling'!DG24</f>
        <v>0</v>
      </c>
      <c r="DI24" s="80">
        <f t="shared" si="132"/>
        <v>0</v>
      </c>
      <c r="DJ24" s="76">
        <f>'MASTER_ ALL areas - No.seedling'!DI24</f>
        <v>0</v>
      </c>
      <c r="DK24" s="81">
        <f t="shared" si="133"/>
        <v>0</v>
      </c>
      <c r="DL24" s="75">
        <f>'MASTER_ ALL areas - No.seedling'!DK24</f>
        <v>0</v>
      </c>
      <c r="DM24" s="76">
        <f>'MASTER_ ALL areas - No.seedling'!DL24</f>
        <v>0</v>
      </c>
      <c r="DN24" s="80">
        <f t="shared" si="134"/>
        <v>0</v>
      </c>
      <c r="DO24" s="76">
        <f>'MASTER_ ALL areas - No.seedling'!DN24</f>
        <v>0</v>
      </c>
      <c r="DP24" s="81">
        <f t="shared" si="135"/>
        <v>0</v>
      </c>
      <c r="DQ24" s="75">
        <f>'MASTER_ ALL areas - No.seedling'!DP24</f>
        <v>60</v>
      </c>
      <c r="DR24" s="76">
        <f>'MASTER_ ALL areas - No.seedling'!DQ24</f>
        <v>0</v>
      </c>
      <c r="DS24" s="80">
        <f t="shared" si="136"/>
        <v>0</v>
      </c>
      <c r="DT24" s="76">
        <f>'MASTER_ ALL areas - No.seedling'!DS24</f>
        <v>0</v>
      </c>
      <c r="DU24" s="81">
        <f t="shared" si="137"/>
        <v>0</v>
      </c>
      <c r="DV24" s="75">
        <f>'MASTER_ ALL areas - No.seedling'!DU24</f>
        <v>0</v>
      </c>
      <c r="DW24" s="76">
        <f>'MASTER_ ALL areas - No.seedling'!DV24</f>
        <v>0</v>
      </c>
      <c r="DX24" s="80">
        <f t="shared" si="138"/>
        <v>0</v>
      </c>
      <c r="DY24" s="76">
        <f>'MASTER_ ALL areas - No.seedling'!DX24</f>
        <v>0</v>
      </c>
      <c r="DZ24" s="81">
        <f t="shared" si="139"/>
        <v>0</v>
      </c>
      <c r="EA24" s="75">
        <f>'MASTER_ ALL areas - No.seedling'!DZ24</f>
        <v>0</v>
      </c>
      <c r="EB24" s="76">
        <f>'MASTER_ ALL areas - No.seedling'!EA24</f>
        <v>0</v>
      </c>
      <c r="EC24" s="80">
        <f t="shared" si="140"/>
        <v>0</v>
      </c>
      <c r="ED24" s="76">
        <f>'MASTER_ ALL areas - No.seedling'!EC24</f>
        <v>0</v>
      </c>
      <c r="EE24" s="81">
        <f t="shared" si="141"/>
        <v>0</v>
      </c>
      <c r="EF24" s="75">
        <f>'MASTER_ ALL areas - No.seedling'!EE24</f>
        <v>0</v>
      </c>
      <c r="EG24" s="76">
        <f>'MASTER_ ALL areas - No.seedling'!EF24</f>
        <v>0</v>
      </c>
      <c r="EH24" s="80">
        <f t="shared" si="142"/>
        <v>0</v>
      </c>
      <c r="EI24" s="76">
        <f>'MASTER_ ALL areas - No.seedling'!EH24</f>
        <v>0</v>
      </c>
      <c r="EJ24" s="81">
        <f t="shared" si="143"/>
        <v>0</v>
      </c>
      <c r="EK24" s="75">
        <f>'MASTER_ ALL areas - No.seedling'!EJ24</f>
        <v>0</v>
      </c>
      <c r="EL24" s="76">
        <f>'MASTER_ ALL areas - No.seedling'!EK24</f>
        <v>0</v>
      </c>
      <c r="EM24" s="80">
        <f t="shared" si="144"/>
        <v>0</v>
      </c>
      <c r="EN24" s="76">
        <f>'MASTER_ ALL areas - No.seedling'!EM24</f>
        <v>0</v>
      </c>
      <c r="EO24" s="81">
        <f t="shared" si="145"/>
        <v>0</v>
      </c>
      <c r="EP24" s="75">
        <f>'MASTER_ ALL areas - No.seedling'!EO24</f>
        <v>0</v>
      </c>
      <c r="EQ24" s="76">
        <f>'MASTER_ ALL areas - No.seedling'!EP24</f>
        <v>0</v>
      </c>
      <c r="ER24" s="80">
        <f t="shared" si="146"/>
        <v>0</v>
      </c>
      <c r="ES24" s="76">
        <f>'MASTER_ ALL areas - No.seedling'!ER24</f>
        <v>0</v>
      </c>
      <c r="ET24" s="81">
        <f t="shared" si="147"/>
        <v>0</v>
      </c>
      <c r="EU24" s="75">
        <f>'MASTER_ ALL areas - No.seedling'!ET24</f>
        <v>0</v>
      </c>
      <c r="EV24" s="76">
        <f>'MASTER_ ALL areas - No.seedling'!EU24</f>
        <v>0</v>
      </c>
      <c r="EW24" s="80">
        <f t="shared" si="148"/>
        <v>0</v>
      </c>
      <c r="EX24" s="76">
        <f>'MASTER_ ALL areas - No.seedling'!EW24</f>
        <v>0</v>
      </c>
      <c r="EY24" s="81">
        <f t="shared" si="149"/>
        <v>0</v>
      </c>
      <c r="EZ24" s="75">
        <f>'MASTER_ ALL areas - No.seedling'!EY24</f>
        <v>0</v>
      </c>
      <c r="FA24" s="76">
        <f>'MASTER_ ALL areas - No.seedling'!EZ24</f>
        <v>0</v>
      </c>
      <c r="FB24" s="80">
        <f t="shared" si="150"/>
        <v>0</v>
      </c>
      <c r="FC24" s="76">
        <f>'MASTER_ ALL areas - No.seedling'!FB24</f>
        <v>0</v>
      </c>
      <c r="FD24" s="81">
        <f t="shared" si="151"/>
        <v>0</v>
      </c>
      <c r="FE24" s="75">
        <f>'MASTER_ ALL areas - No.seedling'!FD24</f>
        <v>0</v>
      </c>
      <c r="FF24" s="76">
        <f>'MASTER_ ALL areas - No.seedling'!FE24</f>
        <v>0</v>
      </c>
      <c r="FG24" s="80">
        <f t="shared" si="152"/>
        <v>0</v>
      </c>
      <c r="FH24" s="76">
        <f>'MASTER_ ALL areas - No.seedling'!FG24</f>
        <v>0</v>
      </c>
      <c r="FI24" s="81">
        <f t="shared" si="153"/>
        <v>0</v>
      </c>
      <c r="FJ24" s="75">
        <f>'MASTER_ ALL areas - No.seedling'!FI24</f>
        <v>0</v>
      </c>
      <c r="FK24" s="76">
        <f>'MASTER_ ALL areas - No.seedling'!FJ24</f>
        <v>0</v>
      </c>
      <c r="FL24" s="80">
        <f t="shared" si="154"/>
        <v>0</v>
      </c>
      <c r="FM24" s="76">
        <f>'MASTER_ ALL areas - No.seedling'!FL24</f>
        <v>0</v>
      </c>
      <c r="FN24" s="81">
        <f t="shared" si="155"/>
        <v>0</v>
      </c>
      <c r="FO24" s="75">
        <f>'MASTER_ ALL areas - No.seedling'!FN24</f>
        <v>0</v>
      </c>
      <c r="FP24" s="76">
        <f>'MASTER_ ALL areas - No.seedling'!FO24</f>
        <v>0</v>
      </c>
      <c r="FQ24" s="80">
        <f t="shared" si="156"/>
        <v>0</v>
      </c>
      <c r="FR24" s="76">
        <f>'MASTER_ ALL areas - No.seedling'!FQ24</f>
        <v>0</v>
      </c>
      <c r="FS24" s="81">
        <f t="shared" si="157"/>
        <v>0</v>
      </c>
      <c r="FT24" s="75">
        <f>'MASTER_ ALL areas - No.seedling'!FS24</f>
        <v>0</v>
      </c>
      <c r="FU24" s="76">
        <f>'MASTER_ ALL areas - No.seedling'!FT24</f>
        <v>0</v>
      </c>
      <c r="FV24" s="80">
        <f t="shared" si="158"/>
        <v>0</v>
      </c>
      <c r="FW24" s="76">
        <f>'MASTER_ ALL areas - No.seedling'!FV24</f>
        <v>0</v>
      </c>
      <c r="FX24" s="81">
        <f t="shared" si="159"/>
        <v>0</v>
      </c>
      <c r="FY24" s="75">
        <f>'MASTER_ ALL areas - No.seedling'!FX24</f>
        <v>0</v>
      </c>
      <c r="FZ24" s="76">
        <f>'MASTER_ ALL areas - No.seedling'!FY24</f>
        <v>0</v>
      </c>
      <c r="GA24" s="80">
        <f t="shared" si="160"/>
        <v>0</v>
      </c>
      <c r="GB24" s="76">
        <f>'MASTER_ ALL areas - No.seedling'!GA24</f>
        <v>0</v>
      </c>
      <c r="GC24" s="81">
        <f t="shared" si="161"/>
        <v>0</v>
      </c>
      <c r="GD24" s="75">
        <f>'MASTER_ ALL areas - No.seedling'!GC24</f>
        <v>0</v>
      </c>
      <c r="GE24" s="76">
        <f>'MASTER_ ALL areas - No.seedling'!GD24</f>
        <v>0</v>
      </c>
      <c r="GF24" s="80">
        <f t="shared" si="162"/>
        <v>0</v>
      </c>
      <c r="GG24" s="76">
        <f>'MASTER_ ALL areas - No.seedling'!GF24</f>
        <v>0</v>
      </c>
      <c r="GH24" s="81">
        <f t="shared" si="163"/>
        <v>0</v>
      </c>
      <c r="GI24" s="75">
        <f>'MASTER_ ALL areas - No.seedling'!GH24</f>
        <v>0</v>
      </c>
      <c r="GJ24" s="76">
        <f>'MASTER_ ALL areas - No.seedling'!GI24</f>
        <v>0</v>
      </c>
      <c r="GK24" s="80">
        <f t="shared" si="164"/>
        <v>0</v>
      </c>
      <c r="GL24" s="76">
        <f>'MASTER_ ALL areas - No.seedling'!GK24</f>
        <v>0</v>
      </c>
      <c r="GM24" s="81">
        <f t="shared" si="165"/>
        <v>0</v>
      </c>
      <c r="GN24" s="75">
        <f>'MASTER_ ALL areas - No.seedling'!GM24</f>
        <v>0</v>
      </c>
      <c r="GO24" s="76">
        <f>'MASTER_ ALL areas - No.seedling'!GN24</f>
        <v>0</v>
      </c>
      <c r="GP24" s="80">
        <f t="shared" si="166"/>
        <v>0</v>
      </c>
      <c r="GQ24" s="76">
        <f>'MASTER_ ALL areas - No.seedling'!GP24</f>
        <v>0</v>
      </c>
      <c r="GR24" s="81">
        <f t="shared" si="167"/>
        <v>0</v>
      </c>
      <c r="GS24" s="75">
        <f>'MASTER_ ALL areas - No.seedling'!GR24</f>
        <v>0</v>
      </c>
      <c r="GT24" s="76">
        <f>'MASTER_ ALL areas - No.seedling'!GS24</f>
        <v>0</v>
      </c>
      <c r="GU24" s="80">
        <f t="shared" si="168"/>
        <v>0</v>
      </c>
      <c r="GV24" s="76">
        <f>'MASTER_ ALL areas - No.seedling'!GU24</f>
        <v>0</v>
      </c>
      <c r="GW24" s="81">
        <f t="shared" si="169"/>
        <v>0</v>
      </c>
      <c r="GX24" s="75">
        <f>'MASTER_ ALL areas - No.seedling'!GW24</f>
        <v>0</v>
      </c>
      <c r="GY24" s="76">
        <f>'MASTER_ ALL areas - No.seedling'!GX24</f>
        <v>0</v>
      </c>
      <c r="GZ24" s="80">
        <f t="shared" si="170"/>
        <v>0</v>
      </c>
      <c r="HA24" s="76">
        <f>'MASTER_ ALL areas - No.seedling'!GZ24</f>
        <v>0</v>
      </c>
      <c r="HB24" s="81">
        <f t="shared" si="171"/>
        <v>0</v>
      </c>
      <c r="HC24" s="75">
        <f>'MASTER_ ALL areas - No.seedling'!HB24</f>
        <v>0</v>
      </c>
      <c r="HD24" s="76">
        <f>'MASTER_ ALL areas - No.seedling'!HC24</f>
        <v>0</v>
      </c>
      <c r="HE24" s="80">
        <f t="shared" si="172"/>
        <v>0</v>
      </c>
      <c r="HF24" s="76">
        <f>'MASTER_ ALL areas - No.seedling'!HE24</f>
        <v>0</v>
      </c>
      <c r="HG24" s="81">
        <f t="shared" si="173"/>
        <v>0</v>
      </c>
      <c r="HH24" s="75">
        <f>'MASTER_ ALL areas - No.seedling'!HG24</f>
        <v>0</v>
      </c>
      <c r="HI24" s="76">
        <f>'MASTER_ ALL areas - No.seedling'!HH24</f>
        <v>0</v>
      </c>
      <c r="HJ24" s="80">
        <f t="shared" si="174"/>
        <v>0</v>
      </c>
      <c r="HK24" s="76">
        <f>'MASTER_ ALL areas - No.seedling'!HJ24</f>
        <v>0</v>
      </c>
      <c r="HL24" s="81">
        <f t="shared" si="175"/>
        <v>0</v>
      </c>
      <c r="HM24" s="75">
        <f>'MASTER_ ALL areas - No.seedling'!HL24</f>
        <v>0</v>
      </c>
      <c r="HN24" s="76">
        <f>'MASTER_ ALL areas - No.seedling'!HM24</f>
        <v>0</v>
      </c>
      <c r="HO24" s="80">
        <f t="shared" si="176"/>
        <v>0</v>
      </c>
      <c r="HP24" s="76">
        <f>'MASTER_ ALL areas - No.seedling'!HO24</f>
        <v>0</v>
      </c>
      <c r="HQ24" s="81">
        <f t="shared" si="177"/>
        <v>0</v>
      </c>
      <c r="HR24" s="75">
        <f>'MASTER_ ALL areas - No.seedling'!HQ24</f>
        <v>0</v>
      </c>
      <c r="HS24" s="76">
        <f>'MASTER_ ALL areas - No.seedling'!HR24</f>
        <v>0</v>
      </c>
      <c r="HT24" s="80">
        <f t="shared" si="178"/>
        <v>0</v>
      </c>
      <c r="HU24" s="76">
        <f>'MASTER_ ALL areas - No.seedling'!HT24</f>
        <v>0</v>
      </c>
      <c r="HV24" s="81">
        <f t="shared" si="179"/>
        <v>0</v>
      </c>
      <c r="HW24" s="75">
        <f>'MASTER_ ALL areas - No.seedling'!HV24</f>
        <v>0</v>
      </c>
      <c r="HX24" s="76">
        <f>'MASTER_ ALL areas - No.seedling'!HW24</f>
        <v>0</v>
      </c>
      <c r="HY24" s="80">
        <f t="shared" si="180"/>
        <v>0</v>
      </c>
      <c r="HZ24" s="76">
        <f>'MASTER_ ALL areas - No.seedling'!HY24</f>
        <v>0</v>
      </c>
      <c r="IA24" s="81">
        <f t="shared" si="181"/>
        <v>0</v>
      </c>
      <c r="IB24" s="75">
        <f>'MASTER_ ALL areas - No.seedling'!IA24</f>
        <v>0</v>
      </c>
      <c r="IC24" s="76">
        <f>'MASTER_ ALL areas - No.seedling'!IB24</f>
        <v>0</v>
      </c>
      <c r="ID24" s="80">
        <f t="shared" si="182"/>
        <v>0</v>
      </c>
      <c r="IE24" s="76">
        <f>'MASTER_ ALL areas - No.seedling'!ID24</f>
        <v>0</v>
      </c>
      <c r="IF24" s="85">
        <f t="shared" si="183"/>
        <v>0</v>
      </c>
      <c r="IG24" s="86" t="s">
        <v>151</v>
      </c>
      <c r="IH24" s="87"/>
    </row>
    <row r="25" spans="2:242" ht="33" customHeight="1" x14ac:dyDescent="0.25">
      <c r="B25" s="420">
        <v>21</v>
      </c>
      <c r="C25" s="421" t="s">
        <v>152</v>
      </c>
      <c r="D25" s="422">
        <v>215289</v>
      </c>
      <c r="E25" s="423">
        <v>931213</v>
      </c>
      <c r="F25" s="424" t="s">
        <v>89</v>
      </c>
      <c r="G25" s="88" t="s">
        <v>153</v>
      </c>
      <c r="H25" s="425">
        <f>'MASTER_ ALL areas - No.seedling'!G25</f>
        <v>1</v>
      </c>
      <c r="I25" s="426">
        <f>'MASTER_ ALL areas - No.seedling'!H25</f>
        <v>0</v>
      </c>
      <c r="J25" s="425">
        <f>'MASTER_ ALL areas - No.seedling'!I25</f>
        <v>33.200000000000003</v>
      </c>
      <c r="K25" s="427">
        <f>'MASTER_ ALL areas - No.seedling'!J25</f>
        <v>46</v>
      </c>
      <c r="L25" s="73">
        <f t="shared" si="95"/>
        <v>920</v>
      </c>
      <c r="M25" s="427">
        <f>'MASTER_ ALL areas - No.seedling'!L25</f>
        <v>920</v>
      </c>
      <c r="N25" s="417">
        <f>'MASTER_ ALL areas - No.seedling'!M25</f>
        <v>6</v>
      </c>
      <c r="O25" s="428">
        <f>'MASTER_ ALL areas - No.seedling'!N25</f>
        <v>42</v>
      </c>
      <c r="P25" s="70">
        <f t="shared" si="1"/>
        <v>0.13043478260869565</v>
      </c>
      <c r="Q25" s="78">
        <f t="shared" si="2"/>
        <v>0.91304347826086951</v>
      </c>
      <c r="R25" s="429"/>
      <c r="S25" s="417">
        <f>'MASTER_ ALL areas - No.seedling'!R25</f>
        <v>900</v>
      </c>
      <c r="T25" s="419">
        <f>'MASTER_ ALL areas - No.seedling'!S25</f>
        <v>5</v>
      </c>
      <c r="U25" s="80">
        <f t="shared" si="96"/>
        <v>0.1111111111111111</v>
      </c>
      <c r="V25" s="419">
        <f>'MASTER_ ALL areas - No.seedling'!U25</f>
        <v>41</v>
      </c>
      <c r="W25" s="80">
        <f t="shared" si="97"/>
        <v>0.91111111111111109</v>
      </c>
      <c r="X25" s="419">
        <f>'MASTER_ ALL areas - No.seedling'!W25</f>
        <v>20</v>
      </c>
      <c r="Y25" s="419">
        <f>'MASTER_ ALL areas - No.seedling'!X25</f>
        <v>1</v>
      </c>
      <c r="Z25" s="80">
        <f t="shared" si="98"/>
        <v>1</v>
      </c>
      <c r="AA25" s="419">
        <f>'MASTER_ ALL areas - No.seedling'!Z25</f>
        <v>1</v>
      </c>
      <c r="AB25" s="80">
        <f t="shared" si="99"/>
        <v>1</v>
      </c>
      <c r="AC25" s="419">
        <f>'MASTER_ ALL areas - No.seedling'!AB25</f>
        <v>0</v>
      </c>
      <c r="AD25" s="419">
        <f>'MASTER_ ALL areas - No.seedling'!AC25</f>
        <v>0</v>
      </c>
      <c r="AE25" s="80">
        <f t="shared" si="100"/>
        <v>0</v>
      </c>
      <c r="AF25" s="419">
        <f>'MASTER_ ALL areas - No.seedling'!AE25</f>
        <v>0</v>
      </c>
      <c r="AG25" s="80">
        <f t="shared" si="101"/>
        <v>0</v>
      </c>
      <c r="AH25" s="419">
        <f>'MASTER_ ALL areas - No.seedling'!AG25</f>
        <v>0</v>
      </c>
      <c r="AI25" s="419">
        <f>'MASTER_ ALL areas - No.seedling'!AH25</f>
        <v>0</v>
      </c>
      <c r="AJ25" s="80">
        <f t="shared" si="102"/>
        <v>0</v>
      </c>
      <c r="AK25" s="419">
        <f>'MASTER_ ALL areas - No.seedling'!AJ25</f>
        <v>0</v>
      </c>
      <c r="AL25" s="81">
        <f t="shared" si="103"/>
        <v>0</v>
      </c>
      <c r="AM25" s="429"/>
      <c r="AN25" s="417">
        <f>'MASTER_ ALL areas - No.seedling'!AM25</f>
        <v>400</v>
      </c>
      <c r="AO25" s="419">
        <f>'MASTER_ ALL areas - No.seedling'!AN25</f>
        <v>6</v>
      </c>
      <c r="AP25" s="80">
        <f t="shared" si="104"/>
        <v>0.3</v>
      </c>
      <c r="AQ25" s="419">
        <f>'MASTER_ ALL areas - No.seedling'!AP25</f>
        <v>18</v>
      </c>
      <c r="AR25" s="80">
        <f t="shared" si="105"/>
        <v>0.9</v>
      </c>
      <c r="AS25" s="419">
        <f>'MASTER_ ALL areas - No.seedling'!AR25</f>
        <v>80</v>
      </c>
      <c r="AT25" s="419">
        <f>'MASTER_ ALL areas - No.seedling'!AS25</f>
        <v>0</v>
      </c>
      <c r="AU25" s="80">
        <f t="shared" si="106"/>
        <v>0</v>
      </c>
      <c r="AV25" s="419">
        <f>'MASTER_ ALL areas - No.seedling'!AU25</f>
        <v>2</v>
      </c>
      <c r="AW25" s="80">
        <f t="shared" si="107"/>
        <v>0.5</v>
      </c>
      <c r="AX25" s="419">
        <f>'MASTER_ ALL areas - No.seedling'!AW25</f>
        <v>0</v>
      </c>
      <c r="AY25" s="419">
        <f>'MASTER_ ALL areas - No.seedling'!AX25</f>
        <v>0</v>
      </c>
      <c r="AZ25" s="80">
        <f t="shared" si="108"/>
        <v>0</v>
      </c>
      <c r="BA25" s="419">
        <f>'MASTER_ ALL areas - No.seedling'!AZ25</f>
        <v>0</v>
      </c>
      <c r="BB25" s="80">
        <f t="shared" si="109"/>
        <v>0</v>
      </c>
      <c r="BC25" s="419">
        <f>'MASTER_ ALL areas - No.seedling'!BB25</f>
        <v>0</v>
      </c>
      <c r="BD25" s="419">
        <f>'MASTER_ ALL areas - No.seedling'!BC25</f>
        <v>0</v>
      </c>
      <c r="BE25" s="80">
        <f t="shared" si="110"/>
        <v>0</v>
      </c>
      <c r="BF25" s="419">
        <f>'MASTER_ ALL areas - No.seedling'!BE25</f>
        <v>0</v>
      </c>
      <c r="BG25" s="80">
        <f t="shared" si="111"/>
        <v>0</v>
      </c>
      <c r="BH25" s="419">
        <f>'MASTER_ ALL areas - No.seedling'!BG25</f>
        <v>440</v>
      </c>
      <c r="BI25" s="419">
        <f>'MASTER_ ALL areas - No.seedling'!BH25</f>
        <v>0</v>
      </c>
      <c r="BJ25" s="80">
        <f t="shared" si="112"/>
        <v>0</v>
      </c>
      <c r="BK25" s="419">
        <f>'MASTER_ ALL areas - No.seedling'!BJ25</f>
        <v>22</v>
      </c>
      <c r="BL25" s="80">
        <f t="shared" si="113"/>
        <v>1</v>
      </c>
      <c r="BM25" s="419">
        <f>'MASTER_ ALL areas - No.seedling'!BL25</f>
        <v>0</v>
      </c>
      <c r="BN25" s="419">
        <f>'MASTER_ ALL areas - No.seedling'!BM25</f>
        <v>0</v>
      </c>
      <c r="BO25" s="80">
        <f t="shared" si="114"/>
        <v>0</v>
      </c>
      <c r="BP25" s="419">
        <f>'MASTER_ ALL areas - No.seedling'!BO25</f>
        <v>0</v>
      </c>
      <c r="BQ25" s="80">
        <f t="shared" si="115"/>
        <v>0</v>
      </c>
      <c r="BR25" s="419">
        <f>'MASTER_ ALL areas - No.seedling'!BQ25</f>
        <v>0</v>
      </c>
      <c r="BS25" s="419">
        <f>'MASTER_ ALL areas - No.seedling'!BR25</f>
        <v>0</v>
      </c>
      <c r="BT25" s="80">
        <f t="shared" si="116"/>
        <v>0</v>
      </c>
      <c r="BU25" s="419">
        <f>'MASTER_ ALL areas - No.seedling'!BT25</f>
        <v>0</v>
      </c>
      <c r="BV25" s="80">
        <f t="shared" si="117"/>
        <v>0</v>
      </c>
      <c r="BW25" s="419">
        <f>'MASTER_ ALL areas - No.seedling'!BV25</f>
        <v>0</v>
      </c>
      <c r="BX25" s="419">
        <f>'MASTER_ ALL areas - No.seedling'!BW25</f>
        <v>0</v>
      </c>
      <c r="BY25" s="80">
        <f t="shared" si="118"/>
        <v>0</v>
      </c>
      <c r="BZ25" s="419">
        <f>'MASTER_ ALL areas - No.seedling'!BY25</f>
        <v>0</v>
      </c>
      <c r="CA25" s="81">
        <f t="shared" si="119"/>
        <v>0</v>
      </c>
      <c r="CB25" s="429"/>
      <c r="CC25" s="75">
        <f>19*20</f>
        <v>380</v>
      </c>
      <c r="CD25" s="76">
        <f>'MASTER_ ALL areas - No.seedling'!CC25</f>
        <v>5</v>
      </c>
      <c r="CE25" s="80">
        <f t="shared" si="120"/>
        <v>0.26315789473684209</v>
      </c>
      <c r="CF25" s="76">
        <f>'MASTER_ ALL areas - No.seedling'!CE25</f>
        <v>17</v>
      </c>
      <c r="CG25" s="81">
        <f t="shared" si="121"/>
        <v>0.89473684210526316</v>
      </c>
      <c r="CH25" s="75">
        <f>'MASTER_ ALL areas - No.seedling'!CG25</f>
        <v>20</v>
      </c>
      <c r="CI25" s="76">
        <f>'MASTER_ ALL areas - No.seedling'!CH25</f>
        <v>1</v>
      </c>
      <c r="CJ25" s="80">
        <f t="shared" si="122"/>
        <v>1</v>
      </c>
      <c r="CK25" s="76">
        <f>'MASTER_ ALL areas - No.seedling'!CJ25</f>
        <v>1</v>
      </c>
      <c r="CL25" s="81">
        <f t="shared" si="123"/>
        <v>1</v>
      </c>
      <c r="CM25" s="75">
        <f>'MASTER_ ALL areas - No.seedling'!CL25</f>
        <v>0</v>
      </c>
      <c r="CN25" s="76">
        <f>'MASTER_ ALL areas - No.seedling'!CM25</f>
        <v>0</v>
      </c>
      <c r="CO25" s="80">
        <f t="shared" si="124"/>
        <v>0</v>
      </c>
      <c r="CP25" s="76">
        <f>'MASTER_ ALL areas - No.seedling'!CO25</f>
        <v>0</v>
      </c>
      <c r="CQ25" s="81">
        <f t="shared" si="125"/>
        <v>0</v>
      </c>
      <c r="CR25" s="75">
        <f>'MASTER_ ALL areas - No.seedling'!CQ25</f>
        <v>0</v>
      </c>
      <c r="CS25" s="76">
        <f>'MASTER_ ALL areas - No.seedling'!CR25</f>
        <v>0</v>
      </c>
      <c r="CT25" s="80">
        <f t="shared" si="126"/>
        <v>0</v>
      </c>
      <c r="CU25" s="76">
        <f>'MASTER_ ALL areas - No.seedling'!CT25</f>
        <v>0</v>
      </c>
      <c r="CV25" s="81">
        <f t="shared" si="127"/>
        <v>0</v>
      </c>
      <c r="CW25" s="75">
        <f>'MASTER_ ALL areas - No.seedling'!CV25</f>
        <v>80</v>
      </c>
      <c r="CX25" s="76">
        <f>'MASTER_ ALL areas - No.seedling'!CW25</f>
        <v>0</v>
      </c>
      <c r="CY25" s="80">
        <f t="shared" si="128"/>
        <v>0</v>
      </c>
      <c r="CZ25" s="76">
        <f>'MASTER_ ALL areas - No.seedling'!CY25</f>
        <v>2</v>
      </c>
      <c r="DA25" s="81">
        <f t="shared" si="129"/>
        <v>0.5</v>
      </c>
      <c r="DB25" s="75">
        <f>'MASTER_ ALL areas - No.seedling'!DA25</f>
        <v>0</v>
      </c>
      <c r="DC25" s="76">
        <f>'MASTER_ ALL areas - No.seedling'!DB25</f>
        <v>0</v>
      </c>
      <c r="DD25" s="80">
        <f t="shared" si="130"/>
        <v>0</v>
      </c>
      <c r="DE25" s="76">
        <f>'MASTER_ ALL areas - No.seedling'!DD25</f>
        <v>0</v>
      </c>
      <c r="DF25" s="81">
        <f t="shared" si="131"/>
        <v>0</v>
      </c>
      <c r="DG25" s="75">
        <f>'MASTER_ ALL areas - No.seedling'!DF25</f>
        <v>0</v>
      </c>
      <c r="DH25" s="76">
        <f>'MASTER_ ALL areas - No.seedling'!DG25</f>
        <v>0</v>
      </c>
      <c r="DI25" s="80">
        <f t="shared" si="132"/>
        <v>0</v>
      </c>
      <c r="DJ25" s="76">
        <f>'MASTER_ ALL areas - No.seedling'!DI25</f>
        <v>0</v>
      </c>
      <c r="DK25" s="81">
        <f t="shared" si="133"/>
        <v>0</v>
      </c>
      <c r="DL25" s="75">
        <f>'MASTER_ ALL areas - No.seedling'!DK25</f>
        <v>0</v>
      </c>
      <c r="DM25" s="76">
        <f>'MASTER_ ALL areas - No.seedling'!DL25</f>
        <v>0</v>
      </c>
      <c r="DN25" s="80">
        <f t="shared" si="134"/>
        <v>0</v>
      </c>
      <c r="DO25" s="76">
        <f>'MASTER_ ALL areas - No.seedling'!DN25</f>
        <v>0</v>
      </c>
      <c r="DP25" s="81">
        <f t="shared" si="135"/>
        <v>0</v>
      </c>
      <c r="DQ25" s="75">
        <f>'MASTER_ ALL areas - No.seedling'!DP25</f>
        <v>0</v>
      </c>
      <c r="DR25" s="76">
        <f>'MASTER_ ALL areas - No.seedling'!DQ25</f>
        <v>0</v>
      </c>
      <c r="DS25" s="80">
        <f t="shared" si="136"/>
        <v>0</v>
      </c>
      <c r="DT25" s="76">
        <f>'MASTER_ ALL areas - No.seedling'!DS25</f>
        <v>0</v>
      </c>
      <c r="DU25" s="81">
        <f t="shared" si="137"/>
        <v>0</v>
      </c>
      <c r="DV25" s="75">
        <f>'MASTER_ ALL areas - No.seedling'!DU25</f>
        <v>0</v>
      </c>
      <c r="DW25" s="76">
        <f>'MASTER_ ALL areas - No.seedling'!DV25</f>
        <v>0</v>
      </c>
      <c r="DX25" s="80">
        <f t="shared" si="138"/>
        <v>0</v>
      </c>
      <c r="DY25" s="76">
        <f>'MASTER_ ALL areas - No.seedling'!DX25</f>
        <v>0</v>
      </c>
      <c r="DZ25" s="81">
        <f t="shared" si="139"/>
        <v>0</v>
      </c>
      <c r="EA25" s="75">
        <f>'MASTER_ ALL areas - No.seedling'!DZ25</f>
        <v>0</v>
      </c>
      <c r="EB25" s="76">
        <f>'MASTER_ ALL areas - No.seedling'!EA25</f>
        <v>0</v>
      </c>
      <c r="EC25" s="80">
        <f t="shared" si="140"/>
        <v>0</v>
      </c>
      <c r="ED25" s="76">
        <f>'MASTER_ ALL areas - No.seedling'!EC25</f>
        <v>0</v>
      </c>
      <c r="EE25" s="81">
        <f t="shared" si="141"/>
        <v>0</v>
      </c>
      <c r="EF25" s="75">
        <f>'MASTER_ ALL areas - No.seedling'!EE25</f>
        <v>0</v>
      </c>
      <c r="EG25" s="76">
        <f>'MASTER_ ALL areas - No.seedling'!EF25</f>
        <v>0</v>
      </c>
      <c r="EH25" s="80">
        <f t="shared" si="142"/>
        <v>0</v>
      </c>
      <c r="EI25" s="76">
        <f>'MASTER_ ALL areas - No.seedling'!EH25</f>
        <v>0</v>
      </c>
      <c r="EJ25" s="81">
        <f t="shared" si="143"/>
        <v>0</v>
      </c>
      <c r="EK25" s="75">
        <f>'MASTER_ ALL areas - No.seedling'!EJ25</f>
        <v>0</v>
      </c>
      <c r="EL25" s="76">
        <f>'MASTER_ ALL areas - No.seedling'!EK25</f>
        <v>0</v>
      </c>
      <c r="EM25" s="80">
        <f t="shared" si="144"/>
        <v>0</v>
      </c>
      <c r="EN25" s="76">
        <f>'MASTER_ ALL areas - No.seedling'!EM25</f>
        <v>0</v>
      </c>
      <c r="EO25" s="81">
        <f t="shared" si="145"/>
        <v>0</v>
      </c>
      <c r="EP25" s="75">
        <f>'MASTER_ ALL areas - No.seedling'!EO25</f>
        <v>0</v>
      </c>
      <c r="EQ25" s="76">
        <f>'MASTER_ ALL areas - No.seedling'!EP25</f>
        <v>0</v>
      </c>
      <c r="ER25" s="80">
        <f t="shared" si="146"/>
        <v>0</v>
      </c>
      <c r="ES25" s="76">
        <f>'MASTER_ ALL areas - No.seedling'!ER25</f>
        <v>0</v>
      </c>
      <c r="ET25" s="81">
        <f t="shared" si="147"/>
        <v>0</v>
      </c>
      <c r="EU25" s="75">
        <f>'MASTER_ ALL areas - No.seedling'!ET25</f>
        <v>0</v>
      </c>
      <c r="EV25" s="76">
        <f>'MASTER_ ALL areas - No.seedling'!EU25</f>
        <v>0</v>
      </c>
      <c r="EW25" s="80">
        <f t="shared" si="148"/>
        <v>0</v>
      </c>
      <c r="EX25" s="76">
        <f>'MASTER_ ALL areas - No.seedling'!EW25</f>
        <v>0</v>
      </c>
      <c r="EY25" s="81">
        <f t="shared" si="149"/>
        <v>0</v>
      </c>
      <c r="EZ25" s="75">
        <f>'MASTER_ ALL areas - No.seedling'!EY25</f>
        <v>0</v>
      </c>
      <c r="FA25" s="76">
        <f>'MASTER_ ALL areas - No.seedling'!EZ25</f>
        <v>0</v>
      </c>
      <c r="FB25" s="80">
        <f t="shared" si="150"/>
        <v>0</v>
      </c>
      <c r="FC25" s="76">
        <f>'MASTER_ ALL areas - No.seedling'!FB25</f>
        <v>0</v>
      </c>
      <c r="FD25" s="81">
        <f t="shared" si="151"/>
        <v>0</v>
      </c>
      <c r="FE25" s="75">
        <f>'MASTER_ ALL areas - No.seedling'!FD25</f>
        <v>440</v>
      </c>
      <c r="FF25" s="76">
        <f>'MASTER_ ALL areas - No.seedling'!FE25</f>
        <v>0</v>
      </c>
      <c r="FG25" s="80">
        <f t="shared" si="152"/>
        <v>0</v>
      </c>
      <c r="FH25" s="76">
        <f>'MASTER_ ALL areas - No.seedling'!FG25</f>
        <v>22</v>
      </c>
      <c r="FI25" s="81">
        <f t="shared" si="153"/>
        <v>1</v>
      </c>
      <c r="FJ25" s="75">
        <f>'MASTER_ ALL areas - No.seedling'!FI25</f>
        <v>0</v>
      </c>
      <c r="FK25" s="76">
        <f>'MASTER_ ALL areas - No.seedling'!FJ25</f>
        <v>0</v>
      </c>
      <c r="FL25" s="80">
        <f t="shared" si="154"/>
        <v>0</v>
      </c>
      <c r="FM25" s="76">
        <f>'MASTER_ ALL areas - No.seedling'!FL25</f>
        <v>0</v>
      </c>
      <c r="FN25" s="81">
        <f t="shared" si="155"/>
        <v>0</v>
      </c>
      <c r="FO25" s="75">
        <f>'MASTER_ ALL areas - No.seedling'!FN25</f>
        <v>0</v>
      </c>
      <c r="FP25" s="76">
        <f>'MASTER_ ALL areas - No.seedling'!FO25</f>
        <v>0</v>
      </c>
      <c r="FQ25" s="80">
        <f t="shared" si="156"/>
        <v>0</v>
      </c>
      <c r="FR25" s="76">
        <f>'MASTER_ ALL areas - No.seedling'!FQ25</f>
        <v>0</v>
      </c>
      <c r="FS25" s="81">
        <f t="shared" si="157"/>
        <v>0</v>
      </c>
      <c r="FT25" s="75">
        <f>'MASTER_ ALL areas - No.seedling'!FS25</f>
        <v>0</v>
      </c>
      <c r="FU25" s="76">
        <f>'MASTER_ ALL areas - No.seedling'!FT25</f>
        <v>0</v>
      </c>
      <c r="FV25" s="80">
        <f t="shared" si="158"/>
        <v>0</v>
      </c>
      <c r="FW25" s="76">
        <f>'MASTER_ ALL areas - No.seedling'!FV25</f>
        <v>0</v>
      </c>
      <c r="FX25" s="81">
        <f t="shared" si="159"/>
        <v>0</v>
      </c>
      <c r="FY25" s="75">
        <f>'MASTER_ ALL areas - No.seedling'!FX25</f>
        <v>0</v>
      </c>
      <c r="FZ25" s="76">
        <f>'MASTER_ ALL areas - No.seedling'!FY25</f>
        <v>0</v>
      </c>
      <c r="GA25" s="80">
        <f t="shared" si="160"/>
        <v>0</v>
      </c>
      <c r="GB25" s="76">
        <f>'MASTER_ ALL areas - No.seedling'!GA25</f>
        <v>0</v>
      </c>
      <c r="GC25" s="81">
        <f t="shared" si="161"/>
        <v>0</v>
      </c>
      <c r="GD25" s="75">
        <f>'MASTER_ ALL areas - No.seedling'!GC25</f>
        <v>0</v>
      </c>
      <c r="GE25" s="76">
        <f>'MASTER_ ALL areas - No.seedling'!GD25</f>
        <v>0</v>
      </c>
      <c r="GF25" s="80">
        <f t="shared" si="162"/>
        <v>0</v>
      </c>
      <c r="GG25" s="76">
        <f>'MASTER_ ALL areas - No.seedling'!GF25</f>
        <v>0</v>
      </c>
      <c r="GH25" s="81">
        <f t="shared" si="163"/>
        <v>0</v>
      </c>
      <c r="GI25" s="75">
        <f>'MASTER_ ALL areas - No.seedling'!GH25</f>
        <v>0</v>
      </c>
      <c r="GJ25" s="76">
        <f>'MASTER_ ALL areas - No.seedling'!GI25</f>
        <v>0</v>
      </c>
      <c r="GK25" s="80">
        <f t="shared" si="164"/>
        <v>0</v>
      </c>
      <c r="GL25" s="76">
        <f>'MASTER_ ALL areas - No.seedling'!GK25</f>
        <v>0</v>
      </c>
      <c r="GM25" s="81">
        <f t="shared" si="165"/>
        <v>0</v>
      </c>
      <c r="GN25" s="75">
        <f>'MASTER_ ALL areas - No.seedling'!GM25</f>
        <v>0</v>
      </c>
      <c r="GO25" s="76">
        <f>'MASTER_ ALL areas - No.seedling'!GN25</f>
        <v>0</v>
      </c>
      <c r="GP25" s="80">
        <f t="shared" si="166"/>
        <v>0</v>
      </c>
      <c r="GQ25" s="76">
        <f>'MASTER_ ALL areas - No.seedling'!GP25</f>
        <v>0</v>
      </c>
      <c r="GR25" s="81">
        <f t="shared" si="167"/>
        <v>0</v>
      </c>
      <c r="GS25" s="75">
        <f>'MASTER_ ALL areas - No.seedling'!GR25</f>
        <v>0</v>
      </c>
      <c r="GT25" s="76">
        <f>'MASTER_ ALL areas - No.seedling'!GS25</f>
        <v>0</v>
      </c>
      <c r="GU25" s="80">
        <f t="shared" si="168"/>
        <v>0</v>
      </c>
      <c r="GV25" s="76">
        <f>'MASTER_ ALL areas - No.seedling'!GU25</f>
        <v>0</v>
      </c>
      <c r="GW25" s="81">
        <f t="shared" si="169"/>
        <v>0</v>
      </c>
      <c r="GX25" s="75">
        <f>'MASTER_ ALL areas - No.seedling'!GW25</f>
        <v>0</v>
      </c>
      <c r="GY25" s="76">
        <f>'MASTER_ ALL areas - No.seedling'!GX25</f>
        <v>0</v>
      </c>
      <c r="GZ25" s="80">
        <f t="shared" si="170"/>
        <v>0</v>
      </c>
      <c r="HA25" s="76">
        <f>'MASTER_ ALL areas - No.seedling'!GZ25</f>
        <v>0</v>
      </c>
      <c r="HB25" s="81">
        <f t="shared" si="171"/>
        <v>0</v>
      </c>
      <c r="HC25" s="75">
        <f>'MASTER_ ALL areas - No.seedling'!HB25</f>
        <v>0</v>
      </c>
      <c r="HD25" s="76">
        <f>'MASTER_ ALL areas - No.seedling'!HC25</f>
        <v>0</v>
      </c>
      <c r="HE25" s="80">
        <f t="shared" si="172"/>
        <v>0</v>
      </c>
      <c r="HF25" s="76">
        <f>'MASTER_ ALL areas - No.seedling'!HE25</f>
        <v>0</v>
      </c>
      <c r="HG25" s="81">
        <f t="shared" si="173"/>
        <v>0</v>
      </c>
      <c r="HH25" s="75">
        <f>'MASTER_ ALL areas - No.seedling'!HG25</f>
        <v>0</v>
      </c>
      <c r="HI25" s="76">
        <f>'MASTER_ ALL areas - No.seedling'!HH25</f>
        <v>0</v>
      </c>
      <c r="HJ25" s="80">
        <f t="shared" si="174"/>
        <v>0</v>
      </c>
      <c r="HK25" s="76">
        <f>'MASTER_ ALL areas - No.seedling'!HJ25</f>
        <v>0</v>
      </c>
      <c r="HL25" s="81">
        <f t="shared" si="175"/>
        <v>0</v>
      </c>
      <c r="HM25" s="75">
        <f>'MASTER_ ALL areas - No.seedling'!HL25</f>
        <v>0</v>
      </c>
      <c r="HN25" s="76">
        <f>'MASTER_ ALL areas - No.seedling'!HM25</f>
        <v>0</v>
      </c>
      <c r="HO25" s="80">
        <f t="shared" si="176"/>
        <v>0</v>
      </c>
      <c r="HP25" s="76">
        <f>'MASTER_ ALL areas - No.seedling'!HO25</f>
        <v>0</v>
      </c>
      <c r="HQ25" s="81">
        <f t="shared" si="177"/>
        <v>0</v>
      </c>
      <c r="HR25" s="75">
        <f>'MASTER_ ALL areas - No.seedling'!HQ25</f>
        <v>0</v>
      </c>
      <c r="HS25" s="76">
        <f>'MASTER_ ALL areas - No.seedling'!HR25</f>
        <v>0</v>
      </c>
      <c r="HT25" s="80">
        <f t="shared" si="178"/>
        <v>0</v>
      </c>
      <c r="HU25" s="76">
        <f>'MASTER_ ALL areas - No.seedling'!HT25</f>
        <v>0</v>
      </c>
      <c r="HV25" s="81">
        <f t="shared" si="179"/>
        <v>0</v>
      </c>
      <c r="HW25" s="75">
        <f>'MASTER_ ALL areas - No.seedling'!HV25</f>
        <v>0</v>
      </c>
      <c r="HX25" s="76">
        <f>'MASTER_ ALL areas - No.seedling'!HW25</f>
        <v>0</v>
      </c>
      <c r="HY25" s="80">
        <f t="shared" si="180"/>
        <v>0</v>
      </c>
      <c r="HZ25" s="76">
        <f>'MASTER_ ALL areas - No.seedling'!HY25</f>
        <v>0</v>
      </c>
      <c r="IA25" s="81">
        <f t="shared" si="181"/>
        <v>0</v>
      </c>
      <c r="IB25" s="75">
        <f>'MASTER_ ALL areas - No.seedling'!IA25</f>
        <v>0</v>
      </c>
      <c r="IC25" s="76">
        <f>'MASTER_ ALL areas - No.seedling'!IB25</f>
        <v>0</v>
      </c>
      <c r="ID25" s="80">
        <f t="shared" si="182"/>
        <v>0</v>
      </c>
      <c r="IE25" s="76">
        <f>'MASTER_ ALL areas - No.seedling'!ID25</f>
        <v>0</v>
      </c>
      <c r="IF25" s="85">
        <f t="shared" si="183"/>
        <v>0</v>
      </c>
      <c r="IG25" s="86" t="s">
        <v>154</v>
      </c>
      <c r="IH25" s="87"/>
    </row>
    <row r="26" spans="2:242" ht="33" customHeight="1" x14ac:dyDescent="0.25">
      <c r="B26" s="420">
        <v>22</v>
      </c>
      <c r="C26" s="421" t="s">
        <v>155</v>
      </c>
      <c r="D26" s="422">
        <v>215505</v>
      </c>
      <c r="E26" s="423">
        <v>931214</v>
      </c>
      <c r="F26" s="424" t="s">
        <v>89</v>
      </c>
      <c r="G26" s="88" t="s">
        <v>102</v>
      </c>
      <c r="H26" s="425">
        <f>'MASTER_ ALL areas - No.seedling'!G26</f>
        <v>1</v>
      </c>
      <c r="I26" s="426">
        <f>'MASTER_ ALL areas - No.seedling'!H26</f>
        <v>0</v>
      </c>
      <c r="J26" s="425">
        <f>'MASTER_ ALL areas - No.seedling'!I26</f>
        <v>65</v>
      </c>
      <c r="K26" s="427">
        <f>'MASTER_ ALL areas - No.seedling'!J26</f>
        <v>7</v>
      </c>
      <c r="L26" s="73">
        <f t="shared" si="95"/>
        <v>140</v>
      </c>
      <c r="M26" s="427">
        <f>'MASTER_ ALL areas - No.seedling'!L26</f>
        <v>140</v>
      </c>
      <c r="N26" s="417">
        <f>'MASTER_ ALL areas - No.seedling'!M26</f>
        <v>4</v>
      </c>
      <c r="O26" s="428">
        <f>'MASTER_ ALL areas - No.seedling'!N26</f>
        <v>6</v>
      </c>
      <c r="P26" s="70">
        <f t="shared" si="1"/>
        <v>0.5714285714285714</v>
      </c>
      <c r="Q26" s="78">
        <f t="shared" si="2"/>
        <v>0.8571428571428571</v>
      </c>
      <c r="R26" s="429"/>
      <c r="S26" s="417">
        <f>'MASTER_ ALL areas - No.seedling'!R26</f>
        <v>120</v>
      </c>
      <c r="T26" s="419">
        <f>'MASTER_ ALL areas - No.seedling'!S26</f>
        <v>3</v>
      </c>
      <c r="U26" s="80">
        <f t="shared" si="96"/>
        <v>0.5</v>
      </c>
      <c r="V26" s="419">
        <f>'MASTER_ ALL areas - No.seedling'!U26</f>
        <v>5</v>
      </c>
      <c r="W26" s="80">
        <f t="shared" si="97"/>
        <v>0.83333333333333337</v>
      </c>
      <c r="X26" s="419">
        <f>'MASTER_ ALL areas - No.seedling'!W26</f>
        <v>20</v>
      </c>
      <c r="Y26" s="419">
        <f>'MASTER_ ALL areas - No.seedling'!X26</f>
        <v>1</v>
      </c>
      <c r="Z26" s="80">
        <f t="shared" si="98"/>
        <v>1</v>
      </c>
      <c r="AA26" s="419">
        <f>'MASTER_ ALL areas - No.seedling'!Z26</f>
        <v>1</v>
      </c>
      <c r="AB26" s="80">
        <f t="shared" si="99"/>
        <v>1</v>
      </c>
      <c r="AC26" s="419">
        <f>'MASTER_ ALL areas - No.seedling'!AB26</f>
        <v>0</v>
      </c>
      <c r="AD26" s="419">
        <f>'MASTER_ ALL areas - No.seedling'!AC26</f>
        <v>0</v>
      </c>
      <c r="AE26" s="80">
        <f t="shared" si="100"/>
        <v>0</v>
      </c>
      <c r="AF26" s="419">
        <f>'MASTER_ ALL areas - No.seedling'!AE26</f>
        <v>0</v>
      </c>
      <c r="AG26" s="80">
        <f t="shared" si="101"/>
        <v>0</v>
      </c>
      <c r="AH26" s="419">
        <f>'MASTER_ ALL areas - No.seedling'!AG26</f>
        <v>0</v>
      </c>
      <c r="AI26" s="419">
        <f>'MASTER_ ALL areas - No.seedling'!AH26</f>
        <v>0</v>
      </c>
      <c r="AJ26" s="80">
        <f t="shared" si="102"/>
        <v>0</v>
      </c>
      <c r="AK26" s="419">
        <f>'MASTER_ ALL areas - No.seedling'!AJ26</f>
        <v>0</v>
      </c>
      <c r="AL26" s="81">
        <f t="shared" si="103"/>
        <v>0</v>
      </c>
      <c r="AM26" s="429"/>
      <c r="AN26" s="417">
        <f>'MASTER_ ALL areas - No.seedling'!AM26</f>
        <v>20</v>
      </c>
      <c r="AO26" s="419">
        <f>'MASTER_ ALL areas - No.seedling'!AN26</f>
        <v>1</v>
      </c>
      <c r="AP26" s="80">
        <f t="shared" si="104"/>
        <v>1</v>
      </c>
      <c r="AQ26" s="419">
        <f>'MASTER_ ALL areas - No.seedling'!AP26</f>
        <v>1</v>
      </c>
      <c r="AR26" s="80">
        <f t="shared" si="105"/>
        <v>1</v>
      </c>
      <c r="AS26" s="419">
        <f>'MASTER_ ALL areas - No.seedling'!AR26</f>
        <v>100</v>
      </c>
      <c r="AT26" s="419">
        <f>'MASTER_ ALL areas - No.seedling'!AS26</f>
        <v>3</v>
      </c>
      <c r="AU26" s="80">
        <f t="shared" si="106"/>
        <v>0.6</v>
      </c>
      <c r="AV26" s="419">
        <f>'MASTER_ ALL areas - No.seedling'!AU26</f>
        <v>5</v>
      </c>
      <c r="AW26" s="80">
        <f t="shared" si="107"/>
        <v>1</v>
      </c>
      <c r="AX26" s="419">
        <f>'MASTER_ ALL areas - No.seedling'!AW26</f>
        <v>0</v>
      </c>
      <c r="AY26" s="419">
        <f>'MASTER_ ALL areas - No.seedling'!AX26</f>
        <v>0</v>
      </c>
      <c r="AZ26" s="80">
        <f t="shared" si="108"/>
        <v>0</v>
      </c>
      <c r="BA26" s="419">
        <f>'MASTER_ ALL areas - No.seedling'!AZ26</f>
        <v>0</v>
      </c>
      <c r="BB26" s="80">
        <f t="shared" si="109"/>
        <v>0</v>
      </c>
      <c r="BC26" s="419">
        <f>'MASTER_ ALL areas - No.seedling'!BB26</f>
        <v>0</v>
      </c>
      <c r="BD26" s="419">
        <f>'MASTER_ ALL areas - No.seedling'!BC26</f>
        <v>0</v>
      </c>
      <c r="BE26" s="80">
        <f t="shared" si="110"/>
        <v>0</v>
      </c>
      <c r="BF26" s="419">
        <f>'MASTER_ ALL areas - No.seedling'!BE26</f>
        <v>0</v>
      </c>
      <c r="BG26" s="80">
        <f t="shared" si="111"/>
        <v>0</v>
      </c>
      <c r="BH26" s="419">
        <f>'MASTER_ ALL areas - No.seedling'!BG26</f>
        <v>20</v>
      </c>
      <c r="BI26" s="419">
        <f>'MASTER_ ALL areas - No.seedling'!BH26</f>
        <v>0</v>
      </c>
      <c r="BJ26" s="80">
        <f t="shared" si="112"/>
        <v>0</v>
      </c>
      <c r="BK26" s="419">
        <f>'MASTER_ ALL areas - No.seedling'!BJ26</f>
        <v>0</v>
      </c>
      <c r="BL26" s="80">
        <f t="shared" si="113"/>
        <v>0</v>
      </c>
      <c r="BM26" s="419">
        <f>'MASTER_ ALL areas - No.seedling'!BL26</f>
        <v>0</v>
      </c>
      <c r="BN26" s="419">
        <f>'MASTER_ ALL areas - No.seedling'!BM26</f>
        <v>0</v>
      </c>
      <c r="BO26" s="80">
        <f t="shared" si="114"/>
        <v>0</v>
      </c>
      <c r="BP26" s="419">
        <f>'MASTER_ ALL areas - No.seedling'!BO26</f>
        <v>0</v>
      </c>
      <c r="BQ26" s="80">
        <f t="shared" si="115"/>
        <v>0</v>
      </c>
      <c r="BR26" s="419">
        <f>'MASTER_ ALL areas - No.seedling'!BQ26</f>
        <v>0</v>
      </c>
      <c r="BS26" s="419">
        <f>'MASTER_ ALL areas - No.seedling'!BR26</f>
        <v>0</v>
      </c>
      <c r="BT26" s="80">
        <f t="shared" si="116"/>
        <v>0</v>
      </c>
      <c r="BU26" s="419">
        <f>'MASTER_ ALL areas - No.seedling'!BT26</f>
        <v>0</v>
      </c>
      <c r="BV26" s="80">
        <f t="shared" si="117"/>
        <v>0</v>
      </c>
      <c r="BW26" s="419">
        <f>'MASTER_ ALL areas - No.seedling'!BV26</f>
        <v>0</v>
      </c>
      <c r="BX26" s="419">
        <f>'MASTER_ ALL areas - No.seedling'!BW26</f>
        <v>0</v>
      </c>
      <c r="BY26" s="80">
        <f t="shared" si="118"/>
        <v>0</v>
      </c>
      <c r="BZ26" s="419">
        <f>'MASTER_ ALL areas - No.seedling'!BY26</f>
        <v>0</v>
      </c>
      <c r="CA26" s="81">
        <f t="shared" si="119"/>
        <v>0</v>
      </c>
      <c r="CB26" s="429"/>
      <c r="CC26" s="75">
        <f t="shared" si="91"/>
        <v>20</v>
      </c>
      <c r="CD26" s="76">
        <f>'MASTER_ ALL areas - No.seedling'!CC26</f>
        <v>1</v>
      </c>
      <c r="CE26" s="80">
        <f t="shared" si="120"/>
        <v>1</v>
      </c>
      <c r="CF26" s="76">
        <f>'MASTER_ ALL areas - No.seedling'!CE26</f>
        <v>1</v>
      </c>
      <c r="CG26" s="81">
        <f t="shared" si="121"/>
        <v>1</v>
      </c>
      <c r="CH26" s="75">
        <f>'MASTER_ ALL areas - No.seedling'!CG26</f>
        <v>0</v>
      </c>
      <c r="CI26" s="76">
        <f>'MASTER_ ALL areas - No.seedling'!CH26</f>
        <v>0</v>
      </c>
      <c r="CJ26" s="80">
        <f t="shared" si="122"/>
        <v>0</v>
      </c>
      <c r="CK26" s="76">
        <f>'MASTER_ ALL areas - No.seedling'!CJ26</f>
        <v>0</v>
      </c>
      <c r="CL26" s="81">
        <f t="shared" si="123"/>
        <v>0</v>
      </c>
      <c r="CM26" s="75">
        <f>'MASTER_ ALL areas - No.seedling'!CL26</f>
        <v>0</v>
      </c>
      <c r="CN26" s="76">
        <f>'MASTER_ ALL areas - No.seedling'!CM26</f>
        <v>0</v>
      </c>
      <c r="CO26" s="80">
        <f t="shared" si="124"/>
        <v>0</v>
      </c>
      <c r="CP26" s="76">
        <f>'MASTER_ ALL areas - No.seedling'!CO26</f>
        <v>0</v>
      </c>
      <c r="CQ26" s="81">
        <f t="shared" si="125"/>
        <v>0</v>
      </c>
      <c r="CR26" s="75">
        <f>'MASTER_ ALL areas - No.seedling'!CQ26</f>
        <v>0</v>
      </c>
      <c r="CS26" s="76">
        <f>'MASTER_ ALL areas - No.seedling'!CR26</f>
        <v>0</v>
      </c>
      <c r="CT26" s="80">
        <f t="shared" si="126"/>
        <v>0</v>
      </c>
      <c r="CU26" s="76">
        <f>'MASTER_ ALL areas - No.seedling'!CT26</f>
        <v>0</v>
      </c>
      <c r="CV26" s="81">
        <f t="shared" si="127"/>
        <v>0</v>
      </c>
      <c r="CW26" s="75">
        <f>'MASTER_ ALL areas - No.seedling'!CV26</f>
        <v>80</v>
      </c>
      <c r="CX26" s="76">
        <f>'MASTER_ ALL areas - No.seedling'!CW26</f>
        <v>2</v>
      </c>
      <c r="CY26" s="80">
        <f t="shared" si="128"/>
        <v>0.5</v>
      </c>
      <c r="CZ26" s="76">
        <f>'MASTER_ ALL areas - No.seedling'!CY26</f>
        <v>4</v>
      </c>
      <c r="DA26" s="81">
        <f t="shared" si="129"/>
        <v>1</v>
      </c>
      <c r="DB26" s="75">
        <f>'MASTER_ ALL areas - No.seedling'!DA26</f>
        <v>20</v>
      </c>
      <c r="DC26" s="76">
        <f>'MASTER_ ALL areas - No.seedling'!DB26</f>
        <v>1</v>
      </c>
      <c r="DD26" s="80">
        <f t="shared" si="130"/>
        <v>1</v>
      </c>
      <c r="DE26" s="76">
        <f>'MASTER_ ALL areas - No.seedling'!DD26</f>
        <v>1</v>
      </c>
      <c r="DF26" s="81">
        <f t="shared" si="131"/>
        <v>1</v>
      </c>
      <c r="DG26" s="75">
        <f>'MASTER_ ALL areas - No.seedling'!DF26</f>
        <v>0</v>
      </c>
      <c r="DH26" s="76">
        <f>'MASTER_ ALL areas - No.seedling'!DG26</f>
        <v>0</v>
      </c>
      <c r="DI26" s="80">
        <f t="shared" si="132"/>
        <v>0</v>
      </c>
      <c r="DJ26" s="76">
        <f>'MASTER_ ALL areas - No.seedling'!DI26</f>
        <v>0</v>
      </c>
      <c r="DK26" s="81">
        <f t="shared" si="133"/>
        <v>0</v>
      </c>
      <c r="DL26" s="75">
        <f>'MASTER_ ALL areas - No.seedling'!DK26</f>
        <v>0</v>
      </c>
      <c r="DM26" s="76">
        <f>'MASTER_ ALL areas - No.seedling'!DL26</f>
        <v>0</v>
      </c>
      <c r="DN26" s="80">
        <f t="shared" si="134"/>
        <v>0</v>
      </c>
      <c r="DO26" s="76">
        <f>'MASTER_ ALL areas - No.seedling'!DN26</f>
        <v>0</v>
      </c>
      <c r="DP26" s="81">
        <f t="shared" si="135"/>
        <v>0</v>
      </c>
      <c r="DQ26" s="75">
        <f>'MASTER_ ALL areas - No.seedling'!DP26</f>
        <v>0</v>
      </c>
      <c r="DR26" s="76">
        <f>'MASTER_ ALL areas - No.seedling'!DQ26</f>
        <v>0</v>
      </c>
      <c r="DS26" s="80">
        <f t="shared" si="136"/>
        <v>0</v>
      </c>
      <c r="DT26" s="76">
        <f>'MASTER_ ALL areas - No.seedling'!DS26</f>
        <v>0</v>
      </c>
      <c r="DU26" s="81">
        <f t="shared" si="137"/>
        <v>0</v>
      </c>
      <c r="DV26" s="75">
        <f>'MASTER_ ALL areas - No.seedling'!DU26</f>
        <v>0</v>
      </c>
      <c r="DW26" s="76">
        <f>'MASTER_ ALL areas - No.seedling'!DV26</f>
        <v>0</v>
      </c>
      <c r="DX26" s="80">
        <f t="shared" si="138"/>
        <v>0</v>
      </c>
      <c r="DY26" s="76">
        <f>'MASTER_ ALL areas - No.seedling'!DX26</f>
        <v>0</v>
      </c>
      <c r="DZ26" s="81">
        <f t="shared" si="139"/>
        <v>0</v>
      </c>
      <c r="EA26" s="75">
        <f>'MASTER_ ALL areas - No.seedling'!DZ26</f>
        <v>0</v>
      </c>
      <c r="EB26" s="76">
        <f>'MASTER_ ALL areas - No.seedling'!EA26</f>
        <v>0</v>
      </c>
      <c r="EC26" s="80">
        <f t="shared" si="140"/>
        <v>0</v>
      </c>
      <c r="ED26" s="76">
        <f>'MASTER_ ALL areas - No.seedling'!EC26</f>
        <v>0</v>
      </c>
      <c r="EE26" s="81">
        <f t="shared" si="141"/>
        <v>0</v>
      </c>
      <c r="EF26" s="75">
        <f>'MASTER_ ALL areas - No.seedling'!EE26</f>
        <v>0</v>
      </c>
      <c r="EG26" s="76">
        <f>'MASTER_ ALL areas - No.seedling'!EF26</f>
        <v>0</v>
      </c>
      <c r="EH26" s="80">
        <f t="shared" si="142"/>
        <v>0</v>
      </c>
      <c r="EI26" s="76">
        <f>'MASTER_ ALL areas - No.seedling'!EH26</f>
        <v>0</v>
      </c>
      <c r="EJ26" s="81">
        <f t="shared" si="143"/>
        <v>0</v>
      </c>
      <c r="EK26" s="75">
        <f>'MASTER_ ALL areas - No.seedling'!EJ26</f>
        <v>0</v>
      </c>
      <c r="EL26" s="76">
        <f>'MASTER_ ALL areas - No.seedling'!EK26</f>
        <v>0</v>
      </c>
      <c r="EM26" s="80">
        <f t="shared" si="144"/>
        <v>0</v>
      </c>
      <c r="EN26" s="76">
        <f>'MASTER_ ALL areas - No.seedling'!EM26</f>
        <v>0</v>
      </c>
      <c r="EO26" s="81">
        <f t="shared" si="145"/>
        <v>0</v>
      </c>
      <c r="EP26" s="75">
        <f>'MASTER_ ALL areas - No.seedling'!EO26</f>
        <v>0</v>
      </c>
      <c r="EQ26" s="76">
        <f>'MASTER_ ALL areas - No.seedling'!EP26</f>
        <v>0</v>
      </c>
      <c r="ER26" s="80">
        <f t="shared" si="146"/>
        <v>0</v>
      </c>
      <c r="ES26" s="76">
        <f>'MASTER_ ALL areas - No.seedling'!ER26</f>
        <v>0</v>
      </c>
      <c r="ET26" s="81">
        <f t="shared" si="147"/>
        <v>0</v>
      </c>
      <c r="EU26" s="75">
        <f>'MASTER_ ALL areas - No.seedling'!ET26</f>
        <v>0</v>
      </c>
      <c r="EV26" s="76">
        <f>'MASTER_ ALL areas - No.seedling'!EU26</f>
        <v>0</v>
      </c>
      <c r="EW26" s="80">
        <f t="shared" si="148"/>
        <v>0</v>
      </c>
      <c r="EX26" s="76">
        <f>'MASTER_ ALL areas - No.seedling'!EW26</f>
        <v>0</v>
      </c>
      <c r="EY26" s="81">
        <f t="shared" si="149"/>
        <v>0</v>
      </c>
      <c r="EZ26" s="75">
        <f>'MASTER_ ALL areas - No.seedling'!EY26</f>
        <v>0</v>
      </c>
      <c r="FA26" s="76">
        <f>'MASTER_ ALL areas - No.seedling'!EZ26</f>
        <v>0</v>
      </c>
      <c r="FB26" s="80">
        <f t="shared" si="150"/>
        <v>0</v>
      </c>
      <c r="FC26" s="76">
        <f>'MASTER_ ALL areas - No.seedling'!FB26</f>
        <v>0</v>
      </c>
      <c r="FD26" s="81">
        <f t="shared" si="151"/>
        <v>0</v>
      </c>
      <c r="FE26" s="75">
        <f>'MASTER_ ALL areas - No.seedling'!FD26</f>
        <v>20</v>
      </c>
      <c r="FF26" s="76">
        <f>'MASTER_ ALL areas - No.seedling'!FE26</f>
        <v>0</v>
      </c>
      <c r="FG26" s="80">
        <f t="shared" si="152"/>
        <v>0</v>
      </c>
      <c r="FH26" s="76">
        <f>'MASTER_ ALL areas - No.seedling'!FG26</f>
        <v>0</v>
      </c>
      <c r="FI26" s="81">
        <f t="shared" si="153"/>
        <v>0</v>
      </c>
      <c r="FJ26" s="75">
        <f>'MASTER_ ALL areas - No.seedling'!FI26</f>
        <v>0</v>
      </c>
      <c r="FK26" s="76">
        <f>'MASTER_ ALL areas - No.seedling'!FJ26</f>
        <v>0</v>
      </c>
      <c r="FL26" s="80">
        <f t="shared" si="154"/>
        <v>0</v>
      </c>
      <c r="FM26" s="76">
        <f>'MASTER_ ALL areas - No.seedling'!FL26</f>
        <v>0</v>
      </c>
      <c r="FN26" s="81">
        <f t="shared" si="155"/>
        <v>0</v>
      </c>
      <c r="FO26" s="75">
        <f>'MASTER_ ALL areas - No.seedling'!FN26</f>
        <v>0</v>
      </c>
      <c r="FP26" s="76">
        <f>'MASTER_ ALL areas - No.seedling'!FO26</f>
        <v>0</v>
      </c>
      <c r="FQ26" s="80">
        <f t="shared" si="156"/>
        <v>0</v>
      </c>
      <c r="FR26" s="76">
        <f>'MASTER_ ALL areas - No.seedling'!FQ26</f>
        <v>0</v>
      </c>
      <c r="FS26" s="81">
        <f t="shared" si="157"/>
        <v>0</v>
      </c>
      <c r="FT26" s="75">
        <f>'MASTER_ ALL areas - No.seedling'!FS26</f>
        <v>0</v>
      </c>
      <c r="FU26" s="76">
        <f>'MASTER_ ALL areas - No.seedling'!FT26</f>
        <v>0</v>
      </c>
      <c r="FV26" s="80">
        <f t="shared" si="158"/>
        <v>0</v>
      </c>
      <c r="FW26" s="76">
        <f>'MASTER_ ALL areas - No.seedling'!FV26</f>
        <v>0</v>
      </c>
      <c r="FX26" s="81">
        <f t="shared" si="159"/>
        <v>0</v>
      </c>
      <c r="FY26" s="75">
        <f>'MASTER_ ALL areas - No.seedling'!FX26</f>
        <v>0</v>
      </c>
      <c r="FZ26" s="76">
        <f>'MASTER_ ALL areas - No.seedling'!FY26</f>
        <v>0</v>
      </c>
      <c r="GA26" s="80">
        <f t="shared" si="160"/>
        <v>0</v>
      </c>
      <c r="GB26" s="76">
        <f>'MASTER_ ALL areas - No.seedling'!GA26</f>
        <v>0</v>
      </c>
      <c r="GC26" s="81">
        <f t="shared" si="161"/>
        <v>0</v>
      </c>
      <c r="GD26" s="75">
        <f>'MASTER_ ALL areas - No.seedling'!GC26</f>
        <v>0</v>
      </c>
      <c r="GE26" s="76">
        <f>'MASTER_ ALL areas - No.seedling'!GD26</f>
        <v>0</v>
      </c>
      <c r="GF26" s="80">
        <f t="shared" si="162"/>
        <v>0</v>
      </c>
      <c r="GG26" s="76">
        <f>'MASTER_ ALL areas - No.seedling'!GF26</f>
        <v>0</v>
      </c>
      <c r="GH26" s="81">
        <f t="shared" si="163"/>
        <v>0</v>
      </c>
      <c r="GI26" s="75">
        <f>'MASTER_ ALL areas - No.seedling'!GH26</f>
        <v>0</v>
      </c>
      <c r="GJ26" s="76">
        <f>'MASTER_ ALL areas - No.seedling'!GI26</f>
        <v>0</v>
      </c>
      <c r="GK26" s="80">
        <f t="shared" si="164"/>
        <v>0</v>
      </c>
      <c r="GL26" s="76">
        <f>'MASTER_ ALL areas - No.seedling'!GK26</f>
        <v>0</v>
      </c>
      <c r="GM26" s="81">
        <f t="shared" si="165"/>
        <v>0</v>
      </c>
      <c r="GN26" s="75">
        <f>'MASTER_ ALL areas - No.seedling'!GM26</f>
        <v>0</v>
      </c>
      <c r="GO26" s="76">
        <f>'MASTER_ ALL areas - No.seedling'!GN26</f>
        <v>0</v>
      </c>
      <c r="GP26" s="80">
        <f t="shared" si="166"/>
        <v>0</v>
      </c>
      <c r="GQ26" s="76">
        <f>'MASTER_ ALL areas - No.seedling'!GP26</f>
        <v>0</v>
      </c>
      <c r="GR26" s="81">
        <f t="shared" si="167"/>
        <v>0</v>
      </c>
      <c r="GS26" s="75">
        <f>'MASTER_ ALL areas - No.seedling'!GR26</f>
        <v>0</v>
      </c>
      <c r="GT26" s="76">
        <f>'MASTER_ ALL areas - No.seedling'!GS26</f>
        <v>0</v>
      </c>
      <c r="GU26" s="80">
        <f t="shared" si="168"/>
        <v>0</v>
      </c>
      <c r="GV26" s="76">
        <f>'MASTER_ ALL areas - No.seedling'!GU26</f>
        <v>0</v>
      </c>
      <c r="GW26" s="81">
        <f t="shared" si="169"/>
        <v>0</v>
      </c>
      <c r="GX26" s="75">
        <f>'MASTER_ ALL areas - No.seedling'!GW26</f>
        <v>0</v>
      </c>
      <c r="GY26" s="76">
        <f>'MASTER_ ALL areas - No.seedling'!GX26</f>
        <v>0</v>
      </c>
      <c r="GZ26" s="80">
        <f t="shared" si="170"/>
        <v>0</v>
      </c>
      <c r="HA26" s="76">
        <f>'MASTER_ ALL areas - No.seedling'!GZ26</f>
        <v>0</v>
      </c>
      <c r="HB26" s="81">
        <f t="shared" si="171"/>
        <v>0</v>
      </c>
      <c r="HC26" s="75">
        <f>'MASTER_ ALL areas - No.seedling'!HB26</f>
        <v>0</v>
      </c>
      <c r="HD26" s="76">
        <f>'MASTER_ ALL areas - No.seedling'!HC26</f>
        <v>0</v>
      </c>
      <c r="HE26" s="80">
        <f t="shared" si="172"/>
        <v>0</v>
      </c>
      <c r="HF26" s="76">
        <f>'MASTER_ ALL areas - No.seedling'!HE26</f>
        <v>0</v>
      </c>
      <c r="HG26" s="81">
        <f t="shared" si="173"/>
        <v>0</v>
      </c>
      <c r="HH26" s="75">
        <f>'MASTER_ ALL areas - No.seedling'!HG26</f>
        <v>0</v>
      </c>
      <c r="HI26" s="76">
        <f>'MASTER_ ALL areas - No.seedling'!HH26</f>
        <v>0</v>
      </c>
      <c r="HJ26" s="80">
        <f t="shared" si="174"/>
        <v>0</v>
      </c>
      <c r="HK26" s="76">
        <f>'MASTER_ ALL areas - No.seedling'!HJ26</f>
        <v>0</v>
      </c>
      <c r="HL26" s="81">
        <f t="shared" si="175"/>
        <v>0</v>
      </c>
      <c r="HM26" s="75">
        <f>'MASTER_ ALL areas - No.seedling'!HL26</f>
        <v>0</v>
      </c>
      <c r="HN26" s="76">
        <f>'MASTER_ ALL areas - No.seedling'!HM26</f>
        <v>0</v>
      </c>
      <c r="HO26" s="80">
        <f t="shared" si="176"/>
        <v>0</v>
      </c>
      <c r="HP26" s="76">
        <f>'MASTER_ ALL areas - No.seedling'!HO26</f>
        <v>0</v>
      </c>
      <c r="HQ26" s="81">
        <f t="shared" si="177"/>
        <v>0</v>
      </c>
      <c r="HR26" s="75">
        <f>'MASTER_ ALL areas - No.seedling'!HQ26</f>
        <v>0</v>
      </c>
      <c r="HS26" s="76">
        <f>'MASTER_ ALL areas - No.seedling'!HR26</f>
        <v>0</v>
      </c>
      <c r="HT26" s="80">
        <f t="shared" si="178"/>
        <v>0</v>
      </c>
      <c r="HU26" s="76">
        <f>'MASTER_ ALL areas - No.seedling'!HT26</f>
        <v>0</v>
      </c>
      <c r="HV26" s="81">
        <f t="shared" si="179"/>
        <v>0</v>
      </c>
      <c r="HW26" s="75">
        <f>'MASTER_ ALL areas - No.seedling'!HV26</f>
        <v>0</v>
      </c>
      <c r="HX26" s="76">
        <f>'MASTER_ ALL areas - No.seedling'!HW26</f>
        <v>0</v>
      </c>
      <c r="HY26" s="80">
        <f t="shared" si="180"/>
        <v>0</v>
      </c>
      <c r="HZ26" s="76">
        <f>'MASTER_ ALL areas - No.seedling'!HY26</f>
        <v>0</v>
      </c>
      <c r="IA26" s="81">
        <f t="shared" si="181"/>
        <v>0</v>
      </c>
      <c r="IB26" s="75">
        <f>'MASTER_ ALL areas - No.seedling'!IA26</f>
        <v>0</v>
      </c>
      <c r="IC26" s="76">
        <f>'MASTER_ ALL areas - No.seedling'!IB26</f>
        <v>0</v>
      </c>
      <c r="ID26" s="80">
        <f t="shared" si="182"/>
        <v>0</v>
      </c>
      <c r="IE26" s="76">
        <f>'MASTER_ ALL areas - No.seedling'!ID26</f>
        <v>0</v>
      </c>
      <c r="IF26" s="85">
        <f t="shared" si="183"/>
        <v>0</v>
      </c>
      <c r="IG26" s="86" t="s">
        <v>156</v>
      </c>
      <c r="IH26" s="87"/>
    </row>
    <row r="27" spans="2:242" ht="33" customHeight="1" x14ac:dyDescent="0.25">
      <c r="B27" s="420">
        <v>23</v>
      </c>
      <c r="C27" s="421" t="s">
        <v>157</v>
      </c>
      <c r="D27" s="422">
        <v>214250</v>
      </c>
      <c r="E27" s="423">
        <v>931478</v>
      </c>
      <c r="F27" s="151" t="s">
        <v>89</v>
      </c>
      <c r="G27" s="88" t="s">
        <v>158</v>
      </c>
      <c r="H27" s="425">
        <f>'MASTER_ ALL areas - No.seedling'!G27</f>
        <v>5</v>
      </c>
      <c r="I27" s="426">
        <f>'MASTER_ ALL areas - No.seedling'!H27</f>
        <v>0.6</v>
      </c>
      <c r="J27" s="425">
        <f>'MASTER_ ALL areas - No.seedling'!I27</f>
        <v>50.4</v>
      </c>
      <c r="K27" s="427">
        <f>'MASTER_ ALL areas - No.seedling'!J27</f>
        <v>126</v>
      </c>
      <c r="L27" s="73">
        <f t="shared" si="95"/>
        <v>2520</v>
      </c>
      <c r="M27" s="427">
        <f>'MASTER_ ALL areas - No.seedling'!L27</f>
        <v>2520</v>
      </c>
      <c r="N27" s="417">
        <f>'MASTER_ ALL areas - No.seedling'!M27</f>
        <v>14</v>
      </c>
      <c r="O27" s="428">
        <f>'MASTER_ ALL areas - No.seedling'!N27</f>
        <v>93</v>
      </c>
      <c r="P27" s="70">
        <f t="shared" si="1"/>
        <v>0.1111111111111111</v>
      </c>
      <c r="Q27" s="78">
        <f t="shared" si="2"/>
        <v>0.73809523809523814</v>
      </c>
      <c r="R27" s="429"/>
      <c r="S27" s="417">
        <f>'MASTER_ ALL areas - No.seedling'!R27</f>
        <v>920</v>
      </c>
      <c r="T27" s="419">
        <f>'MASTER_ ALL areas - No.seedling'!S27</f>
        <v>0</v>
      </c>
      <c r="U27" s="80">
        <f t="shared" si="96"/>
        <v>0</v>
      </c>
      <c r="V27" s="419">
        <f>'MASTER_ ALL areas - No.seedling'!U27</f>
        <v>23</v>
      </c>
      <c r="W27" s="80">
        <f t="shared" si="97"/>
        <v>0.5</v>
      </c>
      <c r="X27" s="419">
        <f>'MASTER_ ALL areas - No.seedling'!W27</f>
        <v>260</v>
      </c>
      <c r="Y27" s="419">
        <f>'MASTER_ ALL areas - No.seedling'!X27</f>
        <v>7</v>
      </c>
      <c r="Z27" s="80">
        <f t="shared" si="98"/>
        <v>0.53846153846153844</v>
      </c>
      <c r="AA27" s="419">
        <f>'MASTER_ ALL areas - No.seedling'!Z27</f>
        <v>13</v>
      </c>
      <c r="AB27" s="80">
        <f t="shared" si="99"/>
        <v>1</v>
      </c>
      <c r="AC27" s="419">
        <f>'MASTER_ ALL areas - No.seedling'!AB27</f>
        <v>1140</v>
      </c>
      <c r="AD27" s="419">
        <f>'MASTER_ ALL areas - No.seedling'!AC27</f>
        <v>7</v>
      </c>
      <c r="AE27" s="80">
        <f t="shared" si="100"/>
        <v>0.12280701754385964</v>
      </c>
      <c r="AF27" s="419">
        <f>'MASTER_ ALL areas - No.seedling'!AE27</f>
        <v>48</v>
      </c>
      <c r="AG27" s="80">
        <f t="shared" si="101"/>
        <v>0.84210526315789469</v>
      </c>
      <c r="AH27" s="419">
        <f>'MASTER_ ALL areas - No.seedling'!AG27</f>
        <v>200</v>
      </c>
      <c r="AI27" s="419">
        <f>'MASTER_ ALL areas - No.seedling'!AH27</f>
        <v>0</v>
      </c>
      <c r="AJ27" s="80">
        <f t="shared" si="102"/>
        <v>0</v>
      </c>
      <c r="AK27" s="419">
        <f>'MASTER_ ALL areas - No.seedling'!AJ27</f>
        <v>9</v>
      </c>
      <c r="AL27" s="81">
        <f t="shared" si="103"/>
        <v>0.9</v>
      </c>
      <c r="AM27" s="429"/>
      <c r="AN27" s="417">
        <f>'MASTER_ ALL areas - No.seedling'!AM27</f>
        <v>2000</v>
      </c>
      <c r="AO27" s="419">
        <f>'MASTER_ ALL areas - No.seedling'!AN27</f>
        <v>14</v>
      </c>
      <c r="AP27" s="80">
        <f t="shared" si="104"/>
        <v>0.14000000000000001</v>
      </c>
      <c r="AQ27" s="419">
        <f>'MASTER_ ALL areas - No.seedling'!AP27</f>
        <v>90</v>
      </c>
      <c r="AR27" s="80">
        <f t="shared" si="105"/>
        <v>0.9</v>
      </c>
      <c r="AS27" s="419">
        <f>'MASTER_ ALL areas - No.seedling'!AR27</f>
        <v>520</v>
      </c>
      <c r="AT27" s="419">
        <f>'MASTER_ ALL areas - No.seedling'!AS27</f>
        <v>0</v>
      </c>
      <c r="AU27" s="80">
        <f t="shared" si="106"/>
        <v>0</v>
      </c>
      <c r="AV27" s="419">
        <f>'MASTER_ ALL areas - No.seedling'!AU27</f>
        <v>3</v>
      </c>
      <c r="AW27" s="80">
        <f t="shared" si="107"/>
        <v>0.11538461538461539</v>
      </c>
      <c r="AX27" s="419">
        <f>'MASTER_ ALL areas - No.seedling'!AW27</f>
        <v>0</v>
      </c>
      <c r="AY27" s="419">
        <f>'MASTER_ ALL areas - No.seedling'!AX27</f>
        <v>0</v>
      </c>
      <c r="AZ27" s="80">
        <f t="shared" si="108"/>
        <v>0</v>
      </c>
      <c r="BA27" s="419">
        <f>'MASTER_ ALL areas - No.seedling'!AZ27</f>
        <v>0</v>
      </c>
      <c r="BB27" s="80">
        <f t="shared" si="109"/>
        <v>0</v>
      </c>
      <c r="BC27" s="419">
        <f>'MASTER_ ALL areas - No.seedling'!BB27</f>
        <v>0</v>
      </c>
      <c r="BD27" s="419">
        <f>'MASTER_ ALL areas - No.seedling'!BC27</f>
        <v>0</v>
      </c>
      <c r="BE27" s="80">
        <f t="shared" si="110"/>
        <v>0</v>
      </c>
      <c r="BF27" s="419">
        <f>'MASTER_ ALL areas - No.seedling'!BE27</f>
        <v>0</v>
      </c>
      <c r="BG27" s="80">
        <f t="shared" si="111"/>
        <v>0</v>
      </c>
      <c r="BH27" s="419">
        <f>'MASTER_ ALL areas - No.seedling'!BG27</f>
        <v>0</v>
      </c>
      <c r="BI27" s="419">
        <f>'MASTER_ ALL areas - No.seedling'!BH27</f>
        <v>0</v>
      </c>
      <c r="BJ27" s="80">
        <f t="shared" si="112"/>
        <v>0</v>
      </c>
      <c r="BK27" s="419">
        <f>'MASTER_ ALL areas - No.seedling'!BJ27</f>
        <v>0</v>
      </c>
      <c r="BL27" s="80">
        <f t="shared" si="113"/>
        <v>0</v>
      </c>
      <c r="BM27" s="419">
        <f>'MASTER_ ALL areas - No.seedling'!BL27</f>
        <v>0</v>
      </c>
      <c r="BN27" s="419">
        <f>'MASTER_ ALL areas - No.seedling'!BM27</f>
        <v>0</v>
      </c>
      <c r="BO27" s="80">
        <f t="shared" si="114"/>
        <v>0</v>
      </c>
      <c r="BP27" s="419">
        <f>'MASTER_ ALL areas - No.seedling'!BO27</f>
        <v>0</v>
      </c>
      <c r="BQ27" s="80">
        <f t="shared" si="115"/>
        <v>0</v>
      </c>
      <c r="BR27" s="419">
        <f>'MASTER_ ALL areas - No.seedling'!BQ27</f>
        <v>0</v>
      </c>
      <c r="BS27" s="419">
        <f>'MASTER_ ALL areas - No.seedling'!BR27</f>
        <v>0</v>
      </c>
      <c r="BT27" s="80">
        <f t="shared" si="116"/>
        <v>0</v>
      </c>
      <c r="BU27" s="419">
        <f>'MASTER_ ALL areas - No.seedling'!BT27</f>
        <v>0</v>
      </c>
      <c r="BV27" s="80">
        <f t="shared" si="117"/>
        <v>0</v>
      </c>
      <c r="BW27" s="419">
        <f>'MASTER_ ALL areas - No.seedling'!BV27</f>
        <v>0</v>
      </c>
      <c r="BX27" s="419">
        <f>'MASTER_ ALL areas - No.seedling'!BW27</f>
        <v>0</v>
      </c>
      <c r="BY27" s="80">
        <f t="shared" si="118"/>
        <v>0</v>
      </c>
      <c r="BZ27" s="419">
        <f>'MASTER_ ALL areas - No.seedling'!BY27</f>
        <v>0</v>
      </c>
      <c r="CA27" s="81">
        <f t="shared" si="119"/>
        <v>0</v>
      </c>
      <c r="CB27" s="429"/>
      <c r="CC27" s="75">
        <f t="shared" ref="CC27:CC100" si="184">20*20</f>
        <v>400</v>
      </c>
      <c r="CD27" s="76">
        <f>'MASTER_ ALL areas - No.seedling'!CC27</f>
        <v>0</v>
      </c>
      <c r="CE27" s="80">
        <f t="shared" si="120"/>
        <v>0</v>
      </c>
      <c r="CF27" s="76">
        <f>'MASTER_ ALL areas - No.seedling'!CE27</f>
        <v>20</v>
      </c>
      <c r="CG27" s="81">
        <f t="shared" si="121"/>
        <v>1</v>
      </c>
      <c r="CH27" s="75">
        <f>'MASTER_ ALL areas - No.seedling'!CG27</f>
        <v>260</v>
      </c>
      <c r="CI27" s="76">
        <f>'MASTER_ ALL areas - No.seedling'!CH27</f>
        <v>7</v>
      </c>
      <c r="CJ27" s="80">
        <f t="shared" si="122"/>
        <v>0.53846153846153844</v>
      </c>
      <c r="CK27" s="76">
        <f>'MASTER_ ALL areas - No.seedling'!CJ27</f>
        <v>13</v>
      </c>
      <c r="CL27" s="81">
        <f t="shared" si="123"/>
        <v>1</v>
      </c>
      <c r="CM27" s="75">
        <f>'MASTER_ ALL areas - No.seedling'!CL27</f>
        <v>1140</v>
      </c>
      <c r="CN27" s="76">
        <f>'MASTER_ ALL areas - No.seedling'!CM27</f>
        <v>7</v>
      </c>
      <c r="CO27" s="80">
        <f t="shared" si="124"/>
        <v>0.12280701754385964</v>
      </c>
      <c r="CP27" s="76">
        <f>'MASTER_ ALL areas - No.seedling'!CO27</f>
        <v>48</v>
      </c>
      <c r="CQ27" s="81">
        <f t="shared" si="125"/>
        <v>0.84210526315789469</v>
      </c>
      <c r="CR27" s="75">
        <f>'MASTER_ ALL areas - No.seedling'!CQ27</f>
        <v>200</v>
      </c>
      <c r="CS27" s="76">
        <f>'MASTER_ ALL areas - No.seedling'!CR27</f>
        <v>0</v>
      </c>
      <c r="CT27" s="80">
        <f t="shared" si="126"/>
        <v>0</v>
      </c>
      <c r="CU27" s="76">
        <f>'MASTER_ ALL areas - No.seedling'!CT27</f>
        <v>9</v>
      </c>
      <c r="CV27" s="81">
        <f t="shared" si="127"/>
        <v>0.9</v>
      </c>
      <c r="CW27" s="75">
        <f>'MASTER_ ALL areas - No.seedling'!CV27</f>
        <v>520</v>
      </c>
      <c r="CX27" s="76">
        <f>'MASTER_ ALL areas - No.seedling'!CW27</f>
        <v>0</v>
      </c>
      <c r="CY27" s="80">
        <f t="shared" si="128"/>
        <v>0</v>
      </c>
      <c r="CZ27" s="76">
        <f>'MASTER_ ALL areas - No.seedling'!CY27</f>
        <v>3</v>
      </c>
      <c r="DA27" s="81">
        <f t="shared" si="129"/>
        <v>0.11538461538461539</v>
      </c>
      <c r="DB27" s="75">
        <f>'MASTER_ ALL areas - No.seedling'!DA27</f>
        <v>0</v>
      </c>
      <c r="DC27" s="76">
        <f>'MASTER_ ALL areas - No.seedling'!DB27</f>
        <v>0</v>
      </c>
      <c r="DD27" s="80">
        <f t="shared" si="130"/>
        <v>0</v>
      </c>
      <c r="DE27" s="76">
        <f>'MASTER_ ALL areas - No.seedling'!DD27</f>
        <v>0</v>
      </c>
      <c r="DF27" s="81">
        <f t="shared" si="131"/>
        <v>0</v>
      </c>
      <c r="DG27" s="75">
        <f>'MASTER_ ALL areas - No.seedling'!DF27</f>
        <v>0</v>
      </c>
      <c r="DH27" s="76">
        <f>'MASTER_ ALL areas - No.seedling'!DG27</f>
        <v>0</v>
      </c>
      <c r="DI27" s="80">
        <f t="shared" si="132"/>
        <v>0</v>
      </c>
      <c r="DJ27" s="76">
        <f>'MASTER_ ALL areas - No.seedling'!DI27</f>
        <v>0</v>
      </c>
      <c r="DK27" s="81">
        <f t="shared" si="133"/>
        <v>0</v>
      </c>
      <c r="DL27" s="75">
        <f>'MASTER_ ALL areas - No.seedling'!DK27</f>
        <v>0</v>
      </c>
      <c r="DM27" s="76">
        <f>'MASTER_ ALL areas - No.seedling'!DL27</f>
        <v>0</v>
      </c>
      <c r="DN27" s="80">
        <f t="shared" si="134"/>
        <v>0</v>
      </c>
      <c r="DO27" s="76">
        <f>'MASTER_ ALL areas - No.seedling'!DN27</f>
        <v>0</v>
      </c>
      <c r="DP27" s="81">
        <f t="shared" si="135"/>
        <v>0</v>
      </c>
      <c r="DQ27" s="75">
        <f>'MASTER_ ALL areas - No.seedling'!DP27</f>
        <v>0</v>
      </c>
      <c r="DR27" s="76">
        <f>'MASTER_ ALL areas - No.seedling'!DQ27</f>
        <v>0</v>
      </c>
      <c r="DS27" s="80">
        <f t="shared" si="136"/>
        <v>0</v>
      </c>
      <c r="DT27" s="76">
        <f>'MASTER_ ALL areas - No.seedling'!DS27</f>
        <v>0</v>
      </c>
      <c r="DU27" s="81">
        <f t="shared" si="137"/>
        <v>0</v>
      </c>
      <c r="DV27" s="75">
        <f>'MASTER_ ALL areas - No.seedling'!DU27</f>
        <v>0</v>
      </c>
      <c r="DW27" s="76">
        <f>'MASTER_ ALL areas - No.seedling'!DV27</f>
        <v>0</v>
      </c>
      <c r="DX27" s="80">
        <f t="shared" si="138"/>
        <v>0</v>
      </c>
      <c r="DY27" s="76">
        <f>'MASTER_ ALL areas - No.seedling'!DX27</f>
        <v>0</v>
      </c>
      <c r="DZ27" s="81">
        <f t="shared" si="139"/>
        <v>0</v>
      </c>
      <c r="EA27" s="75">
        <f>'MASTER_ ALL areas - No.seedling'!DZ27</f>
        <v>0</v>
      </c>
      <c r="EB27" s="76">
        <f>'MASTER_ ALL areas - No.seedling'!EA27</f>
        <v>0</v>
      </c>
      <c r="EC27" s="80">
        <f t="shared" si="140"/>
        <v>0</v>
      </c>
      <c r="ED27" s="76">
        <f>'MASTER_ ALL areas - No.seedling'!EC27</f>
        <v>0</v>
      </c>
      <c r="EE27" s="81">
        <f t="shared" si="141"/>
        <v>0</v>
      </c>
      <c r="EF27" s="75">
        <f>'MASTER_ ALL areas - No.seedling'!EE27</f>
        <v>0</v>
      </c>
      <c r="EG27" s="76">
        <f>'MASTER_ ALL areas - No.seedling'!EF27</f>
        <v>0</v>
      </c>
      <c r="EH27" s="80">
        <f t="shared" si="142"/>
        <v>0</v>
      </c>
      <c r="EI27" s="76">
        <f>'MASTER_ ALL areas - No.seedling'!EH27</f>
        <v>0</v>
      </c>
      <c r="EJ27" s="81">
        <f t="shared" si="143"/>
        <v>0</v>
      </c>
      <c r="EK27" s="75">
        <f>'MASTER_ ALL areas - No.seedling'!EJ27</f>
        <v>0</v>
      </c>
      <c r="EL27" s="76">
        <f>'MASTER_ ALL areas - No.seedling'!EK27</f>
        <v>0</v>
      </c>
      <c r="EM27" s="80">
        <f t="shared" si="144"/>
        <v>0</v>
      </c>
      <c r="EN27" s="76">
        <f>'MASTER_ ALL areas - No.seedling'!EM27</f>
        <v>0</v>
      </c>
      <c r="EO27" s="81">
        <f t="shared" si="145"/>
        <v>0</v>
      </c>
      <c r="EP27" s="75">
        <f>'MASTER_ ALL areas - No.seedling'!EO27</f>
        <v>0</v>
      </c>
      <c r="EQ27" s="76">
        <f>'MASTER_ ALL areas - No.seedling'!EP27</f>
        <v>0</v>
      </c>
      <c r="ER27" s="80">
        <f t="shared" si="146"/>
        <v>0</v>
      </c>
      <c r="ES27" s="76">
        <f>'MASTER_ ALL areas - No.seedling'!ER27</f>
        <v>0</v>
      </c>
      <c r="ET27" s="81">
        <f t="shared" si="147"/>
        <v>0</v>
      </c>
      <c r="EU27" s="75">
        <f>'MASTER_ ALL areas - No.seedling'!ET27</f>
        <v>0</v>
      </c>
      <c r="EV27" s="76">
        <f>'MASTER_ ALL areas - No.seedling'!EU27</f>
        <v>0</v>
      </c>
      <c r="EW27" s="80">
        <f t="shared" si="148"/>
        <v>0</v>
      </c>
      <c r="EX27" s="76">
        <f>'MASTER_ ALL areas - No.seedling'!EW27</f>
        <v>0</v>
      </c>
      <c r="EY27" s="81">
        <f t="shared" si="149"/>
        <v>0</v>
      </c>
      <c r="EZ27" s="75">
        <f>'MASTER_ ALL areas - No.seedling'!EY27</f>
        <v>0</v>
      </c>
      <c r="FA27" s="76">
        <f>'MASTER_ ALL areas - No.seedling'!EZ27</f>
        <v>0</v>
      </c>
      <c r="FB27" s="80">
        <f t="shared" si="150"/>
        <v>0</v>
      </c>
      <c r="FC27" s="76">
        <f>'MASTER_ ALL areas - No.seedling'!FB27</f>
        <v>0</v>
      </c>
      <c r="FD27" s="81">
        <f t="shared" si="151"/>
        <v>0</v>
      </c>
      <c r="FE27" s="75">
        <f>'MASTER_ ALL areas - No.seedling'!FD27</f>
        <v>0</v>
      </c>
      <c r="FF27" s="76">
        <f>'MASTER_ ALL areas - No.seedling'!FE27</f>
        <v>0</v>
      </c>
      <c r="FG27" s="80">
        <f t="shared" si="152"/>
        <v>0</v>
      </c>
      <c r="FH27" s="76">
        <f>'MASTER_ ALL areas - No.seedling'!FG27</f>
        <v>0</v>
      </c>
      <c r="FI27" s="81">
        <f t="shared" si="153"/>
        <v>0</v>
      </c>
      <c r="FJ27" s="75">
        <f>'MASTER_ ALL areas - No.seedling'!FI27</f>
        <v>0</v>
      </c>
      <c r="FK27" s="76">
        <f>'MASTER_ ALL areas - No.seedling'!FJ27</f>
        <v>0</v>
      </c>
      <c r="FL27" s="80">
        <f t="shared" si="154"/>
        <v>0</v>
      </c>
      <c r="FM27" s="76">
        <f>'MASTER_ ALL areas - No.seedling'!FL27</f>
        <v>0</v>
      </c>
      <c r="FN27" s="81">
        <f t="shared" si="155"/>
        <v>0</v>
      </c>
      <c r="FO27" s="75">
        <f>'MASTER_ ALL areas - No.seedling'!FN27</f>
        <v>0</v>
      </c>
      <c r="FP27" s="76">
        <f>'MASTER_ ALL areas - No.seedling'!FO27</f>
        <v>0</v>
      </c>
      <c r="FQ27" s="80">
        <f t="shared" si="156"/>
        <v>0</v>
      </c>
      <c r="FR27" s="76">
        <f>'MASTER_ ALL areas - No.seedling'!FQ27</f>
        <v>0</v>
      </c>
      <c r="FS27" s="81">
        <f t="shared" si="157"/>
        <v>0</v>
      </c>
      <c r="FT27" s="75">
        <f>'MASTER_ ALL areas - No.seedling'!FS27</f>
        <v>0</v>
      </c>
      <c r="FU27" s="76">
        <f>'MASTER_ ALL areas - No.seedling'!FT27</f>
        <v>0</v>
      </c>
      <c r="FV27" s="80">
        <f t="shared" si="158"/>
        <v>0</v>
      </c>
      <c r="FW27" s="76">
        <f>'MASTER_ ALL areas - No.seedling'!FV27</f>
        <v>0</v>
      </c>
      <c r="FX27" s="81">
        <f t="shared" si="159"/>
        <v>0</v>
      </c>
      <c r="FY27" s="75">
        <f>'MASTER_ ALL areas - No.seedling'!FX27</f>
        <v>0</v>
      </c>
      <c r="FZ27" s="76">
        <f>'MASTER_ ALL areas - No.seedling'!FY27</f>
        <v>0</v>
      </c>
      <c r="GA27" s="80">
        <f t="shared" si="160"/>
        <v>0</v>
      </c>
      <c r="GB27" s="76">
        <f>'MASTER_ ALL areas - No.seedling'!GA27</f>
        <v>0</v>
      </c>
      <c r="GC27" s="81">
        <f t="shared" si="161"/>
        <v>0</v>
      </c>
      <c r="GD27" s="75">
        <f>'MASTER_ ALL areas - No.seedling'!GC27</f>
        <v>0</v>
      </c>
      <c r="GE27" s="76">
        <f>'MASTER_ ALL areas - No.seedling'!GD27</f>
        <v>0</v>
      </c>
      <c r="GF27" s="80">
        <f t="shared" si="162"/>
        <v>0</v>
      </c>
      <c r="GG27" s="76">
        <f>'MASTER_ ALL areas - No.seedling'!GF27</f>
        <v>0</v>
      </c>
      <c r="GH27" s="81">
        <f t="shared" si="163"/>
        <v>0</v>
      </c>
      <c r="GI27" s="75">
        <f>'MASTER_ ALL areas - No.seedling'!GH27</f>
        <v>0</v>
      </c>
      <c r="GJ27" s="76">
        <f>'MASTER_ ALL areas - No.seedling'!GI27</f>
        <v>0</v>
      </c>
      <c r="GK27" s="80">
        <f t="shared" si="164"/>
        <v>0</v>
      </c>
      <c r="GL27" s="76">
        <f>'MASTER_ ALL areas - No.seedling'!GK27</f>
        <v>0</v>
      </c>
      <c r="GM27" s="81">
        <f t="shared" si="165"/>
        <v>0</v>
      </c>
      <c r="GN27" s="75">
        <f>'MASTER_ ALL areas - No.seedling'!GM27</f>
        <v>0</v>
      </c>
      <c r="GO27" s="76">
        <f>'MASTER_ ALL areas - No.seedling'!GN27</f>
        <v>0</v>
      </c>
      <c r="GP27" s="80">
        <f t="shared" si="166"/>
        <v>0</v>
      </c>
      <c r="GQ27" s="76">
        <f>'MASTER_ ALL areas - No.seedling'!GP27</f>
        <v>0</v>
      </c>
      <c r="GR27" s="81">
        <f t="shared" si="167"/>
        <v>0</v>
      </c>
      <c r="GS27" s="75">
        <f>'MASTER_ ALL areas - No.seedling'!GR27</f>
        <v>0</v>
      </c>
      <c r="GT27" s="76">
        <f>'MASTER_ ALL areas - No.seedling'!GS27</f>
        <v>0</v>
      </c>
      <c r="GU27" s="80">
        <f t="shared" si="168"/>
        <v>0</v>
      </c>
      <c r="GV27" s="76">
        <f>'MASTER_ ALL areas - No.seedling'!GU27</f>
        <v>0</v>
      </c>
      <c r="GW27" s="81">
        <f t="shared" si="169"/>
        <v>0</v>
      </c>
      <c r="GX27" s="75">
        <f>'MASTER_ ALL areas - No.seedling'!GW27</f>
        <v>0</v>
      </c>
      <c r="GY27" s="76">
        <f>'MASTER_ ALL areas - No.seedling'!GX27</f>
        <v>0</v>
      </c>
      <c r="GZ27" s="80">
        <f t="shared" si="170"/>
        <v>0</v>
      </c>
      <c r="HA27" s="76">
        <f>'MASTER_ ALL areas - No.seedling'!GZ27</f>
        <v>0</v>
      </c>
      <c r="HB27" s="81">
        <f t="shared" si="171"/>
        <v>0</v>
      </c>
      <c r="HC27" s="75">
        <f>'MASTER_ ALL areas - No.seedling'!HB27</f>
        <v>0</v>
      </c>
      <c r="HD27" s="76">
        <f>'MASTER_ ALL areas - No.seedling'!HC27</f>
        <v>0</v>
      </c>
      <c r="HE27" s="80">
        <f t="shared" si="172"/>
        <v>0</v>
      </c>
      <c r="HF27" s="76">
        <f>'MASTER_ ALL areas - No.seedling'!HE27</f>
        <v>0</v>
      </c>
      <c r="HG27" s="81">
        <f t="shared" si="173"/>
        <v>0</v>
      </c>
      <c r="HH27" s="75">
        <f>'MASTER_ ALL areas - No.seedling'!HG27</f>
        <v>0</v>
      </c>
      <c r="HI27" s="76">
        <f>'MASTER_ ALL areas - No.seedling'!HH27</f>
        <v>0</v>
      </c>
      <c r="HJ27" s="80">
        <f t="shared" si="174"/>
        <v>0</v>
      </c>
      <c r="HK27" s="76">
        <f>'MASTER_ ALL areas - No.seedling'!HJ27</f>
        <v>0</v>
      </c>
      <c r="HL27" s="81">
        <f t="shared" si="175"/>
        <v>0</v>
      </c>
      <c r="HM27" s="75">
        <f>'MASTER_ ALL areas - No.seedling'!HL27</f>
        <v>0</v>
      </c>
      <c r="HN27" s="76">
        <f>'MASTER_ ALL areas - No.seedling'!HM27</f>
        <v>0</v>
      </c>
      <c r="HO27" s="80">
        <f t="shared" si="176"/>
        <v>0</v>
      </c>
      <c r="HP27" s="76">
        <f>'MASTER_ ALL areas - No.seedling'!HO27</f>
        <v>0</v>
      </c>
      <c r="HQ27" s="81">
        <f t="shared" si="177"/>
        <v>0</v>
      </c>
      <c r="HR27" s="75">
        <f>'MASTER_ ALL areas - No.seedling'!HQ27</f>
        <v>0</v>
      </c>
      <c r="HS27" s="76">
        <f>'MASTER_ ALL areas - No.seedling'!HR27</f>
        <v>0</v>
      </c>
      <c r="HT27" s="80">
        <f t="shared" si="178"/>
        <v>0</v>
      </c>
      <c r="HU27" s="76">
        <f>'MASTER_ ALL areas - No.seedling'!HT27</f>
        <v>0</v>
      </c>
      <c r="HV27" s="81">
        <f t="shared" si="179"/>
        <v>0</v>
      </c>
      <c r="HW27" s="75">
        <f>'MASTER_ ALL areas - No.seedling'!HV27</f>
        <v>0</v>
      </c>
      <c r="HX27" s="76">
        <f>'MASTER_ ALL areas - No.seedling'!HW27</f>
        <v>0</v>
      </c>
      <c r="HY27" s="80">
        <f t="shared" si="180"/>
        <v>0</v>
      </c>
      <c r="HZ27" s="76">
        <f>'MASTER_ ALL areas - No.seedling'!HY27</f>
        <v>0</v>
      </c>
      <c r="IA27" s="81">
        <f t="shared" si="181"/>
        <v>0</v>
      </c>
      <c r="IB27" s="75">
        <f>'MASTER_ ALL areas - No.seedling'!IA27</f>
        <v>0</v>
      </c>
      <c r="IC27" s="76">
        <f>'MASTER_ ALL areas - No.seedling'!IB27</f>
        <v>0</v>
      </c>
      <c r="ID27" s="80">
        <f t="shared" si="182"/>
        <v>0</v>
      </c>
      <c r="IE27" s="76">
        <f>'MASTER_ ALL areas - No.seedling'!ID27</f>
        <v>0</v>
      </c>
      <c r="IF27" s="85">
        <f t="shared" si="183"/>
        <v>0</v>
      </c>
      <c r="IG27" s="86" t="s">
        <v>159</v>
      </c>
      <c r="IH27" s="87"/>
    </row>
    <row r="28" spans="2:242" ht="33" customHeight="1" x14ac:dyDescent="0.25">
      <c r="B28" s="420">
        <v>24</v>
      </c>
      <c r="C28" s="421" t="s">
        <v>160</v>
      </c>
      <c r="D28" s="422">
        <v>214486</v>
      </c>
      <c r="E28" s="423">
        <v>931476</v>
      </c>
      <c r="F28" s="424" t="s">
        <v>89</v>
      </c>
      <c r="G28" s="88" t="s">
        <v>161</v>
      </c>
      <c r="H28" s="425" t="str">
        <f>'MASTER_ ALL areas - No.seedling'!G28</f>
        <v>2(1)</v>
      </c>
      <c r="I28" s="426">
        <f>'MASTER_ ALL areas - No.seedling'!H28</f>
        <v>0.01</v>
      </c>
      <c r="J28" s="425">
        <f>'MASTER_ ALL areas - No.seedling'!I28</f>
        <v>57.4</v>
      </c>
      <c r="K28" s="427">
        <f>'MASTER_ ALL areas - No.seedling'!J28</f>
        <v>95</v>
      </c>
      <c r="L28" s="73">
        <f t="shared" si="95"/>
        <v>1900</v>
      </c>
      <c r="M28" s="427">
        <f>'MASTER_ ALL areas - No.seedling'!L28</f>
        <v>1900</v>
      </c>
      <c r="N28" s="417">
        <f>'MASTER_ ALL areas - No.seedling'!M28</f>
        <v>12</v>
      </c>
      <c r="O28" s="428">
        <f>'MASTER_ ALL areas - No.seedling'!N28</f>
        <v>76</v>
      </c>
      <c r="P28" s="70">
        <f t="shared" si="1"/>
        <v>0.12631578947368421</v>
      </c>
      <c r="Q28" s="78">
        <f t="shared" si="2"/>
        <v>0.8</v>
      </c>
      <c r="R28" s="429"/>
      <c r="S28" s="417">
        <f>'MASTER_ ALL areas - No.seedling'!R28</f>
        <v>940</v>
      </c>
      <c r="T28" s="419">
        <f>'MASTER_ ALL areas - No.seedling'!S28</f>
        <v>3</v>
      </c>
      <c r="U28" s="80">
        <f t="shared" si="96"/>
        <v>6.3829787234042548E-2</v>
      </c>
      <c r="V28" s="419">
        <f>'MASTER_ ALL areas - No.seedling'!U28</f>
        <v>32</v>
      </c>
      <c r="W28" s="80">
        <f t="shared" si="97"/>
        <v>0.68085106382978722</v>
      </c>
      <c r="X28" s="419">
        <f>'MASTER_ ALL areas - No.seedling'!W28</f>
        <v>960</v>
      </c>
      <c r="Y28" s="419">
        <f>'MASTER_ ALL areas - No.seedling'!X28</f>
        <v>9</v>
      </c>
      <c r="Z28" s="80">
        <f t="shared" si="98"/>
        <v>0.1875</v>
      </c>
      <c r="AA28" s="419">
        <f>'MASTER_ ALL areas - No.seedling'!Z28</f>
        <v>44</v>
      </c>
      <c r="AB28" s="80">
        <f t="shared" si="99"/>
        <v>0.91666666666666663</v>
      </c>
      <c r="AC28" s="419">
        <f>'MASTER_ ALL areas - No.seedling'!AB28</f>
        <v>0</v>
      </c>
      <c r="AD28" s="419">
        <f>'MASTER_ ALL areas - No.seedling'!AC28</f>
        <v>0</v>
      </c>
      <c r="AE28" s="80">
        <f t="shared" si="100"/>
        <v>0</v>
      </c>
      <c r="AF28" s="419">
        <f>'MASTER_ ALL areas - No.seedling'!AE28</f>
        <v>0</v>
      </c>
      <c r="AG28" s="80">
        <f t="shared" si="101"/>
        <v>0</v>
      </c>
      <c r="AH28" s="419">
        <f>'MASTER_ ALL areas - No.seedling'!AG28</f>
        <v>0</v>
      </c>
      <c r="AI28" s="419">
        <f>'MASTER_ ALL areas - No.seedling'!AH28</f>
        <v>0</v>
      </c>
      <c r="AJ28" s="80">
        <f t="shared" si="102"/>
        <v>0</v>
      </c>
      <c r="AK28" s="419">
        <f>'MASTER_ ALL areas - No.seedling'!AJ28</f>
        <v>0</v>
      </c>
      <c r="AL28" s="81">
        <f t="shared" si="103"/>
        <v>0</v>
      </c>
      <c r="AM28" s="429"/>
      <c r="AN28" s="417">
        <f>'MASTER_ ALL areas - No.seedling'!AM28</f>
        <v>1320</v>
      </c>
      <c r="AO28" s="419">
        <f>'MASTER_ ALL areas - No.seedling'!AN28</f>
        <v>10</v>
      </c>
      <c r="AP28" s="80">
        <f t="shared" si="104"/>
        <v>0.15151515151515152</v>
      </c>
      <c r="AQ28" s="419">
        <f>'MASTER_ ALL areas - No.seedling'!AP28</f>
        <v>57</v>
      </c>
      <c r="AR28" s="80">
        <f t="shared" si="105"/>
        <v>0.86363636363636365</v>
      </c>
      <c r="AS28" s="419">
        <f>'MASTER_ ALL areas - No.seedling'!AR28</f>
        <v>500</v>
      </c>
      <c r="AT28" s="419">
        <f>'MASTER_ ALL areas - No.seedling'!AS28</f>
        <v>0</v>
      </c>
      <c r="AU28" s="80">
        <f t="shared" si="106"/>
        <v>0</v>
      </c>
      <c r="AV28" s="419">
        <f>'MASTER_ ALL areas - No.seedling'!AU28</f>
        <v>15</v>
      </c>
      <c r="AW28" s="80">
        <f t="shared" si="107"/>
        <v>0.6</v>
      </c>
      <c r="AX28" s="419">
        <f>'MASTER_ ALL areas - No.seedling'!AW28</f>
        <v>0</v>
      </c>
      <c r="AY28" s="419">
        <f>'MASTER_ ALL areas - No.seedling'!AX28</f>
        <v>0</v>
      </c>
      <c r="AZ28" s="80">
        <f t="shared" si="108"/>
        <v>0</v>
      </c>
      <c r="BA28" s="419">
        <f>'MASTER_ ALL areas - No.seedling'!AZ28</f>
        <v>0</v>
      </c>
      <c r="BB28" s="80">
        <f t="shared" si="109"/>
        <v>0</v>
      </c>
      <c r="BC28" s="419">
        <f>'MASTER_ ALL areas - No.seedling'!BB28</f>
        <v>0</v>
      </c>
      <c r="BD28" s="419">
        <f>'MASTER_ ALL areas - No.seedling'!BC28</f>
        <v>0</v>
      </c>
      <c r="BE28" s="80">
        <f t="shared" si="110"/>
        <v>0</v>
      </c>
      <c r="BF28" s="419">
        <f>'MASTER_ ALL areas - No.seedling'!BE28</f>
        <v>0</v>
      </c>
      <c r="BG28" s="80">
        <f t="shared" si="111"/>
        <v>0</v>
      </c>
      <c r="BH28" s="419">
        <f>'MASTER_ ALL areas - No.seedling'!BG28</f>
        <v>80</v>
      </c>
      <c r="BI28" s="419">
        <f>'MASTER_ ALL areas - No.seedling'!BH28</f>
        <v>2</v>
      </c>
      <c r="BJ28" s="80">
        <f t="shared" si="112"/>
        <v>0.5</v>
      </c>
      <c r="BK28" s="419">
        <f>'MASTER_ ALL areas - No.seedling'!BJ28</f>
        <v>4</v>
      </c>
      <c r="BL28" s="80">
        <f t="shared" si="113"/>
        <v>1</v>
      </c>
      <c r="BM28" s="419">
        <f>'MASTER_ ALL areas - No.seedling'!BL28</f>
        <v>0</v>
      </c>
      <c r="BN28" s="419">
        <f>'MASTER_ ALL areas - No.seedling'!BM28</f>
        <v>0</v>
      </c>
      <c r="BO28" s="80">
        <f t="shared" si="114"/>
        <v>0</v>
      </c>
      <c r="BP28" s="419">
        <f>'MASTER_ ALL areas - No.seedling'!BO28</f>
        <v>0</v>
      </c>
      <c r="BQ28" s="80">
        <f t="shared" si="115"/>
        <v>0</v>
      </c>
      <c r="BR28" s="419">
        <f>'MASTER_ ALL areas - No.seedling'!BQ28</f>
        <v>0</v>
      </c>
      <c r="BS28" s="419">
        <f>'MASTER_ ALL areas - No.seedling'!BR28</f>
        <v>0</v>
      </c>
      <c r="BT28" s="80">
        <f t="shared" si="116"/>
        <v>0</v>
      </c>
      <c r="BU28" s="419">
        <f>'MASTER_ ALL areas - No.seedling'!BT28</f>
        <v>0</v>
      </c>
      <c r="BV28" s="80">
        <f t="shared" si="117"/>
        <v>0</v>
      </c>
      <c r="BW28" s="419">
        <f>'MASTER_ ALL areas - No.seedling'!BV28</f>
        <v>0</v>
      </c>
      <c r="BX28" s="419">
        <f>'MASTER_ ALL areas - No.seedling'!BW28</f>
        <v>0</v>
      </c>
      <c r="BY28" s="80">
        <f t="shared" si="118"/>
        <v>0</v>
      </c>
      <c r="BZ28" s="419">
        <f>'MASTER_ ALL areas - No.seedling'!BY28</f>
        <v>0</v>
      </c>
      <c r="CA28" s="81">
        <f t="shared" si="119"/>
        <v>0</v>
      </c>
      <c r="CB28" s="429"/>
      <c r="CC28" s="75">
        <f t="shared" ref="CC28:CC67" si="185">24*20</f>
        <v>480</v>
      </c>
      <c r="CD28" s="76">
        <f>'MASTER_ ALL areas - No.seedling'!CC28</f>
        <v>1</v>
      </c>
      <c r="CE28" s="80">
        <f t="shared" si="120"/>
        <v>4.1666666666666664E-2</v>
      </c>
      <c r="CF28" s="76">
        <f>'MASTER_ ALL areas - No.seedling'!CE28</f>
        <v>18</v>
      </c>
      <c r="CG28" s="81">
        <f t="shared" si="121"/>
        <v>0.75</v>
      </c>
      <c r="CH28" s="75">
        <f>'MASTER_ ALL areas - No.seedling'!CG28</f>
        <v>840</v>
      </c>
      <c r="CI28" s="76">
        <f>'MASTER_ ALL areas - No.seedling'!CH28</f>
        <v>9</v>
      </c>
      <c r="CJ28" s="80">
        <f t="shared" si="122"/>
        <v>0.21428571428571427</v>
      </c>
      <c r="CK28" s="76">
        <f>'MASTER_ ALL areas - No.seedling'!CJ28</f>
        <v>39</v>
      </c>
      <c r="CL28" s="81">
        <f t="shared" si="123"/>
        <v>0.9285714285714286</v>
      </c>
      <c r="CM28" s="75">
        <f>'MASTER_ ALL areas - No.seedling'!CL28</f>
        <v>0</v>
      </c>
      <c r="CN28" s="76">
        <f>'MASTER_ ALL areas - No.seedling'!CM28</f>
        <v>0</v>
      </c>
      <c r="CO28" s="80">
        <f t="shared" si="124"/>
        <v>0</v>
      </c>
      <c r="CP28" s="76">
        <f>'MASTER_ ALL areas - No.seedling'!CO28</f>
        <v>0</v>
      </c>
      <c r="CQ28" s="81">
        <f t="shared" si="125"/>
        <v>0</v>
      </c>
      <c r="CR28" s="75">
        <f>'MASTER_ ALL areas - No.seedling'!CQ28</f>
        <v>0</v>
      </c>
      <c r="CS28" s="76">
        <f>'MASTER_ ALL areas - No.seedling'!CR28</f>
        <v>0</v>
      </c>
      <c r="CT28" s="80">
        <f t="shared" si="126"/>
        <v>0</v>
      </c>
      <c r="CU28" s="76">
        <f>'MASTER_ ALL areas - No.seedling'!CT28</f>
        <v>0</v>
      </c>
      <c r="CV28" s="81">
        <f t="shared" si="127"/>
        <v>0</v>
      </c>
      <c r="CW28" s="75">
        <f>'MASTER_ ALL areas - No.seedling'!CV28</f>
        <v>380</v>
      </c>
      <c r="CX28" s="76">
        <f>'MASTER_ ALL areas - No.seedling'!CW28</f>
        <v>0</v>
      </c>
      <c r="CY28" s="80">
        <f t="shared" si="128"/>
        <v>0</v>
      </c>
      <c r="CZ28" s="76">
        <f>'MASTER_ ALL areas - No.seedling'!CY28</f>
        <v>10</v>
      </c>
      <c r="DA28" s="81">
        <f t="shared" si="129"/>
        <v>0.52631578947368418</v>
      </c>
      <c r="DB28" s="75">
        <f>'MASTER_ ALL areas - No.seedling'!DA28</f>
        <v>120</v>
      </c>
      <c r="DC28" s="76">
        <f>'MASTER_ ALL areas - No.seedling'!DB28</f>
        <v>0</v>
      </c>
      <c r="DD28" s="80">
        <f t="shared" si="130"/>
        <v>0</v>
      </c>
      <c r="DE28" s="76">
        <f>'MASTER_ ALL areas - No.seedling'!DD28</f>
        <v>5</v>
      </c>
      <c r="DF28" s="81">
        <f t="shared" si="131"/>
        <v>0.83333333333333337</v>
      </c>
      <c r="DG28" s="75">
        <f>'MASTER_ ALL areas - No.seedling'!DF28</f>
        <v>0</v>
      </c>
      <c r="DH28" s="76">
        <f>'MASTER_ ALL areas - No.seedling'!DG28</f>
        <v>0</v>
      </c>
      <c r="DI28" s="80">
        <f t="shared" si="132"/>
        <v>0</v>
      </c>
      <c r="DJ28" s="76">
        <f>'MASTER_ ALL areas - No.seedling'!DI28</f>
        <v>0</v>
      </c>
      <c r="DK28" s="81">
        <f t="shared" si="133"/>
        <v>0</v>
      </c>
      <c r="DL28" s="75">
        <f>'MASTER_ ALL areas - No.seedling'!DK28</f>
        <v>0</v>
      </c>
      <c r="DM28" s="76">
        <f>'MASTER_ ALL areas - No.seedling'!DL28</f>
        <v>0</v>
      </c>
      <c r="DN28" s="80">
        <f t="shared" si="134"/>
        <v>0</v>
      </c>
      <c r="DO28" s="76">
        <f>'MASTER_ ALL areas - No.seedling'!DN28</f>
        <v>0</v>
      </c>
      <c r="DP28" s="81">
        <f t="shared" si="135"/>
        <v>0</v>
      </c>
      <c r="DQ28" s="75">
        <f>'MASTER_ ALL areas - No.seedling'!DP28</f>
        <v>0</v>
      </c>
      <c r="DR28" s="76">
        <f>'MASTER_ ALL areas - No.seedling'!DQ28</f>
        <v>0</v>
      </c>
      <c r="DS28" s="80">
        <f t="shared" si="136"/>
        <v>0</v>
      </c>
      <c r="DT28" s="76">
        <f>'MASTER_ ALL areas - No.seedling'!DS28</f>
        <v>0</v>
      </c>
      <c r="DU28" s="81">
        <f t="shared" si="137"/>
        <v>0</v>
      </c>
      <c r="DV28" s="75">
        <f>'MASTER_ ALL areas - No.seedling'!DU28</f>
        <v>0</v>
      </c>
      <c r="DW28" s="76">
        <f>'MASTER_ ALL areas - No.seedling'!DV28</f>
        <v>0</v>
      </c>
      <c r="DX28" s="80">
        <f t="shared" si="138"/>
        <v>0</v>
      </c>
      <c r="DY28" s="76">
        <f>'MASTER_ ALL areas - No.seedling'!DX28</f>
        <v>0</v>
      </c>
      <c r="DZ28" s="81">
        <f t="shared" si="139"/>
        <v>0</v>
      </c>
      <c r="EA28" s="75">
        <f>'MASTER_ ALL areas - No.seedling'!DZ28</f>
        <v>0</v>
      </c>
      <c r="EB28" s="76">
        <f>'MASTER_ ALL areas - No.seedling'!EA28</f>
        <v>0</v>
      </c>
      <c r="EC28" s="80">
        <f t="shared" si="140"/>
        <v>0</v>
      </c>
      <c r="ED28" s="76">
        <f>'MASTER_ ALL areas - No.seedling'!EC28</f>
        <v>0</v>
      </c>
      <c r="EE28" s="81">
        <f t="shared" si="141"/>
        <v>0</v>
      </c>
      <c r="EF28" s="75">
        <f>'MASTER_ ALL areas - No.seedling'!EE28</f>
        <v>0</v>
      </c>
      <c r="EG28" s="76">
        <f>'MASTER_ ALL areas - No.seedling'!EF28</f>
        <v>0</v>
      </c>
      <c r="EH28" s="80">
        <f t="shared" si="142"/>
        <v>0</v>
      </c>
      <c r="EI28" s="76">
        <f>'MASTER_ ALL areas - No.seedling'!EH28</f>
        <v>0</v>
      </c>
      <c r="EJ28" s="81">
        <f t="shared" si="143"/>
        <v>0</v>
      </c>
      <c r="EK28" s="75">
        <f>'MASTER_ ALL areas - No.seedling'!EJ28</f>
        <v>0</v>
      </c>
      <c r="EL28" s="76">
        <f>'MASTER_ ALL areas - No.seedling'!EK28</f>
        <v>0</v>
      </c>
      <c r="EM28" s="80">
        <f t="shared" si="144"/>
        <v>0</v>
      </c>
      <c r="EN28" s="76">
        <f>'MASTER_ ALL areas - No.seedling'!EM28</f>
        <v>0</v>
      </c>
      <c r="EO28" s="81">
        <f t="shared" si="145"/>
        <v>0</v>
      </c>
      <c r="EP28" s="75">
        <f>'MASTER_ ALL areas - No.seedling'!EO28</f>
        <v>0</v>
      </c>
      <c r="EQ28" s="76">
        <f>'MASTER_ ALL areas - No.seedling'!EP28</f>
        <v>0</v>
      </c>
      <c r="ER28" s="80">
        <f t="shared" si="146"/>
        <v>0</v>
      </c>
      <c r="ES28" s="76">
        <f>'MASTER_ ALL areas - No.seedling'!ER28</f>
        <v>0</v>
      </c>
      <c r="ET28" s="81">
        <f t="shared" si="147"/>
        <v>0</v>
      </c>
      <c r="EU28" s="75">
        <f>'MASTER_ ALL areas - No.seedling'!ET28</f>
        <v>0</v>
      </c>
      <c r="EV28" s="76">
        <f>'MASTER_ ALL areas - No.seedling'!EU28</f>
        <v>0</v>
      </c>
      <c r="EW28" s="80">
        <f t="shared" si="148"/>
        <v>0</v>
      </c>
      <c r="EX28" s="76">
        <f>'MASTER_ ALL areas - No.seedling'!EW28</f>
        <v>0</v>
      </c>
      <c r="EY28" s="81">
        <f t="shared" si="149"/>
        <v>0</v>
      </c>
      <c r="EZ28" s="75">
        <f>'MASTER_ ALL areas - No.seedling'!EY28</f>
        <v>0</v>
      </c>
      <c r="FA28" s="76">
        <f>'MASTER_ ALL areas - No.seedling'!EZ28</f>
        <v>0</v>
      </c>
      <c r="FB28" s="80">
        <f t="shared" si="150"/>
        <v>0</v>
      </c>
      <c r="FC28" s="76">
        <f>'MASTER_ ALL areas - No.seedling'!FB28</f>
        <v>0</v>
      </c>
      <c r="FD28" s="81">
        <f t="shared" si="151"/>
        <v>0</v>
      </c>
      <c r="FE28" s="75">
        <f>'MASTER_ ALL areas - No.seedling'!FD28</f>
        <v>80</v>
      </c>
      <c r="FF28" s="76">
        <f>'MASTER_ ALL areas - No.seedling'!FE28</f>
        <v>2</v>
      </c>
      <c r="FG28" s="80">
        <f t="shared" si="152"/>
        <v>0.5</v>
      </c>
      <c r="FH28" s="76">
        <f>'MASTER_ ALL areas - No.seedling'!FG28</f>
        <v>4</v>
      </c>
      <c r="FI28" s="81">
        <f t="shared" si="153"/>
        <v>1</v>
      </c>
      <c r="FJ28" s="75">
        <f>'MASTER_ ALL areas - No.seedling'!FI28</f>
        <v>0</v>
      </c>
      <c r="FK28" s="76">
        <f>'MASTER_ ALL areas - No.seedling'!FJ28</f>
        <v>0</v>
      </c>
      <c r="FL28" s="80">
        <f t="shared" si="154"/>
        <v>0</v>
      </c>
      <c r="FM28" s="76">
        <f>'MASTER_ ALL areas - No.seedling'!FL28</f>
        <v>0</v>
      </c>
      <c r="FN28" s="81">
        <f t="shared" si="155"/>
        <v>0</v>
      </c>
      <c r="FO28" s="75">
        <f>'MASTER_ ALL areas - No.seedling'!FN28</f>
        <v>0</v>
      </c>
      <c r="FP28" s="76">
        <f>'MASTER_ ALL areas - No.seedling'!FO28</f>
        <v>0</v>
      </c>
      <c r="FQ28" s="80">
        <f t="shared" si="156"/>
        <v>0</v>
      </c>
      <c r="FR28" s="76">
        <f>'MASTER_ ALL areas - No.seedling'!FQ28</f>
        <v>0</v>
      </c>
      <c r="FS28" s="81">
        <f t="shared" si="157"/>
        <v>0</v>
      </c>
      <c r="FT28" s="75">
        <f>'MASTER_ ALL areas - No.seedling'!FS28</f>
        <v>0</v>
      </c>
      <c r="FU28" s="76">
        <f>'MASTER_ ALL areas - No.seedling'!FT28</f>
        <v>0</v>
      </c>
      <c r="FV28" s="80">
        <f t="shared" si="158"/>
        <v>0</v>
      </c>
      <c r="FW28" s="76">
        <f>'MASTER_ ALL areas - No.seedling'!FV28</f>
        <v>0</v>
      </c>
      <c r="FX28" s="81">
        <f t="shared" si="159"/>
        <v>0</v>
      </c>
      <c r="FY28" s="75">
        <f>'MASTER_ ALL areas - No.seedling'!FX28</f>
        <v>0</v>
      </c>
      <c r="FZ28" s="76">
        <f>'MASTER_ ALL areas - No.seedling'!FY28</f>
        <v>0</v>
      </c>
      <c r="GA28" s="80">
        <f t="shared" si="160"/>
        <v>0</v>
      </c>
      <c r="GB28" s="76">
        <f>'MASTER_ ALL areas - No.seedling'!GA28</f>
        <v>0</v>
      </c>
      <c r="GC28" s="81">
        <f t="shared" si="161"/>
        <v>0</v>
      </c>
      <c r="GD28" s="75">
        <f>'MASTER_ ALL areas - No.seedling'!GC28</f>
        <v>0</v>
      </c>
      <c r="GE28" s="76">
        <f>'MASTER_ ALL areas - No.seedling'!GD28</f>
        <v>0</v>
      </c>
      <c r="GF28" s="80">
        <f t="shared" si="162"/>
        <v>0</v>
      </c>
      <c r="GG28" s="76">
        <f>'MASTER_ ALL areas - No.seedling'!GF28</f>
        <v>0</v>
      </c>
      <c r="GH28" s="81">
        <f t="shared" si="163"/>
        <v>0</v>
      </c>
      <c r="GI28" s="75">
        <f>'MASTER_ ALL areas - No.seedling'!GH28</f>
        <v>0</v>
      </c>
      <c r="GJ28" s="76">
        <f>'MASTER_ ALL areas - No.seedling'!GI28</f>
        <v>0</v>
      </c>
      <c r="GK28" s="80">
        <f t="shared" si="164"/>
        <v>0</v>
      </c>
      <c r="GL28" s="76">
        <f>'MASTER_ ALL areas - No.seedling'!GK28</f>
        <v>0</v>
      </c>
      <c r="GM28" s="81">
        <f t="shared" si="165"/>
        <v>0</v>
      </c>
      <c r="GN28" s="75">
        <f>'MASTER_ ALL areas - No.seedling'!GM28</f>
        <v>0</v>
      </c>
      <c r="GO28" s="76">
        <f>'MASTER_ ALL areas - No.seedling'!GN28</f>
        <v>0</v>
      </c>
      <c r="GP28" s="80">
        <f t="shared" si="166"/>
        <v>0</v>
      </c>
      <c r="GQ28" s="76">
        <f>'MASTER_ ALL areas - No.seedling'!GP28</f>
        <v>0</v>
      </c>
      <c r="GR28" s="81">
        <f t="shared" si="167"/>
        <v>0</v>
      </c>
      <c r="GS28" s="75">
        <f>'MASTER_ ALL areas - No.seedling'!GR28</f>
        <v>0</v>
      </c>
      <c r="GT28" s="76">
        <f>'MASTER_ ALL areas - No.seedling'!GS28</f>
        <v>0</v>
      </c>
      <c r="GU28" s="80">
        <f t="shared" si="168"/>
        <v>0</v>
      </c>
      <c r="GV28" s="76">
        <f>'MASTER_ ALL areas - No.seedling'!GU28</f>
        <v>0</v>
      </c>
      <c r="GW28" s="81">
        <f t="shared" si="169"/>
        <v>0</v>
      </c>
      <c r="GX28" s="75">
        <f>'MASTER_ ALL areas - No.seedling'!GW28</f>
        <v>0</v>
      </c>
      <c r="GY28" s="76">
        <f>'MASTER_ ALL areas - No.seedling'!GX28</f>
        <v>0</v>
      </c>
      <c r="GZ28" s="80">
        <f t="shared" si="170"/>
        <v>0</v>
      </c>
      <c r="HA28" s="76">
        <f>'MASTER_ ALL areas - No.seedling'!GZ28</f>
        <v>0</v>
      </c>
      <c r="HB28" s="81">
        <f t="shared" si="171"/>
        <v>0</v>
      </c>
      <c r="HC28" s="75">
        <f>'MASTER_ ALL areas - No.seedling'!HB28</f>
        <v>0</v>
      </c>
      <c r="HD28" s="76">
        <f>'MASTER_ ALL areas - No.seedling'!HC28</f>
        <v>0</v>
      </c>
      <c r="HE28" s="80">
        <f t="shared" si="172"/>
        <v>0</v>
      </c>
      <c r="HF28" s="76">
        <f>'MASTER_ ALL areas - No.seedling'!HE28</f>
        <v>0</v>
      </c>
      <c r="HG28" s="81">
        <f t="shared" si="173"/>
        <v>0</v>
      </c>
      <c r="HH28" s="75">
        <f>'MASTER_ ALL areas - No.seedling'!HG28</f>
        <v>0</v>
      </c>
      <c r="HI28" s="76">
        <f>'MASTER_ ALL areas - No.seedling'!HH28</f>
        <v>0</v>
      </c>
      <c r="HJ28" s="80">
        <f t="shared" si="174"/>
        <v>0</v>
      </c>
      <c r="HK28" s="76">
        <f>'MASTER_ ALL areas - No.seedling'!HJ28</f>
        <v>0</v>
      </c>
      <c r="HL28" s="81">
        <f t="shared" si="175"/>
        <v>0</v>
      </c>
      <c r="HM28" s="75">
        <f>'MASTER_ ALL areas - No.seedling'!HL28</f>
        <v>0</v>
      </c>
      <c r="HN28" s="76">
        <f>'MASTER_ ALL areas - No.seedling'!HM28</f>
        <v>0</v>
      </c>
      <c r="HO28" s="80">
        <f t="shared" si="176"/>
        <v>0</v>
      </c>
      <c r="HP28" s="76">
        <f>'MASTER_ ALL areas - No.seedling'!HO28</f>
        <v>0</v>
      </c>
      <c r="HQ28" s="81">
        <f t="shared" si="177"/>
        <v>0</v>
      </c>
      <c r="HR28" s="75">
        <f>'MASTER_ ALL areas - No.seedling'!HQ28</f>
        <v>0</v>
      </c>
      <c r="HS28" s="76">
        <f>'MASTER_ ALL areas - No.seedling'!HR28</f>
        <v>0</v>
      </c>
      <c r="HT28" s="80">
        <f t="shared" si="178"/>
        <v>0</v>
      </c>
      <c r="HU28" s="76">
        <f>'MASTER_ ALL areas - No.seedling'!HT28</f>
        <v>0</v>
      </c>
      <c r="HV28" s="81">
        <f t="shared" si="179"/>
        <v>0</v>
      </c>
      <c r="HW28" s="75">
        <f>'MASTER_ ALL areas - No.seedling'!HV28</f>
        <v>0</v>
      </c>
      <c r="HX28" s="76">
        <f>'MASTER_ ALL areas - No.seedling'!HW28</f>
        <v>0</v>
      </c>
      <c r="HY28" s="80">
        <f t="shared" si="180"/>
        <v>0</v>
      </c>
      <c r="HZ28" s="76">
        <f>'MASTER_ ALL areas - No.seedling'!HY28</f>
        <v>0</v>
      </c>
      <c r="IA28" s="81">
        <f t="shared" si="181"/>
        <v>0</v>
      </c>
      <c r="IB28" s="75">
        <f>'MASTER_ ALL areas - No.seedling'!IA28</f>
        <v>0</v>
      </c>
      <c r="IC28" s="76">
        <f>'MASTER_ ALL areas - No.seedling'!IB28</f>
        <v>0</v>
      </c>
      <c r="ID28" s="80">
        <f t="shared" si="182"/>
        <v>0</v>
      </c>
      <c r="IE28" s="76">
        <f>'MASTER_ ALL areas - No.seedling'!ID28</f>
        <v>0</v>
      </c>
      <c r="IF28" s="85">
        <f t="shared" si="183"/>
        <v>0</v>
      </c>
      <c r="IG28" s="86" t="s">
        <v>162</v>
      </c>
      <c r="IH28" s="87"/>
    </row>
    <row r="29" spans="2:242" ht="33" customHeight="1" x14ac:dyDescent="0.25">
      <c r="B29" s="420">
        <v>25</v>
      </c>
      <c r="C29" s="421" t="s">
        <v>163</v>
      </c>
      <c r="D29" s="422">
        <v>214870</v>
      </c>
      <c r="E29" s="423">
        <v>931422</v>
      </c>
      <c r="F29" s="424" t="s">
        <v>89</v>
      </c>
      <c r="G29" s="88" t="s">
        <v>102</v>
      </c>
      <c r="H29" s="425">
        <f>'MASTER_ ALL areas - No.seedling'!G29</f>
        <v>2</v>
      </c>
      <c r="I29" s="426">
        <f>'MASTER_ ALL areas - No.seedling'!H29</f>
        <v>0.03</v>
      </c>
      <c r="J29" s="425">
        <f>'MASTER_ ALL areas - No.seedling'!I29</f>
        <v>131</v>
      </c>
      <c r="K29" s="427">
        <f>'MASTER_ ALL areas - No.seedling'!J29</f>
        <v>53</v>
      </c>
      <c r="L29" s="73">
        <f t="shared" si="95"/>
        <v>1060</v>
      </c>
      <c r="M29" s="427">
        <f>'MASTER_ ALL areas - No.seedling'!L29</f>
        <v>1060</v>
      </c>
      <c r="N29" s="417">
        <f>'MASTER_ ALL areas - No.seedling'!M29</f>
        <v>16</v>
      </c>
      <c r="O29" s="428">
        <f>'MASTER_ ALL areas - No.seedling'!N29</f>
        <v>42</v>
      </c>
      <c r="P29" s="70">
        <f t="shared" si="1"/>
        <v>0.30188679245283018</v>
      </c>
      <c r="Q29" s="78">
        <f t="shared" si="2"/>
        <v>0.79245283018867929</v>
      </c>
      <c r="R29" s="429"/>
      <c r="S29" s="417">
        <f>'MASTER_ ALL areas - No.seedling'!R29</f>
        <v>860</v>
      </c>
      <c r="T29" s="419">
        <f>'MASTER_ ALL areas - No.seedling'!S29</f>
        <v>9</v>
      </c>
      <c r="U29" s="80">
        <f t="shared" si="96"/>
        <v>0.20930232558139536</v>
      </c>
      <c r="V29" s="419">
        <f>'MASTER_ ALL areas - No.seedling'!U29</f>
        <v>32</v>
      </c>
      <c r="W29" s="80">
        <f t="shared" si="97"/>
        <v>0.7441860465116279</v>
      </c>
      <c r="X29" s="419">
        <f>'MASTER_ ALL areas - No.seedling'!W29</f>
        <v>140</v>
      </c>
      <c r="Y29" s="419">
        <f>'MASTER_ ALL areas - No.seedling'!X29</f>
        <v>5</v>
      </c>
      <c r="Z29" s="80">
        <f t="shared" si="98"/>
        <v>0.7142857142857143</v>
      </c>
      <c r="AA29" s="419">
        <f>'MASTER_ ALL areas - No.seedling'!Z29</f>
        <v>7</v>
      </c>
      <c r="AB29" s="80">
        <f t="shared" si="99"/>
        <v>1</v>
      </c>
      <c r="AC29" s="419">
        <f>'MASTER_ ALL areas - No.seedling'!AB29</f>
        <v>60</v>
      </c>
      <c r="AD29" s="419">
        <f>'MASTER_ ALL areas - No.seedling'!AC29</f>
        <v>2</v>
      </c>
      <c r="AE29" s="80">
        <f t="shared" si="100"/>
        <v>0.66666666666666663</v>
      </c>
      <c r="AF29" s="419">
        <f>'MASTER_ ALL areas - No.seedling'!AE29</f>
        <v>3</v>
      </c>
      <c r="AG29" s="80">
        <f t="shared" si="101"/>
        <v>1</v>
      </c>
      <c r="AH29" s="419">
        <f>'MASTER_ ALL areas - No.seedling'!AG29</f>
        <v>0</v>
      </c>
      <c r="AI29" s="419">
        <f>'MASTER_ ALL areas - No.seedling'!AH29</f>
        <v>0</v>
      </c>
      <c r="AJ29" s="80">
        <f t="shared" si="102"/>
        <v>0</v>
      </c>
      <c r="AK29" s="419">
        <f>'MASTER_ ALL areas - No.seedling'!AJ29</f>
        <v>0</v>
      </c>
      <c r="AL29" s="81">
        <f t="shared" si="103"/>
        <v>0</v>
      </c>
      <c r="AM29" s="429"/>
      <c r="AN29" s="417">
        <f>'MASTER_ ALL areas - No.seedling'!AM29</f>
        <v>420</v>
      </c>
      <c r="AO29" s="419">
        <f>'MASTER_ ALL areas - No.seedling'!AN29</f>
        <v>7</v>
      </c>
      <c r="AP29" s="80">
        <f t="shared" si="104"/>
        <v>0.33333333333333331</v>
      </c>
      <c r="AQ29" s="419">
        <f>'MASTER_ ALL areas - No.seedling'!AP29</f>
        <v>15</v>
      </c>
      <c r="AR29" s="80">
        <f t="shared" si="105"/>
        <v>0.7142857142857143</v>
      </c>
      <c r="AS29" s="419">
        <f>'MASTER_ ALL areas - No.seedling'!AR29</f>
        <v>0</v>
      </c>
      <c r="AT29" s="419">
        <f>'MASTER_ ALL areas - No.seedling'!AS29</f>
        <v>0</v>
      </c>
      <c r="AU29" s="80">
        <f t="shared" si="106"/>
        <v>0</v>
      </c>
      <c r="AV29" s="419">
        <f>'MASTER_ ALL areas - No.seedling'!AU29</f>
        <v>0</v>
      </c>
      <c r="AW29" s="80">
        <f t="shared" si="107"/>
        <v>0</v>
      </c>
      <c r="AX29" s="419">
        <f>'MASTER_ ALL areas - No.seedling'!AW29</f>
        <v>560</v>
      </c>
      <c r="AY29" s="419">
        <f>'MASTER_ ALL areas - No.seedling'!AX29</f>
        <v>7</v>
      </c>
      <c r="AZ29" s="80">
        <f t="shared" si="108"/>
        <v>0.25</v>
      </c>
      <c r="BA29" s="419">
        <f>'MASTER_ ALL areas - No.seedling'!AZ29</f>
        <v>23</v>
      </c>
      <c r="BB29" s="80">
        <f t="shared" si="109"/>
        <v>0.8214285714285714</v>
      </c>
      <c r="BC29" s="419">
        <f>'MASTER_ ALL areas - No.seedling'!BB29</f>
        <v>20</v>
      </c>
      <c r="BD29" s="419">
        <f>'MASTER_ ALL areas - No.seedling'!BC29</f>
        <v>1</v>
      </c>
      <c r="BE29" s="80">
        <f t="shared" si="110"/>
        <v>1</v>
      </c>
      <c r="BF29" s="419">
        <f>'MASTER_ ALL areas - No.seedling'!BE29</f>
        <v>1</v>
      </c>
      <c r="BG29" s="80">
        <f t="shared" si="111"/>
        <v>1</v>
      </c>
      <c r="BH29" s="419">
        <f>'MASTER_ ALL areas - No.seedling'!BG29</f>
        <v>0</v>
      </c>
      <c r="BI29" s="419">
        <f>'MASTER_ ALL areas - No.seedling'!BH29</f>
        <v>0</v>
      </c>
      <c r="BJ29" s="80">
        <f t="shared" si="112"/>
        <v>0</v>
      </c>
      <c r="BK29" s="419">
        <f>'MASTER_ ALL areas - No.seedling'!BJ29</f>
        <v>0</v>
      </c>
      <c r="BL29" s="80">
        <f t="shared" si="113"/>
        <v>0</v>
      </c>
      <c r="BM29" s="419">
        <f>'MASTER_ ALL areas - No.seedling'!BL29</f>
        <v>0</v>
      </c>
      <c r="BN29" s="419">
        <f>'MASTER_ ALL areas - No.seedling'!BM29</f>
        <v>0</v>
      </c>
      <c r="BO29" s="80">
        <f t="shared" si="114"/>
        <v>0</v>
      </c>
      <c r="BP29" s="419">
        <f>'MASTER_ ALL areas - No.seedling'!BO29</f>
        <v>0</v>
      </c>
      <c r="BQ29" s="80">
        <f t="shared" si="115"/>
        <v>0</v>
      </c>
      <c r="BR29" s="419">
        <f>'MASTER_ ALL areas - No.seedling'!BQ29</f>
        <v>40</v>
      </c>
      <c r="BS29" s="419">
        <f>'MASTER_ ALL areas - No.seedling'!BR29</f>
        <v>0</v>
      </c>
      <c r="BT29" s="80">
        <f t="shared" si="116"/>
        <v>0</v>
      </c>
      <c r="BU29" s="419">
        <f>'MASTER_ ALL areas - No.seedling'!BT29</f>
        <v>2</v>
      </c>
      <c r="BV29" s="80">
        <f t="shared" si="117"/>
        <v>1</v>
      </c>
      <c r="BW29" s="419">
        <f>'MASTER_ ALL areas - No.seedling'!BV29</f>
        <v>20</v>
      </c>
      <c r="BX29" s="419">
        <f>'MASTER_ ALL areas - No.seedling'!BW29</f>
        <v>1</v>
      </c>
      <c r="BY29" s="80">
        <f t="shared" si="118"/>
        <v>1</v>
      </c>
      <c r="BZ29" s="419">
        <f>'MASTER_ ALL areas - No.seedling'!BY29</f>
        <v>1</v>
      </c>
      <c r="CA29" s="81">
        <f t="shared" si="119"/>
        <v>1</v>
      </c>
      <c r="CB29" s="429"/>
      <c r="CC29" s="75">
        <f>16*20</f>
        <v>320</v>
      </c>
      <c r="CD29" s="76">
        <f>'MASTER_ ALL areas - No.seedling'!CC29</f>
        <v>3</v>
      </c>
      <c r="CE29" s="80">
        <f t="shared" si="120"/>
        <v>0.1875</v>
      </c>
      <c r="CF29" s="76">
        <f>'MASTER_ ALL areas - No.seedling'!CE29</f>
        <v>10</v>
      </c>
      <c r="CG29" s="81">
        <f t="shared" si="121"/>
        <v>0.625</v>
      </c>
      <c r="CH29" s="75">
        <f>'MASTER_ ALL areas - No.seedling'!CG29</f>
        <v>60</v>
      </c>
      <c r="CI29" s="76">
        <f>'MASTER_ ALL areas - No.seedling'!CH29</f>
        <v>3</v>
      </c>
      <c r="CJ29" s="80">
        <f t="shared" si="122"/>
        <v>1</v>
      </c>
      <c r="CK29" s="76">
        <f>'MASTER_ ALL areas - No.seedling'!CJ29</f>
        <v>3</v>
      </c>
      <c r="CL29" s="81">
        <f t="shared" si="123"/>
        <v>1</v>
      </c>
      <c r="CM29" s="75">
        <f>'MASTER_ ALL areas - No.seedling'!CL29</f>
        <v>40</v>
      </c>
      <c r="CN29" s="76">
        <f>'MASTER_ ALL areas - No.seedling'!CM29</f>
        <v>1</v>
      </c>
      <c r="CO29" s="80">
        <f t="shared" si="124"/>
        <v>0.5</v>
      </c>
      <c r="CP29" s="76">
        <f>'MASTER_ ALL areas - No.seedling'!CO29</f>
        <v>2</v>
      </c>
      <c r="CQ29" s="81">
        <f t="shared" si="125"/>
        <v>1</v>
      </c>
      <c r="CR29" s="75">
        <f>'MASTER_ ALL areas - No.seedling'!CQ29</f>
        <v>0</v>
      </c>
      <c r="CS29" s="76">
        <f>'MASTER_ ALL areas - No.seedling'!CR29</f>
        <v>0</v>
      </c>
      <c r="CT29" s="80">
        <f t="shared" si="126"/>
        <v>0</v>
      </c>
      <c r="CU29" s="76">
        <f>'MASTER_ ALL areas - No.seedling'!CT29</f>
        <v>0</v>
      </c>
      <c r="CV29" s="81">
        <f t="shared" si="127"/>
        <v>0</v>
      </c>
      <c r="CW29" s="75">
        <f>'MASTER_ ALL areas - No.seedling'!CV29</f>
        <v>0</v>
      </c>
      <c r="CX29" s="76">
        <f>'MASTER_ ALL areas - No.seedling'!CW29</f>
        <v>0</v>
      </c>
      <c r="CY29" s="80">
        <f t="shared" si="128"/>
        <v>0</v>
      </c>
      <c r="CZ29" s="76">
        <f>'MASTER_ ALL areas - No.seedling'!CY29</f>
        <v>0</v>
      </c>
      <c r="DA29" s="81">
        <f t="shared" si="129"/>
        <v>0</v>
      </c>
      <c r="DB29" s="75">
        <f>'MASTER_ ALL areas - No.seedling'!DA29</f>
        <v>0</v>
      </c>
      <c r="DC29" s="76">
        <f>'MASTER_ ALL areas - No.seedling'!DB29</f>
        <v>0</v>
      </c>
      <c r="DD29" s="80">
        <f t="shared" si="130"/>
        <v>0</v>
      </c>
      <c r="DE29" s="76">
        <f>'MASTER_ ALL areas - No.seedling'!DD29</f>
        <v>0</v>
      </c>
      <c r="DF29" s="81">
        <f t="shared" si="131"/>
        <v>0</v>
      </c>
      <c r="DG29" s="75">
        <f>'MASTER_ ALL areas - No.seedling'!DF29</f>
        <v>0</v>
      </c>
      <c r="DH29" s="76">
        <f>'MASTER_ ALL areas - No.seedling'!DG29</f>
        <v>0</v>
      </c>
      <c r="DI29" s="80">
        <f t="shared" si="132"/>
        <v>0</v>
      </c>
      <c r="DJ29" s="76">
        <f>'MASTER_ ALL areas - No.seedling'!DI29</f>
        <v>0</v>
      </c>
      <c r="DK29" s="81">
        <f t="shared" si="133"/>
        <v>0</v>
      </c>
      <c r="DL29" s="75">
        <f>'MASTER_ ALL areas - No.seedling'!DK29</f>
        <v>0</v>
      </c>
      <c r="DM29" s="76">
        <f>'MASTER_ ALL areas - No.seedling'!DL29</f>
        <v>0</v>
      </c>
      <c r="DN29" s="80">
        <f t="shared" si="134"/>
        <v>0</v>
      </c>
      <c r="DO29" s="76">
        <f>'MASTER_ ALL areas - No.seedling'!DN29</f>
        <v>0</v>
      </c>
      <c r="DP29" s="81">
        <f t="shared" si="135"/>
        <v>0</v>
      </c>
      <c r="DQ29" s="75">
        <f>'MASTER_ ALL areas - No.seedling'!DP29</f>
        <v>480</v>
      </c>
      <c r="DR29" s="76">
        <f>'MASTER_ ALL areas - No.seedling'!DQ29</f>
        <v>5</v>
      </c>
      <c r="DS29" s="80">
        <f t="shared" si="136"/>
        <v>0.20833333333333334</v>
      </c>
      <c r="DT29" s="76">
        <f>'MASTER_ ALL areas - No.seedling'!DS29</f>
        <v>19</v>
      </c>
      <c r="DU29" s="81">
        <f t="shared" si="137"/>
        <v>0.79166666666666663</v>
      </c>
      <c r="DV29" s="75">
        <f>'MASTER_ ALL areas - No.seedling'!DU29</f>
        <v>80</v>
      </c>
      <c r="DW29" s="76">
        <f>'MASTER_ ALL areas - No.seedling'!DV29</f>
        <v>2</v>
      </c>
      <c r="DX29" s="80">
        <f t="shared" si="138"/>
        <v>0.5</v>
      </c>
      <c r="DY29" s="76">
        <f>'MASTER_ ALL areas - No.seedling'!DX29</f>
        <v>4</v>
      </c>
      <c r="DZ29" s="81">
        <f t="shared" si="139"/>
        <v>1</v>
      </c>
      <c r="EA29" s="75">
        <f>'MASTER_ ALL areas - No.seedling'!DZ29</f>
        <v>0</v>
      </c>
      <c r="EB29" s="76">
        <f>'MASTER_ ALL areas - No.seedling'!EA29</f>
        <v>0</v>
      </c>
      <c r="EC29" s="80">
        <f t="shared" si="140"/>
        <v>0</v>
      </c>
      <c r="ED29" s="76">
        <f>'MASTER_ ALL areas - No.seedling'!EC29</f>
        <v>0</v>
      </c>
      <c r="EE29" s="81">
        <f t="shared" si="141"/>
        <v>0</v>
      </c>
      <c r="EF29" s="75">
        <f>'MASTER_ ALL areas - No.seedling'!EE29</f>
        <v>0</v>
      </c>
      <c r="EG29" s="76">
        <f>'MASTER_ ALL areas - No.seedling'!EF29</f>
        <v>0</v>
      </c>
      <c r="EH29" s="80">
        <f t="shared" si="142"/>
        <v>0</v>
      </c>
      <c r="EI29" s="76">
        <f>'MASTER_ ALL areas - No.seedling'!EH29</f>
        <v>0</v>
      </c>
      <c r="EJ29" s="81">
        <f t="shared" si="143"/>
        <v>0</v>
      </c>
      <c r="EK29" s="75">
        <f>'MASTER_ ALL areas - No.seedling'!EJ29</f>
        <v>0</v>
      </c>
      <c r="EL29" s="76">
        <f>'MASTER_ ALL areas - No.seedling'!EK29</f>
        <v>0</v>
      </c>
      <c r="EM29" s="80">
        <f t="shared" si="144"/>
        <v>0</v>
      </c>
      <c r="EN29" s="76">
        <f>'MASTER_ ALL areas - No.seedling'!EM29</f>
        <v>0</v>
      </c>
      <c r="EO29" s="81">
        <f t="shared" si="145"/>
        <v>0</v>
      </c>
      <c r="EP29" s="75">
        <f>'MASTER_ ALL areas - No.seedling'!EO29</f>
        <v>0</v>
      </c>
      <c r="EQ29" s="76">
        <f>'MASTER_ ALL areas - No.seedling'!EP29</f>
        <v>0</v>
      </c>
      <c r="ER29" s="80">
        <f t="shared" si="146"/>
        <v>0</v>
      </c>
      <c r="ES29" s="76">
        <f>'MASTER_ ALL areas - No.seedling'!ER29</f>
        <v>0</v>
      </c>
      <c r="ET29" s="81">
        <f t="shared" si="147"/>
        <v>0</v>
      </c>
      <c r="EU29" s="75">
        <f>'MASTER_ ALL areas - No.seedling'!ET29</f>
        <v>20</v>
      </c>
      <c r="EV29" s="76">
        <f>'MASTER_ ALL areas - No.seedling'!EU29</f>
        <v>1</v>
      </c>
      <c r="EW29" s="80">
        <f t="shared" si="148"/>
        <v>1</v>
      </c>
      <c r="EX29" s="76">
        <f>'MASTER_ ALL areas - No.seedling'!EW29</f>
        <v>1</v>
      </c>
      <c r="EY29" s="81">
        <f t="shared" si="149"/>
        <v>1</v>
      </c>
      <c r="EZ29" s="75">
        <f>'MASTER_ ALL areas - No.seedling'!EY29</f>
        <v>0</v>
      </c>
      <c r="FA29" s="76">
        <f>'MASTER_ ALL areas - No.seedling'!EZ29</f>
        <v>0</v>
      </c>
      <c r="FB29" s="80">
        <f t="shared" si="150"/>
        <v>0</v>
      </c>
      <c r="FC29" s="76">
        <f>'MASTER_ ALL areas - No.seedling'!FB29</f>
        <v>0</v>
      </c>
      <c r="FD29" s="81">
        <f t="shared" si="151"/>
        <v>0</v>
      </c>
      <c r="FE29" s="75">
        <f>'MASTER_ ALL areas - No.seedling'!FD29</f>
        <v>0</v>
      </c>
      <c r="FF29" s="76">
        <f>'MASTER_ ALL areas - No.seedling'!FE29</f>
        <v>0</v>
      </c>
      <c r="FG29" s="80">
        <f t="shared" si="152"/>
        <v>0</v>
      </c>
      <c r="FH29" s="76">
        <f>'MASTER_ ALL areas - No.seedling'!FG29</f>
        <v>0</v>
      </c>
      <c r="FI29" s="81">
        <f t="shared" si="153"/>
        <v>0</v>
      </c>
      <c r="FJ29" s="75">
        <f>'MASTER_ ALL areas - No.seedling'!FI29</f>
        <v>0</v>
      </c>
      <c r="FK29" s="76">
        <f>'MASTER_ ALL areas - No.seedling'!FJ29</f>
        <v>0</v>
      </c>
      <c r="FL29" s="80">
        <f t="shared" si="154"/>
        <v>0</v>
      </c>
      <c r="FM29" s="76">
        <f>'MASTER_ ALL areas - No.seedling'!FL29</f>
        <v>0</v>
      </c>
      <c r="FN29" s="81">
        <f t="shared" si="155"/>
        <v>0</v>
      </c>
      <c r="FO29" s="75">
        <f>'MASTER_ ALL areas - No.seedling'!FN29</f>
        <v>0</v>
      </c>
      <c r="FP29" s="76">
        <f>'MASTER_ ALL areas - No.seedling'!FO29</f>
        <v>0</v>
      </c>
      <c r="FQ29" s="80">
        <f t="shared" si="156"/>
        <v>0</v>
      </c>
      <c r="FR29" s="76">
        <f>'MASTER_ ALL areas - No.seedling'!FQ29</f>
        <v>0</v>
      </c>
      <c r="FS29" s="81">
        <f t="shared" si="157"/>
        <v>0</v>
      </c>
      <c r="FT29" s="75">
        <f>'MASTER_ ALL areas - No.seedling'!FS29</f>
        <v>0</v>
      </c>
      <c r="FU29" s="76">
        <f>'MASTER_ ALL areas - No.seedling'!FT29</f>
        <v>0</v>
      </c>
      <c r="FV29" s="80">
        <f t="shared" si="158"/>
        <v>0</v>
      </c>
      <c r="FW29" s="76">
        <f>'MASTER_ ALL areas - No.seedling'!FV29</f>
        <v>0</v>
      </c>
      <c r="FX29" s="81">
        <f t="shared" si="159"/>
        <v>0</v>
      </c>
      <c r="FY29" s="75">
        <f>'MASTER_ ALL areas - No.seedling'!FX29</f>
        <v>0</v>
      </c>
      <c r="FZ29" s="76">
        <f>'MASTER_ ALL areas - No.seedling'!FY29</f>
        <v>0</v>
      </c>
      <c r="GA29" s="80">
        <f t="shared" si="160"/>
        <v>0</v>
      </c>
      <c r="GB29" s="76">
        <f>'MASTER_ ALL areas - No.seedling'!GA29</f>
        <v>0</v>
      </c>
      <c r="GC29" s="81">
        <f t="shared" si="161"/>
        <v>0</v>
      </c>
      <c r="GD29" s="75">
        <f>'MASTER_ ALL areas - No.seedling'!GC29</f>
        <v>0</v>
      </c>
      <c r="GE29" s="76">
        <f>'MASTER_ ALL areas - No.seedling'!GD29</f>
        <v>0</v>
      </c>
      <c r="GF29" s="80">
        <f t="shared" si="162"/>
        <v>0</v>
      </c>
      <c r="GG29" s="76">
        <f>'MASTER_ ALL areas - No.seedling'!GF29</f>
        <v>0</v>
      </c>
      <c r="GH29" s="81">
        <f t="shared" si="163"/>
        <v>0</v>
      </c>
      <c r="GI29" s="75">
        <f>'MASTER_ ALL areas - No.seedling'!GH29</f>
        <v>0</v>
      </c>
      <c r="GJ29" s="76">
        <f>'MASTER_ ALL areas - No.seedling'!GI29</f>
        <v>0</v>
      </c>
      <c r="GK29" s="80">
        <f t="shared" si="164"/>
        <v>0</v>
      </c>
      <c r="GL29" s="76">
        <f>'MASTER_ ALL areas - No.seedling'!GK29</f>
        <v>0</v>
      </c>
      <c r="GM29" s="81">
        <f t="shared" si="165"/>
        <v>0</v>
      </c>
      <c r="GN29" s="75">
        <f>'MASTER_ ALL areas - No.seedling'!GM29</f>
        <v>0</v>
      </c>
      <c r="GO29" s="76">
        <f>'MASTER_ ALL areas - No.seedling'!GN29</f>
        <v>0</v>
      </c>
      <c r="GP29" s="80">
        <f t="shared" si="166"/>
        <v>0</v>
      </c>
      <c r="GQ29" s="76">
        <f>'MASTER_ ALL areas - No.seedling'!GP29</f>
        <v>0</v>
      </c>
      <c r="GR29" s="81">
        <f t="shared" si="167"/>
        <v>0</v>
      </c>
      <c r="GS29" s="75">
        <f>'MASTER_ ALL areas - No.seedling'!GR29</f>
        <v>40</v>
      </c>
      <c r="GT29" s="76">
        <f>'MASTER_ ALL areas - No.seedling'!GS29</f>
        <v>0</v>
      </c>
      <c r="GU29" s="80">
        <f t="shared" si="168"/>
        <v>0</v>
      </c>
      <c r="GV29" s="76">
        <f>'MASTER_ ALL areas - No.seedling'!GU29</f>
        <v>2</v>
      </c>
      <c r="GW29" s="81">
        <f t="shared" si="169"/>
        <v>1</v>
      </c>
      <c r="GX29" s="75">
        <f>'MASTER_ ALL areas - No.seedling'!GW29</f>
        <v>0</v>
      </c>
      <c r="GY29" s="76">
        <f>'MASTER_ ALL areas - No.seedling'!GX29</f>
        <v>0</v>
      </c>
      <c r="GZ29" s="80">
        <f t="shared" si="170"/>
        <v>0</v>
      </c>
      <c r="HA29" s="76">
        <f>'MASTER_ ALL areas - No.seedling'!GZ29</f>
        <v>0</v>
      </c>
      <c r="HB29" s="81">
        <f t="shared" si="171"/>
        <v>0</v>
      </c>
      <c r="HC29" s="75">
        <f>'MASTER_ ALL areas - No.seedling'!HB29</f>
        <v>0</v>
      </c>
      <c r="HD29" s="76">
        <f>'MASTER_ ALL areas - No.seedling'!HC29</f>
        <v>0</v>
      </c>
      <c r="HE29" s="80">
        <f t="shared" si="172"/>
        <v>0</v>
      </c>
      <c r="HF29" s="76">
        <f>'MASTER_ ALL areas - No.seedling'!HE29</f>
        <v>0</v>
      </c>
      <c r="HG29" s="81">
        <f t="shared" si="173"/>
        <v>0</v>
      </c>
      <c r="HH29" s="75">
        <f>'MASTER_ ALL areas - No.seedling'!HG29</f>
        <v>0</v>
      </c>
      <c r="HI29" s="76">
        <f>'MASTER_ ALL areas - No.seedling'!HH29</f>
        <v>0</v>
      </c>
      <c r="HJ29" s="80">
        <f t="shared" si="174"/>
        <v>0</v>
      </c>
      <c r="HK29" s="76">
        <f>'MASTER_ ALL areas - No.seedling'!HJ29</f>
        <v>0</v>
      </c>
      <c r="HL29" s="81">
        <f t="shared" si="175"/>
        <v>0</v>
      </c>
      <c r="HM29" s="75">
        <f>'MASTER_ ALL areas - No.seedling'!HL29</f>
        <v>20</v>
      </c>
      <c r="HN29" s="76">
        <f>'MASTER_ ALL areas - No.seedling'!HM29</f>
        <v>1</v>
      </c>
      <c r="HO29" s="80">
        <f t="shared" si="176"/>
        <v>1</v>
      </c>
      <c r="HP29" s="76">
        <f>'MASTER_ ALL areas - No.seedling'!HO29</f>
        <v>1</v>
      </c>
      <c r="HQ29" s="81">
        <f t="shared" si="177"/>
        <v>1</v>
      </c>
      <c r="HR29" s="75">
        <f>'MASTER_ ALL areas - No.seedling'!HQ29</f>
        <v>0</v>
      </c>
      <c r="HS29" s="76">
        <f>'MASTER_ ALL areas - No.seedling'!HR29</f>
        <v>0</v>
      </c>
      <c r="HT29" s="80">
        <f t="shared" si="178"/>
        <v>0</v>
      </c>
      <c r="HU29" s="76">
        <f>'MASTER_ ALL areas - No.seedling'!HT29</f>
        <v>0</v>
      </c>
      <c r="HV29" s="81">
        <f t="shared" si="179"/>
        <v>0</v>
      </c>
      <c r="HW29" s="75">
        <f>'MASTER_ ALL areas - No.seedling'!HV29</f>
        <v>0</v>
      </c>
      <c r="HX29" s="76">
        <f>'MASTER_ ALL areas - No.seedling'!HW29</f>
        <v>0</v>
      </c>
      <c r="HY29" s="80">
        <f t="shared" si="180"/>
        <v>0</v>
      </c>
      <c r="HZ29" s="76">
        <f>'MASTER_ ALL areas - No.seedling'!HY29</f>
        <v>0</v>
      </c>
      <c r="IA29" s="81">
        <f t="shared" si="181"/>
        <v>0</v>
      </c>
      <c r="IB29" s="75">
        <f>'MASTER_ ALL areas - No.seedling'!IA29</f>
        <v>0</v>
      </c>
      <c r="IC29" s="76">
        <f>'MASTER_ ALL areas - No.seedling'!IB29</f>
        <v>0</v>
      </c>
      <c r="ID29" s="80">
        <f t="shared" si="182"/>
        <v>0</v>
      </c>
      <c r="IE29" s="76">
        <f>'MASTER_ ALL areas - No.seedling'!ID29</f>
        <v>0</v>
      </c>
      <c r="IF29" s="85">
        <f t="shared" si="183"/>
        <v>0</v>
      </c>
      <c r="IG29" s="86" t="s">
        <v>164</v>
      </c>
      <c r="IH29" s="87"/>
    </row>
    <row r="30" spans="2:242" ht="33" customHeight="1" x14ac:dyDescent="0.25">
      <c r="B30" s="420">
        <v>26</v>
      </c>
      <c r="C30" s="445" t="s">
        <v>165</v>
      </c>
      <c r="D30" s="422">
        <v>215081</v>
      </c>
      <c r="E30" s="423">
        <v>931415</v>
      </c>
      <c r="F30" s="154" t="s">
        <v>166</v>
      </c>
      <c r="G30" s="88" t="s">
        <v>102</v>
      </c>
      <c r="H30" s="425">
        <f>'MASTER_ ALL areas - No.seedling'!G30</f>
        <v>1</v>
      </c>
      <c r="I30" s="426">
        <f>'MASTER_ ALL areas - No.seedling'!H30</f>
        <v>0</v>
      </c>
      <c r="J30" s="425">
        <f>'MASTER_ ALL areas - No.seedling'!I30</f>
        <v>140</v>
      </c>
      <c r="K30" s="427">
        <f>'MASTER_ ALL areas - No.seedling'!J30</f>
        <v>2</v>
      </c>
      <c r="L30" s="73">
        <f t="shared" si="95"/>
        <v>40</v>
      </c>
      <c r="M30" s="427">
        <f>'MASTER_ ALL areas - No.seedling'!L30</f>
        <v>40</v>
      </c>
      <c r="N30" s="417">
        <f>'MASTER_ ALL areas - No.seedling'!M30</f>
        <v>0</v>
      </c>
      <c r="O30" s="428">
        <f>'MASTER_ ALL areas - No.seedling'!N30</f>
        <v>2</v>
      </c>
      <c r="P30" s="70">
        <f t="shared" si="1"/>
        <v>0</v>
      </c>
      <c r="Q30" s="78">
        <f t="shared" si="2"/>
        <v>1</v>
      </c>
      <c r="R30" s="429"/>
      <c r="S30" s="417">
        <f>'MASTER_ ALL areas - No.seedling'!R30</f>
        <v>40</v>
      </c>
      <c r="T30" s="419">
        <f>'MASTER_ ALL areas - No.seedling'!S30</f>
        <v>0</v>
      </c>
      <c r="U30" s="80">
        <f t="shared" si="96"/>
        <v>0</v>
      </c>
      <c r="V30" s="419">
        <f>'MASTER_ ALL areas - No.seedling'!U30</f>
        <v>2</v>
      </c>
      <c r="W30" s="80">
        <f t="shared" si="97"/>
        <v>1</v>
      </c>
      <c r="X30" s="419">
        <f>'MASTER_ ALL areas - No.seedling'!W30</f>
        <v>0</v>
      </c>
      <c r="Y30" s="419">
        <f>'MASTER_ ALL areas - No.seedling'!X30</f>
        <v>0</v>
      </c>
      <c r="Z30" s="80">
        <f t="shared" si="98"/>
        <v>0</v>
      </c>
      <c r="AA30" s="419">
        <f>'MASTER_ ALL areas - No.seedling'!Z30</f>
        <v>0</v>
      </c>
      <c r="AB30" s="80">
        <f t="shared" si="99"/>
        <v>0</v>
      </c>
      <c r="AC30" s="419">
        <f>'MASTER_ ALL areas - No.seedling'!AB30</f>
        <v>0</v>
      </c>
      <c r="AD30" s="419">
        <f>'MASTER_ ALL areas - No.seedling'!AC30</f>
        <v>0</v>
      </c>
      <c r="AE30" s="80">
        <f t="shared" si="100"/>
        <v>0</v>
      </c>
      <c r="AF30" s="419">
        <f>'MASTER_ ALL areas - No.seedling'!AE30</f>
        <v>0</v>
      </c>
      <c r="AG30" s="80">
        <f t="shared" si="101"/>
        <v>0</v>
      </c>
      <c r="AH30" s="419">
        <f>'MASTER_ ALL areas - No.seedling'!AG30</f>
        <v>0</v>
      </c>
      <c r="AI30" s="419">
        <f>'MASTER_ ALL areas - No.seedling'!AH30</f>
        <v>0</v>
      </c>
      <c r="AJ30" s="80">
        <f t="shared" si="102"/>
        <v>0</v>
      </c>
      <c r="AK30" s="419">
        <f>'MASTER_ ALL areas - No.seedling'!AJ30</f>
        <v>0</v>
      </c>
      <c r="AL30" s="81">
        <f t="shared" si="103"/>
        <v>0</v>
      </c>
      <c r="AM30" s="429"/>
      <c r="AN30" s="417">
        <f>'MASTER_ ALL areas - No.seedling'!AM30</f>
        <v>0</v>
      </c>
      <c r="AO30" s="419">
        <f>'MASTER_ ALL areas - No.seedling'!AN30</f>
        <v>0</v>
      </c>
      <c r="AP30" s="80">
        <f t="shared" si="104"/>
        <v>0</v>
      </c>
      <c r="AQ30" s="419">
        <f>'MASTER_ ALL areas - No.seedling'!AP30</f>
        <v>0</v>
      </c>
      <c r="AR30" s="80">
        <f t="shared" si="105"/>
        <v>0</v>
      </c>
      <c r="AS30" s="419">
        <f>'MASTER_ ALL areas - No.seedling'!AR30</f>
        <v>0</v>
      </c>
      <c r="AT30" s="419">
        <f>'MASTER_ ALL areas - No.seedling'!AS30</f>
        <v>0</v>
      </c>
      <c r="AU30" s="80">
        <f t="shared" si="106"/>
        <v>0</v>
      </c>
      <c r="AV30" s="419">
        <f>'MASTER_ ALL areas - No.seedling'!AU30</f>
        <v>0</v>
      </c>
      <c r="AW30" s="80">
        <f t="shared" si="107"/>
        <v>0</v>
      </c>
      <c r="AX30" s="419">
        <f>'MASTER_ ALL areas - No.seedling'!AW30</f>
        <v>40</v>
      </c>
      <c r="AY30" s="419">
        <f>'MASTER_ ALL areas - No.seedling'!AX30</f>
        <v>0</v>
      </c>
      <c r="AZ30" s="80">
        <f t="shared" si="108"/>
        <v>0</v>
      </c>
      <c r="BA30" s="419">
        <f>'MASTER_ ALL areas - No.seedling'!AZ30</f>
        <v>2</v>
      </c>
      <c r="BB30" s="80">
        <f t="shared" si="109"/>
        <v>1</v>
      </c>
      <c r="BC30" s="419">
        <f>'MASTER_ ALL areas - No.seedling'!BB30</f>
        <v>0</v>
      </c>
      <c r="BD30" s="419">
        <f>'MASTER_ ALL areas - No.seedling'!BC30</f>
        <v>0</v>
      </c>
      <c r="BE30" s="80">
        <f t="shared" si="110"/>
        <v>0</v>
      </c>
      <c r="BF30" s="419">
        <f>'MASTER_ ALL areas - No.seedling'!BE30</f>
        <v>0</v>
      </c>
      <c r="BG30" s="80">
        <f t="shared" si="111"/>
        <v>0</v>
      </c>
      <c r="BH30" s="419">
        <f>'MASTER_ ALL areas - No.seedling'!BG30</f>
        <v>0</v>
      </c>
      <c r="BI30" s="419">
        <f>'MASTER_ ALL areas - No.seedling'!BH30</f>
        <v>0</v>
      </c>
      <c r="BJ30" s="80">
        <f t="shared" si="112"/>
        <v>0</v>
      </c>
      <c r="BK30" s="419">
        <f>'MASTER_ ALL areas - No.seedling'!BJ30</f>
        <v>0</v>
      </c>
      <c r="BL30" s="80">
        <f t="shared" si="113"/>
        <v>0</v>
      </c>
      <c r="BM30" s="419">
        <f>'MASTER_ ALL areas - No.seedling'!BL30</f>
        <v>0</v>
      </c>
      <c r="BN30" s="419">
        <f>'MASTER_ ALL areas - No.seedling'!BM30</f>
        <v>0</v>
      </c>
      <c r="BO30" s="80">
        <f t="shared" si="114"/>
        <v>0</v>
      </c>
      <c r="BP30" s="419">
        <f>'MASTER_ ALL areas - No.seedling'!BO30</f>
        <v>0</v>
      </c>
      <c r="BQ30" s="80">
        <f t="shared" si="115"/>
        <v>0</v>
      </c>
      <c r="BR30" s="419">
        <f>'MASTER_ ALL areas - No.seedling'!BQ30</f>
        <v>0</v>
      </c>
      <c r="BS30" s="419">
        <f>'MASTER_ ALL areas - No.seedling'!BR30</f>
        <v>0</v>
      </c>
      <c r="BT30" s="80">
        <f t="shared" si="116"/>
        <v>0</v>
      </c>
      <c r="BU30" s="419">
        <f>'MASTER_ ALL areas - No.seedling'!BT30</f>
        <v>0</v>
      </c>
      <c r="BV30" s="80">
        <f t="shared" si="117"/>
        <v>0</v>
      </c>
      <c r="BW30" s="419">
        <f>'MASTER_ ALL areas - No.seedling'!BV30</f>
        <v>0</v>
      </c>
      <c r="BX30" s="419">
        <f>'MASTER_ ALL areas - No.seedling'!BW30</f>
        <v>0</v>
      </c>
      <c r="BY30" s="80">
        <f t="shared" si="118"/>
        <v>0</v>
      </c>
      <c r="BZ30" s="419">
        <f>'MASTER_ ALL areas - No.seedling'!BY30</f>
        <v>0</v>
      </c>
      <c r="CA30" s="81">
        <f t="shared" si="119"/>
        <v>0</v>
      </c>
      <c r="CB30" s="429"/>
      <c r="CC30" s="75"/>
      <c r="CD30" s="76">
        <f>'MASTER_ ALL areas - No.seedling'!CC30</f>
        <v>0</v>
      </c>
      <c r="CE30" s="80">
        <f t="shared" si="120"/>
        <v>0</v>
      </c>
      <c r="CF30" s="76">
        <f>'MASTER_ ALL areas - No.seedling'!CE30</f>
        <v>0</v>
      </c>
      <c r="CG30" s="81">
        <f t="shared" si="121"/>
        <v>0</v>
      </c>
      <c r="CH30" s="75">
        <f>'MASTER_ ALL areas - No.seedling'!CG30</f>
        <v>0</v>
      </c>
      <c r="CI30" s="76">
        <f>'MASTER_ ALL areas - No.seedling'!CH30</f>
        <v>0</v>
      </c>
      <c r="CJ30" s="80">
        <f t="shared" si="122"/>
        <v>0</v>
      </c>
      <c r="CK30" s="76">
        <f>'MASTER_ ALL areas - No.seedling'!CJ30</f>
        <v>0</v>
      </c>
      <c r="CL30" s="81">
        <f t="shared" si="123"/>
        <v>0</v>
      </c>
      <c r="CM30" s="75">
        <f>'MASTER_ ALL areas - No.seedling'!CL30</f>
        <v>0</v>
      </c>
      <c r="CN30" s="76">
        <f>'MASTER_ ALL areas - No.seedling'!CM30</f>
        <v>0</v>
      </c>
      <c r="CO30" s="80">
        <f t="shared" si="124"/>
        <v>0</v>
      </c>
      <c r="CP30" s="76">
        <f>'MASTER_ ALL areas - No.seedling'!CO30</f>
        <v>0</v>
      </c>
      <c r="CQ30" s="81">
        <f t="shared" si="125"/>
        <v>0</v>
      </c>
      <c r="CR30" s="75">
        <f>'MASTER_ ALL areas - No.seedling'!CQ30</f>
        <v>0</v>
      </c>
      <c r="CS30" s="76">
        <f>'MASTER_ ALL areas - No.seedling'!CR30</f>
        <v>0</v>
      </c>
      <c r="CT30" s="80">
        <f t="shared" si="126"/>
        <v>0</v>
      </c>
      <c r="CU30" s="76">
        <f>'MASTER_ ALL areas - No.seedling'!CT30</f>
        <v>0</v>
      </c>
      <c r="CV30" s="81">
        <f t="shared" si="127"/>
        <v>0</v>
      </c>
      <c r="CW30" s="75">
        <f>'MASTER_ ALL areas - No.seedling'!CV30</f>
        <v>0</v>
      </c>
      <c r="CX30" s="76">
        <f>'MASTER_ ALL areas - No.seedling'!CW30</f>
        <v>0</v>
      </c>
      <c r="CY30" s="80">
        <f t="shared" si="128"/>
        <v>0</v>
      </c>
      <c r="CZ30" s="76">
        <f>'MASTER_ ALL areas - No.seedling'!CY30</f>
        <v>0</v>
      </c>
      <c r="DA30" s="81">
        <f t="shared" si="129"/>
        <v>0</v>
      </c>
      <c r="DB30" s="75">
        <f>'MASTER_ ALL areas - No.seedling'!DA30</f>
        <v>0</v>
      </c>
      <c r="DC30" s="76">
        <f>'MASTER_ ALL areas - No.seedling'!DB30</f>
        <v>0</v>
      </c>
      <c r="DD30" s="80">
        <f t="shared" si="130"/>
        <v>0</v>
      </c>
      <c r="DE30" s="76">
        <f>'MASTER_ ALL areas - No.seedling'!DD30</f>
        <v>0</v>
      </c>
      <c r="DF30" s="81">
        <f t="shared" si="131"/>
        <v>0</v>
      </c>
      <c r="DG30" s="75">
        <f>'MASTER_ ALL areas - No.seedling'!DF30</f>
        <v>0</v>
      </c>
      <c r="DH30" s="76">
        <f>'MASTER_ ALL areas - No.seedling'!DG30</f>
        <v>0</v>
      </c>
      <c r="DI30" s="80">
        <f t="shared" si="132"/>
        <v>0</v>
      </c>
      <c r="DJ30" s="76">
        <f>'MASTER_ ALL areas - No.seedling'!DI30</f>
        <v>0</v>
      </c>
      <c r="DK30" s="81">
        <f t="shared" si="133"/>
        <v>0</v>
      </c>
      <c r="DL30" s="75">
        <f>'MASTER_ ALL areas - No.seedling'!DK30</f>
        <v>0</v>
      </c>
      <c r="DM30" s="76">
        <f>'MASTER_ ALL areas - No.seedling'!DL30</f>
        <v>0</v>
      </c>
      <c r="DN30" s="80">
        <f t="shared" si="134"/>
        <v>0</v>
      </c>
      <c r="DO30" s="76">
        <f>'MASTER_ ALL areas - No.seedling'!DN30</f>
        <v>0</v>
      </c>
      <c r="DP30" s="81">
        <f t="shared" si="135"/>
        <v>0</v>
      </c>
      <c r="DQ30" s="75">
        <f>'MASTER_ ALL areas - No.seedling'!DP30</f>
        <v>40</v>
      </c>
      <c r="DR30" s="76">
        <f>'MASTER_ ALL areas - No.seedling'!DQ30</f>
        <v>0</v>
      </c>
      <c r="DS30" s="80">
        <f t="shared" si="136"/>
        <v>0</v>
      </c>
      <c r="DT30" s="76">
        <f>'MASTER_ ALL areas - No.seedling'!DS30</f>
        <v>2</v>
      </c>
      <c r="DU30" s="81">
        <f t="shared" si="137"/>
        <v>1</v>
      </c>
      <c r="DV30" s="75">
        <f>'MASTER_ ALL areas - No.seedling'!DU30</f>
        <v>0</v>
      </c>
      <c r="DW30" s="76">
        <f>'MASTER_ ALL areas - No.seedling'!DV30</f>
        <v>0</v>
      </c>
      <c r="DX30" s="80">
        <f t="shared" si="138"/>
        <v>0</v>
      </c>
      <c r="DY30" s="76">
        <f>'MASTER_ ALL areas - No.seedling'!DX30</f>
        <v>0</v>
      </c>
      <c r="DZ30" s="81">
        <f t="shared" si="139"/>
        <v>0</v>
      </c>
      <c r="EA30" s="75">
        <f>'MASTER_ ALL areas - No.seedling'!DZ30</f>
        <v>0</v>
      </c>
      <c r="EB30" s="76">
        <f>'MASTER_ ALL areas - No.seedling'!EA30</f>
        <v>0</v>
      </c>
      <c r="EC30" s="80">
        <f t="shared" si="140"/>
        <v>0</v>
      </c>
      <c r="ED30" s="76">
        <f>'MASTER_ ALL areas - No.seedling'!EC30</f>
        <v>0</v>
      </c>
      <c r="EE30" s="81">
        <f t="shared" si="141"/>
        <v>0</v>
      </c>
      <c r="EF30" s="75">
        <f>'MASTER_ ALL areas - No.seedling'!EE30</f>
        <v>0</v>
      </c>
      <c r="EG30" s="76">
        <f>'MASTER_ ALL areas - No.seedling'!EF30</f>
        <v>0</v>
      </c>
      <c r="EH30" s="80">
        <f t="shared" si="142"/>
        <v>0</v>
      </c>
      <c r="EI30" s="76">
        <f>'MASTER_ ALL areas - No.seedling'!EH30</f>
        <v>0</v>
      </c>
      <c r="EJ30" s="81">
        <f t="shared" si="143"/>
        <v>0</v>
      </c>
      <c r="EK30" s="75">
        <f>'MASTER_ ALL areas - No.seedling'!EJ30</f>
        <v>0</v>
      </c>
      <c r="EL30" s="76">
        <f>'MASTER_ ALL areas - No.seedling'!EK30</f>
        <v>0</v>
      </c>
      <c r="EM30" s="80">
        <f t="shared" si="144"/>
        <v>0</v>
      </c>
      <c r="EN30" s="76">
        <f>'MASTER_ ALL areas - No.seedling'!EM30</f>
        <v>0</v>
      </c>
      <c r="EO30" s="81">
        <f t="shared" si="145"/>
        <v>0</v>
      </c>
      <c r="EP30" s="75">
        <f>'MASTER_ ALL areas - No.seedling'!EO30</f>
        <v>0</v>
      </c>
      <c r="EQ30" s="76">
        <f>'MASTER_ ALL areas - No.seedling'!EP30</f>
        <v>0</v>
      </c>
      <c r="ER30" s="80">
        <f t="shared" si="146"/>
        <v>0</v>
      </c>
      <c r="ES30" s="76">
        <f>'MASTER_ ALL areas - No.seedling'!ER30</f>
        <v>0</v>
      </c>
      <c r="ET30" s="81">
        <f t="shared" si="147"/>
        <v>0</v>
      </c>
      <c r="EU30" s="75">
        <f>'MASTER_ ALL areas - No.seedling'!ET30</f>
        <v>0</v>
      </c>
      <c r="EV30" s="76">
        <f>'MASTER_ ALL areas - No.seedling'!EU30</f>
        <v>0</v>
      </c>
      <c r="EW30" s="80">
        <f t="shared" si="148"/>
        <v>0</v>
      </c>
      <c r="EX30" s="76">
        <f>'MASTER_ ALL areas - No.seedling'!EW30</f>
        <v>0</v>
      </c>
      <c r="EY30" s="81">
        <f t="shared" si="149"/>
        <v>0</v>
      </c>
      <c r="EZ30" s="75">
        <f>'MASTER_ ALL areas - No.seedling'!EY30</f>
        <v>0</v>
      </c>
      <c r="FA30" s="76">
        <f>'MASTER_ ALL areas - No.seedling'!EZ30</f>
        <v>0</v>
      </c>
      <c r="FB30" s="80">
        <f t="shared" si="150"/>
        <v>0</v>
      </c>
      <c r="FC30" s="76">
        <f>'MASTER_ ALL areas - No.seedling'!FB30</f>
        <v>0</v>
      </c>
      <c r="FD30" s="81">
        <f t="shared" si="151"/>
        <v>0</v>
      </c>
      <c r="FE30" s="75">
        <f>'MASTER_ ALL areas - No.seedling'!FD30</f>
        <v>0</v>
      </c>
      <c r="FF30" s="76">
        <f>'MASTER_ ALL areas - No.seedling'!FE30</f>
        <v>0</v>
      </c>
      <c r="FG30" s="80">
        <f t="shared" si="152"/>
        <v>0</v>
      </c>
      <c r="FH30" s="76">
        <f>'MASTER_ ALL areas - No.seedling'!FG30</f>
        <v>0</v>
      </c>
      <c r="FI30" s="81">
        <f t="shared" si="153"/>
        <v>0</v>
      </c>
      <c r="FJ30" s="75">
        <f>'MASTER_ ALL areas - No.seedling'!FI30</f>
        <v>0</v>
      </c>
      <c r="FK30" s="76">
        <f>'MASTER_ ALL areas - No.seedling'!FJ30</f>
        <v>0</v>
      </c>
      <c r="FL30" s="80">
        <f t="shared" si="154"/>
        <v>0</v>
      </c>
      <c r="FM30" s="76">
        <f>'MASTER_ ALL areas - No.seedling'!FL30</f>
        <v>0</v>
      </c>
      <c r="FN30" s="81">
        <f t="shared" si="155"/>
        <v>0</v>
      </c>
      <c r="FO30" s="75">
        <f>'MASTER_ ALL areas - No.seedling'!FN30</f>
        <v>0</v>
      </c>
      <c r="FP30" s="76">
        <f>'MASTER_ ALL areas - No.seedling'!FO30</f>
        <v>0</v>
      </c>
      <c r="FQ30" s="80">
        <f t="shared" si="156"/>
        <v>0</v>
      </c>
      <c r="FR30" s="76">
        <f>'MASTER_ ALL areas - No.seedling'!FQ30</f>
        <v>0</v>
      </c>
      <c r="FS30" s="81">
        <f t="shared" si="157"/>
        <v>0</v>
      </c>
      <c r="FT30" s="75">
        <f>'MASTER_ ALL areas - No.seedling'!FS30</f>
        <v>0</v>
      </c>
      <c r="FU30" s="76">
        <f>'MASTER_ ALL areas - No.seedling'!FT30</f>
        <v>0</v>
      </c>
      <c r="FV30" s="80">
        <f t="shared" si="158"/>
        <v>0</v>
      </c>
      <c r="FW30" s="76">
        <f>'MASTER_ ALL areas - No.seedling'!FV30</f>
        <v>0</v>
      </c>
      <c r="FX30" s="81">
        <f t="shared" si="159"/>
        <v>0</v>
      </c>
      <c r="FY30" s="75">
        <f>'MASTER_ ALL areas - No.seedling'!FX30</f>
        <v>0</v>
      </c>
      <c r="FZ30" s="76">
        <f>'MASTER_ ALL areas - No.seedling'!FY30</f>
        <v>0</v>
      </c>
      <c r="GA30" s="80">
        <f t="shared" si="160"/>
        <v>0</v>
      </c>
      <c r="GB30" s="76">
        <f>'MASTER_ ALL areas - No.seedling'!GA30</f>
        <v>0</v>
      </c>
      <c r="GC30" s="81">
        <f t="shared" si="161"/>
        <v>0</v>
      </c>
      <c r="GD30" s="75">
        <f>'MASTER_ ALL areas - No.seedling'!GC30</f>
        <v>0</v>
      </c>
      <c r="GE30" s="76">
        <f>'MASTER_ ALL areas - No.seedling'!GD30</f>
        <v>0</v>
      </c>
      <c r="GF30" s="80">
        <f t="shared" si="162"/>
        <v>0</v>
      </c>
      <c r="GG30" s="76">
        <f>'MASTER_ ALL areas - No.seedling'!GF30</f>
        <v>0</v>
      </c>
      <c r="GH30" s="81">
        <f t="shared" si="163"/>
        <v>0</v>
      </c>
      <c r="GI30" s="75">
        <f>'MASTER_ ALL areas - No.seedling'!GH30</f>
        <v>0</v>
      </c>
      <c r="GJ30" s="76">
        <f>'MASTER_ ALL areas - No.seedling'!GI30</f>
        <v>0</v>
      </c>
      <c r="GK30" s="80">
        <f t="shared" si="164"/>
        <v>0</v>
      </c>
      <c r="GL30" s="76">
        <f>'MASTER_ ALL areas - No.seedling'!GK30</f>
        <v>0</v>
      </c>
      <c r="GM30" s="81">
        <f t="shared" si="165"/>
        <v>0</v>
      </c>
      <c r="GN30" s="75">
        <f>'MASTER_ ALL areas - No.seedling'!GM30</f>
        <v>0</v>
      </c>
      <c r="GO30" s="76">
        <f>'MASTER_ ALL areas - No.seedling'!GN30</f>
        <v>0</v>
      </c>
      <c r="GP30" s="80">
        <f t="shared" si="166"/>
        <v>0</v>
      </c>
      <c r="GQ30" s="76">
        <f>'MASTER_ ALL areas - No.seedling'!GP30</f>
        <v>0</v>
      </c>
      <c r="GR30" s="81">
        <f t="shared" si="167"/>
        <v>0</v>
      </c>
      <c r="GS30" s="75">
        <f>'MASTER_ ALL areas - No.seedling'!GR30</f>
        <v>0</v>
      </c>
      <c r="GT30" s="76">
        <f>'MASTER_ ALL areas - No.seedling'!GS30</f>
        <v>0</v>
      </c>
      <c r="GU30" s="80">
        <f t="shared" si="168"/>
        <v>0</v>
      </c>
      <c r="GV30" s="76">
        <f>'MASTER_ ALL areas - No.seedling'!GU30</f>
        <v>0</v>
      </c>
      <c r="GW30" s="81">
        <f t="shared" si="169"/>
        <v>0</v>
      </c>
      <c r="GX30" s="75">
        <f>'MASTER_ ALL areas - No.seedling'!GW30</f>
        <v>0</v>
      </c>
      <c r="GY30" s="76">
        <f>'MASTER_ ALL areas - No.seedling'!GX30</f>
        <v>0</v>
      </c>
      <c r="GZ30" s="80">
        <f t="shared" si="170"/>
        <v>0</v>
      </c>
      <c r="HA30" s="76">
        <f>'MASTER_ ALL areas - No.seedling'!GZ30</f>
        <v>0</v>
      </c>
      <c r="HB30" s="81">
        <f t="shared" si="171"/>
        <v>0</v>
      </c>
      <c r="HC30" s="75">
        <f>'MASTER_ ALL areas - No.seedling'!HB30</f>
        <v>0</v>
      </c>
      <c r="HD30" s="76">
        <f>'MASTER_ ALL areas - No.seedling'!HC30</f>
        <v>0</v>
      </c>
      <c r="HE30" s="80">
        <f t="shared" si="172"/>
        <v>0</v>
      </c>
      <c r="HF30" s="76">
        <f>'MASTER_ ALL areas - No.seedling'!HE30</f>
        <v>0</v>
      </c>
      <c r="HG30" s="81">
        <f t="shared" si="173"/>
        <v>0</v>
      </c>
      <c r="HH30" s="75">
        <f>'MASTER_ ALL areas - No.seedling'!HG30</f>
        <v>0</v>
      </c>
      <c r="HI30" s="76">
        <f>'MASTER_ ALL areas - No.seedling'!HH30</f>
        <v>0</v>
      </c>
      <c r="HJ30" s="80">
        <f t="shared" si="174"/>
        <v>0</v>
      </c>
      <c r="HK30" s="76">
        <f>'MASTER_ ALL areas - No.seedling'!HJ30</f>
        <v>0</v>
      </c>
      <c r="HL30" s="81">
        <f t="shared" si="175"/>
        <v>0</v>
      </c>
      <c r="HM30" s="75">
        <f>'MASTER_ ALL areas - No.seedling'!HL30</f>
        <v>0</v>
      </c>
      <c r="HN30" s="76">
        <f>'MASTER_ ALL areas - No.seedling'!HM30</f>
        <v>0</v>
      </c>
      <c r="HO30" s="80">
        <f t="shared" si="176"/>
        <v>0</v>
      </c>
      <c r="HP30" s="76">
        <f>'MASTER_ ALL areas - No.seedling'!HO30</f>
        <v>0</v>
      </c>
      <c r="HQ30" s="81">
        <f t="shared" si="177"/>
        <v>0</v>
      </c>
      <c r="HR30" s="75">
        <f>'MASTER_ ALL areas - No.seedling'!HQ30</f>
        <v>0</v>
      </c>
      <c r="HS30" s="76">
        <f>'MASTER_ ALL areas - No.seedling'!HR30</f>
        <v>0</v>
      </c>
      <c r="HT30" s="80">
        <f t="shared" si="178"/>
        <v>0</v>
      </c>
      <c r="HU30" s="76">
        <f>'MASTER_ ALL areas - No.seedling'!HT30</f>
        <v>0</v>
      </c>
      <c r="HV30" s="81">
        <f t="shared" si="179"/>
        <v>0</v>
      </c>
      <c r="HW30" s="75">
        <f>'MASTER_ ALL areas - No.seedling'!HV30</f>
        <v>0</v>
      </c>
      <c r="HX30" s="76">
        <f>'MASTER_ ALL areas - No.seedling'!HW30</f>
        <v>0</v>
      </c>
      <c r="HY30" s="80">
        <f t="shared" si="180"/>
        <v>0</v>
      </c>
      <c r="HZ30" s="76">
        <f>'MASTER_ ALL areas - No.seedling'!HY30</f>
        <v>0</v>
      </c>
      <c r="IA30" s="81">
        <f t="shared" si="181"/>
        <v>0</v>
      </c>
      <c r="IB30" s="75">
        <f>'MASTER_ ALL areas - No.seedling'!IA30</f>
        <v>0</v>
      </c>
      <c r="IC30" s="76">
        <f>'MASTER_ ALL areas - No.seedling'!IB30</f>
        <v>0</v>
      </c>
      <c r="ID30" s="80">
        <f t="shared" si="182"/>
        <v>0</v>
      </c>
      <c r="IE30" s="76">
        <f>'MASTER_ ALL areas - No.seedling'!ID30</f>
        <v>0</v>
      </c>
      <c r="IF30" s="85">
        <f t="shared" si="183"/>
        <v>0</v>
      </c>
      <c r="IG30" s="86" t="s">
        <v>167</v>
      </c>
      <c r="IH30" s="87"/>
    </row>
    <row r="31" spans="2:242" ht="33" customHeight="1" x14ac:dyDescent="0.25">
      <c r="B31" s="420">
        <v>27</v>
      </c>
      <c r="C31" s="421" t="s">
        <v>168</v>
      </c>
      <c r="D31" s="422">
        <v>213989</v>
      </c>
      <c r="E31" s="423">
        <v>931735</v>
      </c>
      <c r="F31" s="424" t="s">
        <v>89</v>
      </c>
      <c r="G31" s="88" t="s">
        <v>169</v>
      </c>
      <c r="H31" s="425">
        <f>'MASTER_ ALL areas - No.seedling'!G31</f>
        <v>5</v>
      </c>
      <c r="I31" s="426">
        <f>'MASTER_ ALL areas - No.seedling'!H31</f>
        <v>0.15</v>
      </c>
      <c r="J31" s="425">
        <f>'MASTER_ ALL areas - No.seedling'!I31</f>
        <v>109</v>
      </c>
      <c r="K31" s="427">
        <f>'MASTER_ ALL areas - No.seedling'!J31</f>
        <v>107</v>
      </c>
      <c r="L31" s="73">
        <f t="shared" si="95"/>
        <v>2140</v>
      </c>
      <c r="M31" s="427">
        <f>'MASTER_ ALL areas - No.seedling'!L31</f>
        <v>2140</v>
      </c>
      <c r="N31" s="417">
        <f>'MASTER_ ALL areas - No.seedling'!M31</f>
        <v>3</v>
      </c>
      <c r="O31" s="428">
        <f>'MASTER_ ALL areas - No.seedling'!N31</f>
        <v>65</v>
      </c>
      <c r="P31" s="70">
        <f t="shared" si="1"/>
        <v>2.8037383177570093E-2</v>
      </c>
      <c r="Q31" s="78">
        <f t="shared" si="2"/>
        <v>0.60747663551401865</v>
      </c>
      <c r="R31" s="429"/>
      <c r="S31" s="417">
        <f>'MASTER_ ALL areas - No.seedling'!R31</f>
        <v>1560</v>
      </c>
      <c r="T31" s="419">
        <f>'MASTER_ ALL areas - No.seedling'!S31</f>
        <v>2</v>
      </c>
      <c r="U31" s="80">
        <f t="shared" si="96"/>
        <v>2.564102564102564E-2</v>
      </c>
      <c r="V31" s="419">
        <f>'MASTER_ ALL areas - No.seedling'!U31</f>
        <v>36</v>
      </c>
      <c r="W31" s="80">
        <f t="shared" si="97"/>
        <v>0.46153846153846156</v>
      </c>
      <c r="X31" s="419">
        <f>'MASTER_ ALL areas - No.seedling'!W31</f>
        <v>340</v>
      </c>
      <c r="Y31" s="419">
        <f>'MASTER_ ALL areas - No.seedling'!X31</f>
        <v>1</v>
      </c>
      <c r="Z31" s="80">
        <f t="shared" si="98"/>
        <v>5.8823529411764705E-2</v>
      </c>
      <c r="AA31" s="419">
        <f>'MASTER_ ALL areas - No.seedling'!Z31</f>
        <v>17</v>
      </c>
      <c r="AB31" s="80">
        <f t="shared" si="99"/>
        <v>1</v>
      </c>
      <c r="AC31" s="419">
        <f>'MASTER_ ALL areas - No.seedling'!AB31</f>
        <v>240</v>
      </c>
      <c r="AD31" s="419">
        <f>'MASTER_ ALL areas - No.seedling'!AC31</f>
        <v>0</v>
      </c>
      <c r="AE31" s="80">
        <f t="shared" si="100"/>
        <v>0</v>
      </c>
      <c r="AF31" s="419">
        <f>'MASTER_ ALL areas - No.seedling'!AE31</f>
        <v>12</v>
      </c>
      <c r="AG31" s="80">
        <f t="shared" si="101"/>
        <v>1</v>
      </c>
      <c r="AH31" s="419">
        <f>'MASTER_ ALL areas - No.seedling'!AG31</f>
        <v>0</v>
      </c>
      <c r="AI31" s="419">
        <f>'MASTER_ ALL areas - No.seedling'!AH31</f>
        <v>0</v>
      </c>
      <c r="AJ31" s="80">
        <f t="shared" si="102"/>
        <v>0</v>
      </c>
      <c r="AK31" s="419">
        <f>'MASTER_ ALL areas - No.seedling'!AJ31</f>
        <v>0</v>
      </c>
      <c r="AL31" s="81">
        <f t="shared" si="103"/>
        <v>0</v>
      </c>
      <c r="AM31" s="429"/>
      <c r="AN31" s="417">
        <f>'MASTER_ ALL areas - No.seedling'!AM31</f>
        <v>1480</v>
      </c>
      <c r="AO31" s="419">
        <f>'MASTER_ ALL areas - No.seedling'!AN31</f>
        <v>2</v>
      </c>
      <c r="AP31" s="80">
        <f t="shared" si="104"/>
        <v>2.7027027027027029E-2</v>
      </c>
      <c r="AQ31" s="419">
        <f>'MASTER_ ALL areas - No.seedling'!AP31</f>
        <v>55</v>
      </c>
      <c r="AR31" s="80">
        <f t="shared" si="105"/>
        <v>0.7432432432432432</v>
      </c>
      <c r="AS31" s="419">
        <f>'MASTER_ ALL areas - No.seedling'!AR31</f>
        <v>280</v>
      </c>
      <c r="AT31" s="419">
        <f>'MASTER_ ALL areas - No.seedling'!AS31</f>
        <v>0</v>
      </c>
      <c r="AU31" s="80">
        <f t="shared" si="106"/>
        <v>0</v>
      </c>
      <c r="AV31" s="419">
        <f>'MASTER_ ALL areas - No.seedling'!AU31</f>
        <v>3</v>
      </c>
      <c r="AW31" s="80">
        <f t="shared" si="107"/>
        <v>0.21428571428571427</v>
      </c>
      <c r="AX31" s="419">
        <f>'MASTER_ ALL areas - No.seedling'!AW31</f>
        <v>320</v>
      </c>
      <c r="AY31" s="419">
        <f>'MASTER_ ALL areas - No.seedling'!AX31</f>
        <v>1</v>
      </c>
      <c r="AZ31" s="80">
        <f t="shared" si="108"/>
        <v>6.25E-2</v>
      </c>
      <c r="BA31" s="419">
        <f>'MASTER_ ALL areas - No.seedling'!AZ31</f>
        <v>5</v>
      </c>
      <c r="BB31" s="80">
        <f t="shared" si="109"/>
        <v>0.3125</v>
      </c>
      <c r="BC31" s="419">
        <f>'MASTER_ ALL areas - No.seedling'!BB31</f>
        <v>0</v>
      </c>
      <c r="BD31" s="419">
        <f>'MASTER_ ALL areas - No.seedling'!BC31</f>
        <v>0</v>
      </c>
      <c r="BE31" s="80">
        <f t="shared" si="110"/>
        <v>0</v>
      </c>
      <c r="BF31" s="419">
        <f>'MASTER_ ALL areas - No.seedling'!BE31</f>
        <v>0</v>
      </c>
      <c r="BG31" s="80">
        <f t="shared" si="111"/>
        <v>0</v>
      </c>
      <c r="BH31" s="419">
        <f>'MASTER_ ALL areas - No.seedling'!BG31</f>
        <v>40</v>
      </c>
      <c r="BI31" s="419">
        <f>'MASTER_ ALL areas - No.seedling'!BH31</f>
        <v>0</v>
      </c>
      <c r="BJ31" s="80">
        <f t="shared" si="112"/>
        <v>0</v>
      </c>
      <c r="BK31" s="419">
        <f>'MASTER_ ALL areas - No.seedling'!BJ31</f>
        <v>2</v>
      </c>
      <c r="BL31" s="80">
        <f t="shared" si="113"/>
        <v>1</v>
      </c>
      <c r="BM31" s="419">
        <f>'MASTER_ ALL areas - No.seedling'!BL31</f>
        <v>0</v>
      </c>
      <c r="BN31" s="419">
        <f>'MASTER_ ALL areas - No.seedling'!BM31</f>
        <v>0</v>
      </c>
      <c r="BO31" s="80">
        <f t="shared" si="114"/>
        <v>0</v>
      </c>
      <c r="BP31" s="419">
        <f>'MASTER_ ALL areas - No.seedling'!BO31</f>
        <v>0</v>
      </c>
      <c r="BQ31" s="80">
        <f t="shared" si="115"/>
        <v>0</v>
      </c>
      <c r="BR31" s="419">
        <f>'MASTER_ ALL areas - No.seedling'!BQ31</f>
        <v>20</v>
      </c>
      <c r="BS31" s="419">
        <f>'MASTER_ ALL areas - No.seedling'!BR31</f>
        <v>0</v>
      </c>
      <c r="BT31" s="80">
        <f t="shared" si="116"/>
        <v>0</v>
      </c>
      <c r="BU31" s="419">
        <f>'MASTER_ ALL areas - No.seedling'!BT31</f>
        <v>0</v>
      </c>
      <c r="BV31" s="80">
        <f t="shared" si="117"/>
        <v>0</v>
      </c>
      <c r="BW31" s="419">
        <f>'MASTER_ ALL areas - No.seedling'!BV31</f>
        <v>0</v>
      </c>
      <c r="BX31" s="419">
        <f>'MASTER_ ALL areas - No.seedling'!BW31</f>
        <v>0</v>
      </c>
      <c r="BY31" s="80">
        <f t="shared" si="118"/>
        <v>0</v>
      </c>
      <c r="BZ31" s="419">
        <f>'MASTER_ ALL areas - No.seedling'!BY31</f>
        <v>0</v>
      </c>
      <c r="CA31" s="81">
        <f t="shared" si="119"/>
        <v>0</v>
      </c>
      <c r="CB31" s="429"/>
      <c r="CC31" s="75">
        <f>45*20</f>
        <v>900</v>
      </c>
      <c r="CD31" s="76">
        <f>'MASTER_ ALL areas - No.seedling'!CC31</f>
        <v>1</v>
      </c>
      <c r="CE31" s="80">
        <f t="shared" si="120"/>
        <v>2.2222222222222223E-2</v>
      </c>
      <c r="CF31" s="76">
        <f>'MASTER_ ALL areas - No.seedling'!CE31</f>
        <v>26</v>
      </c>
      <c r="CG31" s="81">
        <f t="shared" si="121"/>
        <v>0.57777777777777772</v>
      </c>
      <c r="CH31" s="75">
        <f>'MASTER_ ALL areas - No.seedling'!CG31</f>
        <v>340</v>
      </c>
      <c r="CI31" s="76">
        <f>'MASTER_ ALL areas - No.seedling'!CH31</f>
        <v>1</v>
      </c>
      <c r="CJ31" s="80">
        <f t="shared" si="122"/>
        <v>5.8823529411764705E-2</v>
      </c>
      <c r="CK31" s="76">
        <f>'MASTER_ ALL areas - No.seedling'!CJ31</f>
        <v>17</v>
      </c>
      <c r="CL31" s="81">
        <f t="shared" si="123"/>
        <v>1</v>
      </c>
      <c r="CM31" s="75">
        <f>'MASTER_ ALL areas - No.seedling'!CL31</f>
        <v>240</v>
      </c>
      <c r="CN31" s="76">
        <f>'MASTER_ ALL areas - No.seedling'!CM31</f>
        <v>0</v>
      </c>
      <c r="CO31" s="80">
        <f t="shared" si="124"/>
        <v>0</v>
      </c>
      <c r="CP31" s="76">
        <f>'MASTER_ ALL areas - No.seedling'!CO31</f>
        <v>12</v>
      </c>
      <c r="CQ31" s="81">
        <f t="shared" si="125"/>
        <v>1</v>
      </c>
      <c r="CR31" s="75">
        <f>'MASTER_ ALL areas - No.seedling'!CQ31</f>
        <v>0</v>
      </c>
      <c r="CS31" s="76">
        <f>'MASTER_ ALL areas - No.seedling'!CR31</f>
        <v>0</v>
      </c>
      <c r="CT31" s="80">
        <f t="shared" si="126"/>
        <v>0</v>
      </c>
      <c r="CU31" s="76">
        <f>'MASTER_ ALL areas - No.seedling'!CT31</f>
        <v>0</v>
      </c>
      <c r="CV31" s="81">
        <f t="shared" si="127"/>
        <v>0</v>
      </c>
      <c r="CW31" s="75">
        <f>'MASTER_ ALL areas - No.seedling'!CV31</f>
        <v>280</v>
      </c>
      <c r="CX31" s="76">
        <f>'MASTER_ ALL areas - No.seedling'!CW31</f>
        <v>0</v>
      </c>
      <c r="CY31" s="80">
        <f t="shared" si="128"/>
        <v>0</v>
      </c>
      <c r="CZ31" s="76">
        <f>'MASTER_ ALL areas - No.seedling'!CY31</f>
        <v>3</v>
      </c>
      <c r="DA31" s="81">
        <f t="shared" si="129"/>
        <v>0.21428571428571427</v>
      </c>
      <c r="DB31" s="75">
        <f>'MASTER_ ALL areas - No.seedling'!DA31</f>
        <v>0</v>
      </c>
      <c r="DC31" s="76">
        <f>'MASTER_ ALL areas - No.seedling'!DB31</f>
        <v>0</v>
      </c>
      <c r="DD31" s="80">
        <f t="shared" si="130"/>
        <v>0</v>
      </c>
      <c r="DE31" s="76">
        <f>'MASTER_ ALL areas - No.seedling'!DD31</f>
        <v>0</v>
      </c>
      <c r="DF31" s="81">
        <f t="shared" si="131"/>
        <v>0</v>
      </c>
      <c r="DG31" s="75">
        <f>'MASTER_ ALL areas - No.seedling'!DF31</f>
        <v>0</v>
      </c>
      <c r="DH31" s="76">
        <f>'MASTER_ ALL areas - No.seedling'!DG31</f>
        <v>0</v>
      </c>
      <c r="DI31" s="80">
        <f t="shared" si="132"/>
        <v>0</v>
      </c>
      <c r="DJ31" s="76">
        <f>'MASTER_ ALL areas - No.seedling'!DI31</f>
        <v>0</v>
      </c>
      <c r="DK31" s="81">
        <f t="shared" si="133"/>
        <v>0</v>
      </c>
      <c r="DL31" s="75">
        <f>'MASTER_ ALL areas - No.seedling'!DK31</f>
        <v>0</v>
      </c>
      <c r="DM31" s="76">
        <f>'MASTER_ ALL areas - No.seedling'!DL31</f>
        <v>0</v>
      </c>
      <c r="DN31" s="80">
        <f t="shared" si="134"/>
        <v>0</v>
      </c>
      <c r="DO31" s="76">
        <f>'MASTER_ ALL areas - No.seedling'!DN31</f>
        <v>0</v>
      </c>
      <c r="DP31" s="81">
        <f t="shared" si="135"/>
        <v>0</v>
      </c>
      <c r="DQ31" s="75">
        <f>'MASTER_ ALL areas - No.seedling'!DP31</f>
        <v>320</v>
      </c>
      <c r="DR31" s="76">
        <f>'MASTER_ ALL areas - No.seedling'!DQ31</f>
        <v>1</v>
      </c>
      <c r="DS31" s="80">
        <f t="shared" si="136"/>
        <v>6.25E-2</v>
      </c>
      <c r="DT31" s="76">
        <f>'MASTER_ ALL areas - No.seedling'!DS31</f>
        <v>5</v>
      </c>
      <c r="DU31" s="81">
        <f t="shared" si="137"/>
        <v>0.3125</v>
      </c>
      <c r="DV31" s="75">
        <f>'MASTER_ ALL areas - No.seedling'!DU31</f>
        <v>0</v>
      </c>
      <c r="DW31" s="76">
        <f>'MASTER_ ALL areas - No.seedling'!DV31</f>
        <v>0</v>
      </c>
      <c r="DX31" s="80">
        <f t="shared" si="138"/>
        <v>0</v>
      </c>
      <c r="DY31" s="76">
        <f>'MASTER_ ALL areas - No.seedling'!DX31</f>
        <v>0</v>
      </c>
      <c r="DZ31" s="81">
        <f t="shared" si="139"/>
        <v>0</v>
      </c>
      <c r="EA31" s="75">
        <f>'MASTER_ ALL areas - No.seedling'!DZ31</f>
        <v>0</v>
      </c>
      <c r="EB31" s="76">
        <f>'MASTER_ ALL areas - No.seedling'!EA31</f>
        <v>0</v>
      </c>
      <c r="EC31" s="80">
        <f t="shared" si="140"/>
        <v>0</v>
      </c>
      <c r="ED31" s="76">
        <f>'MASTER_ ALL areas - No.seedling'!EC31</f>
        <v>0</v>
      </c>
      <c r="EE31" s="81">
        <f t="shared" si="141"/>
        <v>0</v>
      </c>
      <c r="EF31" s="75">
        <f>'MASTER_ ALL areas - No.seedling'!EE31</f>
        <v>0</v>
      </c>
      <c r="EG31" s="76">
        <f>'MASTER_ ALL areas - No.seedling'!EF31</f>
        <v>0</v>
      </c>
      <c r="EH31" s="80">
        <f t="shared" si="142"/>
        <v>0</v>
      </c>
      <c r="EI31" s="76">
        <f>'MASTER_ ALL areas - No.seedling'!EH31</f>
        <v>0</v>
      </c>
      <c r="EJ31" s="81">
        <f t="shared" si="143"/>
        <v>0</v>
      </c>
      <c r="EK31" s="75">
        <f>'MASTER_ ALL areas - No.seedling'!EJ31</f>
        <v>0</v>
      </c>
      <c r="EL31" s="76">
        <f>'MASTER_ ALL areas - No.seedling'!EK31</f>
        <v>0</v>
      </c>
      <c r="EM31" s="80">
        <f t="shared" si="144"/>
        <v>0</v>
      </c>
      <c r="EN31" s="76">
        <f>'MASTER_ ALL areas - No.seedling'!EM31</f>
        <v>0</v>
      </c>
      <c r="EO31" s="81">
        <f t="shared" si="145"/>
        <v>0</v>
      </c>
      <c r="EP31" s="75">
        <f>'MASTER_ ALL areas - No.seedling'!EO31</f>
        <v>0</v>
      </c>
      <c r="EQ31" s="76">
        <f>'MASTER_ ALL areas - No.seedling'!EP31</f>
        <v>0</v>
      </c>
      <c r="ER31" s="80">
        <f t="shared" si="146"/>
        <v>0</v>
      </c>
      <c r="ES31" s="76">
        <f>'MASTER_ ALL areas - No.seedling'!ER31</f>
        <v>0</v>
      </c>
      <c r="ET31" s="81">
        <f t="shared" si="147"/>
        <v>0</v>
      </c>
      <c r="EU31" s="75">
        <f>'MASTER_ ALL areas - No.seedling'!ET31</f>
        <v>0</v>
      </c>
      <c r="EV31" s="76">
        <f>'MASTER_ ALL areas - No.seedling'!EU31</f>
        <v>0</v>
      </c>
      <c r="EW31" s="80">
        <f t="shared" si="148"/>
        <v>0</v>
      </c>
      <c r="EX31" s="76">
        <f>'MASTER_ ALL areas - No.seedling'!EW31</f>
        <v>0</v>
      </c>
      <c r="EY31" s="81">
        <f t="shared" si="149"/>
        <v>0</v>
      </c>
      <c r="EZ31" s="75">
        <f>'MASTER_ ALL areas - No.seedling'!EY31</f>
        <v>0</v>
      </c>
      <c r="FA31" s="76">
        <f>'MASTER_ ALL areas - No.seedling'!EZ31</f>
        <v>0</v>
      </c>
      <c r="FB31" s="80">
        <f t="shared" si="150"/>
        <v>0</v>
      </c>
      <c r="FC31" s="76">
        <f>'MASTER_ ALL areas - No.seedling'!FB31</f>
        <v>0</v>
      </c>
      <c r="FD31" s="81">
        <f t="shared" si="151"/>
        <v>0</v>
      </c>
      <c r="FE31" s="75">
        <f>'MASTER_ ALL areas - No.seedling'!FD31</f>
        <v>40</v>
      </c>
      <c r="FF31" s="76">
        <f>'MASTER_ ALL areas - No.seedling'!FE31</f>
        <v>0</v>
      </c>
      <c r="FG31" s="80">
        <f t="shared" si="152"/>
        <v>0</v>
      </c>
      <c r="FH31" s="76">
        <f>'MASTER_ ALL areas - No.seedling'!FG31</f>
        <v>2</v>
      </c>
      <c r="FI31" s="81">
        <f t="shared" si="153"/>
        <v>1</v>
      </c>
      <c r="FJ31" s="75">
        <f>'MASTER_ ALL areas - No.seedling'!FI31</f>
        <v>0</v>
      </c>
      <c r="FK31" s="76">
        <f>'MASTER_ ALL areas - No.seedling'!FJ31</f>
        <v>0</v>
      </c>
      <c r="FL31" s="80">
        <f t="shared" si="154"/>
        <v>0</v>
      </c>
      <c r="FM31" s="76">
        <f>'MASTER_ ALL areas - No.seedling'!FL31</f>
        <v>0</v>
      </c>
      <c r="FN31" s="81">
        <f t="shared" si="155"/>
        <v>0</v>
      </c>
      <c r="FO31" s="75">
        <f>'MASTER_ ALL areas - No.seedling'!FN31</f>
        <v>0</v>
      </c>
      <c r="FP31" s="76">
        <f>'MASTER_ ALL areas - No.seedling'!FO31</f>
        <v>0</v>
      </c>
      <c r="FQ31" s="80">
        <f t="shared" si="156"/>
        <v>0</v>
      </c>
      <c r="FR31" s="76">
        <f>'MASTER_ ALL areas - No.seedling'!FQ31</f>
        <v>0</v>
      </c>
      <c r="FS31" s="81">
        <f t="shared" si="157"/>
        <v>0</v>
      </c>
      <c r="FT31" s="75">
        <f>'MASTER_ ALL areas - No.seedling'!FS31</f>
        <v>0</v>
      </c>
      <c r="FU31" s="76">
        <f>'MASTER_ ALL areas - No.seedling'!FT31</f>
        <v>0</v>
      </c>
      <c r="FV31" s="80">
        <f t="shared" si="158"/>
        <v>0</v>
      </c>
      <c r="FW31" s="76">
        <f>'MASTER_ ALL areas - No.seedling'!FV31</f>
        <v>0</v>
      </c>
      <c r="FX31" s="81">
        <f t="shared" si="159"/>
        <v>0</v>
      </c>
      <c r="FY31" s="75">
        <f>'MASTER_ ALL areas - No.seedling'!FX31</f>
        <v>0</v>
      </c>
      <c r="FZ31" s="76">
        <f>'MASTER_ ALL areas - No.seedling'!FY31</f>
        <v>0</v>
      </c>
      <c r="GA31" s="80">
        <f t="shared" si="160"/>
        <v>0</v>
      </c>
      <c r="GB31" s="76">
        <f>'MASTER_ ALL areas - No.seedling'!GA31</f>
        <v>0</v>
      </c>
      <c r="GC31" s="81">
        <f t="shared" si="161"/>
        <v>0</v>
      </c>
      <c r="GD31" s="75">
        <f>'MASTER_ ALL areas - No.seedling'!GC31</f>
        <v>0</v>
      </c>
      <c r="GE31" s="76">
        <f>'MASTER_ ALL areas - No.seedling'!GD31</f>
        <v>0</v>
      </c>
      <c r="GF31" s="80">
        <f t="shared" si="162"/>
        <v>0</v>
      </c>
      <c r="GG31" s="76">
        <f>'MASTER_ ALL areas - No.seedling'!GF31</f>
        <v>0</v>
      </c>
      <c r="GH31" s="81">
        <f t="shared" si="163"/>
        <v>0</v>
      </c>
      <c r="GI31" s="75">
        <f>'MASTER_ ALL areas - No.seedling'!GH31</f>
        <v>0</v>
      </c>
      <c r="GJ31" s="76">
        <f>'MASTER_ ALL areas - No.seedling'!GI31</f>
        <v>0</v>
      </c>
      <c r="GK31" s="80">
        <f t="shared" si="164"/>
        <v>0</v>
      </c>
      <c r="GL31" s="76">
        <f>'MASTER_ ALL areas - No.seedling'!GK31</f>
        <v>0</v>
      </c>
      <c r="GM31" s="81">
        <f t="shared" si="165"/>
        <v>0</v>
      </c>
      <c r="GN31" s="75">
        <f>'MASTER_ ALL areas - No.seedling'!GM31</f>
        <v>0</v>
      </c>
      <c r="GO31" s="76">
        <f>'MASTER_ ALL areas - No.seedling'!GN31</f>
        <v>0</v>
      </c>
      <c r="GP31" s="80">
        <f t="shared" si="166"/>
        <v>0</v>
      </c>
      <c r="GQ31" s="76">
        <f>'MASTER_ ALL areas - No.seedling'!GP31</f>
        <v>0</v>
      </c>
      <c r="GR31" s="81">
        <f t="shared" si="167"/>
        <v>0</v>
      </c>
      <c r="GS31" s="75">
        <f>'MASTER_ ALL areas - No.seedling'!GR31</f>
        <v>20</v>
      </c>
      <c r="GT31" s="76">
        <f>'MASTER_ ALL areas - No.seedling'!GS31</f>
        <v>0</v>
      </c>
      <c r="GU31" s="80">
        <f t="shared" si="168"/>
        <v>0</v>
      </c>
      <c r="GV31" s="76">
        <f>'MASTER_ ALL areas - No.seedling'!GU31</f>
        <v>0</v>
      </c>
      <c r="GW31" s="81">
        <f t="shared" si="169"/>
        <v>0</v>
      </c>
      <c r="GX31" s="75">
        <f>'MASTER_ ALL areas - No.seedling'!GW31</f>
        <v>0</v>
      </c>
      <c r="GY31" s="76">
        <f>'MASTER_ ALL areas - No.seedling'!GX31</f>
        <v>0</v>
      </c>
      <c r="GZ31" s="80">
        <f t="shared" si="170"/>
        <v>0</v>
      </c>
      <c r="HA31" s="76">
        <f>'MASTER_ ALL areas - No.seedling'!GZ31</f>
        <v>0</v>
      </c>
      <c r="HB31" s="81">
        <f t="shared" si="171"/>
        <v>0</v>
      </c>
      <c r="HC31" s="75">
        <f>'MASTER_ ALL areas - No.seedling'!HB31</f>
        <v>0</v>
      </c>
      <c r="HD31" s="76">
        <f>'MASTER_ ALL areas - No.seedling'!HC31</f>
        <v>0</v>
      </c>
      <c r="HE31" s="80">
        <f t="shared" si="172"/>
        <v>0</v>
      </c>
      <c r="HF31" s="76">
        <f>'MASTER_ ALL areas - No.seedling'!HE31</f>
        <v>0</v>
      </c>
      <c r="HG31" s="81">
        <f t="shared" si="173"/>
        <v>0</v>
      </c>
      <c r="HH31" s="75">
        <f>'MASTER_ ALL areas - No.seedling'!HG31</f>
        <v>0</v>
      </c>
      <c r="HI31" s="76">
        <f>'MASTER_ ALL areas - No.seedling'!HH31</f>
        <v>0</v>
      </c>
      <c r="HJ31" s="80">
        <f t="shared" si="174"/>
        <v>0</v>
      </c>
      <c r="HK31" s="76">
        <f>'MASTER_ ALL areas - No.seedling'!HJ31</f>
        <v>0</v>
      </c>
      <c r="HL31" s="81">
        <f t="shared" si="175"/>
        <v>0</v>
      </c>
      <c r="HM31" s="75">
        <f>'MASTER_ ALL areas - No.seedling'!HL31</f>
        <v>0</v>
      </c>
      <c r="HN31" s="76">
        <f>'MASTER_ ALL areas - No.seedling'!HM31</f>
        <v>0</v>
      </c>
      <c r="HO31" s="80">
        <f t="shared" si="176"/>
        <v>0</v>
      </c>
      <c r="HP31" s="76">
        <f>'MASTER_ ALL areas - No.seedling'!HO31</f>
        <v>0</v>
      </c>
      <c r="HQ31" s="81">
        <f t="shared" si="177"/>
        <v>0</v>
      </c>
      <c r="HR31" s="75">
        <f>'MASTER_ ALL areas - No.seedling'!HQ31</f>
        <v>0</v>
      </c>
      <c r="HS31" s="76">
        <f>'MASTER_ ALL areas - No.seedling'!HR31</f>
        <v>0</v>
      </c>
      <c r="HT31" s="80">
        <f t="shared" si="178"/>
        <v>0</v>
      </c>
      <c r="HU31" s="76">
        <f>'MASTER_ ALL areas - No.seedling'!HT31</f>
        <v>0</v>
      </c>
      <c r="HV31" s="81">
        <f t="shared" si="179"/>
        <v>0</v>
      </c>
      <c r="HW31" s="75">
        <f>'MASTER_ ALL areas - No.seedling'!HV31</f>
        <v>0</v>
      </c>
      <c r="HX31" s="76">
        <f>'MASTER_ ALL areas - No.seedling'!HW31</f>
        <v>0</v>
      </c>
      <c r="HY31" s="80">
        <f t="shared" si="180"/>
        <v>0</v>
      </c>
      <c r="HZ31" s="76">
        <f>'MASTER_ ALL areas - No.seedling'!HY31</f>
        <v>0</v>
      </c>
      <c r="IA31" s="81">
        <f t="shared" si="181"/>
        <v>0</v>
      </c>
      <c r="IB31" s="75">
        <f>'MASTER_ ALL areas - No.seedling'!IA31</f>
        <v>0</v>
      </c>
      <c r="IC31" s="76">
        <f>'MASTER_ ALL areas - No.seedling'!IB31</f>
        <v>0</v>
      </c>
      <c r="ID31" s="80">
        <f t="shared" si="182"/>
        <v>0</v>
      </c>
      <c r="IE31" s="76">
        <f>'MASTER_ ALL areas - No.seedling'!ID31</f>
        <v>0</v>
      </c>
      <c r="IF31" s="85">
        <f t="shared" si="183"/>
        <v>0</v>
      </c>
      <c r="IG31" s="86"/>
      <c r="IH31" s="87"/>
    </row>
    <row r="32" spans="2:242" ht="33" customHeight="1" x14ac:dyDescent="0.25">
      <c r="B32" s="438">
        <v>28</v>
      </c>
      <c r="C32" s="439" t="s">
        <v>92</v>
      </c>
      <c r="D32" s="440">
        <v>214381</v>
      </c>
      <c r="E32" s="441">
        <v>931568</v>
      </c>
      <c r="F32" s="442" t="s">
        <v>89</v>
      </c>
      <c r="G32" s="129" t="s">
        <v>170</v>
      </c>
      <c r="H32" s="439">
        <f>'MASTER_ ALL areas - No.seedling'!G32</f>
        <v>5</v>
      </c>
      <c r="I32" s="443">
        <f>'MASTER_ ALL areas - No.seedling'!H32</f>
        <v>0.2</v>
      </c>
      <c r="J32" s="439">
        <f>'MASTER_ ALL areas - No.seedling'!I32</f>
        <v>88</v>
      </c>
      <c r="K32" s="444">
        <f>'MASTER_ ALL areas - No.seedling'!J32</f>
        <v>93</v>
      </c>
      <c r="L32" s="133">
        <f>K32*40</f>
        <v>3720</v>
      </c>
      <c r="M32" s="444">
        <f>'MASTER_ ALL areas - No.seedling'!L32</f>
        <v>3720</v>
      </c>
      <c r="N32" s="440">
        <f>'MASTER_ ALL areas - No.seedling'!M32</f>
        <v>17</v>
      </c>
      <c r="O32" s="442">
        <f>'MASTER_ ALL areas - No.seedling'!N32</f>
        <v>84</v>
      </c>
      <c r="P32" s="130">
        <f t="shared" si="1"/>
        <v>0.18279569892473119</v>
      </c>
      <c r="Q32" s="138">
        <f t="shared" si="2"/>
        <v>0.90322580645161288</v>
      </c>
      <c r="R32" s="429"/>
      <c r="S32" s="440">
        <f>'MASTER_ ALL areas - No.seedling'!R32</f>
        <v>1640</v>
      </c>
      <c r="T32" s="441">
        <f>'MASTER_ ALL areas - No.seedling'!S32</f>
        <v>15</v>
      </c>
      <c r="U32" s="141">
        <f>IF(S32=0,0,T32/(S32/40))</f>
        <v>0.36585365853658536</v>
      </c>
      <c r="V32" s="441">
        <f>'MASTER_ ALL areas - No.seedling'!U32</f>
        <v>32</v>
      </c>
      <c r="W32" s="141">
        <f>IF(S32=0,0,V32/(S32/40))</f>
        <v>0.78048780487804881</v>
      </c>
      <c r="X32" s="441">
        <f>'MASTER_ ALL areas - No.seedling'!W32</f>
        <v>1040</v>
      </c>
      <c r="Y32" s="441">
        <f>'MASTER_ ALL areas - No.seedling'!X32</f>
        <v>2</v>
      </c>
      <c r="Z32" s="141">
        <f>IF(X32=0,0,Y32/(X32/40))</f>
        <v>7.6923076923076927E-2</v>
      </c>
      <c r="AA32" s="441">
        <f>'MASTER_ ALL areas - No.seedling'!Z32</f>
        <v>26</v>
      </c>
      <c r="AB32" s="141">
        <f>IF(X32=0,0,AA32/(X32/40))</f>
        <v>1</v>
      </c>
      <c r="AC32" s="441">
        <f>'MASTER_ ALL areas - No.seedling'!AB32</f>
        <v>840</v>
      </c>
      <c r="AD32" s="441">
        <f>'MASTER_ ALL areas - No.seedling'!AC32</f>
        <v>0</v>
      </c>
      <c r="AE32" s="141">
        <f>IF(AC32=0,0,AD32/(AC32/40))</f>
        <v>0</v>
      </c>
      <c r="AF32" s="441">
        <f>'MASTER_ ALL areas - No.seedling'!AE32</f>
        <v>21</v>
      </c>
      <c r="AG32" s="141">
        <f>IF(AC32=0,0,AF32/(AC32/40))</f>
        <v>1</v>
      </c>
      <c r="AH32" s="441">
        <f>'MASTER_ ALL areas - No.seedling'!AG32</f>
        <v>200</v>
      </c>
      <c r="AI32" s="441">
        <f>'MASTER_ ALL areas - No.seedling'!AH32</f>
        <v>0</v>
      </c>
      <c r="AJ32" s="141">
        <f>IF(AH32=0,0,AI32/(AH32/40))</f>
        <v>0</v>
      </c>
      <c r="AK32" s="441">
        <f>'MASTER_ ALL areas - No.seedling'!AJ32</f>
        <v>5</v>
      </c>
      <c r="AL32" s="142">
        <f>IF(AH32=0,0,AK32/(AH32/40))</f>
        <v>1</v>
      </c>
      <c r="AM32" s="429"/>
      <c r="AN32" s="440">
        <f>'MASTER_ ALL areas - No.seedling'!AM32</f>
        <v>2240</v>
      </c>
      <c r="AO32" s="441">
        <f>'MASTER_ ALL areas - No.seedling'!AN32</f>
        <v>0</v>
      </c>
      <c r="AP32" s="141">
        <f>IF(AN32=0,0,AO32/(AN32/40))</f>
        <v>0</v>
      </c>
      <c r="AQ32" s="441">
        <f>'MASTER_ ALL areas - No.seedling'!AP32</f>
        <v>55</v>
      </c>
      <c r="AR32" s="141">
        <f>IF(AN32=0,0,AQ32/(AN32/40))</f>
        <v>0.9821428571428571</v>
      </c>
      <c r="AS32" s="441">
        <f>'MASTER_ ALL areas - No.seedling'!AR32</f>
        <v>840</v>
      </c>
      <c r="AT32" s="441">
        <f>'MASTER_ ALL areas - No.seedling'!AS32</f>
        <v>2</v>
      </c>
      <c r="AU32" s="141">
        <f>IF(AS32=0,0,AT32/(AS32/40))</f>
        <v>9.5238095238095233E-2</v>
      </c>
      <c r="AV32" s="441">
        <f>'MASTER_ ALL areas - No.seedling'!AU32</f>
        <v>14</v>
      </c>
      <c r="AW32" s="141">
        <f>IF(AS32=0,0,AV32/(AS32/40))</f>
        <v>0.66666666666666663</v>
      </c>
      <c r="AX32" s="441">
        <f>'MASTER_ ALL areas - No.seedling'!AW32</f>
        <v>40</v>
      </c>
      <c r="AY32" s="441">
        <f>'MASTER_ ALL areas - No.seedling'!AX32</f>
        <v>0</v>
      </c>
      <c r="AZ32" s="141">
        <f>IF(AX32=0,0,AY32/(AX32/40))</f>
        <v>0</v>
      </c>
      <c r="BA32" s="441">
        <f>'MASTER_ ALL areas - No.seedling'!AZ32</f>
        <v>0</v>
      </c>
      <c r="BB32" s="141">
        <f>IF(AX32=0,0,BA32/(AX32/40))</f>
        <v>0</v>
      </c>
      <c r="BC32" s="441">
        <f>'MASTER_ ALL areas - No.seedling'!BB32</f>
        <v>0</v>
      </c>
      <c r="BD32" s="441">
        <f>'MASTER_ ALL areas - No.seedling'!BC32</f>
        <v>0</v>
      </c>
      <c r="BE32" s="141">
        <f>IF(BC32=0,0,BD32/(BC32/40))</f>
        <v>0</v>
      </c>
      <c r="BF32" s="441">
        <f>'MASTER_ ALL areas - No.seedling'!BE32</f>
        <v>0</v>
      </c>
      <c r="BG32" s="141">
        <f>IF(BC32=0,0,BF32/(BC32/40))</f>
        <v>0</v>
      </c>
      <c r="BH32" s="441">
        <f>'MASTER_ ALL areas - No.seedling'!BG32</f>
        <v>600</v>
      </c>
      <c r="BI32" s="441">
        <f>'MASTER_ ALL areas - No.seedling'!BH32</f>
        <v>15</v>
      </c>
      <c r="BJ32" s="141">
        <f>IF(BH32=0,0,BI32/(BH32/40))</f>
        <v>1</v>
      </c>
      <c r="BK32" s="441">
        <f>'MASTER_ ALL areas - No.seedling'!BJ32</f>
        <v>15</v>
      </c>
      <c r="BL32" s="141">
        <f>IF(BH32=0,0,BK32/(BH32/40))</f>
        <v>1</v>
      </c>
      <c r="BM32" s="441">
        <f>'MASTER_ ALL areas - No.seedling'!BL32</f>
        <v>0</v>
      </c>
      <c r="BN32" s="441">
        <f>'MASTER_ ALL areas - No.seedling'!BM32</f>
        <v>0</v>
      </c>
      <c r="BO32" s="141">
        <f>IF(BM32=0,0,BN32/(BM32/40))</f>
        <v>0</v>
      </c>
      <c r="BP32" s="441">
        <f>'MASTER_ ALL areas - No.seedling'!BO32</f>
        <v>0</v>
      </c>
      <c r="BQ32" s="141">
        <f>IF(BM32=0,0,BP32/(BM32/40))</f>
        <v>0</v>
      </c>
      <c r="BR32" s="441">
        <f>'MASTER_ ALL areas - No.seedling'!BQ32</f>
        <v>0</v>
      </c>
      <c r="BS32" s="441">
        <f>'MASTER_ ALL areas - No.seedling'!BR32</f>
        <v>0</v>
      </c>
      <c r="BT32" s="141">
        <f>IF(BR32=0,0,BS32/(BR32/40))</f>
        <v>0</v>
      </c>
      <c r="BU32" s="441">
        <f>'MASTER_ ALL areas - No.seedling'!BT32</f>
        <v>0</v>
      </c>
      <c r="BV32" s="141">
        <f>IF(BR32=0,0,BU32/(BR32/40))</f>
        <v>0</v>
      </c>
      <c r="BW32" s="441">
        <f>'MASTER_ ALL areas - No.seedling'!BV32</f>
        <v>0</v>
      </c>
      <c r="BX32" s="441">
        <f>'MASTER_ ALL areas - No.seedling'!BW32</f>
        <v>0</v>
      </c>
      <c r="BY32" s="141">
        <f>IF(BW32=0,0,BX32/(BW32/40))</f>
        <v>0</v>
      </c>
      <c r="BZ32" s="441">
        <f>'MASTER_ ALL areas - No.seedling'!BY32</f>
        <v>0</v>
      </c>
      <c r="CA32" s="142">
        <f>IF(BW32=0,0,BZ32/(BW32/40))</f>
        <v>0</v>
      </c>
      <c r="CB32" s="429"/>
      <c r="CC32" s="139">
        <f>6*40</f>
        <v>240</v>
      </c>
      <c r="CD32" s="140">
        <f>'MASTER_ ALL areas - No.seedling'!CC32</f>
        <v>0</v>
      </c>
      <c r="CE32" s="141">
        <f>IF(CC32=0,0,CD32/(CC32/40))</f>
        <v>0</v>
      </c>
      <c r="CF32" s="140">
        <f>'MASTER_ ALL areas - No.seedling'!CE32</f>
        <v>5</v>
      </c>
      <c r="CG32" s="142">
        <f>IF(CC32=0,0,CF32/(CC32/40))</f>
        <v>0.83333333333333337</v>
      </c>
      <c r="CH32" s="139">
        <f>'MASTER_ ALL areas - No.seedling'!CG32</f>
        <v>960</v>
      </c>
      <c r="CI32" s="140">
        <f>'MASTER_ ALL areas - No.seedling'!CH32</f>
        <v>0</v>
      </c>
      <c r="CJ32" s="141">
        <f>IF(CH32=0,0,CI32/(CH32/40))</f>
        <v>0</v>
      </c>
      <c r="CK32" s="140">
        <f>'MASTER_ ALL areas - No.seedling'!CJ32</f>
        <v>24</v>
      </c>
      <c r="CL32" s="142">
        <f>IF(CH32=0,0,CK32/(CH32/40))</f>
        <v>1</v>
      </c>
      <c r="CM32" s="139">
        <f>'MASTER_ ALL areas - No.seedling'!CL32</f>
        <v>840</v>
      </c>
      <c r="CN32" s="140">
        <f>'MASTER_ ALL areas - No.seedling'!CM32</f>
        <v>0</v>
      </c>
      <c r="CO32" s="141">
        <f>IF(CM32=0,0,CN32/(CM32/40))</f>
        <v>0</v>
      </c>
      <c r="CP32" s="140">
        <f>'MASTER_ ALL areas - No.seedling'!CO32</f>
        <v>21</v>
      </c>
      <c r="CQ32" s="142">
        <f>IF(CM32=0,0,CP32/(CM32/40))</f>
        <v>1</v>
      </c>
      <c r="CR32" s="139">
        <f>'MASTER_ ALL areas - No.seedling'!CQ32</f>
        <v>200</v>
      </c>
      <c r="CS32" s="140">
        <f>'MASTER_ ALL areas - No.seedling'!CR32</f>
        <v>0</v>
      </c>
      <c r="CT32" s="141">
        <f>IF(CR32=0,0,CS32/(CR32/40))</f>
        <v>0</v>
      </c>
      <c r="CU32" s="140">
        <f>'MASTER_ ALL areas - No.seedling'!CT32</f>
        <v>5</v>
      </c>
      <c r="CV32" s="142">
        <f>IF(CR32=0,0,CU32/(CR32/40))</f>
        <v>1</v>
      </c>
      <c r="CW32" s="139">
        <f>'MASTER_ ALL areas - No.seedling'!CV32</f>
        <v>840</v>
      </c>
      <c r="CX32" s="140">
        <f>'MASTER_ ALL areas - No.seedling'!CW32</f>
        <v>2</v>
      </c>
      <c r="CY32" s="141">
        <f>IF(CW32=0,0,CX32/(CW32/40))</f>
        <v>9.5238095238095233E-2</v>
      </c>
      <c r="CZ32" s="140">
        <f>'MASTER_ ALL areas - No.seedling'!CY32</f>
        <v>14</v>
      </c>
      <c r="DA32" s="142">
        <f>IF(CW32=0,0,CZ32/(CW32/40))</f>
        <v>0.66666666666666663</v>
      </c>
      <c r="DB32" s="139">
        <f>'MASTER_ ALL areas - No.seedling'!DA32</f>
        <v>0</v>
      </c>
      <c r="DC32" s="140">
        <f>'MASTER_ ALL areas - No.seedling'!DB32</f>
        <v>0</v>
      </c>
      <c r="DD32" s="141">
        <f>IF(DB32=0,0,DC32/(DB32/40))</f>
        <v>0</v>
      </c>
      <c r="DE32" s="140">
        <f>'MASTER_ ALL areas - No.seedling'!DD32</f>
        <v>0</v>
      </c>
      <c r="DF32" s="142">
        <f>IF(DB32=0,0,DE32/(DB32/40))</f>
        <v>0</v>
      </c>
      <c r="DG32" s="139">
        <f>'MASTER_ ALL areas - No.seedling'!DF32</f>
        <v>0</v>
      </c>
      <c r="DH32" s="140">
        <f>'MASTER_ ALL areas - No.seedling'!DG32</f>
        <v>0</v>
      </c>
      <c r="DI32" s="141">
        <f>IF(DG32=0,0,DH32/(DG32/40))</f>
        <v>0</v>
      </c>
      <c r="DJ32" s="140">
        <f>'MASTER_ ALL areas - No.seedling'!DI32</f>
        <v>0</v>
      </c>
      <c r="DK32" s="142">
        <f>IF(DG32=0,0,DJ32/(DG32/40))</f>
        <v>0</v>
      </c>
      <c r="DL32" s="139">
        <f>'MASTER_ ALL areas - No.seedling'!DK32</f>
        <v>0</v>
      </c>
      <c r="DM32" s="140">
        <f>'MASTER_ ALL areas - No.seedling'!DL32</f>
        <v>0</v>
      </c>
      <c r="DN32" s="141">
        <f>IF(DL32=0,0,DM32/(DL32/40))</f>
        <v>0</v>
      </c>
      <c r="DO32" s="140">
        <f>'MASTER_ ALL areas - No.seedling'!DN32</f>
        <v>0</v>
      </c>
      <c r="DP32" s="142">
        <f>IF(DL32=0,0,DO32/(DL32/40))</f>
        <v>0</v>
      </c>
      <c r="DQ32" s="139">
        <f>'MASTER_ ALL areas - No.seedling'!DP32</f>
        <v>40</v>
      </c>
      <c r="DR32" s="140">
        <f>'MASTER_ ALL areas - No.seedling'!DQ32</f>
        <v>0</v>
      </c>
      <c r="DS32" s="141">
        <f>IF(DQ32=0,0,DR32/(DQ32/40))</f>
        <v>0</v>
      </c>
      <c r="DT32" s="140">
        <f>'MASTER_ ALL areas - No.seedling'!DS32</f>
        <v>0</v>
      </c>
      <c r="DU32" s="142">
        <f>IF(DQ32=0,0,DT32/(DQ32/40))</f>
        <v>0</v>
      </c>
      <c r="DV32" s="139">
        <f>'MASTER_ ALL areas - No.seedling'!DU32</f>
        <v>0</v>
      </c>
      <c r="DW32" s="140">
        <f>'MASTER_ ALL areas - No.seedling'!DV32</f>
        <v>0</v>
      </c>
      <c r="DX32" s="141">
        <f>IF(DV32=0,0,DW32/(DV32/40))</f>
        <v>0</v>
      </c>
      <c r="DY32" s="140">
        <f>'MASTER_ ALL areas - No.seedling'!DX32</f>
        <v>0</v>
      </c>
      <c r="DZ32" s="142">
        <f>IF(DV32=0,0,DY32/(DV32/40))</f>
        <v>0</v>
      </c>
      <c r="EA32" s="139">
        <f>'MASTER_ ALL areas - No.seedling'!DZ32</f>
        <v>0</v>
      </c>
      <c r="EB32" s="140">
        <f>'MASTER_ ALL areas - No.seedling'!EA32</f>
        <v>0</v>
      </c>
      <c r="EC32" s="141">
        <f>IF(EA32=0,0,EB32/(EA32/40))</f>
        <v>0</v>
      </c>
      <c r="ED32" s="140">
        <f>'MASTER_ ALL areas - No.seedling'!EC32</f>
        <v>0</v>
      </c>
      <c r="EE32" s="142">
        <f>IF(EA32=0,0,ED32/(EA32/40))</f>
        <v>0</v>
      </c>
      <c r="EF32" s="139">
        <f>'MASTER_ ALL areas - No.seedling'!EE32</f>
        <v>0</v>
      </c>
      <c r="EG32" s="140">
        <f>'MASTER_ ALL areas - No.seedling'!EF32</f>
        <v>0</v>
      </c>
      <c r="EH32" s="141">
        <f>IF(EF32=0,0,EG32/(EF32/40))</f>
        <v>0</v>
      </c>
      <c r="EI32" s="140">
        <f>'MASTER_ ALL areas - No.seedling'!EH32</f>
        <v>0</v>
      </c>
      <c r="EJ32" s="142">
        <f>IF(EF32=0,0,EI32/(EF32/40))</f>
        <v>0</v>
      </c>
      <c r="EK32" s="139">
        <f>'MASTER_ ALL areas - No.seedling'!EJ32</f>
        <v>0</v>
      </c>
      <c r="EL32" s="140">
        <f>'MASTER_ ALL areas - No.seedling'!EK32</f>
        <v>0</v>
      </c>
      <c r="EM32" s="141">
        <f>IF(EK32=0,0,EL32/(EK32/40))</f>
        <v>0</v>
      </c>
      <c r="EN32" s="140">
        <f>'MASTER_ ALL areas - No.seedling'!EM32</f>
        <v>0</v>
      </c>
      <c r="EO32" s="142">
        <f>IF(EK32=0,0,EN32/(EK32/40))</f>
        <v>0</v>
      </c>
      <c r="EP32" s="139">
        <f>'MASTER_ ALL areas - No.seedling'!EO32</f>
        <v>0</v>
      </c>
      <c r="EQ32" s="140">
        <f>'MASTER_ ALL areas - No.seedling'!EP32</f>
        <v>0</v>
      </c>
      <c r="ER32" s="141">
        <f>IF(EP32=0,0,EQ32/(EP32/40))</f>
        <v>0</v>
      </c>
      <c r="ES32" s="140">
        <f>'MASTER_ ALL areas - No.seedling'!ER32</f>
        <v>0</v>
      </c>
      <c r="ET32" s="142">
        <f>IF(EP32=0,0,ES32/(EP32/40))</f>
        <v>0</v>
      </c>
      <c r="EU32" s="139">
        <f>'MASTER_ ALL areas - No.seedling'!ET32</f>
        <v>0</v>
      </c>
      <c r="EV32" s="140">
        <f>'MASTER_ ALL areas - No.seedling'!EU32</f>
        <v>0</v>
      </c>
      <c r="EW32" s="141">
        <f>IF(EU32=0,0,EV32/(EU32/40))</f>
        <v>0</v>
      </c>
      <c r="EX32" s="140">
        <f>'MASTER_ ALL areas - No.seedling'!EW32</f>
        <v>0</v>
      </c>
      <c r="EY32" s="142">
        <f>IF(EU32=0,0,EX32/(EU32/40))</f>
        <v>0</v>
      </c>
      <c r="EZ32" s="139">
        <f>'MASTER_ ALL areas - No.seedling'!EY32</f>
        <v>0</v>
      </c>
      <c r="FA32" s="140">
        <f>'MASTER_ ALL areas - No.seedling'!EZ32</f>
        <v>0</v>
      </c>
      <c r="FB32" s="141">
        <f>IF(EZ32=0,0,FA32/(EZ32/40))</f>
        <v>0</v>
      </c>
      <c r="FC32" s="140">
        <f>'MASTER_ ALL areas - No.seedling'!FB32</f>
        <v>0</v>
      </c>
      <c r="FD32" s="142">
        <f>IF(EZ32=0,0,FC32/(EZ32/40))</f>
        <v>0</v>
      </c>
      <c r="FE32" s="139">
        <f>'MASTER_ ALL areas - No.seedling'!FD32</f>
        <v>520</v>
      </c>
      <c r="FF32" s="140">
        <f>'MASTER_ ALL areas - No.seedling'!FE32</f>
        <v>13</v>
      </c>
      <c r="FG32" s="141">
        <f>IF(FE32=0,0,FF32/(FE32/40))</f>
        <v>1</v>
      </c>
      <c r="FH32" s="140">
        <f>'MASTER_ ALL areas - No.seedling'!FG32</f>
        <v>13</v>
      </c>
      <c r="FI32" s="142">
        <f>IF(FE32=0,0,FH32/(FE32/40))</f>
        <v>1</v>
      </c>
      <c r="FJ32" s="139">
        <f>'MASTER_ ALL areas - No.seedling'!FI32</f>
        <v>80</v>
      </c>
      <c r="FK32" s="140">
        <f>'MASTER_ ALL areas - No.seedling'!FJ32</f>
        <v>2</v>
      </c>
      <c r="FL32" s="141">
        <f>IF(FJ32=0,0,FK32/(FJ32/40))</f>
        <v>1</v>
      </c>
      <c r="FM32" s="140">
        <f>'MASTER_ ALL areas - No.seedling'!FL32</f>
        <v>2</v>
      </c>
      <c r="FN32" s="142">
        <f>IF(FJ32=0,0,FM32/(FJ32/40))</f>
        <v>1</v>
      </c>
      <c r="FO32" s="139">
        <f>'MASTER_ ALL areas - No.seedling'!FN32</f>
        <v>0</v>
      </c>
      <c r="FP32" s="140">
        <f>'MASTER_ ALL areas - No.seedling'!FO32</f>
        <v>0</v>
      </c>
      <c r="FQ32" s="141">
        <f>IF(FO32=0,0,FP32/(FO32/40))</f>
        <v>0</v>
      </c>
      <c r="FR32" s="140">
        <f>'MASTER_ ALL areas - No.seedling'!FQ32</f>
        <v>0</v>
      </c>
      <c r="FS32" s="142">
        <f>IF(FO32=0,0,FR32/(FO32/40))</f>
        <v>0</v>
      </c>
      <c r="FT32" s="139">
        <f>'MASTER_ ALL areas - No.seedling'!FS32</f>
        <v>0</v>
      </c>
      <c r="FU32" s="140">
        <f>'MASTER_ ALL areas - No.seedling'!FT32</f>
        <v>0</v>
      </c>
      <c r="FV32" s="141">
        <f>IF(FT32=0,0,FU32/(FT32/40))</f>
        <v>0</v>
      </c>
      <c r="FW32" s="140">
        <f>'MASTER_ ALL areas - No.seedling'!FV32</f>
        <v>0</v>
      </c>
      <c r="FX32" s="142">
        <f>IF(FT32=0,0,FW32/(FT32/40))</f>
        <v>0</v>
      </c>
      <c r="FY32" s="139">
        <f>'MASTER_ ALL areas - No.seedling'!FX32</f>
        <v>0</v>
      </c>
      <c r="FZ32" s="140">
        <f>'MASTER_ ALL areas - No.seedling'!FY32</f>
        <v>0</v>
      </c>
      <c r="GA32" s="141">
        <f>IF(FY32=0,0,FZ32/(FY32/40))</f>
        <v>0</v>
      </c>
      <c r="GB32" s="140">
        <f>'MASTER_ ALL areas - No.seedling'!GA32</f>
        <v>0</v>
      </c>
      <c r="GC32" s="142">
        <f>IF(FY32=0,0,GB32/(FY32/40))</f>
        <v>0</v>
      </c>
      <c r="GD32" s="139">
        <f>'MASTER_ ALL areas - No.seedling'!GC32</f>
        <v>0</v>
      </c>
      <c r="GE32" s="140">
        <f>'MASTER_ ALL areas - No.seedling'!GD32</f>
        <v>0</v>
      </c>
      <c r="GF32" s="141">
        <f>IF(GD32=0,0,GE32/(GD32/40))</f>
        <v>0</v>
      </c>
      <c r="GG32" s="140">
        <f>'MASTER_ ALL areas - No.seedling'!GF32</f>
        <v>0</v>
      </c>
      <c r="GH32" s="142">
        <f>IF(GD32=0,0,GG32/(GD32/40))</f>
        <v>0</v>
      </c>
      <c r="GI32" s="139">
        <f>'MASTER_ ALL areas - No.seedling'!GH32</f>
        <v>0</v>
      </c>
      <c r="GJ32" s="140">
        <f>'MASTER_ ALL areas - No.seedling'!GI32</f>
        <v>0</v>
      </c>
      <c r="GK32" s="141">
        <f>IF(GI32=0,0,GJ32/(GI32/40))</f>
        <v>0</v>
      </c>
      <c r="GL32" s="140">
        <f>'MASTER_ ALL areas - No.seedling'!GK32</f>
        <v>0</v>
      </c>
      <c r="GM32" s="142">
        <f>IF(GI32=0,0,GL32/(GI32/40))</f>
        <v>0</v>
      </c>
      <c r="GN32" s="139">
        <f>'MASTER_ ALL areas - No.seedling'!GM32</f>
        <v>0</v>
      </c>
      <c r="GO32" s="140">
        <f>'MASTER_ ALL areas - No.seedling'!GN32</f>
        <v>0</v>
      </c>
      <c r="GP32" s="141">
        <f>IF(GN32=0,0,GO32/(GN32/40))</f>
        <v>0</v>
      </c>
      <c r="GQ32" s="140">
        <f>'MASTER_ ALL areas - No.seedling'!GP32</f>
        <v>0</v>
      </c>
      <c r="GR32" s="142">
        <f>IF(GN32=0,0,GQ32/(GN32/40))</f>
        <v>0</v>
      </c>
      <c r="GS32" s="139">
        <f>'MASTER_ ALL areas - No.seedling'!GR32</f>
        <v>0</v>
      </c>
      <c r="GT32" s="140">
        <f>'MASTER_ ALL areas - No.seedling'!GS32</f>
        <v>0</v>
      </c>
      <c r="GU32" s="141">
        <f>IF(GS32=0,0,GT32/(GS32/40))</f>
        <v>0</v>
      </c>
      <c r="GV32" s="140">
        <f>'MASTER_ ALL areas - No.seedling'!GU32</f>
        <v>0</v>
      </c>
      <c r="GW32" s="142">
        <f>IF(GS32=0,0,GV32/(GS32/40))</f>
        <v>0</v>
      </c>
      <c r="GX32" s="139">
        <f>'MASTER_ ALL areas - No.seedling'!GW32</f>
        <v>0</v>
      </c>
      <c r="GY32" s="140">
        <f>'MASTER_ ALL areas - No.seedling'!GX32</f>
        <v>0</v>
      </c>
      <c r="GZ32" s="141">
        <f>IF(GX32=0,0,GY32/(GX32/40))</f>
        <v>0</v>
      </c>
      <c r="HA32" s="140">
        <f>'MASTER_ ALL areas - No.seedling'!GZ32</f>
        <v>0</v>
      </c>
      <c r="HB32" s="142">
        <f>IF(GX32=0,0,HA32/(GX32/40))</f>
        <v>0</v>
      </c>
      <c r="HC32" s="139">
        <f>'MASTER_ ALL areas - No.seedling'!HB32</f>
        <v>0</v>
      </c>
      <c r="HD32" s="140">
        <f>'MASTER_ ALL areas - No.seedling'!HC32</f>
        <v>0</v>
      </c>
      <c r="HE32" s="141">
        <f>IF(HC32=0,0,HD32/(HC32/40))</f>
        <v>0</v>
      </c>
      <c r="HF32" s="140">
        <f>'MASTER_ ALL areas - No.seedling'!HE32</f>
        <v>0</v>
      </c>
      <c r="HG32" s="142">
        <f>IF(HC32=0,0,HF32/(HC32/40))</f>
        <v>0</v>
      </c>
      <c r="HH32" s="139">
        <f>'MASTER_ ALL areas - No.seedling'!HG32</f>
        <v>0</v>
      </c>
      <c r="HI32" s="140">
        <f>'MASTER_ ALL areas - No.seedling'!HH32</f>
        <v>0</v>
      </c>
      <c r="HJ32" s="141">
        <f>IF(HH32=0,0,HI32/(HH32/40))</f>
        <v>0</v>
      </c>
      <c r="HK32" s="140">
        <f>'MASTER_ ALL areas - No.seedling'!HJ32</f>
        <v>0</v>
      </c>
      <c r="HL32" s="142">
        <f>IF(HH32=0,0,HK32/(HH32/40))</f>
        <v>0</v>
      </c>
      <c r="HM32" s="139">
        <f>'MASTER_ ALL areas - No.seedling'!HL32</f>
        <v>0</v>
      </c>
      <c r="HN32" s="140">
        <f>'MASTER_ ALL areas - No.seedling'!HM32</f>
        <v>0</v>
      </c>
      <c r="HO32" s="141">
        <f>IF(HM32=0,0,HN32/(HM32/40))</f>
        <v>0</v>
      </c>
      <c r="HP32" s="140">
        <f>'MASTER_ ALL areas - No.seedling'!HO32</f>
        <v>0</v>
      </c>
      <c r="HQ32" s="142">
        <f>IF(HM32=0,0,HP32/(HM32/40))</f>
        <v>0</v>
      </c>
      <c r="HR32" s="139">
        <f>'MASTER_ ALL areas - No.seedling'!HQ32</f>
        <v>0</v>
      </c>
      <c r="HS32" s="140">
        <f>'MASTER_ ALL areas - No.seedling'!HR32</f>
        <v>0</v>
      </c>
      <c r="HT32" s="141">
        <f>IF(HR32=0,0,HS32/(HR32/40))</f>
        <v>0</v>
      </c>
      <c r="HU32" s="140">
        <f>'MASTER_ ALL areas - No.seedling'!HT32</f>
        <v>0</v>
      </c>
      <c r="HV32" s="142">
        <f>IF(HR32=0,0,HU32/(HR32/40))</f>
        <v>0</v>
      </c>
      <c r="HW32" s="139">
        <f>'MASTER_ ALL areas - No.seedling'!HV32</f>
        <v>0</v>
      </c>
      <c r="HX32" s="140">
        <f>'MASTER_ ALL areas - No.seedling'!HW32</f>
        <v>0</v>
      </c>
      <c r="HY32" s="141">
        <f>IF(HW32=0,0,HX32/(HW32/40))</f>
        <v>0</v>
      </c>
      <c r="HZ32" s="140">
        <f>'MASTER_ ALL areas - No.seedling'!HY32</f>
        <v>0</v>
      </c>
      <c r="IA32" s="142">
        <f>IF(HW32=0,0,HZ32/(HW32/40))</f>
        <v>0</v>
      </c>
      <c r="IB32" s="139">
        <f>'MASTER_ ALL areas - No.seedling'!IA32</f>
        <v>0</v>
      </c>
      <c r="IC32" s="140">
        <f>'MASTER_ ALL areas - No.seedling'!IB32</f>
        <v>0</v>
      </c>
      <c r="ID32" s="141">
        <f>IF(IB32=0,0,IC32/(IB32/40))</f>
        <v>0</v>
      </c>
      <c r="IE32" s="140">
        <f>'MASTER_ ALL areas - No.seedling'!ID32</f>
        <v>0</v>
      </c>
      <c r="IF32" s="144">
        <f>IF(IB32=0,0,IE32/(IB32/40))</f>
        <v>0</v>
      </c>
      <c r="IG32" s="145" t="s">
        <v>171</v>
      </c>
      <c r="IH32" s="146"/>
    </row>
    <row r="33" spans="2:242" ht="33" customHeight="1" x14ac:dyDescent="0.25">
      <c r="B33" s="438">
        <v>29</v>
      </c>
      <c r="C33" s="439" t="s">
        <v>172</v>
      </c>
      <c r="D33" s="440">
        <v>214874</v>
      </c>
      <c r="E33" s="441">
        <v>931632</v>
      </c>
      <c r="F33" s="442" t="s">
        <v>89</v>
      </c>
      <c r="G33" s="129" t="s">
        <v>136</v>
      </c>
      <c r="H33" s="439">
        <f>'MASTER_ ALL areas - No.seedling'!G33</f>
        <v>1</v>
      </c>
      <c r="I33" s="443">
        <f>'MASTER_ ALL areas - No.seedling'!H33</f>
        <v>0</v>
      </c>
      <c r="J33" s="439">
        <f>'MASTER_ ALL areas - No.seedling'!I33</f>
        <v>99</v>
      </c>
      <c r="K33" s="444">
        <f>'MASTER_ ALL areas - No.seedling'!J33</f>
        <v>25</v>
      </c>
      <c r="L33" s="133">
        <f>K33*40</f>
        <v>1000</v>
      </c>
      <c r="M33" s="444">
        <f>'MASTER_ ALL areas - No.seedling'!L33</f>
        <v>1000</v>
      </c>
      <c r="N33" s="440">
        <f>'MASTER_ ALL areas - No.seedling'!M33</f>
        <v>0</v>
      </c>
      <c r="O33" s="442">
        <f>'MASTER_ ALL areas - No.seedling'!N33</f>
        <v>0</v>
      </c>
      <c r="P33" s="130">
        <f t="shared" si="1"/>
        <v>0</v>
      </c>
      <c r="Q33" s="138">
        <f t="shared" si="2"/>
        <v>0</v>
      </c>
      <c r="R33" s="429"/>
      <c r="S33" s="440">
        <f>'MASTER_ ALL areas - No.seedling'!R33</f>
        <v>1000</v>
      </c>
      <c r="T33" s="441">
        <f>'MASTER_ ALL areas - No.seedling'!S33</f>
        <v>0</v>
      </c>
      <c r="U33" s="141">
        <f>IF(S33=0,0,T33/(S33/40))</f>
        <v>0</v>
      </c>
      <c r="V33" s="441">
        <f>'MASTER_ ALL areas - No.seedling'!U33</f>
        <v>0</v>
      </c>
      <c r="W33" s="141">
        <f>IF(S33=0,0,V33/(S33/40))</f>
        <v>0</v>
      </c>
      <c r="X33" s="441">
        <f>'MASTER_ ALL areas - No.seedling'!W33</f>
        <v>0</v>
      </c>
      <c r="Y33" s="441">
        <f>'MASTER_ ALL areas - No.seedling'!X33</f>
        <v>0</v>
      </c>
      <c r="Z33" s="141">
        <f>IF(X33=0,0,Y33/(X33/40))</f>
        <v>0</v>
      </c>
      <c r="AA33" s="441">
        <f>'MASTER_ ALL areas - No.seedling'!Z33</f>
        <v>0</v>
      </c>
      <c r="AB33" s="141">
        <f>IF(X33=0,0,AA33/(X33/40))</f>
        <v>0</v>
      </c>
      <c r="AC33" s="441">
        <f>'MASTER_ ALL areas - No.seedling'!AB33</f>
        <v>0</v>
      </c>
      <c r="AD33" s="441">
        <f>'MASTER_ ALL areas - No.seedling'!AC33</f>
        <v>0</v>
      </c>
      <c r="AE33" s="141">
        <f>IF(AC33=0,0,AD33/(AC33/40))</f>
        <v>0</v>
      </c>
      <c r="AF33" s="441">
        <f>'MASTER_ ALL areas - No.seedling'!AE33</f>
        <v>0</v>
      </c>
      <c r="AG33" s="141">
        <f>IF(AC33=0,0,AF33/(AC33/40))</f>
        <v>0</v>
      </c>
      <c r="AH33" s="441">
        <f>'MASTER_ ALL areas - No.seedling'!AG33</f>
        <v>0</v>
      </c>
      <c r="AI33" s="441">
        <f>'MASTER_ ALL areas - No.seedling'!AH33</f>
        <v>0</v>
      </c>
      <c r="AJ33" s="141">
        <f>IF(AH33=0,0,AI33/(AH33/40))</f>
        <v>0</v>
      </c>
      <c r="AK33" s="441">
        <f>'MASTER_ ALL areas - No.seedling'!AJ33</f>
        <v>0</v>
      </c>
      <c r="AL33" s="142">
        <f>IF(AH33=0,0,AK33/(AH33/40))</f>
        <v>0</v>
      </c>
      <c r="AM33" s="429"/>
      <c r="AN33" s="440">
        <f>'MASTER_ ALL areas - No.seedling'!AM33</f>
        <v>840</v>
      </c>
      <c r="AO33" s="441">
        <f>'MASTER_ ALL areas - No.seedling'!AN33</f>
        <v>0</v>
      </c>
      <c r="AP33" s="141">
        <f>IF(AN33=0,0,AO33/(AN33/40))</f>
        <v>0</v>
      </c>
      <c r="AQ33" s="441">
        <f>'MASTER_ ALL areas - No.seedling'!AP33</f>
        <v>0</v>
      </c>
      <c r="AR33" s="141">
        <f>IF(AN33=0,0,AQ33/(AN33/40))</f>
        <v>0</v>
      </c>
      <c r="AS33" s="441">
        <f>'MASTER_ ALL areas - No.seedling'!AR33</f>
        <v>0</v>
      </c>
      <c r="AT33" s="441">
        <f>'MASTER_ ALL areas - No.seedling'!AS33</f>
        <v>0</v>
      </c>
      <c r="AU33" s="141">
        <f>IF(AS33=0,0,AT33/(AS33/40))</f>
        <v>0</v>
      </c>
      <c r="AV33" s="441">
        <f>'MASTER_ ALL areas - No.seedling'!AU33</f>
        <v>0</v>
      </c>
      <c r="AW33" s="141">
        <f>IF(AS33=0,0,AV33/(AS33/40))</f>
        <v>0</v>
      </c>
      <c r="AX33" s="441">
        <f>'MASTER_ ALL areas - No.seedling'!AW33</f>
        <v>120</v>
      </c>
      <c r="AY33" s="441">
        <f>'MASTER_ ALL areas - No.seedling'!AX33</f>
        <v>0</v>
      </c>
      <c r="AZ33" s="141">
        <f>IF(AX33=0,0,AY33/(AX33/40))</f>
        <v>0</v>
      </c>
      <c r="BA33" s="441">
        <f>'MASTER_ ALL areas - No.seedling'!AZ33</f>
        <v>0</v>
      </c>
      <c r="BB33" s="141">
        <f>IF(AX33=0,0,BA33/(AX33/40))</f>
        <v>0</v>
      </c>
      <c r="BC33" s="441">
        <f>'MASTER_ ALL areas - No.seedling'!BB33</f>
        <v>0</v>
      </c>
      <c r="BD33" s="441">
        <f>'MASTER_ ALL areas - No.seedling'!BC33</f>
        <v>0</v>
      </c>
      <c r="BE33" s="141">
        <f>IF(BC33=0,0,BD33/(BC33/40))</f>
        <v>0</v>
      </c>
      <c r="BF33" s="441">
        <f>'MASTER_ ALL areas - No.seedling'!BE33</f>
        <v>0</v>
      </c>
      <c r="BG33" s="141">
        <f>IF(BC33=0,0,BF33/(BC33/40))</f>
        <v>0</v>
      </c>
      <c r="BH33" s="441">
        <f>'MASTER_ ALL areas - No.seedling'!BG33</f>
        <v>40</v>
      </c>
      <c r="BI33" s="441">
        <f>'MASTER_ ALL areas - No.seedling'!BH33</f>
        <v>0</v>
      </c>
      <c r="BJ33" s="141">
        <f>IF(BH33=0,0,BI33/(BH33/40))</f>
        <v>0</v>
      </c>
      <c r="BK33" s="441">
        <f>'MASTER_ ALL areas - No.seedling'!BJ33</f>
        <v>0</v>
      </c>
      <c r="BL33" s="141">
        <f>IF(BH33=0,0,BK33/(BH33/40))</f>
        <v>0</v>
      </c>
      <c r="BM33" s="441">
        <f>'MASTER_ ALL areas - No.seedling'!BL33</f>
        <v>0</v>
      </c>
      <c r="BN33" s="441">
        <f>'MASTER_ ALL areas - No.seedling'!BM33</f>
        <v>0</v>
      </c>
      <c r="BO33" s="141">
        <f>IF(BM33=0,0,BN33/(BM33/40))</f>
        <v>0</v>
      </c>
      <c r="BP33" s="441">
        <f>'MASTER_ ALL areas - No.seedling'!BO33</f>
        <v>0</v>
      </c>
      <c r="BQ33" s="141">
        <f>IF(BM33=0,0,BP33/(BM33/40))</f>
        <v>0</v>
      </c>
      <c r="BR33" s="441">
        <f>'MASTER_ ALL areas - No.seedling'!BQ33</f>
        <v>0</v>
      </c>
      <c r="BS33" s="441">
        <f>'MASTER_ ALL areas - No.seedling'!BR33</f>
        <v>0</v>
      </c>
      <c r="BT33" s="141">
        <f>IF(BR33=0,0,BS33/(BR33/40))</f>
        <v>0</v>
      </c>
      <c r="BU33" s="441">
        <f>'MASTER_ ALL areas - No.seedling'!BT33</f>
        <v>0</v>
      </c>
      <c r="BV33" s="141">
        <f>IF(BR33=0,0,BU33/(BR33/40))</f>
        <v>0</v>
      </c>
      <c r="BW33" s="441">
        <f>'MASTER_ ALL areas - No.seedling'!BV33</f>
        <v>0</v>
      </c>
      <c r="BX33" s="441">
        <f>'MASTER_ ALL areas - No.seedling'!BW33</f>
        <v>0</v>
      </c>
      <c r="BY33" s="141">
        <f>IF(BW33=0,0,BX33/(BW33/40))</f>
        <v>0</v>
      </c>
      <c r="BZ33" s="441">
        <f>'MASTER_ ALL areas - No.seedling'!BY33</f>
        <v>0</v>
      </c>
      <c r="CA33" s="142">
        <f>IF(BW33=0,0,BZ33/(BW33/40))</f>
        <v>0</v>
      </c>
      <c r="CB33" s="429"/>
      <c r="CC33" s="139">
        <f>21*40</f>
        <v>840</v>
      </c>
      <c r="CD33" s="140">
        <f>'MASTER_ ALL areas - No.seedling'!CC33</f>
        <v>0</v>
      </c>
      <c r="CE33" s="141">
        <f>IF(CC33=0,0,CD33/(CC33/40))</f>
        <v>0</v>
      </c>
      <c r="CF33" s="140">
        <f>'MASTER_ ALL areas - No.seedling'!CE33</f>
        <v>0</v>
      </c>
      <c r="CG33" s="142">
        <f>IF(CC33=0,0,CF33/(CC33/40))</f>
        <v>0</v>
      </c>
      <c r="CH33" s="139">
        <f>'MASTER_ ALL areas - No.seedling'!CG33</f>
        <v>0</v>
      </c>
      <c r="CI33" s="140">
        <f>'MASTER_ ALL areas - No.seedling'!CH33</f>
        <v>0</v>
      </c>
      <c r="CJ33" s="141">
        <f>IF(CH33=0,0,CI33/(CH33/40))</f>
        <v>0</v>
      </c>
      <c r="CK33" s="140">
        <f>'MASTER_ ALL areas - No.seedling'!CJ33</f>
        <v>0</v>
      </c>
      <c r="CL33" s="142">
        <f>IF(CH33=0,0,CK33/(CH33/40))</f>
        <v>0</v>
      </c>
      <c r="CM33" s="139">
        <f>'MASTER_ ALL areas - No.seedling'!CL33</f>
        <v>0</v>
      </c>
      <c r="CN33" s="140">
        <f>'MASTER_ ALL areas - No.seedling'!CM33</f>
        <v>0</v>
      </c>
      <c r="CO33" s="141">
        <f>IF(CM33=0,0,CN33/(CM33/40))</f>
        <v>0</v>
      </c>
      <c r="CP33" s="140">
        <f>'MASTER_ ALL areas - No.seedling'!CO33</f>
        <v>0</v>
      </c>
      <c r="CQ33" s="142">
        <f>IF(CM33=0,0,CP33/(CM33/40))</f>
        <v>0</v>
      </c>
      <c r="CR33" s="139">
        <f>'MASTER_ ALL areas - No.seedling'!CQ33</f>
        <v>0</v>
      </c>
      <c r="CS33" s="140">
        <f>'MASTER_ ALL areas - No.seedling'!CR33</f>
        <v>0</v>
      </c>
      <c r="CT33" s="141">
        <f>IF(CR33=0,0,CS33/(CR33/40))</f>
        <v>0</v>
      </c>
      <c r="CU33" s="140">
        <f>'MASTER_ ALL areas - No.seedling'!CT33</f>
        <v>0</v>
      </c>
      <c r="CV33" s="142">
        <f>IF(CR33=0,0,CU33/(CR33/40))</f>
        <v>0</v>
      </c>
      <c r="CW33" s="139">
        <f>'MASTER_ ALL areas - No.seedling'!CV33</f>
        <v>0</v>
      </c>
      <c r="CX33" s="140">
        <f>'MASTER_ ALL areas - No.seedling'!CW33</f>
        <v>0</v>
      </c>
      <c r="CY33" s="141">
        <f>IF(CW33=0,0,CX33/(CW33/40))</f>
        <v>0</v>
      </c>
      <c r="CZ33" s="140">
        <f>'MASTER_ ALL areas - No.seedling'!CY33</f>
        <v>0</v>
      </c>
      <c r="DA33" s="142">
        <f>IF(CW33=0,0,CZ33/(CW33/40))</f>
        <v>0</v>
      </c>
      <c r="DB33" s="139">
        <f>'MASTER_ ALL areas - No.seedling'!DA33</f>
        <v>0</v>
      </c>
      <c r="DC33" s="140">
        <f>'MASTER_ ALL areas - No.seedling'!DB33</f>
        <v>0</v>
      </c>
      <c r="DD33" s="141">
        <f>IF(DB33=0,0,DC33/(DB33/40))</f>
        <v>0</v>
      </c>
      <c r="DE33" s="140">
        <f>'MASTER_ ALL areas - No.seedling'!DD33</f>
        <v>0</v>
      </c>
      <c r="DF33" s="142">
        <f>IF(DB33=0,0,DE33/(DB33/40))</f>
        <v>0</v>
      </c>
      <c r="DG33" s="139">
        <f>'MASTER_ ALL areas - No.seedling'!DF33</f>
        <v>0</v>
      </c>
      <c r="DH33" s="140">
        <f>'MASTER_ ALL areas - No.seedling'!DG33</f>
        <v>0</v>
      </c>
      <c r="DI33" s="141">
        <f>IF(DG33=0,0,DH33/(DG33/40))</f>
        <v>0</v>
      </c>
      <c r="DJ33" s="140">
        <f>'MASTER_ ALL areas - No.seedling'!DI33</f>
        <v>0</v>
      </c>
      <c r="DK33" s="142">
        <f>IF(DG33=0,0,DJ33/(DG33/40))</f>
        <v>0</v>
      </c>
      <c r="DL33" s="139">
        <f>'MASTER_ ALL areas - No.seedling'!DK33</f>
        <v>0</v>
      </c>
      <c r="DM33" s="140">
        <f>'MASTER_ ALL areas - No.seedling'!DL33</f>
        <v>0</v>
      </c>
      <c r="DN33" s="141">
        <f>IF(DL33=0,0,DM33/(DL33/40))</f>
        <v>0</v>
      </c>
      <c r="DO33" s="140">
        <f>'MASTER_ ALL areas - No.seedling'!DN33</f>
        <v>0</v>
      </c>
      <c r="DP33" s="142">
        <f>IF(DL33=0,0,DO33/(DL33/40))</f>
        <v>0</v>
      </c>
      <c r="DQ33" s="139">
        <f>'MASTER_ ALL areas - No.seedling'!DP33</f>
        <v>120</v>
      </c>
      <c r="DR33" s="140">
        <f>'MASTER_ ALL areas - No.seedling'!DQ33</f>
        <v>0</v>
      </c>
      <c r="DS33" s="141">
        <f>IF(DQ33=0,0,DR33/(DQ33/40))</f>
        <v>0</v>
      </c>
      <c r="DT33" s="140">
        <f>'MASTER_ ALL areas - No.seedling'!DS33</f>
        <v>0</v>
      </c>
      <c r="DU33" s="142">
        <f>IF(DQ33=0,0,DT33/(DQ33/40))</f>
        <v>0</v>
      </c>
      <c r="DV33" s="139">
        <f>'MASTER_ ALL areas - No.seedling'!DU33</f>
        <v>0</v>
      </c>
      <c r="DW33" s="140">
        <f>'MASTER_ ALL areas - No.seedling'!DV33</f>
        <v>0</v>
      </c>
      <c r="DX33" s="141">
        <f>IF(DV33=0,0,DW33/(DV33/40))</f>
        <v>0</v>
      </c>
      <c r="DY33" s="140">
        <f>'MASTER_ ALL areas - No.seedling'!DX33</f>
        <v>0</v>
      </c>
      <c r="DZ33" s="142">
        <f>IF(DV33=0,0,DY33/(DV33/40))</f>
        <v>0</v>
      </c>
      <c r="EA33" s="139">
        <f>'MASTER_ ALL areas - No.seedling'!DZ33</f>
        <v>0</v>
      </c>
      <c r="EB33" s="140">
        <f>'MASTER_ ALL areas - No.seedling'!EA33</f>
        <v>0</v>
      </c>
      <c r="EC33" s="141">
        <f>IF(EA33=0,0,EB33/(EA33/40))</f>
        <v>0</v>
      </c>
      <c r="ED33" s="140">
        <f>'MASTER_ ALL areas - No.seedling'!EC33</f>
        <v>0</v>
      </c>
      <c r="EE33" s="142">
        <f>IF(EA33=0,0,ED33/(EA33/40))</f>
        <v>0</v>
      </c>
      <c r="EF33" s="139">
        <f>'MASTER_ ALL areas - No.seedling'!EE33</f>
        <v>0</v>
      </c>
      <c r="EG33" s="140">
        <f>'MASTER_ ALL areas - No.seedling'!EF33</f>
        <v>0</v>
      </c>
      <c r="EH33" s="141">
        <f>IF(EF33=0,0,EG33/(EF33/40))</f>
        <v>0</v>
      </c>
      <c r="EI33" s="140">
        <f>'MASTER_ ALL areas - No.seedling'!EH33</f>
        <v>0</v>
      </c>
      <c r="EJ33" s="142">
        <f>IF(EF33=0,0,EI33/(EF33/40))</f>
        <v>0</v>
      </c>
      <c r="EK33" s="139">
        <f>'MASTER_ ALL areas - No.seedling'!EJ33</f>
        <v>0</v>
      </c>
      <c r="EL33" s="140">
        <f>'MASTER_ ALL areas - No.seedling'!EK33</f>
        <v>0</v>
      </c>
      <c r="EM33" s="141">
        <f>IF(EK33=0,0,EL33/(EK33/40))</f>
        <v>0</v>
      </c>
      <c r="EN33" s="140">
        <f>'MASTER_ ALL areas - No.seedling'!EM33</f>
        <v>0</v>
      </c>
      <c r="EO33" s="142">
        <f>IF(EK33=0,0,EN33/(EK33/40))</f>
        <v>0</v>
      </c>
      <c r="EP33" s="139">
        <f>'MASTER_ ALL areas - No.seedling'!EO33</f>
        <v>0</v>
      </c>
      <c r="EQ33" s="140">
        <f>'MASTER_ ALL areas - No.seedling'!EP33</f>
        <v>0</v>
      </c>
      <c r="ER33" s="141">
        <f>IF(EP33=0,0,EQ33/(EP33/40))</f>
        <v>0</v>
      </c>
      <c r="ES33" s="140">
        <f>'MASTER_ ALL areas - No.seedling'!ER33</f>
        <v>0</v>
      </c>
      <c r="ET33" s="142">
        <f>IF(EP33=0,0,ES33/(EP33/40))</f>
        <v>0</v>
      </c>
      <c r="EU33" s="139">
        <f>'MASTER_ ALL areas - No.seedling'!ET33</f>
        <v>0</v>
      </c>
      <c r="EV33" s="140">
        <f>'MASTER_ ALL areas - No.seedling'!EU33</f>
        <v>0</v>
      </c>
      <c r="EW33" s="141">
        <f>IF(EU33=0,0,EV33/(EU33/40))</f>
        <v>0</v>
      </c>
      <c r="EX33" s="140">
        <f>'MASTER_ ALL areas - No.seedling'!EW33</f>
        <v>0</v>
      </c>
      <c r="EY33" s="142">
        <f>IF(EU33=0,0,EX33/(EU33/40))</f>
        <v>0</v>
      </c>
      <c r="EZ33" s="139">
        <f>'MASTER_ ALL areas - No.seedling'!EY33</f>
        <v>0</v>
      </c>
      <c r="FA33" s="140">
        <f>'MASTER_ ALL areas - No.seedling'!EZ33</f>
        <v>0</v>
      </c>
      <c r="FB33" s="141">
        <f>IF(EZ33=0,0,FA33/(EZ33/40))</f>
        <v>0</v>
      </c>
      <c r="FC33" s="140">
        <f>'MASTER_ ALL areas - No.seedling'!FB33</f>
        <v>0</v>
      </c>
      <c r="FD33" s="142">
        <f>IF(EZ33=0,0,FC33/(EZ33/40))</f>
        <v>0</v>
      </c>
      <c r="FE33" s="139">
        <f>'MASTER_ ALL areas - No.seedling'!FD33</f>
        <v>40</v>
      </c>
      <c r="FF33" s="140">
        <f>'MASTER_ ALL areas - No.seedling'!FE33</f>
        <v>0</v>
      </c>
      <c r="FG33" s="141">
        <f>IF(FE33=0,0,FF33/(FE33/40))</f>
        <v>0</v>
      </c>
      <c r="FH33" s="140">
        <f>'MASTER_ ALL areas - No.seedling'!FG33</f>
        <v>0</v>
      </c>
      <c r="FI33" s="142">
        <f>IF(FE33=0,0,FH33/(FE33/40))</f>
        <v>0</v>
      </c>
      <c r="FJ33" s="139">
        <f>'MASTER_ ALL areas - No.seedling'!FI33</f>
        <v>0</v>
      </c>
      <c r="FK33" s="140">
        <f>'MASTER_ ALL areas - No.seedling'!FJ33</f>
        <v>0</v>
      </c>
      <c r="FL33" s="141">
        <f>IF(FJ33=0,0,FK33/(FJ33/40))</f>
        <v>0</v>
      </c>
      <c r="FM33" s="140">
        <f>'MASTER_ ALL areas - No.seedling'!FL33</f>
        <v>0</v>
      </c>
      <c r="FN33" s="142">
        <f>IF(FJ33=0,0,FM33/(FJ33/40))</f>
        <v>0</v>
      </c>
      <c r="FO33" s="139">
        <f>'MASTER_ ALL areas - No.seedling'!FN33</f>
        <v>0</v>
      </c>
      <c r="FP33" s="140">
        <f>'MASTER_ ALL areas - No.seedling'!FO33</f>
        <v>0</v>
      </c>
      <c r="FQ33" s="141">
        <f>IF(FO33=0,0,FP33/(FO33/40))</f>
        <v>0</v>
      </c>
      <c r="FR33" s="140">
        <f>'MASTER_ ALL areas - No.seedling'!FQ33</f>
        <v>0</v>
      </c>
      <c r="FS33" s="142">
        <f>IF(FO33=0,0,FR33/(FO33/40))</f>
        <v>0</v>
      </c>
      <c r="FT33" s="139">
        <f>'MASTER_ ALL areas - No.seedling'!FS33</f>
        <v>0</v>
      </c>
      <c r="FU33" s="140">
        <f>'MASTER_ ALL areas - No.seedling'!FT33</f>
        <v>0</v>
      </c>
      <c r="FV33" s="141">
        <f>IF(FT33=0,0,FU33/(FT33/40))</f>
        <v>0</v>
      </c>
      <c r="FW33" s="140">
        <f>'MASTER_ ALL areas - No.seedling'!FV33</f>
        <v>0</v>
      </c>
      <c r="FX33" s="142">
        <f>IF(FT33=0,0,FW33/(FT33/40))</f>
        <v>0</v>
      </c>
      <c r="FY33" s="139">
        <f>'MASTER_ ALL areas - No.seedling'!FX33</f>
        <v>0</v>
      </c>
      <c r="FZ33" s="140">
        <f>'MASTER_ ALL areas - No.seedling'!FY33</f>
        <v>0</v>
      </c>
      <c r="GA33" s="141">
        <f>IF(FY33=0,0,FZ33/(FY33/40))</f>
        <v>0</v>
      </c>
      <c r="GB33" s="140">
        <f>'MASTER_ ALL areas - No.seedling'!GA33</f>
        <v>0</v>
      </c>
      <c r="GC33" s="142">
        <f>IF(FY33=0,0,GB33/(FY33/40))</f>
        <v>0</v>
      </c>
      <c r="GD33" s="139">
        <f>'MASTER_ ALL areas - No.seedling'!GC33</f>
        <v>0</v>
      </c>
      <c r="GE33" s="140">
        <f>'MASTER_ ALL areas - No.seedling'!GD33</f>
        <v>0</v>
      </c>
      <c r="GF33" s="141">
        <f>IF(GD33=0,0,GE33/(GD33/40))</f>
        <v>0</v>
      </c>
      <c r="GG33" s="140">
        <f>'MASTER_ ALL areas - No.seedling'!GF33</f>
        <v>0</v>
      </c>
      <c r="GH33" s="142">
        <f>IF(GD33=0,0,GG33/(GD33/40))</f>
        <v>0</v>
      </c>
      <c r="GI33" s="139">
        <f>'MASTER_ ALL areas - No.seedling'!GH33</f>
        <v>0</v>
      </c>
      <c r="GJ33" s="140">
        <f>'MASTER_ ALL areas - No.seedling'!GI33</f>
        <v>0</v>
      </c>
      <c r="GK33" s="141">
        <f>IF(GI33=0,0,GJ33/(GI33/40))</f>
        <v>0</v>
      </c>
      <c r="GL33" s="140">
        <f>'MASTER_ ALL areas - No.seedling'!GK33</f>
        <v>0</v>
      </c>
      <c r="GM33" s="142">
        <f>IF(GI33=0,0,GL33/(GI33/40))</f>
        <v>0</v>
      </c>
      <c r="GN33" s="139">
        <f>'MASTER_ ALL areas - No.seedling'!GM33</f>
        <v>0</v>
      </c>
      <c r="GO33" s="140">
        <f>'MASTER_ ALL areas - No.seedling'!GN33</f>
        <v>0</v>
      </c>
      <c r="GP33" s="141">
        <f>IF(GN33=0,0,GO33/(GN33/40))</f>
        <v>0</v>
      </c>
      <c r="GQ33" s="140">
        <f>'MASTER_ ALL areas - No.seedling'!GP33</f>
        <v>0</v>
      </c>
      <c r="GR33" s="142">
        <f>IF(GN33=0,0,GQ33/(GN33/40))</f>
        <v>0</v>
      </c>
      <c r="GS33" s="139">
        <f>'MASTER_ ALL areas - No.seedling'!GR33</f>
        <v>0</v>
      </c>
      <c r="GT33" s="140">
        <f>'MASTER_ ALL areas - No.seedling'!GS33</f>
        <v>0</v>
      </c>
      <c r="GU33" s="141">
        <f>IF(GS33=0,0,GT33/(GS33/40))</f>
        <v>0</v>
      </c>
      <c r="GV33" s="140">
        <f>'MASTER_ ALL areas - No.seedling'!GU33</f>
        <v>0</v>
      </c>
      <c r="GW33" s="142">
        <f>IF(GS33=0,0,GV33/(GS33/40))</f>
        <v>0</v>
      </c>
      <c r="GX33" s="139">
        <f>'MASTER_ ALL areas - No.seedling'!GW33</f>
        <v>0</v>
      </c>
      <c r="GY33" s="140">
        <f>'MASTER_ ALL areas - No.seedling'!GX33</f>
        <v>0</v>
      </c>
      <c r="GZ33" s="141">
        <f>IF(GX33=0,0,GY33/(GX33/40))</f>
        <v>0</v>
      </c>
      <c r="HA33" s="140">
        <f>'MASTER_ ALL areas - No.seedling'!GZ33</f>
        <v>0</v>
      </c>
      <c r="HB33" s="142">
        <f>IF(GX33=0,0,HA33/(GX33/40))</f>
        <v>0</v>
      </c>
      <c r="HC33" s="139">
        <f>'MASTER_ ALL areas - No.seedling'!HB33</f>
        <v>0</v>
      </c>
      <c r="HD33" s="140">
        <f>'MASTER_ ALL areas - No.seedling'!HC33</f>
        <v>0</v>
      </c>
      <c r="HE33" s="141">
        <f>IF(HC33=0,0,HD33/(HC33/40))</f>
        <v>0</v>
      </c>
      <c r="HF33" s="140">
        <f>'MASTER_ ALL areas - No.seedling'!HE33</f>
        <v>0</v>
      </c>
      <c r="HG33" s="142">
        <f>IF(HC33=0,0,HF33/(HC33/40))</f>
        <v>0</v>
      </c>
      <c r="HH33" s="139">
        <f>'MASTER_ ALL areas - No.seedling'!HG33</f>
        <v>0</v>
      </c>
      <c r="HI33" s="140">
        <f>'MASTER_ ALL areas - No.seedling'!HH33</f>
        <v>0</v>
      </c>
      <c r="HJ33" s="141">
        <f>IF(HH33=0,0,HI33/(HH33/40))</f>
        <v>0</v>
      </c>
      <c r="HK33" s="140">
        <f>'MASTER_ ALL areas - No.seedling'!HJ33</f>
        <v>0</v>
      </c>
      <c r="HL33" s="142">
        <f>IF(HH33=0,0,HK33/(HH33/40))</f>
        <v>0</v>
      </c>
      <c r="HM33" s="139">
        <f>'MASTER_ ALL areas - No.seedling'!HL33</f>
        <v>0</v>
      </c>
      <c r="HN33" s="140">
        <f>'MASTER_ ALL areas - No.seedling'!HM33</f>
        <v>0</v>
      </c>
      <c r="HO33" s="141">
        <f>IF(HM33=0,0,HN33/(HM33/40))</f>
        <v>0</v>
      </c>
      <c r="HP33" s="140">
        <f>'MASTER_ ALL areas - No.seedling'!HO33</f>
        <v>0</v>
      </c>
      <c r="HQ33" s="142">
        <f>IF(HM33=0,0,HP33/(HM33/40))</f>
        <v>0</v>
      </c>
      <c r="HR33" s="139">
        <f>'MASTER_ ALL areas - No.seedling'!HQ33</f>
        <v>0</v>
      </c>
      <c r="HS33" s="140">
        <f>'MASTER_ ALL areas - No.seedling'!HR33</f>
        <v>0</v>
      </c>
      <c r="HT33" s="141">
        <f>IF(HR33=0,0,HS33/(HR33/40))</f>
        <v>0</v>
      </c>
      <c r="HU33" s="140">
        <f>'MASTER_ ALL areas - No.seedling'!HT33</f>
        <v>0</v>
      </c>
      <c r="HV33" s="142">
        <f>IF(HR33=0,0,HU33/(HR33/40))</f>
        <v>0</v>
      </c>
      <c r="HW33" s="139">
        <f>'MASTER_ ALL areas - No.seedling'!HV33</f>
        <v>0</v>
      </c>
      <c r="HX33" s="140">
        <f>'MASTER_ ALL areas - No.seedling'!HW33</f>
        <v>0</v>
      </c>
      <c r="HY33" s="141">
        <f>IF(HW33=0,0,HX33/(HW33/40))</f>
        <v>0</v>
      </c>
      <c r="HZ33" s="140">
        <f>'MASTER_ ALL areas - No.seedling'!HY33</f>
        <v>0</v>
      </c>
      <c r="IA33" s="142">
        <f>IF(HW33=0,0,HZ33/(HW33/40))</f>
        <v>0</v>
      </c>
      <c r="IB33" s="139">
        <f>'MASTER_ ALL areas - No.seedling'!IA33</f>
        <v>0</v>
      </c>
      <c r="IC33" s="140">
        <f>'MASTER_ ALL areas - No.seedling'!IB33</f>
        <v>0</v>
      </c>
      <c r="ID33" s="141">
        <f>IF(IB33=0,0,IC33/(IB33/40))</f>
        <v>0</v>
      </c>
      <c r="IE33" s="140">
        <f>'MASTER_ ALL areas - No.seedling'!ID33</f>
        <v>0</v>
      </c>
      <c r="IF33" s="144">
        <f>IF(IB33=0,0,IE33/(IB33/40))</f>
        <v>0</v>
      </c>
      <c r="IG33" s="145" t="s">
        <v>173</v>
      </c>
      <c r="IH33" s="146"/>
    </row>
    <row r="34" spans="2:242" ht="33" customHeight="1" x14ac:dyDescent="0.25">
      <c r="B34" s="446">
        <v>30</v>
      </c>
      <c r="C34" s="447" t="s">
        <v>174</v>
      </c>
      <c r="D34" s="448">
        <v>214051</v>
      </c>
      <c r="E34" s="449">
        <v>931818</v>
      </c>
      <c r="F34" s="450" t="s">
        <v>89</v>
      </c>
      <c r="G34" s="163" t="s">
        <v>175</v>
      </c>
      <c r="H34" s="447">
        <f>'MASTER_ ALL areas - No.seedling'!G34</f>
        <v>5</v>
      </c>
      <c r="I34" s="451">
        <f>'MASTER_ ALL areas - No.seedling'!H34</f>
        <v>0.4</v>
      </c>
      <c r="J34" s="447">
        <f>'MASTER_ ALL areas - No.seedling'!I34</f>
        <v>67.599999999999994</v>
      </c>
      <c r="K34" s="452">
        <f>'MASTER_ ALL areas - No.seedling'!J34</f>
        <v>130</v>
      </c>
      <c r="L34" s="168">
        <f>K34*80</f>
        <v>10400</v>
      </c>
      <c r="M34" s="452">
        <f>'MASTER_ ALL areas - No.seedling'!L34</f>
        <v>10400</v>
      </c>
      <c r="N34" s="448">
        <f>'MASTER_ ALL areas - No.seedling'!M34</f>
        <v>52</v>
      </c>
      <c r="O34" s="450">
        <f>'MASTER_ ALL areas - No.seedling'!N34</f>
        <v>94</v>
      </c>
      <c r="P34" s="165">
        <f t="shared" si="1"/>
        <v>0.4</v>
      </c>
      <c r="Q34" s="173">
        <f t="shared" si="2"/>
        <v>0.72307692307692306</v>
      </c>
      <c r="R34" s="429"/>
      <c r="S34" s="448">
        <f>'MASTER_ ALL areas - No.seedling'!R34</f>
        <v>6160</v>
      </c>
      <c r="T34" s="449">
        <f>'MASTER_ ALL areas - No.seedling'!S34</f>
        <v>23</v>
      </c>
      <c r="U34" s="174">
        <f>IF(S34=0,0,T34/(S34/80))</f>
        <v>0.29870129870129869</v>
      </c>
      <c r="V34" s="449">
        <f>'MASTER_ ALL areas - No.seedling'!U34</f>
        <v>46</v>
      </c>
      <c r="W34" s="174">
        <f>IF(S34=0,0,V34/(S34/80))</f>
        <v>0.59740259740259738</v>
      </c>
      <c r="X34" s="449">
        <f>'MASTER_ ALL areas - No.seedling'!W34</f>
        <v>4080</v>
      </c>
      <c r="Y34" s="449">
        <f>'MASTER_ ALL areas - No.seedling'!X34</f>
        <v>29</v>
      </c>
      <c r="Z34" s="174">
        <f>IF(X34=0,0,Y34/(X34/80))</f>
        <v>0.56862745098039214</v>
      </c>
      <c r="AA34" s="449">
        <f>'MASTER_ ALL areas - No.seedling'!Z34</f>
        <v>46</v>
      </c>
      <c r="AB34" s="174">
        <f>IF(X34=0,0,AA34/(X34/80))</f>
        <v>0.90196078431372551</v>
      </c>
      <c r="AC34" s="449">
        <f>'MASTER_ ALL areas - No.seedling'!AB34</f>
        <v>160</v>
      </c>
      <c r="AD34" s="449">
        <f>'MASTER_ ALL areas - No.seedling'!AC34</f>
        <v>0</v>
      </c>
      <c r="AE34" s="174">
        <f>IF(AC34=0,0,AD34/(AC34/80))</f>
        <v>0</v>
      </c>
      <c r="AF34" s="449">
        <f>'MASTER_ ALL areas - No.seedling'!AE34</f>
        <v>2</v>
      </c>
      <c r="AG34" s="174">
        <f>IF(AC34=0,0,AF34/(AC34/80))</f>
        <v>1</v>
      </c>
      <c r="AH34" s="449">
        <f>'MASTER_ ALL areas - No.seedling'!AG34</f>
        <v>0</v>
      </c>
      <c r="AI34" s="449">
        <f>'MASTER_ ALL areas - No.seedling'!AH34</f>
        <v>0</v>
      </c>
      <c r="AJ34" s="174">
        <f>IF(AH34=0,0,AI34/(AH34/80))</f>
        <v>0</v>
      </c>
      <c r="AK34" s="449">
        <f>'MASTER_ ALL areas - No.seedling'!AJ34</f>
        <v>0</v>
      </c>
      <c r="AL34" s="175">
        <f>IF(AH34=0,0,AK34/(AH34/80))</f>
        <v>0</v>
      </c>
      <c r="AM34" s="429"/>
      <c r="AN34" s="448">
        <f>'MASTER_ ALL areas - No.seedling'!AM34</f>
        <v>2560</v>
      </c>
      <c r="AO34" s="449">
        <f>'MASTER_ ALL areas - No.seedling'!AN34</f>
        <v>15</v>
      </c>
      <c r="AP34" s="174">
        <f>IF(AN34=0,0,AO34/(AN34/80))</f>
        <v>0.46875</v>
      </c>
      <c r="AQ34" s="449">
        <f>'MASTER_ ALL areas - No.seedling'!AP34</f>
        <v>32</v>
      </c>
      <c r="AR34" s="174">
        <f>IF(AN34=0,0,AQ34/(AN34/80))</f>
        <v>1</v>
      </c>
      <c r="AS34" s="449">
        <f>'MASTER_ ALL areas - No.seedling'!AR34</f>
        <v>5040</v>
      </c>
      <c r="AT34" s="449">
        <f>'MASTER_ ALL areas - No.seedling'!AS34</f>
        <v>19</v>
      </c>
      <c r="AU34" s="174">
        <f>IF(AS34=0,0,AT34/(AS34/80))</f>
        <v>0.30158730158730157</v>
      </c>
      <c r="AV34" s="449">
        <f>'MASTER_ ALL areas - No.seedling'!AU34</f>
        <v>36</v>
      </c>
      <c r="AW34" s="174">
        <f>IF(AS34=0,0,AV34/(AS34/80))</f>
        <v>0.5714285714285714</v>
      </c>
      <c r="AX34" s="449">
        <f>'MASTER_ ALL areas - No.seedling'!AW34</f>
        <v>320</v>
      </c>
      <c r="AY34" s="449">
        <f>'MASTER_ ALL areas - No.seedling'!AX34</f>
        <v>2</v>
      </c>
      <c r="AZ34" s="174">
        <f>IF(AX34=0,0,AY34/(AX34/80))</f>
        <v>0.5</v>
      </c>
      <c r="BA34" s="449">
        <f>'MASTER_ ALL areas - No.seedling'!AZ34</f>
        <v>2</v>
      </c>
      <c r="BB34" s="174">
        <f>IF(AX34=0,0,BA34/(AX34/80))</f>
        <v>0.5</v>
      </c>
      <c r="BC34" s="449">
        <f>'MASTER_ ALL areas - No.seedling'!BB34</f>
        <v>80</v>
      </c>
      <c r="BD34" s="449">
        <f>'MASTER_ ALL areas - No.seedling'!BC34</f>
        <v>0</v>
      </c>
      <c r="BE34" s="174">
        <f>IF(BC34=0,0,BD34/(BC34/80))</f>
        <v>0</v>
      </c>
      <c r="BF34" s="449">
        <f>'MASTER_ ALL areas - No.seedling'!BE34</f>
        <v>1</v>
      </c>
      <c r="BG34" s="174">
        <f>IF(BC34=0,0,BF34/(BC34/80))</f>
        <v>1</v>
      </c>
      <c r="BH34" s="449">
        <f>'MASTER_ ALL areas - No.seedling'!BG34</f>
        <v>1200</v>
      </c>
      <c r="BI34" s="449">
        <f>'MASTER_ ALL areas - No.seedling'!BH34</f>
        <v>8</v>
      </c>
      <c r="BJ34" s="174">
        <f>IF(BH34=0,0,BI34/(BH34/80))</f>
        <v>0.53333333333333333</v>
      </c>
      <c r="BK34" s="449">
        <f>'MASTER_ ALL areas - No.seedling'!BJ34</f>
        <v>10</v>
      </c>
      <c r="BL34" s="174">
        <f>IF(BH34=0,0,BK34/(BH34/80))</f>
        <v>0.66666666666666663</v>
      </c>
      <c r="BM34" s="449">
        <f>'MASTER_ ALL areas - No.seedling'!BL34</f>
        <v>1200</v>
      </c>
      <c r="BN34" s="449">
        <f>'MASTER_ ALL areas - No.seedling'!BM34</f>
        <v>8</v>
      </c>
      <c r="BO34" s="174">
        <f>IF(BM34=0,0,BN34/(BM34/80))</f>
        <v>0.53333333333333333</v>
      </c>
      <c r="BP34" s="449">
        <f>'MASTER_ ALL areas - No.seedling'!BO34</f>
        <v>13</v>
      </c>
      <c r="BQ34" s="174">
        <f>IF(BM34=0,0,BP34/(BM34/80))</f>
        <v>0.8666666666666667</v>
      </c>
      <c r="BR34" s="449">
        <f>'MASTER_ ALL areas - No.seedling'!BQ34</f>
        <v>0</v>
      </c>
      <c r="BS34" s="449">
        <f>'MASTER_ ALL areas - No.seedling'!BR34</f>
        <v>0</v>
      </c>
      <c r="BT34" s="174">
        <f>IF(BR34=0,0,BS34/(BR34/80))</f>
        <v>0</v>
      </c>
      <c r="BU34" s="449">
        <f>'MASTER_ ALL areas - No.seedling'!BT34</f>
        <v>0</v>
      </c>
      <c r="BV34" s="174">
        <f>IF(BR34=0,0,BU34/(BR34/80))</f>
        <v>0</v>
      </c>
      <c r="BW34" s="449">
        <f>'MASTER_ ALL areas - No.seedling'!BV34</f>
        <v>0</v>
      </c>
      <c r="BX34" s="449">
        <f>'MASTER_ ALL areas - No.seedling'!BW34</f>
        <v>0</v>
      </c>
      <c r="BY34" s="174">
        <f>IF(BW34=0,0,BX34/(BW34/80))</f>
        <v>0</v>
      </c>
      <c r="BZ34" s="449">
        <f>'MASTER_ ALL areas - No.seedling'!BY34</f>
        <v>0</v>
      </c>
      <c r="CA34" s="175">
        <f>IF(BW34=0,0,BZ34/(BW34/80))</f>
        <v>0</v>
      </c>
      <c r="CB34" s="429"/>
      <c r="CC34" s="170"/>
      <c r="CD34" s="171">
        <f>'MASTER_ ALL areas - No.seedling'!CC34</f>
        <v>0</v>
      </c>
      <c r="CE34" s="174">
        <f>IF(CC34=0,0,CD34/(CC34/80))</f>
        <v>0</v>
      </c>
      <c r="CF34" s="171">
        <f>'MASTER_ ALL areas - No.seedling'!CE34</f>
        <v>0</v>
      </c>
      <c r="CG34" s="175">
        <f>IF(CC34=0,0,CF34/(CC34/80))</f>
        <v>0</v>
      </c>
      <c r="CH34" s="170">
        <f>'MASTER_ ALL areas - No.seedling'!CG34</f>
        <v>2560</v>
      </c>
      <c r="CI34" s="171">
        <f>'MASTER_ ALL areas - No.seedling'!CH34</f>
        <v>15</v>
      </c>
      <c r="CJ34" s="174">
        <f>IF(CH34=0,0,CI34/(CH34/80))</f>
        <v>0.46875</v>
      </c>
      <c r="CK34" s="171">
        <f>'MASTER_ ALL areas - No.seedling'!CJ34</f>
        <v>32</v>
      </c>
      <c r="CL34" s="175">
        <f>IF(CH34=0,0,CK34/(CH34/80))</f>
        <v>1</v>
      </c>
      <c r="CM34" s="170">
        <f>'MASTER_ ALL areas - No.seedling'!CL34</f>
        <v>0</v>
      </c>
      <c r="CN34" s="171">
        <f>'MASTER_ ALL areas - No.seedling'!CM34</f>
        <v>0</v>
      </c>
      <c r="CO34" s="174">
        <f>IF(CM34=0,0,CN34/(CM34/80))</f>
        <v>0</v>
      </c>
      <c r="CP34" s="171">
        <f>'MASTER_ ALL areas - No.seedling'!CO34</f>
        <v>0</v>
      </c>
      <c r="CQ34" s="175">
        <f>IF(CM34=0,0,CP34/(CM34/80))</f>
        <v>0</v>
      </c>
      <c r="CR34" s="170">
        <f>'MASTER_ ALL areas - No.seedling'!CQ34</f>
        <v>0</v>
      </c>
      <c r="CS34" s="171">
        <f>'MASTER_ ALL areas - No.seedling'!CR34</f>
        <v>0</v>
      </c>
      <c r="CT34" s="174">
        <f>IF(CR34=0,0,CS34/(CR34/80))</f>
        <v>0</v>
      </c>
      <c r="CU34" s="171">
        <f>'MASTER_ ALL areas - No.seedling'!CT34</f>
        <v>0</v>
      </c>
      <c r="CV34" s="175">
        <f>IF(CR34=0,0,CU34/(CR34/80))</f>
        <v>0</v>
      </c>
      <c r="CW34" s="170">
        <f>'MASTER_ ALL areas - No.seedling'!CV34</f>
        <v>5040</v>
      </c>
      <c r="CX34" s="171">
        <f>'MASTER_ ALL areas - No.seedling'!CW34</f>
        <v>19</v>
      </c>
      <c r="CY34" s="174">
        <f>IF(CW34=0,0,CX34/(CW34/80))</f>
        <v>0.30158730158730157</v>
      </c>
      <c r="CZ34" s="171">
        <f>'MASTER_ ALL areas - No.seedling'!CY34</f>
        <v>36</v>
      </c>
      <c r="DA34" s="175">
        <f>IF(CW34=0,0,CZ34/(CW34/80))</f>
        <v>0.5714285714285714</v>
      </c>
      <c r="DB34" s="170">
        <f>'MASTER_ ALL areas - No.seedling'!DA34</f>
        <v>0</v>
      </c>
      <c r="DC34" s="171">
        <f>'MASTER_ ALL areas - No.seedling'!DB34</f>
        <v>0</v>
      </c>
      <c r="DD34" s="174">
        <f>IF(DB34=0,0,DC34/(DB34/80))</f>
        <v>0</v>
      </c>
      <c r="DE34" s="171">
        <f>'MASTER_ ALL areas - No.seedling'!DD34</f>
        <v>0</v>
      </c>
      <c r="DF34" s="175">
        <f>IF(DB34=0,0,DE34/(DB34/80))</f>
        <v>0</v>
      </c>
      <c r="DG34" s="170">
        <f>'MASTER_ ALL areas - No.seedling'!DF34</f>
        <v>0</v>
      </c>
      <c r="DH34" s="171">
        <f>'MASTER_ ALL areas - No.seedling'!DG34</f>
        <v>0</v>
      </c>
      <c r="DI34" s="174">
        <f>IF(DG34=0,0,DH34/(DG34/80))</f>
        <v>0</v>
      </c>
      <c r="DJ34" s="171">
        <f>'MASTER_ ALL areas - No.seedling'!DI34</f>
        <v>0</v>
      </c>
      <c r="DK34" s="175">
        <f>IF(DG34=0,0,DJ34/(DG34/80))</f>
        <v>0</v>
      </c>
      <c r="DL34" s="170">
        <f>'MASTER_ ALL areas - No.seedling'!DK34</f>
        <v>0</v>
      </c>
      <c r="DM34" s="171">
        <f>'MASTER_ ALL areas - No.seedling'!DL34</f>
        <v>0</v>
      </c>
      <c r="DN34" s="174">
        <f>IF(DL34=0,0,DM34/(DL34/80))</f>
        <v>0</v>
      </c>
      <c r="DO34" s="171">
        <f>'MASTER_ ALL areas - No.seedling'!DN34</f>
        <v>0</v>
      </c>
      <c r="DP34" s="175">
        <f>IF(DL34=0,0,DO34/(DL34/80))</f>
        <v>0</v>
      </c>
      <c r="DQ34" s="170">
        <f>'MASTER_ ALL areas - No.seedling'!DP34</f>
        <v>320</v>
      </c>
      <c r="DR34" s="171">
        <f>'MASTER_ ALL areas - No.seedling'!DQ34</f>
        <v>2</v>
      </c>
      <c r="DS34" s="174">
        <f>IF(DQ34=0,0,DR34/(DQ34/80))</f>
        <v>0.5</v>
      </c>
      <c r="DT34" s="171">
        <f>'MASTER_ ALL areas - No.seedling'!DS34</f>
        <v>2</v>
      </c>
      <c r="DU34" s="175">
        <f>IF(DQ34=0,0,DT34/(DQ34/80))</f>
        <v>0.5</v>
      </c>
      <c r="DV34" s="170">
        <f>'MASTER_ ALL areas - No.seedling'!DU34</f>
        <v>0</v>
      </c>
      <c r="DW34" s="171">
        <f>'MASTER_ ALL areas - No.seedling'!DV34</f>
        <v>0</v>
      </c>
      <c r="DX34" s="174">
        <f>IF(DV34=0,0,DW34/(DV34/80))</f>
        <v>0</v>
      </c>
      <c r="DY34" s="171">
        <f>'MASTER_ ALL areas - No.seedling'!DX34</f>
        <v>0</v>
      </c>
      <c r="DZ34" s="175">
        <f>IF(DV34=0,0,DY34/(DV34/80))</f>
        <v>0</v>
      </c>
      <c r="EA34" s="170">
        <f>'MASTER_ ALL areas - No.seedling'!DZ34</f>
        <v>0</v>
      </c>
      <c r="EB34" s="171">
        <f>'MASTER_ ALL areas - No.seedling'!EA34</f>
        <v>0</v>
      </c>
      <c r="EC34" s="174">
        <f>IF(EA34=0,0,EB34/(EA34/80))</f>
        <v>0</v>
      </c>
      <c r="ED34" s="171">
        <f>'MASTER_ ALL areas - No.seedling'!EC34</f>
        <v>0</v>
      </c>
      <c r="EE34" s="175">
        <f>IF(EA34=0,0,ED34/(EA34/80))</f>
        <v>0</v>
      </c>
      <c r="EF34" s="170">
        <f>'MASTER_ ALL areas - No.seedling'!EE34</f>
        <v>0</v>
      </c>
      <c r="EG34" s="171">
        <f>'MASTER_ ALL areas - No.seedling'!EF34</f>
        <v>0</v>
      </c>
      <c r="EH34" s="174">
        <f>IF(EF34=0,0,EG34/(EF34/80))</f>
        <v>0</v>
      </c>
      <c r="EI34" s="171">
        <f>'MASTER_ ALL areas - No.seedling'!EH34</f>
        <v>0</v>
      </c>
      <c r="EJ34" s="175">
        <f>IF(EF34=0,0,EI34/(EF34/80))</f>
        <v>0</v>
      </c>
      <c r="EK34" s="170">
        <f>'MASTER_ ALL areas - No.seedling'!EJ34</f>
        <v>80</v>
      </c>
      <c r="EL34" s="171">
        <f>'MASTER_ ALL areas - No.seedling'!EK34</f>
        <v>0</v>
      </c>
      <c r="EM34" s="174">
        <f>IF(EK34=0,0,EL34/(EK34/80))</f>
        <v>0</v>
      </c>
      <c r="EN34" s="171">
        <f>'MASTER_ ALL areas - No.seedling'!EM34</f>
        <v>1</v>
      </c>
      <c r="EO34" s="175">
        <f>IF(EK34=0,0,EN34/(EK34/80))</f>
        <v>1</v>
      </c>
      <c r="EP34" s="170">
        <f>'MASTER_ ALL areas - No.seedling'!EO34</f>
        <v>0</v>
      </c>
      <c r="EQ34" s="171">
        <f>'MASTER_ ALL areas - No.seedling'!EP34</f>
        <v>0</v>
      </c>
      <c r="ER34" s="174">
        <f>IF(EP34=0,0,EQ34/(EP34/80))</f>
        <v>0</v>
      </c>
      <c r="ES34" s="171">
        <f>'MASTER_ ALL areas - No.seedling'!ER34</f>
        <v>0</v>
      </c>
      <c r="ET34" s="175">
        <f>IF(EP34=0,0,ES34/(EP34/80))</f>
        <v>0</v>
      </c>
      <c r="EU34" s="170">
        <f>'MASTER_ ALL areas - No.seedling'!ET34</f>
        <v>0</v>
      </c>
      <c r="EV34" s="171">
        <f>'MASTER_ ALL areas - No.seedling'!EU34</f>
        <v>0</v>
      </c>
      <c r="EW34" s="174">
        <f>IF(EU34=0,0,EV34/(EU34/80))</f>
        <v>0</v>
      </c>
      <c r="EX34" s="171">
        <f>'MASTER_ ALL areas - No.seedling'!EW34</f>
        <v>0</v>
      </c>
      <c r="EY34" s="175">
        <f>IF(EU34=0,0,EX34/(EU34/80))</f>
        <v>0</v>
      </c>
      <c r="EZ34" s="170">
        <f>'MASTER_ ALL areas - No.seedling'!EY34</f>
        <v>0</v>
      </c>
      <c r="FA34" s="171">
        <f>'MASTER_ ALL areas - No.seedling'!EZ34</f>
        <v>0</v>
      </c>
      <c r="FB34" s="174">
        <f>IF(EZ34=0,0,FA34/(EZ34/80))</f>
        <v>0</v>
      </c>
      <c r="FC34" s="171">
        <f>'MASTER_ ALL areas - No.seedling'!FB34</f>
        <v>0</v>
      </c>
      <c r="FD34" s="175">
        <f>IF(EZ34=0,0,FC34/(EZ34/80))</f>
        <v>0</v>
      </c>
      <c r="FE34" s="170">
        <f>'MASTER_ ALL areas - No.seedling'!FD34</f>
        <v>0</v>
      </c>
      <c r="FF34" s="171">
        <f>'MASTER_ ALL areas - No.seedling'!FE34</f>
        <v>0</v>
      </c>
      <c r="FG34" s="174">
        <f>IF(FE34=0,0,FF34/(FE34/80))</f>
        <v>0</v>
      </c>
      <c r="FH34" s="171">
        <f>'MASTER_ ALL areas - No.seedling'!FG34</f>
        <v>0</v>
      </c>
      <c r="FI34" s="175">
        <f>IF(FE34=0,0,FH34/(FE34/80))</f>
        <v>0</v>
      </c>
      <c r="FJ34" s="170">
        <f>'MASTER_ ALL areas - No.seedling'!FI34</f>
        <v>1040</v>
      </c>
      <c r="FK34" s="171">
        <f>'MASTER_ ALL areas - No.seedling'!FJ34</f>
        <v>8</v>
      </c>
      <c r="FL34" s="174">
        <f>IF(FJ34=0,0,FK34/(FJ34/80))</f>
        <v>0.61538461538461542</v>
      </c>
      <c r="FM34" s="171">
        <f>'MASTER_ ALL areas - No.seedling'!FL34</f>
        <v>8</v>
      </c>
      <c r="FN34" s="175">
        <f>IF(FJ34=0,0,FM34/(FJ34/80))</f>
        <v>0.61538461538461542</v>
      </c>
      <c r="FO34" s="170">
        <f>'MASTER_ ALL areas - No.seedling'!FN34</f>
        <v>160</v>
      </c>
      <c r="FP34" s="171">
        <f>'MASTER_ ALL areas - No.seedling'!FO34</f>
        <v>0</v>
      </c>
      <c r="FQ34" s="174">
        <f>IF(FO34=0,0,FP34/(FO34/80))</f>
        <v>0</v>
      </c>
      <c r="FR34" s="171">
        <f>'MASTER_ ALL areas - No.seedling'!FQ34</f>
        <v>2</v>
      </c>
      <c r="FS34" s="175">
        <f>IF(FO34=0,0,FR34/(FO34/80))</f>
        <v>1</v>
      </c>
      <c r="FT34" s="170">
        <f>'MASTER_ ALL areas - No.seedling'!FS34</f>
        <v>0</v>
      </c>
      <c r="FU34" s="171">
        <f>'MASTER_ ALL areas - No.seedling'!FT34</f>
        <v>0</v>
      </c>
      <c r="FV34" s="174">
        <f>IF(FT34=0,0,FU34/(FT34/80))</f>
        <v>0</v>
      </c>
      <c r="FW34" s="171">
        <f>'MASTER_ ALL areas - No.seedling'!FV34</f>
        <v>0</v>
      </c>
      <c r="FX34" s="175">
        <f>IF(FT34=0,0,FW34/(FT34/80))</f>
        <v>0</v>
      </c>
      <c r="FY34" s="170">
        <f>'MASTER_ ALL areas - No.seedling'!FX34</f>
        <v>720</v>
      </c>
      <c r="FZ34" s="171">
        <f>'MASTER_ ALL areas - No.seedling'!FY34</f>
        <v>2</v>
      </c>
      <c r="GA34" s="174">
        <f>IF(FY34=0,0,FZ34/(FY34/80))</f>
        <v>0.22222222222222221</v>
      </c>
      <c r="GB34" s="171">
        <f>'MASTER_ ALL areas - No.seedling'!GA34</f>
        <v>7</v>
      </c>
      <c r="GC34" s="175">
        <f>IF(FY34=0,0,GB34/(FY34/80))</f>
        <v>0.77777777777777779</v>
      </c>
      <c r="GD34" s="170">
        <f>'MASTER_ ALL areas - No.seedling'!GC34</f>
        <v>480</v>
      </c>
      <c r="GE34" s="171">
        <f>'MASTER_ ALL areas - No.seedling'!GD34</f>
        <v>6</v>
      </c>
      <c r="GF34" s="174">
        <f>IF(GD34=0,0,GE34/(GD34/80))</f>
        <v>1</v>
      </c>
      <c r="GG34" s="171">
        <f>'MASTER_ ALL areas - No.seedling'!GF34</f>
        <v>6</v>
      </c>
      <c r="GH34" s="175">
        <f>IF(GD34=0,0,GG34/(GD34/80))</f>
        <v>1</v>
      </c>
      <c r="GI34" s="170">
        <f>'MASTER_ ALL areas - No.seedling'!GH34</f>
        <v>0</v>
      </c>
      <c r="GJ34" s="171">
        <f>'MASTER_ ALL areas - No.seedling'!GI34</f>
        <v>0</v>
      </c>
      <c r="GK34" s="174">
        <f>IF(GI34=0,0,GJ34/(GI34/80))</f>
        <v>0</v>
      </c>
      <c r="GL34" s="171">
        <f>'MASTER_ ALL areas - No.seedling'!GK34</f>
        <v>0</v>
      </c>
      <c r="GM34" s="175">
        <f>IF(GI34=0,0,GL34/(GI34/80))</f>
        <v>0</v>
      </c>
      <c r="GN34" s="170">
        <f>'MASTER_ ALL areas - No.seedling'!GM34</f>
        <v>0</v>
      </c>
      <c r="GO34" s="171">
        <f>'MASTER_ ALL areas - No.seedling'!GN34</f>
        <v>0</v>
      </c>
      <c r="GP34" s="174">
        <f>IF(GN34=0,0,GO34/(GN34/80))</f>
        <v>0</v>
      </c>
      <c r="GQ34" s="171">
        <f>'MASTER_ ALL areas - No.seedling'!GP34</f>
        <v>0</v>
      </c>
      <c r="GR34" s="175">
        <f>IF(GN34=0,0,GQ34/(GN34/80))</f>
        <v>0</v>
      </c>
      <c r="GS34" s="170">
        <f>'MASTER_ ALL areas - No.seedling'!GR34</f>
        <v>0</v>
      </c>
      <c r="GT34" s="171">
        <f>'MASTER_ ALL areas - No.seedling'!GS34</f>
        <v>0</v>
      </c>
      <c r="GU34" s="174">
        <f>IF(GS34=0,0,GT34/(GS34/80))</f>
        <v>0</v>
      </c>
      <c r="GV34" s="171">
        <f>'MASTER_ ALL areas - No.seedling'!GU34</f>
        <v>0</v>
      </c>
      <c r="GW34" s="175">
        <f>IF(GS34=0,0,GV34/(GS34/80))</f>
        <v>0</v>
      </c>
      <c r="GX34" s="170">
        <f>'MASTER_ ALL areas - No.seedling'!GW34</f>
        <v>0</v>
      </c>
      <c r="GY34" s="171">
        <f>'MASTER_ ALL areas - No.seedling'!GX34</f>
        <v>0</v>
      </c>
      <c r="GZ34" s="174">
        <f>IF(GX34=0,0,GY34/(GX34/80))</f>
        <v>0</v>
      </c>
      <c r="HA34" s="171">
        <f>'MASTER_ ALL areas - No.seedling'!GZ34</f>
        <v>0</v>
      </c>
      <c r="HB34" s="175">
        <f>IF(GX34=0,0,HA34/(GX34/80))</f>
        <v>0</v>
      </c>
      <c r="HC34" s="170">
        <f>'MASTER_ ALL areas - No.seedling'!HB34</f>
        <v>0</v>
      </c>
      <c r="HD34" s="171">
        <f>'MASTER_ ALL areas - No.seedling'!HC34</f>
        <v>0</v>
      </c>
      <c r="HE34" s="174">
        <f>IF(HC34=0,0,HD34/(HC34/80))</f>
        <v>0</v>
      </c>
      <c r="HF34" s="171">
        <f>'MASTER_ ALL areas - No.seedling'!HE34</f>
        <v>0</v>
      </c>
      <c r="HG34" s="175">
        <f>IF(HC34=0,0,HF34/(HC34/80))</f>
        <v>0</v>
      </c>
      <c r="HH34" s="170">
        <f>'MASTER_ ALL areas - No.seedling'!HG34</f>
        <v>0</v>
      </c>
      <c r="HI34" s="171">
        <f>'MASTER_ ALL areas - No.seedling'!HH34</f>
        <v>0</v>
      </c>
      <c r="HJ34" s="174">
        <f>IF(HH34=0,0,HI34/(HH34/80))</f>
        <v>0</v>
      </c>
      <c r="HK34" s="171">
        <f>'MASTER_ ALL areas - No.seedling'!HJ34</f>
        <v>0</v>
      </c>
      <c r="HL34" s="175">
        <f>IF(HH34=0,0,HK34/(HH34/80))</f>
        <v>0</v>
      </c>
      <c r="HM34" s="170">
        <f>'MASTER_ ALL areas - No.seedling'!HL34</f>
        <v>0</v>
      </c>
      <c r="HN34" s="171">
        <f>'MASTER_ ALL areas - No.seedling'!HM34</f>
        <v>0</v>
      </c>
      <c r="HO34" s="174">
        <f>IF(HM34=0,0,HN34/(HM34/80))</f>
        <v>0</v>
      </c>
      <c r="HP34" s="171">
        <f>'MASTER_ ALL areas - No.seedling'!HO34</f>
        <v>0</v>
      </c>
      <c r="HQ34" s="175">
        <f>IF(HM34=0,0,HP34/(HM34/80))</f>
        <v>0</v>
      </c>
      <c r="HR34" s="170">
        <f>'MASTER_ ALL areas - No.seedling'!HQ34</f>
        <v>0</v>
      </c>
      <c r="HS34" s="171">
        <f>'MASTER_ ALL areas - No.seedling'!HR34</f>
        <v>0</v>
      </c>
      <c r="HT34" s="174">
        <f>IF(HR34=0,0,HS34/(HR34/80))</f>
        <v>0</v>
      </c>
      <c r="HU34" s="171">
        <f>'MASTER_ ALL areas - No.seedling'!HT34</f>
        <v>0</v>
      </c>
      <c r="HV34" s="175">
        <f>IF(HR34=0,0,HU34/(HR34/80))</f>
        <v>0</v>
      </c>
      <c r="HW34" s="170">
        <f>'MASTER_ ALL areas - No.seedling'!HV34</f>
        <v>0</v>
      </c>
      <c r="HX34" s="171">
        <f>'MASTER_ ALL areas - No.seedling'!HW34</f>
        <v>0</v>
      </c>
      <c r="HY34" s="174">
        <f>IF(HW34=0,0,HX34/(HW34/80))</f>
        <v>0</v>
      </c>
      <c r="HZ34" s="171">
        <f>'MASTER_ ALL areas - No.seedling'!HY34</f>
        <v>0</v>
      </c>
      <c r="IA34" s="175">
        <f>IF(HW34=0,0,HZ34/(HW34/80))</f>
        <v>0</v>
      </c>
      <c r="IB34" s="170">
        <f>'MASTER_ ALL areas - No.seedling'!IA34</f>
        <v>0</v>
      </c>
      <c r="IC34" s="171">
        <f>'MASTER_ ALL areas - No.seedling'!IB34</f>
        <v>0</v>
      </c>
      <c r="ID34" s="174">
        <f>IF(IB34=0,0,IC34/(IB34/80))</f>
        <v>0</v>
      </c>
      <c r="IE34" s="171">
        <f>'MASTER_ ALL areas - No.seedling'!ID34</f>
        <v>0</v>
      </c>
      <c r="IF34" s="177">
        <f>IF(IB34=0,0,IE34/(IB34/80))</f>
        <v>0</v>
      </c>
      <c r="IG34" s="178" t="s">
        <v>176</v>
      </c>
      <c r="IH34" s="179"/>
    </row>
    <row r="35" spans="2:242" ht="33" customHeight="1" x14ac:dyDescent="0.25">
      <c r="B35" s="420">
        <v>31</v>
      </c>
      <c r="C35" s="150" t="s">
        <v>177</v>
      </c>
      <c r="D35" s="422">
        <v>214460</v>
      </c>
      <c r="E35" s="423">
        <v>931844</v>
      </c>
      <c r="F35" s="180" t="s">
        <v>178</v>
      </c>
      <c r="G35" s="88" t="s">
        <v>128</v>
      </c>
      <c r="H35" s="425">
        <f>'MASTER_ ALL areas - No.seedling'!G35</f>
        <v>1</v>
      </c>
      <c r="I35" s="426">
        <f>'MASTER_ ALL areas - No.seedling'!H35</f>
        <v>0.02</v>
      </c>
      <c r="J35" s="425">
        <f>'MASTER_ ALL areas - No.seedling'!I35</f>
        <v>48.2</v>
      </c>
      <c r="K35" s="427">
        <f>'MASTER_ ALL areas - No.seedling'!J35</f>
        <v>48</v>
      </c>
      <c r="L35" s="73">
        <f>K35*20</f>
        <v>960</v>
      </c>
      <c r="M35" s="427">
        <f>'MASTER_ ALL areas - No.seedling'!L35</f>
        <v>960</v>
      </c>
      <c r="N35" s="417">
        <f>'MASTER_ ALL areas - No.seedling'!M35</f>
        <v>5</v>
      </c>
      <c r="O35" s="428">
        <f>'MASTER_ ALL areas - No.seedling'!N35</f>
        <v>44</v>
      </c>
      <c r="P35" s="70">
        <f t="shared" si="1"/>
        <v>0.10416666666666667</v>
      </c>
      <c r="Q35" s="78">
        <f t="shared" si="2"/>
        <v>0.91666666666666663</v>
      </c>
      <c r="R35" s="429"/>
      <c r="S35" s="417">
        <f>'MASTER_ ALL areas - No.seedling'!R35</f>
        <v>120</v>
      </c>
      <c r="T35" s="419">
        <f>'MASTER_ ALL areas - No.seedling'!S35</f>
        <v>0</v>
      </c>
      <c r="U35" s="80">
        <f>IF(S35=0,0,T35/(S35/20))</f>
        <v>0</v>
      </c>
      <c r="V35" s="419">
        <f>'MASTER_ ALL areas - No.seedling'!U35</f>
        <v>2</v>
      </c>
      <c r="W35" s="80">
        <f>IF(S35=0,0,V35/(S35/20))</f>
        <v>0.33333333333333331</v>
      </c>
      <c r="X35" s="419">
        <f>'MASTER_ ALL areas - No.seedling'!W35</f>
        <v>460</v>
      </c>
      <c r="Y35" s="419">
        <f>'MASTER_ ALL areas - No.seedling'!X35</f>
        <v>5</v>
      </c>
      <c r="Z35" s="80">
        <f>IF(X35=0,0,Y35/(X35/20))</f>
        <v>0.21739130434782608</v>
      </c>
      <c r="AA35" s="419">
        <f>'MASTER_ ALL areas - No.seedling'!Z35</f>
        <v>23</v>
      </c>
      <c r="AB35" s="80">
        <f>IF(X35=0,0,AA35/(X35/20))</f>
        <v>1</v>
      </c>
      <c r="AC35" s="419">
        <f>'MASTER_ ALL areas - No.seedling'!AB35</f>
        <v>380</v>
      </c>
      <c r="AD35" s="419">
        <f>'MASTER_ ALL areas - No.seedling'!AC35</f>
        <v>0</v>
      </c>
      <c r="AE35" s="80">
        <f>IF(AC35=0,0,AD35/(AC35/20))</f>
        <v>0</v>
      </c>
      <c r="AF35" s="419">
        <f>'MASTER_ ALL areas - No.seedling'!AE35</f>
        <v>19</v>
      </c>
      <c r="AG35" s="80">
        <f>IF(AC35=0,0,AF35/(AC35/20))</f>
        <v>1</v>
      </c>
      <c r="AH35" s="419">
        <f>'MASTER_ ALL areas - No.seedling'!AG35</f>
        <v>0</v>
      </c>
      <c r="AI35" s="419">
        <f>'MASTER_ ALL areas - No.seedling'!AH35</f>
        <v>0</v>
      </c>
      <c r="AJ35" s="80">
        <f>IF(AH35=0,0,AI35/(AH35/20))</f>
        <v>0</v>
      </c>
      <c r="AK35" s="419">
        <f>'MASTER_ ALL areas - No.seedling'!AJ35</f>
        <v>0</v>
      </c>
      <c r="AL35" s="81">
        <f>IF(AH35=0,0,AK35/(AH35/20))</f>
        <v>0</v>
      </c>
      <c r="AM35" s="429"/>
      <c r="AN35" s="417">
        <f>'MASTER_ ALL areas - No.seedling'!AM35</f>
        <v>800</v>
      </c>
      <c r="AO35" s="419">
        <f>'MASTER_ ALL areas - No.seedling'!AN35</f>
        <v>4</v>
      </c>
      <c r="AP35" s="80">
        <f>IF(AN35=0,0,AO35/(AN35/20))</f>
        <v>0.1</v>
      </c>
      <c r="AQ35" s="419">
        <f>'MASTER_ ALL areas - No.seedling'!AP35</f>
        <v>40</v>
      </c>
      <c r="AR35" s="80">
        <f>IF(AN35=0,0,AQ35/(AN35/20))</f>
        <v>1</v>
      </c>
      <c r="AS35" s="419">
        <f>'MASTER_ ALL areas - No.seedling'!AR35</f>
        <v>100</v>
      </c>
      <c r="AT35" s="419">
        <f>'MASTER_ ALL areas - No.seedling'!AS35</f>
        <v>0</v>
      </c>
      <c r="AU35" s="80">
        <f>IF(AS35=0,0,AT35/(AS35/20))</f>
        <v>0</v>
      </c>
      <c r="AV35" s="419">
        <f>'MASTER_ ALL areas - No.seedling'!AU35</f>
        <v>3</v>
      </c>
      <c r="AW35" s="80">
        <f>IF(AS35=0,0,AV35/(AS35/20))</f>
        <v>0.6</v>
      </c>
      <c r="AX35" s="419">
        <f>'MASTER_ ALL areas - No.seedling'!AW35</f>
        <v>40</v>
      </c>
      <c r="AY35" s="419">
        <f>'MASTER_ ALL areas - No.seedling'!AX35</f>
        <v>0</v>
      </c>
      <c r="AZ35" s="80">
        <f>IF(AX35=0,0,AY35/(AX35/20))</f>
        <v>0</v>
      </c>
      <c r="BA35" s="419">
        <f>'MASTER_ ALL areas - No.seedling'!AZ35</f>
        <v>0</v>
      </c>
      <c r="BB35" s="80">
        <f>IF(AX35=0,0,BA35/(AX35/20))</f>
        <v>0</v>
      </c>
      <c r="BC35" s="419">
        <f>'MASTER_ ALL areas - No.seedling'!BB35</f>
        <v>0</v>
      </c>
      <c r="BD35" s="419">
        <f>'MASTER_ ALL areas - No.seedling'!BC35</f>
        <v>0</v>
      </c>
      <c r="BE35" s="80">
        <f>IF(BC35=0,0,BD35/(BC35/20))</f>
        <v>0</v>
      </c>
      <c r="BF35" s="419">
        <f>'MASTER_ ALL areas - No.seedling'!BE35</f>
        <v>0</v>
      </c>
      <c r="BG35" s="80">
        <f>IF(BC35=0,0,BF35/(BC35/20))</f>
        <v>0</v>
      </c>
      <c r="BH35" s="419">
        <f>'MASTER_ ALL areas - No.seedling'!BG35</f>
        <v>20</v>
      </c>
      <c r="BI35" s="419">
        <f>'MASTER_ ALL areas - No.seedling'!BH35</f>
        <v>1</v>
      </c>
      <c r="BJ35" s="80">
        <f>IF(BH35=0,0,BI35/(BH35/20))</f>
        <v>1</v>
      </c>
      <c r="BK35" s="419">
        <f>'MASTER_ ALL areas - No.seedling'!BJ35</f>
        <v>1</v>
      </c>
      <c r="BL35" s="80">
        <f>IF(BH35=0,0,BK35/(BH35/20))</f>
        <v>1</v>
      </c>
      <c r="BM35" s="419">
        <f>'MASTER_ ALL areas - No.seedling'!BL35</f>
        <v>0</v>
      </c>
      <c r="BN35" s="419">
        <f>'MASTER_ ALL areas - No.seedling'!BM35</f>
        <v>0</v>
      </c>
      <c r="BO35" s="80">
        <f>IF(BM35=0,0,BN35/(BM35/20))</f>
        <v>0</v>
      </c>
      <c r="BP35" s="419">
        <f>'MASTER_ ALL areas - No.seedling'!BO35</f>
        <v>0</v>
      </c>
      <c r="BQ35" s="80">
        <f>IF(BM35=0,0,BP35/(BM35/20))</f>
        <v>0</v>
      </c>
      <c r="BR35" s="419">
        <f>'MASTER_ ALL areas - No.seedling'!BQ35</f>
        <v>0</v>
      </c>
      <c r="BS35" s="419">
        <f>'MASTER_ ALL areas - No.seedling'!BR35</f>
        <v>0</v>
      </c>
      <c r="BT35" s="80">
        <f>IF(BR35=0,0,BS35/(BR35/20))</f>
        <v>0</v>
      </c>
      <c r="BU35" s="419">
        <f>'MASTER_ ALL areas - No.seedling'!BT35</f>
        <v>0</v>
      </c>
      <c r="BV35" s="80">
        <f>IF(BR35=0,0,BU35/(BR35/20))</f>
        <v>0</v>
      </c>
      <c r="BW35" s="419">
        <f>'MASTER_ ALL areas - No.seedling'!BV35</f>
        <v>0</v>
      </c>
      <c r="BX35" s="419">
        <f>'MASTER_ ALL areas - No.seedling'!BW35</f>
        <v>0</v>
      </c>
      <c r="BY35" s="80">
        <f>IF(BW35=0,0,BX35/(BW35/20))</f>
        <v>0</v>
      </c>
      <c r="BZ35" s="419">
        <f>'MASTER_ ALL areas - No.seedling'!BY35</f>
        <v>0</v>
      </c>
      <c r="CA35" s="81">
        <f>IF(BW35=0,0,BZ35/(BW35/20))</f>
        <v>0</v>
      </c>
      <c r="CB35" s="429"/>
      <c r="CC35" s="75"/>
      <c r="CD35" s="76">
        <f>'MASTER_ ALL areas - No.seedling'!CC35</f>
        <v>0</v>
      </c>
      <c r="CE35" s="80">
        <f>IF(CC35=0,0,CD35/(CC35/20))</f>
        <v>0</v>
      </c>
      <c r="CF35" s="76">
        <f>'MASTER_ ALL areas - No.seedling'!CE35</f>
        <v>0</v>
      </c>
      <c r="CG35" s="81">
        <f>IF(CC35=0,0,CF35/(CC35/20))</f>
        <v>0</v>
      </c>
      <c r="CH35" s="75">
        <f>'MASTER_ ALL areas - No.seedling'!CG35</f>
        <v>440</v>
      </c>
      <c r="CI35" s="76">
        <f>'MASTER_ ALL areas - No.seedling'!CH35</f>
        <v>4</v>
      </c>
      <c r="CJ35" s="80">
        <f>IF(CH35=0,0,CI35/(CH35/20))</f>
        <v>0.18181818181818182</v>
      </c>
      <c r="CK35" s="76">
        <f>'MASTER_ ALL areas - No.seedling'!CJ35</f>
        <v>22</v>
      </c>
      <c r="CL35" s="81">
        <f>IF(CH35=0,0,CK35/(CH35/20))</f>
        <v>1</v>
      </c>
      <c r="CM35" s="75">
        <f>'MASTER_ ALL areas - No.seedling'!CL35</f>
        <v>360</v>
      </c>
      <c r="CN35" s="76">
        <f>'MASTER_ ALL areas - No.seedling'!CM35</f>
        <v>0</v>
      </c>
      <c r="CO35" s="80">
        <f>IF(CM35=0,0,CN35/(CM35/20))</f>
        <v>0</v>
      </c>
      <c r="CP35" s="76">
        <f>'MASTER_ ALL areas - No.seedling'!CO35</f>
        <v>18</v>
      </c>
      <c r="CQ35" s="81">
        <f>IF(CM35=0,0,CP35/(CM35/20))</f>
        <v>1</v>
      </c>
      <c r="CR35" s="75">
        <f>'MASTER_ ALL areas - No.seedling'!CQ35</f>
        <v>0</v>
      </c>
      <c r="CS35" s="76">
        <f>'MASTER_ ALL areas - No.seedling'!CR35</f>
        <v>0</v>
      </c>
      <c r="CT35" s="80">
        <f>IF(CR35=0,0,CS35/(CR35/20))</f>
        <v>0</v>
      </c>
      <c r="CU35" s="76">
        <f>'MASTER_ ALL areas - No.seedling'!CT35</f>
        <v>0</v>
      </c>
      <c r="CV35" s="81">
        <f>IF(CR35=0,0,CU35/(CR35/20))</f>
        <v>0</v>
      </c>
      <c r="CW35" s="75">
        <f>'MASTER_ ALL areas - No.seedling'!CV35</f>
        <v>80</v>
      </c>
      <c r="CX35" s="76">
        <f>'MASTER_ ALL areas - No.seedling'!CW35</f>
        <v>0</v>
      </c>
      <c r="CY35" s="80">
        <f>IF(CW35=0,0,CX35/(CW35/20))</f>
        <v>0</v>
      </c>
      <c r="CZ35" s="76">
        <f>'MASTER_ ALL areas - No.seedling'!CY35</f>
        <v>2</v>
      </c>
      <c r="DA35" s="81">
        <f>IF(CW35=0,0,CZ35/(CW35/20))</f>
        <v>0.5</v>
      </c>
      <c r="DB35" s="75">
        <f>'MASTER_ ALL areas - No.seedling'!DA35</f>
        <v>0</v>
      </c>
      <c r="DC35" s="76">
        <f>'MASTER_ ALL areas - No.seedling'!DB35</f>
        <v>0</v>
      </c>
      <c r="DD35" s="80">
        <f>IF(DB35=0,0,DC35/(DB35/20))</f>
        <v>0</v>
      </c>
      <c r="DE35" s="76">
        <f>'MASTER_ ALL areas - No.seedling'!DD35</f>
        <v>0</v>
      </c>
      <c r="DF35" s="81">
        <f>IF(DB35=0,0,DE35/(DB35/20))</f>
        <v>0</v>
      </c>
      <c r="DG35" s="75">
        <f>'MASTER_ ALL areas - No.seedling'!DF35</f>
        <v>20</v>
      </c>
      <c r="DH35" s="76">
        <f>'MASTER_ ALL areas - No.seedling'!DG35</f>
        <v>0</v>
      </c>
      <c r="DI35" s="80">
        <f>IF(DG35=0,0,DH35/(DG35/20))</f>
        <v>0</v>
      </c>
      <c r="DJ35" s="76">
        <f>'MASTER_ ALL areas - No.seedling'!DI35</f>
        <v>1</v>
      </c>
      <c r="DK35" s="81">
        <f>IF(DG35=0,0,DJ35/(DG35/20))</f>
        <v>1</v>
      </c>
      <c r="DL35" s="75">
        <f>'MASTER_ ALL areas - No.seedling'!DK35</f>
        <v>0</v>
      </c>
      <c r="DM35" s="76">
        <f>'MASTER_ ALL areas - No.seedling'!DL35</f>
        <v>0</v>
      </c>
      <c r="DN35" s="80">
        <f>IF(DL35=0,0,DM35/(DL35/20))</f>
        <v>0</v>
      </c>
      <c r="DO35" s="76">
        <f>'MASTER_ ALL areas - No.seedling'!DN35</f>
        <v>0</v>
      </c>
      <c r="DP35" s="81">
        <f>IF(DL35=0,0,DO35/(DL35/20))</f>
        <v>0</v>
      </c>
      <c r="DQ35" s="75">
        <f>'MASTER_ ALL areas - No.seedling'!DP35</f>
        <v>40</v>
      </c>
      <c r="DR35" s="76">
        <f>'MASTER_ ALL areas - No.seedling'!DQ35</f>
        <v>0</v>
      </c>
      <c r="DS35" s="80">
        <f>IF(DQ35=0,0,DR35/(DQ35/20))</f>
        <v>0</v>
      </c>
      <c r="DT35" s="76">
        <f>'MASTER_ ALL areas - No.seedling'!DS35</f>
        <v>0</v>
      </c>
      <c r="DU35" s="81">
        <f>IF(DQ35=0,0,DT35/(DQ35/20))</f>
        <v>0</v>
      </c>
      <c r="DV35" s="75">
        <f>'MASTER_ ALL areas - No.seedling'!DU35</f>
        <v>0</v>
      </c>
      <c r="DW35" s="76">
        <f>'MASTER_ ALL areas - No.seedling'!DV35</f>
        <v>0</v>
      </c>
      <c r="DX35" s="80">
        <f>IF(DV35=0,0,DW35/(DV35/20))</f>
        <v>0</v>
      </c>
      <c r="DY35" s="76">
        <f>'MASTER_ ALL areas - No.seedling'!DX35</f>
        <v>0</v>
      </c>
      <c r="DZ35" s="81">
        <f>IF(DV35=0,0,DY35/(DV35/20))</f>
        <v>0</v>
      </c>
      <c r="EA35" s="75">
        <f>'MASTER_ ALL areas - No.seedling'!DZ35</f>
        <v>0</v>
      </c>
      <c r="EB35" s="76">
        <f>'MASTER_ ALL areas - No.seedling'!EA35</f>
        <v>0</v>
      </c>
      <c r="EC35" s="80">
        <f>IF(EA35=0,0,EB35/(EA35/20))</f>
        <v>0</v>
      </c>
      <c r="ED35" s="76">
        <f>'MASTER_ ALL areas - No.seedling'!EC35</f>
        <v>0</v>
      </c>
      <c r="EE35" s="81">
        <f>IF(EA35=0,0,ED35/(EA35/20))</f>
        <v>0</v>
      </c>
      <c r="EF35" s="75">
        <f>'MASTER_ ALL areas - No.seedling'!EE35</f>
        <v>0</v>
      </c>
      <c r="EG35" s="76">
        <f>'MASTER_ ALL areas - No.seedling'!EF35</f>
        <v>0</v>
      </c>
      <c r="EH35" s="80">
        <f>IF(EF35=0,0,EG35/(EF35/20))</f>
        <v>0</v>
      </c>
      <c r="EI35" s="76">
        <f>'MASTER_ ALL areas - No.seedling'!EH35</f>
        <v>0</v>
      </c>
      <c r="EJ35" s="81">
        <f>IF(EF35=0,0,EI35/(EF35/20))</f>
        <v>0</v>
      </c>
      <c r="EK35" s="75">
        <f>'MASTER_ ALL areas - No.seedling'!EJ35</f>
        <v>0</v>
      </c>
      <c r="EL35" s="76">
        <f>'MASTER_ ALL areas - No.seedling'!EK35</f>
        <v>0</v>
      </c>
      <c r="EM35" s="80">
        <f>IF(EK35=0,0,EL35/(EK35/20))</f>
        <v>0</v>
      </c>
      <c r="EN35" s="76">
        <f>'MASTER_ ALL areas - No.seedling'!EM35</f>
        <v>0</v>
      </c>
      <c r="EO35" s="81">
        <f>IF(EK35=0,0,EN35/(EK35/20))</f>
        <v>0</v>
      </c>
      <c r="EP35" s="75">
        <f>'MASTER_ ALL areas - No.seedling'!EO35</f>
        <v>0</v>
      </c>
      <c r="EQ35" s="76">
        <f>'MASTER_ ALL areas - No.seedling'!EP35</f>
        <v>0</v>
      </c>
      <c r="ER35" s="80">
        <f>IF(EP35=0,0,EQ35/(EP35/20))</f>
        <v>0</v>
      </c>
      <c r="ES35" s="76">
        <f>'MASTER_ ALL areas - No.seedling'!ER35</f>
        <v>0</v>
      </c>
      <c r="ET35" s="81">
        <f>IF(EP35=0,0,ES35/(EP35/20))</f>
        <v>0</v>
      </c>
      <c r="EU35" s="75">
        <f>'MASTER_ ALL areas - No.seedling'!ET35</f>
        <v>0</v>
      </c>
      <c r="EV35" s="76">
        <f>'MASTER_ ALL areas - No.seedling'!EU35</f>
        <v>0</v>
      </c>
      <c r="EW35" s="80">
        <f>IF(EU35=0,0,EV35/(EU35/20))</f>
        <v>0</v>
      </c>
      <c r="EX35" s="76">
        <f>'MASTER_ ALL areas - No.seedling'!EW35</f>
        <v>0</v>
      </c>
      <c r="EY35" s="81">
        <f>IF(EU35=0,0,EX35/(EU35/20))</f>
        <v>0</v>
      </c>
      <c r="EZ35" s="75">
        <f>'MASTER_ ALL areas - No.seedling'!EY35</f>
        <v>0</v>
      </c>
      <c r="FA35" s="76">
        <f>'MASTER_ ALL areas - No.seedling'!EZ35</f>
        <v>0</v>
      </c>
      <c r="FB35" s="80">
        <f>IF(EZ35=0,0,FA35/(EZ35/20))</f>
        <v>0</v>
      </c>
      <c r="FC35" s="76">
        <f>'MASTER_ ALL areas - No.seedling'!FB35</f>
        <v>0</v>
      </c>
      <c r="FD35" s="81">
        <f>IF(EZ35=0,0,FC35/(EZ35/20))</f>
        <v>0</v>
      </c>
      <c r="FE35" s="75">
        <f>'MASTER_ ALL areas - No.seedling'!FD35</f>
        <v>0</v>
      </c>
      <c r="FF35" s="76">
        <f>'MASTER_ ALL areas - No.seedling'!FE35</f>
        <v>0</v>
      </c>
      <c r="FG35" s="80">
        <f>IF(FE35=0,0,FF35/(FE35/20))</f>
        <v>0</v>
      </c>
      <c r="FH35" s="76">
        <f>'MASTER_ ALL areas - No.seedling'!FG35</f>
        <v>0</v>
      </c>
      <c r="FI35" s="81">
        <f>IF(FE35=0,0,FH35/(FE35/20))</f>
        <v>0</v>
      </c>
      <c r="FJ35" s="75">
        <f>'MASTER_ ALL areas - No.seedling'!FI35</f>
        <v>20</v>
      </c>
      <c r="FK35" s="76">
        <f>'MASTER_ ALL areas - No.seedling'!FJ35</f>
        <v>1</v>
      </c>
      <c r="FL35" s="80">
        <f>IF(FJ35=0,0,FK35/(FJ35/20))</f>
        <v>1</v>
      </c>
      <c r="FM35" s="76">
        <f>'MASTER_ ALL areas - No.seedling'!FL35</f>
        <v>1</v>
      </c>
      <c r="FN35" s="81">
        <f>IF(FJ35=0,0,FM35/(FJ35/20))</f>
        <v>1</v>
      </c>
      <c r="FO35" s="75">
        <f>'MASTER_ ALL areas - No.seedling'!FN35</f>
        <v>0</v>
      </c>
      <c r="FP35" s="76">
        <f>'MASTER_ ALL areas - No.seedling'!FO35</f>
        <v>0</v>
      </c>
      <c r="FQ35" s="80">
        <f>IF(FO35=0,0,FP35/(FO35/20))</f>
        <v>0</v>
      </c>
      <c r="FR35" s="76">
        <f>'MASTER_ ALL areas - No.seedling'!FQ35</f>
        <v>0</v>
      </c>
      <c r="FS35" s="81">
        <f>IF(FO35=0,0,FR35/(FO35/20))</f>
        <v>0</v>
      </c>
      <c r="FT35" s="75">
        <f>'MASTER_ ALL areas - No.seedling'!FS35</f>
        <v>0</v>
      </c>
      <c r="FU35" s="76">
        <f>'MASTER_ ALL areas - No.seedling'!FT35</f>
        <v>0</v>
      </c>
      <c r="FV35" s="80">
        <f>IF(FT35=0,0,FU35/(FT35/20))</f>
        <v>0</v>
      </c>
      <c r="FW35" s="76">
        <f>'MASTER_ ALL areas - No.seedling'!FV35</f>
        <v>0</v>
      </c>
      <c r="FX35" s="81">
        <f>IF(FT35=0,0,FW35/(FT35/20))</f>
        <v>0</v>
      </c>
      <c r="FY35" s="75">
        <f>'MASTER_ ALL areas - No.seedling'!FX35</f>
        <v>0</v>
      </c>
      <c r="FZ35" s="76">
        <f>'MASTER_ ALL areas - No.seedling'!FY35</f>
        <v>0</v>
      </c>
      <c r="GA35" s="80">
        <f>IF(FY35=0,0,FZ35/(FY35/20))</f>
        <v>0</v>
      </c>
      <c r="GB35" s="76">
        <f>'MASTER_ ALL areas - No.seedling'!GA35</f>
        <v>0</v>
      </c>
      <c r="GC35" s="81">
        <f>IF(FY35=0,0,GB35/(FY35/20))</f>
        <v>0</v>
      </c>
      <c r="GD35" s="75">
        <f>'MASTER_ ALL areas - No.seedling'!GC35</f>
        <v>0</v>
      </c>
      <c r="GE35" s="76">
        <f>'MASTER_ ALL areas - No.seedling'!GD35</f>
        <v>0</v>
      </c>
      <c r="GF35" s="80">
        <f>IF(GD35=0,0,GE35/(GD35/20))</f>
        <v>0</v>
      </c>
      <c r="GG35" s="76">
        <f>'MASTER_ ALL areas - No.seedling'!GF35</f>
        <v>0</v>
      </c>
      <c r="GH35" s="81">
        <f>IF(GD35=0,0,GG35/(GD35/20))</f>
        <v>0</v>
      </c>
      <c r="GI35" s="75">
        <f>'MASTER_ ALL areas - No.seedling'!GH35</f>
        <v>0</v>
      </c>
      <c r="GJ35" s="76">
        <f>'MASTER_ ALL areas - No.seedling'!GI35</f>
        <v>0</v>
      </c>
      <c r="GK35" s="80">
        <f>IF(GI35=0,0,GJ35/(GI35/20))</f>
        <v>0</v>
      </c>
      <c r="GL35" s="76">
        <f>'MASTER_ ALL areas - No.seedling'!GK35</f>
        <v>0</v>
      </c>
      <c r="GM35" s="81">
        <f>IF(GI35=0,0,GL35/(GI35/20))</f>
        <v>0</v>
      </c>
      <c r="GN35" s="75">
        <f>'MASTER_ ALL areas - No.seedling'!GM35</f>
        <v>0</v>
      </c>
      <c r="GO35" s="76">
        <f>'MASTER_ ALL areas - No.seedling'!GN35</f>
        <v>0</v>
      </c>
      <c r="GP35" s="80">
        <f>IF(GN35=0,0,GO35/(GN35/20))</f>
        <v>0</v>
      </c>
      <c r="GQ35" s="76">
        <f>'MASTER_ ALL areas - No.seedling'!GP35</f>
        <v>0</v>
      </c>
      <c r="GR35" s="81">
        <f>IF(GN35=0,0,GQ35/(GN35/20))</f>
        <v>0</v>
      </c>
      <c r="GS35" s="75">
        <f>'MASTER_ ALL areas - No.seedling'!GR35</f>
        <v>0</v>
      </c>
      <c r="GT35" s="76">
        <f>'MASTER_ ALL areas - No.seedling'!GS35</f>
        <v>0</v>
      </c>
      <c r="GU35" s="80">
        <f>IF(GS35=0,0,GT35/(GS35/20))</f>
        <v>0</v>
      </c>
      <c r="GV35" s="76">
        <f>'MASTER_ ALL areas - No.seedling'!GU35</f>
        <v>0</v>
      </c>
      <c r="GW35" s="81">
        <f>IF(GS35=0,0,GV35/(GS35/20))</f>
        <v>0</v>
      </c>
      <c r="GX35" s="75">
        <f>'MASTER_ ALL areas - No.seedling'!GW35</f>
        <v>0</v>
      </c>
      <c r="GY35" s="76">
        <f>'MASTER_ ALL areas - No.seedling'!GX35</f>
        <v>0</v>
      </c>
      <c r="GZ35" s="80">
        <f>IF(GX35=0,0,GY35/(GX35/20))</f>
        <v>0</v>
      </c>
      <c r="HA35" s="76">
        <f>'MASTER_ ALL areas - No.seedling'!GZ35</f>
        <v>0</v>
      </c>
      <c r="HB35" s="81">
        <f>IF(GX35=0,0,HA35/(GX35/20))</f>
        <v>0</v>
      </c>
      <c r="HC35" s="75">
        <f>'MASTER_ ALL areas - No.seedling'!HB35</f>
        <v>0</v>
      </c>
      <c r="HD35" s="76">
        <f>'MASTER_ ALL areas - No.seedling'!HC35</f>
        <v>0</v>
      </c>
      <c r="HE35" s="80">
        <f>IF(HC35=0,0,HD35/(HC35/20))</f>
        <v>0</v>
      </c>
      <c r="HF35" s="76">
        <f>'MASTER_ ALL areas - No.seedling'!HE35</f>
        <v>0</v>
      </c>
      <c r="HG35" s="81">
        <f>IF(HC35=0,0,HF35/(HC35/20))</f>
        <v>0</v>
      </c>
      <c r="HH35" s="75">
        <f>'MASTER_ ALL areas - No.seedling'!HG35</f>
        <v>0</v>
      </c>
      <c r="HI35" s="76">
        <f>'MASTER_ ALL areas - No.seedling'!HH35</f>
        <v>0</v>
      </c>
      <c r="HJ35" s="80">
        <f>IF(HH35=0,0,HI35/(HH35/20))</f>
        <v>0</v>
      </c>
      <c r="HK35" s="76">
        <f>'MASTER_ ALL areas - No.seedling'!HJ35</f>
        <v>0</v>
      </c>
      <c r="HL35" s="81">
        <f>IF(HH35=0,0,HK35/(HH35/20))</f>
        <v>0</v>
      </c>
      <c r="HM35" s="75">
        <f>'MASTER_ ALL areas - No.seedling'!HL35</f>
        <v>0</v>
      </c>
      <c r="HN35" s="76">
        <f>'MASTER_ ALL areas - No.seedling'!HM35</f>
        <v>0</v>
      </c>
      <c r="HO35" s="80">
        <f>IF(HM35=0,0,HN35/(HM35/20))</f>
        <v>0</v>
      </c>
      <c r="HP35" s="76">
        <f>'MASTER_ ALL areas - No.seedling'!HO35</f>
        <v>0</v>
      </c>
      <c r="HQ35" s="81">
        <f>IF(HM35=0,0,HP35/(HM35/20))</f>
        <v>0</v>
      </c>
      <c r="HR35" s="75">
        <f>'MASTER_ ALL areas - No.seedling'!HQ35</f>
        <v>0</v>
      </c>
      <c r="HS35" s="76">
        <f>'MASTER_ ALL areas - No.seedling'!HR35</f>
        <v>0</v>
      </c>
      <c r="HT35" s="80">
        <f>IF(HR35=0,0,HS35/(HR35/20))</f>
        <v>0</v>
      </c>
      <c r="HU35" s="76">
        <f>'MASTER_ ALL areas - No.seedling'!HT35</f>
        <v>0</v>
      </c>
      <c r="HV35" s="81">
        <f>IF(HR35=0,0,HU35/(HR35/20))</f>
        <v>0</v>
      </c>
      <c r="HW35" s="75">
        <f>'MASTER_ ALL areas - No.seedling'!HV35</f>
        <v>0</v>
      </c>
      <c r="HX35" s="76">
        <f>'MASTER_ ALL areas - No.seedling'!HW35</f>
        <v>0</v>
      </c>
      <c r="HY35" s="80">
        <f>IF(HW35=0,0,HX35/(HW35/20))</f>
        <v>0</v>
      </c>
      <c r="HZ35" s="76">
        <f>'MASTER_ ALL areas - No.seedling'!HY35</f>
        <v>0</v>
      </c>
      <c r="IA35" s="81">
        <f>IF(HW35=0,0,HZ35/(HW35/20))</f>
        <v>0</v>
      </c>
      <c r="IB35" s="75">
        <f>'MASTER_ ALL areas - No.seedling'!IA35</f>
        <v>0</v>
      </c>
      <c r="IC35" s="76">
        <f>'MASTER_ ALL areas - No.seedling'!IB35</f>
        <v>0</v>
      </c>
      <c r="ID35" s="80">
        <f>IF(IB35=0,0,IC35/(IB35/20))</f>
        <v>0</v>
      </c>
      <c r="IE35" s="76">
        <f>'MASTER_ ALL areas - No.seedling'!ID35</f>
        <v>0</v>
      </c>
      <c r="IF35" s="85">
        <f>IF(IB35=0,0,IE35/(IB35/20))</f>
        <v>0</v>
      </c>
      <c r="IG35" s="86" t="s">
        <v>179</v>
      </c>
      <c r="IH35" s="87"/>
    </row>
    <row r="36" spans="2:242" ht="33" customHeight="1" x14ac:dyDescent="0.25">
      <c r="B36" s="420">
        <v>32</v>
      </c>
      <c r="C36" s="421" t="s">
        <v>180</v>
      </c>
      <c r="D36" s="422">
        <v>214662</v>
      </c>
      <c r="E36" s="423">
        <v>931843</v>
      </c>
      <c r="F36" s="424" t="s">
        <v>89</v>
      </c>
      <c r="G36" s="88" t="s">
        <v>181</v>
      </c>
      <c r="H36" s="425" t="str">
        <f>'MASTER_ ALL areas - No.seedling'!G36</f>
        <v>1(4)</v>
      </c>
      <c r="I36" s="426">
        <f>'MASTER_ ALL areas - No.seedling'!H36</f>
        <v>0.15</v>
      </c>
      <c r="J36" s="425">
        <f>'MASTER_ ALL areas - No.seedling'!I36</f>
        <v>56.4</v>
      </c>
      <c r="K36" s="427">
        <f>'MASTER_ ALL areas - No.seedling'!J36</f>
        <v>85</v>
      </c>
      <c r="L36" s="73">
        <f>K36*20</f>
        <v>1700</v>
      </c>
      <c r="M36" s="427">
        <f>'MASTER_ ALL areas - No.seedling'!L36</f>
        <v>1700</v>
      </c>
      <c r="N36" s="417">
        <f>'MASTER_ ALL areas - No.seedling'!M36</f>
        <v>20</v>
      </c>
      <c r="O36" s="428">
        <f>'MASTER_ ALL areas - No.seedling'!N36</f>
        <v>68</v>
      </c>
      <c r="P36" s="70">
        <f t="shared" si="1"/>
        <v>0.23529411764705882</v>
      </c>
      <c r="Q36" s="78">
        <f t="shared" si="2"/>
        <v>0.8</v>
      </c>
      <c r="R36" s="429"/>
      <c r="S36" s="417">
        <f>'MASTER_ ALL areas - No.seedling'!R36</f>
        <v>1560</v>
      </c>
      <c r="T36" s="419">
        <f>'MASTER_ ALL areas - No.seedling'!S36</f>
        <v>15</v>
      </c>
      <c r="U36" s="80">
        <f>IF(S36=0,0,T36/(S36/20))</f>
        <v>0.19230769230769232</v>
      </c>
      <c r="V36" s="419">
        <f>'MASTER_ ALL areas - No.seedling'!U36</f>
        <v>61</v>
      </c>
      <c r="W36" s="80">
        <f>IF(S36=0,0,V36/(S36/20))</f>
        <v>0.78205128205128205</v>
      </c>
      <c r="X36" s="419">
        <f>'MASTER_ ALL areas - No.seedling'!W36</f>
        <v>120</v>
      </c>
      <c r="Y36" s="419">
        <f>'MASTER_ ALL areas - No.seedling'!X36</f>
        <v>4</v>
      </c>
      <c r="Z36" s="80">
        <f>IF(X36=0,0,Y36/(X36/20))</f>
        <v>0.66666666666666663</v>
      </c>
      <c r="AA36" s="419">
        <f>'MASTER_ ALL areas - No.seedling'!Z36</f>
        <v>6</v>
      </c>
      <c r="AB36" s="80">
        <f>IF(X36=0,0,AA36/(X36/20))</f>
        <v>1</v>
      </c>
      <c r="AC36" s="419">
        <f>'MASTER_ ALL areas - No.seedling'!AB36</f>
        <v>20</v>
      </c>
      <c r="AD36" s="419">
        <f>'MASTER_ ALL areas - No.seedling'!AC36</f>
        <v>1</v>
      </c>
      <c r="AE36" s="80">
        <f>IF(AC36=0,0,AD36/(AC36/20))</f>
        <v>1</v>
      </c>
      <c r="AF36" s="419">
        <f>'MASTER_ ALL areas - No.seedling'!AE36</f>
        <v>1</v>
      </c>
      <c r="AG36" s="80">
        <f>IF(AC36=0,0,AF36/(AC36/20))</f>
        <v>1</v>
      </c>
      <c r="AH36" s="419">
        <f>'MASTER_ ALL areas - No.seedling'!AG36</f>
        <v>0</v>
      </c>
      <c r="AI36" s="419">
        <f>'MASTER_ ALL areas - No.seedling'!AH36</f>
        <v>0</v>
      </c>
      <c r="AJ36" s="80">
        <f>IF(AH36=0,0,AI36/(AH36/20))</f>
        <v>0</v>
      </c>
      <c r="AK36" s="419">
        <f>'MASTER_ ALL areas - No.seedling'!AJ36</f>
        <v>0</v>
      </c>
      <c r="AL36" s="81">
        <f>IF(AH36=0,0,AK36/(AH36/20))</f>
        <v>0</v>
      </c>
      <c r="AM36" s="429"/>
      <c r="AN36" s="417">
        <f>'MASTER_ ALL areas - No.seedling'!AM36</f>
        <v>360</v>
      </c>
      <c r="AO36" s="419">
        <f>'MASTER_ ALL areas - No.seedling'!AN36</f>
        <v>5</v>
      </c>
      <c r="AP36" s="80">
        <f>IF(AN36=0,0,AO36/(AN36/20))</f>
        <v>0.27777777777777779</v>
      </c>
      <c r="AQ36" s="419">
        <f>'MASTER_ ALL areas - No.seedling'!AP36</f>
        <v>18</v>
      </c>
      <c r="AR36" s="80">
        <f>IF(AN36=0,0,AQ36/(AN36/20))</f>
        <v>1</v>
      </c>
      <c r="AS36" s="419">
        <f>'MASTER_ ALL areas - No.seedling'!AR36</f>
        <v>500</v>
      </c>
      <c r="AT36" s="419">
        <f>'MASTER_ ALL areas - No.seedling'!AS36</f>
        <v>4</v>
      </c>
      <c r="AU36" s="80">
        <f>IF(AS36=0,0,AT36/(AS36/20))</f>
        <v>0.16</v>
      </c>
      <c r="AV36" s="419">
        <f>'MASTER_ ALL areas - No.seedling'!AU36</f>
        <v>20</v>
      </c>
      <c r="AW36" s="80">
        <f>IF(AS36=0,0,AV36/(AS36/20))</f>
        <v>0.8</v>
      </c>
      <c r="AX36" s="419">
        <f>'MASTER_ ALL areas - No.seedling'!AW36</f>
        <v>340</v>
      </c>
      <c r="AY36" s="419">
        <f>'MASTER_ ALL areas - No.seedling'!AX36</f>
        <v>5</v>
      </c>
      <c r="AZ36" s="80">
        <f>IF(AX36=0,0,AY36/(AX36/20))</f>
        <v>0.29411764705882354</v>
      </c>
      <c r="BA36" s="419">
        <f>'MASTER_ ALL areas - No.seedling'!AZ36</f>
        <v>9</v>
      </c>
      <c r="BB36" s="80">
        <f>IF(AX36=0,0,BA36/(AX36/20))</f>
        <v>0.52941176470588236</v>
      </c>
      <c r="BC36" s="419">
        <f>'MASTER_ ALL areas - No.seedling'!BB36</f>
        <v>0</v>
      </c>
      <c r="BD36" s="419">
        <f>'MASTER_ ALL areas - No.seedling'!BC36</f>
        <v>0</v>
      </c>
      <c r="BE36" s="80">
        <f>IF(BC36=0,0,BD36/(BC36/20))</f>
        <v>0</v>
      </c>
      <c r="BF36" s="419">
        <f>'MASTER_ ALL areas - No.seedling'!BE36</f>
        <v>0</v>
      </c>
      <c r="BG36" s="80">
        <f>IF(BC36=0,0,BF36/(BC36/20))</f>
        <v>0</v>
      </c>
      <c r="BH36" s="419">
        <f>'MASTER_ ALL areas - No.seedling'!BG36</f>
        <v>500</v>
      </c>
      <c r="BI36" s="419">
        <f>'MASTER_ ALL areas - No.seedling'!BH36</f>
        <v>6</v>
      </c>
      <c r="BJ36" s="80">
        <f>IF(BH36=0,0,BI36/(BH36/20))</f>
        <v>0.24</v>
      </c>
      <c r="BK36" s="419">
        <f>'MASTER_ ALL areas - No.seedling'!BJ36</f>
        <v>21</v>
      </c>
      <c r="BL36" s="80">
        <f>IF(BH36=0,0,BK36/(BH36/20))</f>
        <v>0.84</v>
      </c>
      <c r="BM36" s="419">
        <f>'MASTER_ ALL areas - No.seedling'!BL36</f>
        <v>0</v>
      </c>
      <c r="BN36" s="419">
        <f>'MASTER_ ALL areas - No.seedling'!BM36</f>
        <v>0</v>
      </c>
      <c r="BO36" s="80">
        <f>IF(BM36=0,0,BN36/(BM36/20))</f>
        <v>0</v>
      </c>
      <c r="BP36" s="419">
        <f>'MASTER_ ALL areas - No.seedling'!BO36</f>
        <v>0</v>
      </c>
      <c r="BQ36" s="80">
        <f>IF(BM36=0,0,BP36/(BM36/20))</f>
        <v>0</v>
      </c>
      <c r="BR36" s="419">
        <f>'MASTER_ ALL areas - No.seedling'!BQ36</f>
        <v>0</v>
      </c>
      <c r="BS36" s="419">
        <f>'MASTER_ ALL areas - No.seedling'!BR36</f>
        <v>0</v>
      </c>
      <c r="BT36" s="80">
        <f>IF(BR36=0,0,BS36/(BR36/20))</f>
        <v>0</v>
      </c>
      <c r="BU36" s="419">
        <f>'MASTER_ ALL areas - No.seedling'!BT36</f>
        <v>0</v>
      </c>
      <c r="BV36" s="80">
        <f>IF(BR36=0,0,BU36/(BR36/20))</f>
        <v>0</v>
      </c>
      <c r="BW36" s="419">
        <f>'MASTER_ ALL areas - No.seedling'!BV36</f>
        <v>0</v>
      </c>
      <c r="BX36" s="419">
        <f>'MASTER_ ALL areas - No.seedling'!BW36</f>
        <v>0</v>
      </c>
      <c r="BY36" s="80">
        <f>IF(BW36=0,0,BX36/(BW36/20))</f>
        <v>0</v>
      </c>
      <c r="BZ36" s="419">
        <f>'MASTER_ ALL areas - No.seedling'!BY36</f>
        <v>0</v>
      </c>
      <c r="CA36" s="81">
        <f>IF(BW36=0,0,BZ36/(BW36/20))</f>
        <v>0</v>
      </c>
      <c r="CB36" s="429"/>
      <c r="CC36" s="75">
        <f t="shared" ref="CC36:CC71" si="186">12*20</f>
        <v>240</v>
      </c>
      <c r="CD36" s="76">
        <f>'MASTER_ ALL areas - No.seedling'!CC36</f>
        <v>1</v>
      </c>
      <c r="CE36" s="80">
        <f>IF(CC36=0,0,CD36/(CC36/20))</f>
        <v>8.3333333333333329E-2</v>
      </c>
      <c r="CF36" s="76">
        <f>'MASTER_ ALL areas - No.seedling'!CE36</f>
        <v>12</v>
      </c>
      <c r="CG36" s="81">
        <f>IF(CC36=0,0,CF36/(CC36/20))</f>
        <v>1</v>
      </c>
      <c r="CH36" s="75">
        <f>'MASTER_ ALL areas - No.seedling'!CG36</f>
        <v>100</v>
      </c>
      <c r="CI36" s="76">
        <f>'MASTER_ ALL areas - No.seedling'!CH36</f>
        <v>3</v>
      </c>
      <c r="CJ36" s="80">
        <f>IF(CH36=0,0,CI36/(CH36/20))</f>
        <v>0.6</v>
      </c>
      <c r="CK36" s="76">
        <f>'MASTER_ ALL areas - No.seedling'!CJ36</f>
        <v>5</v>
      </c>
      <c r="CL36" s="81">
        <f>IF(CH36=0,0,CK36/(CH36/20))</f>
        <v>1</v>
      </c>
      <c r="CM36" s="75">
        <f>'MASTER_ ALL areas - No.seedling'!CL36</f>
        <v>20</v>
      </c>
      <c r="CN36" s="76">
        <f>'MASTER_ ALL areas - No.seedling'!CM36</f>
        <v>1</v>
      </c>
      <c r="CO36" s="80">
        <f>IF(CM36=0,0,CN36/(CM36/20))</f>
        <v>1</v>
      </c>
      <c r="CP36" s="76">
        <f>'MASTER_ ALL areas - No.seedling'!CO36</f>
        <v>1</v>
      </c>
      <c r="CQ36" s="81">
        <f>IF(CM36=0,0,CP36/(CM36/20))</f>
        <v>1</v>
      </c>
      <c r="CR36" s="75">
        <f>'MASTER_ ALL areas - No.seedling'!CQ36</f>
        <v>0</v>
      </c>
      <c r="CS36" s="76">
        <f>'MASTER_ ALL areas - No.seedling'!CR36</f>
        <v>0</v>
      </c>
      <c r="CT36" s="80">
        <f>IF(CR36=0,0,CS36/(CR36/20))</f>
        <v>0</v>
      </c>
      <c r="CU36" s="76">
        <f>'MASTER_ ALL areas - No.seedling'!CT36</f>
        <v>0</v>
      </c>
      <c r="CV36" s="81">
        <f>IF(CR36=0,0,CU36/(CR36/20))</f>
        <v>0</v>
      </c>
      <c r="CW36" s="75">
        <f>'MASTER_ ALL areas - No.seedling'!CV36</f>
        <v>500</v>
      </c>
      <c r="CX36" s="76">
        <f>'MASTER_ ALL areas - No.seedling'!CW36</f>
        <v>4</v>
      </c>
      <c r="CY36" s="80">
        <f>IF(CW36=0,0,CX36/(CW36/20))</f>
        <v>0.16</v>
      </c>
      <c r="CZ36" s="76">
        <f>'MASTER_ ALL areas - No.seedling'!CY36</f>
        <v>20</v>
      </c>
      <c r="DA36" s="81">
        <f>IF(CW36=0,0,CZ36/(CW36/20))</f>
        <v>0.8</v>
      </c>
      <c r="DB36" s="75">
        <f>'MASTER_ ALL areas - No.seedling'!DA36</f>
        <v>0</v>
      </c>
      <c r="DC36" s="76">
        <f>'MASTER_ ALL areas - No.seedling'!DB36</f>
        <v>0</v>
      </c>
      <c r="DD36" s="80">
        <f>IF(DB36=0,0,DC36/(DB36/20))</f>
        <v>0</v>
      </c>
      <c r="DE36" s="76">
        <f>'MASTER_ ALL areas - No.seedling'!DD36</f>
        <v>0</v>
      </c>
      <c r="DF36" s="81">
        <f>IF(DB36=0,0,DE36/(DB36/20))</f>
        <v>0</v>
      </c>
      <c r="DG36" s="75">
        <f>'MASTER_ ALL areas - No.seedling'!DF36</f>
        <v>0</v>
      </c>
      <c r="DH36" s="76">
        <f>'MASTER_ ALL areas - No.seedling'!DG36</f>
        <v>0</v>
      </c>
      <c r="DI36" s="80">
        <f>IF(DG36=0,0,DH36/(DG36/20))</f>
        <v>0</v>
      </c>
      <c r="DJ36" s="76">
        <f>'MASTER_ ALL areas - No.seedling'!DI36</f>
        <v>0</v>
      </c>
      <c r="DK36" s="81">
        <f>IF(DG36=0,0,DJ36/(DG36/20))</f>
        <v>0</v>
      </c>
      <c r="DL36" s="75">
        <f>'MASTER_ ALL areas - No.seedling'!DK36</f>
        <v>0</v>
      </c>
      <c r="DM36" s="76">
        <f>'MASTER_ ALL areas - No.seedling'!DL36</f>
        <v>0</v>
      </c>
      <c r="DN36" s="80">
        <f>IF(DL36=0,0,DM36/(DL36/20))</f>
        <v>0</v>
      </c>
      <c r="DO36" s="76">
        <f>'MASTER_ ALL areas - No.seedling'!DN36</f>
        <v>0</v>
      </c>
      <c r="DP36" s="81">
        <f>IF(DL36=0,0,DO36/(DL36/20))</f>
        <v>0</v>
      </c>
      <c r="DQ36" s="75">
        <f>'MASTER_ ALL areas - No.seedling'!DP36</f>
        <v>340</v>
      </c>
      <c r="DR36" s="76">
        <f>'MASTER_ ALL areas - No.seedling'!DQ36</f>
        <v>5</v>
      </c>
      <c r="DS36" s="80">
        <f>IF(DQ36=0,0,DR36/(DQ36/20))</f>
        <v>0.29411764705882354</v>
      </c>
      <c r="DT36" s="76">
        <f>'MASTER_ ALL areas - No.seedling'!DS36</f>
        <v>9</v>
      </c>
      <c r="DU36" s="81">
        <f>IF(DQ36=0,0,DT36/(DQ36/20))</f>
        <v>0.52941176470588236</v>
      </c>
      <c r="DV36" s="75">
        <f>'MASTER_ ALL areas - No.seedling'!DU36</f>
        <v>0</v>
      </c>
      <c r="DW36" s="76">
        <f>'MASTER_ ALL areas - No.seedling'!DV36</f>
        <v>0</v>
      </c>
      <c r="DX36" s="80">
        <f>IF(DV36=0,0,DW36/(DV36/20))</f>
        <v>0</v>
      </c>
      <c r="DY36" s="76">
        <f>'MASTER_ ALL areas - No.seedling'!DX36</f>
        <v>0</v>
      </c>
      <c r="DZ36" s="81">
        <f>IF(DV36=0,0,DY36/(DV36/20))</f>
        <v>0</v>
      </c>
      <c r="EA36" s="75">
        <f>'MASTER_ ALL areas - No.seedling'!DZ36</f>
        <v>0</v>
      </c>
      <c r="EB36" s="76">
        <f>'MASTER_ ALL areas - No.seedling'!EA36</f>
        <v>0</v>
      </c>
      <c r="EC36" s="80">
        <f>IF(EA36=0,0,EB36/(EA36/20))</f>
        <v>0</v>
      </c>
      <c r="ED36" s="76">
        <f>'MASTER_ ALL areas - No.seedling'!EC36</f>
        <v>0</v>
      </c>
      <c r="EE36" s="81">
        <f>IF(EA36=0,0,ED36/(EA36/20))</f>
        <v>0</v>
      </c>
      <c r="EF36" s="75">
        <f>'MASTER_ ALL areas - No.seedling'!EE36</f>
        <v>0</v>
      </c>
      <c r="EG36" s="76">
        <f>'MASTER_ ALL areas - No.seedling'!EF36</f>
        <v>0</v>
      </c>
      <c r="EH36" s="80">
        <f>IF(EF36=0,0,EG36/(EF36/20))</f>
        <v>0</v>
      </c>
      <c r="EI36" s="76">
        <f>'MASTER_ ALL areas - No.seedling'!EH36</f>
        <v>0</v>
      </c>
      <c r="EJ36" s="81">
        <f>IF(EF36=0,0,EI36/(EF36/20))</f>
        <v>0</v>
      </c>
      <c r="EK36" s="75">
        <f>'MASTER_ ALL areas - No.seedling'!EJ36</f>
        <v>0</v>
      </c>
      <c r="EL36" s="76">
        <f>'MASTER_ ALL areas - No.seedling'!EK36</f>
        <v>0</v>
      </c>
      <c r="EM36" s="80">
        <f>IF(EK36=0,0,EL36/(EK36/20))</f>
        <v>0</v>
      </c>
      <c r="EN36" s="76">
        <f>'MASTER_ ALL areas - No.seedling'!EM36</f>
        <v>0</v>
      </c>
      <c r="EO36" s="81">
        <f>IF(EK36=0,0,EN36/(EK36/20))</f>
        <v>0</v>
      </c>
      <c r="EP36" s="75">
        <f>'MASTER_ ALL areas - No.seedling'!EO36</f>
        <v>0</v>
      </c>
      <c r="EQ36" s="76">
        <f>'MASTER_ ALL areas - No.seedling'!EP36</f>
        <v>0</v>
      </c>
      <c r="ER36" s="80">
        <f>IF(EP36=0,0,EQ36/(EP36/20))</f>
        <v>0</v>
      </c>
      <c r="ES36" s="76">
        <f>'MASTER_ ALL areas - No.seedling'!ER36</f>
        <v>0</v>
      </c>
      <c r="ET36" s="81">
        <f>IF(EP36=0,0,ES36/(EP36/20))</f>
        <v>0</v>
      </c>
      <c r="EU36" s="75">
        <f>'MASTER_ ALL areas - No.seedling'!ET36</f>
        <v>0</v>
      </c>
      <c r="EV36" s="76">
        <f>'MASTER_ ALL areas - No.seedling'!EU36</f>
        <v>0</v>
      </c>
      <c r="EW36" s="80">
        <f>IF(EU36=0,0,EV36/(EU36/20))</f>
        <v>0</v>
      </c>
      <c r="EX36" s="76">
        <f>'MASTER_ ALL areas - No.seedling'!EW36</f>
        <v>0</v>
      </c>
      <c r="EY36" s="81">
        <f>IF(EU36=0,0,EX36/(EU36/20))</f>
        <v>0</v>
      </c>
      <c r="EZ36" s="75">
        <f>'MASTER_ ALL areas - No.seedling'!EY36</f>
        <v>0</v>
      </c>
      <c r="FA36" s="76">
        <f>'MASTER_ ALL areas - No.seedling'!EZ36</f>
        <v>0</v>
      </c>
      <c r="FB36" s="80">
        <f>IF(EZ36=0,0,FA36/(EZ36/20))</f>
        <v>0</v>
      </c>
      <c r="FC36" s="76">
        <f>'MASTER_ ALL areas - No.seedling'!FB36</f>
        <v>0</v>
      </c>
      <c r="FD36" s="81">
        <f>IF(EZ36=0,0,FC36/(EZ36/20))</f>
        <v>0</v>
      </c>
      <c r="FE36" s="75">
        <f>'MASTER_ ALL areas - No.seedling'!FD36</f>
        <v>480</v>
      </c>
      <c r="FF36" s="76">
        <f>'MASTER_ ALL areas - No.seedling'!FE36</f>
        <v>5</v>
      </c>
      <c r="FG36" s="80">
        <f>IF(FE36=0,0,FF36/(FE36/20))</f>
        <v>0.20833333333333334</v>
      </c>
      <c r="FH36" s="76">
        <f>'MASTER_ ALL areas - No.seedling'!FG36</f>
        <v>20</v>
      </c>
      <c r="FI36" s="81">
        <f>IF(FE36=0,0,FH36/(FE36/20))</f>
        <v>0.83333333333333337</v>
      </c>
      <c r="FJ36" s="75">
        <f>'MASTER_ ALL areas - No.seedling'!FI36</f>
        <v>20</v>
      </c>
      <c r="FK36" s="76">
        <f>'MASTER_ ALL areas - No.seedling'!FJ36</f>
        <v>1</v>
      </c>
      <c r="FL36" s="80">
        <f>IF(FJ36=0,0,FK36/(FJ36/20))</f>
        <v>1</v>
      </c>
      <c r="FM36" s="76">
        <f>'MASTER_ ALL areas - No.seedling'!FL36</f>
        <v>1</v>
      </c>
      <c r="FN36" s="81">
        <f>IF(FJ36=0,0,FM36/(FJ36/20))</f>
        <v>1</v>
      </c>
      <c r="FO36" s="75">
        <f>'MASTER_ ALL areas - No.seedling'!FN36</f>
        <v>0</v>
      </c>
      <c r="FP36" s="76">
        <f>'MASTER_ ALL areas - No.seedling'!FO36</f>
        <v>0</v>
      </c>
      <c r="FQ36" s="80">
        <f>IF(FO36=0,0,FP36/(FO36/20))</f>
        <v>0</v>
      </c>
      <c r="FR36" s="76">
        <f>'MASTER_ ALL areas - No.seedling'!FQ36</f>
        <v>0</v>
      </c>
      <c r="FS36" s="81">
        <f>IF(FO36=0,0,FR36/(FO36/20))</f>
        <v>0</v>
      </c>
      <c r="FT36" s="75">
        <f>'MASTER_ ALL areas - No.seedling'!FS36</f>
        <v>0</v>
      </c>
      <c r="FU36" s="76">
        <f>'MASTER_ ALL areas - No.seedling'!FT36</f>
        <v>0</v>
      </c>
      <c r="FV36" s="80">
        <f>IF(FT36=0,0,FU36/(FT36/20))</f>
        <v>0</v>
      </c>
      <c r="FW36" s="76">
        <f>'MASTER_ ALL areas - No.seedling'!FV36</f>
        <v>0</v>
      </c>
      <c r="FX36" s="81">
        <f>IF(FT36=0,0,FW36/(FT36/20))</f>
        <v>0</v>
      </c>
      <c r="FY36" s="75">
        <f>'MASTER_ ALL areas - No.seedling'!FX36</f>
        <v>0</v>
      </c>
      <c r="FZ36" s="76">
        <f>'MASTER_ ALL areas - No.seedling'!FY36</f>
        <v>0</v>
      </c>
      <c r="GA36" s="80">
        <f>IF(FY36=0,0,FZ36/(FY36/20))</f>
        <v>0</v>
      </c>
      <c r="GB36" s="76">
        <f>'MASTER_ ALL areas - No.seedling'!GA36</f>
        <v>0</v>
      </c>
      <c r="GC36" s="81">
        <f>IF(FY36=0,0,GB36/(FY36/20))</f>
        <v>0</v>
      </c>
      <c r="GD36" s="75">
        <f>'MASTER_ ALL areas - No.seedling'!GC36</f>
        <v>0</v>
      </c>
      <c r="GE36" s="76">
        <f>'MASTER_ ALL areas - No.seedling'!GD36</f>
        <v>0</v>
      </c>
      <c r="GF36" s="80">
        <f>IF(GD36=0,0,GE36/(GD36/20))</f>
        <v>0</v>
      </c>
      <c r="GG36" s="76">
        <f>'MASTER_ ALL areas - No.seedling'!GF36</f>
        <v>0</v>
      </c>
      <c r="GH36" s="81">
        <f>IF(GD36=0,0,GG36/(GD36/20))</f>
        <v>0</v>
      </c>
      <c r="GI36" s="75">
        <f>'MASTER_ ALL areas - No.seedling'!GH36</f>
        <v>0</v>
      </c>
      <c r="GJ36" s="76">
        <f>'MASTER_ ALL areas - No.seedling'!GI36</f>
        <v>0</v>
      </c>
      <c r="GK36" s="80">
        <f>IF(GI36=0,0,GJ36/(GI36/20))</f>
        <v>0</v>
      </c>
      <c r="GL36" s="76">
        <f>'MASTER_ ALL areas - No.seedling'!GK36</f>
        <v>0</v>
      </c>
      <c r="GM36" s="81">
        <f>IF(GI36=0,0,GL36/(GI36/20))</f>
        <v>0</v>
      </c>
      <c r="GN36" s="75">
        <f>'MASTER_ ALL areas - No.seedling'!GM36</f>
        <v>0</v>
      </c>
      <c r="GO36" s="76">
        <f>'MASTER_ ALL areas - No.seedling'!GN36</f>
        <v>0</v>
      </c>
      <c r="GP36" s="80">
        <f>IF(GN36=0,0,GO36/(GN36/20))</f>
        <v>0</v>
      </c>
      <c r="GQ36" s="76">
        <f>'MASTER_ ALL areas - No.seedling'!GP36</f>
        <v>0</v>
      </c>
      <c r="GR36" s="81">
        <f>IF(GN36=0,0,GQ36/(GN36/20))</f>
        <v>0</v>
      </c>
      <c r="GS36" s="75">
        <f>'MASTER_ ALL areas - No.seedling'!GR36</f>
        <v>0</v>
      </c>
      <c r="GT36" s="76">
        <f>'MASTER_ ALL areas - No.seedling'!GS36</f>
        <v>0</v>
      </c>
      <c r="GU36" s="80">
        <f>IF(GS36=0,0,GT36/(GS36/20))</f>
        <v>0</v>
      </c>
      <c r="GV36" s="76">
        <f>'MASTER_ ALL areas - No.seedling'!GU36</f>
        <v>0</v>
      </c>
      <c r="GW36" s="81">
        <f>IF(GS36=0,0,GV36/(GS36/20))</f>
        <v>0</v>
      </c>
      <c r="GX36" s="75">
        <f>'MASTER_ ALL areas - No.seedling'!GW36</f>
        <v>0</v>
      </c>
      <c r="GY36" s="76">
        <f>'MASTER_ ALL areas - No.seedling'!GX36</f>
        <v>0</v>
      </c>
      <c r="GZ36" s="80">
        <f>IF(GX36=0,0,GY36/(GX36/20))</f>
        <v>0</v>
      </c>
      <c r="HA36" s="76">
        <f>'MASTER_ ALL areas - No.seedling'!GZ36</f>
        <v>0</v>
      </c>
      <c r="HB36" s="81">
        <f>IF(GX36=0,0,HA36/(GX36/20))</f>
        <v>0</v>
      </c>
      <c r="HC36" s="75">
        <f>'MASTER_ ALL areas - No.seedling'!HB36</f>
        <v>0</v>
      </c>
      <c r="HD36" s="76">
        <f>'MASTER_ ALL areas - No.seedling'!HC36</f>
        <v>0</v>
      </c>
      <c r="HE36" s="80">
        <f>IF(HC36=0,0,HD36/(HC36/20))</f>
        <v>0</v>
      </c>
      <c r="HF36" s="76">
        <f>'MASTER_ ALL areas - No.seedling'!HE36</f>
        <v>0</v>
      </c>
      <c r="HG36" s="81">
        <f>IF(HC36=0,0,HF36/(HC36/20))</f>
        <v>0</v>
      </c>
      <c r="HH36" s="75">
        <f>'MASTER_ ALL areas - No.seedling'!HG36</f>
        <v>0</v>
      </c>
      <c r="HI36" s="76">
        <f>'MASTER_ ALL areas - No.seedling'!HH36</f>
        <v>0</v>
      </c>
      <c r="HJ36" s="80">
        <f>IF(HH36=0,0,HI36/(HH36/20))</f>
        <v>0</v>
      </c>
      <c r="HK36" s="76">
        <f>'MASTER_ ALL areas - No.seedling'!HJ36</f>
        <v>0</v>
      </c>
      <c r="HL36" s="81">
        <f>IF(HH36=0,0,HK36/(HH36/20))</f>
        <v>0</v>
      </c>
      <c r="HM36" s="75">
        <f>'MASTER_ ALL areas - No.seedling'!HL36</f>
        <v>0</v>
      </c>
      <c r="HN36" s="76">
        <f>'MASTER_ ALL areas - No.seedling'!HM36</f>
        <v>0</v>
      </c>
      <c r="HO36" s="80">
        <f>IF(HM36=0,0,HN36/(HM36/20))</f>
        <v>0</v>
      </c>
      <c r="HP36" s="76">
        <f>'MASTER_ ALL areas - No.seedling'!HO36</f>
        <v>0</v>
      </c>
      <c r="HQ36" s="81">
        <f>IF(HM36=0,0,HP36/(HM36/20))</f>
        <v>0</v>
      </c>
      <c r="HR36" s="75">
        <f>'MASTER_ ALL areas - No.seedling'!HQ36</f>
        <v>0</v>
      </c>
      <c r="HS36" s="76">
        <f>'MASTER_ ALL areas - No.seedling'!HR36</f>
        <v>0</v>
      </c>
      <c r="HT36" s="80">
        <f>IF(HR36=0,0,HS36/(HR36/20))</f>
        <v>0</v>
      </c>
      <c r="HU36" s="76">
        <f>'MASTER_ ALL areas - No.seedling'!HT36</f>
        <v>0</v>
      </c>
      <c r="HV36" s="81">
        <f>IF(HR36=0,0,HU36/(HR36/20))</f>
        <v>0</v>
      </c>
      <c r="HW36" s="75">
        <f>'MASTER_ ALL areas - No.seedling'!HV36</f>
        <v>0</v>
      </c>
      <c r="HX36" s="76">
        <f>'MASTER_ ALL areas - No.seedling'!HW36</f>
        <v>0</v>
      </c>
      <c r="HY36" s="80">
        <f>IF(HW36=0,0,HX36/(HW36/20))</f>
        <v>0</v>
      </c>
      <c r="HZ36" s="76">
        <f>'MASTER_ ALL areas - No.seedling'!HY36</f>
        <v>0</v>
      </c>
      <c r="IA36" s="81">
        <f>IF(HW36=0,0,HZ36/(HW36/20))</f>
        <v>0</v>
      </c>
      <c r="IB36" s="75">
        <f>'MASTER_ ALL areas - No.seedling'!IA36</f>
        <v>0</v>
      </c>
      <c r="IC36" s="76">
        <f>'MASTER_ ALL areas - No.seedling'!IB36</f>
        <v>0</v>
      </c>
      <c r="ID36" s="80">
        <f>IF(IB36=0,0,IC36/(IB36/20))</f>
        <v>0</v>
      </c>
      <c r="IE36" s="76">
        <f>'MASTER_ ALL areas - No.seedling'!ID36</f>
        <v>0</v>
      </c>
      <c r="IF36" s="182">
        <f>IF(IB36=0,0,IE36/(IB36/20))</f>
        <v>0</v>
      </c>
      <c r="IG36" s="183" t="s">
        <v>183</v>
      </c>
      <c r="IH36" s="184"/>
    </row>
    <row r="37" spans="2:242" ht="33" customHeight="1" x14ac:dyDescent="0.25">
      <c r="B37" s="420">
        <v>33</v>
      </c>
      <c r="C37" s="421" t="s">
        <v>184</v>
      </c>
      <c r="D37" s="422">
        <v>214873</v>
      </c>
      <c r="E37" s="423">
        <v>931842</v>
      </c>
      <c r="F37" s="424" t="s">
        <v>89</v>
      </c>
      <c r="G37" s="88" t="s">
        <v>185</v>
      </c>
      <c r="H37" s="425">
        <f>'MASTER_ ALL areas - No.seedling'!G37</f>
        <v>1</v>
      </c>
      <c r="I37" s="426">
        <f>'MASTER_ ALL areas - No.seedling'!H37</f>
        <v>0.05</v>
      </c>
      <c r="J37" s="425">
        <f>'MASTER_ ALL areas - No.seedling'!I37</f>
        <v>42</v>
      </c>
      <c r="K37" s="427">
        <f>'MASTER_ ALL areas - No.seedling'!J37</f>
        <v>21</v>
      </c>
      <c r="L37" s="73">
        <f>K37*20</f>
        <v>420</v>
      </c>
      <c r="M37" s="427">
        <f>'MASTER_ ALL areas - No.seedling'!L37</f>
        <v>420</v>
      </c>
      <c r="N37" s="417">
        <f>'MASTER_ ALL areas - No.seedling'!M37</f>
        <v>0</v>
      </c>
      <c r="O37" s="428">
        <f>'MASTER_ ALL areas - No.seedling'!N37</f>
        <v>11</v>
      </c>
      <c r="P37" s="70">
        <f t="shared" si="1"/>
        <v>0</v>
      </c>
      <c r="Q37" s="78">
        <f t="shared" si="2"/>
        <v>0.52380952380952384</v>
      </c>
      <c r="R37" s="429"/>
      <c r="S37" s="417">
        <f>'MASTER_ ALL areas - No.seedling'!R37</f>
        <v>360</v>
      </c>
      <c r="T37" s="419">
        <f>'MASTER_ ALL areas - No.seedling'!S37</f>
        <v>0</v>
      </c>
      <c r="U37" s="80">
        <f>IF(S37=0,0,T37/(S37/20))</f>
        <v>0</v>
      </c>
      <c r="V37" s="419">
        <f>'MASTER_ ALL areas - No.seedling'!U37</f>
        <v>8</v>
      </c>
      <c r="W37" s="80">
        <f>IF(S37=0,0,V37/(S37/20))</f>
        <v>0.44444444444444442</v>
      </c>
      <c r="X37" s="419">
        <f>'MASTER_ ALL areas - No.seedling'!W37</f>
        <v>0</v>
      </c>
      <c r="Y37" s="419">
        <f>'MASTER_ ALL areas - No.seedling'!X37</f>
        <v>0</v>
      </c>
      <c r="Z37" s="80">
        <f>IF(X37=0,0,Y37/(X37/20))</f>
        <v>0</v>
      </c>
      <c r="AA37" s="419">
        <f>'MASTER_ ALL areas - No.seedling'!Z37</f>
        <v>0</v>
      </c>
      <c r="AB37" s="80">
        <f>IF(X37=0,0,AA37/(X37/20))</f>
        <v>0</v>
      </c>
      <c r="AC37" s="419">
        <f>'MASTER_ ALL areas - No.seedling'!AB37</f>
        <v>60</v>
      </c>
      <c r="AD37" s="419">
        <f>'MASTER_ ALL areas - No.seedling'!AC37</f>
        <v>0</v>
      </c>
      <c r="AE37" s="80">
        <f>IF(AC37=0,0,AD37/(AC37/20))</f>
        <v>0</v>
      </c>
      <c r="AF37" s="419">
        <f>'MASTER_ ALL areas - No.seedling'!AE37</f>
        <v>3</v>
      </c>
      <c r="AG37" s="80">
        <f>IF(AC37=0,0,AF37/(AC37/20))</f>
        <v>1</v>
      </c>
      <c r="AH37" s="419">
        <f>'MASTER_ ALL areas - No.seedling'!AG37</f>
        <v>0</v>
      </c>
      <c r="AI37" s="419">
        <f>'MASTER_ ALL areas - No.seedling'!AH37</f>
        <v>0</v>
      </c>
      <c r="AJ37" s="80">
        <f>IF(AH37=0,0,AI37/(AH37/20))</f>
        <v>0</v>
      </c>
      <c r="AK37" s="419">
        <f>'MASTER_ ALL areas - No.seedling'!AJ37</f>
        <v>0</v>
      </c>
      <c r="AL37" s="81">
        <f>IF(AH37=0,0,AK37/(AH37/20))</f>
        <v>0</v>
      </c>
      <c r="AM37" s="429"/>
      <c r="AN37" s="417">
        <f>'MASTER_ ALL areas - No.seedling'!AM37</f>
        <v>240</v>
      </c>
      <c r="AO37" s="419">
        <f>'MASTER_ ALL areas - No.seedling'!AN37</f>
        <v>0</v>
      </c>
      <c r="AP37" s="80">
        <f>IF(AN37=0,0,AO37/(AN37/20))</f>
        <v>0</v>
      </c>
      <c r="AQ37" s="419">
        <f>'MASTER_ ALL areas - No.seedling'!AP37</f>
        <v>7</v>
      </c>
      <c r="AR37" s="80">
        <f>IF(AN37=0,0,AQ37/(AN37/20))</f>
        <v>0.58333333333333337</v>
      </c>
      <c r="AS37" s="419">
        <f>'MASTER_ ALL areas - No.seedling'!AR37</f>
        <v>160</v>
      </c>
      <c r="AT37" s="419">
        <f>'MASTER_ ALL areas - No.seedling'!AS37</f>
        <v>0</v>
      </c>
      <c r="AU37" s="80">
        <f>IF(AS37=0,0,AT37/(AS37/20))</f>
        <v>0</v>
      </c>
      <c r="AV37" s="419">
        <f>'MASTER_ ALL areas - No.seedling'!AU37</f>
        <v>3</v>
      </c>
      <c r="AW37" s="80">
        <f>IF(AS37=0,0,AV37/(AS37/20))</f>
        <v>0.375</v>
      </c>
      <c r="AX37" s="419">
        <f>'MASTER_ ALL areas - No.seedling'!AW37</f>
        <v>0</v>
      </c>
      <c r="AY37" s="419">
        <f>'MASTER_ ALL areas - No.seedling'!AX37</f>
        <v>0</v>
      </c>
      <c r="AZ37" s="80">
        <f>IF(AX37=0,0,AY37/(AX37/20))</f>
        <v>0</v>
      </c>
      <c r="BA37" s="419">
        <f>'MASTER_ ALL areas - No.seedling'!AZ37</f>
        <v>0</v>
      </c>
      <c r="BB37" s="80">
        <f>IF(AX37=0,0,BA37/(AX37/20))</f>
        <v>0</v>
      </c>
      <c r="BC37" s="419">
        <f>'MASTER_ ALL areas - No.seedling'!BB37</f>
        <v>0</v>
      </c>
      <c r="BD37" s="419">
        <f>'MASTER_ ALL areas - No.seedling'!BC37</f>
        <v>0</v>
      </c>
      <c r="BE37" s="80">
        <f>IF(BC37=0,0,BD37/(BC37/20))</f>
        <v>0</v>
      </c>
      <c r="BF37" s="419">
        <f>'MASTER_ ALL areas - No.seedling'!BE37</f>
        <v>0</v>
      </c>
      <c r="BG37" s="80">
        <f>IF(BC37=0,0,BF37/(BC37/20))</f>
        <v>0</v>
      </c>
      <c r="BH37" s="419">
        <f>'MASTER_ ALL areas - No.seedling'!BG37</f>
        <v>20</v>
      </c>
      <c r="BI37" s="419">
        <f>'MASTER_ ALL areas - No.seedling'!BH37</f>
        <v>0</v>
      </c>
      <c r="BJ37" s="80">
        <f>IF(BH37=0,0,BI37/(BH37/20))</f>
        <v>0</v>
      </c>
      <c r="BK37" s="419">
        <f>'MASTER_ ALL areas - No.seedling'!BJ37</f>
        <v>1</v>
      </c>
      <c r="BL37" s="80">
        <f>IF(BH37=0,0,BK37/(BH37/20))</f>
        <v>1</v>
      </c>
      <c r="BM37" s="419">
        <f>'MASTER_ ALL areas - No.seedling'!BL37</f>
        <v>0</v>
      </c>
      <c r="BN37" s="419">
        <f>'MASTER_ ALL areas - No.seedling'!BM37</f>
        <v>0</v>
      </c>
      <c r="BO37" s="80">
        <f>IF(BM37=0,0,BN37/(BM37/20))</f>
        <v>0</v>
      </c>
      <c r="BP37" s="419">
        <f>'MASTER_ ALL areas - No.seedling'!BO37</f>
        <v>0</v>
      </c>
      <c r="BQ37" s="80">
        <f>IF(BM37=0,0,BP37/(BM37/20))</f>
        <v>0</v>
      </c>
      <c r="BR37" s="419">
        <f>'MASTER_ ALL areas - No.seedling'!BQ37</f>
        <v>0</v>
      </c>
      <c r="BS37" s="419">
        <f>'MASTER_ ALL areas - No.seedling'!BR37</f>
        <v>0</v>
      </c>
      <c r="BT37" s="80">
        <f>IF(BR37=0,0,BS37/(BR37/20))</f>
        <v>0</v>
      </c>
      <c r="BU37" s="419">
        <f>'MASTER_ ALL areas - No.seedling'!BT37</f>
        <v>0</v>
      </c>
      <c r="BV37" s="80">
        <f>IF(BR37=0,0,BU37/(BR37/20))</f>
        <v>0</v>
      </c>
      <c r="BW37" s="419">
        <f>'MASTER_ ALL areas - No.seedling'!BV37</f>
        <v>0</v>
      </c>
      <c r="BX37" s="419">
        <f>'MASTER_ ALL areas - No.seedling'!BW37</f>
        <v>0</v>
      </c>
      <c r="BY37" s="80">
        <f>IF(BW37=0,0,BX37/(BW37/20))</f>
        <v>0</v>
      </c>
      <c r="BZ37" s="419">
        <f>'MASTER_ ALL areas - No.seedling'!BY37</f>
        <v>0</v>
      </c>
      <c r="CA37" s="81">
        <f>IF(BW37=0,0,BZ37/(BW37/20))</f>
        <v>0</v>
      </c>
      <c r="CB37" s="429"/>
      <c r="CC37" s="75">
        <f t="shared" si="93"/>
        <v>180</v>
      </c>
      <c r="CD37" s="76">
        <f>'MASTER_ ALL areas - No.seedling'!CC37</f>
        <v>0</v>
      </c>
      <c r="CE37" s="80">
        <f>IF(CC37=0,0,CD37/(CC37/20))</f>
        <v>0</v>
      </c>
      <c r="CF37" s="76">
        <f>'MASTER_ ALL areas - No.seedling'!CE37</f>
        <v>4</v>
      </c>
      <c r="CG37" s="81">
        <f>IF(CC37=0,0,CF37/(CC37/20))</f>
        <v>0.44444444444444442</v>
      </c>
      <c r="CH37" s="75">
        <f>'MASTER_ ALL areas - No.seedling'!CG37</f>
        <v>0</v>
      </c>
      <c r="CI37" s="76">
        <f>'MASTER_ ALL areas - No.seedling'!CH37</f>
        <v>0</v>
      </c>
      <c r="CJ37" s="80">
        <f>IF(CH37=0,0,CI37/(CH37/20))</f>
        <v>0</v>
      </c>
      <c r="CK37" s="76">
        <f>'MASTER_ ALL areas - No.seedling'!CJ37</f>
        <v>0</v>
      </c>
      <c r="CL37" s="81">
        <f>IF(CH37=0,0,CK37/(CH37/20))</f>
        <v>0</v>
      </c>
      <c r="CM37" s="75">
        <f>'MASTER_ ALL areas - No.seedling'!CL37</f>
        <v>60</v>
      </c>
      <c r="CN37" s="76">
        <f>'MASTER_ ALL areas - No.seedling'!CM37</f>
        <v>0</v>
      </c>
      <c r="CO37" s="80">
        <f>IF(CM37=0,0,CN37/(CM37/20))</f>
        <v>0</v>
      </c>
      <c r="CP37" s="76">
        <f>'MASTER_ ALL areas - No.seedling'!CO37</f>
        <v>3</v>
      </c>
      <c r="CQ37" s="81">
        <f>IF(CM37=0,0,CP37/(CM37/20))</f>
        <v>1</v>
      </c>
      <c r="CR37" s="75">
        <f>'MASTER_ ALL areas - No.seedling'!CQ37</f>
        <v>0</v>
      </c>
      <c r="CS37" s="76">
        <f>'MASTER_ ALL areas - No.seedling'!CR37</f>
        <v>0</v>
      </c>
      <c r="CT37" s="80">
        <f>IF(CR37=0,0,CS37/(CR37/20))</f>
        <v>0</v>
      </c>
      <c r="CU37" s="76">
        <f>'MASTER_ ALL areas - No.seedling'!CT37</f>
        <v>0</v>
      </c>
      <c r="CV37" s="81">
        <f>IF(CR37=0,0,CU37/(CR37/20))</f>
        <v>0</v>
      </c>
      <c r="CW37" s="75">
        <f>'MASTER_ ALL areas - No.seedling'!CV37</f>
        <v>160</v>
      </c>
      <c r="CX37" s="76">
        <f>'MASTER_ ALL areas - No.seedling'!CW37</f>
        <v>0</v>
      </c>
      <c r="CY37" s="80">
        <f>IF(CW37=0,0,CX37/(CW37/20))</f>
        <v>0</v>
      </c>
      <c r="CZ37" s="76">
        <f>'MASTER_ ALL areas - No.seedling'!CY37</f>
        <v>3</v>
      </c>
      <c r="DA37" s="81">
        <f>IF(CW37=0,0,CZ37/(CW37/20))</f>
        <v>0.375</v>
      </c>
      <c r="DB37" s="75">
        <f>'MASTER_ ALL areas - No.seedling'!DA37</f>
        <v>0</v>
      </c>
      <c r="DC37" s="76">
        <f>'MASTER_ ALL areas - No.seedling'!DB37</f>
        <v>0</v>
      </c>
      <c r="DD37" s="80">
        <f>IF(DB37=0,0,DC37/(DB37/20))</f>
        <v>0</v>
      </c>
      <c r="DE37" s="76">
        <f>'MASTER_ ALL areas - No.seedling'!DD37</f>
        <v>0</v>
      </c>
      <c r="DF37" s="81">
        <f>IF(DB37=0,0,DE37/(DB37/20))</f>
        <v>0</v>
      </c>
      <c r="DG37" s="75">
        <f>'MASTER_ ALL areas - No.seedling'!DF37</f>
        <v>0</v>
      </c>
      <c r="DH37" s="76">
        <f>'MASTER_ ALL areas - No.seedling'!DG37</f>
        <v>0</v>
      </c>
      <c r="DI37" s="80">
        <f>IF(DG37=0,0,DH37/(DG37/20))</f>
        <v>0</v>
      </c>
      <c r="DJ37" s="76">
        <f>'MASTER_ ALL areas - No.seedling'!DI37</f>
        <v>0</v>
      </c>
      <c r="DK37" s="81">
        <f>IF(DG37=0,0,DJ37/(DG37/20))</f>
        <v>0</v>
      </c>
      <c r="DL37" s="75">
        <f>'MASTER_ ALL areas - No.seedling'!DK37</f>
        <v>0</v>
      </c>
      <c r="DM37" s="76">
        <f>'MASTER_ ALL areas - No.seedling'!DL37</f>
        <v>0</v>
      </c>
      <c r="DN37" s="80">
        <f>IF(DL37=0,0,DM37/(DL37/20))</f>
        <v>0</v>
      </c>
      <c r="DO37" s="76">
        <f>'MASTER_ ALL areas - No.seedling'!DN37</f>
        <v>0</v>
      </c>
      <c r="DP37" s="81">
        <f>IF(DL37=0,0,DO37/(DL37/20))</f>
        <v>0</v>
      </c>
      <c r="DQ37" s="75">
        <f>'MASTER_ ALL areas - No.seedling'!DP37</f>
        <v>0</v>
      </c>
      <c r="DR37" s="76">
        <f>'MASTER_ ALL areas - No.seedling'!DQ37</f>
        <v>0</v>
      </c>
      <c r="DS37" s="80">
        <f>IF(DQ37=0,0,DR37/(DQ37/20))</f>
        <v>0</v>
      </c>
      <c r="DT37" s="76">
        <f>'MASTER_ ALL areas - No.seedling'!DS37</f>
        <v>0</v>
      </c>
      <c r="DU37" s="81">
        <f>IF(DQ37=0,0,DT37/(DQ37/20))</f>
        <v>0</v>
      </c>
      <c r="DV37" s="75">
        <f>'MASTER_ ALL areas - No.seedling'!DU37</f>
        <v>0</v>
      </c>
      <c r="DW37" s="76">
        <f>'MASTER_ ALL areas - No.seedling'!DV37</f>
        <v>0</v>
      </c>
      <c r="DX37" s="80">
        <f>IF(DV37=0,0,DW37/(DV37/20))</f>
        <v>0</v>
      </c>
      <c r="DY37" s="76">
        <f>'MASTER_ ALL areas - No.seedling'!DX37</f>
        <v>0</v>
      </c>
      <c r="DZ37" s="81">
        <f>IF(DV37=0,0,DY37/(DV37/20))</f>
        <v>0</v>
      </c>
      <c r="EA37" s="75">
        <f>'MASTER_ ALL areas - No.seedling'!DZ37</f>
        <v>0</v>
      </c>
      <c r="EB37" s="76">
        <f>'MASTER_ ALL areas - No.seedling'!EA37</f>
        <v>0</v>
      </c>
      <c r="EC37" s="80">
        <f>IF(EA37=0,0,EB37/(EA37/20))</f>
        <v>0</v>
      </c>
      <c r="ED37" s="76">
        <f>'MASTER_ ALL areas - No.seedling'!EC37</f>
        <v>0</v>
      </c>
      <c r="EE37" s="81">
        <f>IF(EA37=0,0,ED37/(EA37/20))</f>
        <v>0</v>
      </c>
      <c r="EF37" s="75">
        <f>'MASTER_ ALL areas - No.seedling'!EE37</f>
        <v>0</v>
      </c>
      <c r="EG37" s="76">
        <f>'MASTER_ ALL areas - No.seedling'!EF37</f>
        <v>0</v>
      </c>
      <c r="EH37" s="80">
        <f>IF(EF37=0,0,EG37/(EF37/20))</f>
        <v>0</v>
      </c>
      <c r="EI37" s="76">
        <f>'MASTER_ ALL areas - No.seedling'!EH37</f>
        <v>0</v>
      </c>
      <c r="EJ37" s="81">
        <f>IF(EF37=0,0,EI37/(EF37/20))</f>
        <v>0</v>
      </c>
      <c r="EK37" s="75">
        <f>'MASTER_ ALL areas - No.seedling'!EJ37</f>
        <v>0</v>
      </c>
      <c r="EL37" s="76">
        <f>'MASTER_ ALL areas - No.seedling'!EK37</f>
        <v>0</v>
      </c>
      <c r="EM37" s="80">
        <f>IF(EK37=0,0,EL37/(EK37/20))</f>
        <v>0</v>
      </c>
      <c r="EN37" s="76">
        <f>'MASTER_ ALL areas - No.seedling'!EM37</f>
        <v>0</v>
      </c>
      <c r="EO37" s="81">
        <f>IF(EK37=0,0,EN37/(EK37/20))</f>
        <v>0</v>
      </c>
      <c r="EP37" s="75">
        <f>'MASTER_ ALL areas - No.seedling'!EO37</f>
        <v>0</v>
      </c>
      <c r="EQ37" s="76">
        <f>'MASTER_ ALL areas - No.seedling'!EP37</f>
        <v>0</v>
      </c>
      <c r="ER37" s="80">
        <f>IF(EP37=0,0,EQ37/(EP37/20))</f>
        <v>0</v>
      </c>
      <c r="ES37" s="76">
        <f>'MASTER_ ALL areas - No.seedling'!ER37</f>
        <v>0</v>
      </c>
      <c r="ET37" s="81">
        <f>IF(EP37=0,0,ES37/(EP37/20))</f>
        <v>0</v>
      </c>
      <c r="EU37" s="75">
        <f>'MASTER_ ALL areas - No.seedling'!ET37</f>
        <v>0</v>
      </c>
      <c r="EV37" s="76">
        <f>'MASTER_ ALL areas - No.seedling'!EU37</f>
        <v>0</v>
      </c>
      <c r="EW37" s="80">
        <f>IF(EU37=0,0,EV37/(EU37/20))</f>
        <v>0</v>
      </c>
      <c r="EX37" s="76">
        <f>'MASTER_ ALL areas - No.seedling'!EW37</f>
        <v>0</v>
      </c>
      <c r="EY37" s="81">
        <f>IF(EU37=0,0,EX37/(EU37/20))</f>
        <v>0</v>
      </c>
      <c r="EZ37" s="75">
        <f>'MASTER_ ALL areas - No.seedling'!EY37</f>
        <v>0</v>
      </c>
      <c r="FA37" s="76">
        <f>'MASTER_ ALL areas - No.seedling'!EZ37</f>
        <v>0</v>
      </c>
      <c r="FB37" s="80">
        <f>IF(EZ37=0,0,FA37/(EZ37/20))</f>
        <v>0</v>
      </c>
      <c r="FC37" s="76">
        <f>'MASTER_ ALL areas - No.seedling'!FB37</f>
        <v>0</v>
      </c>
      <c r="FD37" s="81">
        <f>IF(EZ37=0,0,FC37/(EZ37/20))</f>
        <v>0</v>
      </c>
      <c r="FE37" s="75">
        <f>'MASTER_ ALL areas - No.seedling'!FD37</f>
        <v>20</v>
      </c>
      <c r="FF37" s="76">
        <f>'MASTER_ ALL areas - No.seedling'!FE37</f>
        <v>0</v>
      </c>
      <c r="FG37" s="80">
        <f>IF(FE37=0,0,FF37/(FE37/20))</f>
        <v>0</v>
      </c>
      <c r="FH37" s="76">
        <f>'MASTER_ ALL areas - No.seedling'!FG37</f>
        <v>1</v>
      </c>
      <c r="FI37" s="81">
        <f>IF(FE37=0,0,FH37/(FE37/20))</f>
        <v>1</v>
      </c>
      <c r="FJ37" s="75">
        <f>'MASTER_ ALL areas - No.seedling'!FI37</f>
        <v>0</v>
      </c>
      <c r="FK37" s="76">
        <f>'MASTER_ ALL areas - No.seedling'!FJ37</f>
        <v>0</v>
      </c>
      <c r="FL37" s="80">
        <f>IF(FJ37=0,0,FK37/(FJ37/20))</f>
        <v>0</v>
      </c>
      <c r="FM37" s="76">
        <f>'MASTER_ ALL areas - No.seedling'!FL37</f>
        <v>0</v>
      </c>
      <c r="FN37" s="81">
        <f>IF(FJ37=0,0,FM37/(FJ37/20))</f>
        <v>0</v>
      </c>
      <c r="FO37" s="75">
        <f>'MASTER_ ALL areas - No.seedling'!FN37</f>
        <v>0</v>
      </c>
      <c r="FP37" s="76">
        <f>'MASTER_ ALL areas - No.seedling'!FO37</f>
        <v>0</v>
      </c>
      <c r="FQ37" s="80">
        <f>IF(FO37=0,0,FP37/(FO37/20))</f>
        <v>0</v>
      </c>
      <c r="FR37" s="76">
        <f>'MASTER_ ALL areas - No.seedling'!FQ37</f>
        <v>0</v>
      </c>
      <c r="FS37" s="81">
        <f>IF(FO37=0,0,FR37/(FO37/20))</f>
        <v>0</v>
      </c>
      <c r="FT37" s="75">
        <f>'MASTER_ ALL areas - No.seedling'!FS37</f>
        <v>0</v>
      </c>
      <c r="FU37" s="76">
        <f>'MASTER_ ALL areas - No.seedling'!FT37</f>
        <v>0</v>
      </c>
      <c r="FV37" s="80">
        <f>IF(FT37=0,0,FU37/(FT37/20))</f>
        <v>0</v>
      </c>
      <c r="FW37" s="76">
        <f>'MASTER_ ALL areas - No.seedling'!FV37</f>
        <v>0</v>
      </c>
      <c r="FX37" s="81">
        <f>IF(FT37=0,0,FW37/(FT37/20))</f>
        <v>0</v>
      </c>
      <c r="FY37" s="75">
        <f>'MASTER_ ALL areas - No.seedling'!FX37</f>
        <v>0</v>
      </c>
      <c r="FZ37" s="76">
        <f>'MASTER_ ALL areas - No.seedling'!FY37</f>
        <v>0</v>
      </c>
      <c r="GA37" s="80">
        <f>IF(FY37=0,0,FZ37/(FY37/20))</f>
        <v>0</v>
      </c>
      <c r="GB37" s="76">
        <f>'MASTER_ ALL areas - No.seedling'!GA37</f>
        <v>0</v>
      </c>
      <c r="GC37" s="81">
        <f>IF(FY37=0,0,GB37/(FY37/20))</f>
        <v>0</v>
      </c>
      <c r="GD37" s="75">
        <f>'MASTER_ ALL areas - No.seedling'!GC37</f>
        <v>0</v>
      </c>
      <c r="GE37" s="76">
        <f>'MASTER_ ALL areas - No.seedling'!GD37</f>
        <v>0</v>
      </c>
      <c r="GF37" s="80">
        <f>IF(GD37=0,0,GE37/(GD37/20))</f>
        <v>0</v>
      </c>
      <c r="GG37" s="76">
        <f>'MASTER_ ALL areas - No.seedling'!GF37</f>
        <v>0</v>
      </c>
      <c r="GH37" s="81">
        <f>IF(GD37=0,0,GG37/(GD37/20))</f>
        <v>0</v>
      </c>
      <c r="GI37" s="75">
        <f>'MASTER_ ALL areas - No.seedling'!GH37</f>
        <v>0</v>
      </c>
      <c r="GJ37" s="76">
        <f>'MASTER_ ALL areas - No.seedling'!GI37</f>
        <v>0</v>
      </c>
      <c r="GK37" s="80">
        <f>IF(GI37=0,0,GJ37/(GI37/20))</f>
        <v>0</v>
      </c>
      <c r="GL37" s="76">
        <f>'MASTER_ ALL areas - No.seedling'!GK37</f>
        <v>0</v>
      </c>
      <c r="GM37" s="81">
        <f>IF(GI37=0,0,GL37/(GI37/20))</f>
        <v>0</v>
      </c>
      <c r="GN37" s="75">
        <f>'MASTER_ ALL areas - No.seedling'!GM37</f>
        <v>0</v>
      </c>
      <c r="GO37" s="76">
        <f>'MASTER_ ALL areas - No.seedling'!GN37</f>
        <v>0</v>
      </c>
      <c r="GP37" s="80">
        <f>IF(GN37=0,0,GO37/(GN37/20))</f>
        <v>0</v>
      </c>
      <c r="GQ37" s="76">
        <f>'MASTER_ ALL areas - No.seedling'!GP37</f>
        <v>0</v>
      </c>
      <c r="GR37" s="81">
        <f>IF(GN37=0,0,GQ37/(GN37/20))</f>
        <v>0</v>
      </c>
      <c r="GS37" s="75">
        <f>'MASTER_ ALL areas - No.seedling'!GR37</f>
        <v>0</v>
      </c>
      <c r="GT37" s="76">
        <f>'MASTER_ ALL areas - No.seedling'!GS37</f>
        <v>0</v>
      </c>
      <c r="GU37" s="80">
        <f>IF(GS37=0,0,GT37/(GS37/20))</f>
        <v>0</v>
      </c>
      <c r="GV37" s="76">
        <f>'MASTER_ ALL areas - No.seedling'!GU37</f>
        <v>0</v>
      </c>
      <c r="GW37" s="81">
        <f>IF(GS37=0,0,GV37/(GS37/20))</f>
        <v>0</v>
      </c>
      <c r="GX37" s="75">
        <f>'MASTER_ ALL areas - No.seedling'!GW37</f>
        <v>0</v>
      </c>
      <c r="GY37" s="76">
        <f>'MASTER_ ALL areas - No.seedling'!GX37</f>
        <v>0</v>
      </c>
      <c r="GZ37" s="80">
        <f>IF(GX37=0,0,GY37/(GX37/20))</f>
        <v>0</v>
      </c>
      <c r="HA37" s="76">
        <f>'MASTER_ ALL areas - No.seedling'!GZ37</f>
        <v>0</v>
      </c>
      <c r="HB37" s="81">
        <f>IF(GX37=0,0,HA37/(GX37/20))</f>
        <v>0</v>
      </c>
      <c r="HC37" s="75">
        <f>'MASTER_ ALL areas - No.seedling'!HB37</f>
        <v>0</v>
      </c>
      <c r="HD37" s="76">
        <f>'MASTER_ ALL areas - No.seedling'!HC37</f>
        <v>0</v>
      </c>
      <c r="HE37" s="80">
        <f>IF(HC37=0,0,HD37/(HC37/20))</f>
        <v>0</v>
      </c>
      <c r="HF37" s="76">
        <f>'MASTER_ ALL areas - No.seedling'!HE37</f>
        <v>0</v>
      </c>
      <c r="HG37" s="81">
        <f>IF(HC37=0,0,HF37/(HC37/20))</f>
        <v>0</v>
      </c>
      <c r="HH37" s="75">
        <f>'MASTER_ ALL areas - No.seedling'!HG37</f>
        <v>0</v>
      </c>
      <c r="HI37" s="76">
        <f>'MASTER_ ALL areas - No.seedling'!HH37</f>
        <v>0</v>
      </c>
      <c r="HJ37" s="80">
        <f>IF(HH37=0,0,HI37/(HH37/20))</f>
        <v>0</v>
      </c>
      <c r="HK37" s="76">
        <f>'MASTER_ ALL areas - No.seedling'!HJ37</f>
        <v>0</v>
      </c>
      <c r="HL37" s="81">
        <f>IF(HH37=0,0,HK37/(HH37/20))</f>
        <v>0</v>
      </c>
      <c r="HM37" s="75">
        <f>'MASTER_ ALL areas - No.seedling'!HL37</f>
        <v>0</v>
      </c>
      <c r="HN37" s="76">
        <f>'MASTER_ ALL areas - No.seedling'!HM37</f>
        <v>0</v>
      </c>
      <c r="HO37" s="80">
        <f>IF(HM37=0,0,HN37/(HM37/20))</f>
        <v>0</v>
      </c>
      <c r="HP37" s="76">
        <f>'MASTER_ ALL areas - No.seedling'!HO37</f>
        <v>0</v>
      </c>
      <c r="HQ37" s="81">
        <f>IF(HM37=0,0,HP37/(HM37/20))</f>
        <v>0</v>
      </c>
      <c r="HR37" s="75">
        <f>'MASTER_ ALL areas - No.seedling'!HQ37</f>
        <v>0</v>
      </c>
      <c r="HS37" s="76">
        <f>'MASTER_ ALL areas - No.seedling'!HR37</f>
        <v>0</v>
      </c>
      <c r="HT37" s="80">
        <f>IF(HR37=0,0,HS37/(HR37/20))</f>
        <v>0</v>
      </c>
      <c r="HU37" s="76">
        <f>'MASTER_ ALL areas - No.seedling'!HT37</f>
        <v>0</v>
      </c>
      <c r="HV37" s="81">
        <f>IF(HR37=0,0,HU37/(HR37/20))</f>
        <v>0</v>
      </c>
      <c r="HW37" s="75">
        <f>'MASTER_ ALL areas - No.seedling'!HV37</f>
        <v>0</v>
      </c>
      <c r="HX37" s="76">
        <f>'MASTER_ ALL areas - No.seedling'!HW37</f>
        <v>0</v>
      </c>
      <c r="HY37" s="80">
        <f>IF(HW37=0,0,HX37/(HW37/20))</f>
        <v>0</v>
      </c>
      <c r="HZ37" s="76">
        <f>'MASTER_ ALL areas - No.seedling'!HY37</f>
        <v>0</v>
      </c>
      <c r="IA37" s="81">
        <f>IF(HW37=0,0,HZ37/(HW37/20))</f>
        <v>0</v>
      </c>
      <c r="IB37" s="75">
        <f>'MASTER_ ALL areas - No.seedling'!IA37</f>
        <v>0</v>
      </c>
      <c r="IC37" s="76">
        <f>'MASTER_ ALL areas - No.seedling'!IB37</f>
        <v>0</v>
      </c>
      <c r="ID37" s="80">
        <f>IF(IB37=0,0,IC37/(IB37/20))</f>
        <v>0</v>
      </c>
      <c r="IE37" s="76">
        <f>'MASTER_ ALL areas - No.seedling'!ID37</f>
        <v>0</v>
      </c>
      <c r="IF37" s="85">
        <f>IF(IB37=0,0,IE37/(IB37/20))</f>
        <v>0</v>
      </c>
      <c r="IG37" s="86" t="s">
        <v>186</v>
      </c>
      <c r="IH37" s="87"/>
    </row>
    <row r="38" spans="2:242" ht="33" customHeight="1" x14ac:dyDescent="0.25">
      <c r="B38" s="420">
        <v>34</v>
      </c>
      <c r="C38" s="421" t="s">
        <v>187</v>
      </c>
      <c r="D38" s="422">
        <v>221592</v>
      </c>
      <c r="E38" s="423">
        <v>931843</v>
      </c>
      <c r="F38" s="424" t="s">
        <v>89</v>
      </c>
      <c r="G38" s="88" t="s">
        <v>185</v>
      </c>
      <c r="H38" s="425">
        <f>'MASTER_ ALL areas - No.seedling'!G38</f>
        <v>1</v>
      </c>
      <c r="I38" s="426">
        <f>'MASTER_ ALL areas - No.seedling'!H38</f>
        <v>0.05</v>
      </c>
      <c r="J38" s="425">
        <f>'MASTER_ ALL areas - No.seedling'!I38</f>
        <v>31.6</v>
      </c>
      <c r="K38" s="427">
        <f>'MASTER_ ALL areas - No.seedling'!J38</f>
        <v>50</v>
      </c>
      <c r="L38" s="73">
        <f>K38*20</f>
        <v>1000</v>
      </c>
      <c r="M38" s="427">
        <f>'MASTER_ ALL areas - No.seedling'!L38</f>
        <v>1000</v>
      </c>
      <c r="N38" s="417">
        <f>'MASTER_ ALL areas - No.seedling'!M38</f>
        <v>5</v>
      </c>
      <c r="O38" s="428">
        <f>'MASTER_ ALL areas - No.seedling'!N38</f>
        <v>37</v>
      </c>
      <c r="P38" s="70">
        <f t="shared" si="1"/>
        <v>0.1</v>
      </c>
      <c r="Q38" s="78">
        <f t="shared" si="2"/>
        <v>0.74</v>
      </c>
      <c r="R38" s="429"/>
      <c r="S38" s="417">
        <f>'MASTER_ ALL areas - No.seedling'!R38</f>
        <v>780</v>
      </c>
      <c r="T38" s="419">
        <f>'MASTER_ ALL areas - No.seedling'!S38</f>
        <v>1</v>
      </c>
      <c r="U38" s="80">
        <f>IF(S38=0,0,T38/(S38/20))</f>
        <v>2.564102564102564E-2</v>
      </c>
      <c r="V38" s="419">
        <f>'MASTER_ ALL areas - No.seedling'!U38</f>
        <v>26</v>
      </c>
      <c r="W38" s="80">
        <f>IF(S38=0,0,V38/(S38/20))</f>
        <v>0.66666666666666663</v>
      </c>
      <c r="X38" s="419">
        <f>'MASTER_ ALL areas - No.seedling'!W38</f>
        <v>220</v>
      </c>
      <c r="Y38" s="419">
        <f>'MASTER_ ALL areas - No.seedling'!X38</f>
        <v>4</v>
      </c>
      <c r="Z38" s="80">
        <f>IF(X38=0,0,Y38/(X38/20))</f>
        <v>0.36363636363636365</v>
      </c>
      <c r="AA38" s="419">
        <f>'MASTER_ ALL areas - No.seedling'!Z38</f>
        <v>11</v>
      </c>
      <c r="AB38" s="80">
        <f>IF(X38=0,0,AA38/(X38/20))</f>
        <v>1</v>
      </c>
      <c r="AC38" s="419">
        <f>'MASTER_ ALL areas - No.seedling'!AB38</f>
        <v>0</v>
      </c>
      <c r="AD38" s="419">
        <f>'MASTER_ ALL areas - No.seedling'!AC38</f>
        <v>0</v>
      </c>
      <c r="AE38" s="80">
        <f>IF(AC38=0,0,AD38/(AC38/20))</f>
        <v>0</v>
      </c>
      <c r="AF38" s="419">
        <f>'MASTER_ ALL areas - No.seedling'!AE38</f>
        <v>0</v>
      </c>
      <c r="AG38" s="80">
        <f>IF(AC38=0,0,AF38/(AC38/20))</f>
        <v>0</v>
      </c>
      <c r="AH38" s="419">
        <f>'MASTER_ ALL areas - No.seedling'!AG38</f>
        <v>0</v>
      </c>
      <c r="AI38" s="419">
        <f>'MASTER_ ALL areas - No.seedling'!AH38</f>
        <v>0</v>
      </c>
      <c r="AJ38" s="80">
        <f>IF(AH38=0,0,AI38/(AH38/20))</f>
        <v>0</v>
      </c>
      <c r="AK38" s="419">
        <f>'MASTER_ ALL areas - No.seedling'!AJ38</f>
        <v>0</v>
      </c>
      <c r="AL38" s="81">
        <f>IF(AH38=0,0,AK38/(AH38/20))</f>
        <v>0</v>
      </c>
      <c r="AM38" s="429"/>
      <c r="AN38" s="417">
        <f>'MASTER_ ALL areas - No.seedling'!AM38</f>
        <v>360</v>
      </c>
      <c r="AO38" s="419">
        <f>'MASTER_ ALL areas - No.seedling'!AN38</f>
        <v>4</v>
      </c>
      <c r="AP38" s="80">
        <f>IF(AN38=0,0,AO38/(AN38/20))</f>
        <v>0.22222222222222221</v>
      </c>
      <c r="AQ38" s="419">
        <f>'MASTER_ ALL areas - No.seedling'!AP38</f>
        <v>18</v>
      </c>
      <c r="AR38" s="80">
        <f>IF(AN38=0,0,AQ38/(AN38/20))</f>
        <v>1</v>
      </c>
      <c r="AS38" s="419">
        <f>'MASTER_ ALL areas - No.seedling'!AR38</f>
        <v>240</v>
      </c>
      <c r="AT38" s="419">
        <f>'MASTER_ ALL areas - No.seedling'!AS38</f>
        <v>0</v>
      </c>
      <c r="AU38" s="80">
        <f>IF(AS38=0,0,AT38/(AS38/20))</f>
        <v>0</v>
      </c>
      <c r="AV38" s="419">
        <f>'MASTER_ ALL areas - No.seedling'!AU38</f>
        <v>1</v>
      </c>
      <c r="AW38" s="80">
        <f>IF(AS38=0,0,AV38/(AS38/20))</f>
        <v>8.3333333333333329E-2</v>
      </c>
      <c r="AX38" s="419">
        <f>'MASTER_ ALL areas - No.seedling'!AW38</f>
        <v>0</v>
      </c>
      <c r="AY38" s="419">
        <f>'MASTER_ ALL areas - No.seedling'!AX38</f>
        <v>0</v>
      </c>
      <c r="AZ38" s="80">
        <f>IF(AX38=0,0,AY38/(AX38/20))</f>
        <v>0</v>
      </c>
      <c r="BA38" s="419">
        <f>'MASTER_ ALL areas - No.seedling'!AZ38</f>
        <v>0</v>
      </c>
      <c r="BB38" s="80">
        <f>IF(AX38=0,0,BA38/(AX38/20))</f>
        <v>0</v>
      </c>
      <c r="BC38" s="419">
        <f>'MASTER_ ALL areas - No.seedling'!BB38</f>
        <v>0</v>
      </c>
      <c r="BD38" s="419">
        <f>'MASTER_ ALL areas - No.seedling'!BC38</f>
        <v>0</v>
      </c>
      <c r="BE38" s="80">
        <f>IF(BC38=0,0,BD38/(BC38/20))</f>
        <v>0</v>
      </c>
      <c r="BF38" s="419">
        <f>'MASTER_ ALL areas - No.seedling'!BE38</f>
        <v>0</v>
      </c>
      <c r="BG38" s="80">
        <f>IF(BC38=0,0,BF38/(BC38/20))</f>
        <v>0</v>
      </c>
      <c r="BH38" s="419">
        <f>'MASTER_ ALL areas - No.seedling'!BG38</f>
        <v>400</v>
      </c>
      <c r="BI38" s="419">
        <f>'MASTER_ ALL areas - No.seedling'!BH38</f>
        <v>1</v>
      </c>
      <c r="BJ38" s="80">
        <f>IF(BH38=0,0,BI38/(BH38/20))</f>
        <v>0.05</v>
      </c>
      <c r="BK38" s="419">
        <f>'MASTER_ ALL areas - No.seedling'!BJ38</f>
        <v>18</v>
      </c>
      <c r="BL38" s="80">
        <f>IF(BH38=0,0,BK38/(BH38/20))</f>
        <v>0.9</v>
      </c>
      <c r="BM38" s="419">
        <f>'MASTER_ ALL areas - No.seedling'!BL38</f>
        <v>0</v>
      </c>
      <c r="BN38" s="419">
        <f>'MASTER_ ALL areas - No.seedling'!BM38</f>
        <v>0</v>
      </c>
      <c r="BO38" s="80">
        <f>IF(BM38=0,0,BN38/(BM38/20))</f>
        <v>0</v>
      </c>
      <c r="BP38" s="419">
        <f>'MASTER_ ALL areas - No.seedling'!BO38</f>
        <v>0</v>
      </c>
      <c r="BQ38" s="80">
        <f>IF(BM38=0,0,BP38/(BM38/20))</f>
        <v>0</v>
      </c>
      <c r="BR38" s="419">
        <f>'MASTER_ ALL areas - No.seedling'!BQ38</f>
        <v>0</v>
      </c>
      <c r="BS38" s="419">
        <f>'MASTER_ ALL areas - No.seedling'!BR38</f>
        <v>0</v>
      </c>
      <c r="BT38" s="80">
        <f>IF(BR38=0,0,BS38/(BR38/20))</f>
        <v>0</v>
      </c>
      <c r="BU38" s="419">
        <f>'MASTER_ ALL areas - No.seedling'!BT38</f>
        <v>0</v>
      </c>
      <c r="BV38" s="80">
        <f>IF(BR38=0,0,BU38/(BR38/20))</f>
        <v>0</v>
      </c>
      <c r="BW38" s="419">
        <f>'MASTER_ ALL areas - No.seedling'!BV38</f>
        <v>0</v>
      </c>
      <c r="BX38" s="419">
        <f>'MASTER_ ALL areas - No.seedling'!BW38</f>
        <v>0</v>
      </c>
      <c r="BY38" s="80">
        <f>IF(BW38=0,0,BX38/(BW38/20))</f>
        <v>0</v>
      </c>
      <c r="BZ38" s="419">
        <f>'MASTER_ ALL areas - No.seedling'!BY38</f>
        <v>0</v>
      </c>
      <c r="CA38" s="81">
        <f>IF(BW38=0,0,BZ38/(BW38/20))</f>
        <v>0</v>
      </c>
      <c r="CB38" s="429"/>
      <c r="CC38" s="75">
        <f t="shared" ref="CC38:CC62" si="187">8*20</f>
        <v>160</v>
      </c>
      <c r="CD38" s="76">
        <f>'MASTER_ ALL areas - No.seedling'!CC38</f>
        <v>0</v>
      </c>
      <c r="CE38" s="80">
        <f>IF(CC38=0,0,CD38/(CC38/20))</f>
        <v>0</v>
      </c>
      <c r="CF38" s="76">
        <f>'MASTER_ ALL areas - No.seedling'!CE38</f>
        <v>8</v>
      </c>
      <c r="CG38" s="81">
        <f>IF(CC38=0,0,CF38/(CC38/20))</f>
        <v>1</v>
      </c>
      <c r="CH38" s="75">
        <f>'MASTER_ ALL areas - No.seedling'!CG38</f>
        <v>200</v>
      </c>
      <c r="CI38" s="76">
        <f>'MASTER_ ALL areas - No.seedling'!CH38</f>
        <v>4</v>
      </c>
      <c r="CJ38" s="80">
        <f>IF(CH38=0,0,CI38/(CH38/20))</f>
        <v>0.4</v>
      </c>
      <c r="CK38" s="76">
        <f>'MASTER_ ALL areas - No.seedling'!CJ38</f>
        <v>10</v>
      </c>
      <c r="CL38" s="81">
        <f>IF(CH38=0,0,CK38/(CH38/20))</f>
        <v>1</v>
      </c>
      <c r="CM38" s="75">
        <f>'MASTER_ ALL areas - No.seedling'!CL38</f>
        <v>0</v>
      </c>
      <c r="CN38" s="76">
        <f>'MASTER_ ALL areas - No.seedling'!CM38</f>
        <v>0</v>
      </c>
      <c r="CO38" s="80">
        <f>IF(CM38=0,0,CN38/(CM38/20))</f>
        <v>0</v>
      </c>
      <c r="CP38" s="76">
        <f>'MASTER_ ALL areas - No.seedling'!CO38</f>
        <v>0</v>
      </c>
      <c r="CQ38" s="81">
        <f>IF(CM38=0,0,CP38/(CM38/20))</f>
        <v>0</v>
      </c>
      <c r="CR38" s="75">
        <f>'MASTER_ ALL areas - No.seedling'!CQ38</f>
        <v>0</v>
      </c>
      <c r="CS38" s="76">
        <f>'MASTER_ ALL areas - No.seedling'!CR38</f>
        <v>0</v>
      </c>
      <c r="CT38" s="80">
        <f>IF(CR38=0,0,CS38/(CR38/20))</f>
        <v>0</v>
      </c>
      <c r="CU38" s="76">
        <f>'MASTER_ ALL areas - No.seedling'!CT38</f>
        <v>0</v>
      </c>
      <c r="CV38" s="81">
        <f>IF(CR38=0,0,CU38/(CR38/20))</f>
        <v>0</v>
      </c>
      <c r="CW38" s="75">
        <f>'MASTER_ ALL areas - No.seedling'!CV38</f>
        <v>240</v>
      </c>
      <c r="CX38" s="76">
        <f>'MASTER_ ALL areas - No.seedling'!CW38</f>
        <v>0</v>
      </c>
      <c r="CY38" s="80">
        <f>IF(CW38=0,0,CX38/(CW38/20))</f>
        <v>0</v>
      </c>
      <c r="CZ38" s="76">
        <f>'MASTER_ ALL areas - No.seedling'!CY38</f>
        <v>1</v>
      </c>
      <c r="DA38" s="81">
        <f>IF(CW38=0,0,CZ38/(CW38/20))</f>
        <v>8.3333333333333329E-2</v>
      </c>
      <c r="DB38" s="75">
        <f>'MASTER_ ALL areas - No.seedling'!DA38</f>
        <v>0</v>
      </c>
      <c r="DC38" s="76">
        <f>'MASTER_ ALL areas - No.seedling'!DB38</f>
        <v>0</v>
      </c>
      <c r="DD38" s="80">
        <f>IF(DB38=0,0,DC38/(DB38/20))</f>
        <v>0</v>
      </c>
      <c r="DE38" s="76">
        <f>'MASTER_ ALL areas - No.seedling'!DD38</f>
        <v>0</v>
      </c>
      <c r="DF38" s="81">
        <f>IF(DB38=0,0,DE38/(DB38/20))</f>
        <v>0</v>
      </c>
      <c r="DG38" s="75">
        <f>'MASTER_ ALL areas - No.seedling'!DF38</f>
        <v>0</v>
      </c>
      <c r="DH38" s="76">
        <f>'MASTER_ ALL areas - No.seedling'!DG38</f>
        <v>0</v>
      </c>
      <c r="DI38" s="80">
        <f>IF(DG38=0,0,DH38/(DG38/20))</f>
        <v>0</v>
      </c>
      <c r="DJ38" s="76">
        <f>'MASTER_ ALL areas - No.seedling'!DI38</f>
        <v>0</v>
      </c>
      <c r="DK38" s="81">
        <f>IF(DG38=0,0,DJ38/(DG38/20))</f>
        <v>0</v>
      </c>
      <c r="DL38" s="75">
        <f>'MASTER_ ALL areas - No.seedling'!DK38</f>
        <v>0</v>
      </c>
      <c r="DM38" s="76">
        <f>'MASTER_ ALL areas - No.seedling'!DL38</f>
        <v>0</v>
      </c>
      <c r="DN38" s="80">
        <f>IF(DL38=0,0,DM38/(DL38/20))</f>
        <v>0</v>
      </c>
      <c r="DO38" s="76">
        <f>'MASTER_ ALL areas - No.seedling'!DN38</f>
        <v>0</v>
      </c>
      <c r="DP38" s="81">
        <f>IF(DL38=0,0,DO38/(DL38/20))</f>
        <v>0</v>
      </c>
      <c r="DQ38" s="75">
        <f>'MASTER_ ALL areas - No.seedling'!DP38</f>
        <v>0</v>
      </c>
      <c r="DR38" s="76">
        <f>'MASTER_ ALL areas - No.seedling'!DQ38</f>
        <v>0</v>
      </c>
      <c r="DS38" s="80">
        <f>IF(DQ38=0,0,DR38/(DQ38/20))</f>
        <v>0</v>
      </c>
      <c r="DT38" s="76">
        <f>'MASTER_ ALL areas - No.seedling'!DS38</f>
        <v>0</v>
      </c>
      <c r="DU38" s="81">
        <f>IF(DQ38=0,0,DT38/(DQ38/20))</f>
        <v>0</v>
      </c>
      <c r="DV38" s="75">
        <f>'MASTER_ ALL areas - No.seedling'!DU38</f>
        <v>0</v>
      </c>
      <c r="DW38" s="76">
        <f>'MASTER_ ALL areas - No.seedling'!DV38</f>
        <v>0</v>
      </c>
      <c r="DX38" s="80">
        <f>IF(DV38=0,0,DW38/(DV38/20))</f>
        <v>0</v>
      </c>
      <c r="DY38" s="76">
        <f>'MASTER_ ALL areas - No.seedling'!DX38</f>
        <v>0</v>
      </c>
      <c r="DZ38" s="81">
        <f>IF(DV38=0,0,DY38/(DV38/20))</f>
        <v>0</v>
      </c>
      <c r="EA38" s="75">
        <f>'MASTER_ ALL areas - No.seedling'!DZ38</f>
        <v>0</v>
      </c>
      <c r="EB38" s="76">
        <f>'MASTER_ ALL areas - No.seedling'!EA38</f>
        <v>0</v>
      </c>
      <c r="EC38" s="80">
        <f>IF(EA38=0,0,EB38/(EA38/20))</f>
        <v>0</v>
      </c>
      <c r="ED38" s="76">
        <f>'MASTER_ ALL areas - No.seedling'!EC38</f>
        <v>0</v>
      </c>
      <c r="EE38" s="81">
        <f>IF(EA38=0,0,ED38/(EA38/20))</f>
        <v>0</v>
      </c>
      <c r="EF38" s="75">
        <f>'MASTER_ ALL areas - No.seedling'!EE38</f>
        <v>0</v>
      </c>
      <c r="EG38" s="76">
        <f>'MASTER_ ALL areas - No.seedling'!EF38</f>
        <v>0</v>
      </c>
      <c r="EH38" s="80">
        <f>IF(EF38=0,0,EG38/(EF38/20))</f>
        <v>0</v>
      </c>
      <c r="EI38" s="76">
        <f>'MASTER_ ALL areas - No.seedling'!EH38</f>
        <v>0</v>
      </c>
      <c r="EJ38" s="81">
        <f>IF(EF38=0,0,EI38/(EF38/20))</f>
        <v>0</v>
      </c>
      <c r="EK38" s="75">
        <f>'MASTER_ ALL areas - No.seedling'!EJ38</f>
        <v>0</v>
      </c>
      <c r="EL38" s="76">
        <f>'MASTER_ ALL areas - No.seedling'!EK38</f>
        <v>0</v>
      </c>
      <c r="EM38" s="80">
        <f>IF(EK38=0,0,EL38/(EK38/20))</f>
        <v>0</v>
      </c>
      <c r="EN38" s="76">
        <f>'MASTER_ ALL areas - No.seedling'!EM38</f>
        <v>0</v>
      </c>
      <c r="EO38" s="81">
        <f>IF(EK38=0,0,EN38/(EK38/20))</f>
        <v>0</v>
      </c>
      <c r="EP38" s="75">
        <f>'MASTER_ ALL areas - No.seedling'!EO38</f>
        <v>0</v>
      </c>
      <c r="EQ38" s="76">
        <f>'MASTER_ ALL areas - No.seedling'!EP38</f>
        <v>0</v>
      </c>
      <c r="ER38" s="80">
        <f>IF(EP38=0,0,EQ38/(EP38/20))</f>
        <v>0</v>
      </c>
      <c r="ES38" s="76">
        <f>'MASTER_ ALL areas - No.seedling'!ER38</f>
        <v>0</v>
      </c>
      <c r="ET38" s="81">
        <f>IF(EP38=0,0,ES38/(EP38/20))</f>
        <v>0</v>
      </c>
      <c r="EU38" s="75">
        <f>'MASTER_ ALL areas - No.seedling'!ET38</f>
        <v>0</v>
      </c>
      <c r="EV38" s="76">
        <f>'MASTER_ ALL areas - No.seedling'!EU38</f>
        <v>0</v>
      </c>
      <c r="EW38" s="80">
        <f>IF(EU38=0,0,EV38/(EU38/20))</f>
        <v>0</v>
      </c>
      <c r="EX38" s="76">
        <f>'MASTER_ ALL areas - No.seedling'!EW38</f>
        <v>0</v>
      </c>
      <c r="EY38" s="81">
        <f>IF(EU38=0,0,EX38/(EU38/20))</f>
        <v>0</v>
      </c>
      <c r="EZ38" s="75">
        <f>'MASTER_ ALL areas - No.seedling'!EY38</f>
        <v>0</v>
      </c>
      <c r="FA38" s="76">
        <f>'MASTER_ ALL areas - No.seedling'!EZ38</f>
        <v>0</v>
      </c>
      <c r="FB38" s="80">
        <f>IF(EZ38=0,0,FA38/(EZ38/20))</f>
        <v>0</v>
      </c>
      <c r="FC38" s="76">
        <f>'MASTER_ ALL areas - No.seedling'!FB38</f>
        <v>0</v>
      </c>
      <c r="FD38" s="81">
        <f>IF(EZ38=0,0,FC38/(EZ38/20))</f>
        <v>0</v>
      </c>
      <c r="FE38" s="75">
        <f>'MASTER_ ALL areas - No.seedling'!FD38</f>
        <v>380</v>
      </c>
      <c r="FF38" s="76">
        <f>'MASTER_ ALL areas - No.seedling'!FE38</f>
        <v>1</v>
      </c>
      <c r="FG38" s="80">
        <f>IF(FE38=0,0,FF38/(FE38/20))</f>
        <v>5.2631578947368418E-2</v>
      </c>
      <c r="FH38" s="76">
        <f>'MASTER_ ALL areas - No.seedling'!FG38</f>
        <v>17</v>
      </c>
      <c r="FI38" s="81">
        <f>IF(FE38=0,0,FH38/(FE38/20))</f>
        <v>0.89473684210526316</v>
      </c>
      <c r="FJ38" s="75">
        <f>'MASTER_ ALL areas - No.seedling'!FI38</f>
        <v>20</v>
      </c>
      <c r="FK38" s="76">
        <f>'MASTER_ ALL areas - No.seedling'!FJ38</f>
        <v>0</v>
      </c>
      <c r="FL38" s="80">
        <f>IF(FJ38=0,0,FK38/(FJ38/20))</f>
        <v>0</v>
      </c>
      <c r="FM38" s="76">
        <f>'MASTER_ ALL areas - No.seedling'!FL38</f>
        <v>1</v>
      </c>
      <c r="FN38" s="81">
        <f>IF(FJ38=0,0,FM38/(FJ38/20))</f>
        <v>1</v>
      </c>
      <c r="FO38" s="75">
        <f>'MASTER_ ALL areas - No.seedling'!FN38</f>
        <v>0</v>
      </c>
      <c r="FP38" s="76">
        <f>'MASTER_ ALL areas - No.seedling'!FO38</f>
        <v>0</v>
      </c>
      <c r="FQ38" s="80">
        <f>IF(FO38=0,0,FP38/(FO38/20))</f>
        <v>0</v>
      </c>
      <c r="FR38" s="76">
        <f>'MASTER_ ALL areas - No.seedling'!FQ38</f>
        <v>0</v>
      </c>
      <c r="FS38" s="81">
        <f>IF(FO38=0,0,FR38/(FO38/20))</f>
        <v>0</v>
      </c>
      <c r="FT38" s="75">
        <f>'MASTER_ ALL areas - No.seedling'!FS38</f>
        <v>0</v>
      </c>
      <c r="FU38" s="76">
        <f>'MASTER_ ALL areas - No.seedling'!FT38</f>
        <v>0</v>
      </c>
      <c r="FV38" s="80">
        <f>IF(FT38=0,0,FU38/(FT38/20))</f>
        <v>0</v>
      </c>
      <c r="FW38" s="76">
        <f>'MASTER_ ALL areas - No.seedling'!FV38</f>
        <v>0</v>
      </c>
      <c r="FX38" s="81">
        <f>IF(FT38=0,0,FW38/(FT38/20))</f>
        <v>0</v>
      </c>
      <c r="FY38" s="75">
        <f>'MASTER_ ALL areas - No.seedling'!FX38</f>
        <v>0</v>
      </c>
      <c r="FZ38" s="76">
        <f>'MASTER_ ALL areas - No.seedling'!FY38</f>
        <v>0</v>
      </c>
      <c r="GA38" s="80">
        <f>IF(FY38=0,0,FZ38/(FY38/20))</f>
        <v>0</v>
      </c>
      <c r="GB38" s="76">
        <f>'MASTER_ ALL areas - No.seedling'!GA38</f>
        <v>0</v>
      </c>
      <c r="GC38" s="81">
        <f>IF(FY38=0,0,GB38/(FY38/20))</f>
        <v>0</v>
      </c>
      <c r="GD38" s="75">
        <f>'MASTER_ ALL areas - No.seedling'!GC38</f>
        <v>0</v>
      </c>
      <c r="GE38" s="76">
        <f>'MASTER_ ALL areas - No.seedling'!GD38</f>
        <v>0</v>
      </c>
      <c r="GF38" s="80">
        <f>IF(GD38=0,0,GE38/(GD38/20))</f>
        <v>0</v>
      </c>
      <c r="GG38" s="76">
        <f>'MASTER_ ALL areas - No.seedling'!GF38</f>
        <v>0</v>
      </c>
      <c r="GH38" s="81">
        <f>IF(GD38=0,0,GG38/(GD38/20))</f>
        <v>0</v>
      </c>
      <c r="GI38" s="75">
        <f>'MASTER_ ALL areas - No.seedling'!GH38</f>
        <v>0</v>
      </c>
      <c r="GJ38" s="76">
        <f>'MASTER_ ALL areas - No.seedling'!GI38</f>
        <v>0</v>
      </c>
      <c r="GK38" s="80">
        <f>IF(GI38=0,0,GJ38/(GI38/20))</f>
        <v>0</v>
      </c>
      <c r="GL38" s="76">
        <f>'MASTER_ ALL areas - No.seedling'!GK38</f>
        <v>0</v>
      </c>
      <c r="GM38" s="81">
        <f>IF(GI38=0,0,GL38/(GI38/20))</f>
        <v>0</v>
      </c>
      <c r="GN38" s="75">
        <f>'MASTER_ ALL areas - No.seedling'!GM38</f>
        <v>0</v>
      </c>
      <c r="GO38" s="76">
        <f>'MASTER_ ALL areas - No.seedling'!GN38</f>
        <v>0</v>
      </c>
      <c r="GP38" s="80">
        <f>IF(GN38=0,0,GO38/(GN38/20))</f>
        <v>0</v>
      </c>
      <c r="GQ38" s="76">
        <f>'MASTER_ ALL areas - No.seedling'!GP38</f>
        <v>0</v>
      </c>
      <c r="GR38" s="81">
        <f>IF(GN38=0,0,GQ38/(GN38/20))</f>
        <v>0</v>
      </c>
      <c r="GS38" s="75">
        <f>'MASTER_ ALL areas - No.seedling'!GR38</f>
        <v>0</v>
      </c>
      <c r="GT38" s="76">
        <f>'MASTER_ ALL areas - No.seedling'!GS38</f>
        <v>0</v>
      </c>
      <c r="GU38" s="80">
        <f>IF(GS38=0,0,GT38/(GS38/20))</f>
        <v>0</v>
      </c>
      <c r="GV38" s="76">
        <f>'MASTER_ ALL areas - No.seedling'!GU38</f>
        <v>0</v>
      </c>
      <c r="GW38" s="81">
        <f>IF(GS38=0,0,GV38/(GS38/20))</f>
        <v>0</v>
      </c>
      <c r="GX38" s="75">
        <f>'MASTER_ ALL areas - No.seedling'!GW38</f>
        <v>0</v>
      </c>
      <c r="GY38" s="76">
        <f>'MASTER_ ALL areas - No.seedling'!GX38</f>
        <v>0</v>
      </c>
      <c r="GZ38" s="80">
        <f>IF(GX38=0,0,GY38/(GX38/20))</f>
        <v>0</v>
      </c>
      <c r="HA38" s="76">
        <f>'MASTER_ ALL areas - No.seedling'!GZ38</f>
        <v>0</v>
      </c>
      <c r="HB38" s="81">
        <f>IF(GX38=0,0,HA38/(GX38/20))</f>
        <v>0</v>
      </c>
      <c r="HC38" s="75">
        <f>'MASTER_ ALL areas - No.seedling'!HB38</f>
        <v>0</v>
      </c>
      <c r="HD38" s="76">
        <f>'MASTER_ ALL areas - No.seedling'!HC38</f>
        <v>0</v>
      </c>
      <c r="HE38" s="80">
        <f>IF(HC38=0,0,HD38/(HC38/20))</f>
        <v>0</v>
      </c>
      <c r="HF38" s="76">
        <f>'MASTER_ ALL areas - No.seedling'!HE38</f>
        <v>0</v>
      </c>
      <c r="HG38" s="81">
        <f>IF(HC38=0,0,HF38/(HC38/20))</f>
        <v>0</v>
      </c>
      <c r="HH38" s="75">
        <f>'MASTER_ ALL areas - No.seedling'!HG38</f>
        <v>0</v>
      </c>
      <c r="HI38" s="76">
        <f>'MASTER_ ALL areas - No.seedling'!HH38</f>
        <v>0</v>
      </c>
      <c r="HJ38" s="80">
        <f>IF(HH38=0,0,HI38/(HH38/20))</f>
        <v>0</v>
      </c>
      <c r="HK38" s="76">
        <f>'MASTER_ ALL areas - No.seedling'!HJ38</f>
        <v>0</v>
      </c>
      <c r="HL38" s="81">
        <f>IF(HH38=0,0,HK38/(HH38/20))</f>
        <v>0</v>
      </c>
      <c r="HM38" s="75">
        <f>'MASTER_ ALL areas - No.seedling'!HL38</f>
        <v>0</v>
      </c>
      <c r="HN38" s="76">
        <f>'MASTER_ ALL areas - No.seedling'!HM38</f>
        <v>0</v>
      </c>
      <c r="HO38" s="80">
        <f>IF(HM38=0,0,HN38/(HM38/20))</f>
        <v>0</v>
      </c>
      <c r="HP38" s="76">
        <f>'MASTER_ ALL areas - No.seedling'!HO38</f>
        <v>0</v>
      </c>
      <c r="HQ38" s="81">
        <f>IF(HM38=0,0,HP38/(HM38/20))</f>
        <v>0</v>
      </c>
      <c r="HR38" s="75">
        <f>'MASTER_ ALL areas - No.seedling'!HQ38</f>
        <v>0</v>
      </c>
      <c r="HS38" s="76">
        <f>'MASTER_ ALL areas - No.seedling'!HR38</f>
        <v>0</v>
      </c>
      <c r="HT38" s="80">
        <f>IF(HR38=0,0,HS38/(HR38/20))</f>
        <v>0</v>
      </c>
      <c r="HU38" s="76">
        <f>'MASTER_ ALL areas - No.seedling'!HT38</f>
        <v>0</v>
      </c>
      <c r="HV38" s="81">
        <f>IF(HR38=0,0,HU38/(HR38/20))</f>
        <v>0</v>
      </c>
      <c r="HW38" s="75">
        <f>'MASTER_ ALL areas - No.seedling'!HV38</f>
        <v>0</v>
      </c>
      <c r="HX38" s="76">
        <f>'MASTER_ ALL areas - No.seedling'!HW38</f>
        <v>0</v>
      </c>
      <c r="HY38" s="80">
        <f>IF(HW38=0,0,HX38/(HW38/20))</f>
        <v>0</v>
      </c>
      <c r="HZ38" s="76">
        <f>'MASTER_ ALL areas - No.seedling'!HY38</f>
        <v>0</v>
      </c>
      <c r="IA38" s="81">
        <f>IF(HW38=0,0,HZ38/(HW38/20))</f>
        <v>0</v>
      </c>
      <c r="IB38" s="75">
        <f>'MASTER_ ALL areas - No.seedling'!IA38</f>
        <v>0</v>
      </c>
      <c r="IC38" s="76">
        <f>'MASTER_ ALL areas - No.seedling'!IB38</f>
        <v>0</v>
      </c>
      <c r="ID38" s="80">
        <f>IF(IB38=0,0,IC38/(IB38/20))</f>
        <v>0</v>
      </c>
      <c r="IE38" s="76">
        <f>'MASTER_ ALL areas - No.seedling'!ID38</f>
        <v>0</v>
      </c>
      <c r="IF38" s="85">
        <f>IF(IB38=0,0,IE38/(IB38/20))</f>
        <v>0</v>
      </c>
      <c r="IG38" s="86" t="s">
        <v>188</v>
      </c>
      <c r="IH38" s="87"/>
    </row>
    <row r="39" spans="2:242" ht="33" customHeight="1" x14ac:dyDescent="0.25">
      <c r="B39" s="420">
        <v>35</v>
      </c>
      <c r="C39" s="421" t="s">
        <v>189</v>
      </c>
      <c r="D39" s="453">
        <v>221779</v>
      </c>
      <c r="E39" s="454">
        <v>931841</v>
      </c>
      <c r="F39" s="455" t="s">
        <v>89</v>
      </c>
      <c r="G39" s="198" t="s">
        <v>190</v>
      </c>
      <c r="H39" s="425">
        <f>'MASTER_ ALL areas - No.seedling'!G39</f>
        <v>6</v>
      </c>
      <c r="I39" s="426">
        <f>'MASTER_ ALL areas - No.seedling'!H39</f>
        <v>0.45</v>
      </c>
      <c r="J39" s="425">
        <f>'MASTER_ ALL areas - No.seedling'!I39</f>
        <v>47</v>
      </c>
      <c r="K39" s="427">
        <f>'MASTER_ ALL areas - No.seedling'!J39</f>
        <v>75</v>
      </c>
      <c r="L39" s="73">
        <f>K39*20</f>
        <v>1500</v>
      </c>
      <c r="M39" s="427">
        <f>'MASTER_ ALL areas - No.seedling'!L39</f>
        <v>1500</v>
      </c>
      <c r="N39" s="417">
        <f>'MASTER_ ALL areas - No.seedling'!M39</f>
        <v>3</v>
      </c>
      <c r="O39" s="428">
        <f>'MASTER_ ALL areas - No.seedling'!N39</f>
        <v>42</v>
      </c>
      <c r="P39" s="70">
        <f t="shared" si="1"/>
        <v>0.04</v>
      </c>
      <c r="Q39" s="78">
        <f t="shared" si="2"/>
        <v>0.56000000000000005</v>
      </c>
      <c r="R39" s="429"/>
      <c r="S39" s="417">
        <f>'MASTER_ ALL areas - No.seedling'!R39</f>
        <v>1280</v>
      </c>
      <c r="T39" s="419">
        <f>'MASTER_ ALL areas - No.seedling'!S39</f>
        <v>1</v>
      </c>
      <c r="U39" s="80">
        <f>IF(S39=0,0,T39/(S39/20))</f>
        <v>1.5625E-2</v>
      </c>
      <c r="V39" s="419">
        <f>'MASTER_ ALL areas - No.seedling'!U39</f>
        <v>31</v>
      </c>
      <c r="W39" s="80">
        <f>IF(S39=0,0,V39/(S39/20))</f>
        <v>0.484375</v>
      </c>
      <c r="X39" s="419">
        <f>'MASTER_ ALL areas - No.seedling'!W39</f>
        <v>220</v>
      </c>
      <c r="Y39" s="419">
        <f>'MASTER_ ALL areas - No.seedling'!X39</f>
        <v>2</v>
      </c>
      <c r="Z39" s="80">
        <f>IF(X39=0,0,Y39/(X39/20))</f>
        <v>0.18181818181818182</v>
      </c>
      <c r="AA39" s="419">
        <f>'MASTER_ ALL areas - No.seedling'!Z39</f>
        <v>11</v>
      </c>
      <c r="AB39" s="80">
        <f>IF(X39=0,0,AA39/(X39/20))</f>
        <v>1</v>
      </c>
      <c r="AC39" s="419">
        <f>'MASTER_ ALL areas - No.seedling'!AB39</f>
        <v>0</v>
      </c>
      <c r="AD39" s="419">
        <f>'MASTER_ ALL areas - No.seedling'!AC39</f>
        <v>0</v>
      </c>
      <c r="AE39" s="80">
        <f>IF(AC39=0,0,AD39/(AC39/20))</f>
        <v>0</v>
      </c>
      <c r="AF39" s="419">
        <f>'MASTER_ ALL areas - No.seedling'!AE39</f>
        <v>0</v>
      </c>
      <c r="AG39" s="80">
        <f>IF(AC39=0,0,AF39/(AC39/20))</f>
        <v>0</v>
      </c>
      <c r="AH39" s="419">
        <f>'MASTER_ ALL areas - No.seedling'!AG39</f>
        <v>0</v>
      </c>
      <c r="AI39" s="419">
        <f>'MASTER_ ALL areas - No.seedling'!AH39</f>
        <v>0</v>
      </c>
      <c r="AJ39" s="80">
        <f>IF(AH39=0,0,AI39/(AH39/20))</f>
        <v>0</v>
      </c>
      <c r="AK39" s="419">
        <f>'MASTER_ ALL areas - No.seedling'!AJ39</f>
        <v>0</v>
      </c>
      <c r="AL39" s="81">
        <f>IF(AH39=0,0,AK39/(AH39/20))</f>
        <v>0</v>
      </c>
      <c r="AM39" s="429"/>
      <c r="AN39" s="417">
        <f>'MASTER_ ALL areas - No.seedling'!AM39</f>
        <v>1400</v>
      </c>
      <c r="AO39" s="419">
        <f>'MASTER_ ALL areas - No.seedling'!AN39</f>
        <v>3</v>
      </c>
      <c r="AP39" s="80">
        <f>IF(AN39=0,0,AO39/(AN39/20))</f>
        <v>4.2857142857142858E-2</v>
      </c>
      <c r="AQ39" s="419">
        <f>'MASTER_ ALL areas - No.seedling'!AP39</f>
        <v>39</v>
      </c>
      <c r="AR39" s="80">
        <f>IF(AN39=0,0,AQ39/(AN39/20))</f>
        <v>0.55714285714285716</v>
      </c>
      <c r="AS39" s="419">
        <f>'MASTER_ ALL areas - No.seedling'!AR39</f>
        <v>20</v>
      </c>
      <c r="AT39" s="419">
        <f>'MASTER_ ALL areas - No.seedling'!AS39</f>
        <v>0</v>
      </c>
      <c r="AU39" s="80">
        <f>IF(AS39=0,0,AT39/(AS39/20))</f>
        <v>0</v>
      </c>
      <c r="AV39" s="419">
        <f>'MASTER_ ALL areas - No.seedling'!AU39</f>
        <v>1</v>
      </c>
      <c r="AW39" s="80">
        <f>IF(AS39=0,0,AV39/(AS39/20))</f>
        <v>1</v>
      </c>
      <c r="AX39" s="419">
        <f>'MASTER_ ALL areas - No.seedling'!AW39</f>
        <v>0</v>
      </c>
      <c r="AY39" s="419">
        <f>'MASTER_ ALL areas - No.seedling'!AX39</f>
        <v>0</v>
      </c>
      <c r="AZ39" s="80">
        <f>IF(AX39=0,0,AY39/(AX39/20))</f>
        <v>0</v>
      </c>
      <c r="BA39" s="419">
        <f>'MASTER_ ALL areas - No.seedling'!AZ39</f>
        <v>0</v>
      </c>
      <c r="BB39" s="80">
        <f>IF(AX39=0,0,BA39/(AX39/20))</f>
        <v>0</v>
      </c>
      <c r="BC39" s="419">
        <f>'MASTER_ ALL areas - No.seedling'!BB39</f>
        <v>0</v>
      </c>
      <c r="BD39" s="419">
        <f>'MASTER_ ALL areas - No.seedling'!BC39</f>
        <v>0</v>
      </c>
      <c r="BE39" s="80">
        <f>IF(BC39=0,0,BD39/(BC39/20))</f>
        <v>0</v>
      </c>
      <c r="BF39" s="419">
        <f>'MASTER_ ALL areas - No.seedling'!BE39</f>
        <v>0</v>
      </c>
      <c r="BG39" s="80">
        <f>IF(BC39=0,0,BF39/(BC39/20))</f>
        <v>0</v>
      </c>
      <c r="BH39" s="419">
        <f>'MASTER_ ALL areas - No.seedling'!BG39</f>
        <v>80</v>
      </c>
      <c r="BI39" s="419">
        <f>'MASTER_ ALL areas - No.seedling'!BH39</f>
        <v>0</v>
      </c>
      <c r="BJ39" s="80">
        <f>IF(BH39=0,0,BI39/(BH39/20))</f>
        <v>0</v>
      </c>
      <c r="BK39" s="419">
        <f>'MASTER_ ALL areas - No.seedling'!BJ39</f>
        <v>2</v>
      </c>
      <c r="BL39" s="80">
        <f>IF(BH39=0,0,BK39/(BH39/20))</f>
        <v>0.5</v>
      </c>
      <c r="BM39" s="419">
        <f>'MASTER_ ALL areas - No.seedling'!BL39</f>
        <v>0</v>
      </c>
      <c r="BN39" s="419">
        <f>'MASTER_ ALL areas - No.seedling'!BM39</f>
        <v>0</v>
      </c>
      <c r="BO39" s="80">
        <f>IF(BM39=0,0,BN39/(BM39/20))</f>
        <v>0</v>
      </c>
      <c r="BP39" s="419">
        <f>'MASTER_ ALL areas - No.seedling'!BO39</f>
        <v>0</v>
      </c>
      <c r="BQ39" s="80">
        <f>IF(BM39=0,0,BP39/(BM39/20))</f>
        <v>0</v>
      </c>
      <c r="BR39" s="419">
        <f>'MASTER_ ALL areas - No.seedling'!BQ39</f>
        <v>0</v>
      </c>
      <c r="BS39" s="419">
        <f>'MASTER_ ALL areas - No.seedling'!BR39</f>
        <v>0</v>
      </c>
      <c r="BT39" s="80">
        <f>IF(BR39=0,0,BS39/(BR39/20))</f>
        <v>0</v>
      </c>
      <c r="BU39" s="419">
        <f>'MASTER_ ALL areas - No.seedling'!BT39</f>
        <v>0</v>
      </c>
      <c r="BV39" s="80">
        <f>IF(BR39=0,0,BU39/(BR39/20))</f>
        <v>0</v>
      </c>
      <c r="BW39" s="419">
        <f>'MASTER_ ALL areas - No.seedling'!BV39</f>
        <v>0</v>
      </c>
      <c r="BX39" s="419">
        <f>'MASTER_ ALL areas - No.seedling'!BW39</f>
        <v>0</v>
      </c>
      <c r="BY39" s="80">
        <f>IF(BW39=0,0,BX39/(BW39/20))</f>
        <v>0</v>
      </c>
      <c r="BZ39" s="419">
        <f>'MASTER_ ALL areas - No.seedling'!BY39</f>
        <v>0</v>
      </c>
      <c r="CA39" s="81">
        <f>IF(BW39=0,0,BZ39/(BW39/20))</f>
        <v>0</v>
      </c>
      <c r="CB39" s="429"/>
      <c r="CC39" s="75">
        <f>59*20</f>
        <v>1180</v>
      </c>
      <c r="CD39" s="76">
        <f>'MASTER_ ALL areas - No.seedling'!CC39</f>
        <v>1</v>
      </c>
      <c r="CE39" s="80">
        <f>IF(CC39=0,0,CD39/(CC39/20))</f>
        <v>1.6949152542372881E-2</v>
      </c>
      <c r="CF39" s="76">
        <f>'MASTER_ ALL areas - No.seedling'!CE39</f>
        <v>28</v>
      </c>
      <c r="CG39" s="81">
        <f>IF(CC39=0,0,CF39/(CC39/20))</f>
        <v>0.47457627118644069</v>
      </c>
      <c r="CH39" s="75">
        <f>'MASTER_ ALL areas - No.seedling'!CG39</f>
        <v>220</v>
      </c>
      <c r="CI39" s="76">
        <f>'MASTER_ ALL areas - No.seedling'!CH39</f>
        <v>2</v>
      </c>
      <c r="CJ39" s="80">
        <f>IF(CH39=0,0,CI39/(CH39/20))</f>
        <v>0.18181818181818182</v>
      </c>
      <c r="CK39" s="76">
        <f>'MASTER_ ALL areas - No.seedling'!CJ39</f>
        <v>11</v>
      </c>
      <c r="CL39" s="81">
        <f>IF(CH39=0,0,CK39/(CH39/20))</f>
        <v>1</v>
      </c>
      <c r="CM39" s="75">
        <f>'MASTER_ ALL areas - No.seedling'!CL39</f>
        <v>0</v>
      </c>
      <c r="CN39" s="76">
        <f>'MASTER_ ALL areas - No.seedling'!CM39</f>
        <v>0</v>
      </c>
      <c r="CO39" s="80">
        <f>IF(CM39=0,0,CN39/(CM39/20))</f>
        <v>0</v>
      </c>
      <c r="CP39" s="76">
        <f>'MASTER_ ALL areas - No.seedling'!CO39</f>
        <v>0</v>
      </c>
      <c r="CQ39" s="81">
        <f>IF(CM39=0,0,CP39/(CM39/20))</f>
        <v>0</v>
      </c>
      <c r="CR39" s="75">
        <f>'MASTER_ ALL areas - No.seedling'!CQ39</f>
        <v>0</v>
      </c>
      <c r="CS39" s="76">
        <f>'MASTER_ ALL areas - No.seedling'!CR39</f>
        <v>0</v>
      </c>
      <c r="CT39" s="80">
        <f>IF(CR39=0,0,CS39/(CR39/20))</f>
        <v>0</v>
      </c>
      <c r="CU39" s="76">
        <f>'MASTER_ ALL areas - No.seedling'!CT39</f>
        <v>0</v>
      </c>
      <c r="CV39" s="81">
        <f>IF(CR39=0,0,CU39/(CR39/20))</f>
        <v>0</v>
      </c>
      <c r="CW39" s="75">
        <f>'MASTER_ ALL areas - No.seedling'!CV39</f>
        <v>20</v>
      </c>
      <c r="CX39" s="76">
        <f>'MASTER_ ALL areas - No.seedling'!CW39</f>
        <v>0</v>
      </c>
      <c r="CY39" s="80">
        <f>IF(CW39=0,0,CX39/(CW39/20))</f>
        <v>0</v>
      </c>
      <c r="CZ39" s="76">
        <f>'MASTER_ ALL areas - No.seedling'!CY39</f>
        <v>1</v>
      </c>
      <c r="DA39" s="81">
        <f>IF(CW39=0,0,CZ39/(CW39/20))</f>
        <v>1</v>
      </c>
      <c r="DB39" s="75">
        <f>'MASTER_ ALL areas - No.seedling'!DA39</f>
        <v>0</v>
      </c>
      <c r="DC39" s="76">
        <f>'MASTER_ ALL areas - No.seedling'!DB39</f>
        <v>0</v>
      </c>
      <c r="DD39" s="80">
        <f>IF(DB39=0,0,DC39/(DB39/20))</f>
        <v>0</v>
      </c>
      <c r="DE39" s="76">
        <f>'MASTER_ ALL areas - No.seedling'!DD39</f>
        <v>0</v>
      </c>
      <c r="DF39" s="81">
        <f>IF(DB39=0,0,DE39/(DB39/20))</f>
        <v>0</v>
      </c>
      <c r="DG39" s="75">
        <f>'MASTER_ ALL areas - No.seedling'!DF39</f>
        <v>0</v>
      </c>
      <c r="DH39" s="76">
        <f>'MASTER_ ALL areas - No.seedling'!DG39</f>
        <v>0</v>
      </c>
      <c r="DI39" s="80">
        <f>IF(DG39=0,0,DH39/(DG39/20))</f>
        <v>0</v>
      </c>
      <c r="DJ39" s="76">
        <f>'MASTER_ ALL areas - No.seedling'!DI39</f>
        <v>0</v>
      </c>
      <c r="DK39" s="81">
        <f>IF(DG39=0,0,DJ39/(DG39/20))</f>
        <v>0</v>
      </c>
      <c r="DL39" s="75">
        <f>'MASTER_ ALL areas - No.seedling'!DK39</f>
        <v>0</v>
      </c>
      <c r="DM39" s="76">
        <f>'MASTER_ ALL areas - No.seedling'!DL39</f>
        <v>0</v>
      </c>
      <c r="DN39" s="80">
        <f>IF(DL39=0,0,DM39/(DL39/20))</f>
        <v>0</v>
      </c>
      <c r="DO39" s="76">
        <f>'MASTER_ ALL areas - No.seedling'!DN39</f>
        <v>0</v>
      </c>
      <c r="DP39" s="81">
        <f>IF(DL39=0,0,DO39/(DL39/20))</f>
        <v>0</v>
      </c>
      <c r="DQ39" s="75">
        <f>'MASTER_ ALL areas - No.seedling'!DP39</f>
        <v>0</v>
      </c>
      <c r="DR39" s="76">
        <f>'MASTER_ ALL areas - No.seedling'!DQ39</f>
        <v>0</v>
      </c>
      <c r="DS39" s="80">
        <f>IF(DQ39=0,0,DR39/(DQ39/20))</f>
        <v>0</v>
      </c>
      <c r="DT39" s="76">
        <f>'MASTER_ ALL areas - No.seedling'!DS39</f>
        <v>0</v>
      </c>
      <c r="DU39" s="81">
        <f>IF(DQ39=0,0,DT39/(DQ39/20))</f>
        <v>0</v>
      </c>
      <c r="DV39" s="75">
        <f>'MASTER_ ALL areas - No.seedling'!DU39</f>
        <v>0</v>
      </c>
      <c r="DW39" s="76">
        <f>'MASTER_ ALL areas - No.seedling'!DV39</f>
        <v>0</v>
      </c>
      <c r="DX39" s="80">
        <f>IF(DV39=0,0,DW39/(DV39/20))</f>
        <v>0</v>
      </c>
      <c r="DY39" s="76">
        <f>'MASTER_ ALL areas - No.seedling'!DX39</f>
        <v>0</v>
      </c>
      <c r="DZ39" s="81">
        <f>IF(DV39=0,0,DY39/(DV39/20))</f>
        <v>0</v>
      </c>
      <c r="EA39" s="75">
        <f>'MASTER_ ALL areas - No.seedling'!DZ39</f>
        <v>0</v>
      </c>
      <c r="EB39" s="76">
        <f>'MASTER_ ALL areas - No.seedling'!EA39</f>
        <v>0</v>
      </c>
      <c r="EC39" s="80">
        <f>IF(EA39=0,0,EB39/(EA39/20))</f>
        <v>0</v>
      </c>
      <c r="ED39" s="76">
        <f>'MASTER_ ALL areas - No.seedling'!EC39</f>
        <v>0</v>
      </c>
      <c r="EE39" s="81">
        <f>IF(EA39=0,0,ED39/(EA39/20))</f>
        <v>0</v>
      </c>
      <c r="EF39" s="75">
        <f>'MASTER_ ALL areas - No.seedling'!EE39</f>
        <v>0</v>
      </c>
      <c r="EG39" s="76">
        <f>'MASTER_ ALL areas - No.seedling'!EF39</f>
        <v>0</v>
      </c>
      <c r="EH39" s="80">
        <f>IF(EF39=0,0,EG39/(EF39/20))</f>
        <v>0</v>
      </c>
      <c r="EI39" s="76">
        <f>'MASTER_ ALL areas - No.seedling'!EH39</f>
        <v>0</v>
      </c>
      <c r="EJ39" s="81">
        <f>IF(EF39=0,0,EI39/(EF39/20))</f>
        <v>0</v>
      </c>
      <c r="EK39" s="75">
        <f>'MASTER_ ALL areas - No.seedling'!EJ39</f>
        <v>0</v>
      </c>
      <c r="EL39" s="76">
        <f>'MASTER_ ALL areas - No.seedling'!EK39</f>
        <v>0</v>
      </c>
      <c r="EM39" s="80">
        <f>IF(EK39=0,0,EL39/(EK39/20))</f>
        <v>0</v>
      </c>
      <c r="EN39" s="76">
        <f>'MASTER_ ALL areas - No.seedling'!EM39</f>
        <v>0</v>
      </c>
      <c r="EO39" s="81">
        <f>IF(EK39=0,0,EN39/(EK39/20))</f>
        <v>0</v>
      </c>
      <c r="EP39" s="75">
        <f>'MASTER_ ALL areas - No.seedling'!EO39</f>
        <v>0</v>
      </c>
      <c r="EQ39" s="76">
        <f>'MASTER_ ALL areas - No.seedling'!EP39</f>
        <v>0</v>
      </c>
      <c r="ER39" s="80">
        <f>IF(EP39=0,0,EQ39/(EP39/20))</f>
        <v>0</v>
      </c>
      <c r="ES39" s="76">
        <f>'MASTER_ ALL areas - No.seedling'!ER39</f>
        <v>0</v>
      </c>
      <c r="ET39" s="81">
        <f>IF(EP39=0,0,ES39/(EP39/20))</f>
        <v>0</v>
      </c>
      <c r="EU39" s="75">
        <f>'MASTER_ ALL areas - No.seedling'!ET39</f>
        <v>0</v>
      </c>
      <c r="EV39" s="76">
        <f>'MASTER_ ALL areas - No.seedling'!EU39</f>
        <v>0</v>
      </c>
      <c r="EW39" s="80">
        <f>IF(EU39=0,0,EV39/(EU39/20))</f>
        <v>0</v>
      </c>
      <c r="EX39" s="76">
        <f>'MASTER_ ALL areas - No.seedling'!EW39</f>
        <v>0</v>
      </c>
      <c r="EY39" s="81">
        <f>IF(EU39=0,0,EX39/(EU39/20))</f>
        <v>0</v>
      </c>
      <c r="EZ39" s="75">
        <f>'MASTER_ ALL areas - No.seedling'!EY39</f>
        <v>0</v>
      </c>
      <c r="FA39" s="76">
        <f>'MASTER_ ALL areas - No.seedling'!EZ39</f>
        <v>0</v>
      </c>
      <c r="FB39" s="80">
        <f>IF(EZ39=0,0,FA39/(EZ39/20))</f>
        <v>0</v>
      </c>
      <c r="FC39" s="76">
        <f>'MASTER_ ALL areas - No.seedling'!FB39</f>
        <v>0</v>
      </c>
      <c r="FD39" s="81">
        <f>IF(EZ39=0,0,FC39/(EZ39/20))</f>
        <v>0</v>
      </c>
      <c r="FE39" s="75">
        <f>'MASTER_ ALL areas - No.seedling'!FD39</f>
        <v>80</v>
      </c>
      <c r="FF39" s="76">
        <f>'MASTER_ ALL areas - No.seedling'!FE39</f>
        <v>0</v>
      </c>
      <c r="FG39" s="80">
        <f>IF(FE39=0,0,FF39/(FE39/20))</f>
        <v>0</v>
      </c>
      <c r="FH39" s="76">
        <f>'MASTER_ ALL areas - No.seedling'!FG39</f>
        <v>2</v>
      </c>
      <c r="FI39" s="81">
        <f>IF(FE39=0,0,FH39/(FE39/20))</f>
        <v>0.5</v>
      </c>
      <c r="FJ39" s="75">
        <f>'MASTER_ ALL areas - No.seedling'!FI39</f>
        <v>0</v>
      </c>
      <c r="FK39" s="76">
        <f>'MASTER_ ALL areas - No.seedling'!FJ39</f>
        <v>0</v>
      </c>
      <c r="FL39" s="80">
        <f>IF(FJ39=0,0,FK39/(FJ39/20))</f>
        <v>0</v>
      </c>
      <c r="FM39" s="76">
        <f>'MASTER_ ALL areas - No.seedling'!FL39</f>
        <v>0</v>
      </c>
      <c r="FN39" s="81">
        <f>IF(FJ39=0,0,FM39/(FJ39/20))</f>
        <v>0</v>
      </c>
      <c r="FO39" s="75">
        <f>'MASTER_ ALL areas - No.seedling'!FN39</f>
        <v>0</v>
      </c>
      <c r="FP39" s="76">
        <f>'MASTER_ ALL areas - No.seedling'!FO39</f>
        <v>0</v>
      </c>
      <c r="FQ39" s="80">
        <f>IF(FO39=0,0,FP39/(FO39/20))</f>
        <v>0</v>
      </c>
      <c r="FR39" s="76">
        <f>'MASTER_ ALL areas - No.seedling'!FQ39</f>
        <v>0</v>
      </c>
      <c r="FS39" s="81">
        <f>IF(FO39=0,0,FR39/(FO39/20))</f>
        <v>0</v>
      </c>
      <c r="FT39" s="75">
        <f>'MASTER_ ALL areas - No.seedling'!FS39</f>
        <v>0</v>
      </c>
      <c r="FU39" s="76">
        <f>'MASTER_ ALL areas - No.seedling'!FT39</f>
        <v>0</v>
      </c>
      <c r="FV39" s="80">
        <f>IF(FT39=0,0,FU39/(FT39/20))</f>
        <v>0</v>
      </c>
      <c r="FW39" s="76">
        <f>'MASTER_ ALL areas - No.seedling'!FV39</f>
        <v>0</v>
      </c>
      <c r="FX39" s="81">
        <f>IF(FT39=0,0,FW39/(FT39/20))</f>
        <v>0</v>
      </c>
      <c r="FY39" s="75">
        <f>'MASTER_ ALL areas - No.seedling'!FX39</f>
        <v>0</v>
      </c>
      <c r="FZ39" s="76">
        <f>'MASTER_ ALL areas - No.seedling'!FY39</f>
        <v>0</v>
      </c>
      <c r="GA39" s="80">
        <f>IF(FY39=0,0,FZ39/(FY39/20))</f>
        <v>0</v>
      </c>
      <c r="GB39" s="76">
        <f>'MASTER_ ALL areas - No.seedling'!GA39</f>
        <v>0</v>
      </c>
      <c r="GC39" s="81">
        <f>IF(FY39=0,0,GB39/(FY39/20))</f>
        <v>0</v>
      </c>
      <c r="GD39" s="75">
        <f>'MASTER_ ALL areas - No.seedling'!GC39</f>
        <v>0</v>
      </c>
      <c r="GE39" s="76">
        <f>'MASTER_ ALL areas - No.seedling'!GD39</f>
        <v>0</v>
      </c>
      <c r="GF39" s="80">
        <f>IF(GD39=0,0,GE39/(GD39/20))</f>
        <v>0</v>
      </c>
      <c r="GG39" s="76">
        <f>'MASTER_ ALL areas - No.seedling'!GF39</f>
        <v>0</v>
      </c>
      <c r="GH39" s="81">
        <f>IF(GD39=0,0,GG39/(GD39/20))</f>
        <v>0</v>
      </c>
      <c r="GI39" s="75">
        <f>'MASTER_ ALL areas - No.seedling'!GH39</f>
        <v>0</v>
      </c>
      <c r="GJ39" s="76">
        <f>'MASTER_ ALL areas - No.seedling'!GI39</f>
        <v>0</v>
      </c>
      <c r="GK39" s="80">
        <f>IF(GI39=0,0,GJ39/(GI39/20))</f>
        <v>0</v>
      </c>
      <c r="GL39" s="76">
        <f>'MASTER_ ALL areas - No.seedling'!GK39</f>
        <v>0</v>
      </c>
      <c r="GM39" s="81">
        <f>IF(GI39=0,0,GL39/(GI39/20))</f>
        <v>0</v>
      </c>
      <c r="GN39" s="75">
        <f>'MASTER_ ALL areas - No.seedling'!GM39</f>
        <v>0</v>
      </c>
      <c r="GO39" s="76">
        <f>'MASTER_ ALL areas - No.seedling'!GN39</f>
        <v>0</v>
      </c>
      <c r="GP39" s="80">
        <f>IF(GN39=0,0,GO39/(GN39/20))</f>
        <v>0</v>
      </c>
      <c r="GQ39" s="76">
        <f>'MASTER_ ALL areas - No.seedling'!GP39</f>
        <v>0</v>
      </c>
      <c r="GR39" s="81">
        <f>IF(GN39=0,0,GQ39/(GN39/20))</f>
        <v>0</v>
      </c>
      <c r="GS39" s="75">
        <f>'MASTER_ ALL areas - No.seedling'!GR39</f>
        <v>0</v>
      </c>
      <c r="GT39" s="76">
        <f>'MASTER_ ALL areas - No.seedling'!GS39</f>
        <v>0</v>
      </c>
      <c r="GU39" s="80">
        <f>IF(GS39=0,0,GT39/(GS39/20))</f>
        <v>0</v>
      </c>
      <c r="GV39" s="76">
        <f>'MASTER_ ALL areas - No.seedling'!GU39</f>
        <v>0</v>
      </c>
      <c r="GW39" s="81">
        <f>IF(GS39=0,0,GV39/(GS39/20))</f>
        <v>0</v>
      </c>
      <c r="GX39" s="75">
        <f>'MASTER_ ALL areas - No.seedling'!GW39</f>
        <v>0</v>
      </c>
      <c r="GY39" s="76">
        <f>'MASTER_ ALL areas - No.seedling'!GX39</f>
        <v>0</v>
      </c>
      <c r="GZ39" s="80">
        <f>IF(GX39=0,0,GY39/(GX39/20))</f>
        <v>0</v>
      </c>
      <c r="HA39" s="76">
        <f>'MASTER_ ALL areas - No.seedling'!GZ39</f>
        <v>0</v>
      </c>
      <c r="HB39" s="81">
        <f>IF(GX39=0,0,HA39/(GX39/20))</f>
        <v>0</v>
      </c>
      <c r="HC39" s="75">
        <f>'MASTER_ ALL areas - No.seedling'!HB39</f>
        <v>0</v>
      </c>
      <c r="HD39" s="76">
        <f>'MASTER_ ALL areas - No.seedling'!HC39</f>
        <v>0</v>
      </c>
      <c r="HE39" s="80">
        <f>IF(HC39=0,0,HD39/(HC39/20))</f>
        <v>0</v>
      </c>
      <c r="HF39" s="76">
        <f>'MASTER_ ALL areas - No.seedling'!HE39</f>
        <v>0</v>
      </c>
      <c r="HG39" s="81">
        <f>IF(HC39=0,0,HF39/(HC39/20))</f>
        <v>0</v>
      </c>
      <c r="HH39" s="75">
        <f>'MASTER_ ALL areas - No.seedling'!HG39</f>
        <v>0</v>
      </c>
      <c r="HI39" s="76">
        <f>'MASTER_ ALL areas - No.seedling'!HH39</f>
        <v>0</v>
      </c>
      <c r="HJ39" s="80">
        <f>IF(HH39=0,0,HI39/(HH39/20))</f>
        <v>0</v>
      </c>
      <c r="HK39" s="76">
        <f>'MASTER_ ALL areas - No.seedling'!HJ39</f>
        <v>0</v>
      </c>
      <c r="HL39" s="81">
        <f>IF(HH39=0,0,HK39/(HH39/20))</f>
        <v>0</v>
      </c>
      <c r="HM39" s="75">
        <f>'MASTER_ ALL areas - No.seedling'!HL39</f>
        <v>0</v>
      </c>
      <c r="HN39" s="76">
        <f>'MASTER_ ALL areas - No.seedling'!HM39</f>
        <v>0</v>
      </c>
      <c r="HO39" s="80">
        <f>IF(HM39=0,0,HN39/(HM39/20))</f>
        <v>0</v>
      </c>
      <c r="HP39" s="76">
        <f>'MASTER_ ALL areas - No.seedling'!HO39</f>
        <v>0</v>
      </c>
      <c r="HQ39" s="81">
        <f>IF(HM39=0,0,HP39/(HM39/20))</f>
        <v>0</v>
      </c>
      <c r="HR39" s="75">
        <f>'MASTER_ ALL areas - No.seedling'!HQ39</f>
        <v>0</v>
      </c>
      <c r="HS39" s="76">
        <f>'MASTER_ ALL areas - No.seedling'!HR39</f>
        <v>0</v>
      </c>
      <c r="HT39" s="80">
        <f>IF(HR39=0,0,HS39/(HR39/20))</f>
        <v>0</v>
      </c>
      <c r="HU39" s="76">
        <f>'MASTER_ ALL areas - No.seedling'!HT39</f>
        <v>0</v>
      </c>
      <c r="HV39" s="81">
        <f>IF(HR39=0,0,HU39/(HR39/20))</f>
        <v>0</v>
      </c>
      <c r="HW39" s="75">
        <f>'MASTER_ ALL areas - No.seedling'!HV39</f>
        <v>0</v>
      </c>
      <c r="HX39" s="76">
        <f>'MASTER_ ALL areas - No.seedling'!HW39</f>
        <v>0</v>
      </c>
      <c r="HY39" s="80">
        <f>IF(HW39=0,0,HX39/(HW39/20))</f>
        <v>0</v>
      </c>
      <c r="HZ39" s="76">
        <f>'MASTER_ ALL areas - No.seedling'!HY39</f>
        <v>0</v>
      </c>
      <c r="IA39" s="81">
        <f>IF(HW39=0,0,HZ39/(HW39/20))</f>
        <v>0</v>
      </c>
      <c r="IB39" s="75">
        <f>'MASTER_ ALL areas - No.seedling'!IA39</f>
        <v>0</v>
      </c>
      <c r="IC39" s="76">
        <f>'MASTER_ ALL areas - No.seedling'!IB39</f>
        <v>0</v>
      </c>
      <c r="ID39" s="80">
        <f>IF(IB39=0,0,IC39/(IB39/20))</f>
        <v>0</v>
      </c>
      <c r="IE39" s="76">
        <f>'MASTER_ ALL areas - No.seedling'!ID39</f>
        <v>0</v>
      </c>
      <c r="IF39" s="85">
        <f>IF(IB39=0,0,IE39/(IB39/20))</f>
        <v>0</v>
      </c>
      <c r="IG39" s="86" t="s">
        <v>191</v>
      </c>
      <c r="IH39" s="87"/>
    </row>
    <row r="40" spans="2:242" ht="33" customHeight="1" x14ac:dyDescent="0.25">
      <c r="B40" s="420">
        <v>36</v>
      </c>
      <c r="C40" s="456"/>
      <c r="D40" s="1352" t="s">
        <v>192</v>
      </c>
      <c r="E40" s="1353"/>
      <c r="F40" s="457"/>
      <c r="G40" s="458"/>
      <c r="H40" s="459"/>
      <c r="I40" s="460"/>
      <c r="J40" s="461"/>
      <c r="K40" s="193"/>
      <c r="L40" s="193"/>
      <c r="M40" s="194"/>
      <c r="N40" s="113"/>
      <c r="O40" s="114"/>
      <c r="P40" s="80"/>
      <c r="Q40" s="81"/>
      <c r="R40" s="462"/>
      <c r="S40" s="463"/>
      <c r="T40" s="122"/>
      <c r="U40" s="77"/>
      <c r="V40" s="195"/>
      <c r="W40" s="80"/>
      <c r="X40" s="464"/>
      <c r="Y40" s="195"/>
      <c r="Z40" s="77"/>
      <c r="AA40" s="195"/>
      <c r="AB40" s="80"/>
      <c r="AC40" s="122"/>
      <c r="AD40" s="122"/>
      <c r="AE40" s="77"/>
      <c r="AF40" s="195"/>
      <c r="AG40" s="80"/>
      <c r="AH40" s="122"/>
      <c r="AI40" s="122"/>
      <c r="AJ40" s="77"/>
      <c r="AK40" s="195"/>
      <c r="AL40" s="81"/>
      <c r="AM40" s="462"/>
      <c r="AN40" s="463"/>
      <c r="AO40" s="122"/>
      <c r="AP40" s="77"/>
      <c r="AQ40" s="195"/>
      <c r="AR40" s="77"/>
      <c r="AS40" s="195"/>
      <c r="AT40" s="122"/>
      <c r="AU40" s="77"/>
      <c r="AV40" s="195"/>
      <c r="AW40" s="77"/>
      <c r="AX40" s="191"/>
      <c r="AY40" s="195"/>
      <c r="AZ40" s="77"/>
      <c r="BA40" s="195"/>
      <c r="BB40" s="77"/>
      <c r="BC40" s="195"/>
      <c r="BD40" s="122"/>
      <c r="BE40" s="77"/>
      <c r="BF40" s="195"/>
      <c r="BG40" s="77"/>
      <c r="BH40" s="195"/>
      <c r="BI40" s="122"/>
      <c r="BJ40" s="77"/>
      <c r="BK40" s="195"/>
      <c r="BL40" s="77"/>
      <c r="BM40" s="195"/>
      <c r="BN40" s="122"/>
      <c r="BO40" s="77"/>
      <c r="BP40" s="195"/>
      <c r="BQ40" s="77"/>
      <c r="BR40" s="195"/>
      <c r="BS40" s="122"/>
      <c r="BT40" s="77"/>
      <c r="BU40" s="195"/>
      <c r="BV40" s="77"/>
      <c r="BW40" s="195"/>
      <c r="BX40" s="122"/>
      <c r="BY40" s="77"/>
      <c r="BZ40" s="195"/>
      <c r="CA40" s="81"/>
      <c r="CB40" s="429"/>
      <c r="CC40" s="152"/>
      <c r="CD40" s="122"/>
      <c r="CE40" s="80"/>
      <c r="CF40" s="122"/>
      <c r="CG40" s="81"/>
      <c r="CH40" s="152"/>
      <c r="CI40" s="122"/>
      <c r="CJ40" s="80"/>
      <c r="CK40" s="122"/>
      <c r="CL40" s="81"/>
      <c r="CM40" s="152"/>
      <c r="CN40" s="122"/>
      <c r="CO40" s="80"/>
      <c r="CP40" s="122"/>
      <c r="CQ40" s="81"/>
      <c r="CR40" s="152"/>
      <c r="CS40" s="122"/>
      <c r="CT40" s="80"/>
      <c r="CU40" s="122"/>
      <c r="CV40" s="81"/>
      <c r="CW40" s="152"/>
      <c r="CX40" s="122"/>
      <c r="CY40" s="80"/>
      <c r="CZ40" s="122"/>
      <c r="DA40" s="81"/>
      <c r="DB40" s="152"/>
      <c r="DC40" s="122"/>
      <c r="DD40" s="80"/>
      <c r="DE40" s="122"/>
      <c r="DF40" s="81"/>
      <c r="DG40" s="152"/>
      <c r="DH40" s="122"/>
      <c r="DI40" s="80"/>
      <c r="DJ40" s="122"/>
      <c r="DK40" s="81"/>
      <c r="DL40" s="152"/>
      <c r="DM40" s="122"/>
      <c r="DN40" s="80"/>
      <c r="DO40" s="122"/>
      <c r="DP40" s="81"/>
      <c r="DQ40" s="152"/>
      <c r="DR40" s="122"/>
      <c r="DS40" s="80"/>
      <c r="DT40" s="122"/>
      <c r="DU40" s="81"/>
      <c r="DV40" s="152"/>
      <c r="DW40" s="122"/>
      <c r="DX40" s="80"/>
      <c r="DY40" s="122"/>
      <c r="DZ40" s="81"/>
      <c r="EA40" s="152"/>
      <c r="EB40" s="122"/>
      <c r="EC40" s="80"/>
      <c r="ED40" s="122"/>
      <c r="EE40" s="81"/>
      <c r="EF40" s="152"/>
      <c r="EG40" s="122"/>
      <c r="EH40" s="80"/>
      <c r="EI40" s="122"/>
      <c r="EJ40" s="81"/>
      <c r="EK40" s="152"/>
      <c r="EL40" s="122"/>
      <c r="EM40" s="80"/>
      <c r="EN40" s="122"/>
      <c r="EO40" s="81"/>
      <c r="EP40" s="152"/>
      <c r="EQ40" s="122"/>
      <c r="ER40" s="80"/>
      <c r="ES40" s="122"/>
      <c r="ET40" s="81"/>
      <c r="EU40" s="152"/>
      <c r="EV40" s="122"/>
      <c r="EW40" s="80"/>
      <c r="EX40" s="122"/>
      <c r="EY40" s="81"/>
      <c r="EZ40" s="152"/>
      <c r="FA40" s="122"/>
      <c r="FB40" s="80"/>
      <c r="FC40" s="122"/>
      <c r="FD40" s="81"/>
      <c r="FE40" s="152"/>
      <c r="FF40" s="122"/>
      <c r="FG40" s="80"/>
      <c r="FH40" s="122"/>
      <c r="FI40" s="81"/>
      <c r="FJ40" s="152"/>
      <c r="FK40" s="122"/>
      <c r="FL40" s="80"/>
      <c r="FM40" s="122"/>
      <c r="FN40" s="81"/>
      <c r="FO40" s="152"/>
      <c r="FP40" s="122"/>
      <c r="FQ40" s="80"/>
      <c r="FR40" s="122"/>
      <c r="FS40" s="81"/>
      <c r="FT40" s="152"/>
      <c r="FU40" s="122"/>
      <c r="FV40" s="80"/>
      <c r="FW40" s="122"/>
      <c r="FX40" s="81"/>
      <c r="FY40" s="152"/>
      <c r="FZ40" s="122"/>
      <c r="GA40" s="80"/>
      <c r="GB40" s="122"/>
      <c r="GC40" s="81"/>
      <c r="GD40" s="152"/>
      <c r="GE40" s="122"/>
      <c r="GF40" s="80"/>
      <c r="GG40" s="122"/>
      <c r="GH40" s="81"/>
      <c r="GI40" s="152"/>
      <c r="GJ40" s="122"/>
      <c r="GK40" s="80"/>
      <c r="GL40" s="122"/>
      <c r="GM40" s="81"/>
      <c r="GN40" s="152"/>
      <c r="GO40" s="122"/>
      <c r="GP40" s="80"/>
      <c r="GQ40" s="122"/>
      <c r="GR40" s="81"/>
      <c r="GS40" s="152"/>
      <c r="GT40" s="122"/>
      <c r="GU40" s="80"/>
      <c r="GV40" s="122"/>
      <c r="GW40" s="81"/>
      <c r="GX40" s="152"/>
      <c r="GY40" s="122"/>
      <c r="GZ40" s="80"/>
      <c r="HA40" s="122"/>
      <c r="HB40" s="81"/>
      <c r="HC40" s="152"/>
      <c r="HD40" s="122"/>
      <c r="HE40" s="80"/>
      <c r="HF40" s="122"/>
      <c r="HG40" s="81"/>
      <c r="HH40" s="152"/>
      <c r="HI40" s="122"/>
      <c r="HJ40" s="80"/>
      <c r="HK40" s="122"/>
      <c r="HL40" s="81"/>
      <c r="HM40" s="152"/>
      <c r="HN40" s="122"/>
      <c r="HO40" s="80"/>
      <c r="HP40" s="122"/>
      <c r="HQ40" s="81"/>
      <c r="HR40" s="152"/>
      <c r="HS40" s="122"/>
      <c r="HT40" s="80"/>
      <c r="HU40" s="122"/>
      <c r="HV40" s="81"/>
      <c r="HW40" s="152"/>
      <c r="HX40" s="122"/>
      <c r="HY40" s="80"/>
      <c r="HZ40" s="122"/>
      <c r="IA40" s="81"/>
      <c r="IB40" s="152"/>
      <c r="IC40" s="122"/>
      <c r="ID40" s="80"/>
      <c r="IE40" s="122"/>
      <c r="IF40" s="85"/>
      <c r="IG40" s="87"/>
      <c r="IH40" s="87"/>
    </row>
    <row r="41" spans="2:242" ht="33" customHeight="1" x14ac:dyDescent="0.25">
      <c r="B41" s="420">
        <v>37</v>
      </c>
      <c r="C41" s="421"/>
      <c r="D41" s="1352" t="s">
        <v>192</v>
      </c>
      <c r="E41" s="1353"/>
      <c r="F41" s="465"/>
      <c r="G41" s="466"/>
      <c r="H41" s="459"/>
      <c r="I41" s="460"/>
      <c r="J41" s="461"/>
      <c r="K41" s="193"/>
      <c r="L41" s="193"/>
      <c r="M41" s="194"/>
      <c r="N41" s="113"/>
      <c r="O41" s="114"/>
      <c r="P41" s="80"/>
      <c r="Q41" s="81"/>
      <c r="R41" s="462"/>
      <c r="S41" s="463"/>
      <c r="T41" s="122"/>
      <c r="U41" s="77"/>
      <c r="V41" s="195"/>
      <c r="W41" s="80"/>
      <c r="X41" s="464"/>
      <c r="Y41" s="195"/>
      <c r="Z41" s="77"/>
      <c r="AA41" s="195"/>
      <c r="AB41" s="80"/>
      <c r="AC41" s="122"/>
      <c r="AD41" s="122"/>
      <c r="AE41" s="77"/>
      <c r="AF41" s="195"/>
      <c r="AG41" s="80"/>
      <c r="AH41" s="122"/>
      <c r="AI41" s="122"/>
      <c r="AJ41" s="77"/>
      <c r="AK41" s="195"/>
      <c r="AL41" s="81"/>
      <c r="AM41" s="462"/>
      <c r="AN41" s="463"/>
      <c r="AO41" s="122"/>
      <c r="AP41" s="77"/>
      <c r="AQ41" s="195"/>
      <c r="AR41" s="77"/>
      <c r="AS41" s="195"/>
      <c r="AT41" s="122"/>
      <c r="AU41" s="77"/>
      <c r="AV41" s="195"/>
      <c r="AW41" s="77"/>
      <c r="AX41" s="191"/>
      <c r="AY41" s="195"/>
      <c r="AZ41" s="77"/>
      <c r="BA41" s="195"/>
      <c r="BB41" s="77"/>
      <c r="BC41" s="195"/>
      <c r="BD41" s="122"/>
      <c r="BE41" s="77"/>
      <c r="BF41" s="195"/>
      <c r="BG41" s="77"/>
      <c r="BH41" s="195"/>
      <c r="BI41" s="122"/>
      <c r="BJ41" s="77"/>
      <c r="BK41" s="195"/>
      <c r="BL41" s="77"/>
      <c r="BM41" s="195"/>
      <c r="BN41" s="122"/>
      <c r="BO41" s="77"/>
      <c r="BP41" s="195"/>
      <c r="BQ41" s="77"/>
      <c r="BR41" s="195"/>
      <c r="BS41" s="122"/>
      <c r="BT41" s="77"/>
      <c r="BU41" s="195"/>
      <c r="BV41" s="77"/>
      <c r="BW41" s="195"/>
      <c r="BX41" s="122"/>
      <c r="BY41" s="77"/>
      <c r="BZ41" s="195"/>
      <c r="CA41" s="81"/>
      <c r="CB41" s="429"/>
      <c r="CC41" s="152"/>
      <c r="CD41" s="122"/>
      <c r="CE41" s="80"/>
      <c r="CF41" s="122"/>
      <c r="CG41" s="81"/>
      <c r="CH41" s="152"/>
      <c r="CI41" s="122"/>
      <c r="CJ41" s="80"/>
      <c r="CK41" s="122"/>
      <c r="CL41" s="81"/>
      <c r="CM41" s="152"/>
      <c r="CN41" s="122"/>
      <c r="CO41" s="80"/>
      <c r="CP41" s="122"/>
      <c r="CQ41" s="81"/>
      <c r="CR41" s="152"/>
      <c r="CS41" s="122"/>
      <c r="CT41" s="80"/>
      <c r="CU41" s="122"/>
      <c r="CV41" s="81"/>
      <c r="CW41" s="152"/>
      <c r="CX41" s="122"/>
      <c r="CY41" s="80"/>
      <c r="CZ41" s="122"/>
      <c r="DA41" s="81"/>
      <c r="DB41" s="152"/>
      <c r="DC41" s="122"/>
      <c r="DD41" s="80"/>
      <c r="DE41" s="122"/>
      <c r="DF41" s="81"/>
      <c r="DG41" s="152"/>
      <c r="DH41" s="122"/>
      <c r="DI41" s="80"/>
      <c r="DJ41" s="122"/>
      <c r="DK41" s="81"/>
      <c r="DL41" s="152"/>
      <c r="DM41" s="122"/>
      <c r="DN41" s="80"/>
      <c r="DO41" s="122"/>
      <c r="DP41" s="81"/>
      <c r="DQ41" s="152"/>
      <c r="DR41" s="122"/>
      <c r="DS41" s="80"/>
      <c r="DT41" s="122"/>
      <c r="DU41" s="81"/>
      <c r="DV41" s="152"/>
      <c r="DW41" s="122"/>
      <c r="DX41" s="80"/>
      <c r="DY41" s="122"/>
      <c r="DZ41" s="81"/>
      <c r="EA41" s="152"/>
      <c r="EB41" s="122"/>
      <c r="EC41" s="80"/>
      <c r="ED41" s="122"/>
      <c r="EE41" s="81"/>
      <c r="EF41" s="152"/>
      <c r="EG41" s="122"/>
      <c r="EH41" s="80"/>
      <c r="EI41" s="122"/>
      <c r="EJ41" s="81"/>
      <c r="EK41" s="152"/>
      <c r="EL41" s="122"/>
      <c r="EM41" s="80"/>
      <c r="EN41" s="122"/>
      <c r="EO41" s="81"/>
      <c r="EP41" s="152"/>
      <c r="EQ41" s="122"/>
      <c r="ER41" s="80"/>
      <c r="ES41" s="122"/>
      <c r="ET41" s="81"/>
      <c r="EU41" s="152"/>
      <c r="EV41" s="122"/>
      <c r="EW41" s="80"/>
      <c r="EX41" s="122"/>
      <c r="EY41" s="81"/>
      <c r="EZ41" s="152"/>
      <c r="FA41" s="122"/>
      <c r="FB41" s="80"/>
      <c r="FC41" s="122"/>
      <c r="FD41" s="81"/>
      <c r="FE41" s="152"/>
      <c r="FF41" s="122"/>
      <c r="FG41" s="80"/>
      <c r="FH41" s="122"/>
      <c r="FI41" s="81"/>
      <c r="FJ41" s="152"/>
      <c r="FK41" s="122"/>
      <c r="FL41" s="80"/>
      <c r="FM41" s="122"/>
      <c r="FN41" s="81"/>
      <c r="FO41" s="152"/>
      <c r="FP41" s="122"/>
      <c r="FQ41" s="80"/>
      <c r="FR41" s="122"/>
      <c r="FS41" s="81"/>
      <c r="FT41" s="152"/>
      <c r="FU41" s="122"/>
      <c r="FV41" s="80"/>
      <c r="FW41" s="122"/>
      <c r="FX41" s="81"/>
      <c r="FY41" s="152"/>
      <c r="FZ41" s="122"/>
      <c r="GA41" s="80"/>
      <c r="GB41" s="122"/>
      <c r="GC41" s="81"/>
      <c r="GD41" s="152"/>
      <c r="GE41" s="122"/>
      <c r="GF41" s="80"/>
      <c r="GG41" s="122"/>
      <c r="GH41" s="81"/>
      <c r="GI41" s="152"/>
      <c r="GJ41" s="122"/>
      <c r="GK41" s="80"/>
      <c r="GL41" s="122"/>
      <c r="GM41" s="81"/>
      <c r="GN41" s="152"/>
      <c r="GO41" s="122"/>
      <c r="GP41" s="80"/>
      <c r="GQ41" s="122"/>
      <c r="GR41" s="81"/>
      <c r="GS41" s="152"/>
      <c r="GT41" s="122"/>
      <c r="GU41" s="80"/>
      <c r="GV41" s="122"/>
      <c r="GW41" s="81"/>
      <c r="GX41" s="152"/>
      <c r="GY41" s="122"/>
      <c r="GZ41" s="80"/>
      <c r="HA41" s="122"/>
      <c r="HB41" s="81"/>
      <c r="HC41" s="152"/>
      <c r="HD41" s="122"/>
      <c r="HE41" s="80"/>
      <c r="HF41" s="122"/>
      <c r="HG41" s="81"/>
      <c r="HH41" s="152"/>
      <c r="HI41" s="122"/>
      <c r="HJ41" s="80"/>
      <c r="HK41" s="122"/>
      <c r="HL41" s="81"/>
      <c r="HM41" s="152"/>
      <c r="HN41" s="122"/>
      <c r="HO41" s="80"/>
      <c r="HP41" s="122"/>
      <c r="HQ41" s="81"/>
      <c r="HR41" s="152"/>
      <c r="HS41" s="122"/>
      <c r="HT41" s="80"/>
      <c r="HU41" s="122"/>
      <c r="HV41" s="81"/>
      <c r="HW41" s="152"/>
      <c r="HX41" s="122"/>
      <c r="HY41" s="80"/>
      <c r="HZ41" s="122"/>
      <c r="IA41" s="81"/>
      <c r="IB41" s="152"/>
      <c r="IC41" s="122"/>
      <c r="ID41" s="80"/>
      <c r="IE41" s="122"/>
      <c r="IF41" s="85"/>
      <c r="IG41" s="87"/>
      <c r="IH41" s="87"/>
    </row>
    <row r="42" spans="2:242" ht="33" customHeight="1" x14ac:dyDescent="0.25">
      <c r="B42" s="420">
        <v>38</v>
      </c>
      <c r="C42" s="421" t="s">
        <v>193</v>
      </c>
      <c r="D42" s="467">
        <v>214451</v>
      </c>
      <c r="E42" s="468">
        <v>932053</v>
      </c>
      <c r="F42" s="469" t="s">
        <v>89</v>
      </c>
      <c r="G42" s="214" t="s">
        <v>194</v>
      </c>
      <c r="H42" s="425">
        <f>'MASTER_ ALL areas - No.seedling'!G42</f>
        <v>8</v>
      </c>
      <c r="I42" s="426">
        <f>'MASTER_ ALL areas - No.seedling'!H42</f>
        <v>0.6</v>
      </c>
      <c r="J42" s="425">
        <f>'MASTER_ ALL areas - No.seedling'!I42</f>
        <v>29.6</v>
      </c>
      <c r="K42" s="427">
        <f>'MASTER_ ALL areas - No.seedling'!J42</f>
        <v>37</v>
      </c>
      <c r="L42" s="73">
        <f t="shared" ref="L42:L48" si="188">K42*20</f>
        <v>740</v>
      </c>
      <c r="M42" s="427">
        <f>'MASTER_ ALL areas - No.seedling'!L42</f>
        <v>740</v>
      </c>
      <c r="N42" s="417">
        <f>'MASTER_ ALL areas - No.seedling'!M42</f>
        <v>2</v>
      </c>
      <c r="O42" s="428">
        <f>'MASTER_ ALL areas - No.seedling'!N42</f>
        <v>10</v>
      </c>
      <c r="P42" s="70">
        <f t="shared" ref="P42:P48" si="189">IF(K42=0,0,N42/K42)</f>
        <v>5.4054054054054057E-2</v>
      </c>
      <c r="Q42" s="78">
        <f t="shared" ref="Q42:Q48" si="190">IF(K42=0,0,O42/K42)</f>
        <v>0.27027027027027029</v>
      </c>
      <c r="R42" s="429"/>
      <c r="S42" s="417">
        <f>'MASTER_ ALL areas - No.seedling'!R42</f>
        <v>680</v>
      </c>
      <c r="T42" s="419">
        <f>'MASTER_ ALL areas - No.seedling'!S42</f>
        <v>1</v>
      </c>
      <c r="U42" s="80">
        <f t="shared" ref="U42:U48" si="191">IF(S42=0,0,T42/(S42/20))</f>
        <v>2.9411764705882353E-2</v>
      </c>
      <c r="V42" s="419">
        <f>'MASTER_ ALL areas - No.seedling'!U42</f>
        <v>9</v>
      </c>
      <c r="W42" s="80">
        <f t="shared" ref="W42:W48" si="192">IF(S42=0,0,V42/(S42/20))</f>
        <v>0.26470588235294118</v>
      </c>
      <c r="X42" s="419">
        <f>'MASTER_ ALL areas - No.seedling'!W42</f>
        <v>60</v>
      </c>
      <c r="Y42" s="419">
        <f>'MASTER_ ALL areas - No.seedling'!X42</f>
        <v>1</v>
      </c>
      <c r="Z42" s="80">
        <f t="shared" ref="Z42:Z48" si="193">IF(X42=0,0,Y42/(X42/20))</f>
        <v>0.33333333333333331</v>
      </c>
      <c r="AA42" s="419">
        <f>'MASTER_ ALL areas - No.seedling'!Z42</f>
        <v>1</v>
      </c>
      <c r="AB42" s="80">
        <f t="shared" ref="AB42:AB48" si="194">IF(X42=0,0,AA42/(X42/20))</f>
        <v>0.33333333333333331</v>
      </c>
      <c r="AC42" s="419">
        <f>'MASTER_ ALL areas - No.seedling'!AB42</f>
        <v>0</v>
      </c>
      <c r="AD42" s="419">
        <f>'MASTER_ ALL areas - No.seedling'!AC42</f>
        <v>0</v>
      </c>
      <c r="AE42" s="80">
        <f t="shared" ref="AE42:AE48" si="195">IF(AC42=0,0,AD42/(AC42/20))</f>
        <v>0</v>
      </c>
      <c r="AF42" s="419">
        <f>'MASTER_ ALL areas - No.seedling'!AE42</f>
        <v>0</v>
      </c>
      <c r="AG42" s="80">
        <f t="shared" ref="AG42:AG48" si="196">IF(AC42=0,0,AF42/(AC42/20))</f>
        <v>0</v>
      </c>
      <c r="AH42" s="419">
        <f>'MASTER_ ALL areas - No.seedling'!AG42</f>
        <v>0</v>
      </c>
      <c r="AI42" s="419">
        <f>'MASTER_ ALL areas - No.seedling'!AH42</f>
        <v>0</v>
      </c>
      <c r="AJ42" s="80">
        <f t="shared" ref="AJ42:AJ48" si="197">IF(AH42=0,0,AI42/(AH42/20))</f>
        <v>0</v>
      </c>
      <c r="AK42" s="419">
        <f>'MASTER_ ALL areas - No.seedling'!AJ42</f>
        <v>0</v>
      </c>
      <c r="AL42" s="81">
        <f t="shared" ref="AL42:AL48" si="198">IF(AH42=0,0,AK42/(AH42/20))</f>
        <v>0</v>
      </c>
      <c r="AM42" s="429"/>
      <c r="AN42" s="417">
        <f>'MASTER_ ALL areas - No.seedling'!AM42</f>
        <v>220</v>
      </c>
      <c r="AO42" s="419">
        <f>'MASTER_ ALL areas - No.seedling'!AN42</f>
        <v>0</v>
      </c>
      <c r="AP42" s="80">
        <f t="shared" ref="AP42:AP48" si="199">IF(AN42=0,0,AO42/(AN42/20))</f>
        <v>0</v>
      </c>
      <c r="AQ42" s="419">
        <f>'MASTER_ ALL areas - No.seedling'!AP42</f>
        <v>0</v>
      </c>
      <c r="AR42" s="80">
        <f t="shared" ref="AR42:AR48" si="200">IF(AN42=0,0,AQ42/(AN42/20))</f>
        <v>0</v>
      </c>
      <c r="AS42" s="419">
        <f>'MASTER_ ALL areas - No.seedling'!AR42</f>
        <v>480</v>
      </c>
      <c r="AT42" s="419">
        <f>'MASTER_ ALL areas - No.seedling'!AS42</f>
        <v>1</v>
      </c>
      <c r="AU42" s="80">
        <f t="shared" ref="AU42:AU48" si="201">IF(AS42=0,0,AT42/(AS42/20))</f>
        <v>4.1666666666666664E-2</v>
      </c>
      <c r="AV42" s="419">
        <f>'MASTER_ ALL areas - No.seedling'!AU42</f>
        <v>8</v>
      </c>
      <c r="AW42" s="80">
        <f t="shared" ref="AW42:AW48" si="202">IF(AS42=0,0,AV42/(AS42/20))</f>
        <v>0.33333333333333331</v>
      </c>
      <c r="AX42" s="419">
        <f>'MASTER_ ALL areas - No.seedling'!AW42</f>
        <v>0</v>
      </c>
      <c r="AY42" s="419">
        <f>'MASTER_ ALL areas - No.seedling'!AX42</f>
        <v>0</v>
      </c>
      <c r="AZ42" s="80">
        <f t="shared" ref="AZ42:AZ48" si="203">IF(AX42=0,0,AY42/(AX42/20))</f>
        <v>0</v>
      </c>
      <c r="BA42" s="419">
        <f>'MASTER_ ALL areas - No.seedling'!AZ42</f>
        <v>0</v>
      </c>
      <c r="BB42" s="80">
        <f t="shared" ref="BB42:BB48" si="204">IF(AX42=0,0,BA42/(AX42/20))</f>
        <v>0</v>
      </c>
      <c r="BC42" s="419">
        <f>'MASTER_ ALL areas - No.seedling'!BB42</f>
        <v>0</v>
      </c>
      <c r="BD42" s="419">
        <f>'MASTER_ ALL areas - No.seedling'!BC42</f>
        <v>0</v>
      </c>
      <c r="BE42" s="80">
        <f t="shared" ref="BE42:BE48" si="205">IF(BC42=0,0,BD42/(BC42/20))</f>
        <v>0</v>
      </c>
      <c r="BF42" s="419">
        <f>'MASTER_ ALL areas - No.seedling'!BE42</f>
        <v>0</v>
      </c>
      <c r="BG42" s="80">
        <f t="shared" ref="BG42:BG48" si="206">IF(BC42=0,0,BF42/(BC42/20))</f>
        <v>0</v>
      </c>
      <c r="BH42" s="419">
        <f>'MASTER_ ALL areas - No.seedling'!BG42</f>
        <v>40</v>
      </c>
      <c r="BI42" s="419">
        <f>'MASTER_ ALL areas - No.seedling'!BH42</f>
        <v>1</v>
      </c>
      <c r="BJ42" s="80">
        <f t="shared" ref="BJ42:BJ48" si="207">IF(BH42=0,0,BI42/(BH42/20))</f>
        <v>0.5</v>
      </c>
      <c r="BK42" s="419">
        <f>'MASTER_ ALL areas - No.seedling'!BJ42</f>
        <v>2</v>
      </c>
      <c r="BL42" s="80">
        <f t="shared" ref="BL42:BL48" si="208">IF(BH42=0,0,BK42/(BH42/20))</f>
        <v>1</v>
      </c>
      <c r="BM42" s="419">
        <f>'MASTER_ ALL areas - No.seedling'!BL42</f>
        <v>0</v>
      </c>
      <c r="BN42" s="419">
        <f>'MASTER_ ALL areas - No.seedling'!BM42</f>
        <v>0</v>
      </c>
      <c r="BO42" s="80">
        <f t="shared" ref="BO42:BO48" si="209">IF(BM42=0,0,BN42/(BM42/20))</f>
        <v>0</v>
      </c>
      <c r="BP42" s="419">
        <f>'MASTER_ ALL areas - No.seedling'!BO42</f>
        <v>0</v>
      </c>
      <c r="BQ42" s="80">
        <f t="shared" ref="BQ42:BQ48" si="210">IF(BM42=0,0,BP42/(BM42/20))</f>
        <v>0</v>
      </c>
      <c r="BR42" s="419">
        <f>'MASTER_ ALL areas - No.seedling'!BQ42</f>
        <v>0</v>
      </c>
      <c r="BS42" s="419">
        <f>'MASTER_ ALL areas - No.seedling'!BR42</f>
        <v>0</v>
      </c>
      <c r="BT42" s="80">
        <f t="shared" ref="BT42:BT48" si="211">IF(BR42=0,0,BS42/(BR42/20))</f>
        <v>0</v>
      </c>
      <c r="BU42" s="419">
        <f>'MASTER_ ALL areas - No.seedling'!BT42</f>
        <v>0</v>
      </c>
      <c r="BV42" s="80">
        <f t="shared" ref="BV42:BV48" si="212">IF(BR42=0,0,BU42/(BR42/20))</f>
        <v>0</v>
      </c>
      <c r="BW42" s="419">
        <f>'MASTER_ ALL areas - No.seedling'!BV42</f>
        <v>0</v>
      </c>
      <c r="BX42" s="419">
        <f>'MASTER_ ALL areas - No.seedling'!BW42</f>
        <v>0</v>
      </c>
      <c r="BY42" s="80">
        <f t="shared" ref="BY42:BY48" si="213">IF(BW42=0,0,BX42/(BW42/20))</f>
        <v>0</v>
      </c>
      <c r="BZ42" s="419">
        <f>'MASTER_ ALL areas - No.seedling'!BY42</f>
        <v>0</v>
      </c>
      <c r="CA42" s="81">
        <f t="shared" ref="CA42:CA48" si="214">IF(BW42=0,0,BZ42/(BW42/20))</f>
        <v>0</v>
      </c>
      <c r="CB42" s="429"/>
      <c r="CC42" s="75">
        <f t="shared" ref="CC42:CC84" si="215">11*20</f>
        <v>220</v>
      </c>
      <c r="CD42" s="76">
        <f>'MASTER_ ALL areas - No.seedling'!CC42</f>
        <v>0</v>
      </c>
      <c r="CE42" s="80">
        <f t="shared" ref="CE42:CE48" si="216">IF(CC42=0,0,CD42/(CC42/20))</f>
        <v>0</v>
      </c>
      <c r="CF42" s="76">
        <f>'MASTER_ ALL areas - No.seedling'!CE42</f>
        <v>0</v>
      </c>
      <c r="CG42" s="81">
        <f t="shared" ref="CG42:CG48" si="217">IF(CC42=0,0,CF42/(CC42/20))</f>
        <v>0</v>
      </c>
      <c r="CH42" s="75">
        <f>'MASTER_ ALL areas - No.seedling'!CG42</f>
        <v>0</v>
      </c>
      <c r="CI42" s="76">
        <f>'MASTER_ ALL areas - No.seedling'!CH42</f>
        <v>0</v>
      </c>
      <c r="CJ42" s="80">
        <f t="shared" ref="CJ42:CJ48" si="218">IF(CH42=0,0,CI42/(CH42/20))</f>
        <v>0</v>
      </c>
      <c r="CK42" s="76">
        <f>'MASTER_ ALL areas - No.seedling'!CJ42</f>
        <v>0</v>
      </c>
      <c r="CL42" s="81">
        <f t="shared" ref="CL42:CL48" si="219">IF(CH42=0,0,CK42/(CH42/20))</f>
        <v>0</v>
      </c>
      <c r="CM42" s="75">
        <f>'MASTER_ ALL areas - No.seedling'!CL42</f>
        <v>0</v>
      </c>
      <c r="CN42" s="76">
        <f>'MASTER_ ALL areas - No.seedling'!CM42</f>
        <v>0</v>
      </c>
      <c r="CO42" s="80">
        <f t="shared" ref="CO42:CO48" si="220">IF(CM42=0,0,CN42/(CM42/20))</f>
        <v>0</v>
      </c>
      <c r="CP42" s="76">
        <f>'MASTER_ ALL areas - No.seedling'!CO42</f>
        <v>0</v>
      </c>
      <c r="CQ42" s="81">
        <f t="shared" ref="CQ42:CQ48" si="221">IF(CM42=0,0,CP42/(CM42/20))</f>
        <v>0</v>
      </c>
      <c r="CR42" s="75">
        <f>'MASTER_ ALL areas - No.seedling'!CQ42</f>
        <v>0</v>
      </c>
      <c r="CS42" s="76">
        <f>'MASTER_ ALL areas - No.seedling'!CR42</f>
        <v>0</v>
      </c>
      <c r="CT42" s="80">
        <f t="shared" ref="CT42:CT48" si="222">IF(CR42=0,0,CS42/(CR42/20))</f>
        <v>0</v>
      </c>
      <c r="CU42" s="76">
        <f>'MASTER_ ALL areas - No.seedling'!CT42</f>
        <v>0</v>
      </c>
      <c r="CV42" s="81">
        <f t="shared" ref="CV42:CV48" si="223">IF(CR42=0,0,CU42/(CR42/20))</f>
        <v>0</v>
      </c>
      <c r="CW42" s="75">
        <f>'MASTER_ ALL areas - No.seedling'!CV42</f>
        <v>420</v>
      </c>
      <c r="CX42" s="76">
        <f>'MASTER_ ALL areas - No.seedling'!CW42</f>
        <v>0</v>
      </c>
      <c r="CY42" s="80">
        <f t="shared" ref="CY42:CY48" si="224">IF(CW42=0,0,CX42/(CW42/20))</f>
        <v>0</v>
      </c>
      <c r="CZ42" s="76">
        <f>'MASTER_ ALL areas - No.seedling'!CY42</f>
        <v>7</v>
      </c>
      <c r="DA42" s="81">
        <f t="shared" ref="DA42:DA48" si="225">IF(CW42=0,0,CZ42/(CW42/20))</f>
        <v>0.33333333333333331</v>
      </c>
      <c r="DB42" s="75">
        <f>'MASTER_ ALL areas - No.seedling'!DA42</f>
        <v>60</v>
      </c>
      <c r="DC42" s="76">
        <f>'MASTER_ ALL areas - No.seedling'!DB42</f>
        <v>1</v>
      </c>
      <c r="DD42" s="80">
        <f t="shared" ref="DD42:DD48" si="226">IF(DB42=0,0,DC42/(DB42/20))</f>
        <v>0.33333333333333331</v>
      </c>
      <c r="DE42" s="76">
        <f>'MASTER_ ALL areas - No.seedling'!DD42</f>
        <v>1</v>
      </c>
      <c r="DF42" s="81">
        <f t="shared" ref="DF42:DF48" si="227">IF(DB42=0,0,DE42/(DB42/20))</f>
        <v>0.33333333333333331</v>
      </c>
      <c r="DG42" s="75">
        <f>'MASTER_ ALL areas - No.seedling'!DF42</f>
        <v>0</v>
      </c>
      <c r="DH42" s="76">
        <f>'MASTER_ ALL areas - No.seedling'!DG42</f>
        <v>0</v>
      </c>
      <c r="DI42" s="80">
        <f t="shared" ref="DI42:DI48" si="228">IF(DG42=0,0,DH42/(DG42/20))</f>
        <v>0</v>
      </c>
      <c r="DJ42" s="76">
        <f>'MASTER_ ALL areas - No.seedling'!DI42</f>
        <v>0</v>
      </c>
      <c r="DK42" s="81">
        <f t="shared" ref="DK42:DK48" si="229">IF(DG42=0,0,DJ42/(DG42/20))</f>
        <v>0</v>
      </c>
      <c r="DL42" s="75">
        <f>'MASTER_ ALL areas - No.seedling'!DK42</f>
        <v>0</v>
      </c>
      <c r="DM42" s="76">
        <f>'MASTER_ ALL areas - No.seedling'!DL42</f>
        <v>0</v>
      </c>
      <c r="DN42" s="80">
        <f t="shared" ref="DN42:DN48" si="230">IF(DL42=0,0,DM42/(DL42/20))</f>
        <v>0</v>
      </c>
      <c r="DO42" s="76">
        <f>'MASTER_ ALL areas - No.seedling'!DN42</f>
        <v>0</v>
      </c>
      <c r="DP42" s="81">
        <f t="shared" ref="DP42:DP48" si="231">IF(DL42=0,0,DO42/(DL42/20))</f>
        <v>0</v>
      </c>
      <c r="DQ42" s="75">
        <f>'MASTER_ ALL areas - No.seedling'!DP42</f>
        <v>0</v>
      </c>
      <c r="DR42" s="76">
        <f>'MASTER_ ALL areas - No.seedling'!DQ42</f>
        <v>0</v>
      </c>
      <c r="DS42" s="80">
        <f t="shared" ref="DS42:DS48" si="232">IF(DQ42=0,0,DR42/(DQ42/20))</f>
        <v>0</v>
      </c>
      <c r="DT42" s="76">
        <f>'MASTER_ ALL areas - No.seedling'!DS42</f>
        <v>0</v>
      </c>
      <c r="DU42" s="81">
        <f t="shared" ref="DU42:DU48" si="233">IF(DQ42=0,0,DT42/(DQ42/20))</f>
        <v>0</v>
      </c>
      <c r="DV42" s="75">
        <f>'MASTER_ ALL areas - No.seedling'!DU42</f>
        <v>0</v>
      </c>
      <c r="DW42" s="76">
        <f>'MASTER_ ALL areas - No.seedling'!DV42</f>
        <v>0</v>
      </c>
      <c r="DX42" s="80">
        <f t="shared" ref="DX42:DX48" si="234">IF(DV42=0,0,DW42/(DV42/20))</f>
        <v>0</v>
      </c>
      <c r="DY42" s="76">
        <f>'MASTER_ ALL areas - No.seedling'!DX42</f>
        <v>0</v>
      </c>
      <c r="DZ42" s="81">
        <f t="shared" ref="DZ42:DZ48" si="235">IF(DV42=0,0,DY42/(DV42/20))</f>
        <v>0</v>
      </c>
      <c r="EA42" s="75">
        <f>'MASTER_ ALL areas - No.seedling'!DZ42</f>
        <v>0</v>
      </c>
      <c r="EB42" s="76">
        <f>'MASTER_ ALL areas - No.seedling'!EA42</f>
        <v>0</v>
      </c>
      <c r="EC42" s="80">
        <f t="shared" ref="EC42:EC48" si="236">IF(EA42=0,0,EB42/(EA42/20))</f>
        <v>0</v>
      </c>
      <c r="ED42" s="76">
        <f>'MASTER_ ALL areas - No.seedling'!EC42</f>
        <v>0</v>
      </c>
      <c r="EE42" s="81">
        <f t="shared" ref="EE42:EE48" si="237">IF(EA42=0,0,ED42/(EA42/20))</f>
        <v>0</v>
      </c>
      <c r="EF42" s="75">
        <f>'MASTER_ ALL areas - No.seedling'!EE42</f>
        <v>0</v>
      </c>
      <c r="EG42" s="76">
        <f>'MASTER_ ALL areas - No.seedling'!EF42</f>
        <v>0</v>
      </c>
      <c r="EH42" s="80">
        <f t="shared" ref="EH42:EH48" si="238">IF(EF42=0,0,EG42/(EF42/20))</f>
        <v>0</v>
      </c>
      <c r="EI42" s="76">
        <f>'MASTER_ ALL areas - No.seedling'!EH42</f>
        <v>0</v>
      </c>
      <c r="EJ42" s="81">
        <f t="shared" ref="EJ42:EJ48" si="239">IF(EF42=0,0,EI42/(EF42/20))</f>
        <v>0</v>
      </c>
      <c r="EK42" s="75">
        <f>'MASTER_ ALL areas - No.seedling'!EJ42</f>
        <v>0</v>
      </c>
      <c r="EL42" s="76">
        <f>'MASTER_ ALL areas - No.seedling'!EK42</f>
        <v>0</v>
      </c>
      <c r="EM42" s="80">
        <f t="shared" ref="EM42:EM48" si="240">IF(EK42=0,0,EL42/(EK42/20))</f>
        <v>0</v>
      </c>
      <c r="EN42" s="76">
        <f>'MASTER_ ALL areas - No.seedling'!EM42</f>
        <v>0</v>
      </c>
      <c r="EO42" s="81">
        <f t="shared" ref="EO42:EO48" si="241">IF(EK42=0,0,EN42/(EK42/20))</f>
        <v>0</v>
      </c>
      <c r="EP42" s="75">
        <f>'MASTER_ ALL areas - No.seedling'!EO42</f>
        <v>0</v>
      </c>
      <c r="EQ42" s="76">
        <f>'MASTER_ ALL areas - No.seedling'!EP42</f>
        <v>0</v>
      </c>
      <c r="ER42" s="80">
        <f t="shared" ref="ER42:ER48" si="242">IF(EP42=0,0,EQ42/(EP42/20))</f>
        <v>0</v>
      </c>
      <c r="ES42" s="76">
        <f>'MASTER_ ALL areas - No.seedling'!ER42</f>
        <v>0</v>
      </c>
      <c r="ET42" s="81">
        <f t="shared" ref="ET42:ET48" si="243">IF(EP42=0,0,ES42/(EP42/20))</f>
        <v>0</v>
      </c>
      <c r="EU42" s="75">
        <f>'MASTER_ ALL areas - No.seedling'!ET42</f>
        <v>0</v>
      </c>
      <c r="EV42" s="76">
        <f>'MASTER_ ALL areas - No.seedling'!EU42</f>
        <v>0</v>
      </c>
      <c r="EW42" s="80">
        <f t="shared" ref="EW42:EW48" si="244">IF(EU42=0,0,EV42/(EU42/20))</f>
        <v>0</v>
      </c>
      <c r="EX42" s="76">
        <f>'MASTER_ ALL areas - No.seedling'!EW42</f>
        <v>0</v>
      </c>
      <c r="EY42" s="81">
        <f t="shared" ref="EY42:EY48" si="245">IF(EU42=0,0,EX42/(EU42/20))</f>
        <v>0</v>
      </c>
      <c r="EZ42" s="75">
        <f>'MASTER_ ALL areas - No.seedling'!EY42</f>
        <v>0</v>
      </c>
      <c r="FA42" s="76">
        <f>'MASTER_ ALL areas - No.seedling'!EZ42</f>
        <v>0</v>
      </c>
      <c r="FB42" s="80">
        <f t="shared" ref="FB42:FB48" si="246">IF(EZ42=0,0,FA42/(EZ42/20))</f>
        <v>0</v>
      </c>
      <c r="FC42" s="76">
        <f>'MASTER_ ALL areas - No.seedling'!FB42</f>
        <v>0</v>
      </c>
      <c r="FD42" s="81">
        <f t="shared" ref="FD42:FD48" si="247">IF(EZ42=0,0,FC42/(EZ42/20))</f>
        <v>0</v>
      </c>
      <c r="FE42" s="75">
        <f>'MASTER_ ALL areas - No.seedling'!FD42</f>
        <v>40</v>
      </c>
      <c r="FF42" s="76">
        <f>'MASTER_ ALL areas - No.seedling'!FE42</f>
        <v>1</v>
      </c>
      <c r="FG42" s="80">
        <f t="shared" ref="FG42:FG48" si="248">IF(FE42=0,0,FF42/(FE42/20))</f>
        <v>0.5</v>
      </c>
      <c r="FH42" s="76">
        <f>'MASTER_ ALL areas - No.seedling'!FG42</f>
        <v>2</v>
      </c>
      <c r="FI42" s="81">
        <f t="shared" ref="FI42:FI48" si="249">IF(FE42=0,0,FH42/(FE42/20))</f>
        <v>1</v>
      </c>
      <c r="FJ42" s="75">
        <f>'MASTER_ ALL areas - No.seedling'!FI42</f>
        <v>0</v>
      </c>
      <c r="FK42" s="76">
        <f>'MASTER_ ALL areas - No.seedling'!FJ42</f>
        <v>0</v>
      </c>
      <c r="FL42" s="80">
        <f t="shared" ref="FL42:FL48" si="250">IF(FJ42=0,0,FK42/(FJ42/20))</f>
        <v>0</v>
      </c>
      <c r="FM42" s="76">
        <f>'MASTER_ ALL areas - No.seedling'!FL42</f>
        <v>0</v>
      </c>
      <c r="FN42" s="81">
        <f t="shared" ref="FN42:FN48" si="251">IF(FJ42=0,0,FM42/(FJ42/20))</f>
        <v>0</v>
      </c>
      <c r="FO42" s="75">
        <f>'MASTER_ ALL areas - No.seedling'!FN42</f>
        <v>0</v>
      </c>
      <c r="FP42" s="76">
        <f>'MASTER_ ALL areas - No.seedling'!FO42</f>
        <v>0</v>
      </c>
      <c r="FQ42" s="80">
        <f t="shared" ref="FQ42:FQ48" si="252">IF(FO42=0,0,FP42/(FO42/20))</f>
        <v>0</v>
      </c>
      <c r="FR42" s="76">
        <f>'MASTER_ ALL areas - No.seedling'!FQ42</f>
        <v>0</v>
      </c>
      <c r="FS42" s="81">
        <f t="shared" ref="FS42:FS48" si="253">IF(FO42=0,0,FR42/(FO42/20))</f>
        <v>0</v>
      </c>
      <c r="FT42" s="75">
        <f>'MASTER_ ALL areas - No.seedling'!FS42</f>
        <v>0</v>
      </c>
      <c r="FU42" s="76">
        <f>'MASTER_ ALL areas - No.seedling'!FT42</f>
        <v>0</v>
      </c>
      <c r="FV42" s="80">
        <f t="shared" ref="FV42:FV48" si="254">IF(FT42=0,0,FU42/(FT42/20))</f>
        <v>0</v>
      </c>
      <c r="FW42" s="76">
        <f>'MASTER_ ALL areas - No.seedling'!FV42</f>
        <v>0</v>
      </c>
      <c r="FX42" s="81">
        <f t="shared" ref="FX42:FX48" si="255">IF(FT42=0,0,FW42/(FT42/20))</f>
        <v>0</v>
      </c>
      <c r="FY42" s="75">
        <f>'MASTER_ ALL areas - No.seedling'!FX42</f>
        <v>0</v>
      </c>
      <c r="FZ42" s="76">
        <f>'MASTER_ ALL areas - No.seedling'!FY42</f>
        <v>0</v>
      </c>
      <c r="GA42" s="80">
        <f t="shared" ref="GA42:GA48" si="256">IF(FY42=0,0,FZ42/(FY42/20))</f>
        <v>0</v>
      </c>
      <c r="GB42" s="76">
        <f>'MASTER_ ALL areas - No.seedling'!GA42</f>
        <v>0</v>
      </c>
      <c r="GC42" s="81">
        <f t="shared" ref="GC42:GC48" si="257">IF(FY42=0,0,GB42/(FY42/20))</f>
        <v>0</v>
      </c>
      <c r="GD42" s="75">
        <f>'MASTER_ ALL areas - No.seedling'!GC42</f>
        <v>0</v>
      </c>
      <c r="GE42" s="76">
        <f>'MASTER_ ALL areas - No.seedling'!GD42</f>
        <v>0</v>
      </c>
      <c r="GF42" s="80">
        <f t="shared" ref="GF42:GF48" si="258">IF(GD42=0,0,GE42/(GD42/20))</f>
        <v>0</v>
      </c>
      <c r="GG42" s="76">
        <f>'MASTER_ ALL areas - No.seedling'!GF42</f>
        <v>0</v>
      </c>
      <c r="GH42" s="81">
        <f t="shared" ref="GH42:GH48" si="259">IF(GD42=0,0,GG42/(GD42/20))</f>
        <v>0</v>
      </c>
      <c r="GI42" s="75">
        <f>'MASTER_ ALL areas - No.seedling'!GH42</f>
        <v>0</v>
      </c>
      <c r="GJ42" s="76">
        <f>'MASTER_ ALL areas - No.seedling'!GI42</f>
        <v>0</v>
      </c>
      <c r="GK42" s="80">
        <f t="shared" ref="GK42:GK48" si="260">IF(GI42=0,0,GJ42/(GI42/20))</f>
        <v>0</v>
      </c>
      <c r="GL42" s="76">
        <f>'MASTER_ ALL areas - No.seedling'!GK42</f>
        <v>0</v>
      </c>
      <c r="GM42" s="81">
        <f t="shared" ref="GM42:GM48" si="261">IF(GI42=0,0,GL42/(GI42/20))</f>
        <v>0</v>
      </c>
      <c r="GN42" s="75">
        <f>'MASTER_ ALL areas - No.seedling'!GM42</f>
        <v>0</v>
      </c>
      <c r="GO42" s="76">
        <f>'MASTER_ ALL areas - No.seedling'!GN42</f>
        <v>0</v>
      </c>
      <c r="GP42" s="80">
        <f t="shared" ref="GP42:GP48" si="262">IF(GN42=0,0,GO42/(GN42/20))</f>
        <v>0</v>
      </c>
      <c r="GQ42" s="76">
        <f>'MASTER_ ALL areas - No.seedling'!GP42</f>
        <v>0</v>
      </c>
      <c r="GR42" s="81">
        <f t="shared" ref="GR42:GR48" si="263">IF(GN42=0,0,GQ42/(GN42/20))</f>
        <v>0</v>
      </c>
      <c r="GS42" s="75">
        <f>'MASTER_ ALL areas - No.seedling'!GR42</f>
        <v>0</v>
      </c>
      <c r="GT42" s="76">
        <f>'MASTER_ ALL areas - No.seedling'!GS42</f>
        <v>0</v>
      </c>
      <c r="GU42" s="80">
        <f t="shared" ref="GU42:GU48" si="264">IF(GS42=0,0,GT42/(GS42/20))</f>
        <v>0</v>
      </c>
      <c r="GV42" s="76">
        <f>'MASTER_ ALL areas - No.seedling'!GU42</f>
        <v>0</v>
      </c>
      <c r="GW42" s="81">
        <f t="shared" ref="GW42:GW48" si="265">IF(GS42=0,0,GV42/(GS42/20))</f>
        <v>0</v>
      </c>
      <c r="GX42" s="75">
        <f>'MASTER_ ALL areas - No.seedling'!GW42</f>
        <v>0</v>
      </c>
      <c r="GY42" s="76">
        <f>'MASTER_ ALL areas - No.seedling'!GX42</f>
        <v>0</v>
      </c>
      <c r="GZ42" s="80">
        <f t="shared" ref="GZ42:GZ48" si="266">IF(GX42=0,0,GY42/(GX42/20))</f>
        <v>0</v>
      </c>
      <c r="HA42" s="76">
        <f>'MASTER_ ALL areas - No.seedling'!GZ42</f>
        <v>0</v>
      </c>
      <c r="HB42" s="81">
        <f t="shared" ref="HB42:HB48" si="267">IF(GX42=0,0,HA42/(GX42/20))</f>
        <v>0</v>
      </c>
      <c r="HC42" s="75">
        <f>'MASTER_ ALL areas - No.seedling'!HB42</f>
        <v>0</v>
      </c>
      <c r="HD42" s="76">
        <f>'MASTER_ ALL areas - No.seedling'!HC42</f>
        <v>0</v>
      </c>
      <c r="HE42" s="80">
        <f t="shared" ref="HE42:HE48" si="268">IF(HC42=0,0,HD42/(HC42/20))</f>
        <v>0</v>
      </c>
      <c r="HF42" s="76">
        <f>'MASTER_ ALL areas - No.seedling'!HE42</f>
        <v>0</v>
      </c>
      <c r="HG42" s="81">
        <f t="shared" ref="HG42:HG48" si="269">IF(HC42=0,0,HF42/(HC42/20))</f>
        <v>0</v>
      </c>
      <c r="HH42" s="75">
        <f>'MASTER_ ALL areas - No.seedling'!HG42</f>
        <v>0</v>
      </c>
      <c r="HI42" s="76">
        <f>'MASTER_ ALL areas - No.seedling'!HH42</f>
        <v>0</v>
      </c>
      <c r="HJ42" s="80">
        <f t="shared" ref="HJ42:HJ48" si="270">IF(HH42=0,0,HI42/(HH42/20))</f>
        <v>0</v>
      </c>
      <c r="HK42" s="76">
        <f>'MASTER_ ALL areas - No.seedling'!HJ42</f>
        <v>0</v>
      </c>
      <c r="HL42" s="81">
        <f t="shared" ref="HL42:HL48" si="271">IF(HH42=0,0,HK42/(HH42/20))</f>
        <v>0</v>
      </c>
      <c r="HM42" s="75">
        <f>'MASTER_ ALL areas - No.seedling'!HL42</f>
        <v>0</v>
      </c>
      <c r="HN42" s="76">
        <f>'MASTER_ ALL areas - No.seedling'!HM42</f>
        <v>0</v>
      </c>
      <c r="HO42" s="80">
        <f t="shared" ref="HO42:HO48" si="272">IF(HM42=0,0,HN42/(HM42/20))</f>
        <v>0</v>
      </c>
      <c r="HP42" s="76">
        <f>'MASTER_ ALL areas - No.seedling'!HO42</f>
        <v>0</v>
      </c>
      <c r="HQ42" s="81">
        <f t="shared" ref="HQ42:HQ48" si="273">IF(HM42=0,0,HP42/(HM42/20))</f>
        <v>0</v>
      </c>
      <c r="HR42" s="75">
        <f>'MASTER_ ALL areas - No.seedling'!HQ42</f>
        <v>0</v>
      </c>
      <c r="HS42" s="76">
        <f>'MASTER_ ALL areas - No.seedling'!HR42</f>
        <v>0</v>
      </c>
      <c r="HT42" s="80">
        <f t="shared" ref="HT42:HT48" si="274">IF(HR42=0,0,HS42/(HR42/20))</f>
        <v>0</v>
      </c>
      <c r="HU42" s="76">
        <f>'MASTER_ ALL areas - No.seedling'!HT42</f>
        <v>0</v>
      </c>
      <c r="HV42" s="81">
        <f t="shared" ref="HV42:HV48" si="275">IF(HR42=0,0,HU42/(HR42/20))</f>
        <v>0</v>
      </c>
      <c r="HW42" s="75">
        <f>'MASTER_ ALL areas - No.seedling'!HV42</f>
        <v>0</v>
      </c>
      <c r="HX42" s="76">
        <f>'MASTER_ ALL areas - No.seedling'!HW42</f>
        <v>0</v>
      </c>
      <c r="HY42" s="80">
        <f t="shared" ref="HY42:HY48" si="276">IF(HW42=0,0,HX42/(HW42/20))</f>
        <v>0</v>
      </c>
      <c r="HZ42" s="76">
        <f>'MASTER_ ALL areas - No.seedling'!HY42</f>
        <v>0</v>
      </c>
      <c r="IA42" s="81">
        <f t="shared" ref="IA42:IA48" si="277">IF(HW42=0,0,HZ42/(HW42/20))</f>
        <v>0</v>
      </c>
      <c r="IB42" s="75">
        <f>'MASTER_ ALL areas - No.seedling'!IA42</f>
        <v>0</v>
      </c>
      <c r="IC42" s="76">
        <f>'MASTER_ ALL areas - No.seedling'!IB42</f>
        <v>0</v>
      </c>
      <c r="ID42" s="80">
        <f t="shared" ref="ID42:ID48" si="278">IF(IB42=0,0,IC42/(IB42/20))</f>
        <v>0</v>
      </c>
      <c r="IE42" s="76">
        <f>'MASTER_ ALL areas - No.seedling'!ID42</f>
        <v>0</v>
      </c>
      <c r="IF42" s="85">
        <f t="shared" ref="IF42:IF48" si="279">IF(IB42=0,0,IE42/(IB42/20))</f>
        <v>0</v>
      </c>
      <c r="IG42" s="86" t="s">
        <v>195</v>
      </c>
      <c r="IH42" s="87"/>
    </row>
    <row r="43" spans="2:242" ht="33" customHeight="1" x14ac:dyDescent="0.25">
      <c r="B43" s="420">
        <v>39</v>
      </c>
      <c r="C43" s="421" t="s">
        <v>196</v>
      </c>
      <c r="D43" s="422">
        <v>221442</v>
      </c>
      <c r="E43" s="423">
        <v>932038</v>
      </c>
      <c r="F43" s="424" t="s">
        <v>89</v>
      </c>
      <c r="G43" s="198" t="s">
        <v>110</v>
      </c>
      <c r="H43" s="425">
        <f>'MASTER_ ALL areas - No.seedling'!G43</f>
        <v>6</v>
      </c>
      <c r="I43" s="426">
        <f>'MASTER_ ALL areas - No.seedling'!H43</f>
        <v>0.35</v>
      </c>
      <c r="J43" s="425">
        <f>'MASTER_ ALL areas - No.seedling'!I43</f>
        <v>51.4</v>
      </c>
      <c r="K43" s="427">
        <f>'MASTER_ ALL areas - No.seedling'!J43</f>
        <v>71</v>
      </c>
      <c r="L43" s="73">
        <f t="shared" si="188"/>
        <v>1420</v>
      </c>
      <c r="M43" s="427">
        <f>'MASTER_ ALL areas - No.seedling'!L43</f>
        <v>1420</v>
      </c>
      <c r="N43" s="417">
        <f>'MASTER_ ALL areas - No.seedling'!M43</f>
        <v>9</v>
      </c>
      <c r="O43" s="428">
        <f>'MASTER_ ALL areas - No.seedling'!N43</f>
        <v>35</v>
      </c>
      <c r="P43" s="70">
        <f t="shared" si="189"/>
        <v>0.12676056338028169</v>
      </c>
      <c r="Q43" s="78">
        <f t="shared" si="190"/>
        <v>0.49295774647887325</v>
      </c>
      <c r="R43" s="429"/>
      <c r="S43" s="417">
        <f>'MASTER_ ALL areas - No.seedling'!R43</f>
        <v>1040</v>
      </c>
      <c r="T43" s="419">
        <f>'MASTER_ ALL areas - No.seedling'!S43</f>
        <v>2</v>
      </c>
      <c r="U43" s="80">
        <f t="shared" si="191"/>
        <v>3.8461538461538464E-2</v>
      </c>
      <c r="V43" s="419">
        <f>'MASTER_ ALL areas - No.seedling'!U43</f>
        <v>19</v>
      </c>
      <c r="W43" s="80">
        <f t="shared" si="192"/>
        <v>0.36538461538461536</v>
      </c>
      <c r="X43" s="419">
        <f>'MASTER_ ALL areas - No.seedling'!W43</f>
        <v>320</v>
      </c>
      <c r="Y43" s="419">
        <f>'MASTER_ ALL areas - No.seedling'!X43</f>
        <v>5</v>
      </c>
      <c r="Z43" s="80">
        <f t="shared" si="193"/>
        <v>0.3125</v>
      </c>
      <c r="AA43" s="419">
        <f>'MASTER_ ALL areas - No.seedling'!Z43</f>
        <v>13</v>
      </c>
      <c r="AB43" s="80">
        <f t="shared" si="194"/>
        <v>0.8125</v>
      </c>
      <c r="AC43" s="419">
        <f>'MASTER_ ALL areas - No.seedling'!AB43</f>
        <v>20</v>
      </c>
      <c r="AD43" s="419">
        <f>'MASTER_ ALL areas - No.seedling'!AC43</f>
        <v>0</v>
      </c>
      <c r="AE43" s="80">
        <f t="shared" si="195"/>
        <v>0</v>
      </c>
      <c r="AF43" s="419">
        <f>'MASTER_ ALL areas - No.seedling'!AE43</f>
        <v>1</v>
      </c>
      <c r="AG43" s="80">
        <f t="shared" si="196"/>
        <v>1</v>
      </c>
      <c r="AH43" s="419">
        <f>'MASTER_ ALL areas - No.seedling'!AG43</f>
        <v>40</v>
      </c>
      <c r="AI43" s="419">
        <f>'MASTER_ ALL areas - No.seedling'!AH43</f>
        <v>2</v>
      </c>
      <c r="AJ43" s="80">
        <f t="shared" si="197"/>
        <v>1</v>
      </c>
      <c r="AK43" s="419">
        <f>'MASTER_ ALL areas - No.seedling'!AJ43</f>
        <v>2</v>
      </c>
      <c r="AL43" s="81">
        <f t="shared" si="198"/>
        <v>1</v>
      </c>
      <c r="AM43" s="429"/>
      <c r="AN43" s="417">
        <f>'MASTER_ ALL areas - No.seedling'!AM43</f>
        <v>600</v>
      </c>
      <c r="AO43" s="419">
        <f>'MASTER_ ALL areas - No.seedling'!AN43</f>
        <v>1</v>
      </c>
      <c r="AP43" s="80">
        <f t="shared" si="199"/>
        <v>3.3333333333333333E-2</v>
      </c>
      <c r="AQ43" s="419">
        <f>'MASTER_ ALL areas - No.seedling'!AP43</f>
        <v>17</v>
      </c>
      <c r="AR43" s="80">
        <f t="shared" si="200"/>
        <v>0.56666666666666665</v>
      </c>
      <c r="AS43" s="419">
        <f>'MASTER_ ALL areas - No.seedling'!AR43</f>
        <v>780</v>
      </c>
      <c r="AT43" s="419">
        <f>'MASTER_ ALL areas - No.seedling'!AS43</f>
        <v>7</v>
      </c>
      <c r="AU43" s="80">
        <f t="shared" si="201"/>
        <v>0.17948717948717949</v>
      </c>
      <c r="AV43" s="419">
        <f>'MASTER_ ALL areas - No.seedling'!AU43</f>
        <v>16</v>
      </c>
      <c r="AW43" s="80">
        <f t="shared" si="202"/>
        <v>0.41025641025641024</v>
      </c>
      <c r="AX43" s="419">
        <f>'MASTER_ ALL areas - No.seedling'!AW43</f>
        <v>0</v>
      </c>
      <c r="AY43" s="419">
        <f>'MASTER_ ALL areas - No.seedling'!AX43</f>
        <v>0</v>
      </c>
      <c r="AZ43" s="80">
        <f t="shared" si="203"/>
        <v>0</v>
      </c>
      <c r="BA43" s="419">
        <f>'MASTER_ ALL areas - No.seedling'!AZ43</f>
        <v>0</v>
      </c>
      <c r="BB43" s="80">
        <f t="shared" si="204"/>
        <v>0</v>
      </c>
      <c r="BC43" s="419">
        <f>'MASTER_ ALL areas - No.seedling'!BB43</f>
        <v>0</v>
      </c>
      <c r="BD43" s="419">
        <f>'MASTER_ ALL areas - No.seedling'!BC43</f>
        <v>0</v>
      </c>
      <c r="BE43" s="80">
        <f t="shared" si="205"/>
        <v>0</v>
      </c>
      <c r="BF43" s="419">
        <f>'MASTER_ ALL areas - No.seedling'!BE43</f>
        <v>0</v>
      </c>
      <c r="BG43" s="80">
        <f t="shared" si="206"/>
        <v>0</v>
      </c>
      <c r="BH43" s="419">
        <f>'MASTER_ ALL areas - No.seedling'!BG43</f>
        <v>20</v>
      </c>
      <c r="BI43" s="419">
        <f>'MASTER_ ALL areas - No.seedling'!BH43</f>
        <v>1</v>
      </c>
      <c r="BJ43" s="80">
        <f t="shared" si="207"/>
        <v>1</v>
      </c>
      <c r="BK43" s="419">
        <f>'MASTER_ ALL areas - No.seedling'!BJ43</f>
        <v>1</v>
      </c>
      <c r="BL43" s="80">
        <f t="shared" si="208"/>
        <v>1</v>
      </c>
      <c r="BM43" s="419">
        <f>'MASTER_ ALL areas - No.seedling'!BL43</f>
        <v>0</v>
      </c>
      <c r="BN43" s="419">
        <f>'MASTER_ ALL areas - No.seedling'!BM43</f>
        <v>0</v>
      </c>
      <c r="BO43" s="80">
        <f t="shared" si="209"/>
        <v>0</v>
      </c>
      <c r="BP43" s="419">
        <f>'MASTER_ ALL areas - No.seedling'!BO43</f>
        <v>0</v>
      </c>
      <c r="BQ43" s="80">
        <f t="shared" si="210"/>
        <v>0</v>
      </c>
      <c r="BR43" s="419">
        <f>'MASTER_ ALL areas - No.seedling'!BQ43</f>
        <v>0</v>
      </c>
      <c r="BS43" s="419">
        <f>'MASTER_ ALL areas - No.seedling'!BR43</f>
        <v>0</v>
      </c>
      <c r="BT43" s="80">
        <f t="shared" si="211"/>
        <v>0</v>
      </c>
      <c r="BU43" s="419">
        <f>'MASTER_ ALL areas - No.seedling'!BT43</f>
        <v>0</v>
      </c>
      <c r="BV43" s="80">
        <f t="shared" si="212"/>
        <v>0</v>
      </c>
      <c r="BW43" s="419">
        <f>'MASTER_ ALL areas - No.seedling'!BV43</f>
        <v>20</v>
      </c>
      <c r="BX43" s="419">
        <f>'MASTER_ ALL areas - No.seedling'!BW43</f>
        <v>0</v>
      </c>
      <c r="BY43" s="80">
        <f t="shared" si="213"/>
        <v>0</v>
      </c>
      <c r="BZ43" s="419">
        <f>'MASTER_ ALL areas - No.seedling'!BY43</f>
        <v>1</v>
      </c>
      <c r="CA43" s="81">
        <f t="shared" si="214"/>
        <v>1</v>
      </c>
      <c r="CB43" s="429"/>
      <c r="CC43" s="75">
        <f t="shared" ref="CC43:CC69" si="280">21*20</f>
        <v>420</v>
      </c>
      <c r="CD43" s="76">
        <f>'MASTER_ ALL areas - No.seedling'!CC43</f>
        <v>0</v>
      </c>
      <c r="CE43" s="80">
        <f t="shared" si="216"/>
        <v>0</v>
      </c>
      <c r="CF43" s="76">
        <f>'MASTER_ ALL areas - No.seedling'!CE43</f>
        <v>8</v>
      </c>
      <c r="CG43" s="81">
        <f t="shared" si="217"/>
        <v>0.38095238095238093</v>
      </c>
      <c r="CH43" s="75">
        <f>'MASTER_ ALL areas - No.seedling'!CG43</f>
        <v>140</v>
      </c>
      <c r="CI43" s="76">
        <f>'MASTER_ ALL areas - No.seedling'!CH43</f>
        <v>0</v>
      </c>
      <c r="CJ43" s="80">
        <f t="shared" si="218"/>
        <v>0</v>
      </c>
      <c r="CK43" s="76">
        <f>'MASTER_ ALL areas - No.seedling'!CJ43</f>
        <v>7</v>
      </c>
      <c r="CL43" s="81">
        <f t="shared" si="219"/>
        <v>1</v>
      </c>
      <c r="CM43" s="75">
        <f>'MASTER_ ALL areas - No.seedling'!CL43</f>
        <v>20</v>
      </c>
      <c r="CN43" s="76">
        <f>'MASTER_ ALL areas - No.seedling'!CM43</f>
        <v>0</v>
      </c>
      <c r="CO43" s="80">
        <f t="shared" si="220"/>
        <v>0</v>
      </c>
      <c r="CP43" s="76">
        <f>'MASTER_ ALL areas - No.seedling'!CO43</f>
        <v>1</v>
      </c>
      <c r="CQ43" s="81">
        <f t="shared" si="221"/>
        <v>1</v>
      </c>
      <c r="CR43" s="75">
        <f>'MASTER_ ALL areas - No.seedling'!CQ43</f>
        <v>20</v>
      </c>
      <c r="CS43" s="76">
        <f>'MASTER_ ALL areas - No.seedling'!CR43</f>
        <v>1</v>
      </c>
      <c r="CT43" s="80">
        <f t="shared" si="222"/>
        <v>1</v>
      </c>
      <c r="CU43" s="76">
        <f>'MASTER_ ALL areas - No.seedling'!CT43</f>
        <v>1</v>
      </c>
      <c r="CV43" s="81">
        <f t="shared" si="223"/>
        <v>1</v>
      </c>
      <c r="CW43" s="75">
        <f>'MASTER_ ALL areas - No.seedling'!CV43</f>
        <v>600</v>
      </c>
      <c r="CX43" s="76">
        <f>'MASTER_ ALL areas - No.seedling'!CW43</f>
        <v>2</v>
      </c>
      <c r="CY43" s="80">
        <f t="shared" si="224"/>
        <v>6.6666666666666666E-2</v>
      </c>
      <c r="CZ43" s="76">
        <f>'MASTER_ ALL areas - No.seedling'!CY43</f>
        <v>10</v>
      </c>
      <c r="DA43" s="81">
        <f t="shared" si="225"/>
        <v>0.33333333333333331</v>
      </c>
      <c r="DB43" s="75">
        <f>'MASTER_ ALL areas - No.seedling'!DA43</f>
        <v>160</v>
      </c>
      <c r="DC43" s="76">
        <f>'MASTER_ ALL areas - No.seedling'!DB43</f>
        <v>4</v>
      </c>
      <c r="DD43" s="80">
        <f t="shared" si="226"/>
        <v>0.5</v>
      </c>
      <c r="DE43" s="76">
        <f>'MASTER_ ALL areas - No.seedling'!DD43</f>
        <v>5</v>
      </c>
      <c r="DF43" s="81">
        <f t="shared" si="227"/>
        <v>0.625</v>
      </c>
      <c r="DG43" s="75">
        <f>'MASTER_ ALL areas - No.seedling'!DF43</f>
        <v>0</v>
      </c>
      <c r="DH43" s="76">
        <f>'MASTER_ ALL areas - No.seedling'!DG43</f>
        <v>0</v>
      </c>
      <c r="DI43" s="80">
        <f t="shared" si="228"/>
        <v>0</v>
      </c>
      <c r="DJ43" s="76">
        <f>'MASTER_ ALL areas - No.seedling'!DI43</f>
        <v>0</v>
      </c>
      <c r="DK43" s="81">
        <f t="shared" si="229"/>
        <v>0</v>
      </c>
      <c r="DL43" s="75">
        <f>'MASTER_ ALL areas - No.seedling'!DK43</f>
        <v>20</v>
      </c>
      <c r="DM43" s="76">
        <f>'MASTER_ ALL areas - No.seedling'!DL43</f>
        <v>1</v>
      </c>
      <c r="DN43" s="80">
        <f t="shared" si="230"/>
        <v>1</v>
      </c>
      <c r="DO43" s="76">
        <f>'MASTER_ ALL areas - No.seedling'!DN43</f>
        <v>1</v>
      </c>
      <c r="DP43" s="81">
        <f t="shared" si="231"/>
        <v>1</v>
      </c>
      <c r="DQ43" s="75">
        <f>'MASTER_ ALL areas - No.seedling'!DP43</f>
        <v>0</v>
      </c>
      <c r="DR43" s="76">
        <f>'MASTER_ ALL areas - No.seedling'!DQ43</f>
        <v>0</v>
      </c>
      <c r="DS43" s="80">
        <f t="shared" si="232"/>
        <v>0</v>
      </c>
      <c r="DT43" s="76">
        <f>'MASTER_ ALL areas - No.seedling'!DS43</f>
        <v>0</v>
      </c>
      <c r="DU43" s="81">
        <f t="shared" si="233"/>
        <v>0</v>
      </c>
      <c r="DV43" s="75">
        <f>'MASTER_ ALL areas - No.seedling'!DU43</f>
        <v>0</v>
      </c>
      <c r="DW43" s="76">
        <f>'MASTER_ ALL areas - No.seedling'!DV43</f>
        <v>0</v>
      </c>
      <c r="DX43" s="80">
        <f t="shared" si="234"/>
        <v>0</v>
      </c>
      <c r="DY43" s="76">
        <f>'MASTER_ ALL areas - No.seedling'!DX43</f>
        <v>0</v>
      </c>
      <c r="DZ43" s="81">
        <f t="shared" si="235"/>
        <v>0</v>
      </c>
      <c r="EA43" s="75">
        <f>'MASTER_ ALL areas - No.seedling'!DZ43</f>
        <v>0</v>
      </c>
      <c r="EB43" s="76">
        <f>'MASTER_ ALL areas - No.seedling'!EA43</f>
        <v>0</v>
      </c>
      <c r="EC43" s="80">
        <f t="shared" si="236"/>
        <v>0</v>
      </c>
      <c r="ED43" s="76">
        <f>'MASTER_ ALL areas - No.seedling'!EC43</f>
        <v>0</v>
      </c>
      <c r="EE43" s="81">
        <f t="shared" si="237"/>
        <v>0</v>
      </c>
      <c r="EF43" s="75">
        <f>'MASTER_ ALL areas - No.seedling'!EE43</f>
        <v>0</v>
      </c>
      <c r="EG43" s="76">
        <f>'MASTER_ ALL areas - No.seedling'!EF43</f>
        <v>0</v>
      </c>
      <c r="EH43" s="80">
        <f t="shared" si="238"/>
        <v>0</v>
      </c>
      <c r="EI43" s="76">
        <f>'MASTER_ ALL areas - No.seedling'!EH43</f>
        <v>0</v>
      </c>
      <c r="EJ43" s="81">
        <f t="shared" si="239"/>
        <v>0</v>
      </c>
      <c r="EK43" s="75">
        <f>'MASTER_ ALL areas - No.seedling'!EJ43</f>
        <v>0</v>
      </c>
      <c r="EL43" s="76">
        <f>'MASTER_ ALL areas - No.seedling'!EK43</f>
        <v>0</v>
      </c>
      <c r="EM43" s="80">
        <f t="shared" si="240"/>
        <v>0</v>
      </c>
      <c r="EN43" s="76">
        <f>'MASTER_ ALL areas - No.seedling'!EM43</f>
        <v>0</v>
      </c>
      <c r="EO43" s="81">
        <f t="shared" si="241"/>
        <v>0</v>
      </c>
      <c r="EP43" s="75">
        <f>'MASTER_ ALL areas - No.seedling'!EO43</f>
        <v>0</v>
      </c>
      <c r="EQ43" s="76">
        <f>'MASTER_ ALL areas - No.seedling'!EP43</f>
        <v>0</v>
      </c>
      <c r="ER43" s="80">
        <f t="shared" si="242"/>
        <v>0</v>
      </c>
      <c r="ES43" s="76">
        <f>'MASTER_ ALL areas - No.seedling'!ER43</f>
        <v>0</v>
      </c>
      <c r="ET43" s="81">
        <f t="shared" si="243"/>
        <v>0</v>
      </c>
      <c r="EU43" s="75">
        <f>'MASTER_ ALL areas - No.seedling'!ET43</f>
        <v>0</v>
      </c>
      <c r="EV43" s="76">
        <f>'MASTER_ ALL areas - No.seedling'!EU43</f>
        <v>0</v>
      </c>
      <c r="EW43" s="80">
        <f t="shared" si="244"/>
        <v>0</v>
      </c>
      <c r="EX43" s="76">
        <f>'MASTER_ ALL areas - No.seedling'!EW43</f>
        <v>0</v>
      </c>
      <c r="EY43" s="81">
        <f t="shared" si="245"/>
        <v>0</v>
      </c>
      <c r="EZ43" s="75">
        <f>'MASTER_ ALL areas - No.seedling'!EY43</f>
        <v>0</v>
      </c>
      <c r="FA43" s="76">
        <f>'MASTER_ ALL areas - No.seedling'!EZ43</f>
        <v>0</v>
      </c>
      <c r="FB43" s="80">
        <f t="shared" si="246"/>
        <v>0</v>
      </c>
      <c r="FC43" s="76">
        <f>'MASTER_ ALL areas - No.seedling'!FB43</f>
        <v>0</v>
      </c>
      <c r="FD43" s="81">
        <f t="shared" si="247"/>
        <v>0</v>
      </c>
      <c r="FE43" s="75">
        <f>'MASTER_ ALL areas - No.seedling'!FD43</f>
        <v>0</v>
      </c>
      <c r="FF43" s="76">
        <f>'MASTER_ ALL areas - No.seedling'!FE43</f>
        <v>0</v>
      </c>
      <c r="FG43" s="80">
        <f t="shared" si="248"/>
        <v>0</v>
      </c>
      <c r="FH43" s="76">
        <f>'MASTER_ ALL areas - No.seedling'!FG43</f>
        <v>0</v>
      </c>
      <c r="FI43" s="81">
        <f t="shared" si="249"/>
        <v>0</v>
      </c>
      <c r="FJ43" s="75">
        <f>'MASTER_ ALL areas - No.seedling'!FI43</f>
        <v>20</v>
      </c>
      <c r="FK43" s="76">
        <f>'MASTER_ ALL areas - No.seedling'!FJ43</f>
        <v>1</v>
      </c>
      <c r="FL43" s="80">
        <f t="shared" si="250"/>
        <v>1</v>
      </c>
      <c r="FM43" s="76">
        <f>'MASTER_ ALL areas - No.seedling'!FL43</f>
        <v>1</v>
      </c>
      <c r="FN43" s="81">
        <f t="shared" si="251"/>
        <v>1</v>
      </c>
      <c r="FO43" s="75">
        <f>'MASTER_ ALL areas - No.seedling'!FN43</f>
        <v>0</v>
      </c>
      <c r="FP43" s="76">
        <f>'MASTER_ ALL areas - No.seedling'!FO43</f>
        <v>0</v>
      </c>
      <c r="FQ43" s="80">
        <f t="shared" si="252"/>
        <v>0</v>
      </c>
      <c r="FR43" s="76">
        <f>'MASTER_ ALL areas - No.seedling'!FQ43</f>
        <v>0</v>
      </c>
      <c r="FS43" s="81">
        <f t="shared" si="253"/>
        <v>0</v>
      </c>
      <c r="FT43" s="75">
        <f>'MASTER_ ALL areas - No.seedling'!FS43</f>
        <v>0</v>
      </c>
      <c r="FU43" s="76">
        <f>'MASTER_ ALL areas - No.seedling'!FT43</f>
        <v>0</v>
      </c>
      <c r="FV43" s="80">
        <f t="shared" si="254"/>
        <v>0</v>
      </c>
      <c r="FW43" s="76">
        <f>'MASTER_ ALL areas - No.seedling'!FV43</f>
        <v>0</v>
      </c>
      <c r="FX43" s="81">
        <f t="shared" si="255"/>
        <v>0</v>
      </c>
      <c r="FY43" s="75">
        <f>'MASTER_ ALL areas - No.seedling'!FX43</f>
        <v>0</v>
      </c>
      <c r="FZ43" s="76">
        <f>'MASTER_ ALL areas - No.seedling'!FY43</f>
        <v>0</v>
      </c>
      <c r="GA43" s="80">
        <f t="shared" si="256"/>
        <v>0</v>
      </c>
      <c r="GB43" s="76">
        <f>'MASTER_ ALL areas - No.seedling'!GA43</f>
        <v>0</v>
      </c>
      <c r="GC43" s="81">
        <f t="shared" si="257"/>
        <v>0</v>
      </c>
      <c r="GD43" s="75">
        <f>'MASTER_ ALL areas - No.seedling'!GC43</f>
        <v>0</v>
      </c>
      <c r="GE43" s="76">
        <f>'MASTER_ ALL areas - No.seedling'!GD43</f>
        <v>0</v>
      </c>
      <c r="GF43" s="80">
        <f t="shared" si="258"/>
        <v>0</v>
      </c>
      <c r="GG43" s="76">
        <f>'MASTER_ ALL areas - No.seedling'!GF43</f>
        <v>0</v>
      </c>
      <c r="GH43" s="81">
        <f t="shared" si="259"/>
        <v>0</v>
      </c>
      <c r="GI43" s="75">
        <f>'MASTER_ ALL areas - No.seedling'!GH43</f>
        <v>0</v>
      </c>
      <c r="GJ43" s="76">
        <f>'MASTER_ ALL areas - No.seedling'!GI43</f>
        <v>0</v>
      </c>
      <c r="GK43" s="80">
        <f t="shared" si="260"/>
        <v>0</v>
      </c>
      <c r="GL43" s="76">
        <f>'MASTER_ ALL areas - No.seedling'!GK43</f>
        <v>0</v>
      </c>
      <c r="GM43" s="81">
        <f t="shared" si="261"/>
        <v>0</v>
      </c>
      <c r="GN43" s="75">
        <f>'MASTER_ ALL areas - No.seedling'!GM43</f>
        <v>0</v>
      </c>
      <c r="GO43" s="76">
        <f>'MASTER_ ALL areas - No.seedling'!GN43</f>
        <v>0</v>
      </c>
      <c r="GP43" s="80">
        <f t="shared" si="262"/>
        <v>0</v>
      </c>
      <c r="GQ43" s="76">
        <f>'MASTER_ ALL areas - No.seedling'!GP43</f>
        <v>0</v>
      </c>
      <c r="GR43" s="81">
        <f t="shared" si="263"/>
        <v>0</v>
      </c>
      <c r="GS43" s="75">
        <f>'MASTER_ ALL areas - No.seedling'!GR43</f>
        <v>0</v>
      </c>
      <c r="GT43" s="76">
        <f>'MASTER_ ALL areas - No.seedling'!GS43</f>
        <v>0</v>
      </c>
      <c r="GU43" s="80">
        <f t="shared" si="264"/>
        <v>0</v>
      </c>
      <c r="GV43" s="76">
        <f>'MASTER_ ALL areas - No.seedling'!GU43</f>
        <v>0</v>
      </c>
      <c r="GW43" s="81">
        <f t="shared" si="265"/>
        <v>0</v>
      </c>
      <c r="GX43" s="75">
        <f>'MASTER_ ALL areas - No.seedling'!GW43</f>
        <v>0</v>
      </c>
      <c r="GY43" s="76">
        <f>'MASTER_ ALL areas - No.seedling'!GX43</f>
        <v>0</v>
      </c>
      <c r="GZ43" s="80">
        <f t="shared" si="266"/>
        <v>0</v>
      </c>
      <c r="HA43" s="76">
        <f>'MASTER_ ALL areas - No.seedling'!GZ43</f>
        <v>0</v>
      </c>
      <c r="HB43" s="81">
        <f t="shared" si="267"/>
        <v>0</v>
      </c>
      <c r="HC43" s="75">
        <f>'MASTER_ ALL areas - No.seedling'!HB43</f>
        <v>0</v>
      </c>
      <c r="HD43" s="76">
        <f>'MASTER_ ALL areas - No.seedling'!HC43</f>
        <v>0</v>
      </c>
      <c r="HE43" s="80">
        <f t="shared" si="268"/>
        <v>0</v>
      </c>
      <c r="HF43" s="76">
        <f>'MASTER_ ALL areas - No.seedling'!HE43</f>
        <v>0</v>
      </c>
      <c r="HG43" s="81">
        <f t="shared" si="269"/>
        <v>0</v>
      </c>
      <c r="HH43" s="75">
        <f>'MASTER_ ALL areas - No.seedling'!HG43</f>
        <v>0</v>
      </c>
      <c r="HI43" s="76">
        <f>'MASTER_ ALL areas - No.seedling'!HH43</f>
        <v>0</v>
      </c>
      <c r="HJ43" s="80">
        <f t="shared" si="270"/>
        <v>0</v>
      </c>
      <c r="HK43" s="76">
        <f>'MASTER_ ALL areas - No.seedling'!HJ43</f>
        <v>0</v>
      </c>
      <c r="HL43" s="81">
        <f t="shared" si="271"/>
        <v>0</v>
      </c>
      <c r="HM43" s="75">
        <f>'MASTER_ ALL areas - No.seedling'!HL43</f>
        <v>20</v>
      </c>
      <c r="HN43" s="76">
        <f>'MASTER_ ALL areas - No.seedling'!HM43</f>
        <v>0</v>
      </c>
      <c r="HO43" s="80">
        <f t="shared" si="272"/>
        <v>0</v>
      </c>
      <c r="HP43" s="76">
        <f>'MASTER_ ALL areas - No.seedling'!HO43</f>
        <v>1</v>
      </c>
      <c r="HQ43" s="81">
        <f t="shared" si="273"/>
        <v>1</v>
      </c>
      <c r="HR43" s="75">
        <f>'MASTER_ ALL areas - No.seedling'!HQ43</f>
        <v>0</v>
      </c>
      <c r="HS43" s="76">
        <f>'MASTER_ ALL areas - No.seedling'!HR43</f>
        <v>0</v>
      </c>
      <c r="HT43" s="80">
        <f t="shared" si="274"/>
        <v>0</v>
      </c>
      <c r="HU43" s="76">
        <f>'MASTER_ ALL areas - No.seedling'!HT43</f>
        <v>0</v>
      </c>
      <c r="HV43" s="81">
        <f t="shared" si="275"/>
        <v>0</v>
      </c>
      <c r="HW43" s="75">
        <f>'MASTER_ ALL areas - No.seedling'!HV43</f>
        <v>0</v>
      </c>
      <c r="HX43" s="76">
        <f>'MASTER_ ALL areas - No.seedling'!HW43</f>
        <v>0</v>
      </c>
      <c r="HY43" s="80">
        <f t="shared" si="276"/>
        <v>0</v>
      </c>
      <c r="HZ43" s="76">
        <f>'MASTER_ ALL areas - No.seedling'!HY43</f>
        <v>0</v>
      </c>
      <c r="IA43" s="81">
        <f t="shared" si="277"/>
        <v>0</v>
      </c>
      <c r="IB43" s="75">
        <f>'MASTER_ ALL areas - No.seedling'!IA43</f>
        <v>0</v>
      </c>
      <c r="IC43" s="76">
        <f>'MASTER_ ALL areas - No.seedling'!IB43</f>
        <v>0</v>
      </c>
      <c r="ID43" s="80">
        <f t="shared" si="278"/>
        <v>0</v>
      </c>
      <c r="IE43" s="76">
        <f>'MASTER_ ALL areas - No.seedling'!ID43</f>
        <v>0</v>
      </c>
      <c r="IF43" s="85">
        <f t="shared" si="279"/>
        <v>0</v>
      </c>
      <c r="IG43" s="86" t="s">
        <v>197</v>
      </c>
      <c r="IH43" s="87"/>
    </row>
    <row r="44" spans="2:242" ht="33" customHeight="1" x14ac:dyDescent="0.25">
      <c r="B44" s="420">
        <v>40</v>
      </c>
      <c r="C44" s="421" t="s">
        <v>198</v>
      </c>
      <c r="D44" s="422">
        <v>214246</v>
      </c>
      <c r="E44" s="423">
        <v>932259</v>
      </c>
      <c r="F44" s="424" t="s">
        <v>89</v>
      </c>
      <c r="G44" s="199" t="s">
        <v>110</v>
      </c>
      <c r="H44" s="425">
        <f>'MASTER_ ALL areas - No.seedling'!G44</f>
        <v>6</v>
      </c>
      <c r="I44" s="426">
        <f>'MASTER_ ALL areas - No.seedling'!H44</f>
        <v>0.7</v>
      </c>
      <c r="J44" s="425">
        <f>'MASTER_ ALL areas - No.seedling'!I44</f>
        <v>22.6</v>
      </c>
      <c r="K44" s="427">
        <f>'MASTER_ ALL areas - No.seedling'!J44</f>
        <v>18</v>
      </c>
      <c r="L44" s="73">
        <f t="shared" si="188"/>
        <v>360</v>
      </c>
      <c r="M44" s="427">
        <f>'MASTER_ ALL areas - No.seedling'!L44</f>
        <v>360</v>
      </c>
      <c r="N44" s="417">
        <f>'MASTER_ ALL areas - No.seedling'!M44</f>
        <v>1</v>
      </c>
      <c r="O44" s="428">
        <f>'MASTER_ ALL areas - No.seedling'!N44</f>
        <v>11</v>
      </c>
      <c r="P44" s="70">
        <f t="shared" si="189"/>
        <v>5.5555555555555552E-2</v>
      </c>
      <c r="Q44" s="78">
        <f t="shared" si="190"/>
        <v>0.61111111111111116</v>
      </c>
      <c r="R44" s="429"/>
      <c r="S44" s="417">
        <f>'MASTER_ ALL areas - No.seedling'!R44</f>
        <v>220</v>
      </c>
      <c r="T44" s="419">
        <f>'MASTER_ ALL areas - No.seedling'!S44</f>
        <v>0</v>
      </c>
      <c r="U44" s="80">
        <f t="shared" si="191"/>
        <v>0</v>
      </c>
      <c r="V44" s="419">
        <f>'MASTER_ ALL areas - No.seedling'!U44</f>
        <v>4</v>
      </c>
      <c r="W44" s="80">
        <f t="shared" si="192"/>
        <v>0.36363636363636365</v>
      </c>
      <c r="X44" s="419">
        <f>'MASTER_ ALL areas - No.seedling'!W44</f>
        <v>40</v>
      </c>
      <c r="Y44" s="419">
        <f>'MASTER_ ALL areas - No.seedling'!X44</f>
        <v>1</v>
      </c>
      <c r="Z44" s="80">
        <f t="shared" si="193"/>
        <v>0.5</v>
      </c>
      <c r="AA44" s="419">
        <f>'MASTER_ ALL areas - No.seedling'!Z44</f>
        <v>2</v>
      </c>
      <c r="AB44" s="80">
        <f t="shared" si="194"/>
        <v>1</v>
      </c>
      <c r="AC44" s="419">
        <f>'MASTER_ ALL areas - No.seedling'!AB44</f>
        <v>20</v>
      </c>
      <c r="AD44" s="419">
        <f>'MASTER_ ALL areas - No.seedling'!AC44</f>
        <v>0</v>
      </c>
      <c r="AE44" s="80">
        <f t="shared" si="195"/>
        <v>0</v>
      </c>
      <c r="AF44" s="419">
        <f>'MASTER_ ALL areas - No.seedling'!AE44</f>
        <v>1</v>
      </c>
      <c r="AG44" s="80">
        <f t="shared" si="196"/>
        <v>1</v>
      </c>
      <c r="AH44" s="419">
        <f>'MASTER_ ALL areas - No.seedling'!AG44</f>
        <v>80</v>
      </c>
      <c r="AI44" s="419">
        <f>'MASTER_ ALL areas - No.seedling'!AH44</f>
        <v>0</v>
      </c>
      <c r="AJ44" s="80">
        <f t="shared" si="197"/>
        <v>0</v>
      </c>
      <c r="AK44" s="419">
        <f>'MASTER_ ALL areas - No.seedling'!AJ44</f>
        <v>4</v>
      </c>
      <c r="AL44" s="81">
        <f t="shared" si="198"/>
        <v>1</v>
      </c>
      <c r="AM44" s="429"/>
      <c r="AN44" s="417">
        <f>'MASTER_ ALL areas - No.seedling'!AM44</f>
        <v>120</v>
      </c>
      <c r="AO44" s="419">
        <f>'MASTER_ ALL areas - No.seedling'!AN44</f>
        <v>0</v>
      </c>
      <c r="AP44" s="80">
        <f t="shared" si="199"/>
        <v>0</v>
      </c>
      <c r="AQ44" s="419">
        <f>'MASTER_ ALL areas - No.seedling'!AP44</f>
        <v>6</v>
      </c>
      <c r="AR44" s="80">
        <f t="shared" si="200"/>
        <v>1</v>
      </c>
      <c r="AS44" s="419">
        <f>'MASTER_ ALL areas - No.seedling'!AR44</f>
        <v>240</v>
      </c>
      <c r="AT44" s="419">
        <f>'MASTER_ ALL areas - No.seedling'!AS44</f>
        <v>1</v>
      </c>
      <c r="AU44" s="80">
        <f t="shared" si="201"/>
        <v>8.3333333333333329E-2</v>
      </c>
      <c r="AV44" s="419">
        <f>'MASTER_ ALL areas - No.seedling'!AU44</f>
        <v>5</v>
      </c>
      <c r="AW44" s="80">
        <f t="shared" si="202"/>
        <v>0.41666666666666669</v>
      </c>
      <c r="AX44" s="419">
        <f>'MASTER_ ALL areas - No.seedling'!AW44</f>
        <v>0</v>
      </c>
      <c r="AY44" s="419">
        <f>'MASTER_ ALL areas - No.seedling'!AX44</f>
        <v>0</v>
      </c>
      <c r="AZ44" s="80">
        <f t="shared" si="203"/>
        <v>0</v>
      </c>
      <c r="BA44" s="419">
        <f>'MASTER_ ALL areas - No.seedling'!AZ44</f>
        <v>0</v>
      </c>
      <c r="BB44" s="80">
        <f t="shared" si="204"/>
        <v>0</v>
      </c>
      <c r="BC44" s="419">
        <f>'MASTER_ ALL areas - No.seedling'!BB44</f>
        <v>0</v>
      </c>
      <c r="BD44" s="419">
        <f>'MASTER_ ALL areas - No.seedling'!BC44</f>
        <v>0</v>
      </c>
      <c r="BE44" s="80">
        <f t="shared" si="205"/>
        <v>0</v>
      </c>
      <c r="BF44" s="419">
        <f>'MASTER_ ALL areas - No.seedling'!BE44</f>
        <v>0</v>
      </c>
      <c r="BG44" s="80">
        <f t="shared" si="206"/>
        <v>0</v>
      </c>
      <c r="BH44" s="419">
        <f>'MASTER_ ALL areas - No.seedling'!BG44</f>
        <v>0</v>
      </c>
      <c r="BI44" s="419">
        <f>'MASTER_ ALL areas - No.seedling'!BH44</f>
        <v>0</v>
      </c>
      <c r="BJ44" s="80">
        <f t="shared" si="207"/>
        <v>0</v>
      </c>
      <c r="BK44" s="419">
        <f>'MASTER_ ALL areas - No.seedling'!BJ44</f>
        <v>0</v>
      </c>
      <c r="BL44" s="80">
        <f t="shared" si="208"/>
        <v>0</v>
      </c>
      <c r="BM44" s="419">
        <f>'MASTER_ ALL areas - No.seedling'!BL44</f>
        <v>0</v>
      </c>
      <c r="BN44" s="419">
        <f>'MASTER_ ALL areas - No.seedling'!BM44</f>
        <v>0</v>
      </c>
      <c r="BO44" s="80">
        <f t="shared" si="209"/>
        <v>0</v>
      </c>
      <c r="BP44" s="419">
        <f>'MASTER_ ALL areas - No.seedling'!BO44</f>
        <v>0</v>
      </c>
      <c r="BQ44" s="80">
        <f t="shared" si="210"/>
        <v>0</v>
      </c>
      <c r="BR44" s="419">
        <f>'MASTER_ ALL areas - No.seedling'!BQ44</f>
        <v>0</v>
      </c>
      <c r="BS44" s="419">
        <f>'MASTER_ ALL areas - No.seedling'!BR44</f>
        <v>0</v>
      </c>
      <c r="BT44" s="80">
        <f t="shared" si="211"/>
        <v>0</v>
      </c>
      <c r="BU44" s="419">
        <f>'MASTER_ ALL areas - No.seedling'!BT44</f>
        <v>0</v>
      </c>
      <c r="BV44" s="80">
        <f t="shared" si="212"/>
        <v>0</v>
      </c>
      <c r="BW44" s="419">
        <f>'MASTER_ ALL areas - No.seedling'!BV44</f>
        <v>0</v>
      </c>
      <c r="BX44" s="419">
        <f>'MASTER_ ALL areas - No.seedling'!BW44</f>
        <v>0</v>
      </c>
      <c r="BY44" s="80">
        <f t="shared" si="213"/>
        <v>0</v>
      </c>
      <c r="BZ44" s="419">
        <f>'MASTER_ ALL areas - No.seedling'!BY44</f>
        <v>0</v>
      </c>
      <c r="CA44" s="81">
        <f t="shared" si="214"/>
        <v>0</v>
      </c>
      <c r="CB44" s="429"/>
      <c r="CC44" s="75">
        <f t="shared" si="91"/>
        <v>20</v>
      </c>
      <c r="CD44" s="76">
        <f>'MASTER_ ALL areas - No.seedling'!CC44</f>
        <v>0</v>
      </c>
      <c r="CE44" s="80">
        <f t="shared" si="216"/>
        <v>0</v>
      </c>
      <c r="CF44" s="76">
        <f>'MASTER_ ALL areas - No.seedling'!CE44</f>
        <v>1</v>
      </c>
      <c r="CG44" s="81">
        <f t="shared" si="217"/>
        <v>1</v>
      </c>
      <c r="CH44" s="75">
        <f>'MASTER_ ALL areas - No.seedling'!CG44</f>
        <v>0</v>
      </c>
      <c r="CI44" s="76">
        <f>'MASTER_ ALL areas - No.seedling'!CH44</f>
        <v>0</v>
      </c>
      <c r="CJ44" s="80">
        <f t="shared" si="218"/>
        <v>0</v>
      </c>
      <c r="CK44" s="76">
        <f>'MASTER_ ALL areas - No.seedling'!CJ44</f>
        <v>0</v>
      </c>
      <c r="CL44" s="81">
        <f t="shared" si="219"/>
        <v>0</v>
      </c>
      <c r="CM44" s="75">
        <f>'MASTER_ ALL areas - No.seedling'!CL44</f>
        <v>20</v>
      </c>
      <c r="CN44" s="76">
        <f>'MASTER_ ALL areas - No.seedling'!CM44</f>
        <v>0</v>
      </c>
      <c r="CO44" s="80">
        <f t="shared" si="220"/>
        <v>0</v>
      </c>
      <c r="CP44" s="76">
        <f>'MASTER_ ALL areas - No.seedling'!CO44</f>
        <v>1</v>
      </c>
      <c r="CQ44" s="81">
        <f t="shared" si="221"/>
        <v>1</v>
      </c>
      <c r="CR44" s="75">
        <f>'MASTER_ ALL areas - No.seedling'!CQ44</f>
        <v>80</v>
      </c>
      <c r="CS44" s="76">
        <f>'MASTER_ ALL areas - No.seedling'!CR44</f>
        <v>0</v>
      </c>
      <c r="CT44" s="80">
        <f t="shared" si="222"/>
        <v>0</v>
      </c>
      <c r="CU44" s="76">
        <f>'MASTER_ ALL areas - No.seedling'!CT44</f>
        <v>4</v>
      </c>
      <c r="CV44" s="81">
        <f t="shared" si="223"/>
        <v>1</v>
      </c>
      <c r="CW44" s="75">
        <f>'MASTER_ ALL areas - No.seedling'!CV44</f>
        <v>200</v>
      </c>
      <c r="CX44" s="76">
        <f>'MASTER_ ALL areas - No.seedling'!CW44</f>
        <v>0</v>
      </c>
      <c r="CY44" s="80">
        <f t="shared" si="224"/>
        <v>0</v>
      </c>
      <c r="CZ44" s="76">
        <f>'MASTER_ ALL areas - No.seedling'!CY44</f>
        <v>3</v>
      </c>
      <c r="DA44" s="81">
        <f t="shared" si="225"/>
        <v>0.3</v>
      </c>
      <c r="DB44" s="75">
        <f>'MASTER_ ALL areas - No.seedling'!DA44</f>
        <v>40</v>
      </c>
      <c r="DC44" s="76">
        <f>'MASTER_ ALL areas - No.seedling'!DB44</f>
        <v>1</v>
      </c>
      <c r="DD44" s="80">
        <f t="shared" si="226"/>
        <v>0.5</v>
      </c>
      <c r="DE44" s="76">
        <f>'MASTER_ ALL areas - No.seedling'!DD44</f>
        <v>2</v>
      </c>
      <c r="DF44" s="81">
        <f t="shared" si="227"/>
        <v>1</v>
      </c>
      <c r="DG44" s="75">
        <f>'MASTER_ ALL areas - No.seedling'!DF44</f>
        <v>0</v>
      </c>
      <c r="DH44" s="76">
        <f>'MASTER_ ALL areas - No.seedling'!DG44</f>
        <v>0</v>
      </c>
      <c r="DI44" s="80">
        <f t="shared" si="228"/>
        <v>0</v>
      </c>
      <c r="DJ44" s="76">
        <f>'MASTER_ ALL areas - No.seedling'!DI44</f>
        <v>0</v>
      </c>
      <c r="DK44" s="81">
        <f t="shared" si="229"/>
        <v>0</v>
      </c>
      <c r="DL44" s="75">
        <f>'MASTER_ ALL areas - No.seedling'!DK44</f>
        <v>0</v>
      </c>
      <c r="DM44" s="76">
        <f>'MASTER_ ALL areas - No.seedling'!DL44</f>
        <v>0</v>
      </c>
      <c r="DN44" s="80">
        <f t="shared" si="230"/>
        <v>0</v>
      </c>
      <c r="DO44" s="76">
        <f>'MASTER_ ALL areas - No.seedling'!DN44</f>
        <v>0</v>
      </c>
      <c r="DP44" s="81">
        <f t="shared" si="231"/>
        <v>0</v>
      </c>
      <c r="DQ44" s="75">
        <f>'MASTER_ ALL areas - No.seedling'!DP44</f>
        <v>0</v>
      </c>
      <c r="DR44" s="76">
        <f>'MASTER_ ALL areas - No.seedling'!DQ44</f>
        <v>0</v>
      </c>
      <c r="DS44" s="80">
        <f t="shared" si="232"/>
        <v>0</v>
      </c>
      <c r="DT44" s="76">
        <f>'MASTER_ ALL areas - No.seedling'!DS44</f>
        <v>0</v>
      </c>
      <c r="DU44" s="81">
        <f t="shared" si="233"/>
        <v>0</v>
      </c>
      <c r="DV44" s="75">
        <f>'MASTER_ ALL areas - No.seedling'!DU44</f>
        <v>0</v>
      </c>
      <c r="DW44" s="76">
        <f>'MASTER_ ALL areas - No.seedling'!DV44</f>
        <v>0</v>
      </c>
      <c r="DX44" s="80">
        <f t="shared" si="234"/>
        <v>0</v>
      </c>
      <c r="DY44" s="76">
        <f>'MASTER_ ALL areas - No.seedling'!DX44</f>
        <v>0</v>
      </c>
      <c r="DZ44" s="81">
        <f t="shared" si="235"/>
        <v>0</v>
      </c>
      <c r="EA44" s="75">
        <f>'MASTER_ ALL areas - No.seedling'!DZ44</f>
        <v>0</v>
      </c>
      <c r="EB44" s="76">
        <f>'MASTER_ ALL areas - No.seedling'!EA44</f>
        <v>0</v>
      </c>
      <c r="EC44" s="80">
        <f t="shared" si="236"/>
        <v>0</v>
      </c>
      <c r="ED44" s="76">
        <f>'MASTER_ ALL areas - No.seedling'!EC44</f>
        <v>0</v>
      </c>
      <c r="EE44" s="81">
        <f t="shared" si="237"/>
        <v>0</v>
      </c>
      <c r="EF44" s="75">
        <f>'MASTER_ ALL areas - No.seedling'!EE44</f>
        <v>0</v>
      </c>
      <c r="EG44" s="76">
        <f>'MASTER_ ALL areas - No.seedling'!EF44</f>
        <v>0</v>
      </c>
      <c r="EH44" s="80">
        <f t="shared" si="238"/>
        <v>0</v>
      </c>
      <c r="EI44" s="76">
        <f>'MASTER_ ALL areas - No.seedling'!EH44</f>
        <v>0</v>
      </c>
      <c r="EJ44" s="81">
        <f t="shared" si="239"/>
        <v>0</v>
      </c>
      <c r="EK44" s="75">
        <f>'MASTER_ ALL areas - No.seedling'!EJ44</f>
        <v>0</v>
      </c>
      <c r="EL44" s="76">
        <f>'MASTER_ ALL areas - No.seedling'!EK44</f>
        <v>0</v>
      </c>
      <c r="EM44" s="80">
        <f t="shared" si="240"/>
        <v>0</v>
      </c>
      <c r="EN44" s="76">
        <f>'MASTER_ ALL areas - No.seedling'!EM44</f>
        <v>0</v>
      </c>
      <c r="EO44" s="81">
        <f t="shared" si="241"/>
        <v>0</v>
      </c>
      <c r="EP44" s="75">
        <f>'MASTER_ ALL areas - No.seedling'!EO44</f>
        <v>0</v>
      </c>
      <c r="EQ44" s="76">
        <f>'MASTER_ ALL areas - No.seedling'!EP44</f>
        <v>0</v>
      </c>
      <c r="ER44" s="80">
        <f t="shared" si="242"/>
        <v>0</v>
      </c>
      <c r="ES44" s="76">
        <f>'MASTER_ ALL areas - No.seedling'!ER44</f>
        <v>0</v>
      </c>
      <c r="ET44" s="81">
        <f t="shared" si="243"/>
        <v>0</v>
      </c>
      <c r="EU44" s="75">
        <f>'MASTER_ ALL areas - No.seedling'!ET44</f>
        <v>0</v>
      </c>
      <c r="EV44" s="76">
        <f>'MASTER_ ALL areas - No.seedling'!EU44</f>
        <v>0</v>
      </c>
      <c r="EW44" s="80">
        <f t="shared" si="244"/>
        <v>0</v>
      </c>
      <c r="EX44" s="76">
        <f>'MASTER_ ALL areas - No.seedling'!EW44</f>
        <v>0</v>
      </c>
      <c r="EY44" s="81">
        <f t="shared" si="245"/>
        <v>0</v>
      </c>
      <c r="EZ44" s="75">
        <f>'MASTER_ ALL areas - No.seedling'!EY44</f>
        <v>0</v>
      </c>
      <c r="FA44" s="76">
        <f>'MASTER_ ALL areas - No.seedling'!EZ44</f>
        <v>0</v>
      </c>
      <c r="FB44" s="80">
        <f t="shared" si="246"/>
        <v>0</v>
      </c>
      <c r="FC44" s="76">
        <f>'MASTER_ ALL areas - No.seedling'!FB44</f>
        <v>0</v>
      </c>
      <c r="FD44" s="81">
        <f t="shared" si="247"/>
        <v>0</v>
      </c>
      <c r="FE44" s="75">
        <f>'MASTER_ ALL areas - No.seedling'!FD44</f>
        <v>0</v>
      </c>
      <c r="FF44" s="76">
        <f>'MASTER_ ALL areas - No.seedling'!FE44</f>
        <v>0</v>
      </c>
      <c r="FG44" s="80">
        <f t="shared" si="248"/>
        <v>0</v>
      </c>
      <c r="FH44" s="76">
        <f>'MASTER_ ALL areas - No.seedling'!FG44</f>
        <v>0</v>
      </c>
      <c r="FI44" s="81">
        <f t="shared" si="249"/>
        <v>0</v>
      </c>
      <c r="FJ44" s="75">
        <f>'MASTER_ ALL areas - No.seedling'!FI44</f>
        <v>0</v>
      </c>
      <c r="FK44" s="76">
        <f>'MASTER_ ALL areas - No.seedling'!FJ44</f>
        <v>0</v>
      </c>
      <c r="FL44" s="80">
        <f t="shared" si="250"/>
        <v>0</v>
      </c>
      <c r="FM44" s="76">
        <f>'MASTER_ ALL areas - No.seedling'!FL44</f>
        <v>0</v>
      </c>
      <c r="FN44" s="81">
        <f t="shared" si="251"/>
        <v>0</v>
      </c>
      <c r="FO44" s="75">
        <f>'MASTER_ ALL areas - No.seedling'!FN44</f>
        <v>0</v>
      </c>
      <c r="FP44" s="76">
        <f>'MASTER_ ALL areas - No.seedling'!FO44</f>
        <v>0</v>
      </c>
      <c r="FQ44" s="80">
        <f t="shared" si="252"/>
        <v>0</v>
      </c>
      <c r="FR44" s="76">
        <f>'MASTER_ ALL areas - No.seedling'!FQ44</f>
        <v>0</v>
      </c>
      <c r="FS44" s="81">
        <f t="shared" si="253"/>
        <v>0</v>
      </c>
      <c r="FT44" s="75">
        <f>'MASTER_ ALL areas - No.seedling'!FS44</f>
        <v>0</v>
      </c>
      <c r="FU44" s="76">
        <f>'MASTER_ ALL areas - No.seedling'!FT44</f>
        <v>0</v>
      </c>
      <c r="FV44" s="80">
        <f t="shared" si="254"/>
        <v>0</v>
      </c>
      <c r="FW44" s="76">
        <f>'MASTER_ ALL areas - No.seedling'!FV44</f>
        <v>0</v>
      </c>
      <c r="FX44" s="81">
        <f t="shared" si="255"/>
        <v>0</v>
      </c>
      <c r="FY44" s="75">
        <f>'MASTER_ ALL areas - No.seedling'!FX44</f>
        <v>0</v>
      </c>
      <c r="FZ44" s="76">
        <f>'MASTER_ ALL areas - No.seedling'!FY44</f>
        <v>0</v>
      </c>
      <c r="GA44" s="80">
        <f t="shared" si="256"/>
        <v>0</v>
      </c>
      <c r="GB44" s="76">
        <f>'MASTER_ ALL areas - No.seedling'!GA44</f>
        <v>0</v>
      </c>
      <c r="GC44" s="81">
        <f t="shared" si="257"/>
        <v>0</v>
      </c>
      <c r="GD44" s="75">
        <f>'MASTER_ ALL areas - No.seedling'!GC44</f>
        <v>0</v>
      </c>
      <c r="GE44" s="76">
        <f>'MASTER_ ALL areas - No.seedling'!GD44</f>
        <v>0</v>
      </c>
      <c r="GF44" s="80">
        <f t="shared" si="258"/>
        <v>0</v>
      </c>
      <c r="GG44" s="76">
        <f>'MASTER_ ALL areas - No.seedling'!GF44</f>
        <v>0</v>
      </c>
      <c r="GH44" s="81">
        <f t="shared" si="259"/>
        <v>0</v>
      </c>
      <c r="GI44" s="75">
        <f>'MASTER_ ALL areas - No.seedling'!GH44</f>
        <v>0</v>
      </c>
      <c r="GJ44" s="76">
        <f>'MASTER_ ALL areas - No.seedling'!GI44</f>
        <v>0</v>
      </c>
      <c r="GK44" s="80">
        <f t="shared" si="260"/>
        <v>0</v>
      </c>
      <c r="GL44" s="76">
        <f>'MASTER_ ALL areas - No.seedling'!GK44</f>
        <v>0</v>
      </c>
      <c r="GM44" s="81">
        <f t="shared" si="261"/>
        <v>0</v>
      </c>
      <c r="GN44" s="75">
        <f>'MASTER_ ALL areas - No.seedling'!GM44</f>
        <v>0</v>
      </c>
      <c r="GO44" s="76">
        <f>'MASTER_ ALL areas - No.seedling'!GN44</f>
        <v>0</v>
      </c>
      <c r="GP44" s="80">
        <f t="shared" si="262"/>
        <v>0</v>
      </c>
      <c r="GQ44" s="76">
        <f>'MASTER_ ALL areas - No.seedling'!GP44</f>
        <v>0</v>
      </c>
      <c r="GR44" s="81">
        <f t="shared" si="263"/>
        <v>0</v>
      </c>
      <c r="GS44" s="75">
        <f>'MASTER_ ALL areas - No.seedling'!GR44</f>
        <v>0</v>
      </c>
      <c r="GT44" s="76">
        <f>'MASTER_ ALL areas - No.seedling'!GS44</f>
        <v>0</v>
      </c>
      <c r="GU44" s="80">
        <f t="shared" si="264"/>
        <v>0</v>
      </c>
      <c r="GV44" s="76">
        <f>'MASTER_ ALL areas - No.seedling'!GU44</f>
        <v>0</v>
      </c>
      <c r="GW44" s="81">
        <f t="shared" si="265"/>
        <v>0</v>
      </c>
      <c r="GX44" s="75">
        <f>'MASTER_ ALL areas - No.seedling'!GW44</f>
        <v>0</v>
      </c>
      <c r="GY44" s="76">
        <f>'MASTER_ ALL areas - No.seedling'!GX44</f>
        <v>0</v>
      </c>
      <c r="GZ44" s="80">
        <f t="shared" si="266"/>
        <v>0</v>
      </c>
      <c r="HA44" s="76">
        <f>'MASTER_ ALL areas - No.seedling'!GZ44</f>
        <v>0</v>
      </c>
      <c r="HB44" s="81">
        <f t="shared" si="267"/>
        <v>0</v>
      </c>
      <c r="HC44" s="75">
        <f>'MASTER_ ALL areas - No.seedling'!HB44</f>
        <v>0</v>
      </c>
      <c r="HD44" s="76">
        <f>'MASTER_ ALL areas - No.seedling'!HC44</f>
        <v>0</v>
      </c>
      <c r="HE44" s="80">
        <f t="shared" si="268"/>
        <v>0</v>
      </c>
      <c r="HF44" s="76">
        <f>'MASTER_ ALL areas - No.seedling'!HE44</f>
        <v>0</v>
      </c>
      <c r="HG44" s="81">
        <f t="shared" si="269"/>
        <v>0</v>
      </c>
      <c r="HH44" s="75">
        <f>'MASTER_ ALL areas - No.seedling'!HG44</f>
        <v>0</v>
      </c>
      <c r="HI44" s="76">
        <f>'MASTER_ ALL areas - No.seedling'!HH44</f>
        <v>0</v>
      </c>
      <c r="HJ44" s="80">
        <f t="shared" si="270"/>
        <v>0</v>
      </c>
      <c r="HK44" s="76">
        <f>'MASTER_ ALL areas - No.seedling'!HJ44</f>
        <v>0</v>
      </c>
      <c r="HL44" s="81">
        <f t="shared" si="271"/>
        <v>0</v>
      </c>
      <c r="HM44" s="75">
        <f>'MASTER_ ALL areas - No.seedling'!HL44</f>
        <v>0</v>
      </c>
      <c r="HN44" s="76">
        <f>'MASTER_ ALL areas - No.seedling'!HM44</f>
        <v>0</v>
      </c>
      <c r="HO44" s="80">
        <f t="shared" si="272"/>
        <v>0</v>
      </c>
      <c r="HP44" s="76">
        <f>'MASTER_ ALL areas - No.seedling'!HO44</f>
        <v>0</v>
      </c>
      <c r="HQ44" s="81">
        <f t="shared" si="273"/>
        <v>0</v>
      </c>
      <c r="HR44" s="75">
        <f>'MASTER_ ALL areas - No.seedling'!HQ44</f>
        <v>0</v>
      </c>
      <c r="HS44" s="76">
        <f>'MASTER_ ALL areas - No.seedling'!HR44</f>
        <v>0</v>
      </c>
      <c r="HT44" s="80">
        <f t="shared" si="274"/>
        <v>0</v>
      </c>
      <c r="HU44" s="76">
        <f>'MASTER_ ALL areas - No.seedling'!HT44</f>
        <v>0</v>
      </c>
      <c r="HV44" s="81">
        <f t="shared" si="275"/>
        <v>0</v>
      </c>
      <c r="HW44" s="75">
        <f>'MASTER_ ALL areas - No.seedling'!HV44</f>
        <v>0</v>
      </c>
      <c r="HX44" s="76">
        <f>'MASTER_ ALL areas - No.seedling'!HW44</f>
        <v>0</v>
      </c>
      <c r="HY44" s="80">
        <f t="shared" si="276"/>
        <v>0</v>
      </c>
      <c r="HZ44" s="76">
        <f>'MASTER_ ALL areas - No.seedling'!HY44</f>
        <v>0</v>
      </c>
      <c r="IA44" s="81">
        <f t="shared" si="277"/>
        <v>0</v>
      </c>
      <c r="IB44" s="75">
        <f>'MASTER_ ALL areas - No.seedling'!IA44</f>
        <v>0</v>
      </c>
      <c r="IC44" s="76">
        <f>'MASTER_ ALL areas - No.seedling'!IB44</f>
        <v>0</v>
      </c>
      <c r="ID44" s="80">
        <f t="shared" si="278"/>
        <v>0</v>
      </c>
      <c r="IE44" s="76">
        <f>'MASTER_ ALL areas - No.seedling'!ID44</f>
        <v>0</v>
      </c>
      <c r="IF44" s="85">
        <f t="shared" si="279"/>
        <v>0</v>
      </c>
      <c r="IG44" s="86" t="s">
        <v>199</v>
      </c>
      <c r="IH44" s="87"/>
    </row>
    <row r="45" spans="2:242" ht="33" customHeight="1" x14ac:dyDescent="0.25">
      <c r="B45" s="420">
        <v>41</v>
      </c>
      <c r="C45" s="421" t="s">
        <v>200</v>
      </c>
      <c r="D45" s="422">
        <v>214454</v>
      </c>
      <c r="E45" s="423">
        <v>932261</v>
      </c>
      <c r="F45" s="424" t="s">
        <v>89</v>
      </c>
      <c r="G45" s="214" t="s">
        <v>185</v>
      </c>
      <c r="H45" s="425">
        <f>'MASTER_ ALL areas - No.seedling'!G45</f>
        <v>2</v>
      </c>
      <c r="I45" s="426">
        <f>'MASTER_ ALL areas - No.seedling'!H45</f>
        <v>0.01</v>
      </c>
      <c r="J45" s="425">
        <f>'MASTER_ ALL areas - No.seedling'!I45</f>
        <v>33.75</v>
      </c>
      <c r="K45" s="427">
        <f>'MASTER_ ALL areas - No.seedling'!J45</f>
        <v>125</v>
      </c>
      <c r="L45" s="73">
        <f t="shared" si="188"/>
        <v>2500</v>
      </c>
      <c r="M45" s="427">
        <f>'MASTER_ ALL areas - No.seedling'!L45</f>
        <v>2500</v>
      </c>
      <c r="N45" s="417">
        <f>'MASTER_ ALL areas - No.seedling'!M45</f>
        <v>5</v>
      </c>
      <c r="O45" s="428">
        <f>'MASTER_ ALL areas - No.seedling'!N45</f>
        <v>80</v>
      </c>
      <c r="P45" s="70">
        <f t="shared" si="189"/>
        <v>0.04</v>
      </c>
      <c r="Q45" s="78">
        <f t="shared" si="190"/>
        <v>0.64</v>
      </c>
      <c r="R45" s="429"/>
      <c r="S45" s="417">
        <f>'MASTER_ ALL areas - No.seedling'!R45</f>
        <v>1840</v>
      </c>
      <c r="T45" s="419">
        <f>'MASTER_ ALL areas - No.seedling'!S45</f>
        <v>3</v>
      </c>
      <c r="U45" s="80">
        <f t="shared" si="191"/>
        <v>3.2608695652173912E-2</v>
      </c>
      <c r="V45" s="419">
        <f>'MASTER_ ALL areas - No.seedling'!U45</f>
        <v>49</v>
      </c>
      <c r="W45" s="80">
        <f t="shared" si="192"/>
        <v>0.53260869565217395</v>
      </c>
      <c r="X45" s="419">
        <f>'MASTER_ ALL areas - No.seedling'!W45</f>
        <v>500</v>
      </c>
      <c r="Y45" s="419">
        <f>'MASTER_ ALL areas - No.seedling'!X45</f>
        <v>1</v>
      </c>
      <c r="Z45" s="80">
        <f t="shared" si="193"/>
        <v>0.04</v>
      </c>
      <c r="AA45" s="419">
        <f>'MASTER_ ALL areas - No.seedling'!Z45</f>
        <v>23</v>
      </c>
      <c r="AB45" s="80">
        <f t="shared" si="194"/>
        <v>0.92</v>
      </c>
      <c r="AC45" s="419">
        <f>'MASTER_ ALL areas - No.seedling'!AB45</f>
        <v>160</v>
      </c>
      <c r="AD45" s="419">
        <f>'MASTER_ ALL areas - No.seedling'!AC45</f>
        <v>1</v>
      </c>
      <c r="AE45" s="80">
        <f t="shared" si="195"/>
        <v>0.125</v>
      </c>
      <c r="AF45" s="419">
        <f>'MASTER_ ALL areas - No.seedling'!AE45</f>
        <v>8</v>
      </c>
      <c r="AG45" s="80">
        <f t="shared" si="196"/>
        <v>1</v>
      </c>
      <c r="AH45" s="419">
        <f>'MASTER_ ALL areas - No.seedling'!AG45</f>
        <v>0</v>
      </c>
      <c r="AI45" s="419">
        <f>'MASTER_ ALL areas - No.seedling'!AH45</f>
        <v>0</v>
      </c>
      <c r="AJ45" s="80">
        <f t="shared" si="197"/>
        <v>0</v>
      </c>
      <c r="AK45" s="419">
        <f>'MASTER_ ALL areas - No.seedling'!AJ45</f>
        <v>0</v>
      </c>
      <c r="AL45" s="81">
        <f t="shared" si="198"/>
        <v>0</v>
      </c>
      <c r="AM45" s="429"/>
      <c r="AN45" s="417">
        <f>'MASTER_ ALL areas - No.seedling'!AM45</f>
        <v>1920</v>
      </c>
      <c r="AO45" s="419">
        <f>'MASTER_ ALL areas - No.seedling'!AN45</f>
        <v>1</v>
      </c>
      <c r="AP45" s="80">
        <f t="shared" si="199"/>
        <v>1.0416666666666666E-2</v>
      </c>
      <c r="AQ45" s="419">
        <f>'MASTER_ ALL areas - No.seedling'!AP45</f>
        <v>62</v>
      </c>
      <c r="AR45" s="80">
        <f t="shared" si="200"/>
        <v>0.64583333333333337</v>
      </c>
      <c r="AS45" s="419">
        <f>'MASTER_ ALL areas - No.seedling'!AR45</f>
        <v>40</v>
      </c>
      <c r="AT45" s="419">
        <f>'MASTER_ ALL areas - No.seedling'!AS45</f>
        <v>1</v>
      </c>
      <c r="AU45" s="80">
        <f t="shared" si="201"/>
        <v>0.5</v>
      </c>
      <c r="AV45" s="419">
        <f>'MASTER_ ALL areas - No.seedling'!AU45</f>
        <v>2</v>
      </c>
      <c r="AW45" s="80">
        <f t="shared" si="202"/>
        <v>1</v>
      </c>
      <c r="AX45" s="419">
        <f>'MASTER_ ALL areas - No.seedling'!AW45</f>
        <v>0</v>
      </c>
      <c r="AY45" s="419">
        <f>'MASTER_ ALL areas - No.seedling'!AX45</f>
        <v>0</v>
      </c>
      <c r="AZ45" s="80">
        <f t="shared" si="203"/>
        <v>0</v>
      </c>
      <c r="BA45" s="419">
        <f>'MASTER_ ALL areas - No.seedling'!AZ45</f>
        <v>0</v>
      </c>
      <c r="BB45" s="80">
        <f t="shared" si="204"/>
        <v>0</v>
      </c>
      <c r="BC45" s="419">
        <f>'MASTER_ ALL areas - No.seedling'!BB45</f>
        <v>0</v>
      </c>
      <c r="BD45" s="419">
        <f>'MASTER_ ALL areas - No.seedling'!BC45</f>
        <v>0</v>
      </c>
      <c r="BE45" s="80">
        <f t="shared" si="205"/>
        <v>0</v>
      </c>
      <c r="BF45" s="419">
        <f>'MASTER_ ALL areas - No.seedling'!BE45</f>
        <v>0</v>
      </c>
      <c r="BG45" s="80">
        <f t="shared" si="206"/>
        <v>0</v>
      </c>
      <c r="BH45" s="419">
        <f>'MASTER_ ALL areas - No.seedling'!BG45</f>
        <v>540</v>
      </c>
      <c r="BI45" s="419">
        <f>'MASTER_ ALL areas - No.seedling'!BH45</f>
        <v>3</v>
      </c>
      <c r="BJ45" s="80">
        <f t="shared" si="207"/>
        <v>0.1111111111111111</v>
      </c>
      <c r="BK45" s="419">
        <f>'MASTER_ ALL areas - No.seedling'!BJ45</f>
        <v>16</v>
      </c>
      <c r="BL45" s="80">
        <f t="shared" si="208"/>
        <v>0.59259259259259256</v>
      </c>
      <c r="BM45" s="419">
        <f>'MASTER_ ALL areas - No.seedling'!BL45</f>
        <v>0</v>
      </c>
      <c r="BN45" s="419">
        <f>'MASTER_ ALL areas - No.seedling'!BM45</f>
        <v>0</v>
      </c>
      <c r="BO45" s="80">
        <f t="shared" si="209"/>
        <v>0</v>
      </c>
      <c r="BP45" s="419">
        <f>'MASTER_ ALL areas - No.seedling'!BO45</f>
        <v>0</v>
      </c>
      <c r="BQ45" s="80">
        <f t="shared" si="210"/>
        <v>0</v>
      </c>
      <c r="BR45" s="419">
        <f>'MASTER_ ALL areas - No.seedling'!BQ45</f>
        <v>0</v>
      </c>
      <c r="BS45" s="419">
        <f>'MASTER_ ALL areas - No.seedling'!BR45</f>
        <v>0</v>
      </c>
      <c r="BT45" s="80">
        <f t="shared" si="211"/>
        <v>0</v>
      </c>
      <c r="BU45" s="419">
        <f>'MASTER_ ALL areas - No.seedling'!BT45</f>
        <v>0</v>
      </c>
      <c r="BV45" s="80">
        <f t="shared" si="212"/>
        <v>0</v>
      </c>
      <c r="BW45" s="419">
        <f>'MASTER_ ALL areas - No.seedling'!BV45</f>
        <v>0</v>
      </c>
      <c r="BX45" s="419">
        <f>'MASTER_ ALL areas - No.seedling'!BW45</f>
        <v>0</v>
      </c>
      <c r="BY45" s="80">
        <f t="shared" si="213"/>
        <v>0</v>
      </c>
      <c r="BZ45" s="419">
        <f>'MASTER_ ALL areas - No.seedling'!BY45</f>
        <v>0</v>
      </c>
      <c r="CA45" s="81">
        <f t="shared" si="214"/>
        <v>0</v>
      </c>
      <c r="CB45" s="429"/>
      <c r="CC45" s="75">
        <f>64*20</f>
        <v>1280</v>
      </c>
      <c r="CD45" s="76">
        <f>'MASTER_ ALL areas - No.seedling'!CC45</f>
        <v>0</v>
      </c>
      <c r="CE45" s="80">
        <f t="shared" si="216"/>
        <v>0</v>
      </c>
      <c r="CF45" s="76">
        <f>'MASTER_ ALL areas - No.seedling'!CE45</f>
        <v>32</v>
      </c>
      <c r="CG45" s="81">
        <f t="shared" si="217"/>
        <v>0.5</v>
      </c>
      <c r="CH45" s="75">
        <f>'MASTER_ ALL areas - No.seedling'!CG45</f>
        <v>480</v>
      </c>
      <c r="CI45" s="76">
        <f>'MASTER_ ALL areas - No.seedling'!CH45</f>
        <v>0</v>
      </c>
      <c r="CJ45" s="80">
        <f t="shared" si="218"/>
        <v>0</v>
      </c>
      <c r="CK45" s="76">
        <f>'MASTER_ ALL areas - No.seedling'!CJ45</f>
        <v>22</v>
      </c>
      <c r="CL45" s="81">
        <f t="shared" si="219"/>
        <v>0.91666666666666663</v>
      </c>
      <c r="CM45" s="75">
        <f>'MASTER_ ALL areas - No.seedling'!CL45</f>
        <v>160</v>
      </c>
      <c r="CN45" s="76">
        <f>'MASTER_ ALL areas - No.seedling'!CM45</f>
        <v>1</v>
      </c>
      <c r="CO45" s="80">
        <f t="shared" si="220"/>
        <v>0.125</v>
      </c>
      <c r="CP45" s="76">
        <f>'MASTER_ ALL areas - No.seedling'!CO45</f>
        <v>8</v>
      </c>
      <c r="CQ45" s="81">
        <f t="shared" si="221"/>
        <v>1</v>
      </c>
      <c r="CR45" s="75">
        <f>'MASTER_ ALL areas - No.seedling'!CQ45</f>
        <v>0</v>
      </c>
      <c r="CS45" s="76">
        <f>'MASTER_ ALL areas - No.seedling'!CR45</f>
        <v>0</v>
      </c>
      <c r="CT45" s="80">
        <f t="shared" si="222"/>
        <v>0</v>
      </c>
      <c r="CU45" s="76">
        <f>'MASTER_ ALL areas - No.seedling'!CT45</f>
        <v>0</v>
      </c>
      <c r="CV45" s="81">
        <f t="shared" si="223"/>
        <v>0</v>
      </c>
      <c r="CW45" s="75">
        <f>'MASTER_ ALL areas - No.seedling'!CV45</f>
        <v>20</v>
      </c>
      <c r="CX45" s="76">
        <f>'MASTER_ ALL areas - No.seedling'!CW45</f>
        <v>0</v>
      </c>
      <c r="CY45" s="80">
        <f t="shared" si="224"/>
        <v>0</v>
      </c>
      <c r="CZ45" s="76">
        <f>'MASTER_ ALL areas - No.seedling'!CY45</f>
        <v>1</v>
      </c>
      <c r="DA45" s="81">
        <f t="shared" si="225"/>
        <v>1</v>
      </c>
      <c r="DB45" s="75">
        <f>'MASTER_ ALL areas - No.seedling'!DA45</f>
        <v>20</v>
      </c>
      <c r="DC45" s="76">
        <f>'MASTER_ ALL areas - No.seedling'!DB45</f>
        <v>1</v>
      </c>
      <c r="DD45" s="80">
        <f t="shared" si="226"/>
        <v>1</v>
      </c>
      <c r="DE45" s="76">
        <f>'MASTER_ ALL areas - No.seedling'!DD45</f>
        <v>1</v>
      </c>
      <c r="DF45" s="81">
        <f t="shared" si="227"/>
        <v>1</v>
      </c>
      <c r="DG45" s="75">
        <f>'MASTER_ ALL areas - No.seedling'!DF45</f>
        <v>0</v>
      </c>
      <c r="DH45" s="76">
        <f>'MASTER_ ALL areas - No.seedling'!DG45</f>
        <v>0</v>
      </c>
      <c r="DI45" s="80">
        <f t="shared" si="228"/>
        <v>0</v>
      </c>
      <c r="DJ45" s="76">
        <f>'MASTER_ ALL areas - No.seedling'!DI45</f>
        <v>0</v>
      </c>
      <c r="DK45" s="81">
        <f t="shared" si="229"/>
        <v>0</v>
      </c>
      <c r="DL45" s="75">
        <f>'MASTER_ ALL areas - No.seedling'!DK45</f>
        <v>0</v>
      </c>
      <c r="DM45" s="76">
        <f>'MASTER_ ALL areas - No.seedling'!DL45</f>
        <v>0</v>
      </c>
      <c r="DN45" s="80">
        <f t="shared" si="230"/>
        <v>0</v>
      </c>
      <c r="DO45" s="76">
        <f>'MASTER_ ALL areas - No.seedling'!DN45</f>
        <v>0</v>
      </c>
      <c r="DP45" s="81">
        <f t="shared" si="231"/>
        <v>0</v>
      </c>
      <c r="DQ45" s="75">
        <f>'MASTER_ ALL areas - No.seedling'!DP45</f>
        <v>0</v>
      </c>
      <c r="DR45" s="76">
        <f>'MASTER_ ALL areas - No.seedling'!DQ45</f>
        <v>0</v>
      </c>
      <c r="DS45" s="80">
        <f t="shared" si="232"/>
        <v>0</v>
      </c>
      <c r="DT45" s="76">
        <f>'MASTER_ ALL areas - No.seedling'!DS45</f>
        <v>0</v>
      </c>
      <c r="DU45" s="81">
        <f t="shared" si="233"/>
        <v>0</v>
      </c>
      <c r="DV45" s="75">
        <f>'MASTER_ ALL areas - No.seedling'!DU45</f>
        <v>0</v>
      </c>
      <c r="DW45" s="76">
        <f>'MASTER_ ALL areas - No.seedling'!DV45</f>
        <v>0</v>
      </c>
      <c r="DX45" s="80">
        <f t="shared" si="234"/>
        <v>0</v>
      </c>
      <c r="DY45" s="76">
        <f>'MASTER_ ALL areas - No.seedling'!DX45</f>
        <v>0</v>
      </c>
      <c r="DZ45" s="81">
        <f t="shared" si="235"/>
        <v>0</v>
      </c>
      <c r="EA45" s="75">
        <f>'MASTER_ ALL areas - No.seedling'!DZ45</f>
        <v>0</v>
      </c>
      <c r="EB45" s="76">
        <f>'MASTER_ ALL areas - No.seedling'!EA45</f>
        <v>0</v>
      </c>
      <c r="EC45" s="80">
        <f t="shared" si="236"/>
        <v>0</v>
      </c>
      <c r="ED45" s="76">
        <f>'MASTER_ ALL areas - No.seedling'!EC45</f>
        <v>0</v>
      </c>
      <c r="EE45" s="81">
        <f t="shared" si="237"/>
        <v>0</v>
      </c>
      <c r="EF45" s="75">
        <f>'MASTER_ ALL areas - No.seedling'!EE45</f>
        <v>0</v>
      </c>
      <c r="EG45" s="76">
        <f>'MASTER_ ALL areas - No.seedling'!EF45</f>
        <v>0</v>
      </c>
      <c r="EH45" s="80">
        <f t="shared" si="238"/>
        <v>0</v>
      </c>
      <c r="EI45" s="76">
        <f>'MASTER_ ALL areas - No.seedling'!EH45</f>
        <v>0</v>
      </c>
      <c r="EJ45" s="81">
        <f t="shared" si="239"/>
        <v>0</v>
      </c>
      <c r="EK45" s="75">
        <f>'MASTER_ ALL areas - No.seedling'!EJ45</f>
        <v>0</v>
      </c>
      <c r="EL45" s="76">
        <f>'MASTER_ ALL areas - No.seedling'!EK45</f>
        <v>0</v>
      </c>
      <c r="EM45" s="80">
        <f t="shared" si="240"/>
        <v>0</v>
      </c>
      <c r="EN45" s="76">
        <f>'MASTER_ ALL areas - No.seedling'!EM45</f>
        <v>0</v>
      </c>
      <c r="EO45" s="81">
        <f t="shared" si="241"/>
        <v>0</v>
      </c>
      <c r="EP45" s="75">
        <f>'MASTER_ ALL areas - No.seedling'!EO45</f>
        <v>0</v>
      </c>
      <c r="EQ45" s="76">
        <f>'MASTER_ ALL areas - No.seedling'!EP45</f>
        <v>0</v>
      </c>
      <c r="ER45" s="80">
        <f t="shared" si="242"/>
        <v>0</v>
      </c>
      <c r="ES45" s="76">
        <f>'MASTER_ ALL areas - No.seedling'!ER45</f>
        <v>0</v>
      </c>
      <c r="ET45" s="81">
        <f t="shared" si="243"/>
        <v>0</v>
      </c>
      <c r="EU45" s="75">
        <f>'MASTER_ ALL areas - No.seedling'!ET45</f>
        <v>0</v>
      </c>
      <c r="EV45" s="76">
        <f>'MASTER_ ALL areas - No.seedling'!EU45</f>
        <v>0</v>
      </c>
      <c r="EW45" s="80">
        <f t="shared" si="244"/>
        <v>0</v>
      </c>
      <c r="EX45" s="76">
        <f>'MASTER_ ALL areas - No.seedling'!EW45</f>
        <v>0</v>
      </c>
      <c r="EY45" s="81">
        <f t="shared" si="245"/>
        <v>0</v>
      </c>
      <c r="EZ45" s="75">
        <f>'MASTER_ ALL areas - No.seedling'!EY45</f>
        <v>0</v>
      </c>
      <c r="FA45" s="76">
        <f>'MASTER_ ALL areas - No.seedling'!EZ45</f>
        <v>0</v>
      </c>
      <c r="FB45" s="80">
        <f t="shared" si="246"/>
        <v>0</v>
      </c>
      <c r="FC45" s="76">
        <f>'MASTER_ ALL areas - No.seedling'!FB45</f>
        <v>0</v>
      </c>
      <c r="FD45" s="81">
        <f t="shared" si="247"/>
        <v>0</v>
      </c>
      <c r="FE45" s="75">
        <f>'MASTER_ ALL areas - No.seedling'!FD45</f>
        <v>540</v>
      </c>
      <c r="FF45" s="76">
        <f>'MASTER_ ALL areas - No.seedling'!FE45</f>
        <v>3</v>
      </c>
      <c r="FG45" s="80">
        <f t="shared" si="248"/>
        <v>0.1111111111111111</v>
      </c>
      <c r="FH45" s="76">
        <f>'MASTER_ ALL areas - No.seedling'!FG45</f>
        <v>16</v>
      </c>
      <c r="FI45" s="81">
        <f t="shared" si="249"/>
        <v>0.59259259259259256</v>
      </c>
      <c r="FJ45" s="75">
        <f>'MASTER_ ALL areas - No.seedling'!FI45</f>
        <v>0</v>
      </c>
      <c r="FK45" s="76">
        <f>'MASTER_ ALL areas - No.seedling'!FJ45</f>
        <v>0</v>
      </c>
      <c r="FL45" s="80">
        <f t="shared" si="250"/>
        <v>0</v>
      </c>
      <c r="FM45" s="76">
        <f>'MASTER_ ALL areas - No.seedling'!FL45</f>
        <v>0</v>
      </c>
      <c r="FN45" s="81">
        <f t="shared" si="251"/>
        <v>0</v>
      </c>
      <c r="FO45" s="75">
        <f>'MASTER_ ALL areas - No.seedling'!FN45</f>
        <v>0</v>
      </c>
      <c r="FP45" s="76">
        <f>'MASTER_ ALL areas - No.seedling'!FO45</f>
        <v>0</v>
      </c>
      <c r="FQ45" s="80">
        <f t="shared" si="252"/>
        <v>0</v>
      </c>
      <c r="FR45" s="76">
        <f>'MASTER_ ALL areas - No.seedling'!FQ45</f>
        <v>0</v>
      </c>
      <c r="FS45" s="81">
        <f t="shared" si="253"/>
        <v>0</v>
      </c>
      <c r="FT45" s="75">
        <f>'MASTER_ ALL areas - No.seedling'!FS45</f>
        <v>0</v>
      </c>
      <c r="FU45" s="76">
        <f>'MASTER_ ALL areas - No.seedling'!FT45</f>
        <v>0</v>
      </c>
      <c r="FV45" s="80">
        <f t="shared" si="254"/>
        <v>0</v>
      </c>
      <c r="FW45" s="76">
        <f>'MASTER_ ALL areas - No.seedling'!FV45</f>
        <v>0</v>
      </c>
      <c r="FX45" s="81">
        <f t="shared" si="255"/>
        <v>0</v>
      </c>
      <c r="FY45" s="75">
        <f>'MASTER_ ALL areas - No.seedling'!FX45</f>
        <v>0</v>
      </c>
      <c r="FZ45" s="76">
        <f>'MASTER_ ALL areas - No.seedling'!FY45</f>
        <v>0</v>
      </c>
      <c r="GA45" s="80">
        <f t="shared" si="256"/>
        <v>0</v>
      </c>
      <c r="GB45" s="76">
        <f>'MASTER_ ALL areas - No.seedling'!GA45</f>
        <v>0</v>
      </c>
      <c r="GC45" s="81">
        <f t="shared" si="257"/>
        <v>0</v>
      </c>
      <c r="GD45" s="75">
        <f>'MASTER_ ALL areas - No.seedling'!GC45</f>
        <v>0</v>
      </c>
      <c r="GE45" s="76">
        <f>'MASTER_ ALL areas - No.seedling'!GD45</f>
        <v>0</v>
      </c>
      <c r="GF45" s="80">
        <f t="shared" si="258"/>
        <v>0</v>
      </c>
      <c r="GG45" s="76">
        <f>'MASTER_ ALL areas - No.seedling'!GF45</f>
        <v>0</v>
      </c>
      <c r="GH45" s="81">
        <f t="shared" si="259"/>
        <v>0</v>
      </c>
      <c r="GI45" s="75">
        <f>'MASTER_ ALL areas - No.seedling'!GH45</f>
        <v>0</v>
      </c>
      <c r="GJ45" s="76">
        <f>'MASTER_ ALL areas - No.seedling'!GI45</f>
        <v>0</v>
      </c>
      <c r="GK45" s="80">
        <f t="shared" si="260"/>
        <v>0</v>
      </c>
      <c r="GL45" s="76">
        <f>'MASTER_ ALL areas - No.seedling'!GK45</f>
        <v>0</v>
      </c>
      <c r="GM45" s="81">
        <f t="shared" si="261"/>
        <v>0</v>
      </c>
      <c r="GN45" s="75">
        <f>'MASTER_ ALL areas - No.seedling'!GM45</f>
        <v>0</v>
      </c>
      <c r="GO45" s="76">
        <f>'MASTER_ ALL areas - No.seedling'!GN45</f>
        <v>0</v>
      </c>
      <c r="GP45" s="80">
        <f t="shared" si="262"/>
        <v>0</v>
      </c>
      <c r="GQ45" s="76">
        <f>'MASTER_ ALL areas - No.seedling'!GP45</f>
        <v>0</v>
      </c>
      <c r="GR45" s="81">
        <f t="shared" si="263"/>
        <v>0</v>
      </c>
      <c r="GS45" s="75">
        <f>'MASTER_ ALL areas - No.seedling'!GR45</f>
        <v>0</v>
      </c>
      <c r="GT45" s="76">
        <f>'MASTER_ ALL areas - No.seedling'!GS45</f>
        <v>0</v>
      </c>
      <c r="GU45" s="80">
        <f t="shared" si="264"/>
        <v>0</v>
      </c>
      <c r="GV45" s="76">
        <f>'MASTER_ ALL areas - No.seedling'!GU45</f>
        <v>0</v>
      </c>
      <c r="GW45" s="81">
        <f t="shared" si="265"/>
        <v>0</v>
      </c>
      <c r="GX45" s="75">
        <f>'MASTER_ ALL areas - No.seedling'!GW45</f>
        <v>0</v>
      </c>
      <c r="GY45" s="76">
        <f>'MASTER_ ALL areas - No.seedling'!GX45</f>
        <v>0</v>
      </c>
      <c r="GZ45" s="80">
        <f t="shared" si="266"/>
        <v>0</v>
      </c>
      <c r="HA45" s="76">
        <f>'MASTER_ ALL areas - No.seedling'!GZ45</f>
        <v>0</v>
      </c>
      <c r="HB45" s="81">
        <f t="shared" si="267"/>
        <v>0</v>
      </c>
      <c r="HC45" s="75">
        <f>'MASTER_ ALL areas - No.seedling'!HB45</f>
        <v>0</v>
      </c>
      <c r="HD45" s="76">
        <f>'MASTER_ ALL areas - No.seedling'!HC45</f>
        <v>0</v>
      </c>
      <c r="HE45" s="80">
        <f t="shared" si="268"/>
        <v>0</v>
      </c>
      <c r="HF45" s="76">
        <f>'MASTER_ ALL areas - No.seedling'!HE45</f>
        <v>0</v>
      </c>
      <c r="HG45" s="81">
        <f t="shared" si="269"/>
        <v>0</v>
      </c>
      <c r="HH45" s="75">
        <f>'MASTER_ ALL areas - No.seedling'!HG45</f>
        <v>0</v>
      </c>
      <c r="HI45" s="76">
        <f>'MASTER_ ALL areas - No.seedling'!HH45</f>
        <v>0</v>
      </c>
      <c r="HJ45" s="80">
        <f t="shared" si="270"/>
        <v>0</v>
      </c>
      <c r="HK45" s="76">
        <f>'MASTER_ ALL areas - No.seedling'!HJ45</f>
        <v>0</v>
      </c>
      <c r="HL45" s="81">
        <f t="shared" si="271"/>
        <v>0</v>
      </c>
      <c r="HM45" s="75">
        <f>'MASTER_ ALL areas - No.seedling'!HL45</f>
        <v>0</v>
      </c>
      <c r="HN45" s="76">
        <f>'MASTER_ ALL areas - No.seedling'!HM45</f>
        <v>0</v>
      </c>
      <c r="HO45" s="80">
        <f t="shared" si="272"/>
        <v>0</v>
      </c>
      <c r="HP45" s="76">
        <f>'MASTER_ ALL areas - No.seedling'!HO45</f>
        <v>0</v>
      </c>
      <c r="HQ45" s="81">
        <f t="shared" si="273"/>
        <v>0</v>
      </c>
      <c r="HR45" s="75">
        <f>'MASTER_ ALL areas - No.seedling'!HQ45</f>
        <v>0</v>
      </c>
      <c r="HS45" s="76">
        <f>'MASTER_ ALL areas - No.seedling'!HR45</f>
        <v>0</v>
      </c>
      <c r="HT45" s="80">
        <f t="shared" si="274"/>
        <v>0</v>
      </c>
      <c r="HU45" s="76">
        <f>'MASTER_ ALL areas - No.seedling'!HT45</f>
        <v>0</v>
      </c>
      <c r="HV45" s="81">
        <f t="shared" si="275"/>
        <v>0</v>
      </c>
      <c r="HW45" s="75">
        <f>'MASTER_ ALL areas - No.seedling'!HV45</f>
        <v>0</v>
      </c>
      <c r="HX45" s="76">
        <f>'MASTER_ ALL areas - No.seedling'!HW45</f>
        <v>0</v>
      </c>
      <c r="HY45" s="80">
        <f t="shared" si="276"/>
        <v>0</v>
      </c>
      <c r="HZ45" s="76">
        <f>'MASTER_ ALL areas - No.seedling'!HY45</f>
        <v>0</v>
      </c>
      <c r="IA45" s="81">
        <f t="shared" si="277"/>
        <v>0</v>
      </c>
      <c r="IB45" s="75">
        <f>'MASTER_ ALL areas - No.seedling'!IA45</f>
        <v>0</v>
      </c>
      <c r="IC45" s="76">
        <f>'MASTER_ ALL areas - No.seedling'!IB45</f>
        <v>0</v>
      </c>
      <c r="ID45" s="80">
        <f t="shared" si="278"/>
        <v>0</v>
      </c>
      <c r="IE45" s="76">
        <f>'MASTER_ ALL areas - No.seedling'!ID45</f>
        <v>0</v>
      </c>
      <c r="IF45" s="85">
        <f t="shared" si="279"/>
        <v>0</v>
      </c>
      <c r="IG45" s="86" t="s">
        <v>201</v>
      </c>
      <c r="IH45" s="87"/>
    </row>
    <row r="46" spans="2:242" ht="33" customHeight="1" x14ac:dyDescent="0.25">
      <c r="B46" s="420">
        <v>42</v>
      </c>
      <c r="C46" s="421" t="s">
        <v>202</v>
      </c>
      <c r="D46" s="422">
        <v>214871</v>
      </c>
      <c r="E46" s="423">
        <v>932263</v>
      </c>
      <c r="F46" s="424" t="s">
        <v>89</v>
      </c>
      <c r="G46" s="88" t="s">
        <v>96</v>
      </c>
      <c r="H46" s="425">
        <f>'MASTER_ ALL areas - No.seedling'!G46</f>
        <v>8</v>
      </c>
      <c r="I46" s="426">
        <f>'MASTER_ ALL areas - No.seedling'!H46</f>
        <v>0.65</v>
      </c>
      <c r="J46" s="425">
        <f>'MASTER_ ALL areas - No.seedling'!I46</f>
        <v>19.2</v>
      </c>
      <c r="K46" s="427">
        <f>'MASTER_ ALL areas - No.seedling'!J46</f>
        <v>14</v>
      </c>
      <c r="L46" s="73">
        <f t="shared" si="188"/>
        <v>280</v>
      </c>
      <c r="M46" s="427">
        <f>'MASTER_ ALL areas - No.seedling'!L46</f>
        <v>280</v>
      </c>
      <c r="N46" s="417">
        <f>'MASTER_ ALL areas - No.seedling'!M46</f>
        <v>2</v>
      </c>
      <c r="O46" s="428">
        <f>'MASTER_ ALL areas - No.seedling'!N46</f>
        <v>4</v>
      </c>
      <c r="P46" s="70">
        <f t="shared" si="189"/>
        <v>0.14285714285714285</v>
      </c>
      <c r="Q46" s="78">
        <f t="shared" si="190"/>
        <v>0.2857142857142857</v>
      </c>
      <c r="R46" s="429"/>
      <c r="S46" s="417">
        <f>'MASTER_ ALL areas - No.seedling'!R46</f>
        <v>280</v>
      </c>
      <c r="T46" s="419">
        <f>'MASTER_ ALL areas - No.seedling'!S46</f>
        <v>2</v>
      </c>
      <c r="U46" s="80">
        <f t="shared" si="191"/>
        <v>0.14285714285714285</v>
      </c>
      <c r="V46" s="419">
        <f>'MASTER_ ALL areas - No.seedling'!U46</f>
        <v>4</v>
      </c>
      <c r="W46" s="80">
        <f t="shared" si="192"/>
        <v>0.2857142857142857</v>
      </c>
      <c r="X46" s="419">
        <f>'MASTER_ ALL areas - No.seedling'!W46</f>
        <v>0</v>
      </c>
      <c r="Y46" s="419">
        <f>'MASTER_ ALL areas - No.seedling'!X46</f>
        <v>0</v>
      </c>
      <c r="Z46" s="80">
        <f t="shared" si="193"/>
        <v>0</v>
      </c>
      <c r="AA46" s="419">
        <f>'MASTER_ ALL areas - No.seedling'!Z46</f>
        <v>0</v>
      </c>
      <c r="AB46" s="80">
        <f t="shared" si="194"/>
        <v>0</v>
      </c>
      <c r="AC46" s="419">
        <f>'MASTER_ ALL areas - No.seedling'!AB46</f>
        <v>0</v>
      </c>
      <c r="AD46" s="419">
        <f>'MASTER_ ALL areas - No.seedling'!AC46</f>
        <v>0</v>
      </c>
      <c r="AE46" s="80">
        <f t="shared" si="195"/>
        <v>0</v>
      </c>
      <c r="AF46" s="419">
        <f>'MASTER_ ALL areas - No.seedling'!AE46</f>
        <v>0</v>
      </c>
      <c r="AG46" s="80">
        <f t="shared" si="196"/>
        <v>0</v>
      </c>
      <c r="AH46" s="419">
        <f>'MASTER_ ALL areas - No.seedling'!AG46</f>
        <v>0</v>
      </c>
      <c r="AI46" s="419">
        <f>'MASTER_ ALL areas - No.seedling'!AH46</f>
        <v>0</v>
      </c>
      <c r="AJ46" s="80">
        <f t="shared" si="197"/>
        <v>0</v>
      </c>
      <c r="AK46" s="419">
        <f>'MASTER_ ALL areas - No.seedling'!AJ46</f>
        <v>0</v>
      </c>
      <c r="AL46" s="81">
        <f t="shared" si="198"/>
        <v>0</v>
      </c>
      <c r="AM46" s="429"/>
      <c r="AN46" s="417">
        <f>'MASTER_ ALL areas - No.seedling'!AM46</f>
        <v>0</v>
      </c>
      <c r="AO46" s="419">
        <f>'MASTER_ ALL areas - No.seedling'!AN46</f>
        <v>0</v>
      </c>
      <c r="AP46" s="80">
        <f t="shared" si="199"/>
        <v>0</v>
      </c>
      <c r="AQ46" s="419">
        <f>'MASTER_ ALL areas - No.seedling'!AP46</f>
        <v>0</v>
      </c>
      <c r="AR46" s="80">
        <f t="shared" si="200"/>
        <v>0</v>
      </c>
      <c r="AS46" s="419">
        <f>'MASTER_ ALL areas - No.seedling'!AR46</f>
        <v>280</v>
      </c>
      <c r="AT46" s="419">
        <f>'MASTER_ ALL areas - No.seedling'!AS46</f>
        <v>2</v>
      </c>
      <c r="AU46" s="80">
        <f t="shared" si="201"/>
        <v>0.14285714285714285</v>
      </c>
      <c r="AV46" s="419">
        <f>'MASTER_ ALL areas - No.seedling'!AU46</f>
        <v>4</v>
      </c>
      <c r="AW46" s="80">
        <f t="shared" si="202"/>
        <v>0.2857142857142857</v>
      </c>
      <c r="AX46" s="419">
        <f>'MASTER_ ALL areas - No.seedling'!AW46</f>
        <v>0</v>
      </c>
      <c r="AY46" s="419">
        <f>'MASTER_ ALL areas - No.seedling'!AX46</f>
        <v>0</v>
      </c>
      <c r="AZ46" s="80">
        <f t="shared" si="203"/>
        <v>0</v>
      </c>
      <c r="BA46" s="419">
        <f>'MASTER_ ALL areas - No.seedling'!AZ46</f>
        <v>0</v>
      </c>
      <c r="BB46" s="80">
        <f t="shared" si="204"/>
        <v>0</v>
      </c>
      <c r="BC46" s="419">
        <f>'MASTER_ ALL areas - No.seedling'!BB46</f>
        <v>0</v>
      </c>
      <c r="BD46" s="419">
        <f>'MASTER_ ALL areas - No.seedling'!BC46</f>
        <v>0</v>
      </c>
      <c r="BE46" s="80">
        <f t="shared" si="205"/>
        <v>0</v>
      </c>
      <c r="BF46" s="419">
        <f>'MASTER_ ALL areas - No.seedling'!BE46</f>
        <v>0</v>
      </c>
      <c r="BG46" s="80">
        <f t="shared" si="206"/>
        <v>0</v>
      </c>
      <c r="BH46" s="419">
        <f>'MASTER_ ALL areas - No.seedling'!BG46</f>
        <v>0</v>
      </c>
      <c r="BI46" s="419">
        <f>'MASTER_ ALL areas - No.seedling'!BH46</f>
        <v>0</v>
      </c>
      <c r="BJ46" s="80">
        <f t="shared" si="207"/>
        <v>0</v>
      </c>
      <c r="BK46" s="419">
        <f>'MASTER_ ALL areas - No.seedling'!BJ46</f>
        <v>0</v>
      </c>
      <c r="BL46" s="80">
        <f t="shared" si="208"/>
        <v>0</v>
      </c>
      <c r="BM46" s="419">
        <f>'MASTER_ ALL areas - No.seedling'!BL46</f>
        <v>0</v>
      </c>
      <c r="BN46" s="419">
        <f>'MASTER_ ALL areas - No.seedling'!BM46</f>
        <v>0</v>
      </c>
      <c r="BO46" s="80">
        <f t="shared" si="209"/>
        <v>0</v>
      </c>
      <c r="BP46" s="419">
        <f>'MASTER_ ALL areas - No.seedling'!BO46</f>
        <v>0</v>
      </c>
      <c r="BQ46" s="80">
        <f t="shared" si="210"/>
        <v>0</v>
      </c>
      <c r="BR46" s="419">
        <f>'MASTER_ ALL areas - No.seedling'!BQ46</f>
        <v>0</v>
      </c>
      <c r="BS46" s="419">
        <f>'MASTER_ ALL areas - No.seedling'!BR46</f>
        <v>0</v>
      </c>
      <c r="BT46" s="80">
        <f t="shared" si="211"/>
        <v>0</v>
      </c>
      <c r="BU46" s="419">
        <f>'MASTER_ ALL areas - No.seedling'!BT46</f>
        <v>0</v>
      </c>
      <c r="BV46" s="80">
        <f t="shared" si="212"/>
        <v>0</v>
      </c>
      <c r="BW46" s="419">
        <f>'MASTER_ ALL areas - No.seedling'!BV46</f>
        <v>0</v>
      </c>
      <c r="BX46" s="419">
        <f>'MASTER_ ALL areas - No.seedling'!BW46</f>
        <v>0</v>
      </c>
      <c r="BY46" s="80">
        <f t="shared" si="213"/>
        <v>0</v>
      </c>
      <c r="BZ46" s="419">
        <f>'MASTER_ ALL areas - No.seedling'!BY46</f>
        <v>0</v>
      </c>
      <c r="CA46" s="81">
        <f t="shared" si="214"/>
        <v>0</v>
      </c>
      <c r="CB46" s="429"/>
      <c r="CC46" s="75"/>
      <c r="CD46" s="76">
        <f>'MASTER_ ALL areas - No.seedling'!CC46</f>
        <v>0</v>
      </c>
      <c r="CE46" s="80">
        <f t="shared" si="216"/>
        <v>0</v>
      </c>
      <c r="CF46" s="76">
        <f>'MASTER_ ALL areas - No.seedling'!CE46</f>
        <v>0</v>
      </c>
      <c r="CG46" s="81">
        <f t="shared" si="217"/>
        <v>0</v>
      </c>
      <c r="CH46" s="75">
        <f>'MASTER_ ALL areas - No.seedling'!CG46</f>
        <v>0</v>
      </c>
      <c r="CI46" s="76">
        <f>'MASTER_ ALL areas - No.seedling'!CH46</f>
        <v>0</v>
      </c>
      <c r="CJ46" s="80">
        <f t="shared" si="218"/>
        <v>0</v>
      </c>
      <c r="CK46" s="76">
        <f>'MASTER_ ALL areas - No.seedling'!CJ46</f>
        <v>0</v>
      </c>
      <c r="CL46" s="81">
        <f t="shared" si="219"/>
        <v>0</v>
      </c>
      <c r="CM46" s="75">
        <f>'MASTER_ ALL areas - No.seedling'!CL46</f>
        <v>0</v>
      </c>
      <c r="CN46" s="76">
        <f>'MASTER_ ALL areas - No.seedling'!CM46</f>
        <v>0</v>
      </c>
      <c r="CO46" s="80">
        <f t="shared" si="220"/>
        <v>0</v>
      </c>
      <c r="CP46" s="76">
        <f>'MASTER_ ALL areas - No.seedling'!CO46</f>
        <v>0</v>
      </c>
      <c r="CQ46" s="81">
        <f t="shared" si="221"/>
        <v>0</v>
      </c>
      <c r="CR46" s="75">
        <f>'MASTER_ ALL areas - No.seedling'!CQ46</f>
        <v>0</v>
      </c>
      <c r="CS46" s="76">
        <f>'MASTER_ ALL areas - No.seedling'!CR46</f>
        <v>0</v>
      </c>
      <c r="CT46" s="80">
        <f t="shared" si="222"/>
        <v>0</v>
      </c>
      <c r="CU46" s="76">
        <f>'MASTER_ ALL areas - No.seedling'!CT46</f>
        <v>0</v>
      </c>
      <c r="CV46" s="81">
        <f t="shared" si="223"/>
        <v>0</v>
      </c>
      <c r="CW46" s="75">
        <f>'MASTER_ ALL areas - No.seedling'!CV46</f>
        <v>280</v>
      </c>
      <c r="CX46" s="76">
        <f>'MASTER_ ALL areas - No.seedling'!CW46</f>
        <v>2</v>
      </c>
      <c r="CY46" s="80">
        <f t="shared" si="224"/>
        <v>0.14285714285714285</v>
      </c>
      <c r="CZ46" s="76">
        <f>'MASTER_ ALL areas - No.seedling'!CY46</f>
        <v>4</v>
      </c>
      <c r="DA46" s="81">
        <f t="shared" si="225"/>
        <v>0.2857142857142857</v>
      </c>
      <c r="DB46" s="75">
        <f>'MASTER_ ALL areas - No.seedling'!DA46</f>
        <v>0</v>
      </c>
      <c r="DC46" s="76">
        <f>'MASTER_ ALL areas - No.seedling'!DB46</f>
        <v>0</v>
      </c>
      <c r="DD46" s="80">
        <f t="shared" si="226"/>
        <v>0</v>
      </c>
      <c r="DE46" s="76">
        <f>'MASTER_ ALL areas - No.seedling'!DD46</f>
        <v>0</v>
      </c>
      <c r="DF46" s="81">
        <f t="shared" si="227"/>
        <v>0</v>
      </c>
      <c r="DG46" s="75">
        <f>'MASTER_ ALL areas - No.seedling'!DF46</f>
        <v>0</v>
      </c>
      <c r="DH46" s="76">
        <f>'MASTER_ ALL areas - No.seedling'!DG46</f>
        <v>0</v>
      </c>
      <c r="DI46" s="80">
        <f t="shared" si="228"/>
        <v>0</v>
      </c>
      <c r="DJ46" s="76">
        <f>'MASTER_ ALL areas - No.seedling'!DI46</f>
        <v>0</v>
      </c>
      <c r="DK46" s="81">
        <f t="shared" si="229"/>
        <v>0</v>
      </c>
      <c r="DL46" s="75">
        <f>'MASTER_ ALL areas - No.seedling'!DK46</f>
        <v>0</v>
      </c>
      <c r="DM46" s="76">
        <f>'MASTER_ ALL areas - No.seedling'!DL46</f>
        <v>0</v>
      </c>
      <c r="DN46" s="80">
        <f t="shared" si="230"/>
        <v>0</v>
      </c>
      <c r="DO46" s="76">
        <f>'MASTER_ ALL areas - No.seedling'!DN46</f>
        <v>0</v>
      </c>
      <c r="DP46" s="81">
        <f t="shared" si="231"/>
        <v>0</v>
      </c>
      <c r="DQ46" s="75">
        <f>'MASTER_ ALL areas - No.seedling'!DP46</f>
        <v>0</v>
      </c>
      <c r="DR46" s="76">
        <f>'MASTER_ ALL areas - No.seedling'!DQ46</f>
        <v>0</v>
      </c>
      <c r="DS46" s="80">
        <f t="shared" si="232"/>
        <v>0</v>
      </c>
      <c r="DT46" s="76">
        <f>'MASTER_ ALL areas - No.seedling'!DS46</f>
        <v>0</v>
      </c>
      <c r="DU46" s="81">
        <f t="shared" si="233"/>
        <v>0</v>
      </c>
      <c r="DV46" s="75">
        <f>'MASTER_ ALL areas - No.seedling'!DU46</f>
        <v>0</v>
      </c>
      <c r="DW46" s="76">
        <f>'MASTER_ ALL areas - No.seedling'!DV46</f>
        <v>0</v>
      </c>
      <c r="DX46" s="80">
        <f t="shared" si="234"/>
        <v>0</v>
      </c>
      <c r="DY46" s="76">
        <f>'MASTER_ ALL areas - No.seedling'!DX46</f>
        <v>0</v>
      </c>
      <c r="DZ46" s="81">
        <f t="shared" si="235"/>
        <v>0</v>
      </c>
      <c r="EA46" s="75">
        <f>'MASTER_ ALL areas - No.seedling'!DZ46</f>
        <v>0</v>
      </c>
      <c r="EB46" s="76">
        <f>'MASTER_ ALL areas - No.seedling'!EA46</f>
        <v>0</v>
      </c>
      <c r="EC46" s="80">
        <f t="shared" si="236"/>
        <v>0</v>
      </c>
      <c r="ED46" s="76">
        <f>'MASTER_ ALL areas - No.seedling'!EC46</f>
        <v>0</v>
      </c>
      <c r="EE46" s="81">
        <f t="shared" si="237"/>
        <v>0</v>
      </c>
      <c r="EF46" s="75">
        <f>'MASTER_ ALL areas - No.seedling'!EE46</f>
        <v>0</v>
      </c>
      <c r="EG46" s="76">
        <f>'MASTER_ ALL areas - No.seedling'!EF46</f>
        <v>0</v>
      </c>
      <c r="EH46" s="80">
        <f t="shared" si="238"/>
        <v>0</v>
      </c>
      <c r="EI46" s="76">
        <f>'MASTER_ ALL areas - No.seedling'!EH46</f>
        <v>0</v>
      </c>
      <c r="EJ46" s="81">
        <f t="shared" si="239"/>
        <v>0</v>
      </c>
      <c r="EK46" s="75">
        <f>'MASTER_ ALL areas - No.seedling'!EJ46</f>
        <v>0</v>
      </c>
      <c r="EL46" s="76">
        <f>'MASTER_ ALL areas - No.seedling'!EK46</f>
        <v>0</v>
      </c>
      <c r="EM46" s="80">
        <f t="shared" si="240"/>
        <v>0</v>
      </c>
      <c r="EN46" s="76">
        <f>'MASTER_ ALL areas - No.seedling'!EM46</f>
        <v>0</v>
      </c>
      <c r="EO46" s="81">
        <f t="shared" si="241"/>
        <v>0</v>
      </c>
      <c r="EP46" s="75">
        <f>'MASTER_ ALL areas - No.seedling'!EO46</f>
        <v>0</v>
      </c>
      <c r="EQ46" s="76">
        <f>'MASTER_ ALL areas - No.seedling'!EP46</f>
        <v>0</v>
      </c>
      <c r="ER46" s="80">
        <f t="shared" si="242"/>
        <v>0</v>
      </c>
      <c r="ES46" s="76">
        <f>'MASTER_ ALL areas - No.seedling'!ER46</f>
        <v>0</v>
      </c>
      <c r="ET46" s="81">
        <f t="shared" si="243"/>
        <v>0</v>
      </c>
      <c r="EU46" s="75">
        <f>'MASTER_ ALL areas - No.seedling'!ET46</f>
        <v>0</v>
      </c>
      <c r="EV46" s="76">
        <f>'MASTER_ ALL areas - No.seedling'!EU46</f>
        <v>0</v>
      </c>
      <c r="EW46" s="80">
        <f t="shared" si="244"/>
        <v>0</v>
      </c>
      <c r="EX46" s="76">
        <f>'MASTER_ ALL areas - No.seedling'!EW46</f>
        <v>0</v>
      </c>
      <c r="EY46" s="81">
        <f t="shared" si="245"/>
        <v>0</v>
      </c>
      <c r="EZ46" s="75">
        <f>'MASTER_ ALL areas - No.seedling'!EY46</f>
        <v>0</v>
      </c>
      <c r="FA46" s="76">
        <f>'MASTER_ ALL areas - No.seedling'!EZ46</f>
        <v>0</v>
      </c>
      <c r="FB46" s="80">
        <f t="shared" si="246"/>
        <v>0</v>
      </c>
      <c r="FC46" s="76">
        <f>'MASTER_ ALL areas - No.seedling'!FB46</f>
        <v>0</v>
      </c>
      <c r="FD46" s="81">
        <f t="shared" si="247"/>
        <v>0</v>
      </c>
      <c r="FE46" s="75">
        <f>'MASTER_ ALL areas - No.seedling'!FD46</f>
        <v>0</v>
      </c>
      <c r="FF46" s="76">
        <f>'MASTER_ ALL areas - No.seedling'!FE46</f>
        <v>0</v>
      </c>
      <c r="FG46" s="80">
        <f t="shared" si="248"/>
        <v>0</v>
      </c>
      <c r="FH46" s="76">
        <f>'MASTER_ ALL areas - No.seedling'!FG46</f>
        <v>0</v>
      </c>
      <c r="FI46" s="81">
        <f t="shared" si="249"/>
        <v>0</v>
      </c>
      <c r="FJ46" s="75">
        <f>'MASTER_ ALL areas - No.seedling'!FI46</f>
        <v>0</v>
      </c>
      <c r="FK46" s="76">
        <f>'MASTER_ ALL areas - No.seedling'!FJ46</f>
        <v>0</v>
      </c>
      <c r="FL46" s="80">
        <f t="shared" si="250"/>
        <v>0</v>
      </c>
      <c r="FM46" s="76">
        <f>'MASTER_ ALL areas - No.seedling'!FL46</f>
        <v>0</v>
      </c>
      <c r="FN46" s="81">
        <f t="shared" si="251"/>
        <v>0</v>
      </c>
      <c r="FO46" s="75">
        <f>'MASTER_ ALL areas - No.seedling'!FN46</f>
        <v>0</v>
      </c>
      <c r="FP46" s="76">
        <f>'MASTER_ ALL areas - No.seedling'!FO46</f>
        <v>0</v>
      </c>
      <c r="FQ46" s="80">
        <f t="shared" si="252"/>
        <v>0</v>
      </c>
      <c r="FR46" s="76">
        <f>'MASTER_ ALL areas - No.seedling'!FQ46</f>
        <v>0</v>
      </c>
      <c r="FS46" s="81">
        <f t="shared" si="253"/>
        <v>0</v>
      </c>
      <c r="FT46" s="75">
        <f>'MASTER_ ALL areas - No.seedling'!FS46</f>
        <v>0</v>
      </c>
      <c r="FU46" s="76">
        <f>'MASTER_ ALL areas - No.seedling'!FT46</f>
        <v>0</v>
      </c>
      <c r="FV46" s="80">
        <f t="shared" si="254"/>
        <v>0</v>
      </c>
      <c r="FW46" s="76">
        <f>'MASTER_ ALL areas - No.seedling'!FV46</f>
        <v>0</v>
      </c>
      <c r="FX46" s="81">
        <f t="shared" si="255"/>
        <v>0</v>
      </c>
      <c r="FY46" s="75">
        <f>'MASTER_ ALL areas - No.seedling'!FX46</f>
        <v>0</v>
      </c>
      <c r="FZ46" s="76">
        <f>'MASTER_ ALL areas - No.seedling'!FY46</f>
        <v>0</v>
      </c>
      <c r="GA46" s="80">
        <f t="shared" si="256"/>
        <v>0</v>
      </c>
      <c r="GB46" s="76">
        <f>'MASTER_ ALL areas - No.seedling'!GA46</f>
        <v>0</v>
      </c>
      <c r="GC46" s="81">
        <f t="shared" si="257"/>
        <v>0</v>
      </c>
      <c r="GD46" s="75">
        <f>'MASTER_ ALL areas - No.seedling'!GC46</f>
        <v>0</v>
      </c>
      <c r="GE46" s="76">
        <f>'MASTER_ ALL areas - No.seedling'!GD46</f>
        <v>0</v>
      </c>
      <c r="GF46" s="80">
        <f t="shared" si="258"/>
        <v>0</v>
      </c>
      <c r="GG46" s="76">
        <f>'MASTER_ ALL areas - No.seedling'!GF46</f>
        <v>0</v>
      </c>
      <c r="GH46" s="81">
        <f t="shared" si="259"/>
        <v>0</v>
      </c>
      <c r="GI46" s="75">
        <f>'MASTER_ ALL areas - No.seedling'!GH46</f>
        <v>0</v>
      </c>
      <c r="GJ46" s="76">
        <f>'MASTER_ ALL areas - No.seedling'!GI46</f>
        <v>0</v>
      </c>
      <c r="GK46" s="80">
        <f t="shared" si="260"/>
        <v>0</v>
      </c>
      <c r="GL46" s="76">
        <f>'MASTER_ ALL areas - No.seedling'!GK46</f>
        <v>0</v>
      </c>
      <c r="GM46" s="81">
        <f t="shared" si="261"/>
        <v>0</v>
      </c>
      <c r="GN46" s="75">
        <f>'MASTER_ ALL areas - No.seedling'!GM46</f>
        <v>0</v>
      </c>
      <c r="GO46" s="76">
        <f>'MASTER_ ALL areas - No.seedling'!GN46</f>
        <v>0</v>
      </c>
      <c r="GP46" s="80">
        <f t="shared" si="262"/>
        <v>0</v>
      </c>
      <c r="GQ46" s="76">
        <f>'MASTER_ ALL areas - No.seedling'!GP46</f>
        <v>0</v>
      </c>
      <c r="GR46" s="81">
        <f t="shared" si="263"/>
        <v>0</v>
      </c>
      <c r="GS46" s="75">
        <f>'MASTER_ ALL areas - No.seedling'!GR46</f>
        <v>0</v>
      </c>
      <c r="GT46" s="76">
        <f>'MASTER_ ALL areas - No.seedling'!GS46</f>
        <v>0</v>
      </c>
      <c r="GU46" s="80">
        <f t="shared" si="264"/>
        <v>0</v>
      </c>
      <c r="GV46" s="76">
        <f>'MASTER_ ALL areas - No.seedling'!GU46</f>
        <v>0</v>
      </c>
      <c r="GW46" s="81">
        <f t="shared" si="265"/>
        <v>0</v>
      </c>
      <c r="GX46" s="75">
        <f>'MASTER_ ALL areas - No.seedling'!GW46</f>
        <v>0</v>
      </c>
      <c r="GY46" s="76">
        <f>'MASTER_ ALL areas - No.seedling'!GX46</f>
        <v>0</v>
      </c>
      <c r="GZ46" s="80">
        <f t="shared" si="266"/>
        <v>0</v>
      </c>
      <c r="HA46" s="76">
        <f>'MASTER_ ALL areas - No.seedling'!GZ46</f>
        <v>0</v>
      </c>
      <c r="HB46" s="81">
        <f t="shared" si="267"/>
        <v>0</v>
      </c>
      <c r="HC46" s="75">
        <f>'MASTER_ ALL areas - No.seedling'!HB46</f>
        <v>0</v>
      </c>
      <c r="HD46" s="76">
        <f>'MASTER_ ALL areas - No.seedling'!HC46</f>
        <v>0</v>
      </c>
      <c r="HE46" s="80">
        <f t="shared" si="268"/>
        <v>0</v>
      </c>
      <c r="HF46" s="76">
        <f>'MASTER_ ALL areas - No.seedling'!HE46</f>
        <v>0</v>
      </c>
      <c r="HG46" s="81">
        <f t="shared" si="269"/>
        <v>0</v>
      </c>
      <c r="HH46" s="75">
        <f>'MASTER_ ALL areas - No.seedling'!HG46</f>
        <v>0</v>
      </c>
      <c r="HI46" s="76">
        <f>'MASTER_ ALL areas - No.seedling'!HH46</f>
        <v>0</v>
      </c>
      <c r="HJ46" s="80">
        <f t="shared" si="270"/>
        <v>0</v>
      </c>
      <c r="HK46" s="76">
        <f>'MASTER_ ALL areas - No.seedling'!HJ46</f>
        <v>0</v>
      </c>
      <c r="HL46" s="81">
        <f t="shared" si="271"/>
        <v>0</v>
      </c>
      <c r="HM46" s="75">
        <f>'MASTER_ ALL areas - No.seedling'!HL46</f>
        <v>0</v>
      </c>
      <c r="HN46" s="76">
        <f>'MASTER_ ALL areas - No.seedling'!HM46</f>
        <v>0</v>
      </c>
      <c r="HO46" s="80">
        <f t="shared" si="272"/>
        <v>0</v>
      </c>
      <c r="HP46" s="76">
        <f>'MASTER_ ALL areas - No.seedling'!HO46</f>
        <v>0</v>
      </c>
      <c r="HQ46" s="81">
        <f t="shared" si="273"/>
        <v>0</v>
      </c>
      <c r="HR46" s="75">
        <f>'MASTER_ ALL areas - No.seedling'!HQ46</f>
        <v>0</v>
      </c>
      <c r="HS46" s="76">
        <f>'MASTER_ ALL areas - No.seedling'!HR46</f>
        <v>0</v>
      </c>
      <c r="HT46" s="80">
        <f t="shared" si="274"/>
        <v>0</v>
      </c>
      <c r="HU46" s="76">
        <f>'MASTER_ ALL areas - No.seedling'!HT46</f>
        <v>0</v>
      </c>
      <c r="HV46" s="81">
        <f t="shared" si="275"/>
        <v>0</v>
      </c>
      <c r="HW46" s="75">
        <f>'MASTER_ ALL areas - No.seedling'!HV46</f>
        <v>0</v>
      </c>
      <c r="HX46" s="76">
        <f>'MASTER_ ALL areas - No.seedling'!HW46</f>
        <v>0</v>
      </c>
      <c r="HY46" s="80">
        <f t="shared" si="276"/>
        <v>0</v>
      </c>
      <c r="HZ46" s="76">
        <f>'MASTER_ ALL areas - No.seedling'!HY46</f>
        <v>0</v>
      </c>
      <c r="IA46" s="81">
        <f t="shared" si="277"/>
        <v>0</v>
      </c>
      <c r="IB46" s="75">
        <f>'MASTER_ ALL areas - No.seedling'!IA46</f>
        <v>0</v>
      </c>
      <c r="IC46" s="76">
        <f>'MASTER_ ALL areas - No.seedling'!IB46</f>
        <v>0</v>
      </c>
      <c r="ID46" s="80">
        <f t="shared" si="278"/>
        <v>0</v>
      </c>
      <c r="IE46" s="76">
        <f>'MASTER_ ALL areas - No.seedling'!ID46</f>
        <v>0</v>
      </c>
      <c r="IF46" s="85">
        <f t="shared" si="279"/>
        <v>0</v>
      </c>
      <c r="IG46" s="86" t="s">
        <v>203</v>
      </c>
      <c r="IH46" s="87"/>
    </row>
    <row r="47" spans="2:242" ht="33" customHeight="1" x14ac:dyDescent="0.25">
      <c r="B47" s="430">
        <v>43</v>
      </c>
      <c r="C47" s="431" t="s">
        <v>204</v>
      </c>
      <c r="D47" s="432">
        <v>219702</v>
      </c>
      <c r="E47" s="433">
        <v>932264</v>
      </c>
      <c r="F47" s="434" t="s">
        <v>89</v>
      </c>
      <c r="G47" s="120" t="s">
        <v>205</v>
      </c>
      <c r="H47" s="431">
        <f>'MASTER_ ALL areas - No.seedling'!G47</f>
        <v>1</v>
      </c>
      <c r="I47" s="435">
        <f>'MASTER_ ALL areas - No.seedling'!H47</f>
        <v>0</v>
      </c>
      <c r="J47" s="431">
        <f>'MASTER_ ALL areas - No.seedling'!I47</f>
        <v>40.75</v>
      </c>
      <c r="K47" s="436">
        <f>'MASTER_ ALL areas - No.seedling'!J47</f>
        <v>0</v>
      </c>
      <c r="L47" s="101">
        <f t="shared" si="188"/>
        <v>0</v>
      </c>
      <c r="M47" s="436">
        <f>'MASTER_ ALL areas - No.seedling'!L47</f>
        <v>0</v>
      </c>
      <c r="N47" s="432">
        <f>'MASTER_ ALL areas - No.seedling'!M47</f>
        <v>0</v>
      </c>
      <c r="O47" s="434">
        <f>'MASTER_ ALL areas - No.seedling'!N47</f>
        <v>0</v>
      </c>
      <c r="P47" s="98">
        <f t="shared" si="189"/>
        <v>0</v>
      </c>
      <c r="Q47" s="106">
        <f t="shared" si="190"/>
        <v>0</v>
      </c>
      <c r="R47" s="429"/>
      <c r="S47" s="432">
        <f>'MASTER_ ALL areas - No.seedling'!R47</f>
        <v>0</v>
      </c>
      <c r="T47" s="433">
        <f>'MASTER_ ALL areas - No.seedling'!S47</f>
        <v>0</v>
      </c>
      <c r="U47" s="107">
        <f t="shared" si="191"/>
        <v>0</v>
      </c>
      <c r="V47" s="433">
        <f>'MASTER_ ALL areas - No.seedling'!U47</f>
        <v>0</v>
      </c>
      <c r="W47" s="107">
        <f t="shared" si="192"/>
        <v>0</v>
      </c>
      <c r="X47" s="433">
        <f>'MASTER_ ALL areas - No.seedling'!W47</f>
        <v>0</v>
      </c>
      <c r="Y47" s="433">
        <f>'MASTER_ ALL areas - No.seedling'!X47</f>
        <v>0</v>
      </c>
      <c r="Z47" s="107">
        <f t="shared" si="193"/>
        <v>0</v>
      </c>
      <c r="AA47" s="433">
        <f>'MASTER_ ALL areas - No.seedling'!Z47</f>
        <v>0</v>
      </c>
      <c r="AB47" s="107">
        <f t="shared" si="194"/>
        <v>0</v>
      </c>
      <c r="AC47" s="433">
        <f>'MASTER_ ALL areas - No.seedling'!AB47</f>
        <v>0</v>
      </c>
      <c r="AD47" s="433">
        <f>'MASTER_ ALL areas - No.seedling'!AC47</f>
        <v>0</v>
      </c>
      <c r="AE47" s="107">
        <f t="shared" si="195"/>
        <v>0</v>
      </c>
      <c r="AF47" s="433">
        <f>'MASTER_ ALL areas - No.seedling'!AE47</f>
        <v>0</v>
      </c>
      <c r="AG47" s="107">
        <f t="shared" si="196"/>
        <v>0</v>
      </c>
      <c r="AH47" s="433">
        <f>'MASTER_ ALL areas - No.seedling'!AG47</f>
        <v>0</v>
      </c>
      <c r="AI47" s="433">
        <f>'MASTER_ ALL areas - No.seedling'!AH47</f>
        <v>0</v>
      </c>
      <c r="AJ47" s="107">
        <f t="shared" si="197"/>
        <v>0</v>
      </c>
      <c r="AK47" s="433">
        <f>'MASTER_ ALL areas - No.seedling'!AJ47</f>
        <v>0</v>
      </c>
      <c r="AL47" s="108">
        <f t="shared" si="198"/>
        <v>0</v>
      </c>
      <c r="AM47" s="429"/>
      <c r="AN47" s="432">
        <f>'MASTER_ ALL areas - No.seedling'!AM47</f>
        <v>0</v>
      </c>
      <c r="AO47" s="433">
        <f>'MASTER_ ALL areas - No.seedling'!AN47</f>
        <v>0</v>
      </c>
      <c r="AP47" s="107">
        <f t="shared" si="199"/>
        <v>0</v>
      </c>
      <c r="AQ47" s="433">
        <f>'MASTER_ ALL areas - No.seedling'!AP47</f>
        <v>0</v>
      </c>
      <c r="AR47" s="107">
        <f t="shared" si="200"/>
        <v>0</v>
      </c>
      <c r="AS47" s="433">
        <f>'MASTER_ ALL areas - No.seedling'!AR47</f>
        <v>0</v>
      </c>
      <c r="AT47" s="433">
        <f>'MASTER_ ALL areas - No.seedling'!AS47</f>
        <v>0</v>
      </c>
      <c r="AU47" s="107">
        <f t="shared" si="201"/>
        <v>0</v>
      </c>
      <c r="AV47" s="433">
        <f>'MASTER_ ALL areas - No.seedling'!AU47</f>
        <v>0</v>
      </c>
      <c r="AW47" s="107">
        <f t="shared" si="202"/>
        <v>0</v>
      </c>
      <c r="AX47" s="433">
        <f>'MASTER_ ALL areas - No.seedling'!AW47</f>
        <v>0</v>
      </c>
      <c r="AY47" s="433">
        <f>'MASTER_ ALL areas - No.seedling'!AX47</f>
        <v>0</v>
      </c>
      <c r="AZ47" s="107">
        <f t="shared" si="203"/>
        <v>0</v>
      </c>
      <c r="BA47" s="433">
        <f>'MASTER_ ALL areas - No.seedling'!AZ47</f>
        <v>0</v>
      </c>
      <c r="BB47" s="107">
        <f t="shared" si="204"/>
        <v>0</v>
      </c>
      <c r="BC47" s="433">
        <f>'MASTER_ ALL areas - No.seedling'!BB47</f>
        <v>0</v>
      </c>
      <c r="BD47" s="433">
        <f>'MASTER_ ALL areas - No.seedling'!BC47</f>
        <v>0</v>
      </c>
      <c r="BE47" s="107">
        <f t="shared" si="205"/>
        <v>0</v>
      </c>
      <c r="BF47" s="433">
        <f>'MASTER_ ALL areas - No.seedling'!BE47</f>
        <v>0</v>
      </c>
      <c r="BG47" s="107">
        <f t="shared" si="206"/>
        <v>0</v>
      </c>
      <c r="BH47" s="433">
        <f>'MASTER_ ALL areas - No.seedling'!BG47</f>
        <v>0</v>
      </c>
      <c r="BI47" s="433">
        <f>'MASTER_ ALL areas - No.seedling'!BH47</f>
        <v>0</v>
      </c>
      <c r="BJ47" s="107">
        <f t="shared" si="207"/>
        <v>0</v>
      </c>
      <c r="BK47" s="433">
        <f>'MASTER_ ALL areas - No.seedling'!BJ47</f>
        <v>0</v>
      </c>
      <c r="BL47" s="107">
        <f t="shared" si="208"/>
        <v>0</v>
      </c>
      <c r="BM47" s="433">
        <f>'MASTER_ ALL areas - No.seedling'!BL47</f>
        <v>0</v>
      </c>
      <c r="BN47" s="433">
        <f>'MASTER_ ALL areas - No.seedling'!BM47</f>
        <v>0</v>
      </c>
      <c r="BO47" s="107">
        <f t="shared" si="209"/>
        <v>0</v>
      </c>
      <c r="BP47" s="433">
        <f>'MASTER_ ALL areas - No.seedling'!BO47</f>
        <v>0</v>
      </c>
      <c r="BQ47" s="107">
        <f t="shared" si="210"/>
        <v>0</v>
      </c>
      <c r="BR47" s="433">
        <f>'MASTER_ ALL areas - No.seedling'!BQ47</f>
        <v>0</v>
      </c>
      <c r="BS47" s="433">
        <f>'MASTER_ ALL areas - No.seedling'!BR47</f>
        <v>0</v>
      </c>
      <c r="BT47" s="107">
        <f t="shared" si="211"/>
        <v>0</v>
      </c>
      <c r="BU47" s="433">
        <f>'MASTER_ ALL areas - No.seedling'!BT47</f>
        <v>0</v>
      </c>
      <c r="BV47" s="107">
        <f t="shared" si="212"/>
        <v>0</v>
      </c>
      <c r="BW47" s="433">
        <f>'MASTER_ ALL areas - No.seedling'!BV47</f>
        <v>0</v>
      </c>
      <c r="BX47" s="433">
        <f>'MASTER_ ALL areas - No.seedling'!BW47</f>
        <v>0</v>
      </c>
      <c r="BY47" s="107">
        <f t="shared" si="213"/>
        <v>0</v>
      </c>
      <c r="BZ47" s="433">
        <f>'MASTER_ ALL areas - No.seedling'!BY47</f>
        <v>0</v>
      </c>
      <c r="CA47" s="108">
        <f t="shared" si="214"/>
        <v>0</v>
      </c>
      <c r="CB47" s="429"/>
      <c r="CC47" s="103"/>
      <c r="CD47" s="104">
        <f>'MASTER_ ALL areas - No.seedling'!CC47</f>
        <v>0</v>
      </c>
      <c r="CE47" s="107">
        <f t="shared" si="216"/>
        <v>0</v>
      </c>
      <c r="CF47" s="104">
        <f>'MASTER_ ALL areas - No.seedling'!CE47</f>
        <v>0</v>
      </c>
      <c r="CG47" s="108">
        <f t="shared" si="217"/>
        <v>0</v>
      </c>
      <c r="CH47" s="103">
        <f>'MASTER_ ALL areas - No.seedling'!CG47</f>
        <v>0</v>
      </c>
      <c r="CI47" s="104">
        <f>'MASTER_ ALL areas - No.seedling'!CH47</f>
        <v>0</v>
      </c>
      <c r="CJ47" s="107">
        <f t="shared" si="218"/>
        <v>0</v>
      </c>
      <c r="CK47" s="104">
        <f>'MASTER_ ALL areas - No.seedling'!CJ47</f>
        <v>0</v>
      </c>
      <c r="CL47" s="108">
        <f t="shared" si="219"/>
        <v>0</v>
      </c>
      <c r="CM47" s="103">
        <f>'MASTER_ ALL areas - No.seedling'!CL47</f>
        <v>0</v>
      </c>
      <c r="CN47" s="104">
        <f>'MASTER_ ALL areas - No.seedling'!CM47</f>
        <v>0</v>
      </c>
      <c r="CO47" s="107">
        <f t="shared" si="220"/>
        <v>0</v>
      </c>
      <c r="CP47" s="104">
        <f>'MASTER_ ALL areas - No.seedling'!CO47</f>
        <v>0</v>
      </c>
      <c r="CQ47" s="108">
        <f t="shared" si="221"/>
        <v>0</v>
      </c>
      <c r="CR47" s="103">
        <f>'MASTER_ ALL areas - No.seedling'!CQ47</f>
        <v>0</v>
      </c>
      <c r="CS47" s="104">
        <f>'MASTER_ ALL areas - No.seedling'!CR47</f>
        <v>0</v>
      </c>
      <c r="CT47" s="107">
        <f t="shared" si="222"/>
        <v>0</v>
      </c>
      <c r="CU47" s="104">
        <f>'MASTER_ ALL areas - No.seedling'!CT47</f>
        <v>0</v>
      </c>
      <c r="CV47" s="108">
        <f t="shared" si="223"/>
        <v>0</v>
      </c>
      <c r="CW47" s="103">
        <f>'MASTER_ ALL areas - No.seedling'!CV47</f>
        <v>0</v>
      </c>
      <c r="CX47" s="104">
        <f>'MASTER_ ALL areas - No.seedling'!CW47</f>
        <v>0</v>
      </c>
      <c r="CY47" s="107">
        <f t="shared" si="224"/>
        <v>0</v>
      </c>
      <c r="CZ47" s="104">
        <f>'MASTER_ ALL areas - No.seedling'!CY47</f>
        <v>0</v>
      </c>
      <c r="DA47" s="108">
        <f t="shared" si="225"/>
        <v>0</v>
      </c>
      <c r="DB47" s="103">
        <f>'MASTER_ ALL areas - No.seedling'!DA47</f>
        <v>0</v>
      </c>
      <c r="DC47" s="104">
        <f>'MASTER_ ALL areas - No.seedling'!DB47</f>
        <v>0</v>
      </c>
      <c r="DD47" s="107">
        <f t="shared" si="226"/>
        <v>0</v>
      </c>
      <c r="DE47" s="104">
        <f>'MASTER_ ALL areas - No.seedling'!DD47</f>
        <v>0</v>
      </c>
      <c r="DF47" s="108">
        <f t="shared" si="227"/>
        <v>0</v>
      </c>
      <c r="DG47" s="103">
        <f>'MASTER_ ALL areas - No.seedling'!DF47</f>
        <v>0</v>
      </c>
      <c r="DH47" s="104">
        <f>'MASTER_ ALL areas - No.seedling'!DG47</f>
        <v>0</v>
      </c>
      <c r="DI47" s="107">
        <f t="shared" si="228"/>
        <v>0</v>
      </c>
      <c r="DJ47" s="104">
        <f>'MASTER_ ALL areas - No.seedling'!DI47</f>
        <v>0</v>
      </c>
      <c r="DK47" s="108">
        <f t="shared" si="229"/>
        <v>0</v>
      </c>
      <c r="DL47" s="103">
        <f>'MASTER_ ALL areas - No.seedling'!DK47</f>
        <v>0</v>
      </c>
      <c r="DM47" s="104">
        <f>'MASTER_ ALL areas - No.seedling'!DL47</f>
        <v>0</v>
      </c>
      <c r="DN47" s="107">
        <f t="shared" si="230"/>
        <v>0</v>
      </c>
      <c r="DO47" s="104">
        <f>'MASTER_ ALL areas - No.seedling'!DN47</f>
        <v>0</v>
      </c>
      <c r="DP47" s="108">
        <f t="shared" si="231"/>
        <v>0</v>
      </c>
      <c r="DQ47" s="103">
        <f>'MASTER_ ALL areas - No.seedling'!DP47</f>
        <v>0</v>
      </c>
      <c r="DR47" s="104">
        <f>'MASTER_ ALL areas - No.seedling'!DQ47</f>
        <v>0</v>
      </c>
      <c r="DS47" s="107">
        <f t="shared" si="232"/>
        <v>0</v>
      </c>
      <c r="DT47" s="104">
        <f>'MASTER_ ALL areas - No.seedling'!DS47</f>
        <v>0</v>
      </c>
      <c r="DU47" s="108">
        <f t="shared" si="233"/>
        <v>0</v>
      </c>
      <c r="DV47" s="103">
        <f>'MASTER_ ALL areas - No.seedling'!DU47</f>
        <v>0</v>
      </c>
      <c r="DW47" s="104">
        <f>'MASTER_ ALL areas - No.seedling'!DV47</f>
        <v>0</v>
      </c>
      <c r="DX47" s="107">
        <f t="shared" si="234"/>
        <v>0</v>
      </c>
      <c r="DY47" s="104">
        <f>'MASTER_ ALL areas - No.seedling'!DX47</f>
        <v>0</v>
      </c>
      <c r="DZ47" s="108">
        <f t="shared" si="235"/>
        <v>0</v>
      </c>
      <c r="EA47" s="103">
        <f>'MASTER_ ALL areas - No.seedling'!DZ47</f>
        <v>0</v>
      </c>
      <c r="EB47" s="104">
        <f>'MASTER_ ALL areas - No.seedling'!EA47</f>
        <v>0</v>
      </c>
      <c r="EC47" s="107">
        <f t="shared" si="236"/>
        <v>0</v>
      </c>
      <c r="ED47" s="104">
        <f>'MASTER_ ALL areas - No.seedling'!EC47</f>
        <v>0</v>
      </c>
      <c r="EE47" s="108">
        <f t="shared" si="237"/>
        <v>0</v>
      </c>
      <c r="EF47" s="103">
        <f>'MASTER_ ALL areas - No.seedling'!EE47</f>
        <v>0</v>
      </c>
      <c r="EG47" s="104">
        <f>'MASTER_ ALL areas - No.seedling'!EF47</f>
        <v>0</v>
      </c>
      <c r="EH47" s="107">
        <f t="shared" si="238"/>
        <v>0</v>
      </c>
      <c r="EI47" s="104">
        <f>'MASTER_ ALL areas - No.seedling'!EH47</f>
        <v>0</v>
      </c>
      <c r="EJ47" s="108">
        <f t="shared" si="239"/>
        <v>0</v>
      </c>
      <c r="EK47" s="103">
        <f>'MASTER_ ALL areas - No.seedling'!EJ47</f>
        <v>0</v>
      </c>
      <c r="EL47" s="104">
        <f>'MASTER_ ALL areas - No.seedling'!EK47</f>
        <v>0</v>
      </c>
      <c r="EM47" s="107">
        <f t="shared" si="240"/>
        <v>0</v>
      </c>
      <c r="EN47" s="104">
        <f>'MASTER_ ALL areas - No.seedling'!EM47</f>
        <v>0</v>
      </c>
      <c r="EO47" s="108">
        <f t="shared" si="241"/>
        <v>0</v>
      </c>
      <c r="EP47" s="103">
        <f>'MASTER_ ALL areas - No.seedling'!EO47</f>
        <v>0</v>
      </c>
      <c r="EQ47" s="104">
        <f>'MASTER_ ALL areas - No.seedling'!EP47</f>
        <v>0</v>
      </c>
      <c r="ER47" s="107">
        <f t="shared" si="242"/>
        <v>0</v>
      </c>
      <c r="ES47" s="104">
        <f>'MASTER_ ALL areas - No.seedling'!ER47</f>
        <v>0</v>
      </c>
      <c r="ET47" s="108">
        <f t="shared" si="243"/>
        <v>0</v>
      </c>
      <c r="EU47" s="103">
        <f>'MASTER_ ALL areas - No.seedling'!ET47</f>
        <v>0</v>
      </c>
      <c r="EV47" s="104">
        <f>'MASTER_ ALL areas - No.seedling'!EU47</f>
        <v>0</v>
      </c>
      <c r="EW47" s="107">
        <f t="shared" si="244"/>
        <v>0</v>
      </c>
      <c r="EX47" s="104">
        <f>'MASTER_ ALL areas - No.seedling'!EW47</f>
        <v>0</v>
      </c>
      <c r="EY47" s="108">
        <f t="shared" si="245"/>
        <v>0</v>
      </c>
      <c r="EZ47" s="103">
        <f>'MASTER_ ALL areas - No.seedling'!EY47</f>
        <v>0</v>
      </c>
      <c r="FA47" s="104">
        <f>'MASTER_ ALL areas - No.seedling'!EZ47</f>
        <v>0</v>
      </c>
      <c r="FB47" s="107">
        <f t="shared" si="246"/>
        <v>0</v>
      </c>
      <c r="FC47" s="104">
        <f>'MASTER_ ALL areas - No.seedling'!FB47</f>
        <v>0</v>
      </c>
      <c r="FD47" s="108">
        <f t="shared" si="247"/>
        <v>0</v>
      </c>
      <c r="FE47" s="103">
        <f>'MASTER_ ALL areas - No.seedling'!FD47</f>
        <v>0</v>
      </c>
      <c r="FF47" s="104">
        <f>'MASTER_ ALL areas - No.seedling'!FE47</f>
        <v>0</v>
      </c>
      <c r="FG47" s="107">
        <f t="shared" si="248"/>
        <v>0</v>
      </c>
      <c r="FH47" s="104">
        <f>'MASTER_ ALL areas - No.seedling'!FG47</f>
        <v>0</v>
      </c>
      <c r="FI47" s="108">
        <f t="shared" si="249"/>
        <v>0</v>
      </c>
      <c r="FJ47" s="103">
        <f>'MASTER_ ALL areas - No.seedling'!FI47</f>
        <v>0</v>
      </c>
      <c r="FK47" s="104">
        <f>'MASTER_ ALL areas - No.seedling'!FJ47</f>
        <v>0</v>
      </c>
      <c r="FL47" s="107">
        <f t="shared" si="250"/>
        <v>0</v>
      </c>
      <c r="FM47" s="104">
        <f>'MASTER_ ALL areas - No.seedling'!FL47</f>
        <v>0</v>
      </c>
      <c r="FN47" s="108">
        <f t="shared" si="251"/>
        <v>0</v>
      </c>
      <c r="FO47" s="103">
        <f>'MASTER_ ALL areas - No.seedling'!FN47</f>
        <v>0</v>
      </c>
      <c r="FP47" s="104">
        <f>'MASTER_ ALL areas - No.seedling'!FO47</f>
        <v>0</v>
      </c>
      <c r="FQ47" s="107">
        <f t="shared" si="252"/>
        <v>0</v>
      </c>
      <c r="FR47" s="104">
        <f>'MASTER_ ALL areas - No.seedling'!FQ47</f>
        <v>0</v>
      </c>
      <c r="FS47" s="108">
        <f t="shared" si="253"/>
        <v>0</v>
      </c>
      <c r="FT47" s="103">
        <f>'MASTER_ ALL areas - No.seedling'!FS47</f>
        <v>0</v>
      </c>
      <c r="FU47" s="104">
        <f>'MASTER_ ALL areas - No.seedling'!FT47</f>
        <v>0</v>
      </c>
      <c r="FV47" s="107">
        <f t="shared" si="254"/>
        <v>0</v>
      </c>
      <c r="FW47" s="104">
        <f>'MASTER_ ALL areas - No.seedling'!FV47</f>
        <v>0</v>
      </c>
      <c r="FX47" s="108">
        <f t="shared" si="255"/>
        <v>0</v>
      </c>
      <c r="FY47" s="103">
        <f>'MASTER_ ALL areas - No.seedling'!FX47</f>
        <v>0</v>
      </c>
      <c r="FZ47" s="104">
        <f>'MASTER_ ALL areas - No.seedling'!FY47</f>
        <v>0</v>
      </c>
      <c r="GA47" s="107">
        <f t="shared" si="256"/>
        <v>0</v>
      </c>
      <c r="GB47" s="104">
        <f>'MASTER_ ALL areas - No.seedling'!GA47</f>
        <v>0</v>
      </c>
      <c r="GC47" s="108">
        <f t="shared" si="257"/>
        <v>0</v>
      </c>
      <c r="GD47" s="103">
        <f>'MASTER_ ALL areas - No.seedling'!GC47</f>
        <v>0</v>
      </c>
      <c r="GE47" s="104">
        <f>'MASTER_ ALL areas - No.seedling'!GD47</f>
        <v>0</v>
      </c>
      <c r="GF47" s="107">
        <f t="shared" si="258"/>
        <v>0</v>
      </c>
      <c r="GG47" s="104">
        <f>'MASTER_ ALL areas - No.seedling'!GF47</f>
        <v>0</v>
      </c>
      <c r="GH47" s="108">
        <f t="shared" si="259"/>
        <v>0</v>
      </c>
      <c r="GI47" s="103">
        <f>'MASTER_ ALL areas - No.seedling'!GH47</f>
        <v>0</v>
      </c>
      <c r="GJ47" s="104">
        <f>'MASTER_ ALL areas - No.seedling'!GI47</f>
        <v>0</v>
      </c>
      <c r="GK47" s="107">
        <f t="shared" si="260"/>
        <v>0</v>
      </c>
      <c r="GL47" s="104">
        <f>'MASTER_ ALL areas - No.seedling'!GK47</f>
        <v>0</v>
      </c>
      <c r="GM47" s="108">
        <f t="shared" si="261"/>
        <v>0</v>
      </c>
      <c r="GN47" s="103">
        <f>'MASTER_ ALL areas - No.seedling'!GM47</f>
        <v>0</v>
      </c>
      <c r="GO47" s="104">
        <f>'MASTER_ ALL areas - No.seedling'!GN47</f>
        <v>0</v>
      </c>
      <c r="GP47" s="107">
        <f t="shared" si="262"/>
        <v>0</v>
      </c>
      <c r="GQ47" s="104">
        <f>'MASTER_ ALL areas - No.seedling'!GP47</f>
        <v>0</v>
      </c>
      <c r="GR47" s="108">
        <f t="shared" si="263"/>
        <v>0</v>
      </c>
      <c r="GS47" s="103">
        <f>'MASTER_ ALL areas - No.seedling'!GR47</f>
        <v>0</v>
      </c>
      <c r="GT47" s="104">
        <f>'MASTER_ ALL areas - No.seedling'!GS47</f>
        <v>0</v>
      </c>
      <c r="GU47" s="107">
        <f t="shared" si="264"/>
        <v>0</v>
      </c>
      <c r="GV47" s="104">
        <f>'MASTER_ ALL areas - No.seedling'!GU47</f>
        <v>0</v>
      </c>
      <c r="GW47" s="108">
        <f t="shared" si="265"/>
        <v>0</v>
      </c>
      <c r="GX47" s="103">
        <f>'MASTER_ ALL areas - No.seedling'!GW47</f>
        <v>0</v>
      </c>
      <c r="GY47" s="104">
        <f>'MASTER_ ALL areas - No.seedling'!GX47</f>
        <v>0</v>
      </c>
      <c r="GZ47" s="107">
        <f t="shared" si="266"/>
        <v>0</v>
      </c>
      <c r="HA47" s="104">
        <f>'MASTER_ ALL areas - No.seedling'!GZ47</f>
        <v>0</v>
      </c>
      <c r="HB47" s="108">
        <f t="shared" si="267"/>
        <v>0</v>
      </c>
      <c r="HC47" s="103">
        <f>'MASTER_ ALL areas - No.seedling'!HB47</f>
        <v>0</v>
      </c>
      <c r="HD47" s="104">
        <f>'MASTER_ ALL areas - No.seedling'!HC47</f>
        <v>0</v>
      </c>
      <c r="HE47" s="107">
        <f t="shared" si="268"/>
        <v>0</v>
      </c>
      <c r="HF47" s="104">
        <f>'MASTER_ ALL areas - No.seedling'!HE47</f>
        <v>0</v>
      </c>
      <c r="HG47" s="108">
        <f t="shared" si="269"/>
        <v>0</v>
      </c>
      <c r="HH47" s="103">
        <f>'MASTER_ ALL areas - No.seedling'!HG47</f>
        <v>0</v>
      </c>
      <c r="HI47" s="104">
        <f>'MASTER_ ALL areas - No.seedling'!HH47</f>
        <v>0</v>
      </c>
      <c r="HJ47" s="107">
        <f t="shared" si="270"/>
        <v>0</v>
      </c>
      <c r="HK47" s="104">
        <f>'MASTER_ ALL areas - No.seedling'!HJ47</f>
        <v>0</v>
      </c>
      <c r="HL47" s="108">
        <f t="shared" si="271"/>
        <v>0</v>
      </c>
      <c r="HM47" s="103">
        <f>'MASTER_ ALL areas - No.seedling'!HL47</f>
        <v>0</v>
      </c>
      <c r="HN47" s="104">
        <f>'MASTER_ ALL areas - No.seedling'!HM47</f>
        <v>0</v>
      </c>
      <c r="HO47" s="107">
        <f t="shared" si="272"/>
        <v>0</v>
      </c>
      <c r="HP47" s="104">
        <f>'MASTER_ ALL areas - No.seedling'!HO47</f>
        <v>0</v>
      </c>
      <c r="HQ47" s="108">
        <f t="shared" si="273"/>
        <v>0</v>
      </c>
      <c r="HR47" s="103">
        <f>'MASTER_ ALL areas - No.seedling'!HQ47</f>
        <v>0</v>
      </c>
      <c r="HS47" s="104">
        <f>'MASTER_ ALL areas - No.seedling'!HR47</f>
        <v>0</v>
      </c>
      <c r="HT47" s="107">
        <f t="shared" si="274"/>
        <v>0</v>
      </c>
      <c r="HU47" s="104">
        <f>'MASTER_ ALL areas - No.seedling'!HT47</f>
        <v>0</v>
      </c>
      <c r="HV47" s="108">
        <f t="shared" si="275"/>
        <v>0</v>
      </c>
      <c r="HW47" s="103">
        <f>'MASTER_ ALL areas - No.seedling'!HV47</f>
        <v>0</v>
      </c>
      <c r="HX47" s="104">
        <f>'MASTER_ ALL areas - No.seedling'!HW47</f>
        <v>0</v>
      </c>
      <c r="HY47" s="107">
        <f t="shared" si="276"/>
        <v>0</v>
      </c>
      <c r="HZ47" s="104">
        <f>'MASTER_ ALL areas - No.seedling'!HY47</f>
        <v>0</v>
      </c>
      <c r="IA47" s="108">
        <f t="shared" si="277"/>
        <v>0</v>
      </c>
      <c r="IB47" s="103">
        <f>'MASTER_ ALL areas - No.seedling'!IA47</f>
        <v>0</v>
      </c>
      <c r="IC47" s="104">
        <f>'MASTER_ ALL areas - No.seedling'!IB47</f>
        <v>0</v>
      </c>
      <c r="ID47" s="107">
        <f t="shared" si="278"/>
        <v>0</v>
      </c>
      <c r="IE47" s="104">
        <f>'MASTER_ ALL areas - No.seedling'!ID47</f>
        <v>0</v>
      </c>
      <c r="IF47" s="110">
        <f t="shared" si="279"/>
        <v>0</v>
      </c>
      <c r="IG47" s="111" t="s">
        <v>206</v>
      </c>
      <c r="IH47" s="112"/>
    </row>
    <row r="48" spans="2:242" ht="33" customHeight="1" x14ac:dyDescent="0.25">
      <c r="B48" s="420">
        <v>44</v>
      </c>
      <c r="C48" s="421" t="s">
        <v>207</v>
      </c>
      <c r="D48" s="422">
        <v>221172</v>
      </c>
      <c r="E48" s="423">
        <v>932264</v>
      </c>
      <c r="F48" s="424" t="s">
        <v>89</v>
      </c>
      <c r="G48" s="88" t="s">
        <v>185</v>
      </c>
      <c r="H48" s="425">
        <f>'MASTER_ ALL areas - No.seedling'!G48</f>
        <v>1</v>
      </c>
      <c r="I48" s="426">
        <f>'MASTER_ ALL areas - No.seedling'!H48</f>
        <v>0</v>
      </c>
      <c r="J48" s="425">
        <f>'MASTER_ ALL areas - No.seedling'!I48</f>
        <v>42.6</v>
      </c>
      <c r="K48" s="427">
        <f>'MASTER_ ALL areas - No.seedling'!J48</f>
        <v>138</v>
      </c>
      <c r="L48" s="73">
        <f t="shared" si="188"/>
        <v>2760</v>
      </c>
      <c r="M48" s="427">
        <f>'MASTER_ ALL areas - No.seedling'!L48</f>
        <v>2760</v>
      </c>
      <c r="N48" s="417">
        <f>'MASTER_ ALL areas - No.seedling'!M48</f>
        <v>3</v>
      </c>
      <c r="O48" s="428">
        <f>'MASTER_ ALL areas - No.seedling'!N48</f>
        <v>102</v>
      </c>
      <c r="P48" s="70">
        <f t="shared" si="189"/>
        <v>2.1739130434782608E-2</v>
      </c>
      <c r="Q48" s="78">
        <f t="shared" si="190"/>
        <v>0.73913043478260865</v>
      </c>
      <c r="R48" s="429"/>
      <c r="S48" s="417">
        <f>'MASTER_ ALL areas - No.seedling'!R48</f>
        <v>1800</v>
      </c>
      <c r="T48" s="419">
        <f>'MASTER_ ALL areas - No.seedling'!S48</f>
        <v>0</v>
      </c>
      <c r="U48" s="80">
        <f t="shared" si="191"/>
        <v>0</v>
      </c>
      <c r="V48" s="419">
        <f>'MASTER_ ALL areas - No.seedling'!U48</f>
        <v>54</v>
      </c>
      <c r="W48" s="80">
        <f t="shared" si="192"/>
        <v>0.6</v>
      </c>
      <c r="X48" s="419">
        <f>'MASTER_ ALL areas - No.seedling'!W48</f>
        <v>960</v>
      </c>
      <c r="Y48" s="419">
        <f>'MASTER_ ALL areas - No.seedling'!X48</f>
        <v>3</v>
      </c>
      <c r="Z48" s="80">
        <f t="shared" si="193"/>
        <v>6.25E-2</v>
      </c>
      <c r="AA48" s="419">
        <f>'MASTER_ ALL areas - No.seedling'!Z48</f>
        <v>48</v>
      </c>
      <c r="AB48" s="80">
        <f t="shared" si="194"/>
        <v>1</v>
      </c>
      <c r="AC48" s="419">
        <f>'MASTER_ ALL areas - No.seedling'!AB48</f>
        <v>0</v>
      </c>
      <c r="AD48" s="419">
        <f>'MASTER_ ALL areas - No.seedling'!AC48</f>
        <v>0</v>
      </c>
      <c r="AE48" s="80">
        <f t="shared" si="195"/>
        <v>0</v>
      </c>
      <c r="AF48" s="419">
        <f>'MASTER_ ALL areas - No.seedling'!AE48</f>
        <v>0</v>
      </c>
      <c r="AG48" s="80">
        <f t="shared" si="196"/>
        <v>0</v>
      </c>
      <c r="AH48" s="419">
        <f>'MASTER_ ALL areas - No.seedling'!AG48</f>
        <v>0</v>
      </c>
      <c r="AI48" s="419">
        <f>'MASTER_ ALL areas - No.seedling'!AH48</f>
        <v>0</v>
      </c>
      <c r="AJ48" s="80">
        <f t="shared" si="197"/>
        <v>0</v>
      </c>
      <c r="AK48" s="419">
        <f>'MASTER_ ALL areas - No.seedling'!AJ48</f>
        <v>0</v>
      </c>
      <c r="AL48" s="81">
        <f t="shared" si="198"/>
        <v>0</v>
      </c>
      <c r="AM48" s="429"/>
      <c r="AN48" s="417">
        <f>'MASTER_ ALL areas - No.seedling'!AM48</f>
        <v>2500</v>
      </c>
      <c r="AO48" s="419">
        <f>'MASTER_ ALL areas - No.seedling'!AN48</f>
        <v>3</v>
      </c>
      <c r="AP48" s="80">
        <f t="shared" si="199"/>
        <v>2.4E-2</v>
      </c>
      <c r="AQ48" s="419">
        <f>'MASTER_ ALL areas - No.seedling'!AP48</f>
        <v>95</v>
      </c>
      <c r="AR48" s="80">
        <f t="shared" si="200"/>
        <v>0.76</v>
      </c>
      <c r="AS48" s="419">
        <f>'MASTER_ ALL areas - No.seedling'!AR48</f>
        <v>40</v>
      </c>
      <c r="AT48" s="419">
        <f>'MASTER_ ALL areas - No.seedling'!AS48</f>
        <v>0</v>
      </c>
      <c r="AU48" s="80">
        <f t="shared" si="201"/>
        <v>0</v>
      </c>
      <c r="AV48" s="419">
        <f>'MASTER_ ALL areas - No.seedling'!AU48</f>
        <v>0</v>
      </c>
      <c r="AW48" s="80">
        <f t="shared" si="202"/>
        <v>0</v>
      </c>
      <c r="AX48" s="419">
        <f>'MASTER_ ALL areas - No.seedling'!AW48</f>
        <v>0</v>
      </c>
      <c r="AY48" s="419">
        <f>'MASTER_ ALL areas - No.seedling'!AX48</f>
        <v>0</v>
      </c>
      <c r="AZ48" s="80">
        <f t="shared" si="203"/>
        <v>0</v>
      </c>
      <c r="BA48" s="419">
        <f>'MASTER_ ALL areas - No.seedling'!AZ48</f>
        <v>0</v>
      </c>
      <c r="BB48" s="80">
        <f t="shared" si="204"/>
        <v>0</v>
      </c>
      <c r="BC48" s="419">
        <f>'MASTER_ ALL areas - No.seedling'!BB48</f>
        <v>0</v>
      </c>
      <c r="BD48" s="419">
        <f>'MASTER_ ALL areas - No.seedling'!BC48</f>
        <v>0</v>
      </c>
      <c r="BE48" s="80">
        <f t="shared" si="205"/>
        <v>0</v>
      </c>
      <c r="BF48" s="419">
        <f>'MASTER_ ALL areas - No.seedling'!BE48</f>
        <v>0</v>
      </c>
      <c r="BG48" s="80">
        <f t="shared" si="206"/>
        <v>0</v>
      </c>
      <c r="BH48" s="419">
        <f>'MASTER_ ALL areas - No.seedling'!BG48</f>
        <v>220</v>
      </c>
      <c r="BI48" s="419">
        <f>'MASTER_ ALL areas - No.seedling'!BH48</f>
        <v>0</v>
      </c>
      <c r="BJ48" s="80">
        <f t="shared" si="207"/>
        <v>0</v>
      </c>
      <c r="BK48" s="419">
        <f>'MASTER_ ALL areas - No.seedling'!BJ48</f>
        <v>7</v>
      </c>
      <c r="BL48" s="80">
        <f t="shared" si="208"/>
        <v>0.63636363636363635</v>
      </c>
      <c r="BM48" s="419">
        <f>'MASTER_ ALL areas - No.seedling'!BL48</f>
        <v>0</v>
      </c>
      <c r="BN48" s="419">
        <f>'MASTER_ ALL areas - No.seedling'!BM48</f>
        <v>0</v>
      </c>
      <c r="BO48" s="80">
        <f t="shared" si="209"/>
        <v>0</v>
      </c>
      <c r="BP48" s="419">
        <f>'MASTER_ ALL areas - No.seedling'!BO48</f>
        <v>0</v>
      </c>
      <c r="BQ48" s="80">
        <f t="shared" si="210"/>
        <v>0</v>
      </c>
      <c r="BR48" s="419">
        <f>'MASTER_ ALL areas - No.seedling'!BQ48</f>
        <v>0</v>
      </c>
      <c r="BS48" s="419">
        <f>'MASTER_ ALL areas - No.seedling'!BR48</f>
        <v>0</v>
      </c>
      <c r="BT48" s="80">
        <f t="shared" si="211"/>
        <v>0</v>
      </c>
      <c r="BU48" s="419">
        <f>'MASTER_ ALL areas - No.seedling'!BT48</f>
        <v>0</v>
      </c>
      <c r="BV48" s="80">
        <f t="shared" si="212"/>
        <v>0</v>
      </c>
      <c r="BW48" s="419">
        <f>'MASTER_ ALL areas - No.seedling'!BV48</f>
        <v>0</v>
      </c>
      <c r="BX48" s="419">
        <f>'MASTER_ ALL areas - No.seedling'!BW48</f>
        <v>0</v>
      </c>
      <c r="BY48" s="80">
        <f t="shared" si="213"/>
        <v>0</v>
      </c>
      <c r="BZ48" s="419">
        <f>'MASTER_ ALL areas - No.seedling'!BY48</f>
        <v>0</v>
      </c>
      <c r="CA48" s="81">
        <f t="shared" si="214"/>
        <v>0</v>
      </c>
      <c r="CB48" s="429"/>
      <c r="CC48" s="75">
        <f>79*20</f>
        <v>1580</v>
      </c>
      <c r="CD48" s="76">
        <f>'MASTER_ ALL areas - No.seedling'!CC48</f>
        <v>0</v>
      </c>
      <c r="CE48" s="80">
        <f t="shared" si="216"/>
        <v>0</v>
      </c>
      <c r="CF48" s="76">
        <f>'MASTER_ ALL areas - No.seedling'!CE48</f>
        <v>49</v>
      </c>
      <c r="CG48" s="81">
        <f t="shared" si="217"/>
        <v>0.620253164556962</v>
      </c>
      <c r="CH48" s="75">
        <f>'MASTER_ ALL areas - No.seedling'!CG48</f>
        <v>920</v>
      </c>
      <c r="CI48" s="76">
        <f>'MASTER_ ALL areas - No.seedling'!CH48</f>
        <v>3</v>
      </c>
      <c r="CJ48" s="80">
        <f t="shared" si="218"/>
        <v>6.5217391304347824E-2</v>
      </c>
      <c r="CK48" s="76">
        <f>'MASTER_ ALL areas - No.seedling'!CJ48</f>
        <v>46</v>
      </c>
      <c r="CL48" s="81">
        <f t="shared" si="219"/>
        <v>1</v>
      </c>
      <c r="CM48" s="75">
        <f>'MASTER_ ALL areas - No.seedling'!CL48</f>
        <v>0</v>
      </c>
      <c r="CN48" s="76">
        <f>'MASTER_ ALL areas - No.seedling'!CM48</f>
        <v>0</v>
      </c>
      <c r="CO48" s="80">
        <f t="shared" si="220"/>
        <v>0</v>
      </c>
      <c r="CP48" s="76">
        <f>'MASTER_ ALL areas - No.seedling'!CO48</f>
        <v>0</v>
      </c>
      <c r="CQ48" s="81">
        <f t="shared" si="221"/>
        <v>0</v>
      </c>
      <c r="CR48" s="75">
        <f>'MASTER_ ALL areas - No.seedling'!CQ48</f>
        <v>0</v>
      </c>
      <c r="CS48" s="76">
        <f>'MASTER_ ALL areas - No.seedling'!CR48</f>
        <v>0</v>
      </c>
      <c r="CT48" s="80">
        <f t="shared" si="222"/>
        <v>0</v>
      </c>
      <c r="CU48" s="76">
        <f>'MASTER_ ALL areas - No.seedling'!CT48</f>
        <v>0</v>
      </c>
      <c r="CV48" s="81">
        <f t="shared" si="223"/>
        <v>0</v>
      </c>
      <c r="CW48" s="75">
        <f>'MASTER_ ALL areas - No.seedling'!CV48</f>
        <v>40</v>
      </c>
      <c r="CX48" s="76">
        <f>'MASTER_ ALL areas - No.seedling'!CW48</f>
        <v>0</v>
      </c>
      <c r="CY48" s="80">
        <f t="shared" si="224"/>
        <v>0</v>
      </c>
      <c r="CZ48" s="76">
        <f>'MASTER_ ALL areas - No.seedling'!CY48</f>
        <v>0</v>
      </c>
      <c r="DA48" s="81">
        <f t="shared" si="225"/>
        <v>0</v>
      </c>
      <c r="DB48" s="75">
        <f>'MASTER_ ALL areas - No.seedling'!DA48</f>
        <v>0</v>
      </c>
      <c r="DC48" s="76">
        <f>'MASTER_ ALL areas - No.seedling'!DB48</f>
        <v>0</v>
      </c>
      <c r="DD48" s="80">
        <f t="shared" si="226"/>
        <v>0</v>
      </c>
      <c r="DE48" s="76">
        <f>'MASTER_ ALL areas - No.seedling'!DD48</f>
        <v>0</v>
      </c>
      <c r="DF48" s="81">
        <f t="shared" si="227"/>
        <v>0</v>
      </c>
      <c r="DG48" s="75">
        <f>'MASTER_ ALL areas - No.seedling'!DF48</f>
        <v>0</v>
      </c>
      <c r="DH48" s="76">
        <f>'MASTER_ ALL areas - No.seedling'!DG48</f>
        <v>0</v>
      </c>
      <c r="DI48" s="80">
        <f t="shared" si="228"/>
        <v>0</v>
      </c>
      <c r="DJ48" s="76">
        <f>'MASTER_ ALL areas - No.seedling'!DI48</f>
        <v>0</v>
      </c>
      <c r="DK48" s="81">
        <f t="shared" si="229"/>
        <v>0</v>
      </c>
      <c r="DL48" s="75">
        <f>'MASTER_ ALL areas - No.seedling'!DK48</f>
        <v>0</v>
      </c>
      <c r="DM48" s="76">
        <f>'MASTER_ ALL areas - No.seedling'!DL48</f>
        <v>0</v>
      </c>
      <c r="DN48" s="80">
        <f t="shared" si="230"/>
        <v>0</v>
      </c>
      <c r="DO48" s="76">
        <f>'MASTER_ ALL areas - No.seedling'!DN48</f>
        <v>0</v>
      </c>
      <c r="DP48" s="81">
        <f t="shared" si="231"/>
        <v>0</v>
      </c>
      <c r="DQ48" s="75">
        <f>'MASTER_ ALL areas - No.seedling'!DP48</f>
        <v>0</v>
      </c>
      <c r="DR48" s="76">
        <f>'MASTER_ ALL areas - No.seedling'!DQ48</f>
        <v>0</v>
      </c>
      <c r="DS48" s="80">
        <f t="shared" si="232"/>
        <v>0</v>
      </c>
      <c r="DT48" s="76">
        <f>'MASTER_ ALL areas - No.seedling'!DS48</f>
        <v>0</v>
      </c>
      <c r="DU48" s="81">
        <f t="shared" si="233"/>
        <v>0</v>
      </c>
      <c r="DV48" s="75">
        <f>'MASTER_ ALL areas - No.seedling'!DU48</f>
        <v>0</v>
      </c>
      <c r="DW48" s="76">
        <f>'MASTER_ ALL areas - No.seedling'!DV48</f>
        <v>0</v>
      </c>
      <c r="DX48" s="80">
        <f t="shared" si="234"/>
        <v>0</v>
      </c>
      <c r="DY48" s="76">
        <f>'MASTER_ ALL areas - No.seedling'!DX48</f>
        <v>0</v>
      </c>
      <c r="DZ48" s="81">
        <f t="shared" si="235"/>
        <v>0</v>
      </c>
      <c r="EA48" s="75">
        <f>'MASTER_ ALL areas - No.seedling'!DZ48</f>
        <v>0</v>
      </c>
      <c r="EB48" s="76">
        <f>'MASTER_ ALL areas - No.seedling'!EA48</f>
        <v>0</v>
      </c>
      <c r="EC48" s="80">
        <f t="shared" si="236"/>
        <v>0</v>
      </c>
      <c r="ED48" s="76">
        <f>'MASTER_ ALL areas - No.seedling'!EC48</f>
        <v>0</v>
      </c>
      <c r="EE48" s="81">
        <f t="shared" si="237"/>
        <v>0</v>
      </c>
      <c r="EF48" s="75">
        <f>'MASTER_ ALL areas - No.seedling'!EE48</f>
        <v>0</v>
      </c>
      <c r="EG48" s="76">
        <f>'MASTER_ ALL areas - No.seedling'!EF48</f>
        <v>0</v>
      </c>
      <c r="EH48" s="80">
        <f t="shared" si="238"/>
        <v>0</v>
      </c>
      <c r="EI48" s="76">
        <f>'MASTER_ ALL areas - No.seedling'!EH48</f>
        <v>0</v>
      </c>
      <c r="EJ48" s="81">
        <f t="shared" si="239"/>
        <v>0</v>
      </c>
      <c r="EK48" s="75">
        <f>'MASTER_ ALL areas - No.seedling'!EJ48</f>
        <v>0</v>
      </c>
      <c r="EL48" s="76">
        <f>'MASTER_ ALL areas - No.seedling'!EK48</f>
        <v>0</v>
      </c>
      <c r="EM48" s="80">
        <f t="shared" si="240"/>
        <v>0</v>
      </c>
      <c r="EN48" s="76">
        <f>'MASTER_ ALL areas - No.seedling'!EM48</f>
        <v>0</v>
      </c>
      <c r="EO48" s="81">
        <f t="shared" si="241"/>
        <v>0</v>
      </c>
      <c r="EP48" s="75">
        <f>'MASTER_ ALL areas - No.seedling'!EO48</f>
        <v>0</v>
      </c>
      <c r="EQ48" s="76">
        <f>'MASTER_ ALL areas - No.seedling'!EP48</f>
        <v>0</v>
      </c>
      <c r="ER48" s="80">
        <f t="shared" si="242"/>
        <v>0</v>
      </c>
      <c r="ES48" s="76">
        <f>'MASTER_ ALL areas - No.seedling'!ER48</f>
        <v>0</v>
      </c>
      <c r="ET48" s="81">
        <f t="shared" si="243"/>
        <v>0</v>
      </c>
      <c r="EU48" s="75">
        <f>'MASTER_ ALL areas - No.seedling'!ET48</f>
        <v>0</v>
      </c>
      <c r="EV48" s="76">
        <f>'MASTER_ ALL areas - No.seedling'!EU48</f>
        <v>0</v>
      </c>
      <c r="EW48" s="80">
        <f t="shared" si="244"/>
        <v>0</v>
      </c>
      <c r="EX48" s="76">
        <f>'MASTER_ ALL areas - No.seedling'!EW48</f>
        <v>0</v>
      </c>
      <c r="EY48" s="81">
        <f t="shared" si="245"/>
        <v>0</v>
      </c>
      <c r="EZ48" s="75">
        <f>'MASTER_ ALL areas - No.seedling'!EY48</f>
        <v>0</v>
      </c>
      <c r="FA48" s="76">
        <f>'MASTER_ ALL areas - No.seedling'!EZ48</f>
        <v>0</v>
      </c>
      <c r="FB48" s="80">
        <f t="shared" si="246"/>
        <v>0</v>
      </c>
      <c r="FC48" s="76">
        <f>'MASTER_ ALL areas - No.seedling'!FB48</f>
        <v>0</v>
      </c>
      <c r="FD48" s="81">
        <f t="shared" si="247"/>
        <v>0</v>
      </c>
      <c r="FE48" s="75">
        <f>'MASTER_ ALL areas - No.seedling'!FD48</f>
        <v>180</v>
      </c>
      <c r="FF48" s="76">
        <f>'MASTER_ ALL areas - No.seedling'!FE48</f>
        <v>0</v>
      </c>
      <c r="FG48" s="80">
        <f t="shared" si="248"/>
        <v>0</v>
      </c>
      <c r="FH48" s="76">
        <f>'MASTER_ ALL areas - No.seedling'!FG48</f>
        <v>5</v>
      </c>
      <c r="FI48" s="81">
        <f t="shared" si="249"/>
        <v>0.55555555555555558</v>
      </c>
      <c r="FJ48" s="75">
        <f>'MASTER_ ALL areas - No.seedling'!FI48</f>
        <v>40</v>
      </c>
      <c r="FK48" s="76">
        <f>'MASTER_ ALL areas - No.seedling'!FJ48</f>
        <v>0</v>
      </c>
      <c r="FL48" s="80">
        <f t="shared" si="250"/>
        <v>0</v>
      </c>
      <c r="FM48" s="76">
        <f>'MASTER_ ALL areas - No.seedling'!FL48</f>
        <v>2</v>
      </c>
      <c r="FN48" s="81">
        <f t="shared" si="251"/>
        <v>1</v>
      </c>
      <c r="FO48" s="75">
        <f>'MASTER_ ALL areas - No.seedling'!FN48</f>
        <v>0</v>
      </c>
      <c r="FP48" s="76">
        <f>'MASTER_ ALL areas - No.seedling'!FO48</f>
        <v>0</v>
      </c>
      <c r="FQ48" s="80">
        <f t="shared" si="252"/>
        <v>0</v>
      </c>
      <c r="FR48" s="76">
        <f>'MASTER_ ALL areas - No.seedling'!FQ48</f>
        <v>0</v>
      </c>
      <c r="FS48" s="81">
        <f t="shared" si="253"/>
        <v>0</v>
      </c>
      <c r="FT48" s="75">
        <f>'MASTER_ ALL areas - No.seedling'!FS48</f>
        <v>0</v>
      </c>
      <c r="FU48" s="76">
        <f>'MASTER_ ALL areas - No.seedling'!FT48</f>
        <v>0</v>
      </c>
      <c r="FV48" s="80">
        <f t="shared" si="254"/>
        <v>0</v>
      </c>
      <c r="FW48" s="76">
        <f>'MASTER_ ALL areas - No.seedling'!FV48</f>
        <v>0</v>
      </c>
      <c r="FX48" s="81">
        <f t="shared" si="255"/>
        <v>0</v>
      </c>
      <c r="FY48" s="75">
        <f>'MASTER_ ALL areas - No.seedling'!FX48</f>
        <v>0</v>
      </c>
      <c r="FZ48" s="76">
        <f>'MASTER_ ALL areas - No.seedling'!FY48</f>
        <v>0</v>
      </c>
      <c r="GA48" s="80">
        <f t="shared" si="256"/>
        <v>0</v>
      </c>
      <c r="GB48" s="76">
        <f>'MASTER_ ALL areas - No.seedling'!GA48</f>
        <v>0</v>
      </c>
      <c r="GC48" s="81">
        <f t="shared" si="257"/>
        <v>0</v>
      </c>
      <c r="GD48" s="75">
        <f>'MASTER_ ALL areas - No.seedling'!GC48</f>
        <v>0</v>
      </c>
      <c r="GE48" s="76">
        <f>'MASTER_ ALL areas - No.seedling'!GD48</f>
        <v>0</v>
      </c>
      <c r="GF48" s="80">
        <f t="shared" si="258"/>
        <v>0</v>
      </c>
      <c r="GG48" s="76">
        <f>'MASTER_ ALL areas - No.seedling'!GF48</f>
        <v>0</v>
      </c>
      <c r="GH48" s="81">
        <f t="shared" si="259"/>
        <v>0</v>
      </c>
      <c r="GI48" s="75">
        <f>'MASTER_ ALL areas - No.seedling'!GH48</f>
        <v>0</v>
      </c>
      <c r="GJ48" s="76">
        <f>'MASTER_ ALL areas - No.seedling'!GI48</f>
        <v>0</v>
      </c>
      <c r="GK48" s="80">
        <f t="shared" si="260"/>
        <v>0</v>
      </c>
      <c r="GL48" s="76">
        <f>'MASTER_ ALL areas - No.seedling'!GK48</f>
        <v>0</v>
      </c>
      <c r="GM48" s="81">
        <f t="shared" si="261"/>
        <v>0</v>
      </c>
      <c r="GN48" s="75">
        <f>'MASTER_ ALL areas - No.seedling'!GM48</f>
        <v>0</v>
      </c>
      <c r="GO48" s="76">
        <f>'MASTER_ ALL areas - No.seedling'!GN48</f>
        <v>0</v>
      </c>
      <c r="GP48" s="80">
        <f t="shared" si="262"/>
        <v>0</v>
      </c>
      <c r="GQ48" s="76">
        <f>'MASTER_ ALL areas - No.seedling'!GP48</f>
        <v>0</v>
      </c>
      <c r="GR48" s="81">
        <f t="shared" si="263"/>
        <v>0</v>
      </c>
      <c r="GS48" s="75">
        <f>'MASTER_ ALL areas - No.seedling'!GR48</f>
        <v>0</v>
      </c>
      <c r="GT48" s="76">
        <f>'MASTER_ ALL areas - No.seedling'!GS48</f>
        <v>0</v>
      </c>
      <c r="GU48" s="80">
        <f t="shared" si="264"/>
        <v>0</v>
      </c>
      <c r="GV48" s="76">
        <f>'MASTER_ ALL areas - No.seedling'!GU48</f>
        <v>0</v>
      </c>
      <c r="GW48" s="81">
        <f t="shared" si="265"/>
        <v>0</v>
      </c>
      <c r="GX48" s="75">
        <f>'MASTER_ ALL areas - No.seedling'!GW48</f>
        <v>0</v>
      </c>
      <c r="GY48" s="76">
        <f>'MASTER_ ALL areas - No.seedling'!GX48</f>
        <v>0</v>
      </c>
      <c r="GZ48" s="80">
        <f t="shared" si="266"/>
        <v>0</v>
      </c>
      <c r="HA48" s="76">
        <f>'MASTER_ ALL areas - No.seedling'!GZ48</f>
        <v>0</v>
      </c>
      <c r="HB48" s="81">
        <f t="shared" si="267"/>
        <v>0</v>
      </c>
      <c r="HC48" s="75">
        <f>'MASTER_ ALL areas - No.seedling'!HB48</f>
        <v>0</v>
      </c>
      <c r="HD48" s="76">
        <f>'MASTER_ ALL areas - No.seedling'!HC48</f>
        <v>0</v>
      </c>
      <c r="HE48" s="80">
        <f t="shared" si="268"/>
        <v>0</v>
      </c>
      <c r="HF48" s="76">
        <f>'MASTER_ ALL areas - No.seedling'!HE48</f>
        <v>0</v>
      </c>
      <c r="HG48" s="81">
        <f t="shared" si="269"/>
        <v>0</v>
      </c>
      <c r="HH48" s="75">
        <f>'MASTER_ ALL areas - No.seedling'!HG48</f>
        <v>0</v>
      </c>
      <c r="HI48" s="76">
        <f>'MASTER_ ALL areas - No.seedling'!HH48</f>
        <v>0</v>
      </c>
      <c r="HJ48" s="80">
        <f t="shared" si="270"/>
        <v>0</v>
      </c>
      <c r="HK48" s="76">
        <f>'MASTER_ ALL areas - No.seedling'!HJ48</f>
        <v>0</v>
      </c>
      <c r="HL48" s="81">
        <f t="shared" si="271"/>
        <v>0</v>
      </c>
      <c r="HM48" s="75">
        <f>'MASTER_ ALL areas - No.seedling'!HL48</f>
        <v>0</v>
      </c>
      <c r="HN48" s="76">
        <f>'MASTER_ ALL areas - No.seedling'!HM48</f>
        <v>0</v>
      </c>
      <c r="HO48" s="80">
        <f t="shared" si="272"/>
        <v>0</v>
      </c>
      <c r="HP48" s="76">
        <f>'MASTER_ ALL areas - No.seedling'!HO48</f>
        <v>0</v>
      </c>
      <c r="HQ48" s="81">
        <f t="shared" si="273"/>
        <v>0</v>
      </c>
      <c r="HR48" s="75">
        <f>'MASTER_ ALL areas - No.seedling'!HQ48</f>
        <v>0</v>
      </c>
      <c r="HS48" s="76">
        <f>'MASTER_ ALL areas - No.seedling'!HR48</f>
        <v>0</v>
      </c>
      <c r="HT48" s="80">
        <f t="shared" si="274"/>
        <v>0</v>
      </c>
      <c r="HU48" s="76">
        <f>'MASTER_ ALL areas - No.seedling'!HT48</f>
        <v>0</v>
      </c>
      <c r="HV48" s="81">
        <f t="shared" si="275"/>
        <v>0</v>
      </c>
      <c r="HW48" s="75">
        <f>'MASTER_ ALL areas - No.seedling'!HV48</f>
        <v>0</v>
      </c>
      <c r="HX48" s="76">
        <f>'MASTER_ ALL areas - No.seedling'!HW48</f>
        <v>0</v>
      </c>
      <c r="HY48" s="80">
        <f t="shared" si="276"/>
        <v>0</v>
      </c>
      <c r="HZ48" s="76">
        <f>'MASTER_ ALL areas - No.seedling'!HY48</f>
        <v>0</v>
      </c>
      <c r="IA48" s="81">
        <f t="shared" si="277"/>
        <v>0</v>
      </c>
      <c r="IB48" s="75">
        <f>'MASTER_ ALL areas - No.seedling'!IA48</f>
        <v>0</v>
      </c>
      <c r="IC48" s="76">
        <f>'MASTER_ ALL areas - No.seedling'!IB48</f>
        <v>0</v>
      </c>
      <c r="ID48" s="80">
        <f t="shared" si="278"/>
        <v>0</v>
      </c>
      <c r="IE48" s="76">
        <f>'MASTER_ ALL areas - No.seedling'!ID48</f>
        <v>0</v>
      </c>
      <c r="IF48" s="85">
        <f t="shared" si="279"/>
        <v>0</v>
      </c>
      <c r="IG48" s="86" t="s">
        <v>208</v>
      </c>
      <c r="IH48" s="87"/>
    </row>
    <row r="49" spans="2:242" ht="33" customHeight="1" x14ac:dyDescent="0.25">
      <c r="B49" s="420">
        <v>45</v>
      </c>
      <c r="C49" s="456"/>
      <c r="D49" s="1350" t="s">
        <v>192</v>
      </c>
      <c r="E49" s="1351"/>
      <c r="F49" s="470"/>
      <c r="G49" s="471"/>
      <c r="H49" s="459"/>
      <c r="I49" s="460"/>
      <c r="J49" s="461"/>
      <c r="K49" s="193"/>
      <c r="L49" s="193"/>
      <c r="M49" s="194"/>
      <c r="N49" s="113"/>
      <c r="O49" s="114"/>
      <c r="P49" s="80"/>
      <c r="Q49" s="81"/>
      <c r="R49" s="462"/>
      <c r="S49" s="463"/>
      <c r="T49" s="122"/>
      <c r="U49" s="77"/>
      <c r="V49" s="195"/>
      <c r="W49" s="80"/>
      <c r="X49" s="464"/>
      <c r="Y49" s="195"/>
      <c r="Z49" s="77"/>
      <c r="AA49" s="195"/>
      <c r="AB49" s="80"/>
      <c r="AC49" s="122"/>
      <c r="AD49" s="122"/>
      <c r="AE49" s="77"/>
      <c r="AF49" s="195"/>
      <c r="AG49" s="80"/>
      <c r="AH49" s="122"/>
      <c r="AI49" s="122"/>
      <c r="AJ49" s="77"/>
      <c r="AK49" s="195"/>
      <c r="AL49" s="81"/>
      <c r="AM49" s="462"/>
      <c r="AN49" s="463"/>
      <c r="AO49" s="122"/>
      <c r="AP49" s="77"/>
      <c r="AQ49" s="195"/>
      <c r="AR49" s="77"/>
      <c r="AS49" s="195"/>
      <c r="AT49" s="122"/>
      <c r="AU49" s="77"/>
      <c r="AV49" s="195"/>
      <c r="AW49" s="77"/>
      <c r="AX49" s="191"/>
      <c r="AY49" s="195"/>
      <c r="AZ49" s="77"/>
      <c r="BA49" s="195"/>
      <c r="BB49" s="77"/>
      <c r="BC49" s="195"/>
      <c r="BD49" s="122"/>
      <c r="BE49" s="77"/>
      <c r="BF49" s="195"/>
      <c r="BG49" s="77"/>
      <c r="BH49" s="195"/>
      <c r="BI49" s="122"/>
      <c r="BJ49" s="77"/>
      <c r="BK49" s="195"/>
      <c r="BL49" s="77"/>
      <c r="BM49" s="195"/>
      <c r="BN49" s="122"/>
      <c r="BO49" s="77"/>
      <c r="BP49" s="195"/>
      <c r="BQ49" s="77"/>
      <c r="BR49" s="195"/>
      <c r="BS49" s="122"/>
      <c r="BT49" s="77"/>
      <c r="BU49" s="195"/>
      <c r="BV49" s="77"/>
      <c r="BW49" s="195"/>
      <c r="BX49" s="122"/>
      <c r="BY49" s="77"/>
      <c r="BZ49" s="195"/>
      <c r="CA49" s="81"/>
      <c r="CB49" s="429"/>
      <c r="CC49" s="152"/>
      <c r="CD49" s="122"/>
      <c r="CE49" s="80"/>
      <c r="CF49" s="122"/>
      <c r="CG49" s="81"/>
      <c r="CH49" s="152"/>
      <c r="CI49" s="122"/>
      <c r="CJ49" s="80"/>
      <c r="CK49" s="122"/>
      <c r="CL49" s="81"/>
      <c r="CM49" s="152"/>
      <c r="CN49" s="122"/>
      <c r="CO49" s="80"/>
      <c r="CP49" s="122"/>
      <c r="CQ49" s="81"/>
      <c r="CR49" s="152"/>
      <c r="CS49" s="122"/>
      <c r="CT49" s="80"/>
      <c r="CU49" s="122"/>
      <c r="CV49" s="81"/>
      <c r="CW49" s="152"/>
      <c r="CX49" s="122"/>
      <c r="CY49" s="80"/>
      <c r="CZ49" s="122"/>
      <c r="DA49" s="81"/>
      <c r="DB49" s="152"/>
      <c r="DC49" s="122"/>
      <c r="DD49" s="80"/>
      <c r="DE49" s="122"/>
      <c r="DF49" s="81"/>
      <c r="DG49" s="152"/>
      <c r="DH49" s="122"/>
      <c r="DI49" s="80"/>
      <c r="DJ49" s="122"/>
      <c r="DK49" s="81"/>
      <c r="DL49" s="152"/>
      <c r="DM49" s="122"/>
      <c r="DN49" s="80"/>
      <c r="DO49" s="122"/>
      <c r="DP49" s="81"/>
      <c r="DQ49" s="152"/>
      <c r="DR49" s="122"/>
      <c r="DS49" s="80"/>
      <c r="DT49" s="122"/>
      <c r="DU49" s="81"/>
      <c r="DV49" s="152"/>
      <c r="DW49" s="122"/>
      <c r="DX49" s="80"/>
      <c r="DY49" s="122"/>
      <c r="DZ49" s="81"/>
      <c r="EA49" s="152"/>
      <c r="EB49" s="122"/>
      <c r="EC49" s="80"/>
      <c r="ED49" s="122"/>
      <c r="EE49" s="81"/>
      <c r="EF49" s="152"/>
      <c r="EG49" s="122"/>
      <c r="EH49" s="80"/>
      <c r="EI49" s="122"/>
      <c r="EJ49" s="81"/>
      <c r="EK49" s="152"/>
      <c r="EL49" s="122"/>
      <c r="EM49" s="80"/>
      <c r="EN49" s="122"/>
      <c r="EO49" s="81"/>
      <c r="EP49" s="152"/>
      <c r="EQ49" s="122"/>
      <c r="ER49" s="80"/>
      <c r="ES49" s="122"/>
      <c r="ET49" s="81"/>
      <c r="EU49" s="152"/>
      <c r="EV49" s="122"/>
      <c r="EW49" s="80"/>
      <c r="EX49" s="122"/>
      <c r="EY49" s="81"/>
      <c r="EZ49" s="152"/>
      <c r="FA49" s="122"/>
      <c r="FB49" s="80"/>
      <c r="FC49" s="122"/>
      <c r="FD49" s="81"/>
      <c r="FE49" s="152"/>
      <c r="FF49" s="122"/>
      <c r="FG49" s="80"/>
      <c r="FH49" s="122"/>
      <c r="FI49" s="81"/>
      <c r="FJ49" s="152"/>
      <c r="FK49" s="122"/>
      <c r="FL49" s="80"/>
      <c r="FM49" s="122"/>
      <c r="FN49" s="81"/>
      <c r="FO49" s="152"/>
      <c r="FP49" s="122"/>
      <c r="FQ49" s="80"/>
      <c r="FR49" s="122"/>
      <c r="FS49" s="81"/>
      <c r="FT49" s="152"/>
      <c r="FU49" s="122"/>
      <c r="FV49" s="80"/>
      <c r="FW49" s="122"/>
      <c r="FX49" s="81"/>
      <c r="FY49" s="152"/>
      <c r="FZ49" s="122"/>
      <c r="GA49" s="80"/>
      <c r="GB49" s="122"/>
      <c r="GC49" s="81"/>
      <c r="GD49" s="152"/>
      <c r="GE49" s="122"/>
      <c r="GF49" s="80"/>
      <c r="GG49" s="122"/>
      <c r="GH49" s="81"/>
      <c r="GI49" s="152"/>
      <c r="GJ49" s="122"/>
      <c r="GK49" s="80"/>
      <c r="GL49" s="122"/>
      <c r="GM49" s="81"/>
      <c r="GN49" s="152"/>
      <c r="GO49" s="122"/>
      <c r="GP49" s="80"/>
      <c r="GQ49" s="122"/>
      <c r="GR49" s="81"/>
      <c r="GS49" s="152"/>
      <c r="GT49" s="122"/>
      <c r="GU49" s="80"/>
      <c r="GV49" s="122"/>
      <c r="GW49" s="81"/>
      <c r="GX49" s="152"/>
      <c r="GY49" s="122"/>
      <c r="GZ49" s="80"/>
      <c r="HA49" s="122"/>
      <c r="HB49" s="81"/>
      <c r="HC49" s="152"/>
      <c r="HD49" s="122"/>
      <c r="HE49" s="80"/>
      <c r="HF49" s="122"/>
      <c r="HG49" s="81"/>
      <c r="HH49" s="152"/>
      <c r="HI49" s="122"/>
      <c r="HJ49" s="80"/>
      <c r="HK49" s="122"/>
      <c r="HL49" s="81"/>
      <c r="HM49" s="152"/>
      <c r="HN49" s="122"/>
      <c r="HO49" s="80"/>
      <c r="HP49" s="122"/>
      <c r="HQ49" s="81"/>
      <c r="HR49" s="152"/>
      <c r="HS49" s="122"/>
      <c r="HT49" s="80"/>
      <c r="HU49" s="122"/>
      <c r="HV49" s="81"/>
      <c r="HW49" s="152"/>
      <c r="HX49" s="122"/>
      <c r="HY49" s="80"/>
      <c r="HZ49" s="122"/>
      <c r="IA49" s="81"/>
      <c r="IB49" s="152"/>
      <c r="IC49" s="122"/>
      <c r="ID49" s="80"/>
      <c r="IE49" s="122"/>
      <c r="IF49" s="85"/>
      <c r="IG49" s="87"/>
      <c r="IH49" s="87"/>
    </row>
    <row r="50" spans="2:242" ht="33" customHeight="1" x14ac:dyDescent="0.25">
      <c r="B50" s="430">
        <v>46</v>
      </c>
      <c r="C50" s="431" t="s">
        <v>209</v>
      </c>
      <c r="D50" s="432">
        <v>214034</v>
      </c>
      <c r="E50" s="433">
        <v>932476</v>
      </c>
      <c r="F50" s="434" t="s">
        <v>89</v>
      </c>
      <c r="G50" s="120" t="s">
        <v>210</v>
      </c>
      <c r="H50" s="431">
        <f>'MASTER_ ALL areas - No.seedling'!G50</f>
        <v>1</v>
      </c>
      <c r="I50" s="435">
        <f>'MASTER_ ALL areas - No.seedling'!H50</f>
        <v>0</v>
      </c>
      <c r="J50" s="431">
        <f>'MASTER_ ALL areas - No.seedling'!I50</f>
        <v>39</v>
      </c>
      <c r="K50" s="436">
        <f>'MASTER_ ALL areas - No.seedling'!J50</f>
        <v>0</v>
      </c>
      <c r="L50" s="101">
        <f t="shared" ref="L50:L57" si="281">K50*20</f>
        <v>0</v>
      </c>
      <c r="M50" s="436">
        <f>'MASTER_ ALL areas - No.seedling'!L50</f>
        <v>0</v>
      </c>
      <c r="N50" s="432">
        <f>'MASTER_ ALL areas - No.seedling'!M50</f>
        <v>0</v>
      </c>
      <c r="O50" s="434">
        <f>'MASTER_ ALL areas - No.seedling'!N50</f>
        <v>0</v>
      </c>
      <c r="P50" s="98">
        <f t="shared" ref="P50:P57" si="282">IF(K50=0,0,N50/K50)</f>
        <v>0</v>
      </c>
      <c r="Q50" s="106">
        <f t="shared" ref="Q50:Q57" si="283">IF(K50=0,0,O50/K50)</f>
        <v>0</v>
      </c>
      <c r="R50" s="429"/>
      <c r="S50" s="432">
        <f>'MASTER_ ALL areas - No.seedling'!R50</f>
        <v>0</v>
      </c>
      <c r="T50" s="433">
        <f>'MASTER_ ALL areas - No.seedling'!S50</f>
        <v>0</v>
      </c>
      <c r="U50" s="107">
        <f t="shared" ref="U50:U57" si="284">IF(S50=0,0,T50/(S50/20))</f>
        <v>0</v>
      </c>
      <c r="V50" s="433">
        <f>'MASTER_ ALL areas - No.seedling'!U50</f>
        <v>0</v>
      </c>
      <c r="W50" s="107">
        <f t="shared" ref="W50:W57" si="285">IF(S50=0,0,V50/(S50/20))</f>
        <v>0</v>
      </c>
      <c r="X50" s="433">
        <f>'MASTER_ ALL areas - No.seedling'!W50</f>
        <v>0</v>
      </c>
      <c r="Y50" s="433">
        <f>'MASTER_ ALL areas - No.seedling'!X50</f>
        <v>0</v>
      </c>
      <c r="Z50" s="107">
        <f t="shared" ref="Z50:Z57" si="286">IF(X50=0,0,Y50/(X50/20))</f>
        <v>0</v>
      </c>
      <c r="AA50" s="433">
        <f>'MASTER_ ALL areas - No.seedling'!Z50</f>
        <v>0</v>
      </c>
      <c r="AB50" s="107">
        <f t="shared" ref="AB50:AB57" si="287">IF(X50=0,0,AA50/(X50/20))</f>
        <v>0</v>
      </c>
      <c r="AC50" s="433">
        <f>'MASTER_ ALL areas - No.seedling'!AB50</f>
        <v>0</v>
      </c>
      <c r="AD50" s="433">
        <f>'MASTER_ ALL areas - No.seedling'!AC50</f>
        <v>0</v>
      </c>
      <c r="AE50" s="107">
        <f t="shared" ref="AE50:AE57" si="288">IF(AC50=0,0,AD50/(AC50/20))</f>
        <v>0</v>
      </c>
      <c r="AF50" s="433">
        <f>'MASTER_ ALL areas - No.seedling'!AE50</f>
        <v>0</v>
      </c>
      <c r="AG50" s="107">
        <f t="shared" ref="AG50:AG57" si="289">IF(AC50=0,0,AF50/(AC50/20))</f>
        <v>0</v>
      </c>
      <c r="AH50" s="433">
        <f>'MASTER_ ALL areas - No.seedling'!AG50</f>
        <v>0</v>
      </c>
      <c r="AI50" s="433">
        <f>'MASTER_ ALL areas - No.seedling'!AH50</f>
        <v>0</v>
      </c>
      <c r="AJ50" s="107">
        <f t="shared" ref="AJ50:AJ57" si="290">IF(AH50=0,0,AI50/(AH50/20))</f>
        <v>0</v>
      </c>
      <c r="AK50" s="433">
        <f>'MASTER_ ALL areas - No.seedling'!AJ50</f>
        <v>0</v>
      </c>
      <c r="AL50" s="108">
        <f t="shared" ref="AL50:AL57" si="291">IF(AH50=0,0,AK50/(AH50/20))</f>
        <v>0</v>
      </c>
      <c r="AM50" s="429"/>
      <c r="AN50" s="432">
        <f>'MASTER_ ALL areas - No.seedling'!AM50</f>
        <v>0</v>
      </c>
      <c r="AO50" s="433">
        <f>'MASTER_ ALL areas - No.seedling'!AN50</f>
        <v>0</v>
      </c>
      <c r="AP50" s="107">
        <f t="shared" ref="AP50:AP57" si="292">IF(AN50=0,0,AO50/(AN50/20))</f>
        <v>0</v>
      </c>
      <c r="AQ50" s="433">
        <f>'MASTER_ ALL areas - No.seedling'!AP50</f>
        <v>0</v>
      </c>
      <c r="AR50" s="107">
        <f t="shared" ref="AR50:AR57" si="293">IF(AN50=0,0,AQ50/(AN50/20))</f>
        <v>0</v>
      </c>
      <c r="AS50" s="433">
        <f>'MASTER_ ALL areas - No.seedling'!AR50</f>
        <v>0</v>
      </c>
      <c r="AT50" s="433">
        <f>'MASTER_ ALL areas - No.seedling'!AS50</f>
        <v>0</v>
      </c>
      <c r="AU50" s="107">
        <f t="shared" ref="AU50:AU57" si="294">IF(AS50=0,0,AT50/(AS50/20))</f>
        <v>0</v>
      </c>
      <c r="AV50" s="433">
        <f>'MASTER_ ALL areas - No.seedling'!AU50</f>
        <v>0</v>
      </c>
      <c r="AW50" s="107">
        <f t="shared" ref="AW50:AW57" si="295">IF(AS50=0,0,AV50/(AS50/20))</f>
        <v>0</v>
      </c>
      <c r="AX50" s="433">
        <f>'MASTER_ ALL areas - No.seedling'!AW50</f>
        <v>0</v>
      </c>
      <c r="AY50" s="433">
        <f>'MASTER_ ALL areas - No.seedling'!AX50</f>
        <v>0</v>
      </c>
      <c r="AZ50" s="107">
        <f t="shared" ref="AZ50:AZ57" si="296">IF(AX50=0,0,AY50/(AX50/20))</f>
        <v>0</v>
      </c>
      <c r="BA50" s="433">
        <f>'MASTER_ ALL areas - No.seedling'!AZ50</f>
        <v>0</v>
      </c>
      <c r="BB50" s="107">
        <f t="shared" ref="BB50:BB57" si="297">IF(AX50=0,0,BA50/(AX50/20))</f>
        <v>0</v>
      </c>
      <c r="BC50" s="433">
        <f>'MASTER_ ALL areas - No.seedling'!BB50</f>
        <v>0</v>
      </c>
      <c r="BD50" s="433">
        <f>'MASTER_ ALL areas - No.seedling'!BC50</f>
        <v>0</v>
      </c>
      <c r="BE50" s="107">
        <f t="shared" ref="BE50:BE57" si="298">IF(BC50=0,0,BD50/(BC50/20))</f>
        <v>0</v>
      </c>
      <c r="BF50" s="433">
        <f>'MASTER_ ALL areas - No.seedling'!BE50</f>
        <v>0</v>
      </c>
      <c r="BG50" s="107">
        <f t="shared" ref="BG50:BG57" si="299">IF(BC50=0,0,BF50/(BC50/20))</f>
        <v>0</v>
      </c>
      <c r="BH50" s="433">
        <f>'MASTER_ ALL areas - No.seedling'!BG50</f>
        <v>0</v>
      </c>
      <c r="BI50" s="433">
        <f>'MASTER_ ALL areas - No.seedling'!BH50</f>
        <v>0</v>
      </c>
      <c r="BJ50" s="107">
        <f t="shared" ref="BJ50:BJ57" si="300">IF(BH50=0,0,BI50/(BH50/20))</f>
        <v>0</v>
      </c>
      <c r="BK50" s="433">
        <f>'MASTER_ ALL areas - No.seedling'!BJ50</f>
        <v>0</v>
      </c>
      <c r="BL50" s="107">
        <f t="shared" ref="BL50:BL57" si="301">IF(BH50=0,0,BK50/(BH50/20))</f>
        <v>0</v>
      </c>
      <c r="BM50" s="433">
        <f>'MASTER_ ALL areas - No.seedling'!BL50</f>
        <v>0</v>
      </c>
      <c r="BN50" s="433">
        <f>'MASTER_ ALL areas - No.seedling'!BM50</f>
        <v>0</v>
      </c>
      <c r="BO50" s="107">
        <f t="shared" ref="BO50:BO57" si="302">IF(BM50=0,0,BN50/(BM50/20))</f>
        <v>0</v>
      </c>
      <c r="BP50" s="433">
        <f>'MASTER_ ALL areas - No.seedling'!BO50</f>
        <v>0</v>
      </c>
      <c r="BQ50" s="107">
        <f t="shared" ref="BQ50:BQ57" si="303">IF(BM50=0,0,BP50/(BM50/20))</f>
        <v>0</v>
      </c>
      <c r="BR50" s="433">
        <f>'MASTER_ ALL areas - No.seedling'!BQ50</f>
        <v>0</v>
      </c>
      <c r="BS50" s="433">
        <f>'MASTER_ ALL areas - No.seedling'!BR50</f>
        <v>0</v>
      </c>
      <c r="BT50" s="107">
        <f t="shared" ref="BT50:BT57" si="304">IF(BR50=0,0,BS50/(BR50/20))</f>
        <v>0</v>
      </c>
      <c r="BU50" s="433">
        <f>'MASTER_ ALL areas - No.seedling'!BT50</f>
        <v>0</v>
      </c>
      <c r="BV50" s="107">
        <f t="shared" ref="BV50:BV57" si="305">IF(BR50=0,0,BU50/(BR50/20))</f>
        <v>0</v>
      </c>
      <c r="BW50" s="433">
        <f>'MASTER_ ALL areas - No.seedling'!BV50</f>
        <v>0</v>
      </c>
      <c r="BX50" s="433">
        <f>'MASTER_ ALL areas - No.seedling'!BW50</f>
        <v>0</v>
      </c>
      <c r="BY50" s="107">
        <f t="shared" ref="BY50:BY57" si="306">IF(BW50=0,0,BX50/(BW50/20))</f>
        <v>0</v>
      </c>
      <c r="BZ50" s="433">
        <f>'MASTER_ ALL areas - No.seedling'!BY50</f>
        <v>0</v>
      </c>
      <c r="CA50" s="108">
        <f t="shared" ref="CA50:CA57" si="307">IF(BW50=0,0,BZ50/(BW50/20))</f>
        <v>0</v>
      </c>
      <c r="CB50" s="429"/>
      <c r="CC50" s="103"/>
      <c r="CD50" s="104">
        <f>'MASTER_ ALL areas - No.seedling'!CC50</f>
        <v>0</v>
      </c>
      <c r="CE50" s="107">
        <f t="shared" ref="CE50:CE57" si="308">IF(CC50=0,0,CD50/(CC50/20))</f>
        <v>0</v>
      </c>
      <c r="CF50" s="104">
        <f>'MASTER_ ALL areas - No.seedling'!CE50</f>
        <v>0</v>
      </c>
      <c r="CG50" s="108">
        <f t="shared" ref="CG50:CG57" si="309">IF(CC50=0,0,CF50/(CC50/20))</f>
        <v>0</v>
      </c>
      <c r="CH50" s="103">
        <f>'MASTER_ ALL areas - No.seedling'!CG50</f>
        <v>0</v>
      </c>
      <c r="CI50" s="104">
        <f>'MASTER_ ALL areas - No.seedling'!CH50</f>
        <v>0</v>
      </c>
      <c r="CJ50" s="107">
        <f t="shared" ref="CJ50:CJ57" si="310">IF(CH50=0,0,CI50/(CH50/20))</f>
        <v>0</v>
      </c>
      <c r="CK50" s="104">
        <f>'MASTER_ ALL areas - No.seedling'!CJ50</f>
        <v>0</v>
      </c>
      <c r="CL50" s="108">
        <f t="shared" ref="CL50:CL57" si="311">IF(CH50=0,0,CK50/(CH50/20))</f>
        <v>0</v>
      </c>
      <c r="CM50" s="103">
        <f>'MASTER_ ALL areas - No.seedling'!CL50</f>
        <v>0</v>
      </c>
      <c r="CN50" s="104">
        <f>'MASTER_ ALL areas - No.seedling'!CM50</f>
        <v>0</v>
      </c>
      <c r="CO50" s="107">
        <f t="shared" ref="CO50:CO57" si="312">IF(CM50=0,0,CN50/(CM50/20))</f>
        <v>0</v>
      </c>
      <c r="CP50" s="104">
        <f>'MASTER_ ALL areas - No.seedling'!CO50</f>
        <v>0</v>
      </c>
      <c r="CQ50" s="108">
        <f t="shared" ref="CQ50:CQ57" si="313">IF(CM50=0,0,CP50/(CM50/20))</f>
        <v>0</v>
      </c>
      <c r="CR50" s="103">
        <f>'MASTER_ ALL areas - No.seedling'!CQ50</f>
        <v>0</v>
      </c>
      <c r="CS50" s="104">
        <f>'MASTER_ ALL areas - No.seedling'!CR50</f>
        <v>0</v>
      </c>
      <c r="CT50" s="107">
        <f t="shared" ref="CT50:CT57" si="314">IF(CR50=0,0,CS50/(CR50/20))</f>
        <v>0</v>
      </c>
      <c r="CU50" s="104">
        <f>'MASTER_ ALL areas - No.seedling'!CT50</f>
        <v>0</v>
      </c>
      <c r="CV50" s="108">
        <f t="shared" ref="CV50:CV57" si="315">IF(CR50=0,0,CU50/(CR50/20))</f>
        <v>0</v>
      </c>
      <c r="CW50" s="103">
        <f>'MASTER_ ALL areas - No.seedling'!CV50</f>
        <v>0</v>
      </c>
      <c r="CX50" s="104">
        <f>'MASTER_ ALL areas - No.seedling'!CW50</f>
        <v>0</v>
      </c>
      <c r="CY50" s="107">
        <f t="shared" ref="CY50:CY57" si="316">IF(CW50=0,0,CX50/(CW50/20))</f>
        <v>0</v>
      </c>
      <c r="CZ50" s="104">
        <f>'MASTER_ ALL areas - No.seedling'!CY50</f>
        <v>0</v>
      </c>
      <c r="DA50" s="108">
        <f t="shared" ref="DA50:DA57" si="317">IF(CW50=0,0,CZ50/(CW50/20))</f>
        <v>0</v>
      </c>
      <c r="DB50" s="103">
        <f>'MASTER_ ALL areas - No.seedling'!DA50</f>
        <v>0</v>
      </c>
      <c r="DC50" s="104">
        <f>'MASTER_ ALL areas - No.seedling'!DB50</f>
        <v>0</v>
      </c>
      <c r="DD50" s="107">
        <f t="shared" ref="DD50:DD57" si="318">IF(DB50=0,0,DC50/(DB50/20))</f>
        <v>0</v>
      </c>
      <c r="DE50" s="104">
        <f>'MASTER_ ALL areas - No.seedling'!DD50</f>
        <v>0</v>
      </c>
      <c r="DF50" s="108">
        <f t="shared" ref="DF50:DF57" si="319">IF(DB50=0,0,DE50/(DB50/20))</f>
        <v>0</v>
      </c>
      <c r="DG50" s="103">
        <f>'MASTER_ ALL areas - No.seedling'!DF50</f>
        <v>0</v>
      </c>
      <c r="DH50" s="104">
        <f>'MASTER_ ALL areas - No.seedling'!DG50</f>
        <v>0</v>
      </c>
      <c r="DI50" s="107">
        <f t="shared" ref="DI50:DI57" si="320">IF(DG50=0,0,DH50/(DG50/20))</f>
        <v>0</v>
      </c>
      <c r="DJ50" s="104">
        <f>'MASTER_ ALL areas - No.seedling'!DI50</f>
        <v>0</v>
      </c>
      <c r="DK50" s="108">
        <f t="shared" ref="DK50:DK57" si="321">IF(DG50=0,0,DJ50/(DG50/20))</f>
        <v>0</v>
      </c>
      <c r="DL50" s="103">
        <f>'MASTER_ ALL areas - No.seedling'!DK50</f>
        <v>0</v>
      </c>
      <c r="DM50" s="104">
        <f>'MASTER_ ALL areas - No.seedling'!DL50</f>
        <v>0</v>
      </c>
      <c r="DN50" s="107">
        <f t="shared" ref="DN50:DN57" si="322">IF(DL50=0,0,DM50/(DL50/20))</f>
        <v>0</v>
      </c>
      <c r="DO50" s="104">
        <f>'MASTER_ ALL areas - No.seedling'!DN50</f>
        <v>0</v>
      </c>
      <c r="DP50" s="108">
        <f t="shared" ref="DP50:DP57" si="323">IF(DL50=0,0,DO50/(DL50/20))</f>
        <v>0</v>
      </c>
      <c r="DQ50" s="103">
        <f>'MASTER_ ALL areas - No.seedling'!DP50</f>
        <v>0</v>
      </c>
      <c r="DR50" s="104">
        <f>'MASTER_ ALL areas - No.seedling'!DQ50</f>
        <v>0</v>
      </c>
      <c r="DS50" s="107">
        <f t="shared" ref="DS50:DS57" si="324">IF(DQ50=0,0,DR50/(DQ50/20))</f>
        <v>0</v>
      </c>
      <c r="DT50" s="104">
        <f>'MASTER_ ALL areas - No.seedling'!DS50</f>
        <v>0</v>
      </c>
      <c r="DU50" s="108">
        <f t="shared" ref="DU50:DU57" si="325">IF(DQ50=0,0,DT50/(DQ50/20))</f>
        <v>0</v>
      </c>
      <c r="DV50" s="103">
        <f>'MASTER_ ALL areas - No.seedling'!DU50</f>
        <v>0</v>
      </c>
      <c r="DW50" s="104">
        <f>'MASTER_ ALL areas - No.seedling'!DV50</f>
        <v>0</v>
      </c>
      <c r="DX50" s="107">
        <f t="shared" ref="DX50:DX57" si="326">IF(DV50=0,0,DW50/(DV50/20))</f>
        <v>0</v>
      </c>
      <c r="DY50" s="104">
        <f>'MASTER_ ALL areas - No.seedling'!DX50</f>
        <v>0</v>
      </c>
      <c r="DZ50" s="108">
        <f t="shared" ref="DZ50:DZ57" si="327">IF(DV50=0,0,DY50/(DV50/20))</f>
        <v>0</v>
      </c>
      <c r="EA50" s="103">
        <f>'MASTER_ ALL areas - No.seedling'!DZ50</f>
        <v>0</v>
      </c>
      <c r="EB50" s="104">
        <f>'MASTER_ ALL areas - No.seedling'!EA50</f>
        <v>0</v>
      </c>
      <c r="EC50" s="107">
        <f t="shared" ref="EC50:EC57" si="328">IF(EA50=0,0,EB50/(EA50/20))</f>
        <v>0</v>
      </c>
      <c r="ED50" s="104">
        <f>'MASTER_ ALL areas - No.seedling'!EC50</f>
        <v>0</v>
      </c>
      <c r="EE50" s="108">
        <f t="shared" ref="EE50:EE57" si="329">IF(EA50=0,0,ED50/(EA50/20))</f>
        <v>0</v>
      </c>
      <c r="EF50" s="103">
        <f>'MASTER_ ALL areas - No.seedling'!EE50</f>
        <v>0</v>
      </c>
      <c r="EG50" s="104">
        <f>'MASTER_ ALL areas - No.seedling'!EF50</f>
        <v>0</v>
      </c>
      <c r="EH50" s="107">
        <f t="shared" ref="EH50:EH57" si="330">IF(EF50=0,0,EG50/(EF50/20))</f>
        <v>0</v>
      </c>
      <c r="EI50" s="104">
        <f>'MASTER_ ALL areas - No.seedling'!EH50</f>
        <v>0</v>
      </c>
      <c r="EJ50" s="108">
        <f t="shared" ref="EJ50:EJ57" si="331">IF(EF50=0,0,EI50/(EF50/20))</f>
        <v>0</v>
      </c>
      <c r="EK50" s="103">
        <f>'MASTER_ ALL areas - No.seedling'!EJ50</f>
        <v>0</v>
      </c>
      <c r="EL50" s="104">
        <f>'MASTER_ ALL areas - No.seedling'!EK50</f>
        <v>0</v>
      </c>
      <c r="EM50" s="107">
        <f t="shared" ref="EM50:EM57" si="332">IF(EK50=0,0,EL50/(EK50/20))</f>
        <v>0</v>
      </c>
      <c r="EN50" s="104">
        <f>'MASTER_ ALL areas - No.seedling'!EM50</f>
        <v>0</v>
      </c>
      <c r="EO50" s="108">
        <f t="shared" ref="EO50:EO57" si="333">IF(EK50=0,0,EN50/(EK50/20))</f>
        <v>0</v>
      </c>
      <c r="EP50" s="103">
        <f>'MASTER_ ALL areas - No.seedling'!EO50</f>
        <v>0</v>
      </c>
      <c r="EQ50" s="104">
        <f>'MASTER_ ALL areas - No.seedling'!EP50</f>
        <v>0</v>
      </c>
      <c r="ER50" s="107">
        <f t="shared" ref="ER50:ER57" si="334">IF(EP50=0,0,EQ50/(EP50/20))</f>
        <v>0</v>
      </c>
      <c r="ES50" s="104">
        <f>'MASTER_ ALL areas - No.seedling'!ER50</f>
        <v>0</v>
      </c>
      <c r="ET50" s="108">
        <f t="shared" ref="ET50:ET57" si="335">IF(EP50=0,0,ES50/(EP50/20))</f>
        <v>0</v>
      </c>
      <c r="EU50" s="103">
        <f>'MASTER_ ALL areas - No.seedling'!ET50</f>
        <v>0</v>
      </c>
      <c r="EV50" s="104">
        <f>'MASTER_ ALL areas - No.seedling'!EU50</f>
        <v>0</v>
      </c>
      <c r="EW50" s="107">
        <f t="shared" ref="EW50:EW57" si="336">IF(EU50=0,0,EV50/(EU50/20))</f>
        <v>0</v>
      </c>
      <c r="EX50" s="104">
        <f>'MASTER_ ALL areas - No.seedling'!EW50</f>
        <v>0</v>
      </c>
      <c r="EY50" s="108">
        <f t="shared" ref="EY50:EY57" si="337">IF(EU50=0,0,EX50/(EU50/20))</f>
        <v>0</v>
      </c>
      <c r="EZ50" s="103">
        <f>'MASTER_ ALL areas - No.seedling'!EY50</f>
        <v>0</v>
      </c>
      <c r="FA50" s="104">
        <f>'MASTER_ ALL areas - No.seedling'!EZ50</f>
        <v>0</v>
      </c>
      <c r="FB50" s="107">
        <f t="shared" ref="FB50:FB57" si="338">IF(EZ50=0,0,FA50/(EZ50/20))</f>
        <v>0</v>
      </c>
      <c r="FC50" s="104">
        <f>'MASTER_ ALL areas - No.seedling'!FB50</f>
        <v>0</v>
      </c>
      <c r="FD50" s="108">
        <f t="shared" ref="FD50:FD57" si="339">IF(EZ50=0,0,FC50/(EZ50/20))</f>
        <v>0</v>
      </c>
      <c r="FE50" s="103">
        <f>'MASTER_ ALL areas - No.seedling'!FD50</f>
        <v>0</v>
      </c>
      <c r="FF50" s="104">
        <f>'MASTER_ ALL areas - No.seedling'!FE50</f>
        <v>0</v>
      </c>
      <c r="FG50" s="107">
        <f t="shared" ref="FG50:FG57" si="340">IF(FE50=0,0,FF50/(FE50/20))</f>
        <v>0</v>
      </c>
      <c r="FH50" s="104">
        <f>'MASTER_ ALL areas - No.seedling'!FG50</f>
        <v>0</v>
      </c>
      <c r="FI50" s="108">
        <f t="shared" ref="FI50:FI57" si="341">IF(FE50=0,0,FH50/(FE50/20))</f>
        <v>0</v>
      </c>
      <c r="FJ50" s="103">
        <f>'MASTER_ ALL areas - No.seedling'!FI50</f>
        <v>0</v>
      </c>
      <c r="FK50" s="104">
        <f>'MASTER_ ALL areas - No.seedling'!FJ50</f>
        <v>0</v>
      </c>
      <c r="FL50" s="107">
        <f t="shared" ref="FL50:FL57" si="342">IF(FJ50=0,0,FK50/(FJ50/20))</f>
        <v>0</v>
      </c>
      <c r="FM50" s="104">
        <f>'MASTER_ ALL areas - No.seedling'!FL50</f>
        <v>0</v>
      </c>
      <c r="FN50" s="108">
        <f t="shared" ref="FN50:FN57" si="343">IF(FJ50=0,0,FM50/(FJ50/20))</f>
        <v>0</v>
      </c>
      <c r="FO50" s="103">
        <f>'MASTER_ ALL areas - No.seedling'!FN50</f>
        <v>0</v>
      </c>
      <c r="FP50" s="104">
        <f>'MASTER_ ALL areas - No.seedling'!FO50</f>
        <v>0</v>
      </c>
      <c r="FQ50" s="107">
        <f t="shared" ref="FQ50:FQ57" si="344">IF(FO50=0,0,FP50/(FO50/20))</f>
        <v>0</v>
      </c>
      <c r="FR50" s="104">
        <f>'MASTER_ ALL areas - No.seedling'!FQ50</f>
        <v>0</v>
      </c>
      <c r="FS50" s="108">
        <f t="shared" ref="FS50:FS57" si="345">IF(FO50=0,0,FR50/(FO50/20))</f>
        <v>0</v>
      </c>
      <c r="FT50" s="103">
        <f>'MASTER_ ALL areas - No.seedling'!FS50</f>
        <v>0</v>
      </c>
      <c r="FU50" s="104">
        <f>'MASTER_ ALL areas - No.seedling'!FT50</f>
        <v>0</v>
      </c>
      <c r="FV50" s="107">
        <f t="shared" ref="FV50:FV57" si="346">IF(FT50=0,0,FU50/(FT50/20))</f>
        <v>0</v>
      </c>
      <c r="FW50" s="104">
        <f>'MASTER_ ALL areas - No.seedling'!FV50</f>
        <v>0</v>
      </c>
      <c r="FX50" s="108">
        <f t="shared" ref="FX50:FX57" si="347">IF(FT50=0,0,FW50/(FT50/20))</f>
        <v>0</v>
      </c>
      <c r="FY50" s="103">
        <f>'MASTER_ ALL areas - No.seedling'!FX50</f>
        <v>0</v>
      </c>
      <c r="FZ50" s="104">
        <f>'MASTER_ ALL areas - No.seedling'!FY50</f>
        <v>0</v>
      </c>
      <c r="GA50" s="107">
        <f t="shared" ref="GA50:GA57" si="348">IF(FY50=0,0,FZ50/(FY50/20))</f>
        <v>0</v>
      </c>
      <c r="GB50" s="104">
        <f>'MASTER_ ALL areas - No.seedling'!GA50</f>
        <v>0</v>
      </c>
      <c r="GC50" s="108">
        <f t="shared" ref="GC50:GC57" si="349">IF(FY50=0,0,GB50/(FY50/20))</f>
        <v>0</v>
      </c>
      <c r="GD50" s="103">
        <f>'MASTER_ ALL areas - No.seedling'!GC50</f>
        <v>0</v>
      </c>
      <c r="GE50" s="104">
        <f>'MASTER_ ALL areas - No.seedling'!GD50</f>
        <v>0</v>
      </c>
      <c r="GF50" s="107">
        <f t="shared" ref="GF50:GF57" si="350">IF(GD50=0,0,GE50/(GD50/20))</f>
        <v>0</v>
      </c>
      <c r="GG50" s="104">
        <f>'MASTER_ ALL areas - No.seedling'!GF50</f>
        <v>0</v>
      </c>
      <c r="GH50" s="108">
        <f t="shared" ref="GH50:GH57" si="351">IF(GD50=0,0,GG50/(GD50/20))</f>
        <v>0</v>
      </c>
      <c r="GI50" s="103">
        <f>'MASTER_ ALL areas - No.seedling'!GH50</f>
        <v>0</v>
      </c>
      <c r="GJ50" s="104">
        <f>'MASTER_ ALL areas - No.seedling'!GI50</f>
        <v>0</v>
      </c>
      <c r="GK50" s="107">
        <f t="shared" ref="GK50:GK57" si="352">IF(GI50=0,0,GJ50/(GI50/20))</f>
        <v>0</v>
      </c>
      <c r="GL50" s="104">
        <f>'MASTER_ ALL areas - No.seedling'!GK50</f>
        <v>0</v>
      </c>
      <c r="GM50" s="108">
        <f t="shared" ref="GM50:GM57" si="353">IF(GI50=0,0,GL50/(GI50/20))</f>
        <v>0</v>
      </c>
      <c r="GN50" s="103">
        <f>'MASTER_ ALL areas - No.seedling'!GM50</f>
        <v>0</v>
      </c>
      <c r="GO50" s="104">
        <f>'MASTER_ ALL areas - No.seedling'!GN50</f>
        <v>0</v>
      </c>
      <c r="GP50" s="107">
        <f t="shared" ref="GP50:GP57" si="354">IF(GN50=0,0,GO50/(GN50/20))</f>
        <v>0</v>
      </c>
      <c r="GQ50" s="104">
        <f>'MASTER_ ALL areas - No.seedling'!GP50</f>
        <v>0</v>
      </c>
      <c r="GR50" s="108">
        <f t="shared" ref="GR50:GR57" si="355">IF(GN50=0,0,GQ50/(GN50/20))</f>
        <v>0</v>
      </c>
      <c r="GS50" s="103">
        <f>'MASTER_ ALL areas - No.seedling'!GR50</f>
        <v>0</v>
      </c>
      <c r="GT50" s="104">
        <f>'MASTER_ ALL areas - No.seedling'!GS50</f>
        <v>0</v>
      </c>
      <c r="GU50" s="107">
        <f t="shared" ref="GU50:GU57" si="356">IF(GS50=0,0,GT50/(GS50/20))</f>
        <v>0</v>
      </c>
      <c r="GV50" s="104">
        <f>'MASTER_ ALL areas - No.seedling'!GU50</f>
        <v>0</v>
      </c>
      <c r="GW50" s="108">
        <f t="shared" ref="GW50:GW57" si="357">IF(GS50=0,0,GV50/(GS50/20))</f>
        <v>0</v>
      </c>
      <c r="GX50" s="103">
        <f>'MASTER_ ALL areas - No.seedling'!GW50</f>
        <v>0</v>
      </c>
      <c r="GY50" s="104">
        <f>'MASTER_ ALL areas - No.seedling'!GX50</f>
        <v>0</v>
      </c>
      <c r="GZ50" s="107">
        <f t="shared" ref="GZ50:GZ57" si="358">IF(GX50=0,0,GY50/(GX50/20))</f>
        <v>0</v>
      </c>
      <c r="HA50" s="104">
        <f>'MASTER_ ALL areas - No.seedling'!GZ50</f>
        <v>0</v>
      </c>
      <c r="HB50" s="108">
        <f t="shared" ref="HB50:HB57" si="359">IF(GX50=0,0,HA50/(GX50/20))</f>
        <v>0</v>
      </c>
      <c r="HC50" s="103">
        <f>'MASTER_ ALL areas - No.seedling'!HB50</f>
        <v>0</v>
      </c>
      <c r="HD50" s="104">
        <f>'MASTER_ ALL areas - No.seedling'!HC50</f>
        <v>0</v>
      </c>
      <c r="HE50" s="107">
        <f t="shared" ref="HE50:HE57" si="360">IF(HC50=0,0,HD50/(HC50/20))</f>
        <v>0</v>
      </c>
      <c r="HF50" s="104">
        <f>'MASTER_ ALL areas - No.seedling'!HE50</f>
        <v>0</v>
      </c>
      <c r="HG50" s="108">
        <f t="shared" ref="HG50:HG57" si="361">IF(HC50=0,0,HF50/(HC50/20))</f>
        <v>0</v>
      </c>
      <c r="HH50" s="103">
        <f>'MASTER_ ALL areas - No.seedling'!HG50</f>
        <v>0</v>
      </c>
      <c r="HI50" s="104">
        <f>'MASTER_ ALL areas - No.seedling'!HH50</f>
        <v>0</v>
      </c>
      <c r="HJ50" s="107">
        <f t="shared" ref="HJ50:HJ57" si="362">IF(HH50=0,0,HI50/(HH50/20))</f>
        <v>0</v>
      </c>
      <c r="HK50" s="104">
        <f>'MASTER_ ALL areas - No.seedling'!HJ50</f>
        <v>0</v>
      </c>
      <c r="HL50" s="108">
        <f t="shared" ref="HL50:HL57" si="363">IF(HH50=0,0,HK50/(HH50/20))</f>
        <v>0</v>
      </c>
      <c r="HM50" s="103">
        <f>'MASTER_ ALL areas - No.seedling'!HL50</f>
        <v>0</v>
      </c>
      <c r="HN50" s="104">
        <f>'MASTER_ ALL areas - No.seedling'!HM50</f>
        <v>0</v>
      </c>
      <c r="HO50" s="107">
        <f t="shared" ref="HO50:HO57" si="364">IF(HM50=0,0,HN50/(HM50/20))</f>
        <v>0</v>
      </c>
      <c r="HP50" s="104">
        <f>'MASTER_ ALL areas - No.seedling'!HO50</f>
        <v>0</v>
      </c>
      <c r="HQ50" s="108">
        <f t="shared" ref="HQ50:HQ57" si="365">IF(HM50=0,0,HP50/(HM50/20))</f>
        <v>0</v>
      </c>
      <c r="HR50" s="103">
        <f>'MASTER_ ALL areas - No.seedling'!HQ50</f>
        <v>0</v>
      </c>
      <c r="HS50" s="104">
        <f>'MASTER_ ALL areas - No.seedling'!HR50</f>
        <v>0</v>
      </c>
      <c r="HT50" s="107">
        <f t="shared" ref="HT50:HT57" si="366">IF(HR50=0,0,HS50/(HR50/20))</f>
        <v>0</v>
      </c>
      <c r="HU50" s="104">
        <f>'MASTER_ ALL areas - No.seedling'!HT50</f>
        <v>0</v>
      </c>
      <c r="HV50" s="108">
        <f t="shared" ref="HV50:HV57" si="367">IF(HR50=0,0,HU50/(HR50/20))</f>
        <v>0</v>
      </c>
      <c r="HW50" s="103">
        <f>'MASTER_ ALL areas - No.seedling'!HV50</f>
        <v>0</v>
      </c>
      <c r="HX50" s="104">
        <f>'MASTER_ ALL areas - No.seedling'!HW50</f>
        <v>0</v>
      </c>
      <c r="HY50" s="107">
        <f t="shared" ref="HY50:HY57" si="368">IF(HW50=0,0,HX50/(HW50/20))</f>
        <v>0</v>
      </c>
      <c r="HZ50" s="104">
        <f>'MASTER_ ALL areas - No.seedling'!HY50</f>
        <v>0</v>
      </c>
      <c r="IA50" s="108">
        <f t="shared" ref="IA50:IA57" si="369">IF(HW50=0,0,HZ50/(HW50/20))</f>
        <v>0</v>
      </c>
      <c r="IB50" s="103">
        <f>'MASTER_ ALL areas - No.seedling'!IA50</f>
        <v>0</v>
      </c>
      <c r="IC50" s="104">
        <f>'MASTER_ ALL areas - No.seedling'!IB50</f>
        <v>0</v>
      </c>
      <c r="ID50" s="107">
        <f t="shared" ref="ID50:ID57" si="370">IF(IB50=0,0,IC50/(IB50/20))</f>
        <v>0</v>
      </c>
      <c r="IE50" s="104">
        <f>'MASTER_ ALL areas - No.seedling'!ID50</f>
        <v>0</v>
      </c>
      <c r="IF50" s="110">
        <f t="shared" ref="IF50:IF57" si="371">IF(IB50=0,0,IE50/(IB50/20))</f>
        <v>0</v>
      </c>
      <c r="IG50" s="111" t="s">
        <v>211</v>
      </c>
      <c r="IH50" s="112"/>
    </row>
    <row r="51" spans="2:242" ht="33" customHeight="1" x14ac:dyDescent="0.25">
      <c r="B51" s="420">
        <v>47</v>
      </c>
      <c r="C51" s="421" t="s">
        <v>212</v>
      </c>
      <c r="D51" s="422">
        <v>214243</v>
      </c>
      <c r="E51" s="423">
        <v>932474</v>
      </c>
      <c r="F51" s="424" t="s">
        <v>89</v>
      </c>
      <c r="G51" s="88" t="s">
        <v>213</v>
      </c>
      <c r="H51" s="425" t="str">
        <f>'MASTER_ ALL areas - No.seedling'!G51</f>
        <v>8(7)</v>
      </c>
      <c r="I51" s="426">
        <f>'MASTER_ ALL areas - No.seedling'!H51</f>
        <v>0.25</v>
      </c>
      <c r="J51" s="425">
        <f>'MASTER_ ALL areas - No.seedling'!I51</f>
        <v>57</v>
      </c>
      <c r="K51" s="427">
        <f>'MASTER_ ALL areas - No.seedling'!J51</f>
        <v>174</v>
      </c>
      <c r="L51" s="73">
        <f t="shared" si="281"/>
        <v>3480</v>
      </c>
      <c r="M51" s="427">
        <f>'MASTER_ ALL areas - No.seedling'!L51</f>
        <v>3480</v>
      </c>
      <c r="N51" s="417">
        <f>'MASTER_ ALL areas - No.seedling'!M51</f>
        <v>9</v>
      </c>
      <c r="O51" s="428">
        <f>'MASTER_ ALL areas - No.seedling'!N51</f>
        <v>99</v>
      </c>
      <c r="P51" s="70">
        <f t="shared" si="282"/>
        <v>5.1724137931034482E-2</v>
      </c>
      <c r="Q51" s="78">
        <f t="shared" si="283"/>
        <v>0.56896551724137934</v>
      </c>
      <c r="R51" s="429"/>
      <c r="S51" s="417">
        <f>'MASTER_ ALL areas - No.seedling'!R51</f>
        <v>3020</v>
      </c>
      <c r="T51" s="419">
        <f>'MASTER_ ALL areas - No.seedling'!S51</f>
        <v>9</v>
      </c>
      <c r="U51" s="80">
        <f t="shared" si="284"/>
        <v>5.9602649006622516E-2</v>
      </c>
      <c r="V51" s="419">
        <f>'MASTER_ ALL areas - No.seedling'!U51</f>
        <v>76</v>
      </c>
      <c r="W51" s="80">
        <f t="shared" si="285"/>
        <v>0.50331125827814571</v>
      </c>
      <c r="X51" s="419">
        <f>'MASTER_ ALL areas - No.seedling'!W51</f>
        <v>400</v>
      </c>
      <c r="Y51" s="419">
        <f>'MASTER_ ALL areas - No.seedling'!X51</f>
        <v>0</v>
      </c>
      <c r="Z51" s="80">
        <f t="shared" si="286"/>
        <v>0</v>
      </c>
      <c r="AA51" s="419">
        <f>'MASTER_ ALL areas - No.seedling'!Z51</f>
        <v>20</v>
      </c>
      <c r="AB51" s="80">
        <f t="shared" si="287"/>
        <v>1</v>
      </c>
      <c r="AC51" s="419">
        <f>'MASTER_ ALL areas - No.seedling'!AB51</f>
        <v>60</v>
      </c>
      <c r="AD51" s="419">
        <f>'MASTER_ ALL areas - No.seedling'!AC51</f>
        <v>0</v>
      </c>
      <c r="AE51" s="80">
        <f t="shared" si="288"/>
        <v>0</v>
      </c>
      <c r="AF51" s="419">
        <f>'MASTER_ ALL areas - No.seedling'!AE51</f>
        <v>3</v>
      </c>
      <c r="AG51" s="80">
        <f t="shared" si="289"/>
        <v>1</v>
      </c>
      <c r="AH51" s="419">
        <f>'MASTER_ ALL areas - No.seedling'!AG51</f>
        <v>0</v>
      </c>
      <c r="AI51" s="419">
        <f>'MASTER_ ALL areas - No.seedling'!AH51</f>
        <v>0</v>
      </c>
      <c r="AJ51" s="80">
        <f t="shared" si="290"/>
        <v>0</v>
      </c>
      <c r="AK51" s="419">
        <f>'MASTER_ ALL areas - No.seedling'!AJ51</f>
        <v>0</v>
      </c>
      <c r="AL51" s="81">
        <f t="shared" si="291"/>
        <v>0</v>
      </c>
      <c r="AM51" s="429"/>
      <c r="AN51" s="417">
        <f>'MASTER_ ALL areas - No.seedling'!AM51</f>
        <v>1980</v>
      </c>
      <c r="AO51" s="419">
        <f>'MASTER_ ALL areas - No.seedling'!AN51</f>
        <v>1</v>
      </c>
      <c r="AP51" s="80">
        <f t="shared" si="292"/>
        <v>1.0101010101010102E-2</v>
      </c>
      <c r="AQ51" s="419">
        <f>'MASTER_ ALL areas - No.seedling'!AP51</f>
        <v>44</v>
      </c>
      <c r="AR51" s="80">
        <f t="shared" si="293"/>
        <v>0.44444444444444442</v>
      </c>
      <c r="AS51" s="419">
        <f>'MASTER_ ALL areas - No.seedling'!AR51</f>
        <v>180</v>
      </c>
      <c r="AT51" s="419">
        <f>'MASTER_ ALL areas - No.seedling'!AS51</f>
        <v>0</v>
      </c>
      <c r="AU51" s="80">
        <f t="shared" si="294"/>
        <v>0</v>
      </c>
      <c r="AV51" s="419">
        <f>'MASTER_ ALL areas - No.seedling'!AU51</f>
        <v>6</v>
      </c>
      <c r="AW51" s="80">
        <f t="shared" si="295"/>
        <v>0.66666666666666663</v>
      </c>
      <c r="AX51" s="419">
        <f>'MASTER_ ALL areas - No.seedling'!AW51</f>
        <v>0</v>
      </c>
      <c r="AY51" s="419">
        <f>'MASTER_ ALL areas - No.seedling'!AX51</f>
        <v>0</v>
      </c>
      <c r="AZ51" s="80">
        <f t="shared" si="296"/>
        <v>0</v>
      </c>
      <c r="BA51" s="419">
        <f>'MASTER_ ALL areas - No.seedling'!AZ51</f>
        <v>0</v>
      </c>
      <c r="BB51" s="80">
        <f t="shared" si="297"/>
        <v>0</v>
      </c>
      <c r="BC51" s="419">
        <f>'MASTER_ ALL areas - No.seedling'!BB51</f>
        <v>0</v>
      </c>
      <c r="BD51" s="419">
        <f>'MASTER_ ALL areas - No.seedling'!BC51</f>
        <v>0</v>
      </c>
      <c r="BE51" s="80">
        <f t="shared" si="298"/>
        <v>0</v>
      </c>
      <c r="BF51" s="419">
        <f>'MASTER_ ALL areas - No.seedling'!BE51</f>
        <v>0</v>
      </c>
      <c r="BG51" s="80">
        <f t="shared" si="299"/>
        <v>0</v>
      </c>
      <c r="BH51" s="419">
        <f>'MASTER_ ALL areas - No.seedling'!BG51</f>
        <v>1320</v>
      </c>
      <c r="BI51" s="419">
        <f>'MASTER_ ALL areas - No.seedling'!BH51</f>
        <v>8</v>
      </c>
      <c r="BJ51" s="80">
        <f t="shared" si="300"/>
        <v>0.12121212121212122</v>
      </c>
      <c r="BK51" s="419">
        <f>'MASTER_ ALL areas - No.seedling'!BJ51</f>
        <v>49</v>
      </c>
      <c r="BL51" s="80">
        <f t="shared" si="301"/>
        <v>0.74242424242424243</v>
      </c>
      <c r="BM51" s="419">
        <f>'MASTER_ ALL areas - No.seedling'!BL51</f>
        <v>0</v>
      </c>
      <c r="BN51" s="419">
        <f>'MASTER_ ALL areas - No.seedling'!BM51</f>
        <v>0</v>
      </c>
      <c r="BO51" s="80">
        <f t="shared" si="302"/>
        <v>0</v>
      </c>
      <c r="BP51" s="419">
        <f>'MASTER_ ALL areas - No.seedling'!BO51</f>
        <v>0</v>
      </c>
      <c r="BQ51" s="80">
        <f t="shared" si="303"/>
        <v>0</v>
      </c>
      <c r="BR51" s="419">
        <f>'MASTER_ ALL areas - No.seedling'!BQ51</f>
        <v>0</v>
      </c>
      <c r="BS51" s="419">
        <f>'MASTER_ ALL areas - No.seedling'!BR51</f>
        <v>0</v>
      </c>
      <c r="BT51" s="80">
        <f t="shared" si="304"/>
        <v>0</v>
      </c>
      <c r="BU51" s="419">
        <f>'MASTER_ ALL areas - No.seedling'!BT51</f>
        <v>0</v>
      </c>
      <c r="BV51" s="80">
        <f t="shared" si="305"/>
        <v>0</v>
      </c>
      <c r="BW51" s="419">
        <f>'MASTER_ ALL areas - No.seedling'!BV51</f>
        <v>0</v>
      </c>
      <c r="BX51" s="419">
        <f>'MASTER_ ALL areas - No.seedling'!BW51</f>
        <v>0</v>
      </c>
      <c r="BY51" s="80">
        <f t="shared" si="306"/>
        <v>0</v>
      </c>
      <c r="BZ51" s="419">
        <f>'MASTER_ ALL areas - No.seedling'!BY51</f>
        <v>0</v>
      </c>
      <c r="CA51" s="81">
        <f t="shared" si="307"/>
        <v>0</v>
      </c>
      <c r="CB51" s="429"/>
      <c r="CC51" s="75">
        <f>83*20</f>
        <v>1660</v>
      </c>
      <c r="CD51" s="76">
        <f>'MASTER_ ALL areas - No.seedling'!CC51</f>
        <v>1</v>
      </c>
      <c r="CE51" s="80">
        <f t="shared" si="308"/>
        <v>1.2048192771084338E-2</v>
      </c>
      <c r="CF51" s="76">
        <f>'MASTER_ ALL areas - No.seedling'!CE51</f>
        <v>28</v>
      </c>
      <c r="CG51" s="81">
        <f t="shared" si="309"/>
        <v>0.33734939759036142</v>
      </c>
      <c r="CH51" s="75">
        <f>'MASTER_ ALL areas - No.seedling'!CG51</f>
        <v>260</v>
      </c>
      <c r="CI51" s="76">
        <f>'MASTER_ ALL areas - No.seedling'!CH51</f>
        <v>0</v>
      </c>
      <c r="CJ51" s="80">
        <f t="shared" si="310"/>
        <v>0</v>
      </c>
      <c r="CK51" s="76">
        <f>'MASTER_ ALL areas - No.seedling'!CJ51</f>
        <v>13</v>
      </c>
      <c r="CL51" s="81">
        <f t="shared" si="311"/>
        <v>1</v>
      </c>
      <c r="CM51" s="75">
        <f>'MASTER_ ALL areas - No.seedling'!CL51</f>
        <v>60</v>
      </c>
      <c r="CN51" s="76">
        <f>'MASTER_ ALL areas - No.seedling'!CM51</f>
        <v>0</v>
      </c>
      <c r="CO51" s="80">
        <f t="shared" si="312"/>
        <v>0</v>
      </c>
      <c r="CP51" s="76">
        <f>'MASTER_ ALL areas - No.seedling'!CO51</f>
        <v>3</v>
      </c>
      <c r="CQ51" s="81">
        <f t="shared" si="313"/>
        <v>1</v>
      </c>
      <c r="CR51" s="75">
        <f>'MASTER_ ALL areas - No.seedling'!CQ51</f>
        <v>0</v>
      </c>
      <c r="CS51" s="76">
        <f>'MASTER_ ALL areas - No.seedling'!CR51</f>
        <v>0</v>
      </c>
      <c r="CT51" s="80">
        <f t="shared" si="314"/>
        <v>0</v>
      </c>
      <c r="CU51" s="76">
        <f>'MASTER_ ALL areas - No.seedling'!CT51</f>
        <v>0</v>
      </c>
      <c r="CV51" s="81">
        <f t="shared" si="315"/>
        <v>0</v>
      </c>
      <c r="CW51" s="75">
        <f>'MASTER_ ALL areas - No.seedling'!CV51</f>
        <v>180</v>
      </c>
      <c r="CX51" s="76">
        <f>'MASTER_ ALL areas - No.seedling'!CW51</f>
        <v>0</v>
      </c>
      <c r="CY51" s="80">
        <f t="shared" si="316"/>
        <v>0</v>
      </c>
      <c r="CZ51" s="76">
        <f>'MASTER_ ALL areas - No.seedling'!CY51</f>
        <v>6</v>
      </c>
      <c r="DA51" s="81">
        <f t="shared" si="317"/>
        <v>0.66666666666666663</v>
      </c>
      <c r="DB51" s="75">
        <f>'MASTER_ ALL areas - No.seedling'!DA51</f>
        <v>0</v>
      </c>
      <c r="DC51" s="76">
        <f>'MASTER_ ALL areas - No.seedling'!DB51</f>
        <v>0</v>
      </c>
      <c r="DD51" s="80">
        <f t="shared" si="318"/>
        <v>0</v>
      </c>
      <c r="DE51" s="76">
        <f>'MASTER_ ALL areas - No.seedling'!DD51</f>
        <v>0</v>
      </c>
      <c r="DF51" s="81">
        <f t="shared" si="319"/>
        <v>0</v>
      </c>
      <c r="DG51" s="75">
        <f>'MASTER_ ALL areas - No.seedling'!DF51</f>
        <v>0</v>
      </c>
      <c r="DH51" s="76">
        <f>'MASTER_ ALL areas - No.seedling'!DG51</f>
        <v>0</v>
      </c>
      <c r="DI51" s="80">
        <f t="shared" si="320"/>
        <v>0</v>
      </c>
      <c r="DJ51" s="76">
        <f>'MASTER_ ALL areas - No.seedling'!DI51</f>
        <v>0</v>
      </c>
      <c r="DK51" s="81">
        <f t="shared" si="321"/>
        <v>0</v>
      </c>
      <c r="DL51" s="75">
        <f>'MASTER_ ALL areas - No.seedling'!DK51</f>
        <v>0</v>
      </c>
      <c r="DM51" s="76">
        <f>'MASTER_ ALL areas - No.seedling'!DL51</f>
        <v>0</v>
      </c>
      <c r="DN51" s="80">
        <f t="shared" si="322"/>
        <v>0</v>
      </c>
      <c r="DO51" s="76">
        <f>'MASTER_ ALL areas - No.seedling'!DN51</f>
        <v>0</v>
      </c>
      <c r="DP51" s="81">
        <f t="shared" si="323"/>
        <v>0</v>
      </c>
      <c r="DQ51" s="75">
        <f>'MASTER_ ALL areas - No.seedling'!DP51</f>
        <v>0</v>
      </c>
      <c r="DR51" s="76">
        <f>'MASTER_ ALL areas - No.seedling'!DQ51</f>
        <v>0</v>
      </c>
      <c r="DS51" s="80">
        <f t="shared" si="324"/>
        <v>0</v>
      </c>
      <c r="DT51" s="76">
        <f>'MASTER_ ALL areas - No.seedling'!DS51</f>
        <v>0</v>
      </c>
      <c r="DU51" s="81">
        <f t="shared" si="325"/>
        <v>0</v>
      </c>
      <c r="DV51" s="75">
        <f>'MASTER_ ALL areas - No.seedling'!DU51</f>
        <v>0</v>
      </c>
      <c r="DW51" s="76">
        <f>'MASTER_ ALL areas - No.seedling'!DV51</f>
        <v>0</v>
      </c>
      <c r="DX51" s="80">
        <f t="shared" si="326"/>
        <v>0</v>
      </c>
      <c r="DY51" s="76">
        <f>'MASTER_ ALL areas - No.seedling'!DX51</f>
        <v>0</v>
      </c>
      <c r="DZ51" s="81">
        <f t="shared" si="327"/>
        <v>0</v>
      </c>
      <c r="EA51" s="75">
        <f>'MASTER_ ALL areas - No.seedling'!DZ51</f>
        <v>0</v>
      </c>
      <c r="EB51" s="76">
        <f>'MASTER_ ALL areas - No.seedling'!EA51</f>
        <v>0</v>
      </c>
      <c r="EC51" s="80">
        <f t="shared" si="328"/>
        <v>0</v>
      </c>
      <c r="ED51" s="76">
        <f>'MASTER_ ALL areas - No.seedling'!EC51</f>
        <v>0</v>
      </c>
      <c r="EE51" s="81">
        <f t="shared" si="329"/>
        <v>0</v>
      </c>
      <c r="EF51" s="75">
        <f>'MASTER_ ALL areas - No.seedling'!EE51</f>
        <v>0</v>
      </c>
      <c r="EG51" s="76">
        <f>'MASTER_ ALL areas - No.seedling'!EF51</f>
        <v>0</v>
      </c>
      <c r="EH51" s="80">
        <f t="shared" si="330"/>
        <v>0</v>
      </c>
      <c r="EI51" s="76">
        <f>'MASTER_ ALL areas - No.seedling'!EH51</f>
        <v>0</v>
      </c>
      <c r="EJ51" s="81">
        <f t="shared" si="331"/>
        <v>0</v>
      </c>
      <c r="EK51" s="75">
        <f>'MASTER_ ALL areas - No.seedling'!EJ51</f>
        <v>0</v>
      </c>
      <c r="EL51" s="76">
        <f>'MASTER_ ALL areas - No.seedling'!EK51</f>
        <v>0</v>
      </c>
      <c r="EM51" s="80">
        <f t="shared" si="332"/>
        <v>0</v>
      </c>
      <c r="EN51" s="76">
        <f>'MASTER_ ALL areas - No.seedling'!EM51</f>
        <v>0</v>
      </c>
      <c r="EO51" s="81">
        <f t="shared" si="333"/>
        <v>0</v>
      </c>
      <c r="EP51" s="75">
        <f>'MASTER_ ALL areas - No.seedling'!EO51</f>
        <v>0</v>
      </c>
      <c r="EQ51" s="76">
        <f>'MASTER_ ALL areas - No.seedling'!EP51</f>
        <v>0</v>
      </c>
      <c r="ER51" s="80">
        <f t="shared" si="334"/>
        <v>0</v>
      </c>
      <c r="ES51" s="76">
        <f>'MASTER_ ALL areas - No.seedling'!ER51</f>
        <v>0</v>
      </c>
      <c r="ET51" s="81">
        <f t="shared" si="335"/>
        <v>0</v>
      </c>
      <c r="EU51" s="75">
        <f>'MASTER_ ALL areas - No.seedling'!ET51</f>
        <v>0</v>
      </c>
      <c r="EV51" s="76">
        <f>'MASTER_ ALL areas - No.seedling'!EU51</f>
        <v>0</v>
      </c>
      <c r="EW51" s="80">
        <f t="shared" si="336"/>
        <v>0</v>
      </c>
      <c r="EX51" s="76">
        <f>'MASTER_ ALL areas - No.seedling'!EW51</f>
        <v>0</v>
      </c>
      <c r="EY51" s="81">
        <f t="shared" si="337"/>
        <v>0</v>
      </c>
      <c r="EZ51" s="75">
        <f>'MASTER_ ALL areas - No.seedling'!EY51</f>
        <v>0</v>
      </c>
      <c r="FA51" s="76">
        <f>'MASTER_ ALL areas - No.seedling'!EZ51</f>
        <v>0</v>
      </c>
      <c r="FB51" s="80">
        <f t="shared" si="338"/>
        <v>0</v>
      </c>
      <c r="FC51" s="76">
        <f>'MASTER_ ALL areas - No.seedling'!FB51</f>
        <v>0</v>
      </c>
      <c r="FD51" s="81">
        <f t="shared" si="339"/>
        <v>0</v>
      </c>
      <c r="FE51" s="75">
        <f>'MASTER_ ALL areas - No.seedling'!FD51</f>
        <v>1180</v>
      </c>
      <c r="FF51" s="76">
        <f>'MASTER_ ALL areas - No.seedling'!FE51</f>
        <v>8</v>
      </c>
      <c r="FG51" s="80">
        <f t="shared" si="340"/>
        <v>0.13559322033898305</v>
      </c>
      <c r="FH51" s="76">
        <f>'MASTER_ ALL areas - No.seedling'!FG51</f>
        <v>42</v>
      </c>
      <c r="FI51" s="81">
        <f t="shared" si="341"/>
        <v>0.71186440677966101</v>
      </c>
      <c r="FJ51" s="75">
        <f>'MASTER_ ALL areas - No.seedling'!FI51</f>
        <v>140</v>
      </c>
      <c r="FK51" s="76">
        <f>'MASTER_ ALL areas - No.seedling'!FJ51</f>
        <v>0</v>
      </c>
      <c r="FL51" s="80">
        <f t="shared" si="342"/>
        <v>0</v>
      </c>
      <c r="FM51" s="76">
        <f>'MASTER_ ALL areas - No.seedling'!FL51</f>
        <v>7</v>
      </c>
      <c r="FN51" s="81">
        <f t="shared" si="343"/>
        <v>1</v>
      </c>
      <c r="FO51" s="75">
        <f>'MASTER_ ALL areas - No.seedling'!FN51</f>
        <v>0</v>
      </c>
      <c r="FP51" s="76">
        <f>'MASTER_ ALL areas - No.seedling'!FO51</f>
        <v>0</v>
      </c>
      <c r="FQ51" s="80">
        <f t="shared" si="344"/>
        <v>0</v>
      </c>
      <c r="FR51" s="76">
        <f>'MASTER_ ALL areas - No.seedling'!FQ51</f>
        <v>0</v>
      </c>
      <c r="FS51" s="81">
        <f t="shared" si="345"/>
        <v>0</v>
      </c>
      <c r="FT51" s="75">
        <f>'MASTER_ ALL areas - No.seedling'!FS51</f>
        <v>0</v>
      </c>
      <c r="FU51" s="76">
        <f>'MASTER_ ALL areas - No.seedling'!FT51</f>
        <v>0</v>
      </c>
      <c r="FV51" s="80">
        <f t="shared" si="346"/>
        <v>0</v>
      </c>
      <c r="FW51" s="76">
        <f>'MASTER_ ALL areas - No.seedling'!FV51</f>
        <v>0</v>
      </c>
      <c r="FX51" s="81">
        <f t="shared" si="347"/>
        <v>0</v>
      </c>
      <c r="FY51" s="75">
        <f>'MASTER_ ALL areas - No.seedling'!FX51</f>
        <v>0</v>
      </c>
      <c r="FZ51" s="76">
        <f>'MASTER_ ALL areas - No.seedling'!FY51</f>
        <v>0</v>
      </c>
      <c r="GA51" s="80">
        <f t="shared" si="348"/>
        <v>0</v>
      </c>
      <c r="GB51" s="76">
        <f>'MASTER_ ALL areas - No.seedling'!GA51</f>
        <v>0</v>
      </c>
      <c r="GC51" s="81">
        <f t="shared" si="349"/>
        <v>0</v>
      </c>
      <c r="GD51" s="75">
        <f>'MASTER_ ALL areas - No.seedling'!GC51</f>
        <v>0</v>
      </c>
      <c r="GE51" s="76">
        <f>'MASTER_ ALL areas - No.seedling'!GD51</f>
        <v>0</v>
      </c>
      <c r="GF51" s="80">
        <f t="shared" si="350"/>
        <v>0</v>
      </c>
      <c r="GG51" s="76">
        <f>'MASTER_ ALL areas - No.seedling'!GF51</f>
        <v>0</v>
      </c>
      <c r="GH51" s="81">
        <f t="shared" si="351"/>
        <v>0</v>
      </c>
      <c r="GI51" s="75">
        <f>'MASTER_ ALL areas - No.seedling'!GH51</f>
        <v>0</v>
      </c>
      <c r="GJ51" s="76">
        <f>'MASTER_ ALL areas - No.seedling'!GI51</f>
        <v>0</v>
      </c>
      <c r="GK51" s="80">
        <f t="shared" si="352"/>
        <v>0</v>
      </c>
      <c r="GL51" s="76">
        <f>'MASTER_ ALL areas - No.seedling'!GK51</f>
        <v>0</v>
      </c>
      <c r="GM51" s="81">
        <f t="shared" si="353"/>
        <v>0</v>
      </c>
      <c r="GN51" s="75">
        <f>'MASTER_ ALL areas - No.seedling'!GM51</f>
        <v>0</v>
      </c>
      <c r="GO51" s="76">
        <f>'MASTER_ ALL areas - No.seedling'!GN51</f>
        <v>0</v>
      </c>
      <c r="GP51" s="80">
        <f t="shared" si="354"/>
        <v>0</v>
      </c>
      <c r="GQ51" s="76">
        <f>'MASTER_ ALL areas - No.seedling'!GP51</f>
        <v>0</v>
      </c>
      <c r="GR51" s="81">
        <f t="shared" si="355"/>
        <v>0</v>
      </c>
      <c r="GS51" s="75">
        <f>'MASTER_ ALL areas - No.seedling'!GR51</f>
        <v>0</v>
      </c>
      <c r="GT51" s="76">
        <f>'MASTER_ ALL areas - No.seedling'!GS51</f>
        <v>0</v>
      </c>
      <c r="GU51" s="80">
        <f t="shared" si="356"/>
        <v>0</v>
      </c>
      <c r="GV51" s="76">
        <f>'MASTER_ ALL areas - No.seedling'!GU51</f>
        <v>0</v>
      </c>
      <c r="GW51" s="81">
        <f t="shared" si="357"/>
        <v>0</v>
      </c>
      <c r="GX51" s="75">
        <f>'MASTER_ ALL areas - No.seedling'!GW51</f>
        <v>0</v>
      </c>
      <c r="GY51" s="76">
        <f>'MASTER_ ALL areas - No.seedling'!GX51</f>
        <v>0</v>
      </c>
      <c r="GZ51" s="80">
        <f t="shared" si="358"/>
        <v>0</v>
      </c>
      <c r="HA51" s="76">
        <f>'MASTER_ ALL areas - No.seedling'!GZ51</f>
        <v>0</v>
      </c>
      <c r="HB51" s="81">
        <f t="shared" si="359"/>
        <v>0</v>
      </c>
      <c r="HC51" s="75">
        <f>'MASTER_ ALL areas - No.seedling'!HB51</f>
        <v>0</v>
      </c>
      <c r="HD51" s="76">
        <f>'MASTER_ ALL areas - No.seedling'!HC51</f>
        <v>0</v>
      </c>
      <c r="HE51" s="80">
        <f t="shared" si="360"/>
        <v>0</v>
      </c>
      <c r="HF51" s="76">
        <f>'MASTER_ ALL areas - No.seedling'!HE51</f>
        <v>0</v>
      </c>
      <c r="HG51" s="81">
        <f t="shared" si="361"/>
        <v>0</v>
      </c>
      <c r="HH51" s="75">
        <f>'MASTER_ ALL areas - No.seedling'!HG51</f>
        <v>0</v>
      </c>
      <c r="HI51" s="76">
        <f>'MASTER_ ALL areas - No.seedling'!HH51</f>
        <v>0</v>
      </c>
      <c r="HJ51" s="80">
        <f t="shared" si="362"/>
        <v>0</v>
      </c>
      <c r="HK51" s="76">
        <f>'MASTER_ ALL areas - No.seedling'!HJ51</f>
        <v>0</v>
      </c>
      <c r="HL51" s="81">
        <f t="shared" si="363"/>
        <v>0</v>
      </c>
      <c r="HM51" s="75">
        <f>'MASTER_ ALL areas - No.seedling'!HL51</f>
        <v>0</v>
      </c>
      <c r="HN51" s="76">
        <f>'MASTER_ ALL areas - No.seedling'!HM51</f>
        <v>0</v>
      </c>
      <c r="HO51" s="80">
        <f t="shared" si="364"/>
        <v>0</v>
      </c>
      <c r="HP51" s="76">
        <f>'MASTER_ ALL areas - No.seedling'!HO51</f>
        <v>0</v>
      </c>
      <c r="HQ51" s="81">
        <f t="shared" si="365"/>
        <v>0</v>
      </c>
      <c r="HR51" s="75">
        <f>'MASTER_ ALL areas - No.seedling'!HQ51</f>
        <v>0</v>
      </c>
      <c r="HS51" s="76">
        <f>'MASTER_ ALL areas - No.seedling'!HR51</f>
        <v>0</v>
      </c>
      <c r="HT51" s="80">
        <f t="shared" si="366"/>
        <v>0</v>
      </c>
      <c r="HU51" s="76">
        <f>'MASTER_ ALL areas - No.seedling'!HT51</f>
        <v>0</v>
      </c>
      <c r="HV51" s="81">
        <f t="shared" si="367"/>
        <v>0</v>
      </c>
      <c r="HW51" s="75">
        <f>'MASTER_ ALL areas - No.seedling'!HV51</f>
        <v>0</v>
      </c>
      <c r="HX51" s="76">
        <f>'MASTER_ ALL areas - No.seedling'!HW51</f>
        <v>0</v>
      </c>
      <c r="HY51" s="80">
        <f t="shared" si="368"/>
        <v>0</v>
      </c>
      <c r="HZ51" s="76">
        <f>'MASTER_ ALL areas - No.seedling'!HY51</f>
        <v>0</v>
      </c>
      <c r="IA51" s="81">
        <f t="shared" si="369"/>
        <v>0</v>
      </c>
      <c r="IB51" s="75">
        <f>'MASTER_ ALL areas - No.seedling'!IA51</f>
        <v>0</v>
      </c>
      <c r="IC51" s="76">
        <f>'MASTER_ ALL areas - No.seedling'!IB51</f>
        <v>0</v>
      </c>
      <c r="ID51" s="80">
        <f t="shared" si="370"/>
        <v>0</v>
      </c>
      <c r="IE51" s="76">
        <f>'MASTER_ ALL areas - No.seedling'!ID51</f>
        <v>0</v>
      </c>
      <c r="IF51" s="85">
        <f t="shared" si="371"/>
        <v>0</v>
      </c>
      <c r="IG51" s="86" t="s">
        <v>215</v>
      </c>
      <c r="IH51" s="87"/>
    </row>
    <row r="52" spans="2:242" ht="33" customHeight="1" x14ac:dyDescent="0.25">
      <c r="B52" s="420">
        <v>48</v>
      </c>
      <c r="C52" s="421" t="s">
        <v>216</v>
      </c>
      <c r="D52" s="422">
        <v>219290</v>
      </c>
      <c r="E52" s="423">
        <v>932466</v>
      </c>
      <c r="F52" s="154" t="s">
        <v>217</v>
      </c>
      <c r="G52" s="88" t="s">
        <v>218</v>
      </c>
      <c r="H52" s="425">
        <f>'MASTER_ ALL areas - No.seedling'!G52</f>
        <v>6</v>
      </c>
      <c r="I52" s="426">
        <f>'MASTER_ ALL areas - No.seedling'!H52</f>
        <v>0.25</v>
      </c>
      <c r="J52" s="425">
        <f>'MASTER_ ALL areas - No.seedling'!I52</f>
        <v>38.4</v>
      </c>
      <c r="K52" s="427">
        <f>'MASTER_ ALL areas - No.seedling'!J52</f>
        <v>52</v>
      </c>
      <c r="L52" s="73">
        <f t="shared" si="281"/>
        <v>1040</v>
      </c>
      <c r="M52" s="427">
        <f>'MASTER_ ALL areas - No.seedling'!L52</f>
        <v>1040</v>
      </c>
      <c r="N52" s="417">
        <f>'MASTER_ ALL areas - No.seedling'!M52</f>
        <v>6</v>
      </c>
      <c r="O52" s="428">
        <f>'MASTER_ ALL areas - No.seedling'!N52</f>
        <v>24</v>
      </c>
      <c r="P52" s="70">
        <f t="shared" si="282"/>
        <v>0.11538461538461539</v>
      </c>
      <c r="Q52" s="78">
        <f t="shared" si="283"/>
        <v>0.46153846153846156</v>
      </c>
      <c r="R52" s="429"/>
      <c r="S52" s="417">
        <f>'MASTER_ ALL areas - No.seedling'!R52</f>
        <v>620</v>
      </c>
      <c r="T52" s="419">
        <f>'MASTER_ ALL areas - No.seedling'!S52</f>
        <v>0</v>
      </c>
      <c r="U52" s="80">
        <f t="shared" si="284"/>
        <v>0</v>
      </c>
      <c r="V52" s="419">
        <f>'MASTER_ ALL areas - No.seedling'!U52</f>
        <v>6</v>
      </c>
      <c r="W52" s="80">
        <f t="shared" si="285"/>
        <v>0.19354838709677419</v>
      </c>
      <c r="X52" s="419">
        <f>'MASTER_ ALL areas - No.seedling'!W52</f>
        <v>380</v>
      </c>
      <c r="Y52" s="419">
        <f>'MASTER_ ALL areas - No.seedling'!X52</f>
        <v>6</v>
      </c>
      <c r="Z52" s="80">
        <f t="shared" si="286"/>
        <v>0.31578947368421051</v>
      </c>
      <c r="AA52" s="419">
        <f>'MASTER_ ALL areas - No.seedling'!Z52</f>
        <v>16</v>
      </c>
      <c r="AB52" s="80">
        <f t="shared" si="287"/>
        <v>0.84210526315789469</v>
      </c>
      <c r="AC52" s="419">
        <f>'MASTER_ ALL areas - No.seedling'!AB52</f>
        <v>40</v>
      </c>
      <c r="AD52" s="419">
        <f>'MASTER_ ALL areas - No.seedling'!AC52</f>
        <v>0</v>
      </c>
      <c r="AE52" s="80">
        <f t="shared" si="288"/>
        <v>0</v>
      </c>
      <c r="AF52" s="419">
        <f>'MASTER_ ALL areas - No.seedling'!AE52</f>
        <v>2</v>
      </c>
      <c r="AG52" s="80">
        <f t="shared" si="289"/>
        <v>1</v>
      </c>
      <c r="AH52" s="419">
        <f>'MASTER_ ALL areas - No.seedling'!AG52</f>
        <v>0</v>
      </c>
      <c r="AI52" s="419">
        <f>'MASTER_ ALL areas - No.seedling'!AH52</f>
        <v>0</v>
      </c>
      <c r="AJ52" s="80">
        <f t="shared" si="290"/>
        <v>0</v>
      </c>
      <c r="AK52" s="419">
        <f>'MASTER_ ALL areas - No.seedling'!AJ52</f>
        <v>0</v>
      </c>
      <c r="AL52" s="81">
        <f t="shared" si="291"/>
        <v>0</v>
      </c>
      <c r="AM52" s="429"/>
      <c r="AN52" s="417">
        <f>'MASTER_ ALL areas - No.seedling'!AM52</f>
        <v>580</v>
      </c>
      <c r="AO52" s="419">
        <f>'MASTER_ ALL areas - No.seedling'!AN52</f>
        <v>2</v>
      </c>
      <c r="AP52" s="80">
        <f t="shared" si="292"/>
        <v>6.8965517241379309E-2</v>
      </c>
      <c r="AQ52" s="419">
        <f>'MASTER_ ALL areas - No.seedling'!AP52</f>
        <v>12</v>
      </c>
      <c r="AR52" s="80">
        <f t="shared" si="293"/>
        <v>0.41379310344827586</v>
      </c>
      <c r="AS52" s="419">
        <f>'MASTER_ ALL areas - No.seedling'!AR52</f>
        <v>340</v>
      </c>
      <c r="AT52" s="419">
        <f>'MASTER_ ALL areas - No.seedling'!AS52</f>
        <v>1</v>
      </c>
      <c r="AU52" s="80">
        <f t="shared" si="294"/>
        <v>5.8823529411764705E-2</v>
      </c>
      <c r="AV52" s="419">
        <f>'MASTER_ ALL areas - No.seedling'!AU52</f>
        <v>6</v>
      </c>
      <c r="AW52" s="80">
        <f t="shared" si="295"/>
        <v>0.35294117647058826</v>
      </c>
      <c r="AX52" s="419">
        <f>'MASTER_ ALL areas - No.seedling'!AW52</f>
        <v>0</v>
      </c>
      <c r="AY52" s="419">
        <f>'MASTER_ ALL areas - No.seedling'!AX52</f>
        <v>0</v>
      </c>
      <c r="AZ52" s="80">
        <f t="shared" si="296"/>
        <v>0</v>
      </c>
      <c r="BA52" s="419">
        <f>'MASTER_ ALL areas - No.seedling'!AZ52</f>
        <v>0</v>
      </c>
      <c r="BB52" s="80">
        <f t="shared" si="297"/>
        <v>0</v>
      </c>
      <c r="BC52" s="419">
        <f>'MASTER_ ALL areas - No.seedling'!BB52</f>
        <v>0</v>
      </c>
      <c r="BD52" s="419">
        <f>'MASTER_ ALL areas - No.seedling'!BC52</f>
        <v>0</v>
      </c>
      <c r="BE52" s="80">
        <f t="shared" si="298"/>
        <v>0</v>
      </c>
      <c r="BF52" s="419">
        <f>'MASTER_ ALL areas - No.seedling'!BE52</f>
        <v>0</v>
      </c>
      <c r="BG52" s="80">
        <f t="shared" si="299"/>
        <v>0</v>
      </c>
      <c r="BH52" s="419">
        <f>'MASTER_ ALL areas - No.seedling'!BG52</f>
        <v>0</v>
      </c>
      <c r="BI52" s="419">
        <f>'MASTER_ ALL areas - No.seedling'!BH52</f>
        <v>0</v>
      </c>
      <c r="BJ52" s="80">
        <f t="shared" si="300"/>
        <v>0</v>
      </c>
      <c r="BK52" s="419">
        <f>'MASTER_ ALL areas - No.seedling'!BJ52</f>
        <v>0</v>
      </c>
      <c r="BL52" s="80">
        <f t="shared" si="301"/>
        <v>0</v>
      </c>
      <c r="BM52" s="419">
        <f>'MASTER_ ALL areas - No.seedling'!BL52</f>
        <v>120</v>
      </c>
      <c r="BN52" s="419">
        <f>'MASTER_ ALL areas - No.seedling'!BM52</f>
        <v>3</v>
      </c>
      <c r="BO52" s="80">
        <f t="shared" si="302"/>
        <v>0.5</v>
      </c>
      <c r="BP52" s="419">
        <f>'MASTER_ ALL areas - No.seedling'!BO52</f>
        <v>6</v>
      </c>
      <c r="BQ52" s="80">
        <f t="shared" si="303"/>
        <v>1</v>
      </c>
      <c r="BR52" s="419">
        <f>'MASTER_ ALL areas - No.seedling'!BQ52</f>
        <v>0</v>
      </c>
      <c r="BS52" s="419">
        <f>'MASTER_ ALL areas - No.seedling'!BR52</f>
        <v>0</v>
      </c>
      <c r="BT52" s="80">
        <f t="shared" si="304"/>
        <v>0</v>
      </c>
      <c r="BU52" s="419">
        <f>'MASTER_ ALL areas - No.seedling'!BT52</f>
        <v>0</v>
      </c>
      <c r="BV52" s="80">
        <f t="shared" si="305"/>
        <v>0</v>
      </c>
      <c r="BW52" s="419">
        <f>'MASTER_ ALL areas - No.seedling'!BV52</f>
        <v>0</v>
      </c>
      <c r="BX52" s="419">
        <f>'MASTER_ ALL areas - No.seedling'!BW52</f>
        <v>0</v>
      </c>
      <c r="BY52" s="80">
        <f t="shared" si="306"/>
        <v>0</v>
      </c>
      <c r="BZ52" s="419">
        <f>'MASTER_ ALL areas - No.seedling'!BY52</f>
        <v>0</v>
      </c>
      <c r="CA52" s="81">
        <f t="shared" si="307"/>
        <v>0</v>
      </c>
      <c r="CB52" s="429"/>
      <c r="CC52" s="75">
        <f t="shared" si="184"/>
        <v>400</v>
      </c>
      <c r="CD52" s="76">
        <f>'MASTER_ ALL areas - No.seedling'!CC52</f>
        <v>0</v>
      </c>
      <c r="CE52" s="80">
        <f t="shared" si="308"/>
        <v>0</v>
      </c>
      <c r="CF52" s="76">
        <f>'MASTER_ ALL areas - No.seedling'!CE52</f>
        <v>5</v>
      </c>
      <c r="CG52" s="81">
        <f t="shared" si="309"/>
        <v>0.25</v>
      </c>
      <c r="CH52" s="75">
        <f>'MASTER_ ALL areas - No.seedling'!CG52</f>
        <v>160</v>
      </c>
      <c r="CI52" s="76">
        <f>'MASTER_ ALL areas - No.seedling'!CH52</f>
        <v>2</v>
      </c>
      <c r="CJ52" s="80">
        <f t="shared" si="310"/>
        <v>0.25</v>
      </c>
      <c r="CK52" s="76">
        <f>'MASTER_ ALL areas - No.seedling'!CJ52</f>
        <v>6</v>
      </c>
      <c r="CL52" s="81">
        <f t="shared" si="311"/>
        <v>0.75</v>
      </c>
      <c r="CM52" s="75">
        <f>'MASTER_ ALL areas - No.seedling'!CL52</f>
        <v>20</v>
      </c>
      <c r="CN52" s="76">
        <f>'MASTER_ ALL areas - No.seedling'!CM52</f>
        <v>0</v>
      </c>
      <c r="CO52" s="80">
        <f t="shared" si="312"/>
        <v>0</v>
      </c>
      <c r="CP52" s="76">
        <f>'MASTER_ ALL areas - No.seedling'!CO52</f>
        <v>1</v>
      </c>
      <c r="CQ52" s="81">
        <f t="shared" si="313"/>
        <v>1</v>
      </c>
      <c r="CR52" s="75">
        <f>'MASTER_ ALL areas - No.seedling'!CQ52</f>
        <v>0</v>
      </c>
      <c r="CS52" s="76">
        <f>'MASTER_ ALL areas - No.seedling'!CR52</f>
        <v>0</v>
      </c>
      <c r="CT52" s="80">
        <f t="shared" si="314"/>
        <v>0</v>
      </c>
      <c r="CU52" s="76">
        <f>'MASTER_ ALL areas - No.seedling'!CT52</f>
        <v>0</v>
      </c>
      <c r="CV52" s="81">
        <f t="shared" si="315"/>
        <v>0</v>
      </c>
      <c r="CW52" s="75">
        <f>'MASTER_ ALL areas - No.seedling'!CV52</f>
        <v>220</v>
      </c>
      <c r="CX52" s="76">
        <f>'MASTER_ ALL areas - No.seedling'!CW52</f>
        <v>0</v>
      </c>
      <c r="CY52" s="80">
        <f t="shared" si="316"/>
        <v>0</v>
      </c>
      <c r="CZ52" s="76">
        <f>'MASTER_ ALL areas - No.seedling'!CY52</f>
        <v>1</v>
      </c>
      <c r="DA52" s="81">
        <f t="shared" si="317"/>
        <v>9.0909090909090912E-2</v>
      </c>
      <c r="DB52" s="75">
        <f>'MASTER_ ALL areas - No.seedling'!DA52</f>
        <v>100</v>
      </c>
      <c r="DC52" s="76">
        <f>'MASTER_ ALL areas - No.seedling'!DB52</f>
        <v>1</v>
      </c>
      <c r="DD52" s="80">
        <f t="shared" si="318"/>
        <v>0.2</v>
      </c>
      <c r="DE52" s="76">
        <f>'MASTER_ ALL areas - No.seedling'!DD52</f>
        <v>4</v>
      </c>
      <c r="DF52" s="81">
        <f t="shared" si="319"/>
        <v>0.8</v>
      </c>
      <c r="DG52" s="75">
        <f>'MASTER_ ALL areas - No.seedling'!DF52</f>
        <v>20</v>
      </c>
      <c r="DH52" s="76">
        <f>'MASTER_ ALL areas - No.seedling'!DG52</f>
        <v>0</v>
      </c>
      <c r="DI52" s="80">
        <f t="shared" si="320"/>
        <v>0</v>
      </c>
      <c r="DJ52" s="76">
        <f>'MASTER_ ALL areas - No.seedling'!DI52</f>
        <v>1</v>
      </c>
      <c r="DK52" s="81">
        <f t="shared" si="321"/>
        <v>1</v>
      </c>
      <c r="DL52" s="75">
        <f>'MASTER_ ALL areas - No.seedling'!DK52</f>
        <v>0</v>
      </c>
      <c r="DM52" s="76">
        <f>'MASTER_ ALL areas - No.seedling'!DL52</f>
        <v>0</v>
      </c>
      <c r="DN52" s="80">
        <f t="shared" si="322"/>
        <v>0</v>
      </c>
      <c r="DO52" s="76">
        <f>'MASTER_ ALL areas - No.seedling'!DN52</f>
        <v>0</v>
      </c>
      <c r="DP52" s="81">
        <f t="shared" si="323"/>
        <v>0</v>
      </c>
      <c r="DQ52" s="75">
        <f>'MASTER_ ALL areas - No.seedling'!DP52</f>
        <v>0</v>
      </c>
      <c r="DR52" s="76">
        <f>'MASTER_ ALL areas - No.seedling'!DQ52</f>
        <v>0</v>
      </c>
      <c r="DS52" s="80">
        <f t="shared" si="324"/>
        <v>0</v>
      </c>
      <c r="DT52" s="76">
        <f>'MASTER_ ALL areas - No.seedling'!DS52</f>
        <v>0</v>
      </c>
      <c r="DU52" s="81">
        <f t="shared" si="325"/>
        <v>0</v>
      </c>
      <c r="DV52" s="75">
        <f>'MASTER_ ALL areas - No.seedling'!DU52</f>
        <v>0</v>
      </c>
      <c r="DW52" s="76">
        <f>'MASTER_ ALL areas - No.seedling'!DV52</f>
        <v>0</v>
      </c>
      <c r="DX52" s="80">
        <f t="shared" si="326"/>
        <v>0</v>
      </c>
      <c r="DY52" s="76">
        <f>'MASTER_ ALL areas - No.seedling'!DX52</f>
        <v>0</v>
      </c>
      <c r="DZ52" s="81">
        <f t="shared" si="327"/>
        <v>0</v>
      </c>
      <c r="EA52" s="75">
        <f>'MASTER_ ALL areas - No.seedling'!DZ52</f>
        <v>0</v>
      </c>
      <c r="EB52" s="76">
        <f>'MASTER_ ALL areas - No.seedling'!EA52</f>
        <v>0</v>
      </c>
      <c r="EC52" s="80">
        <f t="shared" si="328"/>
        <v>0</v>
      </c>
      <c r="ED52" s="76">
        <f>'MASTER_ ALL areas - No.seedling'!EC52</f>
        <v>0</v>
      </c>
      <c r="EE52" s="81">
        <f t="shared" si="329"/>
        <v>0</v>
      </c>
      <c r="EF52" s="75">
        <f>'MASTER_ ALL areas - No.seedling'!EE52</f>
        <v>0</v>
      </c>
      <c r="EG52" s="76">
        <f>'MASTER_ ALL areas - No.seedling'!EF52</f>
        <v>0</v>
      </c>
      <c r="EH52" s="80">
        <f t="shared" si="330"/>
        <v>0</v>
      </c>
      <c r="EI52" s="76">
        <f>'MASTER_ ALL areas - No.seedling'!EH52</f>
        <v>0</v>
      </c>
      <c r="EJ52" s="81">
        <f t="shared" si="331"/>
        <v>0</v>
      </c>
      <c r="EK52" s="75">
        <f>'MASTER_ ALL areas - No.seedling'!EJ52</f>
        <v>0</v>
      </c>
      <c r="EL52" s="76">
        <f>'MASTER_ ALL areas - No.seedling'!EK52</f>
        <v>0</v>
      </c>
      <c r="EM52" s="80">
        <f t="shared" si="332"/>
        <v>0</v>
      </c>
      <c r="EN52" s="76">
        <f>'MASTER_ ALL areas - No.seedling'!EM52</f>
        <v>0</v>
      </c>
      <c r="EO52" s="81">
        <f t="shared" si="333"/>
        <v>0</v>
      </c>
      <c r="EP52" s="75">
        <f>'MASTER_ ALL areas - No.seedling'!EO52</f>
        <v>0</v>
      </c>
      <c r="EQ52" s="76">
        <f>'MASTER_ ALL areas - No.seedling'!EP52</f>
        <v>0</v>
      </c>
      <c r="ER52" s="80">
        <f t="shared" si="334"/>
        <v>0</v>
      </c>
      <c r="ES52" s="76">
        <f>'MASTER_ ALL areas - No.seedling'!ER52</f>
        <v>0</v>
      </c>
      <c r="ET52" s="81">
        <f t="shared" si="335"/>
        <v>0</v>
      </c>
      <c r="EU52" s="75">
        <f>'MASTER_ ALL areas - No.seedling'!ET52</f>
        <v>0</v>
      </c>
      <c r="EV52" s="76">
        <f>'MASTER_ ALL areas - No.seedling'!EU52</f>
        <v>0</v>
      </c>
      <c r="EW52" s="80">
        <f t="shared" si="336"/>
        <v>0</v>
      </c>
      <c r="EX52" s="76">
        <f>'MASTER_ ALL areas - No.seedling'!EW52</f>
        <v>0</v>
      </c>
      <c r="EY52" s="81">
        <f t="shared" si="337"/>
        <v>0</v>
      </c>
      <c r="EZ52" s="75">
        <f>'MASTER_ ALL areas - No.seedling'!EY52</f>
        <v>0</v>
      </c>
      <c r="FA52" s="76">
        <f>'MASTER_ ALL areas - No.seedling'!EZ52</f>
        <v>0</v>
      </c>
      <c r="FB52" s="80">
        <f t="shared" si="338"/>
        <v>0</v>
      </c>
      <c r="FC52" s="76">
        <f>'MASTER_ ALL areas - No.seedling'!FB52</f>
        <v>0</v>
      </c>
      <c r="FD52" s="81">
        <f t="shared" si="339"/>
        <v>0</v>
      </c>
      <c r="FE52" s="75">
        <f>'MASTER_ ALL areas - No.seedling'!FD52</f>
        <v>0</v>
      </c>
      <c r="FF52" s="76">
        <f>'MASTER_ ALL areas - No.seedling'!FE52</f>
        <v>0</v>
      </c>
      <c r="FG52" s="80">
        <f t="shared" si="340"/>
        <v>0</v>
      </c>
      <c r="FH52" s="76">
        <f>'MASTER_ ALL areas - No.seedling'!FG52</f>
        <v>0</v>
      </c>
      <c r="FI52" s="81">
        <f t="shared" si="341"/>
        <v>0</v>
      </c>
      <c r="FJ52" s="75">
        <f>'MASTER_ ALL areas - No.seedling'!FI52</f>
        <v>0</v>
      </c>
      <c r="FK52" s="76">
        <f>'MASTER_ ALL areas - No.seedling'!FJ52</f>
        <v>0</v>
      </c>
      <c r="FL52" s="80">
        <f t="shared" si="342"/>
        <v>0</v>
      </c>
      <c r="FM52" s="76">
        <f>'MASTER_ ALL areas - No.seedling'!FL52</f>
        <v>0</v>
      </c>
      <c r="FN52" s="81">
        <f t="shared" si="343"/>
        <v>0</v>
      </c>
      <c r="FO52" s="75">
        <f>'MASTER_ ALL areas - No.seedling'!FN52</f>
        <v>0</v>
      </c>
      <c r="FP52" s="76">
        <f>'MASTER_ ALL areas - No.seedling'!FO52</f>
        <v>0</v>
      </c>
      <c r="FQ52" s="80">
        <f t="shared" si="344"/>
        <v>0</v>
      </c>
      <c r="FR52" s="76">
        <f>'MASTER_ ALL areas - No.seedling'!FQ52</f>
        <v>0</v>
      </c>
      <c r="FS52" s="81">
        <f t="shared" si="345"/>
        <v>0</v>
      </c>
      <c r="FT52" s="75">
        <f>'MASTER_ ALL areas - No.seedling'!FS52</f>
        <v>0</v>
      </c>
      <c r="FU52" s="76">
        <f>'MASTER_ ALL areas - No.seedling'!FT52</f>
        <v>0</v>
      </c>
      <c r="FV52" s="80">
        <f t="shared" si="346"/>
        <v>0</v>
      </c>
      <c r="FW52" s="76">
        <f>'MASTER_ ALL areas - No.seedling'!FV52</f>
        <v>0</v>
      </c>
      <c r="FX52" s="81">
        <f t="shared" si="347"/>
        <v>0</v>
      </c>
      <c r="FY52" s="75">
        <f>'MASTER_ ALL areas - No.seedling'!FX52</f>
        <v>0</v>
      </c>
      <c r="FZ52" s="76">
        <f>'MASTER_ ALL areas - No.seedling'!FY52</f>
        <v>0</v>
      </c>
      <c r="GA52" s="80">
        <f t="shared" si="348"/>
        <v>0</v>
      </c>
      <c r="GB52" s="76">
        <f>'MASTER_ ALL areas - No.seedling'!GA52</f>
        <v>0</v>
      </c>
      <c r="GC52" s="81">
        <f t="shared" si="349"/>
        <v>0</v>
      </c>
      <c r="GD52" s="75">
        <f>'MASTER_ ALL areas - No.seedling'!GC52</f>
        <v>120</v>
      </c>
      <c r="GE52" s="76">
        <f>'MASTER_ ALL areas - No.seedling'!GD52</f>
        <v>3</v>
      </c>
      <c r="GF52" s="80">
        <f t="shared" si="350"/>
        <v>0.5</v>
      </c>
      <c r="GG52" s="76">
        <f>'MASTER_ ALL areas - No.seedling'!GF52</f>
        <v>6</v>
      </c>
      <c r="GH52" s="81">
        <f t="shared" si="351"/>
        <v>1</v>
      </c>
      <c r="GI52" s="75">
        <f>'MASTER_ ALL areas - No.seedling'!GH52</f>
        <v>0</v>
      </c>
      <c r="GJ52" s="76">
        <f>'MASTER_ ALL areas - No.seedling'!GI52</f>
        <v>0</v>
      </c>
      <c r="GK52" s="80">
        <f t="shared" si="352"/>
        <v>0</v>
      </c>
      <c r="GL52" s="76">
        <f>'MASTER_ ALL areas - No.seedling'!GK52</f>
        <v>0</v>
      </c>
      <c r="GM52" s="81">
        <f t="shared" si="353"/>
        <v>0</v>
      </c>
      <c r="GN52" s="75">
        <f>'MASTER_ ALL areas - No.seedling'!GM52</f>
        <v>0</v>
      </c>
      <c r="GO52" s="76">
        <f>'MASTER_ ALL areas - No.seedling'!GN52</f>
        <v>0</v>
      </c>
      <c r="GP52" s="80">
        <f t="shared" si="354"/>
        <v>0</v>
      </c>
      <c r="GQ52" s="76">
        <f>'MASTER_ ALL areas - No.seedling'!GP52</f>
        <v>0</v>
      </c>
      <c r="GR52" s="81">
        <f t="shared" si="355"/>
        <v>0</v>
      </c>
      <c r="GS52" s="75">
        <f>'MASTER_ ALL areas - No.seedling'!GR52</f>
        <v>0</v>
      </c>
      <c r="GT52" s="76">
        <f>'MASTER_ ALL areas - No.seedling'!GS52</f>
        <v>0</v>
      </c>
      <c r="GU52" s="80">
        <f t="shared" si="356"/>
        <v>0</v>
      </c>
      <c r="GV52" s="76">
        <f>'MASTER_ ALL areas - No.seedling'!GU52</f>
        <v>0</v>
      </c>
      <c r="GW52" s="81">
        <f t="shared" si="357"/>
        <v>0</v>
      </c>
      <c r="GX52" s="75">
        <f>'MASTER_ ALL areas - No.seedling'!GW52</f>
        <v>0</v>
      </c>
      <c r="GY52" s="76">
        <f>'MASTER_ ALL areas - No.seedling'!GX52</f>
        <v>0</v>
      </c>
      <c r="GZ52" s="80">
        <f t="shared" si="358"/>
        <v>0</v>
      </c>
      <c r="HA52" s="76">
        <f>'MASTER_ ALL areas - No.seedling'!GZ52</f>
        <v>0</v>
      </c>
      <c r="HB52" s="81">
        <f t="shared" si="359"/>
        <v>0</v>
      </c>
      <c r="HC52" s="75">
        <f>'MASTER_ ALL areas - No.seedling'!HB52</f>
        <v>0</v>
      </c>
      <c r="HD52" s="76">
        <f>'MASTER_ ALL areas - No.seedling'!HC52</f>
        <v>0</v>
      </c>
      <c r="HE52" s="80">
        <f t="shared" si="360"/>
        <v>0</v>
      </c>
      <c r="HF52" s="76">
        <f>'MASTER_ ALL areas - No.seedling'!HE52</f>
        <v>0</v>
      </c>
      <c r="HG52" s="81">
        <f t="shared" si="361"/>
        <v>0</v>
      </c>
      <c r="HH52" s="75">
        <f>'MASTER_ ALL areas - No.seedling'!HG52</f>
        <v>0</v>
      </c>
      <c r="HI52" s="76">
        <f>'MASTER_ ALL areas - No.seedling'!HH52</f>
        <v>0</v>
      </c>
      <c r="HJ52" s="80">
        <f t="shared" si="362"/>
        <v>0</v>
      </c>
      <c r="HK52" s="76">
        <f>'MASTER_ ALL areas - No.seedling'!HJ52</f>
        <v>0</v>
      </c>
      <c r="HL52" s="81">
        <f t="shared" si="363"/>
        <v>0</v>
      </c>
      <c r="HM52" s="75">
        <f>'MASTER_ ALL areas - No.seedling'!HL52</f>
        <v>0</v>
      </c>
      <c r="HN52" s="76">
        <f>'MASTER_ ALL areas - No.seedling'!HM52</f>
        <v>0</v>
      </c>
      <c r="HO52" s="80">
        <f t="shared" si="364"/>
        <v>0</v>
      </c>
      <c r="HP52" s="76">
        <f>'MASTER_ ALL areas - No.seedling'!HO52</f>
        <v>0</v>
      </c>
      <c r="HQ52" s="81">
        <f t="shared" si="365"/>
        <v>0</v>
      </c>
      <c r="HR52" s="75">
        <f>'MASTER_ ALL areas - No.seedling'!HQ52</f>
        <v>0</v>
      </c>
      <c r="HS52" s="76">
        <f>'MASTER_ ALL areas - No.seedling'!HR52</f>
        <v>0</v>
      </c>
      <c r="HT52" s="80">
        <f t="shared" si="366"/>
        <v>0</v>
      </c>
      <c r="HU52" s="76">
        <f>'MASTER_ ALL areas - No.seedling'!HT52</f>
        <v>0</v>
      </c>
      <c r="HV52" s="81">
        <f t="shared" si="367"/>
        <v>0</v>
      </c>
      <c r="HW52" s="75">
        <f>'MASTER_ ALL areas - No.seedling'!HV52</f>
        <v>0</v>
      </c>
      <c r="HX52" s="76">
        <f>'MASTER_ ALL areas - No.seedling'!HW52</f>
        <v>0</v>
      </c>
      <c r="HY52" s="80">
        <f t="shared" si="368"/>
        <v>0</v>
      </c>
      <c r="HZ52" s="76">
        <f>'MASTER_ ALL areas - No.seedling'!HY52</f>
        <v>0</v>
      </c>
      <c r="IA52" s="81">
        <f t="shared" si="369"/>
        <v>0</v>
      </c>
      <c r="IB52" s="75">
        <f>'MASTER_ ALL areas - No.seedling'!IA52</f>
        <v>0</v>
      </c>
      <c r="IC52" s="76">
        <f>'MASTER_ ALL areas - No.seedling'!IB52</f>
        <v>0</v>
      </c>
      <c r="ID52" s="80">
        <f t="shared" si="370"/>
        <v>0</v>
      </c>
      <c r="IE52" s="76">
        <f>'MASTER_ ALL areas - No.seedling'!ID52</f>
        <v>0</v>
      </c>
      <c r="IF52" s="85">
        <f t="shared" si="371"/>
        <v>0</v>
      </c>
      <c r="IG52" s="86" t="s">
        <v>219</v>
      </c>
      <c r="IH52" s="87"/>
    </row>
    <row r="53" spans="2:242" ht="33" customHeight="1" x14ac:dyDescent="0.25">
      <c r="B53" s="420">
        <v>49</v>
      </c>
      <c r="C53" s="421" t="s">
        <v>220</v>
      </c>
      <c r="D53" s="422">
        <v>220332</v>
      </c>
      <c r="E53" s="423">
        <v>932474</v>
      </c>
      <c r="F53" s="424" t="s">
        <v>89</v>
      </c>
      <c r="G53" s="88" t="s">
        <v>194</v>
      </c>
      <c r="H53" s="425">
        <f>'MASTER_ ALL areas - No.seedling'!G53</f>
        <v>8</v>
      </c>
      <c r="I53" s="426">
        <f>'MASTER_ ALL areas - No.seedling'!H53</f>
        <v>0.5</v>
      </c>
      <c r="J53" s="425">
        <f>'MASTER_ ALL areas - No.seedling'!I53</f>
        <v>35.799999999999997</v>
      </c>
      <c r="K53" s="427">
        <f>'MASTER_ ALL areas - No.seedling'!J53</f>
        <v>47</v>
      </c>
      <c r="L53" s="73">
        <f t="shared" si="281"/>
        <v>940</v>
      </c>
      <c r="M53" s="427">
        <f>'MASTER_ ALL areas - No.seedling'!L53</f>
        <v>940</v>
      </c>
      <c r="N53" s="417">
        <f>'MASTER_ ALL areas - No.seedling'!M53</f>
        <v>2</v>
      </c>
      <c r="O53" s="428">
        <f>'MASTER_ ALL areas - No.seedling'!N53</f>
        <v>6</v>
      </c>
      <c r="P53" s="70">
        <f t="shared" si="282"/>
        <v>4.2553191489361701E-2</v>
      </c>
      <c r="Q53" s="78">
        <f t="shared" si="283"/>
        <v>0.1276595744680851</v>
      </c>
      <c r="R53" s="429"/>
      <c r="S53" s="417">
        <f>'MASTER_ ALL areas - No.seedling'!R53</f>
        <v>880</v>
      </c>
      <c r="T53" s="419">
        <f>'MASTER_ ALL areas - No.seedling'!S53</f>
        <v>0</v>
      </c>
      <c r="U53" s="80">
        <f t="shared" si="284"/>
        <v>0</v>
      </c>
      <c r="V53" s="419">
        <f>'MASTER_ ALL areas - No.seedling'!U53</f>
        <v>3</v>
      </c>
      <c r="W53" s="80">
        <f t="shared" si="285"/>
        <v>6.8181818181818177E-2</v>
      </c>
      <c r="X53" s="419">
        <f>'MASTER_ ALL areas - No.seedling'!W53</f>
        <v>60</v>
      </c>
      <c r="Y53" s="419">
        <f>'MASTER_ ALL areas - No.seedling'!X53</f>
        <v>2</v>
      </c>
      <c r="Z53" s="80">
        <f t="shared" si="286"/>
        <v>0.66666666666666663</v>
      </c>
      <c r="AA53" s="419">
        <f>'MASTER_ ALL areas - No.seedling'!Z53</f>
        <v>3</v>
      </c>
      <c r="AB53" s="80">
        <f t="shared" si="287"/>
        <v>1</v>
      </c>
      <c r="AC53" s="419">
        <f>'MASTER_ ALL areas - No.seedling'!AB53</f>
        <v>0</v>
      </c>
      <c r="AD53" s="419">
        <f>'MASTER_ ALL areas - No.seedling'!AC53</f>
        <v>0</v>
      </c>
      <c r="AE53" s="80">
        <f t="shared" si="288"/>
        <v>0</v>
      </c>
      <c r="AF53" s="419">
        <f>'MASTER_ ALL areas - No.seedling'!AE53</f>
        <v>0</v>
      </c>
      <c r="AG53" s="80">
        <f t="shared" si="289"/>
        <v>0</v>
      </c>
      <c r="AH53" s="419">
        <f>'MASTER_ ALL areas - No.seedling'!AG53</f>
        <v>0</v>
      </c>
      <c r="AI53" s="419">
        <f>'MASTER_ ALL areas - No.seedling'!AH53</f>
        <v>0</v>
      </c>
      <c r="AJ53" s="80">
        <f t="shared" si="290"/>
        <v>0</v>
      </c>
      <c r="AK53" s="419">
        <f>'MASTER_ ALL areas - No.seedling'!AJ53</f>
        <v>0</v>
      </c>
      <c r="AL53" s="81">
        <f t="shared" si="291"/>
        <v>0</v>
      </c>
      <c r="AM53" s="429"/>
      <c r="AN53" s="417">
        <f>'MASTER_ ALL areas - No.seedling'!AM53</f>
        <v>80</v>
      </c>
      <c r="AO53" s="419">
        <f>'MASTER_ ALL areas - No.seedling'!AN53</f>
        <v>0</v>
      </c>
      <c r="AP53" s="80">
        <f t="shared" si="292"/>
        <v>0</v>
      </c>
      <c r="AQ53" s="419">
        <f>'MASTER_ ALL areas - No.seedling'!AP53</f>
        <v>1</v>
      </c>
      <c r="AR53" s="80">
        <f t="shared" si="293"/>
        <v>0.25</v>
      </c>
      <c r="AS53" s="419">
        <f>'MASTER_ ALL areas - No.seedling'!AR53</f>
        <v>820</v>
      </c>
      <c r="AT53" s="419">
        <f>'MASTER_ ALL areas - No.seedling'!AS53</f>
        <v>0</v>
      </c>
      <c r="AU53" s="80">
        <f t="shared" si="294"/>
        <v>0</v>
      </c>
      <c r="AV53" s="419">
        <f>'MASTER_ ALL areas - No.seedling'!AU53</f>
        <v>3</v>
      </c>
      <c r="AW53" s="80">
        <f t="shared" si="295"/>
        <v>7.3170731707317069E-2</v>
      </c>
      <c r="AX53" s="419">
        <f>'MASTER_ ALL areas - No.seedling'!AW53</f>
        <v>0</v>
      </c>
      <c r="AY53" s="419">
        <f>'MASTER_ ALL areas - No.seedling'!AX53</f>
        <v>0</v>
      </c>
      <c r="AZ53" s="80">
        <f t="shared" si="296"/>
        <v>0</v>
      </c>
      <c r="BA53" s="419">
        <f>'MASTER_ ALL areas - No.seedling'!AZ53</f>
        <v>0</v>
      </c>
      <c r="BB53" s="80">
        <f t="shared" si="297"/>
        <v>0</v>
      </c>
      <c r="BC53" s="419">
        <f>'MASTER_ ALL areas - No.seedling'!BB53</f>
        <v>40</v>
      </c>
      <c r="BD53" s="419">
        <f>'MASTER_ ALL areas - No.seedling'!BC53</f>
        <v>2</v>
      </c>
      <c r="BE53" s="80">
        <f t="shared" si="298"/>
        <v>1</v>
      </c>
      <c r="BF53" s="419">
        <f>'MASTER_ ALL areas - No.seedling'!BE53</f>
        <v>2</v>
      </c>
      <c r="BG53" s="80">
        <f t="shared" si="299"/>
        <v>1</v>
      </c>
      <c r="BH53" s="419">
        <f>'MASTER_ ALL areas - No.seedling'!BG53</f>
        <v>0</v>
      </c>
      <c r="BI53" s="419">
        <f>'MASTER_ ALL areas - No.seedling'!BH53</f>
        <v>0</v>
      </c>
      <c r="BJ53" s="80">
        <f t="shared" si="300"/>
        <v>0</v>
      </c>
      <c r="BK53" s="419">
        <f>'MASTER_ ALL areas - No.seedling'!BJ53</f>
        <v>0</v>
      </c>
      <c r="BL53" s="80">
        <f t="shared" si="301"/>
        <v>0</v>
      </c>
      <c r="BM53" s="419">
        <f>'MASTER_ ALL areas - No.seedling'!BL53</f>
        <v>0</v>
      </c>
      <c r="BN53" s="419">
        <f>'MASTER_ ALL areas - No.seedling'!BM53</f>
        <v>0</v>
      </c>
      <c r="BO53" s="80">
        <f t="shared" si="302"/>
        <v>0</v>
      </c>
      <c r="BP53" s="419">
        <f>'MASTER_ ALL areas - No.seedling'!BO53</f>
        <v>0</v>
      </c>
      <c r="BQ53" s="80">
        <f t="shared" si="303"/>
        <v>0</v>
      </c>
      <c r="BR53" s="419">
        <f>'MASTER_ ALL areas - No.seedling'!BQ53</f>
        <v>0</v>
      </c>
      <c r="BS53" s="419">
        <f>'MASTER_ ALL areas - No.seedling'!BR53</f>
        <v>0</v>
      </c>
      <c r="BT53" s="80">
        <f t="shared" si="304"/>
        <v>0</v>
      </c>
      <c r="BU53" s="419">
        <f>'MASTER_ ALL areas - No.seedling'!BT53</f>
        <v>0</v>
      </c>
      <c r="BV53" s="80">
        <f t="shared" si="305"/>
        <v>0</v>
      </c>
      <c r="BW53" s="419">
        <f>'MASTER_ ALL areas - No.seedling'!BV53</f>
        <v>0</v>
      </c>
      <c r="BX53" s="419">
        <f>'MASTER_ ALL areas - No.seedling'!BW53</f>
        <v>0</v>
      </c>
      <c r="BY53" s="80">
        <f t="shared" si="306"/>
        <v>0</v>
      </c>
      <c r="BZ53" s="419">
        <f>'MASTER_ ALL areas - No.seedling'!BY53</f>
        <v>0</v>
      </c>
      <c r="CA53" s="81">
        <f t="shared" si="307"/>
        <v>0</v>
      </c>
      <c r="CB53" s="429"/>
      <c r="CC53" s="75">
        <f t="shared" ref="CC53:CC95" si="372">4*20</f>
        <v>80</v>
      </c>
      <c r="CD53" s="76">
        <f>'MASTER_ ALL areas - No.seedling'!CC53</f>
        <v>0</v>
      </c>
      <c r="CE53" s="80">
        <f t="shared" si="308"/>
        <v>0</v>
      </c>
      <c r="CF53" s="76">
        <f>'MASTER_ ALL areas - No.seedling'!CE53</f>
        <v>1</v>
      </c>
      <c r="CG53" s="81">
        <f t="shared" si="309"/>
        <v>0.25</v>
      </c>
      <c r="CH53" s="75">
        <f>'MASTER_ ALL areas - No.seedling'!CG53</f>
        <v>0</v>
      </c>
      <c r="CI53" s="76">
        <f>'MASTER_ ALL areas - No.seedling'!CH53</f>
        <v>0</v>
      </c>
      <c r="CJ53" s="80">
        <f t="shared" si="310"/>
        <v>0</v>
      </c>
      <c r="CK53" s="76">
        <f>'MASTER_ ALL areas - No.seedling'!CJ53</f>
        <v>0</v>
      </c>
      <c r="CL53" s="81">
        <f t="shared" si="311"/>
        <v>0</v>
      </c>
      <c r="CM53" s="75">
        <f>'MASTER_ ALL areas - No.seedling'!CL53</f>
        <v>0</v>
      </c>
      <c r="CN53" s="76">
        <f>'MASTER_ ALL areas - No.seedling'!CM53</f>
        <v>0</v>
      </c>
      <c r="CO53" s="80">
        <f t="shared" si="312"/>
        <v>0</v>
      </c>
      <c r="CP53" s="76">
        <f>'MASTER_ ALL areas - No.seedling'!CO53</f>
        <v>0</v>
      </c>
      <c r="CQ53" s="81">
        <f t="shared" si="313"/>
        <v>0</v>
      </c>
      <c r="CR53" s="75">
        <f>'MASTER_ ALL areas - No.seedling'!CQ53</f>
        <v>0</v>
      </c>
      <c r="CS53" s="76">
        <f>'MASTER_ ALL areas - No.seedling'!CR53</f>
        <v>0</v>
      </c>
      <c r="CT53" s="80">
        <f t="shared" si="314"/>
        <v>0</v>
      </c>
      <c r="CU53" s="76">
        <f>'MASTER_ ALL areas - No.seedling'!CT53</f>
        <v>0</v>
      </c>
      <c r="CV53" s="81">
        <f t="shared" si="315"/>
        <v>0</v>
      </c>
      <c r="CW53" s="75">
        <f>'MASTER_ ALL areas - No.seedling'!CV53</f>
        <v>800</v>
      </c>
      <c r="CX53" s="76">
        <f>'MASTER_ ALL areas - No.seedling'!CW53</f>
        <v>0</v>
      </c>
      <c r="CY53" s="80">
        <f t="shared" si="316"/>
        <v>0</v>
      </c>
      <c r="CZ53" s="76">
        <f>'MASTER_ ALL areas - No.seedling'!CY53</f>
        <v>2</v>
      </c>
      <c r="DA53" s="81">
        <f t="shared" si="317"/>
        <v>0.05</v>
      </c>
      <c r="DB53" s="75">
        <f>'MASTER_ ALL areas - No.seedling'!DA53</f>
        <v>20</v>
      </c>
      <c r="DC53" s="76">
        <f>'MASTER_ ALL areas - No.seedling'!DB53</f>
        <v>0</v>
      </c>
      <c r="DD53" s="80">
        <f t="shared" si="318"/>
        <v>0</v>
      </c>
      <c r="DE53" s="76">
        <f>'MASTER_ ALL areas - No.seedling'!DD53</f>
        <v>1</v>
      </c>
      <c r="DF53" s="81">
        <f t="shared" si="319"/>
        <v>1</v>
      </c>
      <c r="DG53" s="75">
        <f>'MASTER_ ALL areas - No.seedling'!DF53</f>
        <v>0</v>
      </c>
      <c r="DH53" s="76">
        <f>'MASTER_ ALL areas - No.seedling'!DG53</f>
        <v>0</v>
      </c>
      <c r="DI53" s="80">
        <f t="shared" si="320"/>
        <v>0</v>
      </c>
      <c r="DJ53" s="76">
        <f>'MASTER_ ALL areas - No.seedling'!DI53</f>
        <v>0</v>
      </c>
      <c r="DK53" s="81">
        <f t="shared" si="321"/>
        <v>0</v>
      </c>
      <c r="DL53" s="75">
        <f>'MASTER_ ALL areas - No.seedling'!DK53</f>
        <v>0</v>
      </c>
      <c r="DM53" s="76">
        <f>'MASTER_ ALL areas - No.seedling'!DL53</f>
        <v>0</v>
      </c>
      <c r="DN53" s="80">
        <f t="shared" si="322"/>
        <v>0</v>
      </c>
      <c r="DO53" s="76">
        <f>'MASTER_ ALL areas - No.seedling'!DN53</f>
        <v>0</v>
      </c>
      <c r="DP53" s="81">
        <f t="shared" si="323"/>
        <v>0</v>
      </c>
      <c r="DQ53" s="75">
        <f>'MASTER_ ALL areas - No.seedling'!DP53</f>
        <v>0</v>
      </c>
      <c r="DR53" s="76">
        <f>'MASTER_ ALL areas - No.seedling'!DQ53</f>
        <v>0</v>
      </c>
      <c r="DS53" s="80">
        <f t="shared" si="324"/>
        <v>0</v>
      </c>
      <c r="DT53" s="76">
        <f>'MASTER_ ALL areas - No.seedling'!DS53</f>
        <v>0</v>
      </c>
      <c r="DU53" s="81">
        <f t="shared" si="325"/>
        <v>0</v>
      </c>
      <c r="DV53" s="75">
        <f>'MASTER_ ALL areas - No.seedling'!DU53</f>
        <v>0</v>
      </c>
      <c r="DW53" s="76">
        <f>'MASTER_ ALL areas - No.seedling'!DV53</f>
        <v>0</v>
      </c>
      <c r="DX53" s="80">
        <f t="shared" si="326"/>
        <v>0</v>
      </c>
      <c r="DY53" s="76">
        <f>'MASTER_ ALL areas - No.seedling'!DX53</f>
        <v>0</v>
      </c>
      <c r="DZ53" s="81">
        <f t="shared" si="327"/>
        <v>0</v>
      </c>
      <c r="EA53" s="75">
        <f>'MASTER_ ALL areas - No.seedling'!DZ53</f>
        <v>0</v>
      </c>
      <c r="EB53" s="76">
        <f>'MASTER_ ALL areas - No.seedling'!EA53</f>
        <v>0</v>
      </c>
      <c r="EC53" s="80">
        <f t="shared" si="328"/>
        <v>0</v>
      </c>
      <c r="ED53" s="76">
        <f>'MASTER_ ALL areas - No.seedling'!EC53</f>
        <v>0</v>
      </c>
      <c r="EE53" s="81">
        <f t="shared" si="329"/>
        <v>0</v>
      </c>
      <c r="EF53" s="75">
        <f>'MASTER_ ALL areas - No.seedling'!EE53</f>
        <v>0</v>
      </c>
      <c r="EG53" s="76">
        <f>'MASTER_ ALL areas - No.seedling'!EF53</f>
        <v>0</v>
      </c>
      <c r="EH53" s="80">
        <f t="shared" si="330"/>
        <v>0</v>
      </c>
      <c r="EI53" s="76">
        <f>'MASTER_ ALL areas - No.seedling'!EH53</f>
        <v>0</v>
      </c>
      <c r="EJ53" s="81">
        <f t="shared" si="331"/>
        <v>0</v>
      </c>
      <c r="EK53" s="75">
        <f>'MASTER_ ALL areas - No.seedling'!EJ53</f>
        <v>0</v>
      </c>
      <c r="EL53" s="76">
        <f>'MASTER_ ALL areas - No.seedling'!EK53</f>
        <v>0</v>
      </c>
      <c r="EM53" s="80">
        <f t="shared" si="332"/>
        <v>0</v>
      </c>
      <c r="EN53" s="76">
        <f>'MASTER_ ALL areas - No.seedling'!EM53</f>
        <v>0</v>
      </c>
      <c r="EO53" s="81">
        <f t="shared" si="333"/>
        <v>0</v>
      </c>
      <c r="EP53" s="75">
        <f>'MASTER_ ALL areas - No.seedling'!EO53</f>
        <v>40</v>
      </c>
      <c r="EQ53" s="76">
        <f>'MASTER_ ALL areas - No.seedling'!EP53</f>
        <v>2</v>
      </c>
      <c r="ER53" s="80">
        <f t="shared" si="334"/>
        <v>1</v>
      </c>
      <c r="ES53" s="76">
        <f>'MASTER_ ALL areas - No.seedling'!ER53</f>
        <v>2</v>
      </c>
      <c r="ET53" s="81">
        <f t="shared" si="335"/>
        <v>1</v>
      </c>
      <c r="EU53" s="75">
        <f>'MASTER_ ALL areas - No.seedling'!ET53</f>
        <v>0</v>
      </c>
      <c r="EV53" s="76">
        <f>'MASTER_ ALL areas - No.seedling'!EU53</f>
        <v>0</v>
      </c>
      <c r="EW53" s="80">
        <f t="shared" si="336"/>
        <v>0</v>
      </c>
      <c r="EX53" s="76">
        <f>'MASTER_ ALL areas - No.seedling'!EW53</f>
        <v>0</v>
      </c>
      <c r="EY53" s="81">
        <f t="shared" si="337"/>
        <v>0</v>
      </c>
      <c r="EZ53" s="75">
        <f>'MASTER_ ALL areas - No.seedling'!EY53</f>
        <v>0</v>
      </c>
      <c r="FA53" s="76">
        <f>'MASTER_ ALL areas - No.seedling'!EZ53</f>
        <v>0</v>
      </c>
      <c r="FB53" s="80">
        <f t="shared" si="338"/>
        <v>0</v>
      </c>
      <c r="FC53" s="76">
        <f>'MASTER_ ALL areas - No.seedling'!FB53</f>
        <v>0</v>
      </c>
      <c r="FD53" s="81">
        <f t="shared" si="339"/>
        <v>0</v>
      </c>
      <c r="FE53" s="75">
        <f>'MASTER_ ALL areas - No.seedling'!FD53</f>
        <v>0</v>
      </c>
      <c r="FF53" s="76">
        <f>'MASTER_ ALL areas - No.seedling'!FE53</f>
        <v>0</v>
      </c>
      <c r="FG53" s="80">
        <f t="shared" si="340"/>
        <v>0</v>
      </c>
      <c r="FH53" s="76">
        <f>'MASTER_ ALL areas - No.seedling'!FG53</f>
        <v>0</v>
      </c>
      <c r="FI53" s="81">
        <f t="shared" si="341"/>
        <v>0</v>
      </c>
      <c r="FJ53" s="75">
        <f>'MASTER_ ALL areas - No.seedling'!FI53</f>
        <v>0</v>
      </c>
      <c r="FK53" s="76">
        <f>'MASTER_ ALL areas - No.seedling'!FJ53</f>
        <v>0</v>
      </c>
      <c r="FL53" s="80">
        <f t="shared" si="342"/>
        <v>0</v>
      </c>
      <c r="FM53" s="76">
        <f>'MASTER_ ALL areas - No.seedling'!FL53</f>
        <v>0</v>
      </c>
      <c r="FN53" s="81">
        <f t="shared" si="343"/>
        <v>0</v>
      </c>
      <c r="FO53" s="75">
        <f>'MASTER_ ALL areas - No.seedling'!FN53</f>
        <v>0</v>
      </c>
      <c r="FP53" s="76">
        <f>'MASTER_ ALL areas - No.seedling'!FO53</f>
        <v>0</v>
      </c>
      <c r="FQ53" s="80">
        <f t="shared" si="344"/>
        <v>0</v>
      </c>
      <c r="FR53" s="76">
        <f>'MASTER_ ALL areas - No.seedling'!FQ53</f>
        <v>0</v>
      </c>
      <c r="FS53" s="81">
        <f t="shared" si="345"/>
        <v>0</v>
      </c>
      <c r="FT53" s="75">
        <f>'MASTER_ ALL areas - No.seedling'!FS53</f>
        <v>0</v>
      </c>
      <c r="FU53" s="76">
        <f>'MASTER_ ALL areas - No.seedling'!FT53</f>
        <v>0</v>
      </c>
      <c r="FV53" s="80">
        <f t="shared" si="346"/>
        <v>0</v>
      </c>
      <c r="FW53" s="76">
        <f>'MASTER_ ALL areas - No.seedling'!FV53</f>
        <v>0</v>
      </c>
      <c r="FX53" s="81">
        <f t="shared" si="347"/>
        <v>0</v>
      </c>
      <c r="FY53" s="75">
        <f>'MASTER_ ALL areas - No.seedling'!FX53</f>
        <v>0</v>
      </c>
      <c r="FZ53" s="76">
        <f>'MASTER_ ALL areas - No.seedling'!FY53</f>
        <v>0</v>
      </c>
      <c r="GA53" s="80">
        <f t="shared" si="348"/>
        <v>0</v>
      </c>
      <c r="GB53" s="76">
        <f>'MASTER_ ALL areas - No.seedling'!GA53</f>
        <v>0</v>
      </c>
      <c r="GC53" s="81">
        <f t="shared" si="349"/>
        <v>0</v>
      </c>
      <c r="GD53" s="75">
        <f>'MASTER_ ALL areas - No.seedling'!GC53</f>
        <v>0</v>
      </c>
      <c r="GE53" s="76">
        <f>'MASTER_ ALL areas - No.seedling'!GD53</f>
        <v>0</v>
      </c>
      <c r="GF53" s="80">
        <f t="shared" si="350"/>
        <v>0</v>
      </c>
      <c r="GG53" s="76">
        <f>'MASTER_ ALL areas - No.seedling'!GF53</f>
        <v>0</v>
      </c>
      <c r="GH53" s="81">
        <f t="shared" si="351"/>
        <v>0</v>
      </c>
      <c r="GI53" s="75">
        <f>'MASTER_ ALL areas - No.seedling'!GH53</f>
        <v>0</v>
      </c>
      <c r="GJ53" s="76">
        <f>'MASTER_ ALL areas - No.seedling'!GI53</f>
        <v>0</v>
      </c>
      <c r="GK53" s="80">
        <f t="shared" si="352"/>
        <v>0</v>
      </c>
      <c r="GL53" s="76">
        <f>'MASTER_ ALL areas - No.seedling'!GK53</f>
        <v>0</v>
      </c>
      <c r="GM53" s="81">
        <f t="shared" si="353"/>
        <v>0</v>
      </c>
      <c r="GN53" s="75">
        <f>'MASTER_ ALL areas - No.seedling'!GM53</f>
        <v>0</v>
      </c>
      <c r="GO53" s="76">
        <f>'MASTER_ ALL areas - No.seedling'!GN53</f>
        <v>0</v>
      </c>
      <c r="GP53" s="80">
        <f t="shared" si="354"/>
        <v>0</v>
      </c>
      <c r="GQ53" s="76">
        <f>'MASTER_ ALL areas - No.seedling'!GP53</f>
        <v>0</v>
      </c>
      <c r="GR53" s="81">
        <f t="shared" si="355"/>
        <v>0</v>
      </c>
      <c r="GS53" s="75">
        <f>'MASTER_ ALL areas - No.seedling'!GR53</f>
        <v>0</v>
      </c>
      <c r="GT53" s="76">
        <f>'MASTER_ ALL areas - No.seedling'!GS53</f>
        <v>0</v>
      </c>
      <c r="GU53" s="80">
        <f t="shared" si="356"/>
        <v>0</v>
      </c>
      <c r="GV53" s="76">
        <f>'MASTER_ ALL areas - No.seedling'!GU53</f>
        <v>0</v>
      </c>
      <c r="GW53" s="81">
        <f t="shared" si="357"/>
        <v>0</v>
      </c>
      <c r="GX53" s="75">
        <f>'MASTER_ ALL areas - No.seedling'!GW53</f>
        <v>0</v>
      </c>
      <c r="GY53" s="76">
        <f>'MASTER_ ALL areas - No.seedling'!GX53</f>
        <v>0</v>
      </c>
      <c r="GZ53" s="80">
        <f t="shared" si="358"/>
        <v>0</v>
      </c>
      <c r="HA53" s="76">
        <f>'MASTER_ ALL areas - No.seedling'!GZ53</f>
        <v>0</v>
      </c>
      <c r="HB53" s="81">
        <f t="shared" si="359"/>
        <v>0</v>
      </c>
      <c r="HC53" s="75">
        <f>'MASTER_ ALL areas - No.seedling'!HB53</f>
        <v>0</v>
      </c>
      <c r="HD53" s="76">
        <f>'MASTER_ ALL areas - No.seedling'!HC53</f>
        <v>0</v>
      </c>
      <c r="HE53" s="80">
        <f t="shared" si="360"/>
        <v>0</v>
      </c>
      <c r="HF53" s="76">
        <f>'MASTER_ ALL areas - No.seedling'!HE53</f>
        <v>0</v>
      </c>
      <c r="HG53" s="81">
        <f t="shared" si="361"/>
        <v>0</v>
      </c>
      <c r="HH53" s="75">
        <f>'MASTER_ ALL areas - No.seedling'!HG53</f>
        <v>0</v>
      </c>
      <c r="HI53" s="76">
        <f>'MASTER_ ALL areas - No.seedling'!HH53</f>
        <v>0</v>
      </c>
      <c r="HJ53" s="80">
        <f t="shared" si="362"/>
        <v>0</v>
      </c>
      <c r="HK53" s="76">
        <f>'MASTER_ ALL areas - No.seedling'!HJ53</f>
        <v>0</v>
      </c>
      <c r="HL53" s="81">
        <f t="shared" si="363"/>
        <v>0</v>
      </c>
      <c r="HM53" s="75">
        <f>'MASTER_ ALL areas - No.seedling'!HL53</f>
        <v>0</v>
      </c>
      <c r="HN53" s="76">
        <f>'MASTER_ ALL areas - No.seedling'!HM53</f>
        <v>0</v>
      </c>
      <c r="HO53" s="80">
        <f t="shared" si="364"/>
        <v>0</v>
      </c>
      <c r="HP53" s="76">
        <f>'MASTER_ ALL areas - No.seedling'!HO53</f>
        <v>0</v>
      </c>
      <c r="HQ53" s="81">
        <f t="shared" si="365"/>
        <v>0</v>
      </c>
      <c r="HR53" s="75">
        <f>'MASTER_ ALL areas - No.seedling'!HQ53</f>
        <v>0</v>
      </c>
      <c r="HS53" s="76">
        <f>'MASTER_ ALL areas - No.seedling'!HR53</f>
        <v>0</v>
      </c>
      <c r="HT53" s="80">
        <f t="shared" si="366"/>
        <v>0</v>
      </c>
      <c r="HU53" s="76">
        <f>'MASTER_ ALL areas - No.seedling'!HT53</f>
        <v>0</v>
      </c>
      <c r="HV53" s="81">
        <f t="shared" si="367"/>
        <v>0</v>
      </c>
      <c r="HW53" s="75">
        <f>'MASTER_ ALL areas - No.seedling'!HV53</f>
        <v>0</v>
      </c>
      <c r="HX53" s="76">
        <f>'MASTER_ ALL areas - No.seedling'!HW53</f>
        <v>0</v>
      </c>
      <c r="HY53" s="80">
        <f t="shared" si="368"/>
        <v>0</v>
      </c>
      <c r="HZ53" s="76">
        <f>'MASTER_ ALL areas - No.seedling'!HY53</f>
        <v>0</v>
      </c>
      <c r="IA53" s="81">
        <f t="shared" si="369"/>
        <v>0</v>
      </c>
      <c r="IB53" s="75">
        <f>'MASTER_ ALL areas - No.seedling'!IA53</f>
        <v>0</v>
      </c>
      <c r="IC53" s="76">
        <f>'MASTER_ ALL areas - No.seedling'!IB53</f>
        <v>0</v>
      </c>
      <c r="ID53" s="80">
        <f t="shared" si="370"/>
        <v>0</v>
      </c>
      <c r="IE53" s="76">
        <f>'MASTER_ ALL areas - No.seedling'!ID53</f>
        <v>0</v>
      </c>
      <c r="IF53" s="85">
        <f t="shared" si="371"/>
        <v>0</v>
      </c>
      <c r="IG53" s="86" t="s">
        <v>221</v>
      </c>
      <c r="IH53" s="87"/>
    </row>
    <row r="54" spans="2:242" ht="33" customHeight="1" x14ac:dyDescent="0.25">
      <c r="B54" s="420">
        <v>50</v>
      </c>
      <c r="C54" s="421" t="s">
        <v>222</v>
      </c>
      <c r="D54" s="422">
        <v>220543</v>
      </c>
      <c r="E54" s="423">
        <v>932473</v>
      </c>
      <c r="F54" s="424" t="s">
        <v>89</v>
      </c>
      <c r="G54" s="88" t="s">
        <v>223</v>
      </c>
      <c r="H54" s="425">
        <f>'MASTER_ ALL areas - No.seedling'!G54</f>
        <v>1</v>
      </c>
      <c r="I54" s="426">
        <f>'MASTER_ ALL areas - No.seedling'!H54</f>
        <v>0</v>
      </c>
      <c r="J54" s="425">
        <f>'MASTER_ ALL areas - No.seedling'!I54</f>
        <v>32.799999999999997</v>
      </c>
      <c r="K54" s="427">
        <f>'MASTER_ ALL areas - No.seedling'!J54</f>
        <v>77</v>
      </c>
      <c r="L54" s="73">
        <f t="shared" si="281"/>
        <v>1540</v>
      </c>
      <c r="M54" s="427">
        <f>'MASTER_ ALL areas - No.seedling'!L54</f>
        <v>1540</v>
      </c>
      <c r="N54" s="417">
        <f>'MASTER_ ALL areas - No.seedling'!M54</f>
        <v>19</v>
      </c>
      <c r="O54" s="428">
        <f>'MASTER_ ALL areas - No.seedling'!N54</f>
        <v>65</v>
      </c>
      <c r="P54" s="70">
        <f t="shared" si="282"/>
        <v>0.24675324675324675</v>
      </c>
      <c r="Q54" s="78">
        <f t="shared" si="283"/>
        <v>0.8441558441558441</v>
      </c>
      <c r="R54" s="429"/>
      <c r="S54" s="417">
        <f>'MASTER_ ALL areas - No.seedling'!R54</f>
        <v>920</v>
      </c>
      <c r="T54" s="419">
        <f>'MASTER_ ALL areas - No.seedling'!S54</f>
        <v>0</v>
      </c>
      <c r="U54" s="80">
        <f t="shared" si="284"/>
        <v>0</v>
      </c>
      <c r="V54" s="419">
        <f>'MASTER_ ALL areas - No.seedling'!U54</f>
        <v>35</v>
      </c>
      <c r="W54" s="80">
        <f t="shared" si="285"/>
        <v>0.76086956521739135</v>
      </c>
      <c r="X54" s="419">
        <f>'MASTER_ ALL areas - No.seedling'!W54</f>
        <v>620</v>
      </c>
      <c r="Y54" s="419">
        <f>'MASTER_ ALL areas - No.seedling'!X54</f>
        <v>19</v>
      </c>
      <c r="Z54" s="80">
        <f t="shared" si="286"/>
        <v>0.61290322580645162</v>
      </c>
      <c r="AA54" s="419">
        <f>'MASTER_ ALL areas - No.seedling'!Z54</f>
        <v>30</v>
      </c>
      <c r="AB54" s="80">
        <f t="shared" si="287"/>
        <v>0.967741935483871</v>
      </c>
      <c r="AC54" s="419">
        <f>'MASTER_ ALL areas - No.seedling'!AB54</f>
        <v>0</v>
      </c>
      <c r="AD54" s="419">
        <f>'MASTER_ ALL areas - No.seedling'!AC54</f>
        <v>0</v>
      </c>
      <c r="AE54" s="80">
        <f t="shared" si="288"/>
        <v>0</v>
      </c>
      <c r="AF54" s="419">
        <f>'MASTER_ ALL areas - No.seedling'!AE54</f>
        <v>0</v>
      </c>
      <c r="AG54" s="80">
        <f t="shared" si="289"/>
        <v>0</v>
      </c>
      <c r="AH54" s="419">
        <f>'MASTER_ ALL areas - No.seedling'!AG54</f>
        <v>0</v>
      </c>
      <c r="AI54" s="419">
        <f>'MASTER_ ALL areas - No.seedling'!AH54</f>
        <v>0</v>
      </c>
      <c r="AJ54" s="80">
        <f t="shared" si="290"/>
        <v>0</v>
      </c>
      <c r="AK54" s="419">
        <f>'MASTER_ ALL areas - No.seedling'!AJ54</f>
        <v>0</v>
      </c>
      <c r="AL54" s="81">
        <f t="shared" si="291"/>
        <v>0</v>
      </c>
      <c r="AM54" s="429"/>
      <c r="AN54" s="417">
        <f>'MASTER_ ALL areas - No.seedling'!AM54</f>
        <v>1420</v>
      </c>
      <c r="AO54" s="419">
        <f>'MASTER_ ALL areas - No.seedling'!AN54</f>
        <v>18</v>
      </c>
      <c r="AP54" s="80">
        <f t="shared" si="292"/>
        <v>0.25352112676056338</v>
      </c>
      <c r="AQ54" s="419">
        <f>'MASTER_ ALL areas - No.seedling'!AP54</f>
        <v>59</v>
      </c>
      <c r="AR54" s="80">
        <f t="shared" si="293"/>
        <v>0.83098591549295775</v>
      </c>
      <c r="AS54" s="419">
        <f>'MASTER_ ALL areas - No.seedling'!AR54</f>
        <v>0</v>
      </c>
      <c r="AT54" s="419">
        <f>'MASTER_ ALL areas - No.seedling'!AS54</f>
        <v>0</v>
      </c>
      <c r="AU54" s="80">
        <f t="shared" si="294"/>
        <v>0</v>
      </c>
      <c r="AV54" s="419">
        <f>'MASTER_ ALL areas - No.seedling'!AU54</f>
        <v>0</v>
      </c>
      <c r="AW54" s="80">
        <f t="shared" si="295"/>
        <v>0</v>
      </c>
      <c r="AX54" s="419">
        <f>'MASTER_ ALL areas - No.seedling'!AW54</f>
        <v>0</v>
      </c>
      <c r="AY54" s="419">
        <f>'MASTER_ ALL areas - No.seedling'!AX54</f>
        <v>0</v>
      </c>
      <c r="AZ54" s="80">
        <f t="shared" si="296"/>
        <v>0</v>
      </c>
      <c r="BA54" s="419">
        <f>'MASTER_ ALL areas - No.seedling'!AZ54</f>
        <v>0</v>
      </c>
      <c r="BB54" s="80">
        <f t="shared" si="297"/>
        <v>0</v>
      </c>
      <c r="BC54" s="419">
        <f>'MASTER_ ALL areas - No.seedling'!BB54</f>
        <v>0</v>
      </c>
      <c r="BD54" s="419">
        <f>'MASTER_ ALL areas - No.seedling'!BC54</f>
        <v>0</v>
      </c>
      <c r="BE54" s="80">
        <f t="shared" si="298"/>
        <v>0</v>
      </c>
      <c r="BF54" s="419">
        <f>'MASTER_ ALL areas - No.seedling'!BE54</f>
        <v>0</v>
      </c>
      <c r="BG54" s="80">
        <f t="shared" si="299"/>
        <v>0</v>
      </c>
      <c r="BH54" s="419">
        <f>'MASTER_ ALL areas - No.seedling'!BG54</f>
        <v>120</v>
      </c>
      <c r="BI54" s="419">
        <f>'MASTER_ ALL areas - No.seedling'!BH54</f>
        <v>1</v>
      </c>
      <c r="BJ54" s="80">
        <f t="shared" si="300"/>
        <v>0.16666666666666666</v>
      </c>
      <c r="BK54" s="419">
        <f>'MASTER_ ALL areas - No.seedling'!BJ54</f>
        <v>6</v>
      </c>
      <c r="BL54" s="80">
        <f t="shared" si="301"/>
        <v>1</v>
      </c>
      <c r="BM54" s="419">
        <f>'MASTER_ ALL areas - No.seedling'!BL54</f>
        <v>0</v>
      </c>
      <c r="BN54" s="419">
        <f>'MASTER_ ALL areas - No.seedling'!BM54</f>
        <v>0</v>
      </c>
      <c r="BO54" s="80">
        <f t="shared" si="302"/>
        <v>0</v>
      </c>
      <c r="BP54" s="419">
        <f>'MASTER_ ALL areas - No.seedling'!BO54</f>
        <v>0</v>
      </c>
      <c r="BQ54" s="80">
        <f t="shared" si="303"/>
        <v>0</v>
      </c>
      <c r="BR54" s="419">
        <f>'MASTER_ ALL areas - No.seedling'!BQ54</f>
        <v>0</v>
      </c>
      <c r="BS54" s="419">
        <f>'MASTER_ ALL areas - No.seedling'!BR54</f>
        <v>0</v>
      </c>
      <c r="BT54" s="80">
        <f t="shared" si="304"/>
        <v>0</v>
      </c>
      <c r="BU54" s="419">
        <f>'MASTER_ ALL areas - No.seedling'!BT54</f>
        <v>0</v>
      </c>
      <c r="BV54" s="80">
        <f t="shared" si="305"/>
        <v>0</v>
      </c>
      <c r="BW54" s="419">
        <f>'MASTER_ ALL areas - No.seedling'!BV54</f>
        <v>0</v>
      </c>
      <c r="BX54" s="419">
        <f>'MASTER_ ALL areas - No.seedling'!BW54</f>
        <v>0</v>
      </c>
      <c r="BY54" s="80">
        <f t="shared" si="306"/>
        <v>0</v>
      </c>
      <c r="BZ54" s="419">
        <f>'MASTER_ ALL areas - No.seedling'!BY54</f>
        <v>0</v>
      </c>
      <c r="CA54" s="81">
        <f t="shared" si="307"/>
        <v>0</v>
      </c>
      <c r="CB54" s="429"/>
      <c r="CC54" s="75">
        <f>42*20</f>
        <v>840</v>
      </c>
      <c r="CD54" s="76">
        <f>'MASTER_ ALL areas - No.seedling'!CC54</f>
        <v>0</v>
      </c>
      <c r="CE54" s="80">
        <f t="shared" si="308"/>
        <v>0</v>
      </c>
      <c r="CF54" s="76">
        <f>'MASTER_ ALL areas - No.seedling'!CE54</f>
        <v>31</v>
      </c>
      <c r="CG54" s="81">
        <f t="shared" si="309"/>
        <v>0.73809523809523814</v>
      </c>
      <c r="CH54" s="75">
        <f>'MASTER_ ALL areas - No.seedling'!CG54</f>
        <v>580</v>
      </c>
      <c r="CI54" s="76">
        <f>'MASTER_ ALL areas - No.seedling'!CH54</f>
        <v>18</v>
      </c>
      <c r="CJ54" s="80">
        <f t="shared" si="310"/>
        <v>0.62068965517241381</v>
      </c>
      <c r="CK54" s="76">
        <f>'MASTER_ ALL areas - No.seedling'!CJ54</f>
        <v>28</v>
      </c>
      <c r="CL54" s="81">
        <f t="shared" si="311"/>
        <v>0.96551724137931039</v>
      </c>
      <c r="CM54" s="75">
        <f>'MASTER_ ALL areas - No.seedling'!CL54</f>
        <v>0</v>
      </c>
      <c r="CN54" s="76">
        <f>'MASTER_ ALL areas - No.seedling'!CM54</f>
        <v>0</v>
      </c>
      <c r="CO54" s="80">
        <f t="shared" si="312"/>
        <v>0</v>
      </c>
      <c r="CP54" s="76">
        <f>'MASTER_ ALL areas - No.seedling'!CO54</f>
        <v>0</v>
      </c>
      <c r="CQ54" s="81">
        <f t="shared" si="313"/>
        <v>0</v>
      </c>
      <c r="CR54" s="75">
        <f>'MASTER_ ALL areas - No.seedling'!CQ54</f>
        <v>0</v>
      </c>
      <c r="CS54" s="76">
        <f>'MASTER_ ALL areas - No.seedling'!CR54</f>
        <v>0</v>
      </c>
      <c r="CT54" s="80">
        <f t="shared" si="314"/>
        <v>0</v>
      </c>
      <c r="CU54" s="76">
        <f>'MASTER_ ALL areas - No.seedling'!CT54</f>
        <v>0</v>
      </c>
      <c r="CV54" s="81">
        <f t="shared" si="315"/>
        <v>0</v>
      </c>
      <c r="CW54" s="75">
        <f>'MASTER_ ALL areas - No.seedling'!CV54</f>
        <v>0</v>
      </c>
      <c r="CX54" s="76">
        <f>'MASTER_ ALL areas - No.seedling'!CW54</f>
        <v>0</v>
      </c>
      <c r="CY54" s="80">
        <f t="shared" si="316"/>
        <v>0</v>
      </c>
      <c r="CZ54" s="76">
        <f>'MASTER_ ALL areas - No.seedling'!CY54</f>
        <v>0</v>
      </c>
      <c r="DA54" s="81">
        <f t="shared" si="317"/>
        <v>0</v>
      </c>
      <c r="DB54" s="75">
        <f>'MASTER_ ALL areas - No.seedling'!DA54</f>
        <v>0</v>
      </c>
      <c r="DC54" s="76">
        <f>'MASTER_ ALL areas - No.seedling'!DB54</f>
        <v>0</v>
      </c>
      <c r="DD54" s="80">
        <f t="shared" si="318"/>
        <v>0</v>
      </c>
      <c r="DE54" s="76">
        <f>'MASTER_ ALL areas - No.seedling'!DD54</f>
        <v>0</v>
      </c>
      <c r="DF54" s="81">
        <f t="shared" si="319"/>
        <v>0</v>
      </c>
      <c r="DG54" s="75">
        <f>'MASTER_ ALL areas - No.seedling'!DF54</f>
        <v>0</v>
      </c>
      <c r="DH54" s="76">
        <f>'MASTER_ ALL areas - No.seedling'!DG54</f>
        <v>0</v>
      </c>
      <c r="DI54" s="80">
        <f t="shared" si="320"/>
        <v>0</v>
      </c>
      <c r="DJ54" s="76">
        <f>'MASTER_ ALL areas - No.seedling'!DI54</f>
        <v>0</v>
      </c>
      <c r="DK54" s="81">
        <f t="shared" si="321"/>
        <v>0</v>
      </c>
      <c r="DL54" s="75">
        <f>'MASTER_ ALL areas - No.seedling'!DK54</f>
        <v>0</v>
      </c>
      <c r="DM54" s="76">
        <f>'MASTER_ ALL areas - No.seedling'!DL54</f>
        <v>0</v>
      </c>
      <c r="DN54" s="80">
        <f t="shared" si="322"/>
        <v>0</v>
      </c>
      <c r="DO54" s="76">
        <f>'MASTER_ ALL areas - No.seedling'!DN54</f>
        <v>0</v>
      </c>
      <c r="DP54" s="81">
        <f t="shared" si="323"/>
        <v>0</v>
      </c>
      <c r="DQ54" s="75">
        <f>'MASTER_ ALL areas - No.seedling'!DP54</f>
        <v>0</v>
      </c>
      <c r="DR54" s="76">
        <f>'MASTER_ ALL areas - No.seedling'!DQ54</f>
        <v>0</v>
      </c>
      <c r="DS54" s="80">
        <f t="shared" si="324"/>
        <v>0</v>
      </c>
      <c r="DT54" s="76">
        <f>'MASTER_ ALL areas - No.seedling'!DS54</f>
        <v>0</v>
      </c>
      <c r="DU54" s="81">
        <f t="shared" si="325"/>
        <v>0</v>
      </c>
      <c r="DV54" s="75">
        <f>'MASTER_ ALL areas - No.seedling'!DU54</f>
        <v>0</v>
      </c>
      <c r="DW54" s="76">
        <f>'MASTER_ ALL areas - No.seedling'!DV54</f>
        <v>0</v>
      </c>
      <c r="DX54" s="80">
        <f t="shared" si="326"/>
        <v>0</v>
      </c>
      <c r="DY54" s="76">
        <f>'MASTER_ ALL areas - No.seedling'!DX54</f>
        <v>0</v>
      </c>
      <c r="DZ54" s="81">
        <f t="shared" si="327"/>
        <v>0</v>
      </c>
      <c r="EA54" s="75">
        <f>'MASTER_ ALL areas - No.seedling'!DZ54</f>
        <v>0</v>
      </c>
      <c r="EB54" s="76">
        <f>'MASTER_ ALL areas - No.seedling'!EA54</f>
        <v>0</v>
      </c>
      <c r="EC54" s="80">
        <f t="shared" si="328"/>
        <v>0</v>
      </c>
      <c r="ED54" s="76">
        <f>'MASTER_ ALL areas - No.seedling'!EC54</f>
        <v>0</v>
      </c>
      <c r="EE54" s="81">
        <f t="shared" si="329"/>
        <v>0</v>
      </c>
      <c r="EF54" s="75">
        <f>'MASTER_ ALL areas - No.seedling'!EE54</f>
        <v>0</v>
      </c>
      <c r="EG54" s="76">
        <f>'MASTER_ ALL areas - No.seedling'!EF54</f>
        <v>0</v>
      </c>
      <c r="EH54" s="80">
        <f t="shared" si="330"/>
        <v>0</v>
      </c>
      <c r="EI54" s="76">
        <f>'MASTER_ ALL areas - No.seedling'!EH54</f>
        <v>0</v>
      </c>
      <c r="EJ54" s="81">
        <f t="shared" si="331"/>
        <v>0</v>
      </c>
      <c r="EK54" s="75">
        <f>'MASTER_ ALL areas - No.seedling'!EJ54</f>
        <v>0</v>
      </c>
      <c r="EL54" s="76">
        <f>'MASTER_ ALL areas - No.seedling'!EK54</f>
        <v>0</v>
      </c>
      <c r="EM54" s="80">
        <f t="shared" si="332"/>
        <v>0</v>
      </c>
      <c r="EN54" s="76">
        <f>'MASTER_ ALL areas - No.seedling'!EM54</f>
        <v>0</v>
      </c>
      <c r="EO54" s="81">
        <f t="shared" si="333"/>
        <v>0</v>
      </c>
      <c r="EP54" s="75">
        <f>'MASTER_ ALL areas - No.seedling'!EO54</f>
        <v>0</v>
      </c>
      <c r="EQ54" s="76">
        <f>'MASTER_ ALL areas - No.seedling'!EP54</f>
        <v>0</v>
      </c>
      <c r="ER54" s="80">
        <f t="shared" si="334"/>
        <v>0</v>
      </c>
      <c r="ES54" s="76">
        <f>'MASTER_ ALL areas - No.seedling'!ER54</f>
        <v>0</v>
      </c>
      <c r="ET54" s="81">
        <f t="shared" si="335"/>
        <v>0</v>
      </c>
      <c r="EU54" s="75">
        <f>'MASTER_ ALL areas - No.seedling'!ET54</f>
        <v>0</v>
      </c>
      <c r="EV54" s="76">
        <f>'MASTER_ ALL areas - No.seedling'!EU54</f>
        <v>0</v>
      </c>
      <c r="EW54" s="80">
        <f t="shared" si="336"/>
        <v>0</v>
      </c>
      <c r="EX54" s="76">
        <f>'MASTER_ ALL areas - No.seedling'!EW54</f>
        <v>0</v>
      </c>
      <c r="EY54" s="81">
        <f t="shared" si="337"/>
        <v>0</v>
      </c>
      <c r="EZ54" s="75">
        <f>'MASTER_ ALL areas - No.seedling'!EY54</f>
        <v>0</v>
      </c>
      <c r="FA54" s="76">
        <f>'MASTER_ ALL areas - No.seedling'!EZ54</f>
        <v>0</v>
      </c>
      <c r="FB54" s="80">
        <f t="shared" si="338"/>
        <v>0</v>
      </c>
      <c r="FC54" s="76">
        <f>'MASTER_ ALL areas - No.seedling'!FB54</f>
        <v>0</v>
      </c>
      <c r="FD54" s="81">
        <f t="shared" si="339"/>
        <v>0</v>
      </c>
      <c r="FE54" s="75">
        <f>'MASTER_ ALL areas - No.seedling'!FD54</f>
        <v>80</v>
      </c>
      <c r="FF54" s="76">
        <f>'MASTER_ ALL areas - No.seedling'!FE54</f>
        <v>0</v>
      </c>
      <c r="FG54" s="80">
        <f t="shared" si="340"/>
        <v>0</v>
      </c>
      <c r="FH54" s="76">
        <f>'MASTER_ ALL areas - No.seedling'!FG54</f>
        <v>4</v>
      </c>
      <c r="FI54" s="81">
        <f t="shared" si="341"/>
        <v>1</v>
      </c>
      <c r="FJ54" s="75">
        <f>'MASTER_ ALL areas - No.seedling'!FI54</f>
        <v>40</v>
      </c>
      <c r="FK54" s="76">
        <f>'MASTER_ ALL areas - No.seedling'!FJ54</f>
        <v>1</v>
      </c>
      <c r="FL54" s="80">
        <f t="shared" si="342"/>
        <v>0.5</v>
      </c>
      <c r="FM54" s="76">
        <f>'MASTER_ ALL areas - No.seedling'!FL54</f>
        <v>2</v>
      </c>
      <c r="FN54" s="81">
        <f t="shared" si="343"/>
        <v>1</v>
      </c>
      <c r="FO54" s="75">
        <f>'MASTER_ ALL areas - No.seedling'!FN54</f>
        <v>0</v>
      </c>
      <c r="FP54" s="76">
        <f>'MASTER_ ALL areas - No.seedling'!FO54</f>
        <v>0</v>
      </c>
      <c r="FQ54" s="80">
        <f t="shared" si="344"/>
        <v>0</v>
      </c>
      <c r="FR54" s="76">
        <f>'MASTER_ ALL areas - No.seedling'!FQ54</f>
        <v>0</v>
      </c>
      <c r="FS54" s="81">
        <f t="shared" si="345"/>
        <v>0</v>
      </c>
      <c r="FT54" s="75">
        <f>'MASTER_ ALL areas - No.seedling'!FS54</f>
        <v>0</v>
      </c>
      <c r="FU54" s="76">
        <f>'MASTER_ ALL areas - No.seedling'!FT54</f>
        <v>0</v>
      </c>
      <c r="FV54" s="80">
        <f t="shared" si="346"/>
        <v>0</v>
      </c>
      <c r="FW54" s="76">
        <f>'MASTER_ ALL areas - No.seedling'!FV54</f>
        <v>0</v>
      </c>
      <c r="FX54" s="81">
        <f t="shared" si="347"/>
        <v>0</v>
      </c>
      <c r="FY54" s="75">
        <f>'MASTER_ ALL areas - No.seedling'!FX54</f>
        <v>0</v>
      </c>
      <c r="FZ54" s="76">
        <f>'MASTER_ ALL areas - No.seedling'!FY54</f>
        <v>0</v>
      </c>
      <c r="GA54" s="80">
        <f t="shared" si="348"/>
        <v>0</v>
      </c>
      <c r="GB54" s="76">
        <f>'MASTER_ ALL areas - No.seedling'!GA54</f>
        <v>0</v>
      </c>
      <c r="GC54" s="81">
        <f t="shared" si="349"/>
        <v>0</v>
      </c>
      <c r="GD54" s="75">
        <f>'MASTER_ ALL areas - No.seedling'!GC54</f>
        <v>0</v>
      </c>
      <c r="GE54" s="76">
        <f>'MASTER_ ALL areas - No.seedling'!GD54</f>
        <v>0</v>
      </c>
      <c r="GF54" s="80">
        <f t="shared" si="350"/>
        <v>0</v>
      </c>
      <c r="GG54" s="76">
        <f>'MASTER_ ALL areas - No.seedling'!GF54</f>
        <v>0</v>
      </c>
      <c r="GH54" s="81">
        <f t="shared" si="351"/>
        <v>0</v>
      </c>
      <c r="GI54" s="75">
        <f>'MASTER_ ALL areas - No.seedling'!GH54</f>
        <v>0</v>
      </c>
      <c r="GJ54" s="76">
        <f>'MASTER_ ALL areas - No.seedling'!GI54</f>
        <v>0</v>
      </c>
      <c r="GK54" s="80">
        <f t="shared" si="352"/>
        <v>0</v>
      </c>
      <c r="GL54" s="76">
        <f>'MASTER_ ALL areas - No.seedling'!GK54</f>
        <v>0</v>
      </c>
      <c r="GM54" s="81">
        <f t="shared" si="353"/>
        <v>0</v>
      </c>
      <c r="GN54" s="75">
        <f>'MASTER_ ALL areas - No.seedling'!GM54</f>
        <v>0</v>
      </c>
      <c r="GO54" s="76">
        <f>'MASTER_ ALL areas - No.seedling'!GN54</f>
        <v>0</v>
      </c>
      <c r="GP54" s="80">
        <f t="shared" si="354"/>
        <v>0</v>
      </c>
      <c r="GQ54" s="76">
        <f>'MASTER_ ALL areas - No.seedling'!GP54</f>
        <v>0</v>
      </c>
      <c r="GR54" s="81">
        <f t="shared" si="355"/>
        <v>0</v>
      </c>
      <c r="GS54" s="75">
        <f>'MASTER_ ALL areas - No.seedling'!GR54</f>
        <v>0</v>
      </c>
      <c r="GT54" s="76">
        <f>'MASTER_ ALL areas - No.seedling'!GS54</f>
        <v>0</v>
      </c>
      <c r="GU54" s="80">
        <f t="shared" si="356"/>
        <v>0</v>
      </c>
      <c r="GV54" s="76">
        <f>'MASTER_ ALL areas - No.seedling'!GU54</f>
        <v>0</v>
      </c>
      <c r="GW54" s="81">
        <f t="shared" si="357"/>
        <v>0</v>
      </c>
      <c r="GX54" s="75">
        <f>'MASTER_ ALL areas - No.seedling'!GW54</f>
        <v>0</v>
      </c>
      <c r="GY54" s="76">
        <f>'MASTER_ ALL areas - No.seedling'!GX54</f>
        <v>0</v>
      </c>
      <c r="GZ54" s="80">
        <f t="shared" si="358"/>
        <v>0</v>
      </c>
      <c r="HA54" s="76">
        <f>'MASTER_ ALL areas - No.seedling'!GZ54</f>
        <v>0</v>
      </c>
      <c r="HB54" s="81">
        <f t="shared" si="359"/>
        <v>0</v>
      </c>
      <c r="HC54" s="75">
        <f>'MASTER_ ALL areas - No.seedling'!HB54</f>
        <v>0</v>
      </c>
      <c r="HD54" s="76">
        <f>'MASTER_ ALL areas - No.seedling'!HC54</f>
        <v>0</v>
      </c>
      <c r="HE54" s="80">
        <f t="shared" si="360"/>
        <v>0</v>
      </c>
      <c r="HF54" s="76">
        <f>'MASTER_ ALL areas - No.seedling'!HE54</f>
        <v>0</v>
      </c>
      <c r="HG54" s="81">
        <f t="shared" si="361"/>
        <v>0</v>
      </c>
      <c r="HH54" s="75">
        <f>'MASTER_ ALL areas - No.seedling'!HG54</f>
        <v>0</v>
      </c>
      <c r="HI54" s="76">
        <f>'MASTER_ ALL areas - No.seedling'!HH54</f>
        <v>0</v>
      </c>
      <c r="HJ54" s="80">
        <f t="shared" si="362"/>
        <v>0</v>
      </c>
      <c r="HK54" s="76">
        <f>'MASTER_ ALL areas - No.seedling'!HJ54</f>
        <v>0</v>
      </c>
      <c r="HL54" s="81">
        <f t="shared" si="363"/>
        <v>0</v>
      </c>
      <c r="HM54" s="75">
        <f>'MASTER_ ALL areas - No.seedling'!HL54</f>
        <v>0</v>
      </c>
      <c r="HN54" s="76">
        <f>'MASTER_ ALL areas - No.seedling'!HM54</f>
        <v>0</v>
      </c>
      <c r="HO54" s="80">
        <f t="shared" si="364"/>
        <v>0</v>
      </c>
      <c r="HP54" s="76">
        <f>'MASTER_ ALL areas - No.seedling'!HO54</f>
        <v>0</v>
      </c>
      <c r="HQ54" s="81">
        <f t="shared" si="365"/>
        <v>0</v>
      </c>
      <c r="HR54" s="75">
        <f>'MASTER_ ALL areas - No.seedling'!HQ54</f>
        <v>0</v>
      </c>
      <c r="HS54" s="76">
        <f>'MASTER_ ALL areas - No.seedling'!HR54</f>
        <v>0</v>
      </c>
      <c r="HT54" s="80">
        <f t="shared" si="366"/>
        <v>0</v>
      </c>
      <c r="HU54" s="76">
        <f>'MASTER_ ALL areas - No.seedling'!HT54</f>
        <v>0</v>
      </c>
      <c r="HV54" s="81">
        <f t="shared" si="367"/>
        <v>0</v>
      </c>
      <c r="HW54" s="75">
        <f>'MASTER_ ALL areas - No.seedling'!HV54</f>
        <v>0</v>
      </c>
      <c r="HX54" s="76">
        <f>'MASTER_ ALL areas - No.seedling'!HW54</f>
        <v>0</v>
      </c>
      <c r="HY54" s="80">
        <f t="shared" si="368"/>
        <v>0</v>
      </c>
      <c r="HZ54" s="76">
        <f>'MASTER_ ALL areas - No.seedling'!HY54</f>
        <v>0</v>
      </c>
      <c r="IA54" s="81">
        <f t="shared" si="369"/>
        <v>0</v>
      </c>
      <c r="IB54" s="75">
        <f>'MASTER_ ALL areas - No.seedling'!IA54</f>
        <v>0</v>
      </c>
      <c r="IC54" s="76">
        <f>'MASTER_ ALL areas - No.seedling'!IB54</f>
        <v>0</v>
      </c>
      <c r="ID54" s="80">
        <f t="shared" si="370"/>
        <v>0</v>
      </c>
      <c r="IE54" s="76">
        <f>'MASTER_ ALL areas - No.seedling'!ID54</f>
        <v>0</v>
      </c>
      <c r="IF54" s="85">
        <f t="shared" si="371"/>
        <v>0</v>
      </c>
      <c r="IG54" s="86" t="s">
        <v>224</v>
      </c>
      <c r="IH54" s="87"/>
    </row>
    <row r="55" spans="2:242" ht="33" customHeight="1" x14ac:dyDescent="0.25">
      <c r="B55" s="420">
        <v>51</v>
      </c>
      <c r="C55" s="421" t="s">
        <v>225</v>
      </c>
      <c r="D55" s="422">
        <v>220953</v>
      </c>
      <c r="E55" s="423">
        <v>932459</v>
      </c>
      <c r="F55" s="180" t="s">
        <v>226</v>
      </c>
      <c r="G55" s="88" t="s">
        <v>194</v>
      </c>
      <c r="H55" s="425" t="str">
        <f>'MASTER_ ALL areas - No.seedling'!G55</f>
        <v>4(60%)  6(40%)</v>
      </c>
      <c r="I55" s="426">
        <f>'MASTER_ ALL areas - No.seedling'!H55</f>
        <v>0.7</v>
      </c>
      <c r="J55" s="425">
        <f>'MASTER_ ALL areas - No.seedling'!I55</f>
        <v>45</v>
      </c>
      <c r="K55" s="427">
        <f>'MASTER_ ALL areas - No.seedling'!J55</f>
        <v>18</v>
      </c>
      <c r="L55" s="73">
        <f t="shared" si="281"/>
        <v>360</v>
      </c>
      <c r="M55" s="427">
        <f>'MASTER_ ALL areas - No.seedling'!L55</f>
        <v>360</v>
      </c>
      <c r="N55" s="417">
        <f>'MASTER_ ALL areas - No.seedling'!M55</f>
        <v>1</v>
      </c>
      <c r="O55" s="428">
        <f>'MASTER_ ALL areas - No.seedling'!N55</f>
        <v>6</v>
      </c>
      <c r="P55" s="70">
        <f t="shared" si="282"/>
        <v>5.5555555555555552E-2</v>
      </c>
      <c r="Q55" s="78">
        <f t="shared" si="283"/>
        <v>0.33333333333333331</v>
      </c>
      <c r="R55" s="429"/>
      <c r="S55" s="417">
        <f>'MASTER_ ALL areas - No.seedling'!R55</f>
        <v>180</v>
      </c>
      <c r="T55" s="419">
        <f>'MASTER_ ALL areas - No.seedling'!S55</f>
        <v>0</v>
      </c>
      <c r="U55" s="80">
        <f t="shared" si="284"/>
        <v>0</v>
      </c>
      <c r="V55" s="419">
        <f>'MASTER_ ALL areas - No.seedling'!U55</f>
        <v>5</v>
      </c>
      <c r="W55" s="80">
        <f t="shared" si="285"/>
        <v>0.55555555555555558</v>
      </c>
      <c r="X55" s="419">
        <f>'MASTER_ ALL areas - No.seedling'!W55</f>
        <v>20</v>
      </c>
      <c r="Y55" s="419">
        <f>'MASTER_ ALL areas - No.seedling'!X55</f>
        <v>1</v>
      </c>
      <c r="Z55" s="80">
        <f t="shared" si="286"/>
        <v>1</v>
      </c>
      <c r="AA55" s="419">
        <f>'MASTER_ ALL areas - No.seedling'!Z55</f>
        <v>1</v>
      </c>
      <c r="AB55" s="80">
        <f t="shared" si="287"/>
        <v>1</v>
      </c>
      <c r="AC55" s="419">
        <f>'MASTER_ ALL areas - No.seedling'!AB55</f>
        <v>0</v>
      </c>
      <c r="AD55" s="419">
        <f>'MASTER_ ALL areas - No.seedling'!AC55</f>
        <v>0</v>
      </c>
      <c r="AE55" s="80">
        <f t="shared" si="288"/>
        <v>0</v>
      </c>
      <c r="AF55" s="419">
        <f>'MASTER_ ALL areas - No.seedling'!AE55</f>
        <v>0</v>
      </c>
      <c r="AG55" s="80">
        <f t="shared" si="289"/>
        <v>0</v>
      </c>
      <c r="AH55" s="419">
        <f>'MASTER_ ALL areas - No.seedling'!AG55</f>
        <v>160</v>
      </c>
      <c r="AI55" s="419">
        <f>'MASTER_ ALL areas - No.seedling'!AH55</f>
        <v>0</v>
      </c>
      <c r="AJ55" s="80">
        <f t="shared" si="290"/>
        <v>0</v>
      </c>
      <c r="AK55" s="419">
        <f>'MASTER_ ALL areas - No.seedling'!AJ55</f>
        <v>0</v>
      </c>
      <c r="AL55" s="81">
        <f t="shared" si="291"/>
        <v>0</v>
      </c>
      <c r="AM55" s="429"/>
      <c r="AN55" s="417">
        <f>'MASTER_ ALL areas - No.seedling'!AM55</f>
        <v>160</v>
      </c>
      <c r="AO55" s="419">
        <f>'MASTER_ ALL areas - No.seedling'!AN55</f>
        <v>0</v>
      </c>
      <c r="AP55" s="80">
        <f t="shared" si="292"/>
        <v>0</v>
      </c>
      <c r="AQ55" s="419">
        <f>'MASTER_ ALL areas - No.seedling'!AP55</f>
        <v>0</v>
      </c>
      <c r="AR55" s="80">
        <f t="shared" si="293"/>
        <v>0</v>
      </c>
      <c r="AS55" s="419">
        <f>'MASTER_ ALL areas - No.seedling'!AR55</f>
        <v>180</v>
      </c>
      <c r="AT55" s="419">
        <f>'MASTER_ ALL areas - No.seedling'!AS55</f>
        <v>1</v>
      </c>
      <c r="AU55" s="80">
        <f t="shared" si="294"/>
        <v>0.1111111111111111</v>
      </c>
      <c r="AV55" s="419">
        <f>'MASTER_ ALL areas - No.seedling'!AU55</f>
        <v>6</v>
      </c>
      <c r="AW55" s="80">
        <f t="shared" si="295"/>
        <v>0.66666666666666663</v>
      </c>
      <c r="AX55" s="419">
        <f>'MASTER_ ALL areas - No.seedling'!AW55</f>
        <v>20</v>
      </c>
      <c r="AY55" s="419">
        <f>'MASTER_ ALL areas - No.seedling'!AX55</f>
        <v>0</v>
      </c>
      <c r="AZ55" s="80">
        <f t="shared" si="296"/>
        <v>0</v>
      </c>
      <c r="BA55" s="419">
        <f>'MASTER_ ALL areas - No.seedling'!AZ55</f>
        <v>0</v>
      </c>
      <c r="BB55" s="80">
        <f t="shared" si="297"/>
        <v>0</v>
      </c>
      <c r="BC55" s="419">
        <f>'MASTER_ ALL areas - No.seedling'!BB55</f>
        <v>0</v>
      </c>
      <c r="BD55" s="419">
        <f>'MASTER_ ALL areas - No.seedling'!BC55</f>
        <v>0</v>
      </c>
      <c r="BE55" s="80">
        <f t="shared" si="298"/>
        <v>0</v>
      </c>
      <c r="BF55" s="419">
        <f>'MASTER_ ALL areas - No.seedling'!BE55</f>
        <v>0</v>
      </c>
      <c r="BG55" s="80">
        <f t="shared" si="299"/>
        <v>0</v>
      </c>
      <c r="BH55" s="419">
        <f>'MASTER_ ALL areas - No.seedling'!BG55</f>
        <v>0</v>
      </c>
      <c r="BI55" s="419">
        <f>'MASTER_ ALL areas - No.seedling'!BH55</f>
        <v>0</v>
      </c>
      <c r="BJ55" s="80">
        <f t="shared" si="300"/>
        <v>0</v>
      </c>
      <c r="BK55" s="419">
        <f>'MASTER_ ALL areas - No.seedling'!BJ55</f>
        <v>0</v>
      </c>
      <c r="BL55" s="80">
        <f t="shared" si="301"/>
        <v>0</v>
      </c>
      <c r="BM55" s="419">
        <f>'MASTER_ ALL areas - No.seedling'!BL55</f>
        <v>0</v>
      </c>
      <c r="BN55" s="419">
        <f>'MASTER_ ALL areas - No.seedling'!BM55</f>
        <v>0</v>
      </c>
      <c r="BO55" s="80">
        <f t="shared" si="302"/>
        <v>0</v>
      </c>
      <c r="BP55" s="419">
        <f>'MASTER_ ALL areas - No.seedling'!BO55</f>
        <v>0</v>
      </c>
      <c r="BQ55" s="80">
        <f t="shared" si="303"/>
        <v>0</v>
      </c>
      <c r="BR55" s="419">
        <f>'MASTER_ ALL areas - No.seedling'!BQ55</f>
        <v>0</v>
      </c>
      <c r="BS55" s="419">
        <f>'MASTER_ ALL areas - No.seedling'!BR55</f>
        <v>0</v>
      </c>
      <c r="BT55" s="80">
        <f t="shared" si="304"/>
        <v>0</v>
      </c>
      <c r="BU55" s="419">
        <f>'MASTER_ ALL areas - No.seedling'!BT55</f>
        <v>0</v>
      </c>
      <c r="BV55" s="80">
        <f t="shared" si="305"/>
        <v>0</v>
      </c>
      <c r="BW55" s="419">
        <f>'MASTER_ ALL areas - No.seedling'!BV55</f>
        <v>0</v>
      </c>
      <c r="BX55" s="419">
        <f>'MASTER_ ALL areas - No.seedling'!BW55</f>
        <v>0</v>
      </c>
      <c r="BY55" s="80">
        <f t="shared" si="306"/>
        <v>0</v>
      </c>
      <c r="BZ55" s="419">
        <f>'MASTER_ ALL areas - No.seedling'!BY55</f>
        <v>0</v>
      </c>
      <c r="CA55" s="81">
        <f t="shared" si="307"/>
        <v>0</v>
      </c>
      <c r="CB55" s="429"/>
      <c r="CC55" s="75"/>
      <c r="CD55" s="76">
        <f>'MASTER_ ALL areas - No.seedling'!CC55</f>
        <v>0</v>
      </c>
      <c r="CE55" s="80">
        <f t="shared" si="308"/>
        <v>0</v>
      </c>
      <c r="CF55" s="76">
        <f>'MASTER_ ALL areas - No.seedling'!CE55</f>
        <v>0</v>
      </c>
      <c r="CG55" s="81">
        <f t="shared" si="309"/>
        <v>0</v>
      </c>
      <c r="CH55" s="75">
        <f>'MASTER_ ALL areas - No.seedling'!CG55</f>
        <v>0</v>
      </c>
      <c r="CI55" s="76">
        <f>'MASTER_ ALL areas - No.seedling'!CH55</f>
        <v>0</v>
      </c>
      <c r="CJ55" s="80">
        <f t="shared" si="310"/>
        <v>0</v>
      </c>
      <c r="CK55" s="76">
        <f>'MASTER_ ALL areas - No.seedling'!CJ55</f>
        <v>0</v>
      </c>
      <c r="CL55" s="81">
        <f t="shared" si="311"/>
        <v>0</v>
      </c>
      <c r="CM55" s="75">
        <f>'MASTER_ ALL areas - No.seedling'!CL55</f>
        <v>0</v>
      </c>
      <c r="CN55" s="76">
        <f>'MASTER_ ALL areas - No.seedling'!CM55</f>
        <v>0</v>
      </c>
      <c r="CO55" s="80">
        <f t="shared" si="312"/>
        <v>0</v>
      </c>
      <c r="CP55" s="76">
        <f>'MASTER_ ALL areas - No.seedling'!CO55</f>
        <v>0</v>
      </c>
      <c r="CQ55" s="81">
        <f t="shared" si="313"/>
        <v>0</v>
      </c>
      <c r="CR55" s="75">
        <f>'MASTER_ ALL areas - No.seedling'!CQ55</f>
        <v>160</v>
      </c>
      <c r="CS55" s="76">
        <f>'MASTER_ ALL areas - No.seedling'!CR55</f>
        <v>0</v>
      </c>
      <c r="CT55" s="80">
        <f t="shared" si="314"/>
        <v>0</v>
      </c>
      <c r="CU55" s="76">
        <f>'MASTER_ ALL areas - No.seedling'!CT55</f>
        <v>0</v>
      </c>
      <c r="CV55" s="81">
        <f t="shared" si="315"/>
        <v>0</v>
      </c>
      <c r="CW55" s="75">
        <f>'MASTER_ ALL areas - No.seedling'!CV55</f>
        <v>160</v>
      </c>
      <c r="CX55" s="76">
        <f>'MASTER_ ALL areas - No.seedling'!CW55</f>
        <v>0</v>
      </c>
      <c r="CY55" s="80">
        <f t="shared" si="316"/>
        <v>0</v>
      </c>
      <c r="CZ55" s="76">
        <f>'MASTER_ ALL areas - No.seedling'!CY55</f>
        <v>5</v>
      </c>
      <c r="DA55" s="81">
        <f t="shared" si="317"/>
        <v>0.625</v>
      </c>
      <c r="DB55" s="75">
        <f>'MASTER_ ALL areas - No.seedling'!DA55</f>
        <v>20</v>
      </c>
      <c r="DC55" s="76">
        <f>'MASTER_ ALL areas - No.seedling'!DB55</f>
        <v>1</v>
      </c>
      <c r="DD55" s="80">
        <f t="shared" si="318"/>
        <v>1</v>
      </c>
      <c r="DE55" s="76">
        <f>'MASTER_ ALL areas - No.seedling'!DD55</f>
        <v>1</v>
      </c>
      <c r="DF55" s="81">
        <f t="shared" si="319"/>
        <v>1</v>
      </c>
      <c r="DG55" s="75">
        <f>'MASTER_ ALL areas - No.seedling'!DF55</f>
        <v>0</v>
      </c>
      <c r="DH55" s="76">
        <f>'MASTER_ ALL areas - No.seedling'!DG55</f>
        <v>0</v>
      </c>
      <c r="DI55" s="80">
        <f t="shared" si="320"/>
        <v>0</v>
      </c>
      <c r="DJ55" s="76">
        <f>'MASTER_ ALL areas - No.seedling'!DI55</f>
        <v>0</v>
      </c>
      <c r="DK55" s="81">
        <f t="shared" si="321"/>
        <v>0</v>
      </c>
      <c r="DL55" s="75">
        <f>'MASTER_ ALL areas - No.seedling'!DK55</f>
        <v>0</v>
      </c>
      <c r="DM55" s="76">
        <f>'MASTER_ ALL areas - No.seedling'!DL55</f>
        <v>0</v>
      </c>
      <c r="DN55" s="80">
        <f t="shared" si="322"/>
        <v>0</v>
      </c>
      <c r="DO55" s="76">
        <f>'MASTER_ ALL areas - No.seedling'!DN55</f>
        <v>0</v>
      </c>
      <c r="DP55" s="81">
        <f t="shared" si="323"/>
        <v>0</v>
      </c>
      <c r="DQ55" s="75">
        <f>'MASTER_ ALL areas - No.seedling'!DP55</f>
        <v>20</v>
      </c>
      <c r="DR55" s="76">
        <f>'MASTER_ ALL areas - No.seedling'!DQ55</f>
        <v>0</v>
      </c>
      <c r="DS55" s="80">
        <f t="shared" si="324"/>
        <v>0</v>
      </c>
      <c r="DT55" s="76">
        <f>'MASTER_ ALL areas - No.seedling'!DS55</f>
        <v>0</v>
      </c>
      <c r="DU55" s="81">
        <f t="shared" si="325"/>
        <v>0</v>
      </c>
      <c r="DV55" s="75">
        <f>'MASTER_ ALL areas - No.seedling'!DU55</f>
        <v>0</v>
      </c>
      <c r="DW55" s="76">
        <f>'MASTER_ ALL areas - No.seedling'!DV55</f>
        <v>0</v>
      </c>
      <c r="DX55" s="80">
        <f t="shared" si="326"/>
        <v>0</v>
      </c>
      <c r="DY55" s="76">
        <f>'MASTER_ ALL areas - No.seedling'!DX55</f>
        <v>0</v>
      </c>
      <c r="DZ55" s="81">
        <f t="shared" si="327"/>
        <v>0</v>
      </c>
      <c r="EA55" s="75">
        <f>'MASTER_ ALL areas - No.seedling'!DZ55</f>
        <v>0</v>
      </c>
      <c r="EB55" s="76">
        <f>'MASTER_ ALL areas - No.seedling'!EA55</f>
        <v>0</v>
      </c>
      <c r="EC55" s="80">
        <f t="shared" si="328"/>
        <v>0</v>
      </c>
      <c r="ED55" s="76">
        <f>'MASTER_ ALL areas - No.seedling'!EC55</f>
        <v>0</v>
      </c>
      <c r="EE55" s="81">
        <f t="shared" si="329"/>
        <v>0</v>
      </c>
      <c r="EF55" s="75">
        <f>'MASTER_ ALL areas - No.seedling'!EE55</f>
        <v>0</v>
      </c>
      <c r="EG55" s="76">
        <f>'MASTER_ ALL areas - No.seedling'!EF55</f>
        <v>0</v>
      </c>
      <c r="EH55" s="80">
        <f t="shared" si="330"/>
        <v>0</v>
      </c>
      <c r="EI55" s="76">
        <f>'MASTER_ ALL areas - No.seedling'!EH55</f>
        <v>0</v>
      </c>
      <c r="EJ55" s="81">
        <f t="shared" si="331"/>
        <v>0</v>
      </c>
      <c r="EK55" s="75">
        <f>'MASTER_ ALL areas - No.seedling'!EJ55</f>
        <v>0</v>
      </c>
      <c r="EL55" s="76">
        <f>'MASTER_ ALL areas - No.seedling'!EK55</f>
        <v>0</v>
      </c>
      <c r="EM55" s="80">
        <f t="shared" si="332"/>
        <v>0</v>
      </c>
      <c r="EN55" s="76">
        <f>'MASTER_ ALL areas - No.seedling'!EM55</f>
        <v>0</v>
      </c>
      <c r="EO55" s="81">
        <f t="shared" si="333"/>
        <v>0</v>
      </c>
      <c r="EP55" s="75">
        <f>'MASTER_ ALL areas - No.seedling'!EO55</f>
        <v>0</v>
      </c>
      <c r="EQ55" s="76">
        <f>'MASTER_ ALL areas - No.seedling'!EP55</f>
        <v>0</v>
      </c>
      <c r="ER55" s="80">
        <f t="shared" si="334"/>
        <v>0</v>
      </c>
      <c r="ES55" s="76">
        <f>'MASTER_ ALL areas - No.seedling'!ER55</f>
        <v>0</v>
      </c>
      <c r="ET55" s="81">
        <f t="shared" si="335"/>
        <v>0</v>
      </c>
      <c r="EU55" s="75">
        <f>'MASTER_ ALL areas - No.seedling'!ET55</f>
        <v>0</v>
      </c>
      <c r="EV55" s="76">
        <f>'MASTER_ ALL areas - No.seedling'!EU55</f>
        <v>0</v>
      </c>
      <c r="EW55" s="80">
        <f t="shared" si="336"/>
        <v>0</v>
      </c>
      <c r="EX55" s="76">
        <f>'MASTER_ ALL areas - No.seedling'!EW55</f>
        <v>0</v>
      </c>
      <c r="EY55" s="81">
        <f t="shared" si="337"/>
        <v>0</v>
      </c>
      <c r="EZ55" s="75">
        <f>'MASTER_ ALL areas - No.seedling'!EY55</f>
        <v>0</v>
      </c>
      <c r="FA55" s="76">
        <f>'MASTER_ ALL areas - No.seedling'!EZ55</f>
        <v>0</v>
      </c>
      <c r="FB55" s="80">
        <f t="shared" si="338"/>
        <v>0</v>
      </c>
      <c r="FC55" s="76">
        <f>'MASTER_ ALL areas - No.seedling'!FB55</f>
        <v>0</v>
      </c>
      <c r="FD55" s="81">
        <f t="shared" si="339"/>
        <v>0</v>
      </c>
      <c r="FE55" s="75">
        <f>'MASTER_ ALL areas - No.seedling'!FD55</f>
        <v>0</v>
      </c>
      <c r="FF55" s="76">
        <f>'MASTER_ ALL areas - No.seedling'!FE55</f>
        <v>0</v>
      </c>
      <c r="FG55" s="80">
        <f t="shared" si="340"/>
        <v>0</v>
      </c>
      <c r="FH55" s="76">
        <f>'MASTER_ ALL areas - No.seedling'!FG55</f>
        <v>0</v>
      </c>
      <c r="FI55" s="81">
        <f t="shared" si="341"/>
        <v>0</v>
      </c>
      <c r="FJ55" s="75">
        <f>'MASTER_ ALL areas - No.seedling'!FI55</f>
        <v>0</v>
      </c>
      <c r="FK55" s="76">
        <f>'MASTER_ ALL areas - No.seedling'!FJ55</f>
        <v>0</v>
      </c>
      <c r="FL55" s="80">
        <f t="shared" si="342"/>
        <v>0</v>
      </c>
      <c r="FM55" s="76">
        <f>'MASTER_ ALL areas - No.seedling'!FL55</f>
        <v>0</v>
      </c>
      <c r="FN55" s="81">
        <f t="shared" si="343"/>
        <v>0</v>
      </c>
      <c r="FO55" s="75">
        <f>'MASTER_ ALL areas - No.seedling'!FN55</f>
        <v>0</v>
      </c>
      <c r="FP55" s="76">
        <f>'MASTER_ ALL areas - No.seedling'!FO55</f>
        <v>0</v>
      </c>
      <c r="FQ55" s="80">
        <f t="shared" si="344"/>
        <v>0</v>
      </c>
      <c r="FR55" s="76">
        <f>'MASTER_ ALL areas - No.seedling'!FQ55</f>
        <v>0</v>
      </c>
      <c r="FS55" s="81">
        <f t="shared" si="345"/>
        <v>0</v>
      </c>
      <c r="FT55" s="75">
        <f>'MASTER_ ALL areas - No.seedling'!FS55</f>
        <v>0</v>
      </c>
      <c r="FU55" s="76">
        <f>'MASTER_ ALL areas - No.seedling'!FT55</f>
        <v>0</v>
      </c>
      <c r="FV55" s="80">
        <f t="shared" si="346"/>
        <v>0</v>
      </c>
      <c r="FW55" s="76">
        <f>'MASTER_ ALL areas - No.seedling'!FV55</f>
        <v>0</v>
      </c>
      <c r="FX55" s="81">
        <f t="shared" si="347"/>
        <v>0</v>
      </c>
      <c r="FY55" s="75">
        <f>'MASTER_ ALL areas - No.seedling'!FX55</f>
        <v>0</v>
      </c>
      <c r="FZ55" s="76">
        <f>'MASTER_ ALL areas - No.seedling'!FY55</f>
        <v>0</v>
      </c>
      <c r="GA55" s="80">
        <f t="shared" si="348"/>
        <v>0</v>
      </c>
      <c r="GB55" s="76">
        <f>'MASTER_ ALL areas - No.seedling'!GA55</f>
        <v>0</v>
      </c>
      <c r="GC55" s="81">
        <f t="shared" si="349"/>
        <v>0</v>
      </c>
      <c r="GD55" s="75">
        <f>'MASTER_ ALL areas - No.seedling'!GC55</f>
        <v>0</v>
      </c>
      <c r="GE55" s="76">
        <f>'MASTER_ ALL areas - No.seedling'!GD55</f>
        <v>0</v>
      </c>
      <c r="GF55" s="80">
        <f t="shared" si="350"/>
        <v>0</v>
      </c>
      <c r="GG55" s="76">
        <f>'MASTER_ ALL areas - No.seedling'!GF55</f>
        <v>0</v>
      </c>
      <c r="GH55" s="81">
        <f t="shared" si="351"/>
        <v>0</v>
      </c>
      <c r="GI55" s="75">
        <f>'MASTER_ ALL areas - No.seedling'!GH55</f>
        <v>0</v>
      </c>
      <c r="GJ55" s="76">
        <f>'MASTER_ ALL areas - No.seedling'!GI55</f>
        <v>0</v>
      </c>
      <c r="GK55" s="80">
        <f t="shared" si="352"/>
        <v>0</v>
      </c>
      <c r="GL55" s="76">
        <f>'MASTER_ ALL areas - No.seedling'!GK55</f>
        <v>0</v>
      </c>
      <c r="GM55" s="81">
        <f t="shared" si="353"/>
        <v>0</v>
      </c>
      <c r="GN55" s="75">
        <f>'MASTER_ ALL areas - No.seedling'!GM55</f>
        <v>0</v>
      </c>
      <c r="GO55" s="76">
        <f>'MASTER_ ALL areas - No.seedling'!GN55</f>
        <v>0</v>
      </c>
      <c r="GP55" s="80">
        <f t="shared" si="354"/>
        <v>0</v>
      </c>
      <c r="GQ55" s="76">
        <f>'MASTER_ ALL areas - No.seedling'!GP55</f>
        <v>0</v>
      </c>
      <c r="GR55" s="81">
        <f t="shared" si="355"/>
        <v>0</v>
      </c>
      <c r="GS55" s="75">
        <f>'MASTER_ ALL areas - No.seedling'!GR55</f>
        <v>0</v>
      </c>
      <c r="GT55" s="76">
        <f>'MASTER_ ALL areas - No.seedling'!GS55</f>
        <v>0</v>
      </c>
      <c r="GU55" s="80">
        <f t="shared" si="356"/>
        <v>0</v>
      </c>
      <c r="GV55" s="76">
        <f>'MASTER_ ALL areas - No.seedling'!GU55</f>
        <v>0</v>
      </c>
      <c r="GW55" s="81">
        <f t="shared" si="357"/>
        <v>0</v>
      </c>
      <c r="GX55" s="75">
        <f>'MASTER_ ALL areas - No.seedling'!GW55</f>
        <v>0</v>
      </c>
      <c r="GY55" s="76">
        <f>'MASTER_ ALL areas - No.seedling'!GX55</f>
        <v>0</v>
      </c>
      <c r="GZ55" s="80">
        <f t="shared" si="358"/>
        <v>0</v>
      </c>
      <c r="HA55" s="76">
        <f>'MASTER_ ALL areas - No.seedling'!GZ55</f>
        <v>0</v>
      </c>
      <c r="HB55" s="81">
        <f t="shared" si="359"/>
        <v>0</v>
      </c>
      <c r="HC55" s="75">
        <f>'MASTER_ ALL areas - No.seedling'!HB55</f>
        <v>0</v>
      </c>
      <c r="HD55" s="76">
        <f>'MASTER_ ALL areas - No.seedling'!HC55</f>
        <v>0</v>
      </c>
      <c r="HE55" s="80">
        <f t="shared" si="360"/>
        <v>0</v>
      </c>
      <c r="HF55" s="76">
        <f>'MASTER_ ALL areas - No.seedling'!HE55</f>
        <v>0</v>
      </c>
      <c r="HG55" s="81">
        <f t="shared" si="361"/>
        <v>0</v>
      </c>
      <c r="HH55" s="75">
        <f>'MASTER_ ALL areas - No.seedling'!HG55</f>
        <v>0</v>
      </c>
      <c r="HI55" s="76">
        <f>'MASTER_ ALL areas - No.seedling'!HH55</f>
        <v>0</v>
      </c>
      <c r="HJ55" s="80">
        <f t="shared" si="362"/>
        <v>0</v>
      </c>
      <c r="HK55" s="76">
        <f>'MASTER_ ALL areas - No.seedling'!HJ55</f>
        <v>0</v>
      </c>
      <c r="HL55" s="81">
        <f t="shared" si="363"/>
        <v>0</v>
      </c>
      <c r="HM55" s="75">
        <f>'MASTER_ ALL areas - No.seedling'!HL55</f>
        <v>0</v>
      </c>
      <c r="HN55" s="76">
        <f>'MASTER_ ALL areas - No.seedling'!HM55</f>
        <v>0</v>
      </c>
      <c r="HO55" s="80">
        <f t="shared" si="364"/>
        <v>0</v>
      </c>
      <c r="HP55" s="76">
        <f>'MASTER_ ALL areas - No.seedling'!HO55</f>
        <v>0</v>
      </c>
      <c r="HQ55" s="81">
        <f t="shared" si="365"/>
        <v>0</v>
      </c>
      <c r="HR55" s="75">
        <f>'MASTER_ ALL areas - No.seedling'!HQ55</f>
        <v>0</v>
      </c>
      <c r="HS55" s="76">
        <f>'MASTER_ ALL areas - No.seedling'!HR55</f>
        <v>0</v>
      </c>
      <c r="HT55" s="80">
        <f t="shared" si="366"/>
        <v>0</v>
      </c>
      <c r="HU55" s="76">
        <f>'MASTER_ ALL areas - No.seedling'!HT55</f>
        <v>0</v>
      </c>
      <c r="HV55" s="81">
        <f t="shared" si="367"/>
        <v>0</v>
      </c>
      <c r="HW55" s="75">
        <f>'MASTER_ ALL areas - No.seedling'!HV55</f>
        <v>0</v>
      </c>
      <c r="HX55" s="76">
        <f>'MASTER_ ALL areas - No.seedling'!HW55</f>
        <v>0</v>
      </c>
      <c r="HY55" s="80">
        <f t="shared" si="368"/>
        <v>0</v>
      </c>
      <c r="HZ55" s="76">
        <f>'MASTER_ ALL areas - No.seedling'!HY55</f>
        <v>0</v>
      </c>
      <c r="IA55" s="81">
        <f t="shared" si="369"/>
        <v>0</v>
      </c>
      <c r="IB55" s="75">
        <f>'MASTER_ ALL areas - No.seedling'!IA55</f>
        <v>0</v>
      </c>
      <c r="IC55" s="76">
        <f>'MASTER_ ALL areas - No.seedling'!IB55</f>
        <v>0</v>
      </c>
      <c r="ID55" s="80">
        <f t="shared" si="370"/>
        <v>0</v>
      </c>
      <c r="IE55" s="76">
        <f>'MASTER_ ALL areas - No.seedling'!ID55</f>
        <v>0</v>
      </c>
      <c r="IF55" s="85">
        <f t="shared" si="371"/>
        <v>0</v>
      </c>
      <c r="IG55" s="86" t="s">
        <v>228</v>
      </c>
      <c r="IH55" s="87"/>
    </row>
    <row r="56" spans="2:242" ht="33" customHeight="1" x14ac:dyDescent="0.25">
      <c r="B56" s="420">
        <v>52</v>
      </c>
      <c r="C56" s="421" t="s">
        <v>204</v>
      </c>
      <c r="D56" s="422">
        <v>221173</v>
      </c>
      <c r="E56" s="423">
        <v>932474</v>
      </c>
      <c r="F56" s="424" t="s">
        <v>89</v>
      </c>
      <c r="G56" s="88" t="s">
        <v>229</v>
      </c>
      <c r="H56" s="425">
        <f>'MASTER_ ALL areas - No.seedling'!G56</f>
        <v>1</v>
      </c>
      <c r="I56" s="426">
        <f>'MASTER_ ALL areas - No.seedling'!H56</f>
        <v>0</v>
      </c>
      <c r="J56" s="425">
        <f>'MASTER_ ALL areas - No.seedling'!I56</f>
        <v>55.75</v>
      </c>
      <c r="K56" s="427">
        <f>'MASTER_ ALL areas - No.seedling'!J56</f>
        <v>32</v>
      </c>
      <c r="L56" s="73">
        <f t="shared" si="281"/>
        <v>640</v>
      </c>
      <c r="M56" s="427">
        <f>'MASTER_ ALL areas - No.seedling'!L56</f>
        <v>640</v>
      </c>
      <c r="N56" s="417">
        <f>'MASTER_ ALL areas - No.seedling'!M56</f>
        <v>4</v>
      </c>
      <c r="O56" s="428">
        <f>'MASTER_ ALL areas - No.seedling'!N56</f>
        <v>22</v>
      </c>
      <c r="P56" s="70">
        <f t="shared" si="282"/>
        <v>0.125</v>
      </c>
      <c r="Q56" s="78">
        <f t="shared" si="283"/>
        <v>0.6875</v>
      </c>
      <c r="R56" s="429"/>
      <c r="S56" s="417">
        <f>'MASTER_ ALL areas - No.seedling'!R56</f>
        <v>500</v>
      </c>
      <c r="T56" s="419">
        <f>'MASTER_ ALL areas - No.seedling'!S56</f>
        <v>1</v>
      </c>
      <c r="U56" s="80">
        <f t="shared" si="284"/>
        <v>0.04</v>
      </c>
      <c r="V56" s="419">
        <f>'MASTER_ ALL areas - No.seedling'!U56</f>
        <v>16</v>
      </c>
      <c r="W56" s="80">
        <f t="shared" si="285"/>
        <v>0.64</v>
      </c>
      <c r="X56" s="419">
        <f>'MASTER_ ALL areas - No.seedling'!W56</f>
        <v>140</v>
      </c>
      <c r="Y56" s="419">
        <f>'MASTER_ ALL areas - No.seedling'!X56</f>
        <v>3</v>
      </c>
      <c r="Z56" s="80">
        <f t="shared" si="286"/>
        <v>0.42857142857142855</v>
      </c>
      <c r="AA56" s="419">
        <f>'MASTER_ ALL areas - No.seedling'!Z56</f>
        <v>6</v>
      </c>
      <c r="AB56" s="80">
        <f t="shared" si="287"/>
        <v>0.8571428571428571</v>
      </c>
      <c r="AC56" s="419">
        <f>'MASTER_ ALL areas - No.seedling'!AB56</f>
        <v>0</v>
      </c>
      <c r="AD56" s="419">
        <f>'MASTER_ ALL areas - No.seedling'!AC56</f>
        <v>0</v>
      </c>
      <c r="AE56" s="80">
        <f t="shared" si="288"/>
        <v>0</v>
      </c>
      <c r="AF56" s="419">
        <f>'MASTER_ ALL areas - No.seedling'!AE56</f>
        <v>0</v>
      </c>
      <c r="AG56" s="80">
        <f t="shared" si="289"/>
        <v>0</v>
      </c>
      <c r="AH56" s="419">
        <f>'MASTER_ ALL areas - No.seedling'!AG56</f>
        <v>0</v>
      </c>
      <c r="AI56" s="419">
        <f>'MASTER_ ALL areas - No.seedling'!AH56</f>
        <v>0</v>
      </c>
      <c r="AJ56" s="80">
        <f t="shared" si="290"/>
        <v>0</v>
      </c>
      <c r="AK56" s="419">
        <f>'MASTER_ ALL areas - No.seedling'!AJ56</f>
        <v>0</v>
      </c>
      <c r="AL56" s="81">
        <f t="shared" si="291"/>
        <v>0</v>
      </c>
      <c r="AM56" s="429"/>
      <c r="AN56" s="417">
        <f>'MASTER_ ALL areas - No.seedling'!AM56</f>
        <v>220</v>
      </c>
      <c r="AO56" s="419">
        <f>'MASTER_ ALL areas - No.seedling'!AN56</f>
        <v>4</v>
      </c>
      <c r="AP56" s="80">
        <f t="shared" si="292"/>
        <v>0.36363636363636365</v>
      </c>
      <c r="AQ56" s="419">
        <f>'MASTER_ ALL areas - No.seedling'!AP56</f>
        <v>10</v>
      </c>
      <c r="AR56" s="80">
        <f t="shared" si="293"/>
        <v>0.90909090909090906</v>
      </c>
      <c r="AS56" s="419">
        <f>'MASTER_ ALL areas - No.seedling'!AR56</f>
        <v>380</v>
      </c>
      <c r="AT56" s="419">
        <f>'MASTER_ ALL areas - No.seedling'!AS56</f>
        <v>0</v>
      </c>
      <c r="AU56" s="80">
        <f t="shared" si="294"/>
        <v>0</v>
      </c>
      <c r="AV56" s="419">
        <f>'MASTER_ ALL areas - No.seedling'!AU56</f>
        <v>11</v>
      </c>
      <c r="AW56" s="80">
        <f t="shared" si="295"/>
        <v>0.57894736842105265</v>
      </c>
      <c r="AX56" s="419">
        <f>'MASTER_ ALL areas - No.seedling'!AW56</f>
        <v>40</v>
      </c>
      <c r="AY56" s="419">
        <f>'MASTER_ ALL areas - No.seedling'!AX56</f>
        <v>0</v>
      </c>
      <c r="AZ56" s="80">
        <f t="shared" si="296"/>
        <v>0</v>
      </c>
      <c r="BA56" s="419">
        <f>'MASTER_ ALL areas - No.seedling'!AZ56</f>
        <v>1</v>
      </c>
      <c r="BB56" s="80">
        <f t="shared" si="297"/>
        <v>0.5</v>
      </c>
      <c r="BC56" s="419">
        <f>'MASTER_ ALL areas - No.seedling'!BB56</f>
        <v>0</v>
      </c>
      <c r="BD56" s="419">
        <f>'MASTER_ ALL areas - No.seedling'!BC56</f>
        <v>0</v>
      </c>
      <c r="BE56" s="80">
        <f t="shared" si="298"/>
        <v>0</v>
      </c>
      <c r="BF56" s="419">
        <f>'MASTER_ ALL areas - No.seedling'!BE56</f>
        <v>0</v>
      </c>
      <c r="BG56" s="80">
        <f t="shared" si="299"/>
        <v>0</v>
      </c>
      <c r="BH56" s="419">
        <f>'MASTER_ ALL areas - No.seedling'!BG56</f>
        <v>0</v>
      </c>
      <c r="BI56" s="419">
        <f>'MASTER_ ALL areas - No.seedling'!BH56</f>
        <v>0</v>
      </c>
      <c r="BJ56" s="80">
        <f t="shared" si="300"/>
        <v>0</v>
      </c>
      <c r="BK56" s="419">
        <f>'MASTER_ ALL areas - No.seedling'!BJ56</f>
        <v>0</v>
      </c>
      <c r="BL56" s="80">
        <f t="shared" si="301"/>
        <v>0</v>
      </c>
      <c r="BM56" s="419">
        <f>'MASTER_ ALL areas - No.seedling'!BL56</f>
        <v>0</v>
      </c>
      <c r="BN56" s="419">
        <f>'MASTER_ ALL areas - No.seedling'!BM56</f>
        <v>0</v>
      </c>
      <c r="BO56" s="80">
        <f t="shared" si="302"/>
        <v>0</v>
      </c>
      <c r="BP56" s="419">
        <f>'MASTER_ ALL areas - No.seedling'!BO56</f>
        <v>0</v>
      </c>
      <c r="BQ56" s="80">
        <f t="shared" si="303"/>
        <v>0</v>
      </c>
      <c r="BR56" s="419">
        <f>'MASTER_ ALL areas - No.seedling'!BQ56</f>
        <v>0</v>
      </c>
      <c r="BS56" s="419">
        <f>'MASTER_ ALL areas - No.seedling'!BR56</f>
        <v>0</v>
      </c>
      <c r="BT56" s="80">
        <f t="shared" si="304"/>
        <v>0</v>
      </c>
      <c r="BU56" s="419">
        <f>'MASTER_ ALL areas - No.seedling'!BT56</f>
        <v>0</v>
      </c>
      <c r="BV56" s="80">
        <f t="shared" si="305"/>
        <v>0</v>
      </c>
      <c r="BW56" s="419">
        <f>'MASTER_ ALL areas - No.seedling'!BV56</f>
        <v>0</v>
      </c>
      <c r="BX56" s="419">
        <f>'MASTER_ ALL areas - No.seedling'!BW56</f>
        <v>0</v>
      </c>
      <c r="BY56" s="80">
        <f t="shared" si="306"/>
        <v>0</v>
      </c>
      <c r="BZ56" s="419">
        <f>'MASTER_ ALL areas - No.seedling'!BY56</f>
        <v>0</v>
      </c>
      <c r="CA56" s="81">
        <f t="shared" si="307"/>
        <v>0</v>
      </c>
      <c r="CB56" s="429"/>
      <c r="CC56" s="75">
        <f>7*20</f>
        <v>140</v>
      </c>
      <c r="CD56" s="76">
        <f>'MASTER_ ALL areas - No.seedling'!CC56</f>
        <v>1</v>
      </c>
      <c r="CE56" s="80">
        <f t="shared" si="308"/>
        <v>0.14285714285714285</v>
      </c>
      <c r="CF56" s="76">
        <f>'MASTER_ ALL areas - No.seedling'!CE56</f>
        <v>6</v>
      </c>
      <c r="CG56" s="81">
        <f t="shared" si="309"/>
        <v>0.8571428571428571</v>
      </c>
      <c r="CH56" s="75">
        <f>'MASTER_ ALL areas - No.seedling'!CG56</f>
        <v>80</v>
      </c>
      <c r="CI56" s="76">
        <f>'MASTER_ ALL areas - No.seedling'!CH56</f>
        <v>3</v>
      </c>
      <c r="CJ56" s="80">
        <f t="shared" si="310"/>
        <v>0.75</v>
      </c>
      <c r="CK56" s="76">
        <f>'MASTER_ ALL areas - No.seedling'!CJ56</f>
        <v>4</v>
      </c>
      <c r="CL56" s="81">
        <f t="shared" si="311"/>
        <v>1</v>
      </c>
      <c r="CM56" s="75">
        <f>'MASTER_ ALL areas - No.seedling'!CL56</f>
        <v>0</v>
      </c>
      <c r="CN56" s="76">
        <f>'MASTER_ ALL areas - No.seedling'!CM56</f>
        <v>0</v>
      </c>
      <c r="CO56" s="80">
        <f t="shared" si="312"/>
        <v>0</v>
      </c>
      <c r="CP56" s="76">
        <f>'MASTER_ ALL areas - No.seedling'!CO56</f>
        <v>0</v>
      </c>
      <c r="CQ56" s="81">
        <f t="shared" si="313"/>
        <v>0</v>
      </c>
      <c r="CR56" s="75">
        <f>'MASTER_ ALL areas - No.seedling'!CQ56</f>
        <v>0</v>
      </c>
      <c r="CS56" s="76">
        <f>'MASTER_ ALL areas - No.seedling'!CR56</f>
        <v>0</v>
      </c>
      <c r="CT56" s="80">
        <f t="shared" si="314"/>
        <v>0</v>
      </c>
      <c r="CU56" s="76">
        <f>'MASTER_ ALL areas - No.seedling'!CT56</f>
        <v>0</v>
      </c>
      <c r="CV56" s="81">
        <f t="shared" si="315"/>
        <v>0</v>
      </c>
      <c r="CW56" s="75">
        <f>'MASTER_ ALL areas - No.seedling'!CV56</f>
        <v>340</v>
      </c>
      <c r="CX56" s="76">
        <f>'MASTER_ ALL areas - No.seedling'!CW56</f>
        <v>0</v>
      </c>
      <c r="CY56" s="80">
        <f t="shared" si="316"/>
        <v>0</v>
      </c>
      <c r="CZ56" s="76">
        <f>'MASTER_ ALL areas - No.seedling'!CY56</f>
        <v>10</v>
      </c>
      <c r="DA56" s="81">
        <f t="shared" si="317"/>
        <v>0.58823529411764708</v>
      </c>
      <c r="DB56" s="75">
        <f>'MASTER_ ALL areas - No.seedling'!DA56</f>
        <v>40</v>
      </c>
      <c r="DC56" s="76">
        <f>'MASTER_ ALL areas - No.seedling'!DB56</f>
        <v>0</v>
      </c>
      <c r="DD56" s="80">
        <f t="shared" si="318"/>
        <v>0</v>
      </c>
      <c r="DE56" s="76">
        <f>'MASTER_ ALL areas - No.seedling'!DD56</f>
        <v>1</v>
      </c>
      <c r="DF56" s="81">
        <f t="shared" si="319"/>
        <v>0.5</v>
      </c>
      <c r="DG56" s="75">
        <f>'MASTER_ ALL areas - No.seedling'!DF56</f>
        <v>0</v>
      </c>
      <c r="DH56" s="76">
        <f>'MASTER_ ALL areas - No.seedling'!DG56</f>
        <v>0</v>
      </c>
      <c r="DI56" s="80">
        <f t="shared" si="320"/>
        <v>0</v>
      </c>
      <c r="DJ56" s="76">
        <f>'MASTER_ ALL areas - No.seedling'!DI56</f>
        <v>0</v>
      </c>
      <c r="DK56" s="81">
        <f t="shared" si="321"/>
        <v>0</v>
      </c>
      <c r="DL56" s="75">
        <f>'MASTER_ ALL areas - No.seedling'!DK56</f>
        <v>0</v>
      </c>
      <c r="DM56" s="76">
        <f>'MASTER_ ALL areas - No.seedling'!DL56</f>
        <v>0</v>
      </c>
      <c r="DN56" s="80">
        <f t="shared" si="322"/>
        <v>0</v>
      </c>
      <c r="DO56" s="76">
        <f>'MASTER_ ALL areas - No.seedling'!DN56</f>
        <v>0</v>
      </c>
      <c r="DP56" s="81">
        <f t="shared" si="323"/>
        <v>0</v>
      </c>
      <c r="DQ56" s="75">
        <f>'MASTER_ ALL areas - No.seedling'!DP56</f>
        <v>20</v>
      </c>
      <c r="DR56" s="76">
        <f>'MASTER_ ALL areas - No.seedling'!DQ56</f>
        <v>0</v>
      </c>
      <c r="DS56" s="80">
        <f t="shared" si="324"/>
        <v>0</v>
      </c>
      <c r="DT56" s="76">
        <f>'MASTER_ ALL areas - No.seedling'!DS56</f>
        <v>0</v>
      </c>
      <c r="DU56" s="81">
        <f t="shared" si="325"/>
        <v>0</v>
      </c>
      <c r="DV56" s="75">
        <f>'MASTER_ ALL areas - No.seedling'!DU56</f>
        <v>20</v>
      </c>
      <c r="DW56" s="76">
        <f>'MASTER_ ALL areas - No.seedling'!DV56</f>
        <v>0</v>
      </c>
      <c r="DX56" s="80">
        <f t="shared" si="326"/>
        <v>0</v>
      </c>
      <c r="DY56" s="76">
        <f>'MASTER_ ALL areas - No.seedling'!DX56</f>
        <v>1</v>
      </c>
      <c r="DZ56" s="81">
        <f t="shared" si="327"/>
        <v>1</v>
      </c>
      <c r="EA56" s="75">
        <f>'MASTER_ ALL areas - No.seedling'!DZ56</f>
        <v>0</v>
      </c>
      <c r="EB56" s="76">
        <f>'MASTER_ ALL areas - No.seedling'!EA56</f>
        <v>0</v>
      </c>
      <c r="EC56" s="80">
        <f t="shared" si="328"/>
        <v>0</v>
      </c>
      <c r="ED56" s="76">
        <f>'MASTER_ ALL areas - No.seedling'!EC56</f>
        <v>0</v>
      </c>
      <c r="EE56" s="81">
        <f t="shared" si="329"/>
        <v>0</v>
      </c>
      <c r="EF56" s="75">
        <f>'MASTER_ ALL areas - No.seedling'!EE56</f>
        <v>0</v>
      </c>
      <c r="EG56" s="76">
        <f>'MASTER_ ALL areas - No.seedling'!EF56</f>
        <v>0</v>
      </c>
      <c r="EH56" s="80">
        <f t="shared" si="330"/>
        <v>0</v>
      </c>
      <c r="EI56" s="76">
        <f>'MASTER_ ALL areas - No.seedling'!EH56</f>
        <v>0</v>
      </c>
      <c r="EJ56" s="81">
        <f t="shared" si="331"/>
        <v>0</v>
      </c>
      <c r="EK56" s="75">
        <f>'MASTER_ ALL areas - No.seedling'!EJ56</f>
        <v>0</v>
      </c>
      <c r="EL56" s="76">
        <f>'MASTER_ ALL areas - No.seedling'!EK56</f>
        <v>0</v>
      </c>
      <c r="EM56" s="80">
        <f t="shared" si="332"/>
        <v>0</v>
      </c>
      <c r="EN56" s="76">
        <f>'MASTER_ ALL areas - No.seedling'!EM56</f>
        <v>0</v>
      </c>
      <c r="EO56" s="81">
        <f t="shared" si="333"/>
        <v>0</v>
      </c>
      <c r="EP56" s="75">
        <f>'MASTER_ ALL areas - No.seedling'!EO56</f>
        <v>0</v>
      </c>
      <c r="EQ56" s="76">
        <f>'MASTER_ ALL areas - No.seedling'!EP56</f>
        <v>0</v>
      </c>
      <c r="ER56" s="80">
        <f t="shared" si="334"/>
        <v>0</v>
      </c>
      <c r="ES56" s="76">
        <f>'MASTER_ ALL areas - No.seedling'!ER56</f>
        <v>0</v>
      </c>
      <c r="ET56" s="81">
        <f t="shared" si="335"/>
        <v>0</v>
      </c>
      <c r="EU56" s="75">
        <f>'MASTER_ ALL areas - No.seedling'!ET56</f>
        <v>0</v>
      </c>
      <c r="EV56" s="76">
        <f>'MASTER_ ALL areas - No.seedling'!EU56</f>
        <v>0</v>
      </c>
      <c r="EW56" s="80">
        <f t="shared" si="336"/>
        <v>0</v>
      </c>
      <c r="EX56" s="76">
        <f>'MASTER_ ALL areas - No.seedling'!EW56</f>
        <v>0</v>
      </c>
      <c r="EY56" s="81">
        <f t="shared" si="337"/>
        <v>0</v>
      </c>
      <c r="EZ56" s="75">
        <f>'MASTER_ ALL areas - No.seedling'!EY56</f>
        <v>0</v>
      </c>
      <c r="FA56" s="76">
        <f>'MASTER_ ALL areas - No.seedling'!EZ56</f>
        <v>0</v>
      </c>
      <c r="FB56" s="80">
        <f t="shared" si="338"/>
        <v>0</v>
      </c>
      <c r="FC56" s="76">
        <f>'MASTER_ ALL areas - No.seedling'!FB56</f>
        <v>0</v>
      </c>
      <c r="FD56" s="81">
        <f t="shared" si="339"/>
        <v>0</v>
      </c>
      <c r="FE56" s="75">
        <f>'MASTER_ ALL areas - No.seedling'!FD56</f>
        <v>0</v>
      </c>
      <c r="FF56" s="76">
        <f>'MASTER_ ALL areas - No.seedling'!FE56</f>
        <v>0</v>
      </c>
      <c r="FG56" s="80">
        <f t="shared" si="340"/>
        <v>0</v>
      </c>
      <c r="FH56" s="76">
        <f>'MASTER_ ALL areas - No.seedling'!FG56</f>
        <v>0</v>
      </c>
      <c r="FI56" s="81">
        <f t="shared" si="341"/>
        <v>0</v>
      </c>
      <c r="FJ56" s="75">
        <f>'MASTER_ ALL areas - No.seedling'!FI56</f>
        <v>0</v>
      </c>
      <c r="FK56" s="76">
        <f>'MASTER_ ALL areas - No.seedling'!FJ56</f>
        <v>0</v>
      </c>
      <c r="FL56" s="80">
        <f t="shared" si="342"/>
        <v>0</v>
      </c>
      <c r="FM56" s="76">
        <f>'MASTER_ ALL areas - No.seedling'!FL56</f>
        <v>0</v>
      </c>
      <c r="FN56" s="81">
        <f t="shared" si="343"/>
        <v>0</v>
      </c>
      <c r="FO56" s="75">
        <f>'MASTER_ ALL areas - No.seedling'!FN56</f>
        <v>0</v>
      </c>
      <c r="FP56" s="76">
        <f>'MASTER_ ALL areas - No.seedling'!FO56</f>
        <v>0</v>
      </c>
      <c r="FQ56" s="80">
        <f t="shared" si="344"/>
        <v>0</v>
      </c>
      <c r="FR56" s="76">
        <f>'MASTER_ ALL areas - No.seedling'!FQ56</f>
        <v>0</v>
      </c>
      <c r="FS56" s="81">
        <f t="shared" si="345"/>
        <v>0</v>
      </c>
      <c r="FT56" s="75">
        <f>'MASTER_ ALL areas - No.seedling'!FS56</f>
        <v>0</v>
      </c>
      <c r="FU56" s="76">
        <f>'MASTER_ ALL areas - No.seedling'!FT56</f>
        <v>0</v>
      </c>
      <c r="FV56" s="80">
        <f t="shared" si="346"/>
        <v>0</v>
      </c>
      <c r="FW56" s="76">
        <f>'MASTER_ ALL areas - No.seedling'!FV56</f>
        <v>0</v>
      </c>
      <c r="FX56" s="81">
        <f t="shared" si="347"/>
        <v>0</v>
      </c>
      <c r="FY56" s="75">
        <f>'MASTER_ ALL areas - No.seedling'!FX56</f>
        <v>0</v>
      </c>
      <c r="FZ56" s="76">
        <f>'MASTER_ ALL areas - No.seedling'!FY56</f>
        <v>0</v>
      </c>
      <c r="GA56" s="80">
        <f t="shared" si="348"/>
        <v>0</v>
      </c>
      <c r="GB56" s="76">
        <f>'MASTER_ ALL areas - No.seedling'!GA56</f>
        <v>0</v>
      </c>
      <c r="GC56" s="81">
        <f t="shared" si="349"/>
        <v>0</v>
      </c>
      <c r="GD56" s="75">
        <f>'MASTER_ ALL areas - No.seedling'!GC56</f>
        <v>0</v>
      </c>
      <c r="GE56" s="76">
        <f>'MASTER_ ALL areas - No.seedling'!GD56</f>
        <v>0</v>
      </c>
      <c r="GF56" s="80">
        <f t="shared" si="350"/>
        <v>0</v>
      </c>
      <c r="GG56" s="76">
        <f>'MASTER_ ALL areas - No.seedling'!GF56</f>
        <v>0</v>
      </c>
      <c r="GH56" s="81">
        <f t="shared" si="351"/>
        <v>0</v>
      </c>
      <c r="GI56" s="75">
        <f>'MASTER_ ALL areas - No.seedling'!GH56</f>
        <v>0</v>
      </c>
      <c r="GJ56" s="76">
        <f>'MASTER_ ALL areas - No.seedling'!GI56</f>
        <v>0</v>
      </c>
      <c r="GK56" s="80">
        <f t="shared" si="352"/>
        <v>0</v>
      </c>
      <c r="GL56" s="76">
        <f>'MASTER_ ALL areas - No.seedling'!GK56</f>
        <v>0</v>
      </c>
      <c r="GM56" s="81">
        <f t="shared" si="353"/>
        <v>0</v>
      </c>
      <c r="GN56" s="75">
        <f>'MASTER_ ALL areas - No.seedling'!GM56</f>
        <v>0</v>
      </c>
      <c r="GO56" s="76">
        <f>'MASTER_ ALL areas - No.seedling'!GN56</f>
        <v>0</v>
      </c>
      <c r="GP56" s="80">
        <f t="shared" si="354"/>
        <v>0</v>
      </c>
      <c r="GQ56" s="76">
        <f>'MASTER_ ALL areas - No.seedling'!GP56</f>
        <v>0</v>
      </c>
      <c r="GR56" s="81">
        <f t="shared" si="355"/>
        <v>0</v>
      </c>
      <c r="GS56" s="75">
        <f>'MASTER_ ALL areas - No.seedling'!GR56</f>
        <v>0</v>
      </c>
      <c r="GT56" s="76">
        <f>'MASTER_ ALL areas - No.seedling'!GS56</f>
        <v>0</v>
      </c>
      <c r="GU56" s="80">
        <f t="shared" si="356"/>
        <v>0</v>
      </c>
      <c r="GV56" s="76">
        <f>'MASTER_ ALL areas - No.seedling'!GU56</f>
        <v>0</v>
      </c>
      <c r="GW56" s="81">
        <f t="shared" si="357"/>
        <v>0</v>
      </c>
      <c r="GX56" s="75">
        <f>'MASTER_ ALL areas - No.seedling'!GW56</f>
        <v>0</v>
      </c>
      <c r="GY56" s="76">
        <f>'MASTER_ ALL areas - No.seedling'!GX56</f>
        <v>0</v>
      </c>
      <c r="GZ56" s="80">
        <f t="shared" si="358"/>
        <v>0</v>
      </c>
      <c r="HA56" s="76">
        <f>'MASTER_ ALL areas - No.seedling'!GZ56</f>
        <v>0</v>
      </c>
      <c r="HB56" s="81">
        <f t="shared" si="359"/>
        <v>0</v>
      </c>
      <c r="HC56" s="75">
        <f>'MASTER_ ALL areas - No.seedling'!HB56</f>
        <v>0</v>
      </c>
      <c r="HD56" s="76">
        <f>'MASTER_ ALL areas - No.seedling'!HC56</f>
        <v>0</v>
      </c>
      <c r="HE56" s="80">
        <f t="shared" si="360"/>
        <v>0</v>
      </c>
      <c r="HF56" s="76">
        <f>'MASTER_ ALL areas - No.seedling'!HE56</f>
        <v>0</v>
      </c>
      <c r="HG56" s="81">
        <f t="shared" si="361"/>
        <v>0</v>
      </c>
      <c r="HH56" s="75">
        <f>'MASTER_ ALL areas - No.seedling'!HG56</f>
        <v>0</v>
      </c>
      <c r="HI56" s="76">
        <f>'MASTER_ ALL areas - No.seedling'!HH56</f>
        <v>0</v>
      </c>
      <c r="HJ56" s="80">
        <f t="shared" si="362"/>
        <v>0</v>
      </c>
      <c r="HK56" s="76">
        <f>'MASTER_ ALL areas - No.seedling'!HJ56</f>
        <v>0</v>
      </c>
      <c r="HL56" s="81">
        <f t="shared" si="363"/>
        <v>0</v>
      </c>
      <c r="HM56" s="75">
        <f>'MASTER_ ALL areas - No.seedling'!HL56</f>
        <v>0</v>
      </c>
      <c r="HN56" s="76">
        <f>'MASTER_ ALL areas - No.seedling'!HM56</f>
        <v>0</v>
      </c>
      <c r="HO56" s="80">
        <f t="shared" si="364"/>
        <v>0</v>
      </c>
      <c r="HP56" s="76">
        <f>'MASTER_ ALL areas - No.seedling'!HO56</f>
        <v>0</v>
      </c>
      <c r="HQ56" s="81">
        <f t="shared" si="365"/>
        <v>0</v>
      </c>
      <c r="HR56" s="75">
        <f>'MASTER_ ALL areas - No.seedling'!HQ56</f>
        <v>0</v>
      </c>
      <c r="HS56" s="76">
        <f>'MASTER_ ALL areas - No.seedling'!HR56</f>
        <v>0</v>
      </c>
      <c r="HT56" s="80">
        <f t="shared" si="366"/>
        <v>0</v>
      </c>
      <c r="HU56" s="76">
        <f>'MASTER_ ALL areas - No.seedling'!HT56</f>
        <v>0</v>
      </c>
      <c r="HV56" s="81">
        <f t="shared" si="367"/>
        <v>0</v>
      </c>
      <c r="HW56" s="75">
        <f>'MASTER_ ALL areas - No.seedling'!HV56</f>
        <v>0</v>
      </c>
      <c r="HX56" s="76">
        <f>'MASTER_ ALL areas - No.seedling'!HW56</f>
        <v>0</v>
      </c>
      <c r="HY56" s="80">
        <f t="shared" si="368"/>
        <v>0</v>
      </c>
      <c r="HZ56" s="76">
        <f>'MASTER_ ALL areas - No.seedling'!HY56</f>
        <v>0</v>
      </c>
      <c r="IA56" s="81">
        <f t="shared" si="369"/>
        <v>0</v>
      </c>
      <c r="IB56" s="75">
        <f>'MASTER_ ALL areas - No.seedling'!IA56</f>
        <v>0</v>
      </c>
      <c r="IC56" s="76">
        <f>'MASTER_ ALL areas - No.seedling'!IB56</f>
        <v>0</v>
      </c>
      <c r="ID56" s="80">
        <f t="shared" si="370"/>
        <v>0</v>
      </c>
      <c r="IE56" s="76">
        <f>'MASTER_ ALL areas - No.seedling'!ID56</f>
        <v>0</v>
      </c>
      <c r="IF56" s="85">
        <f t="shared" si="371"/>
        <v>0</v>
      </c>
      <c r="IG56" s="86" t="s">
        <v>230</v>
      </c>
      <c r="IH56" s="87"/>
    </row>
    <row r="57" spans="2:242" ht="33" customHeight="1" x14ac:dyDescent="0.25">
      <c r="B57" s="420">
        <v>54</v>
      </c>
      <c r="C57" s="421" t="s">
        <v>180</v>
      </c>
      <c r="D57" s="422">
        <v>222433</v>
      </c>
      <c r="E57" s="423">
        <v>932474</v>
      </c>
      <c r="F57" s="424" t="s">
        <v>89</v>
      </c>
      <c r="G57" s="88" t="s">
        <v>233</v>
      </c>
      <c r="H57" s="459">
        <f>'MASTER_ ALL areas - No.seedling'!G58</f>
        <v>1</v>
      </c>
      <c r="I57" s="472">
        <f>'MASTER_ ALL areas - No.seedling'!H58</f>
        <v>0</v>
      </c>
      <c r="J57" s="459">
        <f>'MASTER_ ALL areas - No.seedling'!I58</f>
        <v>39.200000000000003</v>
      </c>
      <c r="K57" s="427">
        <f>'MASTER_ ALL areas - No.seedling'!J58</f>
        <v>15</v>
      </c>
      <c r="L57" s="73">
        <f t="shared" si="281"/>
        <v>300</v>
      </c>
      <c r="M57" s="427">
        <f>'MASTER_ ALL areas - No.seedling'!L58</f>
        <v>300</v>
      </c>
      <c r="N57" s="473">
        <f>'MASTER_ ALL areas - No.seedling'!M58</f>
        <v>5</v>
      </c>
      <c r="O57" s="474">
        <f>'MASTER_ ALL areas - No.seedling'!N58</f>
        <v>13</v>
      </c>
      <c r="P57" s="70">
        <f t="shared" si="282"/>
        <v>0.33333333333333331</v>
      </c>
      <c r="Q57" s="78">
        <f t="shared" si="283"/>
        <v>0.8666666666666667</v>
      </c>
      <c r="R57" s="429"/>
      <c r="S57" s="473">
        <f>'MASTER_ ALL areas - No.seedling'!R58</f>
        <v>200</v>
      </c>
      <c r="T57" s="475">
        <f>'MASTER_ ALL areas - No.seedling'!S58</f>
        <v>2</v>
      </c>
      <c r="U57" s="80">
        <f t="shared" si="284"/>
        <v>0.2</v>
      </c>
      <c r="V57" s="475">
        <f>'MASTER_ ALL areas - No.seedling'!U58</f>
        <v>8</v>
      </c>
      <c r="W57" s="80">
        <f t="shared" si="285"/>
        <v>0.8</v>
      </c>
      <c r="X57" s="475">
        <f>'MASTER_ ALL areas - No.seedling'!W58</f>
        <v>100</v>
      </c>
      <c r="Y57" s="475">
        <f>'MASTER_ ALL areas - No.seedling'!X58</f>
        <v>3</v>
      </c>
      <c r="Z57" s="80">
        <f t="shared" si="286"/>
        <v>0.6</v>
      </c>
      <c r="AA57" s="475">
        <f>'MASTER_ ALL areas - No.seedling'!Z58</f>
        <v>5</v>
      </c>
      <c r="AB57" s="80">
        <f t="shared" si="287"/>
        <v>1</v>
      </c>
      <c r="AC57" s="475">
        <f>'MASTER_ ALL areas - No.seedling'!AB58</f>
        <v>0</v>
      </c>
      <c r="AD57" s="475">
        <f>'MASTER_ ALL areas - No.seedling'!AC58</f>
        <v>0</v>
      </c>
      <c r="AE57" s="80">
        <f t="shared" si="288"/>
        <v>0</v>
      </c>
      <c r="AF57" s="475">
        <f>'MASTER_ ALL areas - No.seedling'!AE58</f>
        <v>0</v>
      </c>
      <c r="AG57" s="80">
        <f t="shared" si="289"/>
        <v>0</v>
      </c>
      <c r="AH57" s="475">
        <f>'MASTER_ ALL areas - No.seedling'!AG58</f>
        <v>0</v>
      </c>
      <c r="AI57" s="475">
        <f>'MASTER_ ALL areas - No.seedling'!AH58</f>
        <v>0</v>
      </c>
      <c r="AJ57" s="80">
        <f t="shared" si="290"/>
        <v>0</v>
      </c>
      <c r="AK57" s="475">
        <f>'MASTER_ ALL areas - No.seedling'!AJ58</f>
        <v>0</v>
      </c>
      <c r="AL57" s="81">
        <f t="shared" si="291"/>
        <v>0</v>
      </c>
      <c r="AM57" s="429"/>
      <c r="AN57" s="473">
        <f>'MASTER_ ALL areas - No.seedling'!AM58</f>
        <v>120</v>
      </c>
      <c r="AO57" s="475">
        <f>'MASTER_ ALL areas - No.seedling'!AN58</f>
        <v>2</v>
      </c>
      <c r="AP57" s="80">
        <f t="shared" si="292"/>
        <v>0.33333333333333331</v>
      </c>
      <c r="AQ57" s="475">
        <f>'MASTER_ ALL areas - No.seedling'!AP58</f>
        <v>5</v>
      </c>
      <c r="AR57" s="80">
        <f t="shared" si="293"/>
        <v>0.83333333333333337</v>
      </c>
      <c r="AS57" s="475">
        <f>'MASTER_ ALL areas - No.seedling'!AR58</f>
        <v>40</v>
      </c>
      <c r="AT57" s="475">
        <f>'MASTER_ ALL areas - No.seedling'!AS58</f>
        <v>1</v>
      </c>
      <c r="AU57" s="80">
        <f t="shared" si="294"/>
        <v>0.5</v>
      </c>
      <c r="AV57" s="475">
        <f>'MASTER_ ALL areas - No.seedling'!AU58</f>
        <v>1</v>
      </c>
      <c r="AW57" s="80">
        <f t="shared" si="295"/>
        <v>0.5</v>
      </c>
      <c r="AX57" s="475">
        <f>'MASTER_ ALL areas - No.seedling'!AW58</f>
        <v>0</v>
      </c>
      <c r="AY57" s="475">
        <f>'MASTER_ ALL areas - No.seedling'!AX58</f>
        <v>0</v>
      </c>
      <c r="AZ57" s="80">
        <f t="shared" si="296"/>
        <v>0</v>
      </c>
      <c r="BA57" s="475">
        <f>'MASTER_ ALL areas - No.seedling'!AZ58</f>
        <v>0</v>
      </c>
      <c r="BB57" s="80">
        <f t="shared" si="297"/>
        <v>0</v>
      </c>
      <c r="BC57" s="475">
        <f>'MASTER_ ALL areas - No.seedling'!BB58</f>
        <v>0</v>
      </c>
      <c r="BD57" s="475">
        <f>'MASTER_ ALL areas - No.seedling'!BC58</f>
        <v>0</v>
      </c>
      <c r="BE57" s="80">
        <f t="shared" si="298"/>
        <v>0</v>
      </c>
      <c r="BF57" s="475">
        <f>'MASTER_ ALL areas - No.seedling'!BE58</f>
        <v>0</v>
      </c>
      <c r="BG57" s="80">
        <f t="shared" si="299"/>
        <v>0</v>
      </c>
      <c r="BH57" s="475">
        <f>'MASTER_ ALL areas - No.seedling'!BG58</f>
        <v>140</v>
      </c>
      <c r="BI57" s="475">
        <f>'MASTER_ ALL areas - No.seedling'!BH58</f>
        <v>2</v>
      </c>
      <c r="BJ57" s="80">
        <f t="shared" si="300"/>
        <v>0.2857142857142857</v>
      </c>
      <c r="BK57" s="475">
        <f>'MASTER_ ALL areas - No.seedling'!BJ58</f>
        <v>7</v>
      </c>
      <c r="BL57" s="80">
        <f t="shared" si="301"/>
        <v>1</v>
      </c>
      <c r="BM57" s="475">
        <f>'MASTER_ ALL areas - No.seedling'!BL58</f>
        <v>0</v>
      </c>
      <c r="BN57" s="475">
        <f>'MASTER_ ALL areas - No.seedling'!BM58</f>
        <v>0</v>
      </c>
      <c r="BO57" s="80">
        <f t="shared" si="302"/>
        <v>0</v>
      </c>
      <c r="BP57" s="475">
        <f>'MASTER_ ALL areas - No.seedling'!BO58</f>
        <v>0</v>
      </c>
      <c r="BQ57" s="80">
        <f t="shared" si="303"/>
        <v>0</v>
      </c>
      <c r="BR57" s="475">
        <f>'MASTER_ ALL areas - No.seedling'!BQ58</f>
        <v>0</v>
      </c>
      <c r="BS57" s="475">
        <f>'MASTER_ ALL areas - No.seedling'!BR58</f>
        <v>0</v>
      </c>
      <c r="BT57" s="80">
        <f t="shared" si="304"/>
        <v>0</v>
      </c>
      <c r="BU57" s="475">
        <f>'MASTER_ ALL areas - No.seedling'!BT58</f>
        <v>0</v>
      </c>
      <c r="BV57" s="80">
        <f t="shared" si="305"/>
        <v>0</v>
      </c>
      <c r="BW57" s="475">
        <f>'MASTER_ ALL areas - No.seedling'!BV58</f>
        <v>0</v>
      </c>
      <c r="BX57" s="475">
        <f>'MASTER_ ALL areas - No.seedling'!BW58</f>
        <v>0</v>
      </c>
      <c r="BY57" s="80">
        <f t="shared" si="306"/>
        <v>0</v>
      </c>
      <c r="BZ57" s="475">
        <f>'MASTER_ ALL areas - No.seedling'!BY58</f>
        <v>0</v>
      </c>
      <c r="CA57" s="81">
        <f t="shared" si="307"/>
        <v>0</v>
      </c>
      <c r="CB57" s="429"/>
      <c r="CC57" s="75">
        <f t="shared" si="94"/>
        <v>60</v>
      </c>
      <c r="CD57" s="76">
        <f>'MASTER_ ALL areas - No.seedling'!CC58</f>
        <v>1</v>
      </c>
      <c r="CE57" s="80">
        <f t="shared" si="308"/>
        <v>0.33333333333333331</v>
      </c>
      <c r="CF57" s="76">
        <f>'MASTER_ ALL areas - No.seedling'!CE58</f>
        <v>2</v>
      </c>
      <c r="CG57" s="81">
        <f t="shared" si="309"/>
        <v>0.66666666666666663</v>
      </c>
      <c r="CH57" s="75">
        <f>'MASTER_ ALL areas - No.seedling'!CG58</f>
        <v>60</v>
      </c>
      <c r="CI57" s="76">
        <f>'MASTER_ ALL areas - No.seedling'!CH58</f>
        <v>1</v>
      </c>
      <c r="CJ57" s="80">
        <f t="shared" si="310"/>
        <v>0.33333333333333331</v>
      </c>
      <c r="CK57" s="76">
        <f>'MASTER_ ALL areas - No.seedling'!CJ58</f>
        <v>3</v>
      </c>
      <c r="CL57" s="81">
        <f t="shared" si="311"/>
        <v>1</v>
      </c>
      <c r="CM57" s="75">
        <f>'MASTER_ ALL areas - No.seedling'!CL58</f>
        <v>0</v>
      </c>
      <c r="CN57" s="76">
        <f>'MASTER_ ALL areas - No.seedling'!CM58</f>
        <v>0</v>
      </c>
      <c r="CO57" s="80">
        <f t="shared" si="312"/>
        <v>0</v>
      </c>
      <c r="CP57" s="76">
        <f>'MASTER_ ALL areas - No.seedling'!CO58</f>
        <v>0</v>
      </c>
      <c r="CQ57" s="81">
        <f t="shared" si="313"/>
        <v>0</v>
      </c>
      <c r="CR57" s="75">
        <f>'MASTER_ ALL areas - No.seedling'!CQ58</f>
        <v>0</v>
      </c>
      <c r="CS57" s="76">
        <f>'MASTER_ ALL areas - No.seedling'!CR58</f>
        <v>0</v>
      </c>
      <c r="CT57" s="80">
        <f t="shared" si="314"/>
        <v>0</v>
      </c>
      <c r="CU57" s="76">
        <f>'MASTER_ ALL areas - No.seedling'!CT58</f>
        <v>0</v>
      </c>
      <c r="CV57" s="81">
        <f t="shared" si="315"/>
        <v>0</v>
      </c>
      <c r="CW57" s="75">
        <f>'MASTER_ ALL areas - No.seedling'!CV58</f>
        <v>20</v>
      </c>
      <c r="CX57" s="76">
        <f>'MASTER_ ALL areas - No.seedling'!CW58</f>
        <v>0</v>
      </c>
      <c r="CY57" s="80">
        <f t="shared" si="316"/>
        <v>0</v>
      </c>
      <c r="CZ57" s="76">
        <f>'MASTER_ ALL areas - No.seedling'!CY58</f>
        <v>0</v>
      </c>
      <c r="DA57" s="81">
        <f t="shared" si="317"/>
        <v>0</v>
      </c>
      <c r="DB57" s="75">
        <f>'MASTER_ ALL areas - No.seedling'!DA58</f>
        <v>20</v>
      </c>
      <c r="DC57" s="76">
        <f>'MASTER_ ALL areas - No.seedling'!DB58</f>
        <v>1</v>
      </c>
      <c r="DD57" s="80">
        <f t="shared" si="318"/>
        <v>1</v>
      </c>
      <c r="DE57" s="76">
        <f>'MASTER_ ALL areas - No.seedling'!DD58</f>
        <v>1</v>
      </c>
      <c r="DF57" s="81">
        <f t="shared" si="319"/>
        <v>1</v>
      </c>
      <c r="DG57" s="75">
        <f>'MASTER_ ALL areas - No.seedling'!DF58</f>
        <v>0</v>
      </c>
      <c r="DH57" s="76">
        <f>'MASTER_ ALL areas - No.seedling'!DG58</f>
        <v>0</v>
      </c>
      <c r="DI57" s="80">
        <f t="shared" si="320"/>
        <v>0</v>
      </c>
      <c r="DJ57" s="76">
        <f>'MASTER_ ALL areas - No.seedling'!DI58</f>
        <v>0</v>
      </c>
      <c r="DK57" s="81">
        <f t="shared" si="321"/>
        <v>0</v>
      </c>
      <c r="DL57" s="75">
        <f>'MASTER_ ALL areas - No.seedling'!DK58</f>
        <v>0</v>
      </c>
      <c r="DM57" s="76">
        <f>'MASTER_ ALL areas - No.seedling'!DL58</f>
        <v>0</v>
      </c>
      <c r="DN57" s="80">
        <f t="shared" si="322"/>
        <v>0</v>
      </c>
      <c r="DO57" s="76">
        <f>'MASTER_ ALL areas - No.seedling'!DN58</f>
        <v>0</v>
      </c>
      <c r="DP57" s="81">
        <f t="shared" si="323"/>
        <v>0</v>
      </c>
      <c r="DQ57" s="75">
        <f>'MASTER_ ALL areas - No.seedling'!DP58</f>
        <v>0</v>
      </c>
      <c r="DR57" s="76">
        <f>'MASTER_ ALL areas - No.seedling'!DQ58</f>
        <v>0</v>
      </c>
      <c r="DS57" s="80">
        <f t="shared" si="324"/>
        <v>0</v>
      </c>
      <c r="DT57" s="76">
        <f>'MASTER_ ALL areas - No.seedling'!DS58</f>
        <v>0</v>
      </c>
      <c r="DU57" s="81">
        <f t="shared" si="325"/>
        <v>0</v>
      </c>
      <c r="DV57" s="75">
        <f>'MASTER_ ALL areas - No.seedling'!DU58</f>
        <v>0</v>
      </c>
      <c r="DW57" s="76">
        <f>'MASTER_ ALL areas - No.seedling'!DV58</f>
        <v>0</v>
      </c>
      <c r="DX57" s="80">
        <f t="shared" si="326"/>
        <v>0</v>
      </c>
      <c r="DY57" s="76">
        <f>'MASTER_ ALL areas - No.seedling'!DX58</f>
        <v>0</v>
      </c>
      <c r="DZ57" s="81">
        <f t="shared" si="327"/>
        <v>0</v>
      </c>
      <c r="EA57" s="75">
        <f>'MASTER_ ALL areas - No.seedling'!DZ58</f>
        <v>0</v>
      </c>
      <c r="EB57" s="76">
        <f>'MASTER_ ALL areas - No.seedling'!EA58</f>
        <v>0</v>
      </c>
      <c r="EC57" s="80">
        <f t="shared" si="328"/>
        <v>0</v>
      </c>
      <c r="ED57" s="76">
        <f>'MASTER_ ALL areas - No.seedling'!EC58</f>
        <v>0</v>
      </c>
      <c r="EE57" s="81">
        <f t="shared" si="329"/>
        <v>0</v>
      </c>
      <c r="EF57" s="75">
        <f>'MASTER_ ALL areas - No.seedling'!EE58</f>
        <v>0</v>
      </c>
      <c r="EG57" s="76">
        <f>'MASTER_ ALL areas - No.seedling'!EF58</f>
        <v>0</v>
      </c>
      <c r="EH57" s="80">
        <f t="shared" si="330"/>
        <v>0</v>
      </c>
      <c r="EI57" s="76">
        <f>'MASTER_ ALL areas - No.seedling'!EH58</f>
        <v>0</v>
      </c>
      <c r="EJ57" s="81">
        <f t="shared" si="331"/>
        <v>0</v>
      </c>
      <c r="EK57" s="75">
        <f>'MASTER_ ALL areas - No.seedling'!EJ58</f>
        <v>0</v>
      </c>
      <c r="EL57" s="76">
        <f>'MASTER_ ALL areas - No.seedling'!EK58</f>
        <v>0</v>
      </c>
      <c r="EM57" s="80">
        <f t="shared" si="332"/>
        <v>0</v>
      </c>
      <c r="EN57" s="76">
        <f>'MASTER_ ALL areas - No.seedling'!EM58</f>
        <v>0</v>
      </c>
      <c r="EO57" s="81">
        <f t="shared" si="333"/>
        <v>0</v>
      </c>
      <c r="EP57" s="75">
        <f>'MASTER_ ALL areas - No.seedling'!EO58</f>
        <v>0</v>
      </c>
      <c r="EQ57" s="76">
        <f>'MASTER_ ALL areas - No.seedling'!EP58</f>
        <v>0</v>
      </c>
      <c r="ER57" s="80">
        <f t="shared" si="334"/>
        <v>0</v>
      </c>
      <c r="ES57" s="76">
        <f>'MASTER_ ALL areas - No.seedling'!ER58</f>
        <v>0</v>
      </c>
      <c r="ET57" s="81">
        <f t="shared" si="335"/>
        <v>0</v>
      </c>
      <c r="EU57" s="75">
        <f>'MASTER_ ALL areas - No.seedling'!ET58</f>
        <v>0</v>
      </c>
      <c r="EV57" s="76">
        <f>'MASTER_ ALL areas - No.seedling'!EU58</f>
        <v>0</v>
      </c>
      <c r="EW57" s="80">
        <f t="shared" si="336"/>
        <v>0</v>
      </c>
      <c r="EX57" s="76">
        <f>'MASTER_ ALL areas - No.seedling'!EW58</f>
        <v>0</v>
      </c>
      <c r="EY57" s="81">
        <f t="shared" si="337"/>
        <v>0</v>
      </c>
      <c r="EZ57" s="75">
        <f>'MASTER_ ALL areas - No.seedling'!EY58</f>
        <v>0</v>
      </c>
      <c r="FA57" s="76">
        <f>'MASTER_ ALL areas - No.seedling'!EZ58</f>
        <v>0</v>
      </c>
      <c r="FB57" s="80">
        <f t="shared" si="338"/>
        <v>0</v>
      </c>
      <c r="FC57" s="76">
        <f>'MASTER_ ALL areas - No.seedling'!FB58</f>
        <v>0</v>
      </c>
      <c r="FD57" s="81">
        <f t="shared" si="339"/>
        <v>0</v>
      </c>
      <c r="FE57" s="75">
        <f>'MASTER_ ALL areas - No.seedling'!FD58</f>
        <v>120</v>
      </c>
      <c r="FF57" s="76">
        <f>'MASTER_ ALL areas - No.seedling'!FE58</f>
        <v>1</v>
      </c>
      <c r="FG57" s="80">
        <f t="shared" si="340"/>
        <v>0.16666666666666666</v>
      </c>
      <c r="FH57" s="76">
        <f>'MASTER_ ALL areas - No.seedling'!FG58</f>
        <v>6</v>
      </c>
      <c r="FI57" s="81">
        <f t="shared" si="341"/>
        <v>1</v>
      </c>
      <c r="FJ57" s="75">
        <f>'MASTER_ ALL areas - No.seedling'!FI58</f>
        <v>20</v>
      </c>
      <c r="FK57" s="76">
        <f>'MASTER_ ALL areas - No.seedling'!FJ58</f>
        <v>1</v>
      </c>
      <c r="FL57" s="80">
        <f t="shared" si="342"/>
        <v>1</v>
      </c>
      <c r="FM57" s="76">
        <f>'MASTER_ ALL areas - No.seedling'!FL58</f>
        <v>1</v>
      </c>
      <c r="FN57" s="81">
        <f t="shared" si="343"/>
        <v>1</v>
      </c>
      <c r="FO57" s="75">
        <f>'MASTER_ ALL areas - No.seedling'!FN58</f>
        <v>0</v>
      </c>
      <c r="FP57" s="76">
        <f>'MASTER_ ALL areas - No.seedling'!FO58</f>
        <v>0</v>
      </c>
      <c r="FQ57" s="80">
        <f t="shared" si="344"/>
        <v>0</v>
      </c>
      <c r="FR57" s="76">
        <f>'MASTER_ ALL areas - No.seedling'!FQ58</f>
        <v>0</v>
      </c>
      <c r="FS57" s="81">
        <f t="shared" si="345"/>
        <v>0</v>
      </c>
      <c r="FT57" s="75">
        <f>'MASTER_ ALL areas - No.seedling'!FS58</f>
        <v>0</v>
      </c>
      <c r="FU57" s="76">
        <f>'MASTER_ ALL areas - No.seedling'!FT58</f>
        <v>0</v>
      </c>
      <c r="FV57" s="80">
        <f t="shared" si="346"/>
        <v>0</v>
      </c>
      <c r="FW57" s="76">
        <f>'MASTER_ ALL areas - No.seedling'!FV58</f>
        <v>0</v>
      </c>
      <c r="FX57" s="81">
        <f t="shared" si="347"/>
        <v>0</v>
      </c>
      <c r="FY57" s="75">
        <f>'MASTER_ ALL areas - No.seedling'!FX58</f>
        <v>0</v>
      </c>
      <c r="FZ57" s="76">
        <f>'MASTER_ ALL areas - No.seedling'!FY58</f>
        <v>0</v>
      </c>
      <c r="GA57" s="80">
        <f t="shared" si="348"/>
        <v>0</v>
      </c>
      <c r="GB57" s="76">
        <f>'MASTER_ ALL areas - No.seedling'!GA58</f>
        <v>0</v>
      </c>
      <c r="GC57" s="81">
        <f t="shared" si="349"/>
        <v>0</v>
      </c>
      <c r="GD57" s="75">
        <f>'MASTER_ ALL areas - No.seedling'!GC58</f>
        <v>0</v>
      </c>
      <c r="GE57" s="76">
        <f>'MASTER_ ALL areas - No.seedling'!GD58</f>
        <v>0</v>
      </c>
      <c r="GF57" s="80">
        <f t="shared" si="350"/>
        <v>0</v>
      </c>
      <c r="GG57" s="76">
        <f>'MASTER_ ALL areas - No.seedling'!GF58</f>
        <v>0</v>
      </c>
      <c r="GH57" s="81">
        <f t="shared" si="351"/>
        <v>0</v>
      </c>
      <c r="GI57" s="75">
        <f>'MASTER_ ALL areas - No.seedling'!GH58</f>
        <v>0</v>
      </c>
      <c r="GJ57" s="76">
        <f>'MASTER_ ALL areas - No.seedling'!GI58</f>
        <v>0</v>
      </c>
      <c r="GK57" s="80">
        <f t="shared" si="352"/>
        <v>0</v>
      </c>
      <c r="GL57" s="76">
        <f>'MASTER_ ALL areas - No.seedling'!GK58</f>
        <v>0</v>
      </c>
      <c r="GM57" s="81">
        <f t="shared" si="353"/>
        <v>0</v>
      </c>
      <c r="GN57" s="75">
        <f>'MASTER_ ALL areas - No.seedling'!GM58</f>
        <v>0</v>
      </c>
      <c r="GO57" s="76">
        <f>'MASTER_ ALL areas - No.seedling'!GN58</f>
        <v>0</v>
      </c>
      <c r="GP57" s="80">
        <f t="shared" si="354"/>
        <v>0</v>
      </c>
      <c r="GQ57" s="76">
        <f>'MASTER_ ALL areas - No.seedling'!GP58</f>
        <v>0</v>
      </c>
      <c r="GR57" s="81">
        <f t="shared" si="355"/>
        <v>0</v>
      </c>
      <c r="GS57" s="75">
        <f>'MASTER_ ALL areas - No.seedling'!GR58</f>
        <v>0</v>
      </c>
      <c r="GT57" s="76">
        <f>'MASTER_ ALL areas - No.seedling'!GS58</f>
        <v>0</v>
      </c>
      <c r="GU57" s="80">
        <f t="shared" si="356"/>
        <v>0</v>
      </c>
      <c r="GV57" s="76">
        <f>'MASTER_ ALL areas - No.seedling'!GU58</f>
        <v>0</v>
      </c>
      <c r="GW57" s="81">
        <f t="shared" si="357"/>
        <v>0</v>
      </c>
      <c r="GX57" s="75">
        <f>'MASTER_ ALL areas - No.seedling'!GW58</f>
        <v>0</v>
      </c>
      <c r="GY57" s="76">
        <f>'MASTER_ ALL areas - No.seedling'!GX58</f>
        <v>0</v>
      </c>
      <c r="GZ57" s="80">
        <f t="shared" si="358"/>
        <v>0</v>
      </c>
      <c r="HA57" s="76">
        <f>'MASTER_ ALL areas - No.seedling'!GZ58</f>
        <v>0</v>
      </c>
      <c r="HB57" s="81">
        <f t="shared" si="359"/>
        <v>0</v>
      </c>
      <c r="HC57" s="75">
        <f>'MASTER_ ALL areas - No.seedling'!HB58</f>
        <v>0</v>
      </c>
      <c r="HD57" s="76">
        <f>'MASTER_ ALL areas - No.seedling'!HC58</f>
        <v>0</v>
      </c>
      <c r="HE57" s="80">
        <f t="shared" si="360"/>
        <v>0</v>
      </c>
      <c r="HF57" s="76">
        <f>'MASTER_ ALL areas - No.seedling'!HE58</f>
        <v>0</v>
      </c>
      <c r="HG57" s="81">
        <f t="shared" si="361"/>
        <v>0</v>
      </c>
      <c r="HH57" s="75">
        <f>'MASTER_ ALL areas - No.seedling'!HG58</f>
        <v>0</v>
      </c>
      <c r="HI57" s="76">
        <f>'MASTER_ ALL areas - No.seedling'!HH58</f>
        <v>0</v>
      </c>
      <c r="HJ57" s="80">
        <f t="shared" si="362"/>
        <v>0</v>
      </c>
      <c r="HK57" s="76">
        <f>'MASTER_ ALL areas - No.seedling'!HJ58</f>
        <v>0</v>
      </c>
      <c r="HL57" s="81">
        <f t="shared" si="363"/>
        <v>0</v>
      </c>
      <c r="HM57" s="75">
        <f>'MASTER_ ALL areas - No.seedling'!HL58</f>
        <v>0</v>
      </c>
      <c r="HN57" s="76">
        <f>'MASTER_ ALL areas - No.seedling'!HM58</f>
        <v>0</v>
      </c>
      <c r="HO57" s="80">
        <f t="shared" si="364"/>
        <v>0</v>
      </c>
      <c r="HP57" s="76">
        <f>'MASTER_ ALL areas - No.seedling'!HO58</f>
        <v>0</v>
      </c>
      <c r="HQ57" s="81">
        <f t="shared" si="365"/>
        <v>0</v>
      </c>
      <c r="HR57" s="75">
        <f>'MASTER_ ALL areas - No.seedling'!HQ58</f>
        <v>0</v>
      </c>
      <c r="HS57" s="76">
        <f>'MASTER_ ALL areas - No.seedling'!HR58</f>
        <v>0</v>
      </c>
      <c r="HT57" s="80">
        <f t="shared" si="366"/>
        <v>0</v>
      </c>
      <c r="HU57" s="76">
        <f>'MASTER_ ALL areas - No.seedling'!HT58</f>
        <v>0</v>
      </c>
      <c r="HV57" s="81">
        <f t="shared" si="367"/>
        <v>0</v>
      </c>
      <c r="HW57" s="75">
        <f>'MASTER_ ALL areas - No.seedling'!HV58</f>
        <v>0</v>
      </c>
      <c r="HX57" s="76">
        <f>'MASTER_ ALL areas - No.seedling'!HW58</f>
        <v>0</v>
      </c>
      <c r="HY57" s="80">
        <f t="shared" si="368"/>
        <v>0</v>
      </c>
      <c r="HZ57" s="76">
        <f>'MASTER_ ALL areas - No.seedling'!HY58</f>
        <v>0</v>
      </c>
      <c r="IA57" s="81">
        <f t="shared" si="369"/>
        <v>0</v>
      </c>
      <c r="IB57" s="75">
        <f>'MASTER_ ALL areas - No.seedling'!IA58</f>
        <v>0</v>
      </c>
      <c r="IC57" s="76">
        <f>'MASTER_ ALL areas - No.seedling'!IB58</f>
        <v>0</v>
      </c>
      <c r="ID57" s="80">
        <f t="shared" si="370"/>
        <v>0</v>
      </c>
      <c r="IE57" s="76">
        <f>'MASTER_ ALL areas - No.seedling'!ID58</f>
        <v>0</v>
      </c>
      <c r="IF57" s="85">
        <f t="shared" si="371"/>
        <v>0</v>
      </c>
      <c r="IG57" s="86" t="s">
        <v>234</v>
      </c>
      <c r="IH57" s="87"/>
    </row>
    <row r="58" spans="2:242" ht="33" customHeight="1" x14ac:dyDescent="0.25">
      <c r="B58" s="420">
        <v>55</v>
      </c>
      <c r="C58" s="456"/>
      <c r="D58" s="1350" t="s">
        <v>192</v>
      </c>
      <c r="E58" s="1351"/>
      <c r="F58" s="470"/>
      <c r="G58" s="471"/>
      <c r="H58" s="459"/>
      <c r="I58" s="460"/>
      <c r="J58" s="461"/>
      <c r="K58" s="193"/>
      <c r="L58" s="193"/>
      <c r="M58" s="194"/>
      <c r="N58" s="113"/>
      <c r="O58" s="114"/>
      <c r="P58" s="80"/>
      <c r="Q58" s="81"/>
      <c r="R58" s="462"/>
      <c r="S58" s="463"/>
      <c r="T58" s="122"/>
      <c r="U58" s="77"/>
      <c r="V58" s="195"/>
      <c r="W58" s="80"/>
      <c r="X58" s="464"/>
      <c r="Y58" s="195"/>
      <c r="Z58" s="77"/>
      <c r="AA58" s="195"/>
      <c r="AB58" s="80"/>
      <c r="AC58" s="122"/>
      <c r="AD58" s="122"/>
      <c r="AE58" s="77"/>
      <c r="AF58" s="195"/>
      <c r="AG58" s="80"/>
      <c r="AH58" s="122"/>
      <c r="AI58" s="122"/>
      <c r="AJ58" s="77"/>
      <c r="AK58" s="195"/>
      <c r="AL58" s="81"/>
      <c r="AM58" s="462"/>
      <c r="AN58" s="463"/>
      <c r="AO58" s="122"/>
      <c r="AP58" s="77"/>
      <c r="AQ58" s="195"/>
      <c r="AR58" s="77"/>
      <c r="AS58" s="195"/>
      <c r="AT58" s="122"/>
      <c r="AU58" s="77"/>
      <c r="AV58" s="195"/>
      <c r="AW58" s="77"/>
      <c r="AX58" s="191"/>
      <c r="AY58" s="195"/>
      <c r="AZ58" s="77"/>
      <c r="BA58" s="195"/>
      <c r="BB58" s="77"/>
      <c r="BC58" s="195"/>
      <c r="BD58" s="122"/>
      <c r="BE58" s="77"/>
      <c r="BF58" s="195"/>
      <c r="BG58" s="77"/>
      <c r="BH58" s="195"/>
      <c r="BI58" s="122"/>
      <c r="BJ58" s="77"/>
      <c r="BK58" s="195"/>
      <c r="BL58" s="77"/>
      <c r="BM58" s="195"/>
      <c r="BN58" s="122"/>
      <c r="BO58" s="77"/>
      <c r="BP58" s="195"/>
      <c r="BQ58" s="77"/>
      <c r="BR58" s="195"/>
      <c r="BS58" s="122"/>
      <c r="BT58" s="77"/>
      <c r="BU58" s="195"/>
      <c r="BV58" s="77"/>
      <c r="BW58" s="195"/>
      <c r="BX58" s="122"/>
      <c r="BY58" s="77"/>
      <c r="BZ58" s="195"/>
      <c r="CA58" s="81"/>
      <c r="CB58" s="429"/>
      <c r="CC58" s="152"/>
      <c r="CD58" s="122"/>
      <c r="CE58" s="80"/>
      <c r="CF58" s="122"/>
      <c r="CG58" s="81"/>
      <c r="CH58" s="152"/>
      <c r="CI58" s="122"/>
      <c r="CJ58" s="80"/>
      <c r="CK58" s="122"/>
      <c r="CL58" s="81"/>
      <c r="CM58" s="152"/>
      <c r="CN58" s="122"/>
      <c r="CO58" s="80"/>
      <c r="CP58" s="122"/>
      <c r="CQ58" s="81"/>
      <c r="CR58" s="152"/>
      <c r="CS58" s="122"/>
      <c r="CT58" s="80"/>
      <c r="CU58" s="122"/>
      <c r="CV58" s="81"/>
      <c r="CW58" s="152"/>
      <c r="CX58" s="122"/>
      <c r="CY58" s="80"/>
      <c r="CZ58" s="122"/>
      <c r="DA58" s="81"/>
      <c r="DB58" s="152"/>
      <c r="DC58" s="122"/>
      <c r="DD58" s="80"/>
      <c r="DE58" s="122"/>
      <c r="DF58" s="81"/>
      <c r="DG58" s="152"/>
      <c r="DH58" s="122"/>
      <c r="DI58" s="80"/>
      <c r="DJ58" s="122"/>
      <c r="DK58" s="81"/>
      <c r="DL58" s="152"/>
      <c r="DM58" s="122"/>
      <c r="DN58" s="80"/>
      <c r="DO58" s="122"/>
      <c r="DP58" s="81"/>
      <c r="DQ58" s="152"/>
      <c r="DR58" s="122"/>
      <c r="DS58" s="80"/>
      <c r="DT58" s="122"/>
      <c r="DU58" s="81"/>
      <c r="DV58" s="152"/>
      <c r="DW58" s="122"/>
      <c r="DX58" s="80"/>
      <c r="DY58" s="122"/>
      <c r="DZ58" s="81"/>
      <c r="EA58" s="152"/>
      <c r="EB58" s="122"/>
      <c r="EC58" s="80"/>
      <c r="ED58" s="122"/>
      <c r="EE58" s="81"/>
      <c r="EF58" s="152"/>
      <c r="EG58" s="122"/>
      <c r="EH58" s="80"/>
      <c r="EI58" s="122"/>
      <c r="EJ58" s="81"/>
      <c r="EK58" s="152"/>
      <c r="EL58" s="122"/>
      <c r="EM58" s="80"/>
      <c r="EN58" s="122"/>
      <c r="EO58" s="81"/>
      <c r="EP58" s="152"/>
      <c r="EQ58" s="122"/>
      <c r="ER58" s="80"/>
      <c r="ES58" s="122"/>
      <c r="ET58" s="81"/>
      <c r="EU58" s="152"/>
      <c r="EV58" s="122"/>
      <c r="EW58" s="80"/>
      <c r="EX58" s="122"/>
      <c r="EY58" s="81"/>
      <c r="EZ58" s="152"/>
      <c r="FA58" s="122"/>
      <c r="FB58" s="80"/>
      <c r="FC58" s="122"/>
      <c r="FD58" s="81"/>
      <c r="FE58" s="152"/>
      <c r="FF58" s="122"/>
      <c r="FG58" s="80"/>
      <c r="FH58" s="122"/>
      <c r="FI58" s="81"/>
      <c r="FJ58" s="152"/>
      <c r="FK58" s="122"/>
      <c r="FL58" s="80"/>
      <c r="FM58" s="122"/>
      <c r="FN58" s="81"/>
      <c r="FO58" s="152"/>
      <c r="FP58" s="122"/>
      <c r="FQ58" s="80"/>
      <c r="FR58" s="122"/>
      <c r="FS58" s="81"/>
      <c r="FT58" s="152"/>
      <c r="FU58" s="122"/>
      <c r="FV58" s="80"/>
      <c r="FW58" s="122"/>
      <c r="FX58" s="81"/>
      <c r="FY58" s="152"/>
      <c r="FZ58" s="122"/>
      <c r="GA58" s="80"/>
      <c r="GB58" s="122"/>
      <c r="GC58" s="81"/>
      <c r="GD58" s="152"/>
      <c r="GE58" s="122"/>
      <c r="GF58" s="80"/>
      <c r="GG58" s="122"/>
      <c r="GH58" s="81"/>
      <c r="GI58" s="152"/>
      <c r="GJ58" s="122"/>
      <c r="GK58" s="80"/>
      <c r="GL58" s="122"/>
      <c r="GM58" s="81"/>
      <c r="GN58" s="152"/>
      <c r="GO58" s="122"/>
      <c r="GP58" s="80"/>
      <c r="GQ58" s="122"/>
      <c r="GR58" s="81"/>
      <c r="GS58" s="152"/>
      <c r="GT58" s="122"/>
      <c r="GU58" s="80"/>
      <c r="GV58" s="122"/>
      <c r="GW58" s="81"/>
      <c r="GX58" s="152"/>
      <c r="GY58" s="122"/>
      <c r="GZ58" s="80"/>
      <c r="HA58" s="122"/>
      <c r="HB58" s="81"/>
      <c r="HC58" s="152"/>
      <c r="HD58" s="122"/>
      <c r="HE58" s="80"/>
      <c r="HF58" s="122"/>
      <c r="HG58" s="81"/>
      <c r="HH58" s="152"/>
      <c r="HI58" s="122"/>
      <c r="HJ58" s="80"/>
      <c r="HK58" s="122"/>
      <c r="HL58" s="81"/>
      <c r="HM58" s="152"/>
      <c r="HN58" s="122"/>
      <c r="HO58" s="80"/>
      <c r="HP58" s="122"/>
      <c r="HQ58" s="81"/>
      <c r="HR58" s="152"/>
      <c r="HS58" s="122"/>
      <c r="HT58" s="80"/>
      <c r="HU58" s="122"/>
      <c r="HV58" s="81"/>
      <c r="HW58" s="152"/>
      <c r="HX58" s="122"/>
      <c r="HY58" s="80"/>
      <c r="HZ58" s="122"/>
      <c r="IA58" s="81"/>
      <c r="IB58" s="152"/>
      <c r="IC58" s="122"/>
      <c r="ID58" s="80"/>
      <c r="IE58" s="122"/>
      <c r="IF58" s="85"/>
      <c r="IG58" s="87"/>
      <c r="IH58" s="87"/>
    </row>
    <row r="59" spans="2:242" ht="33" customHeight="1" x14ac:dyDescent="0.25">
      <c r="B59" s="420">
        <v>56</v>
      </c>
      <c r="C59" s="421" t="s">
        <v>235</v>
      </c>
      <c r="D59" s="422">
        <v>214083</v>
      </c>
      <c r="E59" s="423">
        <v>932695</v>
      </c>
      <c r="F59" s="180" t="s">
        <v>236</v>
      </c>
      <c r="G59" s="88" t="s">
        <v>194</v>
      </c>
      <c r="H59" s="459">
        <f>'MASTER_ ALL areas - No.seedling'!G60</f>
        <v>6</v>
      </c>
      <c r="I59" s="472">
        <f>'MASTER_ ALL areas - No.seedling'!H60</f>
        <v>0.5</v>
      </c>
      <c r="J59" s="459">
        <f>'MASTER_ ALL areas - No.seedling'!I60</f>
        <v>44.4</v>
      </c>
      <c r="K59" s="427">
        <f>'MASTER_ ALL areas - No.seedling'!J60</f>
        <v>42</v>
      </c>
      <c r="L59" s="73">
        <f t="shared" ref="L59:L67" si="373">K59*20</f>
        <v>840</v>
      </c>
      <c r="M59" s="427">
        <f>'MASTER_ ALL areas - No.seedling'!L60</f>
        <v>840</v>
      </c>
      <c r="N59" s="473">
        <f>'MASTER_ ALL areas - No.seedling'!M60</f>
        <v>0</v>
      </c>
      <c r="O59" s="474">
        <f>'MASTER_ ALL areas - No.seedling'!N60</f>
        <v>22</v>
      </c>
      <c r="P59" s="70">
        <f t="shared" ref="P59:P67" si="374">IF(K59=0,0,N59/K59)</f>
        <v>0</v>
      </c>
      <c r="Q59" s="78">
        <f t="shared" ref="Q59:Q67" si="375">IF(K59=0,0,O59/K59)</f>
        <v>0.52380952380952384</v>
      </c>
      <c r="R59" s="429"/>
      <c r="S59" s="473">
        <f>'MASTER_ ALL areas - No.seedling'!R60</f>
        <v>540</v>
      </c>
      <c r="T59" s="475">
        <f>'MASTER_ ALL areas - No.seedling'!S60</f>
        <v>0</v>
      </c>
      <c r="U59" s="80">
        <f t="shared" ref="U59:U67" si="376">IF(S59=0,0,T59/(S59/20))</f>
        <v>0</v>
      </c>
      <c r="V59" s="475">
        <f>'MASTER_ ALL areas - No.seedling'!U60</f>
        <v>12</v>
      </c>
      <c r="W59" s="80">
        <f t="shared" ref="W59:W67" si="377">IF(S59=0,0,V59/(S59/20))</f>
        <v>0.44444444444444442</v>
      </c>
      <c r="X59" s="475">
        <f>'MASTER_ ALL areas - No.seedling'!W60</f>
        <v>280</v>
      </c>
      <c r="Y59" s="475">
        <f>'MASTER_ ALL areas - No.seedling'!X60</f>
        <v>0</v>
      </c>
      <c r="Z59" s="80">
        <f t="shared" ref="Z59:Z67" si="378">IF(X59=0,0,Y59/(X59/20))</f>
        <v>0</v>
      </c>
      <c r="AA59" s="475">
        <f>'MASTER_ ALL areas - No.seedling'!Z60</f>
        <v>9</v>
      </c>
      <c r="AB59" s="80">
        <f t="shared" ref="AB59:AB67" si="379">IF(X59=0,0,AA59/(X59/20))</f>
        <v>0.6428571428571429</v>
      </c>
      <c r="AC59" s="475">
        <f>'MASTER_ ALL areas - No.seedling'!AB60</f>
        <v>20</v>
      </c>
      <c r="AD59" s="475">
        <f>'MASTER_ ALL areas - No.seedling'!AC60</f>
        <v>0</v>
      </c>
      <c r="AE59" s="80">
        <f t="shared" ref="AE59:AE67" si="380">IF(AC59=0,0,AD59/(AC59/20))</f>
        <v>0</v>
      </c>
      <c r="AF59" s="475">
        <f>'MASTER_ ALL areas - No.seedling'!AE60</f>
        <v>1</v>
      </c>
      <c r="AG59" s="80">
        <f t="shared" ref="AG59:AG67" si="381">IF(AC59=0,0,AF59/(AC59/20))</f>
        <v>1</v>
      </c>
      <c r="AH59" s="475">
        <f>'MASTER_ ALL areas - No.seedling'!AG60</f>
        <v>0</v>
      </c>
      <c r="AI59" s="475">
        <f>'MASTER_ ALL areas - No.seedling'!AH60</f>
        <v>0</v>
      </c>
      <c r="AJ59" s="80">
        <f t="shared" ref="AJ59:AJ67" si="382">IF(AH59=0,0,AI59/(AH59/20))</f>
        <v>0</v>
      </c>
      <c r="AK59" s="475">
        <f>'MASTER_ ALL areas - No.seedling'!AJ60</f>
        <v>0</v>
      </c>
      <c r="AL59" s="81">
        <f t="shared" ref="AL59:AL67" si="383">IF(AH59=0,0,AK59/(AH59/20))</f>
        <v>0</v>
      </c>
      <c r="AM59" s="429"/>
      <c r="AN59" s="473">
        <f>'MASTER_ ALL areas - No.seedling'!AM60</f>
        <v>480</v>
      </c>
      <c r="AO59" s="475">
        <f>'MASTER_ ALL areas - No.seedling'!AN60</f>
        <v>0</v>
      </c>
      <c r="AP59" s="80">
        <f t="shared" ref="AP59:AP67" si="384">IF(AN59=0,0,AO59/(AN59/20))</f>
        <v>0</v>
      </c>
      <c r="AQ59" s="475">
        <f>'MASTER_ ALL areas - No.seedling'!AP60</f>
        <v>11</v>
      </c>
      <c r="AR59" s="80">
        <f t="shared" ref="AR59:AR67" si="385">IF(AN59=0,0,AQ59/(AN59/20))</f>
        <v>0.45833333333333331</v>
      </c>
      <c r="AS59" s="475">
        <f>'MASTER_ ALL areas - No.seedling'!AR60</f>
        <v>340</v>
      </c>
      <c r="AT59" s="475">
        <f>'MASTER_ ALL areas - No.seedling'!AS60</f>
        <v>0</v>
      </c>
      <c r="AU59" s="80">
        <f t="shared" ref="AU59:AU67" si="386">IF(AS59=0,0,AT59/(AS59/20))</f>
        <v>0</v>
      </c>
      <c r="AV59" s="475">
        <f>'MASTER_ ALL areas - No.seedling'!AU60</f>
        <v>10</v>
      </c>
      <c r="AW59" s="80">
        <f t="shared" ref="AW59:AW67" si="387">IF(AS59=0,0,AV59/(AS59/20))</f>
        <v>0.58823529411764708</v>
      </c>
      <c r="AX59" s="475">
        <f>'MASTER_ ALL areas - No.seedling'!AW60</f>
        <v>0</v>
      </c>
      <c r="AY59" s="475">
        <f>'MASTER_ ALL areas - No.seedling'!AX60</f>
        <v>0</v>
      </c>
      <c r="AZ59" s="80">
        <f t="shared" ref="AZ59:AZ67" si="388">IF(AX59=0,0,AY59/(AX59/20))</f>
        <v>0</v>
      </c>
      <c r="BA59" s="475">
        <f>'MASTER_ ALL areas - No.seedling'!AZ60</f>
        <v>0</v>
      </c>
      <c r="BB59" s="80">
        <f t="shared" ref="BB59:BB67" si="389">IF(AX59=0,0,BA59/(AX59/20))</f>
        <v>0</v>
      </c>
      <c r="BC59" s="475">
        <f>'MASTER_ ALL areas - No.seedling'!BB60</f>
        <v>20</v>
      </c>
      <c r="BD59" s="475">
        <f>'MASTER_ ALL areas - No.seedling'!BC60</f>
        <v>0</v>
      </c>
      <c r="BE59" s="80">
        <f t="shared" ref="BE59:BE67" si="390">IF(BC59=0,0,BD59/(BC59/20))</f>
        <v>0</v>
      </c>
      <c r="BF59" s="475">
        <f>'MASTER_ ALL areas - No.seedling'!BE60</f>
        <v>1</v>
      </c>
      <c r="BG59" s="80">
        <f t="shared" ref="BG59:BG67" si="391">IF(BC59=0,0,BF59/(BC59/20))</f>
        <v>1</v>
      </c>
      <c r="BH59" s="475">
        <f>'MASTER_ ALL areas - No.seedling'!BG60</f>
        <v>0</v>
      </c>
      <c r="BI59" s="475">
        <f>'MASTER_ ALL areas - No.seedling'!BH60</f>
        <v>0</v>
      </c>
      <c r="BJ59" s="80">
        <f t="shared" ref="BJ59:BJ67" si="392">IF(BH59=0,0,BI59/(BH59/20))</f>
        <v>0</v>
      </c>
      <c r="BK59" s="475">
        <f>'MASTER_ ALL areas - No.seedling'!BJ60</f>
        <v>0</v>
      </c>
      <c r="BL59" s="80">
        <f t="shared" ref="BL59:BL67" si="393">IF(BH59=0,0,BK59/(BH59/20))</f>
        <v>0</v>
      </c>
      <c r="BM59" s="475">
        <f>'MASTER_ ALL areas - No.seedling'!BL60</f>
        <v>0</v>
      </c>
      <c r="BN59" s="475">
        <f>'MASTER_ ALL areas - No.seedling'!BM60</f>
        <v>0</v>
      </c>
      <c r="BO59" s="80">
        <f t="shared" ref="BO59:BO67" si="394">IF(BM59=0,0,BN59/(BM59/20))</f>
        <v>0</v>
      </c>
      <c r="BP59" s="475">
        <f>'MASTER_ ALL areas - No.seedling'!BO60</f>
        <v>0</v>
      </c>
      <c r="BQ59" s="80">
        <f t="shared" ref="BQ59:BQ67" si="395">IF(BM59=0,0,BP59/(BM59/20))</f>
        <v>0</v>
      </c>
      <c r="BR59" s="475">
        <f>'MASTER_ ALL areas - No.seedling'!BQ60</f>
        <v>0</v>
      </c>
      <c r="BS59" s="475">
        <f>'MASTER_ ALL areas - No.seedling'!BR60</f>
        <v>0</v>
      </c>
      <c r="BT59" s="80">
        <f t="shared" ref="BT59:BT67" si="396">IF(BR59=0,0,BS59/(BR59/20))</f>
        <v>0</v>
      </c>
      <c r="BU59" s="475">
        <f>'MASTER_ ALL areas - No.seedling'!BT60</f>
        <v>0</v>
      </c>
      <c r="BV59" s="80">
        <f t="shared" ref="BV59:BV67" si="397">IF(BR59=0,0,BU59/(BR59/20))</f>
        <v>0</v>
      </c>
      <c r="BW59" s="475">
        <f>'MASTER_ ALL areas - No.seedling'!BV60</f>
        <v>0</v>
      </c>
      <c r="BX59" s="475">
        <f>'MASTER_ ALL areas - No.seedling'!BW60</f>
        <v>0</v>
      </c>
      <c r="BY59" s="80">
        <f t="shared" ref="BY59:BY67" si="398">IF(BW59=0,0,BX59/(BW59/20))</f>
        <v>0</v>
      </c>
      <c r="BZ59" s="475">
        <f>'MASTER_ ALL areas - No.seedling'!BY60</f>
        <v>0</v>
      </c>
      <c r="CA59" s="81">
        <f t="shared" ref="CA59:CA67" si="399">IF(BW59=0,0,BZ59/(BW59/20))</f>
        <v>0</v>
      </c>
      <c r="CB59" s="429"/>
      <c r="CC59" s="75">
        <f>14*20</f>
        <v>280</v>
      </c>
      <c r="CD59" s="76">
        <f>'MASTER_ ALL areas - No.seedling'!CC60</f>
        <v>0</v>
      </c>
      <c r="CE59" s="80">
        <f t="shared" ref="CE59:CE67" si="400">IF(CC59=0,0,CD59/(CC59/20))</f>
        <v>0</v>
      </c>
      <c r="CF59" s="76">
        <f>'MASTER_ ALL areas - No.seedling'!CE60</f>
        <v>5</v>
      </c>
      <c r="CG59" s="81">
        <f t="shared" ref="CG59:CG67" si="401">IF(CC59=0,0,CF59/(CC59/20))</f>
        <v>0.35714285714285715</v>
      </c>
      <c r="CH59" s="75">
        <f>'MASTER_ ALL areas - No.seedling'!CG60</f>
        <v>180</v>
      </c>
      <c r="CI59" s="76">
        <f>'MASTER_ ALL areas - No.seedling'!CH60</f>
        <v>0</v>
      </c>
      <c r="CJ59" s="80">
        <f t="shared" ref="CJ59:CJ67" si="402">IF(CH59=0,0,CI59/(CH59/20))</f>
        <v>0</v>
      </c>
      <c r="CK59" s="76">
        <f>'MASTER_ ALL areas - No.seedling'!CJ60</f>
        <v>5</v>
      </c>
      <c r="CL59" s="81">
        <f t="shared" ref="CL59:CL67" si="403">IF(CH59=0,0,CK59/(CH59/20))</f>
        <v>0.55555555555555558</v>
      </c>
      <c r="CM59" s="75">
        <f>'MASTER_ ALL areas - No.seedling'!CL60</f>
        <v>20</v>
      </c>
      <c r="CN59" s="76">
        <f>'MASTER_ ALL areas - No.seedling'!CM60</f>
        <v>0</v>
      </c>
      <c r="CO59" s="80">
        <f t="shared" ref="CO59:CO67" si="404">IF(CM59=0,0,CN59/(CM59/20))</f>
        <v>0</v>
      </c>
      <c r="CP59" s="76">
        <f>'MASTER_ ALL areas - No.seedling'!CO60</f>
        <v>1</v>
      </c>
      <c r="CQ59" s="81">
        <f t="shared" ref="CQ59:CQ67" si="405">IF(CM59=0,0,CP59/(CM59/20))</f>
        <v>1</v>
      </c>
      <c r="CR59" s="75">
        <f>'MASTER_ ALL areas - No.seedling'!CQ60</f>
        <v>0</v>
      </c>
      <c r="CS59" s="76">
        <f>'MASTER_ ALL areas - No.seedling'!CR60</f>
        <v>0</v>
      </c>
      <c r="CT59" s="80">
        <f t="shared" ref="CT59:CT67" si="406">IF(CR59=0,0,CS59/(CR59/20))</f>
        <v>0</v>
      </c>
      <c r="CU59" s="76">
        <f>'MASTER_ ALL areas - No.seedling'!CT60</f>
        <v>0</v>
      </c>
      <c r="CV59" s="81">
        <f t="shared" ref="CV59:CV67" si="407">IF(CR59=0,0,CU59/(CR59/20))</f>
        <v>0</v>
      </c>
      <c r="CW59" s="75">
        <f>'MASTER_ ALL areas - No.seedling'!CV60</f>
        <v>260</v>
      </c>
      <c r="CX59" s="76">
        <f>'MASTER_ ALL areas - No.seedling'!CW60</f>
        <v>0</v>
      </c>
      <c r="CY59" s="80">
        <f t="shared" ref="CY59:CY67" si="408">IF(CW59=0,0,CX59/(CW59/20))</f>
        <v>0</v>
      </c>
      <c r="CZ59" s="76">
        <f>'MASTER_ ALL areas - No.seedling'!CY60</f>
        <v>7</v>
      </c>
      <c r="DA59" s="81">
        <f t="shared" ref="DA59:DA67" si="409">IF(CW59=0,0,CZ59/(CW59/20))</f>
        <v>0.53846153846153844</v>
      </c>
      <c r="DB59" s="75">
        <f>'MASTER_ ALL areas - No.seedling'!DA60</f>
        <v>80</v>
      </c>
      <c r="DC59" s="76">
        <f>'MASTER_ ALL areas - No.seedling'!DB60</f>
        <v>0</v>
      </c>
      <c r="DD59" s="80">
        <f t="shared" ref="DD59:DD67" si="410">IF(DB59=0,0,DC59/(DB59/20))</f>
        <v>0</v>
      </c>
      <c r="DE59" s="76">
        <f>'MASTER_ ALL areas - No.seedling'!DD60</f>
        <v>3</v>
      </c>
      <c r="DF59" s="81">
        <f t="shared" ref="DF59:DF67" si="411">IF(DB59=0,0,DE59/(DB59/20))</f>
        <v>0.75</v>
      </c>
      <c r="DG59" s="75">
        <f>'MASTER_ ALL areas - No.seedling'!DF60</f>
        <v>0</v>
      </c>
      <c r="DH59" s="76">
        <f>'MASTER_ ALL areas - No.seedling'!DG60</f>
        <v>0</v>
      </c>
      <c r="DI59" s="80">
        <f t="shared" ref="DI59:DI67" si="412">IF(DG59=0,0,DH59/(DG59/20))</f>
        <v>0</v>
      </c>
      <c r="DJ59" s="76">
        <f>'MASTER_ ALL areas - No.seedling'!DI60</f>
        <v>0</v>
      </c>
      <c r="DK59" s="81">
        <f t="shared" ref="DK59:DK67" si="413">IF(DG59=0,0,DJ59/(DG59/20))</f>
        <v>0</v>
      </c>
      <c r="DL59" s="75">
        <f>'MASTER_ ALL areas - No.seedling'!DK60</f>
        <v>0</v>
      </c>
      <c r="DM59" s="76">
        <f>'MASTER_ ALL areas - No.seedling'!DL60</f>
        <v>0</v>
      </c>
      <c r="DN59" s="80">
        <f t="shared" ref="DN59:DN67" si="414">IF(DL59=0,0,DM59/(DL59/20))</f>
        <v>0</v>
      </c>
      <c r="DO59" s="76">
        <f>'MASTER_ ALL areas - No.seedling'!DN60</f>
        <v>0</v>
      </c>
      <c r="DP59" s="81">
        <f t="shared" ref="DP59:DP67" si="415">IF(DL59=0,0,DO59/(DL59/20))</f>
        <v>0</v>
      </c>
      <c r="DQ59" s="75">
        <f>'MASTER_ ALL areas - No.seedling'!DP60</f>
        <v>0</v>
      </c>
      <c r="DR59" s="76">
        <f>'MASTER_ ALL areas - No.seedling'!DQ60</f>
        <v>0</v>
      </c>
      <c r="DS59" s="80">
        <f t="shared" ref="DS59:DS67" si="416">IF(DQ59=0,0,DR59/(DQ59/20))</f>
        <v>0</v>
      </c>
      <c r="DT59" s="76">
        <f>'MASTER_ ALL areas - No.seedling'!DS60</f>
        <v>0</v>
      </c>
      <c r="DU59" s="81">
        <f t="shared" ref="DU59:DU67" si="417">IF(DQ59=0,0,DT59/(DQ59/20))</f>
        <v>0</v>
      </c>
      <c r="DV59" s="75">
        <f>'MASTER_ ALL areas - No.seedling'!DU60</f>
        <v>0</v>
      </c>
      <c r="DW59" s="76">
        <f>'MASTER_ ALL areas - No.seedling'!DV60</f>
        <v>0</v>
      </c>
      <c r="DX59" s="80">
        <f t="shared" ref="DX59:DX67" si="418">IF(DV59=0,0,DW59/(DV59/20))</f>
        <v>0</v>
      </c>
      <c r="DY59" s="76">
        <f>'MASTER_ ALL areas - No.seedling'!DX60</f>
        <v>0</v>
      </c>
      <c r="DZ59" s="81">
        <f t="shared" ref="DZ59:DZ67" si="419">IF(DV59=0,0,DY59/(DV59/20))</f>
        <v>0</v>
      </c>
      <c r="EA59" s="75">
        <f>'MASTER_ ALL areas - No.seedling'!DZ60</f>
        <v>0</v>
      </c>
      <c r="EB59" s="76">
        <f>'MASTER_ ALL areas - No.seedling'!EA60</f>
        <v>0</v>
      </c>
      <c r="EC59" s="80">
        <f t="shared" ref="EC59:EC67" si="420">IF(EA59=0,0,EB59/(EA59/20))</f>
        <v>0</v>
      </c>
      <c r="ED59" s="76">
        <f>'MASTER_ ALL areas - No.seedling'!EC60</f>
        <v>0</v>
      </c>
      <c r="EE59" s="81">
        <f t="shared" ref="EE59:EE67" si="421">IF(EA59=0,0,ED59/(EA59/20))</f>
        <v>0</v>
      </c>
      <c r="EF59" s="75">
        <f>'MASTER_ ALL areas - No.seedling'!EE60</f>
        <v>0</v>
      </c>
      <c r="EG59" s="76">
        <f>'MASTER_ ALL areas - No.seedling'!EF60</f>
        <v>0</v>
      </c>
      <c r="EH59" s="80">
        <f t="shared" ref="EH59:EH67" si="422">IF(EF59=0,0,EG59/(EF59/20))</f>
        <v>0</v>
      </c>
      <c r="EI59" s="76">
        <f>'MASTER_ ALL areas - No.seedling'!EH60</f>
        <v>0</v>
      </c>
      <c r="EJ59" s="81">
        <f t="shared" ref="EJ59:EJ67" si="423">IF(EF59=0,0,EI59/(EF59/20))</f>
        <v>0</v>
      </c>
      <c r="EK59" s="75">
        <f>'MASTER_ ALL areas - No.seedling'!EJ60</f>
        <v>0</v>
      </c>
      <c r="EL59" s="76">
        <f>'MASTER_ ALL areas - No.seedling'!EK60</f>
        <v>0</v>
      </c>
      <c r="EM59" s="80">
        <f t="shared" ref="EM59:EM67" si="424">IF(EK59=0,0,EL59/(EK59/20))</f>
        <v>0</v>
      </c>
      <c r="EN59" s="76">
        <f>'MASTER_ ALL areas - No.seedling'!EM60</f>
        <v>0</v>
      </c>
      <c r="EO59" s="81">
        <f t="shared" ref="EO59:EO67" si="425">IF(EK59=0,0,EN59/(EK59/20))</f>
        <v>0</v>
      </c>
      <c r="EP59" s="75">
        <f>'MASTER_ ALL areas - No.seedling'!EO60</f>
        <v>20</v>
      </c>
      <c r="EQ59" s="76">
        <f>'MASTER_ ALL areas - No.seedling'!EP60</f>
        <v>0</v>
      </c>
      <c r="ER59" s="80">
        <f t="shared" ref="ER59:ER67" si="426">IF(EP59=0,0,EQ59/(EP59/20))</f>
        <v>0</v>
      </c>
      <c r="ES59" s="76">
        <f>'MASTER_ ALL areas - No.seedling'!ER60</f>
        <v>1</v>
      </c>
      <c r="ET59" s="81">
        <f t="shared" ref="ET59:ET67" si="427">IF(EP59=0,0,ES59/(EP59/20))</f>
        <v>1</v>
      </c>
      <c r="EU59" s="75">
        <f>'MASTER_ ALL areas - No.seedling'!ET60</f>
        <v>0</v>
      </c>
      <c r="EV59" s="76">
        <f>'MASTER_ ALL areas - No.seedling'!EU60</f>
        <v>0</v>
      </c>
      <c r="EW59" s="80">
        <f t="shared" ref="EW59:EW67" si="428">IF(EU59=0,0,EV59/(EU59/20))</f>
        <v>0</v>
      </c>
      <c r="EX59" s="76">
        <f>'MASTER_ ALL areas - No.seedling'!EW60</f>
        <v>0</v>
      </c>
      <c r="EY59" s="81">
        <f t="shared" ref="EY59:EY67" si="429">IF(EU59=0,0,EX59/(EU59/20))</f>
        <v>0</v>
      </c>
      <c r="EZ59" s="75">
        <f>'MASTER_ ALL areas - No.seedling'!EY60</f>
        <v>0</v>
      </c>
      <c r="FA59" s="76">
        <f>'MASTER_ ALL areas - No.seedling'!EZ60</f>
        <v>0</v>
      </c>
      <c r="FB59" s="80">
        <f t="shared" ref="FB59:FB67" si="430">IF(EZ59=0,0,FA59/(EZ59/20))</f>
        <v>0</v>
      </c>
      <c r="FC59" s="76">
        <f>'MASTER_ ALL areas - No.seedling'!FB60</f>
        <v>0</v>
      </c>
      <c r="FD59" s="81">
        <f t="shared" ref="FD59:FD67" si="431">IF(EZ59=0,0,FC59/(EZ59/20))</f>
        <v>0</v>
      </c>
      <c r="FE59" s="75">
        <f>'MASTER_ ALL areas - No.seedling'!FD60</f>
        <v>0</v>
      </c>
      <c r="FF59" s="76">
        <f>'MASTER_ ALL areas - No.seedling'!FE60</f>
        <v>0</v>
      </c>
      <c r="FG59" s="80">
        <f t="shared" ref="FG59:FG67" si="432">IF(FE59=0,0,FF59/(FE59/20))</f>
        <v>0</v>
      </c>
      <c r="FH59" s="76">
        <f>'MASTER_ ALL areas - No.seedling'!FG60</f>
        <v>0</v>
      </c>
      <c r="FI59" s="81">
        <f t="shared" ref="FI59:FI67" si="433">IF(FE59=0,0,FH59/(FE59/20))</f>
        <v>0</v>
      </c>
      <c r="FJ59" s="75">
        <f>'MASTER_ ALL areas - No.seedling'!FI60</f>
        <v>0</v>
      </c>
      <c r="FK59" s="76">
        <f>'MASTER_ ALL areas - No.seedling'!FJ60</f>
        <v>0</v>
      </c>
      <c r="FL59" s="80">
        <f t="shared" ref="FL59:FL67" si="434">IF(FJ59=0,0,FK59/(FJ59/20))</f>
        <v>0</v>
      </c>
      <c r="FM59" s="76">
        <f>'MASTER_ ALL areas - No.seedling'!FL60</f>
        <v>0</v>
      </c>
      <c r="FN59" s="81">
        <f t="shared" ref="FN59:FN67" si="435">IF(FJ59=0,0,FM59/(FJ59/20))</f>
        <v>0</v>
      </c>
      <c r="FO59" s="75">
        <f>'MASTER_ ALL areas - No.seedling'!FN60</f>
        <v>0</v>
      </c>
      <c r="FP59" s="76">
        <f>'MASTER_ ALL areas - No.seedling'!FO60</f>
        <v>0</v>
      </c>
      <c r="FQ59" s="80">
        <f t="shared" ref="FQ59:FQ67" si="436">IF(FO59=0,0,FP59/(FO59/20))</f>
        <v>0</v>
      </c>
      <c r="FR59" s="76">
        <f>'MASTER_ ALL areas - No.seedling'!FQ60</f>
        <v>0</v>
      </c>
      <c r="FS59" s="81">
        <f t="shared" ref="FS59:FS67" si="437">IF(FO59=0,0,FR59/(FO59/20))</f>
        <v>0</v>
      </c>
      <c r="FT59" s="75">
        <f>'MASTER_ ALL areas - No.seedling'!FS60</f>
        <v>0</v>
      </c>
      <c r="FU59" s="76">
        <f>'MASTER_ ALL areas - No.seedling'!FT60</f>
        <v>0</v>
      </c>
      <c r="FV59" s="80">
        <f t="shared" ref="FV59:FV67" si="438">IF(FT59=0,0,FU59/(FT59/20))</f>
        <v>0</v>
      </c>
      <c r="FW59" s="76">
        <f>'MASTER_ ALL areas - No.seedling'!FV60</f>
        <v>0</v>
      </c>
      <c r="FX59" s="81">
        <f t="shared" ref="FX59:FX67" si="439">IF(FT59=0,0,FW59/(FT59/20))</f>
        <v>0</v>
      </c>
      <c r="FY59" s="75">
        <f>'MASTER_ ALL areas - No.seedling'!FX60</f>
        <v>0</v>
      </c>
      <c r="FZ59" s="76">
        <f>'MASTER_ ALL areas - No.seedling'!FY60</f>
        <v>0</v>
      </c>
      <c r="GA59" s="80">
        <f t="shared" ref="GA59:GA67" si="440">IF(FY59=0,0,FZ59/(FY59/20))</f>
        <v>0</v>
      </c>
      <c r="GB59" s="76">
        <f>'MASTER_ ALL areas - No.seedling'!GA60</f>
        <v>0</v>
      </c>
      <c r="GC59" s="81">
        <f t="shared" ref="GC59:GC67" si="441">IF(FY59=0,0,GB59/(FY59/20))</f>
        <v>0</v>
      </c>
      <c r="GD59" s="75">
        <f>'MASTER_ ALL areas - No.seedling'!GC60</f>
        <v>0</v>
      </c>
      <c r="GE59" s="76">
        <f>'MASTER_ ALL areas - No.seedling'!GD60</f>
        <v>0</v>
      </c>
      <c r="GF59" s="80">
        <f t="shared" ref="GF59:GF67" si="442">IF(GD59=0,0,GE59/(GD59/20))</f>
        <v>0</v>
      </c>
      <c r="GG59" s="76">
        <f>'MASTER_ ALL areas - No.seedling'!GF60</f>
        <v>0</v>
      </c>
      <c r="GH59" s="81">
        <f t="shared" ref="GH59:GH67" si="443">IF(GD59=0,0,GG59/(GD59/20))</f>
        <v>0</v>
      </c>
      <c r="GI59" s="75">
        <f>'MASTER_ ALL areas - No.seedling'!GH60</f>
        <v>0</v>
      </c>
      <c r="GJ59" s="76">
        <f>'MASTER_ ALL areas - No.seedling'!GI60</f>
        <v>0</v>
      </c>
      <c r="GK59" s="80">
        <f t="shared" ref="GK59:GK67" si="444">IF(GI59=0,0,GJ59/(GI59/20))</f>
        <v>0</v>
      </c>
      <c r="GL59" s="76">
        <f>'MASTER_ ALL areas - No.seedling'!GK60</f>
        <v>0</v>
      </c>
      <c r="GM59" s="81">
        <f t="shared" ref="GM59:GM67" si="445">IF(GI59=0,0,GL59/(GI59/20))</f>
        <v>0</v>
      </c>
      <c r="GN59" s="75">
        <f>'MASTER_ ALL areas - No.seedling'!GM60</f>
        <v>0</v>
      </c>
      <c r="GO59" s="76">
        <f>'MASTER_ ALL areas - No.seedling'!GN60</f>
        <v>0</v>
      </c>
      <c r="GP59" s="80">
        <f t="shared" ref="GP59:GP67" si="446">IF(GN59=0,0,GO59/(GN59/20))</f>
        <v>0</v>
      </c>
      <c r="GQ59" s="76">
        <f>'MASTER_ ALL areas - No.seedling'!GP60</f>
        <v>0</v>
      </c>
      <c r="GR59" s="81">
        <f t="shared" ref="GR59:GR67" si="447">IF(GN59=0,0,GQ59/(GN59/20))</f>
        <v>0</v>
      </c>
      <c r="GS59" s="75">
        <f>'MASTER_ ALL areas - No.seedling'!GR60</f>
        <v>0</v>
      </c>
      <c r="GT59" s="76">
        <f>'MASTER_ ALL areas - No.seedling'!GS60</f>
        <v>0</v>
      </c>
      <c r="GU59" s="80">
        <f t="shared" ref="GU59:GU67" si="448">IF(GS59=0,0,GT59/(GS59/20))</f>
        <v>0</v>
      </c>
      <c r="GV59" s="76">
        <f>'MASTER_ ALL areas - No.seedling'!GU60</f>
        <v>0</v>
      </c>
      <c r="GW59" s="81">
        <f t="shared" ref="GW59:GW67" si="449">IF(GS59=0,0,GV59/(GS59/20))</f>
        <v>0</v>
      </c>
      <c r="GX59" s="75">
        <f>'MASTER_ ALL areas - No.seedling'!GW60</f>
        <v>0</v>
      </c>
      <c r="GY59" s="76">
        <f>'MASTER_ ALL areas - No.seedling'!GX60</f>
        <v>0</v>
      </c>
      <c r="GZ59" s="80">
        <f t="shared" ref="GZ59:GZ67" si="450">IF(GX59=0,0,GY59/(GX59/20))</f>
        <v>0</v>
      </c>
      <c r="HA59" s="76">
        <f>'MASTER_ ALL areas - No.seedling'!GZ60</f>
        <v>0</v>
      </c>
      <c r="HB59" s="81">
        <f t="shared" ref="HB59:HB67" si="451">IF(GX59=0,0,HA59/(GX59/20))</f>
        <v>0</v>
      </c>
      <c r="HC59" s="75">
        <f>'MASTER_ ALL areas - No.seedling'!HB60</f>
        <v>0</v>
      </c>
      <c r="HD59" s="76">
        <f>'MASTER_ ALL areas - No.seedling'!HC60</f>
        <v>0</v>
      </c>
      <c r="HE59" s="80">
        <f t="shared" ref="HE59:HE67" si="452">IF(HC59=0,0,HD59/(HC59/20))</f>
        <v>0</v>
      </c>
      <c r="HF59" s="76">
        <f>'MASTER_ ALL areas - No.seedling'!HE60</f>
        <v>0</v>
      </c>
      <c r="HG59" s="81">
        <f t="shared" ref="HG59:HG67" si="453">IF(HC59=0,0,HF59/(HC59/20))</f>
        <v>0</v>
      </c>
      <c r="HH59" s="75">
        <f>'MASTER_ ALL areas - No.seedling'!HG60</f>
        <v>0</v>
      </c>
      <c r="HI59" s="76">
        <f>'MASTER_ ALL areas - No.seedling'!HH60</f>
        <v>0</v>
      </c>
      <c r="HJ59" s="80">
        <f t="shared" ref="HJ59:HJ67" si="454">IF(HH59=0,0,HI59/(HH59/20))</f>
        <v>0</v>
      </c>
      <c r="HK59" s="76">
        <f>'MASTER_ ALL areas - No.seedling'!HJ60</f>
        <v>0</v>
      </c>
      <c r="HL59" s="81">
        <f t="shared" ref="HL59:HL67" si="455">IF(HH59=0,0,HK59/(HH59/20))</f>
        <v>0</v>
      </c>
      <c r="HM59" s="75">
        <f>'MASTER_ ALL areas - No.seedling'!HL60</f>
        <v>0</v>
      </c>
      <c r="HN59" s="76">
        <f>'MASTER_ ALL areas - No.seedling'!HM60</f>
        <v>0</v>
      </c>
      <c r="HO59" s="80">
        <f t="shared" ref="HO59:HO67" si="456">IF(HM59=0,0,HN59/(HM59/20))</f>
        <v>0</v>
      </c>
      <c r="HP59" s="76">
        <f>'MASTER_ ALL areas - No.seedling'!HO60</f>
        <v>0</v>
      </c>
      <c r="HQ59" s="81">
        <f t="shared" ref="HQ59:HQ67" si="457">IF(HM59=0,0,HP59/(HM59/20))</f>
        <v>0</v>
      </c>
      <c r="HR59" s="75">
        <f>'MASTER_ ALL areas - No.seedling'!HQ60</f>
        <v>0</v>
      </c>
      <c r="HS59" s="76">
        <f>'MASTER_ ALL areas - No.seedling'!HR60</f>
        <v>0</v>
      </c>
      <c r="HT59" s="80">
        <f t="shared" ref="HT59:HT67" si="458">IF(HR59=0,0,HS59/(HR59/20))</f>
        <v>0</v>
      </c>
      <c r="HU59" s="76">
        <f>'MASTER_ ALL areas - No.seedling'!HT60</f>
        <v>0</v>
      </c>
      <c r="HV59" s="81">
        <f t="shared" ref="HV59:HV67" si="459">IF(HR59=0,0,HU59/(HR59/20))</f>
        <v>0</v>
      </c>
      <c r="HW59" s="75">
        <f>'MASTER_ ALL areas - No.seedling'!HV60</f>
        <v>0</v>
      </c>
      <c r="HX59" s="76">
        <f>'MASTER_ ALL areas - No.seedling'!HW60</f>
        <v>0</v>
      </c>
      <c r="HY59" s="80">
        <f t="shared" ref="HY59:HY67" si="460">IF(HW59=0,0,HX59/(HW59/20))</f>
        <v>0</v>
      </c>
      <c r="HZ59" s="76">
        <f>'MASTER_ ALL areas - No.seedling'!HY60</f>
        <v>0</v>
      </c>
      <c r="IA59" s="81">
        <f t="shared" ref="IA59:IA67" si="461">IF(HW59=0,0,HZ59/(HW59/20))</f>
        <v>0</v>
      </c>
      <c r="IB59" s="75">
        <f>'MASTER_ ALL areas - No.seedling'!IA60</f>
        <v>0</v>
      </c>
      <c r="IC59" s="76">
        <f>'MASTER_ ALL areas - No.seedling'!IB60</f>
        <v>0</v>
      </c>
      <c r="ID59" s="80">
        <f t="shared" ref="ID59:ID67" si="462">IF(IB59=0,0,IC59/(IB59/20))</f>
        <v>0</v>
      </c>
      <c r="IE59" s="76">
        <f>'MASTER_ ALL areas - No.seedling'!ID60</f>
        <v>0</v>
      </c>
      <c r="IF59" s="85">
        <f t="shared" ref="IF59:IF67" si="463">IF(IB59=0,0,IE59/(IB59/20))</f>
        <v>0</v>
      </c>
      <c r="IG59" s="86" t="s">
        <v>237</v>
      </c>
      <c r="IH59" s="87"/>
    </row>
    <row r="60" spans="2:242" ht="33" customHeight="1" x14ac:dyDescent="0.25">
      <c r="B60" s="420">
        <v>57</v>
      </c>
      <c r="C60" s="421" t="s">
        <v>238</v>
      </c>
      <c r="D60" s="422">
        <v>214241</v>
      </c>
      <c r="E60" s="423">
        <v>932681</v>
      </c>
      <c r="F60" s="424" t="s">
        <v>89</v>
      </c>
      <c r="G60" s="88" t="s">
        <v>194</v>
      </c>
      <c r="H60" s="459">
        <f>'MASTER_ ALL areas - No.seedling'!G61</f>
        <v>6</v>
      </c>
      <c r="I60" s="472">
        <f>'MASTER_ ALL areas - No.seedling'!H61</f>
        <v>0.8</v>
      </c>
      <c r="J60" s="459">
        <f>'MASTER_ ALL areas - No.seedling'!I61</f>
        <v>31.2</v>
      </c>
      <c r="K60" s="427">
        <f>'MASTER_ ALL areas - No.seedling'!J61</f>
        <v>13</v>
      </c>
      <c r="L60" s="73">
        <f t="shared" si="373"/>
        <v>260</v>
      </c>
      <c r="M60" s="427">
        <f>'MASTER_ ALL areas - No.seedling'!L61</f>
        <v>260</v>
      </c>
      <c r="N60" s="473">
        <f>'MASTER_ ALL areas - No.seedling'!M61</f>
        <v>0</v>
      </c>
      <c r="O60" s="474">
        <f>'MASTER_ ALL areas - No.seedling'!N61</f>
        <v>3</v>
      </c>
      <c r="P60" s="70">
        <f t="shared" si="374"/>
        <v>0</v>
      </c>
      <c r="Q60" s="78">
        <f t="shared" si="375"/>
        <v>0.23076923076923078</v>
      </c>
      <c r="R60" s="429"/>
      <c r="S60" s="473">
        <f>'MASTER_ ALL areas - No.seedling'!R61</f>
        <v>260</v>
      </c>
      <c r="T60" s="475">
        <f>'MASTER_ ALL areas - No.seedling'!S61</f>
        <v>0</v>
      </c>
      <c r="U60" s="80">
        <f t="shared" si="376"/>
        <v>0</v>
      </c>
      <c r="V60" s="475">
        <f>'MASTER_ ALL areas - No.seedling'!U61</f>
        <v>3</v>
      </c>
      <c r="W60" s="80">
        <f t="shared" si="377"/>
        <v>0.23076923076923078</v>
      </c>
      <c r="X60" s="475">
        <f>'MASTER_ ALL areas - No.seedling'!W61</f>
        <v>0</v>
      </c>
      <c r="Y60" s="475">
        <f>'MASTER_ ALL areas - No.seedling'!X61</f>
        <v>0</v>
      </c>
      <c r="Z60" s="80">
        <f t="shared" si="378"/>
        <v>0</v>
      </c>
      <c r="AA60" s="475">
        <f>'MASTER_ ALL areas - No.seedling'!Z61</f>
        <v>0</v>
      </c>
      <c r="AB60" s="80">
        <f t="shared" si="379"/>
        <v>0</v>
      </c>
      <c r="AC60" s="475">
        <f>'MASTER_ ALL areas - No.seedling'!AB61</f>
        <v>0</v>
      </c>
      <c r="AD60" s="475">
        <f>'MASTER_ ALL areas - No.seedling'!AC61</f>
        <v>0</v>
      </c>
      <c r="AE60" s="80">
        <f t="shared" si="380"/>
        <v>0</v>
      </c>
      <c r="AF60" s="475">
        <f>'MASTER_ ALL areas - No.seedling'!AE61</f>
        <v>0</v>
      </c>
      <c r="AG60" s="80">
        <f t="shared" si="381"/>
        <v>0</v>
      </c>
      <c r="AH60" s="475">
        <f>'MASTER_ ALL areas - No.seedling'!AG61</f>
        <v>0</v>
      </c>
      <c r="AI60" s="475">
        <f>'MASTER_ ALL areas - No.seedling'!AH61</f>
        <v>0</v>
      </c>
      <c r="AJ60" s="80">
        <f t="shared" si="382"/>
        <v>0</v>
      </c>
      <c r="AK60" s="475">
        <f>'MASTER_ ALL areas - No.seedling'!AJ61</f>
        <v>0</v>
      </c>
      <c r="AL60" s="81">
        <f t="shared" si="383"/>
        <v>0</v>
      </c>
      <c r="AM60" s="429"/>
      <c r="AN60" s="473">
        <f>'MASTER_ ALL areas - No.seedling'!AM61</f>
        <v>40</v>
      </c>
      <c r="AO60" s="475">
        <f>'MASTER_ ALL areas - No.seedling'!AN61</f>
        <v>0</v>
      </c>
      <c r="AP60" s="80">
        <f t="shared" si="384"/>
        <v>0</v>
      </c>
      <c r="AQ60" s="475">
        <f>'MASTER_ ALL areas - No.seedling'!AP61</f>
        <v>0</v>
      </c>
      <c r="AR60" s="80">
        <f t="shared" si="385"/>
        <v>0</v>
      </c>
      <c r="AS60" s="475">
        <f>'MASTER_ ALL areas - No.seedling'!AR61</f>
        <v>220</v>
      </c>
      <c r="AT60" s="475">
        <f>'MASTER_ ALL areas - No.seedling'!AS61</f>
        <v>0</v>
      </c>
      <c r="AU60" s="80">
        <f t="shared" si="386"/>
        <v>0</v>
      </c>
      <c r="AV60" s="475">
        <f>'MASTER_ ALL areas - No.seedling'!AU61</f>
        <v>3</v>
      </c>
      <c r="AW60" s="80">
        <f t="shared" si="387"/>
        <v>0.27272727272727271</v>
      </c>
      <c r="AX60" s="475">
        <f>'MASTER_ ALL areas - No.seedling'!AW61</f>
        <v>0</v>
      </c>
      <c r="AY60" s="475">
        <f>'MASTER_ ALL areas - No.seedling'!AX61</f>
        <v>0</v>
      </c>
      <c r="AZ60" s="80">
        <f t="shared" si="388"/>
        <v>0</v>
      </c>
      <c r="BA60" s="475">
        <f>'MASTER_ ALL areas - No.seedling'!AZ61</f>
        <v>0</v>
      </c>
      <c r="BB60" s="80">
        <f t="shared" si="389"/>
        <v>0</v>
      </c>
      <c r="BC60" s="475">
        <f>'MASTER_ ALL areas - No.seedling'!BB61</f>
        <v>0</v>
      </c>
      <c r="BD60" s="475">
        <f>'MASTER_ ALL areas - No.seedling'!BC61</f>
        <v>0</v>
      </c>
      <c r="BE60" s="80">
        <f t="shared" si="390"/>
        <v>0</v>
      </c>
      <c r="BF60" s="475">
        <f>'MASTER_ ALL areas - No.seedling'!BE61</f>
        <v>0</v>
      </c>
      <c r="BG60" s="80">
        <f t="shared" si="391"/>
        <v>0</v>
      </c>
      <c r="BH60" s="475">
        <f>'MASTER_ ALL areas - No.seedling'!BG61</f>
        <v>0</v>
      </c>
      <c r="BI60" s="475">
        <f>'MASTER_ ALL areas - No.seedling'!BH61</f>
        <v>0</v>
      </c>
      <c r="BJ60" s="80">
        <f t="shared" si="392"/>
        <v>0</v>
      </c>
      <c r="BK60" s="475">
        <f>'MASTER_ ALL areas - No.seedling'!BJ61</f>
        <v>0</v>
      </c>
      <c r="BL60" s="80">
        <f t="shared" si="393"/>
        <v>0</v>
      </c>
      <c r="BM60" s="475">
        <f>'MASTER_ ALL areas - No.seedling'!BL61</f>
        <v>0</v>
      </c>
      <c r="BN60" s="475">
        <f>'MASTER_ ALL areas - No.seedling'!BM61</f>
        <v>0</v>
      </c>
      <c r="BO60" s="80">
        <f t="shared" si="394"/>
        <v>0</v>
      </c>
      <c r="BP60" s="475">
        <f>'MASTER_ ALL areas - No.seedling'!BO61</f>
        <v>0</v>
      </c>
      <c r="BQ60" s="80">
        <f t="shared" si="395"/>
        <v>0</v>
      </c>
      <c r="BR60" s="475">
        <f>'MASTER_ ALL areas - No.seedling'!BQ61</f>
        <v>0</v>
      </c>
      <c r="BS60" s="475">
        <f>'MASTER_ ALL areas - No.seedling'!BR61</f>
        <v>0</v>
      </c>
      <c r="BT60" s="80">
        <f t="shared" si="396"/>
        <v>0</v>
      </c>
      <c r="BU60" s="475">
        <f>'MASTER_ ALL areas - No.seedling'!BT61</f>
        <v>0</v>
      </c>
      <c r="BV60" s="80">
        <f t="shared" si="397"/>
        <v>0</v>
      </c>
      <c r="BW60" s="475">
        <f>'MASTER_ ALL areas - No.seedling'!BV61</f>
        <v>0</v>
      </c>
      <c r="BX60" s="475">
        <f>'MASTER_ ALL areas - No.seedling'!BW61</f>
        <v>0</v>
      </c>
      <c r="BY60" s="80">
        <f t="shared" si="398"/>
        <v>0</v>
      </c>
      <c r="BZ60" s="475">
        <f>'MASTER_ ALL areas - No.seedling'!BY61</f>
        <v>0</v>
      </c>
      <c r="CA60" s="81">
        <f t="shared" si="399"/>
        <v>0</v>
      </c>
      <c r="CB60" s="429"/>
      <c r="CC60" s="75">
        <f t="shared" si="92"/>
        <v>40</v>
      </c>
      <c r="CD60" s="76">
        <f>'MASTER_ ALL areas - No.seedling'!CC61</f>
        <v>0</v>
      </c>
      <c r="CE60" s="80">
        <f t="shared" si="400"/>
        <v>0</v>
      </c>
      <c r="CF60" s="76">
        <f>'MASTER_ ALL areas - No.seedling'!CE61</f>
        <v>0</v>
      </c>
      <c r="CG60" s="81">
        <f t="shared" si="401"/>
        <v>0</v>
      </c>
      <c r="CH60" s="75">
        <f>'MASTER_ ALL areas - No.seedling'!CG61</f>
        <v>0</v>
      </c>
      <c r="CI60" s="76">
        <f>'MASTER_ ALL areas - No.seedling'!CH61</f>
        <v>0</v>
      </c>
      <c r="CJ60" s="80">
        <f t="shared" si="402"/>
        <v>0</v>
      </c>
      <c r="CK60" s="76">
        <f>'MASTER_ ALL areas - No.seedling'!CJ61</f>
        <v>0</v>
      </c>
      <c r="CL60" s="81">
        <f t="shared" si="403"/>
        <v>0</v>
      </c>
      <c r="CM60" s="75">
        <f>'MASTER_ ALL areas - No.seedling'!CL61</f>
        <v>0</v>
      </c>
      <c r="CN60" s="76">
        <f>'MASTER_ ALL areas - No.seedling'!CM61</f>
        <v>0</v>
      </c>
      <c r="CO60" s="80">
        <f t="shared" si="404"/>
        <v>0</v>
      </c>
      <c r="CP60" s="76">
        <f>'MASTER_ ALL areas - No.seedling'!CO61</f>
        <v>0</v>
      </c>
      <c r="CQ60" s="81">
        <f t="shared" si="405"/>
        <v>0</v>
      </c>
      <c r="CR60" s="75">
        <f>'MASTER_ ALL areas - No.seedling'!CQ61</f>
        <v>0</v>
      </c>
      <c r="CS60" s="76">
        <f>'MASTER_ ALL areas - No.seedling'!CR61</f>
        <v>0</v>
      </c>
      <c r="CT60" s="80">
        <f t="shared" si="406"/>
        <v>0</v>
      </c>
      <c r="CU60" s="76">
        <f>'MASTER_ ALL areas - No.seedling'!CT61</f>
        <v>0</v>
      </c>
      <c r="CV60" s="81">
        <f t="shared" si="407"/>
        <v>0</v>
      </c>
      <c r="CW60" s="75">
        <f>'MASTER_ ALL areas - No.seedling'!CV61</f>
        <v>220</v>
      </c>
      <c r="CX60" s="76">
        <f>'MASTER_ ALL areas - No.seedling'!CW61</f>
        <v>0</v>
      </c>
      <c r="CY60" s="80">
        <f t="shared" si="408"/>
        <v>0</v>
      </c>
      <c r="CZ60" s="76">
        <f>'MASTER_ ALL areas - No.seedling'!CY61</f>
        <v>3</v>
      </c>
      <c r="DA60" s="81">
        <f t="shared" si="409"/>
        <v>0.27272727272727271</v>
      </c>
      <c r="DB60" s="75">
        <f>'MASTER_ ALL areas - No.seedling'!DA61</f>
        <v>0</v>
      </c>
      <c r="DC60" s="76">
        <f>'MASTER_ ALL areas - No.seedling'!DB61</f>
        <v>0</v>
      </c>
      <c r="DD60" s="80">
        <f t="shared" si="410"/>
        <v>0</v>
      </c>
      <c r="DE60" s="76">
        <f>'MASTER_ ALL areas - No.seedling'!DD61</f>
        <v>0</v>
      </c>
      <c r="DF60" s="81">
        <f t="shared" si="411"/>
        <v>0</v>
      </c>
      <c r="DG60" s="75">
        <f>'MASTER_ ALL areas - No.seedling'!DF61</f>
        <v>0</v>
      </c>
      <c r="DH60" s="76">
        <f>'MASTER_ ALL areas - No.seedling'!DG61</f>
        <v>0</v>
      </c>
      <c r="DI60" s="80">
        <f t="shared" si="412"/>
        <v>0</v>
      </c>
      <c r="DJ60" s="76">
        <f>'MASTER_ ALL areas - No.seedling'!DI61</f>
        <v>0</v>
      </c>
      <c r="DK60" s="81">
        <f t="shared" si="413"/>
        <v>0</v>
      </c>
      <c r="DL60" s="75">
        <f>'MASTER_ ALL areas - No.seedling'!DK61</f>
        <v>0</v>
      </c>
      <c r="DM60" s="76">
        <f>'MASTER_ ALL areas - No.seedling'!DL61</f>
        <v>0</v>
      </c>
      <c r="DN60" s="80">
        <f t="shared" si="414"/>
        <v>0</v>
      </c>
      <c r="DO60" s="76">
        <f>'MASTER_ ALL areas - No.seedling'!DN61</f>
        <v>0</v>
      </c>
      <c r="DP60" s="81">
        <f t="shared" si="415"/>
        <v>0</v>
      </c>
      <c r="DQ60" s="75">
        <f>'MASTER_ ALL areas - No.seedling'!DP61</f>
        <v>0</v>
      </c>
      <c r="DR60" s="76">
        <f>'MASTER_ ALL areas - No.seedling'!DQ61</f>
        <v>0</v>
      </c>
      <c r="DS60" s="80">
        <f t="shared" si="416"/>
        <v>0</v>
      </c>
      <c r="DT60" s="76">
        <f>'MASTER_ ALL areas - No.seedling'!DS61</f>
        <v>0</v>
      </c>
      <c r="DU60" s="81">
        <f t="shared" si="417"/>
        <v>0</v>
      </c>
      <c r="DV60" s="75">
        <f>'MASTER_ ALL areas - No.seedling'!DU61</f>
        <v>0</v>
      </c>
      <c r="DW60" s="76">
        <f>'MASTER_ ALL areas - No.seedling'!DV61</f>
        <v>0</v>
      </c>
      <c r="DX60" s="80">
        <f t="shared" si="418"/>
        <v>0</v>
      </c>
      <c r="DY60" s="76">
        <f>'MASTER_ ALL areas - No.seedling'!DX61</f>
        <v>0</v>
      </c>
      <c r="DZ60" s="81">
        <f t="shared" si="419"/>
        <v>0</v>
      </c>
      <c r="EA60" s="75">
        <f>'MASTER_ ALL areas - No.seedling'!DZ61</f>
        <v>0</v>
      </c>
      <c r="EB60" s="76">
        <f>'MASTER_ ALL areas - No.seedling'!EA61</f>
        <v>0</v>
      </c>
      <c r="EC60" s="80">
        <f t="shared" si="420"/>
        <v>0</v>
      </c>
      <c r="ED60" s="76">
        <f>'MASTER_ ALL areas - No.seedling'!EC61</f>
        <v>0</v>
      </c>
      <c r="EE60" s="81">
        <f t="shared" si="421"/>
        <v>0</v>
      </c>
      <c r="EF60" s="75">
        <f>'MASTER_ ALL areas - No.seedling'!EE61</f>
        <v>0</v>
      </c>
      <c r="EG60" s="76">
        <f>'MASTER_ ALL areas - No.seedling'!EF61</f>
        <v>0</v>
      </c>
      <c r="EH60" s="80">
        <f t="shared" si="422"/>
        <v>0</v>
      </c>
      <c r="EI60" s="76">
        <f>'MASTER_ ALL areas - No.seedling'!EH61</f>
        <v>0</v>
      </c>
      <c r="EJ60" s="81">
        <f t="shared" si="423"/>
        <v>0</v>
      </c>
      <c r="EK60" s="75">
        <f>'MASTER_ ALL areas - No.seedling'!EJ61</f>
        <v>0</v>
      </c>
      <c r="EL60" s="76">
        <f>'MASTER_ ALL areas - No.seedling'!EK61</f>
        <v>0</v>
      </c>
      <c r="EM60" s="80">
        <f t="shared" si="424"/>
        <v>0</v>
      </c>
      <c r="EN60" s="76">
        <f>'MASTER_ ALL areas - No.seedling'!EM61</f>
        <v>0</v>
      </c>
      <c r="EO60" s="81">
        <f t="shared" si="425"/>
        <v>0</v>
      </c>
      <c r="EP60" s="75">
        <f>'MASTER_ ALL areas - No.seedling'!EO61</f>
        <v>0</v>
      </c>
      <c r="EQ60" s="76">
        <f>'MASTER_ ALL areas - No.seedling'!EP61</f>
        <v>0</v>
      </c>
      <c r="ER60" s="80">
        <f t="shared" si="426"/>
        <v>0</v>
      </c>
      <c r="ES60" s="76">
        <f>'MASTER_ ALL areas - No.seedling'!ER61</f>
        <v>0</v>
      </c>
      <c r="ET60" s="81">
        <f t="shared" si="427"/>
        <v>0</v>
      </c>
      <c r="EU60" s="75">
        <f>'MASTER_ ALL areas - No.seedling'!ET61</f>
        <v>0</v>
      </c>
      <c r="EV60" s="76">
        <f>'MASTER_ ALL areas - No.seedling'!EU61</f>
        <v>0</v>
      </c>
      <c r="EW60" s="80">
        <f t="shared" si="428"/>
        <v>0</v>
      </c>
      <c r="EX60" s="76">
        <f>'MASTER_ ALL areas - No.seedling'!EW61</f>
        <v>0</v>
      </c>
      <c r="EY60" s="81">
        <f t="shared" si="429"/>
        <v>0</v>
      </c>
      <c r="EZ60" s="75">
        <f>'MASTER_ ALL areas - No.seedling'!EY61</f>
        <v>0</v>
      </c>
      <c r="FA60" s="76">
        <f>'MASTER_ ALL areas - No.seedling'!EZ61</f>
        <v>0</v>
      </c>
      <c r="FB60" s="80">
        <f t="shared" si="430"/>
        <v>0</v>
      </c>
      <c r="FC60" s="76">
        <f>'MASTER_ ALL areas - No.seedling'!FB61</f>
        <v>0</v>
      </c>
      <c r="FD60" s="81">
        <f t="shared" si="431"/>
        <v>0</v>
      </c>
      <c r="FE60" s="75">
        <f>'MASTER_ ALL areas - No.seedling'!FD61</f>
        <v>0</v>
      </c>
      <c r="FF60" s="76">
        <f>'MASTER_ ALL areas - No.seedling'!FE61</f>
        <v>0</v>
      </c>
      <c r="FG60" s="80">
        <f t="shared" si="432"/>
        <v>0</v>
      </c>
      <c r="FH60" s="76">
        <f>'MASTER_ ALL areas - No.seedling'!FG61</f>
        <v>0</v>
      </c>
      <c r="FI60" s="81">
        <f t="shared" si="433"/>
        <v>0</v>
      </c>
      <c r="FJ60" s="75">
        <f>'MASTER_ ALL areas - No.seedling'!FI61</f>
        <v>0</v>
      </c>
      <c r="FK60" s="76">
        <f>'MASTER_ ALL areas - No.seedling'!FJ61</f>
        <v>0</v>
      </c>
      <c r="FL60" s="80">
        <f t="shared" si="434"/>
        <v>0</v>
      </c>
      <c r="FM60" s="76">
        <f>'MASTER_ ALL areas - No.seedling'!FL61</f>
        <v>0</v>
      </c>
      <c r="FN60" s="81">
        <f t="shared" si="435"/>
        <v>0</v>
      </c>
      <c r="FO60" s="75">
        <f>'MASTER_ ALL areas - No.seedling'!FN61</f>
        <v>0</v>
      </c>
      <c r="FP60" s="76">
        <f>'MASTER_ ALL areas - No.seedling'!FO61</f>
        <v>0</v>
      </c>
      <c r="FQ60" s="80">
        <f t="shared" si="436"/>
        <v>0</v>
      </c>
      <c r="FR60" s="76">
        <f>'MASTER_ ALL areas - No.seedling'!FQ61</f>
        <v>0</v>
      </c>
      <c r="FS60" s="81">
        <f t="shared" si="437"/>
        <v>0</v>
      </c>
      <c r="FT60" s="75">
        <f>'MASTER_ ALL areas - No.seedling'!FS61</f>
        <v>0</v>
      </c>
      <c r="FU60" s="76">
        <f>'MASTER_ ALL areas - No.seedling'!FT61</f>
        <v>0</v>
      </c>
      <c r="FV60" s="80">
        <f t="shared" si="438"/>
        <v>0</v>
      </c>
      <c r="FW60" s="76">
        <f>'MASTER_ ALL areas - No.seedling'!FV61</f>
        <v>0</v>
      </c>
      <c r="FX60" s="81">
        <f t="shared" si="439"/>
        <v>0</v>
      </c>
      <c r="FY60" s="75">
        <f>'MASTER_ ALL areas - No.seedling'!FX61</f>
        <v>0</v>
      </c>
      <c r="FZ60" s="76">
        <f>'MASTER_ ALL areas - No.seedling'!FY61</f>
        <v>0</v>
      </c>
      <c r="GA60" s="80">
        <f t="shared" si="440"/>
        <v>0</v>
      </c>
      <c r="GB60" s="76">
        <f>'MASTER_ ALL areas - No.seedling'!GA61</f>
        <v>0</v>
      </c>
      <c r="GC60" s="81">
        <f t="shared" si="441"/>
        <v>0</v>
      </c>
      <c r="GD60" s="75">
        <f>'MASTER_ ALL areas - No.seedling'!GC61</f>
        <v>0</v>
      </c>
      <c r="GE60" s="76">
        <f>'MASTER_ ALL areas - No.seedling'!GD61</f>
        <v>0</v>
      </c>
      <c r="GF60" s="80">
        <f t="shared" si="442"/>
        <v>0</v>
      </c>
      <c r="GG60" s="76">
        <f>'MASTER_ ALL areas - No.seedling'!GF61</f>
        <v>0</v>
      </c>
      <c r="GH60" s="81">
        <f t="shared" si="443"/>
        <v>0</v>
      </c>
      <c r="GI60" s="75">
        <f>'MASTER_ ALL areas - No.seedling'!GH61</f>
        <v>0</v>
      </c>
      <c r="GJ60" s="76">
        <f>'MASTER_ ALL areas - No.seedling'!GI61</f>
        <v>0</v>
      </c>
      <c r="GK60" s="80">
        <f t="shared" si="444"/>
        <v>0</v>
      </c>
      <c r="GL60" s="76">
        <f>'MASTER_ ALL areas - No.seedling'!GK61</f>
        <v>0</v>
      </c>
      <c r="GM60" s="81">
        <f t="shared" si="445"/>
        <v>0</v>
      </c>
      <c r="GN60" s="75">
        <f>'MASTER_ ALL areas - No.seedling'!GM61</f>
        <v>0</v>
      </c>
      <c r="GO60" s="76">
        <f>'MASTER_ ALL areas - No.seedling'!GN61</f>
        <v>0</v>
      </c>
      <c r="GP60" s="80">
        <f t="shared" si="446"/>
        <v>0</v>
      </c>
      <c r="GQ60" s="76">
        <f>'MASTER_ ALL areas - No.seedling'!GP61</f>
        <v>0</v>
      </c>
      <c r="GR60" s="81">
        <f t="shared" si="447"/>
        <v>0</v>
      </c>
      <c r="GS60" s="75">
        <f>'MASTER_ ALL areas - No.seedling'!GR61</f>
        <v>0</v>
      </c>
      <c r="GT60" s="76">
        <f>'MASTER_ ALL areas - No.seedling'!GS61</f>
        <v>0</v>
      </c>
      <c r="GU60" s="80">
        <f t="shared" si="448"/>
        <v>0</v>
      </c>
      <c r="GV60" s="76">
        <f>'MASTER_ ALL areas - No.seedling'!GU61</f>
        <v>0</v>
      </c>
      <c r="GW60" s="81">
        <f t="shared" si="449"/>
        <v>0</v>
      </c>
      <c r="GX60" s="75">
        <f>'MASTER_ ALL areas - No.seedling'!GW61</f>
        <v>0</v>
      </c>
      <c r="GY60" s="76">
        <f>'MASTER_ ALL areas - No.seedling'!GX61</f>
        <v>0</v>
      </c>
      <c r="GZ60" s="80">
        <f t="shared" si="450"/>
        <v>0</v>
      </c>
      <c r="HA60" s="76">
        <f>'MASTER_ ALL areas - No.seedling'!GZ61</f>
        <v>0</v>
      </c>
      <c r="HB60" s="81">
        <f t="shared" si="451"/>
        <v>0</v>
      </c>
      <c r="HC60" s="75">
        <f>'MASTER_ ALL areas - No.seedling'!HB61</f>
        <v>0</v>
      </c>
      <c r="HD60" s="76">
        <f>'MASTER_ ALL areas - No.seedling'!HC61</f>
        <v>0</v>
      </c>
      <c r="HE60" s="80">
        <f t="shared" si="452"/>
        <v>0</v>
      </c>
      <c r="HF60" s="76">
        <f>'MASTER_ ALL areas - No.seedling'!HE61</f>
        <v>0</v>
      </c>
      <c r="HG60" s="81">
        <f t="shared" si="453"/>
        <v>0</v>
      </c>
      <c r="HH60" s="75">
        <f>'MASTER_ ALL areas - No.seedling'!HG61</f>
        <v>0</v>
      </c>
      <c r="HI60" s="76">
        <f>'MASTER_ ALL areas - No.seedling'!HH61</f>
        <v>0</v>
      </c>
      <c r="HJ60" s="80">
        <f t="shared" si="454"/>
        <v>0</v>
      </c>
      <c r="HK60" s="76">
        <f>'MASTER_ ALL areas - No.seedling'!HJ61</f>
        <v>0</v>
      </c>
      <c r="HL60" s="81">
        <f t="shared" si="455"/>
        <v>0</v>
      </c>
      <c r="HM60" s="75">
        <f>'MASTER_ ALL areas - No.seedling'!HL61</f>
        <v>0</v>
      </c>
      <c r="HN60" s="76">
        <f>'MASTER_ ALL areas - No.seedling'!HM61</f>
        <v>0</v>
      </c>
      <c r="HO60" s="80">
        <f t="shared" si="456"/>
        <v>0</v>
      </c>
      <c r="HP60" s="76">
        <f>'MASTER_ ALL areas - No.seedling'!HO61</f>
        <v>0</v>
      </c>
      <c r="HQ60" s="81">
        <f t="shared" si="457"/>
        <v>0</v>
      </c>
      <c r="HR60" s="75">
        <f>'MASTER_ ALL areas - No.seedling'!HQ61</f>
        <v>0</v>
      </c>
      <c r="HS60" s="76">
        <f>'MASTER_ ALL areas - No.seedling'!HR61</f>
        <v>0</v>
      </c>
      <c r="HT60" s="80">
        <f t="shared" si="458"/>
        <v>0</v>
      </c>
      <c r="HU60" s="76">
        <f>'MASTER_ ALL areas - No.seedling'!HT61</f>
        <v>0</v>
      </c>
      <c r="HV60" s="81">
        <f t="shared" si="459"/>
        <v>0</v>
      </c>
      <c r="HW60" s="75">
        <f>'MASTER_ ALL areas - No.seedling'!HV61</f>
        <v>0</v>
      </c>
      <c r="HX60" s="76">
        <f>'MASTER_ ALL areas - No.seedling'!HW61</f>
        <v>0</v>
      </c>
      <c r="HY60" s="80">
        <f t="shared" si="460"/>
        <v>0</v>
      </c>
      <c r="HZ60" s="76">
        <f>'MASTER_ ALL areas - No.seedling'!HY61</f>
        <v>0</v>
      </c>
      <c r="IA60" s="81">
        <f t="shared" si="461"/>
        <v>0</v>
      </c>
      <c r="IB60" s="75">
        <f>'MASTER_ ALL areas - No.seedling'!IA61</f>
        <v>0</v>
      </c>
      <c r="IC60" s="76">
        <f>'MASTER_ ALL areas - No.seedling'!IB61</f>
        <v>0</v>
      </c>
      <c r="ID60" s="80">
        <f t="shared" si="462"/>
        <v>0</v>
      </c>
      <c r="IE60" s="76">
        <f>'MASTER_ ALL areas - No.seedling'!ID61</f>
        <v>0</v>
      </c>
      <c r="IF60" s="85">
        <f t="shared" si="463"/>
        <v>0</v>
      </c>
      <c r="IG60" s="86" t="s">
        <v>239</v>
      </c>
      <c r="IH60" s="87"/>
    </row>
    <row r="61" spans="2:242" ht="33" customHeight="1" x14ac:dyDescent="0.25">
      <c r="B61" s="420">
        <v>59</v>
      </c>
      <c r="C61" s="421" t="s">
        <v>160</v>
      </c>
      <c r="D61" s="422">
        <v>218855</v>
      </c>
      <c r="E61" s="423">
        <v>932677</v>
      </c>
      <c r="F61" s="180" t="s">
        <v>242</v>
      </c>
      <c r="G61" s="88" t="s">
        <v>243</v>
      </c>
      <c r="H61" s="459">
        <f>'MASTER_ ALL areas - No.seedling'!G63</f>
        <v>8</v>
      </c>
      <c r="I61" s="472">
        <f>'MASTER_ ALL areas - No.seedling'!H63</f>
        <v>0.2</v>
      </c>
      <c r="J61" s="459">
        <f>'MASTER_ ALL areas - No.seedling'!I63</f>
        <v>41.75</v>
      </c>
      <c r="K61" s="427">
        <f>'MASTER_ ALL areas - No.seedling'!J63</f>
        <v>25</v>
      </c>
      <c r="L61" s="73">
        <f t="shared" si="373"/>
        <v>500</v>
      </c>
      <c r="M61" s="427">
        <f>'MASTER_ ALL areas - No.seedling'!L63</f>
        <v>500</v>
      </c>
      <c r="N61" s="473">
        <f>'MASTER_ ALL areas - No.seedling'!M63</f>
        <v>0</v>
      </c>
      <c r="O61" s="474">
        <f>'MASTER_ ALL areas - No.seedling'!N63</f>
        <v>7</v>
      </c>
      <c r="P61" s="70">
        <f t="shared" si="374"/>
        <v>0</v>
      </c>
      <c r="Q61" s="78">
        <f t="shared" si="375"/>
        <v>0.28000000000000003</v>
      </c>
      <c r="R61" s="429"/>
      <c r="S61" s="473">
        <f>'MASTER_ ALL areas - No.seedling'!R63</f>
        <v>440</v>
      </c>
      <c r="T61" s="475">
        <f>'MASTER_ ALL areas - No.seedling'!S63</f>
        <v>0</v>
      </c>
      <c r="U61" s="80">
        <f t="shared" si="376"/>
        <v>0</v>
      </c>
      <c r="V61" s="475">
        <f>'MASTER_ ALL areas - No.seedling'!U63</f>
        <v>7</v>
      </c>
      <c r="W61" s="80">
        <f t="shared" si="377"/>
        <v>0.31818181818181818</v>
      </c>
      <c r="X61" s="475">
        <f>'MASTER_ ALL areas - No.seedling'!W63</f>
        <v>60</v>
      </c>
      <c r="Y61" s="475">
        <f>'MASTER_ ALL areas - No.seedling'!X63</f>
        <v>0</v>
      </c>
      <c r="Z61" s="80">
        <f t="shared" si="378"/>
        <v>0</v>
      </c>
      <c r="AA61" s="475">
        <f>'MASTER_ ALL areas - No.seedling'!Z63</f>
        <v>0</v>
      </c>
      <c r="AB61" s="80">
        <f t="shared" si="379"/>
        <v>0</v>
      </c>
      <c r="AC61" s="475">
        <f>'MASTER_ ALL areas - No.seedling'!AB63</f>
        <v>0</v>
      </c>
      <c r="AD61" s="475">
        <f>'MASTER_ ALL areas - No.seedling'!AC63</f>
        <v>0</v>
      </c>
      <c r="AE61" s="80">
        <f t="shared" si="380"/>
        <v>0</v>
      </c>
      <c r="AF61" s="475">
        <f>'MASTER_ ALL areas - No.seedling'!AE63</f>
        <v>0</v>
      </c>
      <c r="AG61" s="80">
        <f t="shared" si="381"/>
        <v>0</v>
      </c>
      <c r="AH61" s="475">
        <f>'MASTER_ ALL areas - No.seedling'!AG63</f>
        <v>0</v>
      </c>
      <c r="AI61" s="475">
        <f>'MASTER_ ALL areas - No.seedling'!AH63</f>
        <v>0</v>
      </c>
      <c r="AJ61" s="80">
        <f t="shared" si="382"/>
        <v>0</v>
      </c>
      <c r="AK61" s="475">
        <f>'MASTER_ ALL areas - No.seedling'!AJ63</f>
        <v>0</v>
      </c>
      <c r="AL61" s="81">
        <f t="shared" si="383"/>
        <v>0</v>
      </c>
      <c r="AM61" s="429"/>
      <c r="AN61" s="473">
        <f>'MASTER_ ALL areas - No.seedling'!AM63</f>
        <v>300</v>
      </c>
      <c r="AO61" s="475">
        <f>'MASTER_ ALL areas - No.seedling'!AN63</f>
        <v>0</v>
      </c>
      <c r="AP61" s="80">
        <f t="shared" si="384"/>
        <v>0</v>
      </c>
      <c r="AQ61" s="475">
        <f>'MASTER_ ALL areas - No.seedling'!AP63</f>
        <v>2</v>
      </c>
      <c r="AR61" s="80">
        <f t="shared" si="385"/>
        <v>0.13333333333333333</v>
      </c>
      <c r="AS61" s="475">
        <f>'MASTER_ ALL areas - No.seedling'!AR63</f>
        <v>200</v>
      </c>
      <c r="AT61" s="475">
        <f>'MASTER_ ALL areas - No.seedling'!AS63</f>
        <v>0</v>
      </c>
      <c r="AU61" s="80">
        <f t="shared" si="386"/>
        <v>0</v>
      </c>
      <c r="AV61" s="475">
        <f>'MASTER_ ALL areas - No.seedling'!AU63</f>
        <v>5</v>
      </c>
      <c r="AW61" s="80">
        <f t="shared" si="387"/>
        <v>0.5</v>
      </c>
      <c r="AX61" s="475">
        <f>'MASTER_ ALL areas - No.seedling'!AW63</f>
        <v>0</v>
      </c>
      <c r="AY61" s="475">
        <f>'MASTER_ ALL areas - No.seedling'!AX63</f>
        <v>0</v>
      </c>
      <c r="AZ61" s="80">
        <f t="shared" si="388"/>
        <v>0</v>
      </c>
      <c r="BA61" s="475">
        <f>'MASTER_ ALL areas - No.seedling'!AZ63</f>
        <v>0</v>
      </c>
      <c r="BB61" s="80">
        <f t="shared" si="389"/>
        <v>0</v>
      </c>
      <c r="BC61" s="475">
        <f>'MASTER_ ALL areas - No.seedling'!BB63</f>
        <v>0</v>
      </c>
      <c r="BD61" s="475">
        <f>'MASTER_ ALL areas - No.seedling'!BC63</f>
        <v>0</v>
      </c>
      <c r="BE61" s="80">
        <f t="shared" si="390"/>
        <v>0</v>
      </c>
      <c r="BF61" s="475">
        <f>'MASTER_ ALL areas - No.seedling'!BE63</f>
        <v>0</v>
      </c>
      <c r="BG61" s="80">
        <f t="shared" si="391"/>
        <v>0</v>
      </c>
      <c r="BH61" s="475">
        <f>'MASTER_ ALL areas - No.seedling'!BG63</f>
        <v>0</v>
      </c>
      <c r="BI61" s="475">
        <f>'MASTER_ ALL areas - No.seedling'!BH63</f>
        <v>0</v>
      </c>
      <c r="BJ61" s="80">
        <f t="shared" si="392"/>
        <v>0</v>
      </c>
      <c r="BK61" s="475">
        <f>'MASTER_ ALL areas - No.seedling'!BJ63</f>
        <v>0</v>
      </c>
      <c r="BL61" s="80">
        <f t="shared" si="393"/>
        <v>0</v>
      </c>
      <c r="BM61" s="475">
        <f>'MASTER_ ALL areas - No.seedling'!BL63</f>
        <v>0</v>
      </c>
      <c r="BN61" s="475">
        <f>'MASTER_ ALL areas - No.seedling'!BM63</f>
        <v>0</v>
      </c>
      <c r="BO61" s="80">
        <f t="shared" si="394"/>
        <v>0</v>
      </c>
      <c r="BP61" s="475">
        <f>'MASTER_ ALL areas - No.seedling'!BO63</f>
        <v>0</v>
      </c>
      <c r="BQ61" s="80">
        <f t="shared" si="395"/>
        <v>0</v>
      </c>
      <c r="BR61" s="475">
        <f>'MASTER_ ALL areas - No.seedling'!BQ63</f>
        <v>0</v>
      </c>
      <c r="BS61" s="475">
        <f>'MASTER_ ALL areas - No.seedling'!BR63</f>
        <v>0</v>
      </c>
      <c r="BT61" s="80">
        <f t="shared" si="396"/>
        <v>0</v>
      </c>
      <c r="BU61" s="475">
        <f>'MASTER_ ALL areas - No.seedling'!BT63</f>
        <v>0</v>
      </c>
      <c r="BV61" s="80">
        <f t="shared" si="397"/>
        <v>0</v>
      </c>
      <c r="BW61" s="475">
        <f>'MASTER_ ALL areas - No.seedling'!BV63</f>
        <v>0</v>
      </c>
      <c r="BX61" s="475">
        <f>'MASTER_ ALL areas - No.seedling'!BW63</f>
        <v>0</v>
      </c>
      <c r="BY61" s="80">
        <f t="shared" si="398"/>
        <v>0</v>
      </c>
      <c r="BZ61" s="475">
        <f>'MASTER_ ALL areas - No.seedling'!BY63</f>
        <v>0</v>
      </c>
      <c r="CA61" s="81">
        <f t="shared" si="399"/>
        <v>0</v>
      </c>
      <c r="CB61" s="429"/>
      <c r="CC61" s="75">
        <f t="shared" ref="CC61:CC85" si="464">15*20</f>
        <v>300</v>
      </c>
      <c r="CD61" s="76">
        <f>'MASTER_ ALL areas - No.seedling'!CC63</f>
        <v>0</v>
      </c>
      <c r="CE61" s="80">
        <f t="shared" si="400"/>
        <v>0</v>
      </c>
      <c r="CF61" s="76">
        <f>'MASTER_ ALL areas - No.seedling'!CE63</f>
        <v>2</v>
      </c>
      <c r="CG61" s="81">
        <f t="shared" si="401"/>
        <v>0.13333333333333333</v>
      </c>
      <c r="CH61" s="75">
        <f>'MASTER_ ALL areas - No.seedling'!CG63</f>
        <v>0</v>
      </c>
      <c r="CI61" s="76">
        <f>'MASTER_ ALL areas - No.seedling'!CH63</f>
        <v>0</v>
      </c>
      <c r="CJ61" s="80">
        <f t="shared" si="402"/>
        <v>0</v>
      </c>
      <c r="CK61" s="76">
        <f>'MASTER_ ALL areas - No.seedling'!CJ63</f>
        <v>0</v>
      </c>
      <c r="CL61" s="81">
        <f t="shared" si="403"/>
        <v>0</v>
      </c>
      <c r="CM61" s="75">
        <f>'MASTER_ ALL areas - No.seedling'!CL63</f>
        <v>0</v>
      </c>
      <c r="CN61" s="76">
        <f>'MASTER_ ALL areas - No.seedling'!CM63</f>
        <v>0</v>
      </c>
      <c r="CO61" s="80">
        <f t="shared" si="404"/>
        <v>0</v>
      </c>
      <c r="CP61" s="76">
        <f>'MASTER_ ALL areas - No.seedling'!CO63</f>
        <v>0</v>
      </c>
      <c r="CQ61" s="81">
        <f t="shared" si="405"/>
        <v>0</v>
      </c>
      <c r="CR61" s="75">
        <f>'MASTER_ ALL areas - No.seedling'!CQ63</f>
        <v>0</v>
      </c>
      <c r="CS61" s="76">
        <f>'MASTER_ ALL areas - No.seedling'!CR63</f>
        <v>0</v>
      </c>
      <c r="CT61" s="80">
        <f t="shared" si="406"/>
        <v>0</v>
      </c>
      <c r="CU61" s="76">
        <f>'MASTER_ ALL areas - No.seedling'!CT63</f>
        <v>0</v>
      </c>
      <c r="CV61" s="81">
        <f t="shared" si="407"/>
        <v>0</v>
      </c>
      <c r="CW61" s="75">
        <f>'MASTER_ ALL areas - No.seedling'!CV63</f>
        <v>140</v>
      </c>
      <c r="CX61" s="76">
        <f>'MASTER_ ALL areas - No.seedling'!CW63</f>
        <v>0</v>
      </c>
      <c r="CY61" s="80">
        <f t="shared" si="408"/>
        <v>0</v>
      </c>
      <c r="CZ61" s="76">
        <f>'MASTER_ ALL areas - No.seedling'!CY63</f>
        <v>5</v>
      </c>
      <c r="DA61" s="81">
        <f t="shared" si="409"/>
        <v>0.7142857142857143</v>
      </c>
      <c r="DB61" s="75">
        <f>'MASTER_ ALL areas - No.seedling'!DA63</f>
        <v>60</v>
      </c>
      <c r="DC61" s="76">
        <f>'MASTER_ ALL areas - No.seedling'!DB63</f>
        <v>0</v>
      </c>
      <c r="DD61" s="80">
        <f t="shared" si="410"/>
        <v>0</v>
      </c>
      <c r="DE61" s="76">
        <f>'MASTER_ ALL areas - No.seedling'!DD63</f>
        <v>0</v>
      </c>
      <c r="DF61" s="81">
        <f t="shared" si="411"/>
        <v>0</v>
      </c>
      <c r="DG61" s="75">
        <f>'MASTER_ ALL areas - No.seedling'!DF63</f>
        <v>0</v>
      </c>
      <c r="DH61" s="76">
        <f>'MASTER_ ALL areas - No.seedling'!DG63</f>
        <v>0</v>
      </c>
      <c r="DI61" s="80">
        <f t="shared" si="412"/>
        <v>0</v>
      </c>
      <c r="DJ61" s="76">
        <f>'MASTER_ ALL areas - No.seedling'!DI63</f>
        <v>0</v>
      </c>
      <c r="DK61" s="81">
        <f t="shared" si="413"/>
        <v>0</v>
      </c>
      <c r="DL61" s="75">
        <f>'MASTER_ ALL areas - No.seedling'!DK63</f>
        <v>0</v>
      </c>
      <c r="DM61" s="76">
        <f>'MASTER_ ALL areas - No.seedling'!DL63</f>
        <v>0</v>
      </c>
      <c r="DN61" s="80">
        <f t="shared" si="414"/>
        <v>0</v>
      </c>
      <c r="DO61" s="76">
        <f>'MASTER_ ALL areas - No.seedling'!DN63</f>
        <v>0</v>
      </c>
      <c r="DP61" s="81">
        <f t="shared" si="415"/>
        <v>0</v>
      </c>
      <c r="DQ61" s="75">
        <f>'MASTER_ ALL areas - No.seedling'!DP63</f>
        <v>0</v>
      </c>
      <c r="DR61" s="76">
        <f>'MASTER_ ALL areas - No.seedling'!DQ63</f>
        <v>0</v>
      </c>
      <c r="DS61" s="80">
        <f t="shared" si="416"/>
        <v>0</v>
      </c>
      <c r="DT61" s="76">
        <f>'MASTER_ ALL areas - No.seedling'!DS63</f>
        <v>0</v>
      </c>
      <c r="DU61" s="81">
        <f t="shared" si="417"/>
        <v>0</v>
      </c>
      <c r="DV61" s="75">
        <f>'MASTER_ ALL areas - No.seedling'!DU63</f>
        <v>0</v>
      </c>
      <c r="DW61" s="76">
        <f>'MASTER_ ALL areas - No.seedling'!DV63</f>
        <v>0</v>
      </c>
      <c r="DX61" s="80">
        <f t="shared" si="418"/>
        <v>0</v>
      </c>
      <c r="DY61" s="76">
        <f>'MASTER_ ALL areas - No.seedling'!DX63</f>
        <v>0</v>
      </c>
      <c r="DZ61" s="81">
        <f t="shared" si="419"/>
        <v>0</v>
      </c>
      <c r="EA61" s="75">
        <f>'MASTER_ ALL areas - No.seedling'!DZ63</f>
        <v>0</v>
      </c>
      <c r="EB61" s="76">
        <f>'MASTER_ ALL areas - No.seedling'!EA63</f>
        <v>0</v>
      </c>
      <c r="EC61" s="80">
        <f t="shared" si="420"/>
        <v>0</v>
      </c>
      <c r="ED61" s="76">
        <f>'MASTER_ ALL areas - No.seedling'!EC63</f>
        <v>0</v>
      </c>
      <c r="EE61" s="81">
        <f t="shared" si="421"/>
        <v>0</v>
      </c>
      <c r="EF61" s="75">
        <f>'MASTER_ ALL areas - No.seedling'!EE63</f>
        <v>0</v>
      </c>
      <c r="EG61" s="76">
        <f>'MASTER_ ALL areas - No.seedling'!EF63</f>
        <v>0</v>
      </c>
      <c r="EH61" s="80">
        <f t="shared" si="422"/>
        <v>0</v>
      </c>
      <c r="EI61" s="76">
        <f>'MASTER_ ALL areas - No.seedling'!EH63</f>
        <v>0</v>
      </c>
      <c r="EJ61" s="81">
        <f t="shared" si="423"/>
        <v>0</v>
      </c>
      <c r="EK61" s="75">
        <f>'MASTER_ ALL areas - No.seedling'!EJ63</f>
        <v>0</v>
      </c>
      <c r="EL61" s="76">
        <f>'MASTER_ ALL areas - No.seedling'!EK63</f>
        <v>0</v>
      </c>
      <c r="EM61" s="80">
        <f t="shared" si="424"/>
        <v>0</v>
      </c>
      <c r="EN61" s="76">
        <f>'MASTER_ ALL areas - No.seedling'!EM63</f>
        <v>0</v>
      </c>
      <c r="EO61" s="81">
        <f t="shared" si="425"/>
        <v>0</v>
      </c>
      <c r="EP61" s="75">
        <f>'MASTER_ ALL areas - No.seedling'!EO63</f>
        <v>0</v>
      </c>
      <c r="EQ61" s="76">
        <f>'MASTER_ ALL areas - No.seedling'!EP63</f>
        <v>0</v>
      </c>
      <c r="ER61" s="80">
        <f t="shared" si="426"/>
        <v>0</v>
      </c>
      <c r="ES61" s="76">
        <f>'MASTER_ ALL areas - No.seedling'!ER63</f>
        <v>0</v>
      </c>
      <c r="ET61" s="81">
        <f t="shared" si="427"/>
        <v>0</v>
      </c>
      <c r="EU61" s="75">
        <f>'MASTER_ ALL areas - No.seedling'!ET63</f>
        <v>0</v>
      </c>
      <c r="EV61" s="76">
        <f>'MASTER_ ALL areas - No.seedling'!EU63</f>
        <v>0</v>
      </c>
      <c r="EW61" s="80">
        <f t="shared" si="428"/>
        <v>0</v>
      </c>
      <c r="EX61" s="76">
        <f>'MASTER_ ALL areas - No.seedling'!EW63</f>
        <v>0</v>
      </c>
      <c r="EY61" s="81">
        <f t="shared" si="429"/>
        <v>0</v>
      </c>
      <c r="EZ61" s="75">
        <f>'MASTER_ ALL areas - No.seedling'!EY63</f>
        <v>0</v>
      </c>
      <c r="FA61" s="76">
        <f>'MASTER_ ALL areas - No.seedling'!EZ63</f>
        <v>0</v>
      </c>
      <c r="FB61" s="80">
        <f t="shared" si="430"/>
        <v>0</v>
      </c>
      <c r="FC61" s="76">
        <f>'MASTER_ ALL areas - No.seedling'!FB63</f>
        <v>0</v>
      </c>
      <c r="FD61" s="81">
        <f t="shared" si="431"/>
        <v>0</v>
      </c>
      <c r="FE61" s="75">
        <f>'MASTER_ ALL areas - No.seedling'!FD63</f>
        <v>0</v>
      </c>
      <c r="FF61" s="76">
        <f>'MASTER_ ALL areas - No.seedling'!FE63</f>
        <v>0</v>
      </c>
      <c r="FG61" s="80">
        <f t="shared" si="432"/>
        <v>0</v>
      </c>
      <c r="FH61" s="76">
        <f>'MASTER_ ALL areas - No.seedling'!FG63</f>
        <v>0</v>
      </c>
      <c r="FI61" s="81">
        <f t="shared" si="433"/>
        <v>0</v>
      </c>
      <c r="FJ61" s="75">
        <f>'MASTER_ ALL areas - No.seedling'!FI63</f>
        <v>0</v>
      </c>
      <c r="FK61" s="76">
        <f>'MASTER_ ALL areas - No.seedling'!FJ63</f>
        <v>0</v>
      </c>
      <c r="FL61" s="80">
        <f t="shared" si="434"/>
        <v>0</v>
      </c>
      <c r="FM61" s="76">
        <f>'MASTER_ ALL areas - No.seedling'!FL63</f>
        <v>0</v>
      </c>
      <c r="FN61" s="81">
        <f t="shared" si="435"/>
        <v>0</v>
      </c>
      <c r="FO61" s="75">
        <f>'MASTER_ ALL areas - No.seedling'!FN63</f>
        <v>0</v>
      </c>
      <c r="FP61" s="76">
        <f>'MASTER_ ALL areas - No.seedling'!FO63</f>
        <v>0</v>
      </c>
      <c r="FQ61" s="80">
        <f t="shared" si="436"/>
        <v>0</v>
      </c>
      <c r="FR61" s="76">
        <f>'MASTER_ ALL areas - No.seedling'!FQ63</f>
        <v>0</v>
      </c>
      <c r="FS61" s="81">
        <f t="shared" si="437"/>
        <v>0</v>
      </c>
      <c r="FT61" s="75">
        <f>'MASTER_ ALL areas - No.seedling'!FS63</f>
        <v>0</v>
      </c>
      <c r="FU61" s="76">
        <f>'MASTER_ ALL areas - No.seedling'!FT63</f>
        <v>0</v>
      </c>
      <c r="FV61" s="80">
        <f t="shared" si="438"/>
        <v>0</v>
      </c>
      <c r="FW61" s="76">
        <f>'MASTER_ ALL areas - No.seedling'!FV63</f>
        <v>0</v>
      </c>
      <c r="FX61" s="81">
        <f t="shared" si="439"/>
        <v>0</v>
      </c>
      <c r="FY61" s="75">
        <f>'MASTER_ ALL areas - No.seedling'!FX63</f>
        <v>0</v>
      </c>
      <c r="FZ61" s="76">
        <f>'MASTER_ ALL areas - No.seedling'!FY63</f>
        <v>0</v>
      </c>
      <c r="GA61" s="80">
        <f t="shared" si="440"/>
        <v>0</v>
      </c>
      <c r="GB61" s="76">
        <f>'MASTER_ ALL areas - No.seedling'!GA63</f>
        <v>0</v>
      </c>
      <c r="GC61" s="81">
        <f t="shared" si="441"/>
        <v>0</v>
      </c>
      <c r="GD61" s="75">
        <f>'MASTER_ ALL areas - No.seedling'!GC63</f>
        <v>0</v>
      </c>
      <c r="GE61" s="76">
        <f>'MASTER_ ALL areas - No.seedling'!GD63</f>
        <v>0</v>
      </c>
      <c r="GF61" s="80">
        <f t="shared" si="442"/>
        <v>0</v>
      </c>
      <c r="GG61" s="76">
        <f>'MASTER_ ALL areas - No.seedling'!GF63</f>
        <v>0</v>
      </c>
      <c r="GH61" s="81">
        <f t="shared" si="443"/>
        <v>0</v>
      </c>
      <c r="GI61" s="75">
        <f>'MASTER_ ALL areas - No.seedling'!GH63</f>
        <v>0</v>
      </c>
      <c r="GJ61" s="76">
        <f>'MASTER_ ALL areas - No.seedling'!GI63</f>
        <v>0</v>
      </c>
      <c r="GK61" s="80">
        <f t="shared" si="444"/>
        <v>0</v>
      </c>
      <c r="GL61" s="76">
        <f>'MASTER_ ALL areas - No.seedling'!GK63</f>
        <v>0</v>
      </c>
      <c r="GM61" s="81">
        <f t="shared" si="445"/>
        <v>0</v>
      </c>
      <c r="GN61" s="75">
        <f>'MASTER_ ALL areas - No.seedling'!GM63</f>
        <v>0</v>
      </c>
      <c r="GO61" s="76">
        <f>'MASTER_ ALL areas - No.seedling'!GN63</f>
        <v>0</v>
      </c>
      <c r="GP61" s="80">
        <f t="shared" si="446"/>
        <v>0</v>
      </c>
      <c r="GQ61" s="76">
        <f>'MASTER_ ALL areas - No.seedling'!GP63</f>
        <v>0</v>
      </c>
      <c r="GR61" s="81">
        <f t="shared" si="447"/>
        <v>0</v>
      </c>
      <c r="GS61" s="75">
        <f>'MASTER_ ALL areas - No.seedling'!GR63</f>
        <v>0</v>
      </c>
      <c r="GT61" s="76">
        <f>'MASTER_ ALL areas - No.seedling'!GS63</f>
        <v>0</v>
      </c>
      <c r="GU61" s="80">
        <f t="shared" si="448"/>
        <v>0</v>
      </c>
      <c r="GV61" s="76">
        <f>'MASTER_ ALL areas - No.seedling'!GU63</f>
        <v>0</v>
      </c>
      <c r="GW61" s="81">
        <f t="shared" si="449"/>
        <v>0</v>
      </c>
      <c r="GX61" s="75">
        <f>'MASTER_ ALL areas - No.seedling'!GW63</f>
        <v>0</v>
      </c>
      <c r="GY61" s="76">
        <f>'MASTER_ ALL areas - No.seedling'!GX63</f>
        <v>0</v>
      </c>
      <c r="GZ61" s="80">
        <f t="shared" si="450"/>
        <v>0</v>
      </c>
      <c r="HA61" s="76">
        <f>'MASTER_ ALL areas - No.seedling'!GZ63</f>
        <v>0</v>
      </c>
      <c r="HB61" s="81">
        <f t="shared" si="451"/>
        <v>0</v>
      </c>
      <c r="HC61" s="75">
        <f>'MASTER_ ALL areas - No.seedling'!HB63</f>
        <v>0</v>
      </c>
      <c r="HD61" s="76">
        <f>'MASTER_ ALL areas - No.seedling'!HC63</f>
        <v>0</v>
      </c>
      <c r="HE61" s="80">
        <f t="shared" si="452"/>
        <v>0</v>
      </c>
      <c r="HF61" s="76">
        <f>'MASTER_ ALL areas - No.seedling'!HE63</f>
        <v>0</v>
      </c>
      <c r="HG61" s="81">
        <f t="shared" si="453"/>
        <v>0</v>
      </c>
      <c r="HH61" s="75">
        <f>'MASTER_ ALL areas - No.seedling'!HG63</f>
        <v>0</v>
      </c>
      <c r="HI61" s="76">
        <f>'MASTER_ ALL areas - No.seedling'!HH63</f>
        <v>0</v>
      </c>
      <c r="HJ61" s="80">
        <f t="shared" si="454"/>
        <v>0</v>
      </c>
      <c r="HK61" s="76">
        <f>'MASTER_ ALL areas - No.seedling'!HJ63</f>
        <v>0</v>
      </c>
      <c r="HL61" s="81">
        <f t="shared" si="455"/>
        <v>0</v>
      </c>
      <c r="HM61" s="75">
        <f>'MASTER_ ALL areas - No.seedling'!HL63</f>
        <v>0</v>
      </c>
      <c r="HN61" s="76">
        <f>'MASTER_ ALL areas - No.seedling'!HM63</f>
        <v>0</v>
      </c>
      <c r="HO61" s="80">
        <f t="shared" si="456"/>
        <v>0</v>
      </c>
      <c r="HP61" s="76">
        <f>'MASTER_ ALL areas - No.seedling'!HO63</f>
        <v>0</v>
      </c>
      <c r="HQ61" s="81">
        <f t="shared" si="457"/>
        <v>0</v>
      </c>
      <c r="HR61" s="75">
        <f>'MASTER_ ALL areas - No.seedling'!HQ63</f>
        <v>0</v>
      </c>
      <c r="HS61" s="76">
        <f>'MASTER_ ALL areas - No.seedling'!HR63</f>
        <v>0</v>
      </c>
      <c r="HT61" s="80">
        <f t="shared" si="458"/>
        <v>0</v>
      </c>
      <c r="HU61" s="76">
        <f>'MASTER_ ALL areas - No.seedling'!HT63</f>
        <v>0</v>
      </c>
      <c r="HV61" s="81">
        <f t="shared" si="459"/>
        <v>0</v>
      </c>
      <c r="HW61" s="75">
        <f>'MASTER_ ALL areas - No.seedling'!HV63</f>
        <v>0</v>
      </c>
      <c r="HX61" s="76">
        <f>'MASTER_ ALL areas - No.seedling'!HW63</f>
        <v>0</v>
      </c>
      <c r="HY61" s="80">
        <f t="shared" si="460"/>
        <v>0</v>
      </c>
      <c r="HZ61" s="76">
        <f>'MASTER_ ALL areas - No.seedling'!HY63</f>
        <v>0</v>
      </c>
      <c r="IA61" s="81">
        <f t="shared" si="461"/>
        <v>0</v>
      </c>
      <c r="IB61" s="75">
        <f>'MASTER_ ALL areas - No.seedling'!IA63</f>
        <v>0</v>
      </c>
      <c r="IC61" s="76">
        <f>'MASTER_ ALL areas - No.seedling'!IB63</f>
        <v>0</v>
      </c>
      <c r="ID61" s="80">
        <f t="shared" si="462"/>
        <v>0</v>
      </c>
      <c r="IE61" s="76">
        <f>'MASTER_ ALL areas - No.seedling'!ID63</f>
        <v>0</v>
      </c>
      <c r="IF61" s="85">
        <f t="shared" si="463"/>
        <v>0</v>
      </c>
      <c r="IG61" s="86" t="s">
        <v>244</v>
      </c>
      <c r="IH61" s="87"/>
    </row>
    <row r="62" spans="2:242" ht="33" customHeight="1" x14ac:dyDescent="0.25">
      <c r="B62" s="420">
        <v>60</v>
      </c>
      <c r="C62" s="421" t="s">
        <v>245</v>
      </c>
      <c r="D62" s="422">
        <v>220120</v>
      </c>
      <c r="E62" s="423">
        <v>932677</v>
      </c>
      <c r="F62" s="424" t="s">
        <v>89</v>
      </c>
      <c r="G62" s="88" t="s">
        <v>194</v>
      </c>
      <c r="H62" s="459">
        <f>'MASTER_ ALL areas - No.seedling'!G64</f>
        <v>6</v>
      </c>
      <c r="I62" s="472">
        <f>'MASTER_ ALL areas - No.seedling'!H64</f>
        <v>0.4</v>
      </c>
      <c r="J62" s="459">
        <f>'MASTER_ ALL areas - No.seedling'!I64</f>
        <v>31.4</v>
      </c>
      <c r="K62" s="427">
        <f>'MASTER_ ALL areas - No.seedling'!J64</f>
        <v>30</v>
      </c>
      <c r="L62" s="73">
        <f t="shared" si="373"/>
        <v>600</v>
      </c>
      <c r="M62" s="427">
        <f>'MASTER_ ALL areas - No.seedling'!L64</f>
        <v>600</v>
      </c>
      <c r="N62" s="473">
        <f>'MASTER_ ALL areas - No.seedling'!M64</f>
        <v>1</v>
      </c>
      <c r="O62" s="474">
        <f>'MASTER_ ALL areas - No.seedling'!N64</f>
        <v>4</v>
      </c>
      <c r="P62" s="70">
        <f t="shared" si="374"/>
        <v>3.3333333333333333E-2</v>
      </c>
      <c r="Q62" s="78">
        <f t="shared" si="375"/>
        <v>0.13333333333333333</v>
      </c>
      <c r="R62" s="429"/>
      <c r="S62" s="473">
        <f>'MASTER_ ALL areas - No.seedling'!R64</f>
        <v>580</v>
      </c>
      <c r="T62" s="475">
        <f>'MASTER_ ALL areas - No.seedling'!S64</f>
        <v>1</v>
      </c>
      <c r="U62" s="80">
        <f t="shared" si="376"/>
        <v>3.4482758620689655E-2</v>
      </c>
      <c r="V62" s="475">
        <f>'MASTER_ ALL areas - No.seedling'!U64</f>
        <v>3</v>
      </c>
      <c r="W62" s="80">
        <f t="shared" si="377"/>
        <v>0.10344827586206896</v>
      </c>
      <c r="X62" s="475">
        <f>'MASTER_ ALL areas - No.seedling'!W64</f>
        <v>20</v>
      </c>
      <c r="Y62" s="475">
        <f>'MASTER_ ALL areas - No.seedling'!X64</f>
        <v>0</v>
      </c>
      <c r="Z62" s="80">
        <f t="shared" si="378"/>
        <v>0</v>
      </c>
      <c r="AA62" s="475">
        <f>'MASTER_ ALL areas - No.seedling'!Z64</f>
        <v>1</v>
      </c>
      <c r="AB62" s="80">
        <f t="shared" si="379"/>
        <v>1</v>
      </c>
      <c r="AC62" s="475">
        <f>'MASTER_ ALL areas - No.seedling'!AB64</f>
        <v>0</v>
      </c>
      <c r="AD62" s="475">
        <f>'MASTER_ ALL areas - No.seedling'!AC64</f>
        <v>0</v>
      </c>
      <c r="AE62" s="80">
        <f t="shared" si="380"/>
        <v>0</v>
      </c>
      <c r="AF62" s="475">
        <f>'MASTER_ ALL areas - No.seedling'!AE64</f>
        <v>0</v>
      </c>
      <c r="AG62" s="80">
        <f t="shared" si="381"/>
        <v>0</v>
      </c>
      <c r="AH62" s="475">
        <f>'MASTER_ ALL areas - No.seedling'!AG64</f>
        <v>0</v>
      </c>
      <c r="AI62" s="475">
        <f>'MASTER_ ALL areas - No.seedling'!AH64</f>
        <v>0</v>
      </c>
      <c r="AJ62" s="80">
        <f t="shared" si="382"/>
        <v>0</v>
      </c>
      <c r="AK62" s="475">
        <f>'MASTER_ ALL areas - No.seedling'!AJ64</f>
        <v>0</v>
      </c>
      <c r="AL62" s="81">
        <f t="shared" si="383"/>
        <v>0</v>
      </c>
      <c r="AM62" s="429"/>
      <c r="AN62" s="473">
        <f>'MASTER_ ALL areas - No.seedling'!AM64</f>
        <v>160</v>
      </c>
      <c r="AO62" s="475">
        <f>'MASTER_ ALL areas - No.seedling'!AN64</f>
        <v>1</v>
      </c>
      <c r="AP62" s="80">
        <f t="shared" si="384"/>
        <v>0.125</v>
      </c>
      <c r="AQ62" s="475">
        <f>'MASTER_ ALL areas - No.seedling'!AP64</f>
        <v>1</v>
      </c>
      <c r="AR62" s="80">
        <f t="shared" si="385"/>
        <v>0.125</v>
      </c>
      <c r="AS62" s="475">
        <f>'MASTER_ ALL areas - No.seedling'!AR64</f>
        <v>120</v>
      </c>
      <c r="AT62" s="475">
        <f>'MASTER_ ALL areas - No.seedling'!AS64</f>
        <v>0</v>
      </c>
      <c r="AU62" s="80">
        <f t="shared" si="386"/>
        <v>0</v>
      </c>
      <c r="AV62" s="475">
        <f>'MASTER_ ALL areas - No.seedling'!AU64</f>
        <v>3</v>
      </c>
      <c r="AW62" s="80">
        <f t="shared" si="387"/>
        <v>0.5</v>
      </c>
      <c r="AX62" s="475">
        <f>'MASTER_ ALL areas - No.seedling'!AW64</f>
        <v>0</v>
      </c>
      <c r="AY62" s="475">
        <f>'MASTER_ ALL areas - No.seedling'!AX64</f>
        <v>0</v>
      </c>
      <c r="AZ62" s="80">
        <f t="shared" si="388"/>
        <v>0</v>
      </c>
      <c r="BA62" s="475">
        <f>'MASTER_ ALL areas - No.seedling'!AZ64</f>
        <v>0</v>
      </c>
      <c r="BB62" s="80">
        <f t="shared" si="389"/>
        <v>0</v>
      </c>
      <c r="BC62" s="475">
        <f>'MASTER_ ALL areas - No.seedling'!BB64</f>
        <v>0</v>
      </c>
      <c r="BD62" s="475">
        <f>'MASTER_ ALL areas - No.seedling'!BC64</f>
        <v>0</v>
      </c>
      <c r="BE62" s="80">
        <f t="shared" si="390"/>
        <v>0</v>
      </c>
      <c r="BF62" s="475">
        <f>'MASTER_ ALL areas - No.seedling'!BE64</f>
        <v>0</v>
      </c>
      <c r="BG62" s="80">
        <f t="shared" si="391"/>
        <v>0</v>
      </c>
      <c r="BH62" s="475">
        <f>'MASTER_ ALL areas - No.seedling'!BG64</f>
        <v>320</v>
      </c>
      <c r="BI62" s="475">
        <f>'MASTER_ ALL areas - No.seedling'!BH64</f>
        <v>0</v>
      </c>
      <c r="BJ62" s="80">
        <f t="shared" si="392"/>
        <v>0</v>
      </c>
      <c r="BK62" s="475">
        <f>'MASTER_ ALL areas - No.seedling'!BJ64</f>
        <v>0</v>
      </c>
      <c r="BL62" s="80">
        <f t="shared" si="393"/>
        <v>0</v>
      </c>
      <c r="BM62" s="475">
        <f>'MASTER_ ALL areas - No.seedling'!BL64</f>
        <v>0</v>
      </c>
      <c r="BN62" s="475">
        <f>'MASTER_ ALL areas - No.seedling'!BM64</f>
        <v>0</v>
      </c>
      <c r="BO62" s="80">
        <f t="shared" si="394"/>
        <v>0</v>
      </c>
      <c r="BP62" s="475">
        <f>'MASTER_ ALL areas - No.seedling'!BO64</f>
        <v>0</v>
      </c>
      <c r="BQ62" s="80">
        <f t="shared" si="395"/>
        <v>0</v>
      </c>
      <c r="BR62" s="475">
        <f>'MASTER_ ALL areas - No.seedling'!BQ64</f>
        <v>0</v>
      </c>
      <c r="BS62" s="475">
        <f>'MASTER_ ALL areas - No.seedling'!BR64</f>
        <v>0</v>
      </c>
      <c r="BT62" s="80">
        <f t="shared" si="396"/>
        <v>0</v>
      </c>
      <c r="BU62" s="475">
        <f>'MASTER_ ALL areas - No.seedling'!BT64</f>
        <v>0</v>
      </c>
      <c r="BV62" s="80">
        <f t="shared" si="397"/>
        <v>0</v>
      </c>
      <c r="BW62" s="475">
        <f>'MASTER_ ALL areas - No.seedling'!BV64</f>
        <v>0</v>
      </c>
      <c r="BX62" s="475">
        <f>'MASTER_ ALL areas - No.seedling'!BW64</f>
        <v>0</v>
      </c>
      <c r="BY62" s="80">
        <f t="shared" si="398"/>
        <v>0</v>
      </c>
      <c r="BZ62" s="475">
        <f>'MASTER_ ALL areas - No.seedling'!BY64</f>
        <v>0</v>
      </c>
      <c r="CA62" s="81">
        <f t="shared" si="399"/>
        <v>0</v>
      </c>
      <c r="CB62" s="429"/>
      <c r="CC62" s="75">
        <f t="shared" si="187"/>
        <v>160</v>
      </c>
      <c r="CD62" s="76">
        <f>'MASTER_ ALL areas - No.seedling'!CC64</f>
        <v>1</v>
      </c>
      <c r="CE62" s="80">
        <f t="shared" si="400"/>
        <v>0.125</v>
      </c>
      <c r="CF62" s="76">
        <f>'MASTER_ ALL areas - No.seedling'!CE64</f>
        <v>1</v>
      </c>
      <c r="CG62" s="81">
        <f t="shared" si="401"/>
        <v>0.125</v>
      </c>
      <c r="CH62" s="75">
        <f>'MASTER_ ALL areas - No.seedling'!CG64</f>
        <v>0</v>
      </c>
      <c r="CI62" s="76">
        <f>'MASTER_ ALL areas - No.seedling'!CH64</f>
        <v>0</v>
      </c>
      <c r="CJ62" s="80">
        <f t="shared" si="402"/>
        <v>0</v>
      </c>
      <c r="CK62" s="76">
        <f>'MASTER_ ALL areas - No.seedling'!CJ64</f>
        <v>0</v>
      </c>
      <c r="CL62" s="81">
        <f t="shared" si="403"/>
        <v>0</v>
      </c>
      <c r="CM62" s="75">
        <f>'MASTER_ ALL areas - No.seedling'!CL64</f>
        <v>0</v>
      </c>
      <c r="CN62" s="76">
        <f>'MASTER_ ALL areas - No.seedling'!CM64</f>
        <v>0</v>
      </c>
      <c r="CO62" s="80">
        <f t="shared" si="404"/>
        <v>0</v>
      </c>
      <c r="CP62" s="76">
        <f>'MASTER_ ALL areas - No.seedling'!CO64</f>
        <v>0</v>
      </c>
      <c r="CQ62" s="81">
        <f t="shared" si="405"/>
        <v>0</v>
      </c>
      <c r="CR62" s="75">
        <f>'MASTER_ ALL areas - No.seedling'!CQ64</f>
        <v>0</v>
      </c>
      <c r="CS62" s="76">
        <f>'MASTER_ ALL areas - No.seedling'!CR64</f>
        <v>0</v>
      </c>
      <c r="CT62" s="80">
        <f t="shared" si="406"/>
        <v>0</v>
      </c>
      <c r="CU62" s="76">
        <f>'MASTER_ ALL areas - No.seedling'!CT64</f>
        <v>0</v>
      </c>
      <c r="CV62" s="81">
        <f t="shared" si="407"/>
        <v>0</v>
      </c>
      <c r="CW62" s="75">
        <f>'MASTER_ ALL areas - No.seedling'!CV64</f>
        <v>100</v>
      </c>
      <c r="CX62" s="76">
        <f>'MASTER_ ALL areas - No.seedling'!CW64</f>
        <v>0</v>
      </c>
      <c r="CY62" s="80">
        <f t="shared" si="408"/>
        <v>0</v>
      </c>
      <c r="CZ62" s="76">
        <f>'MASTER_ ALL areas - No.seedling'!CY64</f>
        <v>2</v>
      </c>
      <c r="DA62" s="81">
        <f t="shared" si="409"/>
        <v>0.4</v>
      </c>
      <c r="DB62" s="75">
        <f>'MASTER_ ALL areas - No.seedling'!DA64</f>
        <v>20</v>
      </c>
      <c r="DC62" s="76">
        <f>'MASTER_ ALL areas - No.seedling'!DB64</f>
        <v>0</v>
      </c>
      <c r="DD62" s="80">
        <f t="shared" si="410"/>
        <v>0</v>
      </c>
      <c r="DE62" s="76">
        <f>'MASTER_ ALL areas - No.seedling'!DD64</f>
        <v>1</v>
      </c>
      <c r="DF62" s="81">
        <f t="shared" si="411"/>
        <v>1</v>
      </c>
      <c r="DG62" s="75">
        <f>'MASTER_ ALL areas - No.seedling'!DF64</f>
        <v>0</v>
      </c>
      <c r="DH62" s="76">
        <f>'MASTER_ ALL areas - No.seedling'!DG64</f>
        <v>0</v>
      </c>
      <c r="DI62" s="80">
        <f t="shared" si="412"/>
        <v>0</v>
      </c>
      <c r="DJ62" s="76">
        <f>'MASTER_ ALL areas - No.seedling'!DI64</f>
        <v>0</v>
      </c>
      <c r="DK62" s="81">
        <f t="shared" si="413"/>
        <v>0</v>
      </c>
      <c r="DL62" s="75">
        <f>'MASTER_ ALL areas - No.seedling'!DK64</f>
        <v>0</v>
      </c>
      <c r="DM62" s="76">
        <f>'MASTER_ ALL areas - No.seedling'!DL64</f>
        <v>0</v>
      </c>
      <c r="DN62" s="80">
        <f t="shared" si="414"/>
        <v>0</v>
      </c>
      <c r="DO62" s="76">
        <f>'MASTER_ ALL areas - No.seedling'!DN64</f>
        <v>0</v>
      </c>
      <c r="DP62" s="81">
        <f t="shared" si="415"/>
        <v>0</v>
      </c>
      <c r="DQ62" s="75">
        <f>'MASTER_ ALL areas - No.seedling'!DP64</f>
        <v>0</v>
      </c>
      <c r="DR62" s="76">
        <f>'MASTER_ ALL areas - No.seedling'!DQ64</f>
        <v>0</v>
      </c>
      <c r="DS62" s="80">
        <f t="shared" si="416"/>
        <v>0</v>
      </c>
      <c r="DT62" s="76">
        <f>'MASTER_ ALL areas - No.seedling'!DS64</f>
        <v>0</v>
      </c>
      <c r="DU62" s="81">
        <f t="shared" si="417"/>
        <v>0</v>
      </c>
      <c r="DV62" s="75">
        <f>'MASTER_ ALL areas - No.seedling'!DU64</f>
        <v>0</v>
      </c>
      <c r="DW62" s="76">
        <f>'MASTER_ ALL areas - No.seedling'!DV64</f>
        <v>0</v>
      </c>
      <c r="DX62" s="80">
        <f t="shared" si="418"/>
        <v>0</v>
      </c>
      <c r="DY62" s="76">
        <f>'MASTER_ ALL areas - No.seedling'!DX64</f>
        <v>0</v>
      </c>
      <c r="DZ62" s="81">
        <f t="shared" si="419"/>
        <v>0</v>
      </c>
      <c r="EA62" s="75">
        <f>'MASTER_ ALL areas - No.seedling'!DZ64</f>
        <v>0</v>
      </c>
      <c r="EB62" s="76">
        <f>'MASTER_ ALL areas - No.seedling'!EA64</f>
        <v>0</v>
      </c>
      <c r="EC62" s="80">
        <f t="shared" si="420"/>
        <v>0</v>
      </c>
      <c r="ED62" s="76">
        <f>'MASTER_ ALL areas - No.seedling'!EC64</f>
        <v>0</v>
      </c>
      <c r="EE62" s="81">
        <f t="shared" si="421"/>
        <v>0</v>
      </c>
      <c r="EF62" s="75">
        <f>'MASTER_ ALL areas - No.seedling'!EE64</f>
        <v>0</v>
      </c>
      <c r="EG62" s="76">
        <f>'MASTER_ ALL areas - No.seedling'!EF64</f>
        <v>0</v>
      </c>
      <c r="EH62" s="80">
        <f t="shared" si="422"/>
        <v>0</v>
      </c>
      <c r="EI62" s="76">
        <f>'MASTER_ ALL areas - No.seedling'!EH64</f>
        <v>0</v>
      </c>
      <c r="EJ62" s="81">
        <f t="shared" si="423"/>
        <v>0</v>
      </c>
      <c r="EK62" s="75">
        <f>'MASTER_ ALL areas - No.seedling'!EJ64</f>
        <v>0</v>
      </c>
      <c r="EL62" s="76">
        <f>'MASTER_ ALL areas - No.seedling'!EK64</f>
        <v>0</v>
      </c>
      <c r="EM62" s="80">
        <f t="shared" si="424"/>
        <v>0</v>
      </c>
      <c r="EN62" s="76">
        <f>'MASTER_ ALL areas - No.seedling'!EM64</f>
        <v>0</v>
      </c>
      <c r="EO62" s="81">
        <f t="shared" si="425"/>
        <v>0</v>
      </c>
      <c r="EP62" s="75">
        <f>'MASTER_ ALL areas - No.seedling'!EO64</f>
        <v>0</v>
      </c>
      <c r="EQ62" s="76">
        <f>'MASTER_ ALL areas - No.seedling'!EP64</f>
        <v>0</v>
      </c>
      <c r="ER62" s="80">
        <f t="shared" si="426"/>
        <v>0</v>
      </c>
      <c r="ES62" s="76">
        <f>'MASTER_ ALL areas - No.seedling'!ER64</f>
        <v>0</v>
      </c>
      <c r="ET62" s="81">
        <f t="shared" si="427"/>
        <v>0</v>
      </c>
      <c r="EU62" s="75">
        <f>'MASTER_ ALL areas - No.seedling'!ET64</f>
        <v>0</v>
      </c>
      <c r="EV62" s="76">
        <f>'MASTER_ ALL areas - No.seedling'!EU64</f>
        <v>0</v>
      </c>
      <c r="EW62" s="80">
        <f t="shared" si="428"/>
        <v>0</v>
      </c>
      <c r="EX62" s="76">
        <f>'MASTER_ ALL areas - No.seedling'!EW64</f>
        <v>0</v>
      </c>
      <c r="EY62" s="81">
        <f t="shared" si="429"/>
        <v>0</v>
      </c>
      <c r="EZ62" s="75">
        <f>'MASTER_ ALL areas - No.seedling'!EY64</f>
        <v>0</v>
      </c>
      <c r="FA62" s="76">
        <f>'MASTER_ ALL areas - No.seedling'!EZ64</f>
        <v>0</v>
      </c>
      <c r="FB62" s="80">
        <f t="shared" si="430"/>
        <v>0</v>
      </c>
      <c r="FC62" s="76">
        <f>'MASTER_ ALL areas - No.seedling'!FB64</f>
        <v>0</v>
      </c>
      <c r="FD62" s="81">
        <f t="shared" si="431"/>
        <v>0</v>
      </c>
      <c r="FE62" s="75">
        <f>'MASTER_ ALL areas - No.seedling'!FD64</f>
        <v>320</v>
      </c>
      <c r="FF62" s="76">
        <f>'MASTER_ ALL areas - No.seedling'!FE64</f>
        <v>0</v>
      </c>
      <c r="FG62" s="80">
        <f t="shared" si="432"/>
        <v>0</v>
      </c>
      <c r="FH62" s="76">
        <f>'MASTER_ ALL areas - No.seedling'!FG64</f>
        <v>0</v>
      </c>
      <c r="FI62" s="81">
        <f t="shared" si="433"/>
        <v>0</v>
      </c>
      <c r="FJ62" s="75">
        <f>'MASTER_ ALL areas - No.seedling'!FI64</f>
        <v>0</v>
      </c>
      <c r="FK62" s="76">
        <f>'MASTER_ ALL areas - No.seedling'!FJ64</f>
        <v>0</v>
      </c>
      <c r="FL62" s="80">
        <f t="shared" si="434"/>
        <v>0</v>
      </c>
      <c r="FM62" s="76">
        <f>'MASTER_ ALL areas - No.seedling'!FL64</f>
        <v>0</v>
      </c>
      <c r="FN62" s="81">
        <f t="shared" si="435"/>
        <v>0</v>
      </c>
      <c r="FO62" s="75">
        <f>'MASTER_ ALL areas - No.seedling'!FN64</f>
        <v>0</v>
      </c>
      <c r="FP62" s="76">
        <f>'MASTER_ ALL areas - No.seedling'!FO64</f>
        <v>0</v>
      </c>
      <c r="FQ62" s="80">
        <f t="shared" si="436"/>
        <v>0</v>
      </c>
      <c r="FR62" s="76">
        <f>'MASTER_ ALL areas - No.seedling'!FQ64</f>
        <v>0</v>
      </c>
      <c r="FS62" s="81">
        <f t="shared" si="437"/>
        <v>0</v>
      </c>
      <c r="FT62" s="75">
        <f>'MASTER_ ALL areas - No.seedling'!FS64</f>
        <v>0</v>
      </c>
      <c r="FU62" s="76">
        <f>'MASTER_ ALL areas - No.seedling'!FT64</f>
        <v>0</v>
      </c>
      <c r="FV62" s="80">
        <f t="shared" si="438"/>
        <v>0</v>
      </c>
      <c r="FW62" s="76">
        <f>'MASTER_ ALL areas - No.seedling'!FV64</f>
        <v>0</v>
      </c>
      <c r="FX62" s="81">
        <f t="shared" si="439"/>
        <v>0</v>
      </c>
      <c r="FY62" s="75">
        <f>'MASTER_ ALL areas - No.seedling'!FX64</f>
        <v>0</v>
      </c>
      <c r="FZ62" s="76">
        <f>'MASTER_ ALL areas - No.seedling'!FY64</f>
        <v>0</v>
      </c>
      <c r="GA62" s="80">
        <f t="shared" si="440"/>
        <v>0</v>
      </c>
      <c r="GB62" s="76">
        <f>'MASTER_ ALL areas - No.seedling'!GA64</f>
        <v>0</v>
      </c>
      <c r="GC62" s="81">
        <f t="shared" si="441"/>
        <v>0</v>
      </c>
      <c r="GD62" s="75">
        <f>'MASTER_ ALL areas - No.seedling'!GC64</f>
        <v>0</v>
      </c>
      <c r="GE62" s="76">
        <f>'MASTER_ ALL areas - No.seedling'!GD64</f>
        <v>0</v>
      </c>
      <c r="GF62" s="80">
        <f t="shared" si="442"/>
        <v>0</v>
      </c>
      <c r="GG62" s="76">
        <f>'MASTER_ ALL areas - No.seedling'!GF64</f>
        <v>0</v>
      </c>
      <c r="GH62" s="81">
        <f t="shared" si="443"/>
        <v>0</v>
      </c>
      <c r="GI62" s="75">
        <f>'MASTER_ ALL areas - No.seedling'!GH64</f>
        <v>0</v>
      </c>
      <c r="GJ62" s="76">
        <f>'MASTER_ ALL areas - No.seedling'!GI64</f>
        <v>0</v>
      </c>
      <c r="GK62" s="80">
        <f t="shared" si="444"/>
        <v>0</v>
      </c>
      <c r="GL62" s="76">
        <f>'MASTER_ ALL areas - No.seedling'!GK64</f>
        <v>0</v>
      </c>
      <c r="GM62" s="81">
        <f t="shared" si="445"/>
        <v>0</v>
      </c>
      <c r="GN62" s="75">
        <f>'MASTER_ ALL areas - No.seedling'!GM64</f>
        <v>0</v>
      </c>
      <c r="GO62" s="76">
        <f>'MASTER_ ALL areas - No.seedling'!GN64</f>
        <v>0</v>
      </c>
      <c r="GP62" s="80">
        <f t="shared" si="446"/>
        <v>0</v>
      </c>
      <c r="GQ62" s="76">
        <f>'MASTER_ ALL areas - No.seedling'!GP64</f>
        <v>0</v>
      </c>
      <c r="GR62" s="81">
        <f t="shared" si="447"/>
        <v>0</v>
      </c>
      <c r="GS62" s="75">
        <f>'MASTER_ ALL areas - No.seedling'!GR64</f>
        <v>0</v>
      </c>
      <c r="GT62" s="76">
        <f>'MASTER_ ALL areas - No.seedling'!GS64</f>
        <v>0</v>
      </c>
      <c r="GU62" s="80">
        <f t="shared" si="448"/>
        <v>0</v>
      </c>
      <c r="GV62" s="76">
        <f>'MASTER_ ALL areas - No.seedling'!GU64</f>
        <v>0</v>
      </c>
      <c r="GW62" s="81">
        <f t="shared" si="449"/>
        <v>0</v>
      </c>
      <c r="GX62" s="75">
        <f>'MASTER_ ALL areas - No.seedling'!GW64</f>
        <v>0</v>
      </c>
      <c r="GY62" s="76">
        <f>'MASTER_ ALL areas - No.seedling'!GX64</f>
        <v>0</v>
      </c>
      <c r="GZ62" s="80">
        <f t="shared" si="450"/>
        <v>0</v>
      </c>
      <c r="HA62" s="76">
        <f>'MASTER_ ALL areas - No.seedling'!GZ64</f>
        <v>0</v>
      </c>
      <c r="HB62" s="81">
        <f t="shared" si="451"/>
        <v>0</v>
      </c>
      <c r="HC62" s="75">
        <f>'MASTER_ ALL areas - No.seedling'!HB64</f>
        <v>0</v>
      </c>
      <c r="HD62" s="76">
        <f>'MASTER_ ALL areas - No.seedling'!HC64</f>
        <v>0</v>
      </c>
      <c r="HE62" s="80">
        <f t="shared" si="452"/>
        <v>0</v>
      </c>
      <c r="HF62" s="76">
        <f>'MASTER_ ALL areas - No.seedling'!HE64</f>
        <v>0</v>
      </c>
      <c r="HG62" s="81">
        <f t="shared" si="453"/>
        <v>0</v>
      </c>
      <c r="HH62" s="75">
        <f>'MASTER_ ALL areas - No.seedling'!HG64</f>
        <v>0</v>
      </c>
      <c r="HI62" s="76">
        <f>'MASTER_ ALL areas - No.seedling'!HH64</f>
        <v>0</v>
      </c>
      <c r="HJ62" s="80">
        <f t="shared" si="454"/>
        <v>0</v>
      </c>
      <c r="HK62" s="76">
        <f>'MASTER_ ALL areas - No.seedling'!HJ64</f>
        <v>0</v>
      </c>
      <c r="HL62" s="81">
        <f t="shared" si="455"/>
        <v>0</v>
      </c>
      <c r="HM62" s="75">
        <f>'MASTER_ ALL areas - No.seedling'!HL64</f>
        <v>0</v>
      </c>
      <c r="HN62" s="76">
        <f>'MASTER_ ALL areas - No.seedling'!HM64</f>
        <v>0</v>
      </c>
      <c r="HO62" s="80">
        <f t="shared" si="456"/>
        <v>0</v>
      </c>
      <c r="HP62" s="76">
        <f>'MASTER_ ALL areas - No.seedling'!HO64</f>
        <v>0</v>
      </c>
      <c r="HQ62" s="81">
        <f t="shared" si="457"/>
        <v>0</v>
      </c>
      <c r="HR62" s="75">
        <f>'MASTER_ ALL areas - No.seedling'!HQ64</f>
        <v>0</v>
      </c>
      <c r="HS62" s="76">
        <f>'MASTER_ ALL areas - No.seedling'!HR64</f>
        <v>0</v>
      </c>
      <c r="HT62" s="80">
        <f t="shared" si="458"/>
        <v>0</v>
      </c>
      <c r="HU62" s="76">
        <f>'MASTER_ ALL areas - No.seedling'!HT64</f>
        <v>0</v>
      </c>
      <c r="HV62" s="81">
        <f t="shared" si="459"/>
        <v>0</v>
      </c>
      <c r="HW62" s="75">
        <f>'MASTER_ ALL areas - No.seedling'!HV64</f>
        <v>0</v>
      </c>
      <c r="HX62" s="76">
        <f>'MASTER_ ALL areas - No.seedling'!HW64</f>
        <v>0</v>
      </c>
      <c r="HY62" s="80">
        <f t="shared" si="460"/>
        <v>0</v>
      </c>
      <c r="HZ62" s="76">
        <f>'MASTER_ ALL areas - No.seedling'!HY64</f>
        <v>0</v>
      </c>
      <c r="IA62" s="81">
        <f t="shared" si="461"/>
        <v>0</v>
      </c>
      <c r="IB62" s="75">
        <f>'MASTER_ ALL areas - No.seedling'!IA64</f>
        <v>0</v>
      </c>
      <c r="IC62" s="76">
        <f>'MASTER_ ALL areas - No.seedling'!IB64</f>
        <v>0</v>
      </c>
      <c r="ID62" s="80">
        <f t="shared" si="462"/>
        <v>0</v>
      </c>
      <c r="IE62" s="76">
        <f>'MASTER_ ALL areas - No.seedling'!ID64</f>
        <v>0</v>
      </c>
      <c r="IF62" s="85">
        <f t="shared" si="463"/>
        <v>0</v>
      </c>
      <c r="IG62" s="86" t="s">
        <v>246</v>
      </c>
      <c r="IH62" s="87"/>
    </row>
    <row r="63" spans="2:242" ht="33" customHeight="1" x14ac:dyDescent="0.25">
      <c r="B63" s="420">
        <v>61</v>
      </c>
      <c r="C63" s="421" t="s">
        <v>247</v>
      </c>
      <c r="D63" s="422">
        <v>220335</v>
      </c>
      <c r="E63" s="423">
        <v>932680</v>
      </c>
      <c r="F63" s="424" t="s">
        <v>89</v>
      </c>
      <c r="G63" s="88" t="s">
        <v>194</v>
      </c>
      <c r="H63" s="459">
        <f>'MASTER_ ALL areas - No.seedling'!G65</f>
        <v>6</v>
      </c>
      <c r="I63" s="472">
        <f>'MASTER_ ALL areas - No.seedling'!H65</f>
        <v>0.5</v>
      </c>
      <c r="J63" s="459">
        <f>'MASTER_ ALL areas - No.seedling'!I65</f>
        <v>77</v>
      </c>
      <c r="K63" s="427">
        <f>'MASTER_ ALL areas - No.seedling'!J65</f>
        <v>36</v>
      </c>
      <c r="L63" s="73">
        <f t="shared" si="373"/>
        <v>720</v>
      </c>
      <c r="M63" s="427">
        <f>'MASTER_ ALL areas - No.seedling'!L65</f>
        <v>720</v>
      </c>
      <c r="N63" s="473">
        <f>'MASTER_ ALL areas - No.seedling'!M65</f>
        <v>0</v>
      </c>
      <c r="O63" s="474">
        <f>'MASTER_ ALL areas - No.seedling'!N65</f>
        <v>0</v>
      </c>
      <c r="P63" s="70">
        <f t="shared" si="374"/>
        <v>0</v>
      </c>
      <c r="Q63" s="78">
        <f t="shared" si="375"/>
        <v>0</v>
      </c>
      <c r="R63" s="429"/>
      <c r="S63" s="473">
        <f>'MASTER_ ALL areas - No.seedling'!R65</f>
        <v>300</v>
      </c>
      <c r="T63" s="475">
        <f>'MASTER_ ALL areas - No.seedling'!S65</f>
        <v>0</v>
      </c>
      <c r="U63" s="80">
        <f t="shared" si="376"/>
        <v>0</v>
      </c>
      <c r="V63" s="475">
        <f>'MASTER_ ALL areas - No.seedling'!U65</f>
        <v>0</v>
      </c>
      <c r="W63" s="80">
        <f t="shared" si="377"/>
        <v>0</v>
      </c>
      <c r="X63" s="475">
        <f>'MASTER_ ALL areas - No.seedling'!W65</f>
        <v>400</v>
      </c>
      <c r="Y63" s="475">
        <f>'MASTER_ ALL areas - No.seedling'!X65</f>
        <v>0</v>
      </c>
      <c r="Z63" s="80">
        <f t="shared" si="378"/>
        <v>0</v>
      </c>
      <c r="AA63" s="475">
        <f>'MASTER_ ALL areas - No.seedling'!Z65</f>
        <v>0</v>
      </c>
      <c r="AB63" s="80">
        <f t="shared" si="379"/>
        <v>0</v>
      </c>
      <c r="AC63" s="475">
        <f>'MASTER_ ALL areas - No.seedling'!AB65</f>
        <v>20</v>
      </c>
      <c r="AD63" s="475">
        <f>'MASTER_ ALL areas - No.seedling'!AC65</f>
        <v>0</v>
      </c>
      <c r="AE63" s="80">
        <f t="shared" si="380"/>
        <v>0</v>
      </c>
      <c r="AF63" s="475">
        <f>'MASTER_ ALL areas - No.seedling'!AE65</f>
        <v>0</v>
      </c>
      <c r="AG63" s="80">
        <f t="shared" si="381"/>
        <v>0</v>
      </c>
      <c r="AH63" s="475">
        <f>'MASTER_ ALL areas - No.seedling'!AG65</f>
        <v>0</v>
      </c>
      <c r="AI63" s="475">
        <f>'MASTER_ ALL areas - No.seedling'!AH65</f>
        <v>0</v>
      </c>
      <c r="AJ63" s="80">
        <f t="shared" si="382"/>
        <v>0</v>
      </c>
      <c r="AK63" s="475">
        <f>'MASTER_ ALL areas - No.seedling'!AJ65</f>
        <v>0</v>
      </c>
      <c r="AL63" s="81">
        <f t="shared" si="383"/>
        <v>0</v>
      </c>
      <c r="AM63" s="429"/>
      <c r="AN63" s="473">
        <f>'MASTER_ ALL areas - No.seedling'!AM65</f>
        <v>0</v>
      </c>
      <c r="AO63" s="475">
        <f>'MASTER_ ALL areas - No.seedling'!AN65</f>
        <v>0</v>
      </c>
      <c r="AP63" s="80">
        <f t="shared" si="384"/>
        <v>0</v>
      </c>
      <c r="AQ63" s="475">
        <f>'MASTER_ ALL areas - No.seedling'!AP65</f>
        <v>0</v>
      </c>
      <c r="AR63" s="80">
        <f t="shared" si="385"/>
        <v>0</v>
      </c>
      <c r="AS63" s="475">
        <f>'MASTER_ ALL areas - No.seedling'!AR65</f>
        <v>700</v>
      </c>
      <c r="AT63" s="475">
        <f>'MASTER_ ALL areas - No.seedling'!AS65</f>
        <v>0</v>
      </c>
      <c r="AU63" s="80">
        <f t="shared" si="386"/>
        <v>0</v>
      </c>
      <c r="AV63" s="475">
        <f>'MASTER_ ALL areas - No.seedling'!AU65</f>
        <v>0</v>
      </c>
      <c r="AW63" s="80">
        <f t="shared" si="387"/>
        <v>0</v>
      </c>
      <c r="AX63" s="475">
        <f>'MASTER_ ALL areas - No.seedling'!AW65</f>
        <v>0</v>
      </c>
      <c r="AY63" s="475">
        <f>'MASTER_ ALL areas - No.seedling'!AX65</f>
        <v>0</v>
      </c>
      <c r="AZ63" s="80">
        <f t="shared" si="388"/>
        <v>0</v>
      </c>
      <c r="BA63" s="475">
        <f>'MASTER_ ALL areas - No.seedling'!AZ65</f>
        <v>0</v>
      </c>
      <c r="BB63" s="80">
        <f t="shared" si="389"/>
        <v>0</v>
      </c>
      <c r="BC63" s="475">
        <f>'MASTER_ ALL areas - No.seedling'!BB65</f>
        <v>20</v>
      </c>
      <c r="BD63" s="475">
        <f>'MASTER_ ALL areas - No.seedling'!BC65</f>
        <v>0</v>
      </c>
      <c r="BE63" s="80">
        <f t="shared" si="390"/>
        <v>0</v>
      </c>
      <c r="BF63" s="475">
        <f>'MASTER_ ALL areas - No.seedling'!BE65</f>
        <v>0</v>
      </c>
      <c r="BG63" s="80">
        <f t="shared" si="391"/>
        <v>0</v>
      </c>
      <c r="BH63" s="475">
        <f>'MASTER_ ALL areas - No.seedling'!BG65</f>
        <v>0</v>
      </c>
      <c r="BI63" s="475">
        <f>'MASTER_ ALL areas - No.seedling'!BH65</f>
        <v>0</v>
      </c>
      <c r="BJ63" s="80">
        <f t="shared" si="392"/>
        <v>0</v>
      </c>
      <c r="BK63" s="475">
        <f>'MASTER_ ALL areas - No.seedling'!BJ65</f>
        <v>0</v>
      </c>
      <c r="BL63" s="80">
        <f t="shared" si="393"/>
        <v>0</v>
      </c>
      <c r="BM63" s="475">
        <f>'MASTER_ ALL areas - No.seedling'!BL65</f>
        <v>0</v>
      </c>
      <c r="BN63" s="475">
        <f>'MASTER_ ALL areas - No.seedling'!BM65</f>
        <v>0</v>
      </c>
      <c r="BO63" s="80">
        <f t="shared" si="394"/>
        <v>0</v>
      </c>
      <c r="BP63" s="475">
        <f>'MASTER_ ALL areas - No.seedling'!BO65</f>
        <v>0</v>
      </c>
      <c r="BQ63" s="80">
        <f t="shared" si="395"/>
        <v>0</v>
      </c>
      <c r="BR63" s="475">
        <f>'MASTER_ ALL areas - No.seedling'!BQ65</f>
        <v>0</v>
      </c>
      <c r="BS63" s="475">
        <f>'MASTER_ ALL areas - No.seedling'!BR65</f>
        <v>0</v>
      </c>
      <c r="BT63" s="80">
        <f t="shared" si="396"/>
        <v>0</v>
      </c>
      <c r="BU63" s="475">
        <f>'MASTER_ ALL areas - No.seedling'!BT65</f>
        <v>0</v>
      </c>
      <c r="BV63" s="80">
        <f t="shared" si="397"/>
        <v>0</v>
      </c>
      <c r="BW63" s="475">
        <f>'MASTER_ ALL areas - No.seedling'!BV65</f>
        <v>0</v>
      </c>
      <c r="BX63" s="475">
        <f>'MASTER_ ALL areas - No.seedling'!BW65</f>
        <v>0</v>
      </c>
      <c r="BY63" s="80">
        <f t="shared" si="398"/>
        <v>0</v>
      </c>
      <c r="BZ63" s="475">
        <f>'MASTER_ ALL areas - No.seedling'!BY65</f>
        <v>0</v>
      </c>
      <c r="CA63" s="81">
        <f t="shared" si="399"/>
        <v>0</v>
      </c>
      <c r="CB63" s="429"/>
      <c r="CC63" s="152"/>
      <c r="CD63" s="76">
        <f>'MASTER_ ALL areas - No.seedling'!CC65</f>
        <v>0</v>
      </c>
      <c r="CE63" s="80">
        <f t="shared" si="400"/>
        <v>0</v>
      </c>
      <c r="CF63" s="76">
        <f>'MASTER_ ALL areas - No.seedling'!CE65</f>
        <v>0</v>
      </c>
      <c r="CG63" s="81">
        <f t="shared" si="401"/>
        <v>0</v>
      </c>
      <c r="CH63" s="75">
        <f>'MASTER_ ALL areas - No.seedling'!CG65</f>
        <v>0</v>
      </c>
      <c r="CI63" s="76">
        <f>'MASTER_ ALL areas - No.seedling'!CH65</f>
        <v>0</v>
      </c>
      <c r="CJ63" s="80">
        <f t="shared" si="402"/>
        <v>0</v>
      </c>
      <c r="CK63" s="76">
        <f>'MASTER_ ALL areas - No.seedling'!CJ65</f>
        <v>0</v>
      </c>
      <c r="CL63" s="81">
        <f t="shared" si="403"/>
        <v>0</v>
      </c>
      <c r="CM63" s="75">
        <f>'MASTER_ ALL areas - No.seedling'!CL65</f>
        <v>0</v>
      </c>
      <c r="CN63" s="76">
        <f>'MASTER_ ALL areas - No.seedling'!CM65</f>
        <v>0</v>
      </c>
      <c r="CO63" s="80">
        <f t="shared" si="404"/>
        <v>0</v>
      </c>
      <c r="CP63" s="76">
        <f>'MASTER_ ALL areas - No.seedling'!CO65</f>
        <v>0</v>
      </c>
      <c r="CQ63" s="81">
        <f t="shared" si="405"/>
        <v>0</v>
      </c>
      <c r="CR63" s="75">
        <f>'MASTER_ ALL areas - No.seedling'!CQ65</f>
        <v>0</v>
      </c>
      <c r="CS63" s="76">
        <f>'MASTER_ ALL areas - No.seedling'!CR65</f>
        <v>0</v>
      </c>
      <c r="CT63" s="80">
        <f t="shared" si="406"/>
        <v>0</v>
      </c>
      <c r="CU63" s="76">
        <f>'MASTER_ ALL areas - No.seedling'!CT65</f>
        <v>0</v>
      </c>
      <c r="CV63" s="81">
        <f t="shared" si="407"/>
        <v>0</v>
      </c>
      <c r="CW63" s="75">
        <f>'MASTER_ ALL areas - No.seedling'!CV65</f>
        <v>300</v>
      </c>
      <c r="CX63" s="76">
        <f>'MASTER_ ALL areas - No.seedling'!CW65</f>
        <v>0</v>
      </c>
      <c r="CY63" s="80">
        <f t="shared" si="408"/>
        <v>0</v>
      </c>
      <c r="CZ63" s="76">
        <f>'MASTER_ ALL areas - No.seedling'!CY65</f>
        <v>0</v>
      </c>
      <c r="DA63" s="81">
        <f t="shared" si="409"/>
        <v>0</v>
      </c>
      <c r="DB63" s="75">
        <f>'MASTER_ ALL areas - No.seedling'!DA65</f>
        <v>380</v>
      </c>
      <c r="DC63" s="76">
        <f>'MASTER_ ALL areas - No.seedling'!DB65</f>
        <v>0</v>
      </c>
      <c r="DD63" s="80">
        <f t="shared" si="410"/>
        <v>0</v>
      </c>
      <c r="DE63" s="76">
        <f>'MASTER_ ALL areas - No.seedling'!DD65</f>
        <v>0</v>
      </c>
      <c r="DF63" s="81">
        <f t="shared" si="411"/>
        <v>0</v>
      </c>
      <c r="DG63" s="75">
        <f>'MASTER_ ALL areas - No.seedling'!DF65</f>
        <v>20</v>
      </c>
      <c r="DH63" s="76">
        <f>'MASTER_ ALL areas - No.seedling'!DG65</f>
        <v>0</v>
      </c>
      <c r="DI63" s="80">
        <f t="shared" si="412"/>
        <v>0</v>
      </c>
      <c r="DJ63" s="76">
        <f>'MASTER_ ALL areas - No.seedling'!DI65</f>
        <v>0</v>
      </c>
      <c r="DK63" s="81">
        <f t="shared" si="413"/>
        <v>0</v>
      </c>
      <c r="DL63" s="75">
        <f>'MASTER_ ALL areas - No.seedling'!DK65</f>
        <v>0</v>
      </c>
      <c r="DM63" s="76">
        <f>'MASTER_ ALL areas - No.seedling'!DL65</f>
        <v>0</v>
      </c>
      <c r="DN63" s="80">
        <f t="shared" si="414"/>
        <v>0</v>
      </c>
      <c r="DO63" s="76">
        <f>'MASTER_ ALL areas - No.seedling'!DN65</f>
        <v>0</v>
      </c>
      <c r="DP63" s="81">
        <f t="shared" si="415"/>
        <v>0</v>
      </c>
      <c r="DQ63" s="75">
        <f>'MASTER_ ALL areas - No.seedling'!DP65</f>
        <v>0</v>
      </c>
      <c r="DR63" s="76">
        <f>'MASTER_ ALL areas - No.seedling'!DQ65</f>
        <v>0</v>
      </c>
      <c r="DS63" s="80">
        <f t="shared" si="416"/>
        <v>0</v>
      </c>
      <c r="DT63" s="76">
        <f>'MASTER_ ALL areas - No.seedling'!DS65</f>
        <v>0</v>
      </c>
      <c r="DU63" s="81">
        <f t="shared" si="417"/>
        <v>0</v>
      </c>
      <c r="DV63" s="75">
        <f>'MASTER_ ALL areas - No.seedling'!DU65</f>
        <v>0</v>
      </c>
      <c r="DW63" s="76">
        <f>'MASTER_ ALL areas - No.seedling'!DV65</f>
        <v>0</v>
      </c>
      <c r="DX63" s="80">
        <f t="shared" si="418"/>
        <v>0</v>
      </c>
      <c r="DY63" s="76">
        <f>'MASTER_ ALL areas - No.seedling'!DX65</f>
        <v>0</v>
      </c>
      <c r="DZ63" s="81">
        <f t="shared" si="419"/>
        <v>0</v>
      </c>
      <c r="EA63" s="75">
        <f>'MASTER_ ALL areas - No.seedling'!DZ65</f>
        <v>0</v>
      </c>
      <c r="EB63" s="76">
        <f>'MASTER_ ALL areas - No.seedling'!EA65</f>
        <v>0</v>
      </c>
      <c r="EC63" s="80">
        <f t="shared" si="420"/>
        <v>0</v>
      </c>
      <c r="ED63" s="76">
        <f>'MASTER_ ALL areas - No.seedling'!EC65</f>
        <v>0</v>
      </c>
      <c r="EE63" s="81">
        <f t="shared" si="421"/>
        <v>0</v>
      </c>
      <c r="EF63" s="75">
        <f>'MASTER_ ALL areas - No.seedling'!EE65</f>
        <v>0</v>
      </c>
      <c r="EG63" s="76">
        <f>'MASTER_ ALL areas - No.seedling'!EF65</f>
        <v>0</v>
      </c>
      <c r="EH63" s="80">
        <f t="shared" si="422"/>
        <v>0</v>
      </c>
      <c r="EI63" s="76">
        <f>'MASTER_ ALL areas - No.seedling'!EH65</f>
        <v>0</v>
      </c>
      <c r="EJ63" s="81">
        <f t="shared" si="423"/>
        <v>0</v>
      </c>
      <c r="EK63" s="75">
        <f>'MASTER_ ALL areas - No.seedling'!EJ65</f>
        <v>0</v>
      </c>
      <c r="EL63" s="76">
        <f>'MASTER_ ALL areas - No.seedling'!EK65</f>
        <v>0</v>
      </c>
      <c r="EM63" s="80">
        <f t="shared" si="424"/>
        <v>0</v>
      </c>
      <c r="EN63" s="76">
        <f>'MASTER_ ALL areas - No.seedling'!EM65</f>
        <v>0</v>
      </c>
      <c r="EO63" s="81">
        <f t="shared" si="425"/>
        <v>0</v>
      </c>
      <c r="EP63" s="75">
        <f>'MASTER_ ALL areas - No.seedling'!EO65</f>
        <v>20</v>
      </c>
      <c r="EQ63" s="76">
        <f>'MASTER_ ALL areas - No.seedling'!EP65</f>
        <v>0</v>
      </c>
      <c r="ER63" s="80">
        <f t="shared" si="426"/>
        <v>0</v>
      </c>
      <c r="ES63" s="76">
        <f>'MASTER_ ALL areas - No.seedling'!ER65</f>
        <v>0</v>
      </c>
      <c r="ET63" s="81">
        <f t="shared" si="427"/>
        <v>0</v>
      </c>
      <c r="EU63" s="75">
        <f>'MASTER_ ALL areas - No.seedling'!ET65</f>
        <v>0</v>
      </c>
      <c r="EV63" s="76">
        <f>'MASTER_ ALL areas - No.seedling'!EU65</f>
        <v>0</v>
      </c>
      <c r="EW63" s="80">
        <f t="shared" si="428"/>
        <v>0</v>
      </c>
      <c r="EX63" s="76">
        <f>'MASTER_ ALL areas - No.seedling'!EW65</f>
        <v>0</v>
      </c>
      <c r="EY63" s="81">
        <f t="shared" si="429"/>
        <v>0</v>
      </c>
      <c r="EZ63" s="75">
        <f>'MASTER_ ALL areas - No.seedling'!EY65</f>
        <v>0</v>
      </c>
      <c r="FA63" s="76">
        <f>'MASTER_ ALL areas - No.seedling'!EZ65</f>
        <v>0</v>
      </c>
      <c r="FB63" s="80">
        <f t="shared" si="430"/>
        <v>0</v>
      </c>
      <c r="FC63" s="76">
        <f>'MASTER_ ALL areas - No.seedling'!FB65</f>
        <v>0</v>
      </c>
      <c r="FD63" s="81">
        <f t="shared" si="431"/>
        <v>0</v>
      </c>
      <c r="FE63" s="75">
        <f>'MASTER_ ALL areas - No.seedling'!FD65</f>
        <v>0</v>
      </c>
      <c r="FF63" s="76">
        <f>'MASTER_ ALL areas - No.seedling'!FE65</f>
        <v>0</v>
      </c>
      <c r="FG63" s="80">
        <f t="shared" si="432"/>
        <v>0</v>
      </c>
      <c r="FH63" s="76">
        <f>'MASTER_ ALL areas - No.seedling'!FG65</f>
        <v>0</v>
      </c>
      <c r="FI63" s="81">
        <f t="shared" si="433"/>
        <v>0</v>
      </c>
      <c r="FJ63" s="75">
        <f>'MASTER_ ALL areas - No.seedling'!FI65</f>
        <v>0</v>
      </c>
      <c r="FK63" s="76">
        <f>'MASTER_ ALL areas - No.seedling'!FJ65</f>
        <v>0</v>
      </c>
      <c r="FL63" s="80">
        <f t="shared" si="434"/>
        <v>0</v>
      </c>
      <c r="FM63" s="76">
        <f>'MASTER_ ALL areas - No.seedling'!FL65</f>
        <v>0</v>
      </c>
      <c r="FN63" s="81">
        <f t="shared" si="435"/>
        <v>0</v>
      </c>
      <c r="FO63" s="75">
        <f>'MASTER_ ALL areas - No.seedling'!FN65</f>
        <v>0</v>
      </c>
      <c r="FP63" s="76">
        <f>'MASTER_ ALL areas - No.seedling'!FO65</f>
        <v>0</v>
      </c>
      <c r="FQ63" s="80">
        <f t="shared" si="436"/>
        <v>0</v>
      </c>
      <c r="FR63" s="76">
        <f>'MASTER_ ALL areas - No.seedling'!FQ65</f>
        <v>0</v>
      </c>
      <c r="FS63" s="81">
        <f t="shared" si="437"/>
        <v>0</v>
      </c>
      <c r="FT63" s="75">
        <f>'MASTER_ ALL areas - No.seedling'!FS65</f>
        <v>0</v>
      </c>
      <c r="FU63" s="76">
        <f>'MASTER_ ALL areas - No.seedling'!FT65</f>
        <v>0</v>
      </c>
      <c r="FV63" s="80">
        <f t="shared" si="438"/>
        <v>0</v>
      </c>
      <c r="FW63" s="76">
        <f>'MASTER_ ALL areas - No.seedling'!FV65</f>
        <v>0</v>
      </c>
      <c r="FX63" s="81">
        <f t="shared" si="439"/>
        <v>0</v>
      </c>
      <c r="FY63" s="75">
        <f>'MASTER_ ALL areas - No.seedling'!FX65</f>
        <v>0</v>
      </c>
      <c r="FZ63" s="76">
        <f>'MASTER_ ALL areas - No.seedling'!FY65</f>
        <v>0</v>
      </c>
      <c r="GA63" s="80">
        <f t="shared" si="440"/>
        <v>0</v>
      </c>
      <c r="GB63" s="76">
        <f>'MASTER_ ALL areas - No.seedling'!GA65</f>
        <v>0</v>
      </c>
      <c r="GC63" s="81">
        <f t="shared" si="441"/>
        <v>0</v>
      </c>
      <c r="GD63" s="75">
        <f>'MASTER_ ALL areas - No.seedling'!GC65</f>
        <v>0</v>
      </c>
      <c r="GE63" s="76">
        <f>'MASTER_ ALL areas - No.seedling'!GD65</f>
        <v>0</v>
      </c>
      <c r="GF63" s="80">
        <f t="shared" si="442"/>
        <v>0</v>
      </c>
      <c r="GG63" s="76">
        <f>'MASTER_ ALL areas - No.seedling'!GF65</f>
        <v>0</v>
      </c>
      <c r="GH63" s="81">
        <f t="shared" si="443"/>
        <v>0</v>
      </c>
      <c r="GI63" s="75">
        <f>'MASTER_ ALL areas - No.seedling'!GH65</f>
        <v>0</v>
      </c>
      <c r="GJ63" s="76">
        <f>'MASTER_ ALL areas - No.seedling'!GI65</f>
        <v>0</v>
      </c>
      <c r="GK63" s="80">
        <f t="shared" si="444"/>
        <v>0</v>
      </c>
      <c r="GL63" s="76">
        <f>'MASTER_ ALL areas - No.seedling'!GK65</f>
        <v>0</v>
      </c>
      <c r="GM63" s="81">
        <f t="shared" si="445"/>
        <v>0</v>
      </c>
      <c r="GN63" s="75">
        <f>'MASTER_ ALL areas - No.seedling'!GM65</f>
        <v>0</v>
      </c>
      <c r="GO63" s="76">
        <f>'MASTER_ ALL areas - No.seedling'!GN65</f>
        <v>0</v>
      </c>
      <c r="GP63" s="80">
        <f t="shared" si="446"/>
        <v>0</v>
      </c>
      <c r="GQ63" s="76">
        <f>'MASTER_ ALL areas - No.seedling'!GP65</f>
        <v>0</v>
      </c>
      <c r="GR63" s="81">
        <f t="shared" si="447"/>
        <v>0</v>
      </c>
      <c r="GS63" s="75">
        <f>'MASTER_ ALL areas - No.seedling'!GR65</f>
        <v>0</v>
      </c>
      <c r="GT63" s="76">
        <f>'MASTER_ ALL areas - No.seedling'!GS65</f>
        <v>0</v>
      </c>
      <c r="GU63" s="80">
        <f t="shared" si="448"/>
        <v>0</v>
      </c>
      <c r="GV63" s="76">
        <f>'MASTER_ ALL areas - No.seedling'!GU65</f>
        <v>0</v>
      </c>
      <c r="GW63" s="81">
        <f t="shared" si="449"/>
        <v>0</v>
      </c>
      <c r="GX63" s="75">
        <f>'MASTER_ ALL areas - No.seedling'!GW65</f>
        <v>0</v>
      </c>
      <c r="GY63" s="76">
        <f>'MASTER_ ALL areas - No.seedling'!GX65</f>
        <v>0</v>
      </c>
      <c r="GZ63" s="80">
        <f t="shared" si="450"/>
        <v>0</v>
      </c>
      <c r="HA63" s="76">
        <f>'MASTER_ ALL areas - No.seedling'!GZ65</f>
        <v>0</v>
      </c>
      <c r="HB63" s="81">
        <f t="shared" si="451"/>
        <v>0</v>
      </c>
      <c r="HC63" s="75">
        <f>'MASTER_ ALL areas - No.seedling'!HB65</f>
        <v>0</v>
      </c>
      <c r="HD63" s="76">
        <f>'MASTER_ ALL areas - No.seedling'!HC65</f>
        <v>0</v>
      </c>
      <c r="HE63" s="80">
        <f t="shared" si="452"/>
        <v>0</v>
      </c>
      <c r="HF63" s="76">
        <f>'MASTER_ ALL areas - No.seedling'!HE65</f>
        <v>0</v>
      </c>
      <c r="HG63" s="81">
        <f t="shared" si="453"/>
        <v>0</v>
      </c>
      <c r="HH63" s="75">
        <f>'MASTER_ ALL areas - No.seedling'!HG65</f>
        <v>0</v>
      </c>
      <c r="HI63" s="76">
        <f>'MASTER_ ALL areas - No.seedling'!HH65</f>
        <v>0</v>
      </c>
      <c r="HJ63" s="80">
        <f t="shared" si="454"/>
        <v>0</v>
      </c>
      <c r="HK63" s="76">
        <f>'MASTER_ ALL areas - No.seedling'!HJ65</f>
        <v>0</v>
      </c>
      <c r="HL63" s="81">
        <f t="shared" si="455"/>
        <v>0</v>
      </c>
      <c r="HM63" s="75">
        <f>'MASTER_ ALL areas - No.seedling'!HL65</f>
        <v>0</v>
      </c>
      <c r="HN63" s="76">
        <f>'MASTER_ ALL areas - No.seedling'!HM65</f>
        <v>0</v>
      </c>
      <c r="HO63" s="80">
        <f t="shared" si="456"/>
        <v>0</v>
      </c>
      <c r="HP63" s="76">
        <f>'MASTER_ ALL areas - No.seedling'!HO65</f>
        <v>0</v>
      </c>
      <c r="HQ63" s="81">
        <f t="shared" si="457"/>
        <v>0</v>
      </c>
      <c r="HR63" s="75">
        <f>'MASTER_ ALL areas - No.seedling'!HQ65</f>
        <v>0</v>
      </c>
      <c r="HS63" s="76">
        <f>'MASTER_ ALL areas - No.seedling'!HR65</f>
        <v>0</v>
      </c>
      <c r="HT63" s="80">
        <f t="shared" si="458"/>
        <v>0</v>
      </c>
      <c r="HU63" s="76">
        <f>'MASTER_ ALL areas - No.seedling'!HT65</f>
        <v>0</v>
      </c>
      <c r="HV63" s="81">
        <f t="shared" si="459"/>
        <v>0</v>
      </c>
      <c r="HW63" s="75">
        <f>'MASTER_ ALL areas - No.seedling'!HV65</f>
        <v>0</v>
      </c>
      <c r="HX63" s="76">
        <f>'MASTER_ ALL areas - No.seedling'!HW65</f>
        <v>0</v>
      </c>
      <c r="HY63" s="80">
        <f t="shared" si="460"/>
        <v>0</v>
      </c>
      <c r="HZ63" s="76">
        <f>'MASTER_ ALL areas - No.seedling'!HY65</f>
        <v>0</v>
      </c>
      <c r="IA63" s="81">
        <f t="shared" si="461"/>
        <v>0</v>
      </c>
      <c r="IB63" s="75">
        <f>'MASTER_ ALL areas - No.seedling'!IA65</f>
        <v>0</v>
      </c>
      <c r="IC63" s="76">
        <f>'MASTER_ ALL areas - No.seedling'!IB65</f>
        <v>0</v>
      </c>
      <c r="ID63" s="80">
        <f t="shared" si="462"/>
        <v>0</v>
      </c>
      <c r="IE63" s="76">
        <f>'MASTER_ ALL areas - No.seedling'!ID65</f>
        <v>0</v>
      </c>
      <c r="IF63" s="85">
        <f t="shared" si="463"/>
        <v>0</v>
      </c>
      <c r="IG63" s="86" t="s">
        <v>248</v>
      </c>
      <c r="IH63" s="87"/>
    </row>
    <row r="64" spans="2:242" ht="33" customHeight="1" x14ac:dyDescent="0.25">
      <c r="B64" s="420">
        <v>62</v>
      </c>
      <c r="C64" s="421" t="s">
        <v>249</v>
      </c>
      <c r="D64" s="422">
        <v>220543</v>
      </c>
      <c r="E64" s="423">
        <v>932683</v>
      </c>
      <c r="F64" s="424" t="s">
        <v>89</v>
      </c>
      <c r="G64" s="88" t="s">
        <v>185</v>
      </c>
      <c r="H64" s="459" t="str">
        <f>'MASTER_ ALL areas - No.seedling'!G66</f>
        <v>1(2)</v>
      </c>
      <c r="I64" s="472">
        <f>'MASTER_ ALL areas - No.seedling'!H66</f>
        <v>0.05</v>
      </c>
      <c r="J64" s="459">
        <f>'MASTER_ ALL areas - No.seedling'!I66</f>
        <v>39.4</v>
      </c>
      <c r="K64" s="427">
        <f>'MASTER_ ALL areas - No.seedling'!J66</f>
        <v>86</v>
      </c>
      <c r="L64" s="73">
        <f t="shared" si="373"/>
        <v>1720</v>
      </c>
      <c r="M64" s="427">
        <f>'MASTER_ ALL areas - No.seedling'!L66</f>
        <v>1720</v>
      </c>
      <c r="N64" s="473">
        <f>'MASTER_ ALL areas - No.seedling'!M66</f>
        <v>11</v>
      </c>
      <c r="O64" s="474">
        <f>'MASTER_ ALL areas - No.seedling'!N66</f>
        <v>64</v>
      </c>
      <c r="P64" s="70">
        <f t="shared" si="374"/>
        <v>0.12790697674418605</v>
      </c>
      <c r="Q64" s="78">
        <f t="shared" si="375"/>
        <v>0.7441860465116279</v>
      </c>
      <c r="R64" s="429"/>
      <c r="S64" s="473">
        <f>'MASTER_ ALL areas - No.seedling'!R66</f>
        <v>1320</v>
      </c>
      <c r="T64" s="475">
        <f>'MASTER_ ALL areas - No.seedling'!S66</f>
        <v>3</v>
      </c>
      <c r="U64" s="80">
        <f t="shared" si="376"/>
        <v>4.5454545454545456E-2</v>
      </c>
      <c r="V64" s="475">
        <f>'MASTER_ ALL areas - No.seedling'!U66</f>
        <v>44</v>
      </c>
      <c r="W64" s="80">
        <f t="shared" si="377"/>
        <v>0.66666666666666663</v>
      </c>
      <c r="X64" s="475">
        <f>'MASTER_ ALL areas - No.seedling'!W66</f>
        <v>400</v>
      </c>
      <c r="Y64" s="475">
        <f>'MASTER_ ALL areas - No.seedling'!X66</f>
        <v>8</v>
      </c>
      <c r="Z64" s="80">
        <f t="shared" si="378"/>
        <v>0.4</v>
      </c>
      <c r="AA64" s="475">
        <f>'MASTER_ ALL areas - No.seedling'!Z66</f>
        <v>20</v>
      </c>
      <c r="AB64" s="80">
        <f t="shared" si="379"/>
        <v>1</v>
      </c>
      <c r="AC64" s="475">
        <f>'MASTER_ ALL areas - No.seedling'!AB66</f>
        <v>0</v>
      </c>
      <c r="AD64" s="475">
        <f>'MASTER_ ALL areas - No.seedling'!AC66</f>
        <v>0</v>
      </c>
      <c r="AE64" s="80">
        <f t="shared" si="380"/>
        <v>0</v>
      </c>
      <c r="AF64" s="475">
        <f>'MASTER_ ALL areas - No.seedling'!AE66</f>
        <v>0</v>
      </c>
      <c r="AG64" s="80">
        <f t="shared" si="381"/>
        <v>0</v>
      </c>
      <c r="AH64" s="475">
        <f>'MASTER_ ALL areas - No.seedling'!AG66</f>
        <v>0</v>
      </c>
      <c r="AI64" s="475">
        <f>'MASTER_ ALL areas - No.seedling'!AH66</f>
        <v>0</v>
      </c>
      <c r="AJ64" s="80">
        <f t="shared" si="382"/>
        <v>0</v>
      </c>
      <c r="AK64" s="475">
        <f>'MASTER_ ALL areas - No.seedling'!AJ66</f>
        <v>0</v>
      </c>
      <c r="AL64" s="81">
        <f t="shared" si="383"/>
        <v>0</v>
      </c>
      <c r="AM64" s="429"/>
      <c r="AN64" s="473">
        <f>'MASTER_ ALL areas - No.seedling'!AM66</f>
        <v>1340</v>
      </c>
      <c r="AO64" s="475">
        <f>'MASTER_ ALL areas - No.seedling'!AN66</f>
        <v>10</v>
      </c>
      <c r="AP64" s="80">
        <f t="shared" si="384"/>
        <v>0.14925373134328357</v>
      </c>
      <c r="AQ64" s="475">
        <f>'MASTER_ ALL areas - No.seedling'!AP66</f>
        <v>50</v>
      </c>
      <c r="AR64" s="80">
        <f t="shared" si="385"/>
        <v>0.74626865671641796</v>
      </c>
      <c r="AS64" s="475">
        <f>'MASTER_ ALL areas - No.seedling'!AR66</f>
        <v>260</v>
      </c>
      <c r="AT64" s="475">
        <f>'MASTER_ ALL areas - No.seedling'!AS66</f>
        <v>1</v>
      </c>
      <c r="AU64" s="80">
        <f t="shared" si="386"/>
        <v>7.6923076923076927E-2</v>
      </c>
      <c r="AV64" s="475">
        <f>'MASTER_ ALL areas - No.seedling'!AU66</f>
        <v>9</v>
      </c>
      <c r="AW64" s="80">
        <f t="shared" si="387"/>
        <v>0.69230769230769229</v>
      </c>
      <c r="AX64" s="475">
        <f>'MASTER_ ALL areas - No.seedling'!AW66</f>
        <v>0</v>
      </c>
      <c r="AY64" s="475">
        <f>'MASTER_ ALL areas - No.seedling'!AX66</f>
        <v>0</v>
      </c>
      <c r="AZ64" s="80">
        <f t="shared" si="388"/>
        <v>0</v>
      </c>
      <c r="BA64" s="475">
        <f>'MASTER_ ALL areas - No.seedling'!AZ66</f>
        <v>0</v>
      </c>
      <c r="BB64" s="80">
        <f t="shared" si="389"/>
        <v>0</v>
      </c>
      <c r="BC64" s="475">
        <f>'MASTER_ ALL areas - No.seedling'!BB66</f>
        <v>0</v>
      </c>
      <c r="BD64" s="475">
        <f>'MASTER_ ALL areas - No.seedling'!BC66</f>
        <v>0</v>
      </c>
      <c r="BE64" s="80">
        <f t="shared" si="390"/>
        <v>0</v>
      </c>
      <c r="BF64" s="475">
        <f>'MASTER_ ALL areas - No.seedling'!BE66</f>
        <v>0</v>
      </c>
      <c r="BG64" s="80">
        <f t="shared" si="391"/>
        <v>0</v>
      </c>
      <c r="BH64" s="475">
        <f>'MASTER_ ALL areas - No.seedling'!BG66</f>
        <v>120</v>
      </c>
      <c r="BI64" s="475">
        <f>'MASTER_ ALL areas - No.seedling'!BH66</f>
        <v>0</v>
      </c>
      <c r="BJ64" s="80">
        <f t="shared" si="392"/>
        <v>0</v>
      </c>
      <c r="BK64" s="475">
        <f>'MASTER_ ALL areas - No.seedling'!BJ66</f>
        <v>5</v>
      </c>
      <c r="BL64" s="80">
        <f t="shared" si="393"/>
        <v>0.83333333333333337</v>
      </c>
      <c r="BM64" s="475">
        <f>'MASTER_ ALL areas - No.seedling'!BL66</f>
        <v>0</v>
      </c>
      <c r="BN64" s="475">
        <f>'MASTER_ ALL areas - No.seedling'!BM66</f>
        <v>0</v>
      </c>
      <c r="BO64" s="80">
        <f t="shared" si="394"/>
        <v>0</v>
      </c>
      <c r="BP64" s="475">
        <f>'MASTER_ ALL areas - No.seedling'!BO66</f>
        <v>0</v>
      </c>
      <c r="BQ64" s="80">
        <f t="shared" si="395"/>
        <v>0</v>
      </c>
      <c r="BR64" s="475">
        <f>'MASTER_ ALL areas - No.seedling'!BQ66</f>
        <v>0</v>
      </c>
      <c r="BS64" s="475">
        <f>'MASTER_ ALL areas - No.seedling'!BR66</f>
        <v>0</v>
      </c>
      <c r="BT64" s="80">
        <f t="shared" si="396"/>
        <v>0</v>
      </c>
      <c r="BU64" s="475">
        <f>'MASTER_ ALL areas - No.seedling'!BT66</f>
        <v>0</v>
      </c>
      <c r="BV64" s="80">
        <f t="shared" si="397"/>
        <v>0</v>
      </c>
      <c r="BW64" s="475">
        <f>'MASTER_ ALL areas - No.seedling'!BV66</f>
        <v>0</v>
      </c>
      <c r="BX64" s="475">
        <f>'MASTER_ ALL areas - No.seedling'!BW66</f>
        <v>0</v>
      </c>
      <c r="BY64" s="80">
        <f t="shared" si="398"/>
        <v>0</v>
      </c>
      <c r="BZ64" s="475">
        <f>'MASTER_ ALL areas - No.seedling'!BY66</f>
        <v>0</v>
      </c>
      <c r="CA64" s="81">
        <f t="shared" si="399"/>
        <v>0</v>
      </c>
      <c r="CB64" s="429"/>
      <c r="CC64" s="75">
        <f t="shared" ref="CC64:CC76" si="465">48*20</f>
        <v>960</v>
      </c>
      <c r="CD64" s="76">
        <f>'MASTER_ ALL areas - No.seedling'!CC66</f>
        <v>2</v>
      </c>
      <c r="CE64" s="80">
        <f t="shared" si="400"/>
        <v>4.1666666666666664E-2</v>
      </c>
      <c r="CF64" s="76">
        <f>'MASTER_ ALL areas - No.seedling'!CE66</f>
        <v>31</v>
      </c>
      <c r="CG64" s="81">
        <f t="shared" si="401"/>
        <v>0.64583333333333337</v>
      </c>
      <c r="CH64" s="75">
        <f>'MASTER_ ALL areas - No.seedling'!CG66</f>
        <v>380</v>
      </c>
      <c r="CI64" s="76">
        <f>'MASTER_ ALL areas - No.seedling'!CH66</f>
        <v>8</v>
      </c>
      <c r="CJ64" s="80">
        <f t="shared" si="402"/>
        <v>0.42105263157894735</v>
      </c>
      <c r="CK64" s="76">
        <f>'MASTER_ ALL areas - No.seedling'!CJ66</f>
        <v>19</v>
      </c>
      <c r="CL64" s="81">
        <f t="shared" si="403"/>
        <v>1</v>
      </c>
      <c r="CM64" s="75">
        <f>'MASTER_ ALL areas - No.seedling'!CL66</f>
        <v>0</v>
      </c>
      <c r="CN64" s="76">
        <f>'MASTER_ ALL areas - No.seedling'!CM66</f>
        <v>0</v>
      </c>
      <c r="CO64" s="80">
        <f t="shared" si="404"/>
        <v>0</v>
      </c>
      <c r="CP64" s="76">
        <f>'MASTER_ ALL areas - No.seedling'!CO66</f>
        <v>0</v>
      </c>
      <c r="CQ64" s="81">
        <f t="shared" si="405"/>
        <v>0</v>
      </c>
      <c r="CR64" s="75">
        <f>'MASTER_ ALL areas - No.seedling'!CQ66</f>
        <v>0</v>
      </c>
      <c r="CS64" s="76">
        <f>'MASTER_ ALL areas - No.seedling'!CR66</f>
        <v>0</v>
      </c>
      <c r="CT64" s="80">
        <f t="shared" si="406"/>
        <v>0</v>
      </c>
      <c r="CU64" s="76">
        <f>'MASTER_ ALL areas - No.seedling'!CT66</f>
        <v>0</v>
      </c>
      <c r="CV64" s="81">
        <f t="shared" si="407"/>
        <v>0</v>
      </c>
      <c r="CW64" s="75">
        <f>'MASTER_ ALL areas - No.seedling'!CV66</f>
        <v>260</v>
      </c>
      <c r="CX64" s="76">
        <f>'MASTER_ ALL areas - No.seedling'!CW66</f>
        <v>1</v>
      </c>
      <c r="CY64" s="80">
        <f t="shared" si="408"/>
        <v>7.6923076923076927E-2</v>
      </c>
      <c r="CZ64" s="76">
        <f>'MASTER_ ALL areas - No.seedling'!CY66</f>
        <v>9</v>
      </c>
      <c r="DA64" s="81">
        <f t="shared" si="409"/>
        <v>0.69230769230769229</v>
      </c>
      <c r="DB64" s="75">
        <f>'MASTER_ ALL areas - No.seedling'!DA66</f>
        <v>0</v>
      </c>
      <c r="DC64" s="76">
        <f>'MASTER_ ALL areas - No.seedling'!DB66</f>
        <v>0</v>
      </c>
      <c r="DD64" s="80">
        <f t="shared" si="410"/>
        <v>0</v>
      </c>
      <c r="DE64" s="76">
        <f>'MASTER_ ALL areas - No.seedling'!DD66</f>
        <v>0</v>
      </c>
      <c r="DF64" s="81">
        <f t="shared" si="411"/>
        <v>0</v>
      </c>
      <c r="DG64" s="75">
        <f>'MASTER_ ALL areas - No.seedling'!DF66</f>
        <v>0</v>
      </c>
      <c r="DH64" s="76">
        <f>'MASTER_ ALL areas - No.seedling'!DG66</f>
        <v>0</v>
      </c>
      <c r="DI64" s="80">
        <f t="shared" si="412"/>
        <v>0</v>
      </c>
      <c r="DJ64" s="76">
        <f>'MASTER_ ALL areas - No.seedling'!DI66</f>
        <v>0</v>
      </c>
      <c r="DK64" s="81">
        <f t="shared" si="413"/>
        <v>0</v>
      </c>
      <c r="DL64" s="75">
        <f>'MASTER_ ALL areas - No.seedling'!DK66</f>
        <v>0</v>
      </c>
      <c r="DM64" s="76">
        <f>'MASTER_ ALL areas - No.seedling'!DL66</f>
        <v>0</v>
      </c>
      <c r="DN64" s="80">
        <f t="shared" si="414"/>
        <v>0</v>
      </c>
      <c r="DO64" s="76">
        <f>'MASTER_ ALL areas - No.seedling'!DN66</f>
        <v>0</v>
      </c>
      <c r="DP64" s="81">
        <f t="shared" si="415"/>
        <v>0</v>
      </c>
      <c r="DQ64" s="75">
        <f>'MASTER_ ALL areas - No.seedling'!DP66</f>
        <v>0</v>
      </c>
      <c r="DR64" s="76">
        <f>'MASTER_ ALL areas - No.seedling'!DQ66</f>
        <v>0</v>
      </c>
      <c r="DS64" s="80">
        <f t="shared" si="416"/>
        <v>0</v>
      </c>
      <c r="DT64" s="76">
        <f>'MASTER_ ALL areas - No.seedling'!DS66</f>
        <v>0</v>
      </c>
      <c r="DU64" s="81">
        <f t="shared" si="417"/>
        <v>0</v>
      </c>
      <c r="DV64" s="75">
        <f>'MASTER_ ALL areas - No.seedling'!DU66</f>
        <v>0</v>
      </c>
      <c r="DW64" s="76">
        <f>'MASTER_ ALL areas - No.seedling'!DV66</f>
        <v>0</v>
      </c>
      <c r="DX64" s="80">
        <f t="shared" si="418"/>
        <v>0</v>
      </c>
      <c r="DY64" s="76">
        <f>'MASTER_ ALL areas - No.seedling'!DX66</f>
        <v>0</v>
      </c>
      <c r="DZ64" s="81">
        <f t="shared" si="419"/>
        <v>0</v>
      </c>
      <c r="EA64" s="75">
        <f>'MASTER_ ALL areas - No.seedling'!DZ66</f>
        <v>0</v>
      </c>
      <c r="EB64" s="76">
        <f>'MASTER_ ALL areas - No.seedling'!EA66</f>
        <v>0</v>
      </c>
      <c r="EC64" s="80">
        <f t="shared" si="420"/>
        <v>0</v>
      </c>
      <c r="ED64" s="76">
        <f>'MASTER_ ALL areas - No.seedling'!EC66</f>
        <v>0</v>
      </c>
      <c r="EE64" s="81">
        <f t="shared" si="421"/>
        <v>0</v>
      </c>
      <c r="EF64" s="75">
        <f>'MASTER_ ALL areas - No.seedling'!EE66</f>
        <v>0</v>
      </c>
      <c r="EG64" s="76">
        <f>'MASTER_ ALL areas - No.seedling'!EF66</f>
        <v>0</v>
      </c>
      <c r="EH64" s="80">
        <f t="shared" si="422"/>
        <v>0</v>
      </c>
      <c r="EI64" s="76">
        <f>'MASTER_ ALL areas - No.seedling'!EH66</f>
        <v>0</v>
      </c>
      <c r="EJ64" s="81">
        <f t="shared" si="423"/>
        <v>0</v>
      </c>
      <c r="EK64" s="75">
        <f>'MASTER_ ALL areas - No.seedling'!EJ66</f>
        <v>0</v>
      </c>
      <c r="EL64" s="76">
        <f>'MASTER_ ALL areas - No.seedling'!EK66</f>
        <v>0</v>
      </c>
      <c r="EM64" s="80">
        <f t="shared" si="424"/>
        <v>0</v>
      </c>
      <c r="EN64" s="76">
        <f>'MASTER_ ALL areas - No.seedling'!EM66</f>
        <v>0</v>
      </c>
      <c r="EO64" s="81">
        <f t="shared" si="425"/>
        <v>0</v>
      </c>
      <c r="EP64" s="75">
        <f>'MASTER_ ALL areas - No.seedling'!EO66</f>
        <v>0</v>
      </c>
      <c r="EQ64" s="76">
        <f>'MASTER_ ALL areas - No.seedling'!EP66</f>
        <v>0</v>
      </c>
      <c r="ER64" s="80">
        <f t="shared" si="426"/>
        <v>0</v>
      </c>
      <c r="ES64" s="76">
        <f>'MASTER_ ALL areas - No.seedling'!ER66</f>
        <v>0</v>
      </c>
      <c r="ET64" s="81">
        <f t="shared" si="427"/>
        <v>0</v>
      </c>
      <c r="EU64" s="75">
        <f>'MASTER_ ALL areas - No.seedling'!ET66</f>
        <v>0</v>
      </c>
      <c r="EV64" s="76">
        <f>'MASTER_ ALL areas - No.seedling'!EU66</f>
        <v>0</v>
      </c>
      <c r="EW64" s="80">
        <f t="shared" si="428"/>
        <v>0</v>
      </c>
      <c r="EX64" s="76">
        <f>'MASTER_ ALL areas - No.seedling'!EW66</f>
        <v>0</v>
      </c>
      <c r="EY64" s="81">
        <f t="shared" si="429"/>
        <v>0</v>
      </c>
      <c r="EZ64" s="75">
        <f>'MASTER_ ALL areas - No.seedling'!EY66</f>
        <v>0</v>
      </c>
      <c r="FA64" s="76">
        <f>'MASTER_ ALL areas - No.seedling'!EZ66</f>
        <v>0</v>
      </c>
      <c r="FB64" s="80">
        <f t="shared" si="430"/>
        <v>0</v>
      </c>
      <c r="FC64" s="76">
        <f>'MASTER_ ALL areas - No.seedling'!FB66</f>
        <v>0</v>
      </c>
      <c r="FD64" s="81">
        <f t="shared" si="431"/>
        <v>0</v>
      </c>
      <c r="FE64" s="75">
        <f>'MASTER_ ALL areas - No.seedling'!FD66</f>
        <v>100</v>
      </c>
      <c r="FF64" s="76">
        <f>'MASTER_ ALL areas - No.seedling'!FE66</f>
        <v>0</v>
      </c>
      <c r="FG64" s="80">
        <f t="shared" si="432"/>
        <v>0</v>
      </c>
      <c r="FH64" s="76">
        <f>'MASTER_ ALL areas - No.seedling'!FG66</f>
        <v>4</v>
      </c>
      <c r="FI64" s="81">
        <f t="shared" si="433"/>
        <v>0.8</v>
      </c>
      <c r="FJ64" s="75">
        <f>'MASTER_ ALL areas - No.seedling'!FI66</f>
        <v>20</v>
      </c>
      <c r="FK64" s="76">
        <f>'MASTER_ ALL areas - No.seedling'!FJ66</f>
        <v>0</v>
      </c>
      <c r="FL64" s="80">
        <f t="shared" si="434"/>
        <v>0</v>
      </c>
      <c r="FM64" s="76">
        <f>'MASTER_ ALL areas - No.seedling'!FL66</f>
        <v>1</v>
      </c>
      <c r="FN64" s="81">
        <f t="shared" si="435"/>
        <v>1</v>
      </c>
      <c r="FO64" s="75">
        <f>'MASTER_ ALL areas - No.seedling'!FN66</f>
        <v>0</v>
      </c>
      <c r="FP64" s="76">
        <f>'MASTER_ ALL areas - No.seedling'!FO66</f>
        <v>0</v>
      </c>
      <c r="FQ64" s="80">
        <f t="shared" si="436"/>
        <v>0</v>
      </c>
      <c r="FR64" s="76">
        <f>'MASTER_ ALL areas - No.seedling'!FQ66</f>
        <v>0</v>
      </c>
      <c r="FS64" s="81">
        <f t="shared" si="437"/>
        <v>0</v>
      </c>
      <c r="FT64" s="75">
        <f>'MASTER_ ALL areas - No.seedling'!FS66</f>
        <v>0</v>
      </c>
      <c r="FU64" s="76">
        <f>'MASTER_ ALL areas - No.seedling'!FT66</f>
        <v>0</v>
      </c>
      <c r="FV64" s="80">
        <f t="shared" si="438"/>
        <v>0</v>
      </c>
      <c r="FW64" s="76">
        <f>'MASTER_ ALL areas - No.seedling'!FV66</f>
        <v>0</v>
      </c>
      <c r="FX64" s="81">
        <f t="shared" si="439"/>
        <v>0</v>
      </c>
      <c r="FY64" s="75">
        <f>'MASTER_ ALL areas - No.seedling'!FX66</f>
        <v>0</v>
      </c>
      <c r="FZ64" s="76">
        <f>'MASTER_ ALL areas - No.seedling'!FY66</f>
        <v>0</v>
      </c>
      <c r="GA64" s="80">
        <f t="shared" si="440"/>
        <v>0</v>
      </c>
      <c r="GB64" s="76">
        <f>'MASTER_ ALL areas - No.seedling'!GA66</f>
        <v>0</v>
      </c>
      <c r="GC64" s="81">
        <f t="shared" si="441"/>
        <v>0</v>
      </c>
      <c r="GD64" s="75">
        <f>'MASTER_ ALL areas - No.seedling'!GC66</f>
        <v>0</v>
      </c>
      <c r="GE64" s="76">
        <f>'MASTER_ ALL areas - No.seedling'!GD66</f>
        <v>0</v>
      </c>
      <c r="GF64" s="80">
        <f t="shared" si="442"/>
        <v>0</v>
      </c>
      <c r="GG64" s="76">
        <f>'MASTER_ ALL areas - No.seedling'!GF66</f>
        <v>0</v>
      </c>
      <c r="GH64" s="81">
        <f t="shared" si="443"/>
        <v>0</v>
      </c>
      <c r="GI64" s="75">
        <f>'MASTER_ ALL areas - No.seedling'!GH66</f>
        <v>0</v>
      </c>
      <c r="GJ64" s="76">
        <f>'MASTER_ ALL areas - No.seedling'!GI66</f>
        <v>0</v>
      </c>
      <c r="GK64" s="80">
        <f t="shared" si="444"/>
        <v>0</v>
      </c>
      <c r="GL64" s="76">
        <f>'MASTER_ ALL areas - No.seedling'!GK66</f>
        <v>0</v>
      </c>
      <c r="GM64" s="81">
        <f t="shared" si="445"/>
        <v>0</v>
      </c>
      <c r="GN64" s="75">
        <f>'MASTER_ ALL areas - No.seedling'!GM66</f>
        <v>0</v>
      </c>
      <c r="GO64" s="76">
        <f>'MASTER_ ALL areas - No.seedling'!GN66</f>
        <v>0</v>
      </c>
      <c r="GP64" s="80">
        <f t="shared" si="446"/>
        <v>0</v>
      </c>
      <c r="GQ64" s="76">
        <f>'MASTER_ ALL areas - No.seedling'!GP66</f>
        <v>0</v>
      </c>
      <c r="GR64" s="81">
        <f t="shared" si="447"/>
        <v>0</v>
      </c>
      <c r="GS64" s="75">
        <f>'MASTER_ ALL areas - No.seedling'!GR66</f>
        <v>0</v>
      </c>
      <c r="GT64" s="76">
        <f>'MASTER_ ALL areas - No.seedling'!GS66</f>
        <v>0</v>
      </c>
      <c r="GU64" s="80">
        <f t="shared" si="448"/>
        <v>0</v>
      </c>
      <c r="GV64" s="76">
        <f>'MASTER_ ALL areas - No.seedling'!GU66</f>
        <v>0</v>
      </c>
      <c r="GW64" s="81">
        <f t="shared" si="449"/>
        <v>0</v>
      </c>
      <c r="GX64" s="75">
        <f>'MASTER_ ALL areas - No.seedling'!GW66</f>
        <v>0</v>
      </c>
      <c r="GY64" s="76">
        <f>'MASTER_ ALL areas - No.seedling'!GX66</f>
        <v>0</v>
      </c>
      <c r="GZ64" s="80">
        <f t="shared" si="450"/>
        <v>0</v>
      </c>
      <c r="HA64" s="76">
        <f>'MASTER_ ALL areas - No.seedling'!GZ66</f>
        <v>0</v>
      </c>
      <c r="HB64" s="81">
        <f t="shared" si="451"/>
        <v>0</v>
      </c>
      <c r="HC64" s="75">
        <f>'MASTER_ ALL areas - No.seedling'!HB66</f>
        <v>0</v>
      </c>
      <c r="HD64" s="76">
        <f>'MASTER_ ALL areas - No.seedling'!HC66</f>
        <v>0</v>
      </c>
      <c r="HE64" s="80">
        <f t="shared" si="452"/>
        <v>0</v>
      </c>
      <c r="HF64" s="76">
        <f>'MASTER_ ALL areas - No.seedling'!HE66</f>
        <v>0</v>
      </c>
      <c r="HG64" s="81">
        <f t="shared" si="453"/>
        <v>0</v>
      </c>
      <c r="HH64" s="75">
        <f>'MASTER_ ALL areas - No.seedling'!HG66</f>
        <v>0</v>
      </c>
      <c r="HI64" s="76">
        <f>'MASTER_ ALL areas - No.seedling'!HH66</f>
        <v>0</v>
      </c>
      <c r="HJ64" s="80">
        <f t="shared" si="454"/>
        <v>0</v>
      </c>
      <c r="HK64" s="76">
        <f>'MASTER_ ALL areas - No.seedling'!HJ66</f>
        <v>0</v>
      </c>
      <c r="HL64" s="81">
        <f t="shared" si="455"/>
        <v>0</v>
      </c>
      <c r="HM64" s="75">
        <f>'MASTER_ ALL areas - No.seedling'!HL66</f>
        <v>0</v>
      </c>
      <c r="HN64" s="76">
        <f>'MASTER_ ALL areas - No.seedling'!HM66</f>
        <v>0</v>
      </c>
      <c r="HO64" s="80">
        <f t="shared" si="456"/>
        <v>0</v>
      </c>
      <c r="HP64" s="76">
        <f>'MASTER_ ALL areas - No.seedling'!HO66</f>
        <v>0</v>
      </c>
      <c r="HQ64" s="81">
        <f t="shared" si="457"/>
        <v>0</v>
      </c>
      <c r="HR64" s="75">
        <f>'MASTER_ ALL areas - No.seedling'!HQ66</f>
        <v>0</v>
      </c>
      <c r="HS64" s="76">
        <f>'MASTER_ ALL areas - No.seedling'!HR66</f>
        <v>0</v>
      </c>
      <c r="HT64" s="80">
        <f t="shared" si="458"/>
        <v>0</v>
      </c>
      <c r="HU64" s="76">
        <f>'MASTER_ ALL areas - No.seedling'!HT66</f>
        <v>0</v>
      </c>
      <c r="HV64" s="81">
        <f t="shared" si="459"/>
        <v>0</v>
      </c>
      <c r="HW64" s="75">
        <f>'MASTER_ ALL areas - No.seedling'!HV66</f>
        <v>0</v>
      </c>
      <c r="HX64" s="76">
        <f>'MASTER_ ALL areas - No.seedling'!HW66</f>
        <v>0</v>
      </c>
      <c r="HY64" s="80">
        <f t="shared" si="460"/>
        <v>0</v>
      </c>
      <c r="HZ64" s="76">
        <f>'MASTER_ ALL areas - No.seedling'!HY66</f>
        <v>0</v>
      </c>
      <c r="IA64" s="81">
        <f t="shared" si="461"/>
        <v>0</v>
      </c>
      <c r="IB64" s="75">
        <f>'MASTER_ ALL areas - No.seedling'!IA66</f>
        <v>0</v>
      </c>
      <c r="IC64" s="76">
        <f>'MASTER_ ALL areas - No.seedling'!IB66</f>
        <v>0</v>
      </c>
      <c r="ID64" s="80">
        <f t="shared" si="462"/>
        <v>0</v>
      </c>
      <c r="IE64" s="76">
        <f>'MASTER_ ALL areas - No.seedling'!ID66</f>
        <v>0</v>
      </c>
      <c r="IF64" s="85">
        <f t="shared" si="463"/>
        <v>0</v>
      </c>
      <c r="IG64" s="86" t="s">
        <v>251</v>
      </c>
      <c r="IH64" s="87"/>
    </row>
    <row r="65" spans="2:242" ht="33" customHeight="1" x14ac:dyDescent="0.25">
      <c r="B65" s="420">
        <v>63</v>
      </c>
      <c r="C65" s="421" t="s">
        <v>252</v>
      </c>
      <c r="D65" s="422">
        <v>220750</v>
      </c>
      <c r="E65" s="423">
        <v>932674</v>
      </c>
      <c r="F65" s="180" t="s">
        <v>253</v>
      </c>
      <c r="G65" s="88" t="s">
        <v>194</v>
      </c>
      <c r="H65" s="459">
        <f>'MASTER_ ALL areas - No.seedling'!G67</f>
        <v>6</v>
      </c>
      <c r="I65" s="472">
        <f>'MASTER_ ALL areas - No.seedling'!H67</f>
        <v>0.5</v>
      </c>
      <c r="J65" s="459">
        <f>'MASTER_ ALL areas - No.seedling'!I67</f>
        <v>37</v>
      </c>
      <c r="K65" s="427">
        <f>'MASTER_ ALL areas - No.seedling'!J67</f>
        <v>137</v>
      </c>
      <c r="L65" s="73">
        <f t="shared" si="373"/>
        <v>2740</v>
      </c>
      <c r="M65" s="427">
        <f>'MASTER_ ALL areas - No.seedling'!L67</f>
        <v>2740</v>
      </c>
      <c r="N65" s="473">
        <f>'MASTER_ ALL areas - No.seedling'!M67</f>
        <v>16</v>
      </c>
      <c r="O65" s="474">
        <f>'MASTER_ ALL areas - No.seedling'!N67</f>
        <v>97</v>
      </c>
      <c r="P65" s="70">
        <f t="shared" si="374"/>
        <v>0.11678832116788321</v>
      </c>
      <c r="Q65" s="78">
        <f t="shared" si="375"/>
        <v>0.70802919708029199</v>
      </c>
      <c r="R65" s="429"/>
      <c r="S65" s="473">
        <f>'MASTER_ ALL areas - No.seedling'!R67</f>
        <v>2520</v>
      </c>
      <c r="T65" s="475">
        <f>'MASTER_ ALL areas - No.seedling'!S67</f>
        <v>13</v>
      </c>
      <c r="U65" s="80">
        <f t="shared" si="376"/>
        <v>0.10317460317460317</v>
      </c>
      <c r="V65" s="475">
        <f>'MASTER_ ALL areas - No.seedling'!U67</f>
        <v>86</v>
      </c>
      <c r="W65" s="80">
        <f t="shared" si="377"/>
        <v>0.68253968253968256</v>
      </c>
      <c r="X65" s="475">
        <f>'MASTER_ ALL areas - No.seedling'!W67</f>
        <v>200</v>
      </c>
      <c r="Y65" s="475">
        <f>'MASTER_ ALL areas - No.seedling'!X67</f>
        <v>2</v>
      </c>
      <c r="Z65" s="80">
        <f t="shared" si="378"/>
        <v>0.2</v>
      </c>
      <c r="AA65" s="475">
        <f>'MASTER_ ALL areas - No.seedling'!Z67</f>
        <v>10</v>
      </c>
      <c r="AB65" s="80">
        <f t="shared" si="379"/>
        <v>1</v>
      </c>
      <c r="AC65" s="475">
        <f>'MASTER_ ALL areas - No.seedling'!AB67</f>
        <v>20</v>
      </c>
      <c r="AD65" s="475">
        <f>'MASTER_ ALL areas - No.seedling'!AC67</f>
        <v>1</v>
      </c>
      <c r="AE65" s="80">
        <f t="shared" si="380"/>
        <v>1</v>
      </c>
      <c r="AF65" s="475">
        <f>'MASTER_ ALL areas - No.seedling'!AE67</f>
        <v>1</v>
      </c>
      <c r="AG65" s="80">
        <f t="shared" si="381"/>
        <v>1</v>
      </c>
      <c r="AH65" s="475">
        <f>'MASTER_ ALL areas - No.seedling'!AG67</f>
        <v>0</v>
      </c>
      <c r="AI65" s="475">
        <f>'MASTER_ ALL areas - No.seedling'!AH67</f>
        <v>0</v>
      </c>
      <c r="AJ65" s="80">
        <f t="shared" si="382"/>
        <v>0</v>
      </c>
      <c r="AK65" s="475">
        <f>'MASTER_ ALL areas - No.seedling'!AJ67</f>
        <v>0</v>
      </c>
      <c r="AL65" s="81">
        <f t="shared" si="383"/>
        <v>0</v>
      </c>
      <c r="AM65" s="429"/>
      <c r="AN65" s="473">
        <f>'MASTER_ ALL areas - No.seedling'!AM67</f>
        <v>100</v>
      </c>
      <c r="AO65" s="475">
        <f>'MASTER_ ALL areas - No.seedling'!AN67</f>
        <v>1</v>
      </c>
      <c r="AP65" s="80">
        <f t="shared" si="384"/>
        <v>0.2</v>
      </c>
      <c r="AQ65" s="475">
        <f>'MASTER_ ALL areas - No.seedling'!AP67</f>
        <v>1</v>
      </c>
      <c r="AR65" s="80">
        <f t="shared" si="385"/>
        <v>0.2</v>
      </c>
      <c r="AS65" s="475">
        <f>'MASTER_ ALL areas - No.seedling'!AR67</f>
        <v>2640</v>
      </c>
      <c r="AT65" s="475">
        <f>'MASTER_ ALL areas - No.seedling'!AS67</f>
        <v>15</v>
      </c>
      <c r="AU65" s="80">
        <f t="shared" si="386"/>
        <v>0.11363636363636363</v>
      </c>
      <c r="AV65" s="475">
        <f>'MASTER_ ALL areas - No.seedling'!AU67</f>
        <v>96</v>
      </c>
      <c r="AW65" s="80">
        <f t="shared" si="387"/>
        <v>0.72727272727272729</v>
      </c>
      <c r="AX65" s="475">
        <f>'MASTER_ ALL areas - No.seedling'!AW67</f>
        <v>0</v>
      </c>
      <c r="AY65" s="475">
        <f>'MASTER_ ALL areas - No.seedling'!AX67</f>
        <v>0</v>
      </c>
      <c r="AZ65" s="80">
        <f t="shared" si="388"/>
        <v>0</v>
      </c>
      <c r="BA65" s="475">
        <f>'MASTER_ ALL areas - No.seedling'!AZ67</f>
        <v>0</v>
      </c>
      <c r="BB65" s="80">
        <f t="shared" si="389"/>
        <v>0</v>
      </c>
      <c r="BC65" s="475">
        <f>'MASTER_ ALL areas - No.seedling'!BB67</f>
        <v>0</v>
      </c>
      <c r="BD65" s="475">
        <f>'MASTER_ ALL areas - No.seedling'!BC67</f>
        <v>0</v>
      </c>
      <c r="BE65" s="80">
        <f t="shared" si="390"/>
        <v>0</v>
      </c>
      <c r="BF65" s="475">
        <f>'MASTER_ ALL areas - No.seedling'!BE67</f>
        <v>0</v>
      </c>
      <c r="BG65" s="80">
        <f t="shared" si="391"/>
        <v>0</v>
      </c>
      <c r="BH65" s="475">
        <f>'MASTER_ ALL areas - No.seedling'!BG67</f>
        <v>0</v>
      </c>
      <c r="BI65" s="475">
        <f>'MASTER_ ALL areas - No.seedling'!BH67</f>
        <v>0</v>
      </c>
      <c r="BJ65" s="80">
        <f t="shared" si="392"/>
        <v>0</v>
      </c>
      <c r="BK65" s="475">
        <f>'MASTER_ ALL areas - No.seedling'!BJ67</f>
        <v>0</v>
      </c>
      <c r="BL65" s="80">
        <f t="shared" si="393"/>
        <v>0</v>
      </c>
      <c r="BM65" s="475">
        <f>'MASTER_ ALL areas - No.seedling'!BL67</f>
        <v>0</v>
      </c>
      <c r="BN65" s="475">
        <f>'MASTER_ ALL areas - No.seedling'!BM67</f>
        <v>0</v>
      </c>
      <c r="BO65" s="80">
        <f t="shared" si="394"/>
        <v>0</v>
      </c>
      <c r="BP65" s="475">
        <f>'MASTER_ ALL areas - No.seedling'!BO67</f>
        <v>0</v>
      </c>
      <c r="BQ65" s="80">
        <f t="shared" si="395"/>
        <v>0</v>
      </c>
      <c r="BR65" s="475">
        <f>'MASTER_ ALL areas - No.seedling'!BQ67</f>
        <v>0</v>
      </c>
      <c r="BS65" s="475">
        <f>'MASTER_ ALL areas - No.seedling'!BR67</f>
        <v>0</v>
      </c>
      <c r="BT65" s="80">
        <f t="shared" si="396"/>
        <v>0</v>
      </c>
      <c r="BU65" s="475">
        <f>'MASTER_ ALL areas - No.seedling'!BT67</f>
        <v>0</v>
      </c>
      <c r="BV65" s="80">
        <f t="shared" si="397"/>
        <v>0</v>
      </c>
      <c r="BW65" s="475">
        <f>'MASTER_ ALL areas - No.seedling'!BV67</f>
        <v>0</v>
      </c>
      <c r="BX65" s="475">
        <f>'MASTER_ ALL areas - No.seedling'!BW67</f>
        <v>0</v>
      </c>
      <c r="BY65" s="80">
        <f t="shared" si="398"/>
        <v>0</v>
      </c>
      <c r="BZ65" s="475">
        <f>'MASTER_ ALL areas - No.seedling'!BY67</f>
        <v>0</v>
      </c>
      <c r="CA65" s="81">
        <f t="shared" si="399"/>
        <v>0</v>
      </c>
      <c r="CB65" s="429"/>
      <c r="CC65" s="75">
        <f t="shared" si="372"/>
        <v>80</v>
      </c>
      <c r="CD65" s="76">
        <f>'MASTER_ ALL areas - No.seedling'!CC67</f>
        <v>0</v>
      </c>
      <c r="CE65" s="80">
        <f t="shared" si="400"/>
        <v>0</v>
      </c>
      <c r="CF65" s="76">
        <f>'MASTER_ ALL areas - No.seedling'!CE67</f>
        <v>0</v>
      </c>
      <c r="CG65" s="81">
        <f t="shared" si="401"/>
        <v>0</v>
      </c>
      <c r="CH65" s="75">
        <f>'MASTER_ ALL areas - No.seedling'!CG67</f>
        <v>0</v>
      </c>
      <c r="CI65" s="76">
        <f>'MASTER_ ALL areas - No.seedling'!CH67</f>
        <v>0</v>
      </c>
      <c r="CJ65" s="80">
        <f t="shared" si="402"/>
        <v>0</v>
      </c>
      <c r="CK65" s="76">
        <f>'MASTER_ ALL areas - No.seedling'!CJ67</f>
        <v>0</v>
      </c>
      <c r="CL65" s="81">
        <f t="shared" si="403"/>
        <v>0</v>
      </c>
      <c r="CM65" s="75">
        <f>'MASTER_ ALL areas - No.seedling'!CL67</f>
        <v>20</v>
      </c>
      <c r="CN65" s="76">
        <f>'MASTER_ ALL areas - No.seedling'!CM67</f>
        <v>1</v>
      </c>
      <c r="CO65" s="80">
        <f t="shared" si="404"/>
        <v>1</v>
      </c>
      <c r="CP65" s="76">
        <f>'MASTER_ ALL areas - No.seedling'!CO67</f>
        <v>1</v>
      </c>
      <c r="CQ65" s="81">
        <f t="shared" si="405"/>
        <v>1</v>
      </c>
      <c r="CR65" s="75">
        <f>'MASTER_ ALL areas - No.seedling'!CQ67</f>
        <v>0</v>
      </c>
      <c r="CS65" s="76">
        <f>'MASTER_ ALL areas - No.seedling'!CR67</f>
        <v>0</v>
      </c>
      <c r="CT65" s="80">
        <f t="shared" si="406"/>
        <v>0</v>
      </c>
      <c r="CU65" s="76">
        <f>'MASTER_ ALL areas - No.seedling'!CT67</f>
        <v>0</v>
      </c>
      <c r="CV65" s="81">
        <f t="shared" si="407"/>
        <v>0</v>
      </c>
      <c r="CW65" s="75">
        <f>'MASTER_ ALL areas - No.seedling'!CV67</f>
        <v>2440</v>
      </c>
      <c r="CX65" s="76">
        <f>'MASTER_ ALL areas - No.seedling'!CW67</f>
        <v>13</v>
      </c>
      <c r="CY65" s="80">
        <f t="shared" si="408"/>
        <v>0.10655737704918032</v>
      </c>
      <c r="CZ65" s="76">
        <f>'MASTER_ ALL areas - No.seedling'!CY67</f>
        <v>86</v>
      </c>
      <c r="DA65" s="81">
        <f t="shared" si="409"/>
        <v>0.70491803278688525</v>
      </c>
      <c r="DB65" s="75">
        <f>'MASTER_ ALL areas - No.seedling'!DA67</f>
        <v>200</v>
      </c>
      <c r="DC65" s="76">
        <f>'MASTER_ ALL areas - No.seedling'!DB67</f>
        <v>2</v>
      </c>
      <c r="DD65" s="80">
        <f t="shared" si="410"/>
        <v>0.2</v>
      </c>
      <c r="DE65" s="76">
        <f>'MASTER_ ALL areas - No.seedling'!DD67</f>
        <v>10</v>
      </c>
      <c r="DF65" s="81">
        <f t="shared" si="411"/>
        <v>1</v>
      </c>
      <c r="DG65" s="75">
        <f>'MASTER_ ALL areas - No.seedling'!DF67</f>
        <v>0</v>
      </c>
      <c r="DH65" s="76">
        <f>'MASTER_ ALL areas - No.seedling'!DG67</f>
        <v>0</v>
      </c>
      <c r="DI65" s="80">
        <f t="shared" si="412"/>
        <v>0</v>
      </c>
      <c r="DJ65" s="76">
        <f>'MASTER_ ALL areas - No.seedling'!DI67</f>
        <v>0</v>
      </c>
      <c r="DK65" s="81">
        <f t="shared" si="413"/>
        <v>0</v>
      </c>
      <c r="DL65" s="75">
        <f>'MASTER_ ALL areas - No.seedling'!DK67</f>
        <v>0</v>
      </c>
      <c r="DM65" s="76">
        <f>'MASTER_ ALL areas - No.seedling'!DL67</f>
        <v>0</v>
      </c>
      <c r="DN65" s="80">
        <f t="shared" si="414"/>
        <v>0</v>
      </c>
      <c r="DO65" s="76">
        <f>'MASTER_ ALL areas - No.seedling'!DN67</f>
        <v>0</v>
      </c>
      <c r="DP65" s="81">
        <f t="shared" si="415"/>
        <v>0</v>
      </c>
      <c r="DQ65" s="75">
        <f>'MASTER_ ALL areas - No.seedling'!DP67</f>
        <v>0</v>
      </c>
      <c r="DR65" s="76">
        <f>'MASTER_ ALL areas - No.seedling'!DQ67</f>
        <v>0</v>
      </c>
      <c r="DS65" s="80">
        <f t="shared" si="416"/>
        <v>0</v>
      </c>
      <c r="DT65" s="76">
        <f>'MASTER_ ALL areas - No.seedling'!DS67</f>
        <v>0</v>
      </c>
      <c r="DU65" s="81">
        <f t="shared" si="417"/>
        <v>0</v>
      </c>
      <c r="DV65" s="75">
        <f>'MASTER_ ALL areas - No.seedling'!DU67</f>
        <v>0</v>
      </c>
      <c r="DW65" s="76">
        <f>'MASTER_ ALL areas - No.seedling'!DV67</f>
        <v>0</v>
      </c>
      <c r="DX65" s="80">
        <f t="shared" si="418"/>
        <v>0</v>
      </c>
      <c r="DY65" s="76">
        <f>'MASTER_ ALL areas - No.seedling'!DX67</f>
        <v>0</v>
      </c>
      <c r="DZ65" s="81">
        <f t="shared" si="419"/>
        <v>0</v>
      </c>
      <c r="EA65" s="75">
        <f>'MASTER_ ALL areas - No.seedling'!DZ67</f>
        <v>0</v>
      </c>
      <c r="EB65" s="76">
        <f>'MASTER_ ALL areas - No.seedling'!EA67</f>
        <v>0</v>
      </c>
      <c r="EC65" s="80">
        <f t="shared" si="420"/>
        <v>0</v>
      </c>
      <c r="ED65" s="76">
        <f>'MASTER_ ALL areas - No.seedling'!EC67</f>
        <v>0</v>
      </c>
      <c r="EE65" s="81">
        <f t="shared" si="421"/>
        <v>0</v>
      </c>
      <c r="EF65" s="75">
        <f>'MASTER_ ALL areas - No.seedling'!EE67</f>
        <v>0</v>
      </c>
      <c r="EG65" s="76">
        <f>'MASTER_ ALL areas - No.seedling'!EF67</f>
        <v>0</v>
      </c>
      <c r="EH65" s="80">
        <f t="shared" si="422"/>
        <v>0</v>
      </c>
      <c r="EI65" s="76">
        <f>'MASTER_ ALL areas - No.seedling'!EH67</f>
        <v>0</v>
      </c>
      <c r="EJ65" s="81">
        <f t="shared" si="423"/>
        <v>0</v>
      </c>
      <c r="EK65" s="75">
        <f>'MASTER_ ALL areas - No.seedling'!EJ67</f>
        <v>0</v>
      </c>
      <c r="EL65" s="76">
        <f>'MASTER_ ALL areas - No.seedling'!EK67</f>
        <v>0</v>
      </c>
      <c r="EM65" s="80">
        <f t="shared" si="424"/>
        <v>0</v>
      </c>
      <c r="EN65" s="76">
        <f>'MASTER_ ALL areas - No.seedling'!EM67</f>
        <v>0</v>
      </c>
      <c r="EO65" s="81">
        <f t="shared" si="425"/>
        <v>0</v>
      </c>
      <c r="EP65" s="75">
        <f>'MASTER_ ALL areas - No.seedling'!EO67</f>
        <v>0</v>
      </c>
      <c r="EQ65" s="76">
        <f>'MASTER_ ALL areas - No.seedling'!EP67</f>
        <v>0</v>
      </c>
      <c r="ER65" s="80">
        <f t="shared" si="426"/>
        <v>0</v>
      </c>
      <c r="ES65" s="76">
        <f>'MASTER_ ALL areas - No.seedling'!ER67</f>
        <v>0</v>
      </c>
      <c r="ET65" s="81">
        <f t="shared" si="427"/>
        <v>0</v>
      </c>
      <c r="EU65" s="75">
        <f>'MASTER_ ALL areas - No.seedling'!ET67</f>
        <v>0</v>
      </c>
      <c r="EV65" s="76">
        <f>'MASTER_ ALL areas - No.seedling'!EU67</f>
        <v>0</v>
      </c>
      <c r="EW65" s="80">
        <f t="shared" si="428"/>
        <v>0</v>
      </c>
      <c r="EX65" s="76">
        <f>'MASTER_ ALL areas - No.seedling'!EW67</f>
        <v>0</v>
      </c>
      <c r="EY65" s="81">
        <f t="shared" si="429"/>
        <v>0</v>
      </c>
      <c r="EZ65" s="75">
        <f>'MASTER_ ALL areas - No.seedling'!EY67</f>
        <v>0</v>
      </c>
      <c r="FA65" s="76">
        <f>'MASTER_ ALL areas - No.seedling'!EZ67</f>
        <v>0</v>
      </c>
      <c r="FB65" s="80">
        <f t="shared" si="430"/>
        <v>0</v>
      </c>
      <c r="FC65" s="76">
        <f>'MASTER_ ALL areas - No.seedling'!FB67</f>
        <v>0</v>
      </c>
      <c r="FD65" s="81">
        <f t="shared" si="431"/>
        <v>0</v>
      </c>
      <c r="FE65" s="75">
        <f>'MASTER_ ALL areas - No.seedling'!FD67</f>
        <v>0</v>
      </c>
      <c r="FF65" s="76">
        <f>'MASTER_ ALL areas - No.seedling'!FE67</f>
        <v>0</v>
      </c>
      <c r="FG65" s="80">
        <f t="shared" si="432"/>
        <v>0</v>
      </c>
      <c r="FH65" s="76">
        <f>'MASTER_ ALL areas - No.seedling'!FG67</f>
        <v>0</v>
      </c>
      <c r="FI65" s="81">
        <f t="shared" si="433"/>
        <v>0</v>
      </c>
      <c r="FJ65" s="75">
        <f>'MASTER_ ALL areas - No.seedling'!FI67</f>
        <v>0</v>
      </c>
      <c r="FK65" s="76">
        <f>'MASTER_ ALL areas - No.seedling'!FJ67</f>
        <v>0</v>
      </c>
      <c r="FL65" s="80">
        <f t="shared" si="434"/>
        <v>0</v>
      </c>
      <c r="FM65" s="76">
        <f>'MASTER_ ALL areas - No.seedling'!FL67</f>
        <v>0</v>
      </c>
      <c r="FN65" s="81">
        <f t="shared" si="435"/>
        <v>0</v>
      </c>
      <c r="FO65" s="75">
        <f>'MASTER_ ALL areas - No.seedling'!FN67</f>
        <v>0</v>
      </c>
      <c r="FP65" s="76">
        <f>'MASTER_ ALL areas - No.seedling'!FO67</f>
        <v>0</v>
      </c>
      <c r="FQ65" s="80">
        <f t="shared" si="436"/>
        <v>0</v>
      </c>
      <c r="FR65" s="76">
        <f>'MASTER_ ALL areas - No.seedling'!FQ67</f>
        <v>0</v>
      </c>
      <c r="FS65" s="81">
        <f t="shared" si="437"/>
        <v>0</v>
      </c>
      <c r="FT65" s="75">
        <f>'MASTER_ ALL areas - No.seedling'!FS67</f>
        <v>0</v>
      </c>
      <c r="FU65" s="76">
        <f>'MASTER_ ALL areas - No.seedling'!FT67</f>
        <v>0</v>
      </c>
      <c r="FV65" s="80">
        <f t="shared" si="438"/>
        <v>0</v>
      </c>
      <c r="FW65" s="76">
        <f>'MASTER_ ALL areas - No.seedling'!FV67</f>
        <v>0</v>
      </c>
      <c r="FX65" s="81">
        <f t="shared" si="439"/>
        <v>0</v>
      </c>
      <c r="FY65" s="75">
        <f>'MASTER_ ALL areas - No.seedling'!FX67</f>
        <v>0</v>
      </c>
      <c r="FZ65" s="76">
        <f>'MASTER_ ALL areas - No.seedling'!FY67</f>
        <v>0</v>
      </c>
      <c r="GA65" s="80">
        <f t="shared" si="440"/>
        <v>0</v>
      </c>
      <c r="GB65" s="76">
        <f>'MASTER_ ALL areas - No.seedling'!GA67</f>
        <v>0</v>
      </c>
      <c r="GC65" s="81">
        <f t="shared" si="441"/>
        <v>0</v>
      </c>
      <c r="GD65" s="75">
        <f>'MASTER_ ALL areas - No.seedling'!GC67</f>
        <v>0</v>
      </c>
      <c r="GE65" s="76">
        <f>'MASTER_ ALL areas - No.seedling'!GD67</f>
        <v>0</v>
      </c>
      <c r="GF65" s="80">
        <f t="shared" si="442"/>
        <v>0</v>
      </c>
      <c r="GG65" s="76">
        <f>'MASTER_ ALL areas - No.seedling'!GF67</f>
        <v>0</v>
      </c>
      <c r="GH65" s="81">
        <f t="shared" si="443"/>
        <v>0</v>
      </c>
      <c r="GI65" s="75">
        <f>'MASTER_ ALL areas - No.seedling'!GH67</f>
        <v>0</v>
      </c>
      <c r="GJ65" s="76">
        <f>'MASTER_ ALL areas - No.seedling'!GI67</f>
        <v>0</v>
      </c>
      <c r="GK65" s="80">
        <f t="shared" si="444"/>
        <v>0</v>
      </c>
      <c r="GL65" s="76">
        <f>'MASTER_ ALL areas - No.seedling'!GK67</f>
        <v>0</v>
      </c>
      <c r="GM65" s="81">
        <f t="shared" si="445"/>
        <v>0</v>
      </c>
      <c r="GN65" s="75">
        <f>'MASTER_ ALL areas - No.seedling'!GM67</f>
        <v>0</v>
      </c>
      <c r="GO65" s="76">
        <f>'MASTER_ ALL areas - No.seedling'!GN67</f>
        <v>0</v>
      </c>
      <c r="GP65" s="80">
        <f t="shared" si="446"/>
        <v>0</v>
      </c>
      <c r="GQ65" s="76">
        <f>'MASTER_ ALL areas - No.seedling'!GP67</f>
        <v>0</v>
      </c>
      <c r="GR65" s="81">
        <f t="shared" si="447"/>
        <v>0</v>
      </c>
      <c r="GS65" s="75">
        <f>'MASTER_ ALL areas - No.seedling'!GR67</f>
        <v>0</v>
      </c>
      <c r="GT65" s="76">
        <f>'MASTER_ ALL areas - No.seedling'!GS67</f>
        <v>0</v>
      </c>
      <c r="GU65" s="80">
        <f t="shared" si="448"/>
        <v>0</v>
      </c>
      <c r="GV65" s="76">
        <f>'MASTER_ ALL areas - No.seedling'!GU67</f>
        <v>0</v>
      </c>
      <c r="GW65" s="81">
        <f t="shared" si="449"/>
        <v>0</v>
      </c>
      <c r="GX65" s="75">
        <f>'MASTER_ ALL areas - No.seedling'!GW67</f>
        <v>0</v>
      </c>
      <c r="GY65" s="76">
        <f>'MASTER_ ALL areas - No.seedling'!GX67</f>
        <v>0</v>
      </c>
      <c r="GZ65" s="80">
        <f t="shared" si="450"/>
        <v>0</v>
      </c>
      <c r="HA65" s="76">
        <f>'MASTER_ ALL areas - No.seedling'!GZ67</f>
        <v>0</v>
      </c>
      <c r="HB65" s="81">
        <f t="shared" si="451"/>
        <v>0</v>
      </c>
      <c r="HC65" s="75">
        <f>'MASTER_ ALL areas - No.seedling'!HB67</f>
        <v>0</v>
      </c>
      <c r="HD65" s="76">
        <f>'MASTER_ ALL areas - No.seedling'!HC67</f>
        <v>0</v>
      </c>
      <c r="HE65" s="80">
        <f t="shared" si="452"/>
        <v>0</v>
      </c>
      <c r="HF65" s="76">
        <f>'MASTER_ ALL areas - No.seedling'!HE67</f>
        <v>0</v>
      </c>
      <c r="HG65" s="81">
        <f t="shared" si="453"/>
        <v>0</v>
      </c>
      <c r="HH65" s="75">
        <f>'MASTER_ ALL areas - No.seedling'!HG67</f>
        <v>0</v>
      </c>
      <c r="HI65" s="76">
        <f>'MASTER_ ALL areas - No.seedling'!HH67</f>
        <v>0</v>
      </c>
      <c r="HJ65" s="80">
        <f t="shared" si="454"/>
        <v>0</v>
      </c>
      <c r="HK65" s="76">
        <f>'MASTER_ ALL areas - No.seedling'!HJ67</f>
        <v>0</v>
      </c>
      <c r="HL65" s="81">
        <f t="shared" si="455"/>
        <v>0</v>
      </c>
      <c r="HM65" s="75">
        <f>'MASTER_ ALL areas - No.seedling'!HL67</f>
        <v>0</v>
      </c>
      <c r="HN65" s="76">
        <f>'MASTER_ ALL areas - No.seedling'!HM67</f>
        <v>0</v>
      </c>
      <c r="HO65" s="80">
        <f t="shared" si="456"/>
        <v>0</v>
      </c>
      <c r="HP65" s="76">
        <f>'MASTER_ ALL areas - No.seedling'!HO67</f>
        <v>0</v>
      </c>
      <c r="HQ65" s="81">
        <f t="shared" si="457"/>
        <v>0</v>
      </c>
      <c r="HR65" s="75">
        <f>'MASTER_ ALL areas - No.seedling'!HQ67</f>
        <v>0</v>
      </c>
      <c r="HS65" s="76">
        <f>'MASTER_ ALL areas - No.seedling'!HR67</f>
        <v>0</v>
      </c>
      <c r="HT65" s="80">
        <f t="shared" si="458"/>
        <v>0</v>
      </c>
      <c r="HU65" s="76">
        <f>'MASTER_ ALL areas - No.seedling'!HT67</f>
        <v>0</v>
      </c>
      <c r="HV65" s="81">
        <f t="shared" si="459"/>
        <v>0</v>
      </c>
      <c r="HW65" s="75">
        <f>'MASTER_ ALL areas - No.seedling'!HV67</f>
        <v>0</v>
      </c>
      <c r="HX65" s="76">
        <f>'MASTER_ ALL areas - No.seedling'!HW67</f>
        <v>0</v>
      </c>
      <c r="HY65" s="80">
        <f t="shared" si="460"/>
        <v>0</v>
      </c>
      <c r="HZ65" s="76">
        <f>'MASTER_ ALL areas - No.seedling'!HY67</f>
        <v>0</v>
      </c>
      <c r="IA65" s="81">
        <f t="shared" si="461"/>
        <v>0</v>
      </c>
      <c r="IB65" s="75">
        <f>'MASTER_ ALL areas - No.seedling'!IA67</f>
        <v>0</v>
      </c>
      <c r="IC65" s="76">
        <f>'MASTER_ ALL areas - No.seedling'!IB67</f>
        <v>0</v>
      </c>
      <c r="ID65" s="80">
        <f t="shared" si="462"/>
        <v>0</v>
      </c>
      <c r="IE65" s="76">
        <f>'MASTER_ ALL areas - No.seedling'!ID67</f>
        <v>0</v>
      </c>
      <c r="IF65" s="85">
        <f t="shared" si="463"/>
        <v>0</v>
      </c>
      <c r="IG65" s="86" t="s">
        <v>254</v>
      </c>
      <c r="IH65" s="87"/>
    </row>
    <row r="66" spans="2:242" ht="33" customHeight="1" x14ac:dyDescent="0.25">
      <c r="B66" s="420">
        <v>64</v>
      </c>
      <c r="C66" s="421" t="s">
        <v>255</v>
      </c>
      <c r="D66" s="422">
        <v>220966</v>
      </c>
      <c r="E66" s="423">
        <v>932682</v>
      </c>
      <c r="F66" s="424" t="s">
        <v>89</v>
      </c>
      <c r="G66" s="88" t="s">
        <v>194</v>
      </c>
      <c r="H66" s="459">
        <f>'MASTER_ ALL areas - No.seedling'!G68</f>
        <v>6</v>
      </c>
      <c r="I66" s="472">
        <f>'MASTER_ ALL areas - No.seedling'!H68</f>
        <v>0.4</v>
      </c>
      <c r="J66" s="459">
        <f>'MASTER_ ALL areas - No.seedling'!I68</f>
        <v>63.6</v>
      </c>
      <c r="K66" s="427">
        <f>'MASTER_ ALL areas - No.seedling'!J68</f>
        <v>71</v>
      </c>
      <c r="L66" s="73">
        <f t="shared" si="373"/>
        <v>1420</v>
      </c>
      <c r="M66" s="427">
        <f>'MASTER_ ALL areas - No.seedling'!L68</f>
        <v>1420</v>
      </c>
      <c r="N66" s="473">
        <f>'MASTER_ ALL areas - No.seedling'!M68</f>
        <v>8</v>
      </c>
      <c r="O66" s="474">
        <f>'MASTER_ ALL areas - No.seedling'!N68</f>
        <v>37</v>
      </c>
      <c r="P66" s="70">
        <f t="shared" si="374"/>
        <v>0.11267605633802817</v>
      </c>
      <c r="Q66" s="78">
        <f t="shared" si="375"/>
        <v>0.52112676056338025</v>
      </c>
      <c r="R66" s="429"/>
      <c r="S66" s="473">
        <f>'MASTER_ ALL areas - No.seedling'!R68</f>
        <v>840</v>
      </c>
      <c r="T66" s="475">
        <f>'MASTER_ ALL areas - No.seedling'!S68</f>
        <v>1</v>
      </c>
      <c r="U66" s="80">
        <f t="shared" si="376"/>
        <v>2.3809523809523808E-2</v>
      </c>
      <c r="V66" s="475">
        <f>'MASTER_ ALL areas - No.seedling'!U68</f>
        <v>15</v>
      </c>
      <c r="W66" s="80">
        <f t="shared" si="377"/>
        <v>0.35714285714285715</v>
      </c>
      <c r="X66" s="475">
        <f>'MASTER_ ALL areas - No.seedling'!W68</f>
        <v>580</v>
      </c>
      <c r="Y66" s="475">
        <f>'MASTER_ ALL areas - No.seedling'!X68</f>
        <v>7</v>
      </c>
      <c r="Z66" s="80">
        <f t="shared" si="378"/>
        <v>0.2413793103448276</v>
      </c>
      <c r="AA66" s="475">
        <f>'MASTER_ ALL areas - No.seedling'!Z68</f>
        <v>22</v>
      </c>
      <c r="AB66" s="80">
        <f t="shared" si="379"/>
        <v>0.75862068965517238</v>
      </c>
      <c r="AC66" s="475">
        <f>'MASTER_ ALL areas - No.seedling'!AB68</f>
        <v>0</v>
      </c>
      <c r="AD66" s="475">
        <f>'MASTER_ ALL areas - No.seedling'!AC68</f>
        <v>0</v>
      </c>
      <c r="AE66" s="80">
        <f t="shared" si="380"/>
        <v>0</v>
      </c>
      <c r="AF66" s="475">
        <f>'MASTER_ ALL areas - No.seedling'!AE68</f>
        <v>0</v>
      </c>
      <c r="AG66" s="80">
        <f t="shared" si="381"/>
        <v>0</v>
      </c>
      <c r="AH66" s="475">
        <f>'MASTER_ ALL areas - No.seedling'!AG68</f>
        <v>0</v>
      </c>
      <c r="AI66" s="475">
        <f>'MASTER_ ALL areas - No.seedling'!AH68</f>
        <v>0</v>
      </c>
      <c r="AJ66" s="80">
        <f t="shared" si="382"/>
        <v>0</v>
      </c>
      <c r="AK66" s="475">
        <f>'MASTER_ ALL areas - No.seedling'!AJ68</f>
        <v>0</v>
      </c>
      <c r="AL66" s="81">
        <f t="shared" si="383"/>
        <v>0</v>
      </c>
      <c r="AM66" s="429"/>
      <c r="AN66" s="473">
        <f>'MASTER_ ALL areas - No.seedling'!AM68</f>
        <v>120</v>
      </c>
      <c r="AO66" s="475">
        <f>'MASTER_ ALL areas - No.seedling'!AN68</f>
        <v>2</v>
      </c>
      <c r="AP66" s="80">
        <f t="shared" si="384"/>
        <v>0.33333333333333331</v>
      </c>
      <c r="AQ66" s="475">
        <f>'MASTER_ ALL areas - No.seedling'!AP68</f>
        <v>5</v>
      </c>
      <c r="AR66" s="80">
        <f t="shared" si="385"/>
        <v>0.83333333333333337</v>
      </c>
      <c r="AS66" s="475">
        <f>'MASTER_ ALL areas - No.seedling'!AR68</f>
        <v>1240</v>
      </c>
      <c r="AT66" s="475">
        <f>'MASTER_ ALL areas - No.seedling'!AS68</f>
        <v>6</v>
      </c>
      <c r="AU66" s="80">
        <f t="shared" si="386"/>
        <v>9.6774193548387094E-2</v>
      </c>
      <c r="AV66" s="475">
        <f>'MASTER_ ALL areas - No.seedling'!AU68</f>
        <v>31</v>
      </c>
      <c r="AW66" s="80">
        <f t="shared" si="387"/>
        <v>0.5</v>
      </c>
      <c r="AX66" s="475">
        <f>'MASTER_ ALL areas - No.seedling'!AW68</f>
        <v>40</v>
      </c>
      <c r="AY66" s="475">
        <f>'MASTER_ ALL areas - No.seedling'!AX68</f>
        <v>0</v>
      </c>
      <c r="AZ66" s="80">
        <f t="shared" si="388"/>
        <v>0</v>
      </c>
      <c r="BA66" s="475">
        <f>'MASTER_ ALL areas - No.seedling'!AZ68</f>
        <v>1</v>
      </c>
      <c r="BB66" s="80">
        <f t="shared" si="389"/>
        <v>0.5</v>
      </c>
      <c r="BC66" s="475">
        <f>'MASTER_ ALL areas - No.seedling'!BB68</f>
        <v>0</v>
      </c>
      <c r="BD66" s="475">
        <f>'MASTER_ ALL areas - No.seedling'!BC68</f>
        <v>0</v>
      </c>
      <c r="BE66" s="80">
        <f t="shared" si="390"/>
        <v>0</v>
      </c>
      <c r="BF66" s="475">
        <f>'MASTER_ ALL areas - No.seedling'!BE68</f>
        <v>0</v>
      </c>
      <c r="BG66" s="80">
        <f t="shared" si="391"/>
        <v>0</v>
      </c>
      <c r="BH66" s="475">
        <f>'MASTER_ ALL areas - No.seedling'!BG68</f>
        <v>0</v>
      </c>
      <c r="BI66" s="475">
        <f>'MASTER_ ALL areas - No.seedling'!BH68</f>
        <v>0</v>
      </c>
      <c r="BJ66" s="80">
        <f t="shared" si="392"/>
        <v>0</v>
      </c>
      <c r="BK66" s="475">
        <f>'MASTER_ ALL areas - No.seedling'!BJ68</f>
        <v>0</v>
      </c>
      <c r="BL66" s="80">
        <f t="shared" si="393"/>
        <v>0</v>
      </c>
      <c r="BM66" s="475">
        <f>'MASTER_ ALL areas - No.seedling'!BL68</f>
        <v>0</v>
      </c>
      <c r="BN66" s="475">
        <f>'MASTER_ ALL areas - No.seedling'!BM68</f>
        <v>0</v>
      </c>
      <c r="BO66" s="80">
        <f t="shared" si="394"/>
        <v>0</v>
      </c>
      <c r="BP66" s="475">
        <f>'MASTER_ ALL areas - No.seedling'!BO68</f>
        <v>0</v>
      </c>
      <c r="BQ66" s="80">
        <f t="shared" si="395"/>
        <v>0</v>
      </c>
      <c r="BR66" s="475">
        <f>'MASTER_ ALL areas - No.seedling'!BQ68</f>
        <v>0</v>
      </c>
      <c r="BS66" s="475">
        <f>'MASTER_ ALL areas - No.seedling'!BR68</f>
        <v>0</v>
      </c>
      <c r="BT66" s="80">
        <f t="shared" si="396"/>
        <v>0</v>
      </c>
      <c r="BU66" s="475">
        <f>'MASTER_ ALL areas - No.seedling'!BT68</f>
        <v>0</v>
      </c>
      <c r="BV66" s="80">
        <f t="shared" si="397"/>
        <v>0</v>
      </c>
      <c r="BW66" s="475">
        <f>'MASTER_ ALL areas - No.seedling'!BV68</f>
        <v>20</v>
      </c>
      <c r="BX66" s="475">
        <f>'MASTER_ ALL areas - No.seedling'!BW68</f>
        <v>0</v>
      </c>
      <c r="BY66" s="80">
        <f t="shared" si="398"/>
        <v>0</v>
      </c>
      <c r="BZ66" s="475">
        <f>'MASTER_ ALL areas - No.seedling'!BY68</f>
        <v>0</v>
      </c>
      <c r="CA66" s="81">
        <f t="shared" si="399"/>
        <v>0</v>
      </c>
      <c r="CB66" s="429"/>
      <c r="CC66" s="75"/>
      <c r="CD66" s="76">
        <f>'MASTER_ ALL areas - No.seedling'!CC68</f>
        <v>0</v>
      </c>
      <c r="CE66" s="80">
        <f t="shared" si="400"/>
        <v>0</v>
      </c>
      <c r="CF66" s="76">
        <f>'MASTER_ ALL areas - No.seedling'!CE68</f>
        <v>0</v>
      </c>
      <c r="CG66" s="81">
        <f t="shared" si="401"/>
        <v>0</v>
      </c>
      <c r="CH66" s="75">
        <f>'MASTER_ ALL areas - No.seedling'!CG68</f>
        <v>120</v>
      </c>
      <c r="CI66" s="76">
        <f>'MASTER_ ALL areas - No.seedling'!CH68</f>
        <v>2</v>
      </c>
      <c r="CJ66" s="80">
        <f t="shared" si="402"/>
        <v>0.33333333333333331</v>
      </c>
      <c r="CK66" s="76">
        <f>'MASTER_ ALL areas - No.seedling'!CJ68</f>
        <v>5</v>
      </c>
      <c r="CL66" s="81">
        <f t="shared" si="403"/>
        <v>0.83333333333333337</v>
      </c>
      <c r="CM66" s="75">
        <f>'MASTER_ ALL areas - No.seedling'!CL68</f>
        <v>0</v>
      </c>
      <c r="CN66" s="76">
        <f>'MASTER_ ALL areas - No.seedling'!CM68</f>
        <v>0</v>
      </c>
      <c r="CO66" s="80">
        <f t="shared" si="404"/>
        <v>0</v>
      </c>
      <c r="CP66" s="76">
        <f>'MASTER_ ALL areas - No.seedling'!CO68</f>
        <v>0</v>
      </c>
      <c r="CQ66" s="81">
        <f t="shared" si="405"/>
        <v>0</v>
      </c>
      <c r="CR66" s="75">
        <f>'MASTER_ ALL areas - No.seedling'!CQ68</f>
        <v>0</v>
      </c>
      <c r="CS66" s="76">
        <f>'MASTER_ ALL areas - No.seedling'!CR68</f>
        <v>0</v>
      </c>
      <c r="CT66" s="80">
        <f t="shared" si="406"/>
        <v>0</v>
      </c>
      <c r="CU66" s="76">
        <f>'MASTER_ ALL areas - No.seedling'!CT68</f>
        <v>0</v>
      </c>
      <c r="CV66" s="81">
        <f t="shared" si="407"/>
        <v>0</v>
      </c>
      <c r="CW66" s="75">
        <f>'MASTER_ ALL areas - No.seedling'!CV68</f>
        <v>780</v>
      </c>
      <c r="CX66" s="76">
        <f>'MASTER_ ALL areas - No.seedling'!CW68</f>
        <v>1</v>
      </c>
      <c r="CY66" s="80">
        <f t="shared" si="408"/>
        <v>2.564102564102564E-2</v>
      </c>
      <c r="CZ66" s="76">
        <f>'MASTER_ ALL areas - No.seedling'!CY68</f>
        <v>14</v>
      </c>
      <c r="DA66" s="81">
        <f t="shared" si="409"/>
        <v>0.35897435897435898</v>
      </c>
      <c r="DB66" s="75">
        <f>'MASTER_ ALL areas - No.seedling'!DA68</f>
        <v>460</v>
      </c>
      <c r="DC66" s="76">
        <f>'MASTER_ ALL areas - No.seedling'!DB68</f>
        <v>5</v>
      </c>
      <c r="DD66" s="80">
        <f t="shared" si="410"/>
        <v>0.21739130434782608</v>
      </c>
      <c r="DE66" s="76">
        <f>'MASTER_ ALL areas - No.seedling'!DD68</f>
        <v>17</v>
      </c>
      <c r="DF66" s="81">
        <f t="shared" si="411"/>
        <v>0.73913043478260865</v>
      </c>
      <c r="DG66" s="75">
        <f>'MASTER_ ALL areas - No.seedling'!DF68</f>
        <v>0</v>
      </c>
      <c r="DH66" s="76">
        <f>'MASTER_ ALL areas - No.seedling'!DG68</f>
        <v>0</v>
      </c>
      <c r="DI66" s="80">
        <f t="shared" si="412"/>
        <v>0</v>
      </c>
      <c r="DJ66" s="76">
        <f>'MASTER_ ALL areas - No.seedling'!DI68</f>
        <v>0</v>
      </c>
      <c r="DK66" s="81">
        <f t="shared" si="413"/>
        <v>0</v>
      </c>
      <c r="DL66" s="75">
        <f>'MASTER_ ALL areas - No.seedling'!DK68</f>
        <v>0</v>
      </c>
      <c r="DM66" s="76">
        <f>'MASTER_ ALL areas - No.seedling'!DL68</f>
        <v>0</v>
      </c>
      <c r="DN66" s="80">
        <f t="shared" si="414"/>
        <v>0</v>
      </c>
      <c r="DO66" s="76">
        <f>'MASTER_ ALL areas - No.seedling'!DN68</f>
        <v>0</v>
      </c>
      <c r="DP66" s="81">
        <f t="shared" si="415"/>
        <v>0</v>
      </c>
      <c r="DQ66" s="75">
        <f>'MASTER_ ALL areas - No.seedling'!DP68</f>
        <v>40</v>
      </c>
      <c r="DR66" s="76">
        <f>'MASTER_ ALL areas - No.seedling'!DQ68</f>
        <v>0</v>
      </c>
      <c r="DS66" s="80">
        <f t="shared" si="416"/>
        <v>0</v>
      </c>
      <c r="DT66" s="76">
        <f>'MASTER_ ALL areas - No.seedling'!DS68</f>
        <v>1</v>
      </c>
      <c r="DU66" s="81">
        <f t="shared" si="417"/>
        <v>0.5</v>
      </c>
      <c r="DV66" s="75">
        <f>'MASTER_ ALL areas - No.seedling'!DU68</f>
        <v>0</v>
      </c>
      <c r="DW66" s="76">
        <f>'MASTER_ ALL areas - No.seedling'!DV68</f>
        <v>0</v>
      </c>
      <c r="DX66" s="80">
        <f t="shared" si="418"/>
        <v>0</v>
      </c>
      <c r="DY66" s="76">
        <f>'MASTER_ ALL areas - No.seedling'!DX68</f>
        <v>0</v>
      </c>
      <c r="DZ66" s="81">
        <f t="shared" si="419"/>
        <v>0</v>
      </c>
      <c r="EA66" s="75">
        <f>'MASTER_ ALL areas - No.seedling'!DZ68</f>
        <v>0</v>
      </c>
      <c r="EB66" s="76">
        <f>'MASTER_ ALL areas - No.seedling'!EA68</f>
        <v>0</v>
      </c>
      <c r="EC66" s="80">
        <f t="shared" si="420"/>
        <v>0</v>
      </c>
      <c r="ED66" s="76">
        <f>'MASTER_ ALL areas - No.seedling'!EC68</f>
        <v>0</v>
      </c>
      <c r="EE66" s="81">
        <f t="shared" si="421"/>
        <v>0</v>
      </c>
      <c r="EF66" s="75">
        <f>'MASTER_ ALL areas - No.seedling'!EE68</f>
        <v>0</v>
      </c>
      <c r="EG66" s="76">
        <f>'MASTER_ ALL areas - No.seedling'!EF68</f>
        <v>0</v>
      </c>
      <c r="EH66" s="80">
        <f t="shared" si="422"/>
        <v>0</v>
      </c>
      <c r="EI66" s="76">
        <f>'MASTER_ ALL areas - No.seedling'!EH68</f>
        <v>0</v>
      </c>
      <c r="EJ66" s="81">
        <f t="shared" si="423"/>
        <v>0</v>
      </c>
      <c r="EK66" s="75">
        <f>'MASTER_ ALL areas - No.seedling'!EJ68</f>
        <v>0</v>
      </c>
      <c r="EL66" s="76">
        <f>'MASTER_ ALL areas - No.seedling'!EK68</f>
        <v>0</v>
      </c>
      <c r="EM66" s="80">
        <f t="shared" si="424"/>
        <v>0</v>
      </c>
      <c r="EN66" s="76">
        <f>'MASTER_ ALL areas - No.seedling'!EM68</f>
        <v>0</v>
      </c>
      <c r="EO66" s="81">
        <f t="shared" si="425"/>
        <v>0</v>
      </c>
      <c r="EP66" s="75">
        <f>'MASTER_ ALL areas - No.seedling'!EO68</f>
        <v>0</v>
      </c>
      <c r="EQ66" s="76">
        <f>'MASTER_ ALL areas - No.seedling'!EP68</f>
        <v>0</v>
      </c>
      <c r="ER66" s="80">
        <f t="shared" si="426"/>
        <v>0</v>
      </c>
      <c r="ES66" s="76">
        <f>'MASTER_ ALL areas - No.seedling'!ER68</f>
        <v>0</v>
      </c>
      <c r="ET66" s="81">
        <f t="shared" si="427"/>
        <v>0</v>
      </c>
      <c r="EU66" s="75">
        <f>'MASTER_ ALL areas - No.seedling'!ET68</f>
        <v>0</v>
      </c>
      <c r="EV66" s="76">
        <f>'MASTER_ ALL areas - No.seedling'!EU68</f>
        <v>0</v>
      </c>
      <c r="EW66" s="80">
        <f t="shared" si="428"/>
        <v>0</v>
      </c>
      <c r="EX66" s="76">
        <f>'MASTER_ ALL areas - No.seedling'!EW68</f>
        <v>0</v>
      </c>
      <c r="EY66" s="81">
        <f t="shared" si="429"/>
        <v>0</v>
      </c>
      <c r="EZ66" s="75">
        <f>'MASTER_ ALL areas - No.seedling'!EY68</f>
        <v>0</v>
      </c>
      <c r="FA66" s="76">
        <f>'MASTER_ ALL areas - No.seedling'!EZ68</f>
        <v>0</v>
      </c>
      <c r="FB66" s="80">
        <f t="shared" si="430"/>
        <v>0</v>
      </c>
      <c r="FC66" s="76">
        <f>'MASTER_ ALL areas - No.seedling'!FB68</f>
        <v>0</v>
      </c>
      <c r="FD66" s="81">
        <f t="shared" si="431"/>
        <v>0</v>
      </c>
      <c r="FE66" s="75">
        <f>'MASTER_ ALL areas - No.seedling'!FD68</f>
        <v>0</v>
      </c>
      <c r="FF66" s="76">
        <f>'MASTER_ ALL areas - No.seedling'!FE68</f>
        <v>0</v>
      </c>
      <c r="FG66" s="80">
        <f t="shared" si="432"/>
        <v>0</v>
      </c>
      <c r="FH66" s="76">
        <f>'MASTER_ ALL areas - No.seedling'!FG68</f>
        <v>0</v>
      </c>
      <c r="FI66" s="81">
        <f t="shared" si="433"/>
        <v>0</v>
      </c>
      <c r="FJ66" s="75">
        <f>'MASTER_ ALL areas - No.seedling'!FI68</f>
        <v>0</v>
      </c>
      <c r="FK66" s="76">
        <f>'MASTER_ ALL areas - No.seedling'!FJ68</f>
        <v>0</v>
      </c>
      <c r="FL66" s="80">
        <f t="shared" si="434"/>
        <v>0</v>
      </c>
      <c r="FM66" s="76">
        <f>'MASTER_ ALL areas - No.seedling'!FL68</f>
        <v>0</v>
      </c>
      <c r="FN66" s="81">
        <f t="shared" si="435"/>
        <v>0</v>
      </c>
      <c r="FO66" s="75">
        <f>'MASTER_ ALL areas - No.seedling'!FN68</f>
        <v>0</v>
      </c>
      <c r="FP66" s="76">
        <f>'MASTER_ ALL areas - No.seedling'!FO68</f>
        <v>0</v>
      </c>
      <c r="FQ66" s="80">
        <f t="shared" si="436"/>
        <v>0</v>
      </c>
      <c r="FR66" s="76">
        <f>'MASTER_ ALL areas - No.seedling'!FQ68</f>
        <v>0</v>
      </c>
      <c r="FS66" s="81">
        <f t="shared" si="437"/>
        <v>0</v>
      </c>
      <c r="FT66" s="75">
        <f>'MASTER_ ALL areas - No.seedling'!FS68</f>
        <v>0</v>
      </c>
      <c r="FU66" s="76">
        <f>'MASTER_ ALL areas - No.seedling'!FT68</f>
        <v>0</v>
      </c>
      <c r="FV66" s="80">
        <f t="shared" si="438"/>
        <v>0</v>
      </c>
      <c r="FW66" s="76">
        <f>'MASTER_ ALL areas - No.seedling'!FV68</f>
        <v>0</v>
      </c>
      <c r="FX66" s="81">
        <f t="shared" si="439"/>
        <v>0</v>
      </c>
      <c r="FY66" s="75">
        <f>'MASTER_ ALL areas - No.seedling'!FX68</f>
        <v>0</v>
      </c>
      <c r="FZ66" s="76">
        <f>'MASTER_ ALL areas - No.seedling'!FY68</f>
        <v>0</v>
      </c>
      <c r="GA66" s="80">
        <f t="shared" si="440"/>
        <v>0</v>
      </c>
      <c r="GB66" s="76">
        <f>'MASTER_ ALL areas - No.seedling'!GA68</f>
        <v>0</v>
      </c>
      <c r="GC66" s="81">
        <f t="shared" si="441"/>
        <v>0</v>
      </c>
      <c r="GD66" s="75">
        <f>'MASTER_ ALL areas - No.seedling'!GC68</f>
        <v>0</v>
      </c>
      <c r="GE66" s="76">
        <f>'MASTER_ ALL areas - No.seedling'!GD68</f>
        <v>0</v>
      </c>
      <c r="GF66" s="80">
        <f t="shared" si="442"/>
        <v>0</v>
      </c>
      <c r="GG66" s="76">
        <f>'MASTER_ ALL areas - No.seedling'!GF68</f>
        <v>0</v>
      </c>
      <c r="GH66" s="81">
        <f t="shared" si="443"/>
        <v>0</v>
      </c>
      <c r="GI66" s="75">
        <f>'MASTER_ ALL areas - No.seedling'!GH68</f>
        <v>0</v>
      </c>
      <c r="GJ66" s="76">
        <f>'MASTER_ ALL areas - No.seedling'!GI68</f>
        <v>0</v>
      </c>
      <c r="GK66" s="80">
        <f t="shared" si="444"/>
        <v>0</v>
      </c>
      <c r="GL66" s="76">
        <f>'MASTER_ ALL areas - No.seedling'!GK68</f>
        <v>0</v>
      </c>
      <c r="GM66" s="81">
        <f t="shared" si="445"/>
        <v>0</v>
      </c>
      <c r="GN66" s="75">
        <f>'MASTER_ ALL areas - No.seedling'!GM68</f>
        <v>0</v>
      </c>
      <c r="GO66" s="76">
        <f>'MASTER_ ALL areas - No.seedling'!GN68</f>
        <v>0</v>
      </c>
      <c r="GP66" s="80">
        <f t="shared" si="446"/>
        <v>0</v>
      </c>
      <c r="GQ66" s="76">
        <f>'MASTER_ ALL areas - No.seedling'!GP68</f>
        <v>0</v>
      </c>
      <c r="GR66" s="81">
        <f t="shared" si="447"/>
        <v>0</v>
      </c>
      <c r="GS66" s="75">
        <f>'MASTER_ ALL areas - No.seedling'!GR68</f>
        <v>0</v>
      </c>
      <c r="GT66" s="76">
        <f>'MASTER_ ALL areas - No.seedling'!GS68</f>
        <v>0</v>
      </c>
      <c r="GU66" s="80">
        <f t="shared" si="448"/>
        <v>0</v>
      </c>
      <c r="GV66" s="76">
        <f>'MASTER_ ALL areas - No.seedling'!GU68</f>
        <v>0</v>
      </c>
      <c r="GW66" s="81">
        <f t="shared" si="449"/>
        <v>0</v>
      </c>
      <c r="GX66" s="75">
        <f>'MASTER_ ALL areas - No.seedling'!GW68</f>
        <v>0</v>
      </c>
      <c r="GY66" s="76">
        <f>'MASTER_ ALL areas - No.seedling'!GX68</f>
        <v>0</v>
      </c>
      <c r="GZ66" s="80">
        <f t="shared" si="450"/>
        <v>0</v>
      </c>
      <c r="HA66" s="76">
        <f>'MASTER_ ALL areas - No.seedling'!GZ68</f>
        <v>0</v>
      </c>
      <c r="HB66" s="81">
        <f t="shared" si="451"/>
        <v>0</v>
      </c>
      <c r="HC66" s="75">
        <f>'MASTER_ ALL areas - No.seedling'!HB68</f>
        <v>0</v>
      </c>
      <c r="HD66" s="76">
        <f>'MASTER_ ALL areas - No.seedling'!HC68</f>
        <v>0</v>
      </c>
      <c r="HE66" s="80">
        <f t="shared" si="452"/>
        <v>0</v>
      </c>
      <c r="HF66" s="76">
        <f>'MASTER_ ALL areas - No.seedling'!HE68</f>
        <v>0</v>
      </c>
      <c r="HG66" s="81">
        <f t="shared" si="453"/>
        <v>0</v>
      </c>
      <c r="HH66" s="75">
        <f>'MASTER_ ALL areas - No.seedling'!HG68</f>
        <v>0</v>
      </c>
      <c r="HI66" s="76">
        <f>'MASTER_ ALL areas - No.seedling'!HH68</f>
        <v>0</v>
      </c>
      <c r="HJ66" s="80">
        <f t="shared" si="454"/>
        <v>0</v>
      </c>
      <c r="HK66" s="76">
        <f>'MASTER_ ALL areas - No.seedling'!HJ68</f>
        <v>0</v>
      </c>
      <c r="HL66" s="81">
        <f t="shared" si="455"/>
        <v>0</v>
      </c>
      <c r="HM66" s="75">
        <f>'MASTER_ ALL areas - No.seedling'!HL68</f>
        <v>20</v>
      </c>
      <c r="HN66" s="76">
        <f>'MASTER_ ALL areas - No.seedling'!HM68</f>
        <v>0</v>
      </c>
      <c r="HO66" s="80">
        <f t="shared" si="456"/>
        <v>0</v>
      </c>
      <c r="HP66" s="76">
        <f>'MASTER_ ALL areas - No.seedling'!HO68</f>
        <v>0</v>
      </c>
      <c r="HQ66" s="81">
        <f t="shared" si="457"/>
        <v>0</v>
      </c>
      <c r="HR66" s="75">
        <f>'MASTER_ ALL areas - No.seedling'!HQ68</f>
        <v>0</v>
      </c>
      <c r="HS66" s="76">
        <f>'MASTER_ ALL areas - No.seedling'!HR68</f>
        <v>0</v>
      </c>
      <c r="HT66" s="80">
        <f t="shared" si="458"/>
        <v>0</v>
      </c>
      <c r="HU66" s="76">
        <f>'MASTER_ ALL areas - No.seedling'!HT68</f>
        <v>0</v>
      </c>
      <c r="HV66" s="81">
        <f t="shared" si="459"/>
        <v>0</v>
      </c>
      <c r="HW66" s="75">
        <f>'MASTER_ ALL areas - No.seedling'!HV68</f>
        <v>0</v>
      </c>
      <c r="HX66" s="76">
        <f>'MASTER_ ALL areas - No.seedling'!HW68</f>
        <v>0</v>
      </c>
      <c r="HY66" s="80">
        <f t="shared" si="460"/>
        <v>0</v>
      </c>
      <c r="HZ66" s="76">
        <f>'MASTER_ ALL areas - No.seedling'!HY68</f>
        <v>0</v>
      </c>
      <c r="IA66" s="81">
        <f t="shared" si="461"/>
        <v>0</v>
      </c>
      <c r="IB66" s="75">
        <f>'MASTER_ ALL areas - No.seedling'!IA68</f>
        <v>0</v>
      </c>
      <c r="IC66" s="76">
        <f>'MASTER_ ALL areas - No.seedling'!IB68</f>
        <v>0</v>
      </c>
      <c r="ID66" s="80">
        <f t="shared" si="462"/>
        <v>0</v>
      </c>
      <c r="IE66" s="76">
        <f>'MASTER_ ALL areas - No.seedling'!ID68</f>
        <v>0</v>
      </c>
      <c r="IF66" s="85">
        <f t="shared" si="463"/>
        <v>0</v>
      </c>
      <c r="IG66" s="86" t="s">
        <v>256</v>
      </c>
      <c r="IH66" s="87"/>
    </row>
    <row r="67" spans="2:242" ht="33" customHeight="1" x14ac:dyDescent="0.25">
      <c r="B67" s="420">
        <v>66</v>
      </c>
      <c r="C67" s="421" t="s">
        <v>259</v>
      </c>
      <c r="D67" s="422">
        <v>222223</v>
      </c>
      <c r="E67" s="423">
        <v>932682</v>
      </c>
      <c r="F67" s="424" t="s">
        <v>89</v>
      </c>
      <c r="G67" s="88" t="s">
        <v>185</v>
      </c>
      <c r="H67" s="459">
        <f>'MASTER_ ALL areas - No.seedling'!G70</f>
        <v>1</v>
      </c>
      <c r="I67" s="472">
        <f>'MASTER_ ALL areas - No.seedling'!H70</f>
        <v>0</v>
      </c>
      <c r="J67" s="459">
        <f>'MASTER_ ALL areas - No.seedling'!I70</f>
        <v>38</v>
      </c>
      <c r="K67" s="427">
        <f>'MASTER_ ALL areas - No.seedling'!J70</f>
        <v>45</v>
      </c>
      <c r="L67" s="73">
        <f t="shared" si="373"/>
        <v>900</v>
      </c>
      <c r="M67" s="427">
        <f>'MASTER_ ALL areas - No.seedling'!L70</f>
        <v>900</v>
      </c>
      <c r="N67" s="473">
        <f>'MASTER_ ALL areas - No.seedling'!M70</f>
        <v>5</v>
      </c>
      <c r="O67" s="474">
        <f>'MASTER_ ALL areas - No.seedling'!N70</f>
        <v>44</v>
      </c>
      <c r="P67" s="70">
        <f t="shared" si="374"/>
        <v>0.1111111111111111</v>
      </c>
      <c r="Q67" s="78">
        <f t="shared" si="375"/>
        <v>0.97777777777777775</v>
      </c>
      <c r="R67" s="429"/>
      <c r="S67" s="473">
        <f>'MASTER_ ALL areas - No.seedling'!R70</f>
        <v>480</v>
      </c>
      <c r="T67" s="475">
        <f>'MASTER_ ALL areas - No.seedling'!S70</f>
        <v>0</v>
      </c>
      <c r="U67" s="80">
        <f t="shared" si="376"/>
        <v>0</v>
      </c>
      <c r="V67" s="475">
        <f>'MASTER_ ALL areas - No.seedling'!U70</f>
        <v>24</v>
      </c>
      <c r="W67" s="80">
        <f t="shared" si="377"/>
        <v>1</v>
      </c>
      <c r="X67" s="475">
        <f>'MASTER_ ALL areas - No.seedling'!W70</f>
        <v>420</v>
      </c>
      <c r="Y67" s="475">
        <f>'MASTER_ ALL areas - No.seedling'!X70</f>
        <v>5</v>
      </c>
      <c r="Z67" s="80">
        <f t="shared" si="378"/>
        <v>0.23809523809523808</v>
      </c>
      <c r="AA67" s="475">
        <f>'MASTER_ ALL areas - No.seedling'!Z70</f>
        <v>20</v>
      </c>
      <c r="AB67" s="80">
        <f t="shared" si="379"/>
        <v>0.95238095238095233</v>
      </c>
      <c r="AC67" s="475">
        <f>'MASTER_ ALL areas - No.seedling'!AB70</f>
        <v>0</v>
      </c>
      <c r="AD67" s="475">
        <f>'MASTER_ ALL areas - No.seedling'!AC70</f>
        <v>0</v>
      </c>
      <c r="AE67" s="80">
        <f t="shared" si="380"/>
        <v>0</v>
      </c>
      <c r="AF67" s="475">
        <f>'MASTER_ ALL areas - No.seedling'!AE70</f>
        <v>0</v>
      </c>
      <c r="AG67" s="80">
        <f t="shared" si="381"/>
        <v>0</v>
      </c>
      <c r="AH67" s="475">
        <f>'MASTER_ ALL areas - No.seedling'!AG70</f>
        <v>0</v>
      </c>
      <c r="AI67" s="475">
        <f>'MASTER_ ALL areas - No.seedling'!AH70</f>
        <v>0</v>
      </c>
      <c r="AJ67" s="80">
        <f t="shared" si="382"/>
        <v>0</v>
      </c>
      <c r="AK67" s="475">
        <f>'MASTER_ ALL areas - No.seedling'!AJ70</f>
        <v>0</v>
      </c>
      <c r="AL67" s="81">
        <f t="shared" si="383"/>
        <v>0</v>
      </c>
      <c r="AM67" s="429"/>
      <c r="AN67" s="473">
        <f>'MASTER_ ALL areas - No.seedling'!AM70</f>
        <v>900</v>
      </c>
      <c r="AO67" s="475">
        <f>'MASTER_ ALL areas - No.seedling'!AN70</f>
        <v>5</v>
      </c>
      <c r="AP67" s="80">
        <f t="shared" si="384"/>
        <v>0.1111111111111111</v>
      </c>
      <c r="AQ67" s="475">
        <f>'MASTER_ ALL areas - No.seedling'!AP70</f>
        <v>44</v>
      </c>
      <c r="AR67" s="80">
        <f t="shared" si="385"/>
        <v>0.97777777777777775</v>
      </c>
      <c r="AS67" s="475">
        <f>'MASTER_ ALL areas - No.seedling'!AR70</f>
        <v>0</v>
      </c>
      <c r="AT67" s="475">
        <f>'MASTER_ ALL areas - No.seedling'!AS70</f>
        <v>0</v>
      </c>
      <c r="AU67" s="80">
        <f t="shared" si="386"/>
        <v>0</v>
      </c>
      <c r="AV67" s="475">
        <f>'MASTER_ ALL areas - No.seedling'!AU70</f>
        <v>0</v>
      </c>
      <c r="AW67" s="80">
        <f t="shared" si="387"/>
        <v>0</v>
      </c>
      <c r="AX67" s="475">
        <f>'MASTER_ ALL areas - No.seedling'!AW70</f>
        <v>0</v>
      </c>
      <c r="AY67" s="475">
        <f>'MASTER_ ALL areas - No.seedling'!AX70</f>
        <v>0</v>
      </c>
      <c r="AZ67" s="80">
        <f t="shared" si="388"/>
        <v>0</v>
      </c>
      <c r="BA67" s="475">
        <f>'MASTER_ ALL areas - No.seedling'!AZ70</f>
        <v>0</v>
      </c>
      <c r="BB67" s="80">
        <f t="shared" si="389"/>
        <v>0</v>
      </c>
      <c r="BC67" s="475">
        <f>'MASTER_ ALL areas - No.seedling'!BB70</f>
        <v>0</v>
      </c>
      <c r="BD67" s="475">
        <f>'MASTER_ ALL areas - No.seedling'!BC70</f>
        <v>0</v>
      </c>
      <c r="BE67" s="80">
        <f t="shared" si="390"/>
        <v>0</v>
      </c>
      <c r="BF67" s="475">
        <f>'MASTER_ ALL areas - No.seedling'!BE70</f>
        <v>0</v>
      </c>
      <c r="BG67" s="80">
        <f t="shared" si="391"/>
        <v>0</v>
      </c>
      <c r="BH67" s="475">
        <f>'MASTER_ ALL areas - No.seedling'!BG70</f>
        <v>0</v>
      </c>
      <c r="BI67" s="475">
        <f>'MASTER_ ALL areas - No.seedling'!BH70</f>
        <v>0</v>
      </c>
      <c r="BJ67" s="80">
        <f t="shared" si="392"/>
        <v>0</v>
      </c>
      <c r="BK67" s="475">
        <f>'MASTER_ ALL areas - No.seedling'!BJ70</f>
        <v>0</v>
      </c>
      <c r="BL67" s="80">
        <f t="shared" si="393"/>
        <v>0</v>
      </c>
      <c r="BM67" s="475">
        <f>'MASTER_ ALL areas - No.seedling'!BL70</f>
        <v>0</v>
      </c>
      <c r="BN67" s="475">
        <f>'MASTER_ ALL areas - No.seedling'!BM70</f>
        <v>0</v>
      </c>
      <c r="BO67" s="80">
        <f t="shared" si="394"/>
        <v>0</v>
      </c>
      <c r="BP67" s="475">
        <f>'MASTER_ ALL areas - No.seedling'!BO70</f>
        <v>0</v>
      </c>
      <c r="BQ67" s="80">
        <f t="shared" si="395"/>
        <v>0</v>
      </c>
      <c r="BR67" s="475">
        <f>'MASTER_ ALL areas - No.seedling'!BQ70</f>
        <v>0</v>
      </c>
      <c r="BS67" s="475">
        <f>'MASTER_ ALL areas - No.seedling'!BR70</f>
        <v>0</v>
      </c>
      <c r="BT67" s="80">
        <f t="shared" si="396"/>
        <v>0</v>
      </c>
      <c r="BU67" s="475">
        <f>'MASTER_ ALL areas - No.seedling'!BT70</f>
        <v>0</v>
      </c>
      <c r="BV67" s="80">
        <f t="shared" si="397"/>
        <v>0</v>
      </c>
      <c r="BW67" s="475">
        <f>'MASTER_ ALL areas - No.seedling'!BV70</f>
        <v>0</v>
      </c>
      <c r="BX67" s="475">
        <f>'MASTER_ ALL areas - No.seedling'!BW70</f>
        <v>0</v>
      </c>
      <c r="BY67" s="80">
        <f t="shared" si="398"/>
        <v>0</v>
      </c>
      <c r="BZ67" s="475">
        <f>'MASTER_ ALL areas - No.seedling'!BY70</f>
        <v>0</v>
      </c>
      <c r="CA67" s="81">
        <f t="shared" si="399"/>
        <v>0</v>
      </c>
      <c r="CB67" s="429"/>
      <c r="CC67" s="75">
        <f t="shared" si="185"/>
        <v>480</v>
      </c>
      <c r="CD67" s="76">
        <f>'MASTER_ ALL areas - No.seedling'!CC70</f>
        <v>0</v>
      </c>
      <c r="CE67" s="80">
        <f t="shared" si="400"/>
        <v>0</v>
      </c>
      <c r="CF67" s="76">
        <f>'MASTER_ ALL areas - No.seedling'!CE70</f>
        <v>24</v>
      </c>
      <c r="CG67" s="81">
        <f t="shared" si="401"/>
        <v>1</v>
      </c>
      <c r="CH67" s="75">
        <f>'MASTER_ ALL areas - No.seedling'!CG70</f>
        <v>420</v>
      </c>
      <c r="CI67" s="76">
        <f>'MASTER_ ALL areas - No.seedling'!CH70</f>
        <v>5</v>
      </c>
      <c r="CJ67" s="80">
        <f t="shared" si="402"/>
        <v>0.23809523809523808</v>
      </c>
      <c r="CK67" s="76">
        <f>'MASTER_ ALL areas - No.seedling'!CJ70</f>
        <v>20</v>
      </c>
      <c r="CL67" s="81">
        <f t="shared" si="403"/>
        <v>0.95238095238095233</v>
      </c>
      <c r="CM67" s="75">
        <f>'MASTER_ ALL areas - No.seedling'!CL70</f>
        <v>0</v>
      </c>
      <c r="CN67" s="76">
        <f>'MASTER_ ALL areas - No.seedling'!CM70</f>
        <v>0</v>
      </c>
      <c r="CO67" s="80">
        <f t="shared" si="404"/>
        <v>0</v>
      </c>
      <c r="CP67" s="76">
        <f>'MASTER_ ALL areas - No.seedling'!CO70</f>
        <v>0</v>
      </c>
      <c r="CQ67" s="81">
        <f t="shared" si="405"/>
        <v>0</v>
      </c>
      <c r="CR67" s="75">
        <f>'MASTER_ ALL areas - No.seedling'!CQ70</f>
        <v>0</v>
      </c>
      <c r="CS67" s="76">
        <f>'MASTER_ ALL areas - No.seedling'!CR70</f>
        <v>0</v>
      </c>
      <c r="CT67" s="80">
        <f t="shared" si="406"/>
        <v>0</v>
      </c>
      <c r="CU67" s="76">
        <f>'MASTER_ ALL areas - No.seedling'!CT70</f>
        <v>0</v>
      </c>
      <c r="CV67" s="81">
        <f t="shared" si="407"/>
        <v>0</v>
      </c>
      <c r="CW67" s="75">
        <f>'MASTER_ ALL areas - No.seedling'!CV70</f>
        <v>0</v>
      </c>
      <c r="CX67" s="76">
        <f>'MASTER_ ALL areas - No.seedling'!CW70</f>
        <v>0</v>
      </c>
      <c r="CY67" s="80">
        <f t="shared" si="408"/>
        <v>0</v>
      </c>
      <c r="CZ67" s="76">
        <f>'MASTER_ ALL areas - No.seedling'!CY70</f>
        <v>0</v>
      </c>
      <c r="DA67" s="81">
        <f t="shared" si="409"/>
        <v>0</v>
      </c>
      <c r="DB67" s="75">
        <f>'MASTER_ ALL areas - No.seedling'!DA70</f>
        <v>0</v>
      </c>
      <c r="DC67" s="76">
        <f>'MASTER_ ALL areas - No.seedling'!DB70</f>
        <v>0</v>
      </c>
      <c r="DD67" s="80">
        <f t="shared" si="410"/>
        <v>0</v>
      </c>
      <c r="DE67" s="76">
        <f>'MASTER_ ALL areas - No.seedling'!DD70</f>
        <v>0</v>
      </c>
      <c r="DF67" s="81">
        <f t="shared" si="411"/>
        <v>0</v>
      </c>
      <c r="DG67" s="75">
        <f>'MASTER_ ALL areas - No.seedling'!DF70</f>
        <v>0</v>
      </c>
      <c r="DH67" s="76">
        <f>'MASTER_ ALL areas - No.seedling'!DG70</f>
        <v>0</v>
      </c>
      <c r="DI67" s="80">
        <f t="shared" si="412"/>
        <v>0</v>
      </c>
      <c r="DJ67" s="76">
        <f>'MASTER_ ALL areas - No.seedling'!DI70</f>
        <v>0</v>
      </c>
      <c r="DK67" s="81">
        <f t="shared" si="413"/>
        <v>0</v>
      </c>
      <c r="DL67" s="75">
        <f>'MASTER_ ALL areas - No.seedling'!DK70</f>
        <v>0</v>
      </c>
      <c r="DM67" s="76">
        <f>'MASTER_ ALL areas - No.seedling'!DL70</f>
        <v>0</v>
      </c>
      <c r="DN67" s="80">
        <f t="shared" si="414"/>
        <v>0</v>
      </c>
      <c r="DO67" s="76">
        <f>'MASTER_ ALL areas - No.seedling'!DN70</f>
        <v>0</v>
      </c>
      <c r="DP67" s="81">
        <f t="shared" si="415"/>
        <v>0</v>
      </c>
      <c r="DQ67" s="75">
        <f>'MASTER_ ALL areas - No.seedling'!DP70</f>
        <v>0</v>
      </c>
      <c r="DR67" s="76">
        <f>'MASTER_ ALL areas - No.seedling'!DQ70</f>
        <v>0</v>
      </c>
      <c r="DS67" s="80">
        <f t="shared" si="416"/>
        <v>0</v>
      </c>
      <c r="DT67" s="76">
        <f>'MASTER_ ALL areas - No.seedling'!DS70</f>
        <v>0</v>
      </c>
      <c r="DU67" s="81">
        <f t="shared" si="417"/>
        <v>0</v>
      </c>
      <c r="DV67" s="75">
        <f>'MASTER_ ALL areas - No.seedling'!DU70</f>
        <v>0</v>
      </c>
      <c r="DW67" s="76">
        <f>'MASTER_ ALL areas - No.seedling'!DV70</f>
        <v>0</v>
      </c>
      <c r="DX67" s="80">
        <f t="shared" si="418"/>
        <v>0</v>
      </c>
      <c r="DY67" s="76">
        <f>'MASTER_ ALL areas - No.seedling'!DX70</f>
        <v>0</v>
      </c>
      <c r="DZ67" s="81">
        <f t="shared" si="419"/>
        <v>0</v>
      </c>
      <c r="EA67" s="75">
        <f>'MASTER_ ALL areas - No.seedling'!DZ70</f>
        <v>0</v>
      </c>
      <c r="EB67" s="76">
        <f>'MASTER_ ALL areas - No.seedling'!EA70</f>
        <v>0</v>
      </c>
      <c r="EC67" s="80">
        <f t="shared" si="420"/>
        <v>0</v>
      </c>
      <c r="ED67" s="76">
        <f>'MASTER_ ALL areas - No.seedling'!EC70</f>
        <v>0</v>
      </c>
      <c r="EE67" s="81">
        <f t="shared" si="421"/>
        <v>0</v>
      </c>
      <c r="EF67" s="75">
        <f>'MASTER_ ALL areas - No.seedling'!EE70</f>
        <v>0</v>
      </c>
      <c r="EG67" s="76">
        <f>'MASTER_ ALL areas - No.seedling'!EF70</f>
        <v>0</v>
      </c>
      <c r="EH67" s="80">
        <f t="shared" si="422"/>
        <v>0</v>
      </c>
      <c r="EI67" s="76">
        <f>'MASTER_ ALL areas - No.seedling'!EH70</f>
        <v>0</v>
      </c>
      <c r="EJ67" s="81">
        <f t="shared" si="423"/>
        <v>0</v>
      </c>
      <c r="EK67" s="75">
        <f>'MASTER_ ALL areas - No.seedling'!EJ70</f>
        <v>0</v>
      </c>
      <c r="EL67" s="76">
        <f>'MASTER_ ALL areas - No.seedling'!EK70</f>
        <v>0</v>
      </c>
      <c r="EM67" s="80">
        <f t="shared" si="424"/>
        <v>0</v>
      </c>
      <c r="EN67" s="76">
        <f>'MASTER_ ALL areas - No.seedling'!EM70</f>
        <v>0</v>
      </c>
      <c r="EO67" s="81">
        <f t="shared" si="425"/>
        <v>0</v>
      </c>
      <c r="EP67" s="75">
        <f>'MASTER_ ALL areas - No.seedling'!EO70</f>
        <v>0</v>
      </c>
      <c r="EQ67" s="76">
        <f>'MASTER_ ALL areas - No.seedling'!EP70</f>
        <v>0</v>
      </c>
      <c r="ER67" s="80">
        <f t="shared" si="426"/>
        <v>0</v>
      </c>
      <c r="ES67" s="76">
        <f>'MASTER_ ALL areas - No.seedling'!ER70</f>
        <v>0</v>
      </c>
      <c r="ET67" s="81">
        <f t="shared" si="427"/>
        <v>0</v>
      </c>
      <c r="EU67" s="75">
        <f>'MASTER_ ALL areas - No.seedling'!ET70</f>
        <v>0</v>
      </c>
      <c r="EV67" s="76">
        <f>'MASTER_ ALL areas - No.seedling'!EU70</f>
        <v>0</v>
      </c>
      <c r="EW67" s="80">
        <f t="shared" si="428"/>
        <v>0</v>
      </c>
      <c r="EX67" s="76">
        <f>'MASTER_ ALL areas - No.seedling'!EW70</f>
        <v>0</v>
      </c>
      <c r="EY67" s="81">
        <f t="shared" si="429"/>
        <v>0</v>
      </c>
      <c r="EZ67" s="75">
        <f>'MASTER_ ALL areas - No.seedling'!EY70</f>
        <v>0</v>
      </c>
      <c r="FA67" s="76">
        <f>'MASTER_ ALL areas - No.seedling'!EZ70</f>
        <v>0</v>
      </c>
      <c r="FB67" s="80">
        <f t="shared" si="430"/>
        <v>0</v>
      </c>
      <c r="FC67" s="76">
        <f>'MASTER_ ALL areas - No.seedling'!FB70</f>
        <v>0</v>
      </c>
      <c r="FD67" s="81">
        <f t="shared" si="431"/>
        <v>0</v>
      </c>
      <c r="FE67" s="75">
        <f>'MASTER_ ALL areas - No.seedling'!FD70</f>
        <v>0</v>
      </c>
      <c r="FF67" s="76">
        <f>'MASTER_ ALL areas - No.seedling'!FE70</f>
        <v>0</v>
      </c>
      <c r="FG67" s="80">
        <f t="shared" si="432"/>
        <v>0</v>
      </c>
      <c r="FH67" s="76">
        <f>'MASTER_ ALL areas - No.seedling'!FG70</f>
        <v>0</v>
      </c>
      <c r="FI67" s="81">
        <f t="shared" si="433"/>
        <v>0</v>
      </c>
      <c r="FJ67" s="75">
        <f>'MASTER_ ALL areas - No.seedling'!FI70</f>
        <v>0</v>
      </c>
      <c r="FK67" s="76">
        <f>'MASTER_ ALL areas - No.seedling'!FJ70</f>
        <v>0</v>
      </c>
      <c r="FL67" s="80">
        <f t="shared" si="434"/>
        <v>0</v>
      </c>
      <c r="FM67" s="76">
        <f>'MASTER_ ALL areas - No.seedling'!FL70</f>
        <v>0</v>
      </c>
      <c r="FN67" s="81">
        <f t="shared" si="435"/>
        <v>0</v>
      </c>
      <c r="FO67" s="75">
        <f>'MASTER_ ALL areas - No.seedling'!FN70</f>
        <v>0</v>
      </c>
      <c r="FP67" s="76">
        <f>'MASTER_ ALL areas - No.seedling'!FO70</f>
        <v>0</v>
      </c>
      <c r="FQ67" s="80">
        <f t="shared" si="436"/>
        <v>0</v>
      </c>
      <c r="FR67" s="76">
        <f>'MASTER_ ALL areas - No.seedling'!FQ70</f>
        <v>0</v>
      </c>
      <c r="FS67" s="81">
        <f t="shared" si="437"/>
        <v>0</v>
      </c>
      <c r="FT67" s="75">
        <f>'MASTER_ ALL areas - No.seedling'!FS70</f>
        <v>0</v>
      </c>
      <c r="FU67" s="76">
        <f>'MASTER_ ALL areas - No.seedling'!FT70</f>
        <v>0</v>
      </c>
      <c r="FV67" s="80">
        <f t="shared" si="438"/>
        <v>0</v>
      </c>
      <c r="FW67" s="76">
        <f>'MASTER_ ALL areas - No.seedling'!FV70</f>
        <v>0</v>
      </c>
      <c r="FX67" s="81">
        <f t="shared" si="439"/>
        <v>0</v>
      </c>
      <c r="FY67" s="75">
        <f>'MASTER_ ALL areas - No.seedling'!FX70</f>
        <v>0</v>
      </c>
      <c r="FZ67" s="76">
        <f>'MASTER_ ALL areas - No.seedling'!FY70</f>
        <v>0</v>
      </c>
      <c r="GA67" s="80">
        <f t="shared" si="440"/>
        <v>0</v>
      </c>
      <c r="GB67" s="76">
        <f>'MASTER_ ALL areas - No.seedling'!GA70</f>
        <v>0</v>
      </c>
      <c r="GC67" s="81">
        <f t="shared" si="441"/>
        <v>0</v>
      </c>
      <c r="GD67" s="75">
        <f>'MASTER_ ALL areas - No.seedling'!GC70</f>
        <v>0</v>
      </c>
      <c r="GE67" s="76">
        <f>'MASTER_ ALL areas - No.seedling'!GD70</f>
        <v>0</v>
      </c>
      <c r="GF67" s="80">
        <f t="shared" si="442"/>
        <v>0</v>
      </c>
      <c r="GG67" s="76">
        <f>'MASTER_ ALL areas - No.seedling'!GF70</f>
        <v>0</v>
      </c>
      <c r="GH67" s="81">
        <f t="shared" si="443"/>
        <v>0</v>
      </c>
      <c r="GI67" s="75">
        <f>'MASTER_ ALL areas - No.seedling'!GH70</f>
        <v>0</v>
      </c>
      <c r="GJ67" s="76">
        <f>'MASTER_ ALL areas - No.seedling'!GI70</f>
        <v>0</v>
      </c>
      <c r="GK67" s="80">
        <f t="shared" si="444"/>
        <v>0</v>
      </c>
      <c r="GL67" s="76">
        <f>'MASTER_ ALL areas - No.seedling'!GK70</f>
        <v>0</v>
      </c>
      <c r="GM67" s="81">
        <f t="shared" si="445"/>
        <v>0</v>
      </c>
      <c r="GN67" s="75">
        <f>'MASTER_ ALL areas - No.seedling'!GM70</f>
        <v>0</v>
      </c>
      <c r="GO67" s="76">
        <f>'MASTER_ ALL areas - No.seedling'!GN70</f>
        <v>0</v>
      </c>
      <c r="GP67" s="80">
        <f t="shared" si="446"/>
        <v>0</v>
      </c>
      <c r="GQ67" s="76">
        <f>'MASTER_ ALL areas - No.seedling'!GP70</f>
        <v>0</v>
      </c>
      <c r="GR67" s="81">
        <f t="shared" si="447"/>
        <v>0</v>
      </c>
      <c r="GS67" s="75">
        <f>'MASTER_ ALL areas - No.seedling'!GR70</f>
        <v>0</v>
      </c>
      <c r="GT67" s="76">
        <f>'MASTER_ ALL areas - No.seedling'!GS70</f>
        <v>0</v>
      </c>
      <c r="GU67" s="80">
        <f t="shared" si="448"/>
        <v>0</v>
      </c>
      <c r="GV67" s="76">
        <f>'MASTER_ ALL areas - No.seedling'!GU70</f>
        <v>0</v>
      </c>
      <c r="GW67" s="81">
        <f t="shared" si="449"/>
        <v>0</v>
      </c>
      <c r="GX67" s="75">
        <f>'MASTER_ ALL areas - No.seedling'!GW70</f>
        <v>0</v>
      </c>
      <c r="GY67" s="76">
        <f>'MASTER_ ALL areas - No.seedling'!GX70</f>
        <v>0</v>
      </c>
      <c r="GZ67" s="80">
        <f t="shared" si="450"/>
        <v>0</v>
      </c>
      <c r="HA67" s="76">
        <f>'MASTER_ ALL areas - No.seedling'!GZ70</f>
        <v>0</v>
      </c>
      <c r="HB67" s="81">
        <f t="shared" si="451"/>
        <v>0</v>
      </c>
      <c r="HC67" s="75">
        <f>'MASTER_ ALL areas - No.seedling'!HB70</f>
        <v>0</v>
      </c>
      <c r="HD67" s="76">
        <f>'MASTER_ ALL areas - No.seedling'!HC70</f>
        <v>0</v>
      </c>
      <c r="HE67" s="80">
        <f t="shared" si="452"/>
        <v>0</v>
      </c>
      <c r="HF67" s="76">
        <f>'MASTER_ ALL areas - No.seedling'!HE70</f>
        <v>0</v>
      </c>
      <c r="HG67" s="81">
        <f t="shared" si="453"/>
        <v>0</v>
      </c>
      <c r="HH67" s="75">
        <f>'MASTER_ ALL areas - No.seedling'!HG70</f>
        <v>0</v>
      </c>
      <c r="HI67" s="76">
        <f>'MASTER_ ALL areas - No.seedling'!HH70</f>
        <v>0</v>
      </c>
      <c r="HJ67" s="80">
        <f t="shared" si="454"/>
        <v>0</v>
      </c>
      <c r="HK67" s="76">
        <f>'MASTER_ ALL areas - No.seedling'!HJ70</f>
        <v>0</v>
      </c>
      <c r="HL67" s="81">
        <f t="shared" si="455"/>
        <v>0</v>
      </c>
      <c r="HM67" s="75">
        <f>'MASTER_ ALL areas - No.seedling'!HL70</f>
        <v>0</v>
      </c>
      <c r="HN67" s="76">
        <f>'MASTER_ ALL areas - No.seedling'!HM70</f>
        <v>0</v>
      </c>
      <c r="HO67" s="80">
        <f t="shared" si="456"/>
        <v>0</v>
      </c>
      <c r="HP67" s="76">
        <f>'MASTER_ ALL areas - No.seedling'!HO70</f>
        <v>0</v>
      </c>
      <c r="HQ67" s="81">
        <f t="shared" si="457"/>
        <v>0</v>
      </c>
      <c r="HR67" s="75">
        <f>'MASTER_ ALL areas - No.seedling'!HQ70</f>
        <v>0</v>
      </c>
      <c r="HS67" s="76">
        <f>'MASTER_ ALL areas - No.seedling'!HR70</f>
        <v>0</v>
      </c>
      <c r="HT67" s="80">
        <f t="shared" si="458"/>
        <v>0</v>
      </c>
      <c r="HU67" s="76">
        <f>'MASTER_ ALL areas - No.seedling'!HT70</f>
        <v>0</v>
      </c>
      <c r="HV67" s="81">
        <f t="shared" si="459"/>
        <v>0</v>
      </c>
      <c r="HW67" s="75">
        <f>'MASTER_ ALL areas - No.seedling'!HV70</f>
        <v>0</v>
      </c>
      <c r="HX67" s="76">
        <f>'MASTER_ ALL areas - No.seedling'!HW70</f>
        <v>0</v>
      </c>
      <c r="HY67" s="80">
        <f t="shared" si="460"/>
        <v>0</v>
      </c>
      <c r="HZ67" s="76">
        <f>'MASTER_ ALL areas - No.seedling'!HY70</f>
        <v>0</v>
      </c>
      <c r="IA67" s="81">
        <f t="shared" si="461"/>
        <v>0</v>
      </c>
      <c r="IB67" s="75">
        <f>'MASTER_ ALL areas - No.seedling'!IA70</f>
        <v>0</v>
      </c>
      <c r="IC67" s="76">
        <f>'MASTER_ ALL areas - No.seedling'!IB70</f>
        <v>0</v>
      </c>
      <c r="ID67" s="80">
        <f t="shared" si="462"/>
        <v>0</v>
      </c>
      <c r="IE67" s="76">
        <f>'MASTER_ ALL areas - No.seedling'!ID70</f>
        <v>0</v>
      </c>
      <c r="IF67" s="85">
        <f t="shared" si="463"/>
        <v>0</v>
      </c>
      <c r="IG67" s="86" t="s">
        <v>260</v>
      </c>
      <c r="IH67" s="87"/>
    </row>
    <row r="68" spans="2:242" ht="33" customHeight="1" x14ac:dyDescent="0.25">
      <c r="B68" s="420">
        <v>68</v>
      </c>
      <c r="C68" s="456"/>
      <c r="D68" s="1350" t="s">
        <v>192</v>
      </c>
      <c r="E68" s="1351"/>
      <c r="F68" s="470"/>
      <c r="G68" s="471"/>
      <c r="H68" s="459"/>
      <c r="I68" s="460"/>
      <c r="J68" s="461"/>
      <c r="K68" s="193"/>
      <c r="L68" s="193"/>
      <c r="M68" s="194"/>
      <c r="N68" s="113"/>
      <c r="O68" s="114"/>
      <c r="P68" s="80"/>
      <c r="Q68" s="81"/>
      <c r="R68" s="462"/>
      <c r="S68" s="463"/>
      <c r="T68" s="122"/>
      <c r="U68" s="77"/>
      <c r="V68" s="195"/>
      <c r="W68" s="80"/>
      <c r="X68" s="464"/>
      <c r="Y68" s="195"/>
      <c r="Z68" s="77"/>
      <c r="AA68" s="195"/>
      <c r="AB68" s="80"/>
      <c r="AC68" s="122"/>
      <c r="AD68" s="122"/>
      <c r="AE68" s="77"/>
      <c r="AF68" s="195"/>
      <c r="AG68" s="80"/>
      <c r="AH68" s="122"/>
      <c r="AI68" s="122"/>
      <c r="AJ68" s="77"/>
      <c r="AK68" s="195"/>
      <c r="AL68" s="81"/>
      <c r="AM68" s="462"/>
      <c r="AN68" s="463"/>
      <c r="AO68" s="122"/>
      <c r="AP68" s="77"/>
      <c r="AQ68" s="195"/>
      <c r="AR68" s="77"/>
      <c r="AS68" s="195"/>
      <c r="AT68" s="122"/>
      <c r="AU68" s="77"/>
      <c r="AV68" s="195"/>
      <c r="AW68" s="77"/>
      <c r="AX68" s="191"/>
      <c r="AY68" s="195"/>
      <c r="AZ68" s="77"/>
      <c r="BA68" s="195"/>
      <c r="BB68" s="77"/>
      <c r="BC68" s="195"/>
      <c r="BD68" s="122"/>
      <c r="BE68" s="77"/>
      <c r="BF68" s="195"/>
      <c r="BG68" s="77"/>
      <c r="BH68" s="195"/>
      <c r="BI68" s="122"/>
      <c r="BJ68" s="77"/>
      <c r="BK68" s="195"/>
      <c r="BL68" s="77"/>
      <c r="BM68" s="195"/>
      <c r="BN68" s="122"/>
      <c r="BO68" s="77"/>
      <c r="BP68" s="195"/>
      <c r="BQ68" s="77"/>
      <c r="BR68" s="195"/>
      <c r="BS68" s="122"/>
      <c r="BT68" s="77"/>
      <c r="BU68" s="195"/>
      <c r="BV68" s="77"/>
      <c r="BW68" s="195"/>
      <c r="BX68" s="122"/>
      <c r="BY68" s="77"/>
      <c r="BZ68" s="195"/>
      <c r="CA68" s="81"/>
      <c r="CB68" s="429"/>
      <c r="CC68" s="152"/>
      <c r="CD68" s="122"/>
      <c r="CE68" s="80"/>
      <c r="CF68" s="122"/>
      <c r="CG68" s="81"/>
      <c r="CH68" s="152"/>
      <c r="CI68" s="122"/>
      <c r="CJ68" s="80"/>
      <c r="CK68" s="122"/>
      <c r="CL68" s="81"/>
      <c r="CM68" s="152"/>
      <c r="CN68" s="122"/>
      <c r="CO68" s="80"/>
      <c r="CP68" s="122"/>
      <c r="CQ68" s="81"/>
      <c r="CR68" s="152"/>
      <c r="CS68" s="122"/>
      <c r="CT68" s="80"/>
      <c r="CU68" s="122"/>
      <c r="CV68" s="81"/>
      <c r="CW68" s="152"/>
      <c r="CX68" s="122"/>
      <c r="CY68" s="80"/>
      <c r="CZ68" s="122"/>
      <c r="DA68" s="81"/>
      <c r="DB68" s="152"/>
      <c r="DC68" s="122"/>
      <c r="DD68" s="80"/>
      <c r="DE68" s="122"/>
      <c r="DF68" s="81"/>
      <c r="DG68" s="152"/>
      <c r="DH68" s="122"/>
      <c r="DI68" s="80"/>
      <c r="DJ68" s="122"/>
      <c r="DK68" s="81"/>
      <c r="DL68" s="152"/>
      <c r="DM68" s="122"/>
      <c r="DN68" s="80"/>
      <c r="DO68" s="122"/>
      <c r="DP68" s="81"/>
      <c r="DQ68" s="152"/>
      <c r="DR68" s="122"/>
      <c r="DS68" s="80"/>
      <c r="DT68" s="122"/>
      <c r="DU68" s="81"/>
      <c r="DV68" s="152"/>
      <c r="DW68" s="122"/>
      <c r="DX68" s="80"/>
      <c r="DY68" s="122"/>
      <c r="DZ68" s="81"/>
      <c r="EA68" s="152"/>
      <c r="EB68" s="122"/>
      <c r="EC68" s="80"/>
      <c r="ED68" s="122"/>
      <c r="EE68" s="81"/>
      <c r="EF68" s="152"/>
      <c r="EG68" s="122"/>
      <c r="EH68" s="80"/>
      <c r="EI68" s="122"/>
      <c r="EJ68" s="81"/>
      <c r="EK68" s="152"/>
      <c r="EL68" s="122"/>
      <c r="EM68" s="80"/>
      <c r="EN68" s="122"/>
      <c r="EO68" s="81"/>
      <c r="EP68" s="152"/>
      <c r="EQ68" s="122"/>
      <c r="ER68" s="80"/>
      <c r="ES68" s="122"/>
      <c r="ET68" s="81"/>
      <c r="EU68" s="152"/>
      <c r="EV68" s="122"/>
      <c r="EW68" s="80"/>
      <c r="EX68" s="122"/>
      <c r="EY68" s="81"/>
      <c r="EZ68" s="152"/>
      <c r="FA68" s="122"/>
      <c r="FB68" s="80"/>
      <c r="FC68" s="122"/>
      <c r="FD68" s="81"/>
      <c r="FE68" s="152"/>
      <c r="FF68" s="122"/>
      <c r="FG68" s="80"/>
      <c r="FH68" s="122"/>
      <c r="FI68" s="81"/>
      <c r="FJ68" s="152"/>
      <c r="FK68" s="122"/>
      <c r="FL68" s="80"/>
      <c r="FM68" s="122"/>
      <c r="FN68" s="81"/>
      <c r="FO68" s="152"/>
      <c r="FP68" s="122"/>
      <c r="FQ68" s="80"/>
      <c r="FR68" s="122"/>
      <c r="FS68" s="81"/>
      <c r="FT68" s="152"/>
      <c r="FU68" s="122"/>
      <c r="FV68" s="80"/>
      <c r="FW68" s="122"/>
      <c r="FX68" s="81"/>
      <c r="FY68" s="152"/>
      <c r="FZ68" s="122"/>
      <c r="GA68" s="80"/>
      <c r="GB68" s="122"/>
      <c r="GC68" s="81"/>
      <c r="GD68" s="152"/>
      <c r="GE68" s="122"/>
      <c r="GF68" s="80"/>
      <c r="GG68" s="122"/>
      <c r="GH68" s="81"/>
      <c r="GI68" s="152"/>
      <c r="GJ68" s="122"/>
      <c r="GK68" s="80"/>
      <c r="GL68" s="122"/>
      <c r="GM68" s="81"/>
      <c r="GN68" s="152"/>
      <c r="GO68" s="122"/>
      <c r="GP68" s="80"/>
      <c r="GQ68" s="122"/>
      <c r="GR68" s="81"/>
      <c r="GS68" s="152"/>
      <c r="GT68" s="122"/>
      <c r="GU68" s="80"/>
      <c r="GV68" s="122"/>
      <c r="GW68" s="81"/>
      <c r="GX68" s="152"/>
      <c r="GY68" s="122"/>
      <c r="GZ68" s="80"/>
      <c r="HA68" s="122"/>
      <c r="HB68" s="81"/>
      <c r="HC68" s="152"/>
      <c r="HD68" s="122"/>
      <c r="HE68" s="80"/>
      <c r="HF68" s="122"/>
      <c r="HG68" s="81"/>
      <c r="HH68" s="152"/>
      <c r="HI68" s="122"/>
      <c r="HJ68" s="80"/>
      <c r="HK68" s="122"/>
      <c r="HL68" s="81"/>
      <c r="HM68" s="152"/>
      <c r="HN68" s="122"/>
      <c r="HO68" s="80"/>
      <c r="HP68" s="122"/>
      <c r="HQ68" s="81"/>
      <c r="HR68" s="152"/>
      <c r="HS68" s="122"/>
      <c r="HT68" s="80"/>
      <c r="HU68" s="122"/>
      <c r="HV68" s="81"/>
      <c r="HW68" s="152"/>
      <c r="HX68" s="122"/>
      <c r="HY68" s="80"/>
      <c r="HZ68" s="122"/>
      <c r="IA68" s="81"/>
      <c r="IB68" s="152"/>
      <c r="IC68" s="122"/>
      <c r="ID68" s="80"/>
      <c r="IE68" s="122"/>
      <c r="IF68" s="85"/>
      <c r="IG68" s="87"/>
      <c r="IH68" s="87"/>
    </row>
    <row r="69" spans="2:242" ht="33" customHeight="1" x14ac:dyDescent="0.25">
      <c r="B69" s="420">
        <v>69</v>
      </c>
      <c r="C69" s="421" t="s">
        <v>265</v>
      </c>
      <c r="D69" s="422">
        <v>214242</v>
      </c>
      <c r="E69" s="423">
        <v>932896</v>
      </c>
      <c r="F69" s="424" t="s">
        <v>89</v>
      </c>
      <c r="G69" s="88" t="s">
        <v>266</v>
      </c>
      <c r="H69" s="459">
        <f>'MASTER_ ALL areas - No.seedling'!G73</f>
        <v>6</v>
      </c>
      <c r="I69" s="472">
        <f>'MASTER_ ALL areas - No.seedling'!H73</f>
        <v>0.6</v>
      </c>
      <c r="J69" s="459">
        <f>'MASTER_ ALL areas - No.seedling'!I73</f>
        <v>38.200000000000003</v>
      </c>
      <c r="K69" s="427">
        <f>'MASTER_ ALL areas - No.seedling'!J73</f>
        <v>103</v>
      </c>
      <c r="L69" s="73">
        <f t="shared" ref="L69:L80" si="466">K69*20</f>
        <v>2060</v>
      </c>
      <c r="M69" s="427">
        <f>'MASTER_ ALL areas - No.seedling'!L73</f>
        <v>2060</v>
      </c>
      <c r="N69" s="473">
        <f>'MASTER_ ALL areas - No.seedling'!M73</f>
        <v>3</v>
      </c>
      <c r="O69" s="474">
        <f>'MASTER_ ALL areas - No.seedling'!N73</f>
        <v>42</v>
      </c>
      <c r="P69" s="70">
        <f t="shared" ref="P69:P80" si="467">IF(K69=0,0,N69/K69)</f>
        <v>2.9126213592233011E-2</v>
      </c>
      <c r="Q69" s="78">
        <f t="shared" ref="Q69:Q80" si="468">IF(K69=0,0,O69/K69)</f>
        <v>0.40776699029126212</v>
      </c>
      <c r="R69" s="429"/>
      <c r="S69" s="473">
        <f>'MASTER_ ALL areas - No.seedling'!R73</f>
        <v>1980</v>
      </c>
      <c r="T69" s="475">
        <f>'MASTER_ ALL areas - No.seedling'!S73</f>
        <v>3</v>
      </c>
      <c r="U69" s="80">
        <f t="shared" ref="U69:U80" si="469">IF(S69=0,0,T69/(S69/20))</f>
        <v>3.0303030303030304E-2</v>
      </c>
      <c r="V69" s="475">
        <f>'MASTER_ ALL areas - No.seedling'!U73</f>
        <v>40</v>
      </c>
      <c r="W69" s="80">
        <f t="shared" ref="W69:W80" si="470">IF(S69=0,0,V69/(S69/20))</f>
        <v>0.40404040404040403</v>
      </c>
      <c r="X69" s="475">
        <f>'MASTER_ ALL areas - No.seedling'!W73</f>
        <v>60</v>
      </c>
      <c r="Y69" s="475">
        <f>'MASTER_ ALL areas - No.seedling'!X73</f>
        <v>0</v>
      </c>
      <c r="Z69" s="80">
        <f t="shared" ref="Z69:Z80" si="471">IF(X69=0,0,Y69/(X69/20))</f>
        <v>0</v>
      </c>
      <c r="AA69" s="475">
        <f>'MASTER_ ALL areas - No.seedling'!Z73</f>
        <v>1</v>
      </c>
      <c r="AB69" s="80">
        <f t="shared" ref="AB69:AB80" si="472">IF(X69=0,0,AA69/(X69/20))</f>
        <v>0.33333333333333331</v>
      </c>
      <c r="AC69" s="475">
        <f>'MASTER_ ALL areas - No.seedling'!AB73</f>
        <v>20</v>
      </c>
      <c r="AD69" s="475">
        <f>'MASTER_ ALL areas - No.seedling'!AC73</f>
        <v>0</v>
      </c>
      <c r="AE69" s="80">
        <f t="shared" ref="AE69:AE80" si="473">IF(AC69=0,0,AD69/(AC69/20))</f>
        <v>0</v>
      </c>
      <c r="AF69" s="475">
        <f>'MASTER_ ALL areas - No.seedling'!AE73</f>
        <v>1</v>
      </c>
      <c r="AG69" s="80">
        <f t="shared" ref="AG69:AG80" si="474">IF(AC69=0,0,AF69/(AC69/20))</f>
        <v>1</v>
      </c>
      <c r="AH69" s="475">
        <f>'MASTER_ ALL areas - No.seedling'!AG73</f>
        <v>0</v>
      </c>
      <c r="AI69" s="475">
        <f>'MASTER_ ALL areas - No.seedling'!AH73</f>
        <v>0</v>
      </c>
      <c r="AJ69" s="80">
        <f t="shared" ref="AJ69:AJ80" si="475">IF(AH69=0,0,AI69/(AH69/20))</f>
        <v>0</v>
      </c>
      <c r="AK69" s="475">
        <f>'MASTER_ ALL areas - No.seedling'!AJ73</f>
        <v>0</v>
      </c>
      <c r="AL69" s="81">
        <f t="shared" ref="AL69:AL80" si="476">IF(AH69=0,0,AK69/(AH69/20))</f>
        <v>0</v>
      </c>
      <c r="AM69" s="429"/>
      <c r="AN69" s="473">
        <f>'MASTER_ ALL areas - No.seedling'!AM73</f>
        <v>500</v>
      </c>
      <c r="AO69" s="475">
        <f>'MASTER_ ALL areas - No.seedling'!AN73</f>
        <v>0</v>
      </c>
      <c r="AP69" s="80">
        <f t="shared" ref="AP69:AP80" si="477">IF(AN69=0,0,AO69/(AN69/20))</f>
        <v>0</v>
      </c>
      <c r="AQ69" s="475">
        <f>'MASTER_ ALL areas - No.seedling'!AP73</f>
        <v>5</v>
      </c>
      <c r="AR69" s="80">
        <f t="shared" ref="AR69:AR80" si="478">IF(AN69=0,0,AQ69/(AN69/20))</f>
        <v>0.2</v>
      </c>
      <c r="AS69" s="475">
        <f>'MASTER_ ALL areas - No.seedling'!AR73</f>
        <v>1560</v>
      </c>
      <c r="AT69" s="475">
        <f>'MASTER_ ALL areas - No.seedling'!AS73</f>
        <v>3</v>
      </c>
      <c r="AU69" s="80">
        <f t="shared" ref="AU69:AU80" si="479">IF(AS69=0,0,AT69/(AS69/20))</f>
        <v>3.8461538461538464E-2</v>
      </c>
      <c r="AV69" s="475">
        <f>'MASTER_ ALL areas - No.seedling'!AU73</f>
        <v>37</v>
      </c>
      <c r="AW69" s="80">
        <f t="shared" ref="AW69:AW80" si="480">IF(AS69=0,0,AV69/(AS69/20))</f>
        <v>0.47435897435897434</v>
      </c>
      <c r="AX69" s="475">
        <f>'MASTER_ ALL areas - No.seedling'!AW73</f>
        <v>0</v>
      </c>
      <c r="AY69" s="475">
        <f>'MASTER_ ALL areas - No.seedling'!AX73</f>
        <v>0</v>
      </c>
      <c r="AZ69" s="80">
        <f t="shared" ref="AZ69:AZ80" si="481">IF(AX69=0,0,AY69/(AX69/20))</f>
        <v>0</v>
      </c>
      <c r="BA69" s="475">
        <f>'MASTER_ ALL areas - No.seedling'!AZ73</f>
        <v>0</v>
      </c>
      <c r="BB69" s="80">
        <f t="shared" ref="BB69:BB80" si="482">IF(AX69=0,0,BA69/(AX69/20))</f>
        <v>0</v>
      </c>
      <c r="BC69" s="475">
        <f>'MASTER_ ALL areas - No.seedling'!BB73</f>
        <v>0</v>
      </c>
      <c r="BD69" s="475">
        <f>'MASTER_ ALL areas - No.seedling'!BC73</f>
        <v>0</v>
      </c>
      <c r="BE69" s="80">
        <f t="shared" ref="BE69:BE80" si="483">IF(BC69=0,0,BD69/(BC69/20))</f>
        <v>0</v>
      </c>
      <c r="BF69" s="475">
        <f>'MASTER_ ALL areas - No.seedling'!BE73</f>
        <v>0</v>
      </c>
      <c r="BG69" s="80">
        <f t="shared" ref="BG69:BG80" si="484">IF(BC69=0,0,BF69/(BC69/20))</f>
        <v>0</v>
      </c>
      <c r="BH69" s="475">
        <f>'MASTER_ ALL areas - No.seedling'!BG73</f>
        <v>0</v>
      </c>
      <c r="BI69" s="475">
        <f>'MASTER_ ALL areas - No.seedling'!BH73</f>
        <v>0</v>
      </c>
      <c r="BJ69" s="80">
        <f t="shared" ref="BJ69:BJ80" si="485">IF(BH69=0,0,BI69/(BH69/20))</f>
        <v>0</v>
      </c>
      <c r="BK69" s="475">
        <f>'MASTER_ ALL areas - No.seedling'!BJ73</f>
        <v>0</v>
      </c>
      <c r="BL69" s="80">
        <f t="shared" ref="BL69:BL80" si="486">IF(BH69=0,0,BK69/(BH69/20))</f>
        <v>0</v>
      </c>
      <c r="BM69" s="475">
        <f>'MASTER_ ALL areas - No.seedling'!BL73</f>
        <v>0</v>
      </c>
      <c r="BN69" s="475">
        <f>'MASTER_ ALL areas - No.seedling'!BM73</f>
        <v>0</v>
      </c>
      <c r="BO69" s="80">
        <f t="shared" ref="BO69:BO80" si="487">IF(BM69=0,0,BN69/(BM69/20))</f>
        <v>0</v>
      </c>
      <c r="BP69" s="475">
        <f>'MASTER_ ALL areas - No.seedling'!BO73</f>
        <v>0</v>
      </c>
      <c r="BQ69" s="80">
        <f t="shared" ref="BQ69:BQ80" si="488">IF(BM69=0,0,BP69/(BM69/20))</f>
        <v>0</v>
      </c>
      <c r="BR69" s="475">
        <f>'MASTER_ ALL areas - No.seedling'!BQ73</f>
        <v>0</v>
      </c>
      <c r="BS69" s="475">
        <f>'MASTER_ ALL areas - No.seedling'!BR73</f>
        <v>0</v>
      </c>
      <c r="BT69" s="80">
        <f t="shared" ref="BT69:BT80" si="489">IF(BR69=0,0,BS69/(BR69/20))</f>
        <v>0</v>
      </c>
      <c r="BU69" s="475">
        <f>'MASTER_ ALL areas - No.seedling'!BT73</f>
        <v>0</v>
      </c>
      <c r="BV69" s="80">
        <f t="shared" ref="BV69:BV80" si="490">IF(BR69=0,0,BU69/(BR69/20))</f>
        <v>0</v>
      </c>
      <c r="BW69" s="475">
        <f>'MASTER_ ALL areas - No.seedling'!BV73</f>
        <v>0</v>
      </c>
      <c r="BX69" s="475">
        <f>'MASTER_ ALL areas - No.seedling'!BW73</f>
        <v>0</v>
      </c>
      <c r="BY69" s="80">
        <f t="shared" ref="BY69:BY80" si="491">IF(BW69=0,0,BX69/(BW69/20))</f>
        <v>0</v>
      </c>
      <c r="BZ69" s="475">
        <f>'MASTER_ ALL areas - No.seedling'!BY73</f>
        <v>0</v>
      </c>
      <c r="CA69" s="81">
        <f t="shared" ref="CA69:CA80" si="492">IF(BW69=0,0,BZ69/(BW69/20))</f>
        <v>0</v>
      </c>
      <c r="CB69" s="429"/>
      <c r="CC69" s="75">
        <f t="shared" si="280"/>
        <v>420</v>
      </c>
      <c r="CD69" s="76">
        <f>'MASTER_ ALL areas - No.seedling'!CC73</f>
        <v>0</v>
      </c>
      <c r="CE69" s="80">
        <f t="shared" ref="CE69:CE80" si="493">IF(CC69=0,0,CD69/(CC69/20))</f>
        <v>0</v>
      </c>
      <c r="CF69" s="76">
        <f>'MASTER_ ALL areas - No.seedling'!CE73</f>
        <v>3</v>
      </c>
      <c r="CG69" s="81">
        <f t="shared" ref="CG69:CG80" si="494">IF(CC69=0,0,CF69/(CC69/20))</f>
        <v>0.14285714285714285</v>
      </c>
      <c r="CH69" s="75">
        <f>'MASTER_ ALL areas - No.seedling'!CG73</f>
        <v>60</v>
      </c>
      <c r="CI69" s="76">
        <f>'MASTER_ ALL areas - No.seedling'!CH73</f>
        <v>0</v>
      </c>
      <c r="CJ69" s="80">
        <f t="shared" ref="CJ69:CJ80" si="495">IF(CH69=0,0,CI69/(CH69/20))</f>
        <v>0</v>
      </c>
      <c r="CK69" s="76">
        <f>'MASTER_ ALL areas - No.seedling'!CJ73</f>
        <v>1</v>
      </c>
      <c r="CL69" s="81">
        <f t="shared" ref="CL69:CL80" si="496">IF(CH69=0,0,CK69/(CH69/20))</f>
        <v>0.33333333333333331</v>
      </c>
      <c r="CM69" s="75">
        <f>'MASTER_ ALL areas - No.seedling'!CL73</f>
        <v>20</v>
      </c>
      <c r="CN69" s="76">
        <f>'MASTER_ ALL areas - No.seedling'!CM73</f>
        <v>0</v>
      </c>
      <c r="CO69" s="80">
        <f t="shared" ref="CO69:CO80" si="497">IF(CM69=0,0,CN69/(CM69/20))</f>
        <v>0</v>
      </c>
      <c r="CP69" s="76">
        <f>'MASTER_ ALL areas - No.seedling'!CO73</f>
        <v>1</v>
      </c>
      <c r="CQ69" s="81">
        <f t="shared" ref="CQ69:CQ80" si="498">IF(CM69=0,0,CP69/(CM69/20))</f>
        <v>1</v>
      </c>
      <c r="CR69" s="75">
        <f>'MASTER_ ALL areas - No.seedling'!CQ73</f>
        <v>0</v>
      </c>
      <c r="CS69" s="76">
        <f>'MASTER_ ALL areas - No.seedling'!CR73</f>
        <v>0</v>
      </c>
      <c r="CT69" s="80">
        <f t="shared" ref="CT69:CT80" si="499">IF(CR69=0,0,CS69/(CR69/20))</f>
        <v>0</v>
      </c>
      <c r="CU69" s="76">
        <f>'MASTER_ ALL areas - No.seedling'!CT73</f>
        <v>0</v>
      </c>
      <c r="CV69" s="81">
        <f t="shared" ref="CV69:CV80" si="500">IF(CR69=0,0,CU69/(CR69/20))</f>
        <v>0</v>
      </c>
      <c r="CW69" s="75">
        <f>'MASTER_ ALL areas - No.seedling'!CV73</f>
        <v>1560</v>
      </c>
      <c r="CX69" s="76">
        <f>'MASTER_ ALL areas - No.seedling'!CW73</f>
        <v>3</v>
      </c>
      <c r="CY69" s="80">
        <f t="shared" ref="CY69:CY80" si="501">IF(CW69=0,0,CX69/(CW69/20))</f>
        <v>3.8461538461538464E-2</v>
      </c>
      <c r="CZ69" s="76">
        <f>'MASTER_ ALL areas - No.seedling'!CY73</f>
        <v>37</v>
      </c>
      <c r="DA69" s="81">
        <f t="shared" ref="DA69:DA80" si="502">IF(CW69=0,0,CZ69/(CW69/20))</f>
        <v>0.47435897435897434</v>
      </c>
      <c r="DB69" s="75">
        <f>'MASTER_ ALL areas - No.seedling'!DA73</f>
        <v>0</v>
      </c>
      <c r="DC69" s="76">
        <f>'MASTER_ ALL areas - No.seedling'!DB73</f>
        <v>0</v>
      </c>
      <c r="DD69" s="80">
        <f t="shared" ref="DD69:DD80" si="503">IF(DB69=0,0,DC69/(DB69/20))</f>
        <v>0</v>
      </c>
      <c r="DE69" s="76">
        <f>'MASTER_ ALL areas - No.seedling'!DD73</f>
        <v>0</v>
      </c>
      <c r="DF69" s="81">
        <f t="shared" ref="DF69:DF80" si="504">IF(DB69=0,0,DE69/(DB69/20))</f>
        <v>0</v>
      </c>
      <c r="DG69" s="75">
        <f>'MASTER_ ALL areas - No.seedling'!DF73</f>
        <v>0</v>
      </c>
      <c r="DH69" s="76">
        <f>'MASTER_ ALL areas - No.seedling'!DG73</f>
        <v>0</v>
      </c>
      <c r="DI69" s="80">
        <f t="shared" ref="DI69:DI80" si="505">IF(DG69=0,0,DH69/(DG69/20))</f>
        <v>0</v>
      </c>
      <c r="DJ69" s="76">
        <f>'MASTER_ ALL areas - No.seedling'!DI73</f>
        <v>0</v>
      </c>
      <c r="DK69" s="81">
        <f t="shared" ref="DK69:DK80" si="506">IF(DG69=0,0,DJ69/(DG69/20))</f>
        <v>0</v>
      </c>
      <c r="DL69" s="75">
        <f>'MASTER_ ALL areas - No.seedling'!DK73</f>
        <v>0</v>
      </c>
      <c r="DM69" s="76">
        <f>'MASTER_ ALL areas - No.seedling'!DL73</f>
        <v>0</v>
      </c>
      <c r="DN69" s="80">
        <f t="shared" ref="DN69:DN80" si="507">IF(DL69=0,0,DM69/(DL69/20))</f>
        <v>0</v>
      </c>
      <c r="DO69" s="76">
        <f>'MASTER_ ALL areas - No.seedling'!DN73</f>
        <v>0</v>
      </c>
      <c r="DP69" s="81">
        <f t="shared" ref="DP69:DP80" si="508">IF(DL69=0,0,DO69/(DL69/20))</f>
        <v>0</v>
      </c>
      <c r="DQ69" s="75">
        <f>'MASTER_ ALL areas - No.seedling'!DP73</f>
        <v>0</v>
      </c>
      <c r="DR69" s="76">
        <f>'MASTER_ ALL areas - No.seedling'!DQ73</f>
        <v>0</v>
      </c>
      <c r="DS69" s="80">
        <f t="shared" ref="DS69:DS80" si="509">IF(DQ69=0,0,DR69/(DQ69/20))</f>
        <v>0</v>
      </c>
      <c r="DT69" s="76">
        <f>'MASTER_ ALL areas - No.seedling'!DS73</f>
        <v>0</v>
      </c>
      <c r="DU69" s="81">
        <f t="shared" ref="DU69:DU80" si="510">IF(DQ69=0,0,DT69/(DQ69/20))</f>
        <v>0</v>
      </c>
      <c r="DV69" s="75">
        <f>'MASTER_ ALL areas - No.seedling'!DU73</f>
        <v>0</v>
      </c>
      <c r="DW69" s="76">
        <f>'MASTER_ ALL areas - No.seedling'!DV73</f>
        <v>0</v>
      </c>
      <c r="DX69" s="80">
        <f t="shared" ref="DX69:DX80" si="511">IF(DV69=0,0,DW69/(DV69/20))</f>
        <v>0</v>
      </c>
      <c r="DY69" s="76">
        <f>'MASTER_ ALL areas - No.seedling'!DX73</f>
        <v>0</v>
      </c>
      <c r="DZ69" s="81">
        <f t="shared" ref="DZ69:DZ80" si="512">IF(DV69=0,0,DY69/(DV69/20))</f>
        <v>0</v>
      </c>
      <c r="EA69" s="75">
        <f>'MASTER_ ALL areas - No.seedling'!DZ73</f>
        <v>0</v>
      </c>
      <c r="EB69" s="76">
        <f>'MASTER_ ALL areas - No.seedling'!EA73</f>
        <v>0</v>
      </c>
      <c r="EC69" s="80">
        <f t="shared" ref="EC69:EC80" si="513">IF(EA69=0,0,EB69/(EA69/20))</f>
        <v>0</v>
      </c>
      <c r="ED69" s="76">
        <f>'MASTER_ ALL areas - No.seedling'!EC73</f>
        <v>0</v>
      </c>
      <c r="EE69" s="81">
        <f t="shared" ref="EE69:EE80" si="514">IF(EA69=0,0,ED69/(EA69/20))</f>
        <v>0</v>
      </c>
      <c r="EF69" s="75">
        <f>'MASTER_ ALL areas - No.seedling'!EE73</f>
        <v>0</v>
      </c>
      <c r="EG69" s="76">
        <f>'MASTER_ ALL areas - No.seedling'!EF73</f>
        <v>0</v>
      </c>
      <c r="EH69" s="80">
        <f t="shared" ref="EH69:EH80" si="515">IF(EF69=0,0,EG69/(EF69/20))</f>
        <v>0</v>
      </c>
      <c r="EI69" s="76">
        <f>'MASTER_ ALL areas - No.seedling'!EH73</f>
        <v>0</v>
      </c>
      <c r="EJ69" s="81">
        <f t="shared" ref="EJ69:EJ80" si="516">IF(EF69=0,0,EI69/(EF69/20))</f>
        <v>0</v>
      </c>
      <c r="EK69" s="75">
        <f>'MASTER_ ALL areas - No.seedling'!EJ73</f>
        <v>0</v>
      </c>
      <c r="EL69" s="76">
        <f>'MASTER_ ALL areas - No.seedling'!EK73</f>
        <v>0</v>
      </c>
      <c r="EM69" s="80">
        <f t="shared" ref="EM69:EM80" si="517">IF(EK69=0,0,EL69/(EK69/20))</f>
        <v>0</v>
      </c>
      <c r="EN69" s="76">
        <f>'MASTER_ ALL areas - No.seedling'!EM73</f>
        <v>0</v>
      </c>
      <c r="EO69" s="81">
        <f t="shared" ref="EO69:EO80" si="518">IF(EK69=0,0,EN69/(EK69/20))</f>
        <v>0</v>
      </c>
      <c r="EP69" s="75">
        <f>'MASTER_ ALL areas - No.seedling'!EO73</f>
        <v>0</v>
      </c>
      <c r="EQ69" s="76">
        <f>'MASTER_ ALL areas - No.seedling'!EP73</f>
        <v>0</v>
      </c>
      <c r="ER69" s="80">
        <f t="shared" ref="ER69:ER80" si="519">IF(EP69=0,0,EQ69/(EP69/20))</f>
        <v>0</v>
      </c>
      <c r="ES69" s="76">
        <f>'MASTER_ ALL areas - No.seedling'!ER73</f>
        <v>0</v>
      </c>
      <c r="ET69" s="81">
        <f t="shared" ref="ET69:ET80" si="520">IF(EP69=0,0,ES69/(EP69/20))</f>
        <v>0</v>
      </c>
      <c r="EU69" s="75">
        <f>'MASTER_ ALL areas - No.seedling'!ET73</f>
        <v>0</v>
      </c>
      <c r="EV69" s="76">
        <f>'MASTER_ ALL areas - No.seedling'!EU73</f>
        <v>0</v>
      </c>
      <c r="EW69" s="80">
        <f t="shared" ref="EW69:EW80" si="521">IF(EU69=0,0,EV69/(EU69/20))</f>
        <v>0</v>
      </c>
      <c r="EX69" s="76">
        <f>'MASTER_ ALL areas - No.seedling'!EW73</f>
        <v>0</v>
      </c>
      <c r="EY69" s="81">
        <f t="shared" ref="EY69:EY80" si="522">IF(EU69=0,0,EX69/(EU69/20))</f>
        <v>0</v>
      </c>
      <c r="EZ69" s="75">
        <f>'MASTER_ ALL areas - No.seedling'!EY73</f>
        <v>0</v>
      </c>
      <c r="FA69" s="76">
        <f>'MASTER_ ALL areas - No.seedling'!EZ73</f>
        <v>0</v>
      </c>
      <c r="FB69" s="80">
        <f t="shared" ref="FB69:FB80" si="523">IF(EZ69=0,0,FA69/(EZ69/20))</f>
        <v>0</v>
      </c>
      <c r="FC69" s="76">
        <f>'MASTER_ ALL areas - No.seedling'!FB73</f>
        <v>0</v>
      </c>
      <c r="FD69" s="81">
        <f t="shared" ref="FD69:FD80" si="524">IF(EZ69=0,0,FC69/(EZ69/20))</f>
        <v>0</v>
      </c>
      <c r="FE69" s="75">
        <f>'MASTER_ ALL areas - No.seedling'!FD73</f>
        <v>0</v>
      </c>
      <c r="FF69" s="76">
        <f>'MASTER_ ALL areas - No.seedling'!FE73</f>
        <v>0</v>
      </c>
      <c r="FG69" s="80">
        <f t="shared" ref="FG69:FG80" si="525">IF(FE69=0,0,FF69/(FE69/20))</f>
        <v>0</v>
      </c>
      <c r="FH69" s="76">
        <f>'MASTER_ ALL areas - No.seedling'!FG73</f>
        <v>0</v>
      </c>
      <c r="FI69" s="81">
        <f t="shared" ref="FI69:FI80" si="526">IF(FE69=0,0,FH69/(FE69/20))</f>
        <v>0</v>
      </c>
      <c r="FJ69" s="75">
        <f>'MASTER_ ALL areas - No.seedling'!FI73</f>
        <v>0</v>
      </c>
      <c r="FK69" s="76">
        <f>'MASTER_ ALL areas - No.seedling'!FJ73</f>
        <v>0</v>
      </c>
      <c r="FL69" s="80">
        <f t="shared" ref="FL69:FL80" si="527">IF(FJ69=0,0,FK69/(FJ69/20))</f>
        <v>0</v>
      </c>
      <c r="FM69" s="76">
        <f>'MASTER_ ALL areas - No.seedling'!FL73</f>
        <v>0</v>
      </c>
      <c r="FN69" s="81">
        <f t="shared" ref="FN69:FN80" si="528">IF(FJ69=0,0,FM69/(FJ69/20))</f>
        <v>0</v>
      </c>
      <c r="FO69" s="75">
        <f>'MASTER_ ALL areas - No.seedling'!FN73</f>
        <v>0</v>
      </c>
      <c r="FP69" s="76">
        <f>'MASTER_ ALL areas - No.seedling'!FO73</f>
        <v>0</v>
      </c>
      <c r="FQ69" s="80">
        <f t="shared" ref="FQ69:FQ80" si="529">IF(FO69=0,0,FP69/(FO69/20))</f>
        <v>0</v>
      </c>
      <c r="FR69" s="76">
        <f>'MASTER_ ALL areas - No.seedling'!FQ73</f>
        <v>0</v>
      </c>
      <c r="FS69" s="81">
        <f t="shared" ref="FS69:FS80" si="530">IF(FO69=0,0,FR69/(FO69/20))</f>
        <v>0</v>
      </c>
      <c r="FT69" s="75">
        <f>'MASTER_ ALL areas - No.seedling'!FS73</f>
        <v>0</v>
      </c>
      <c r="FU69" s="76">
        <f>'MASTER_ ALL areas - No.seedling'!FT73</f>
        <v>0</v>
      </c>
      <c r="FV69" s="80">
        <f t="shared" ref="FV69:FV80" si="531">IF(FT69=0,0,FU69/(FT69/20))</f>
        <v>0</v>
      </c>
      <c r="FW69" s="76">
        <f>'MASTER_ ALL areas - No.seedling'!FV73</f>
        <v>0</v>
      </c>
      <c r="FX69" s="81">
        <f t="shared" ref="FX69:FX80" si="532">IF(FT69=0,0,FW69/(FT69/20))</f>
        <v>0</v>
      </c>
      <c r="FY69" s="75">
        <f>'MASTER_ ALL areas - No.seedling'!FX73</f>
        <v>0</v>
      </c>
      <c r="FZ69" s="76">
        <f>'MASTER_ ALL areas - No.seedling'!FY73</f>
        <v>0</v>
      </c>
      <c r="GA69" s="80">
        <f t="shared" ref="GA69:GA80" si="533">IF(FY69=0,0,FZ69/(FY69/20))</f>
        <v>0</v>
      </c>
      <c r="GB69" s="76">
        <f>'MASTER_ ALL areas - No.seedling'!GA73</f>
        <v>0</v>
      </c>
      <c r="GC69" s="81">
        <f t="shared" ref="GC69:GC80" si="534">IF(FY69=0,0,GB69/(FY69/20))</f>
        <v>0</v>
      </c>
      <c r="GD69" s="75">
        <f>'MASTER_ ALL areas - No.seedling'!GC73</f>
        <v>0</v>
      </c>
      <c r="GE69" s="76">
        <f>'MASTER_ ALL areas - No.seedling'!GD73</f>
        <v>0</v>
      </c>
      <c r="GF69" s="80">
        <f t="shared" ref="GF69:GF80" si="535">IF(GD69=0,0,GE69/(GD69/20))</f>
        <v>0</v>
      </c>
      <c r="GG69" s="76">
        <f>'MASTER_ ALL areas - No.seedling'!GF73</f>
        <v>0</v>
      </c>
      <c r="GH69" s="81">
        <f t="shared" ref="GH69:GH80" si="536">IF(GD69=0,0,GG69/(GD69/20))</f>
        <v>0</v>
      </c>
      <c r="GI69" s="75">
        <f>'MASTER_ ALL areas - No.seedling'!GH73</f>
        <v>0</v>
      </c>
      <c r="GJ69" s="76">
        <f>'MASTER_ ALL areas - No.seedling'!GI73</f>
        <v>0</v>
      </c>
      <c r="GK69" s="80">
        <f t="shared" ref="GK69:GK80" si="537">IF(GI69=0,0,GJ69/(GI69/20))</f>
        <v>0</v>
      </c>
      <c r="GL69" s="76">
        <f>'MASTER_ ALL areas - No.seedling'!GK73</f>
        <v>0</v>
      </c>
      <c r="GM69" s="81">
        <f t="shared" ref="GM69:GM80" si="538">IF(GI69=0,0,GL69/(GI69/20))</f>
        <v>0</v>
      </c>
      <c r="GN69" s="75">
        <f>'MASTER_ ALL areas - No.seedling'!GM73</f>
        <v>0</v>
      </c>
      <c r="GO69" s="76">
        <f>'MASTER_ ALL areas - No.seedling'!GN73</f>
        <v>0</v>
      </c>
      <c r="GP69" s="80">
        <f t="shared" ref="GP69:GP80" si="539">IF(GN69=0,0,GO69/(GN69/20))</f>
        <v>0</v>
      </c>
      <c r="GQ69" s="76">
        <f>'MASTER_ ALL areas - No.seedling'!GP73</f>
        <v>0</v>
      </c>
      <c r="GR69" s="81">
        <f t="shared" ref="GR69:GR80" si="540">IF(GN69=0,0,GQ69/(GN69/20))</f>
        <v>0</v>
      </c>
      <c r="GS69" s="75">
        <f>'MASTER_ ALL areas - No.seedling'!GR73</f>
        <v>0</v>
      </c>
      <c r="GT69" s="76">
        <f>'MASTER_ ALL areas - No.seedling'!GS73</f>
        <v>0</v>
      </c>
      <c r="GU69" s="80">
        <f t="shared" ref="GU69:GU80" si="541">IF(GS69=0,0,GT69/(GS69/20))</f>
        <v>0</v>
      </c>
      <c r="GV69" s="76">
        <f>'MASTER_ ALL areas - No.seedling'!GU73</f>
        <v>0</v>
      </c>
      <c r="GW69" s="81">
        <f t="shared" ref="GW69:GW80" si="542">IF(GS69=0,0,GV69/(GS69/20))</f>
        <v>0</v>
      </c>
      <c r="GX69" s="75">
        <f>'MASTER_ ALL areas - No.seedling'!GW73</f>
        <v>0</v>
      </c>
      <c r="GY69" s="76">
        <f>'MASTER_ ALL areas - No.seedling'!GX73</f>
        <v>0</v>
      </c>
      <c r="GZ69" s="80">
        <f t="shared" ref="GZ69:GZ80" si="543">IF(GX69=0,0,GY69/(GX69/20))</f>
        <v>0</v>
      </c>
      <c r="HA69" s="76">
        <f>'MASTER_ ALL areas - No.seedling'!GZ73</f>
        <v>0</v>
      </c>
      <c r="HB69" s="81">
        <f t="shared" ref="HB69:HB80" si="544">IF(GX69=0,0,HA69/(GX69/20))</f>
        <v>0</v>
      </c>
      <c r="HC69" s="75">
        <f>'MASTER_ ALL areas - No.seedling'!HB73</f>
        <v>0</v>
      </c>
      <c r="HD69" s="76">
        <f>'MASTER_ ALL areas - No.seedling'!HC73</f>
        <v>0</v>
      </c>
      <c r="HE69" s="80">
        <f t="shared" ref="HE69:HE80" si="545">IF(HC69=0,0,HD69/(HC69/20))</f>
        <v>0</v>
      </c>
      <c r="HF69" s="76">
        <f>'MASTER_ ALL areas - No.seedling'!HE73</f>
        <v>0</v>
      </c>
      <c r="HG69" s="81">
        <f t="shared" ref="HG69:HG80" si="546">IF(HC69=0,0,HF69/(HC69/20))</f>
        <v>0</v>
      </c>
      <c r="HH69" s="75">
        <f>'MASTER_ ALL areas - No.seedling'!HG73</f>
        <v>0</v>
      </c>
      <c r="HI69" s="76">
        <f>'MASTER_ ALL areas - No.seedling'!HH73</f>
        <v>0</v>
      </c>
      <c r="HJ69" s="80">
        <f t="shared" ref="HJ69:HJ80" si="547">IF(HH69=0,0,HI69/(HH69/20))</f>
        <v>0</v>
      </c>
      <c r="HK69" s="76">
        <f>'MASTER_ ALL areas - No.seedling'!HJ73</f>
        <v>0</v>
      </c>
      <c r="HL69" s="81">
        <f t="shared" ref="HL69:HL80" si="548">IF(HH69=0,0,HK69/(HH69/20))</f>
        <v>0</v>
      </c>
      <c r="HM69" s="75">
        <f>'MASTER_ ALL areas - No.seedling'!HL73</f>
        <v>0</v>
      </c>
      <c r="HN69" s="76">
        <f>'MASTER_ ALL areas - No.seedling'!HM73</f>
        <v>0</v>
      </c>
      <c r="HO69" s="80">
        <f t="shared" ref="HO69:HO80" si="549">IF(HM69=0,0,HN69/(HM69/20))</f>
        <v>0</v>
      </c>
      <c r="HP69" s="76">
        <f>'MASTER_ ALL areas - No.seedling'!HO73</f>
        <v>0</v>
      </c>
      <c r="HQ69" s="81">
        <f t="shared" ref="HQ69:HQ80" si="550">IF(HM69=0,0,HP69/(HM69/20))</f>
        <v>0</v>
      </c>
      <c r="HR69" s="75">
        <f>'MASTER_ ALL areas - No.seedling'!HQ73</f>
        <v>0</v>
      </c>
      <c r="HS69" s="76">
        <f>'MASTER_ ALL areas - No.seedling'!HR73</f>
        <v>0</v>
      </c>
      <c r="HT69" s="80">
        <f t="shared" ref="HT69:HT80" si="551">IF(HR69=0,0,HS69/(HR69/20))</f>
        <v>0</v>
      </c>
      <c r="HU69" s="76">
        <f>'MASTER_ ALL areas - No.seedling'!HT73</f>
        <v>0</v>
      </c>
      <c r="HV69" s="81">
        <f t="shared" ref="HV69:HV80" si="552">IF(HR69=0,0,HU69/(HR69/20))</f>
        <v>0</v>
      </c>
      <c r="HW69" s="75">
        <f>'MASTER_ ALL areas - No.seedling'!HV73</f>
        <v>0</v>
      </c>
      <c r="HX69" s="76">
        <f>'MASTER_ ALL areas - No.seedling'!HW73</f>
        <v>0</v>
      </c>
      <c r="HY69" s="80">
        <f t="shared" ref="HY69:HY80" si="553">IF(HW69=0,0,HX69/(HW69/20))</f>
        <v>0</v>
      </c>
      <c r="HZ69" s="76">
        <f>'MASTER_ ALL areas - No.seedling'!HY73</f>
        <v>0</v>
      </c>
      <c r="IA69" s="81">
        <f t="shared" ref="IA69:IA80" si="554">IF(HW69=0,0,HZ69/(HW69/20))</f>
        <v>0</v>
      </c>
      <c r="IB69" s="75">
        <f>'MASTER_ ALL areas - No.seedling'!IA73</f>
        <v>0</v>
      </c>
      <c r="IC69" s="76">
        <f>'MASTER_ ALL areas - No.seedling'!IB73</f>
        <v>0</v>
      </c>
      <c r="ID69" s="80">
        <f t="shared" ref="ID69:ID80" si="555">IF(IB69=0,0,IC69/(IB69/20))</f>
        <v>0</v>
      </c>
      <c r="IE69" s="76">
        <f>'MASTER_ ALL areas - No.seedling'!ID73</f>
        <v>0</v>
      </c>
      <c r="IF69" s="85">
        <f t="shared" ref="IF69:IF80" si="556">IF(IB69=0,0,IE69/(IB69/20))</f>
        <v>0</v>
      </c>
      <c r="IG69" s="86" t="s">
        <v>267</v>
      </c>
      <c r="IH69" s="87"/>
    </row>
    <row r="70" spans="2:242" ht="33" customHeight="1" x14ac:dyDescent="0.25">
      <c r="B70" s="420">
        <v>73</v>
      </c>
      <c r="C70" s="421" t="s">
        <v>274</v>
      </c>
      <c r="D70" s="422">
        <v>218440</v>
      </c>
      <c r="E70" s="423">
        <v>932894</v>
      </c>
      <c r="F70" s="424" t="s">
        <v>89</v>
      </c>
      <c r="G70" s="88" t="s">
        <v>170</v>
      </c>
      <c r="H70" s="459">
        <f>'MASTER_ ALL areas - No.seedling'!G77</f>
        <v>6</v>
      </c>
      <c r="I70" s="472">
        <f>'MASTER_ ALL areas - No.seedling'!H77</f>
        <v>0.25</v>
      </c>
      <c r="J70" s="459">
        <f>'MASTER_ ALL areas - No.seedling'!I77</f>
        <v>47.2</v>
      </c>
      <c r="K70" s="427">
        <f>'MASTER_ ALL areas - No.seedling'!J77</f>
        <v>107</v>
      </c>
      <c r="L70" s="73">
        <f t="shared" si="466"/>
        <v>2140</v>
      </c>
      <c r="M70" s="427">
        <f>'MASTER_ ALL areas - No.seedling'!L77</f>
        <v>2140</v>
      </c>
      <c r="N70" s="473">
        <f>'MASTER_ ALL areas - No.seedling'!M77</f>
        <v>4</v>
      </c>
      <c r="O70" s="474">
        <f>'MASTER_ ALL areas - No.seedling'!N77</f>
        <v>24</v>
      </c>
      <c r="P70" s="70">
        <f t="shared" si="467"/>
        <v>3.7383177570093455E-2</v>
      </c>
      <c r="Q70" s="78">
        <f t="shared" si="468"/>
        <v>0.22429906542056074</v>
      </c>
      <c r="R70" s="429"/>
      <c r="S70" s="473">
        <f>'MASTER_ ALL areas - No.seedling'!R77</f>
        <v>1920</v>
      </c>
      <c r="T70" s="475">
        <f>'MASTER_ ALL areas - No.seedling'!S77</f>
        <v>3</v>
      </c>
      <c r="U70" s="80">
        <f t="shared" si="469"/>
        <v>3.125E-2</v>
      </c>
      <c r="V70" s="475">
        <f>'MASTER_ ALL areas - No.seedling'!U77</f>
        <v>19</v>
      </c>
      <c r="W70" s="80">
        <f t="shared" si="470"/>
        <v>0.19791666666666666</v>
      </c>
      <c r="X70" s="475">
        <f>'MASTER_ ALL areas - No.seedling'!W77</f>
        <v>200</v>
      </c>
      <c r="Y70" s="475">
        <f>'MASTER_ ALL areas - No.seedling'!X77</f>
        <v>1</v>
      </c>
      <c r="Z70" s="80">
        <f t="shared" si="471"/>
        <v>0.1</v>
      </c>
      <c r="AA70" s="475">
        <f>'MASTER_ ALL areas - No.seedling'!Z77</f>
        <v>5</v>
      </c>
      <c r="AB70" s="80">
        <f t="shared" si="472"/>
        <v>0.5</v>
      </c>
      <c r="AC70" s="475">
        <f>'MASTER_ ALL areas - No.seedling'!AB77</f>
        <v>20</v>
      </c>
      <c r="AD70" s="475">
        <f>'MASTER_ ALL areas - No.seedling'!AC77</f>
        <v>0</v>
      </c>
      <c r="AE70" s="80">
        <f t="shared" si="473"/>
        <v>0</v>
      </c>
      <c r="AF70" s="475">
        <f>'MASTER_ ALL areas - No.seedling'!AE77</f>
        <v>0</v>
      </c>
      <c r="AG70" s="80">
        <f t="shared" si="474"/>
        <v>0</v>
      </c>
      <c r="AH70" s="475">
        <f>'MASTER_ ALL areas - No.seedling'!AG77</f>
        <v>0</v>
      </c>
      <c r="AI70" s="475">
        <f>'MASTER_ ALL areas - No.seedling'!AH77</f>
        <v>0</v>
      </c>
      <c r="AJ70" s="80">
        <f t="shared" si="475"/>
        <v>0</v>
      </c>
      <c r="AK70" s="475">
        <f>'MASTER_ ALL areas - No.seedling'!AJ77</f>
        <v>0</v>
      </c>
      <c r="AL70" s="81">
        <f t="shared" si="476"/>
        <v>0</v>
      </c>
      <c r="AM70" s="429"/>
      <c r="AN70" s="473">
        <f>'MASTER_ ALL areas - No.seedling'!AM77</f>
        <v>1160</v>
      </c>
      <c r="AO70" s="475">
        <f>'MASTER_ ALL areas - No.seedling'!AN77</f>
        <v>1</v>
      </c>
      <c r="AP70" s="80">
        <f t="shared" si="477"/>
        <v>1.7241379310344827E-2</v>
      </c>
      <c r="AQ70" s="475">
        <f>'MASTER_ ALL areas - No.seedling'!AP77</f>
        <v>9</v>
      </c>
      <c r="AR70" s="80">
        <f t="shared" si="478"/>
        <v>0.15517241379310345</v>
      </c>
      <c r="AS70" s="475">
        <f>'MASTER_ ALL areas - No.seedling'!AR77</f>
        <v>960</v>
      </c>
      <c r="AT70" s="475">
        <f>'MASTER_ ALL areas - No.seedling'!AS77</f>
        <v>2</v>
      </c>
      <c r="AU70" s="80">
        <f t="shared" si="479"/>
        <v>4.1666666666666664E-2</v>
      </c>
      <c r="AV70" s="475">
        <f>'MASTER_ ALL areas - No.seedling'!AU77</f>
        <v>15</v>
      </c>
      <c r="AW70" s="80">
        <f t="shared" si="480"/>
        <v>0.3125</v>
      </c>
      <c r="AX70" s="475">
        <f>'MASTER_ ALL areas - No.seedling'!AW77</f>
        <v>0</v>
      </c>
      <c r="AY70" s="475">
        <f>'MASTER_ ALL areas - No.seedling'!AX77</f>
        <v>0</v>
      </c>
      <c r="AZ70" s="80">
        <f t="shared" si="481"/>
        <v>0</v>
      </c>
      <c r="BA70" s="475">
        <f>'MASTER_ ALL areas - No.seedling'!AZ77</f>
        <v>0</v>
      </c>
      <c r="BB70" s="80">
        <f t="shared" si="482"/>
        <v>0</v>
      </c>
      <c r="BC70" s="475">
        <f>'MASTER_ ALL areas - No.seedling'!BB77</f>
        <v>0</v>
      </c>
      <c r="BD70" s="475">
        <f>'MASTER_ ALL areas - No.seedling'!BC77</f>
        <v>0</v>
      </c>
      <c r="BE70" s="80">
        <f t="shared" si="483"/>
        <v>0</v>
      </c>
      <c r="BF70" s="475">
        <f>'MASTER_ ALL areas - No.seedling'!BE77</f>
        <v>0</v>
      </c>
      <c r="BG70" s="80">
        <f t="shared" si="484"/>
        <v>0</v>
      </c>
      <c r="BH70" s="475">
        <f>'MASTER_ ALL areas - No.seedling'!BG77</f>
        <v>20</v>
      </c>
      <c r="BI70" s="475">
        <f>'MASTER_ ALL areas - No.seedling'!BH77</f>
        <v>1</v>
      </c>
      <c r="BJ70" s="80">
        <f t="shared" si="485"/>
        <v>1</v>
      </c>
      <c r="BK70" s="475">
        <f>'MASTER_ ALL areas - No.seedling'!BJ77</f>
        <v>0</v>
      </c>
      <c r="BL70" s="80">
        <f t="shared" si="486"/>
        <v>0</v>
      </c>
      <c r="BM70" s="475">
        <f>'MASTER_ ALL areas - No.seedling'!BL77</f>
        <v>0</v>
      </c>
      <c r="BN70" s="475">
        <f>'MASTER_ ALL areas - No.seedling'!BM77</f>
        <v>0</v>
      </c>
      <c r="BO70" s="80">
        <f t="shared" si="487"/>
        <v>0</v>
      </c>
      <c r="BP70" s="475">
        <f>'MASTER_ ALL areas - No.seedling'!BO77</f>
        <v>0</v>
      </c>
      <c r="BQ70" s="80">
        <f t="shared" si="488"/>
        <v>0</v>
      </c>
      <c r="BR70" s="475">
        <f>'MASTER_ ALL areas - No.seedling'!BQ77</f>
        <v>0</v>
      </c>
      <c r="BS70" s="475">
        <f>'MASTER_ ALL areas - No.seedling'!BR77</f>
        <v>0</v>
      </c>
      <c r="BT70" s="80">
        <f t="shared" si="489"/>
        <v>0</v>
      </c>
      <c r="BU70" s="475">
        <f>'MASTER_ ALL areas - No.seedling'!BT77</f>
        <v>0</v>
      </c>
      <c r="BV70" s="80">
        <f t="shared" si="490"/>
        <v>0</v>
      </c>
      <c r="BW70" s="475">
        <f>'MASTER_ ALL areas - No.seedling'!BV77</f>
        <v>0</v>
      </c>
      <c r="BX70" s="475">
        <f>'MASTER_ ALL areas - No.seedling'!BW77</f>
        <v>0</v>
      </c>
      <c r="BY70" s="80">
        <f t="shared" si="491"/>
        <v>0</v>
      </c>
      <c r="BZ70" s="475">
        <f>'MASTER_ ALL areas - No.seedling'!BY77</f>
        <v>0</v>
      </c>
      <c r="CA70" s="81">
        <f t="shared" si="492"/>
        <v>0</v>
      </c>
      <c r="CB70" s="429"/>
      <c r="CC70" s="75">
        <f t="shared" ref="CC70:CC109" si="557">52*20</f>
        <v>1040</v>
      </c>
      <c r="CD70" s="76">
        <f>'MASTER_ ALL areas - No.seedling'!CC77</f>
        <v>1</v>
      </c>
      <c r="CE70" s="80">
        <f t="shared" si="493"/>
        <v>1.9230769230769232E-2</v>
      </c>
      <c r="CF70" s="76">
        <f>'MASTER_ ALL areas - No.seedling'!CE77</f>
        <v>6</v>
      </c>
      <c r="CG70" s="81">
        <f t="shared" si="494"/>
        <v>0.11538461538461539</v>
      </c>
      <c r="CH70" s="75">
        <f>'MASTER_ ALL areas - No.seedling'!CG77</f>
        <v>100</v>
      </c>
      <c r="CI70" s="76">
        <f>'MASTER_ ALL areas - No.seedling'!CH77</f>
        <v>0</v>
      </c>
      <c r="CJ70" s="80">
        <f t="shared" si="495"/>
        <v>0</v>
      </c>
      <c r="CK70" s="76">
        <f>'MASTER_ ALL areas - No.seedling'!CJ77</f>
        <v>3</v>
      </c>
      <c r="CL70" s="81">
        <f t="shared" si="496"/>
        <v>0.6</v>
      </c>
      <c r="CM70" s="75">
        <f>'MASTER_ ALL areas - No.seedling'!CL77</f>
        <v>20</v>
      </c>
      <c r="CN70" s="76">
        <f>'MASTER_ ALL areas - No.seedling'!CM77</f>
        <v>0</v>
      </c>
      <c r="CO70" s="80">
        <f t="shared" si="497"/>
        <v>0</v>
      </c>
      <c r="CP70" s="76">
        <f>'MASTER_ ALL areas - No.seedling'!CO77</f>
        <v>0</v>
      </c>
      <c r="CQ70" s="81">
        <f t="shared" si="498"/>
        <v>0</v>
      </c>
      <c r="CR70" s="75">
        <f>'MASTER_ ALL areas - No.seedling'!CQ77</f>
        <v>0</v>
      </c>
      <c r="CS70" s="76">
        <f>'MASTER_ ALL areas - No.seedling'!CR77</f>
        <v>0</v>
      </c>
      <c r="CT70" s="80">
        <f t="shared" si="499"/>
        <v>0</v>
      </c>
      <c r="CU70" s="76">
        <f>'MASTER_ ALL areas - No.seedling'!CT77</f>
        <v>0</v>
      </c>
      <c r="CV70" s="81">
        <f t="shared" si="500"/>
        <v>0</v>
      </c>
      <c r="CW70" s="75">
        <f>'MASTER_ ALL areas - No.seedling'!CV77</f>
        <v>860</v>
      </c>
      <c r="CX70" s="76">
        <f>'MASTER_ ALL areas - No.seedling'!CW77</f>
        <v>1</v>
      </c>
      <c r="CY70" s="80">
        <f t="shared" si="501"/>
        <v>2.3255813953488372E-2</v>
      </c>
      <c r="CZ70" s="76">
        <f>'MASTER_ ALL areas - No.seedling'!CY77</f>
        <v>13</v>
      </c>
      <c r="DA70" s="81">
        <f t="shared" si="502"/>
        <v>0.30232558139534882</v>
      </c>
      <c r="DB70" s="75">
        <f>'MASTER_ ALL areas - No.seedling'!DA77</f>
        <v>100</v>
      </c>
      <c r="DC70" s="76">
        <f>'MASTER_ ALL areas - No.seedling'!DB77</f>
        <v>1</v>
      </c>
      <c r="DD70" s="80">
        <f t="shared" si="503"/>
        <v>0.2</v>
      </c>
      <c r="DE70" s="76">
        <f>'MASTER_ ALL areas - No.seedling'!DD77</f>
        <v>2</v>
      </c>
      <c r="DF70" s="81">
        <f t="shared" si="504"/>
        <v>0.4</v>
      </c>
      <c r="DG70" s="75">
        <f>'MASTER_ ALL areas - No.seedling'!DF77</f>
        <v>0</v>
      </c>
      <c r="DH70" s="76">
        <f>'MASTER_ ALL areas - No.seedling'!DG77</f>
        <v>0</v>
      </c>
      <c r="DI70" s="80">
        <f t="shared" si="505"/>
        <v>0</v>
      </c>
      <c r="DJ70" s="76">
        <f>'MASTER_ ALL areas - No.seedling'!DI77</f>
        <v>0</v>
      </c>
      <c r="DK70" s="81">
        <f t="shared" si="506"/>
        <v>0</v>
      </c>
      <c r="DL70" s="75">
        <f>'MASTER_ ALL areas - No.seedling'!DK77</f>
        <v>0</v>
      </c>
      <c r="DM70" s="76">
        <f>'MASTER_ ALL areas - No.seedling'!DL77</f>
        <v>0</v>
      </c>
      <c r="DN70" s="80">
        <f t="shared" si="507"/>
        <v>0</v>
      </c>
      <c r="DO70" s="76">
        <f>'MASTER_ ALL areas - No.seedling'!DN77</f>
        <v>0</v>
      </c>
      <c r="DP70" s="81">
        <f t="shared" si="508"/>
        <v>0</v>
      </c>
      <c r="DQ70" s="75">
        <f>'MASTER_ ALL areas - No.seedling'!DP77</f>
        <v>0</v>
      </c>
      <c r="DR70" s="76">
        <f>'MASTER_ ALL areas - No.seedling'!DQ77</f>
        <v>0</v>
      </c>
      <c r="DS70" s="80">
        <f t="shared" si="509"/>
        <v>0</v>
      </c>
      <c r="DT70" s="76">
        <f>'MASTER_ ALL areas - No.seedling'!DS77</f>
        <v>0</v>
      </c>
      <c r="DU70" s="81">
        <f t="shared" si="510"/>
        <v>0</v>
      </c>
      <c r="DV70" s="75">
        <f>'MASTER_ ALL areas - No.seedling'!DU77</f>
        <v>0</v>
      </c>
      <c r="DW70" s="76">
        <f>'MASTER_ ALL areas - No.seedling'!DV77</f>
        <v>0</v>
      </c>
      <c r="DX70" s="80">
        <f t="shared" si="511"/>
        <v>0</v>
      </c>
      <c r="DY70" s="76">
        <f>'MASTER_ ALL areas - No.seedling'!DX77</f>
        <v>0</v>
      </c>
      <c r="DZ70" s="81">
        <f t="shared" si="512"/>
        <v>0</v>
      </c>
      <c r="EA70" s="75">
        <f>'MASTER_ ALL areas - No.seedling'!DZ77</f>
        <v>0</v>
      </c>
      <c r="EB70" s="76">
        <f>'MASTER_ ALL areas - No.seedling'!EA77</f>
        <v>0</v>
      </c>
      <c r="EC70" s="80">
        <f t="shared" si="513"/>
        <v>0</v>
      </c>
      <c r="ED70" s="76">
        <f>'MASTER_ ALL areas - No.seedling'!EC77</f>
        <v>0</v>
      </c>
      <c r="EE70" s="81">
        <f t="shared" si="514"/>
        <v>0</v>
      </c>
      <c r="EF70" s="75">
        <f>'MASTER_ ALL areas - No.seedling'!EE77</f>
        <v>0</v>
      </c>
      <c r="EG70" s="76">
        <f>'MASTER_ ALL areas - No.seedling'!EF77</f>
        <v>0</v>
      </c>
      <c r="EH70" s="80">
        <f t="shared" si="515"/>
        <v>0</v>
      </c>
      <c r="EI70" s="76">
        <f>'MASTER_ ALL areas - No.seedling'!EH77</f>
        <v>0</v>
      </c>
      <c r="EJ70" s="81">
        <f t="shared" si="516"/>
        <v>0</v>
      </c>
      <c r="EK70" s="75">
        <f>'MASTER_ ALL areas - No.seedling'!EJ77</f>
        <v>0</v>
      </c>
      <c r="EL70" s="76">
        <f>'MASTER_ ALL areas - No.seedling'!EK77</f>
        <v>0</v>
      </c>
      <c r="EM70" s="80">
        <f t="shared" si="517"/>
        <v>0</v>
      </c>
      <c r="EN70" s="76">
        <f>'MASTER_ ALL areas - No.seedling'!EM77</f>
        <v>0</v>
      </c>
      <c r="EO70" s="81">
        <f t="shared" si="518"/>
        <v>0</v>
      </c>
      <c r="EP70" s="75">
        <f>'MASTER_ ALL areas - No.seedling'!EO77</f>
        <v>0</v>
      </c>
      <c r="EQ70" s="76">
        <f>'MASTER_ ALL areas - No.seedling'!EP77</f>
        <v>0</v>
      </c>
      <c r="ER70" s="80">
        <f t="shared" si="519"/>
        <v>0</v>
      </c>
      <c r="ES70" s="76">
        <f>'MASTER_ ALL areas - No.seedling'!ER77</f>
        <v>0</v>
      </c>
      <c r="ET70" s="81">
        <f t="shared" si="520"/>
        <v>0</v>
      </c>
      <c r="EU70" s="75">
        <f>'MASTER_ ALL areas - No.seedling'!ET77</f>
        <v>0</v>
      </c>
      <c r="EV70" s="76">
        <f>'MASTER_ ALL areas - No.seedling'!EU77</f>
        <v>0</v>
      </c>
      <c r="EW70" s="80">
        <f t="shared" si="521"/>
        <v>0</v>
      </c>
      <c r="EX70" s="76">
        <f>'MASTER_ ALL areas - No.seedling'!EW77</f>
        <v>0</v>
      </c>
      <c r="EY70" s="81">
        <f t="shared" si="522"/>
        <v>0</v>
      </c>
      <c r="EZ70" s="75">
        <f>'MASTER_ ALL areas - No.seedling'!EY77</f>
        <v>0</v>
      </c>
      <c r="FA70" s="76">
        <f>'MASTER_ ALL areas - No.seedling'!EZ77</f>
        <v>0</v>
      </c>
      <c r="FB70" s="80">
        <f t="shared" si="523"/>
        <v>0</v>
      </c>
      <c r="FC70" s="76">
        <f>'MASTER_ ALL areas - No.seedling'!FB77</f>
        <v>0</v>
      </c>
      <c r="FD70" s="81">
        <f t="shared" si="524"/>
        <v>0</v>
      </c>
      <c r="FE70" s="75">
        <f>'MASTER_ ALL areas - No.seedling'!FD77</f>
        <v>20</v>
      </c>
      <c r="FF70" s="76">
        <f>'MASTER_ ALL areas - No.seedling'!FE77</f>
        <v>1</v>
      </c>
      <c r="FG70" s="80">
        <f t="shared" si="525"/>
        <v>1</v>
      </c>
      <c r="FH70" s="76">
        <f>'MASTER_ ALL areas - No.seedling'!FG77</f>
        <v>0</v>
      </c>
      <c r="FI70" s="81">
        <f t="shared" si="526"/>
        <v>0</v>
      </c>
      <c r="FJ70" s="75">
        <f>'MASTER_ ALL areas - No.seedling'!FI77</f>
        <v>0</v>
      </c>
      <c r="FK70" s="76">
        <f>'MASTER_ ALL areas - No.seedling'!FJ77</f>
        <v>0</v>
      </c>
      <c r="FL70" s="80">
        <f t="shared" si="527"/>
        <v>0</v>
      </c>
      <c r="FM70" s="76">
        <f>'MASTER_ ALL areas - No.seedling'!FL77</f>
        <v>0</v>
      </c>
      <c r="FN70" s="81">
        <f t="shared" si="528"/>
        <v>0</v>
      </c>
      <c r="FO70" s="75">
        <f>'MASTER_ ALL areas - No.seedling'!FN77</f>
        <v>0</v>
      </c>
      <c r="FP70" s="76">
        <f>'MASTER_ ALL areas - No.seedling'!FO77</f>
        <v>0</v>
      </c>
      <c r="FQ70" s="80">
        <f t="shared" si="529"/>
        <v>0</v>
      </c>
      <c r="FR70" s="76">
        <f>'MASTER_ ALL areas - No.seedling'!FQ77</f>
        <v>0</v>
      </c>
      <c r="FS70" s="81">
        <f t="shared" si="530"/>
        <v>0</v>
      </c>
      <c r="FT70" s="75">
        <f>'MASTER_ ALL areas - No.seedling'!FS77</f>
        <v>0</v>
      </c>
      <c r="FU70" s="76">
        <f>'MASTER_ ALL areas - No.seedling'!FT77</f>
        <v>0</v>
      </c>
      <c r="FV70" s="80">
        <f t="shared" si="531"/>
        <v>0</v>
      </c>
      <c r="FW70" s="76">
        <f>'MASTER_ ALL areas - No.seedling'!FV77</f>
        <v>0</v>
      </c>
      <c r="FX70" s="81">
        <f t="shared" si="532"/>
        <v>0</v>
      </c>
      <c r="FY70" s="75">
        <f>'MASTER_ ALL areas - No.seedling'!FX77</f>
        <v>0</v>
      </c>
      <c r="FZ70" s="76">
        <f>'MASTER_ ALL areas - No.seedling'!FY77</f>
        <v>0</v>
      </c>
      <c r="GA70" s="80">
        <f t="shared" si="533"/>
        <v>0</v>
      </c>
      <c r="GB70" s="76">
        <f>'MASTER_ ALL areas - No.seedling'!GA77</f>
        <v>0</v>
      </c>
      <c r="GC70" s="81">
        <f t="shared" si="534"/>
        <v>0</v>
      </c>
      <c r="GD70" s="75">
        <f>'MASTER_ ALL areas - No.seedling'!GC77</f>
        <v>0</v>
      </c>
      <c r="GE70" s="76">
        <f>'MASTER_ ALL areas - No.seedling'!GD77</f>
        <v>0</v>
      </c>
      <c r="GF70" s="80">
        <f t="shared" si="535"/>
        <v>0</v>
      </c>
      <c r="GG70" s="76">
        <f>'MASTER_ ALL areas - No.seedling'!GF77</f>
        <v>0</v>
      </c>
      <c r="GH70" s="81">
        <f t="shared" si="536"/>
        <v>0</v>
      </c>
      <c r="GI70" s="75">
        <f>'MASTER_ ALL areas - No.seedling'!GH77</f>
        <v>0</v>
      </c>
      <c r="GJ70" s="76">
        <f>'MASTER_ ALL areas - No.seedling'!GI77</f>
        <v>0</v>
      </c>
      <c r="GK70" s="80">
        <f t="shared" si="537"/>
        <v>0</v>
      </c>
      <c r="GL70" s="76">
        <f>'MASTER_ ALL areas - No.seedling'!GK77</f>
        <v>0</v>
      </c>
      <c r="GM70" s="81">
        <f t="shared" si="538"/>
        <v>0</v>
      </c>
      <c r="GN70" s="75">
        <f>'MASTER_ ALL areas - No.seedling'!GM77</f>
        <v>0</v>
      </c>
      <c r="GO70" s="76">
        <f>'MASTER_ ALL areas - No.seedling'!GN77</f>
        <v>0</v>
      </c>
      <c r="GP70" s="80">
        <f t="shared" si="539"/>
        <v>0</v>
      </c>
      <c r="GQ70" s="76">
        <f>'MASTER_ ALL areas - No.seedling'!GP77</f>
        <v>0</v>
      </c>
      <c r="GR70" s="81">
        <f t="shared" si="540"/>
        <v>0</v>
      </c>
      <c r="GS70" s="75">
        <f>'MASTER_ ALL areas - No.seedling'!GR77</f>
        <v>0</v>
      </c>
      <c r="GT70" s="76">
        <f>'MASTER_ ALL areas - No.seedling'!GS77</f>
        <v>0</v>
      </c>
      <c r="GU70" s="80">
        <f t="shared" si="541"/>
        <v>0</v>
      </c>
      <c r="GV70" s="76">
        <f>'MASTER_ ALL areas - No.seedling'!GU77</f>
        <v>0</v>
      </c>
      <c r="GW70" s="81">
        <f t="shared" si="542"/>
        <v>0</v>
      </c>
      <c r="GX70" s="75">
        <f>'MASTER_ ALL areas - No.seedling'!GW77</f>
        <v>0</v>
      </c>
      <c r="GY70" s="76">
        <f>'MASTER_ ALL areas - No.seedling'!GX77</f>
        <v>0</v>
      </c>
      <c r="GZ70" s="80">
        <f t="shared" si="543"/>
        <v>0</v>
      </c>
      <c r="HA70" s="76">
        <f>'MASTER_ ALL areas - No.seedling'!GZ77</f>
        <v>0</v>
      </c>
      <c r="HB70" s="81">
        <f t="shared" si="544"/>
        <v>0</v>
      </c>
      <c r="HC70" s="75">
        <f>'MASTER_ ALL areas - No.seedling'!HB77</f>
        <v>0</v>
      </c>
      <c r="HD70" s="76">
        <f>'MASTER_ ALL areas - No.seedling'!HC77</f>
        <v>0</v>
      </c>
      <c r="HE70" s="80">
        <f t="shared" si="545"/>
        <v>0</v>
      </c>
      <c r="HF70" s="76">
        <f>'MASTER_ ALL areas - No.seedling'!HE77</f>
        <v>0</v>
      </c>
      <c r="HG70" s="81">
        <f t="shared" si="546"/>
        <v>0</v>
      </c>
      <c r="HH70" s="75">
        <f>'MASTER_ ALL areas - No.seedling'!HG77</f>
        <v>0</v>
      </c>
      <c r="HI70" s="76">
        <f>'MASTER_ ALL areas - No.seedling'!HH77</f>
        <v>0</v>
      </c>
      <c r="HJ70" s="80">
        <f t="shared" si="547"/>
        <v>0</v>
      </c>
      <c r="HK70" s="76">
        <f>'MASTER_ ALL areas - No.seedling'!HJ77</f>
        <v>0</v>
      </c>
      <c r="HL70" s="81">
        <f t="shared" si="548"/>
        <v>0</v>
      </c>
      <c r="HM70" s="75">
        <f>'MASTER_ ALL areas - No.seedling'!HL77</f>
        <v>0</v>
      </c>
      <c r="HN70" s="76">
        <f>'MASTER_ ALL areas - No.seedling'!HM77</f>
        <v>0</v>
      </c>
      <c r="HO70" s="80">
        <f t="shared" si="549"/>
        <v>0</v>
      </c>
      <c r="HP70" s="76">
        <f>'MASTER_ ALL areas - No.seedling'!HO77</f>
        <v>0</v>
      </c>
      <c r="HQ70" s="81">
        <f t="shared" si="550"/>
        <v>0</v>
      </c>
      <c r="HR70" s="75">
        <f>'MASTER_ ALL areas - No.seedling'!HQ77</f>
        <v>0</v>
      </c>
      <c r="HS70" s="76">
        <f>'MASTER_ ALL areas - No.seedling'!HR77</f>
        <v>0</v>
      </c>
      <c r="HT70" s="80">
        <f t="shared" si="551"/>
        <v>0</v>
      </c>
      <c r="HU70" s="76">
        <f>'MASTER_ ALL areas - No.seedling'!HT77</f>
        <v>0</v>
      </c>
      <c r="HV70" s="81">
        <f t="shared" si="552"/>
        <v>0</v>
      </c>
      <c r="HW70" s="75">
        <f>'MASTER_ ALL areas - No.seedling'!HV77</f>
        <v>0</v>
      </c>
      <c r="HX70" s="76">
        <f>'MASTER_ ALL areas - No.seedling'!HW77</f>
        <v>0</v>
      </c>
      <c r="HY70" s="80">
        <f t="shared" si="553"/>
        <v>0</v>
      </c>
      <c r="HZ70" s="76">
        <f>'MASTER_ ALL areas - No.seedling'!HY77</f>
        <v>0</v>
      </c>
      <c r="IA70" s="81">
        <f t="shared" si="554"/>
        <v>0</v>
      </c>
      <c r="IB70" s="75">
        <f>'MASTER_ ALL areas - No.seedling'!IA77</f>
        <v>0</v>
      </c>
      <c r="IC70" s="76">
        <f>'MASTER_ ALL areas - No.seedling'!IB77</f>
        <v>0</v>
      </c>
      <c r="ID70" s="80">
        <f t="shared" si="555"/>
        <v>0</v>
      </c>
      <c r="IE70" s="76">
        <f>'MASTER_ ALL areas - No.seedling'!ID77</f>
        <v>0</v>
      </c>
      <c r="IF70" s="85">
        <f t="shared" si="556"/>
        <v>0</v>
      </c>
      <c r="IG70" s="86" t="s">
        <v>275</v>
      </c>
      <c r="IH70" s="87"/>
    </row>
    <row r="71" spans="2:242" ht="33" customHeight="1" x14ac:dyDescent="0.25">
      <c r="B71" s="420">
        <v>74</v>
      </c>
      <c r="C71" s="421" t="s">
        <v>276</v>
      </c>
      <c r="D71" s="422">
        <v>218653</v>
      </c>
      <c r="E71" s="423">
        <v>932891</v>
      </c>
      <c r="F71" s="424" t="s">
        <v>89</v>
      </c>
      <c r="G71" s="198" t="s">
        <v>105</v>
      </c>
      <c r="H71" s="459">
        <f>'MASTER_ ALL areas - No.seedling'!G78</f>
        <v>1</v>
      </c>
      <c r="I71" s="472">
        <f>'MASTER_ ALL areas - No.seedling'!H78</f>
        <v>0.01</v>
      </c>
      <c r="J71" s="459">
        <f>'MASTER_ ALL areas - No.seedling'!I78</f>
        <v>52.75</v>
      </c>
      <c r="K71" s="427">
        <f>'MASTER_ ALL areas - No.seedling'!J78</f>
        <v>138</v>
      </c>
      <c r="L71" s="73">
        <f t="shared" si="466"/>
        <v>2760</v>
      </c>
      <c r="M71" s="427">
        <f>'MASTER_ ALL areas - No.seedling'!L78</f>
        <v>2760</v>
      </c>
      <c r="N71" s="473">
        <f>'MASTER_ ALL areas - No.seedling'!M78</f>
        <v>43</v>
      </c>
      <c r="O71" s="474">
        <f>'MASTER_ ALL areas - No.seedling'!N78</f>
        <v>123</v>
      </c>
      <c r="P71" s="70">
        <f t="shared" si="467"/>
        <v>0.31159420289855072</v>
      </c>
      <c r="Q71" s="78">
        <f t="shared" si="468"/>
        <v>0.89130434782608692</v>
      </c>
      <c r="R71" s="429"/>
      <c r="S71" s="473">
        <f>'MASTER_ ALL areas - No.seedling'!R78</f>
        <v>720</v>
      </c>
      <c r="T71" s="475">
        <f>'MASTER_ ALL areas - No.seedling'!S78</f>
        <v>4</v>
      </c>
      <c r="U71" s="80">
        <f t="shared" si="469"/>
        <v>0.1111111111111111</v>
      </c>
      <c r="V71" s="475">
        <f>'MASTER_ ALL areas - No.seedling'!U78</f>
        <v>27</v>
      </c>
      <c r="W71" s="80">
        <f t="shared" si="470"/>
        <v>0.75</v>
      </c>
      <c r="X71" s="475">
        <f>'MASTER_ ALL areas - No.seedling'!W78</f>
        <v>1940</v>
      </c>
      <c r="Y71" s="475">
        <f>'MASTER_ ALL areas - No.seedling'!X78</f>
        <v>39</v>
      </c>
      <c r="Z71" s="80">
        <f t="shared" si="471"/>
        <v>0.40206185567010311</v>
      </c>
      <c r="AA71" s="475">
        <f>'MASTER_ ALL areas - No.seedling'!Z78</f>
        <v>91</v>
      </c>
      <c r="AB71" s="80">
        <f t="shared" si="472"/>
        <v>0.93814432989690721</v>
      </c>
      <c r="AC71" s="475">
        <f>'MASTER_ ALL areas - No.seedling'!AB78</f>
        <v>100</v>
      </c>
      <c r="AD71" s="475">
        <f>'MASTER_ ALL areas - No.seedling'!AC78</f>
        <v>0</v>
      </c>
      <c r="AE71" s="80">
        <f t="shared" si="473"/>
        <v>0</v>
      </c>
      <c r="AF71" s="475">
        <f>'MASTER_ ALL areas - No.seedling'!AE78</f>
        <v>5</v>
      </c>
      <c r="AG71" s="80">
        <f t="shared" si="474"/>
        <v>1</v>
      </c>
      <c r="AH71" s="475">
        <f>'MASTER_ ALL areas - No.seedling'!AG78</f>
        <v>0</v>
      </c>
      <c r="AI71" s="475">
        <f>'MASTER_ ALL areas - No.seedling'!AH78</f>
        <v>0</v>
      </c>
      <c r="AJ71" s="80">
        <f t="shared" si="475"/>
        <v>0</v>
      </c>
      <c r="AK71" s="475">
        <f>'MASTER_ ALL areas - No.seedling'!AJ78</f>
        <v>0</v>
      </c>
      <c r="AL71" s="81">
        <f t="shared" si="476"/>
        <v>0</v>
      </c>
      <c r="AM71" s="429"/>
      <c r="AN71" s="473">
        <f>'MASTER_ ALL areas - No.seedling'!AM78</f>
        <v>2220</v>
      </c>
      <c r="AO71" s="475">
        <f>'MASTER_ ALL areas - No.seedling'!AN78</f>
        <v>39</v>
      </c>
      <c r="AP71" s="80">
        <f t="shared" si="477"/>
        <v>0.35135135135135137</v>
      </c>
      <c r="AQ71" s="475">
        <f>'MASTER_ ALL areas - No.seedling'!AP78</f>
        <v>103</v>
      </c>
      <c r="AR71" s="80">
        <f t="shared" si="478"/>
        <v>0.92792792792792789</v>
      </c>
      <c r="AS71" s="475">
        <f>'MASTER_ ALL areas - No.seedling'!AR78</f>
        <v>500</v>
      </c>
      <c r="AT71" s="475">
        <f>'MASTER_ ALL areas - No.seedling'!AS78</f>
        <v>3</v>
      </c>
      <c r="AU71" s="80">
        <f t="shared" si="479"/>
        <v>0.12</v>
      </c>
      <c r="AV71" s="475">
        <f>'MASTER_ ALL areas - No.seedling'!AU78</f>
        <v>18</v>
      </c>
      <c r="AW71" s="80">
        <f t="shared" si="480"/>
        <v>0.72</v>
      </c>
      <c r="AX71" s="475">
        <f>'MASTER_ ALL areas - No.seedling'!AW78</f>
        <v>0</v>
      </c>
      <c r="AY71" s="475">
        <f>'MASTER_ ALL areas - No.seedling'!AX78</f>
        <v>0</v>
      </c>
      <c r="AZ71" s="80">
        <f t="shared" si="481"/>
        <v>0</v>
      </c>
      <c r="BA71" s="475">
        <f>'MASTER_ ALL areas - No.seedling'!AZ78</f>
        <v>0</v>
      </c>
      <c r="BB71" s="80">
        <f t="shared" si="482"/>
        <v>0</v>
      </c>
      <c r="BC71" s="475">
        <f>'MASTER_ ALL areas - No.seedling'!BB78</f>
        <v>0</v>
      </c>
      <c r="BD71" s="475">
        <f>'MASTER_ ALL areas - No.seedling'!BC78</f>
        <v>0</v>
      </c>
      <c r="BE71" s="80">
        <f t="shared" si="483"/>
        <v>0</v>
      </c>
      <c r="BF71" s="475">
        <f>'MASTER_ ALL areas - No.seedling'!BE78</f>
        <v>0</v>
      </c>
      <c r="BG71" s="80">
        <f t="shared" si="484"/>
        <v>0</v>
      </c>
      <c r="BH71" s="475">
        <f>'MASTER_ ALL areas - No.seedling'!BG78</f>
        <v>40</v>
      </c>
      <c r="BI71" s="475">
        <f>'MASTER_ ALL areas - No.seedling'!BH78</f>
        <v>1</v>
      </c>
      <c r="BJ71" s="80">
        <f t="shared" si="485"/>
        <v>0.5</v>
      </c>
      <c r="BK71" s="475">
        <f>'MASTER_ ALL areas - No.seedling'!BJ78</f>
        <v>2</v>
      </c>
      <c r="BL71" s="80">
        <f t="shared" si="486"/>
        <v>1</v>
      </c>
      <c r="BM71" s="475">
        <f>'MASTER_ ALL areas - No.seedling'!BL78</f>
        <v>0</v>
      </c>
      <c r="BN71" s="475">
        <f>'MASTER_ ALL areas - No.seedling'!BM78</f>
        <v>0</v>
      </c>
      <c r="BO71" s="80">
        <f t="shared" si="487"/>
        <v>0</v>
      </c>
      <c r="BP71" s="475">
        <f>'MASTER_ ALL areas - No.seedling'!BO78</f>
        <v>0</v>
      </c>
      <c r="BQ71" s="80">
        <f t="shared" si="488"/>
        <v>0</v>
      </c>
      <c r="BR71" s="475">
        <f>'MASTER_ ALL areas - No.seedling'!BQ78</f>
        <v>0</v>
      </c>
      <c r="BS71" s="475">
        <f>'MASTER_ ALL areas - No.seedling'!BR78</f>
        <v>0</v>
      </c>
      <c r="BT71" s="80">
        <f t="shared" si="489"/>
        <v>0</v>
      </c>
      <c r="BU71" s="475">
        <f>'MASTER_ ALL areas - No.seedling'!BT78</f>
        <v>0</v>
      </c>
      <c r="BV71" s="80">
        <f t="shared" si="490"/>
        <v>0</v>
      </c>
      <c r="BW71" s="475">
        <f>'MASTER_ ALL areas - No.seedling'!BV78</f>
        <v>0</v>
      </c>
      <c r="BX71" s="475">
        <f>'MASTER_ ALL areas - No.seedling'!BW78</f>
        <v>0</v>
      </c>
      <c r="BY71" s="80">
        <f t="shared" si="491"/>
        <v>0</v>
      </c>
      <c r="BZ71" s="475">
        <f>'MASTER_ ALL areas - No.seedling'!BY78</f>
        <v>0</v>
      </c>
      <c r="CA71" s="81">
        <f t="shared" si="492"/>
        <v>0</v>
      </c>
      <c r="CB71" s="429"/>
      <c r="CC71" s="75">
        <f t="shared" si="186"/>
        <v>240</v>
      </c>
      <c r="CD71" s="76">
        <f>'MASTER_ ALL areas - No.seedling'!CC78</f>
        <v>1</v>
      </c>
      <c r="CE71" s="80">
        <f t="shared" si="493"/>
        <v>8.3333333333333329E-2</v>
      </c>
      <c r="CF71" s="76">
        <f>'MASTER_ ALL areas - No.seedling'!CE78</f>
        <v>10</v>
      </c>
      <c r="CG71" s="81">
        <f t="shared" si="494"/>
        <v>0.83333333333333337</v>
      </c>
      <c r="CH71" s="75">
        <f>'MASTER_ ALL areas - No.seedling'!CG78</f>
        <v>1880</v>
      </c>
      <c r="CI71" s="76">
        <f>'MASTER_ ALL areas - No.seedling'!CH78</f>
        <v>38</v>
      </c>
      <c r="CJ71" s="80">
        <f t="shared" si="495"/>
        <v>0.40425531914893614</v>
      </c>
      <c r="CK71" s="76">
        <f>'MASTER_ ALL areas - No.seedling'!CJ78</f>
        <v>88</v>
      </c>
      <c r="CL71" s="81">
        <f t="shared" si="496"/>
        <v>0.93617021276595747</v>
      </c>
      <c r="CM71" s="75">
        <f>'MASTER_ ALL areas - No.seedling'!CL78</f>
        <v>100</v>
      </c>
      <c r="CN71" s="76">
        <f>'MASTER_ ALL areas - No.seedling'!CM78</f>
        <v>0</v>
      </c>
      <c r="CO71" s="80">
        <f t="shared" si="497"/>
        <v>0</v>
      </c>
      <c r="CP71" s="76">
        <f>'MASTER_ ALL areas - No.seedling'!CO78</f>
        <v>5</v>
      </c>
      <c r="CQ71" s="81">
        <f t="shared" si="498"/>
        <v>1</v>
      </c>
      <c r="CR71" s="75">
        <f>'MASTER_ ALL areas - No.seedling'!CQ78</f>
        <v>0</v>
      </c>
      <c r="CS71" s="76">
        <f>'MASTER_ ALL areas - No.seedling'!CR78</f>
        <v>0</v>
      </c>
      <c r="CT71" s="80">
        <f t="shared" si="499"/>
        <v>0</v>
      </c>
      <c r="CU71" s="76">
        <f>'MASTER_ ALL areas - No.seedling'!CT78</f>
        <v>0</v>
      </c>
      <c r="CV71" s="81">
        <f t="shared" si="500"/>
        <v>0</v>
      </c>
      <c r="CW71" s="75">
        <f>'MASTER_ ALL areas - No.seedling'!CV78</f>
        <v>460</v>
      </c>
      <c r="CX71" s="76">
        <f>'MASTER_ ALL areas - No.seedling'!CW78</f>
        <v>3</v>
      </c>
      <c r="CY71" s="80">
        <f t="shared" si="501"/>
        <v>0.13043478260869565</v>
      </c>
      <c r="CZ71" s="76">
        <f>'MASTER_ ALL areas - No.seedling'!CY78</f>
        <v>16</v>
      </c>
      <c r="DA71" s="81">
        <f t="shared" si="502"/>
        <v>0.69565217391304346</v>
      </c>
      <c r="DB71" s="75">
        <f>'MASTER_ ALL areas - No.seedling'!DA78</f>
        <v>40</v>
      </c>
      <c r="DC71" s="76">
        <f>'MASTER_ ALL areas - No.seedling'!DB78</f>
        <v>0</v>
      </c>
      <c r="DD71" s="80">
        <f t="shared" si="503"/>
        <v>0</v>
      </c>
      <c r="DE71" s="76">
        <f>'MASTER_ ALL areas - No.seedling'!DD78</f>
        <v>2</v>
      </c>
      <c r="DF71" s="81">
        <f t="shared" si="504"/>
        <v>1</v>
      </c>
      <c r="DG71" s="75">
        <f>'MASTER_ ALL areas - No.seedling'!DF78</f>
        <v>0</v>
      </c>
      <c r="DH71" s="76">
        <f>'MASTER_ ALL areas - No.seedling'!DG78</f>
        <v>0</v>
      </c>
      <c r="DI71" s="80">
        <f t="shared" si="505"/>
        <v>0</v>
      </c>
      <c r="DJ71" s="76">
        <f>'MASTER_ ALL areas - No.seedling'!DI78</f>
        <v>0</v>
      </c>
      <c r="DK71" s="81">
        <f t="shared" si="506"/>
        <v>0</v>
      </c>
      <c r="DL71" s="75">
        <f>'MASTER_ ALL areas - No.seedling'!DK78</f>
        <v>0</v>
      </c>
      <c r="DM71" s="76">
        <f>'MASTER_ ALL areas - No.seedling'!DL78</f>
        <v>0</v>
      </c>
      <c r="DN71" s="80">
        <f t="shared" si="507"/>
        <v>0</v>
      </c>
      <c r="DO71" s="76">
        <f>'MASTER_ ALL areas - No.seedling'!DN78</f>
        <v>0</v>
      </c>
      <c r="DP71" s="81">
        <f t="shared" si="508"/>
        <v>0</v>
      </c>
      <c r="DQ71" s="75">
        <f>'MASTER_ ALL areas - No.seedling'!DP78</f>
        <v>0</v>
      </c>
      <c r="DR71" s="76">
        <f>'MASTER_ ALL areas - No.seedling'!DQ78</f>
        <v>0</v>
      </c>
      <c r="DS71" s="80">
        <f t="shared" si="509"/>
        <v>0</v>
      </c>
      <c r="DT71" s="76">
        <f>'MASTER_ ALL areas - No.seedling'!DS78</f>
        <v>0</v>
      </c>
      <c r="DU71" s="81">
        <f t="shared" si="510"/>
        <v>0</v>
      </c>
      <c r="DV71" s="75">
        <f>'MASTER_ ALL areas - No.seedling'!DU78</f>
        <v>0</v>
      </c>
      <c r="DW71" s="76">
        <f>'MASTER_ ALL areas - No.seedling'!DV78</f>
        <v>0</v>
      </c>
      <c r="DX71" s="80">
        <f t="shared" si="511"/>
        <v>0</v>
      </c>
      <c r="DY71" s="76">
        <f>'MASTER_ ALL areas - No.seedling'!DX78</f>
        <v>0</v>
      </c>
      <c r="DZ71" s="81">
        <f t="shared" si="512"/>
        <v>0</v>
      </c>
      <c r="EA71" s="75">
        <f>'MASTER_ ALL areas - No.seedling'!DZ78</f>
        <v>0</v>
      </c>
      <c r="EB71" s="76">
        <f>'MASTER_ ALL areas - No.seedling'!EA78</f>
        <v>0</v>
      </c>
      <c r="EC71" s="80">
        <f t="shared" si="513"/>
        <v>0</v>
      </c>
      <c r="ED71" s="76">
        <f>'MASTER_ ALL areas - No.seedling'!EC78</f>
        <v>0</v>
      </c>
      <c r="EE71" s="81">
        <f t="shared" si="514"/>
        <v>0</v>
      </c>
      <c r="EF71" s="75">
        <f>'MASTER_ ALL areas - No.seedling'!EE78</f>
        <v>0</v>
      </c>
      <c r="EG71" s="76">
        <f>'MASTER_ ALL areas - No.seedling'!EF78</f>
        <v>0</v>
      </c>
      <c r="EH71" s="80">
        <f t="shared" si="515"/>
        <v>0</v>
      </c>
      <c r="EI71" s="76">
        <f>'MASTER_ ALL areas - No.seedling'!EH78</f>
        <v>0</v>
      </c>
      <c r="EJ71" s="81">
        <f t="shared" si="516"/>
        <v>0</v>
      </c>
      <c r="EK71" s="75">
        <f>'MASTER_ ALL areas - No.seedling'!EJ78</f>
        <v>0</v>
      </c>
      <c r="EL71" s="76">
        <f>'MASTER_ ALL areas - No.seedling'!EK78</f>
        <v>0</v>
      </c>
      <c r="EM71" s="80">
        <f t="shared" si="517"/>
        <v>0</v>
      </c>
      <c r="EN71" s="76">
        <f>'MASTER_ ALL areas - No.seedling'!EM78</f>
        <v>0</v>
      </c>
      <c r="EO71" s="81">
        <f t="shared" si="518"/>
        <v>0</v>
      </c>
      <c r="EP71" s="75">
        <f>'MASTER_ ALL areas - No.seedling'!EO78</f>
        <v>0</v>
      </c>
      <c r="EQ71" s="76">
        <f>'MASTER_ ALL areas - No.seedling'!EP78</f>
        <v>0</v>
      </c>
      <c r="ER71" s="80">
        <f t="shared" si="519"/>
        <v>0</v>
      </c>
      <c r="ES71" s="76">
        <f>'MASTER_ ALL areas - No.seedling'!ER78</f>
        <v>0</v>
      </c>
      <c r="ET71" s="81">
        <f t="shared" si="520"/>
        <v>0</v>
      </c>
      <c r="EU71" s="75">
        <f>'MASTER_ ALL areas - No.seedling'!ET78</f>
        <v>0</v>
      </c>
      <c r="EV71" s="76">
        <f>'MASTER_ ALL areas - No.seedling'!EU78</f>
        <v>0</v>
      </c>
      <c r="EW71" s="80">
        <f t="shared" si="521"/>
        <v>0</v>
      </c>
      <c r="EX71" s="76">
        <f>'MASTER_ ALL areas - No.seedling'!EW78</f>
        <v>0</v>
      </c>
      <c r="EY71" s="81">
        <f t="shared" si="522"/>
        <v>0</v>
      </c>
      <c r="EZ71" s="75">
        <f>'MASTER_ ALL areas - No.seedling'!EY78</f>
        <v>0</v>
      </c>
      <c r="FA71" s="76">
        <f>'MASTER_ ALL areas - No.seedling'!EZ78</f>
        <v>0</v>
      </c>
      <c r="FB71" s="80">
        <f t="shared" si="523"/>
        <v>0</v>
      </c>
      <c r="FC71" s="76">
        <f>'MASTER_ ALL areas - No.seedling'!FB78</f>
        <v>0</v>
      </c>
      <c r="FD71" s="81">
        <f t="shared" si="524"/>
        <v>0</v>
      </c>
      <c r="FE71" s="75">
        <f>'MASTER_ ALL areas - No.seedling'!FD78</f>
        <v>20</v>
      </c>
      <c r="FF71" s="76">
        <f>'MASTER_ ALL areas - No.seedling'!FE78</f>
        <v>0</v>
      </c>
      <c r="FG71" s="80">
        <f t="shared" si="525"/>
        <v>0</v>
      </c>
      <c r="FH71" s="76">
        <f>'MASTER_ ALL areas - No.seedling'!FG78</f>
        <v>1</v>
      </c>
      <c r="FI71" s="81">
        <f t="shared" si="526"/>
        <v>1</v>
      </c>
      <c r="FJ71" s="75">
        <f>'MASTER_ ALL areas - No.seedling'!FI78</f>
        <v>20</v>
      </c>
      <c r="FK71" s="76">
        <f>'MASTER_ ALL areas - No.seedling'!FJ78</f>
        <v>1</v>
      </c>
      <c r="FL71" s="80">
        <f t="shared" si="527"/>
        <v>1</v>
      </c>
      <c r="FM71" s="76">
        <f>'MASTER_ ALL areas - No.seedling'!FL78</f>
        <v>1</v>
      </c>
      <c r="FN71" s="81">
        <f t="shared" si="528"/>
        <v>1</v>
      </c>
      <c r="FO71" s="75">
        <f>'MASTER_ ALL areas - No.seedling'!FN78</f>
        <v>0</v>
      </c>
      <c r="FP71" s="76">
        <f>'MASTER_ ALL areas - No.seedling'!FO78</f>
        <v>0</v>
      </c>
      <c r="FQ71" s="80">
        <f t="shared" si="529"/>
        <v>0</v>
      </c>
      <c r="FR71" s="76">
        <f>'MASTER_ ALL areas - No.seedling'!FQ78</f>
        <v>0</v>
      </c>
      <c r="FS71" s="81">
        <f t="shared" si="530"/>
        <v>0</v>
      </c>
      <c r="FT71" s="75">
        <f>'MASTER_ ALL areas - No.seedling'!FS78</f>
        <v>0</v>
      </c>
      <c r="FU71" s="76">
        <f>'MASTER_ ALL areas - No.seedling'!FT78</f>
        <v>0</v>
      </c>
      <c r="FV71" s="80">
        <f t="shared" si="531"/>
        <v>0</v>
      </c>
      <c r="FW71" s="76">
        <f>'MASTER_ ALL areas - No.seedling'!FV78</f>
        <v>0</v>
      </c>
      <c r="FX71" s="81">
        <f t="shared" si="532"/>
        <v>0</v>
      </c>
      <c r="FY71" s="75">
        <f>'MASTER_ ALL areas - No.seedling'!FX78</f>
        <v>0</v>
      </c>
      <c r="FZ71" s="76">
        <f>'MASTER_ ALL areas - No.seedling'!FY78</f>
        <v>0</v>
      </c>
      <c r="GA71" s="80">
        <f t="shared" si="533"/>
        <v>0</v>
      </c>
      <c r="GB71" s="76">
        <f>'MASTER_ ALL areas - No.seedling'!GA78</f>
        <v>0</v>
      </c>
      <c r="GC71" s="81">
        <f t="shared" si="534"/>
        <v>0</v>
      </c>
      <c r="GD71" s="75">
        <f>'MASTER_ ALL areas - No.seedling'!GC78</f>
        <v>0</v>
      </c>
      <c r="GE71" s="76">
        <f>'MASTER_ ALL areas - No.seedling'!GD78</f>
        <v>0</v>
      </c>
      <c r="GF71" s="80">
        <f t="shared" si="535"/>
        <v>0</v>
      </c>
      <c r="GG71" s="76">
        <f>'MASTER_ ALL areas - No.seedling'!GF78</f>
        <v>0</v>
      </c>
      <c r="GH71" s="81">
        <f t="shared" si="536"/>
        <v>0</v>
      </c>
      <c r="GI71" s="75">
        <f>'MASTER_ ALL areas - No.seedling'!GH78</f>
        <v>0</v>
      </c>
      <c r="GJ71" s="76">
        <f>'MASTER_ ALL areas - No.seedling'!GI78</f>
        <v>0</v>
      </c>
      <c r="GK71" s="80">
        <f t="shared" si="537"/>
        <v>0</v>
      </c>
      <c r="GL71" s="76">
        <f>'MASTER_ ALL areas - No.seedling'!GK78</f>
        <v>0</v>
      </c>
      <c r="GM71" s="81">
        <f t="shared" si="538"/>
        <v>0</v>
      </c>
      <c r="GN71" s="75">
        <f>'MASTER_ ALL areas - No.seedling'!GM78</f>
        <v>0</v>
      </c>
      <c r="GO71" s="76">
        <f>'MASTER_ ALL areas - No.seedling'!GN78</f>
        <v>0</v>
      </c>
      <c r="GP71" s="80">
        <f t="shared" si="539"/>
        <v>0</v>
      </c>
      <c r="GQ71" s="76">
        <f>'MASTER_ ALL areas - No.seedling'!GP78</f>
        <v>0</v>
      </c>
      <c r="GR71" s="81">
        <f t="shared" si="540"/>
        <v>0</v>
      </c>
      <c r="GS71" s="75">
        <f>'MASTER_ ALL areas - No.seedling'!GR78</f>
        <v>0</v>
      </c>
      <c r="GT71" s="76">
        <f>'MASTER_ ALL areas - No.seedling'!GS78</f>
        <v>0</v>
      </c>
      <c r="GU71" s="80">
        <f t="shared" si="541"/>
        <v>0</v>
      </c>
      <c r="GV71" s="76">
        <f>'MASTER_ ALL areas - No.seedling'!GU78</f>
        <v>0</v>
      </c>
      <c r="GW71" s="81">
        <f t="shared" si="542"/>
        <v>0</v>
      </c>
      <c r="GX71" s="75">
        <f>'MASTER_ ALL areas - No.seedling'!GW78</f>
        <v>0</v>
      </c>
      <c r="GY71" s="76">
        <f>'MASTER_ ALL areas - No.seedling'!GX78</f>
        <v>0</v>
      </c>
      <c r="GZ71" s="80">
        <f t="shared" si="543"/>
        <v>0</v>
      </c>
      <c r="HA71" s="76">
        <f>'MASTER_ ALL areas - No.seedling'!GZ78</f>
        <v>0</v>
      </c>
      <c r="HB71" s="81">
        <f t="shared" si="544"/>
        <v>0</v>
      </c>
      <c r="HC71" s="75">
        <f>'MASTER_ ALL areas - No.seedling'!HB78</f>
        <v>0</v>
      </c>
      <c r="HD71" s="76">
        <f>'MASTER_ ALL areas - No.seedling'!HC78</f>
        <v>0</v>
      </c>
      <c r="HE71" s="80">
        <f t="shared" si="545"/>
        <v>0</v>
      </c>
      <c r="HF71" s="76">
        <f>'MASTER_ ALL areas - No.seedling'!HE78</f>
        <v>0</v>
      </c>
      <c r="HG71" s="81">
        <f t="shared" si="546"/>
        <v>0</v>
      </c>
      <c r="HH71" s="75">
        <f>'MASTER_ ALL areas - No.seedling'!HG78</f>
        <v>0</v>
      </c>
      <c r="HI71" s="76">
        <f>'MASTER_ ALL areas - No.seedling'!HH78</f>
        <v>0</v>
      </c>
      <c r="HJ71" s="80">
        <f t="shared" si="547"/>
        <v>0</v>
      </c>
      <c r="HK71" s="76">
        <f>'MASTER_ ALL areas - No.seedling'!HJ78</f>
        <v>0</v>
      </c>
      <c r="HL71" s="81">
        <f t="shared" si="548"/>
        <v>0</v>
      </c>
      <c r="HM71" s="75">
        <f>'MASTER_ ALL areas - No.seedling'!HL78</f>
        <v>0</v>
      </c>
      <c r="HN71" s="76">
        <f>'MASTER_ ALL areas - No.seedling'!HM78</f>
        <v>0</v>
      </c>
      <c r="HO71" s="80">
        <f t="shared" si="549"/>
        <v>0</v>
      </c>
      <c r="HP71" s="76">
        <f>'MASTER_ ALL areas - No.seedling'!HO78</f>
        <v>0</v>
      </c>
      <c r="HQ71" s="81">
        <f t="shared" si="550"/>
        <v>0</v>
      </c>
      <c r="HR71" s="75">
        <f>'MASTER_ ALL areas - No.seedling'!HQ78</f>
        <v>0</v>
      </c>
      <c r="HS71" s="76">
        <f>'MASTER_ ALL areas - No.seedling'!HR78</f>
        <v>0</v>
      </c>
      <c r="HT71" s="80">
        <f t="shared" si="551"/>
        <v>0</v>
      </c>
      <c r="HU71" s="76">
        <f>'MASTER_ ALL areas - No.seedling'!HT78</f>
        <v>0</v>
      </c>
      <c r="HV71" s="81">
        <f t="shared" si="552"/>
        <v>0</v>
      </c>
      <c r="HW71" s="75">
        <f>'MASTER_ ALL areas - No.seedling'!HV78</f>
        <v>0</v>
      </c>
      <c r="HX71" s="76">
        <f>'MASTER_ ALL areas - No.seedling'!HW78</f>
        <v>0</v>
      </c>
      <c r="HY71" s="80">
        <f t="shared" si="553"/>
        <v>0</v>
      </c>
      <c r="HZ71" s="76">
        <f>'MASTER_ ALL areas - No.seedling'!HY78</f>
        <v>0</v>
      </c>
      <c r="IA71" s="81">
        <f t="shared" si="554"/>
        <v>0</v>
      </c>
      <c r="IB71" s="75">
        <f>'MASTER_ ALL areas - No.seedling'!IA78</f>
        <v>0</v>
      </c>
      <c r="IC71" s="76">
        <f>'MASTER_ ALL areas - No.seedling'!IB78</f>
        <v>0</v>
      </c>
      <c r="ID71" s="80">
        <f t="shared" si="555"/>
        <v>0</v>
      </c>
      <c r="IE71" s="76">
        <f>'MASTER_ ALL areas - No.seedling'!ID78</f>
        <v>0</v>
      </c>
      <c r="IF71" s="85">
        <f t="shared" si="556"/>
        <v>0</v>
      </c>
      <c r="IG71" s="86" t="s">
        <v>277</v>
      </c>
      <c r="IH71" s="87"/>
    </row>
    <row r="72" spans="2:242" ht="33" customHeight="1" x14ac:dyDescent="0.25">
      <c r="B72" s="420">
        <v>75</v>
      </c>
      <c r="C72" s="421" t="s">
        <v>278</v>
      </c>
      <c r="D72" s="422">
        <v>218862</v>
      </c>
      <c r="E72" s="423">
        <v>932894</v>
      </c>
      <c r="F72" s="424" t="s">
        <v>89</v>
      </c>
      <c r="G72" s="199" t="s">
        <v>194</v>
      </c>
      <c r="H72" s="459">
        <f>'MASTER_ ALL areas - No.seedling'!G79</f>
        <v>6</v>
      </c>
      <c r="I72" s="472">
        <f>'MASTER_ ALL areas - No.seedling'!H79</f>
        <v>0.6</v>
      </c>
      <c r="J72" s="459">
        <f>'MASTER_ ALL areas - No.seedling'!I79</f>
        <v>40.4</v>
      </c>
      <c r="K72" s="427">
        <f>'MASTER_ ALL areas - No.seedling'!J79</f>
        <v>73</v>
      </c>
      <c r="L72" s="73">
        <f t="shared" si="466"/>
        <v>1460</v>
      </c>
      <c r="M72" s="427">
        <f>'MASTER_ ALL areas - No.seedling'!L79</f>
        <v>1460</v>
      </c>
      <c r="N72" s="473">
        <f>'MASTER_ ALL areas - No.seedling'!M79</f>
        <v>5</v>
      </c>
      <c r="O72" s="474">
        <f>'MASTER_ ALL areas - No.seedling'!N79</f>
        <v>14</v>
      </c>
      <c r="P72" s="70">
        <f t="shared" si="467"/>
        <v>6.8493150684931503E-2</v>
      </c>
      <c r="Q72" s="78">
        <f t="shared" si="468"/>
        <v>0.19178082191780821</v>
      </c>
      <c r="R72" s="429"/>
      <c r="S72" s="473">
        <f>'MASTER_ ALL areas - No.seedling'!R79</f>
        <v>1420</v>
      </c>
      <c r="T72" s="475">
        <f>'MASTER_ ALL areas - No.seedling'!S79</f>
        <v>4</v>
      </c>
      <c r="U72" s="80">
        <f t="shared" si="469"/>
        <v>5.6338028169014086E-2</v>
      </c>
      <c r="V72" s="475">
        <f>'MASTER_ ALL areas - No.seedling'!U79</f>
        <v>12</v>
      </c>
      <c r="W72" s="80">
        <f t="shared" si="470"/>
        <v>0.16901408450704225</v>
      </c>
      <c r="X72" s="475">
        <f>'MASTER_ ALL areas - No.seedling'!W79</f>
        <v>40</v>
      </c>
      <c r="Y72" s="475">
        <f>'MASTER_ ALL areas - No.seedling'!X79</f>
        <v>1</v>
      </c>
      <c r="Z72" s="80">
        <f t="shared" si="471"/>
        <v>0.5</v>
      </c>
      <c r="AA72" s="475">
        <f>'MASTER_ ALL areas - No.seedling'!Z79</f>
        <v>2</v>
      </c>
      <c r="AB72" s="80">
        <f t="shared" si="472"/>
        <v>1</v>
      </c>
      <c r="AC72" s="475">
        <f>'MASTER_ ALL areas - No.seedling'!AB79</f>
        <v>0</v>
      </c>
      <c r="AD72" s="475">
        <f>'MASTER_ ALL areas - No.seedling'!AC79</f>
        <v>0</v>
      </c>
      <c r="AE72" s="80">
        <f t="shared" si="473"/>
        <v>0</v>
      </c>
      <c r="AF72" s="475">
        <f>'MASTER_ ALL areas - No.seedling'!AE79</f>
        <v>0</v>
      </c>
      <c r="AG72" s="80">
        <f t="shared" si="474"/>
        <v>0</v>
      </c>
      <c r="AH72" s="475">
        <f>'MASTER_ ALL areas - No.seedling'!AG79</f>
        <v>0</v>
      </c>
      <c r="AI72" s="475">
        <f>'MASTER_ ALL areas - No.seedling'!AH79</f>
        <v>0</v>
      </c>
      <c r="AJ72" s="80">
        <f t="shared" si="475"/>
        <v>0</v>
      </c>
      <c r="AK72" s="475">
        <f>'MASTER_ ALL areas - No.seedling'!AJ79</f>
        <v>0</v>
      </c>
      <c r="AL72" s="81">
        <f t="shared" si="476"/>
        <v>0</v>
      </c>
      <c r="AM72" s="429"/>
      <c r="AN72" s="473">
        <f>'MASTER_ ALL areas - No.seedling'!AM79</f>
        <v>80</v>
      </c>
      <c r="AO72" s="475">
        <f>'MASTER_ ALL areas - No.seedling'!AN79</f>
        <v>0</v>
      </c>
      <c r="AP72" s="80">
        <f t="shared" si="477"/>
        <v>0</v>
      </c>
      <c r="AQ72" s="475">
        <f>'MASTER_ ALL areas - No.seedling'!AP79</f>
        <v>1</v>
      </c>
      <c r="AR72" s="80">
        <f t="shared" si="478"/>
        <v>0.25</v>
      </c>
      <c r="AS72" s="475">
        <f>'MASTER_ ALL areas - No.seedling'!AR79</f>
        <v>1380</v>
      </c>
      <c r="AT72" s="475">
        <f>'MASTER_ ALL areas - No.seedling'!AS79</f>
        <v>5</v>
      </c>
      <c r="AU72" s="80">
        <f t="shared" si="479"/>
        <v>7.2463768115942032E-2</v>
      </c>
      <c r="AV72" s="475">
        <f>'MASTER_ ALL areas - No.seedling'!AU79</f>
        <v>13</v>
      </c>
      <c r="AW72" s="80">
        <f t="shared" si="480"/>
        <v>0.18840579710144928</v>
      </c>
      <c r="AX72" s="475">
        <f>'MASTER_ ALL areas - No.seedling'!AW79</f>
        <v>0</v>
      </c>
      <c r="AY72" s="475">
        <f>'MASTER_ ALL areas - No.seedling'!AX79</f>
        <v>0</v>
      </c>
      <c r="AZ72" s="80">
        <f t="shared" si="481"/>
        <v>0</v>
      </c>
      <c r="BA72" s="475">
        <f>'MASTER_ ALL areas - No.seedling'!AZ79</f>
        <v>0</v>
      </c>
      <c r="BB72" s="80">
        <f t="shared" si="482"/>
        <v>0</v>
      </c>
      <c r="BC72" s="475">
        <f>'MASTER_ ALL areas - No.seedling'!BB79</f>
        <v>0</v>
      </c>
      <c r="BD72" s="475">
        <f>'MASTER_ ALL areas - No.seedling'!BC79</f>
        <v>0</v>
      </c>
      <c r="BE72" s="80">
        <f t="shared" si="483"/>
        <v>0</v>
      </c>
      <c r="BF72" s="475">
        <f>'MASTER_ ALL areas - No.seedling'!BE79</f>
        <v>0</v>
      </c>
      <c r="BG72" s="80">
        <f t="shared" si="484"/>
        <v>0</v>
      </c>
      <c r="BH72" s="475">
        <f>'MASTER_ ALL areas - No.seedling'!BG79</f>
        <v>0</v>
      </c>
      <c r="BI72" s="475">
        <f>'MASTER_ ALL areas - No.seedling'!BH79</f>
        <v>0</v>
      </c>
      <c r="BJ72" s="80">
        <f t="shared" si="485"/>
        <v>0</v>
      </c>
      <c r="BK72" s="475">
        <f>'MASTER_ ALL areas - No.seedling'!BJ79</f>
        <v>0</v>
      </c>
      <c r="BL72" s="80">
        <f t="shared" si="486"/>
        <v>0</v>
      </c>
      <c r="BM72" s="475">
        <f>'MASTER_ ALL areas - No.seedling'!BL79</f>
        <v>0</v>
      </c>
      <c r="BN72" s="475">
        <f>'MASTER_ ALL areas - No.seedling'!BM79</f>
        <v>0</v>
      </c>
      <c r="BO72" s="80">
        <f t="shared" si="487"/>
        <v>0</v>
      </c>
      <c r="BP72" s="475">
        <f>'MASTER_ ALL areas - No.seedling'!BO79</f>
        <v>0</v>
      </c>
      <c r="BQ72" s="80">
        <f t="shared" si="488"/>
        <v>0</v>
      </c>
      <c r="BR72" s="475">
        <f>'MASTER_ ALL areas - No.seedling'!BQ79</f>
        <v>0</v>
      </c>
      <c r="BS72" s="475">
        <f>'MASTER_ ALL areas - No.seedling'!BR79</f>
        <v>0</v>
      </c>
      <c r="BT72" s="80">
        <f t="shared" si="489"/>
        <v>0</v>
      </c>
      <c r="BU72" s="475">
        <f>'MASTER_ ALL areas - No.seedling'!BT79</f>
        <v>0</v>
      </c>
      <c r="BV72" s="80">
        <f t="shared" si="490"/>
        <v>0</v>
      </c>
      <c r="BW72" s="475">
        <f>'MASTER_ ALL areas - No.seedling'!BV79</f>
        <v>0</v>
      </c>
      <c r="BX72" s="475">
        <f>'MASTER_ ALL areas - No.seedling'!BW79</f>
        <v>0</v>
      </c>
      <c r="BY72" s="80">
        <f t="shared" si="491"/>
        <v>0</v>
      </c>
      <c r="BZ72" s="475">
        <f>'MASTER_ ALL areas - No.seedling'!BY79</f>
        <v>0</v>
      </c>
      <c r="CA72" s="81">
        <f t="shared" si="492"/>
        <v>0</v>
      </c>
      <c r="CB72" s="429"/>
      <c r="CC72" s="75">
        <f t="shared" si="372"/>
        <v>80</v>
      </c>
      <c r="CD72" s="76">
        <f>'MASTER_ ALL areas - No.seedling'!CC79</f>
        <v>0</v>
      </c>
      <c r="CE72" s="80">
        <f t="shared" si="493"/>
        <v>0</v>
      </c>
      <c r="CF72" s="76">
        <f>'MASTER_ ALL areas - No.seedling'!CE79</f>
        <v>1</v>
      </c>
      <c r="CG72" s="81">
        <f t="shared" si="494"/>
        <v>0.25</v>
      </c>
      <c r="CH72" s="75">
        <f>'MASTER_ ALL areas - No.seedling'!CG79</f>
        <v>0</v>
      </c>
      <c r="CI72" s="76">
        <f>'MASTER_ ALL areas - No.seedling'!CH79</f>
        <v>0</v>
      </c>
      <c r="CJ72" s="80">
        <f t="shared" si="495"/>
        <v>0</v>
      </c>
      <c r="CK72" s="76">
        <f>'MASTER_ ALL areas - No.seedling'!CJ79</f>
        <v>0</v>
      </c>
      <c r="CL72" s="81">
        <f t="shared" si="496"/>
        <v>0</v>
      </c>
      <c r="CM72" s="75">
        <f>'MASTER_ ALL areas - No.seedling'!CL79</f>
        <v>0</v>
      </c>
      <c r="CN72" s="76">
        <f>'MASTER_ ALL areas - No.seedling'!CM79</f>
        <v>0</v>
      </c>
      <c r="CO72" s="80">
        <f t="shared" si="497"/>
        <v>0</v>
      </c>
      <c r="CP72" s="76">
        <f>'MASTER_ ALL areas - No.seedling'!CO79</f>
        <v>0</v>
      </c>
      <c r="CQ72" s="81">
        <f t="shared" si="498"/>
        <v>0</v>
      </c>
      <c r="CR72" s="75">
        <f>'MASTER_ ALL areas - No.seedling'!CQ79</f>
        <v>0</v>
      </c>
      <c r="CS72" s="76">
        <f>'MASTER_ ALL areas - No.seedling'!CR79</f>
        <v>0</v>
      </c>
      <c r="CT72" s="80">
        <f t="shared" si="499"/>
        <v>0</v>
      </c>
      <c r="CU72" s="76">
        <f>'MASTER_ ALL areas - No.seedling'!CT79</f>
        <v>0</v>
      </c>
      <c r="CV72" s="81">
        <f t="shared" si="500"/>
        <v>0</v>
      </c>
      <c r="CW72" s="75">
        <f>'MASTER_ ALL areas - No.seedling'!CV79</f>
        <v>1340</v>
      </c>
      <c r="CX72" s="76">
        <f>'MASTER_ ALL areas - No.seedling'!CW79</f>
        <v>4</v>
      </c>
      <c r="CY72" s="80">
        <f t="shared" si="501"/>
        <v>5.9701492537313432E-2</v>
      </c>
      <c r="CZ72" s="76">
        <f>'MASTER_ ALL areas - No.seedling'!CY79</f>
        <v>11</v>
      </c>
      <c r="DA72" s="81">
        <f t="shared" si="502"/>
        <v>0.16417910447761194</v>
      </c>
      <c r="DB72" s="75">
        <f>'MASTER_ ALL areas - No.seedling'!DA79</f>
        <v>40</v>
      </c>
      <c r="DC72" s="76">
        <f>'MASTER_ ALL areas - No.seedling'!DB79</f>
        <v>1</v>
      </c>
      <c r="DD72" s="80">
        <f t="shared" si="503"/>
        <v>0.5</v>
      </c>
      <c r="DE72" s="76">
        <f>'MASTER_ ALL areas - No.seedling'!DD79</f>
        <v>2</v>
      </c>
      <c r="DF72" s="81">
        <f t="shared" si="504"/>
        <v>1</v>
      </c>
      <c r="DG72" s="75">
        <f>'MASTER_ ALL areas - No.seedling'!DF79</f>
        <v>0</v>
      </c>
      <c r="DH72" s="76">
        <f>'MASTER_ ALL areas - No.seedling'!DG79</f>
        <v>0</v>
      </c>
      <c r="DI72" s="80">
        <f t="shared" si="505"/>
        <v>0</v>
      </c>
      <c r="DJ72" s="76">
        <f>'MASTER_ ALL areas - No.seedling'!DI79</f>
        <v>0</v>
      </c>
      <c r="DK72" s="81">
        <f t="shared" si="506"/>
        <v>0</v>
      </c>
      <c r="DL72" s="75">
        <f>'MASTER_ ALL areas - No.seedling'!DK79</f>
        <v>0</v>
      </c>
      <c r="DM72" s="76">
        <f>'MASTER_ ALL areas - No.seedling'!DL79</f>
        <v>0</v>
      </c>
      <c r="DN72" s="80">
        <f t="shared" si="507"/>
        <v>0</v>
      </c>
      <c r="DO72" s="76">
        <f>'MASTER_ ALL areas - No.seedling'!DN79</f>
        <v>0</v>
      </c>
      <c r="DP72" s="81">
        <f t="shared" si="508"/>
        <v>0</v>
      </c>
      <c r="DQ72" s="75">
        <f>'MASTER_ ALL areas - No.seedling'!DP79</f>
        <v>0</v>
      </c>
      <c r="DR72" s="76">
        <f>'MASTER_ ALL areas - No.seedling'!DQ79</f>
        <v>0</v>
      </c>
      <c r="DS72" s="80">
        <f t="shared" si="509"/>
        <v>0</v>
      </c>
      <c r="DT72" s="76">
        <f>'MASTER_ ALL areas - No.seedling'!DS79</f>
        <v>0</v>
      </c>
      <c r="DU72" s="81">
        <f t="shared" si="510"/>
        <v>0</v>
      </c>
      <c r="DV72" s="75">
        <f>'MASTER_ ALL areas - No.seedling'!DU79</f>
        <v>0</v>
      </c>
      <c r="DW72" s="76">
        <f>'MASTER_ ALL areas - No.seedling'!DV79</f>
        <v>0</v>
      </c>
      <c r="DX72" s="80">
        <f t="shared" si="511"/>
        <v>0</v>
      </c>
      <c r="DY72" s="76">
        <f>'MASTER_ ALL areas - No.seedling'!DX79</f>
        <v>0</v>
      </c>
      <c r="DZ72" s="81">
        <f t="shared" si="512"/>
        <v>0</v>
      </c>
      <c r="EA72" s="75">
        <f>'MASTER_ ALL areas - No.seedling'!DZ79</f>
        <v>0</v>
      </c>
      <c r="EB72" s="76">
        <f>'MASTER_ ALL areas - No.seedling'!EA79</f>
        <v>0</v>
      </c>
      <c r="EC72" s="80">
        <f t="shared" si="513"/>
        <v>0</v>
      </c>
      <c r="ED72" s="76">
        <f>'MASTER_ ALL areas - No.seedling'!EC79</f>
        <v>0</v>
      </c>
      <c r="EE72" s="81">
        <f t="shared" si="514"/>
        <v>0</v>
      </c>
      <c r="EF72" s="75">
        <f>'MASTER_ ALL areas - No.seedling'!EE79</f>
        <v>0</v>
      </c>
      <c r="EG72" s="76">
        <f>'MASTER_ ALL areas - No.seedling'!EF79</f>
        <v>0</v>
      </c>
      <c r="EH72" s="80">
        <f t="shared" si="515"/>
        <v>0</v>
      </c>
      <c r="EI72" s="76">
        <f>'MASTER_ ALL areas - No.seedling'!EH79</f>
        <v>0</v>
      </c>
      <c r="EJ72" s="81">
        <f t="shared" si="516"/>
        <v>0</v>
      </c>
      <c r="EK72" s="75">
        <f>'MASTER_ ALL areas - No.seedling'!EJ79</f>
        <v>0</v>
      </c>
      <c r="EL72" s="76">
        <f>'MASTER_ ALL areas - No.seedling'!EK79</f>
        <v>0</v>
      </c>
      <c r="EM72" s="80">
        <f t="shared" si="517"/>
        <v>0</v>
      </c>
      <c r="EN72" s="76">
        <f>'MASTER_ ALL areas - No.seedling'!EM79</f>
        <v>0</v>
      </c>
      <c r="EO72" s="81">
        <f t="shared" si="518"/>
        <v>0</v>
      </c>
      <c r="EP72" s="75">
        <f>'MASTER_ ALL areas - No.seedling'!EO79</f>
        <v>0</v>
      </c>
      <c r="EQ72" s="76">
        <f>'MASTER_ ALL areas - No.seedling'!EP79</f>
        <v>0</v>
      </c>
      <c r="ER72" s="80">
        <f t="shared" si="519"/>
        <v>0</v>
      </c>
      <c r="ES72" s="76">
        <f>'MASTER_ ALL areas - No.seedling'!ER79</f>
        <v>0</v>
      </c>
      <c r="ET72" s="81">
        <f t="shared" si="520"/>
        <v>0</v>
      </c>
      <c r="EU72" s="75">
        <f>'MASTER_ ALL areas - No.seedling'!ET79</f>
        <v>0</v>
      </c>
      <c r="EV72" s="76">
        <f>'MASTER_ ALL areas - No.seedling'!EU79</f>
        <v>0</v>
      </c>
      <c r="EW72" s="80">
        <f t="shared" si="521"/>
        <v>0</v>
      </c>
      <c r="EX72" s="76">
        <f>'MASTER_ ALL areas - No.seedling'!EW79</f>
        <v>0</v>
      </c>
      <c r="EY72" s="81">
        <f t="shared" si="522"/>
        <v>0</v>
      </c>
      <c r="EZ72" s="75">
        <f>'MASTER_ ALL areas - No.seedling'!EY79</f>
        <v>0</v>
      </c>
      <c r="FA72" s="76">
        <f>'MASTER_ ALL areas - No.seedling'!EZ79</f>
        <v>0</v>
      </c>
      <c r="FB72" s="80">
        <f t="shared" si="523"/>
        <v>0</v>
      </c>
      <c r="FC72" s="76">
        <f>'MASTER_ ALL areas - No.seedling'!FB79</f>
        <v>0</v>
      </c>
      <c r="FD72" s="81">
        <f t="shared" si="524"/>
        <v>0</v>
      </c>
      <c r="FE72" s="75">
        <f>'MASTER_ ALL areas - No.seedling'!FD79</f>
        <v>0</v>
      </c>
      <c r="FF72" s="76">
        <f>'MASTER_ ALL areas - No.seedling'!FE79</f>
        <v>0</v>
      </c>
      <c r="FG72" s="80">
        <f t="shared" si="525"/>
        <v>0</v>
      </c>
      <c r="FH72" s="76">
        <f>'MASTER_ ALL areas - No.seedling'!FG79</f>
        <v>0</v>
      </c>
      <c r="FI72" s="81">
        <f t="shared" si="526"/>
        <v>0</v>
      </c>
      <c r="FJ72" s="75">
        <f>'MASTER_ ALL areas - No.seedling'!FI79</f>
        <v>0</v>
      </c>
      <c r="FK72" s="76">
        <f>'MASTER_ ALL areas - No.seedling'!FJ79</f>
        <v>0</v>
      </c>
      <c r="FL72" s="80">
        <f t="shared" si="527"/>
        <v>0</v>
      </c>
      <c r="FM72" s="76">
        <f>'MASTER_ ALL areas - No.seedling'!FL79</f>
        <v>0</v>
      </c>
      <c r="FN72" s="81">
        <f t="shared" si="528"/>
        <v>0</v>
      </c>
      <c r="FO72" s="75">
        <f>'MASTER_ ALL areas - No.seedling'!FN79</f>
        <v>0</v>
      </c>
      <c r="FP72" s="76">
        <f>'MASTER_ ALL areas - No.seedling'!FO79</f>
        <v>0</v>
      </c>
      <c r="FQ72" s="80">
        <f t="shared" si="529"/>
        <v>0</v>
      </c>
      <c r="FR72" s="76">
        <f>'MASTER_ ALL areas - No.seedling'!FQ79</f>
        <v>0</v>
      </c>
      <c r="FS72" s="81">
        <f t="shared" si="530"/>
        <v>0</v>
      </c>
      <c r="FT72" s="75">
        <f>'MASTER_ ALL areas - No.seedling'!FS79</f>
        <v>0</v>
      </c>
      <c r="FU72" s="76">
        <f>'MASTER_ ALL areas - No.seedling'!FT79</f>
        <v>0</v>
      </c>
      <c r="FV72" s="80">
        <f t="shared" si="531"/>
        <v>0</v>
      </c>
      <c r="FW72" s="76">
        <f>'MASTER_ ALL areas - No.seedling'!FV79</f>
        <v>0</v>
      </c>
      <c r="FX72" s="81">
        <f t="shared" si="532"/>
        <v>0</v>
      </c>
      <c r="FY72" s="75">
        <f>'MASTER_ ALL areas - No.seedling'!FX79</f>
        <v>0</v>
      </c>
      <c r="FZ72" s="76">
        <f>'MASTER_ ALL areas - No.seedling'!FY79</f>
        <v>0</v>
      </c>
      <c r="GA72" s="80">
        <f t="shared" si="533"/>
        <v>0</v>
      </c>
      <c r="GB72" s="76">
        <f>'MASTER_ ALL areas - No.seedling'!GA79</f>
        <v>0</v>
      </c>
      <c r="GC72" s="81">
        <f t="shared" si="534"/>
        <v>0</v>
      </c>
      <c r="GD72" s="75">
        <f>'MASTER_ ALL areas - No.seedling'!GC79</f>
        <v>0</v>
      </c>
      <c r="GE72" s="76">
        <f>'MASTER_ ALL areas - No.seedling'!GD79</f>
        <v>0</v>
      </c>
      <c r="GF72" s="80">
        <f t="shared" si="535"/>
        <v>0</v>
      </c>
      <c r="GG72" s="76">
        <f>'MASTER_ ALL areas - No.seedling'!GF79</f>
        <v>0</v>
      </c>
      <c r="GH72" s="81">
        <f t="shared" si="536"/>
        <v>0</v>
      </c>
      <c r="GI72" s="75">
        <f>'MASTER_ ALL areas - No.seedling'!GH79</f>
        <v>0</v>
      </c>
      <c r="GJ72" s="76">
        <f>'MASTER_ ALL areas - No.seedling'!GI79</f>
        <v>0</v>
      </c>
      <c r="GK72" s="80">
        <f t="shared" si="537"/>
        <v>0</v>
      </c>
      <c r="GL72" s="76">
        <f>'MASTER_ ALL areas - No.seedling'!GK79</f>
        <v>0</v>
      </c>
      <c r="GM72" s="81">
        <f t="shared" si="538"/>
        <v>0</v>
      </c>
      <c r="GN72" s="75">
        <f>'MASTER_ ALL areas - No.seedling'!GM79</f>
        <v>0</v>
      </c>
      <c r="GO72" s="76">
        <f>'MASTER_ ALL areas - No.seedling'!GN79</f>
        <v>0</v>
      </c>
      <c r="GP72" s="80">
        <f t="shared" si="539"/>
        <v>0</v>
      </c>
      <c r="GQ72" s="76">
        <f>'MASTER_ ALL areas - No.seedling'!GP79</f>
        <v>0</v>
      </c>
      <c r="GR72" s="81">
        <f t="shared" si="540"/>
        <v>0</v>
      </c>
      <c r="GS72" s="75">
        <f>'MASTER_ ALL areas - No.seedling'!GR79</f>
        <v>0</v>
      </c>
      <c r="GT72" s="76">
        <f>'MASTER_ ALL areas - No.seedling'!GS79</f>
        <v>0</v>
      </c>
      <c r="GU72" s="80">
        <f t="shared" si="541"/>
        <v>0</v>
      </c>
      <c r="GV72" s="76">
        <f>'MASTER_ ALL areas - No.seedling'!GU79</f>
        <v>0</v>
      </c>
      <c r="GW72" s="81">
        <f t="shared" si="542"/>
        <v>0</v>
      </c>
      <c r="GX72" s="75">
        <f>'MASTER_ ALL areas - No.seedling'!GW79</f>
        <v>0</v>
      </c>
      <c r="GY72" s="76">
        <f>'MASTER_ ALL areas - No.seedling'!GX79</f>
        <v>0</v>
      </c>
      <c r="GZ72" s="80">
        <f t="shared" si="543"/>
        <v>0</v>
      </c>
      <c r="HA72" s="76">
        <f>'MASTER_ ALL areas - No.seedling'!GZ79</f>
        <v>0</v>
      </c>
      <c r="HB72" s="81">
        <f t="shared" si="544"/>
        <v>0</v>
      </c>
      <c r="HC72" s="75">
        <f>'MASTER_ ALL areas - No.seedling'!HB79</f>
        <v>0</v>
      </c>
      <c r="HD72" s="76">
        <f>'MASTER_ ALL areas - No.seedling'!HC79</f>
        <v>0</v>
      </c>
      <c r="HE72" s="80">
        <f t="shared" si="545"/>
        <v>0</v>
      </c>
      <c r="HF72" s="76">
        <f>'MASTER_ ALL areas - No.seedling'!HE79</f>
        <v>0</v>
      </c>
      <c r="HG72" s="81">
        <f t="shared" si="546"/>
        <v>0</v>
      </c>
      <c r="HH72" s="75">
        <f>'MASTER_ ALL areas - No.seedling'!HG79</f>
        <v>0</v>
      </c>
      <c r="HI72" s="76">
        <f>'MASTER_ ALL areas - No.seedling'!HH79</f>
        <v>0</v>
      </c>
      <c r="HJ72" s="80">
        <f t="shared" si="547"/>
        <v>0</v>
      </c>
      <c r="HK72" s="76">
        <f>'MASTER_ ALL areas - No.seedling'!HJ79</f>
        <v>0</v>
      </c>
      <c r="HL72" s="81">
        <f t="shared" si="548"/>
        <v>0</v>
      </c>
      <c r="HM72" s="75">
        <f>'MASTER_ ALL areas - No.seedling'!HL79</f>
        <v>0</v>
      </c>
      <c r="HN72" s="76">
        <f>'MASTER_ ALL areas - No.seedling'!HM79</f>
        <v>0</v>
      </c>
      <c r="HO72" s="80">
        <f t="shared" si="549"/>
        <v>0</v>
      </c>
      <c r="HP72" s="76">
        <f>'MASTER_ ALL areas - No.seedling'!HO79</f>
        <v>0</v>
      </c>
      <c r="HQ72" s="81">
        <f t="shared" si="550"/>
        <v>0</v>
      </c>
      <c r="HR72" s="75">
        <f>'MASTER_ ALL areas - No.seedling'!HQ79</f>
        <v>0</v>
      </c>
      <c r="HS72" s="76">
        <f>'MASTER_ ALL areas - No.seedling'!HR79</f>
        <v>0</v>
      </c>
      <c r="HT72" s="80">
        <f t="shared" si="551"/>
        <v>0</v>
      </c>
      <c r="HU72" s="76">
        <f>'MASTER_ ALL areas - No.seedling'!HT79</f>
        <v>0</v>
      </c>
      <c r="HV72" s="81">
        <f t="shared" si="552"/>
        <v>0</v>
      </c>
      <c r="HW72" s="75">
        <f>'MASTER_ ALL areas - No.seedling'!HV79</f>
        <v>0</v>
      </c>
      <c r="HX72" s="76">
        <f>'MASTER_ ALL areas - No.seedling'!HW79</f>
        <v>0</v>
      </c>
      <c r="HY72" s="80">
        <f t="shared" si="553"/>
        <v>0</v>
      </c>
      <c r="HZ72" s="76">
        <f>'MASTER_ ALL areas - No.seedling'!HY79</f>
        <v>0</v>
      </c>
      <c r="IA72" s="81">
        <f t="shared" si="554"/>
        <v>0</v>
      </c>
      <c r="IB72" s="75">
        <f>'MASTER_ ALL areas - No.seedling'!IA79</f>
        <v>0</v>
      </c>
      <c r="IC72" s="76">
        <f>'MASTER_ ALL areas - No.seedling'!IB79</f>
        <v>0</v>
      </c>
      <c r="ID72" s="80">
        <f t="shared" si="555"/>
        <v>0</v>
      </c>
      <c r="IE72" s="76">
        <f>'MASTER_ ALL areas - No.seedling'!ID79</f>
        <v>0</v>
      </c>
      <c r="IF72" s="85">
        <f t="shared" si="556"/>
        <v>0</v>
      </c>
      <c r="IG72" s="86" t="s">
        <v>279</v>
      </c>
      <c r="IH72" s="87"/>
    </row>
    <row r="73" spans="2:242" ht="33" customHeight="1" x14ac:dyDescent="0.25">
      <c r="B73" s="420">
        <v>76</v>
      </c>
      <c r="C73" s="421" t="s">
        <v>280</v>
      </c>
      <c r="D73" s="422">
        <v>219284</v>
      </c>
      <c r="E73" s="423">
        <v>932892</v>
      </c>
      <c r="F73" s="424" t="s">
        <v>89</v>
      </c>
      <c r="G73" s="214" t="s">
        <v>281</v>
      </c>
      <c r="H73" s="459">
        <f>'MASTER_ ALL areas - No.seedling'!G80</f>
        <v>8</v>
      </c>
      <c r="I73" s="472">
        <f>'MASTER_ ALL areas - No.seedling'!H80</f>
        <v>0.15</v>
      </c>
      <c r="J73" s="459">
        <f>'MASTER_ ALL areas - No.seedling'!I80</f>
        <v>34.200000000000003</v>
      </c>
      <c r="K73" s="427">
        <f>'MASTER_ ALL areas - No.seedling'!J80</f>
        <v>93</v>
      </c>
      <c r="L73" s="73">
        <f t="shared" si="466"/>
        <v>1860</v>
      </c>
      <c r="M73" s="427">
        <f>'MASTER_ ALL areas - No.seedling'!L80</f>
        <v>1860</v>
      </c>
      <c r="N73" s="473">
        <f>'MASTER_ ALL areas - No.seedling'!M80</f>
        <v>3</v>
      </c>
      <c r="O73" s="474">
        <f>'MASTER_ ALL areas - No.seedling'!N80</f>
        <v>34</v>
      </c>
      <c r="P73" s="70">
        <f t="shared" si="467"/>
        <v>3.2258064516129031E-2</v>
      </c>
      <c r="Q73" s="78">
        <f t="shared" si="468"/>
        <v>0.36559139784946237</v>
      </c>
      <c r="R73" s="429"/>
      <c r="S73" s="473">
        <f>'MASTER_ ALL areas - No.seedling'!R80</f>
        <v>1660</v>
      </c>
      <c r="T73" s="475">
        <f>'MASTER_ ALL areas - No.seedling'!S80</f>
        <v>0</v>
      </c>
      <c r="U73" s="80">
        <f t="shared" si="469"/>
        <v>0</v>
      </c>
      <c r="V73" s="475">
        <f>'MASTER_ ALL areas - No.seedling'!U80</f>
        <v>24</v>
      </c>
      <c r="W73" s="80">
        <f t="shared" si="470"/>
        <v>0.28915662650602408</v>
      </c>
      <c r="X73" s="475">
        <f>'MASTER_ ALL areas - No.seedling'!W80</f>
        <v>200</v>
      </c>
      <c r="Y73" s="475">
        <f>'MASTER_ ALL areas - No.seedling'!X80</f>
        <v>3</v>
      </c>
      <c r="Z73" s="80">
        <f t="shared" si="471"/>
        <v>0.3</v>
      </c>
      <c r="AA73" s="475">
        <f>'MASTER_ ALL areas - No.seedling'!Z80</f>
        <v>10</v>
      </c>
      <c r="AB73" s="80">
        <f t="shared" si="472"/>
        <v>1</v>
      </c>
      <c r="AC73" s="475">
        <f>'MASTER_ ALL areas - No.seedling'!AB80</f>
        <v>0</v>
      </c>
      <c r="AD73" s="475">
        <f>'MASTER_ ALL areas - No.seedling'!AC80</f>
        <v>0</v>
      </c>
      <c r="AE73" s="80">
        <f t="shared" si="473"/>
        <v>0</v>
      </c>
      <c r="AF73" s="475">
        <f>'MASTER_ ALL areas - No.seedling'!AE80</f>
        <v>0</v>
      </c>
      <c r="AG73" s="80">
        <f t="shared" si="474"/>
        <v>0</v>
      </c>
      <c r="AH73" s="475">
        <f>'MASTER_ ALL areas - No.seedling'!AG80</f>
        <v>0</v>
      </c>
      <c r="AI73" s="475">
        <f>'MASTER_ ALL areas - No.seedling'!AH80</f>
        <v>0</v>
      </c>
      <c r="AJ73" s="80">
        <f t="shared" si="475"/>
        <v>0</v>
      </c>
      <c r="AK73" s="475">
        <f>'MASTER_ ALL areas - No.seedling'!AJ80</f>
        <v>0</v>
      </c>
      <c r="AL73" s="81">
        <f t="shared" si="476"/>
        <v>0</v>
      </c>
      <c r="AM73" s="429"/>
      <c r="AN73" s="473">
        <f>'MASTER_ ALL areas - No.seedling'!AM80</f>
        <v>1500</v>
      </c>
      <c r="AO73" s="475">
        <f>'MASTER_ ALL areas - No.seedling'!AN80</f>
        <v>3</v>
      </c>
      <c r="AP73" s="80">
        <f t="shared" si="477"/>
        <v>0.04</v>
      </c>
      <c r="AQ73" s="475">
        <f>'MASTER_ ALL areas - No.seedling'!AP80</f>
        <v>29</v>
      </c>
      <c r="AR73" s="80">
        <f t="shared" si="478"/>
        <v>0.38666666666666666</v>
      </c>
      <c r="AS73" s="475">
        <f>'MASTER_ ALL areas - No.seedling'!AR80</f>
        <v>360</v>
      </c>
      <c r="AT73" s="475">
        <f>'MASTER_ ALL areas - No.seedling'!AS80</f>
        <v>0</v>
      </c>
      <c r="AU73" s="80">
        <f t="shared" si="479"/>
        <v>0</v>
      </c>
      <c r="AV73" s="475">
        <f>'MASTER_ ALL areas - No.seedling'!AU80</f>
        <v>5</v>
      </c>
      <c r="AW73" s="80">
        <f t="shared" si="480"/>
        <v>0.27777777777777779</v>
      </c>
      <c r="AX73" s="475">
        <f>'MASTER_ ALL areas - No.seedling'!AW80</f>
        <v>0</v>
      </c>
      <c r="AY73" s="475">
        <f>'MASTER_ ALL areas - No.seedling'!AX80</f>
        <v>0</v>
      </c>
      <c r="AZ73" s="80">
        <f t="shared" si="481"/>
        <v>0</v>
      </c>
      <c r="BA73" s="475">
        <f>'MASTER_ ALL areas - No.seedling'!AZ80</f>
        <v>0</v>
      </c>
      <c r="BB73" s="80">
        <f t="shared" si="482"/>
        <v>0</v>
      </c>
      <c r="BC73" s="475">
        <f>'MASTER_ ALL areas - No.seedling'!BB80</f>
        <v>0</v>
      </c>
      <c r="BD73" s="475">
        <f>'MASTER_ ALL areas - No.seedling'!BC80</f>
        <v>0</v>
      </c>
      <c r="BE73" s="80">
        <f t="shared" si="483"/>
        <v>0</v>
      </c>
      <c r="BF73" s="475">
        <f>'MASTER_ ALL areas - No.seedling'!BE80</f>
        <v>0</v>
      </c>
      <c r="BG73" s="80">
        <f t="shared" si="484"/>
        <v>0</v>
      </c>
      <c r="BH73" s="475">
        <f>'MASTER_ ALL areas - No.seedling'!BG80</f>
        <v>0</v>
      </c>
      <c r="BI73" s="475">
        <f>'MASTER_ ALL areas - No.seedling'!BH80</f>
        <v>0</v>
      </c>
      <c r="BJ73" s="80">
        <f t="shared" si="485"/>
        <v>0</v>
      </c>
      <c r="BK73" s="475">
        <f>'MASTER_ ALL areas - No.seedling'!BJ80</f>
        <v>0</v>
      </c>
      <c r="BL73" s="80">
        <f t="shared" si="486"/>
        <v>0</v>
      </c>
      <c r="BM73" s="475">
        <f>'MASTER_ ALL areas - No.seedling'!BL80</f>
        <v>0</v>
      </c>
      <c r="BN73" s="475">
        <f>'MASTER_ ALL areas - No.seedling'!BM80</f>
        <v>0</v>
      </c>
      <c r="BO73" s="80">
        <f t="shared" si="487"/>
        <v>0</v>
      </c>
      <c r="BP73" s="475">
        <f>'MASTER_ ALL areas - No.seedling'!BO80</f>
        <v>0</v>
      </c>
      <c r="BQ73" s="80">
        <f t="shared" si="488"/>
        <v>0</v>
      </c>
      <c r="BR73" s="475">
        <f>'MASTER_ ALL areas - No.seedling'!BQ80</f>
        <v>0</v>
      </c>
      <c r="BS73" s="475">
        <f>'MASTER_ ALL areas - No.seedling'!BR80</f>
        <v>0</v>
      </c>
      <c r="BT73" s="80">
        <f t="shared" si="489"/>
        <v>0</v>
      </c>
      <c r="BU73" s="475">
        <f>'MASTER_ ALL areas - No.seedling'!BT80</f>
        <v>0</v>
      </c>
      <c r="BV73" s="80">
        <f t="shared" si="490"/>
        <v>0</v>
      </c>
      <c r="BW73" s="475">
        <f>'MASTER_ ALL areas - No.seedling'!BV80</f>
        <v>0</v>
      </c>
      <c r="BX73" s="475">
        <f>'MASTER_ ALL areas - No.seedling'!BW80</f>
        <v>0</v>
      </c>
      <c r="BY73" s="80">
        <f t="shared" si="491"/>
        <v>0</v>
      </c>
      <c r="BZ73" s="475">
        <f>'MASTER_ ALL areas - No.seedling'!BY80</f>
        <v>0</v>
      </c>
      <c r="CA73" s="81">
        <f t="shared" si="492"/>
        <v>0</v>
      </c>
      <c r="CB73" s="429"/>
      <c r="CC73" s="75">
        <f>67*20</f>
        <v>1340</v>
      </c>
      <c r="CD73" s="76">
        <f>'MASTER_ ALL areas - No.seedling'!CC80</f>
        <v>0</v>
      </c>
      <c r="CE73" s="80">
        <f t="shared" si="493"/>
        <v>0</v>
      </c>
      <c r="CF73" s="76">
        <f>'MASTER_ ALL areas - No.seedling'!CE80</f>
        <v>21</v>
      </c>
      <c r="CG73" s="81">
        <f t="shared" si="494"/>
        <v>0.31343283582089554</v>
      </c>
      <c r="CH73" s="75">
        <f>'MASTER_ ALL areas - No.seedling'!CG80</f>
        <v>160</v>
      </c>
      <c r="CI73" s="76">
        <f>'MASTER_ ALL areas - No.seedling'!CH80</f>
        <v>3</v>
      </c>
      <c r="CJ73" s="80">
        <f t="shared" si="495"/>
        <v>0.375</v>
      </c>
      <c r="CK73" s="76">
        <f>'MASTER_ ALL areas - No.seedling'!CJ80</f>
        <v>8</v>
      </c>
      <c r="CL73" s="81">
        <f t="shared" si="496"/>
        <v>1</v>
      </c>
      <c r="CM73" s="75">
        <f>'MASTER_ ALL areas - No.seedling'!CL80</f>
        <v>0</v>
      </c>
      <c r="CN73" s="76">
        <f>'MASTER_ ALL areas - No.seedling'!CM80</f>
        <v>0</v>
      </c>
      <c r="CO73" s="80">
        <f t="shared" si="497"/>
        <v>0</v>
      </c>
      <c r="CP73" s="76">
        <f>'MASTER_ ALL areas - No.seedling'!CO80</f>
        <v>0</v>
      </c>
      <c r="CQ73" s="81">
        <f t="shared" si="498"/>
        <v>0</v>
      </c>
      <c r="CR73" s="75">
        <f>'MASTER_ ALL areas - No.seedling'!CQ80</f>
        <v>0</v>
      </c>
      <c r="CS73" s="76">
        <f>'MASTER_ ALL areas - No.seedling'!CR80</f>
        <v>0</v>
      </c>
      <c r="CT73" s="80">
        <f t="shared" si="499"/>
        <v>0</v>
      </c>
      <c r="CU73" s="76">
        <f>'MASTER_ ALL areas - No.seedling'!CT80</f>
        <v>0</v>
      </c>
      <c r="CV73" s="81">
        <f t="shared" si="500"/>
        <v>0</v>
      </c>
      <c r="CW73" s="75">
        <f>'MASTER_ ALL areas - No.seedling'!CV80</f>
        <v>320</v>
      </c>
      <c r="CX73" s="76">
        <f>'MASTER_ ALL areas - No.seedling'!CW80</f>
        <v>0</v>
      </c>
      <c r="CY73" s="80">
        <f t="shared" si="501"/>
        <v>0</v>
      </c>
      <c r="CZ73" s="76">
        <f>'MASTER_ ALL areas - No.seedling'!CY80</f>
        <v>3</v>
      </c>
      <c r="DA73" s="81">
        <f t="shared" si="502"/>
        <v>0.1875</v>
      </c>
      <c r="DB73" s="75">
        <f>'MASTER_ ALL areas - No.seedling'!DA80</f>
        <v>40</v>
      </c>
      <c r="DC73" s="76">
        <f>'MASTER_ ALL areas - No.seedling'!DB80</f>
        <v>0</v>
      </c>
      <c r="DD73" s="80">
        <f t="shared" si="503"/>
        <v>0</v>
      </c>
      <c r="DE73" s="76">
        <f>'MASTER_ ALL areas - No.seedling'!DD80</f>
        <v>2</v>
      </c>
      <c r="DF73" s="81">
        <f t="shared" si="504"/>
        <v>1</v>
      </c>
      <c r="DG73" s="75">
        <f>'MASTER_ ALL areas - No.seedling'!DF80</f>
        <v>0</v>
      </c>
      <c r="DH73" s="76">
        <f>'MASTER_ ALL areas - No.seedling'!DG80</f>
        <v>0</v>
      </c>
      <c r="DI73" s="80">
        <f t="shared" si="505"/>
        <v>0</v>
      </c>
      <c r="DJ73" s="76">
        <f>'MASTER_ ALL areas - No.seedling'!DI80</f>
        <v>0</v>
      </c>
      <c r="DK73" s="81">
        <f t="shared" si="506"/>
        <v>0</v>
      </c>
      <c r="DL73" s="75">
        <f>'MASTER_ ALL areas - No.seedling'!DK80</f>
        <v>0</v>
      </c>
      <c r="DM73" s="76">
        <f>'MASTER_ ALL areas - No.seedling'!DL80</f>
        <v>0</v>
      </c>
      <c r="DN73" s="80">
        <f t="shared" si="507"/>
        <v>0</v>
      </c>
      <c r="DO73" s="76">
        <f>'MASTER_ ALL areas - No.seedling'!DN80</f>
        <v>0</v>
      </c>
      <c r="DP73" s="81">
        <f t="shared" si="508"/>
        <v>0</v>
      </c>
      <c r="DQ73" s="75">
        <f>'MASTER_ ALL areas - No.seedling'!DP80</f>
        <v>0</v>
      </c>
      <c r="DR73" s="76">
        <f>'MASTER_ ALL areas - No.seedling'!DQ80</f>
        <v>0</v>
      </c>
      <c r="DS73" s="80">
        <f t="shared" si="509"/>
        <v>0</v>
      </c>
      <c r="DT73" s="76">
        <f>'MASTER_ ALL areas - No.seedling'!DS80</f>
        <v>0</v>
      </c>
      <c r="DU73" s="81">
        <f t="shared" si="510"/>
        <v>0</v>
      </c>
      <c r="DV73" s="75">
        <f>'MASTER_ ALL areas - No.seedling'!DU80</f>
        <v>0</v>
      </c>
      <c r="DW73" s="76">
        <f>'MASTER_ ALL areas - No.seedling'!DV80</f>
        <v>0</v>
      </c>
      <c r="DX73" s="80">
        <f t="shared" si="511"/>
        <v>0</v>
      </c>
      <c r="DY73" s="76">
        <f>'MASTER_ ALL areas - No.seedling'!DX80</f>
        <v>0</v>
      </c>
      <c r="DZ73" s="81">
        <f t="shared" si="512"/>
        <v>0</v>
      </c>
      <c r="EA73" s="75">
        <f>'MASTER_ ALL areas - No.seedling'!DZ80</f>
        <v>0</v>
      </c>
      <c r="EB73" s="76">
        <f>'MASTER_ ALL areas - No.seedling'!EA80</f>
        <v>0</v>
      </c>
      <c r="EC73" s="80">
        <f t="shared" si="513"/>
        <v>0</v>
      </c>
      <c r="ED73" s="76">
        <f>'MASTER_ ALL areas - No.seedling'!EC80</f>
        <v>0</v>
      </c>
      <c r="EE73" s="81">
        <f t="shared" si="514"/>
        <v>0</v>
      </c>
      <c r="EF73" s="75">
        <f>'MASTER_ ALL areas - No.seedling'!EE80</f>
        <v>0</v>
      </c>
      <c r="EG73" s="76">
        <f>'MASTER_ ALL areas - No.seedling'!EF80</f>
        <v>0</v>
      </c>
      <c r="EH73" s="80">
        <f t="shared" si="515"/>
        <v>0</v>
      </c>
      <c r="EI73" s="76">
        <f>'MASTER_ ALL areas - No.seedling'!EH80</f>
        <v>0</v>
      </c>
      <c r="EJ73" s="81">
        <f t="shared" si="516"/>
        <v>0</v>
      </c>
      <c r="EK73" s="75">
        <f>'MASTER_ ALL areas - No.seedling'!EJ80</f>
        <v>0</v>
      </c>
      <c r="EL73" s="76">
        <f>'MASTER_ ALL areas - No.seedling'!EK80</f>
        <v>0</v>
      </c>
      <c r="EM73" s="80">
        <f t="shared" si="517"/>
        <v>0</v>
      </c>
      <c r="EN73" s="76">
        <f>'MASTER_ ALL areas - No.seedling'!EM80</f>
        <v>0</v>
      </c>
      <c r="EO73" s="81">
        <f t="shared" si="518"/>
        <v>0</v>
      </c>
      <c r="EP73" s="75">
        <f>'MASTER_ ALL areas - No.seedling'!EO80</f>
        <v>0</v>
      </c>
      <c r="EQ73" s="76">
        <f>'MASTER_ ALL areas - No.seedling'!EP80</f>
        <v>0</v>
      </c>
      <c r="ER73" s="80">
        <f t="shared" si="519"/>
        <v>0</v>
      </c>
      <c r="ES73" s="76">
        <f>'MASTER_ ALL areas - No.seedling'!ER80</f>
        <v>0</v>
      </c>
      <c r="ET73" s="81">
        <f t="shared" si="520"/>
        <v>0</v>
      </c>
      <c r="EU73" s="75">
        <f>'MASTER_ ALL areas - No.seedling'!ET80</f>
        <v>0</v>
      </c>
      <c r="EV73" s="76">
        <f>'MASTER_ ALL areas - No.seedling'!EU80</f>
        <v>0</v>
      </c>
      <c r="EW73" s="80">
        <f t="shared" si="521"/>
        <v>0</v>
      </c>
      <c r="EX73" s="76">
        <f>'MASTER_ ALL areas - No.seedling'!EW80</f>
        <v>0</v>
      </c>
      <c r="EY73" s="81">
        <f t="shared" si="522"/>
        <v>0</v>
      </c>
      <c r="EZ73" s="75">
        <f>'MASTER_ ALL areas - No.seedling'!EY80</f>
        <v>0</v>
      </c>
      <c r="FA73" s="76">
        <f>'MASTER_ ALL areas - No.seedling'!EZ80</f>
        <v>0</v>
      </c>
      <c r="FB73" s="80">
        <f t="shared" si="523"/>
        <v>0</v>
      </c>
      <c r="FC73" s="76">
        <f>'MASTER_ ALL areas - No.seedling'!FB80</f>
        <v>0</v>
      </c>
      <c r="FD73" s="81">
        <f t="shared" si="524"/>
        <v>0</v>
      </c>
      <c r="FE73" s="75">
        <f>'MASTER_ ALL areas - No.seedling'!FD80</f>
        <v>0</v>
      </c>
      <c r="FF73" s="76">
        <f>'MASTER_ ALL areas - No.seedling'!FE80</f>
        <v>0</v>
      </c>
      <c r="FG73" s="80">
        <f t="shared" si="525"/>
        <v>0</v>
      </c>
      <c r="FH73" s="76">
        <f>'MASTER_ ALL areas - No.seedling'!FG80</f>
        <v>0</v>
      </c>
      <c r="FI73" s="81">
        <f t="shared" si="526"/>
        <v>0</v>
      </c>
      <c r="FJ73" s="75">
        <f>'MASTER_ ALL areas - No.seedling'!FI80</f>
        <v>0</v>
      </c>
      <c r="FK73" s="76">
        <f>'MASTER_ ALL areas - No.seedling'!FJ80</f>
        <v>0</v>
      </c>
      <c r="FL73" s="80">
        <f t="shared" si="527"/>
        <v>0</v>
      </c>
      <c r="FM73" s="76">
        <f>'MASTER_ ALL areas - No.seedling'!FL80</f>
        <v>0</v>
      </c>
      <c r="FN73" s="81">
        <f t="shared" si="528"/>
        <v>0</v>
      </c>
      <c r="FO73" s="75">
        <f>'MASTER_ ALL areas - No.seedling'!FN80</f>
        <v>0</v>
      </c>
      <c r="FP73" s="76">
        <f>'MASTER_ ALL areas - No.seedling'!FO80</f>
        <v>0</v>
      </c>
      <c r="FQ73" s="80">
        <f t="shared" si="529"/>
        <v>0</v>
      </c>
      <c r="FR73" s="76">
        <f>'MASTER_ ALL areas - No.seedling'!FQ80</f>
        <v>0</v>
      </c>
      <c r="FS73" s="81">
        <f t="shared" si="530"/>
        <v>0</v>
      </c>
      <c r="FT73" s="75">
        <f>'MASTER_ ALL areas - No.seedling'!FS80</f>
        <v>0</v>
      </c>
      <c r="FU73" s="76">
        <f>'MASTER_ ALL areas - No.seedling'!FT80</f>
        <v>0</v>
      </c>
      <c r="FV73" s="80">
        <f t="shared" si="531"/>
        <v>0</v>
      </c>
      <c r="FW73" s="76">
        <f>'MASTER_ ALL areas - No.seedling'!FV80</f>
        <v>0</v>
      </c>
      <c r="FX73" s="81">
        <f t="shared" si="532"/>
        <v>0</v>
      </c>
      <c r="FY73" s="75">
        <f>'MASTER_ ALL areas - No.seedling'!FX80</f>
        <v>0</v>
      </c>
      <c r="FZ73" s="76">
        <f>'MASTER_ ALL areas - No.seedling'!FY80</f>
        <v>0</v>
      </c>
      <c r="GA73" s="80">
        <f t="shared" si="533"/>
        <v>0</v>
      </c>
      <c r="GB73" s="76">
        <f>'MASTER_ ALL areas - No.seedling'!GA80</f>
        <v>0</v>
      </c>
      <c r="GC73" s="81">
        <f t="shared" si="534"/>
        <v>0</v>
      </c>
      <c r="GD73" s="75">
        <f>'MASTER_ ALL areas - No.seedling'!GC80</f>
        <v>0</v>
      </c>
      <c r="GE73" s="76">
        <f>'MASTER_ ALL areas - No.seedling'!GD80</f>
        <v>0</v>
      </c>
      <c r="GF73" s="80">
        <f t="shared" si="535"/>
        <v>0</v>
      </c>
      <c r="GG73" s="76">
        <f>'MASTER_ ALL areas - No.seedling'!GF80</f>
        <v>0</v>
      </c>
      <c r="GH73" s="81">
        <f t="shared" si="536"/>
        <v>0</v>
      </c>
      <c r="GI73" s="75">
        <f>'MASTER_ ALL areas - No.seedling'!GH80</f>
        <v>0</v>
      </c>
      <c r="GJ73" s="76">
        <f>'MASTER_ ALL areas - No.seedling'!GI80</f>
        <v>0</v>
      </c>
      <c r="GK73" s="80">
        <f t="shared" si="537"/>
        <v>0</v>
      </c>
      <c r="GL73" s="76">
        <f>'MASTER_ ALL areas - No.seedling'!GK80</f>
        <v>0</v>
      </c>
      <c r="GM73" s="81">
        <f t="shared" si="538"/>
        <v>0</v>
      </c>
      <c r="GN73" s="75">
        <f>'MASTER_ ALL areas - No.seedling'!GM80</f>
        <v>0</v>
      </c>
      <c r="GO73" s="76">
        <f>'MASTER_ ALL areas - No.seedling'!GN80</f>
        <v>0</v>
      </c>
      <c r="GP73" s="80">
        <f t="shared" si="539"/>
        <v>0</v>
      </c>
      <c r="GQ73" s="76">
        <f>'MASTER_ ALL areas - No.seedling'!GP80</f>
        <v>0</v>
      </c>
      <c r="GR73" s="81">
        <f t="shared" si="540"/>
        <v>0</v>
      </c>
      <c r="GS73" s="75">
        <f>'MASTER_ ALL areas - No.seedling'!GR80</f>
        <v>0</v>
      </c>
      <c r="GT73" s="76">
        <f>'MASTER_ ALL areas - No.seedling'!GS80</f>
        <v>0</v>
      </c>
      <c r="GU73" s="80">
        <f t="shared" si="541"/>
        <v>0</v>
      </c>
      <c r="GV73" s="76">
        <f>'MASTER_ ALL areas - No.seedling'!GU80</f>
        <v>0</v>
      </c>
      <c r="GW73" s="81">
        <f t="shared" si="542"/>
        <v>0</v>
      </c>
      <c r="GX73" s="75">
        <f>'MASTER_ ALL areas - No.seedling'!GW80</f>
        <v>0</v>
      </c>
      <c r="GY73" s="76">
        <f>'MASTER_ ALL areas - No.seedling'!GX80</f>
        <v>0</v>
      </c>
      <c r="GZ73" s="80">
        <f t="shared" si="543"/>
        <v>0</v>
      </c>
      <c r="HA73" s="76">
        <f>'MASTER_ ALL areas - No.seedling'!GZ80</f>
        <v>0</v>
      </c>
      <c r="HB73" s="81">
        <f t="shared" si="544"/>
        <v>0</v>
      </c>
      <c r="HC73" s="75">
        <f>'MASTER_ ALL areas - No.seedling'!HB80</f>
        <v>0</v>
      </c>
      <c r="HD73" s="76">
        <f>'MASTER_ ALL areas - No.seedling'!HC80</f>
        <v>0</v>
      </c>
      <c r="HE73" s="80">
        <f t="shared" si="545"/>
        <v>0</v>
      </c>
      <c r="HF73" s="76">
        <f>'MASTER_ ALL areas - No.seedling'!HE80</f>
        <v>0</v>
      </c>
      <c r="HG73" s="81">
        <f t="shared" si="546"/>
        <v>0</v>
      </c>
      <c r="HH73" s="75">
        <f>'MASTER_ ALL areas - No.seedling'!HG80</f>
        <v>0</v>
      </c>
      <c r="HI73" s="76">
        <f>'MASTER_ ALL areas - No.seedling'!HH80</f>
        <v>0</v>
      </c>
      <c r="HJ73" s="80">
        <f t="shared" si="547"/>
        <v>0</v>
      </c>
      <c r="HK73" s="76">
        <f>'MASTER_ ALL areas - No.seedling'!HJ80</f>
        <v>0</v>
      </c>
      <c r="HL73" s="81">
        <f t="shared" si="548"/>
        <v>0</v>
      </c>
      <c r="HM73" s="75">
        <f>'MASTER_ ALL areas - No.seedling'!HL80</f>
        <v>0</v>
      </c>
      <c r="HN73" s="76">
        <f>'MASTER_ ALL areas - No.seedling'!HM80</f>
        <v>0</v>
      </c>
      <c r="HO73" s="80">
        <f t="shared" si="549"/>
        <v>0</v>
      </c>
      <c r="HP73" s="76">
        <f>'MASTER_ ALL areas - No.seedling'!HO80</f>
        <v>0</v>
      </c>
      <c r="HQ73" s="81">
        <f t="shared" si="550"/>
        <v>0</v>
      </c>
      <c r="HR73" s="75">
        <f>'MASTER_ ALL areas - No.seedling'!HQ80</f>
        <v>0</v>
      </c>
      <c r="HS73" s="76">
        <f>'MASTER_ ALL areas - No.seedling'!HR80</f>
        <v>0</v>
      </c>
      <c r="HT73" s="80">
        <f t="shared" si="551"/>
        <v>0</v>
      </c>
      <c r="HU73" s="76">
        <f>'MASTER_ ALL areas - No.seedling'!HT80</f>
        <v>0</v>
      </c>
      <c r="HV73" s="81">
        <f t="shared" si="552"/>
        <v>0</v>
      </c>
      <c r="HW73" s="75">
        <f>'MASTER_ ALL areas - No.seedling'!HV80</f>
        <v>0</v>
      </c>
      <c r="HX73" s="76">
        <f>'MASTER_ ALL areas - No.seedling'!HW80</f>
        <v>0</v>
      </c>
      <c r="HY73" s="80">
        <f t="shared" si="553"/>
        <v>0</v>
      </c>
      <c r="HZ73" s="76">
        <f>'MASTER_ ALL areas - No.seedling'!HY80</f>
        <v>0</v>
      </c>
      <c r="IA73" s="81">
        <f t="shared" si="554"/>
        <v>0</v>
      </c>
      <c r="IB73" s="75">
        <f>'MASTER_ ALL areas - No.seedling'!IA80</f>
        <v>0</v>
      </c>
      <c r="IC73" s="76">
        <f>'MASTER_ ALL areas - No.seedling'!IB80</f>
        <v>0</v>
      </c>
      <c r="ID73" s="80">
        <f t="shared" si="555"/>
        <v>0</v>
      </c>
      <c r="IE73" s="76">
        <f>'MASTER_ ALL areas - No.seedling'!ID80</f>
        <v>0</v>
      </c>
      <c r="IF73" s="85">
        <f t="shared" si="556"/>
        <v>0</v>
      </c>
      <c r="IG73" s="86" t="s">
        <v>282</v>
      </c>
      <c r="IH73" s="87"/>
    </row>
    <row r="74" spans="2:242" ht="33" customHeight="1" x14ac:dyDescent="0.25">
      <c r="B74" s="420">
        <v>77</v>
      </c>
      <c r="C74" s="421" t="s">
        <v>283</v>
      </c>
      <c r="D74" s="422">
        <v>219492</v>
      </c>
      <c r="E74" s="423">
        <v>932895</v>
      </c>
      <c r="F74" s="424" t="s">
        <v>89</v>
      </c>
      <c r="G74" s="88" t="s">
        <v>185</v>
      </c>
      <c r="H74" s="459">
        <f>'MASTER_ ALL areas - No.seedling'!G81</f>
        <v>1</v>
      </c>
      <c r="I74" s="472">
        <f>'MASTER_ ALL areas - No.seedling'!H81</f>
        <v>0.02</v>
      </c>
      <c r="J74" s="459">
        <f>'MASTER_ ALL areas - No.seedling'!I81</f>
        <v>40.200000000000003</v>
      </c>
      <c r="K74" s="427">
        <f>'MASTER_ ALL areas - No.seedling'!J81</f>
        <v>96</v>
      </c>
      <c r="L74" s="73">
        <f t="shared" si="466"/>
        <v>1920</v>
      </c>
      <c r="M74" s="427">
        <f>'MASTER_ ALL areas - No.seedling'!L81</f>
        <v>1920</v>
      </c>
      <c r="N74" s="473">
        <f>'MASTER_ ALL areas - No.seedling'!M81</f>
        <v>2</v>
      </c>
      <c r="O74" s="474">
        <f>'MASTER_ ALL areas - No.seedling'!N81</f>
        <v>35</v>
      </c>
      <c r="P74" s="70">
        <f t="shared" si="467"/>
        <v>2.0833333333333332E-2</v>
      </c>
      <c r="Q74" s="78">
        <f t="shared" si="468"/>
        <v>0.36458333333333331</v>
      </c>
      <c r="R74" s="429"/>
      <c r="S74" s="473">
        <f>'MASTER_ ALL areas - No.seedling'!R81</f>
        <v>1700</v>
      </c>
      <c r="T74" s="475">
        <f>'MASTER_ ALL areas - No.seedling'!S81</f>
        <v>0</v>
      </c>
      <c r="U74" s="80">
        <f t="shared" si="469"/>
        <v>0</v>
      </c>
      <c r="V74" s="475">
        <f>'MASTER_ ALL areas - No.seedling'!U81</f>
        <v>26</v>
      </c>
      <c r="W74" s="80">
        <f t="shared" si="470"/>
        <v>0.30588235294117649</v>
      </c>
      <c r="X74" s="475">
        <f>'MASTER_ ALL areas - No.seedling'!W81</f>
        <v>220</v>
      </c>
      <c r="Y74" s="475">
        <f>'MASTER_ ALL areas - No.seedling'!X81</f>
        <v>2</v>
      </c>
      <c r="Z74" s="80">
        <f t="shared" si="471"/>
        <v>0.18181818181818182</v>
      </c>
      <c r="AA74" s="475">
        <f>'MASTER_ ALL areas - No.seedling'!Z81</f>
        <v>9</v>
      </c>
      <c r="AB74" s="80">
        <f t="shared" si="472"/>
        <v>0.81818181818181823</v>
      </c>
      <c r="AC74" s="475">
        <f>'MASTER_ ALL areas - No.seedling'!AB81</f>
        <v>0</v>
      </c>
      <c r="AD74" s="475">
        <f>'MASTER_ ALL areas - No.seedling'!AC81</f>
        <v>0</v>
      </c>
      <c r="AE74" s="80">
        <f t="shared" si="473"/>
        <v>0</v>
      </c>
      <c r="AF74" s="475">
        <f>'MASTER_ ALL areas - No.seedling'!AE81</f>
        <v>0</v>
      </c>
      <c r="AG74" s="80">
        <f t="shared" si="474"/>
        <v>0</v>
      </c>
      <c r="AH74" s="475">
        <f>'MASTER_ ALL areas - No.seedling'!AG81</f>
        <v>0</v>
      </c>
      <c r="AI74" s="475">
        <f>'MASTER_ ALL areas - No.seedling'!AH81</f>
        <v>0</v>
      </c>
      <c r="AJ74" s="80">
        <f t="shared" si="475"/>
        <v>0</v>
      </c>
      <c r="AK74" s="475">
        <f>'MASTER_ ALL areas - No.seedling'!AJ81</f>
        <v>0</v>
      </c>
      <c r="AL74" s="81">
        <f t="shared" si="476"/>
        <v>0</v>
      </c>
      <c r="AM74" s="429"/>
      <c r="AN74" s="473">
        <f>'MASTER_ ALL areas - No.seedling'!AM81</f>
        <v>1640</v>
      </c>
      <c r="AO74" s="475">
        <f>'MASTER_ ALL areas - No.seedling'!AN81</f>
        <v>2</v>
      </c>
      <c r="AP74" s="80">
        <f t="shared" si="477"/>
        <v>2.4390243902439025E-2</v>
      </c>
      <c r="AQ74" s="475">
        <f>'MASTER_ ALL areas - No.seedling'!AP81</f>
        <v>28</v>
      </c>
      <c r="AR74" s="80">
        <f t="shared" si="478"/>
        <v>0.34146341463414637</v>
      </c>
      <c r="AS74" s="475">
        <f>'MASTER_ ALL areas - No.seedling'!AR81</f>
        <v>20</v>
      </c>
      <c r="AT74" s="475">
        <f>'MASTER_ ALL areas - No.seedling'!AS81</f>
        <v>0</v>
      </c>
      <c r="AU74" s="80">
        <f t="shared" si="479"/>
        <v>0</v>
      </c>
      <c r="AV74" s="475">
        <f>'MASTER_ ALL areas - No.seedling'!AU81</f>
        <v>0</v>
      </c>
      <c r="AW74" s="80">
        <f t="shared" si="480"/>
        <v>0</v>
      </c>
      <c r="AX74" s="475">
        <f>'MASTER_ ALL areas - No.seedling'!AW81</f>
        <v>0</v>
      </c>
      <c r="AY74" s="475">
        <f>'MASTER_ ALL areas - No.seedling'!AX81</f>
        <v>0</v>
      </c>
      <c r="AZ74" s="80">
        <f t="shared" si="481"/>
        <v>0</v>
      </c>
      <c r="BA74" s="475">
        <f>'MASTER_ ALL areas - No.seedling'!AZ81</f>
        <v>0</v>
      </c>
      <c r="BB74" s="80">
        <f t="shared" si="482"/>
        <v>0</v>
      </c>
      <c r="BC74" s="475">
        <f>'MASTER_ ALL areas - No.seedling'!BB81</f>
        <v>0</v>
      </c>
      <c r="BD74" s="475">
        <f>'MASTER_ ALL areas - No.seedling'!BC81</f>
        <v>0</v>
      </c>
      <c r="BE74" s="80">
        <f t="shared" si="483"/>
        <v>0</v>
      </c>
      <c r="BF74" s="475">
        <f>'MASTER_ ALL areas - No.seedling'!BE81</f>
        <v>0</v>
      </c>
      <c r="BG74" s="80">
        <f t="shared" si="484"/>
        <v>0</v>
      </c>
      <c r="BH74" s="475">
        <f>'MASTER_ ALL areas - No.seedling'!BG81</f>
        <v>260</v>
      </c>
      <c r="BI74" s="475">
        <f>'MASTER_ ALL areas - No.seedling'!BH81</f>
        <v>0</v>
      </c>
      <c r="BJ74" s="80">
        <f t="shared" si="485"/>
        <v>0</v>
      </c>
      <c r="BK74" s="475">
        <f>'MASTER_ ALL areas - No.seedling'!BJ81</f>
        <v>7</v>
      </c>
      <c r="BL74" s="80">
        <f t="shared" si="486"/>
        <v>0.53846153846153844</v>
      </c>
      <c r="BM74" s="475">
        <f>'MASTER_ ALL areas - No.seedling'!BL81</f>
        <v>0</v>
      </c>
      <c r="BN74" s="475">
        <f>'MASTER_ ALL areas - No.seedling'!BM81</f>
        <v>0</v>
      </c>
      <c r="BO74" s="80">
        <f t="shared" si="487"/>
        <v>0</v>
      </c>
      <c r="BP74" s="475">
        <f>'MASTER_ ALL areas - No.seedling'!BO81</f>
        <v>0</v>
      </c>
      <c r="BQ74" s="80">
        <f t="shared" si="488"/>
        <v>0</v>
      </c>
      <c r="BR74" s="475">
        <f>'MASTER_ ALL areas - No.seedling'!BQ81</f>
        <v>0</v>
      </c>
      <c r="BS74" s="475">
        <f>'MASTER_ ALL areas - No.seedling'!BR81</f>
        <v>0</v>
      </c>
      <c r="BT74" s="80">
        <f t="shared" si="489"/>
        <v>0</v>
      </c>
      <c r="BU74" s="475">
        <f>'MASTER_ ALL areas - No.seedling'!BT81</f>
        <v>0</v>
      </c>
      <c r="BV74" s="80">
        <f t="shared" si="490"/>
        <v>0</v>
      </c>
      <c r="BW74" s="475">
        <f>'MASTER_ ALL areas - No.seedling'!BV81</f>
        <v>0</v>
      </c>
      <c r="BX74" s="475">
        <f>'MASTER_ ALL areas - No.seedling'!BW81</f>
        <v>0</v>
      </c>
      <c r="BY74" s="80">
        <f t="shared" si="491"/>
        <v>0</v>
      </c>
      <c r="BZ74" s="475">
        <f>'MASTER_ ALL areas - No.seedling'!BY81</f>
        <v>0</v>
      </c>
      <c r="CA74" s="81">
        <f t="shared" si="492"/>
        <v>0</v>
      </c>
      <c r="CB74" s="429"/>
      <c r="CC74" s="75">
        <f>71*20</f>
        <v>1420</v>
      </c>
      <c r="CD74" s="76">
        <f>'MASTER_ ALL areas - No.seedling'!CC81</f>
        <v>0</v>
      </c>
      <c r="CE74" s="80">
        <f t="shared" si="493"/>
        <v>0</v>
      </c>
      <c r="CF74" s="76">
        <f>'MASTER_ ALL areas - No.seedling'!CE81</f>
        <v>19</v>
      </c>
      <c r="CG74" s="81">
        <f t="shared" si="494"/>
        <v>0.26760563380281688</v>
      </c>
      <c r="CH74" s="75">
        <f>'MASTER_ ALL areas - No.seedling'!CG81</f>
        <v>220</v>
      </c>
      <c r="CI74" s="76">
        <f>'MASTER_ ALL areas - No.seedling'!CH81</f>
        <v>2</v>
      </c>
      <c r="CJ74" s="80">
        <f t="shared" si="495"/>
        <v>0.18181818181818182</v>
      </c>
      <c r="CK74" s="76">
        <f>'MASTER_ ALL areas - No.seedling'!CJ81</f>
        <v>9</v>
      </c>
      <c r="CL74" s="81">
        <f t="shared" si="496"/>
        <v>0.81818181818181823</v>
      </c>
      <c r="CM74" s="75">
        <f>'MASTER_ ALL areas - No.seedling'!CL81</f>
        <v>0</v>
      </c>
      <c r="CN74" s="76">
        <f>'MASTER_ ALL areas - No.seedling'!CM81</f>
        <v>0</v>
      </c>
      <c r="CO74" s="80">
        <f t="shared" si="497"/>
        <v>0</v>
      </c>
      <c r="CP74" s="76">
        <f>'MASTER_ ALL areas - No.seedling'!CO81</f>
        <v>0</v>
      </c>
      <c r="CQ74" s="81">
        <f t="shared" si="498"/>
        <v>0</v>
      </c>
      <c r="CR74" s="75">
        <f>'MASTER_ ALL areas - No.seedling'!CQ81</f>
        <v>0</v>
      </c>
      <c r="CS74" s="76">
        <f>'MASTER_ ALL areas - No.seedling'!CR81</f>
        <v>0</v>
      </c>
      <c r="CT74" s="80">
        <f t="shared" si="499"/>
        <v>0</v>
      </c>
      <c r="CU74" s="76">
        <f>'MASTER_ ALL areas - No.seedling'!CT81</f>
        <v>0</v>
      </c>
      <c r="CV74" s="81">
        <f t="shared" si="500"/>
        <v>0</v>
      </c>
      <c r="CW74" s="75">
        <f>'MASTER_ ALL areas - No.seedling'!CV81</f>
        <v>20</v>
      </c>
      <c r="CX74" s="76">
        <f>'MASTER_ ALL areas - No.seedling'!CW81</f>
        <v>0</v>
      </c>
      <c r="CY74" s="80">
        <f t="shared" si="501"/>
        <v>0</v>
      </c>
      <c r="CZ74" s="76">
        <f>'MASTER_ ALL areas - No.seedling'!CY81</f>
        <v>0</v>
      </c>
      <c r="DA74" s="81">
        <f t="shared" si="502"/>
        <v>0</v>
      </c>
      <c r="DB74" s="75">
        <f>'MASTER_ ALL areas - No.seedling'!DA81</f>
        <v>0</v>
      </c>
      <c r="DC74" s="76">
        <f>'MASTER_ ALL areas - No.seedling'!DB81</f>
        <v>0</v>
      </c>
      <c r="DD74" s="80">
        <f t="shared" si="503"/>
        <v>0</v>
      </c>
      <c r="DE74" s="76">
        <f>'MASTER_ ALL areas - No.seedling'!DD81</f>
        <v>0</v>
      </c>
      <c r="DF74" s="81">
        <f t="shared" si="504"/>
        <v>0</v>
      </c>
      <c r="DG74" s="75">
        <f>'MASTER_ ALL areas - No.seedling'!DF81</f>
        <v>0</v>
      </c>
      <c r="DH74" s="76">
        <f>'MASTER_ ALL areas - No.seedling'!DG81</f>
        <v>0</v>
      </c>
      <c r="DI74" s="80">
        <f t="shared" si="505"/>
        <v>0</v>
      </c>
      <c r="DJ74" s="76">
        <f>'MASTER_ ALL areas - No.seedling'!DI81</f>
        <v>0</v>
      </c>
      <c r="DK74" s="81">
        <f t="shared" si="506"/>
        <v>0</v>
      </c>
      <c r="DL74" s="75">
        <f>'MASTER_ ALL areas - No.seedling'!DK81</f>
        <v>0</v>
      </c>
      <c r="DM74" s="76">
        <f>'MASTER_ ALL areas - No.seedling'!DL81</f>
        <v>0</v>
      </c>
      <c r="DN74" s="80">
        <f t="shared" si="507"/>
        <v>0</v>
      </c>
      <c r="DO74" s="76">
        <f>'MASTER_ ALL areas - No.seedling'!DN81</f>
        <v>0</v>
      </c>
      <c r="DP74" s="81">
        <f t="shared" si="508"/>
        <v>0</v>
      </c>
      <c r="DQ74" s="75">
        <f>'MASTER_ ALL areas - No.seedling'!DP81</f>
        <v>0</v>
      </c>
      <c r="DR74" s="76">
        <f>'MASTER_ ALL areas - No.seedling'!DQ81</f>
        <v>0</v>
      </c>
      <c r="DS74" s="80">
        <f t="shared" si="509"/>
        <v>0</v>
      </c>
      <c r="DT74" s="76">
        <f>'MASTER_ ALL areas - No.seedling'!DS81</f>
        <v>0</v>
      </c>
      <c r="DU74" s="81">
        <f t="shared" si="510"/>
        <v>0</v>
      </c>
      <c r="DV74" s="75">
        <f>'MASTER_ ALL areas - No.seedling'!DU81</f>
        <v>0</v>
      </c>
      <c r="DW74" s="76">
        <f>'MASTER_ ALL areas - No.seedling'!DV81</f>
        <v>0</v>
      </c>
      <c r="DX74" s="80">
        <f t="shared" si="511"/>
        <v>0</v>
      </c>
      <c r="DY74" s="76">
        <f>'MASTER_ ALL areas - No.seedling'!DX81</f>
        <v>0</v>
      </c>
      <c r="DZ74" s="81">
        <f t="shared" si="512"/>
        <v>0</v>
      </c>
      <c r="EA74" s="75">
        <f>'MASTER_ ALL areas - No.seedling'!DZ81</f>
        <v>0</v>
      </c>
      <c r="EB74" s="76">
        <f>'MASTER_ ALL areas - No.seedling'!EA81</f>
        <v>0</v>
      </c>
      <c r="EC74" s="80">
        <f t="shared" si="513"/>
        <v>0</v>
      </c>
      <c r="ED74" s="76">
        <f>'MASTER_ ALL areas - No.seedling'!EC81</f>
        <v>0</v>
      </c>
      <c r="EE74" s="81">
        <f t="shared" si="514"/>
        <v>0</v>
      </c>
      <c r="EF74" s="75">
        <f>'MASTER_ ALL areas - No.seedling'!EE81</f>
        <v>0</v>
      </c>
      <c r="EG74" s="76">
        <f>'MASTER_ ALL areas - No.seedling'!EF81</f>
        <v>0</v>
      </c>
      <c r="EH74" s="80">
        <f t="shared" si="515"/>
        <v>0</v>
      </c>
      <c r="EI74" s="76">
        <f>'MASTER_ ALL areas - No.seedling'!EH81</f>
        <v>0</v>
      </c>
      <c r="EJ74" s="81">
        <f t="shared" si="516"/>
        <v>0</v>
      </c>
      <c r="EK74" s="75">
        <f>'MASTER_ ALL areas - No.seedling'!EJ81</f>
        <v>0</v>
      </c>
      <c r="EL74" s="76">
        <f>'MASTER_ ALL areas - No.seedling'!EK81</f>
        <v>0</v>
      </c>
      <c r="EM74" s="80">
        <f t="shared" si="517"/>
        <v>0</v>
      </c>
      <c r="EN74" s="76">
        <f>'MASTER_ ALL areas - No.seedling'!EM81</f>
        <v>0</v>
      </c>
      <c r="EO74" s="81">
        <f t="shared" si="518"/>
        <v>0</v>
      </c>
      <c r="EP74" s="75">
        <f>'MASTER_ ALL areas - No.seedling'!EO81</f>
        <v>0</v>
      </c>
      <c r="EQ74" s="76">
        <f>'MASTER_ ALL areas - No.seedling'!EP81</f>
        <v>0</v>
      </c>
      <c r="ER74" s="80">
        <f t="shared" si="519"/>
        <v>0</v>
      </c>
      <c r="ES74" s="76">
        <f>'MASTER_ ALL areas - No.seedling'!ER81</f>
        <v>0</v>
      </c>
      <c r="ET74" s="81">
        <f t="shared" si="520"/>
        <v>0</v>
      </c>
      <c r="EU74" s="75">
        <f>'MASTER_ ALL areas - No.seedling'!ET81</f>
        <v>0</v>
      </c>
      <c r="EV74" s="76">
        <f>'MASTER_ ALL areas - No.seedling'!EU81</f>
        <v>0</v>
      </c>
      <c r="EW74" s="80">
        <f t="shared" si="521"/>
        <v>0</v>
      </c>
      <c r="EX74" s="76">
        <f>'MASTER_ ALL areas - No.seedling'!EW81</f>
        <v>0</v>
      </c>
      <c r="EY74" s="81">
        <f t="shared" si="522"/>
        <v>0</v>
      </c>
      <c r="EZ74" s="75">
        <f>'MASTER_ ALL areas - No.seedling'!EY81</f>
        <v>0</v>
      </c>
      <c r="FA74" s="76">
        <f>'MASTER_ ALL areas - No.seedling'!EZ81</f>
        <v>0</v>
      </c>
      <c r="FB74" s="80">
        <f t="shared" si="523"/>
        <v>0</v>
      </c>
      <c r="FC74" s="76">
        <f>'MASTER_ ALL areas - No.seedling'!FB81</f>
        <v>0</v>
      </c>
      <c r="FD74" s="81">
        <f t="shared" si="524"/>
        <v>0</v>
      </c>
      <c r="FE74" s="75">
        <f>'MASTER_ ALL areas - No.seedling'!FD81</f>
        <v>260</v>
      </c>
      <c r="FF74" s="76">
        <f>'MASTER_ ALL areas - No.seedling'!FE81</f>
        <v>0</v>
      </c>
      <c r="FG74" s="80">
        <f t="shared" si="525"/>
        <v>0</v>
      </c>
      <c r="FH74" s="76">
        <f>'MASTER_ ALL areas - No.seedling'!FG81</f>
        <v>7</v>
      </c>
      <c r="FI74" s="81">
        <f t="shared" si="526"/>
        <v>0.53846153846153844</v>
      </c>
      <c r="FJ74" s="75">
        <f>'MASTER_ ALL areas - No.seedling'!FI81</f>
        <v>0</v>
      </c>
      <c r="FK74" s="76">
        <f>'MASTER_ ALL areas - No.seedling'!FJ81</f>
        <v>0</v>
      </c>
      <c r="FL74" s="80">
        <f t="shared" si="527"/>
        <v>0</v>
      </c>
      <c r="FM74" s="76">
        <f>'MASTER_ ALL areas - No.seedling'!FL81</f>
        <v>0</v>
      </c>
      <c r="FN74" s="81">
        <f t="shared" si="528"/>
        <v>0</v>
      </c>
      <c r="FO74" s="75">
        <f>'MASTER_ ALL areas - No.seedling'!FN81</f>
        <v>0</v>
      </c>
      <c r="FP74" s="76">
        <f>'MASTER_ ALL areas - No.seedling'!FO81</f>
        <v>0</v>
      </c>
      <c r="FQ74" s="80">
        <f t="shared" si="529"/>
        <v>0</v>
      </c>
      <c r="FR74" s="76">
        <f>'MASTER_ ALL areas - No.seedling'!FQ81</f>
        <v>0</v>
      </c>
      <c r="FS74" s="81">
        <f t="shared" si="530"/>
        <v>0</v>
      </c>
      <c r="FT74" s="75">
        <f>'MASTER_ ALL areas - No.seedling'!FS81</f>
        <v>0</v>
      </c>
      <c r="FU74" s="76">
        <f>'MASTER_ ALL areas - No.seedling'!FT81</f>
        <v>0</v>
      </c>
      <c r="FV74" s="80">
        <f t="shared" si="531"/>
        <v>0</v>
      </c>
      <c r="FW74" s="76">
        <f>'MASTER_ ALL areas - No.seedling'!FV81</f>
        <v>0</v>
      </c>
      <c r="FX74" s="81">
        <f t="shared" si="532"/>
        <v>0</v>
      </c>
      <c r="FY74" s="75">
        <f>'MASTER_ ALL areas - No.seedling'!FX81</f>
        <v>0</v>
      </c>
      <c r="FZ74" s="76">
        <f>'MASTER_ ALL areas - No.seedling'!FY81</f>
        <v>0</v>
      </c>
      <c r="GA74" s="80">
        <f t="shared" si="533"/>
        <v>0</v>
      </c>
      <c r="GB74" s="76">
        <f>'MASTER_ ALL areas - No.seedling'!GA81</f>
        <v>0</v>
      </c>
      <c r="GC74" s="81">
        <f t="shared" si="534"/>
        <v>0</v>
      </c>
      <c r="GD74" s="75">
        <f>'MASTER_ ALL areas - No.seedling'!GC81</f>
        <v>0</v>
      </c>
      <c r="GE74" s="76">
        <f>'MASTER_ ALL areas - No.seedling'!GD81</f>
        <v>0</v>
      </c>
      <c r="GF74" s="80">
        <f t="shared" si="535"/>
        <v>0</v>
      </c>
      <c r="GG74" s="76">
        <f>'MASTER_ ALL areas - No.seedling'!GF81</f>
        <v>0</v>
      </c>
      <c r="GH74" s="81">
        <f t="shared" si="536"/>
        <v>0</v>
      </c>
      <c r="GI74" s="75">
        <f>'MASTER_ ALL areas - No.seedling'!GH81</f>
        <v>0</v>
      </c>
      <c r="GJ74" s="76">
        <f>'MASTER_ ALL areas - No.seedling'!GI81</f>
        <v>0</v>
      </c>
      <c r="GK74" s="80">
        <f t="shared" si="537"/>
        <v>0</v>
      </c>
      <c r="GL74" s="76">
        <f>'MASTER_ ALL areas - No.seedling'!GK81</f>
        <v>0</v>
      </c>
      <c r="GM74" s="81">
        <f t="shared" si="538"/>
        <v>0</v>
      </c>
      <c r="GN74" s="75">
        <f>'MASTER_ ALL areas - No.seedling'!GM81</f>
        <v>0</v>
      </c>
      <c r="GO74" s="76">
        <f>'MASTER_ ALL areas - No.seedling'!GN81</f>
        <v>0</v>
      </c>
      <c r="GP74" s="80">
        <f t="shared" si="539"/>
        <v>0</v>
      </c>
      <c r="GQ74" s="76">
        <f>'MASTER_ ALL areas - No.seedling'!GP81</f>
        <v>0</v>
      </c>
      <c r="GR74" s="81">
        <f t="shared" si="540"/>
        <v>0</v>
      </c>
      <c r="GS74" s="75">
        <f>'MASTER_ ALL areas - No.seedling'!GR81</f>
        <v>0</v>
      </c>
      <c r="GT74" s="76">
        <f>'MASTER_ ALL areas - No.seedling'!GS81</f>
        <v>0</v>
      </c>
      <c r="GU74" s="80">
        <f t="shared" si="541"/>
        <v>0</v>
      </c>
      <c r="GV74" s="76">
        <f>'MASTER_ ALL areas - No.seedling'!GU81</f>
        <v>0</v>
      </c>
      <c r="GW74" s="81">
        <f t="shared" si="542"/>
        <v>0</v>
      </c>
      <c r="GX74" s="75">
        <f>'MASTER_ ALL areas - No.seedling'!GW81</f>
        <v>0</v>
      </c>
      <c r="GY74" s="76">
        <f>'MASTER_ ALL areas - No.seedling'!GX81</f>
        <v>0</v>
      </c>
      <c r="GZ74" s="80">
        <f t="shared" si="543"/>
        <v>0</v>
      </c>
      <c r="HA74" s="76">
        <f>'MASTER_ ALL areas - No.seedling'!GZ81</f>
        <v>0</v>
      </c>
      <c r="HB74" s="81">
        <f t="shared" si="544"/>
        <v>0</v>
      </c>
      <c r="HC74" s="75">
        <f>'MASTER_ ALL areas - No.seedling'!HB81</f>
        <v>0</v>
      </c>
      <c r="HD74" s="76">
        <f>'MASTER_ ALL areas - No.seedling'!HC81</f>
        <v>0</v>
      </c>
      <c r="HE74" s="80">
        <f t="shared" si="545"/>
        <v>0</v>
      </c>
      <c r="HF74" s="76">
        <f>'MASTER_ ALL areas - No.seedling'!HE81</f>
        <v>0</v>
      </c>
      <c r="HG74" s="81">
        <f t="shared" si="546"/>
        <v>0</v>
      </c>
      <c r="HH74" s="75">
        <f>'MASTER_ ALL areas - No.seedling'!HG81</f>
        <v>0</v>
      </c>
      <c r="HI74" s="76">
        <f>'MASTER_ ALL areas - No.seedling'!HH81</f>
        <v>0</v>
      </c>
      <c r="HJ74" s="80">
        <f t="shared" si="547"/>
        <v>0</v>
      </c>
      <c r="HK74" s="76">
        <f>'MASTER_ ALL areas - No.seedling'!HJ81</f>
        <v>0</v>
      </c>
      <c r="HL74" s="81">
        <f t="shared" si="548"/>
        <v>0</v>
      </c>
      <c r="HM74" s="75">
        <f>'MASTER_ ALL areas - No.seedling'!HL81</f>
        <v>0</v>
      </c>
      <c r="HN74" s="76">
        <f>'MASTER_ ALL areas - No.seedling'!HM81</f>
        <v>0</v>
      </c>
      <c r="HO74" s="80">
        <f t="shared" si="549"/>
        <v>0</v>
      </c>
      <c r="HP74" s="76">
        <f>'MASTER_ ALL areas - No.seedling'!HO81</f>
        <v>0</v>
      </c>
      <c r="HQ74" s="81">
        <f t="shared" si="550"/>
        <v>0</v>
      </c>
      <c r="HR74" s="75">
        <f>'MASTER_ ALL areas - No.seedling'!HQ81</f>
        <v>0</v>
      </c>
      <c r="HS74" s="76">
        <f>'MASTER_ ALL areas - No.seedling'!HR81</f>
        <v>0</v>
      </c>
      <c r="HT74" s="80">
        <f t="shared" si="551"/>
        <v>0</v>
      </c>
      <c r="HU74" s="76">
        <f>'MASTER_ ALL areas - No.seedling'!HT81</f>
        <v>0</v>
      </c>
      <c r="HV74" s="81">
        <f t="shared" si="552"/>
        <v>0</v>
      </c>
      <c r="HW74" s="75">
        <f>'MASTER_ ALL areas - No.seedling'!HV81</f>
        <v>0</v>
      </c>
      <c r="HX74" s="76">
        <f>'MASTER_ ALL areas - No.seedling'!HW81</f>
        <v>0</v>
      </c>
      <c r="HY74" s="80">
        <f t="shared" si="553"/>
        <v>0</v>
      </c>
      <c r="HZ74" s="76">
        <f>'MASTER_ ALL areas - No.seedling'!HY81</f>
        <v>0</v>
      </c>
      <c r="IA74" s="81">
        <f t="shared" si="554"/>
        <v>0</v>
      </c>
      <c r="IB74" s="75">
        <f>'MASTER_ ALL areas - No.seedling'!IA81</f>
        <v>0</v>
      </c>
      <c r="IC74" s="76">
        <f>'MASTER_ ALL areas - No.seedling'!IB81</f>
        <v>0</v>
      </c>
      <c r="ID74" s="80">
        <f t="shared" si="555"/>
        <v>0</v>
      </c>
      <c r="IE74" s="76">
        <f>'MASTER_ ALL areas - No.seedling'!ID81</f>
        <v>0</v>
      </c>
      <c r="IF74" s="85">
        <f t="shared" si="556"/>
        <v>0</v>
      </c>
      <c r="IG74" s="86" t="s">
        <v>284</v>
      </c>
      <c r="IH74" s="87"/>
    </row>
    <row r="75" spans="2:242" ht="33" customHeight="1" x14ac:dyDescent="0.25">
      <c r="B75" s="420">
        <v>78</v>
      </c>
      <c r="C75" s="421" t="s">
        <v>285</v>
      </c>
      <c r="D75" s="422">
        <v>219704</v>
      </c>
      <c r="E75" s="423">
        <v>932892</v>
      </c>
      <c r="F75" s="424" t="s">
        <v>89</v>
      </c>
      <c r="G75" s="88" t="s">
        <v>286</v>
      </c>
      <c r="H75" s="459">
        <f>'MASTER_ ALL areas - No.seedling'!G82</f>
        <v>1</v>
      </c>
      <c r="I75" s="472">
        <f>'MASTER_ ALL areas - No.seedling'!H82</f>
        <v>0</v>
      </c>
      <c r="J75" s="459">
        <f>'MASTER_ ALL areas - No.seedling'!I82</f>
        <v>35.6</v>
      </c>
      <c r="K75" s="427">
        <f>'MASTER_ ALL areas - No.seedling'!J82</f>
        <v>46</v>
      </c>
      <c r="L75" s="73">
        <f t="shared" si="466"/>
        <v>920</v>
      </c>
      <c r="M75" s="427">
        <f>'MASTER_ ALL areas - No.seedling'!L82</f>
        <v>920</v>
      </c>
      <c r="N75" s="473">
        <f>'MASTER_ ALL areas - No.seedling'!M82</f>
        <v>8</v>
      </c>
      <c r="O75" s="474">
        <f>'MASTER_ ALL areas - No.seedling'!N82</f>
        <v>29</v>
      </c>
      <c r="P75" s="70">
        <f t="shared" si="467"/>
        <v>0.17391304347826086</v>
      </c>
      <c r="Q75" s="78">
        <f t="shared" si="468"/>
        <v>0.63043478260869568</v>
      </c>
      <c r="R75" s="429"/>
      <c r="S75" s="473">
        <f>'MASTER_ ALL areas - No.seedling'!R82</f>
        <v>720</v>
      </c>
      <c r="T75" s="475">
        <f>'MASTER_ ALL areas - No.seedling'!S82</f>
        <v>3</v>
      </c>
      <c r="U75" s="80">
        <f t="shared" si="469"/>
        <v>8.3333333333333329E-2</v>
      </c>
      <c r="V75" s="475">
        <f>'MASTER_ ALL areas - No.seedling'!U82</f>
        <v>20</v>
      </c>
      <c r="W75" s="80">
        <f t="shared" si="470"/>
        <v>0.55555555555555558</v>
      </c>
      <c r="X75" s="475">
        <f>'MASTER_ ALL areas - No.seedling'!W82</f>
        <v>200</v>
      </c>
      <c r="Y75" s="475">
        <f>'MASTER_ ALL areas - No.seedling'!X82</f>
        <v>5</v>
      </c>
      <c r="Z75" s="80">
        <f t="shared" si="471"/>
        <v>0.5</v>
      </c>
      <c r="AA75" s="475">
        <f>'MASTER_ ALL areas - No.seedling'!Z82</f>
        <v>9</v>
      </c>
      <c r="AB75" s="80">
        <f t="shared" si="472"/>
        <v>0.9</v>
      </c>
      <c r="AC75" s="475">
        <f>'MASTER_ ALL areas - No.seedling'!AB82</f>
        <v>0</v>
      </c>
      <c r="AD75" s="475">
        <f>'MASTER_ ALL areas - No.seedling'!AC82</f>
        <v>0</v>
      </c>
      <c r="AE75" s="80">
        <f t="shared" si="473"/>
        <v>0</v>
      </c>
      <c r="AF75" s="475">
        <f>'MASTER_ ALL areas - No.seedling'!AE82</f>
        <v>0</v>
      </c>
      <c r="AG75" s="80">
        <f t="shared" si="474"/>
        <v>0</v>
      </c>
      <c r="AH75" s="475">
        <f>'MASTER_ ALL areas - No.seedling'!AG82</f>
        <v>0</v>
      </c>
      <c r="AI75" s="475">
        <f>'MASTER_ ALL areas - No.seedling'!AH82</f>
        <v>0</v>
      </c>
      <c r="AJ75" s="80">
        <f t="shared" si="475"/>
        <v>0</v>
      </c>
      <c r="AK75" s="475">
        <f>'MASTER_ ALL areas - No.seedling'!AJ82</f>
        <v>0</v>
      </c>
      <c r="AL75" s="81">
        <f t="shared" si="476"/>
        <v>0</v>
      </c>
      <c r="AM75" s="429"/>
      <c r="AN75" s="473">
        <f>'MASTER_ ALL areas - No.seedling'!AM82</f>
        <v>640</v>
      </c>
      <c r="AO75" s="475">
        <f>'MASTER_ ALL areas - No.seedling'!AN82</f>
        <v>5</v>
      </c>
      <c r="AP75" s="80">
        <f t="shared" si="477"/>
        <v>0.15625</v>
      </c>
      <c r="AQ75" s="475">
        <f>'MASTER_ ALL areas - No.seedling'!AP82</f>
        <v>21</v>
      </c>
      <c r="AR75" s="80">
        <f t="shared" si="478"/>
        <v>0.65625</v>
      </c>
      <c r="AS75" s="475">
        <f>'MASTER_ ALL areas - No.seedling'!AR82</f>
        <v>280</v>
      </c>
      <c r="AT75" s="475">
        <f>'MASTER_ ALL areas - No.seedling'!AS82</f>
        <v>3</v>
      </c>
      <c r="AU75" s="80">
        <f t="shared" si="479"/>
        <v>0.21428571428571427</v>
      </c>
      <c r="AV75" s="475">
        <f>'MASTER_ ALL areas - No.seedling'!AU82</f>
        <v>8</v>
      </c>
      <c r="AW75" s="80">
        <f t="shared" si="480"/>
        <v>0.5714285714285714</v>
      </c>
      <c r="AX75" s="475">
        <f>'MASTER_ ALL areas - No.seedling'!AW82</f>
        <v>0</v>
      </c>
      <c r="AY75" s="475">
        <f>'MASTER_ ALL areas - No.seedling'!AX82</f>
        <v>0</v>
      </c>
      <c r="AZ75" s="80">
        <f t="shared" si="481"/>
        <v>0</v>
      </c>
      <c r="BA75" s="475">
        <f>'MASTER_ ALL areas - No.seedling'!AZ82</f>
        <v>0</v>
      </c>
      <c r="BB75" s="80">
        <f t="shared" si="482"/>
        <v>0</v>
      </c>
      <c r="BC75" s="475">
        <f>'MASTER_ ALL areas - No.seedling'!BB82</f>
        <v>0</v>
      </c>
      <c r="BD75" s="475">
        <f>'MASTER_ ALL areas - No.seedling'!BC82</f>
        <v>0</v>
      </c>
      <c r="BE75" s="80">
        <f t="shared" si="483"/>
        <v>0</v>
      </c>
      <c r="BF75" s="475">
        <f>'MASTER_ ALL areas - No.seedling'!BE82</f>
        <v>0</v>
      </c>
      <c r="BG75" s="80">
        <f t="shared" si="484"/>
        <v>0</v>
      </c>
      <c r="BH75" s="475">
        <f>'MASTER_ ALL areas - No.seedling'!BG82</f>
        <v>0</v>
      </c>
      <c r="BI75" s="475">
        <f>'MASTER_ ALL areas - No.seedling'!BH82</f>
        <v>0</v>
      </c>
      <c r="BJ75" s="80">
        <f t="shared" si="485"/>
        <v>0</v>
      </c>
      <c r="BK75" s="475">
        <f>'MASTER_ ALL areas - No.seedling'!BJ82</f>
        <v>0</v>
      </c>
      <c r="BL75" s="80">
        <f t="shared" si="486"/>
        <v>0</v>
      </c>
      <c r="BM75" s="475">
        <f>'MASTER_ ALL areas - No.seedling'!BL82</f>
        <v>0</v>
      </c>
      <c r="BN75" s="475">
        <f>'MASTER_ ALL areas - No.seedling'!BM82</f>
        <v>0</v>
      </c>
      <c r="BO75" s="80">
        <f t="shared" si="487"/>
        <v>0</v>
      </c>
      <c r="BP75" s="475">
        <f>'MASTER_ ALL areas - No.seedling'!BO82</f>
        <v>0</v>
      </c>
      <c r="BQ75" s="80">
        <f t="shared" si="488"/>
        <v>0</v>
      </c>
      <c r="BR75" s="475">
        <f>'MASTER_ ALL areas - No.seedling'!BQ82</f>
        <v>0</v>
      </c>
      <c r="BS75" s="475">
        <f>'MASTER_ ALL areas - No.seedling'!BR82</f>
        <v>0</v>
      </c>
      <c r="BT75" s="80">
        <f t="shared" si="489"/>
        <v>0</v>
      </c>
      <c r="BU75" s="475">
        <f>'MASTER_ ALL areas - No.seedling'!BT82</f>
        <v>0</v>
      </c>
      <c r="BV75" s="80">
        <f t="shared" si="490"/>
        <v>0</v>
      </c>
      <c r="BW75" s="475">
        <f>'MASTER_ ALL areas - No.seedling'!BV82</f>
        <v>0</v>
      </c>
      <c r="BX75" s="475">
        <f>'MASTER_ ALL areas - No.seedling'!BW82</f>
        <v>0</v>
      </c>
      <c r="BY75" s="80">
        <f t="shared" si="491"/>
        <v>0</v>
      </c>
      <c r="BZ75" s="475">
        <f>'MASTER_ ALL areas - No.seedling'!BY82</f>
        <v>0</v>
      </c>
      <c r="CA75" s="81">
        <f t="shared" si="492"/>
        <v>0</v>
      </c>
      <c r="CB75" s="429"/>
      <c r="CC75" s="75">
        <f>25*20</f>
        <v>500</v>
      </c>
      <c r="CD75" s="76">
        <f>'MASTER_ ALL areas - No.seedling'!CC82</f>
        <v>1</v>
      </c>
      <c r="CE75" s="80">
        <f t="shared" si="493"/>
        <v>0.04</v>
      </c>
      <c r="CF75" s="76">
        <f>'MASTER_ ALL areas - No.seedling'!CE82</f>
        <v>14</v>
      </c>
      <c r="CG75" s="81">
        <f t="shared" si="494"/>
        <v>0.56000000000000005</v>
      </c>
      <c r="CH75" s="75">
        <f>'MASTER_ ALL areas - No.seedling'!CG82</f>
        <v>140</v>
      </c>
      <c r="CI75" s="76">
        <f>'MASTER_ ALL areas - No.seedling'!CH82</f>
        <v>4</v>
      </c>
      <c r="CJ75" s="80">
        <f t="shared" si="495"/>
        <v>0.5714285714285714</v>
      </c>
      <c r="CK75" s="76">
        <f>'MASTER_ ALL areas - No.seedling'!CJ82</f>
        <v>7</v>
      </c>
      <c r="CL75" s="81">
        <f t="shared" si="496"/>
        <v>1</v>
      </c>
      <c r="CM75" s="75">
        <f>'MASTER_ ALL areas - No.seedling'!CL82</f>
        <v>0</v>
      </c>
      <c r="CN75" s="76">
        <f>'MASTER_ ALL areas - No.seedling'!CM82</f>
        <v>0</v>
      </c>
      <c r="CO75" s="80">
        <f t="shared" si="497"/>
        <v>0</v>
      </c>
      <c r="CP75" s="76">
        <f>'MASTER_ ALL areas - No.seedling'!CO82</f>
        <v>0</v>
      </c>
      <c r="CQ75" s="81">
        <f t="shared" si="498"/>
        <v>0</v>
      </c>
      <c r="CR75" s="75">
        <f>'MASTER_ ALL areas - No.seedling'!CQ82</f>
        <v>0</v>
      </c>
      <c r="CS75" s="76">
        <f>'MASTER_ ALL areas - No.seedling'!CR82</f>
        <v>0</v>
      </c>
      <c r="CT75" s="80">
        <f t="shared" si="499"/>
        <v>0</v>
      </c>
      <c r="CU75" s="76">
        <f>'MASTER_ ALL areas - No.seedling'!CT82</f>
        <v>0</v>
      </c>
      <c r="CV75" s="81">
        <f t="shared" si="500"/>
        <v>0</v>
      </c>
      <c r="CW75" s="75">
        <f>'MASTER_ ALL areas - No.seedling'!CV82</f>
        <v>220</v>
      </c>
      <c r="CX75" s="76">
        <f>'MASTER_ ALL areas - No.seedling'!CW82</f>
        <v>2</v>
      </c>
      <c r="CY75" s="80">
        <f t="shared" si="501"/>
        <v>0.18181818181818182</v>
      </c>
      <c r="CZ75" s="76">
        <f>'MASTER_ ALL areas - No.seedling'!CY82</f>
        <v>6</v>
      </c>
      <c r="DA75" s="81">
        <f t="shared" si="502"/>
        <v>0.54545454545454541</v>
      </c>
      <c r="DB75" s="75">
        <f>'MASTER_ ALL areas - No.seedling'!DA82</f>
        <v>60</v>
      </c>
      <c r="DC75" s="76">
        <f>'MASTER_ ALL areas - No.seedling'!DB82</f>
        <v>1</v>
      </c>
      <c r="DD75" s="80">
        <f t="shared" si="503"/>
        <v>0.33333333333333331</v>
      </c>
      <c r="DE75" s="76">
        <f>'MASTER_ ALL areas - No.seedling'!DD82</f>
        <v>2</v>
      </c>
      <c r="DF75" s="81">
        <f t="shared" si="504"/>
        <v>0.66666666666666663</v>
      </c>
      <c r="DG75" s="75">
        <f>'MASTER_ ALL areas - No.seedling'!DF82</f>
        <v>0</v>
      </c>
      <c r="DH75" s="76">
        <f>'MASTER_ ALL areas - No.seedling'!DG82</f>
        <v>0</v>
      </c>
      <c r="DI75" s="80">
        <f t="shared" si="505"/>
        <v>0</v>
      </c>
      <c r="DJ75" s="76">
        <f>'MASTER_ ALL areas - No.seedling'!DI82</f>
        <v>0</v>
      </c>
      <c r="DK75" s="81">
        <f t="shared" si="506"/>
        <v>0</v>
      </c>
      <c r="DL75" s="75">
        <f>'MASTER_ ALL areas - No.seedling'!DK82</f>
        <v>0</v>
      </c>
      <c r="DM75" s="76">
        <f>'MASTER_ ALL areas - No.seedling'!DL82</f>
        <v>0</v>
      </c>
      <c r="DN75" s="80">
        <f t="shared" si="507"/>
        <v>0</v>
      </c>
      <c r="DO75" s="76">
        <f>'MASTER_ ALL areas - No.seedling'!DN82</f>
        <v>0</v>
      </c>
      <c r="DP75" s="81">
        <f t="shared" si="508"/>
        <v>0</v>
      </c>
      <c r="DQ75" s="75">
        <f>'MASTER_ ALL areas - No.seedling'!DP82</f>
        <v>0</v>
      </c>
      <c r="DR75" s="76">
        <f>'MASTER_ ALL areas - No.seedling'!DQ82</f>
        <v>0</v>
      </c>
      <c r="DS75" s="80">
        <f t="shared" si="509"/>
        <v>0</v>
      </c>
      <c r="DT75" s="76">
        <f>'MASTER_ ALL areas - No.seedling'!DS82</f>
        <v>0</v>
      </c>
      <c r="DU75" s="81">
        <f t="shared" si="510"/>
        <v>0</v>
      </c>
      <c r="DV75" s="75">
        <f>'MASTER_ ALL areas - No.seedling'!DU82</f>
        <v>0</v>
      </c>
      <c r="DW75" s="76">
        <f>'MASTER_ ALL areas - No.seedling'!DV82</f>
        <v>0</v>
      </c>
      <c r="DX75" s="80">
        <f t="shared" si="511"/>
        <v>0</v>
      </c>
      <c r="DY75" s="76">
        <f>'MASTER_ ALL areas - No.seedling'!DX82</f>
        <v>0</v>
      </c>
      <c r="DZ75" s="81">
        <f t="shared" si="512"/>
        <v>0</v>
      </c>
      <c r="EA75" s="75">
        <f>'MASTER_ ALL areas - No.seedling'!DZ82</f>
        <v>0</v>
      </c>
      <c r="EB75" s="76">
        <f>'MASTER_ ALL areas - No.seedling'!EA82</f>
        <v>0</v>
      </c>
      <c r="EC75" s="80">
        <f t="shared" si="513"/>
        <v>0</v>
      </c>
      <c r="ED75" s="76">
        <f>'MASTER_ ALL areas - No.seedling'!EC82</f>
        <v>0</v>
      </c>
      <c r="EE75" s="81">
        <f t="shared" si="514"/>
        <v>0</v>
      </c>
      <c r="EF75" s="75">
        <f>'MASTER_ ALL areas - No.seedling'!EE82</f>
        <v>0</v>
      </c>
      <c r="EG75" s="76">
        <f>'MASTER_ ALL areas - No.seedling'!EF82</f>
        <v>0</v>
      </c>
      <c r="EH75" s="80">
        <f t="shared" si="515"/>
        <v>0</v>
      </c>
      <c r="EI75" s="76">
        <f>'MASTER_ ALL areas - No.seedling'!EH82</f>
        <v>0</v>
      </c>
      <c r="EJ75" s="81">
        <f t="shared" si="516"/>
        <v>0</v>
      </c>
      <c r="EK75" s="75">
        <f>'MASTER_ ALL areas - No.seedling'!EJ82</f>
        <v>0</v>
      </c>
      <c r="EL75" s="76">
        <f>'MASTER_ ALL areas - No.seedling'!EK82</f>
        <v>0</v>
      </c>
      <c r="EM75" s="80">
        <f t="shared" si="517"/>
        <v>0</v>
      </c>
      <c r="EN75" s="76">
        <f>'MASTER_ ALL areas - No.seedling'!EM82</f>
        <v>0</v>
      </c>
      <c r="EO75" s="81">
        <f t="shared" si="518"/>
        <v>0</v>
      </c>
      <c r="EP75" s="75">
        <f>'MASTER_ ALL areas - No.seedling'!EO82</f>
        <v>0</v>
      </c>
      <c r="EQ75" s="76">
        <f>'MASTER_ ALL areas - No.seedling'!EP82</f>
        <v>0</v>
      </c>
      <c r="ER75" s="80">
        <f t="shared" si="519"/>
        <v>0</v>
      </c>
      <c r="ES75" s="76">
        <f>'MASTER_ ALL areas - No.seedling'!ER82</f>
        <v>0</v>
      </c>
      <c r="ET75" s="81">
        <f t="shared" si="520"/>
        <v>0</v>
      </c>
      <c r="EU75" s="75">
        <f>'MASTER_ ALL areas - No.seedling'!ET82</f>
        <v>0</v>
      </c>
      <c r="EV75" s="76">
        <f>'MASTER_ ALL areas - No.seedling'!EU82</f>
        <v>0</v>
      </c>
      <c r="EW75" s="80">
        <f t="shared" si="521"/>
        <v>0</v>
      </c>
      <c r="EX75" s="76">
        <f>'MASTER_ ALL areas - No.seedling'!EW82</f>
        <v>0</v>
      </c>
      <c r="EY75" s="81">
        <f t="shared" si="522"/>
        <v>0</v>
      </c>
      <c r="EZ75" s="75">
        <f>'MASTER_ ALL areas - No.seedling'!EY82</f>
        <v>0</v>
      </c>
      <c r="FA75" s="76">
        <f>'MASTER_ ALL areas - No.seedling'!EZ82</f>
        <v>0</v>
      </c>
      <c r="FB75" s="80">
        <f t="shared" si="523"/>
        <v>0</v>
      </c>
      <c r="FC75" s="76">
        <f>'MASTER_ ALL areas - No.seedling'!FB82</f>
        <v>0</v>
      </c>
      <c r="FD75" s="81">
        <f t="shared" si="524"/>
        <v>0</v>
      </c>
      <c r="FE75" s="75">
        <f>'MASTER_ ALL areas - No.seedling'!FD82</f>
        <v>0</v>
      </c>
      <c r="FF75" s="76">
        <f>'MASTER_ ALL areas - No.seedling'!FE82</f>
        <v>0</v>
      </c>
      <c r="FG75" s="80">
        <f t="shared" si="525"/>
        <v>0</v>
      </c>
      <c r="FH75" s="76">
        <f>'MASTER_ ALL areas - No.seedling'!FG82</f>
        <v>0</v>
      </c>
      <c r="FI75" s="81">
        <f t="shared" si="526"/>
        <v>0</v>
      </c>
      <c r="FJ75" s="75">
        <f>'MASTER_ ALL areas - No.seedling'!FI82</f>
        <v>0</v>
      </c>
      <c r="FK75" s="76">
        <f>'MASTER_ ALL areas - No.seedling'!FJ82</f>
        <v>0</v>
      </c>
      <c r="FL75" s="80">
        <f t="shared" si="527"/>
        <v>0</v>
      </c>
      <c r="FM75" s="76">
        <f>'MASTER_ ALL areas - No.seedling'!FL82</f>
        <v>0</v>
      </c>
      <c r="FN75" s="81">
        <f t="shared" si="528"/>
        <v>0</v>
      </c>
      <c r="FO75" s="75">
        <f>'MASTER_ ALL areas - No.seedling'!FN82</f>
        <v>0</v>
      </c>
      <c r="FP75" s="76">
        <f>'MASTER_ ALL areas - No.seedling'!FO82</f>
        <v>0</v>
      </c>
      <c r="FQ75" s="80">
        <f t="shared" si="529"/>
        <v>0</v>
      </c>
      <c r="FR75" s="76">
        <f>'MASTER_ ALL areas - No.seedling'!FQ82</f>
        <v>0</v>
      </c>
      <c r="FS75" s="81">
        <f t="shared" si="530"/>
        <v>0</v>
      </c>
      <c r="FT75" s="75">
        <f>'MASTER_ ALL areas - No.seedling'!FS82</f>
        <v>0</v>
      </c>
      <c r="FU75" s="76">
        <f>'MASTER_ ALL areas - No.seedling'!FT82</f>
        <v>0</v>
      </c>
      <c r="FV75" s="80">
        <f t="shared" si="531"/>
        <v>0</v>
      </c>
      <c r="FW75" s="76">
        <f>'MASTER_ ALL areas - No.seedling'!FV82</f>
        <v>0</v>
      </c>
      <c r="FX75" s="81">
        <f t="shared" si="532"/>
        <v>0</v>
      </c>
      <c r="FY75" s="75">
        <f>'MASTER_ ALL areas - No.seedling'!FX82</f>
        <v>0</v>
      </c>
      <c r="FZ75" s="76">
        <f>'MASTER_ ALL areas - No.seedling'!FY82</f>
        <v>0</v>
      </c>
      <c r="GA75" s="80">
        <f t="shared" si="533"/>
        <v>0</v>
      </c>
      <c r="GB75" s="76">
        <f>'MASTER_ ALL areas - No.seedling'!GA82</f>
        <v>0</v>
      </c>
      <c r="GC75" s="81">
        <f t="shared" si="534"/>
        <v>0</v>
      </c>
      <c r="GD75" s="75">
        <f>'MASTER_ ALL areas - No.seedling'!GC82</f>
        <v>0</v>
      </c>
      <c r="GE75" s="76">
        <f>'MASTER_ ALL areas - No.seedling'!GD82</f>
        <v>0</v>
      </c>
      <c r="GF75" s="80">
        <f t="shared" si="535"/>
        <v>0</v>
      </c>
      <c r="GG75" s="76">
        <f>'MASTER_ ALL areas - No.seedling'!GF82</f>
        <v>0</v>
      </c>
      <c r="GH75" s="81">
        <f t="shared" si="536"/>
        <v>0</v>
      </c>
      <c r="GI75" s="75">
        <f>'MASTER_ ALL areas - No.seedling'!GH82</f>
        <v>0</v>
      </c>
      <c r="GJ75" s="76">
        <f>'MASTER_ ALL areas - No.seedling'!GI82</f>
        <v>0</v>
      </c>
      <c r="GK75" s="80">
        <f t="shared" si="537"/>
        <v>0</v>
      </c>
      <c r="GL75" s="76">
        <f>'MASTER_ ALL areas - No.seedling'!GK82</f>
        <v>0</v>
      </c>
      <c r="GM75" s="81">
        <f t="shared" si="538"/>
        <v>0</v>
      </c>
      <c r="GN75" s="75">
        <f>'MASTER_ ALL areas - No.seedling'!GM82</f>
        <v>0</v>
      </c>
      <c r="GO75" s="76">
        <f>'MASTER_ ALL areas - No.seedling'!GN82</f>
        <v>0</v>
      </c>
      <c r="GP75" s="80">
        <f t="shared" si="539"/>
        <v>0</v>
      </c>
      <c r="GQ75" s="76">
        <f>'MASTER_ ALL areas - No.seedling'!GP82</f>
        <v>0</v>
      </c>
      <c r="GR75" s="81">
        <f t="shared" si="540"/>
        <v>0</v>
      </c>
      <c r="GS75" s="75">
        <f>'MASTER_ ALL areas - No.seedling'!GR82</f>
        <v>0</v>
      </c>
      <c r="GT75" s="76">
        <f>'MASTER_ ALL areas - No.seedling'!GS82</f>
        <v>0</v>
      </c>
      <c r="GU75" s="80">
        <f t="shared" si="541"/>
        <v>0</v>
      </c>
      <c r="GV75" s="76">
        <f>'MASTER_ ALL areas - No.seedling'!GU82</f>
        <v>0</v>
      </c>
      <c r="GW75" s="81">
        <f t="shared" si="542"/>
        <v>0</v>
      </c>
      <c r="GX75" s="75">
        <f>'MASTER_ ALL areas - No.seedling'!GW82</f>
        <v>0</v>
      </c>
      <c r="GY75" s="76">
        <f>'MASTER_ ALL areas - No.seedling'!GX82</f>
        <v>0</v>
      </c>
      <c r="GZ75" s="80">
        <f t="shared" si="543"/>
        <v>0</v>
      </c>
      <c r="HA75" s="76">
        <f>'MASTER_ ALL areas - No.seedling'!GZ82</f>
        <v>0</v>
      </c>
      <c r="HB75" s="81">
        <f t="shared" si="544"/>
        <v>0</v>
      </c>
      <c r="HC75" s="75">
        <f>'MASTER_ ALL areas - No.seedling'!HB82</f>
        <v>0</v>
      </c>
      <c r="HD75" s="76">
        <f>'MASTER_ ALL areas - No.seedling'!HC82</f>
        <v>0</v>
      </c>
      <c r="HE75" s="80">
        <f t="shared" si="545"/>
        <v>0</v>
      </c>
      <c r="HF75" s="76">
        <f>'MASTER_ ALL areas - No.seedling'!HE82</f>
        <v>0</v>
      </c>
      <c r="HG75" s="81">
        <f t="shared" si="546"/>
        <v>0</v>
      </c>
      <c r="HH75" s="75">
        <f>'MASTER_ ALL areas - No.seedling'!HG82</f>
        <v>0</v>
      </c>
      <c r="HI75" s="76">
        <f>'MASTER_ ALL areas - No.seedling'!HH82</f>
        <v>0</v>
      </c>
      <c r="HJ75" s="80">
        <f t="shared" si="547"/>
        <v>0</v>
      </c>
      <c r="HK75" s="76">
        <f>'MASTER_ ALL areas - No.seedling'!HJ82</f>
        <v>0</v>
      </c>
      <c r="HL75" s="81">
        <f t="shared" si="548"/>
        <v>0</v>
      </c>
      <c r="HM75" s="75">
        <f>'MASTER_ ALL areas - No.seedling'!HL82</f>
        <v>0</v>
      </c>
      <c r="HN75" s="76">
        <f>'MASTER_ ALL areas - No.seedling'!HM82</f>
        <v>0</v>
      </c>
      <c r="HO75" s="80">
        <f t="shared" si="549"/>
        <v>0</v>
      </c>
      <c r="HP75" s="76">
        <f>'MASTER_ ALL areas - No.seedling'!HO82</f>
        <v>0</v>
      </c>
      <c r="HQ75" s="81">
        <f t="shared" si="550"/>
        <v>0</v>
      </c>
      <c r="HR75" s="75">
        <f>'MASTER_ ALL areas - No.seedling'!HQ82</f>
        <v>0</v>
      </c>
      <c r="HS75" s="76">
        <f>'MASTER_ ALL areas - No.seedling'!HR82</f>
        <v>0</v>
      </c>
      <c r="HT75" s="80">
        <f t="shared" si="551"/>
        <v>0</v>
      </c>
      <c r="HU75" s="76">
        <f>'MASTER_ ALL areas - No.seedling'!HT82</f>
        <v>0</v>
      </c>
      <c r="HV75" s="81">
        <f t="shared" si="552"/>
        <v>0</v>
      </c>
      <c r="HW75" s="75">
        <f>'MASTER_ ALL areas - No.seedling'!HV82</f>
        <v>0</v>
      </c>
      <c r="HX75" s="76">
        <f>'MASTER_ ALL areas - No.seedling'!HW82</f>
        <v>0</v>
      </c>
      <c r="HY75" s="80">
        <f t="shared" si="553"/>
        <v>0</v>
      </c>
      <c r="HZ75" s="76">
        <f>'MASTER_ ALL areas - No.seedling'!HY82</f>
        <v>0</v>
      </c>
      <c r="IA75" s="81">
        <f t="shared" si="554"/>
        <v>0</v>
      </c>
      <c r="IB75" s="75">
        <f>'MASTER_ ALL areas - No.seedling'!IA82</f>
        <v>0</v>
      </c>
      <c r="IC75" s="76">
        <f>'MASTER_ ALL areas - No.seedling'!IB82</f>
        <v>0</v>
      </c>
      <c r="ID75" s="80">
        <f t="shared" si="555"/>
        <v>0</v>
      </c>
      <c r="IE75" s="76">
        <f>'MASTER_ ALL areas - No.seedling'!ID82</f>
        <v>0</v>
      </c>
      <c r="IF75" s="85">
        <f t="shared" si="556"/>
        <v>0</v>
      </c>
      <c r="IG75" s="86" t="s">
        <v>287</v>
      </c>
      <c r="IH75" s="87"/>
    </row>
    <row r="76" spans="2:242" ht="33" customHeight="1" x14ac:dyDescent="0.25">
      <c r="B76" s="420">
        <v>79</v>
      </c>
      <c r="C76" s="421" t="s">
        <v>288</v>
      </c>
      <c r="D76" s="422">
        <v>219909</v>
      </c>
      <c r="E76" s="423">
        <v>932893</v>
      </c>
      <c r="F76" s="424" t="s">
        <v>89</v>
      </c>
      <c r="G76" s="88" t="s">
        <v>185</v>
      </c>
      <c r="H76" s="459">
        <f>'MASTER_ ALL areas - No.seedling'!G83</f>
        <v>1</v>
      </c>
      <c r="I76" s="472">
        <f>'MASTER_ ALL areas - No.seedling'!H83</f>
        <v>0</v>
      </c>
      <c r="J76" s="459">
        <f>'MASTER_ ALL areas - No.seedling'!I83</f>
        <v>43</v>
      </c>
      <c r="K76" s="427">
        <f>'MASTER_ ALL areas - No.seedling'!J83</f>
        <v>91</v>
      </c>
      <c r="L76" s="73">
        <f t="shared" si="466"/>
        <v>1820</v>
      </c>
      <c r="M76" s="427">
        <f>'MASTER_ ALL areas - No.seedling'!L83</f>
        <v>1820</v>
      </c>
      <c r="N76" s="473">
        <f>'MASTER_ ALL areas - No.seedling'!M83</f>
        <v>3</v>
      </c>
      <c r="O76" s="474">
        <f>'MASTER_ ALL areas - No.seedling'!N83</f>
        <v>44</v>
      </c>
      <c r="P76" s="70">
        <f t="shared" si="467"/>
        <v>3.2967032967032968E-2</v>
      </c>
      <c r="Q76" s="78">
        <f t="shared" si="468"/>
        <v>0.48351648351648352</v>
      </c>
      <c r="R76" s="429"/>
      <c r="S76" s="473">
        <f>'MASTER_ ALL areas - No.seedling'!R83</f>
        <v>1600</v>
      </c>
      <c r="T76" s="475">
        <f>'MASTER_ ALL areas - No.seedling'!S83</f>
        <v>0</v>
      </c>
      <c r="U76" s="80">
        <f t="shared" si="469"/>
        <v>0</v>
      </c>
      <c r="V76" s="475">
        <f>'MASTER_ ALL areas - No.seedling'!U83</f>
        <v>33</v>
      </c>
      <c r="W76" s="80">
        <f t="shared" si="470"/>
        <v>0.41249999999999998</v>
      </c>
      <c r="X76" s="475">
        <f>'MASTER_ ALL areas - No.seedling'!W83</f>
        <v>220</v>
      </c>
      <c r="Y76" s="475">
        <f>'MASTER_ ALL areas - No.seedling'!X83</f>
        <v>3</v>
      </c>
      <c r="Z76" s="80">
        <f t="shared" si="471"/>
        <v>0.27272727272727271</v>
      </c>
      <c r="AA76" s="475">
        <f>'MASTER_ ALL areas - No.seedling'!Z83</f>
        <v>11</v>
      </c>
      <c r="AB76" s="80">
        <f t="shared" si="472"/>
        <v>1</v>
      </c>
      <c r="AC76" s="475">
        <f>'MASTER_ ALL areas - No.seedling'!AB83</f>
        <v>0</v>
      </c>
      <c r="AD76" s="475">
        <f>'MASTER_ ALL areas - No.seedling'!AC83</f>
        <v>0</v>
      </c>
      <c r="AE76" s="80">
        <f t="shared" si="473"/>
        <v>0</v>
      </c>
      <c r="AF76" s="475">
        <f>'MASTER_ ALL areas - No.seedling'!AE83</f>
        <v>0</v>
      </c>
      <c r="AG76" s="80">
        <f t="shared" si="474"/>
        <v>0</v>
      </c>
      <c r="AH76" s="475">
        <f>'MASTER_ ALL areas - No.seedling'!AG83</f>
        <v>0</v>
      </c>
      <c r="AI76" s="475">
        <f>'MASTER_ ALL areas - No.seedling'!AH83</f>
        <v>0</v>
      </c>
      <c r="AJ76" s="80">
        <f t="shared" si="475"/>
        <v>0</v>
      </c>
      <c r="AK76" s="475">
        <f>'MASTER_ ALL areas - No.seedling'!AJ83</f>
        <v>0</v>
      </c>
      <c r="AL76" s="81">
        <f t="shared" si="476"/>
        <v>0</v>
      </c>
      <c r="AM76" s="429"/>
      <c r="AN76" s="473">
        <f>'MASTER_ ALL areas - No.seedling'!AM83</f>
        <v>1100</v>
      </c>
      <c r="AO76" s="475">
        <f>'MASTER_ ALL areas - No.seedling'!AN83</f>
        <v>2</v>
      </c>
      <c r="AP76" s="80">
        <f t="shared" si="477"/>
        <v>3.6363636363636362E-2</v>
      </c>
      <c r="AQ76" s="475">
        <f>'MASTER_ ALL areas - No.seedling'!AP83</f>
        <v>23</v>
      </c>
      <c r="AR76" s="80">
        <f t="shared" si="478"/>
        <v>0.41818181818181815</v>
      </c>
      <c r="AS76" s="475">
        <f>'MASTER_ ALL areas - No.seedling'!AR83</f>
        <v>180</v>
      </c>
      <c r="AT76" s="475">
        <f>'MASTER_ ALL areas - No.seedling'!AS83</f>
        <v>1</v>
      </c>
      <c r="AU76" s="80">
        <f t="shared" si="479"/>
        <v>0.1111111111111111</v>
      </c>
      <c r="AV76" s="475">
        <f>'MASTER_ ALL areas - No.seedling'!AU83</f>
        <v>3</v>
      </c>
      <c r="AW76" s="80">
        <f t="shared" si="480"/>
        <v>0.33333333333333331</v>
      </c>
      <c r="AX76" s="475">
        <f>'MASTER_ ALL areas - No.seedling'!AW83</f>
        <v>0</v>
      </c>
      <c r="AY76" s="475">
        <f>'MASTER_ ALL areas - No.seedling'!AX83</f>
        <v>0</v>
      </c>
      <c r="AZ76" s="80">
        <f t="shared" si="481"/>
        <v>0</v>
      </c>
      <c r="BA76" s="475">
        <f>'MASTER_ ALL areas - No.seedling'!AZ83</f>
        <v>0</v>
      </c>
      <c r="BB76" s="80">
        <f t="shared" si="482"/>
        <v>0</v>
      </c>
      <c r="BC76" s="475">
        <f>'MASTER_ ALL areas - No.seedling'!BB83</f>
        <v>0</v>
      </c>
      <c r="BD76" s="475">
        <f>'MASTER_ ALL areas - No.seedling'!BC83</f>
        <v>0</v>
      </c>
      <c r="BE76" s="80">
        <f t="shared" si="483"/>
        <v>0</v>
      </c>
      <c r="BF76" s="475">
        <f>'MASTER_ ALL areas - No.seedling'!BE83</f>
        <v>0</v>
      </c>
      <c r="BG76" s="80">
        <f t="shared" si="484"/>
        <v>0</v>
      </c>
      <c r="BH76" s="475">
        <f>'MASTER_ ALL areas - No.seedling'!BG83</f>
        <v>540</v>
      </c>
      <c r="BI76" s="475">
        <f>'MASTER_ ALL areas - No.seedling'!BH83</f>
        <v>0</v>
      </c>
      <c r="BJ76" s="80">
        <f t="shared" si="485"/>
        <v>0</v>
      </c>
      <c r="BK76" s="475">
        <f>'MASTER_ ALL areas - No.seedling'!BJ83</f>
        <v>18</v>
      </c>
      <c r="BL76" s="80">
        <f t="shared" si="486"/>
        <v>0.66666666666666663</v>
      </c>
      <c r="BM76" s="475">
        <f>'MASTER_ ALL areas - No.seedling'!BL83</f>
        <v>0</v>
      </c>
      <c r="BN76" s="475">
        <f>'MASTER_ ALL areas - No.seedling'!BM83</f>
        <v>0</v>
      </c>
      <c r="BO76" s="80">
        <f t="shared" si="487"/>
        <v>0</v>
      </c>
      <c r="BP76" s="475">
        <f>'MASTER_ ALL areas - No.seedling'!BO83</f>
        <v>0</v>
      </c>
      <c r="BQ76" s="80">
        <f t="shared" si="488"/>
        <v>0</v>
      </c>
      <c r="BR76" s="475">
        <f>'MASTER_ ALL areas - No.seedling'!BQ83</f>
        <v>0</v>
      </c>
      <c r="BS76" s="475">
        <f>'MASTER_ ALL areas - No.seedling'!BR83</f>
        <v>0</v>
      </c>
      <c r="BT76" s="80">
        <f t="shared" si="489"/>
        <v>0</v>
      </c>
      <c r="BU76" s="475">
        <f>'MASTER_ ALL areas - No.seedling'!BT83</f>
        <v>0</v>
      </c>
      <c r="BV76" s="80">
        <f t="shared" si="490"/>
        <v>0</v>
      </c>
      <c r="BW76" s="475">
        <f>'MASTER_ ALL areas - No.seedling'!BV83</f>
        <v>0</v>
      </c>
      <c r="BX76" s="475">
        <f>'MASTER_ ALL areas - No.seedling'!BW83</f>
        <v>0</v>
      </c>
      <c r="BY76" s="80">
        <f t="shared" si="491"/>
        <v>0</v>
      </c>
      <c r="BZ76" s="475">
        <f>'MASTER_ ALL areas - No.seedling'!BY83</f>
        <v>0</v>
      </c>
      <c r="CA76" s="81">
        <f t="shared" si="492"/>
        <v>0</v>
      </c>
      <c r="CB76" s="429"/>
      <c r="CC76" s="75">
        <f t="shared" si="465"/>
        <v>960</v>
      </c>
      <c r="CD76" s="76">
        <f>'MASTER_ ALL areas - No.seedling'!CC83</f>
        <v>0</v>
      </c>
      <c r="CE76" s="80">
        <f t="shared" si="493"/>
        <v>0</v>
      </c>
      <c r="CF76" s="76">
        <f>'MASTER_ ALL areas - No.seedling'!CE83</f>
        <v>16</v>
      </c>
      <c r="CG76" s="81">
        <f t="shared" si="494"/>
        <v>0.33333333333333331</v>
      </c>
      <c r="CH76" s="75">
        <f>'MASTER_ ALL areas - No.seedling'!CG83</f>
        <v>140</v>
      </c>
      <c r="CI76" s="76">
        <f>'MASTER_ ALL areas - No.seedling'!CH83</f>
        <v>2</v>
      </c>
      <c r="CJ76" s="80">
        <f t="shared" si="495"/>
        <v>0.2857142857142857</v>
      </c>
      <c r="CK76" s="76">
        <f>'MASTER_ ALL areas - No.seedling'!CJ83</f>
        <v>7</v>
      </c>
      <c r="CL76" s="81">
        <f t="shared" si="496"/>
        <v>1</v>
      </c>
      <c r="CM76" s="75">
        <f>'MASTER_ ALL areas - No.seedling'!CL83</f>
        <v>0</v>
      </c>
      <c r="CN76" s="76">
        <f>'MASTER_ ALL areas - No.seedling'!CM83</f>
        <v>0</v>
      </c>
      <c r="CO76" s="80">
        <f t="shared" si="497"/>
        <v>0</v>
      </c>
      <c r="CP76" s="76">
        <f>'MASTER_ ALL areas - No.seedling'!CO83</f>
        <v>0</v>
      </c>
      <c r="CQ76" s="81">
        <f t="shared" si="498"/>
        <v>0</v>
      </c>
      <c r="CR76" s="75">
        <f>'MASTER_ ALL areas - No.seedling'!CQ83</f>
        <v>0</v>
      </c>
      <c r="CS76" s="76">
        <f>'MASTER_ ALL areas - No.seedling'!CR83</f>
        <v>0</v>
      </c>
      <c r="CT76" s="80">
        <f t="shared" si="499"/>
        <v>0</v>
      </c>
      <c r="CU76" s="76">
        <f>'MASTER_ ALL areas - No.seedling'!CT83</f>
        <v>0</v>
      </c>
      <c r="CV76" s="81">
        <f t="shared" si="500"/>
        <v>0</v>
      </c>
      <c r="CW76" s="75">
        <f>'MASTER_ ALL areas - No.seedling'!CV83</f>
        <v>140</v>
      </c>
      <c r="CX76" s="76">
        <f>'MASTER_ ALL areas - No.seedling'!CW83</f>
        <v>0</v>
      </c>
      <c r="CY76" s="80">
        <f t="shared" si="501"/>
        <v>0</v>
      </c>
      <c r="CZ76" s="76">
        <f>'MASTER_ ALL areas - No.seedling'!CY83</f>
        <v>1</v>
      </c>
      <c r="DA76" s="81">
        <f t="shared" si="502"/>
        <v>0.14285714285714285</v>
      </c>
      <c r="DB76" s="75">
        <f>'MASTER_ ALL areas - No.seedling'!DA83</f>
        <v>40</v>
      </c>
      <c r="DC76" s="76">
        <f>'MASTER_ ALL areas - No.seedling'!DB83</f>
        <v>1</v>
      </c>
      <c r="DD76" s="80">
        <f t="shared" si="503"/>
        <v>0.5</v>
      </c>
      <c r="DE76" s="76">
        <f>'MASTER_ ALL areas - No.seedling'!DD83</f>
        <v>2</v>
      </c>
      <c r="DF76" s="81">
        <f t="shared" si="504"/>
        <v>1</v>
      </c>
      <c r="DG76" s="75">
        <f>'MASTER_ ALL areas - No.seedling'!DF83</f>
        <v>0</v>
      </c>
      <c r="DH76" s="76">
        <f>'MASTER_ ALL areas - No.seedling'!DG83</f>
        <v>0</v>
      </c>
      <c r="DI76" s="80">
        <f t="shared" si="505"/>
        <v>0</v>
      </c>
      <c r="DJ76" s="76">
        <f>'MASTER_ ALL areas - No.seedling'!DI83</f>
        <v>0</v>
      </c>
      <c r="DK76" s="81">
        <f t="shared" si="506"/>
        <v>0</v>
      </c>
      <c r="DL76" s="75">
        <f>'MASTER_ ALL areas - No.seedling'!DK83</f>
        <v>0</v>
      </c>
      <c r="DM76" s="76">
        <f>'MASTER_ ALL areas - No.seedling'!DL83</f>
        <v>0</v>
      </c>
      <c r="DN76" s="80">
        <f t="shared" si="507"/>
        <v>0</v>
      </c>
      <c r="DO76" s="76">
        <f>'MASTER_ ALL areas - No.seedling'!DN83</f>
        <v>0</v>
      </c>
      <c r="DP76" s="81">
        <f t="shared" si="508"/>
        <v>0</v>
      </c>
      <c r="DQ76" s="75">
        <f>'MASTER_ ALL areas - No.seedling'!DP83</f>
        <v>0</v>
      </c>
      <c r="DR76" s="76">
        <f>'MASTER_ ALL areas - No.seedling'!DQ83</f>
        <v>0</v>
      </c>
      <c r="DS76" s="80">
        <f t="shared" si="509"/>
        <v>0</v>
      </c>
      <c r="DT76" s="76">
        <f>'MASTER_ ALL areas - No.seedling'!DS83</f>
        <v>0</v>
      </c>
      <c r="DU76" s="81">
        <f t="shared" si="510"/>
        <v>0</v>
      </c>
      <c r="DV76" s="75">
        <f>'MASTER_ ALL areas - No.seedling'!DU83</f>
        <v>0</v>
      </c>
      <c r="DW76" s="76">
        <f>'MASTER_ ALL areas - No.seedling'!DV83</f>
        <v>0</v>
      </c>
      <c r="DX76" s="80">
        <f t="shared" si="511"/>
        <v>0</v>
      </c>
      <c r="DY76" s="76">
        <f>'MASTER_ ALL areas - No.seedling'!DX83</f>
        <v>0</v>
      </c>
      <c r="DZ76" s="81">
        <f t="shared" si="512"/>
        <v>0</v>
      </c>
      <c r="EA76" s="75">
        <f>'MASTER_ ALL areas - No.seedling'!DZ83</f>
        <v>0</v>
      </c>
      <c r="EB76" s="76">
        <f>'MASTER_ ALL areas - No.seedling'!EA83</f>
        <v>0</v>
      </c>
      <c r="EC76" s="80">
        <f t="shared" si="513"/>
        <v>0</v>
      </c>
      <c r="ED76" s="76">
        <f>'MASTER_ ALL areas - No.seedling'!EC83</f>
        <v>0</v>
      </c>
      <c r="EE76" s="81">
        <f t="shared" si="514"/>
        <v>0</v>
      </c>
      <c r="EF76" s="75">
        <f>'MASTER_ ALL areas - No.seedling'!EE83</f>
        <v>0</v>
      </c>
      <c r="EG76" s="76">
        <f>'MASTER_ ALL areas - No.seedling'!EF83</f>
        <v>0</v>
      </c>
      <c r="EH76" s="80">
        <f t="shared" si="515"/>
        <v>0</v>
      </c>
      <c r="EI76" s="76">
        <f>'MASTER_ ALL areas - No.seedling'!EH83</f>
        <v>0</v>
      </c>
      <c r="EJ76" s="81">
        <f t="shared" si="516"/>
        <v>0</v>
      </c>
      <c r="EK76" s="75">
        <f>'MASTER_ ALL areas - No.seedling'!EJ83</f>
        <v>0</v>
      </c>
      <c r="EL76" s="76">
        <f>'MASTER_ ALL areas - No.seedling'!EK83</f>
        <v>0</v>
      </c>
      <c r="EM76" s="80">
        <f t="shared" si="517"/>
        <v>0</v>
      </c>
      <c r="EN76" s="76">
        <f>'MASTER_ ALL areas - No.seedling'!EM83</f>
        <v>0</v>
      </c>
      <c r="EO76" s="81">
        <f t="shared" si="518"/>
        <v>0</v>
      </c>
      <c r="EP76" s="75">
        <f>'MASTER_ ALL areas - No.seedling'!EO83</f>
        <v>0</v>
      </c>
      <c r="EQ76" s="76">
        <f>'MASTER_ ALL areas - No.seedling'!EP83</f>
        <v>0</v>
      </c>
      <c r="ER76" s="80">
        <f t="shared" si="519"/>
        <v>0</v>
      </c>
      <c r="ES76" s="76">
        <f>'MASTER_ ALL areas - No.seedling'!ER83</f>
        <v>0</v>
      </c>
      <c r="ET76" s="81">
        <f t="shared" si="520"/>
        <v>0</v>
      </c>
      <c r="EU76" s="75">
        <f>'MASTER_ ALL areas - No.seedling'!ET83</f>
        <v>0</v>
      </c>
      <c r="EV76" s="76">
        <f>'MASTER_ ALL areas - No.seedling'!EU83</f>
        <v>0</v>
      </c>
      <c r="EW76" s="80">
        <f t="shared" si="521"/>
        <v>0</v>
      </c>
      <c r="EX76" s="76">
        <f>'MASTER_ ALL areas - No.seedling'!EW83</f>
        <v>0</v>
      </c>
      <c r="EY76" s="81">
        <f t="shared" si="522"/>
        <v>0</v>
      </c>
      <c r="EZ76" s="75">
        <f>'MASTER_ ALL areas - No.seedling'!EY83</f>
        <v>0</v>
      </c>
      <c r="FA76" s="76">
        <f>'MASTER_ ALL areas - No.seedling'!EZ83</f>
        <v>0</v>
      </c>
      <c r="FB76" s="80">
        <f t="shared" si="523"/>
        <v>0</v>
      </c>
      <c r="FC76" s="76">
        <f>'MASTER_ ALL areas - No.seedling'!FB83</f>
        <v>0</v>
      </c>
      <c r="FD76" s="81">
        <f t="shared" si="524"/>
        <v>0</v>
      </c>
      <c r="FE76" s="75">
        <f>'MASTER_ ALL areas - No.seedling'!FD83</f>
        <v>500</v>
      </c>
      <c r="FF76" s="76">
        <f>'MASTER_ ALL areas - No.seedling'!FE83</f>
        <v>0</v>
      </c>
      <c r="FG76" s="80">
        <f t="shared" si="525"/>
        <v>0</v>
      </c>
      <c r="FH76" s="76">
        <f>'MASTER_ ALL areas - No.seedling'!FG83</f>
        <v>16</v>
      </c>
      <c r="FI76" s="81">
        <f t="shared" si="526"/>
        <v>0.64</v>
      </c>
      <c r="FJ76" s="75">
        <f>'MASTER_ ALL areas - No.seedling'!FI83</f>
        <v>40</v>
      </c>
      <c r="FK76" s="76">
        <f>'MASTER_ ALL areas - No.seedling'!FJ83</f>
        <v>0</v>
      </c>
      <c r="FL76" s="80">
        <f t="shared" si="527"/>
        <v>0</v>
      </c>
      <c r="FM76" s="76">
        <f>'MASTER_ ALL areas - No.seedling'!FL83</f>
        <v>2</v>
      </c>
      <c r="FN76" s="81">
        <f t="shared" si="528"/>
        <v>1</v>
      </c>
      <c r="FO76" s="75">
        <f>'MASTER_ ALL areas - No.seedling'!FN83</f>
        <v>0</v>
      </c>
      <c r="FP76" s="76">
        <f>'MASTER_ ALL areas - No.seedling'!FO83</f>
        <v>0</v>
      </c>
      <c r="FQ76" s="80">
        <f t="shared" si="529"/>
        <v>0</v>
      </c>
      <c r="FR76" s="76">
        <f>'MASTER_ ALL areas - No.seedling'!FQ83</f>
        <v>0</v>
      </c>
      <c r="FS76" s="81">
        <f t="shared" si="530"/>
        <v>0</v>
      </c>
      <c r="FT76" s="75">
        <f>'MASTER_ ALL areas - No.seedling'!FS83</f>
        <v>0</v>
      </c>
      <c r="FU76" s="76">
        <f>'MASTER_ ALL areas - No.seedling'!FT83</f>
        <v>0</v>
      </c>
      <c r="FV76" s="80">
        <f t="shared" si="531"/>
        <v>0</v>
      </c>
      <c r="FW76" s="76">
        <f>'MASTER_ ALL areas - No.seedling'!FV83</f>
        <v>0</v>
      </c>
      <c r="FX76" s="81">
        <f t="shared" si="532"/>
        <v>0</v>
      </c>
      <c r="FY76" s="75">
        <f>'MASTER_ ALL areas - No.seedling'!FX83</f>
        <v>0</v>
      </c>
      <c r="FZ76" s="76">
        <f>'MASTER_ ALL areas - No.seedling'!FY83</f>
        <v>0</v>
      </c>
      <c r="GA76" s="80">
        <f t="shared" si="533"/>
        <v>0</v>
      </c>
      <c r="GB76" s="76">
        <f>'MASTER_ ALL areas - No.seedling'!GA83</f>
        <v>0</v>
      </c>
      <c r="GC76" s="81">
        <f t="shared" si="534"/>
        <v>0</v>
      </c>
      <c r="GD76" s="75">
        <f>'MASTER_ ALL areas - No.seedling'!GC83</f>
        <v>0</v>
      </c>
      <c r="GE76" s="76">
        <f>'MASTER_ ALL areas - No.seedling'!GD83</f>
        <v>0</v>
      </c>
      <c r="GF76" s="80">
        <f t="shared" si="535"/>
        <v>0</v>
      </c>
      <c r="GG76" s="76">
        <f>'MASTER_ ALL areas - No.seedling'!GF83</f>
        <v>0</v>
      </c>
      <c r="GH76" s="81">
        <f t="shared" si="536"/>
        <v>0</v>
      </c>
      <c r="GI76" s="75">
        <f>'MASTER_ ALL areas - No.seedling'!GH83</f>
        <v>0</v>
      </c>
      <c r="GJ76" s="76">
        <f>'MASTER_ ALL areas - No.seedling'!GI83</f>
        <v>0</v>
      </c>
      <c r="GK76" s="80">
        <f t="shared" si="537"/>
        <v>0</v>
      </c>
      <c r="GL76" s="76">
        <f>'MASTER_ ALL areas - No.seedling'!GK83</f>
        <v>0</v>
      </c>
      <c r="GM76" s="81">
        <f t="shared" si="538"/>
        <v>0</v>
      </c>
      <c r="GN76" s="75">
        <f>'MASTER_ ALL areas - No.seedling'!GM83</f>
        <v>0</v>
      </c>
      <c r="GO76" s="76">
        <f>'MASTER_ ALL areas - No.seedling'!GN83</f>
        <v>0</v>
      </c>
      <c r="GP76" s="80">
        <f t="shared" si="539"/>
        <v>0</v>
      </c>
      <c r="GQ76" s="76">
        <f>'MASTER_ ALL areas - No.seedling'!GP83</f>
        <v>0</v>
      </c>
      <c r="GR76" s="81">
        <f t="shared" si="540"/>
        <v>0</v>
      </c>
      <c r="GS76" s="75">
        <f>'MASTER_ ALL areas - No.seedling'!GR83</f>
        <v>0</v>
      </c>
      <c r="GT76" s="76">
        <f>'MASTER_ ALL areas - No.seedling'!GS83</f>
        <v>0</v>
      </c>
      <c r="GU76" s="80">
        <f t="shared" si="541"/>
        <v>0</v>
      </c>
      <c r="GV76" s="76">
        <f>'MASTER_ ALL areas - No.seedling'!GU83</f>
        <v>0</v>
      </c>
      <c r="GW76" s="81">
        <f t="shared" si="542"/>
        <v>0</v>
      </c>
      <c r="GX76" s="75">
        <f>'MASTER_ ALL areas - No.seedling'!GW83</f>
        <v>0</v>
      </c>
      <c r="GY76" s="76">
        <f>'MASTER_ ALL areas - No.seedling'!GX83</f>
        <v>0</v>
      </c>
      <c r="GZ76" s="80">
        <f t="shared" si="543"/>
        <v>0</v>
      </c>
      <c r="HA76" s="76">
        <f>'MASTER_ ALL areas - No.seedling'!GZ83</f>
        <v>0</v>
      </c>
      <c r="HB76" s="81">
        <f t="shared" si="544"/>
        <v>0</v>
      </c>
      <c r="HC76" s="75">
        <f>'MASTER_ ALL areas - No.seedling'!HB83</f>
        <v>0</v>
      </c>
      <c r="HD76" s="76">
        <f>'MASTER_ ALL areas - No.seedling'!HC83</f>
        <v>0</v>
      </c>
      <c r="HE76" s="80">
        <f t="shared" si="545"/>
        <v>0</v>
      </c>
      <c r="HF76" s="76">
        <f>'MASTER_ ALL areas - No.seedling'!HE83</f>
        <v>0</v>
      </c>
      <c r="HG76" s="81">
        <f t="shared" si="546"/>
        <v>0</v>
      </c>
      <c r="HH76" s="75">
        <f>'MASTER_ ALL areas - No.seedling'!HG83</f>
        <v>0</v>
      </c>
      <c r="HI76" s="76">
        <f>'MASTER_ ALL areas - No.seedling'!HH83</f>
        <v>0</v>
      </c>
      <c r="HJ76" s="80">
        <f t="shared" si="547"/>
        <v>0</v>
      </c>
      <c r="HK76" s="76">
        <f>'MASTER_ ALL areas - No.seedling'!HJ83</f>
        <v>0</v>
      </c>
      <c r="HL76" s="81">
        <f t="shared" si="548"/>
        <v>0</v>
      </c>
      <c r="HM76" s="75">
        <f>'MASTER_ ALL areas - No.seedling'!HL83</f>
        <v>0</v>
      </c>
      <c r="HN76" s="76">
        <f>'MASTER_ ALL areas - No.seedling'!HM83</f>
        <v>0</v>
      </c>
      <c r="HO76" s="80">
        <f t="shared" si="549"/>
        <v>0</v>
      </c>
      <c r="HP76" s="76">
        <f>'MASTER_ ALL areas - No.seedling'!HO83</f>
        <v>0</v>
      </c>
      <c r="HQ76" s="81">
        <f t="shared" si="550"/>
        <v>0</v>
      </c>
      <c r="HR76" s="75">
        <f>'MASTER_ ALL areas - No.seedling'!HQ83</f>
        <v>0</v>
      </c>
      <c r="HS76" s="76">
        <f>'MASTER_ ALL areas - No.seedling'!HR83</f>
        <v>0</v>
      </c>
      <c r="HT76" s="80">
        <f t="shared" si="551"/>
        <v>0</v>
      </c>
      <c r="HU76" s="76">
        <f>'MASTER_ ALL areas - No.seedling'!HT83</f>
        <v>0</v>
      </c>
      <c r="HV76" s="81">
        <f t="shared" si="552"/>
        <v>0</v>
      </c>
      <c r="HW76" s="75">
        <f>'MASTER_ ALL areas - No.seedling'!HV83</f>
        <v>0</v>
      </c>
      <c r="HX76" s="76">
        <f>'MASTER_ ALL areas - No.seedling'!HW83</f>
        <v>0</v>
      </c>
      <c r="HY76" s="80">
        <f t="shared" si="553"/>
        <v>0</v>
      </c>
      <c r="HZ76" s="76">
        <f>'MASTER_ ALL areas - No.seedling'!HY83</f>
        <v>0</v>
      </c>
      <c r="IA76" s="81">
        <f t="shared" si="554"/>
        <v>0</v>
      </c>
      <c r="IB76" s="75">
        <f>'MASTER_ ALL areas - No.seedling'!IA83</f>
        <v>0</v>
      </c>
      <c r="IC76" s="76">
        <f>'MASTER_ ALL areas - No.seedling'!IB83</f>
        <v>0</v>
      </c>
      <c r="ID76" s="80">
        <f t="shared" si="555"/>
        <v>0</v>
      </c>
      <c r="IE76" s="76">
        <f>'MASTER_ ALL areas - No.seedling'!ID83</f>
        <v>0</v>
      </c>
      <c r="IF76" s="85">
        <f t="shared" si="556"/>
        <v>0</v>
      </c>
      <c r="IG76" s="86" t="s">
        <v>289</v>
      </c>
      <c r="IH76" s="87"/>
    </row>
    <row r="77" spans="2:242" ht="33" customHeight="1" x14ac:dyDescent="0.25">
      <c r="B77" s="420">
        <v>80</v>
      </c>
      <c r="C77" s="421" t="s">
        <v>290</v>
      </c>
      <c r="D77" s="422">
        <v>220121</v>
      </c>
      <c r="E77" s="423">
        <v>932892</v>
      </c>
      <c r="F77" s="424" t="s">
        <v>89</v>
      </c>
      <c r="G77" s="88" t="s">
        <v>105</v>
      </c>
      <c r="H77" s="459">
        <f>'MASTER_ ALL areas - No.seedling'!G84</f>
        <v>1</v>
      </c>
      <c r="I77" s="472">
        <f>'MASTER_ ALL areas - No.seedling'!H84</f>
        <v>0</v>
      </c>
      <c r="J77" s="459">
        <f>'MASTER_ ALL areas - No.seedling'!I84</f>
        <v>47.4</v>
      </c>
      <c r="K77" s="427">
        <f>'MASTER_ ALL areas - No.seedling'!J84</f>
        <v>12</v>
      </c>
      <c r="L77" s="73">
        <f t="shared" si="466"/>
        <v>240</v>
      </c>
      <c r="M77" s="427">
        <f>'MASTER_ ALL areas - No.seedling'!L84</f>
        <v>240</v>
      </c>
      <c r="N77" s="473">
        <f>'MASTER_ ALL areas - No.seedling'!M84</f>
        <v>2</v>
      </c>
      <c r="O77" s="474">
        <f>'MASTER_ ALL areas - No.seedling'!N84</f>
        <v>10</v>
      </c>
      <c r="P77" s="70">
        <f t="shared" si="467"/>
        <v>0.16666666666666666</v>
      </c>
      <c r="Q77" s="78">
        <f t="shared" si="468"/>
        <v>0.83333333333333337</v>
      </c>
      <c r="R77" s="429"/>
      <c r="S77" s="473">
        <f>'MASTER_ ALL areas - No.seedling'!R84</f>
        <v>200</v>
      </c>
      <c r="T77" s="475">
        <f>'MASTER_ ALL areas - No.seedling'!S84</f>
        <v>0</v>
      </c>
      <c r="U77" s="80">
        <f t="shared" si="469"/>
        <v>0</v>
      </c>
      <c r="V77" s="475">
        <f>'MASTER_ ALL areas - No.seedling'!U84</f>
        <v>8</v>
      </c>
      <c r="W77" s="80">
        <f t="shared" si="470"/>
        <v>0.8</v>
      </c>
      <c r="X77" s="475">
        <f>'MASTER_ ALL areas - No.seedling'!W84</f>
        <v>40</v>
      </c>
      <c r="Y77" s="475">
        <f>'MASTER_ ALL areas - No.seedling'!X84</f>
        <v>2</v>
      </c>
      <c r="Z77" s="80">
        <f t="shared" si="471"/>
        <v>1</v>
      </c>
      <c r="AA77" s="475">
        <f>'MASTER_ ALL areas - No.seedling'!Z84</f>
        <v>2</v>
      </c>
      <c r="AB77" s="80">
        <f t="shared" si="472"/>
        <v>1</v>
      </c>
      <c r="AC77" s="475">
        <f>'MASTER_ ALL areas - No.seedling'!AB84</f>
        <v>0</v>
      </c>
      <c r="AD77" s="475">
        <f>'MASTER_ ALL areas - No.seedling'!AC84</f>
        <v>0</v>
      </c>
      <c r="AE77" s="80">
        <f t="shared" si="473"/>
        <v>0</v>
      </c>
      <c r="AF77" s="475">
        <f>'MASTER_ ALL areas - No.seedling'!AE84</f>
        <v>0</v>
      </c>
      <c r="AG77" s="80">
        <f t="shared" si="474"/>
        <v>0</v>
      </c>
      <c r="AH77" s="475">
        <f>'MASTER_ ALL areas - No.seedling'!AG84</f>
        <v>0</v>
      </c>
      <c r="AI77" s="475">
        <f>'MASTER_ ALL areas - No.seedling'!AH84</f>
        <v>0</v>
      </c>
      <c r="AJ77" s="80">
        <f t="shared" si="475"/>
        <v>0</v>
      </c>
      <c r="AK77" s="475">
        <f>'MASTER_ ALL areas - No.seedling'!AJ84</f>
        <v>0</v>
      </c>
      <c r="AL77" s="81">
        <f t="shared" si="476"/>
        <v>0</v>
      </c>
      <c r="AM77" s="429"/>
      <c r="AN77" s="473">
        <f>'MASTER_ ALL areas - No.seedling'!AM84</f>
        <v>0</v>
      </c>
      <c r="AO77" s="475">
        <f>'MASTER_ ALL areas - No.seedling'!AN84</f>
        <v>0</v>
      </c>
      <c r="AP77" s="80">
        <f t="shared" si="477"/>
        <v>0</v>
      </c>
      <c r="AQ77" s="475">
        <f>'MASTER_ ALL areas - No.seedling'!AP84</f>
        <v>0</v>
      </c>
      <c r="AR77" s="80">
        <f t="shared" si="478"/>
        <v>0</v>
      </c>
      <c r="AS77" s="475">
        <f>'MASTER_ ALL areas - No.seedling'!AR84</f>
        <v>240</v>
      </c>
      <c r="AT77" s="475">
        <f>'MASTER_ ALL areas - No.seedling'!AS84</f>
        <v>2</v>
      </c>
      <c r="AU77" s="80">
        <f t="shared" si="479"/>
        <v>0.16666666666666666</v>
      </c>
      <c r="AV77" s="475">
        <f>'MASTER_ ALL areas - No.seedling'!AU84</f>
        <v>10</v>
      </c>
      <c r="AW77" s="80">
        <f t="shared" si="480"/>
        <v>0.83333333333333337</v>
      </c>
      <c r="AX77" s="475">
        <f>'MASTER_ ALL areas - No.seedling'!AW84</f>
        <v>0</v>
      </c>
      <c r="AY77" s="475">
        <f>'MASTER_ ALL areas - No.seedling'!AX84</f>
        <v>0</v>
      </c>
      <c r="AZ77" s="80">
        <f t="shared" si="481"/>
        <v>0</v>
      </c>
      <c r="BA77" s="475">
        <f>'MASTER_ ALL areas - No.seedling'!AZ84</f>
        <v>0</v>
      </c>
      <c r="BB77" s="80">
        <f t="shared" si="482"/>
        <v>0</v>
      </c>
      <c r="BC77" s="475">
        <f>'MASTER_ ALL areas - No.seedling'!BB84</f>
        <v>0</v>
      </c>
      <c r="BD77" s="475">
        <f>'MASTER_ ALL areas - No.seedling'!BC84</f>
        <v>0</v>
      </c>
      <c r="BE77" s="80">
        <f t="shared" si="483"/>
        <v>0</v>
      </c>
      <c r="BF77" s="475">
        <f>'MASTER_ ALL areas - No.seedling'!BE84</f>
        <v>0</v>
      </c>
      <c r="BG77" s="80">
        <f t="shared" si="484"/>
        <v>0</v>
      </c>
      <c r="BH77" s="475">
        <f>'MASTER_ ALL areas - No.seedling'!BG84</f>
        <v>0</v>
      </c>
      <c r="BI77" s="475">
        <f>'MASTER_ ALL areas - No.seedling'!BH84</f>
        <v>0</v>
      </c>
      <c r="BJ77" s="80">
        <f t="shared" si="485"/>
        <v>0</v>
      </c>
      <c r="BK77" s="475">
        <f>'MASTER_ ALL areas - No.seedling'!BJ84</f>
        <v>0</v>
      </c>
      <c r="BL77" s="80">
        <f t="shared" si="486"/>
        <v>0</v>
      </c>
      <c r="BM77" s="475">
        <f>'MASTER_ ALL areas - No.seedling'!BL84</f>
        <v>0</v>
      </c>
      <c r="BN77" s="475">
        <f>'MASTER_ ALL areas - No.seedling'!BM84</f>
        <v>0</v>
      </c>
      <c r="BO77" s="80">
        <f t="shared" si="487"/>
        <v>0</v>
      </c>
      <c r="BP77" s="475">
        <f>'MASTER_ ALL areas - No.seedling'!BO84</f>
        <v>0</v>
      </c>
      <c r="BQ77" s="80">
        <f t="shared" si="488"/>
        <v>0</v>
      </c>
      <c r="BR77" s="475">
        <f>'MASTER_ ALL areas - No.seedling'!BQ84</f>
        <v>0</v>
      </c>
      <c r="BS77" s="475">
        <f>'MASTER_ ALL areas - No.seedling'!BR84</f>
        <v>0</v>
      </c>
      <c r="BT77" s="80">
        <f t="shared" si="489"/>
        <v>0</v>
      </c>
      <c r="BU77" s="475">
        <f>'MASTER_ ALL areas - No.seedling'!BT84</f>
        <v>0</v>
      </c>
      <c r="BV77" s="80">
        <f t="shared" si="490"/>
        <v>0</v>
      </c>
      <c r="BW77" s="475">
        <f>'MASTER_ ALL areas - No.seedling'!BV84</f>
        <v>0</v>
      </c>
      <c r="BX77" s="475">
        <f>'MASTER_ ALL areas - No.seedling'!BW84</f>
        <v>0</v>
      </c>
      <c r="BY77" s="80">
        <f t="shared" si="491"/>
        <v>0</v>
      </c>
      <c r="BZ77" s="475">
        <f>'MASTER_ ALL areas - No.seedling'!BY84</f>
        <v>0</v>
      </c>
      <c r="CA77" s="81">
        <f t="shared" si="492"/>
        <v>0</v>
      </c>
      <c r="CB77" s="429"/>
      <c r="CC77" s="75"/>
      <c r="CD77" s="76">
        <f>'MASTER_ ALL areas - No.seedling'!CC84</f>
        <v>0</v>
      </c>
      <c r="CE77" s="80">
        <f t="shared" si="493"/>
        <v>0</v>
      </c>
      <c r="CF77" s="76">
        <f>'MASTER_ ALL areas - No.seedling'!CE84</f>
        <v>0</v>
      </c>
      <c r="CG77" s="81">
        <f t="shared" si="494"/>
        <v>0</v>
      </c>
      <c r="CH77" s="75">
        <f>'MASTER_ ALL areas - No.seedling'!CG84</f>
        <v>0</v>
      </c>
      <c r="CI77" s="76">
        <f>'MASTER_ ALL areas - No.seedling'!CH84</f>
        <v>0</v>
      </c>
      <c r="CJ77" s="80">
        <f t="shared" si="495"/>
        <v>0</v>
      </c>
      <c r="CK77" s="76">
        <f>'MASTER_ ALL areas - No.seedling'!CJ84</f>
        <v>0</v>
      </c>
      <c r="CL77" s="81">
        <f t="shared" si="496"/>
        <v>0</v>
      </c>
      <c r="CM77" s="75">
        <f>'MASTER_ ALL areas - No.seedling'!CL84</f>
        <v>0</v>
      </c>
      <c r="CN77" s="76">
        <f>'MASTER_ ALL areas - No.seedling'!CM84</f>
        <v>0</v>
      </c>
      <c r="CO77" s="80">
        <f t="shared" si="497"/>
        <v>0</v>
      </c>
      <c r="CP77" s="76">
        <f>'MASTER_ ALL areas - No.seedling'!CO84</f>
        <v>0</v>
      </c>
      <c r="CQ77" s="81">
        <f t="shared" si="498"/>
        <v>0</v>
      </c>
      <c r="CR77" s="75">
        <f>'MASTER_ ALL areas - No.seedling'!CQ84</f>
        <v>0</v>
      </c>
      <c r="CS77" s="76">
        <f>'MASTER_ ALL areas - No.seedling'!CR84</f>
        <v>0</v>
      </c>
      <c r="CT77" s="80">
        <f t="shared" si="499"/>
        <v>0</v>
      </c>
      <c r="CU77" s="76">
        <f>'MASTER_ ALL areas - No.seedling'!CT84</f>
        <v>0</v>
      </c>
      <c r="CV77" s="81">
        <f t="shared" si="500"/>
        <v>0</v>
      </c>
      <c r="CW77" s="75">
        <f>'MASTER_ ALL areas - No.seedling'!CV84</f>
        <v>200</v>
      </c>
      <c r="CX77" s="76">
        <f>'MASTER_ ALL areas - No.seedling'!CW84</f>
        <v>0</v>
      </c>
      <c r="CY77" s="80">
        <f t="shared" si="501"/>
        <v>0</v>
      </c>
      <c r="CZ77" s="76">
        <f>'MASTER_ ALL areas - No.seedling'!CY84</f>
        <v>8</v>
      </c>
      <c r="DA77" s="81">
        <f t="shared" si="502"/>
        <v>0.8</v>
      </c>
      <c r="DB77" s="75">
        <f>'MASTER_ ALL areas - No.seedling'!DA84</f>
        <v>40</v>
      </c>
      <c r="DC77" s="76">
        <f>'MASTER_ ALL areas - No.seedling'!DB84</f>
        <v>2</v>
      </c>
      <c r="DD77" s="80">
        <f t="shared" si="503"/>
        <v>1</v>
      </c>
      <c r="DE77" s="76">
        <f>'MASTER_ ALL areas - No.seedling'!DD84</f>
        <v>2</v>
      </c>
      <c r="DF77" s="81">
        <f t="shared" si="504"/>
        <v>1</v>
      </c>
      <c r="DG77" s="75">
        <f>'MASTER_ ALL areas - No.seedling'!DF84</f>
        <v>0</v>
      </c>
      <c r="DH77" s="76">
        <f>'MASTER_ ALL areas - No.seedling'!DG84</f>
        <v>0</v>
      </c>
      <c r="DI77" s="80">
        <f t="shared" si="505"/>
        <v>0</v>
      </c>
      <c r="DJ77" s="76">
        <f>'MASTER_ ALL areas - No.seedling'!DI84</f>
        <v>0</v>
      </c>
      <c r="DK77" s="81">
        <f t="shared" si="506"/>
        <v>0</v>
      </c>
      <c r="DL77" s="75">
        <f>'MASTER_ ALL areas - No.seedling'!DK84</f>
        <v>0</v>
      </c>
      <c r="DM77" s="76">
        <f>'MASTER_ ALL areas - No.seedling'!DL84</f>
        <v>0</v>
      </c>
      <c r="DN77" s="80">
        <f t="shared" si="507"/>
        <v>0</v>
      </c>
      <c r="DO77" s="76">
        <f>'MASTER_ ALL areas - No.seedling'!DN84</f>
        <v>0</v>
      </c>
      <c r="DP77" s="81">
        <f t="shared" si="508"/>
        <v>0</v>
      </c>
      <c r="DQ77" s="75">
        <f>'MASTER_ ALL areas - No.seedling'!DP84</f>
        <v>0</v>
      </c>
      <c r="DR77" s="76">
        <f>'MASTER_ ALL areas - No.seedling'!DQ84</f>
        <v>0</v>
      </c>
      <c r="DS77" s="80">
        <f t="shared" si="509"/>
        <v>0</v>
      </c>
      <c r="DT77" s="76">
        <f>'MASTER_ ALL areas - No.seedling'!DS84</f>
        <v>0</v>
      </c>
      <c r="DU77" s="81">
        <f t="shared" si="510"/>
        <v>0</v>
      </c>
      <c r="DV77" s="75">
        <f>'MASTER_ ALL areas - No.seedling'!DU84</f>
        <v>0</v>
      </c>
      <c r="DW77" s="76">
        <f>'MASTER_ ALL areas - No.seedling'!DV84</f>
        <v>0</v>
      </c>
      <c r="DX77" s="80">
        <f t="shared" si="511"/>
        <v>0</v>
      </c>
      <c r="DY77" s="76">
        <f>'MASTER_ ALL areas - No.seedling'!DX84</f>
        <v>0</v>
      </c>
      <c r="DZ77" s="81">
        <f t="shared" si="512"/>
        <v>0</v>
      </c>
      <c r="EA77" s="75">
        <f>'MASTER_ ALL areas - No.seedling'!DZ84</f>
        <v>0</v>
      </c>
      <c r="EB77" s="76">
        <f>'MASTER_ ALL areas - No.seedling'!EA84</f>
        <v>0</v>
      </c>
      <c r="EC77" s="80">
        <f t="shared" si="513"/>
        <v>0</v>
      </c>
      <c r="ED77" s="76">
        <f>'MASTER_ ALL areas - No.seedling'!EC84</f>
        <v>0</v>
      </c>
      <c r="EE77" s="81">
        <f t="shared" si="514"/>
        <v>0</v>
      </c>
      <c r="EF77" s="75">
        <f>'MASTER_ ALL areas - No.seedling'!EE84</f>
        <v>0</v>
      </c>
      <c r="EG77" s="76">
        <f>'MASTER_ ALL areas - No.seedling'!EF84</f>
        <v>0</v>
      </c>
      <c r="EH77" s="80">
        <f t="shared" si="515"/>
        <v>0</v>
      </c>
      <c r="EI77" s="76">
        <f>'MASTER_ ALL areas - No.seedling'!EH84</f>
        <v>0</v>
      </c>
      <c r="EJ77" s="81">
        <f t="shared" si="516"/>
        <v>0</v>
      </c>
      <c r="EK77" s="75">
        <f>'MASTER_ ALL areas - No.seedling'!EJ84</f>
        <v>0</v>
      </c>
      <c r="EL77" s="76">
        <f>'MASTER_ ALL areas - No.seedling'!EK84</f>
        <v>0</v>
      </c>
      <c r="EM77" s="80">
        <f t="shared" si="517"/>
        <v>0</v>
      </c>
      <c r="EN77" s="76">
        <f>'MASTER_ ALL areas - No.seedling'!EM84</f>
        <v>0</v>
      </c>
      <c r="EO77" s="81">
        <f t="shared" si="518"/>
        <v>0</v>
      </c>
      <c r="EP77" s="75">
        <f>'MASTER_ ALL areas - No.seedling'!EO84</f>
        <v>0</v>
      </c>
      <c r="EQ77" s="76">
        <f>'MASTER_ ALL areas - No.seedling'!EP84</f>
        <v>0</v>
      </c>
      <c r="ER77" s="80">
        <f t="shared" si="519"/>
        <v>0</v>
      </c>
      <c r="ES77" s="76">
        <f>'MASTER_ ALL areas - No.seedling'!ER84</f>
        <v>0</v>
      </c>
      <c r="ET77" s="81">
        <f t="shared" si="520"/>
        <v>0</v>
      </c>
      <c r="EU77" s="75">
        <f>'MASTER_ ALL areas - No.seedling'!ET84</f>
        <v>0</v>
      </c>
      <c r="EV77" s="76">
        <f>'MASTER_ ALL areas - No.seedling'!EU84</f>
        <v>0</v>
      </c>
      <c r="EW77" s="80">
        <f t="shared" si="521"/>
        <v>0</v>
      </c>
      <c r="EX77" s="76">
        <f>'MASTER_ ALL areas - No.seedling'!EW84</f>
        <v>0</v>
      </c>
      <c r="EY77" s="81">
        <f t="shared" si="522"/>
        <v>0</v>
      </c>
      <c r="EZ77" s="75">
        <f>'MASTER_ ALL areas - No.seedling'!EY84</f>
        <v>0</v>
      </c>
      <c r="FA77" s="76">
        <f>'MASTER_ ALL areas - No.seedling'!EZ84</f>
        <v>0</v>
      </c>
      <c r="FB77" s="80">
        <f t="shared" si="523"/>
        <v>0</v>
      </c>
      <c r="FC77" s="76">
        <f>'MASTER_ ALL areas - No.seedling'!FB84</f>
        <v>0</v>
      </c>
      <c r="FD77" s="81">
        <f t="shared" si="524"/>
        <v>0</v>
      </c>
      <c r="FE77" s="75">
        <f>'MASTER_ ALL areas - No.seedling'!FD84</f>
        <v>0</v>
      </c>
      <c r="FF77" s="76">
        <f>'MASTER_ ALL areas - No.seedling'!FE84</f>
        <v>0</v>
      </c>
      <c r="FG77" s="80">
        <f t="shared" si="525"/>
        <v>0</v>
      </c>
      <c r="FH77" s="76">
        <f>'MASTER_ ALL areas - No.seedling'!FG84</f>
        <v>0</v>
      </c>
      <c r="FI77" s="81">
        <f t="shared" si="526"/>
        <v>0</v>
      </c>
      <c r="FJ77" s="75">
        <f>'MASTER_ ALL areas - No.seedling'!FI84</f>
        <v>0</v>
      </c>
      <c r="FK77" s="76">
        <f>'MASTER_ ALL areas - No.seedling'!FJ84</f>
        <v>0</v>
      </c>
      <c r="FL77" s="80">
        <f t="shared" si="527"/>
        <v>0</v>
      </c>
      <c r="FM77" s="76">
        <f>'MASTER_ ALL areas - No.seedling'!FL84</f>
        <v>0</v>
      </c>
      <c r="FN77" s="81">
        <f t="shared" si="528"/>
        <v>0</v>
      </c>
      <c r="FO77" s="75">
        <f>'MASTER_ ALL areas - No.seedling'!FN84</f>
        <v>0</v>
      </c>
      <c r="FP77" s="76">
        <f>'MASTER_ ALL areas - No.seedling'!FO84</f>
        <v>0</v>
      </c>
      <c r="FQ77" s="80">
        <f t="shared" si="529"/>
        <v>0</v>
      </c>
      <c r="FR77" s="76">
        <f>'MASTER_ ALL areas - No.seedling'!FQ84</f>
        <v>0</v>
      </c>
      <c r="FS77" s="81">
        <f t="shared" si="530"/>
        <v>0</v>
      </c>
      <c r="FT77" s="75">
        <f>'MASTER_ ALL areas - No.seedling'!FS84</f>
        <v>0</v>
      </c>
      <c r="FU77" s="76">
        <f>'MASTER_ ALL areas - No.seedling'!FT84</f>
        <v>0</v>
      </c>
      <c r="FV77" s="80">
        <f t="shared" si="531"/>
        <v>0</v>
      </c>
      <c r="FW77" s="76">
        <f>'MASTER_ ALL areas - No.seedling'!FV84</f>
        <v>0</v>
      </c>
      <c r="FX77" s="81">
        <f t="shared" si="532"/>
        <v>0</v>
      </c>
      <c r="FY77" s="75">
        <f>'MASTER_ ALL areas - No.seedling'!FX84</f>
        <v>0</v>
      </c>
      <c r="FZ77" s="76">
        <f>'MASTER_ ALL areas - No.seedling'!FY84</f>
        <v>0</v>
      </c>
      <c r="GA77" s="80">
        <f t="shared" si="533"/>
        <v>0</v>
      </c>
      <c r="GB77" s="76">
        <f>'MASTER_ ALL areas - No.seedling'!GA84</f>
        <v>0</v>
      </c>
      <c r="GC77" s="81">
        <f t="shared" si="534"/>
        <v>0</v>
      </c>
      <c r="GD77" s="75">
        <f>'MASTER_ ALL areas - No.seedling'!GC84</f>
        <v>0</v>
      </c>
      <c r="GE77" s="76">
        <f>'MASTER_ ALL areas - No.seedling'!GD84</f>
        <v>0</v>
      </c>
      <c r="GF77" s="80">
        <f t="shared" si="535"/>
        <v>0</v>
      </c>
      <c r="GG77" s="76">
        <f>'MASTER_ ALL areas - No.seedling'!GF84</f>
        <v>0</v>
      </c>
      <c r="GH77" s="81">
        <f t="shared" si="536"/>
        <v>0</v>
      </c>
      <c r="GI77" s="75">
        <f>'MASTER_ ALL areas - No.seedling'!GH84</f>
        <v>0</v>
      </c>
      <c r="GJ77" s="76">
        <f>'MASTER_ ALL areas - No.seedling'!GI84</f>
        <v>0</v>
      </c>
      <c r="GK77" s="80">
        <f t="shared" si="537"/>
        <v>0</v>
      </c>
      <c r="GL77" s="76">
        <f>'MASTER_ ALL areas - No.seedling'!GK84</f>
        <v>0</v>
      </c>
      <c r="GM77" s="81">
        <f t="shared" si="538"/>
        <v>0</v>
      </c>
      <c r="GN77" s="75">
        <f>'MASTER_ ALL areas - No.seedling'!GM84</f>
        <v>0</v>
      </c>
      <c r="GO77" s="76">
        <f>'MASTER_ ALL areas - No.seedling'!GN84</f>
        <v>0</v>
      </c>
      <c r="GP77" s="80">
        <f t="shared" si="539"/>
        <v>0</v>
      </c>
      <c r="GQ77" s="76">
        <f>'MASTER_ ALL areas - No.seedling'!GP84</f>
        <v>0</v>
      </c>
      <c r="GR77" s="81">
        <f t="shared" si="540"/>
        <v>0</v>
      </c>
      <c r="GS77" s="75">
        <f>'MASTER_ ALL areas - No.seedling'!GR84</f>
        <v>0</v>
      </c>
      <c r="GT77" s="76">
        <f>'MASTER_ ALL areas - No.seedling'!GS84</f>
        <v>0</v>
      </c>
      <c r="GU77" s="80">
        <f t="shared" si="541"/>
        <v>0</v>
      </c>
      <c r="GV77" s="76">
        <f>'MASTER_ ALL areas - No.seedling'!GU84</f>
        <v>0</v>
      </c>
      <c r="GW77" s="81">
        <f t="shared" si="542"/>
        <v>0</v>
      </c>
      <c r="GX77" s="75">
        <f>'MASTER_ ALL areas - No.seedling'!GW84</f>
        <v>0</v>
      </c>
      <c r="GY77" s="76">
        <f>'MASTER_ ALL areas - No.seedling'!GX84</f>
        <v>0</v>
      </c>
      <c r="GZ77" s="80">
        <f t="shared" si="543"/>
        <v>0</v>
      </c>
      <c r="HA77" s="76">
        <f>'MASTER_ ALL areas - No.seedling'!GZ84</f>
        <v>0</v>
      </c>
      <c r="HB77" s="81">
        <f t="shared" si="544"/>
        <v>0</v>
      </c>
      <c r="HC77" s="75">
        <f>'MASTER_ ALL areas - No.seedling'!HB84</f>
        <v>0</v>
      </c>
      <c r="HD77" s="76">
        <f>'MASTER_ ALL areas - No.seedling'!HC84</f>
        <v>0</v>
      </c>
      <c r="HE77" s="80">
        <f t="shared" si="545"/>
        <v>0</v>
      </c>
      <c r="HF77" s="76">
        <f>'MASTER_ ALL areas - No.seedling'!HE84</f>
        <v>0</v>
      </c>
      <c r="HG77" s="81">
        <f t="shared" si="546"/>
        <v>0</v>
      </c>
      <c r="HH77" s="75">
        <f>'MASTER_ ALL areas - No.seedling'!HG84</f>
        <v>0</v>
      </c>
      <c r="HI77" s="76">
        <f>'MASTER_ ALL areas - No.seedling'!HH84</f>
        <v>0</v>
      </c>
      <c r="HJ77" s="80">
        <f t="shared" si="547"/>
        <v>0</v>
      </c>
      <c r="HK77" s="76">
        <f>'MASTER_ ALL areas - No.seedling'!HJ84</f>
        <v>0</v>
      </c>
      <c r="HL77" s="81">
        <f t="shared" si="548"/>
        <v>0</v>
      </c>
      <c r="HM77" s="75">
        <f>'MASTER_ ALL areas - No.seedling'!HL84</f>
        <v>0</v>
      </c>
      <c r="HN77" s="76">
        <f>'MASTER_ ALL areas - No.seedling'!HM84</f>
        <v>0</v>
      </c>
      <c r="HO77" s="80">
        <f t="shared" si="549"/>
        <v>0</v>
      </c>
      <c r="HP77" s="76">
        <f>'MASTER_ ALL areas - No.seedling'!HO84</f>
        <v>0</v>
      </c>
      <c r="HQ77" s="81">
        <f t="shared" si="550"/>
        <v>0</v>
      </c>
      <c r="HR77" s="75">
        <f>'MASTER_ ALL areas - No.seedling'!HQ84</f>
        <v>0</v>
      </c>
      <c r="HS77" s="76">
        <f>'MASTER_ ALL areas - No.seedling'!HR84</f>
        <v>0</v>
      </c>
      <c r="HT77" s="80">
        <f t="shared" si="551"/>
        <v>0</v>
      </c>
      <c r="HU77" s="76">
        <f>'MASTER_ ALL areas - No.seedling'!HT84</f>
        <v>0</v>
      </c>
      <c r="HV77" s="81">
        <f t="shared" si="552"/>
        <v>0</v>
      </c>
      <c r="HW77" s="75">
        <f>'MASTER_ ALL areas - No.seedling'!HV84</f>
        <v>0</v>
      </c>
      <c r="HX77" s="76">
        <f>'MASTER_ ALL areas - No.seedling'!HW84</f>
        <v>0</v>
      </c>
      <c r="HY77" s="80">
        <f t="shared" si="553"/>
        <v>0</v>
      </c>
      <c r="HZ77" s="76">
        <f>'MASTER_ ALL areas - No.seedling'!HY84</f>
        <v>0</v>
      </c>
      <c r="IA77" s="81">
        <f t="shared" si="554"/>
        <v>0</v>
      </c>
      <c r="IB77" s="75">
        <f>'MASTER_ ALL areas - No.seedling'!IA84</f>
        <v>0</v>
      </c>
      <c r="IC77" s="76">
        <f>'MASTER_ ALL areas - No.seedling'!IB84</f>
        <v>0</v>
      </c>
      <c r="ID77" s="80">
        <f t="shared" si="555"/>
        <v>0</v>
      </c>
      <c r="IE77" s="76">
        <f>'MASTER_ ALL areas - No.seedling'!ID84</f>
        <v>0</v>
      </c>
      <c r="IF77" s="85">
        <f t="shared" si="556"/>
        <v>0</v>
      </c>
      <c r="IG77" s="86" t="s">
        <v>291</v>
      </c>
      <c r="IH77" s="87"/>
    </row>
    <row r="78" spans="2:242" ht="33" customHeight="1" x14ac:dyDescent="0.25">
      <c r="B78" s="420">
        <v>81</v>
      </c>
      <c r="C78" s="421" t="s">
        <v>109</v>
      </c>
      <c r="D78" s="422">
        <v>220312</v>
      </c>
      <c r="E78" s="423">
        <v>932891</v>
      </c>
      <c r="F78" s="180" t="s">
        <v>292</v>
      </c>
      <c r="G78" s="88" t="s">
        <v>293</v>
      </c>
      <c r="H78" s="459" t="str">
        <f>'MASTER_ ALL areas - No.seedling'!G85</f>
        <v>6(1)</v>
      </c>
      <c r="I78" s="472">
        <f>'MASTER_ ALL areas - No.seedling'!H85</f>
        <v>0.4</v>
      </c>
      <c r="J78" s="459">
        <f>'MASTER_ ALL areas - No.seedling'!I85</f>
        <v>96.4</v>
      </c>
      <c r="K78" s="427">
        <f>'MASTER_ ALL areas - No.seedling'!J85</f>
        <v>6</v>
      </c>
      <c r="L78" s="73">
        <f t="shared" si="466"/>
        <v>120</v>
      </c>
      <c r="M78" s="427">
        <f>'MASTER_ ALL areas - No.seedling'!L85</f>
        <v>120</v>
      </c>
      <c r="N78" s="473">
        <f>'MASTER_ ALL areas - No.seedling'!M85</f>
        <v>3</v>
      </c>
      <c r="O78" s="474">
        <f>'MASTER_ ALL areas - No.seedling'!N85</f>
        <v>5</v>
      </c>
      <c r="P78" s="70">
        <f t="shared" si="467"/>
        <v>0.5</v>
      </c>
      <c r="Q78" s="78">
        <f t="shared" si="468"/>
        <v>0.83333333333333337</v>
      </c>
      <c r="R78" s="429"/>
      <c r="S78" s="473">
        <f>'MASTER_ ALL areas - No.seedling'!R85</f>
        <v>60</v>
      </c>
      <c r="T78" s="475">
        <f>'MASTER_ ALL areas - No.seedling'!S85</f>
        <v>2</v>
      </c>
      <c r="U78" s="80">
        <f t="shared" si="469"/>
        <v>0.66666666666666663</v>
      </c>
      <c r="V78" s="475">
        <f>'MASTER_ ALL areas - No.seedling'!U85</f>
        <v>2</v>
      </c>
      <c r="W78" s="80">
        <f t="shared" si="470"/>
        <v>0.66666666666666663</v>
      </c>
      <c r="X78" s="475">
        <f>'MASTER_ ALL areas - No.seedling'!W85</f>
        <v>20</v>
      </c>
      <c r="Y78" s="475">
        <f>'MASTER_ ALL areas - No.seedling'!X85</f>
        <v>1</v>
      </c>
      <c r="Z78" s="80">
        <f t="shared" si="471"/>
        <v>1</v>
      </c>
      <c r="AA78" s="475">
        <f>'MASTER_ ALL areas - No.seedling'!Z85</f>
        <v>1</v>
      </c>
      <c r="AB78" s="80">
        <f t="shared" si="472"/>
        <v>1</v>
      </c>
      <c r="AC78" s="475">
        <f>'MASTER_ ALL areas - No.seedling'!AB85</f>
        <v>0</v>
      </c>
      <c r="AD78" s="475">
        <f>'MASTER_ ALL areas - No.seedling'!AC85</f>
        <v>0</v>
      </c>
      <c r="AE78" s="80">
        <f t="shared" si="473"/>
        <v>0</v>
      </c>
      <c r="AF78" s="475">
        <f>'MASTER_ ALL areas - No.seedling'!AE85</f>
        <v>0</v>
      </c>
      <c r="AG78" s="80">
        <f t="shared" si="474"/>
        <v>0</v>
      </c>
      <c r="AH78" s="475">
        <f>'MASTER_ ALL areas - No.seedling'!AG85</f>
        <v>40</v>
      </c>
      <c r="AI78" s="475">
        <f>'MASTER_ ALL areas - No.seedling'!AH85</f>
        <v>0</v>
      </c>
      <c r="AJ78" s="80">
        <f t="shared" si="475"/>
        <v>0</v>
      </c>
      <c r="AK78" s="475">
        <f>'MASTER_ ALL areas - No.seedling'!AJ85</f>
        <v>2</v>
      </c>
      <c r="AL78" s="81">
        <f t="shared" si="476"/>
        <v>1</v>
      </c>
      <c r="AM78" s="429"/>
      <c r="AN78" s="473">
        <f>'MASTER_ ALL areas - No.seedling'!AM85</f>
        <v>80</v>
      </c>
      <c r="AO78" s="475">
        <f>'MASTER_ ALL areas - No.seedling'!AN85</f>
        <v>2</v>
      </c>
      <c r="AP78" s="80">
        <f t="shared" si="477"/>
        <v>0.5</v>
      </c>
      <c r="AQ78" s="475">
        <f>'MASTER_ ALL areas - No.seedling'!AP85</f>
        <v>4</v>
      </c>
      <c r="AR78" s="80">
        <f t="shared" si="478"/>
        <v>1</v>
      </c>
      <c r="AS78" s="475">
        <f>'MASTER_ ALL areas - No.seedling'!AR85</f>
        <v>20</v>
      </c>
      <c r="AT78" s="475">
        <f>'MASTER_ ALL areas - No.seedling'!AS85</f>
        <v>0</v>
      </c>
      <c r="AU78" s="80">
        <f t="shared" si="479"/>
        <v>0</v>
      </c>
      <c r="AV78" s="475">
        <f>'MASTER_ ALL areas - No.seedling'!AU85</f>
        <v>0</v>
      </c>
      <c r="AW78" s="80">
        <f t="shared" si="480"/>
        <v>0</v>
      </c>
      <c r="AX78" s="475">
        <f>'MASTER_ ALL areas - No.seedling'!AW85</f>
        <v>0</v>
      </c>
      <c r="AY78" s="475">
        <f>'MASTER_ ALL areas - No.seedling'!AX85</f>
        <v>0</v>
      </c>
      <c r="AZ78" s="80">
        <f t="shared" si="481"/>
        <v>0</v>
      </c>
      <c r="BA78" s="475">
        <f>'MASTER_ ALL areas - No.seedling'!AZ85</f>
        <v>0</v>
      </c>
      <c r="BB78" s="80">
        <f t="shared" si="482"/>
        <v>0</v>
      </c>
      <c r="BC78" s="475">
        <f>'MASTER_ ALL areas - No.seedling'!BB85</f>
        <v>0</v>
      </c>
      <c r="BD78" s="475">
        <f>'MASTER_ ALL areas - No.seedling'!BC85</f>
        <v>0</v>
      </c>
      <c r="BE78" s="80">
        <f t="shared" si="483"/>
        <v>0</v>
      </c>
      <c r="BF78" s="475">
        <f>'MASTER_ ALL areas - No.seedling'!BE85</f>
        <v>0</v>
      </c>
      <c r="BG78" s="80">
        <f t="shared" si="484"/>
        <v>0</v>
      </c>
      <c r="BH78" s="475">
        <f>'MASTER_ ALL areas - No.seedling'!BG85</f>
        <v>20</v>
      </c>
      <c r="BI78" s="475">
        <f>'MASTER_ ALL areas - No.seedling'!BH85</f>
        <v>1</v>
      </c>
      <c r="BJ78" s="80">
        <f t="shared" si="485"/>
        <v>1</v>
      </c>
      <c r="BK78" s="475">
        <f>'MASTER_ ALL areas - No.seedling'!BJ85</f>
        <v>1</v>
      </c>
      <c r="BL78" s="80">
        <f t="shared" si="486"/>
        <v>1</v>
      </c>
      <c r="BM78" s="475">
        <f>'MASTER_ ALL areas - No.seedling'!BL85</f>
        <v>0</v>
      </c>
      <c r="BN78" s="475">
        <f>'MASTER_ ALL areas - No.seedling'!BM85</f>
        <v>0</v>
      </c>
      <c r="BO78" s="80">
        <f t="shared" si="487"/>
        <v>0</v>
      </c>
      <c r="BP78" s="475">
        <f>'MASTER_ ALL areas - No.seedling'!BO85</f>
        <v>0</v>
      </c>
      <c r="BQ78" s="80">
        <f t="shared" si="488"/>
        <v>0</v>
      </c>
      <c r="BR78" s="475">
        <f>'MASTER_ ALL areas - No.seedling'!BQ85</f>
        <v>0</v>
      </c>
      <c r="BS78" s="475">
        <f>'MASTER_ ALL areas - No.seedling'!BR85</f>
        <v>0</v>
      </c>
      <c r="BT78" s="80">
        <f t="shared" si="489"/>
        <v>0</v>
      </c>
      <c r="BU78" s="475">
        <f>'MASTER_ ALL areas - No.seedling'!BT85</f>
        <v>0</v>
      </c>
      <c r="BV78" s="80">
        <f t="shared" si="490"/>
        <v>0</v>
      </c>
      <c r="BW78" s="475">
        <f>'MASTER_ ALL areas - No.seedling'!BV85</f>
        <v>0</v>
      </c>
      <c r="BX78" s="475">
        <f>'MASTER_ ALL areas - No.seedling'!BW85</f>
        <v>0</v>
      </c>
      <c r="BY78" s="80">
        <f t="shared" si="491"/>
        <v>0</v>
      </c>
      <c r="BZ78" s="475">
        <f>'MASTER_ ALL areas - No.seedling'!BY85</f>
        <v>0</v>
      </c>
      <c r="CA78" s="81">
        <f t="shared" si="492"/>
        <v>0</v>
      </c>
      <c r="CB78" s="429"/>
      <c r="CC78" s="75">
        <f t="shared" si="91"/>
        <v>20</v>
      </c>
      <c r="CD78" s="76">
        <f>'MASTER_ ALL areas - No.seedling'!CC85</f>
        <v>1</v>
      </c>
      <c r="CE78" s="80">
        <f t="shared" si="493"/>
        <v>1</v>
      </c>
      <c r="CF78" s="76">
        <f>'MASTER_ ALL areas - No.seedling'!CE85</f>
        <v>1</v>
      </c>
      <c r="CG78" s="81">
        <f t="shared" si="494"/>
        <v>1</v>
      </c>
      <c r="CH78" s="75">
        <f>'MASTER_ ALL areas - No.seedling'!CG85</f>
        <v>20</v>
      </c>
      <c r="CI78" s="76">
        <f>'MASTER_ ALL areas - No.seedling'!CH85</f>
        <v>1</v>
      </c>
      <c r="CJ78" s="80">
        <f t="shared" si="495"/>
        <v>1</v>
      </c>
      <c r="CK78" s="76">
        <f>'MASTER_ ALL areas - No.seedling'!CJ85</f>
        <v>1</v>
      </c>
      <c r="CL78" s="81">
        <f t="shared" si="496"/>
        <v>1</v>
      </c>
      <c r="CM78" s="75">
        <f>'MASTER_ ALL areas - No.seedling'!CL85</f>
        <v>0</v>
      </c>
      <c r="CN78" s="76">
        <f>'MASTER_ ALL areas - No.seedling'!CM85</f>
        <v>0</v>
      </c>
      <c r="CO78" s="80">
        <f t="shared" si="497"/>
        <v>0</v>
      </c>
      <c r="CP78" s="76">
        <f>'MASTER_ ALL areas - No.seedling'!CO85</f>
        <v>0</v>
      </c>
      <c r="CQ78" s="81">
        <f t="shared" si="498"/>
        <v>0</v>
      </c>
      <c r="CR78" s="75">
        <f>'MASTER_ ALL areas - No.seedling'!CQ85</f>
        <v>40</v>
      </c>
      <c r="CS78" s="76">
        <f>'MASTER_ ALL areas - No.seedling'!CR85</f>
        <v>0</v>
      </c>
      <c r="CT78" s="80">
        <f t="shared" si="499"/>
        <v>0</v>
      </c>
      <c r="CU78" s="76">
        <f>'MASTER_ ALL areas - No.seedling'!CT85</f>
        <v>2</v>
      </c>
      <c r="CV78" s="81">
        <f t="shared" si="500"/>
        <v>1</v>
      </c>
      <c r="CW78" s="75">
        <f>'MASTER_ ALL areas - No.seedling'!CV85</f>
        <v>20</v>
      </c>
      <c r="CX78" s="76">
        <f>'MASTER_ ALL areas - No.seedling'!CW85</f>
        <v>0</v>
      </c>
      <c r="CY78" s="80">
        <f t="shared" si="501"/>
        <v>0</v>
      </c>
      <c r="CZ78" s="76">
        <f>'MASTER_ ALL areas - No.seedling'!CY85</f>
        <v>0</v>
      </c>
      <c r="DA78" s="81">
        <f t="shared" si="502"/>
        <v>0</v>
      </c>
      <c r="DB78" s="75">
        <f>'MASTER_ ALL areas - No.seedling'!DA85</f>
        <v>0</v>
      </c>
      <c r="DC78" s="76">
        <f>'MASTER_ ALL areas - No.seedling'!DB85</f>
        <v>0</v>
      </c>
      <c r="DD78" s="80">
        <f t="shared" si="503"/>
        <v>0</v>
      </c>
      <c r="DE78" s="76">
        <f>'MASTER_ ALL areas - No.seedling'!DD85</f>
        <v>0</v>
      </c>
      <c r="DF78" s="81">
        <f t="shared" si="504"/>
        <v>0</v>
      </c>
      <c r="DG78" s="75">
        <f>'MASTER_ ALL areas - No.seedling'!DF85</f>
        <v>0</v>
      </c>
      <c r="DH78" s="76">
        <f>'MASTER_ ALL areas - No.seedling'!DG85</f>
        <v>0</v>
      </c>
      <c r="DI78" s="80">
        <f t="shared" si="505"/>
        <v>0</v>
      </c>
      <c r="DJ78" s="76">
        <f>'MASTER_ ALL areas - No.seedling'!DI85</f>
        <v>0</v>
      </c>
      <c r="DK78" s="81">
        <f t="shared" si="506"/>
        <v>0</v>
      </c>
      <c r="DL78" s="75">
        <f>'MASTER_ ALL areas - No.seedling'!DK85</f>
        <v>0</v>
      </c>
      <c r="DM78" s="76">
        <f>'MASTER_ ALL areas - No.seedling'!DL85</f>
        <v>0</v>
      </c>
      <c r="DN78" s="80">
        <f t="shared" si="507"/>
        <v>0</v>
      </c>
      <c r="DO78" s="76">
        <f>'MASTER_ ALL areas - No.seedling'!DN85</f>
        <v>0</v>
      </c>
      <c r="DP78" s="81">
        <f t="shared" si="508"/>
        <v>0</v>
      </c>
      <c r="DQ78" s="75">
        <f>'MASTER_ ALL areas - No.seedling'!DP85</f>
        <v>0</v>
      </c>
      <c r="DR78" s="76">
        <f>'MASTER_ ALL areas - No.seedling'!DQ85</f>
        <v>0</v>
      </c>
      <c r="DS78" s="80">
        <f t="shared" si="509"/>
        <v>0</v>
      </c>
      <c r="DT78" s="76">
        <f>'MASTER_ ALL areas - No.seedling'!DS85</f>
        <v>0</v>
      </c>
      <c r="DU78" s="81">
        <f t="shared" si="510"/>
        <v>0</v>
      </c>
      <c r="DV78" s="75">
        <f>'MASTER_ ALL areas - No.seedling'!DU85</f>
        <v>0</v>
      </c>
      <c r="DW78" s="76">
        <f>'MASTER_ ALL areas - No.seedling'!DV85</f>
        <v>0</v>
      </c>
      <c r="DX78" s="80">
        <f t="shared" si="511"/>
        <v>0</v>
      </c>
      <c r="DY78" s="76">
        <f>'MASTER_ ALL areas - No.seedling'!DX85</f>
        <v>0</v>
      </c>
      <c r="DZ78" s="81">
        <f t="shared" si="512"/>
        <v>0</v>
      </c>
      <c r="EA78" s="75">
        <f>'MASTER_ ALL areas - No.seedling'!DZ85</f>
        <v>0</v>
      </c>
      <c r="EB78" s="76">
        <f>'MASTER_ ALL areas - No.seedling'!EA85</f>
        <v>0</v>
      </c>
      <c r="EC78" s="80">
        <f t="shared" si="513"/>
        <v>0</v>
      </c>
      <c r="ED78" s="76">
        <f>'MASTER_ ALL areas - No.seedling'!EC85</f>
        <v>0</v>
      </c>
      <c r="EE78" s="81">
        <f t="shared" si="514"/>
        <v>0</v>
      </c>
      <c r="EF78" s="75">
        <f>'MASTER_ ALL areas - No.seedling'!EE85</f>
        <v>0</v>
      </c>
      <c r="EG78" s="76">
        <f>'MASTER_ ALL areas - No.seedling'!EF85</f>
        <v>0</v>
      </c>
      <c r="EH78" s="80">
        <f t="shared" si="515"/>
        <v>0</v>
      </c>
      <c r="EI78" s="76">
        <f>'MASTER_ ALL areas - No.seedling'!EH85</f>
        <v>0</v>
      </c>
      <c r="EJ78" s="81">
        <f t="shared" si="516"/>
        <v>0</v>
      </c>
      <c r="EK78" s="75">
        <f>'MASTER_ ALL areas - No.seedling'!EJ85</f>
        <v>0</v>
      </c>
      <c r="EL78" s="76">
        <f>'MASTER_ ALL areas - No.seedling'!EK85</f>
        <v>0</v>
      </c>
      <c r="EM78" s="80">
        <f t="shared" si="517"/>
        <v>0</v>
      </c>
      <c r="EN78" s="76">
        <f>'MASTER_ ALL areas - No.seedling'!EM85</f>
        <v>0</v>
      </c>
      <c r="EO78" s="81">
        <f t="shared" si="518"/>
        <v>0</v>
      </c>
      <c r="EP78" s="75">
        <f>'MASTER_ ALL areas - No.seedling'!EO85</f>
        <v>0</v>
      </c>
      <c r="EQ78" s="76">
        <f>'MASTER_ ALL areas - No.seedling'!EP85</f>
        <v>0</v>
      </c>
      <c r="ER78" s="80">
        <f t="shared" si="519"/>
        <v>0</v>
      </c>
      <c r="ES78" s="76">
        <f>'MASTER_ ALL areas - No.seedling'!ER85</f>
        <v>0</v>
      </c>
      <c r="ET78" s="81">
        <f t="shared" si="520"/>
        <v>0</v>
      </c>
      <c r="EU78" s="75">
        <f>'MASTER_ ALL areas - No.seedling'!ET85</f>
        <v>0</v>
      </c>
      <c r="EV78" s="76">
        <f>'MASTER_ ALL areas - No.seedling'!EU85</f>
        <v>0</v>
      </c>
      <c r="EW78" s="80">
        <f t="shared" si="521"/>
        <v>0</v>
      </c>
      <c r="EX78" s="76">
        <f>'MASTER_ ALL areas - No.seedling'!EW85</f>
        <v>0</v>
      </c>
      <c r="EY78" s="81">
        <f t="shared" si="522"/>
        <v>0</v>
      </c>
      <c r="EZ78" s="75">
        <f>'MASTER_ ALL areas - No.seedling'!EY85</f>
        <v>0</v>
      </c>
      <c r="FA78" s="76">
        <f>'MASTER_ ALL areas - No.seedling'!EZ85</f>
        <v>0</v>
      </c>
      <c r="FB78" s="80">
        <f t="shared" si="523"/>
        <v>0</v>
      </c>
      <c r="FC78" s="76">
        <f>'MASTER_ ALL areas - No.seedling'!FB85</f>
        <v>0</v>
      </c>
      <c r="FD78" s="81">
        <f t="shared" si="524"/>
        <v>0</v>
      </c>
      <c r="FE78" s="75">
        <f>'MASTER_ ALL areas - No.seedling'!FD85</f>
        <v>20</v>
      </c>
      <c r="FF78" s="76">
        <f>'MASTER_ ALL areas - No.seedling'!FE85</f>
        <v>1</v>
      </c>
      <c r="FG78" s="80">
        <f t="shared" si="525"/>
        <v>1</v>
      </c>
      <c r="FH78" s="76">
        <f>'MASTER_ ALL areas - No.seedling'!FG85</f>
        <v>1</v>
      </c>
      <c r="FI78" s="81">
        <f t="shared" si="526"/>
        <v>1</v>
      </c>
      <c r="FJ78" s="75">
        <f>'MASTER_ ALL areas - No.seedling'!FI85</f>
        <v>0</v>
      </c>
      <c r="FK78" s="76">
        <f>'MASTER_ ALL areas - No.seedling'!FJ85</f>
        <v>0</v>
      </c>
      <c r="FL78" s="80">
        <f t="shared" si="527"/>
        <v>0</v>
      </c>
      <c r="FM78" s="76">
        <f>'MASTER_ ALL areas - No.seedling'!FL85</f>
        <v>0</v>
      </c>
      <c r="FN78" s="81">
        <f t="shared" si="528"/>
        <v>0</v>
      </c>
      <c r="FO78" s="75">
        <f>'MASTER_ ALL areas - No.seedling'!FN85</f>
        <v>0</v>
      </c>
      <c r="FP78" s="76">
        <f>'MASTER_ ALL areas - No.seedling'!FO85</f>
        <v>0</v>
      </c>
      <c r="FQ78" s="80">
        <f t="shared" si="529"/>
        <v>0</v>
      </c>
      <c r="FR78" s="76">
        <f>'MASTER_ ALL areas - No.seedling'!FQ85</f>
        <v>0</v>
      </c>
      <c r="FS78" s="81">
        <f t="shared" si="530"/>
        <v>0</v>
      </c>
      <c r="FT78" s="75">
        <f>'MASTER_ ALL areas - No.seedling'!FS85</f>
        <v>0</v>
      </c>
      <c r="FU78" s="76">
        <f>'MASTER_ ALL areas - No.seedling'!FT85</f>
        <v>0</v>
      </c>
      <c r="FV78" s="80">
        <f t="shared" si="531"/>
        <v>0</v>
      </c>
      <c r="FW78" s="76">
        <f>'MASTER_ ALL areas - No.seedling'!FV85</f>
        <v>0</v>
      </c>
      <c r="FX78" s="81">
        <f t="shared" si="532"/>
        <v>0</v>
      </c>
      <c r="FY78" s="75">
        <f>'MASTER_ ALL areas - No.seedling'!FX85</f>
        <v>0</v>
      </c>
      <c r="FZ78" s="76">
        <f>'MASTER_ ALL areas - No.seedling'!FY85</f>
        <v>0</v>
      </c>
      <c r="GA78" s="80">
        <f t="shared" si="533"/>
        <v>0</v>
      </c>
      <c r="GB78" s="76">
        <f>'MASTER_ ALL areas - No.seedling'!GA85</f>
        <v>0</v>
      </c>
      <c r="GC78" s="81">
        <f t="shared" si="534"/>
        <v>0</v>
      </c>
      <c r="GD78" s="75">
        <f>'MASTER_ ALL areas - No.seedling'!GC85</f>
        <v>0</v>
      </c>
      <c r="GE78" s="76">
        <f>'MASTER_ ALL areas - No.seedling'!GD85</f>
        <v>0</v>
      </c>
      <c r="GF78" s="80">
        <f t="shared" si="535"/>
        <v>0</v>
      </c>
      <c r="GG78" s="76">
        <f>'MASTER_ ALL areas - No.seedling'!GF85</f>
        <v>0</v>
      </c>
      <c r="GH78" s="81">
        <f t="shared" si="536"/>
        <v>0</v>
      </c>
      <c r="GI78" s="75">
        <f>'MASTER_ ALL areas - No.seedling'!GH85</f>
        <v>0</v>
      </c>
      <c r="GJ78" s="76">
        <f>'MASTER_ ALL areas - No.seedling'!GI85</f>
        <v>0</v>
      </c>
      <c r="GK78" s="80">
        <f t="shared" si="537"/>
        <v>0</v>
      </c>
      <c r="GL78" s="76">
        <f>'MASTER_ ALL areas - No.seedling'!GK85</f>
        <v>0</v>
      </c>
      <c r="GM78" s="81">
        <f t="shared" si="538"/>
        <v>0</v>
      </c>
      <c r="GN78" s="75">
        <f>'MASTER_ ALL areas - No.seedling'!GM85</f>
        <v>0</v>
      </c>
      <c r="GO78" s="76">
        <f>'MASTER_ ALL areas - No.seedling'!GN85</f>
        <v>0</v>
      </c>
      <c r="GP78" s="80">
        <f t="shared" si="539"/>
        <v>0</v>
      </c>
      <c r="GQ78" s="76">
        <f>'MASTER_ ALL areas - No.seedling'!GP85</f>
        <v>0</v>
      </c>
      <c r="GR78" s="81">
        <f t="shared" si="540"/>
        <v>0</v>
      </c>
      <c r="GS78" s="75">
        <f>'MASTER_ ALL areas - No.seedling'!GR85</f>
        <v>0</v>
      </c>
      <c r="GT78" s="76">
        <f>'MASTER_ ALL areas - No.seedling'!GS85</f>
        <v>0</v>
      </c>
      <c r="GU78" s="80">
        <f t="shared" si="541"/>
        <v>0</v>
      </c>
      <c r="GV78" s="76">
        <f>'MASTER_ ALL areas - No.seedling'!GU85</f>
        <v>0</v>
      </c>
      <c r="GW78" s="81">
        <f t="shared" si="542"/>
        <v>0</v>
      </c>
      <c r="GX78" s="75">
        <f>'MASTER_ ALL areas - No.seedling'!GW85</f>
        <v>0</v>
      </c>
      <c r="GY78" s="76">
        <f>'MASTER_ ALL areas - No.seedling'!GX85</f>
        <v>0</v>
      </c>
      <c r="GZ78" s="80">
        <f t="shared" si="543"/>
        <v>0</v>
      </c>
      <c r="HA78" s="76">
        <f>'MASTER_ ALL areas - No.seedling'!GZ85</f>
        <v>0</v>
      </c>
      <c r="HB78" s="81">
        <f t="shared" si="544"/>
        <v>0</v>
      </c>
      <c r="HC78" s="75">
        <f>'MASTER_ ALL areas - No.seedling'!HB85</f>
        <v>0</v>
      </c>
      <c r="HD78" s="76">
        <f>'MASTER_ ALL areas - No.seedling'!HC85</f>
        <v>0</v>
      </c>
      <c r="HE78" s="80">
        <f t="shared" si="545"/>
        <v>0</v>
      </c>
      <c r="HF78" s="76">
        <f>'MASTER_ ALL areas - No.seedling'!HE85</f>
        <v>0</v>
      </c>
      <c r="HG78" s="81">
        <f t="shared" si="546"/>
        <v>0</v>
      </c>
      <c r="HH78" s="75">
        <f>'MASTER_ ALL areas - No.seedling'!HG85</f>
        <v>0</v>
      </c>
      <c r="HI78" s="76">
        <f>'MASTER_ ALL areas - No.seedling'!HH85</f>
        <v>0</v>
      </c>
      <c r="HJ78" s="80">
        <f t="shared" si="547"/>
        <v>0</v>
      </c>
      <c r="HK78" s="76">
        <f>'MASTER_ ALL areas - No.seedling'!HJ85</f>
        <v>0</v>
      </c>
      <c r="HL78" s="81">
        <f t="shared" si="548"/>
        <v>0</v>
      </c>
      <c r="HM78" s="75">
        <f>'MASTER_ ALL areas - No.seedling'!HL85</f>
        <v>0</v>
      </c>
      <c r="HN78" s="76">
        <f>'MASTER_ ALL areas - No.seedling'!HM85</f>
        <v>0</v>
      </c>
      <c r="HO78" s="80">
        <f t="shared" si="549"/>
        <v>0</v>
      </c>
      <c r="HP78" s="76">
        <f>'MASTER_ ALL areas - No.seedling'!HO85</f>
        <v>0</v>
      </c>
      <c r="HQ78" s="81">
        <f t="shared" si="550"/>
        <v>0</v>
      </c>
      <c r="HR78" s="75">
        <f>'MASTER_ ALL areas - No.seedling'!HQ85</f>
        <v>0</v>
      </c>
      <c r="HS78" s="76">
        <f>'MASTER_ ALL areas - No.seedling'!HR85</f>
        <v>0</v>
      </c>
      <c r="HT78" s="80">
        <f t="shared" si="551"/>
        <v>0</v>
      </c>
      <c r="HU78" s="76">
        <f>'MASTER_ ALL areas - No.seedling'!HT85</f>
        <v>0</v>
      </c>
      <c r="HV78" s="81">
        <f t="shared" si="552"/>
        <v>0</v>
      </c>
      <c r="HW78" s="75">
        <f>'MASTER_ ALL areas - No.seedling'!HV85</f>
        <v>0</v>
      </c>
      <c r="HX78" s="76">
        <f>'MASTER_ ALL areas - No.seedling'!HW85</f>
        <v>0</v>
      </c>
      <c r="HY78" s="80">
        <f t="shared" si="553"/>
        <v>0</v>
      </c>
      <c r="HZ78" s="76">
        <f>'MASTER_ ALL areas - No.seedling'!HY85</f>
        <v>0</v>
      </c>
      <c r="IA78" s="81">
        <f t="shared" si="554"/>
        <v>0</v>
      </c>
      <c r="IB78" s="75">
        <f>'MASTER_ ALL areas - No.seedling'!IA85</f>
        <v>0</v>
      </c>
      <c r="IC78" s="76">
        <f>'MASTER_ ALL areas - No.seedling'!IB85</f>
        <v>0</v>
      </c>
      <c r="ID78" s="80">
        <f t="shared" si="555"/>
        <v>0</v>
      </c>
      <c r="IE78" s="76">
        <f>'MASTER_ ALL areas - No.seedling'!ID85</f>
        <v>0</v>
      </c>
      <c r="IF78" s="85">
        <f t="shared" si="556"/>
        <v>0</v>
      </c>
      <c r="IG78" s="86" t="s">
        <v>295</v>
      </c>
      <c r="IH78" s="87"/>
    </row>
    <row r="79" spans="2:242" ht="33" customHeight="1" x14ac:dyDescent="0.25">
      <c r="B79" s="420">
        <v>82</v>
      </c>
      <c r="C79" s="421" t="s">
        <v>202</v>
      </c>
      <c r="D79" s="422">
        <v>220987</v>
      </c>
      <c r="E79" s="423">
        <v>932914</v>
      </c>
      <c r="F79" s="216" t="s">
        <v>296</v>
      </c>
      <c r="G79" s="88" t="s">
        <v>281</v>
      </c>
      <c r="H79" s="459">
        <f>'MASTER_ ALL areas - No.seedling'!G86</f>
        <v>3</v>
      </c>
      <c r="I79" s="472">
        <f>'MASTER_ ALL areas - No.seedling'!H86</f>
        <v>0.02</v>
      </c>
      <c r="J79" s="459">
        <f>'MASTER_ ALL areas - No.seedling'!I86</f>
        <v>53</v>
      </c>
      <c r="K79" s="427">
        <f>'MASTER_ ALL areas - No.seedling'!J86</f>
        <v>146</v>
      </c>
      <c r="L79" s="73">
        <f t="shared" si="466"/>
        <v>2920</v>
      </c>
      <c r="M79" s="427">
        <f>'MASTER_ ALL areas - No.seedling'!L86</f>
        <v>2920</v>
      </c>
      <c r="N79" s="473">
        <f>'MASTER_ ALL areas - No.seedling'!M86</f>
        <v>0</v>
      </c>
      <c r="O79" s="474">
        <f>'MASTER_ ALL areas - No.seedling'!N86</f>
        <v>13</v>
      </c>
      <c r="P79" s="70">
        <f t="shared" si="467"/>
        <v>0</v>
      </c>
      <c r="Q79" s="78">
        <f t="shared" si="468"/>
        <v>8.9041095890410954E-2</v>
      </c>
      <c r="R79" s="429"/>
      <c r="S79" s="473">
        <f>'MASTER_ ALL areas - No.seedling'!R86</f>
        <v>120</v>
      </c>
      <c r="T79" s="475">
        <f>'MASTER_ ALL areas - No.seedling'!S86</f>
        <v>0</v>
      </c>
      <c r="U79" s="80">
        <f t="shared" si="469"/>
        <v>0</v>
      </c>
      <c r="V79" s="475">
        <f>'MASTER_ ALL areas - No.seedling'!U86</f>
        <v>2</v>
      </c>
      <c r="W79" s="80">
        <f t="shared" si="470"/>
        <v>0.33333333333333331</v>
      </c>
      <c r="X79" s="475">
        <f>'MASTER_ ALL areas - No.seedling'!W86</f>
        <v>260</v>
      </c>
      <c r="Y79" s="475">
        <f>'MASTER_ ALL areas - No.seedling'!X86</f>
        <v>0</v>
      </c>
      <c r="Z79" s="80">
        <f t="shared" si="471"/>
        <v>0</v>
      </c>
      <c r="AA79" s="475">
        <f>'MASTER_ ALL areas - No.seedling'!Z86</f>
        <v>5</v>
      </c>
      <c r="AB79" s="80">
        <f t="shared" si="472"/>
        <v>0.38461538461538464</v>
      </c>
      <c r="AC79" s="475">
        <f>'MASTER_ ALL areas - No.seedling'!AB86</f>
        <v>2120</v>
      </c>
      <c r="AD79" s="475">
        <f>'MASTER_ ALL areas - No.seedling'!AC86</f>
        <v>0</v>
      </c>
      <c r="AE79" s="80">
        <f t="shared" si="473"/>
        <v>0</v>
      </c>
      <c r="AF79" s="475">
        <f>'MASTER_ ALL areas - No.seedling'!AE86</f>
        <v>6</v>
      </c>
      <c r="AG79" s="80">
        <f t="shared" si="474"/>
        <v>5.6603773584905662E-2</v>
      </c>
      <c r="AH79" s="475">
        <f>'MASTER_ ALL areas - No.seedling'!AG86</f>
        <v>420</v>
      </c>
      <c r="AI79" s="475">
        <f>'MASTER_ ALL areas - No.seedling'!AH86</f>
        <v>0</v>
      </c>
      <c r="AJ79" s="80">
        <f t="shared" si="475"/>
        <v>0</v>
      </c>
      <c r="AK79" s="475">
        <f>'MASTER_ ALL areas - No.seedling'!AJ86</f>
        <v>0</v>
      </c>
      <c r="AL79" s="81">
        <f t="shared" si="476"/>
        <v>0</v>
      </c>
      <c r="AM79" s="429"/>
      <c r="AN79" s="473">
        <f>'MASTER_ ALL areas - No.seedling'!AM86</f>
        <v>2640</v>
      </c>
      <c r="AO79" s="475">
        <f>'MASTER_ ALL areas - No.seedling'!AN86</f>
        <v>0</v>
      </c>
      <c r="AP79" s="80">
        <f t="shared" si="477"/>
        <v>0</v>
      </c>
      <c r="AQ79" s="475">
        <f>'MASTER_ ALL areas - No.seedling'!AP86</f>
        <v>9</v>
      </c>
      <c r="AR79" s="80">
        <f t="shared" si="478"/>
        <v>6.8181818181818177E-2</v>
      </c>
      <c r="AS79" s="475">
        <f>'MASTER_ ALL areas - No.seedling'!AR86</f>
        <v>280</v>
      </c>
      <c r="AT79" s="475">
        <f>'MASTER_ ALL areas - No.seedling'!AS86</f>
        <v>0</v>
      </c>
      <c r="AU79" s="80">
        <f t="shared" si="479"/>
        <v>0</v>
      </c>
      <c r="AV79" s="475">
        <f>'MASTER_ ALL areas - No.seedling'!AU86</f>
        <v>4</v>
      </c>
      <c r="AW79" s="80">
        <f t="shared" si="480"/>
        <v>0.2857142857142857</v>
      </c>
      <c r="AX79" s="475">
        <f>'MASTER_ ALL areas - No.seedling'!AW86</f>
        <v>0</v>
      </c>
      <c r="AY79" s="475">
        <f>'MASTER_ ALL areas - No.seedling'!AX86</f>
        <v>0</v>
      </c>
      <c r="AZ79" s="80">
        <f t="shared" si="481"/>
        <v>0</v>
      </c>
      <c r="BA79" s="475">
        <f>'MASTER_ ALL areas - No.seedling'!AZ86</f>
        <v>0</v>
      </c>
      <c r="BB79" s="80">
        <f t="shared" si="482"/>
        <v>0</v>
      </c>
      <c r="BC79" s="475">
        <f>'MASTER_ ALL areas - No.seedling'!BB86</f>
        <v>0</v>
      </c>
      <c r="BD79" s="475">
        <f>'MASTER_ ALL areas - No.seedling'!BC86</f>
        <v>0</v>
      </c>
      <c r="BE79" s="80">
        <f t="shared" si="483"/>
        <v>0</v>
      </c>
      <c r="BF79" s="475">
        <f>'MASTER_ ALL areas - No.seedling'!BE86</f>
        <v>0</v>
      </c>
      <c r="BG79" s="80">
        <f t="shared" si="484"/>
        <v>0</v>
      </c>
      <c r="BH79" s="475">
        <f>'MASTER_ ALL areas - No.seedling'!BG86</f>
        <v>0</v>
      </c>
      <c r="BI79" s="475">
        <f>'MASTER_ ALL areas - No.seedling'!BH86</f>
        <v>0</v>
      </c>
      <c r="BJ79" s="80">
        <f t="shared" si="485"/>
        <v>0</v>
      </c>
      <c r="BK79" s="475">
        <f>'MASTER_ ALL areas - No.seedling'!BJ86</f>
        <v>0</v>
      </c>
      <c r="BL79" s="80">
        <f t="shared" si="486"/>
        <v>0</v>
      </c>
      <c r="BM79" s="475">
        <f>'MASTER_ ALL areas - No.seedling'!BL86</f>
        <v>0</v>
      </c>
      <c r="BN79" s="475">
        <f>'MASTER_ ALL areas - No.seedling'!BM86</f>
        <v>0</v>
      </c>
      <c r="BO79" s="80">
        <f t="shared" si="487"/>
        <v>0</v>
      </c>
      <c r="BP79" s="475">
        <f>'MASTER_ ALL areas - No.seedling'!BO86</f>
        <v>0</v>
      </c>
      <c r="BQ79" s="80">
        <f t="shared" si="488"/>
        <v>0</v>
      </c>
      <c r="BR79" s="475">
        <f>'MASTER_ ALL areas - No.seedling'!BQ86</f>
        <v>0</v>
      </c>
      <c r="BS79" s="475">
        <f>'MASTER_ ALL areas - No.seedling'!BR86</f>
        <v>0</v>
      </c>
      <c r="BT79" s="80">
        <f t="shared" si="489"/>
        <v>0</v>
      </c>
      <c r="BU79" s="475">
        <f>'MASTER_ ALL areas - No.seedling'!BT86</f>
        <v>0</v>
      </c>
      <c r="BV79" s="80">
        <f t="shared" si="490"/>
        <v>0</v>
      </c>
      <c r="BW79" s="475">
        <f>'MASTER_ ALL areas - No.seedling'!BV86</f>
        <v>0</v>
      </c>
      <c r="BX79" s="475">
        <f>'MASTER_ ALL areas - No.seedling'!BW86</f>
        <v>0</v>
      </c>
      <c r="BY79" s="80">
        <f t="shared" si="491"/>
        <v>0</v>
      </c>
      <c r="BZ79" s="475">
        <f>'MASTER_ ALL areas - No.seedling'!BY86</f>
        <v>0</v>
      </c>
      <c r="CA79" s="81">
        <f t="shared" si="492"/>
        <v>0</v>
      </c>
      <c r="CB79" s="429"/>
      <c r="CC79" s="75">
        <f t="shared" si="91"/>
        <v>20</v>
      </c>
      <c r="CD79" s="76">
        <f>'MASTER_ ALL areas - No.seedling'!CC86</f>
        <v>0</v>
      </c>
      <c r="CE79" s="80">
        <f t="shared" si="493"/>
        <v>0</v>
      </c>
      <c r="CF79" s="76">
        <f>'MASTER_ ALL areas - No.seedling'!CE86</f>
        <v>1</v>
      </c>
      <c r="CG79" s="81">
        <f t="shared" si="494"/>
        <v>1</v>
      </c>
      <c r="CH79" s="75">
        <f>'MASTER_ ALL areas - No.seedling'!CG86</f>
        <v>100</v>
      </c>
      <c r="CI79" s="76">
        <f>'MASTER_ ALL areas - No.seedling'!CH86</f>
        <v>0</v>
      </c>
      <c r="CJ79" s="80">
        <f t="shared" si="495"/>
        <v>0</v>
      </c>
      <c r="CK79" s="76">
        <f>'MASTER_ ALL areas - No.seedling'!CJ86</f>
        <v>2</v>
      </c>
      <c r="CL79" s="81">
        <f t="shared" si="496"/>
        <v>0.4</v>
      </c>
      <c r="CM79" s="75">
        <f>'MASTER_ ALL areas - No.seedling'!CL86</f>
        <v>2120</v>
      </c>
      <c r="CN79" s="76">
        <f>'MASTER_ ALL areas - No.seedling'!CM86</f>
        <v>0</v>
      </c>
      <c r="CO79" s="80">
        <f t="shared" si="497"/>
        <v>0</v>
      </c>
      <c r="CP79" s="76">
        <f>'MASTER_ ALL areas - No.seedling'!CO86</f>
        <v>6</v>
      </c>
      <c r="CQ79" s="81">
        <f t="shared" si="498"/>
        <v>5.6603773584905662E-2</v>
      </c>
      <c r="CR79" s="75">
        <f>'MASTER_ ALL areas - No.seedling'!CQ86</f>
        <v>400</v>
      </c>
      <c r="CS79" s="76">
        <f>'MASTER_ ALL areas - No.seedling'!CR86</f>
        <v>0</v>
      </c>
      <c r="CT79" s="80">
        <f t="shared" si="499"/>
        <v>0</v>
      </c>
      <c r="CU79" s="76">
        <f>'MASTER_ ALL areas - No.seedling'!CT86</f>
        <v>0</v>
      </c>
      <c r="CV79" s="81">
        <f t="shared" si="500"/>
        <v>0</v>
      </c>
      <c r="CW79" s="75">
        <f>'MASTER_ ALL areas - No.seedling'!CV86</f>
        <v>100</v>
      </c>
      <c r="CX79" s="76">
        <f>'MASTER_ ALL areas - No.seedling'!CW86</f>
        <v>0</v>
      </c>
      <c r="CY79" s="80">
        <f t="shared" si="501"/>
        <v>0</v>
      </c>
      <c r="CZ79" s="76">
        <f>'MASTER_ ALL areas - No.seedling'!CY86</f>
        <v>1</v>
      </c>
      <c r="DA79" s="81">
        <f t="shared" si="502"/>
        <v>0.2</v>
      </c>
      <c r="DB79" s="75">
        <f>'MASTER_ ALL areas - No.seedling'!DA86</f>
        <v>160</v>
      </c>
      <c r="DC79" s="76">
        <f>'MASTER_ ALL areas - No.seedling'!DB86</f>
        <v>0</v>
      </c>
      <c r="DD79" s="80">
        <f t="shared" si="503"/>
        <v>0</v>
      </c>
      <c r="DE79" s="76">
        <f>'MASTER_ ALL areas - No.seedling'!DD86</f>
        <v>3</v>
      </c>
      <c r="DF79" s="81">
        <f t="shared" si="504"/>
        <v>0.375</v>
      </c>
      <c r="DG79" s="75">
        <f>'MASTER_ ALL areas - No.seedling'!DF86</f>
        <v>0</v>
      </c>
      <c r="DH79" s="76">
        <f>'MASTER_ ALL areas - No.seedling'!DG86</f>
        <v>0</v>
      </c>
      <c r="DI79" s="80">
        <f t="shared" si="505"/>
        <v>0</v>
      </c>
      <c r="DJ79" s="76">
        <f>'MASTER_ ALL areas - No.seedling'!DI86</f>
        <v>0</v>
      </c>
      <c r="DK79" s="81">
        <f t="shared" si="506"/>
        <v>0</v>
      </c>
      <c r="DL79" s="75">
        <f>'MASTER_ ALL areas - No.seedling'!DK86</f>
        <v>20</v>
      </c>
      <c r="DM79" s="76">
        <f>'MASTER_ ALL areas - No.seedling'!DL86</f>
        <v>0</v>
      </c>
      <c r="DN79" s="80">
        <f t="shared" si="507"/>
        <v>0</v>
      </c>
      <c r="DO79" s="76">
        <f>'MASTER_ ALL areas - No.seedling'!DN86</f>
        <v>0</v>
      </c>
      <c r="DP79" s="81">
        <f t="shared" si="508"/>
        <v>0</v>
      </c>
      <c r="DQ79" s="75">
        <f>'MASTER_ ALL areas - No.seedling'!DP86</f>
        <v>0</v>
      </c>
      <c r="DR79" s="76">
        <f>'MASTER_ ALL areas - No.seedling'!DQ86</f>
        <v>0</v>
      </c>
      <c r="DS79" s="80">
        <f t="shared" si="509"/>
        <v>0</v>
      </c>
      <c r="DT79" s="76">
        <f>'MASTER_ ALL areas - No.seedling'!DS86</f>
        <v>0</v>
      </c>
      <c r="DU79" s="81">
        <f t="shared" si="510"/>
        <v>0</v>
      </c>
      <c r="DV79" s="75">
        <f>'MASTER_ ALL areas - No.seedling'!DU86</f>
        <v>0</v>
      </c>
      <c r="DW79" s="76">
        <f>'MASTER_ ALL areas - No.seedling'!DV86</f>
        <v>0</v>
      </c>
      <c r="DX79" s="80">
        <f t="shared" si="511"/>
        <v>0</v>
      </c>
      <c r="DY79" s="76">
        <f>'MASTER_ ALL areas - No.seedling'!DX86</f>
        <v>0</v>
      </c>
      <c r="DZ79" s="81">
        <f t="shared" si="512"/>
        <v>0</v>
      </c>
      <c r="EA79" s="75">
        <f>'MASTER_ ALL areas - No.seedling'!DZ86</f>
        <v>0</v>
      </c>
      <c r="EB79" s="76">
        <f>'MASTER_ ALL areas - No.seedling'!EA86</f>
        <v>0</v>
      </c>
      <c r="EC79" s="80">
        <f t="shared" si="513"/>
        <v>0</v>
      </c>
      <c r="ED79" s="76">
        <f>'MASTER_ ALL areas - No.seedling'!EC86</f>
        <v>0</v>
      </c>
      <c r="EE79" s="81">
        <f t="shared" si="514"/>
        <v>0</v>
      </c>
      <c r="EF79" s="75">
        <f>'MASTER_ ALL areas - No.seedling'!EE86</f>
        <v>0</v>
      </c>
      <c r="EG79" s="76">
        <f>'MASTER_ ALL areas - No.seedling'!EF86</f>
        <v>0</v>
      </c>
      <c r="EH79" s="80">
        <f t="shared" si="515"/>
        <v>0</v>
      </c>
      <c r="EI79" s="76">
        <f>'MASTER_ ALL areas - No.seedling'!EH86</f>
        <v>0</v>
      </c>
      <c r="EJ79" s="81">
        <f t="shared" si="516"/>
        <v>0</v>
      </c>
      <c r="EK79" s="75">
        <f>'MASTER_ ALL areas - No.seedling'!EJ86</f>
        <v>0</v>
      </c>
      <c r="EL79" s="76">
        <f>'MASTER_ ALL areas - No.seedling'!EK86</f>
        <v>0</v>
      </c>
      <c r="EM79" s="80">
        <f t="shared" si="517"/>
        <v>0</v>
      </c>
      <c r="EN79" s="76">
        <f>'MASTER_ ALL areas - No.seedling'!EM86</f>
        <v>0</v>
      </c>
      <c r="EO79" s="81">
        <f t="shared" si="518"/>
        <v>0</v>
      </c>
      <c r="EP79" s="75">
        <f>'MASTER_ ALL areas - No.seedling'!EO86</f>
        <v>0</v>
      </c>
      <c r="EQ79" s="76">
        <f>'MASTER_ ALL areas - No.seedling'!EP86</f>
        <v>0</v>
      </c>
      <c r="ER79" s="80">
        <f t="shared" si="519"/>
        <v>0</v>
      </c>
      <c r="ES79" s="76">
        <f>'MASTER_ ALL areas - No.seedling'!ER86</f>
        <v>0</v>
      </c>
      <c r="ET79" s="81">
        <f t="shared" si="520"/>
        <v>0</v>
      </c>
      <c r="EU79" s="75">
        <f>'MASTER_ ALL areas - No.seedling'!ET86</f>
        <v>0</v>
      </c>
      <c r="EV79" s="76">
        <f>'MASTER_ ALL areas - No.seedling'!EU86</f>
        <v>0</v>
      </c>
      <c r="EW79" s="80">
        <f t="shared" si="521"/>
        <v>0</v>
      </c>
      <c r="EX79" s="76">
        <f>'MASTER_ ALL areas - No.seedling'!EW86</f>
        <v>0</v>
      </c>
      <c r="EY79" s="81">
        <f t="shared" si="522"/>
        <v>0</v>
      </c>
      <c r="EZ79" s="75">
        <f>'MASTER_ ALL areas - No.seedling'!EY86</f>
        <v>0</v>
      </c>
      <c r="FA79" s="76">
        <f>'MASTER_ ALL areas - No.seedling'!EZ86</f>
        <v>0</v>
      </c>
      <c r="FB79" s="80">
        <f t="shared" si="523"/>
        <v>0</v>
      </c>
      <c r="FC79" s="76">
        <f>'MASTER_ ALL areas - No.seedling'!FB86</f>
        <v>0</v>
      </c>
      <c r="FD79" s="81">
        <f t="shared" si="524"/>
        <v>0</v>
      </c>
      <c r="FE79" s="75">
        <f>'MASTER_ ALL areas - No.seedling'!FD86</f>
        <v>0</v>
      </c>
      <c r="FF79" s="76">
        <f>'MASTER_ ALL areas - No.seedling'!FE86</f>
        <v>0</v>
      </c>
      <c r="FG79" s="80">
        <f t="shared" si="525"/>
        <v>0</v>
      </c>
      <c r="FH79" s="76">
        <f>'MASTER_ ALL areas - No.seedling'!FG86</f>
        <v>0</v>
      </c>
      <c r="FI79" s="81">
        <f t="shared" si="526"/>
        <v>0</v>
      </c>
      <c r="FJ79" s="75">
        <f>'MASTER_ ALL areas - No.seedling'!FI86</f>
        <v>0</v>
      </c>
      <c r="FK79" s="76">
        <f>'MASTER_ ALL areas - No.seedling'!FJ86</f>
        <v>0</v>
      </c>
      <c r="FL79" s="80">
        <f t="shared" si="527"/>
        <v>0</v>
      </c>
      <c r="FM79" s="76">
        <f>'MASTER_ ALL areas - No.seedling'!FL86</f>
        <v>0</v>
      </c>
      <c r="FN79" s="81">
        <f t="shared" si="528"/>
        <v>0</v>
      </c>
      <c r="FO79" s="75">
        <f>'MASTER_ ALL areas - No.seedling'!FN86</f>
        <v>0</v>
      </c>
      <c r="FP79" s="76">
        <f>'MASTER_ ALL areas - No.seedling'!FO86</f>
        <v>0</v>
      </c>
      <c r="FQ79" s="80">
        <f t="shared" si="529"/>
        <v>0</v>
      </c>
      <c r="FR79" s="76">
        <f>'MASTER_ ALL areas - No.seedling'!FQ86</f>
        <v>0</v>
      </c>
      <c r="FS79" s="81">
        <f t="shared" si="530"/>
        <v>0</v>
      </c>
      <c r="FT79" s="75">
        <f>'MASTER_ ALL areas - No.seedling'!FS86</f>
        <v>0</v>
      </c>
      <c r="FU79" s="76">
        <f>'MASTER_ ALL areas - No.seedling'!FT86</f>
        <v>0</v>
      </c>
      <c r="FV79" s="80">
        <f t="shared" si="531"/>
        <v>0</v>
      </c>
      <c r="FW79" s="76">
        <f>'MASTER_ ALL areas - No.seedling'!FV86</f>
        <v>0</v>
      </c>
      <c r="FX79" s="81">
        <f t="shared" si="532"/>
        <v>0</v>
      </c>
      <c r="FY79" s="75">
        <f>'MASTER_ ALL areas - No.seedling'!FX86</f>
        <v>0</v>
      </c>
      <c r="FZ79" s="76">
        <f>'MASTER_ ALL areas - No.seedling'!FY86</f>
        <v>0</v>
      </c>
      <c r="GA79" s="80">
        <f t="shared" si="533"/>
        <v>0</v>
      </c>
      <c r="GB79" s="76">
        <f>'MASTER_ ALL areas - No.seedling'!GA86</f>
        <v>0</v>
      </c>
      <c r="GC79" s="81">
        <f t="shared" si="534"/>
        <v>0</v>
      </c>
      <c r="GD79" s="75">
        <f>'MASTER_ ALL areas - No.seedling'!GC86</f>
        <v>0</v>
      </c>
      <c r="GE79" s="76">
        <f>'MASTER_ ALL areas - No.seedling'!GD86</f>
        <v>0</v>
      </c>
      <c r="GF79" s="80">
        <f t="shared" si="535"/>
        <v>0</v>
      </c>
      <c r="GG79" s="76">
        <f>'MASTER_ ALL areas - No.seedling'!GF86</f>
        <v>0</v>
      </c>
      <c r="GH79" s="81">
        <f t="shared" si="536"/>
        <v>0</v>
      </c>
      <c r="GI79" s="75">
        <f>'MASTER_ ALL areas - No.seedling'!GH86</f>
        <v>0</v>
      </c>
      <c r="GJ79" s="76">
        <f>'MASTER_ ALL areas - No.seedling'!GI86</f>
        <v>0</v>
      </c>
      <c r="GK79" s="80">
        <f t="shared" si="537"/>
        <v>0</v>
      </c>
      <c r="GL79" s="76">
        <f>'MASTER_ ALL areas - No.seedling'!GK86</f>
        <v>0</v>
      </c>
      <c r="GM79" s="81">
        <f t="shared" si="538"/>
        <v>0</v>
      </c>
      <c r="GN79" s="75">
        <f>'MASTER_ ALL areas - No.seedling'!GM86</f>
        <v>0</v>
      </c>
      <c r="GO79" s="76">
        <f>'MASTER_ ALL areas - No.seedling'!GN86</f>
        <v>0</v>
      </c>
      <c r="GP79" s="80">
        <f t="shared" si="539"/>
        <v>0</v>
      </c>
      <c r="GQ79" s="76">
        <f>'MASTER_ ALL areas - No.seedling'!GP86</f>
        <v>0</v>
      </c>
      <c r="GR79" s="81">
        <f t="shared" si="540"/>
        <v>0</v>
      </c>
      <c r="GS79" s="75">
        <f>'MASTER_ ALL areas - No.seedling'!GR86</f>
        <v>0</v>
      </c>
      <c r="GT79" s="76">
        <f>'MASTER_ ALL areas - No.seedling'!GS86</f>
        <v>0</v>
      </c>
      <c r="GU79" s="80">
        <f t="shared" si="541"/>
        <v>0</v>
      </c>
      <c r="GV79" s="76">
        <f>'MASTER_ ALL areas - No.seedling'!GU86</f>
        <v>0</v>
      </c>
      <c r="GW79" s="81">
        <f t="shared" si="542"/>
        <v>0</v>
      </c>
      <c r="GX79" s="75">
        <f>'MASTER_ ALL areas - No.seedling'!GW86</f>
        <v>0</v>
      </c>
      <c r="GY79" s="76">
        <f>'MASTER_ ALL areas - No.seedling'!GX86</f>
        <v>0</v>
      </c>
      <c r="GZ79" s="80">
        <f t="shared" si="543"/>
        <v>0</v>
      </c>
      <c r="HA79" s="76">
        <f>'MASTER_ ALL areas - No.seedling'!GZ86</f>
        <v>0</v>
      </c>
      <c r="HB79" s="81">
        <f t="shared" si="544"/>
        <v>0</v>
      </c>
      <c r="HC79" s="75">
        <f>'MASTER_ ALL areas - No.seedling'!HB86</f>
        <v>0</v>
      </c>
      <c r="HD79" s="76">
        <f>'MASTER_ ALL areas - No.seedling'!HC86</f>
        <v>0</v>
      </c>
      <c r="HE79" s="80">
        <f t="shared" si="545"/>
        <v>0</v>
      </c>
      <c r="HF79" s="76">
        <f>'MASTER_ ALL areas - No.seedling'!HE86</f>
        <v>0</v>
      </c>
      <c r="HG79" s="81">
        <f t="shared" si="546"/>
        <v>0</v>
      </c>
      <c r="HH79" s="75">
        <f>'MASTER_ ALL areas - No.seedling'!HG86</f>
        <v>0</v>
      </c>
      <c r="HI79" s="76">
        <f>'MASTER_ ALL areas - No.seedling'!HH86</f>
        <v>0</v>
      </c>
      <c r="HJ79" s="80">
        <f t="shared" si="547"/>
        <v>0</v>
      </c>
      <c r="HK79" s="76">
        <f>'MASTER_ ALL areas - No.seedling'!HJ86</f>
        <v>0</v>
      </c>
      <c r="HL79" s="81">
        <f t="shared" si="548"/>
        <v>0</v>
      </c>
      <c r="HM79" s="75">
        <f>'MASTER_ ALL areas - No.seedling'!HL86</f>
        <v>0</v>
      </c>
      <c r="HN79" s="76">
        <f>'MASTER_ ALL areas - No.seedling'!HM86</f>
        <v>0</v>
      </c>
      <c r="HO79" s="80">
        <f t="shared" si="549"/>
        <v>0</v>
      </c>
      <c r="HP79" s="76">
        <f>'MASTER_ ALL areas - No.seedling'!HO86</f>
        <v>0</v>
      </c>
      <c r="HQ79" s="81">
        <f t="shared" si="550"/>
        <v>0</v>
      </c>
      <c r="HR79" s="75">
        <f>'MASTER_ ALL areas - No.seedling'!HQ86</f>
        <v>0</v>
      </c>
      <c r="HS79" s="76">
        <f>'MASTER_ ALL areas - No.seedling'!HR86</f>
        <v>0</v>
      </c>
      <c r="HT79" s="80">
        <f t="shared" si="551"/>
        <v>0</v>
      </c>
      <c r="HU79" s="76">
        <f>'MASTER_ ALL areas - No.seedling'!HT86</f>
        <v>0</v>
      </c>
      <c r="HV79" s="81">
        <f t="shared" si="552"/>
        <v>0</v>
      </c>
      <c r="HW79" s="75">
        <f>'MASTER_ ALL areas - No.seedling'!HV86</f>
        <v>0</v>
      </c>
      <c r="HX79" s="76">
        <f>'MASTER_ ALL areas - No.seedling'!HW86</f>
        <v>0</v>
      </c>
      <c r="HY79" s="80">
        <f t="shared" si="553"/>
        <v>0</v>
      </c>
      <c r="HZ79" s="76">
        <f>'MASTER_ ALL areas - No.seedling'!HY86</f>
        <v>0</v>
      </c>
      <c r="IA79" s="81">
        <f t="shared" si="554"/>
        <v>0</v>
      </c>
      <c r="IB79" s="75">
        <f>'MASTER_ ALL areas - No.seedling'!IA86</f>
        <v>0</v>
      </c>
      <c r="IC79" s="76">
        <f>'MASTER_ ALL areas - No.seedling'!IB86</f>
        <v>0</v>
      </c>
      <c r="ID79" s="80">
        <f t="shared" si="555"/>
        <v>0</v>
      </c>
      <c r="IE79" s="76">
        <f>'MASTER_ ALL areas - No.seedling'!ID86</f>
        <v>0</v>
      </c>
      <c r="IF79" s="85">
        <f t="shared" si="556"/>
        <v>0</v>
      </c>
      <c r="IG79" s="86" t="s">
        <v>297</v>
      </c>
      <c r="IH79" s="87"/>
    </row>
    <row r="80" spans="2:242" ht="33" customHeight="1" x14ac:dyDescent="0.25">
      <c r="B80" s="420">
        <v>83</v>
      </c>
      <c r="C80" s="421" t="s">
        <v>298</v>
      </c>
      <c r="D80" s="422">
        <v>222153</v>
      </c>
      <c r="E80" s="423">
        <v>932754</v>
      </c>
      <c r="F80" s="476" t="s">
        <v>299</v>
      </c>
      <c r="G80" s="88" t="s">
        <v>105</v>
      </c>
      <c r="H80" s="459" t="str">
        <f>'MASTER_ ALL areas - No.seedling'!G87</f>
        <v>1(2)</v>
      </c>
      <c r="I80" s="472">
        <f>'MASTER_ ALL areas - No.seedling'!H87</f>
        <v>0</v>
      </c>
      <c r="J80" s="459">
        <f>'MASTER_ ALL areas - No.seedling'!I87</f>
        <v>39.6</v>
      </c>
      <c r="K80" s="427">
        <f>'MASTER_ ALL areas - No.seedling'!J87</f>
        <v>123</v>
      </c>
      <c r="L80" s="73">
        <f t="shared" si="466"/>
        <v>2460</v>
      </c>
      <c r="M80" s="427">
        <f>'MASTER_ ALL areas - No.seedling'!L87</f>
        <v>2460</v>
      </c>
      <c r="N80" s="473">
        <f>'MASTER_ ALL areas - No.seedling'!M87</f>
        <v>2</v>
      </c>
      <c r="O80" s="474">
        <f>'MASTER_ ALL areas - No.seedling'!N87</f>
        <v>117</v>
      </c>
      <c r="P80" s="70">
        <f t="shared" si="467"/>
        <v>1.6260162601626018E-2</v>
      </c>
      <c r="Q80" s="78">
        <f t="shared" si="468"/>
        <v>0.95121951219512191</v>
      </c>
      <c r="R80" s="429"/>
      <c r="S80" s="473">
        <f>'MASTER_ ALL areas - No.seedling'!R87</f>
        <v>540</v>
      </c>
      <c r="T80" s="475">
        <f>'MASTER_ ALL areas - No.seedling'!S87</f>
        <v>0</v>
      </c>
      <c r="U80" s="80">
        <f t="shared" si="469"/>
        <v>0</v>
      </c>
      <c r="V80" s="475">
        <f>'MASTER_ ALL areas - No.seedling'!U87</f>
        <v>21</v>
      </c>
      <c r="W80" s="80">
        <f t="shared" si="470"/>
        <v>0.77777777777777779</v>
      </c>
      <c r="X80" s="475">
        <f>'MASTER_ ALL areas - No.seedling'!W87</f>
        <v>1580</v>
      </c>
      <c r="Y80" s="475">
        <f>'MASTER_ ALL areas - No.seedling'!X87</f>
        <v>2</v>
      </c>
      <c r="Z80" s="80">
        <f t="shared" si="471"/>
        <v>2.5316455696202531E-2</v>
      </c>
      <c r="AA80" s="475">
        <f>'MASTER_ ALL areas - No.seedling'!Z87</f>
        <v>79</v>
      </c>
      <c r="AB80" s="80">
        <f t="shared" si="472"/>
        <v>1</v>
      </c>
      <c r="AC80" s="475">
        <f>'MASTER_ ALL areas - No.seedling'!AB87</f>
        <v>340</v>
      </c>
      <c r="AD80" s="475">
        <f>'MASTER_ ALL areas - No.seedling'!AC87</f>
        <v>0</v>
      </c>
      <c r="AE80" s="80">
        <f t="shared" si="473"/>
        <v>0</v>
      </c>
      <c r="AF80" s="475">
        <f>'MASTER_ ALL areas - No.seedling'!AE87</f>
        <v>17</v>
      </c>
      <c r="AG80" s="80">
        <f t="shared" si="474"/>
        <v>1</v>
      </c>
      <c r="AH80" s="475">
        <f>'MASTER_ ALL areas - No.seedling'!AG87</f>
        <v>0</v>
      </c>
      <c r="AI80" s="475">
        <f>'MASTER_ ALL areas - No.seedling'!AH87</f>
        <v>0</v>
      </c>
      <c r="AJ80" s="80">
        <f t="shared" si="475"/>
        <v>0</v>
      </c>
      <c r="AK80" s="475">
        <f>'MASTER_ ALL areas - No.seedling'!AJ87</f>
        <v>0</v>
      </c>
      <c r="AL80" s="81">
        <f t="shared" si="476"/>
        <v>0</v>
      </c>
      <c r="AM80" s="429"/>
      <c r="AN80" s="473">
        <f>'MASTER_ ALL areas - No.seedling'!AM87</f>
        <v>2360</v>
      </c>
      <c r="AO80" s="475">
        <f>'MASTER_ ALL areas - No.seedling'!AN87</f>
        <v>2</v>
      </c>
      <c r="AP80" s="80">
        <f t="shared" si="477"/>
        <v>1.6949152542372881E-2</v>
      </c>
      <c r="AQ80" s="475">
        <f>'MASTER_ ALL areas - No.seedling'!AP87</f>
        <v>113</v>
      </c>
      <c r="AR80" s="80">
        <f t="shared" si="478"/>
        <v>0.9576271186440678</v>
      </c>
      <c r="AS80" s="475">
        <f>'MASTER_ ALL areas - No.seedling'!AR87</f>
        <v>80</v>
      </c>
      <c r="AT80" s="475">
        <f>'MASTER_ ALL areas - No.seedling'!AS87</f>
        <v>0</v>
      </c>
      <c r="AU80" s="80">
        <f t="shared" si="479"/>
        <v>0</v>
      </c>
      <c r="AV80" s="475">
        <f>'MASTER_ ALL areas - No.seedling'!AU87</f>
        <v>3</v>
      </c>
      <c r="AW80" s="80">
        <f t="shared" si="480"/>
        <v>0.75</v>
      </c>
      <c r="AX80" s="475">
        <f>'MASTER_ ALL areas - No.seedling'!AW87</f>
        <v>0</v>
      </c>
      <c r="AY80" s="475">
        <f>'MASTER_ ALL areas - No.seedling'!AX87</f>
        <v>0</v>
      </c>
      <c r="AZ80" s="80">
        <f t="shared" si="481"/>
        <v>0</v>
      </c>
      <c r="BA80" s="475">
        <f>'MASTER_ ALL areas - No.seedling'!AZ87</f>
        <v>0</v>
      </c>
      <c r="BB80" s="80">
        <f t="shared" si="482"/>
        <v>0</v>
      </c>
      <c r="BC80" s="475">
        <f>'MASTER_ ALL areas - No.seedling'!BB87</f>
        <v>0</v>
      </c>
      <c r="BD80" s="475">
        <f>'MASTER_ ALL areas - No.seedling'!BC87</f>
        <v>0</v>
      </c>
      <c r="BE80" s="80">
        <f t="shared" si="483"/>
        <v>0</v>
      </c>
      <c r="BF80" s="475">
        <f>'MASTER_ ALL areas - No.seedling'!BE87</f>
        <v>0</v>
      </c>
      <c r="BG80" s="80">
        <f t="shared" si="484"/>
        <v>0</v>
      </c>
      <c r="BH80" s="475">
        <f>'MASTER_ ALL areas - No.seedling'!BG87</f>
        <v>20</v>
      </c>
      <c r="BI80" s="475">
        <f>'MASTER_ ALL areas - No.seedling'!BH87</f>
        <v>0</v>
      </c>
      <c r="BJ80" s="80">
        <f t="shared" si="485"/>
        <v>0</v>
      </c>
      <c r="BK80" s="475">
        <f>'MASTER_ ALL areas - No.seedling'!BJ87</f>
        <v>1</v>
      </c>
      <c r="BL80" s="80">
        <f t="shared" si="486"/>
        <v>1</v>
      </c>
      <c r="BM80" s="475">
        <f>'MASTER_ ALL areas - No.seedling'!BL87</f>
        <v>0</v>
      </c>
      <c r="BN80" s="475">
        <f>'MASTER_ ALL areas - No.seedling'!BM87</f>
        <v>0</v>
      </c>
      <c r="BO80" s="80">
        <f t="shared" si="487"/>
        <v>0</v>
      </c>
      <c r="BP80" s="475">
        <f>'MASTER_ ALL areas - No.seedling'!BO87</f>
        <v>0</v>
      </c>
      <c r="BQ80" s="80">
        <f t="shared" si="488"/>
        <v>0</v>
      </c>
      <c r="BR80" s="475">
        <f>'MASTER_ ALL areas - No.seedling'!BQ87</f>
        <v>0</v>
      </c>
      <c r="BS80" s="475">
        <f>'MASTER_ ALL areas - No.seedling'!BR87</f>
        <v>0</v>
      </c>
      <c r="BT80" s="80">
        <f t="shared" si="489"/>
        <v>0</v>
      </c>
      <c r="BU80" s="475">
        <f>'MASTER_ ALL areas - No.seedling'!BT87</f>
        <v>0</v>
      </c>
      <c r="BV80" s="80">
        <f t="shared" si="490"/>
        <v>0</v>
      </c>
      <c r="BW80" s="475">
        <f>'MASTER_ ALL areas - No.seedling'!BV87</f>
        <v>0</v>
      </c>
      <c r="BX80" s="475">
        <f>'MASTER_ ALL areas - No.seedling'!BW87</f>
        <v>0</v>
      </c>
      <c r="BY80" s="80">
        <f t="shared" si="491"/>
        <v>0</v>
      </c>
      <c r="BZ80" s="475">
        <f>'MASTER_ ALL areas - No.seedling'!BY87</f>
        <v>0</v>
      </c>
      <c r="CA80" s="81">
        <f t="shared" si="492"/>
        <v>0</v>
      </c>
      <c r="CB80" s="429"/>
      <c r="CC80" s="75">
        <f>26*20</f>
        <v>520</v>
      </c>
      <c r="CD80" s="76">
        <f>'MASTER_ ALL areas - No.seedling'!CC87</f>
        <v>0</v>
      </c>
      <c r="CE80" s="80">
        <f t="shared" si="493"/>
        <v>0</v>
      </c>
      <c r="CF80" s="76">
        <f>'MASTER_ ALL areas - No.seedling'!CE87</f>
        <v>21</v>
      </c>
      <c r="CG80" s="81">
        <f t="shared" si="494"/>
        <v>0.80769230769230771</v>
      </c>
      <c r="CH80" s="75">
        <f>'MASTER_ ALL areas - No.seedling'!CG87</f>
        <v>1520</v>
      </c>
      <c r="CI80" s="76">
        <f>'MASTER_ ALL areas - No.seedling'!CH87</f>
        <v>2</v>
      </c>
      <c r="CJ80" s="80">
        <f t="shared" si="495"/>
        <v>2.6315789473684209E-2</v>
      </c>
      <c r="CK80" s="76">
        <f>'MASTER_ ALL areas - No.seedling'!CJ87</f>
        <v>76</v>
      </c>
      <c r="CL80" s="81">
        <f t="shared" si="496"/>
        <v>1</v>
      </c>
      <c r="CM80" s="75">
        <f>'MASTER_ ALL areas - No.seedling'!CL87</f>
        <v>320</v>
      </c>
      <c r="CN80" s="76">
        <f>'MASTER_ ALL areas - No.seedling'!CM87</f>
        <v>0</v>
      </c>
      <c r="CO80" s="80">
        <f t="shared" si="497"/>
        <v>0</v>
      </c>
      <c r="CP80" s="76">
        <f>'MASTER_ ALL areas - No.seedling'!CO87</f>
        <v>16</v>
      </c>
      <c r="CQ80" s="81">
        <f t="shared" si="498"/>
        <v>1</v>
      </c>
      <c r="CR80" s="75">
        <f>'MASTER_ ALL areas - No.seedling'!CQ87</f>
        <v>0</v>
      </c>
      <c r="CS80" s="76">
        <f>'MASTER_ ALL areas - No.seedling'!CR87</f>
        <v>0</v>
      </c>
      <c r="CT80" s="80">
        <f t="shared" si="499"/>
        <v>0</v>
      </c>
      <c r="CU80" s="76">
        <f>'MASTER_ ALL areas - No.seedling'!CT87</f>
        <v>0</v>
      </c>
      <c r="CV80" s="81">
        <f t="shared" si="500"/>
        <v>0</v>
      </c>
      <c r="CW80" s="75">
        <f>'MASTER_ ALL areas - No.seedling'!CV87</f>
        <v>20</v>
      </c>
      <c r="CX80" s="76">
        <f>'MASTER_ ALL areas - No.seedling'!CW87</f>
        <v>0</v>
      </c>
      <c r="CY80" s="80">
        <f t="shared" si="501"/>
        <v>0</v>
      </c>
      <c r="CZ80" s="76">
        <f>'MASTER_ ALL areas - No.seedling'!CY87</f>
        <v>0</v>
      </c>
      <c r="DA80" s="81">
        <f t="shared" si="502"/>
        <v>0</v>
      </c>
      <c r="DB80" s="75">
        <f>'MASTER_ ALL areas - No.seedling'!DA87</f>
        <v>40</v>
      </c>
      <c r="DC80" s="76">
        <f>'MASTER_ ALL areas - No.seedling'!DB87</f>
        <v>0</v>
      </c>
      <c r="DD80" s="80">
        <f t="shared" si="503"/>
        <v>0</v>
      </c>
      <c r="DE80" s="76">
        <f>'MASTER_ ALL areas - No.seedling'!DD87</f>
        <v>2</v>
      </c>
      <c r="DF80" s="81">
        <f t="shared" si="504"/>
        <v>1</v>
      </c>
      <c r="DG80" s="75">
        <f>'MASTER_ ALL areas - No.seedling'!DF87</f>
        <v>20</v>
      </c>
      <c r="DH80" s="76">
        <f>'MASTER_ ALL areas - No.seedling'!DG87</f>
        <v>0</v>
      </c>
      <c r="DI80" s="80">
        <f t="shared" si="505"/>
        <v>0</v>
      </c>
      <c r="DJ80" s="76">
        <f>'MASTER_ ALL areas - No.seedling'!DI87</f>
        <v>1</v>
      </c>
      <c r="DK80" s="81">
        <f t="shared" si="506"/>
        <v>1</v>
      </c>
      <c r="DL80" s="75">
        <f>'MASTER_ ALL areas - No.seedling'!DK87</f>
        <v>0</v>
      </c>
      <c r="DM80" s="76">
        <f>'MASTER_ ALL areas - No.seedling'!DL87</f>
        <v>0</v>
      </c>
      <c r="DN80" s="80">
        <f t="shared" si="507"/>
        <v>0</v>
      </c>
      <c r="DO80" s="76">
        <f>'MASTER_ ALL areas - No.seedling'!DN87</f>
        <v>0</v>
      </c>
      <c r="DP80" s="81">
        <f t="shared" si="508"/>
        <v>0</v>
      </c>
      <c r="DQ80" s="75">
        <f>'MASTER_ ALL areas - No.seedling'!DP87</f>
        <v>0</v>
      </c>
      <c r="DR80" s="76">
        <f>'MASTER_ ALL areas - No.seedling'!DQ87</f>
        <v>0</v>
      </c>
      <c r="DS80" s="80">
        <f t="shared" si="509"/>
        <v>0</v>
      </c>
      <c r="DT80" s="76">
        <f>'MASTER_ ALL areas - No.seedling'!DS87</f>
        <v>0</v>
      </c>
      <c r="DU80" s="81">
        <f t="shared" si="510"/>
        <v>0</v>
      </c>
      <c r="DV80" s="75">
        <f>'MASTER_ ALL areas - No.seedling'!DU87</f>
        <v>0</v>
      </c>
      <c r="DW80" s="76">
        <f>'MASTER_ ALL areas - No.seedling'!DV87</f>
        <v>0</v>
      </c>
      <c r="DX80" s="80">
        <f t="shared" si="511"/>
        <v>0</v>
      </c>
      <c r="DY80" s="76">
        <f>'MASTER_ ALL areas - No.seedling'!DX87</f>
        <v>0</v>
      </c>
      <c r="DZ80" s="81">
        <f t="shared" si="512"/>
        <v>0</v>
      </c>
      <c r="EA80" s="75">
        <f>'MASTER_ ALL areas - No.seedling'!DZ87</f>
        <v>0</v>
      </c>
      <c r="EB80" s="76">
        <f>'MASTER_ ALL areas - No.seedling'!EA87</f>
        <v>0</v>
      </c>
      <c r="EC80" s="80">
        <f t="shared" si="513"/>
        <v>0</v>
      </c>
      <c r="ED80" s="76">
        <f>'MASTER_ ALL areas - No.seedling'!EC87</f>
        <v>0</v>
      </c>
      <c r="EE80" s="81">
        <f t="shared" si="514"/>
        <v>0</v>
      </c>
      <c r="EF80" s="75">
        <f>'MASTER_ ALL areas - No.seedling'!EE87</f>
        <v>0</v>
      </c>
      <c r="EG80" s="76">
        <f>'MASTER_ ALL areas - No.seedling'!EF87</f>
        <v>0</v>
      </c>
      <c r="EH80" s="80">
        <f t="shared" si="515"/>
        <v>0</v>
      </c>
      <c r="EI80" s="76">
        <f>'MASTER_ ALL areas - No.seedling'!EH87</f>
        <v>0</v>
      </c>
      <c r="EJ80" s="81">
        <f t="shared" si="516"/>
        <v>0</v>
      </c>
      <c r="EK80" s="75">
        <f>'MASTER_ ALL areas - No.seedling'!EJ87</f>
        <v>0</v>
      </c>
      <c r="EL80" s="76">
        <f>'MASTER_ ALL areas - No.seedling'!EK87</f>
        <v>0</v>
      </c>
      <c r="EM80" s="80">
        <f t="shared" si="517"/>
        <v>0</v>
      </c>
      <c r="EN80" s="76">
        <f>'MASTER_ ALL areas - No.seedling'!EM87</f>
        <v>0</v>
      </c>
      <c r="EO80" s="81">
        <f t="shared" si="518"/>
        <v>0</v>
      </c>
      <c r="EP80" s="75">
        <f>'MASTER_ ALL areas - No.seedling'!EO87</f>
        <v>0</v>
      </c>
      <c r="EQ80" s="76">
        <f>'MASTER_ ALL areas - No.seedling'!EP87</f>
        <v>0</v>
      </c>
      <c r="ER80" s="80">
        <f t="shared" si="519"/>
        <v>0</v>
      </c>
      <c r="ES80" s="76">
        <f>'MASTER_ ALL areas - No.seedling'!ER87</f>
        <v>0</v>
      </c>
      <c r="ET80" s="81">
        <f t="shared" si="520"/>
        <v>0</v>
      </c>
      <c r="EU80" s="75">
        <f>'MASTER_ ALL areas - No.seedling'!ET87</f>
        <v>0</v>
      </c>
      <c r="EV80" s="76">
        <f>'MASTER_ ALL areas - No.seedling'!EU87</f>
        <v>0</v>
      </c>
      <c r="EW80" s="80">
        <f t="shared" si="521"/>
        <v>0</v>
      </c>
      <c r="EX80" s="76">
        <f>'MASTER_ ALL areas - No.seedling'!EW87</f>
        <v>0</v>
      </c>
      <c r="EY80" s="81">
        <f t="shared" si="522"/>
        <v>0</v>
      </c>
      <c r="EZ80" s="75">
        <f>'MASTER_ ALL areas - No.seedling'!EY87</f>
        <v>0</v>
      </c>
      <c r="FA80" s="76">
        <f>'MASTER_ ALL areas - No.seedling'!EZ87</f>
        <v>0</v>
      </c>
      <c r="FB80" s="80">
        <f t="shared" si="523"/>
        <v>0</v>
      </c>
      <c r="FC80" s="76">
        <f>'MASTER_ ALL areas - No.seedling'!FB87</f>
        <v>0</v>
      </c>
      <c r="FD80" s="81">
        <f t="shared" si="524"/>
        <v>0</v>
      </c>
      <c r="FE80" s="75">
        <f>'MASTER_ ALL areas - No.seedling'!FD87</f>
        <v>0</v>
      </c>
      <c r="FF80" s="76">
        <f>'MASTER_ ALL areas - No.seedling'!FE87</f>
        <v>0</v>
      </c>
      <c r="FG80" s="80">
        <f t="shared" si="525"/>
        <v>0</v>
      </c>
      <c r="FH80" s="76">
        <f>'MASTER_ ALL areas - No.seedling'!FG87</f>
        <v>0</v>
      </c>
      <c r="FI80" s="81">
        <f t="shared" si="526"/>
        <v>0</v>
      </c>
      <c r="FJ80" s="75">
        <f>'MASTER_ ALL areas - No.seedling'!FI87</f>
        <v>20</v>
      </c>
      <c r="FK80" s="76">
        <f>'MASTER_ ALL areas - No.seedling'!FJ87</f>
        <v>0</v>
      </c>
      <c r="FL80" s="80">
        <f t="shared" si="527"/>
        <v>0</v>
      </c>
      <c r="FM80" s="76">
        <f>'MASTER_ ALL areas - No.seedling'!FL87</f>
        <v>1</v>
      </c>
      <c r="FN80" s="81">
        <f t="shared" si="528"/>
        <v>1</v>
      </c>
      <c r="FO80" s="75">
        <f>'MASTER_ ALL areas - No.seedling'!FN87</f>
        <v>0</v>
      </c>
      <c r="FP80" s="76">
        <f>'MASTER_ ALL areas - No.seedling'!FO87</f>
        <v>0</v>
      </c>
      <c r="FQ80" s="80">
        <f t="shared" si="529"/>
        <v>0</v>
      </c>
      <c r="FR80" s="76">
        <f>'MASTER_ ALL areas - No.seedling'!FQ87</f>
        <v>0</v>
      </c>
      <c r="FS80" s="81">
        <f t="shared" si="530"/>
        <v>0</v>
      </c>
      <c r="FT80" s="75">
        <f>'MASTER_ ALL areas - No.seedling'!FS87</f>
        <v>0</v>
      </c>
      <c r="FU80" s="76">
        <f>'MASTER_ ALL areas - No.seedling'!FT87</f>
        <v>0</v>
      </c>
      <c r="FV80" s="80">
        <f t="shared" si="531"/>
        <v>0</v>
      </c>
      <c r="FW80" s="76">
        <f>'MASTER_ ALL areas - No.seedling'!FV87</f>
        <v>0</v>
      </c>
      <c r="FX80" s="81">
        <f t="shared" si="532"/>
        <v>0</v>
      </c>
      <c r="FY80" s="75">
        <f>'MASTER_ ALL areas - No.seedling'!FX87</f>
        <v>0</v>
      </c>
      <c r="FZ80" s="76">
        <f>'MASTER_ ALL areas - No.seedling'!FY87</f>
        <v>0</v>
      </c>
      <c r="GA80" s="80">
        <f t="shared" si="533"/>
        <v>0</v>
      </c>
      <c r="GB80" s="76">
        <f>'MASTER_ ALL areas - No.seedling'!GA87</f>
        <v>0</v>
      </c>
      <c r="GC80" s="81">
        <f t="shared" si="534"/>
        <v>0</v>
      </c>
      <c r="GD80" s="75">
        <f>'MASTER_ ALL areas - No.seedling'!GC87</f>
        <v>0</v>
      </c>
      <c r="GE80" s="76">
        <f>'MASTER_ ALL areas - No.seedling'!GD87</f>
        <v>0</v>
      </c>
      <c r="GF80" s="80">
        <f t="shared" si="535"/>
        <v>0</v>
      </c>
      <c r="GG80" s="76">
        <f>'MASTER_ ALL areas - No.seedling'!GF87</f>
        <v>0</v>
      </c>
      <c r="GH80" s="81">
        <f t="shared" si="536"/>
        <v>0</v>
      </c>
      <c r="GI80" s="75">
        <f>'MASTER_ ALL areas - No.seedling'!GH87</f>
        <v>0</v>
      </c>
      <c r="GJ80" s="76">
        <f>'MASTER_ ALL areas - No.seedling'!GI87</f>
        <v>0</v>
      </c>
      <c r="GK80" s="80">
        <f t="shared" si="537"/>
        <v>0</v>
      </c>
      <c r="GL80" s="76">
        <f>'MASTER_ ALL areas - No.seedling'!GK87</f>
        <v>0</v>
      </c>
      <c r="GM80" s="81">
        <f t="shared" si="538"/>
        <v>0</v>
      </c>
      <c r="GN80" s="75">
        <f>'MASTER_ ALL areas - No.seedling'!GM87</f>
        <v>0</v>
      </c>
      <c r="GO80" s="76">
        <f>'MASTER_ ALL areas - No.seedling'!GN87</f>
        <v>0</v>
      </c>
      <c r="GP80" s="80">
        <f t="shared" si="539"/>
        <v>0</v>
      </c>
      <c r="GQ80" s="76">
        <f>'MASTER_ ALL areas - No.seedling'!GP87</f>
        <v>0</v>
      </c>
      <c r="GR80" s="81">
        <f t="shared" si="540"/>
        <v>0</v>
      </c>
      <c r="GS80" s="75">
        <f>'MASTER_ ALL areas - No.seedling'!GR87</f>
        <v>0</v>
      </c>
      <c r="GT80" s="76">
        <f>'MASTER_ ALL areas - No.seedling'!GS87</f>
        <v>0</v>
      </c>
      <c r="GU80" s="80">
        <f t="shared" si="541"/>
        <v>0</v>
      </c>
      <c r="GV80" s="76">
        <f>'MASTER_ ALL areas - No.seedling'!GU87</f>
        <v>0</v>
      </c>
      <c r="GW80" s="81">
        <f t="shared" si="542"/>
        <v>0</v>
      </c>
      <c r="GX80" s="75">
        <f>'MASTER_ ALL areas - No.seedling'!GW87</f>
        <v>0</v>
      </c>
      <c r="GY80" s="76">
        <f>'MASTER_ ALL areas - No.seedling'!GX87</f>
        <v>0</v>
      </c>
      <c r="GZ80" s="80">
        <f t="shared" si="543"/>
        <v>0</v>
      </c>
      <c r="HA80" s="76">
        <f>'MASTER_ ALL areas - No.seedling'!GZ87</f>
        <v>0</v>
      </c>
      <c r="HB80" s="81">
        <f t="shared" si="544"/>
        <v>0</v>
      </c>
      <c r="HC80" s="75">
        <f>'MASTER_ ALL areas - No.seedling'!HB87</f>
        <v>0</v>
      </c>
      <c r="HD80" s="76">
        <f>'MASTER_ ALL areas - No.seedling'!HC87</f>
        <v>0</v>
      </c>
      <c r="HE80" s="80">
        <f t="shared" si="545"/>
        <v>0</v>
      </c>
      <c r="HF80" s="76">
        <f>'MASTER_ ALL areas - No.seedling'!HE87</f>
        <v>0</v>
      </c>
      <c r="HG80" s="81">
        <f t="shared" si="546"/>
        <v>0</v>
      </c>
      <c r="HH80" s="75">
        <f>'MASTER_ ALL areas - No.seedling'!HG87</f>
        <v>0</v>
      </c>
      <c r="HI80" s="76">
        <f>'MASTER_ ALL areas - No.seedling'!HH87</f>
        <v>0</v>
      </c>
      <c r="HJ80" s="80">
        <f t="shared" si="547"/>
        <v>0</v>
      </c>
      <c r="HK80" s="76">
        <f>'MASTER_ ALL areas - No.seedling'!HJ87</f>
        <v>0</v>
      </c>
      <c r="HL80" s="81">
        <f t="shared" si="548"/>
        <v>0</v>
      </c>
      <c r="HM80" s="75">
        <f>'MASTER_ ALL areas - No.seedling'!HL87</f>
        <v>0</v>
      </c>
      <c r="HN80" s="76">
        <f>'MASTER_ ALL areas - No.seedling'!HM87</f>
        <v>0</v>
      </c>
      <c r="HO80" s="80">
        <f t="shared" si="549"/>
        <v>0</v>
      </c>
      <c r="HP80" s="76">
        <f>'MASTER_ ALL areas - No.seedling'!HO87</f>
        <v>0</v>
      </c>
      <c r="HQ80" s="81">
        <f t="shared" si="550"/>
        <v>0</v>
      </c>
      <c r="HR80" s="75">
        <f>'MASTER_ ALL areas - No.seedling'!HQ87</f>
        <v>0</v>
      </c>
      <c r="HS80" s="76">
        <f>'MASTER_ ALL areas - No.seedling'!HR87</f>
        <v>0</v>
      </c>
      <c r="HT80" s="80">
        <f t="shared" si="551"/>
        <v>0</v>
      </c>
      <c r="HU80" s="76">
        <f>'MASTER_ ALL areas - No.seedling'!HT87</f>
        <v>0</v>
      </c>
      <c r="HV80" s="81">
        <f t="shared" si="552"/>
        <v>0</v>
      </c>
      <c r="HW80" s="75">
        <f>'MASTER_ ALL areas - No.seedling'!HV87</f>
        <v>0</v>
      </c>
      <c r="HX80" s="76">
        <f>'MASTER_ ALL areas - No.seedling'!HW87</f>
        <v>0</v>
      </c>
      <c r="HY80" s="80">
        <f t="shared" si="553"/>
        <v>0</v>
      </c>
      <c r="HZ80" s="76">
        <f>'MASTER_ ALL areas - No.seedling'!HY87</f>
        <v>0</v>
      </c>
      <c r="IA80" s="81">
        <f t="shared" si="554"/>
        <v>0</v>
      </c>
      <c r="IB80" s="75">
        <f>'MASTER_ ALL areas - No.seedling'!IA87</f>
        <v>0</v>
      </c>
      <c r="IC80" s="76">
        <f>'MASTER_ ALL areas - No.seedling'!IB87</f>
        <v>0</v>
      </c>
      <c r="ID80" s="80">
        <f t="shared" si="555"/>
        <v>0</v>
      </c>
      <c r="IE80" s="76">
        <f>'MASTER_ ALL areas - No.seedling'!ID87</f>
        <v>0</v>
      </c>
      <c r="IF80" s="85">
        <f t="shared" si="556"/>
        <v>0</v>
      </c>
      <c r="IG80" s="86" t="s">
        <v>300</v>
      </c>
      <c r="IH80" s="87"/>
    </row>
    <row r="81" spans="2:242" ht="33" customHeight="1" x14ac:dyDescent="0.25">
      <c r="B81" s="420">
        <v>84</v>
      </c>
      <c r="C81" s="456"/>
      <c r="D81" s="1350" t="s">
        <v>192</v>
      </c>
      <c r="E81" s="1351"/>
      <c r="F81" s="470"/>
      <c r="G81" s="471"/>
      <c r="H81" s="459"/>
      <c r="I81" s="460"/>
      <c r="J81" s="461"/>
      <c r="K81" s="193"/>
      <c r="L81" s="193"/>
      <c r="M81" s="194"/>
      <c r="N81" s="113"/>
      <c r="O81" s="477"/>
      <c r="P81" s="437"/>
      <c r="Q81" s="81"/>
      <c r="R81" s="462"/>
      <c r="S81" s="463"/>
      <c r="T81" s="122"/>
      <c r="U81" s="77"/>
      <c r="V81" s="195"/>
      <c r="W81" s="80"/>
      <c r="X81" s="464"/>
      <c r="Y81" s="195"/>
      <c r="Z81" s="77"/>
      <c r="AA81" s="195"/>
      <c r="AB81" s="80"/>
      <c r="AC81" s="122"/>
      <c r="AD81" s="122"/>
      <c r="AE81" s="77"/>
      <c r="AF81" s="195"/>
      <c r="AG81" s="80"/>
      <c r="AH81" s="122"/>
      <c r="AI81" s="122"/>
      <c r="AJ81" s="77"/>
      <c r="AK81" s="195"/>
      <c r="AL81" s="81"/>
      <c r="AM81" s="462"/>
      <c r="AN81" s="463"/>
      <c r="AO81" s="122"/>
      <c r="AP81" s="77"/>
      <c r="AQ81" s="195"/>
      <c r="AR81" s="77"/>
      <c r="AS81" s="195"/>
      <c r="AT81" s="122"/>
      <c r="AU81" s="77"/>
      <c r="AV81" s="195"/>
      <c r="AW81" s="77"/>
      <c r="AX81" s="191"/>
      <c r="AY81" s="195"/>
      <c r="AZ81" s="77"/>
      <c r="BA81" s="195"/>
      <c r="BB81" s="77"/>
      <c r="BC81" s="195"/>
      <c r="BD81" s="122"/>
      <c r="BE81" s="77"/>
      <c r="BF81" s="195"/>
      <c r="BG81" s="77"/>
      <c r="BH81" s="195"/>
      <c r="BI81" s="122"/>
      <c r="BJ81" s="77"/>
      <c r="BK81" s="195"/>
      <c r="BL81" s="77"/>
      <c r="BM81" s="195"/>
      <c r="BN81" s="122"/>
      <c r="BO81" s="77"/>
      <c r="BP81" s="195"/>
      <c r="BQ81" s="77"/>
      <c r="BR81" s="195"/>
      <c r="BS81" s="122"/>
      <c r="BT81" s="77"/>
      <c r="BU81" s="195"/>
      <c r="BV81" s="77"/>
      <c r="BW81" s="195"/>
      <c r="BX81" s="122"/>
      <c r="BY81" s="77"/>
      <c r="BZ81" s="195"/>
      <c r="CA81" s="81"/>
      <c r="CB81" s="429"/>
      <c r="CC81" s="152"/>
      <c r="CD81" s="122"/>
      <c r="CE81" s="80"/>
      <c r="CF81" s="122"/>
      <c r="CG81" s="81"/>
      <c r="CH81" s="152"/>
      <c r="CI81" s="122"/>
      <c r="CJ81" s="80"/>
      <c r="CK81" s="122"/>
      <c r="CL81" s="81"/>
      <c r="CM81" s="152"/>
      <c r="CN81" s="122"/>
      <c r="CO81" s="80"/>
      <c r="CP81" s="122"/>
      <c r="CQ81" s="81"/>
      <c r="CR81" s="152"/>
      <c r="CS81" s="122"/>
      <c r="CT81" s="80"/>
      <c r="CU81" s="122"/>
      <c r="CV81" s="81"/>
      <c r="CW81" s="152"/>
      <c r="CX81" s="122"/>
      <c r="CY81" s="80"/>
      <c r="CZ81" s="122"/>
      <c r="DA81" s="81"/>
      <c r="DB81" s="152"/>
      <c r="DC81" s="122"/>
      <c r="DD81" s="80"/>
      <c r="DE81" s="122"/>
      <c r="DF81" s="81"/>
      <c r="DG81" s="152"/>
      <c r="DH81" s="122"/>
      <c r="DI81" s="80"/>
      <c r="DJ81" s="122"/>
      <c r="DK81" s="81"/>
      <c r="DL81" s="152"/>
      <c r="DM81" s="122"/>
      <c r="DN81" s="80"/>
      <c r="DO81" s="122"/>
      <c r="DP81" s="81"/>
      <c r="DQ81" s="152"/>
      <c r="DR81" s="122"/>
      <c r="DS81" s="80"/>
      <c r="DT81" s="122"/>
      <c r="DU81" s="81"/>
      <c r="DV81" s="152"/>
      <c r="DW81" s="122"/>
      <c r="DX81" s="80"/>
      <c r="DY81" s="122"/>
      <c r="DZ81" s="81"/>
      <c r="EA81" s="152"/>
      <c r="EB81" s="122"/>
      <c r="EC81" s="80"/>
      <c r="ED81" s="122"/>
      <c r="EE81" s="81"/>
      <c r="EF81" s="152"/>
      <c r="EG81" s="122"/>
      <c r="EH81" s="80"/>
      <c r="EI81" s="122"/>
      <c r="EJ81" s="81"/>
      <c r="EK81" s="152"/>
      <c r="EL81" s="122"/>
      <c r="EM81" s="80"/>
      <c r="EN81" s="122"/>
      <c r="EO81" s="81"/>
      <c r="EP81" s="152"/>
      <c r="EQ81" s="122"/>
      <c r="ER81" s="80"/>
      <c r="ES81" s="122"/>
      <c r="ET81" s="81"/>
      <c r="EU81" s="152"/>
      <c r="EV81" s="122"/>
      <c r="EW81" s="80"/>
      <c r="EX81" s="122"/>
      <c r="EY81" s="81"/>
      <c r="EZ81" s="152"/>
      <c r="FA81" s="122"/>
      <c r="FB81" s="80"/>
      <c r="FC81" s="122"/>
      <c r="FD81" s="81"/>
      <c r="FE81" s="152"/>
      <c r="FF81" s="122"/>
      <c r="FG81" s="80"/>
      <c r="FH81" s="122"/>
      <c r="FI81" s="81"/>
      <c r="FJ81" s="152"/>
      <c r="FK81" s="122"/>
      <c r="FL81" s="80"/>
      <c r="FM81" s="122"/>
      <c r="FN81" s="81"/>
      <c r="FO81" s="152"/>
      <c r="FP81" s="122"/>
      <c r="FQ81" s="80"/>
      <c r="FR81" s="122"/>
      <c r="FS81" s="81"/>
      <c r="FT81" s="152"/>
      <c r="FU81" s="122"/>
      <c r="FV81" s="80"/>
      <c r="FW81" s="122"/>
      <c r="FX81" s="81"/>
      <c r="FY81" s="152"/>
      <c r="FZ81" s="122"/>
      <c r="GA81" s="80"/>
      <c r="GB81" s="122"/>
      <c r="GC81" s="81"/>
      <c r="GD81" s="152"/>
      <c r="GE81" s="122"/>
      <c r="GF81" s="80"/>
      <c r="GG81" s="122"/>
      <c r="GH81" s="81"/>
      <c r="GI81" s="152"/>
      <c r="GJ81" s="122"/>
      <c r="GK81" s="80"/>
      <c r="GL81" s="122"/>
      <c r="GM81" s="81"/>
      <c r="GN81" s="152"/>
      <c r="GO81" s="122"/>
      <c r="GP81" s="80"/>
      <c r="GQ81" s="122"/>
      <c r="GR81" s="81"/>
      <c r="GS81" s="152"/>
      <c r="GT81" s="122"/>
      <c r="GU81" s="80"/>
      <c r="GV81" s="122"/>
      <c r="GW81" s="81"/>
      <c r="GX81" s="152"/>
      <c r="GY81" s="122"/>
      <c r="GZ81" s="80"/>
      <c r="HA81" s="122"/>
      <c r="HB81" s="81"/>
      <c r="HC81" s="152"/>
      <c r="HD81" s="122"/>
      <c r="HE81" s="80"/>
      <c r="HF81" s="122"/>
      <c r="HG81" s="81"/>
      <c r="HH81" s="152"/>
      <c r="HI81" s="122"/>
      <c r="HJ81" s="80"/>
      <c r="HK81" s="122"/>
      <c r="HL81" s="81"/>
      <c r="HM81" s="152"/>
      <c r="HN81" s="122"/>
      <c r="HO81" s="80"/>
      <c r="HP81" s="122"/>
      <c r="HQ81" s="81"/>
      <c r="HR81" s="152"/>
      <c r="HS81" s="122"/>
      <c r="HT81" s="80"/>
      <c r="HU81" s="122"/>
      <c r="HV81" s="81"/>
      <c r="HW81" s="152"/>
      <c r="HX81" s="122"/>
      <c r="HY81" s="80"/>
      <c r="HZ81" s="122"/>
      <c r="IA81" s="81"/>
      <c r="IB81" s="152"/>
      <c r="IC81" s="122"/>
      <c r="ID81" s="80"/>
      <c r="IE81" s="122"/>
      <c r="IF81" s="85"/>
      <c r="IG81" s="87"/>
      <c r="IH81" s="87"/>
    </row>
    <row r="82" spans="2:242" ht="33" customHeight="1" x14ac:dyDescent="0.25">
      <c r="B82" s="420">
        <v>85</v>
      </c>
      <c r="C82" s="421"/>
      <c r="D82" s="1350" t="s">
        <v>192</v>
      </c>
      <c r="E82" s="1351"/>
      <c r="F82" s="470"/>
      <c r="G82" s="471"/>
      <c r="H82" s="459"/>
      <c r="I82" s="460"/>
      <c r="J82" s="461"/>
      <c r="K82" s="193"/>
      <c r="L82" s="193"/>
      <c r="M82" s="194"/>
      <c r="N82" s="113"/>
      <c r="O82" s="477"/>
      <c r="P82" s="437"/>
      <c r="Q82" s="81"/>
      <c r="R82" s="462"/>
      <c r="S82" s="463"/>
      <c r="T82" s="122"/>
      <c r="U82" s="77"/>
      <c r="V82" s="195"/>
      <c r="W82" s="80"/>
      <c r="X82" s="464"/>
      <c r="Y82" s="195"/>
      <c r="Z82" s="77"/>
      <c r="AA82" s="195"/>
      <c r="AB82" s="80"/>
      <c r="AC82" s="122"/>
      <c r="AD82" s="122"/>
      <c r="AE82" s="77"/>
      <c r="AF82" s="195"/>
      <c r="AG82" s="80"/>
      <c r="AH82" s="122"/>
      <c r="AI82" s="122"/>
      <c r="AJ82" s="77"/>
      <c r="AK82" s="195"/>
      <c r="AL82" s="81"/>
      <c r="AM82" s="462"/>
      <c r="AN82" s="463"/>
      <c r="AO82" s="122"/>
      <c r="AP82" s="77"/>
      <c r="AQ82" s="195"/>
      <c r="AR82" s="77"/>
      <c r="AS82" s="195"/>
      <c r="AT82" s="122"/>
      <c r="AU82" s="77"/>
      <c r="AV82" s="195"/>
      <c r="AW82" s="77"/>
      <c r="AX82" s="191"/>
      <c r="AY82" s="195"/>
      <c r="AZ82" s="77"/>
      <c r="BA82" s="195"/>
      <c r="BB82" s="77"/>
      <c r="BC82" s="195"/>
      <c r="BD82" s="122"/>
      <c r="BE82" s="77"/>
      <c r="BF82" s="195"/>
      <c r="BG82" s="77"/>
      <c r="BH82" s="195"/>
      <c r="BI82" s="122"/>
      <c r="BJ82" s="77"/>
      <c r="BK82" s="195"/>
      <c r="BL82" s="77"/>
      <c r="BM82" s="195"/>
      <c r="BN82" s="122"/>
      <c r="BO82" s="77"/>
      <c r="BP82" s="195"/>
      <c r="BQ82" s="77"/>
      <c r="BR82" s="195"/>
      <c r="BS82" s="122"/>
      <c r="BT82" s="77"/>
      <c r="BU82" s="195"/>
      <c r="BV82" s="77"/>
      <c r="BW82" s="195"/>
      <c r="BX82" s="122"/>
      <c r="BY82" s="77"/>
      <c r="BZ82" s="195"/>
      <c r="CA82" s="81"/>
      <c r="CB82" s="429"/>
      <c r="CC82" s="152"/>
      <c r="CD82" s="122"/>
      <c r="CE82" s="80"/>
      <c r="CF82" s="122"/>
      <c r="CG82" s="81"/>
      <c r="CH82" s="152"/>
      <c r="CI82" s="122"/>
      <c r="CJ82" s="80"/>
      <c r="CK82" s="122"/>
      <c r="CL82" s="81"/>
      <c r="CM82" s="152"/>
      <c r="CN82" s="122"/>
      <c r="CO82" s="80"/>
      <c r="CP82" s="122"/>
      <c r="CQ82" s="81"/>
      <c r="CR82" s="152"/>
      <c r="CS82" s="122"/>
      <c r="CT82" s="80"/>
      <c r="CU82" s="122"/>
      <c r="CV82" s="81"/>
      <c r="CW82" s="152"/>
      <c r="CX82" s="122"/>
      <c r="CY82" s="80"/>
      <c r="CZ82" s="122"/>
      <c r="DA82" s="81"/>
      <c r="DB82" s="152"/>
      <c r="DC82" s="122"/>
      <c r="DD82" s="80"/>
      <c r="DE82" s="122"/>
      <c r="DF82" s="81"/>
      <c r="DG82" s="152"/>
      <c r="DH82" s="122"/>
      <c r="DI82" s="80"/>
      <c r="DJ82" s="122"/>
      <c r="DK82" s="81"/>
      <c r="DL82" s="152"/>
      <c r="DM82" s="122"/>
      <c r="DN82" s="80"/>
      <c r="DO82" s="122"/>
      <c r="DP82" s="81"/>
      <c r="DQ82" s="152"/>
      <c r="DR82" s="122"/>
      <c r="DS82" s="80"/>
      <c r="DT82" s="122"/>
      <c r="DU82" s="81"/>
      <c r="DV82" s="152"/>
      <c r="DW82" s="122"/>
      <c r="DX82" s="80"/>
      <c r="DY82" s="122"/>
      <c r="DZ82" s="81"/>
      <c r="EA82" s="152"/>
      <c r="EB82" s="122"/>
      <c r="EC82" s="80"/>
      <c r="ED82" s="122"/>
      <c r="EE82" s="81"/>
      <c r="EF82" s="152"/>
      <c r="EG82" s="122"/>
      <c r="EH82" s="80"/>
      <c r="EI82" s="122"/>
      <c r="EJ82" s="81"/>
      <c r="EK82" s="152"/>
      <c r="EL82" s="122"/>
      <c r="EM82" s="80"/>
      <c r="EN82" s="122"/>
      <c r="EO82" s="81"/>
      <c r="EP82" s="152"/>
      <c r="EQ82" s="122"/>
      <c r="ER82" s="80"/>
      <c r="ES82" s="122"/>
      <c r="ET82" s="81"/>
      <c r="EU82" s="152"/>
      <c r="EV82" s="122"/>
      <c r="EW82" s="80"/>
      <c r="EX82" s="122"/>
      <c r="EY82" s="81"/>
      <c r="EZ82" s="152"/>
      <c r="FA82" s="122"/>
      <c r="FB82" s="80"/>
      <c r="FC82" s="122"/>
      <c r="FD82" s="81"/>
      <c r="FE82" s="152"/>
      <c r="FF82" s="122"/>
      <c r="FG82" s="80"/>
      <c r="FH82" s="122"/>
      <c r="FI82" s="81"/>
      <c r="FJ82" s="152"/>
      <c r="FK82" s="122"/>
      <c r="FL82" s="80"/>
      <c r="FM82" s="122"/>
      <c r="FN82" s="81"/>
      <c r="FO82" s="152"/>
      <c r="FP82" s="122"/>
      <c r="FQ82" s="80"/>
      <c r="FR82" s="122"/>
      <c r="FS82" s="81"/>
      <c r="FT82" s="152"/>
      <c r="FU82" s="122"/>
      <c r="FV82" s="80"/>
      <c r="FW82" s="122"/>
      <c r="FX82" s="81"/>
      <c r="FY82" s="152"/>
      <c r="FZ82" s="122"/>
      <c r="GA82" s="80"/>
      <c r="GB82" s="122"/>
      <c r="GC82" s="81"/>
      <c r="GD82" s="152"/>
      <c r="GE82" s="122"/>
      <c r="GF82" s="80"/>
      <c r="GG82" s="122"/>
      <c r="GH82" s="81"/>
      <c r="GI82" s="152"/>
      <c r="GJ82" s="122"/>
      <c r="GK82" s="80"/>
      <c r="GL82" s="122"/>
      <c r="GM82" s="81"/>
      <c r="GN82" s="152"/>
      <c r="GO82" s="122"/>
      <c r="GP82" s="80"/>
      <c r="GQ82" s="122"/>
      <c r="GR82" s="81"/>
      <c r="GS82" s="152"/>
      <c r="GT82" s="122"/>
      <c r="GU82" s="80"/>
      <c r="GV82" s="122"/>
      <c r="GW82" s="81"/>
      <c r="GX82" s="152"/>
      <c r="GY82" s="122"/>
      <c r="GZ82" s="80"/>
      <c r="HA82" s="122"/>
      <c r="HB82" s="81"/>
      <c r="HC82" s="152"/>
      <c r="HD82" s="122"/>
      <c r="HE82" s="80"/>
      <c r="HF82" s="122"/>
      <c r="HG82" s="81"/>
      <c r="HH82" s="152"/>
      <c r="HI82" s="122"/>
      <c r="HJ82" s="80"/>
      <c r="HK82" s="122"/>
      <c r="HL82" s="81"/>
      <c r="HM82" s="152"/>
      <c r="HN82" s="122"/>
      <c r="HO82" s="80"/>
      <c r="HP82" s="122"/>
      <c r="HQ82" s="81"/>
      <c r="HR82" s="152"/>
      <c r="HS82" s="122"/>
      <c r="HT82" s="80"/>
      <c r="HU82" s="122"/>
      <c r="HV82" s="81"/>
      <c r="HW82" s="152"/>
      <c r="HX82" s="122"/>
      <c r="HY82" s="80"/>
      <c r="HZ82" s="122"/>
      <c r="IA82" s="81"/>
      <c r="IB82" s="152"/>
      <c r="IC82" s="122"/>
      <c r="ID82" s="80"/>
      <c r="IE82" s="122"/>
      <c r="IF82" s="85"/>
      <c r="IG82" s="87"/>
      <c r="IH82" s="87"/>
    </row>
    <row r="83" spans="2:242" ht="33" customHeight="1" x14ac:dyDescent="0.25">
      <c r="B83" s="420">
        <v>86</v>
      </c>
      <c r="C83" s="421" t="s">
        <v>261</v>
      </c>
      <c r="D83" s="422">
        <v>218231</v>
      </c>
      <c r="E83" s="423">
        <v>933105</v>
      </c>
      <c r="F83" s="424" t="s">
        <v>89</v>
      </c>
      <c r="G83" s="88" t="s">
        <v>301</v>
      </c>
      <c r="H83" s="459">
        <f>'MASTER_ ALL areas - No.seedling'!G90</f>
        <v>6</v>
      </c>
      <c r="I83" s="472">
        <f>'MASTER_ ALL areas - No.seedling'!H90</f>
        <v>0.3</v>
      </c>
      <c r="J83" s="459">
        <f>'MASTER_ ALL areas - No.seedling'!I90</f>
        <v>43.6</v>
      </c>
      <c r="K83" s="427">
        <f>'MASTER_ ALL areas - No.seedling'!J90</f>
        <v>37</v>
      </c>
      <c r="L83" s="73">
        <f t="shared" ref="L83:L103" si="558">K83*20</f>
        <v>740</v>
      </c>
      <c r="M83" s="427">
        <f>'MASTER_ ALL areas - No.seedling'!L90</f>
        <v>740</v>
      </c>
      <c r="N83" s="473">
        <f>'MASTER_ ALL areas - No.seedling'!M90</f>
        <v>7</v>
      </c>
      <c r="O83" s="474">
        <f>'MASTER_ ALL areas - No.seedling'!N90</f>
        <v>27</v>
      </c>
      <c r="P83" s="70">
        <f t="shared" ref="P83:P122" si="559">IF(K83=0,0,N83/K83)</f>
        <v>0.1891891891891892</v>
      </c>
      <c r="Q83" s="78">
        <f t="shared" ref="Q83:Q122" si="560">IF(K83=0,0,O83/K83)</f>
        <v>0.72972972972972971</v>
      </c>
      <c r="R83" s="429"/>
      <c r="S83" s="473">
        <f>'MASTER_ ALL areas - No.seedling'!R90</f>
        <v>540</v>
      </c>
      <c r="T83" s="475">
        <f>'MASTER_ ALL areas - No.seedling'!S90</f>
        <v>1</v>
      </c>
      <c r="U83" s="80">
        <f t="shared" ref="U83:U103" si="561">IF(S83=0,0,T83/(S83/20))</f>
        <v>3.7037037037037035E-2</v>
      </c>
      <c r="V83" s="475">
        <f>'MASTER_ ALL areas - No.seedling'!U90</f>
        <v>19</v>
      </c>
      <c r="W83" s="80">
        <f t="shared" ref="W83:W103" si="562">IF(S83=0,0,V83/(S83/20))</f>
        <v>0.70370370370370372</v>
      </c>
      <c r="X83" s="475">
        <f>'MASTER_ ALL areas - No.seedling'!W90</f>
        <v>200</v>
      </c>
      <c r="Y83" s="475">
        <f>'MASTER_ ALL areas - No.seedling'!X90</f>
        <v>6</v>
      </c>
      <c r="Z83" s="80">
        <f t="shared" ref="Z83:Z103" si="563">IF(X83=0,0,Y83/(X83/20))</f>
        <v>0.6</v>
      </c>
      <c r="AA83" s="475">
        <f>'MASTER_ ALL areas - No.seedling'!Z90</f>
        <v>8</v>
      </c>
      <c r="AB83" s="80">
        <f t="shared" ref="AB83:AB103" si="564">IF(X83=0,0,AA83/(X83/20))</f>
        <v>0.8</v>
      </c>
      <c r="AC83" s="475">
        <f>'MASTER_ ALL areas - No.seedling'!AB90</f>
        <v>0</v>
      </c>
      <c r="AD83" s="475">
        <f>'MASTER_ ALL areas - No.seedling'!AC90</f>
        <v>0</v>
      </c>
      <c r="AE83" s="80">
        <f t="shared" ref="AE83:AE103" si="565">IF(AC83=0,0,AD83/(AC83/20))</f>
        <v>0</v>
      </c>
      <c r="AF83" s="475">
        <f>'MASTER_ ALL areas - No.seedling'!AE90</f>
        <v>0</v>
      </c>
      <c r="AG83" s="80">
        <f t="shared" ref="AG83:AG103" si="566">IF(AC83=0,0,AF83/(AC83/20))</f>
        <v>0</v>
      </c>
      <c r="AH83" s="475">
        <f>'MASTER_ ALL areas - No.seedling'!AG90</f>
        <v>0</v>
      </c>
      <c r="AI83" s="475">
        <f>'MASTER_ ALL areas - No.seedling'!AH90</f>
        <v>0</v>
      </c>
      <c r="AJ83" s="80">
        <f t="shared" ref="AJ83:AJ103" si="567">IF(AH83=0,0,AI83/(AH83/20))</f>
        <v>0</v>
      </c>
      <c r="AK83" s="475">
        <f>'MASTER_ ALL areas - No.seedling'!AJ90</f>
        <v>0</v>
      </c>
      <c r="AL83" s="81">
        <f t="shared" ref="AL83:AL103" si="568">IF(AH83=0,0,AK83/(AH83/20))</f>
        <v>0</v>
      </c>
      <c r="AM83" s="429"/>
      <c r="AN83" s="473">
        <f>'MASTER_ ALL areas - No.seedling'!AM90</f>
        <v>380</v>
      </c>
      <c r="AO83" s="475">
        <f>'MASTER_ ALL areas - No.seedling'!AN90</f>
        <v>6</v>
      </c>
      <c r="AP83" s="80">
        <f t="shared" ref="AP83:AP103" si="569">IF(AN83=0,0,AO83/(AN83/20))</f>
        <v>0.31578947368421051</v>
      </c>
      <c r="AQ83" s="475">
        <f>'MASTER_ ALL areas - No.seedling'!AP90</f>
        <v>11</v>
      </c>
      <c r="AR83" s="80">
        <f t="shared" ref="AR83:AR103" si="570">IF(AN83=0,0,AQ83/(AN83/20))</f>
        <v>0.57894736842105265</v>
      </c>
      <c r="AS83" s="475">
        <f>'MASTER_ ALL areas - No.seedling'!AR90</f>
        <v>140</v>
      </c>
      <c r="AT83" s="475">
        <f>'MASTER_ ALL areas - No.seedling'!AS90</f>
        <v>0</v>
      </c>
      <c r="AU83" s="80">
        <f t="shared" ref="AU83:AU103" si="571">IF(AS83=0,0,AT83/(AS83/20))</f>
        <v>0</v>
      </c>
      <c r="AV83" s="475">
        <f>'MASTER_ ALL areas - No.seedling'!AU90</f>
        <v>5</v>
      </c>
      <c r="AW83" s="80">
        <f t="shared" ref="AW83:AW103" si="572">IF(AS83=0,0,AV83/(AS83/20))</f>
        <v>0.7142857142857143</v>
      </c>
      <c r="AX83" s="475">
        <f>'MASTER_ ALL areas - No.seedling'!AW90</f>
        <v>0</v>
      </c>
      <c r="AY83" s="475">
        <f>'MASTER_ ALL areas - No.seedling'!AX90</f>
        <v>0</v>
      </c>
      <c r="AZ83" s="80">
        <f t="shared" ref="AZ83:AZ103" si="573">IF(AX83=0,0,AY83/(AX83/20))</f>
        <v>0</v>
      </c>
      <c r="BA83" s="475">
        <f>'MASTER_ ALL areas - No.seedling'!AZ90</f>
        <v>0</v>
      </c>
      <c r="BB83" s="80">
        <f t="shared" ref="BB83:BB103" si="574">IF(AX83=0,0,BA83/(AX83/20))</f>
        <v>0</v>
      </c>
      <c r="BC83" s="475">
        <f>'MASTER_ ALL areas - No.seedling'!BB90</f>
        <v>0</v>
      </c>
      <c r="BD83" s="475">
        <f>'MASTER_ ALL areas - No.seedling'!BC90</f>
        <v>0</v>
      </c>
      <c r="BE83" s="80">
        <f t="shared" ref="BE83:BE103" si="575">IF(BC83=0,0,BD83/(BC83/20))</f>
        <v>0</v>
      </c>
      <c r="BF83" s="475">
        <f>'MASTER_ ALL areas - No.seedling'!BE90</f>
        <v>0</v>
      </c>
      <c r="BG83" s="80">
        <f t="shared" ref="BG83:BG103" si="576">IF(BC83=0,0,BF83/(BC83/20))</f>
        <v>0</v>
      </c>
      <c r="BH83" s="475">
        <f>'MASTER_ ALL areas - No.seedling'!BG90</f>
        <v>220</v>
      </c>
      <c r="BI83" s="475">
        <f>'MASTER_ ALL areas - No.seedling'!BH90</f>
        <v>1</v>
      </c>
      <c r="BJ83" s="80">
        <f t="shared" ref="BJ83:BJ103" si="577">IF(BH83=0,0,BI83/(BH83/20))</f>
        <v>9.0909090909090912E-2</v>
      </c>
      <c r="BK83" s="475">
        <f>'MASTER_ ALL areas - No.seedling'!BJ90</f>
        <v>11</v>
      </c>
      <c r="BL83" s="80">
        <f t="shared" ref="BL83:BL103" si="578">IF(BH83=0,0,BK83/(BH83/20))</f>
        <v>1</v>
      </c>
      <c r="BM83" s="475">
        <f>'MASTER_ ALL areas - No.seedling'!BL90</f>
        <v>0</v>
      </c>
      <c r="BN83" s="475">
        <f>'MASTER_ ALL areas - No.seedling'!BM90</f>
        <v>0</v>
      </c>
      <c r="BO83" s="80">
        <f t="shared" ref="BO83:BO103" si="579">IF(BM83=0,0,BN83/(BM83/20))</f>
        <v>0</v>
      </c>
      <c r="BP83" s="475">
        <f>'MASTER_ ALL areas - No.seedling'!BO90</f>
        <v>0</v>
      </c>
      <c r="BQ83" s="80">
        <f t="shared" ref="BQ83:BQ103" si="580">IF(BM83=0,0,BP83/(BM83/20))</f>
        <v>0</v>
      </c>
      <c r="BR83" s="475">
        <f>'MASTER_ ALL areas - No.seedling'!BQ90</f>
        <v>0</v>
      </c>
      <c r="BS83" s="475">
        <f>'MASTER_ ALL areas - No.seedling'!BR90</f>
        <v>0</v>
      </c>
      <c r="BT83" s="80">
        <f t="shared" ref="BT83:BT103" si="581">IF(BR83=0,0,BS83/(BR83/20))</f>
        <v>0</v>
      </c>
      <c r="BU83" s="475">
        <f>'MASTER_ ALL areas - No.seedling'!BT90</f>
        <v>0</v>
      </c>
      <c r="BV83" s="80">
        <f t="shared" ref="BV83:BV103" si="582">IF(BR83=0,0,BU83/(BR83/20))</f>
        <v>0</v>
      </c>
      <c r="BW83" s="475">
        <f>'MASTER_ ALL areas - No.seedling'!BV90</f>
        <v>0</v>
      </c>
      <c r="BX83" s="475">
        <f>'MASTER_ ALL areas - No.seedling'!BW90</f>
        <v>0</v>
      </c>
      <c r="BY83" s="80">
        <f t="shared" ref="BY83:BY103" si="583">IF(BW83=0,0,BX83/(BW83/20))</f>
        <v>0</v>
      </c>
      <c r="BZ83" s="475">
        <f>'MASTER_ ALL areas - No.seedling'!BY90</f>
        <v>0</v>
      </c>
      <c r="CA83" s="81">
        <f t="shared" ref="CA83:CA103" si="584">IF(BW83=0,0,BZ83/(BW83/20))</f>
        <v>0</v>
      </c>
      <c r="CB83" s="429"/>
      <c r="CC83" s="75">
        <f t="shared" si="215"/>
        <v>220</v>
      </c>
      <c r="CD83" s="76">
        <f>'MASTER_ ALL areas - No.seedling'!CC90</f>
        <v>1</v>
      </c>
      <c r="CE83" s="80">
        <f t="shared" ref="CE83:CE103" si="585">IF(CC83=0,0,CD83/(CC83/20))</f>
        <v>9.0909090909090912E-2</v>
      </c>
      <c r="CF83" s="76">
        <f>'MASTER_ ALL areas - No.seedling'!CE90</f>
        <v>5</v>
      </c>
      <c r="CG83" s="81">
        <f t="shared" ref="CG83:CG103" si="586">IF(CC83=0,0,CF83/(CC83/20))</f>
        <v>0.45454545454545453</v>
      </c>
      <c r="CH83" s="75">
        <f>'MASTER_ ALL areas - No.seedling'!CG90</f>
        <v>160</v>
      </c>
      <c r="CI83" s="76">
        <f>'MASTER_ ALL areas - No.seedling'!CH90</f>
        <v>5</v>
      </c>
      <c r="CJ83" s="80">
        <f t="shared" ref="CJ83:CJ103" si="587">IF(CH83=0,0,CI83/(CH83/20))</f>
        <v>0.625</v>
      </c>
      <c r="CK83" s="76">
        <f>'MASTER_ ALL areas - No.seedling'!CJ90</f>
        <v>6</v>
      </c>
      <c r="CL83" s="81">
        <f t="shared" ref="CL83:CL103" si="588">IF(CH83=0,0,CK83/(CH83/20))</f>
        <v>0.75</v>
      </c>
      <c r="CM83" s="75">
        <f>'MASTER_ ALL areas - No.seedling'!CL90</f>
        <v>0</v>
      </c>
      <c r="CN83" s="76">
        <f>'MASTER_ ALL areas - No.seedling'!CM90</f>
        <v>0</v>
      </c>
      <c r="CO83" s="80">
        <f t="shared" ref="CO83:CO103" si="589">IF(CM83=0,0,CN83/(CM83/20))</f>
        <v>0</v>
      </c>
      <c r="CP83" s="76">
        <f>'MASTER_ ALL areas - No.seedling'!CO90</f>
        <v>0</v>
      </c>
      <c r="CQ83" s="81">
        <f t="shared" ref="CQ83:CQ103" si="590">IF(CM83=0,0,CP83/(CM83/20))</f>
        <v>0</v>
      </c>
      <c r="CR83" s="75">
        <f>'MASTER_ ALL areas - No.seedling'!CQ90</f>
        <v>0</v>
      </c>
      <c r="CS83" s="76">
        <f>'MASTER_ ALL areas - No.seedling'!CR90</f>
        <v>0</v>
      </c>
      <c r="CT83" s="80">
        <f t="shared" ref="CT83:CT103" si="591">IF(CR83=0,0,CS83/(CR83/20))</f>
        <v>0</v>
      </c>
      <c r="CU83" s="76">
        <f>'MASTER_ ALL areas - No.seedling'!CT90</f>
        <v>0</v>
      </c>
      <c r="CV83" s="81">
        <f t="shared" ref="CV83:CV103" si="592">IF(CR83=0,0,CU83/(CR83/20))</f>
        <v>0</v>
      </c>
      <c r="CW83" s="75">
        <f>'MASTER_ ALL areas - No.seedling'!CV90</f>
        <v>120</v>
      </c>
      <c r="CX83" s="76">
        <f>'MASTER_ ALL areas - No.seedling'!CW90</f>
        <v>0</v>
      </c>
      <c r="CY83" s="80">
        <f t="shared" ref="CY83:CY103" si="593">IF(CW83=0,0,CX83/(CW83/20))</f>
        <v>0</v>
      </c>
      <c r="CZ83" s="76">
        <f>'MASTER_ ALL areas - No.seedling'!CY90</f>
        <v>4</v>
      </c>
      <c r="DA83" s="81">
        <f t="shared" ref="DA83:DA103" si="594">IF(CW83=0,0,CZ83/(CW83/20))</f>
        <v>0.66666666666666663</v>
      </c>
      <c r="DB83" s="75">
        <f>'MASTER_ ALL areas - No.seedling'!DA90</f>
        <v>20</v>
      </c>
      <c r="DC83" s="76">
        <f>'MASTER_ ALL areas - No.seedling'!DB90</f>
        <v>0</v>
      </c>
      <c r="DD83" s="80">
        <f t="shared" ref="DD83:DD103" si="595">IF(DB83=0,0,DC83/(DB83/20))</f>
        <v>0</v>
      </c>
      <c r="DE83" s="76">
        <f>'MASTER_ ALL areas - No.seedling'!DD90</f>
        <v>1</v>
      </c>
      <c r="DF83" s="81">
        <f t="shared" ref="DF83:DF103" si="596">IF(DB83=0,0,DE83/(DB83/20))</f>
        <v>1</v>
      </c>
      <c r="DG83" s="75">
        <f>'MASTER_ ALL areas - No.seedling'!DF90</f>
        <v>0</v>
      </c>
      <c r="DH83" s="76">
        <f>'MASTER_ ALL areas - No.seedling'!DG90</f>
        <v>0</v>
      </c>
      <c r="DI83" s="80">
        <f t="shared" ref="DI83:DI103" si="597">IF(DG83=0,0,DH83/(DG83/20))</f>
        <v>0</v>
      </c>
      <c r="DJ83" s="76">
        <f>'MASTER_ ALL areas - No.seedling'!DI90</f>
        <v>0</v>
      </c>
      <c r="DK83" s="81">
        <f t="shared" ref="DK83:DK103" si="598">IF(DG83=0,0,DJ83/(DG83/20))</f>
        <v>0</v>
      </c>
      <c r="DL83" s="75">
        <f>'MASTER_ ALL areas - No.seedling'!DK90</f>
        <v>0</v>
      </c>
      <c r="DM83" s="76">
        <f>'MASTER_ ALL areas - No.seedling'!DL90</f>
        <v>0</v>
      </c>
      <c r="DN83" s="80">
        <f t="shared" ref="DN83:DN103" si="599">IF(DL83=0,0,DM83/(DL83/20))</f>
        <v>0</v>
      </c>
      <c r="DO83" s="76">
        <f>'MASTER_ ALL areas - No.seedling'!DN90</f>
        <v>0</v>
      </c>
      <c r="DP83" s="81">
        <f t="shared" ref="DP83:DP103" si="600">IF(DL83=0,0,DO83/(DL83/20))</f>
        <v>0</v>
      </c>
      <c r="DQ83" s="75">
        <f>'MASTER_ ALL areas - No.seedling'!DP90</f>
        <v>0</v>
      </c>
      <c r="DR83" s="76">
        <f>'MASTER_ ALL areas - No.seedling'!DQ90</f>
        <v>0</v>
      </c>
      <c r="DS83" s="80">
        <f t="shared" ref="DS83:DS103" si="601">IF(DQ83=0,0,DR83/(DQ83/20))</f>
        <v>0</v>
      </c>
      <c r="DT83" s="76">
        <f>'MASTER_ ALL areas - No.seedling'!DS90</f>
        <v>0</v>
      </c>
      <c r="DU83" s="81">
        <f t="shared" ref="DU83:DU103" si="602">IF(DQ83=0,0,DT83/(DQ83/20))</f>
        <v>0</v>
      </c>
      <c r="DV83" s="75">
        <f>'MASTER_ ALL areas - No.seedling'!DU90</f>
        <v>0</v>
      </c>
      <c r="DW83" s="76">
        <f>'MASTER_ ALL areas - No.seedling'!DV90</f>
        <v>0</v>
      </c>
      <c r="DX83" s="80">
        <f t="shared" ref="DX83:DX103" si="603">IF(DV83=0,0,DW83/(DV83/20))</f>
        <v>0</v>
      </c>
      <c r="DY83" s="76">
        <f>'MASTER_ ALL areas - No.seedling'!DX90</f>
        <v>0</v>
      </c>
      <c r="DZ83" s="81">
        <f t="shared" ref="DZ83:DZ103" si="604">IF(DV83=0,0,DY83/(DV83/20))</f>
        <v>0</v>
      </c>
      <c r="EA83" s="75">
        <f>'MASTER_ ALL areas - No.seedling'!DZ90</f>
        <v>0</v>
      </c>
      <c r="EB83" s="76">
        <f>'MASTER_ ALL areas - No.seedling'!EA90</f>
        <v>0</v>
      </c>
      <c r="EC83" s="80">
        <f t="shared" ref="EC83:EC103" si="605">IF(EA83=0,0,EB83/(EA83/20))</f>
        <v>0</v>
      </c>
      <c r="ED83" s="76">
        <f>'MASTER_ ALL areas - No.seedling'!EC90</f>
        <v>0</v>
      </c>
      <c r="EE83" s="81">
        <f t="shared" ref="EE83:EE103" si="606">IF(EA83=0,0,ED83/(EA83/20))</f>
        <v>0</v>
      </c>
      <c r="EF83" s="75">
        <f>'MASTER_ ALL areas - No.seedling'!EE90</f>
        <v>0</v>
      </c>
      <c r="EG83" s="76">
        <f>'MASTER_ ALL areas - No.seedling'!EF90</f>
        <v>0</v>
      </c>
      <c r="EH83" s="80">
        <f t="shared" ref="EH83:EH103" si="607">IF(EF83=0,0,EG83/(EF83/20))</f>
        <v>0</v>
      </c>
      <c r="EI83" s="76">
        <f>'MASTER_ ALL areas - No.seedling'!EH90</f>
        <v>0</v>
      </c>
      <c r="EJ83" s="81">
        <f t="shared" ref="EJ83:EJ103" si="608">IF(EF83=0,0,EI83/(EF83/20))</f>
        <v>0</v>
      </c>
      <c r="EK83" s="75">
        <f>'MASTER_ ALL areas - No.seedling'!EJ90</f>
        <v>0</v>
      </c>
      <c r="EL83" s="76">
        <f>'MASTER_ ALL areas - No.seedling'!EK90</f>
        <v>0</v>
      </c>
      <c r="EM83" s="80">
        <f t="shared" ref="EM83:EM103" si="609">IF(EK83=0,0,EL83/(EK83/20))</f>
        <v>0</v>
      </c>
      <c r="EN83" s="76">
        <f>'MASTER_ ALL areas - No.seedling'!EM90</f>
        <v>0</v>
      </c>
      <c r="EO83" s="81">
        <f t="shared" ref="EO83:EO103" si="610">IF(EK83=0,0,EN83/(EK83/20))</f>
        <v>0</v>
      </c>
      <c r="EP83" s="75">
        <f>'MASTER_ ALL areas - No.seedling'!EO90</f>
        <v>0</v>
      </c>
      <c r="EQ83" s="76">
        <f>'MASTER_ ALL areas - No.seedling'!EP90</f>
        <v>0</v>
      </c>
      <c r="ER83" s="80">
        <f t="shared" ref="ER83:ER103" si="611">IF(EP83=0,0,EQ83/(EP83/20))</f>
        <v>0</v>
      </c>
      <c r="ES83" s="76">
        <f>'MASTER_ ALL areas - No.seedling'!ER90</f>
        <v>0</v>
      </c>
      <c r="ET83" s="81">
        <f t="shared" ref="ET83:ET103" si="612">IF(EP83=0,0,ES83/(EP83/20))</f>
        <v>0</v>
      </c>
      <c r="EU83" s="75">
        <f>'MASTER_ ALL areas - No.seedling'!ET90</f>
        <v>0</v>
      </c>
      <c r="EV83" s="76">
        <f>'MASTER_ ALL areas - No.seedling'!EU90</f>
        <v>0</v>
      </c>
      <c r="EW83" s="80">
        <f t="shared" ref="EW83:EW103" si="613">IF(EU83=0,0,EV83/(EU83/20))</f>
        <v>0</v>
      </c>
      <c r="EX83" s="76">
        <f>'MASTER_ ALL areas - No.seedling'!EW90</f>
        <v>0</v>
      </c>
      <c r="EY83" s="81">
        <f t="shared" ref="EY83:EY103" si="614">IF(EU83=0,0,EX83/(EU83/20))</f>
        <v>0</v>
      </c>
      <c r="EZ83" s="75">
        <f>'MASTER_ ALL areas - No.seedling'!EY90</f>
        <v>0</v>
      </c>
      <c r="FA83" s="76">
        <f>'MASTER_ ALL areas - No.seedling'!EZ90</f>
        <v>0</v>
      </c>
      <c r="FB83" s="80">
        <f t="shared" ref="FB83:FB103" si="615">IF(EZ83=0,0,FA83/(EZ83/20))</f>
        <v>0</v>
      </c>
      <c r="FC83" s="76">
        <f>'MASTER_ ALL areas - No.seedling'!FB90</f>
        <v>0</v>
      </c>
      <c r="FD83" s="81">
        <f t="shared" ref="FD83:FD103" si="616">IF(EZ83=0,0,FC83/(EZ83/20))</f>
        <v>0</v>
      </c>
      <c r="FE83" s="75">
        <f>'MASTER_ ALL areas - No.seedling'!FD90</f>
        <v>200</v>
      </c>
      <c r="FF83" s="76">
        <f>'MASTER_ ALL areas - No.seedling'!FE90</f>
        <v>0</v>
      </c>
      <c r="FG83" s="80">
        <f t="shared" ref="FG83:FG103" si="617">IF(FE83=0,0,FF83/(FE83/20))</f>
        <v>0</v>
      </c>
      <c r="FH83" s="76">
        <f>'MASTER_ ALL areas - No.seedling'!FG90</f>
        <v>10</v>
      </c>
      <c r="FI83" s="81">
        <f t="shared" ref="FI83:FI103" si="618">IF(FE83=0,0,FH83/(FE83/20))</f>
        <v>1</v>
      </c>
      <c r="FJ83" s="75">
        <f>'MASTER_ ALL areas - No.seedling'!FI90</f>
        <v>20</v>
      </c>
      <c r="FK83" s="76">
        <f>'MASTER_ ALL areas - No.seedling'!FJ90</f>
        <v>1</v>
      </c>
      <c r="FL83" s="80">
        <f t="shared" ref="FL83:FL103" si="619">IF(FJ83=0,0,FK83/(FJ83/20))</f>
        <v>1</v>
      </c>
      <c r="FM83" s="76">
        <f>'MASTER_ ALL areas - No.seedling'!FL90</f>
        <v>1</v>
      </c>
      <c r="FN83" s="81">
        <f t="shared" ref="FN83:FN103" si="620">IF(FJ83=0,0,FM83/(FJ83/20))</f>
        <v>1</v>
      </c>
      <c r="FO83" s="75">
        <f>'MASTER_ ALL areas - No.seedling'!FN90</f>
        <v>0</v>
      </c>
      <c r="FP83" s="76">
        <f>'MASTER_ ALL areas - No.seedling'!FO90</f>
        <v>0</v>
      </c>
      <c r="FQ83" s="80">
        <f t="shared" ref="FQ83:FQ103" si="621">IF(FO83=0,0,FP83/(FO83/20))</f>
        <v>0</v>
      </c>
      <c r="FR83" s="76">
        <f>'MASTER_ ALL areas - No.seedling'!FQ90</f>
        <v>0</v>
      </c>
      <c r="FS83" s="81">
        <f t="shared" ref="FS83:FS103" si="622">IF(FO83=0,0,FR83/(FO83/20))</f>
        <v>0</v>
      </c>
      <c r="FT83" s="75">
        <f>'MASTER_ ALL areas - No.seedling'!FS90</f>
        <v>0</v>
      </c>
      <c r="FU83" s="76">
        <f>'MASTER_ ALL areas - No.seedling'!FT90</f>
        <v>0</v>
      </c>
      <c r="FV83" s="80">
        <f t="shared" ref="FV83:FV103" si="623">IF(FT83=0,0,FU83/(FT83/20))</f>
        <v>0</v>
      </c>
      <c r="FW83" s="76">
        <f>'MASTER_ ALL areas - No.seedling'!FV90</f>
        <v>0</v>
      </c>
      <c r="FX83" s="81">
        <f t="shared" ref="FX83:FX103" si="624">IF(FT83=0,0,FW83/(FT83/20))</f>
        <v>0</v>
      </c>
      <c r="FY83" s="75">
        <f>'MASTER_ ALL areas - No.seedling'!FX90</f>
        <v>0</v>
      </c>
      <c r="FZ83" s="76">
        <f>'MASTER_ ALL areas - No.seedling'!FY90</f>
        <v>0</v>
      </c>
      <c r="GA83" s="80">
        <f t="shared" ref="GA83:GA103" si="625">IF(FY83=0,0,FZ83/(FY83/20))</f>
        <v>0</v>
      </c>
      <c r="GB83" s="76">
        <f>'MASTER_ ALL areas - No.seedling'!GA90</f>
        <v>0</v>
      </c>
      <c r="GC83" s="81">
        <f t="shared" ref="GC83:GC103" si="626">IF(FY83=0,0,GB83/(FY83/20))</f>
        <v>0</v>
      </c>
      <c r="GD83" s="75">
        <f>'MASTER_ ALL areas - No.seedling'!GC90</f>
        <v>0</v>
      </c>
      <c r="GE83" s="76">
        <f>'MASTER_ ALL areas - No.seedling'!GD90</f>
        <v>0</v>
      </c>
      <c r="GF83" s="80">
        <f t="shared" ref="GF83:GF103" si="627">IF(GD83=0,0,GE83/(GD83/20))</f>
        <v>0</v>
      </c>
      <c r="GG83" s="76">
        <f>'MASTER_ ALL areas - No.seedling'!GF90</f>
        <v>0</v>
      </c>
      <c r="GH83" s="81">
        <f t="shared" ref="GH83:GH103" si="628">IF(GD83=0,0,GG83/(GD83/20))</f>
        <v>0</v>
      </c>
      <c r="GI83" s="75">
        <f>'MASTER_ ALL areas - No.seedling'!GH90</f>
        <v>0</v>
      </c>
      <c r="GJ83" s="76">
        <f>'MASTER_ ALL areas - No.seedling'!GI90</f>
        <v>0</v>
      </c>
      <c r="GK83" s="80">
        <f t="shared" ref="GK83:GK103" si="629">IF(GI83=0,0,GJ83/(GI83/20))</f>
        <v>0</v>
      </c>
      <c r="GL83" s="76">
        <f>'MASTER_ ALL areas - No.seedling'!GK90</f>
        <v>0</v>
      </c>
      <c r="GM83" s="81">
        <f t="shared" ref="GM83:GM103" si="630">IF(GI83=0,0,GL83/(GI83/20))</f>
        <v>0</v>
      </c>
      <c r="GN83" s="75">
        <f>'MASTER_ ALL areas - No.seedling'!GM90</f>
        <v>0</v>
      </c>
      <c r="GO83" s="76">
        <f>'MASTER_ ALL areas - No.seedling'!GN90</f>
        <v>0</v>
      </c>
      <c r="GP83" s="80">
        <f t="shared" ref="GP83:GP103" si="631">IF(GN83=0,0,GO83/(GN83/20))</f>
        <v>0</v>
      </c>
      <c r="GQ83" s="76">
        <f>'MASTER_ ALL areas - No.seedling'!GP90</f>
        <v>0</v>
      </c>
      <c r="GR83" s="81">
        <f t="shared" ref="GR83:GR103" si="632">IF(GN83=0,0,GQ83/(GN83/20))</f>
        <v>0</v>
      </c>
      <c r="GS83" s="75">
        <f>'MASTER_ ALL areas - No.seedling'!GR90</f>
        <v>0</v>
      </c>
      <c r="GT83" s="76">
        <f>'MASTER_ ALL areas - No.seedling'!GS90</f>
        <v>0</v>
      </c>
      <c r="GU83" s="80">
        <f t="shared" ref="GU83:GU103" si="633">IF(GS83=0,0,GT83/(GS83/20))</f>
        <v>0</v>
      </c>
      <c r="GV83" s="76">
        <f>'MASTER_ ALL areas - No.seedling'!GU90</f>
        <v>0</v>
      </c>
      <c r="GW83" s="81">
        <f t="shared" ref="GW83:GW103" si="634">IF(GS83=0,0,GV83/(GS83/20))</f>
        <v>0</v>
      </c>
      <c r="GX83" s="75">
        <f>'MASTER_ ALL areas - No.seedling'!GW90</f>
        <v>0</v>
      </c>
      <c r="GY83" s="76">
        <f>'MASTER_ ALL areas - No.seedling'!GX90</f>
        <v>0</v>
      </c>
      <c r="GZ83" s="80">
        <f t="shared" ref="GZ83:GZ103" si="635">IF(GX83=0,0,GY83/(GX83/20))</f>
        <v>0</v>
      </c>
      <c r="HA83" s="76">
        <f>'MASTER_ ALL areas - No.seedling'!GZ90</f>
        <v>0</v>
      </c>
      <c r="HB83" s="81">
        <f t="shared" ref="HB83:HB103" si="636">IF(GX83=0,0,HA83/(GX83/20))</f>
        <v>0</v>
      </c>
      <c r="HC83" s="75">
        <f>'MASTER_ ALL areas - No.seedling'!HB90</f>
        <v>0</v>
      </c>
      <c r="HD83" s="76">
        <f>'MASTER_ ALL areas - No.seedling'!HC90</f>
        <v>0</v>
      </c>
      <c r="HE83" s="80">
        <f t="shared" ref="HE83:HE103" si="637">IF(HC83=0,0,HD83/(HC83/20))</f>
        <v>0</v>
      </c>
      <c r="HF83" s="76">
        <f>'MASTER_ ALL areas - No.seedling'!HE90</f>
        <v>0</v>
      </c>
      <c r="HG83" s="81">
        <f t="shared" ref="HG83:HG103" si="638">IF(HC83=0,0,HF83/(HC83/20))</f>
        <v>0</v>
      </c>
      <c r="HH83" s="75">
        <f>'MASTER_ ALL areas - No.seedling'!HG90</f>
        <v>0</v>
      </c>
      <c r="HI83" s="76">
        <f>'MASTER_ ALL areas - No.seedling'!HH90</f>
        <v>0</v>
      </c>
      <c r="HJ83" s="80">
        <f t="shared" ref="HJ83:HJ103" si="639">IF(HH83=0,0,HI83/(HH83/20))</f>
        <v>0</v>
      </c>
      <c r="HK83" s="76">
        <f>'MASTER_ ALL areas - No.seedling'!HJ90</f>
        <v>0</v>
      </c>
      <c r="HL83" s="81">
        <f t="shared" ref="HL83:HL103" si="640">IF(HH83=0,0,HK83/(HH83/20))</f>
        <v>0</v>
      </c>
      <c r="HM83" s="75">
        <f>'MASTER_ ALL areas - No.seedling'!HL90</f>
        <v>0</v>
      </c>
      <c r="HN83" s="76">
        <f>'MASTER_ ALL areas - No.seedling'!HM90</f>
        <v>0</v>
      </c>
      <c r="HO83" s="80">
        <f t="shared" ref="HO83:HO103" si="641">IF(HM83=0,0,HN83/(HM83/20))</f>
        <v>0</v>
      </c>
      <c r="HP83" s="76">
        <f>'MASTER_ ALL areas - No.seedling'!HO90</f>
        <v>0</v>
      </c>
      <c r="HQ83" s="81">
        <f t="shared" ref="HQ83:HQ103" si="642">IF(HM83=0,0,HP83/(HM83/20))</f>
        <v>0</v>
      </c>
      <c r="HR83" s="75">
        <f>'MASTER_ ALL areas - No.seedling'!HQ90</f>
        <v>0</v>
      </c>
      <c r="HS83" s="76">
        <f>'MASTER_ ALL areas - No.seedling'!HR90</f>
        <v>0</v>
      </c>
      <c r="HT83" s="80">
        <f t="shared" ref="HT83:HT103" si="643">IF(HR83=0,0,HS83/(HR83/20))</f>
        <v>0</v>
      </c>
      <c r="HU83" s="76">
        <f>'MASTER_ ALL areas - No.seedling'!HT90</f>
        <v>0</v>
      </c>
      <c r="HV83" s="81">
        <f t="shared" ref="HV83:HV103" si="644">IF(HR83=0,0,HU83/(HR83/20))</f>
        <v>0</v>
      </c>
      <c r="HW83" s="75">
        <f>'MASTER_ ALL areas - No.seedling'!HV90</f>
        <v>0</v>
      </c>
      <c r="HX83" s="76">
        <f>'MASTER_ ALL areas - No.seedling'!HW90</f>
        <v>0</v>
      </c>
      <c r="HY83" s="80">
        <f t="shared" ref="HY83:HY103" si="645">IF(HW83=0,0,HX83/(HW83/20))</f>
        <v>0</v>
      </c>
      <c r="HZ83" s="76">
        <f>'MASTER_ ALL areas - No.seedling'!HY90</f>
        <v>0</v>
      </c>
      <c r="IA83" s="81">
        <f t="shared" ref="IA83:IA103" si="646">IF(HW83=0,0,HZ83/(HW83/20))</f>
        <v>0</v>
      </c>
      <c r="IB83" s="75">
        <f>'MASTER_ ALL areas - No.seedling'!IA90</f>
        <v>0</v>
      </c>
      <c r="IC83" s="76">
        <f>'MASTER_ ALL areas - No.seedling'!IB90</f>
        <v>0</v>
      </c>
      <c r="ID83" s="80">
        <f t="shared" ref="ID83:ID103" si="647">IF(IB83=0,0,IC83/(IB83/20))</f>
        <v>0</v>
      </c>
      <c r="IE83" s="76">
        <f>'MASTER_ ALL areas - No.seedling'!ID90</f>
        <v>0</v>
      </c>
      <c r="IF83" s="85">
        <f t="shared" ref="IF83:IF103" si="648">IF(IB83=0,0,IE83/(IB83/20))</f>
        <v>0</v>
      </c>
      <c r="IG83" s="86" t="s">
        <v>302</v>
      </c>
      <c r="IH83" s="87"/>
    </row>
    <row r="84" spans="2:242" ht="33" customHeight="1" x14ac:dyDescent="0.25">
      <c r="B84" s="420">
        <v>87</v>
      </c>
      <c r="C84" s="421" t="s">
        <v>283</v>
      </c>
      <c r="D84" s="422">
        <v>218442</v>
      </c>
      <c r="E84" s="423">
        <v>933102</v>
      </c>
      <c r="F84" s="424" t="s">
        <v>89</v>
      </c>
      <c r="G84" s="88" t="s">
        <v>102</v>
      </c>
      <c r="H84" s="459">
        <f>'MASTER_ ALL areas - No.seedling'!G91</f>
        <v>1</v>
      </c>
      <c r="I84" s="472">
        <f>'MASTER_ ALL areas - No.seedling'!H91</f>
        <v>0</v>
      </c>
      <c r="J84" s="459">
        <f>'MASTER_ ALL areas - No.seedling'!I91</f>
        <v>79</v>
      </c>
      <c r="K84" s="427">
        <f>'MASTER_ ALL areas - No.seedling'!J91</f>
        <v>22</v>
      </c>
      <c r="L84" s="73">
        <f t="shared" si="558"/>
        <v>440</v>
      </c>
      <c r="M84" s="427">
        <f>'MASTER_ ALL areas - No.seedling'!L91</f>
        <v>440</v>
      </c>
      <c r="N84" s="473">
        <f>'MASTER_ ALL areas - No.seedling'!M91</f>
        <v>7</v>
      </c>
      <c r="O84" s="474">
        <f>'MASTER_ ALL areas - No.seedling'!N91</f>
        <v>20</v>
      </c>
      <c r="P84" s="70">
        <f t="shared" si="559"/>
        <v>0.31818181818181818</v>
      </c>
      <c r="Q84" s="78">
        <f t="shared" si="560"/>
        <v>0.90909090909090906</v>
      </c>
      <c r="R84" s="429"/>
      <c r="S84" s="473">
        <f>'MASTER_ ALL areas - No.seedling'!R91</f>
        <v>340</v>
      </c>
      <c r="T84" s="475">
        <f>'MASTER_ ALL areas - No.seedling'!S91</f>
        <v>4</v>
      </c>
      <c r="U84" s="80">
        <f t="shared" si="561"/>
        <v>0.23529411764705882</v>
      </c>
      <c r="V84" s="475">
        <f>'MASTER_ ALL areas - No.seedling'!U91</f>
        <v>15</v>
      </c>
      <c r="W84" s="80">
        <f t="shared" si="562"/>
        <v>0.88235294117647056</v>
      </c>
      <c r="X84" s="475">
        <f>'MASTER_ ALL areas - No.seedling'!W91</f>
        <v>80</v>
      </c>
      <c r="Y84" s="475">
        <f>'MASTER_ ALL areas - No.seedling'!X91</f>
        <v>3</v>
      </c>
      <c r="Z84" s="80">
        <f t="shared" si="563"/>
        <v>0.75</v>
      </c>
      <c r="AA84" s="475">
        <f>'MASTER_ ALL areas - No.seedling'!Z91</f>
        <v>4</v>
      </c>
      <c r="AB84" s="80">
        <f t="shared" si="564"/>
        <v>1</v>
      </c>
      <c r="AC84" s="475">
        <f>'MASTER_ ALL areas - No.seedling'!AB91</f>
        <v>20</v>
      </c>
      <c r="AD84" s="475">
        <f>'MASTER_ ALL areas - No.seedling'!AC91</f>
        <v>0</v>
      </c>
      <c r="AE84" s="80">
        <f t="shared" si="565"/>
        <v>0</v>
      </c>
      <c r="AF84" s="475">
        <f>'MASTER_ ALL areas - No.seedling'!AE91</f>
        <v>1</v>
      </c>
      <c r="AG84" s="80">
        <f t="shared" si="566"/>
        <v>1</v>
      </c>
      <c r="AH84" s="475">
        <f>'MASTER_ ALL areas - No.seedling'!AG91</f>
        <v>0</v>
      </c>
      <c r="AI84" s="475">
        <f>'MASTER_ ALL areas - No.seedling'!AH91</f>
        <v>0</v>
      </c>
      <c r="AJ84" s="80">
        <f t="shared" si="567"/>
        <v>0</v>
      </c>
      <c r="AK84" s="475">
        <f>'MASTER_ ALL areas - No.seedling'!AJ91</f>
        <v>0</v>
      </c>
      <c r="AL84" s="81">
        <f t="shared" si="568"/>
        <v>0</v>
      </c>
      <c r="AM84" s="429"/>
      <c r="AN84" s="473">
        <f>'MASTER_ ALL areas - No.seedling'!AM91</f>
        <v>260</v>
      </c>
      <c r="AO84" s="475">
        <f>'MASTER_ ALL areas - No.seedling'!AN91</f>
        <v>3</v>
      </c>
      <c r="AP84" s="80">
        <f t="shared" si="569"/>
        <v>0.23076923076923078</v>
      </c>
      <c r="AQ84" s="475">
        <f>'MASTER_ ALL areas - No.seedling'!AP91</f>
        <v>12</v>
      </c>
      <c r="AR84" s="80">
        <f t="shared" si="570"/>
        <v>0.92307692307692313</v>
      </c>
      <c r="AS84" s="475">
        <f>'MASTER_ ALL areas - No.seedling'!AR91</f>
        <v>180</v>
      </c>
      <c r="AT84" s="475">
        <f>'MASTER_ ALL areas - No.seedling'!AS91</f>
        <v>4</v>
      </c>
      <c r="AU84" s="80">
        <f t="shared" si="571"/>
        <v>0.44444444444444442</v>
      </c>
      <c r="AV84" s="475">
        <f>'MASTER_ ALL areas - No.seedling'!AU91</f>
        <v>8</v>
      </c>
      <c r="AW84" s="80">
        <f t="shared" si="572"/>
        <v>0.88888888888888884</v>
      </c>
      <c r="AX84" s="475">
        <f>'MASTER_ ALL areas - No.seedling'!AW91</f>
        <v>0</v>
      </c>
      <c r="AY84" s="475">
        <f>'MASTER_ ALL areas - No.seedling'!AX91</f>
        <v>0</v>
      </c>
      <c r="AZ84" s="80">
        <f t="shared" si="573"/>
        <v>0</v>
      </c>
      <c r="BA84" s="475">
        <f>'MASTER_ ALL areas - No.seedling'!AZ91</f>
        <v>0</v>
      </c>
      <c r="BB84" s="80">
        <f t="shared" si="574"/>
        <v>0</v>
      </c>
      <c r="BC84" s="475">
        <f>'MASTER_ ALL areas - No.seedling'!BB91</f>
        <v>0</v>
      </c>
      <c r="BD84" s="475">
        <f>'MASTER_ ALL areas - No.seedling'!BC91</f>
        <v>0</v>
      </c>
      <c r="BE84" s="80">
        <f t="shared" si="575"/>
        <v>0</v>
      </c>
      <c r="BF84" s="475">
        <f>'MASTER_ ALL areas - No.seedling'!BE91</f>
        <v>0</v>
      </c>
      <c r="BG84" s="80">
        <f t="shared" si="576"/>
        <v>0</v>
      </c>
      <c r="BH84" s="475">
        <f>'MASTER_ ALL areas - No.seedling'!BG91</f>
        <v>0</v>
      </c>
      <c r="BI84" s="475">
        <f>'MASTER_ ALL areas - No.seedling'!BH91</f>
        <v>0</v>
      </c>
      <c r="BJ84" s="80">
        <f t="shared" si="577"/>
        <v>0</v>
      </c>
      <c r="BK84" s="475">
        <f>'MASTER_ ALL areas - No.seedling'!BJ91</f>
        <v>0</v>
      </c>
      <c r="BL84" s="80">
        <f t="shared" si="578"/>
        <v>0</v>
      </c>
      <c r="BM84" s="475">
        <f>'MASTER_ ALL areas - No.seedling'!BL91</f>
        <v>0</v>
      </c>
      <c r="BN84" s="475">
        <f>'MASTER_ ALL areas - No.seedling'!BM91</f>
        <v>0</v>
      </c>
      <c r="BO84" s="80">
        <f t="shared" si="579"/>
        <v>0</v>
      </c>
      <c r="BP84" s="475">
        <f>'MASTER_ ALL areas - No.seedling'!BO91</f>
        <v>0</v>
      </c>
      <c r="BQ84" s="80">
        <f t="shared" si="580"/>
        <v>0</v>
      </c>
      <c r="BR84" s="475">
        <f>'MASTER_ ALL areas - No.seedling'!BQ91</f>
        <v>0</v>
      </c>
      <c r="BS84" s="475">
        <f>'MASTER_ ALL areas - No.seedling'!BR91</f>
        <v>0</v>
      </c>
      <c r="BT84" s="80">
        <f t="shared" si="581"/>
        <v>0</v>
      </c>
      <c r="BU84" s="475">
        <f>'MASTER_ ALL areas - No.seedling'!BT91</f>
        <v>0</v>
      </c>
      <c r="BV84" s="80">
        <f t="shared" si="582"/>
        <v>0</v>
      </c>
      <c r="BW84" s="475">
        <f>'MASTER_ ALL areas - No.seedling'!BV91</f>
        <v>0</v>
      </c>
      <c r="BX84" s="475">
        <f>'MASTER_ ALL areas - No.seedling'!BW91</f>
        <v>0</v>
      </c>
      <c r="BY84" s="80">
        <f t="shared" si="583"/>
        <v>0</v>
      </c>
      <c r="BZ84" s="475">
        <f>'MASTER_ ALL areas - No.seedling'!BY91</f>
        <v>0</v>
      </c>
      <c r="CA84" s="81">
        <f t="shared" si="584"/>
        <v>0</v>
      </c>
      <c r="CB84" s="429"/>
      <c r="CC84" s="75">
        <f t="shared" si="215"/>
        <v>220</v>
      </c>
      <c r="CD84" s="76">
        <f>'MASTER_ ALL areas - No.seedling'!CC91</f>
        <v>3</v>
      </c>
      <c r="CE84" s="80">
        <f t="shared" si="585"/>
        <v>0.27272727272727271</v>
      </c>
      <c r="CF84" s="76">
        <f>'MASTER_ ALL areas - No.seedling'!CE91</f>
        <v>10</v>
      </c>
      <c r="CG84" s="81">
        <f t="shared" si="586"/>
        <v>0.90909090909090906</v>
      </c>
      <c r="CH84" s="75">
        <f>'MASTER_ ALL areas - No.seedling'!CG91</f>
        <v>20</v>
      </c>
      <c r="CI84" s="76">
        <f>'MASTER_ ALL areas - No.seedling'!CH91</f>
        <v>0</v>
      </c>
      <c r="CJ84" s="80">
        <f t="shared" si="587"/>
        <v>0</v>
      </c>
      <c r="CK84" s="76">
        <f>'MASTER_ ALL areas - No.seedling'!CJ91</f>
        <v>1</v>
      </c>
      <c r="CL84" s="81">
        <f t="shared" si="588"/>
        <v>1</v>
      </c>
      <c r="CM84" s="75">
        <f>'MASTER_ ALL areas - No.seedling'!CL91</f>
        <v>20</v>
      </c>
      <c r="CN84" s="76">
        <f>'MASTER_ ALL areas - No.seedling'!CM91</f>
        <v>0</v>
      </c>
      <c r="CO84" s="80">
        <f t="shared" si="589"/>
        <v>0</v>
      </c>
      <c r="CP84" s="76">
        <f>'MASTER_ ALL areas - No.seedling'!CO91</f>
        <v>1</v>
      </c>
      <c r="CQ84" s="81">
        <f t="shared" si="590"/>
        <v>1</v>
      </c>
      <c r="CR84" s="75">
        <f>'MASTER_ ALL areas - No.seedling'!CQ91</f>
        <v>0</v>
      </c>
      <c r="CS84" s="76">
        <f>'MASTER_ ALL areas - No.seedling'!CR91</f>
        <v>0</v>
      </c>
      <c r="CT84" s="80">
        <f t="shared" si="591"/>
        <v>0</v>
      </c>
      <c r="CU84" s="76">
        <f>'MASTER_ ALL areas - No.seedling'!CT91</f>
        <v>0</v>
      </c>
      <c r="CV84" s="81">
        <f t="shared" si="592"/>
        <v>0</v>
      </c>
      <c r="CW84" s="75">
        <f>'MASTER_ ALL areas - No.seedling'!CV91</f>
        <v>120</v>
      </c>
      <c r="CX84" s="76">
        <f>'MASTER_ ALL areas - No.seedling'!CW91</f>
        <v>1</v>
      </c>
      <c r="CY84" s="80">
        <f t="shared" si="593"/>
        <v>0.16666666666666666</v>
      </c>
      <c r="CZ84" s="76">
        <f>'MASTER_ ALL areas - No.seedling'!CY91</f>
        <v>5</v>
      </c>
      <c r="DA84" s="81">
        <f t="shared" si="594"/>
        <v>0.83333333333333337</v>
      </c>
      <c r="DB84" s="75">
        <f>'MASTER_ ALL areas - No.seedling'!DA91</f>
        <v>60</v>
      </c>
      <c r="DC84" s="76">
        <f>'MASTER_ ALL areas - No.seedling'!DB91</f>
        <v>3</v>
      </c>
      <c r="DD84" s="80">
        <f t="shared" si="595"/>
        <v>1</v>
      </c>
      <c r="DE84" s="76">
        <f>'MASTER_ ALL areas - No.seedling'!DD91</f>
        <v>3</v>
      </c>
      <c r="DF84" s="81">
        <f t="shared" si="596"/>
        <v>1</v>
      </c>
      <c r="DG84" s="75">
        <f>'MASTER_ ALL areas - No.seedling'!DF91</f>
        <v>0</v>
      </c>
      <c r="DH84" s="76">
        <f>'MASTER_ ALL areas - No.seedling'!DG91</f>
        <v>0</v>
      </c>
      <c r="DI84" s="80">
        <f t="shared" si="597"/>
        <v>0</v>
      </c>
      <c r="DJ84" s="76">
        <f>'MASTER_ ALL areas - No.seedling'!DI91</f>
        <v>0</v>
      </c>
      <c r="DK84" s="81">
        <f t="shared" si="598"/>
        <v>0</v>
      </c>
      <c r="DL84" s="75">
        <f>'MASTER_ ALL areas - No.seedling'!DK91</f>
        <v>0</v>
      </c>
      <c r="DM84" s="76">
        <f>'MASTER_ ALL areas - No.seedling'!DL91</f>
        <v>0</v>
      </c>
      <c r="DN84" s="80">
        <f t="shared" si="599"/>
        <v>0</v>
      </c>
      <c r="DO84" s="76">
        <f>'MASTER_ ALL areas - No.seedling'!DN91</f>
        <v>0</v>
      </c>
      <c r="DP84" s="81">
        <f t="shared" si="600"/>
        <v>0</v>
      </c>
      <c r="DQ84" s="75">
        <f>'MASTER_ ALL areas - No.seedling'!DP91</f>
        <v>0</v>
      </c>
      <c r="DR84" s="76">
        <f>'MASTER_ ALL areas - No.seedling'!DQ91</f>
        <v>0</v>
      </c>
      <c r="DS84" s="80">
        <f t="shared" si="601"/>
        <v>0</v>
      </c>
      <c r="DT84" s="76">
        <f>'MASTER_ ALL areas - No.seedling'!DS91</f>
        <v>0</v>
      </c>
      <c r="DU84" s="81">
        <f t="shared" si="602"/>
        <v>0</v>
      </c>
      <c r="DV84" s="75">
        <f>'MASTER_ ALL areas - No.seedling'!DU91</f>
        <v>0</v>
      </c>
      <c r="DW84" s="76">
        <f>'MASTER_ ALL areas - No.seedling'!DV91</f>
        <v>0</v>
      </c>
      <c r="DX84" s="80">
        <f t="shared" si="603"/>
        <v>0</v>
      </c>
      <c r="DY84" s="76">
        <f>'MASTER_ ALL areas - No.seedling'!DX91</f>
        <v>0</v>
      </c>
      <c r="DZ84" s="81">
        <f t="shared" si="604"/>
        <v>0</v>
      </c>
      <c r="EA84" s="75">
        <f>'MASTER_ ALL areas - No.seedling'!DZ91</f>
        <v>0</v>
      </c>
      <c r="EB84" s="76">
        <f>'MASTER_ ALL areas - No.seedling'!EA91</f>
        <v>0</v>
      </c>
      <c r="EC84" s="80">
        <f t="shared" si="605"/>
        <v>0</v>
      </c>
      <c r="ED84" s="76">
        <f>'MASTER_ ALL areas - No.seedling'!EC91</f>
        <v>0</v>
      </c>
      <c r="EE84" s="81">
        <f t="shared" si="606"/>
        <v>0</v>
      </c>
      <c r="EF84" s="75">
        <f>'MASTER_ ALL areas - No.seedling'!EE91</f>
        <v>0</v>
      </c>
      <c r="EG84" s="76">
        <f>'MASTER_ ALL areas - No.seedling'!EF91</f>
        <v>0</v>
      </c>
      <c r="EH84" s="80">
        <f t="shared" si="607"/>
        <v>0</v>
      </c>
      <c r="EI84" s="76">
        <f>'MASTER_ ALL areas - No.seedling'!EH91</f>
        <v>0</v>
      </c>
      <c r="EJ84" s="81">
        <f t="shared" si="608"/>
        <v>0</v>
      </c>
      <c r="EK84" s="75">
        <f>'MASTER_ ALL areas - No.seedling'!EJ91</f>
        <v>0</v>
      </c>
      <c r="EL84" s="76">
        <f>'MASTER_ ALL areas - No.seedling'!EK91</f>
        <v>0</v>
      </c>
      <c r="EM84" s="80">
        <f t="shared" si="609"/>
        <v>0</v>
      </c>
      <c r="EN84" s="76">
        <f>'MASTER_ ALL areas - No.seedling'!EM91</f>
        <v>0</v>
      </c>
      <c r="EO84" s="81">
        <f t="shared" si="610"/>
        <v>0</v>
      </c>
      <c r="EP84" s="75">
        <f>'MASTER_ ALL areas - No.seedling'!EO91</f>
        <v>0</v>
      </c>
      <c r="EQ84" s="76">
        <f>'MASTER_ ALL areas - No.seedling'!EP91</f>
        <v>0</v>
      </c>
      <c r="ER84" s="80">
        <f t="shared" si="611"/>
        <v>0</v>
      </c>
      <c r="ES84" s="76">
        <f>'MASTER_ ALL areas - No.seedling'!ER91</f>
        <v>0</v>
      </c>
      <c r="ET84" s="81">
        <f t="shared" si="612"/>
        <v>0</v>
      </c>
      <c r="EU84" s="75">
        <f>'MASTER_ ALL areas - No.seedling'!ET91</f>
        <v>0</v>
      </c>
      <c r="EV84" s="76">
        <f>'MASTER_ ALL areas - No.seedling'!EU91</f>
        <v>0</v>
      </c>
      <c r="EW84" s="80">
        <f t="shared" si="613"/>
        <v>0</v>
      </c>
      <c r="EX84" s="76">
        <f>'MASTER_ ALL areas - No.seedling'!EW91</f>
        <v>0</v>
      </c>
      <c r="EY84" s="81">
        <f t="shared" si="614"/>
        <v>0</v>
      </c>
      <c r="EZ84" s="75">
        <f>'MASTER_ ALL areas - No.seedling'!EY91</f>
        <v>0</v>
      </c>
      <c r="FA84" s="76">
        <f>'MASTER_ ALL areas - No.seedling'!EZ91</f>
        <v>0</v>
      </c>
      <c r="FB84" s="80">
        <f t="shared" si="615"/>
        <v>0</v>
      </c>
      <c r="FC84" s="76">
        <f>'MASTER_ ALL areas - No.seedling'!FB91</f>
        <v>0</v>
      </c>
      <c r="FD84" s="81">
        <f t="shared" si="616"/>
        <v>0</v>
      </c>
      <c r="FE84" s="75">
        <f>'MASTER_ ALL areas - No.seedling'!FD91</f>
        <v>0</v>
      </c>
      <c r="FF84" s="76">
        <f>'MASTER_ ALL areas - No.seedling'!FE91</f>
        <v>0</v>
      </c>
      <c r="FG84" s="80">
        <f t="shared" si="617"/>
        <v>0</v>
      </c>
      <c r="FH84" s="76">
        <f>'MASTER_ ALL areas - No.seedling'!FG91</f>
        <v>0</v>
      </c>
      <c r="FI84" s="81">
        <f t="shared" si="618"/>
        <v>0</v>
      </c>
      <c r="FJ84" s="75">
        <f>'MASTER_ ALL areas - No.seedling'!FI91</f>
        <v>0</v>
      </c>
      <c r="FK84" s="76">
        <f>'MASTER_ ALL areas - No.seedling'!FJ91</f>
        <v>0</v>
      </c>
      <c r="FL84" s="80">
        <f t="shared" si="619"/>
        <v>0</v>
      </c>
      <c r="FM84" s="76">
        <f>'MASTER_ ALL areas - No.seedling'!FL91</f>
        <v>0</v>
      </c>
      <c r="FN84" s="81">
        <f t="shared" si="620"/>
        <v>0</v>
      </c>
      <c r="FO84" s="75">
        <f>'MASTER_ ALL areas - No.seedling'!FN91</f>
        <v>0</v>
      </c>
      <c r="FP84" s="76">
        <f>'MASTER_ ALL areas - No.seedling'!FO91</f>
        <v>0</v>
      </c>
      <c r="FQ84" s="80">
        <f t="shared" si="621"/>
        <v>0</v>
      </c>
      <c r="FR84" s="76">
        <f>'MASTER_ ALL areas - No.seedling'!FQ91</f>
        <v>0</v>
      </c>
      <c r="FS84" s="81">
        <f t="shared" si="622"/>
        <v>0</v>
      </c>
      <c r="FT84" s="75">
        <f>'MASTER_ ALL areas - No.seedling'!FS91</f>
        <v>0</v>
      </c>
      <c r="FU84" s="76">
        <f>'MASTER_ ALL areas - No.seedling'!FT91</f>
        <v>0</v>
      </c>
      <c r="FV84" s="80">
        <f t="shared" si="623"/>
        <v>0</v>
      </c>
      <c r="FW84" s="76">
        <f>'MASTER_ ALL areas - No.seedling'!FV91</f>
        <v>0</v>
      </c>
      <c r="FX84" s="81">
        <f t="shared" si="624"/>
        <v>0</v>
      </c>
      <c r="FY84" s="75">
        <f>'MASTER_ ALL areas - No.seedling'!FX91</f>
        <v>0</v>
      </c>
      <c r="FZ84" s="76">
        <f>'MASTER_ ALL areas - No.seedling'!FY91</f>
        <v>0</v>
      </c>
      <c r="GA84" s="80">
        <f t="shared" si="625"/>
        <v>0</v>
      </c>
      <c r="GB84" s="76">
        <f>'MASTER_ ALL areas - No.seedling'!GA91</f>
        <v>0</v>
      </c>
      <c r="GC84" s="81">
        <f t="shared" si="626"/>
        <v>0</v>
      </c>
      <c r="GD84" s="75">
        <f>'MASTER_ ALL areas - No.seedling'!GC91</f>
        <v>0</v>
      </c>
      <c r="GE84" s="76">
        <f>'MASTER_ ALL areas - No.seedling'!GD91</f>
        <v>0</v>
      </c>
      <c r="GF84" s="80">
        <f t="shared" si="627"/>
        <v>0</v>
      </c>
      <c r="GG84" s="76">
        <f>'MASTER_ ALL areas - No.seedling'!GF91</f>
        <v>0</v>
      </c>
      <c r="GH84" s="81">
        <f t="shared" si="628"/>
        <v>0</v>
      </c>
      <c r="GI84" s="75">
        <f>'MASTER_ ALL areas - No.seedling'!GH91</f>
        <v>0</v>
      </c>
      <c r="GJ84" s="76">
        <f>'MASTER_ ALL areas - No.seedling'!GI91</f>
        <v>0</v>
      </c>
      <c r="GK84" s="80">
        <f t="shared" si="629"/>
        <v>0</v>
      </c>
      <c r="GL84" s="76">
        <f>'MASTER_ ALL areas - No.seedling'!GK91</f>
        <v>0</v>
      </c>
      <c r="GM84" s="81">
        <f t="shared" si="630"/>
        <v>0</v>
      </c>
      <c r="GN84" s="75">
        <f>'MASTER_ ALL areas - No.seedling'!GM91</f>
        <v>0</v>
      </c>
      <c r="GO84" s="76">
        <f>'MASTER_ ALL areas - No.seedling'!GN91</f>
        <v>0</v>
      </c>
      <c r="GP84" s="80">
        <f t="shared" si="631"/>
        <v>0</v>
      </c>
      <c r="GQ84" s="76">
        <f>'MASTER_ ALL areas - No.seedling'!GP91</f>
        <v>0</v>
      </c>
      <c r="GR84" s="81">
        <f t="shared" si="632"/>
        <v>0</v>
      </c>
      <c r="GS84" s="75">
        <f>'MASTER_ ALL areas - No.seedling'!GR91</f>
        <v>0</v>
      </c>
      <c r="GT84" s="76">
        <f>'MASTER_ ALL areas - No.seedling'!GS91</f>
        <v>0</v>
      </c>
      <c r="GU84" s="80">
        <f t="shared" si="633"/>
        <v>0</v>
      </c>
      <c r="GV84" s="76">
        <f>'MASTER_ ALL areas - No.seedling'!GU91</f>
        <v>0</v>
      </c>
      <c r="GW84" s="81">
        <f t="shared" si="634"/>
        <v>0</v>
      </c>
      <c r="GX84" s="75">
        <f>'MASTER_ ALL areas - No.seedling'!GW91</f>
        <v>0</v>
      </c>
      <c r="GY84" s="76">
        <f>'MASTER_ ALL areas - No.seedling'!GX91</f>
        <v>0</v>
      </c>
      <c r="GZ84" s="80">
        <f t="shared" si="635"/>
        <v>0</v>
      </c>
      <c r="HA84" s="76">
        <f>'MASTER_ ALL areas - No.seedling'!GZ91</f>
        <v>0</v>
      </c>
      <c r="HB84" s="81">
        <f t="shared" si="636"/>
        <v>0</v>
      </c>
      <c r="HC84" s="75">
        <f>'MASTER_ ALL areas - No.seedling'!HB91</f>
        <v>0</v>
      </c>
      <c r="HD84" s="76">
        <f>'MASTER_ ALL areas - No.seedling'!HC91</f>
        <v>0</v>
      </c>
      <c r="HE84" s="80">
        <f t="shared" si="637"/>
        <v>0</v>
      </c>
      <c r="HF84" s="76">
        <f>'MASTER_ ALL areas - No.seedling'!HE91</f>
        <v>0</v>
      </c>
      <c r="HG84" s="81">
        <f t="shared" si="638"/>
        <v>0</v>
      </c>
      <c r="HH84" s="75">
        <f>'MASTER_ ALL areas - No.seedling'!HG91</f>
        <v>0</v>
      </c>
      <c r="HI84" s="76">
        <f>'MASTER_ ALL areas - No.seedling'!HH91</f>
        <v>0</v>
      </c>
      <c r="HJ84" s="80">
        <f t="shared" si="639"/>
        <v>0</v>
      </c>
      <c r="HK84" s="76">
        <f>'MASTER_ ALL areas - No.seedling'!HJ91</f>
        <v>0</v>
      </c>
      <c r="HL84" s="81">
        <f t="shared" si="640"/>
        <v>0</v>
      </c>
      <c r="HM84" s="75">
        <f>'MASTER_ ALL areas - No.seedling'!HL91</f>
        <v>0</v>
      </c>
      <c r="HN84" s="76">
        <f>'MASTER_ ALL areas - No.seedling'!HM91</f>
        <v>0</v>
      </c>
      <c r="HO84" s="80">
        <f t="shared" si="641"/>
        <v>0</v>
      </c>
      <c r="HP84" s="76">
        <f>'MASTER_ ALL areas - No.seedling'!HO91</f>
        <v>0</v>
      </c>
      <c r="HQ84" s="81">
        <f t="shared" si="642"/>
        <v>0</v>
      </c>
      <c r="HR84" s="75">
        <f>'MASTER_ ALL areas - No.seedling'!HQ91</f>
        <v>0</v>
      </c>
      <c r="HS84" s="76">
        <f>'MASTER_ ALL areas - No.seedling'!HR91</f>
        <v>0</v>
      </c>
      <c r="HT84" s="80">
        <f t="shared" si="643"/>
        <v>0</v>
      </c>
      <c r="HU84" s="76">
        <f>'MASTER_ ALL areas - No.seedling'!HT91</f>
        <v>0</v>
      </c>
      <c r="HV84" s="81">
        <f t="shared" si="644"/>
        <v>0</v>
      </c>
      <c r="HW84" s="75">
        <f>'MASTER_ ALL areas - No.seedling'!HV91</f>
        <v>0</v>
      </c>
      <c r="HX84" s="76">
        <f>'MASTER_ ALL areas - No.seedling'!HW91</f>
        <v>0</v>
      </c>
      <c r="HY84" s="80">
        <f t="shared" si="645"/>
        <v>0</v>
      </c>
      <c r="HZ84" s="76">
        <f>'MASTER_ ALL areas - No.seedling'!HY91</f>
        <v>0</v>
      </c>
      <c r="IA84" s="81">
        <f t="shared" si="646"/>
        <v>0</v>
      </c>
      <c r="IB84" s="75">
        <f>'MASTER_ ALL areas - No.seedling'!IA91</f>
        <v>0</v>
      </c>
      <c r="IC84" s="76">
        <f>'MASTER_ ALL areas - No.seedling'!IB91</f>
        <v>0</v>
      </c>
      <c r="ID84" s="80">
        <f t="shared" si="647"/>
        <v>0</v>
      </c>
      <c r="IE84" s="76">
        <f>'MASTER_ ALL areas - No.seedling'!ID91</f>
        <v>0</v>
      </c>
      <c r="IF84" s="85">
        <f t="shared" si="648"/>
        <v>0</v>
      </c>
      <c r="IG84" s="86" t="s">
        <v>303</v>
      </c>
      <c r="IH84" s="87"/>
    </row>
    <row r="85" spans="2:242" ht="33" customHeight="1" x14ac:dyDescent="0.25">
      <c r="B85" s="420">
        <v>88</v>
      </c>
      <c r="C85" s="421" t="s">
        <v>304</v>
      </c>
      <c r="D85" s="422">
        <v>219073</v>
      </c>
      <c r="E85" s="423">
        <v>933104</v>
      </c>
      <c r="F85" s="424" t="s">
        <v>89</v>
      </c>
      <c r="G85" s="88" t="s">
        <v>305</v>
      </c>
      <c r="H85" s="459">
        <f>'MASTER_ ALL areas - No.seedling'!G92</f>
        <v>1</v>
      </c>
      <c r="I85" s="472">
        <f>'MASTER_ ALL areas - No.seedling'!H92</f>
        <v>0</v>
      </c>
      <c r="J85" s="459">
        <f>'MASTER_ ALL areas - No.seedling'!I92</f>
        <v>27.4</v>
      </c>
      <c r="K85" s="427">
        <f>'MASTER_ ALL areas - No.seedling'!J92</f>
        <v>23</v>
      </c>
      <c r="L85" s="73">
        <f t="shared" si="558"/>
        <v>460</v>
      </c>
      <c r="M85" s="427">
        <f>'MASTER_ ALL areas - No.seedling'!L92</f>
        <v>460</v>
      </c>
      <c r="N85" s="473">
        <f>'MASTER_ ALL areas - No.seedling'!M92</f>
        <v>1</v>
      </c>
      <c r="O85" s="474">
        <f>'MASTER_ ALL areas - No.seedling'!N92</f>
        <v>22</v>
      </c>
      <c r="P85" s="70">
        <f t="shared" si="559"/>
        <v>4.3478260869565216E-2</v>
      </c>
      <c r="Q85" s="78">
        <f t="shared" si="560"/>
        <v>0.95652173913043481</v>
      </c>
      <c r="R85" s="429"/>
      <c r="S85" s="473">
        <f>'MASTER_ ALL areas - No.seedling'!R92</f>
        <v>400</v>
      </c>
      <c r="T85" s="475">
        <f>'MASTER_ ALL areas - No.seedling'!S92</f>
        <v>1</v>
      </c>
      <c r="U85" s="80">
        <f t="shared" si="561"/>
        <v>0.05</v>
      </c>
      <c r="V85" s="475">
        <f>'MASTER_ ALL areas - No.seedling'!U92</f>
        <v>19</v>
      </c>
      <c r="W85" s="80">
        <f t="shared" si="562"/>
        <v>0.95</v>
      </c>
      <c r="X85" s="475">
        <f>'MASTER_ ALL areas - No.seedling'!W92</f>
        <v>60</v>
      </c>
      <c r="Y85" s="475">
        <f>'MASTER_ ALL areas - No.seedling'!X92</f>
        <v>0</v>
      </c>
      <c r="Z85" s="80">
        <f t="shared" si="563"/>
        <v>0</v>
      </c>
      <c r="AA85" s="475">
        <f>'MASTER_ ALL areas - No.seedling'!Z92</f>
        <v>3</v>
      </c>
      <c r="AB85" s="80">
        <f t="shared" si="564"/>
        <v>1</v>
      </c>
      <c r="AC85" s="475">
        <f>'MASTER_ ALL areas - No.seedling'!AB92</f>
        <v>0</v>
      </c>
      <c r="AD85" s="475">
        <f>'MASTER_ ALL areas - No.seedling'!AC92</f>
        <v>0</v>
      </c>
      <c r="AE85" s="80">
        <f t="shared" si="565"/>
        <v>0</v>
      </c>
      <c r="AF85" s="475">
        <f>'MASTER_ ALL areas - No.seedling'!AE92</f>
        <v>0</v>
      </c>
      <c r="AG85" s="80">
        <f t="shared" si="566"/>
        <v>0</v>
      </c>
      <c r="AH85" s="475">
        <f>'MASTER_ ALL areas - No.seedling'!AG92</f>
        <v>0</v>
      </c>
      <c r="AI85" s="475">
        <f>'MASTER_ ALL areas - No.seedling'!AH92</f>
        <v>0</v>
      </c>
      <c r="AJ85" s="80">
        <f t="shared" si="567"/>
        <v>0</v>
      </c>
      <c r="AK85" s="475">
        <f>'MASTER_ ALL areas - No.seedling'!AJ92</f>
        <v>0</v>
      </c>
      <c r="AL85" s="81">
        <f t="shared" si="568"/>
        <v>0</v>
      </c>
      <c r="AM85" s="429"/>
      <c r="AN85" s="473">
        <f>'MASTER_ ALL areas - No.seedling'!AM92</f>
        <v>340</v>
      </c>
      <c r="AO85" s="475">
        <f>'MASTER_ ALL areas - No.seedling'!AN92</f>
        <v>1</v>
      </c>
      <c r="AP85" s="80">
        <f t="shared" si="569"/>
        <v>5.8823529411764705E-2</v>
      </c>
      <c r="AQ85" s="475">
        <f>'MASTER_ ALL areas - No.seedling'!AP92</f>
        <v>17</v>
      </c>
      <c r="AR85" s="80">
        <f t="shared" si="570"/>
        <v>1</v>
      </c>
      <c r="AS85" s="475">
        <f>'MASTER_ ALL areas - No.seedling'!AR92</f>
        <v>0</v>
      </c>
      <c r="AT85" s="475">
        <f>'MASTER_ ALL areas - No.seedling'!AS92</f>
        <v>0</v>
      </c>
      <c r="AU85" s="80">
        <f t="shared" si="571"/>
        <v>0</v>
      </c>
      <c r="AV85" s="475">
        <f>'MASTER_ ALL areas - No.seedling'!AU92</f>
        <v>0</v>
      </c>
      <c r="AW85" s="80">
        <f t="shared" si="572"/>
        <v>0</v>
      </c>
      <c r="AX85" s="475">
        <f>'MASTER_ ALL areas - No.seedling'!AW92</f>
        <v>0</v>
      </c>
      <c r="AY85" s="475">
        <f>'MASTER_ ALL areas - No.seedling'!AX92</f>
        <v>0</v>
      </c>
      <c r="AZ85" s="80">
        <f t="shared" si="573"/>
        <v>0</v>
      </c>
      <c r="BA85" s="475">
        <f>'MASTER_ ALL areas - No.seedling'!AZ92</f>
        <v>0</v>
      </c>
      <c r="BB85" s="80">
        <f t="shared" si="574"/>
        <v>0</v>
      </c>
      <c r="BC85" s="475">
        <f>'MASTER_ ALL areas - No.seedling'!BB92</f>
        <v>0</v>
      </c>
      <c r="BD85" s="475">
        <f>'MASTER_ ALL areas - No.seedling'!BC92</f>
        <v>0</v>
      </c>
      <c r="BE85" s="80">
        <f t="shared" si="575"/>
        <v>0</v>
      </c>
      <c r="BF85" s="475">
        <f>'MASTER_ ALL areas - No.seedling'!BE92</f>
        <v>0</v>
      </c>
      <c r="BG85" s="80">
        <f t="shared" si="576"/>
        <v>0</v>
      </c>
      <c r="BH85" s="475">
        <f>'MASTER_ ALL areas - No.seedling'!BG92</f>
        <v>120</v>
      </c>
      <c r="BI85" s="475">
        <f>'MASTER_ ALL areas - No.seedling'!BH92</f>
        <v>0</v>
      </c>
      <c r="BJ85" s="80">
        <f t="shared" si="577"/>
        <v>0</v>
      </c>
      <c r="BK85" s="475">
        <f>'MASTER_ ALL areas - No.seedling'!BJ92</f>
        <v>5</v>
      </c>
      <c r="BL85" s="80">
        <f t="shared" si="578"/>
        <v>0.83333333333333337</v>
      </c>
      <c r="BM85" s="475">
        <f>'MASTER_ ALL areas - No.seedling'!BL92</f>
        <v>0</v>
      </c>
      <c r="BN85" s="475">
        <f>'MASTER_ ALL areas - No.seedling'!BM92</f>
        <v>0</v>
      </c>
      <c r="BO85" s="80">
        <f t="shared" si="579"/>
        <v>0</v>
      </c>
      <c r="BP85" s="475">
        <f>'MASTER_ ALL areas - No.seedling'!BO92</f>
        <v>0</v>
      </c>
      <c r="BQ85" s="80">
        <f t="shared" si="580"/>
        <v>0</v>
      </c>
      <c r="BR85" s="475">
        <f>'MASTER_ ALL areas - No.seedling'!BQ92</f>
        <v>0</v>
      </c>
      <c r="BS85" s="475">
        <f>'MASTER_ ALL areas - No.seedling'!BR92</f>
        <v>0</v>
      </c>
      <c r="BT85" s="80">
        <f t="shared" si="581"/>
        <v>0</v>
      </c>
      <c r="BU85" s="475">
        <f>'MASTER_ ALL areas - No.seedling'!BT92</f>
        <v>0</v>
      </c>
      <c r="BV85" s="80">
        <f t="shared" si="582"/>
        <v>0</v>
      </c>
      <c r="BW85" s="475">
        <f>'MASTER_ ALL areas - No.seedling'!BV92</f>
        <v>0</v>
      </c>
      <c r="BX85" s="475">
        <f>'MASTER_ ALL areas - No.seedling'!BW92</f>
        <v>0</v>
      </c>
      <c r="BY85" s="80">
        <f t="shared" si="583"/>
        <v>0</v>
      </c>
      <c r="BZ85" s="475">
        <f>'MASTER_ ALL areas - No.seedling'!BY92</f>
        <v>0</v>
      </c>
      <c r="CA85" s="81">
        <f t="shared" si="584"/>
        <v>0</v>
      </c>
      <c r="CB85" s="429"/>
      <c r="CC85" s="75">
        <f t="shared" si="464"/>
        <v>300</v>
      </c>
      <c r="CD85" s="76">
        <f>'MASTER_ ALL areas - No.seedling'!CC92</f>
        <v>1</v>
      </c>
      <c r="CE85" s="80">
        <f t="shared" si="585"/>
        <v>6.6666666666666666E-2</v>
      </c>
      <c r="CF85" s="76">
        <f>'MASTER_ ALL areas - No.seedling'!CE92</f>
        <v>15</v>
      </c>
      <c r="CG85" s="81">
        <f t="shared" si="586"/>
        <v>1</v>
      </c>
      <c r="CH85" s="75">
        <f>'MASTER_ ALL areas - No.seedling'!CG92</f>
        <v>40</v>
      </c>
      <c r="CI85" s="76">
        <f>'MASTER_ ALL areas - No.seedling'!CH92</f>
        <v>0</v>
      </c>
      <c r="CJ85" s="80">
        <f t="shared" si="587"/>
        <v>0</v>
      </c>
      <c r="CK85" s="76">
        <f>'MASTER_ ALL areas - No.seedling'!CJ92</f>
        <v>2</v>
      </c>
      <c r="CL85" s="81">
        <f t="shared" si="588"/>
        <v>1</v>
      </c>
      <c r="CM85" s="75">
        <f>'MASTER_ ALL areas - No.seedling'!CL92</f>
        <v>0</v>
      </c>
      <c r="CN85" s="76">
        <f>'MASTER_ ALL areas - No.seedling'!CM92</f>
        <v>0</v>
      </c>
      <c r="CO85" s="80">
        <f t="shared" si="589"/>
        <v>0</v>
      </c>
      <c r="CP85" s="76">
        <f>'MASTER_ ALL areas - No.seedling'!CO92</f>
        <v>0</v>
      </c>
      <c r="CQ85" s="81">
        <f t="shared" si="590"/>
        <v>0</v>
      </c>
      <c r="CR85" s="75">
        <f>'MASTER_ ALL areas - No.seedling'!CQ92</f>
        <v>0</v>
      </c>
      <c r="CS85" s="76">
        <f>'MASTER_ ALL areas - No.seedling'!CR92</f>
        <v>0</v>
      </c>
      <c r="CT85" s="80">
        <f t="shared" si="591"/>
        <v>0</v>
      </c>
      <c r="CU85" s="76">
        <f>'MASTER_ ALL areas - No.seedling'!CT92</f>
        <v>0</v>
      </c>
      <c r="CV85" s="81">
        <f t="shared" si="592"/>
        <v>0</v>
      </c>
      <c r="CW85" s="75">
        <f>'MASTER_ ALL areas - No.seedling'!CV92</f>
        <v>0</v>
      </c>
      <c r="CX85" s="76">
        <f>'MASTER_ ALL areas - No.seedling'!CW92</f>
        <v>0</v>
      </c>
      <c r="CY85" s="80">
        <f t="shared" si="593"/>
        <v>0</v>
      </c>
      <c r="CZ85" s="76">
        <f>'MASTER_ ALL areas - No.seedling'!CY92</f>
        <v>0</v>
      </c>
      <c r="DA85" s="81">
        <f t="shared" si="594"/>
        <v>0</v>
      </c>
      <c r="DB85" s="75">
        <f>'MASTER_ ALL areas - No.seedling'!DA92</f>
        <v>0</v>
      </c>
      <c r="DC85" s="76">
        <f>'MASTER_ ALL areas - No.seedling'!DB92</f>
        <v>0</v>
      </c>
      <c r="DD85" s="80">
        <f t="shared" si="595"/>
        <v>0</v>
      </c>
      <c r="DE85" s="76">
        <f>'MASTER_ ALL areas - No.seedling'!DD92</f>
        <v>0</v>
      </c>
      <c r="DF85" s="81">
        <f t="shared" si="596"/>
        <v>0</v>
      </c>
      <c r="DG85" s="75">
        <f>'MASTER_ ALL areas - No.seedling'!DF92</f>
        <v>0</v>
      </c>
      <c r="DH85" s="76">
        <f>'MASTER_ ALL areas - No.seedling'!DG92</f>
        <v>0</v>
      </c>
      <c r="DI85" s="80">
        <f t="shared" si="597"/>
        <v>0</v>
      </c>
      <c r="DJ85" s="76">
        <f>'MASTER_ ALL areas - No.seedling'!DI92</f>
        <v>0</v>
      </c>
      <c r="DK85" s="81">
        <f t="shared" si="598"/>
        <v>0</v>
      </c>
      <c r="DL85" s="75">
        <f>'MASTER_ ALL areas - No.seedling'!DK92</f>
        <v>0</v>
      </c>
      <c r="DM85" s="76">
        <f>'MASTER_ ALL areas - No.seedling'!DL92</f>
        <v>0</v>
      </c>
      <c r="DN85" s="80">
        <f t="shared" si="599"/>
        <v>0</v>
      </c>
      <c r="DO85" s="76">
        <f>'MASTER_ ALL areas - No.seedling'!DN92</f>
        <v>0</v>
      </c>
      <c r="DP85" s="81">
        <f t="shared" si="600"/>
        <v>0</v>
      </c>
      <c r="DQ85" s="75">
        <f>'MASTER_ ALL areas - No.seedling'!DP92</f>
        <v>0</v>
      </c>
      <c r="DR85" s="76">
        <f>'MASTER_ ALL areas - No.seedling'!DQ92</f>
        <v>0</v>
      </c>
      <c r="DS85" s="80">
        <f t="shared" si="601"/>
        <v>0</v>
      </c>
      <c r="DT85" s="76">
        <f>'MASTER_ ALL areas - No.seedling'!DS92</f>
        <v>0</v>
      </c>
      <c r="DU85" s="81">
        <f t="shared" si="602"/>
        <v>0</v>
      </c>
      <c r="DV85" s="75">
        <f>'MASTER_ ALL areas - No.seedling'!DU92</f>
        <v>0</v>
      </c>
      <c r="DW85" s="76">
        <f>'MASTER_ ALL areas - No.seedling'!DV92</f>
        <v>0</v>
      </c>
      <c r="DX85" s="80">
        <f t="shared" si="603"/>
        <v>0</v>
      </c>
      <c r="DY85" s="76">
        <f>'MASTER_ ALL areas - No.seedling'!DX92</f>
        <v>0</v>
      </c>
      <c r="DZ85" s="81">
        <f t="shared" si="604"/>
        <v>0</v>
      </c>
      <c r="EA85" s="75">
        <f>'MASTER_ ALL areas - No.seedling'!DZ92</f>
        <v>0</v>
      </c>
      <c r="EB85" s="76">
        <f>'MASTER_ ALL areas - No.seedling'!EA92</f>
        <v>0</v>
      </c>
      <c r="EC85" s="80">
        <f t="shared" si="605"/>
        <v>0</v>
      </c>
      <c r="ED85" s="76">
        <f>'MASTER_ ALL areas - No.seedling'!EC92</f>
        <v>0</v>
      </c>
      <c r="EE85" s="81">
        <f t="shared" si="606"/>
        <v>0</v>
      </c>
      <c r="EF85" s="75">
        <f>'MASTER_ ALL areas - No.seedling'!EE92</f>
        <v>0</v>
      </c>
      <c r="EG85" s="76">
        <f>'MASTER_ ALL areas - No.seedling'!EF92</f>
        <v>0</v>
      </c>
      <c r="EH85" s="80">
        <f t="shared" si="607"/>
        <v>0</v>
      </c>
      <c r="EI85" s="76">
        <f>'MASTER_ ALL areas - No.seedling'!EH92</f>
        <v>0</v>
      </c>
      <c r="EJ85" s="81">
        <f t="shared" si="608"/>
        <v>0</v>
      </c>
      <c r="EK85" s="75">
        <f>'MASTER_ ALL areas - No.seedling'!EJ92</f>
        <v>0</v>
      </c>
      <c r="EL85" s="76">
        <f>'MASTER_ ALL areas - No.seedling'!EK92</f>
        <v>0</v>
      </c>
      <c r="EM85" s="80">
        <f t="shared" si="609"/>
        <v>0</v>
      </c>
      <c r="EN85" s="76">
        <f>'MASTER_ ALL areas - No.seedling'!EM92</f>
        <v>0</v>
      </c>
      <c r="EO85" s="81">
        <f t="shared" si="610"/>
        <v>0</v>
      </c>
      <c r="EP85" s="75">
        <f>'MASTER_ ALL areas - No.seedling'!EO92</f>
        <v>0</v>
      </c>
      <c r="EQ85" s="76">
        <f>'MASTER_ ALL areas - No.seedling'!EP92</f>
        <v>0</v>
      </c>
      <c r="ER85" s="80">
        <f t="shared" si="611"/>
        <v>0</v>
      </c>
      <c r="ES85" s="76">
        <f>'MASTER_ ALL areas - No.seedling'!ER92</f>
        <v>0</v>
      </c>
      <c r="ET85" s="81">
        <f t="shared" si="612"/>
        <v>0</v>
      </c>
      <c r="EU85" s="75">
        <f>'MASTER_ ALL areas - No.seedling'!ET92</f>
        <v>0</v>
      </c>
      <c r="EV85" s="76">
        <f>'MASTER_ ALL areas - No.seedling'!EU92</f>
        <v>0</v>
      </c>
      <c r="EW85" s="80">
        <f t="shared" si="613"/>
        <v>0</v>
      </c>
      <c r="EX85" s="76">
        <f>'MASTER_ ALL areas - No.seedling'!EW92</f>
        <v>0</v>
      </c>
      <c r="EY85" s="81">
        <f t="shared" si="614"/>
        <v>0</v>
      </c>
      <c r="EZ85" s="75">
        <f>'MASTER_ ALL areas - No.seedling'!EY92</f>
        <v>0</v>
      </c>
      <c r="FA85" s="76">
        <f>'MASTER_ ALL areas - No.seedling'!EZ92</f>
        <v>0</v>
      </c>
      <c r="FB85" s="80">
        <f t="shared" si="615"/>
        <v>0</v>
      </c>
      <c r="FC85" s="76">
        <f>'MASTER_ ALL areas - No.seedling'!FB92</f>
        <v>0</v>
      </c>
      <c r="FD85" s="81">
        <f t="shared" si="616"/>
        <v>0</v>
      </c>
      <c r="FE85" s="75">
        <f>'MASTER_ ALL areas - No.seedling'!FD92</f>
        <v>100</v>
      </c>
      <c r="FF85" s="76">
        <f>'MASTER_ ALL areas - No.seedling'!FE92</f>
        <v>0</v>
      </c>
      <c r="FG85" s="80">
        <f t="shared" si="617"/>
        <v>0</v>
      </c>
      <c r="FH85" s="76">
        <f>'MASTER_ ALL areas - No.seedling'!FG92</f>
        <v>4</v>
      </c>
      <c r="FI85" s="81">
        <f t="shared" si="618"/>
        <v>0.8</v>
      </c>
      <c r="FJ85" s="75">
        <f>'MASTER_ ALL areas - No.seedling'!FI92</f>
        <v>20</v>
      </c>
      <c r="FK85" s="76">
        <f>'MASTER_ ALL areas - No.seedling'!FJ92</f>
        <v>0</v>
      </c>
      <c r="FL85" s="80">
        <f t="shared" si="619"/>
        <v>0</v>
      </c>
      <c r="FM85" s="76">
        <f>'MASTER_ ALL areas - No.seedling'!FL92</f>
        <v>1</v>
      </c>
      <c r="FN85" s="81">
        <f t="shared" si="620"/>
        <v>1</v>
      </c>
      <c r="FO85" s="75">
        <f>'MASTER_ ALL areas - No.seedling'!FN92</f>
        <v>0</v>
      </c>
      <c r="FP85" s="76">
        <f>'MASTER_ ALL areas - No.seedling'!FO92</f>
        <v>0</v>
      </c>
      <c r="FQ85" s="80">
        <f t="shared" si="621"/>
        <v>0</v>
      </c>
      <c r="FR85" s="76">
        <f>'MASTER_ ALL areas - No.seedling'!FQ92</f>
        <v>0</v>
      </c>
      <c r="FS85" s="81">
        <f t="shared" si="622"/>
        <v>0</v>
      </c>
      <c r="FT85" s="75">
        <f>'MASTER_ ALL areas - No.seedling'!FS92</f>
        <v>0</v>
      </c>
      <c r="FU85" s="76">
        <f>'MASTER_ ALL areas - No.seedling'!FT92</f>
        <v>0</v>
      </c>
      <c r="FV85" s="80">
        <f t="shared" si="623"/>
        <v>0</v>
      </c>
      <c r="FW85" s="76">
        <f>'MASTER_ ALL areas - No.seedling'!FV92</f>
        <v>0</v>
      </c>
      <c r="FX85" s="81">
        <f t="shared" si="624"/>
        <v>0</v>
      </c>
      <c r="FY85" s="75">
        <f>'MASTER_ ALL areas - No.seedling'!FX92</f>
        <v>0</v>
      </c>
      <c r="FZ85" s="76">
        <f>'MASTER_ ALL areas - No.seedling'!FY92</f>
        <v>0</v>
      </c>
      <c r="GA85" s="80">
        <f t="shared" si="625"/>
        <v>0</v>
      </c>
      <c r="GB85" s="76">
        <f>'MASTER_ ALL areas - No.seedling'!GA92</f>
        <v>0</v>
      </c>
      <c r="GC85" s="81">
        <f t="shared" si="626"/>
        <v>0</v>
      </c>
      <c r="GD85" s="75">
        <f>'MASTER_ ALL areas - No.seedling'!GC92</f>
        <v>0</v>
      </c>
      <c r="GE85" s="76">
        <f>'MASTER_ ALL areas - No.seedling'!GD92</f>
        <v>0</v>
      </c>
      <c r="GF85" s="80">
        <f t="shared" si="627"/>
        <v>0</v>
      </c>
      <c r="GG85" s="76">
        <f>'MASTER_ ALL areas - No.seedling'!GF92</f>
        <v>0</v>
      </c>
      <c r="GH85" s="81">
        <f t="shared" si="628"/>
        <v>0</v>
      </c>
      <c r="GI85" s="75">
        <f>'MASTER_ ALL areas - No.seedling'!GH92</f>
        <v>0</v>
      </c>
      <c r="GJ85" s="76">
        <f>'MASTER_ ALL areas - No.seedling'!GI92</f>
        <v>0</v>
      </c>
      <c r="GK85" s="80">
        <f t="shared" si="629"/>
        <v>0</v>
      </c>
      <c r="GL85" s="76">
        <f>'MASTER_ ALL areas - No.seedling'!GK92</f>
        <v>0</v>
      </c>
      <c r="GM85" s="81">
        <f t="shared" si="630"/>
        <v>0</v>
      </c>
      <c r="GN85" s="75">
        <f>'MASTER_ ALL areas - No.seedling'!GM92</f>
        <v>0</v>
      </c>
      <c r="GO85" s="76">
        <f>'MASTER_ ALL areas - No.seedling'!GN92</f>
        <v>0</v>
      </c>
      <c r="GP85" s="80">
        <f t="shared" si="631"/>
        <v>0</v>
      </c>
      <c r="GQ85" s="76">
        <f>'MASTER_ ALL areas - No.seedling'!GP92</f>
        <v>0</v>
      </c>
      <c r="GR85" s="81">
        <f t="shared" si="632"/>
        <v>0</v>
      </c>
      <c r="GS85" s="75">
        <f>'MASTER_ ALL areas - No.seedling'!GR92</f>
        <v>0</v>
      </c>
      <c r="GT85" s="76">
        <f>'MASTER_ ALL areas - No.seedling'!GS92</f>
        <v>0</v>
      </c>
      <c r="GU85" s="80">
        <f t="shared" si="633"/>
        <v>0</v>
      </c>
      <c r="GV85" s="76">
        <f>'MASTER_ ALL areas - No.seedling'!GU92</f>
        <v>0</v>
      </c>
      <c r="GW85" s="81">
        <f t="shared" si="634"/>
        <v>0</v>
      </c>
      <c r="GX85" s="75">
        <f>'MASTER_ ALL areas - No.seedling'!GW92</f>
        <v>0</v>
      </c>
      <c r="GY85" s="76">
        <f>'MASTER_ ALL areas - No.seedling'!GX92</f>
        <v>0</v>
      </c>
      <c r="GZ85" s="80">
        <f t="shared" si="635"/>
        <v>0</v>
      </c>
      <c r="HA85" s="76">
        <f>'MASTER_ ALL areas - No.seedling'!GZ92</f>
        <v>0</v>
      </c>
      <c r="HB85" s="81">
        <f t="shared" si="636"/>
        <v>0</v>
      </c>
      <c r="HC85" s="75">
        <f>'MASTER_ ALL areas - No.seedling'!HB92</f>
        <v>0</v>
      </c>
      <c r="HD85" s="76">
        <f>'MASTER_ ALL areas - No.seedling'!HC92</f>
        <v>0</v>
      </c>
      <c r="HE85" s="80">
        <f t="shared" si="637"/>
        <v>0</v>
      </c>
      <c r="HF85" s="76">
        <f>'MASTER_ ALL areas - No.seedling'!HE92</f>
        <v>0</v>
      </c>
      <c r="HG85" s="81">
        <f t="shared" si="638"/>
        <v>0</v>
      </c>
      <c r="HH85" s="75">
        <f>'MASTER_ ALL areas - No.seedling'!HG92</f>
        <v>0</v>
      </c>
      <c r="HI85" s="76">
        <f>'MASTER_ ALL areas - No.seedling'!HH92</f>
        <v>0</v>
      </c>
      <c r="HJ85" s="80">
        <f t="shared" si="639"/>
        <v>0</v>
      </c>
      <c r="HK85" s="76">
        <f>'MASTER_ ALL areas - No.seedling'!HJ92</f>
        <v>0</v>
      </c>
      <c r="HL85" s="81">
        <f t="shared" si="640"/>
        <v>0</v>
      </c>
      <c r="HM85" s="75">
        <f>'MASTER_ ALL areas - No.seedling'!HL92</f>
        <v>0</v>
      </c>
      <c r="HN85" s="76">
        <f>'MASTER_ ALL areas - No.seedling'!HM92</f>
        <v>0</v>
      </c>
      <c r="HO85" s="80">
        <f t="shared" si="641"/>
        <v>0</v>
      </c>
      <c r="HP85" s="76">
        <f>'MASTER_ ALL areas - No.seedling'!HO92</f>
        <v>0</v>
      </c>
      <c r="HQ85" s="81">
        <f t="shared" si="642"/>
        <v>0</v>
      </c>
      <c r="HR85" s="75">
        <f>'MASTER_ ALL areas - No.seedling'!HQ92</f>
        <v>0</v>
      </c>
      <c r="HS85" s="76">
        <f>'MASTER_ ALL areas - No.seedling'!HR92</f>
        <v>0</v>
      </c>
      <c r="HT85" s="80">
        <f t="shared" si="643"/>
        <v>0</v>
      </c>
      <c r="HU85" s="76">
        <f>'MASTER_ ALL areas - No.seedling'!HT92</f>
        <v>0</v>
      </c>
      <c r="HV85" s="81">
        <f t="shared" si="644"/>
        <v>0</v>
      </c>
      <c r="HW85" s="75">
        <f>'MASTER_ ALL areas - No.seedling'!HV92</f>
        <v>0</v>
      </c>
      <c r="HX85" s="76">
        <f>'MASTER_ ALL areas - No.seedling'!HW92</f>
        <v>0</v>
      </c>
      <c r="HY85" s="80">
        <f t="shared" si="645"/>
        <v>0</v>
      </c>
      <c r="HZ85" s="76">
        <f>'MASTER_ ALL areas - No.seedling'!HY92</f>
        <v>0</v>
      </c>
      <c r="IA85" s="81">
        <f t="shared" si="646"/>
        <v>0</v>
      </c>
      <c r="IB85" s="75">
        <f>'MASTER_ ALL areas - No.seedling'!IA92</f>
        <v>0</v>
      </c>
      <c r="IC85" s="76">
        <f>'MASTER_ ALL areas - No.seedling'!IB92</f>
        <v>0</v>
      </c>
      <c r="ID85" s="80">
        <f t="shared" si="647"/>
        <v>0</v>
      </c>
      <c r="IE85" s="76">
        <f>'MASTER_ ALL areas - No.seedling'!ID92</f>
        <v>0</v>
      </c>
      <c r="IF85" s="85">
        <f t="shared" si="648"/>
        <v>0</v>
      </c>
      <c r="IG85" s="86" t="s">
        <v>306</v>
      </c>
      <c r="IH85" s="87"/>
    </row>
    <row r="86" spans="2:242" ht="33" customHeight="1" x14ac:dyDescent="0.25">
      <c r="B86" s="420">
        <v>89</v>
      </c>
      <c r="C86" s="421" t="s">
        <v>307</v>
      </c>
      <c r="D86" s="422">
        <v>219282</v>
      </c>
      <c r="E86" s="423">
        <v>933102</v>
      </c>
      <c r="F86" s="424" t="s">
        <v>89</v>
      </c>
      <c r="G86" s="88" t="s">
        <v>185</v>
      </c>
      <c r="H86" s="459">
        <f>'MASTER_ ALL areas - No.seedling'!G93</f>
        <v>1</v>
      </c>
      <c r="I86" s="472">
        <f>'MASTER_ ALL areas - No.seedling'!H93</f>
        <v>0.01</v>
      </c>
      <c r="J86" s="459">
        <f>'MASTER_ ALL areas - No.seedling'!I93</f>
        <v>28</v>
      </c>
      <c r="K86" s="427">
        <f>'MASTER_ ALL areas - No.seedling'!J93</f>
        <v>88</v>
      </c>
      <c r="L86" s="73">
        <f t="shared" si="558"/>
        <v>1760</v>
      </c>
      <c r="M86" s="427">
        <f>'MASTER_ ALL areas - No.seedling'!L93</f>
        <v>1760</v>
      </c>
      <c r="N86" s="473">
        <f>'MASTER_ ALL areas - No.seedling'!M93</f>
        <v>4</v>
      </c>
      <c r="O86" s="474">
        <f>'MASTER_ ALL areas - No.seedling'!N93</f>
        <v>51</v>
      </c>
      <c r="P86" s="70">
        <f t="shared" si="559"/>
        <v>4.5454545454545456E-2</v>
      </c>
      <c r="Q86" s="78">
        <f t="shared" si="560"/>
        <v>0.57954545454545459</v>
      </c>
      <c r="R86" s="429"/>
      <c r="S86" s="473">
        <f>'MASTER_ ALL areas - No.seedling'!R93</f>
        <v>1460</v>
      </c>
      <c r="T86" s="475">
        <f>'MASTER_ ALL areas - No.seedling'!S93</f>
        <v>2</v>
      </c>
      <c r="U86" s="80">
        <f t="shared" si="561"/>
        <v>2.7397260273972601E-2</v>
      </c>
      <c r="V86" s="475">
        <f>'MASTER_ ALL areas - No.seedling'!U93</f>
        <v>37</v>
      </c>
      <c r="W86" s="80">
        <f t="shared" si="562"/>
        <v>0.50684931506849318</v>
      </c>
      <c r="X86" s="475">
        <f>'MASTER_ ALL areas - No.seedling'!W93</f>
        <v>300</v>
      </c>
      <c r="Y86" s="475">
        <f>'MASTER_ ALL areas - No.seedling'!X93</f>
        <v>2</v>
      </c>
      <c r="Z86" s="80">
        <f t="shared" si="563"/>
        <v>0.13333333333333333</v>
      </c>
      <c r="AA86" s="475">
        <f>'MASTER_ ALL areas - No.seedling'!Z93</f>
        <v>14</v>
      </c>
      <c r="AB86" s="80">
        <f t="shared" si="564"/>
        <v>0.93333333333333335</v>
      </c>
      <c r="AC86" s="475">
        <f>'MASTER_ ALL areas - No.seedling'!AB93</f>
        <v>0</v>
      </c>
      <c r="AD86" s="475">
        <f>'MASTER_ ALL areas - No.seedling'!AC93</f>
        <v>0</v>
      </c>
      <c r="AE86" s="80">
        <f t="shared" si="565"/>
        <v>0</v>
      </c>
      <c r="AF86" s="475">
        <f>'MASTER_ ALL areas - No.seedling'!AE93</f>
        <v>0</v>
      </c>
      <c r="AG86" s="80">
        <f t="shared" si="566"/>
        <v>0</v>
      </c>
      <c r="AH86" s="475">
        <f>'MASTER_ ALL areas - No.seedling'!AG93</f>
        <v>0</v>
      </c>
      <c r="AI86" s="475">
        <f>'MASTER_ ALL areas - No.seedling'!AH93</f>
        <v>0</v>
      </c>
      <c r="AJ86" s="80">
        <f t="shared" si="567"/>
        <v>0</v>
      </c>
      <c r="AK86" s="475">
        <f>'MASTER_ ALL areas - No.seedling'!AJ93</f>
        <v>0</v>
      </c>
      <c r="AL86" s="81">
        <f t="shared" si="568"/>
        <v>0</v>
      </c>
      <c r="AM86" s="429"/>
      <c r="AN86" s="473">
        <f>'MASTER_ ALL areas - No.seedling'!AM93</f>
        <v>1700</v>
      </c>
      <c r="AO86" s="475">
        <f>'MASTER_ ALL areas - No.seedling'!AN93</f>
        <v>4</v>
      </c>
      <c r="AP86" s="80">
        <f t="shared" si="569"/>
        <v>4.7058823529411764E-2</v>
      </c>
      <c r="AQ86" s="475">
        <f>'MASTER_ ALL areas - No.seedling'!AP93</f>
        <v>50</v>
      </c>
      <c r="AR86" s="80">
        <f t="shared" si="570"/>
        <v>0.58823529411764708</v>
      </c>
      <c r="AS86" s="475">
        <f>'MASTER_ ALL areas - No.seedling'!AR93</f>
        <v>40</v>
      </c>
      <c r="AT86" s="475">
        <f>'MASTER_ ALL areas - No.seedling'!AS93</f>
        <v>0</v>
      </c>
      <c r="AU86" s="80">
        <f t="shared" si="571"/>
        <v>0</v>
      </c>
      <c r="AV86" s="475">
        <f>'MASTER_ ALL areas - No.seedling'!AU93</f>
        <v>0</v>
      </c>
      <c r="AW86" s="80">
        <f t="shared" si="572"/>
        <v>0</v>
      </c>
      <c r="AX86" s="475">
        <f>'MASTER_ ALL areas - No.seedling'!AW93</f>
        <v>0</v>
      </c>
      <c r="AY86" s="475">
        <f>'MASTER_ ALL areas - No.seedling'!AX93</f>
        <v>0</v>
      </c>
      <c r="AZ86" s="80">
        <f t="shared" si="573"/>
        <v>0</v>
      </c>
      <c r="BA86" s="475">
        <f>'MASTER_ ALL areas - No.seedling'!AZ93</f>
        <v>0</v>
      </c>
      <c r="BB86" s="80">
        <f t="shared" si="574"/>
        <v>0</v>
      </c>
      <c r="BC86" s="475">
        <f>'MASTER_ ALL areas - No.seedling'!BB93</f>
        <v>0</v>
      </c>
      <c r="BD86" s="475">
        <f>'MASTER_ ALL areas - No.seedling'!BC93</f>
        <v>0</v>
      </c>
      <c r="BE86" s="80">
        <f t="shared" si="575"/>
        <v>0</v>
      </c>
      <c r="BF86" s="475">
        <f>'MASTER_ ALL areas - No.seedling'!BE93</f>
        <v>0</v>
      </c>
      <c r="BG86" s="80">
        <f t="shared" si="576"/>
        <v>0</v>
      </c>
      <c r="BH86" s="475">
        <f>'MASTER_ ALL areas - No.seedling'!BG93</f>
        <v>20</v>
      </c>
      <c r="BI86" s="475">
        <f>'MASTER_ ALL areas - No.seedling'!BH93</f>
        <v>0</v>
      </c>
      <c r="BJ86" s="80">
        <f t="shared" si="577"/>
        <v>0</v>
      </c>
      <c r="BK86" s="475">
        <f>'MASTER_ ALL areas - No.seedling'!BJ93</f>
        <v>1</v>
      </c>
      <c r="BL86" s="80">
        <f t="shared" si="578"/>
        <v>1</v>
      </c>
      <c r="BM86" s="475">
        <f>'MASTER_ ALL areas - No.seedling'!BL93</f>
        <v>0</v>
      </c>
      <c r="BN86" s="475">
        <f>'MASTER_ ALL areas - No.seedling'!BM93</f>
        <v>0</v>
      </c>
      <c r="BO86" s="80">
        <f t="shared" si="579"/>
        <v>0</v>
      </c>
      <c r="BP86" s="475">
        <f>'MASTER_ ALL areas - No.seedling'!BO93</f>
        <v>0</v>
      </c>
      <c r="BQ86" s="80">
        <f t="shared" si="580"/>
        <v>0</v>
      </c>
      <c r="BR86" s="475">
        <f>'MASTER_ ALL areas - No.seedling'!BQ93</f>
        <v>0</v>
      </c>
      <c r="BS86" s="475">
        <f>'MASTER_ ALL areas - No.seedling'!BR93</f>
        <v>0</v>
      </c>
      <c r="BT86" s="80">
        <f t="shared" si="581"/>
        <v>0</v>
      </c>
      <c r="BU86" s="475">
        <f>'MASTER_ ALL areas - No.seedling'!BT93</f>
        <v>0</v>
      </c>
      <c r="BV86" s="80">
        <f t="shared" si="582"/>
        <v>0</v>
      </c>
      <c r="BW86" s="475">
        <f>'MASTER_ ALL areas - No.seedling'!BV93</f>
        <v>0</v>
      </c>
      <c r="BX86" s="475">
        <f>'MASTER_ ALL areas - No.seedling'!BW93</f>
        <v>0</v>
      </c>
      <c r="BY86" s="80">
        <f t="shared" si="583"/>
        <v>0</v>
      </c>
      <c r="BZ86" s="475">
        <f>'MASTER_ ALL areas - No.seedling'!BY93</f>
        <v>0</v>
      </c>
      <c r="CA86" s="81">
        <f t="shared" si="584"/>
        <v>0</v>
      </c>
      <c r="CB86" s="429"/>
      <c r="CC86" s="75">
        <f>70*20</f>
        <v>1400</v>
      </c>
      <c r="CD86" s="76">
        <f>'MASTER_ ALL areas - No.seedling'!CC93</f>
        <v>2</v>
      </c>
      <c r="CE86" s="80">
        <f t="shared" si="585"/>
        <v>2.8571428571428571E-2</v>
      </c>
      <c r="CF86" s="76">
        <f>'MASTER_ ALL areas - No.seedling'!CE93</f>
        <v>36</v>
      </c>
      <c r="CG86" s="81">
        <f t="shared" si="586"/>
        <v>0.51428571428571423</v>
      </c>
      <c r="CH86" s="75">
        <f>'MASTER_ ALL areas - No.seedling'!CG93</f>
        <v>300</v>
      </c>
      <c r="CI86" s="76">
        <f>'MASTER_ ALL areas - No.seedling'!CH93</f>
        <v>2</v>
      </c>
      <c r="CJ86" s="80">
        <f t="shared" si="587"/>
        <v>0.13333333333333333</v>
      </c>
      <c r="CK86" s="76">
        <f>'MASTER_ ALL areas - No.seedling'!CJ93</f>
        <v>14</v>
      </c>
      <c r="CL86" s="81">
        <f t="shared" si="588"/>
        <v>0.93333333333333335</v>
      </c>
      <c r="CM86" s="75">
        <f>'MASTER_ ALL areas - No.seedling'!CL93</f>
        <v>0</v>
      </c>
      <c r="CN86" s="76">
        <f>'MASTER_ ALL areas - No.seedling'!CM93</f>
        <v>0</v>
      </c>
      <c r="CO86" s="80">
        <f t="shared" si="589"/>
        <v>0</v>
      </c>
      <c r="CP86" s="76">
        <f>'MASTER_ ALL areas - No.seedling'!CO93</f>
        <v>0</v>
      </c>
      <c r="CQ86" s="81">
        <f t="shared" si="590"/>
        <v>0</v>
      </c>
      <c r="CR86" s="75">
        <f>'MASTER_ ALL areas - No.seedling'!CQ93</f>
        <v>0</v>
      </c>
      <c r="CS86" s="76">
        <f>'MASTER_ ALL areas - No.seedling'!CR93</f>
        <v>0</v>
      </c>
      <c r="CT86" s="80">
        <f t="shared" si="591"/>
        <v>0</v>
      </c>
      <c r="CU86" s="76">
        <f>'MASTER_ ALL areas - No.seedling'!CT93</f>
        <v>0</v>
      </c>
      <c r="CV86" s="81">
        <f t="shared" si="592"/>
        <v>0</v>
      </c>
      <c r="CW86" s="75">
        <f>'MASTER_ ALL areas - No.seedling'!CV93</f>
        <v>40</v>
      </c>
      <c r="CX86" s="76">
        <f>'MASTER_ ALL areas - No.seedling'!CW93</f>
        <v>0</v>
      </c>
      <c r="CY86" s="80">
        <f t="shared" si="593"/>
        <v>0</v>
      </c>
      <c r="CZ86" s="76">
        <f>'MASTER_ ALL areas - No.seedling'!CY93</f>
        <v>0</v>
      </c>
      <c r="DA86" s="81">
        <f t="shared" si="594"/>
        <v>0</v>
      </c>
      <c r="DB86" s="75">
        <f>'MASTER_ ALL areas - No.seedling'!DA93</f>
        <v>0</v>
      </c>
      <c r="DC86" s="76">
        <f>'MASTER_ ALL areas - No.seedling'!DB93</f>
        <v>0</v>
      </c>
      <c r="DD86" s="80">
        <f t="shared" si="595"/>
        <v>0</v>
      </c>
      <c r="DE86" s="76">
        <f>'MASTER_ ALL areas - No.seedling'!DD93</f>
        <v>0</v>
      </c>
      <c r="DF86" s="81">
        <f t="shared" si="596"/>
        <v>0</v>
      </c>
      <c r="DG86" s="75">
        <f>'MASTER_ ALL areas - No.seedling'!DF93</f>
        <v>0</v>
      </c>
      <c r="DH86" s="76">
        <f>'MASTER_ ALL areas - No.seedling'!DG93</f>
        <v>0</v>
      </c>
      <c r="DI86" s="80">
        <f t="shared" si="597"/>
        <v>0</v>
      </c>
      <c r="DJ86" s="76">
        <f>'MASTER_ ALL areas - No.seedling'!DI93</f>
        <v>0</v>
      </c>
      <c r="DK86" s="81">
        <f t="shared" si="598"/>
        <v>0</v>
      </c>
      <c r="DL86" s="75">
        <f>'MASTER_ ALL areas - No.seedling'!DK93</f>
        <v>0</v>
      </c>
      <c r="DM86" s="76">
        <f>'MASTER_ ALL areas - No.seedling'!DL93</f>
        <v>0</v>
      </c>
      <c r="DN86" s="80">
        <f t="shared" si="599"/>
        <v>0</v>
      </c>
      <c r="DO86" s="76">
        <f>'MASTER_ ALL areas - No.seedling'!DN93</f>
        <v>0</v>
      </c>
      <c r="DP86" s="81">
        <f t="shared" si="600"/>
        <v>0</v>
      </c>
      <c r="DQ86" s="75">
        <f>'MASTER_ ALL areas - No.seedling'!DP93</f>
        <v>0</v>
      </c>
      <c r="DR86" s="76">
        <f>'MASTER_ ALL areas - No.seedling'!DQ93</f>
        <v>0</v>
      </c>
      <c r="DS86" s="80">
        <f t="shared" si="601"/>
        <v>0</v>
      </c>
      <c r="DT86" s="76">
        <f>'MASTER_ ALL areas - No.seedling'!DS93</f>
        <v>0</v>
      </c>
      <c r="DU86" s="81">
        <f t="shared" si="602"/>
        <v>0</v>
      </c>
      <c r="DV86" s="75">
        <f>'MASTER_ ALL areas - No.seedling'!DU93</f>
        <v>0</v>
      </c>
      <c r="DW86" s="76">
        <f>'MASTER_ ALL areas - No.seedling'!DV93</f>
        <v>0</v>
      </c>
      <c r="DX86" s="80">
        <f t="shared" si="603"/>
        <v>0</v>
      </c>
      <c r="DY86" s="76">
        <f>'MASTER_ ALL areas - No.seedling'!DX93</f>
        <v>0</v>
      </c>
      <c r="DZ86" s="81">
        <f t="shared" si="604"/>
        <v>0</v>
      </c>
      <c r="EA86" s="75">
        <f>'MASTER_ ALL areas - No.seedling'!DZ93</f>
        <v>0</v>
      </c>
      <c r="EB86" s="76">
        <f>'MASTER_ ALL areas - No.seedling'!EA93</f>
        <v>0</v>
      </c>
      <c r="EC86" s="80">
        <f t="shared" si="605"/>
        <v>0</v>
      </c>
      <c r="ED86" s="76">
        <f>'MASTER_ ALL areas - No.seedling'!EC93</f>
        <v>0</v>
      </c>
      <c r="EE86" s="81">
        <f t="shared" si="606"/>
        <v>0</v>
      </c>
      <c r="EF86" s="75">
        <f>'MASTER_ ALL areas - No.seedling'!EE93</f>
        <v>0</v>
      </c>
      <c r="EG86" s="76">
        <f>'MASTER_ ALL areas - No.seedling'!EF93</f>
        <v>0</v>
      </c>
      <c r="EH86" s="80">
        <f t="shared" si="607"/>
        <v>0</v>
      </c>
      <c r="EI86" s="76">
        <f>'MASTER_ ALL areas - No.seedling'!EH93</f>
        <v>0</v>
      </c>
      <c r="EJ86" s="81">
        <f t="shared" si="608"/>
        <v>0</v>
      </c>
      <c r="EK86" s="75">
        <f>'MASTER_ ALL areas - No.seedling'!EJ93</f>
        <v>0</v>
      </c>
      <c r="EL86" s="76">
        <f>'MASTER_ ALL areas - No.seedling'!EK93</f>
        <v>0</v>
      </c>
      <c r="EM86" s="80">
        <f t="shared" si="609"/>
        <v>0</v>
      </c>
      <c r="EN86" s="76">
        <f>'MASTER_ ALL areas - No.seedling'!EM93</f>
        <v>0</v>
      </c>
      <c r="EO86" s="81">
        <f t="shared" si="610"/>
        <v>0</v>
      </c>
      <c r="EP86" s="75">
        <f>'MASTER_ ALL areas - No.seedling'!EO93</f>
        <v>0</v>
      </c>
      <c r="EQ86" s="76">
        <f>'MASTER_ ALL areas - No.seedling'!EP93</f>
        <v>0</v>
      </c>
      <c r="ER86" s="80">
        <f t="shared" si="611"/>
        <v>0</v>
      </c>
      <c r="ES86" s="76">
        <f>'MASTER_ ALL areas - No.seedling'!ER93</f>
        <v>0</v>
      </c>
      <c r="ET86" s="81">
        <f t="shared" si="612"/>
        <v>0</v>
      </c>
      <c r="EU86" s="75">
        <f>'MASTER_ ALL areas - No.seedling'!ET93</f>
        <v>0</v>
      </c>
      <c r="EV86" s="76">
        <f>'MASTER_ ALL areas - No.seedling'!EU93</f>
        <v>0</v>
      </c>
      <c r="EW86" s="80">
        <f t="shared" si="613"/>
        <v>0</v>
      </c>
      <c r="EX86" s="76">
        <f>'MASTER_ ALL areas - No.seedling'!EW93</f>
        <v>0</v>
      </c>
      <c r="EY86" s="81">
        <f t="shared" si="614"/>
        <v>0</v>
      </c>
      <c r="EZ86" s="75">
        <f>'MASTER_ ALL areas - No.seedling'!EY93</f>
        <v>0</v>
      </c>
      <c r="FA86" s="76">
        <f>'MASTER_ ALL areas - No.seedling'!EZ93</f>
        <v>0</v>
      </c>
      <c r="FB86" s="80">
        <f t="shared" si="615"/>
        <v>0</v>
      </c>
      <c r="FC86" s="76">
        <f>'MASTER_ ALL areas - No.seedling'!FB93</f>
        <v>0</v>
      </c>
      <c r="FD86" s="81">
        <f t="shared" si="616"/>
        <v>0</v>
      </c>
      <c r="FE86" s="75">
        <f>'MASTER_ ALL areas - No.seedling'!FD93</f>
        <v>20</v>
      </c>
      <c r="FF86" s="76">
        <f>'MASTER_ ALL areas - No.seedling'!FE93</f>
        <v>0</v>
      </c>
      <c r="FG86" s="80">
        <f t="shared" si="617"/>
        <v>0</v>
      </c>
      <c r="FH86" s="76">
        <f>'MASTER_ ALL areas - No.seedling'!FG93</f>
        <v>1</v>
      </c>
      <c r="FI86" s="81">
        <f t="shared" si="618"/>
        <v>1</v>
      </c>
      <c r="FJ86" s="75">
        <f>'MASTER_ ALL areas - No.seedling'!FI93</f>
        <v>0</v>
      </c>
      <c r="FK86" s="76">
        <f>'MASTER_ ALL areas - No.seedling'!FJ93</f>
        <v>0</v>
      </c>
      <c r="FL86" s="80">
        <f t="shared" si="619"/>
        <v>0</v>
      </c>
      <c r="FM86" s="76">
        <f>'MASTER_ ALL areas - No.seedling'!FL93</f>
        <v>0</v>
      </c>
      <c r="FN86" s="81">
        <f t="shared" si="620"/>
        <v>0</v>
      </c>
      <c r="FO86" s="75">
        <f>'MASTER_ ALL areas - No.seedling'!FN93</f>
        <v>0</v>
      </c>
      <c r="FP86" s="76">
        <f>'MASTER_ ALL areas - No.seedling'!FO93</f>
        <v>0</v>
      </c>
      <c r="FQ86" s="80">
        <f t="shared" si="621"/>
        <v>0</v>
      </c>
      <c r="FR86" s="76">
        <f>'MASTER_ ALL areas - No.seedling'!FQ93</f>
        <v>0</v>
      </c>
      <c r="FS86" s="81">
        <f t="shared" si="622"/>
        <v>0</v>
      </c>
      <c r="FT86" s="75">
        <f>'MASTER_ ALL areas - No.seedling'!FS93</f>
        <v>0</v>
      </c>
      <c r="FU86" s="76">
        <f>'MASTER_ ALL areas - No.seedling'!FT93</f>
        <v>0</v>
      </c>
      <c r="FV86" s="80">
        <f t="shared" si="623"/>
        <v>0</v>
      </c>
      <c r="FW86" s="76">
        <f>'MASTER_ ALL areas - No.seedling'!FV93</f>
        <v>0</v>
      </c>
      <c r="FX86" s="81">
        <f t="shared" si="624"/>
        <v>0</v>
      </c>
      <c r="FY86" s="75">
        <f>'MASTER_ ALL areas - No.seedling'!FX93</f>
        <v>0</v>
      </c>
      <c r="FZ86" s="76">
        <f>'MASTER_ ALL areas - No.seedling'!FY93</f>
        <v>0</v>
      </c>
      <c r="GA86" s="80">
        <f t="shared" si="625"/>
        <v>0</v>
      </c>
      <c r="GB86" s="76">
        <f>'MASTER_ ALL areas - No.seedling'!GA93</f>
        <v>0</v>
      </c>
      <c r="GC86" s="81">
        <f t="shared" si="626"/>
        <v>0</v>
      </c>
      <c r="GD86" s="75">
        <f>'MASTER_ ALL areas - No.seedling'!GC93</f>
        <v>0</v>
      </c>
      <c r="GE86" s="76">
        <f>'MASTER_ ALL areas - No.seedling'!GD93</f>
        <v>0</v>
      </c>
      <c r="GF86" s="80">
        <f t="shared" si="627"/>
        <v>0</v>
      </c>
      <c r="GG86" s="76">
        <f>'MASTER_ ALL areas - No.seedling'!GF93</f>
        <v>0</v>
      </c>
      <c r="GH86" s="81">
        <f t="shared" si="628"/>
        <v>0</v>
      </c>
      <c r="GI86" s="75">
        <f>'MASTER_ ALL areas - No.seedling'!GH93</f>
        <v>0</v>
      </c>
      <c r="GJ86" s="76">
        <f>'MASTER_ ALL areas - No.seedling'!GI93</f>
        <v>0</v>
      </c>
      <c r="GK86" s="80">
        <f t="shared" si="629"/>
        <v>0</v>
      </c>
      <c r="GL86" s="76">
        <f>'MASTER_ ALL areas - No.seedling'!GK93</f>
        <v>0</v>
      </c>
      <c r="GM86" s="81">
        <f t="shared" si="630"/>
        <v>0</v>
      </c>
      <c r="GN86" s="75">
        <f>'MASTER_ ALL areas - No.seedling'!GM93</f>
        <v>0</v>
      </c>
      <c r="GO86" s="76">
        <f>'MASTER_ ALL areas - No.seedling'!GN93</f>
        <v>0</v>
      </c>
      <c r="GP86" s="80">
        <f t="shared" si="631"/>
        <v>0</v>
      </c>
      <c r="GQ86" s="76">
        <f>'MASTER_ ALL areas - No.seedling'!GP93</f>
        <v>0</v>
      </c>
      <c r="GR86" s="81">
        <f t="shared" si="632"/>
        <v>0</v>
      </c>
      <c r="GS86" s="75">
        <f>'MASTER_ ALL areas - No.seedling'!GR93</f>
        <v>0</v>
      </c>
      <c r="GT86" s="76">
        <f>'MASTER_ ALL areas - No.seedling'!GS93</f>
        <v>0</v>
      </c>
      <c r="GU86" s="80">
        <f t="shared" si="633"/>
        <v>0</v>
      </c>
      <c r="GV86" s="76">
        <f>'MASTER_ ALL areas - No.seedling'!GU93</f>
        <v>0</v>
      </c>
      <c r="GW86" s="81">
        <f t="shared" si="634"/>
        <v>0</v>
      </c>
      <c r="GX86" s="75">
        <f>'MASTER_ ALL areas - No.seedling'!GW93</f>
        <v>0</v>
      </c>
      <c r="GY86" s="76">
        <f>'MASTER_ ALL areas - No.seedling'!GX93</f>
        <v>0</v>
      </c>
      <c r="GZ86" s="80">
        <f t="shared" si="635"/>
        <v>0</v>
      </c>
      <c r="HA86" s="76">
        <f>'MASTER_ ALL areas - No.seedling'!GZ93</f>
        <v>0</v>
      </c>
      <c r="HB86" s="81">
        <f t="shared" si="636"/>
        <v>0</v>
      </c>
      <c r="HC86" s="75">
        <f>'MASTER_ ALL areas - No.seedling'!HB93</f>
        <v>0</v>
      </c>
      <c r="HD86" s="76">
        <f>'MASTER_ ALL areas - No.seedling'!HC93</f>
        <v>0</v>
      </c>
      <c r="HE86" s="80">
        <f t="shared" si="637"/>
        <v>0</v>
      </c>
      <c r="HF86" s="76">
        <f>'MASTER_ ALL areas - No.seedling'!HE93</f>
        <v>0</v>
      </c>
      <c r="HG86" s="81">
        <f t="shared" si="638"/>
        <v>0</v>
      </c>
      <c r="HH86" s="75">
        <f>'MASTER_ ALL areas - No.seedling'!HG93</f>
        <v>0</v>
      </c>
      <c r="HI86" s="76">
        <f>'MASTER_ ALL areas - No.seedling'!HH93</f>
        <v>0</v>
      </c>
      <c r="HJ86" s="80">
        <f t="shared" si="639"/>
        <v>0</v>
      </c>
      <c r="HK86" s="76">
        <f>'MASTER_ ALL areas - No.seedling'!HJ93</f>
        <v>0</v>
      </c>
      <c r="HL86" s="81">
        <f t="shared" si="640"/>
        <v>0</v>
      </c>
      <c r="HM86" s="75">
        <f>'MASTER_ ALL areas - No.seedling'!HL93</f>
        <v>0</v>
      </c>
      <c r="HN86" s="76">
        <f>'MASTER_ ALL areas - No.seedling'!HM93</f>
        <v>0</v>
      </c>
      <c r="HO86" s="80">
        <f t="shared" si="641"/>
        <v>0</v>
      </c>
      <c r="HP86" s="76">
        <f>'MASTER_ ALL areas - No.seedling'!HO93</f>
        <v>0</v>
      </c>
      <c r="HQ86" s="81">
        <f t="shared" si="642"/>
        <v>0</v>
      </c>
      <c r="HR86" s="75">
        <f>'MASTER_ ALL areas - No.seedling'!HQ93</f>
        <v>0</v>
      </c>
      <c r="HS86" s="76">
        <f>'MASTER_ ALL areas - No.seedling'!HR93</f>
        <v>0</v>
      </c>
      <c r="HT86" s="80">
        <f t="shared" si="643"/>
        <v>0</v>
      </c>
      <c r="HU86" s="76">
        <f>'MASTER_ ALL areas - No.seedling'!HT93</f>
        <v>0</v>
      </c>
      <c r="HV86" s="81">
        <f t="shared" si="644"/>
        <v>0</v>
      </c>
      <c r="HW86" s="75">
        <f>'MASTER_ ALL areas - No.seedling'!HV93</f>
        <v>0</v>
      </c>
      <c r="HX86" s="76">
        <f>'MASTER_ ALL areas - No.seedling'!HW93</f>
        <v>0</v>
      </c>
      <c r="HY86" s="80">
        <f t="shared" si="645"/>
        <v>0</v>
      </c>
      <c r="HZ86" s="76">
        <f>'MASTER_ ALL areas - No.seedling'!HY93</f>
        <v>0</v>
      </c>
      <c r="IA86" s="81">
        <f t="shared" si="646"/>
        <v>0</v>
      </c>
      <c r="IB86" s="75">
        <f>'MASTER_ ALL areas - No.seedling'!IA93</f>
        <v>0</v>
      </c>
      <c r="IC86" s="76">
        <f>'MASTER_ ALL areas - No.seedling'!IB93</f>
        <v>0</v>
      </c>
      <c r="ID86" s="80">
        <f t="shared" si="647"/>
        <v>0</v>
      </c>
      <c r="IE86" s="76">
        <f>'MASTER_ ALL areas - No.seedling'!ID93</f>
        <v>0</v>
      </c>
      <c r="IF86" s="85">
        <f t="shared" si="648"/>
        <v>0</v>
      </c>
      <c r="IG86" s="86" t="s">
        <v>308</v>
      </c>
      <c r="IH86" s="87"/>
    </row>
    <row r="87" spans="2:242" ht="33" customHeight="1" x14ac:dyDescent="0.25">
      <c r="B87" s="478">
        <v>90</v>
      </c>
      <c r="C87" s="479" t="s">
        <v>309</v>
      </c>
      <c r="D87" s="480">
        <v>219493</v>
      </c>
      <c r="E87" s="481">
        <v>933103</v>
      </c>
      <c r="F87" s="482" t="s">
        <v>89</v>
      </c>
      <c r="G87" s="228" t="s">
        <v>310</v>
      </c>
      <c r="H87" s="483">
        <f>'MASTER_ ALL areas - No.seedling'!G94</f>
        <v>6</v>
      </c>
      <c r="I87" s="484">
        <f>'MASTER_ ALL areas - No.seedling'!H94</f>
        <v>0.25</v>
      </c>
      <c r="J87" s="483">
        <f>'MASTER_ ALL areas - No.seedling'!I94</f>
        <v>44.6</v>
      </c>
      <c r="K87" s="485">
        <f>'MASTER_ ALL areas - No.seedling'!J94</f>
        <v>1102</v>
      </c>
      <c r="L87" s="486">
        <f t="shared" si="558"/>
        <v>22040</v>
      </c>
      <c r="M87" s="485">
        <f>'MASTER_ ALL areas - No.seedling'!L94</f>
        <v>22040</v>
      </c>
      <c r="N87" s="487">
        <f>'MASTER_ ALL areas - No.seedling'!M94</f>
        <v>22</v>
      </c>
      <c r="O87" s="488">
        <f>'MASTER_ ALL areas - No.seedling'!N94</f>
        <v>187</v>
      </c>
      <c r="P87" s="229">
        <f t="shared" si="559"/>
        <v>1.9963702359346643E-2</v>
      </c>
      <c r="Q87" s="237">
        <f t="shared" si="560"/>
        <v>0.16969147005444646</v>
      </c>
      <c r="R87" s="429"/>
      <c r="S87" s="487">
        <f>'MASTER_ ALL areas - No.seedling'!R94</f>
        <v>21280</v>
      </c>
      <c r="T87" s="489">
        <f>'MASTER_ ALL areas - No.seedling'!S94</f>
        <v>22</v>
      </c>
      <c r="U87" s="240">
        <f t="shared" si="561"/>
        <v>2.0676691729323307E-2</v>
      </c>
      <c r="V87" s="489">
        <f>'MASTER_ ALL areas - No.seedling'!U94</f>
        <v>149</v>
      </c>
      <c r="W87" s="240">
        <f t="shared" si="562"/>
        <v>0.14003759398496241</v>
      </c>
      <c r="X87" s="489">
        <f>'MASTER_ ALL areas - No.seedling'!W94</f>
        <v>760</v>
      </c>
      <c r="Y87" s="489">
        <f>'MASTER_ ALL areas - No.seedling'!X94</f>
        <v>0</v>
      </c>
      <c r="Z87" s="240">
        <f t="shared" si="563"/>
        <v>0</v>
      </c>
      <c r="AA87" s="489">
        <f>'MASTER_ ALL areas - No.seedling'!Z94</f>
        <v>38</v>
      </c>
      <c r="AB87" s="240">
        <f t="shared" si="564"/>
        <v>1</v>
      </c>
      <c r="AC87" s="489">
        <f>'MASTER_ ALL areas - No.seedling'!AB94</f>
        <v>0</v>
      </c>
      <c r="AD87" s="489">
        <f>'MASTER_ ALL areas - No.seedling'!AC94</f>
        <v>0</v>
      </c>
      <c r="AE87" s="240">
        <f t="shared" si="565"/>
        <v>0</v>
      </c>
      <c r="AF87" s="489">
        <f>'MASTER_ ALL areas - No.seedling'!AE94</f>
        <v>0</v>
      </c>
      <c r="AG87" s="240">
        <f t="shared" si="566"/>
        <v>0</v>
      </c>
      <c r="AH87" s="489">
        <f>'MASTER_ ALL areas - No.seedling'!AG94</f>
        <v>0</v>
      </c>
      <c r="AI87" s="489">
        <f>'MASTER_ ALL areas - No.seedling'!AH94</f>
        <v>0</v>
      </c>
      <c r="AJ87" s="240">
        <f t="shared" si="567"/>
        <v>0</v>
      </c>
      <c r="AK87" s="489">
        <f>'MASTER_ ALL areas - No.seedling'!AJ94</f>
        <v>0</v>
      </c>
      <c r="AL87" s="241">
        <f t="shared" si="568"/>
        <v>0</v>
      </c>
      <c r="AM87" s="429"/>
      <c r="AN87" s="487">
        <f>'MASTER_ ALL areas - No.seedling'!AM94</f>
        <v>400</v>
      </c>
      <c r="AO87" s="489">
        <f>'MASTER_ ALL areas - No.seedling'!AN94</f>
        <v>2</v>
      </c>
      <c r="AP87" s="240">
        <f t="shared" si="569"/>
        <v>0.1</v>
      </c>
      <c r="AQ87" s="489">
        <f>'MASTER_ ALL areas - No.seedling'!AP94</f>
        <v>16</v>
      </c>
      <c r="AR87" s="240">
        <f t="shared" si="570"/>
        <v>0.8</v>
      </c>
      <c r="AS87" s="489">
        <f>'MASTER_ ALL areas - No.seedling'!AR94</f>
        <v>21600</v>
      </c>
      <c r="AT87" s="489">
        <f>'MASTER_ ALL areas - No.seedling'!AS94</f>
        <v>20</v>
      </c>
      <c r="AU87" s="240">
        <f t="shared" si="571"/>
        <v>1.8518518518518517E-2</v>
      </c>
      <c r="AV87" s="489">
        <f>'MASTER_ ALL areas - No.seedling'!AU94</f>
        <v>170</v>
      </c>
      <c r="AW87" s="240">
        <f t="shared" si="572"/>
        <v>0.15740740740740741</v>
      </c>
      <c r="AX87" s="489">
        <f>'MASTER_ ALL areas - No.seedling'!AW94</f>
        <v>40</v>
      </c>
      <c r="AY87" s="489">
        <f>'MASTER_ ALL areas - No.seedling'!AX94</f>
        <v>0</v>
      </c>
      <c r="AZ87" s="240">
        <f t="shared" si="573"/>
        <v>0</v>
      </c>
      <c r="BA87" s="489">
        <f>'MASTER_ ALL areas - No.seedling'!AZ94</f>
        <v>1</v>
      </c>
      <c r="BB87" s="240">
        <f t="shared" si="574"/>
        <v>0.5</v>
      </c>
      <c r="BC87" s="489">
        <f>'MASTER_ ALL areas - No.seedling'!BB94</f>
        <v>0</v>
      </c>
      <c r="BD87" s="489">
        <f>'MASTER_ ALL areas - No.seedling'!BC94</f>
        <v>0</v>
      </c>
      <c r="BE87" s="240">
        <f t="shared" si="575"/>
        <v>0</v>
      </c>
      <c r="BF87" s="489">
        <f>'MASTER_ ALL areas - No.seedling'!BE94</f>
        <v>0</v>
      </c>
      <c r="BG87" s="240">
        <f t="shared" si="576"/>
        <v>0</v>
      </c>
      <c r="BH87" s="489">
        <f>'MASTER_ ALL areas - No.seedling'!BG94</f>
        <v>0</v>
      </c>
      <c r="BI87" s="489">
        <f>'MASTER_ ALL areas - No.seedling'!BH94</f>
        <v>0</v>
      </c>
      <c r="BJ87" s="240">
        <f t="shared" si="577"/>
        <v>0</v>
      </c>
      <c r="BK87" s="489">
        <f>'MASTER_ ALL areas - No.seedling'!BJ94</f>
        <v>0</v>
      </c>
      <c r="BL87" s="240">
        <f t="shared" si="578"/>
        <v>0</v>
      </c>
      <c r="BM87" s="489">
        <f>'MASTER_ ALL areas - No.seedling'!BL94</f>
        <v>0</v>
      </c>
      <c r="BN87" s="489">
        <f>'MASTER_ ALL areas - No.seedling'!BM94</f>
        <v>0</v>
      </c>
      <c r="BO87" s="240">
        <f t="shared" si="579"/>
        <v>0</v>
      </c>
      <c r="BP87" s="489">
        <f>'MASTER_ ALL areas - No.seedling'!BO94</f>
        <v>0</v>
      </c>
      <c r="BQ87" s="240">
        <f t="shared" si="580"/>
        <v>0</v>
      </c>
      <c r="BR87" s="489">
        <f>'MASTER_ ALL areas - No.seedling'!BQ94</f>
        <v>0</v>
      </c>
      <c r="BS87" s="489">
        <f>'MASTER_ ALL areas - No.seedling'!BR94</f>
        <v>0</v>
      </c>
      <c r="BT87" s="240">
        <f t="shared" si="581"/>
        <v>0</v>
      </c>
      <c r="BU87" s="489">
        <f>'MASTER_ ALL areas - No.seedling'!BT94</f>
        <v>0</v>
      </c>
      <c r="BV87" s="240">
        <f t="shared" si="582"/>
        <v>0</v>
      </c>
      <c r="BW87" s="489">
        <f>'MASTER_ ALL areas - No.seedling'!BV94</f>
        <v>0</v>
      </c>
      <c r="BX87" s="489">
        <f>'MASTER_ ALL areas - No.seedling'!BW94</f>
        <v>0</v>
      </c>
      <c r="BY87" s="240">
        <f t="shared" si="583"/>
        <v>0</v>
      </c>
      <c r="BZ87" s="489">
        <f>'MASTER_ ALL areas - No.seedling'!BY94</f>
        <v>0</v>
      </c>
      <c r="CA87" s="241">
        <f t="shared" si="584"/>
        <v>0</v>
      </c>
      <c r="CB87" s="429"/>
      <c r="CC87" s="238">
        <f>12*200</f>
        <v>2400</v>
      </c>
      <c r="CD87" s="239">
        <f>'MASTER_ ALL areas - No.seedling'!CC94</f>
        <v>2</v>
      </c>
      <c r="CE87" s="240">
        <f t="shared" si="585"/>
        <v>1.6666666666666666E-2</v>
      </c>
      <c r="CF87" s="239">
        <f>'MASTER_ ALL areas - No.seedling'!CE94</f>
        <v>8</v>
      </c>
      <c r="CG87" s="241">
        <f t="shared" si="586"/>
        <v>6.6666666666666666E-2</v>
      </c>
      <c r="CH87" s="238">
        <f>'MASTER_ ALL areas - No.seedling'!CG94</f>
        <v>160</v>
      </c>
      <c r="CI87" s="239">
        <f>'MASTER_ ALL areas - No.seedling'!CH94</f>
        <v>0</v>
      </c>
      <c r="CJ87" s="240">
        <f t="shared" si="587"/>
        <v>0</v>
      </c>
      <c r="CK87" s="239">
        <f>'MASTER_ ALL areas - No.seedling'!CJ94</f>
        <v>8</v>
      </c>
      <c r="CL87" s="241">
        <f t="shared" si="588"/>
        <v>1</v>
      </c>
      <c r="CM87" s="238">
        <f>'MASTER_ ALL areas - No.seedling'!CL94</f>
        <v>0</v>
      </c>
      <c r="CN87" s="239">
        <f>'MASTER_ ALL areas - No.seedling'!CM94</f>
        <v>0</v>
      </c>
      <c r="CO87" s="240">
        <f t="shared" si="589"/>
        <v>0</v>
      </c>
      <c r="CP87" s="239">
        <f>'MASTER_ ALL areas - No.seedling'!CO94</f>
        <v>0</v>
      </c>
      <c r="CQ87" s="241">
        <f t="shared" si="590"/>
        <v>0</v>
      </c>
      <c r="CR87" s="238">
        <f>'MASTER_ ALL areas - No.seedling'!CQ94</f>
        <v>0</v>
      </c>
      <c r="CS87" s="239">
        <f>'MASTER_ ALL areas - No.seedling'!CR94</f>
        <v>0</v>
      </c>
      <c r="CT87" s="240">
        <f t="shared" si="591"/>
        <v>0</v>
      </c>
      <c r="CU87" s="239">
        <f>'MASTER_ ALL areas - No.seedling'!CT94</f>
        <v>0</v>
      </c>
      <c r="CV87" s="241">
        <f t="shared" si="592"/>
        <v>0</v>
      </c>
      <c r="CW87" s="238">
        <f>'MASTER_ ALL areas - No.seedling'!CV94</f>
        <v>21000</v>
      </c>
      <c r="CX87" s="239">
        <f>'MASTER_ ALL areas - No.seedling'!CW94</f>
        <v>20</v>
      </c>
      <c r="CY87" s="240">
        <f t="shared" si="593"/>
        <v>1.9047619047619049E-2</v>
      </c>
      <c r="CZ87" s="239">
        <f>'MASTER_ ALL areas - No.seedling'!CY94</f>
        <v>140</v>
      </c>
      <c r="DA87" s="241">
        <f t="shared" si="594"/>
        <v>0.13333333333333333</v>
      </c>
      <c r="DB87" s="238">
        <f>'MASTER_ ALL areas - No.seedling'!DA94</f>
        <v>600</v>
      </c>
      <c r="DC87" s="239">
        <f>'MASTER_ ALL areas - No.seedling'!DB94</f>
        <v>0</v>
      </c>
      <c r="DD87" s="240">
        <f t="shared" si="595"/>
        <v>0</v>
      </c>
      <c r="DE87" s="239">
        <f>'MASTER_ ALL areas - No.seedling'!DD94</f>
        <v>30</v>
      </c>
      <c r="DF87" s="241">
        <f t="shared" si="596"/>
        <v>1</v>
      </c>
      <c r="DG87" s="238">
        <f>'MASTER_ ALL areas - No.seedling'!DF94</f>
        <v>0</v>
      </c>
      <c r="DH87" s="239">
        <f>'MASTER_ ALL areas - No.seedling'!DG94</f>
        <v>0</v>
      </c>
      <c r="DI87" s="240">
        <f t="shared" si="597"/>
        <v>0</v>
      </c>
      <c r="DJ87" s="239">
        <f>'MASTER_ ALL areas - No.seedling'!DI94</f>
        <v>0</v>
      </c>
      <c r="DK87" s="241">
        <f t="shared" si="598"/>
        <v>0</v>
      </c>
      <c r="DL87" s="238">
        <f>'MASTER_ ALL areas - No.seedling'!DK94</f>
        <v>0</v>
      </c>
      <c r="DM87" s="239">
        <f>'MASTER_ ALL areas - No.seedling'!DL94</f>
        <v>0</v>
      </c>
      <c r="DN87" s="240">
        <f t="shared" si="599"/>
        <v>0</v>
      </c>
      <c r="DO87" s="239">
        <f>'MASTER_ ALL areas - No.seedling'!DN94</f>
        <v>0</v>
      </c>
      <c r="DP87" s="241">
        <f t="shared" si="600"/>
        <v>0</v>
      </c>
      <c r="DQ87" s="238">
        <f>'MASTER_ ALL areas - No.seedling'!DP94</f>
        <v>40</v>
      </c>
      <c r="DR87" s="239">
        <f>'MASTER_ ALL areas - No.seedling'!DQ94</f>
        <v>0</v>
      </c>
      <c r="DS87" s="240">
        <f t="shared" si="601"/>
        <v>0</v>
      </c>
      <c r="DT87" s="239">
        <f>'MASTER_ ALL areas - No.seedling'!DS94</f>
        <v>1</v>
      </c>
      <c r="DU87" s="241">
        <f t="shared" si="602"/>
        <v>0.5</v>
      </c>
      <c r="DV87" s="238">
        <f>'MASTER_ ALL areas - No.seedling'!DU94</f>
        <v>0</v>
      </c>
      <c r="DW87" s="239">
        <f>'MASTER_ ALL areas - No.seedling'!DV94</f>
        <v>0</v>
      </c>
      <c r="DX87" s="240">
        <f t="shared" si="603"/>
        <v>0</v>
      </c>
      <c r="DY87" s="239">
        <f>'MASTER_ ALL areas - No.seedling'!DX94</f>
        <v>0</v>
      </c>
      <c r="DZ87" s="241">
        <f t="shared" si="604"/>
        <v>0</v>
      </c>
      <c r="EA87" s="238">
        <f>'MASTER_ ALL areas - No.seedling'!DZ94</f>
        <v>0</v>
      </c>
      <c r="EB87" s="239">
        <f>'MASTER_ ALL areas - No.seedling'!EA94</f>
        <v>0</v>
      </c>
      <c r="EC87" s="240">
        <f t="shared" si="605"/>
        <v>0</v>
      </c>
      <c r="ED87" s="239">
        <f>'MASTER_ ALL areas - No.seedling'!EC94</f>
        <v>0</v>
      </c>
      <c r="EE87" s="241">
        <f t="shared" si="606"/>
        <v>0</v>
      </c>
      <c r="EF87" s="238">
        <f>'MASTER_ ALL areas - No.seedling'!EE94</f>
        <v>0</v>
      </c>
      <c r="EG87" s="239">
        <f>'MASTER_ ALL areas - No.seedling'!EF94</f>
        <v>0</v>
      </c>
      <c r="EH87" s="240">
        <f t="shared" si="607"/>
        <v>0</v>
      </c>
      <c r="EI87" s="239">
        <f>'MASTER_ ALL areas - No.seedling'!EH94</f>
        <v>0</v>
      </c>
      <c r="EJ87" s="241">
        <f t="shared" si="608"/>
        <v>0</v>
      </c>
      <c r="EK87" s="238">
        <f>'MASTER_ ALL areas - No.seedling'!EJ94</f>
        <v>0</v>
      </c>
      <c r="EL87" s="239">
        <f>'MASTER_ ALL areas - No.seedling'!EK94</f>
        <v>0</v>
      </c>
      <c r="EM87" s="240">
        <f t="shared" si="609"/>
        <v>0</v>
      </c>
      <c r="EN87" s="239">
        <f>'MASTER_ ALL areas - No.seedling'!EM94</f>
        <v>0</v>
      </c>
      <c r="EO87" s="241">
        <f t="shared" si="610"/>
        <v>0</v>
      </c>
      <c r="EP87" s="238">
        <f>'MASTER_ ALL areas - No.seedling'!EO94</f>
        <v>0</v>
      </c>
      <c r="EQ87" s="239">
        <f>'MASTER_ ALL areas - No.seedling'!EP94</f>
        <v>0</v>
      </c>
      <c r="ER87" s="240">
        <f t="shared" si="611"/>
        <v>0</v>
      </c>
      <c r="ES87" s="239">
        <f>'MASTER_ ALL areas - No.seedling'!ER94</f>
        <v>0</v>
      </c>
      <c r="ET87" s="241">
        <f t="shared" si="612"/>
        <v>0</v>
      </c>
      <c r="EU87" s="238">
        <f>'MASTER_ ALL areas - No.seedling'!ET94</f>
        <v>0</v>
      </c>
      <c r="EV87" s="239">
        <f>'MASTER_ ALL areas - No.seedling'!EU94</f>
        <v>0</v>
      </c>
      <c r="EW87" s="240">
        <f t="shared" si="613"/>
        <v>0</v>
      </c>
      <c r="EX87" s="239">
        <f>'MASTER_ ALL areas - No.seedling'!EW94</f>
        <v>0</v>
      </c>
      <c r="EY87" s="241">
        <f t="shared" si="614"/>
        <v>0</v>
      </c>
      <c r="EZ87" s="238">
        <f>'MASTER_ ALL areas - No.seedling'!EY94</f>
        <v>0</v>
      </c>
      <c r="FA87" s="239">
        <f>'MASTER_ ALL areas - No.seedling'!EZ94</f>
        <v>0</v>
      </c>
      <c r="FB87" s="240">
        <f t="shared" si="615"/>
        <v>0</v>
      </c>
      <c r="FC87" s="239">
        <f>'MASTER_ ALL areas - No.seedling'!FB94</f>
        <v>0</v>
      </c>
      <c r="FD87" s="241">
        <f t="shared" si="616"/>
        <v>0</v>
      </c>
      <c r="FE87" s="238">
        <f>'MASTER_ ALL areas - No.seedling'!FD94</f>
        <v>0</v>
      </c>
      <c r="FF87" s="239">
        <f>'MASTER_ ALL areas - No.seedling'!FE94</f>
        <v>0</v>
      </c>
      <c r="FG87" s="240">
        <f t="shared" si="617"/>
        <v>0</v>
      </c>
      <c r="FH87" s="239">
        <f>'MASTER_ ALL areas - No.seedling'!FG94</f>
        <v>0</v>
      </c>
      <c r="FI87" s="241">
        <f t="shared" si="618"/>
        <v>0</v>
      </c>
      <c r="FJ87" s="238">
        <f>'MASTER_ ALL areas - No.seedling'!FI94</f>
        <v>0</v>
      </c>
      <c r="FK87" s="239">
        <f>'MASTER_ ALL areas - No.seedling'!FJ94</f>
        <v>0</v>
      </c>
      <c r="FL87" s="240">
        <f t="shared" si="619"/>
        <v>0</v>
      </c>
      <c r="FM87" s="239">
        <f>'MASTER_ ALL areas - No.seedling'!FL94</f>
        <v>0</v>
      </c>
      <c r="FN87" s="241">
        <f t="shared" si="620"/>
        <v>0</v>
      </c>
      <c r="FO87" s="238">
        <f>'MASTER_ ALL areas - No.seedling'!FN94</f>
        <v>0</v>
      </c>
      <c r="FP87" s="239">
        <f>'MASTER_ ALL areas - No.seedling'!FO94</f>
        <v>0</v>
      </c>
      <c r="FQ87" s="240">
        <f t="shared" si="621"/>
        <v>0</v>
      </c>
      <c r="FR87" s="239">
        <f>'MASTER_ ALL areas - No.seedling'!FQ94</f>
        <v>0</v>
      </c>
      <c r="FS87" s="241">
        <f t="shared" si="622"/>
        <v>0</v>
      </c>
      <c r="FT87" s="238">
        <f>'MASTER_ ALL areas - No.seedling'!FS94</f>
        <v>0</v>
      </c>
      <c r="FU87" s="239">
        <f>'MASTER_ ALL areas - No.seedling'!FT94</f>
        <v>0</v>
      </c>
      <c r="FV87" s="240">
        <f t="shared" si="623"/>
        <v>0</v>
      </c>
      <c r="FW87" s="239">
        <f>'MASTER_ ALL areas - No.seedling'!FV94</f>
        <v>0</v>
      </c>
      <c r="FX87" s="241">
        <f t="shared" si="624"/>
        <v>0</v>
      </c>
      <c r="FY87" s="238">
        <f>'MASTER_ ALL areas - No.seedling'!FX94</f>
        <v>0</v>
      </c>
      <c r="FZ87" s="239">
        <f>'MASTER_ ALL areas - No.seedling'!FY94</f>
        <v>0</v>
      </c>
      <c r="GA87" s="240">
        <f t="shared" si="625"/>
        <v>0</v>
      </c>
      <c r="GB87" s="239">
        <f>'MASTER_ ALL areas - No.seedling'!GA94</f>
        <v>0</v>
      </c>
      <c r="GC87" s="241">
        <f t="shared" si="626"/>
        <v>0</v>
      </c>
      <c r="GD87" s="238">
        <f>'MASTER_ ALL areas - No.seedling'!GC94</f>
        <v>0</v>
      </c>
      <c r="GE87" s="239">
        <f>'MASTER_ ALL areas - No.seedling'!GD94</f>
        <v>0</v>
      </c>
      <c r="GF87" s="240">
        <f t="shared" si="627"/>
        <v>0</v>
      </c>
      <c r="GG87" s="239">
        <f>'MASTER_ ALL areas - No.seedling'!GF94</f>
        <v>0</v>
      </c>
      <c r="GH87" s="241">
        <f t="shared" si="628"/>
        <v>0</v>
      </c>
      <c r="GI87" s="238">
        <f>'MASTER_ ALL areas - No.seedling'!GH94</f>
        <v>0</v>
      </c>
      <c r="GJ87" s="239">
        <f>'MASTER_ ALL areas - No.seedling'!GI94</f>
        <v>0</v>
      </c>
      <c r="GK87" s="240">
        <f t="shared" si="629"/>
        <v>0</v>
      </c>
      <c r="GL87" s="239">
        <f>'MASTER_ ALL areas - No.seedling'!GK94</f>
        <v>0</v>
      </c>
      <c r="GM87" s="241">
        <f t="shared" si="630"/>
        <v>0</v>
      </c>
      <c r="GN87" s="238">
        <f>'MASTER_ ALL areas - No.seedling'!GM94</f>
        <v>0</v>
      </c>
      <c r="GO87" s="239">
        <f>'MASTER_ ALL areas - No.seedling'!GN94</f>
        <v>0</v>
      </c>
      <c r="GP87" s="240">
        <f t="shared" si="631"/>
        <v>0</v>
      </c>
      <c r="GQ87" s="239">
        <f>'MASTER_ ALL areas - No.seedling'!GP94</f>
        <v>0</v>
      </c>
      <c r="GR87" s="241">
        <f t="shared" si="632"/>
        <v>0</v>
      </c>
      <c r="GS87" s="238">
        <f>'MASTER_ ALL areas - No.seedling'!GR94</f>
        <v>0</v>
      </c>
      <c r="GT87" s="239">
        <f>'MASTER_ ALL areas - No.seedling'!GS94</f>
        <v>0</v>
      </c>
      <c r="GU87" s="240">
        <f t="shared" si="633"/>
        <v>0</v>
      </c>
      <c r="GV87" s="239">
        <f>'MASTER_ ALL areas - No.seedling'!GU94</f>
        <v>0</v>
      </c>
      <c r="GW87" s="241">
        <f t="shared" si="634"/>
        <v>0</v>
      </c>
      <c r="GX87" s="238">
        <f>'MASTER_ ALL areas - No.seedling'!GW94</f>
        <v>0</v>
      </c>
      <c r="GY87" s="239">
        <f>'MASTER_ ALL areas - No.seedling'!GX94</f>
        <v>0</v>
      </c>
      <c r="GZ87" s="240">
        <f t="shared" si="635"/>
        <v>0</v>
      </c>
      <c r="HA87" s="239">
        <f>'MASTER_ ALL areas - No.seedling'!GZ94</f>
        <v>0</v>
      </c>
      <c r="HB87" s="241">
        <f t="shared" si="636"/>
        <v>0</v>
      </c>
      <c r="HC87" s="238">
        <f>'MASTER_ ALL areas - No.seedling'!HB94</f>
        <v>0</v>
      </c>
      <c r="HD87" s="239">
        <f>'MASTER_ ALL areas - No.seedling'!HC94</f>
        <v>0</v>
      </c>
      <c r="HE87" s="240">
        <f t="shared" si="637"/>
        <v>0</v>
      </c>
      <c r="HF87" s="239">
        <f>'MASTER_ ALL areas - No.seedling'!HE94</f>
        <v>0</v>
      </c>
      <c r="HG87" s="241">
        <f t="shared" si="638"/>
        <v>0</v>
      </c>
      <c r="HH87" s="238">
        <f>'MASTER_ ALL areas - No.seedling'!HG94</f>
        <v>0</v>
      </c>
      <c r="HI87" s="239">
        <f>'MASTER_ ALL areas - No.seedling'!HH94</f>
        <v>0</v>
      </c>
      <c r="HJ87" s="240">
        <f t="shared" si="639"/>
        <v>0</v>
      </c>
      <c r="HK87" s="239">
        <f>'MASTER_ ALL areas - No.seedling'!HJ94</f>
        <v>0</v>
      </c>
      <c r="HL87" s="241">
        <f t="shared" si="640"/>
        <v>0</v>
      </c>
      <c r="HM87" s="238">
        <f>'MASTER_ ALL areas - No.seedling'!HL94</f>
        <v>0</v>
      </c>
      <c r="HN87" s="239">
        <f>'MASTER_ ALL areas - No.seedling'!HM94</f>
        <v>0</v>
      </c>
      <c r="HO87" s="240">
        <f t="shared" si="641"/>
        <v>0</v>
      </c>
      <c r="HP87" s="239">
        <f>'MASTER_ ALL areas - No.seedling'!HO94</f>
        <v>0</v>
      </c>
      <c r="HQ87" s="241">
        <f t="shared" si="642"/>
        <v>0</v>
      </c>
      <c r="HR87" s="238">
        <f>'MASTER_ ALL areas - No.seedling'!HQ94</f>
        <v>0</v>
      </c>
      <c r="HS87" s="239">
        <f>'MASTER_ ALL areas - No.seedling'!HR94</f>
        <v>0</v>
      </c>
      <c r="HT87" s="240">
        <f t="shared" si="643"/>
        <v>0</v>
      </c>
      <c r="HU87" s="239">
        <f>'MASTER_ ALL areas - No.seedling'!HT94</f>
        <v>0</v>
      </c>
      <c r="HV87" s="241">
        <f t="shared" si="644"/>
        <v>0</v>
      </c>
      <c r="HW87" s="238">
        <f>'MASTER_ ALL areas - No.seedling'!HV94</f>
        <v>0</v>
      </c>
      <c r="HX87" s="239">
        <f>'MASTER_ ALL areas - No.seedling'!HW94</f>
        <v>0</v>
      </c>
      <c r="HY87" s="240">
        <f t="shared" si="645"/>
        <v>0</v>
      </c>
      <c r="HZ87" s="239">
        <f>'MASTER_ ALL areas - No.seedling'!HY94</f>
        <v>0</v>
      </c>
      <c r="IA87" s="241">
        <f t="shared" si="646"/>
        <v>0</v>
      </c>
      <c r="IB87" s="238">
        <f>'MASTER_ ALL areas - No.seedling'!IA94</f>
        <v>0</v>
      </c>
      <c r="IC87" s="239">
        <f>'MASTER_ ALL areas - No.seedling'!IB94</f>
        <v>0</v>
      </c>
      <c r="ID87" s="240">
        <f t="shared" si="647"/>
        <v>0</v>
      </c>
      <c r="IE87" s="239">
        <f>'MASTER_ ALL areas - No.seedling'!ID94</f>
        <v>0</v>
      </c>
      <c r="IF87" s="248">
        <f t="shared" si="648"/>
        <v>0</v>
      </c>
      <c r="IG87" s="249" t="s">
        <v>403</v>
      </c>
      <c r="IH87" s="250"/>
    </row>
    <row r="88" spans="2:242" ht="33" customHeight="1" x14ac:dyDescent="0.25">
      <c r="B88" s="420">
        <v>91</v>
      </c>
      <c r="C88" s="421" t="s">
        <v>312</v>
      </c>
      <c r="D88" s="422">
        <v>219914</v>
      </c>
      <c r="E88" s="423">
        <v>933103</v>
      </c>
      <c r="F88" s="424" t="s">
        <v>89</v>
      </c>
      <c r="G88" s="88" t="s">
        <v>185</v>
      </c>
      <c r="H88" s="459">
        <f>'MASTER_ ALL areas - No.seedling'!G95</f>
        <v>1</v>
      </c>
      <c r="I88" s="472">
        <f>'MASTER_ ALL areas - No.seedling'!H95</f>
        <v>0</v>
      </c>
      <c r="J88" s="459">
        <f>'MASTER_ ALL areas - No.seedling'!I95</f>
        <v>45.4</v>
      </c>
      <c r="K88" s="427">
        <f>'MASTER_ ALL areas - No.seedling'!J95</f>
        <v>75</v>
      </c>
      <c r="L88" s="73">
        <f t="shared" si="558"/>
        <v>1500</v>
      </c>
      <c r="M88" s="427">
        <f>'MASTER_ ALL areas - No.seedling'!L95</f>
        <v>1500</v>
      </c>
      <c r="N88" s="473">
        <f>'MASTER_ ALL areas - No.seedling'!M95</f>
        <v>3</v>
      </c>
      <c r="O88" s="474">
        <f>'MASTER_ ALL areas - No.seedling'!N95</f>
        <v>72</v>
      </c>
      <c r="P88" s="70">
        <f t="shared" si="559"/>
        <v>0.04</v>
      </c>
      <c r="Q88" s="78">
        <f t="shared" si="560"/>
        <v>0.96</v>
      </c>
      <c r="R88" s="429"/>
      <c r="S88" s="473">
        <f>'MASTER_ ALL areas - No.seedling'!R95</f>
        <v>460</v>
      </c>
      <c r="T88" s="475">
        <f>'MASTER_ ALL areas - No.seedling'!S95</f>
        <v>1</v>
      </c>
      <c r="U88" s="80">
        <f t="shared" si="561"/>
        <v>4.3478260869565216E-2</v>
      </c>
      <c r="V88" s="475">
        <f>'MASTER_ ALL areas - No.seedling'!U95</f>
        <v>20</v>
      </c>
      <c r="W88" s="80">
        <f t="shared" si="562"/>
        <v>0.86956521739130432</v>
      </c>
      <c r="X88" s="475">
        <f>'MASTER_ ALL areas - No.seedling'!W95</f>
        <v>1000</v>
      </c>
      <c r="Y88" s="475">
        <f>'MASTER_ ALL areas - No.seedling'!X95</f>
        <v>2</v>
      </c>
      <c r="Z88" s="80">
        <f t="shared" si="563"/>
        <v>0.04</v>
      </c>
      <c r="AA88" s="475">
        <f>'MASTER_ ALL areas - No.seedling'!Z95</f>
        <v>50</v>
      </c>
      <c r="AB88" s="80">
        <f t="shared" si="564"/>
        <v>1</v>
      </c>
      <c r="AC88" s="475">
        <f>'MASTER_ ALL areas - No.seedling'!AB95</f>
        <v>40</v>
      </c>
      <c r="AD88" s="475">
        <f>'MASTER_ ALL areas - No.seedling'!AC95</f>
        <v>0</v>
      </c>
      <c r="AE88" s="80">
        <f t="shared" si="565"/>
        <v>0</v>
      </c>
      <c r="AF88" s="475">
        <f>'MASTER_ ALL areas - No.seedling'!AE95</f>
        <v>2</v>
      </c>
      <c r="AG88" s="80">
        <f t="shared" si="566"/>
        <v>1</v>
      </c>
      <c r="AH88" s="475">
        <f>'MASTER_ ALL areas - No.seedling'!AG95</f>
        <v>0</v>
      </c>
      <c r="AI88" s="475">
        <f>'MASTER_ ALL areas - No.seedling'!AH95</f>
        <v>0</v>
      </c>
      <c r="AJ88" s="80">
        <f t="shared" si="567"/>
        <v>0</v>
      </c>
      <c r="AK88" s="475">
        <f>'MASTER_ ALL areas - No.seedling'!AJ95</f>
        <v>0</v>
      </c>
      <c r="AL88" s="81">
        <f t="shared" si="568"/>
        <v>0</v>
      </c>
      <c r="AM88" s="429"/>
      <c r="AN88" s="473">
        <f>'MASTER_ ALL areas - No.seedling'!AM95</f>
        <v>1440</v>
      </c>
      <c r="AO88" s="475">
        <f>'MASTER_ ALL areas - No.seedling'!AN95</f>
        <v>3</v>
      </c>
      <c r="AP88" s="80">
        <f t="shared" si="569"/>
        <v>4.1666666666666664E-2</v>
      </c>
      <c r="AQ88" s="475">
        <f>'MASTER_ ALL areas - No.seedling'!AP95</f>
        <v>71</v>
      </c>
      <c r="AR88" s="80">
        <f t="shared" si="570"/>
        <v>0.98611111111111116</v>
      </c>
      <c r="AS88" s="475">
        <f>'MASTER_ ALL areas - No.seedling'!AR95</f>
        <v>40</v>
      </c>
      <c r="AT88" s="475">
        <f>'MASTER_ ALL areas - No.seedling'!AS95</f>
        <v>0</v>
      </c>
      <c r="AU88" s="80">
        <f t="shared" si="571"/>
        <v>0</v>
      </c>
      <c r="AV88" s="475">
        <f>'MASTER_ ALL areas - No.seedling'!AU95</f>
        <v>1</v>
      </c>
      <c r="AW88" s="80">
        <f t="shared" si="572"/>
        <v>0.5</v>
      </c>
      <c r="AX88" s="475">
        <f>'MASTER_ ALL areas - No.seedling'!AW95</f>
        <v>0</v>
      </c>
      <c r="AY88" s="475">
        <f>'MASTER_ ALL areas - No.seedling'!AX95</f>
        <v>0</v>
      </c>
      <c r="AZ88" s="80">
        <f t="shared" si="573"/>
        <v>0</v>
      </c>
      <c r="BA88" s="475">
        <f>'MASTER_ ALL areas - No.seedling'!AZ95</f>
        <v>0</v>
      </c>
      <c r="BB88" s="80">
        <f t="shared" si="574"/>
        <v>0</v>
      </c>
      <c r="BC88" s="475">
        <f>'MASTER_ ALL areas - No.seedling'!BB95</f>
        <v>0</v>
      </c>
      <c r="BD88" s="475">
        <f>'MASTER_ ALL areas - No.seedling'!BC95</f>
        <v>0</v>
      </c>
      <c r="BE88" s="80">
        <f t="shared" si="575"/>
        <v>0</v>
      </c>
      <c r="BF88" s="475">
        <f>'MASTER_ ALL areas - No.seedling'!BE95</f>
        <v>0</v>
      </c>
      <c r="BG88" s="80">
        <f t="shared" si="576"/>
        <v>0</v>
      </c>
      <c r="BH88" s="475">
        <f>'MASTER_ ALL areas - No.seedling'!BG95</f>
        <v>20</v>
      </c>
      <c r="BI88" s="475">
        <f>'MASTER_ ALL areas - No.seedling'!BH95</f>
        <v>0</v>
      </c>
      <c r="BJ88" s="80">
        <f t="shared" si="577"/>
        <v>0</v>
      </c>
      <c r="BK88" s="475">
        <f>'MASTER_ ALL areas - No.seedling'!BJ95</f>
        <v>0</v>
      </c>
      <c r="BL88" s="80">
        <f t="shared" si="578"/>
        <v>0</v>
      </c>
      <c r="BM88" s="475">
        <f>'MASTER_ ALL areas - No.seedling'!BL95</f>
        <v>0</v>
      </c>
      <c r="BN88" s="475">
        <f>'MASTER_ ALL areas - No.seedling'!BM95</f>
        <v>0</v>
      </c>
      <c r="BO88" s="80">
        <f t="shared" si="579"/>
        <v>0</v>
      </c>
      <c r="BP88" s="475">
        <f>'MASTER_ ALL areas - No.seedling'!BO95</f>
        <v>0</v>
      </c>
      <c r="BQ88" s="80">
        <f t="shared" si="580"/>
        <v>0</v>
      </c>
      <c r="BR88" s="475">
        <f>'MASTER_ ALL areas - No.seedling'!BQ95</f>
        <v>0</v>
      </c>
      <c r="BS88" s="475">
        <f>'MASTER_ ALL areas - No.seedling'!BR95</f>
        <v>0</v>
      </c>
      <c r="BT88" s="80">
        <f t="shared" si="581"/>
        <v>0</v>
      </c>
      <c r="BU88" s="475">
        <f>'MASTER_ ALL areas - No.seedling'!BT95</f>
        <v>0</v>
      </c>
      <c r="BV88" s="80">
        <f t="shared" si="582"/>
        <v>0</v>
      </c>
      <c r="BW88" s="475">
        <f>'MASTER_ ALL areas - No.seedling'!BV95</f>
        <v>0</v>
      </c>
      <c r="BX88" s="475">
        <f>'MASTER_ ALL areas - No.seedling'!BW95</f>
        <v>0</v>
      </c>
      <c r="BY88" s="80">
        <f t="shared" si="583"/>
        <v>0</v>
      </c>
      <c r="BZ88" s="475">
        <f>'MASTER_ ALL areas - No.seedling'!BY95</f>
        <v>0</v>
      </c>
      <c r="CA88" s="81">
        <f t="shared" si="584"/>
        <v>0</v>
      </c>
      <c r="CB88" s="429"/>
      <c r="CC88" s="75">
        <f t="shared" si="184"/>
        <v>400</v>
      </c>
      <c r="CD88" s="76">
        <f>'MASTER_ ALL areas - No.seedling'!CC95</f>
        <v>1</v>
      </c>
      <c r="CE88" s="80">
        <f t="shared" si="585"/>
        <v>0.05</v>
      </c>
      <c r="CF88" s="76">
        <f>'MASTER_ ALL areas - No.seedling'!CE95</f>
        <v>19</v>
      </c>
      <c r="CG88" s="81">
        <f t="shared" si="586"/>
        <v>0.95</v>
      </c>
      <c r="CH88" s="75">
        <f>'MASTER_ ALL areas - No.seedling'!CG95</f>
        <v>1000</v>
      </c>
      <c r="CI88" s="76">
        <f>'MASTER_ ALL areas - No.seedling'!CH95</f>
        <v>2</v>
      </c>
      <c r="CJ88" s="80">
        <f t="shared" si="587"/>
        <v>0.04</v>
      </c>
      <c r="CK88" s="76">
        <f>'MASTER_ ALL areas - No.seedling'!CJ95</f>
        <v>50</v>
      </c>
      <c r="CL88" s="81">
        <f t="shared" si="588"/>
        <v>1</v>
      </c>
      <c r="CM88" s="75">
        <f>'MASTER_ ALL areas - No.seedling'!CL95</f>
        <v>40</v>
      </c>
      <c r="CN88" s="76">
        <f>'MASTER_ ALL areas - No.seedling'!CM95</f>
        <v>0</v>
      </c>
      <c r="CO88" s="80">
        <f t="shared" si="589"/>
        <v>0</v>
      </c>
      <c r="CP88" s="76">
        <f>'MASTER_ ALL areas - No.seedling'!CO95</f>
        <v>2</v>
      </c>
      <c r="CQ88" s="81">
        <f t="shared" si="590"/>
        <v>1</v>
      </c>
      <c r="CR88" s="75">
        <f>'MASTER_ ALL areas - No.seedling'!CQ95</f>
        <v>0</v>
      </c>
      <c r="CS88" s="76">
        <f>'MASTER_ ALL areas - No.seedling'!CR95</f>
        <v>0</v>
      </c>
      <c r="CT88" s="80">
        <f t="shared" si="591"/>
        <v>0</v>
      </c>
      <c r="CU88" s="76">
        <f>'MASTER_ ALL areas - No.seedling'!CT95</f>
        <v>0</v>
      </c>
      <c r="CV88" s="81">
        <f t="shared" si="592"/>
        <v>0</v>
      </c>
      <c r="CW88" s="75">
        <f>'MASTER_ ALL areas - No.seedling'!CV95</f>
        <v>40</v>
      </c>
      <c r="CX88" s="76">
        <f>'MASTER_ ALL areas - No.seedling'!CW95</f>
        <v>0</v>
      </c>
      <c r="CY88" s="80">
        <f t="shared" si="593"/>
        <v>0</v>
      </c>
      <c r="CZ88" s="76">
        <f>'MASTER_ ALL areas - No.seedling'!CY95</f>
        <v>1</v>
      </c>
      <c r="DA88" s="81">
        <f t="shared" si="594"/>
        <v>0.5</v>
      </c>
      <c r="DB88" s="75">
        <f>'MASTER_ ALL areas - No.seedling'!DA95</f>
        <v>0</v>
      </c>
      <c r="DC88" s="76">
        <f>'MASTER_ ALL areas - No.seedling'!DB95</f>
        <v>0</v>
      </c>
      <c r="DD88" s="80">
        <f t="shared" si="595"/>
        <v>0</v>
      </c>
      <c r="DE88" s="76">
        <f>'MASTER_ ALL areas - No.seedling'!DD95</f>
        <v>0</v>
      </c>
      <c r="DF88" s="81">
        <f t="shared" si="596"/>
        <v>0</v>
      </c>
      <c r="DG88" s="75">
        <f>'MASTER_ ALL areas - No.seedling'!DF95</f>
        <v>0</v>
      </c>
      <c r="DH88" s="76">
        <f>'MASTER_ ALL areas - No.seedling'!DG95</f>
        <v>0</v>
      </c>
      <c r="DI88" s="80">
        <f t="shared" si="597"/>
        <v>0</v>
      </c>
      <c r="DJ88" s="76">
        <f>'MASTER_ ALL areas - No.seedling'!DI95</f>
        <v>0</v>
      </c>
      <c r="DK88" s="81">
        <f t="shared" si="598"/>
        <v>0</v>
      </c>
      <c r="DL88" s="75">
        <f>'MASTER_ ALL areas - No.seedling'!DK95</f>
        <v>0</v>
      </c>
      <c r="DM88" s="76">
        <f>'MASTER_ ALL areas - No.seedling'!DL95</f>
        <v>0</v>
      </c>
      <c r="DN88" s="80">
        <f t="shared" si="599"/>
        <v>0</v>
      </c>
      <c r="DO88" s="76">
        <f>'MASTER_ ALL areas - No.seedling'!DN95</f>
        <v>0</v>
      </c>
      <c r="DP88" s="81">
        <f t="shared" si="600"/>
        <v>0</v>
      </c>
      <c r="DQ88" s="75">
        <f>'MASTER_ ALL areas - No.seedling'!DP95</f>
        <v>0</v>
      </c>
      <c r="DR88" s="76">
        <f>'MASTER_ ALL areas - No.seedling'!DQ95</f>
        <v>0</v>
      </c>
      <c r="DS88" s="80">
        <f t="shared" si="601"/>
        <v>0</v>
      </c>
      <c r="DT88" s="76">
        <f>'MASTER_ ALL areas - No.seedling'!DS95</f>
        <v>0</v>
      </c>
      <c r="DU88" s="81">
        <f t="shared" si="602"/>
        <v>0</v>
      </c>
      <c r="DV88" s="75">
        <f>'MASTER_ ALL areas - No.seedling'!DU95</f>
        <v>0</v>
      </c>
      <c r="DW88" s="76">
        <f>'MASTER_ ALL areas - No.seedling'!DV95</f>
        <v>0</v>
      </c>
      <c r="DX88" s="80">
        <f t="shared" si="603"/>
        <v>0</v>
      </c>
      <c r="DY88" s="76">
        <f>'MASTER_ ALL areas - No.seedling'!DX95</f>
        <v>0</v>
      </c>
      <c r="DZ88" s="81">
        <f t="shared" si="604"/>
        <v>0</v>
      </c>
      <c r="EA88" s="75">
        <f>'MASTER_ ALL areas - No.seedling'!DZ95</f>
        <v>0</v>
      </c>
      <c r="EB88" s="76">
        <f>'MASTER_ ALL areas - No.seedling'!EA95</f>
        <v>0</v>
      </c>
      <c r="EC88" s="80">
        <f t="shared" si="605"/>
        <v>0</v>
      </c>
      <c r="ED88" s="76">
        <f>'MASTER_ ALL areas - No.seedling'!EC95</f>
        <v>0</v>
      </c>
      <c r="EE88" s="81">
        <f t="shared" si="606"/>
        <v>0</v>
      </c>
      <c r="EF88" s="75">
        <f>'MASTER_ ALL areas - No.seedling'!EE95</f>
        <v>0</v>
      </c>
      <c r="EG88" s="76">
        <f>'MASTER_ ALL areas - No.seedling'!EF95</f>
        <v>0</v>
      </c>
      <c r="EH88" s="80">
        <f t="shared" si="607"/>
        <v>0</v>
      </c>
      <c r="EI88" s="76">
        <f>'MASTER_ ALL areas - No.seedling'!EH95</f>
        <v>0</v>
      </c>
      <c r="EJ88" s="81">
        <f t="shared" si="608"/>
        <v>0</v>
      </c>
      <c r="EK88" s="75">
        <f>'MASTER_ ALL areas - No.seedling'!EJ95</f>
        <v>0</v>
      </c>
      <c r="EL88" s="76">
        <f>'MASTER_ ALL areas - No.seedling'!EK95</f>
        <v>0</v>
      </c>
      <c r="EM88" s="80">
        <f t="shared" si="609"/>
        <v>0</v>
      </c>
      <c r="EN88" s="76">
        <f>'MASTER_ ALL areas - No.seedling'!EM95</f>
        <v>0</v>
      </c>
      <c r="EO88" s="81">
        <f t="shared" si="610"/>
        <v>0</v>
      </c>
      <c r="EP88" s="75">
        <f>'MASTER_ ALL areas - No.seedling'!EO95</f>
        <v>0</v>
      </c>
      <c r="EQ88" s="76">
        <f>'MASTER_ ALL areas - No.seedling'!EP95</f>
        <v>0</v>
      </c>
      <c r="ER88" s="80">
        <f t="shared" si="611"/>
        <v>0</v>
      </c>
      <c r="ES88" s="76">
        <f>'MASTER_ ALL areas - No.seedling'!ER95</f>
        <v>0</v>
      </c>
      <c r="ET88" s="81">
        <f t="shared" si="612"/>
        <v>0</v>
      </c>
      <c r="EU88" s="75">
        <f>'MASTER_ ALL areas - No.seedling'!ET95</f>
        <v>0</v>
      </c>
      <c r="EV88" s="76">
        <f>'MASTER_ ALL areas - No.seedling'!EU95</f>
        <v>0</v>
      </c>
      <c r="EW88" s="80">
        <f t="shared" si="613"/>
        <v>0</v>
      </c>
      <c r="EX88" s="76">
        <f>'MASTER_ ALL areas - No.seedling'!EW95</f>
        <v>0</v>
      </c>
      <c r="EY88" s="81">
        <f t="shared" si="614"/>
        <v>0</v>
      </c>
      <c r="EZ88" s="75">
        <f>'MASTER_ ALL areas - No.seedling'!EY95</f>
        <v>0</v>
      </c>
      <c r="FA88" s="76">
        <f>'MASTER_ ALL areas - No.seedling'!EZ95</f>
        <v>0</v>
      </c>
      <c r="FB88" s="80">
        <f t="shared" si="615"/>
        <v>0</v>
      </c>
      <c r="FC88" s="76">
        <f>'MASTER_ ALL areas - No.seedling'!FB95</f>
        <v>0</v>
      </c>
      <c r="FD88" s="81">
        <f t="shared" si="616"/>
        <v>0</v>
      </c>
      <c r="FE88" s="75">
        <f>'MASTER_ ALL areas - No.seedling'!FD95</f>
        <v>20</v>
      </c>
      <c r="FF88" s="76">
        <f>'MASTER_ ALL areas - No.seedling'!FE95</f>
        <v>0</v>
      </c>
      <c r="FG88" s="80">
        <f t="shared" si="617"/>
        <v>0</v>
      </c>
      <c r="FH88" s="76">
        <f>'MASTER_ ALL areas - No.seedling'!FG95</f>
        <v>0</v>
      </c>
      <c r="FI88" s="81">
        <f t="shared" si="618"/>
        <v>0</v>
      </c>
      <c r="FJ88" s="75">
        <f>'MASTER_ ALL areas - No.seedling'!FI95</f>
        <v>0</v>
      </c>
      <c r="FK88" s="76">
        <f>'MASTER_ ALL areas - No.seedling'!FJ95</f>
        <v>0</v>
      </c>
      <c r="FL88" s="80">
        <f t="shared" si="619"/>
        <v>0</v>
      </c>
      <c r="FM88" s="76">
        <f>'MASTER_ ALL areas - No.seedling'!FL95</f>
        <v>0</v>
      </c>
      <c r="FN88" s="81">
        <f t="shared" si="620"/>
        <v>0</v>
      </c>
      <c r="FO88" s="75">
        <f>'MASTER_ ALL areas - No.seedling'!FN95</f>
        <v>0</v>
      </c>
      <c r="FP88" s="76">
        <f>'MASTER_ ALL areas - No.seedling'!FO95</f>
        <v>0</v>
      </c>
      <c r="FQ88" s="80">
        <f t="shared" si="621"/>
        <v>0</v>
      </c>
      <c r="FR88" s="76">
        <f>'MASTER_ ALL areas - No.seedling'!FQ95</f>
        <v>0</v>
      </c>
      <c r="FS88" s="81">
        <f t="shared" si="622"/>
        <v>0</v>
      </c>
      <c r="FT88" s="75">
        <f>'MASTER_ ALL areas - No.seedling'!FS95</f>
        <v>0</v>
      </c>
      <c r="FU88" s="76">
        <f>'MASTER_ ALL areas - No.seedling'!FT95</f>
        <v>0</v>
      </c>
      <c r="FV88" s="80">
        <f t="shared" si="623"/>
        <v>0</v>
      </c>
      <c r="FW88" s="76">
        <f>'MASTER_ ALL areas - No.seedling'!FV95</f>
        <v>0</v>
      </c>
      <c r="FX88" s="81">
        <f t="shared" si="624"/>
        <v>0</v>
      </c>
      <c r="FY88" s="75">
        <f>'MASTER_ ALL areas - No.seedling'!FX95</f>
        <v>0</v>
      </c>
      <c r="FZ88" s="76">
        <f>'MASTER_ ALL areas - No.seedling'!FY95</f>
        <v>0</v>
      </c>
      <c r="GA88" s="80">
        <f t="shared" si="625"/>
        <v>0</v>
      </c>
      <c r="GB88" s="76">
        <f>'MASTER_ ALL areas - No.seedling'!GA95</f>
        <v>0</v>
      </c>
      <c r="GC88" s="81">
        <f t="shared" si="626"/>
        <v>0</v>
      </c>
      <c r="GD88" s="75">
        <f>'MASTER_ ALL areas - No.seedling'!GC95</f>
        <v>0</v>
      </c>
      <c r="GE88" s="76">
        <f>'MASTER_ ALL areas - No.seedling'!GD95</f>
        <v>0</v>
      </c>
      <c r="GF88" s="80">
        <f t="shared" si="627"/>
        <v>0</v>
      </c>
      <c r="GG88" s="76">
        <f>'MASTER_ ALL areas - No.seedling'!GF95</f>
        <v>0</v>
      </c>
      <c r="GH88" s="81">
        <f t="shared" si="628"/>
        <v>0</v>
      </c>
      <c r="GI88" s="75">
        <f>'MASTER_ ALL areas - No.seedling'!GH95</f>
        <v>0</v>
      </c>
      <c r="GJ88" s="76">
        <f>'MASTER_ ALL areas - No.seedling'!GI95</f>
        <v>0</v>
      </c>
      <c r="GK88" s="80">
        <f t="shared" si="629"/>
        <v>0</v>
      </c>
      <c r="GL88" s="76">
        <f>'MASTER_ ALL areas - No.seedling'!GK95</f>
        <v>0</v>
      </c>
      <c r="GM88" s="81">
        <f t="shared" si="630"/>
        <v>0</v>
      </c>
      <c r="GN88" s="75">
        <f>'MASTER_ ALL areas - No.seedling'!GM95</f>
        <v>0</v>
      </c>
      <c r="GO88" s="76">
        <f>'MASTER_ ALL areas - No.seedling'!GN95</f>
        <v>0</v>
      </c>
      <c r="GP88" s="80">
        <f t="shared" si="631"/>
        <v>0</v>
      </c>
      <c r="GQ88" s="76">
        <f>'MASTER_ ALL areas - No.seedling'!GP95</f>
        <v>0</v>
      </c>
      <c r="GR88" s="81">
        <f t="shared" si="632"/>
        <v>0</v>
      </c>
      <c r="GS88" s="75">
        <f>'MASTER_ ALL areas - No.seedling'!GR95</f>
        <v>0</v>
      </c>
      <c r="GT88" s="76">
        <f>'MASTER_ ALL areas - No.seedling'!GS95</f>
        <v>0</v>
      </c>
      <c r="GU88" s="80">
        <f t="shared" si="633"/>
        <v>0</v>
      </c>
      <c r="GV88" s="76">
        <f>'MASTER_ ALL areas - No.seedling'!GU95</f>
        <v>0</v>
      </c>
      <c r="GW88" s="81">
        <f t="shared" si="634"/>
        <v>0</v>
      </c>
      <c r="GX88" s="75">
        <f>'MASTER_ ALL areas - No.seedling'!GW95</f>
        <v>0</v>
      </c>
      <c r="GY88" s="76">
        <f>'MASTER_ ALL areas - No.seedling'!GX95</f>
        <v>0</v>
      </c>
      <c r="GZ88" s="80">
        <f t="shared" si="635"/>
        <v>0</v>
      </c>
      <c r="HA88" s="76">
        <f>'MASTER_ ALL areas - No.seedling'!GZ95</f>
        <v>0</v>
      </c>
      <c r="HB88" s="81">
        <f t="shared" si="636"/>
        <v>0</v>
      </c>
      <c r="HC88" s="75">
        <f>'MASTER_ ALL areas - No.seedling'!HB95</f>
        <v>0</v>
      </c>
      <c r="HD88" s="76">
        <f>'MASTER_ ALL areas - No.seedling'!HC95</f>
        <v>0</v>
      </c>
      <c r="HE88" s="80">
        <f t="shared" si="637"/>
        <v>0</v>
      </c>
      <c r="HF88" s="76">
        <f>'MASTER_ ALL areas - No.seedling'!HE95</f>
        <v>0</v>
      </c>
      <c r="HG88" s="81">
        <f t="shared" si="638"/>
        <v>0</v>
      </c>
      <c r="HH88" s="75">
        <f>'MASTER_ ALL areas - No.seedling'!HG95</f>
        <v>0</v>
      </c>
      <c r="HI88" s="76">
        <f>'MASTER_ ALL areas - No.seedling'!HH95</f>
        <v>0</v>
      </c>
      <c r="HJ88" s="80">
        <f t="shared" si="639"/>
        <v>0</v>
      </c>
      <c r="HK88" s="76">
        <f>'MASTER_ ALL areas - No.seedling'!HJ95</f>
        <v>0</v>
      </c>
      <c r="HL88" s="81">
        <f t="shared" si="640"/>
        <v>0</v>
      </c>
      <c r="HM88" s="75">
        <f>'MASTER_ ALL areas - No.seedling'!HL95</f>
        <v>0</v>
      </c>
      <c r="HN88" s="76">
        <f>'MASTER_ ALL areas - No.seedling'!HM95</f>
        <v>0</v>
      </c>
      <c r="HO88" s="80">
        <f t="shared" si="641"/>
        <v>0</v>
      </c>
      <c r="HP88" s="76">
        <f>'MASTER_ ALL areas - No.seedling'!HO95</f>
        <v>0</v>
      </c>
      <c r="HQ88" s="81">
        <f t="shared" si="642"/>
        <v>0</v>
      </c>
      <c r="HR88" s="75">
        <f>'MASTER_ ALL areas - No.seedling'!HQ95</f>
        <v>0</v>
      </c>
      <c r="HS88" s="76">
        <f>'MASTER_ ALL areas - No.seedling'!HR95</f>
        <v>0</v>
      </c>
      <c r="HT88" s="80">
        <f t="shared" si="643"/>
        <v>0</v>
      </c>
      <c r="HU88" s="76">
        <f>'MASTER_ ALL areas - No.seedling'!HT95</f>
        <v>0</v>
      </c>
      <c r="HV88" s="81">
        <f t="shared" si="644"/>
        <v>0</v>
      </c>
      <c r="HW88" s="75">
        <f>'MASTER_ ALL areas - No.seedling'!HV95</f>
        <v>0</v>
      </c>
      <c r="HX88" s="76">
        <f>'MASTER_ ALL areas - No.seedling'!HW95</f>
        <v>0</v>
      </c>
      <c r="HY88" s="80">
        <f t="shared" si="645"/>
        <v>0</v>
      </c>
      <c r="HZ88" s="76">
        <f>'MASTER_ ALL areas - No.seedling'!HY95</f>
        <v>0</v>
      </c>
      <c r="IA88" s="81">
        <f t="shared" si="646"/>
        <v>0</v>
      </c>
      <c r="IB88" s="75">
        <f>'MASTER_ ALL areas - No.seedling'!IA95</f>
        <v>0</v>
      </c>
      <c r="IC88" s="76">
        <f>'MASTER_ ALL areas - No.seedling'!IB95</f>
        <v>0</v>
      </c>
      <c r="ID88" s="80">
        <f t="shared" si="647"/>
        <v>0</v>
      </c>
      <c r="IE88" s="76">
        <f>'MASTER_ ALL areas - No.seedling'!ID95</f>
        <v>0</v>
      </c>
      <c r="IF88" s="85">
        <f t="shared" si="648"/>
        <v>0</v>
      </c>
      <c r="IG88" s="86" t="s">
        <v>313</v>
      </c>
      <c r="IH88" s="87"/>
    </row>
    <row r="89" spans="2:242" ht="33" customHeight="1" x14ac:dyDescent="0.25">
      <c r="B89" s="420">
        <v>92</v>
      </c>
      <c r="C89" s="421" t="s">
        <v>247</v>
      </c>
      <c r="D89" s="422">
        <v>220986</v>
      </c>
      <c r="E89" s="423">
        <v>933102</v>
      </c>
      <c r="F89" s="180" t="s">
        <v>314</v>
      </c>
      <c r="G89" s="88" t="s">
        <v>105</v>
      </c>
      <c r="H89" s="459">
        <f>'MASTER_ ALL areas - No.seedling'!G96</f>
        <v>3</v>
      </c>
      <c r="I89" s="472">
        <f>'MASTER_ ALL areas - No.seedling'!H96</f>
        <v>0</v>
      </c>
      <c r="J89" s="459">
        <f>'MASTER_ ALL areas - No.seedling'!I96</f>
        <v>39.25</v>
      </c>
      <c r="K89" s="427">
        <f>'MASTER_ ALL areas - No.seedling'!J96</f>
        <v>174</v>
      </c>
      <c r="L89" s="73">
        <f t="shared" si="558"/>
        <v>3480</v>
      </c>
      <c r="M89" s="427">
        <f>'MASTER_ ALL areas - No.seedling'!L96</f>
        <v>3480</v>
      </c>
      <c r="N89" s="473">
        <f>'MASTER_ ALL areas - No.seedling'!M96</f>
        <v>0</v>
      </c>
      <c r="O89" s="474">
        <f>'MASTER_ ALL areas - No.seedling'!N96</f>
        <v>15</v>
      </c>
      <c r="P89" s="70">
        <f t="shared" si="559"/>
        <v>0</v>
      </c>
      <c r="Q89" s="78">
        <f t="shared" si="560"/>
        <v>8.6206896551724144E-2</v>
      </c>
      <c r="R89" s="429"/>
      <c r="S89" s="473">
        <f>'MASTER_ ALL areas - No.seedling'!R96</f>
        <v>740</v>
      </c>
      <c r="T89" s="475">
        <f>'MASTER_ ALL areas - No.seedling'!S96</f>
        <v>0</v>
      </c>
      <c r="U89" s="80">
        <f t="shared" si="561"/>
        <v>0</v>
      </c>
      <c r="V89" s="475">
        <f>'MASTER_ ALL areas - No.seedling'!U96</f>
        <v>1</v>
      </c>
      <c r="W89" s="80">
        <f t="shared" si="562"/>
        <v>2.7027027027027029E-2</v>
      </c>
      <c r="X89" s="475">
        <f>'MASTER_ ALL areas - No.seedling'!W96</f>
        <v>2000</v>
      </c>
      <c r="Y89" s="475">
        <f>'MASTER_ ALL areas - No.seedling'!X96</f>
        <v>0</v>
      </c>
      <c r="Z89" s="80">
        <f t="shared" si="563"/>
        <v>0</v>
      </c>
      <c r="AA89" s="475">
        <f>'MASTER_ ALL areas - No.seedling'!Z96</f>
        <v>14</v>
      </c>
      <c r="AB89" s="80">
        <f t="shared" si="564"/>
        <v>0.14000000000000001</v>
      </c>
      <c r="AC89" s="475">
        <f>'MASTER_ ALL areas - No.seedling'!AB96</f>
        <v>740</v>
      </c>
      <c r="AD89" s="475">
        <f>'MASTER_ ALL areas - No.seedling'!AC96</f>
        <v>0</v>
      </c>
      <c r="AE89" s="80">
        <f t="shared" si="565"/>
        <v>0</v>
      </c>
      <c r="AF89" s="475">
        <f>'MASTER_ ALL areas - No.seedling'!AE96</f>
        <v>0</v>
      </c>
      <c r="AG89" s="80">
        <f t="shared" si="566"/>
        <v>0</v>
      </c>
      <c r="AH89" s="475">
        <f>'MASTER_ ALL areas - No.seedling'!AG96</f>
        <v>0</v>
      </c>
      <c r="AI89" s="475">
        <f>'MASTER_ ALL areas - No.seedling'!AH96</f>
        <v>0</v>
      </c>
      <c r="AJ89" s="80">
        <f t="shared" si="567"/>
        <v>0</v>
      </c>
      <c r="AK89" s="475">
        <f>'MASTER_ ALL areas - No.seedling'!AJ96</f>
        <v>0</v>
      </c>
      <c r="AL89" s="81">
        <f t="shared" si="568"/>
        <v>0</v>
      </c>
      <c r="AM89" s="429"/>
      <c r="AN89" s="473">
        <f>'MASTER_ ALL areas - No.seedling'!AM96</f>
        <v>3220</v>
      </c>
      <c r="AO89" s="475">
        <f>'MASTER_ ALL areas - No.seedling'!AN96</f>
        <v>0</v>
      </c>
      <c r="AP89" s="80">
        <f t="shared" si="569"/>
        <v>0</v>
      </c>
      <c r="AQ89" s="475">
        <f>'MASTER_ ALL areas - No.seedling'!AP96</f>
        <v>13</v>
      </c>
      <c r="AR89" s="80">
        <f t="shared" si="570"/>
        <v>8.0745341614906832E-2</v>
      </c>
      <c r="AS89" s="475">
        <f>'MASTER_ ALL areas - No.seedling'!AR96</f>
        <v>260</v>
      </c>
      <c r="AT89" s="475">
        <f>'MASTER_ ALL areas - No.seedling'!AS96</f>
        <v>0</v>
      </c>
      <c r="AU89" s="80">
        <f t="shared" si="571"/>
        <v>0</v>
      </c>
      <c r="AV89" s="475">
        <f>'MASTER_ ALL areas - No.seedling'!AU96</f>
        <v>2</v>
      </c>
      <c r="AW89" s="80">
        <f t="shared" si="572"/>
        <v>0.15384615384615385</v>
      </c>
      <c r="AX89" s="475">
        <f>'MASTER_ ALL areas - No.seedling'!AW96</f>
        <v>0</v>
      </c>
      <c r="AY89" s="475">
        <f>'MASTER_ ALL areas - No.seedling'!AX96</f>
        <v>0</v>
      </c>
      <c r="AZ89" s="80">
        <f t="shared" si="573"/>
        <v>0</v>
      </c>
      <c r="BA89" s="475">
        <f>'MASTER_ ALL areas - No.seedling'!AZ96</f>
        <v>0</v>
      </c>
      <c r="BB89" s="80">
        <f t="shared" si="574"/>
        <v>0</v>
      </c>
      <c r="BC89" s="475">
        <f>'MASTER_ ALL areas - No.seedling'!BB96</f>
        <v>0</v>
      </c>
      <c r="BD89" s="475">
        <f>'MASTER_ ALL areas - No.seedling'!BC96</f>
        <v>0</v>
      </c>
      <c r="BE89" s="80">
        <f t="shared" si="575"/>
        <v>0</v>
      </c>
      <c r="BF89" s="475">
        <f>'MASTER_ ALL areas - No.seedling'!BE96</f>
        <v>0</v>
      </c>
      <c r="BG89" s="80">
        <f t="shared" si="576"/>
        <v>0</v>
      </c>
      <c r="BH89" s="475">
        <f>'MASTER_ ALL areas - No.seedling'!BG96</f>
        <v>0</v>
      </c>
      <c r="BI89" s="475">
        <f>'MASTER_ ALL areas - No.seedling'!BH96</f>
        <v>0</v>
      </c>
      <c r="BJ89" s="80">
        <f t="shared" si="577"/>
        <v>0</v>
      </c>
      <c r="BK89" s="475">
        <f>'MASTER_ ALL areas - No.seedling'!BJ96</f>
        <v>0</v>
      </c>
      <c r="BL89" s="80">
        <f t="shared" si="578"/>
        <v>0</v>
      </c>
      <c r="BM89" s="475">
        <f>'MASTER_ ALL areas - No.seedling'!BL96</f>
        <v>0</v>
      </c>
      <c r="BN89" s="475">
        <f>'MASTER_ ALL areas - No.seedling'!BM96</f>
        <v>0</v>
      </c>
      <c r="BO89" s="80">
        <f t="shared" si="579"/>
        <v>0</v>
      </c>
      <c r="BP89" s="475">
        <f>'MASTER_ ALL areas - No.seedling'!BO96</f>
        <v>0</v>
      </c>
      <c r="BQ89" s="80">
        <f t="shared" si="580"/>
        <v>0</v>
      </c>
      <c r="BR89" s="475">
        <f>'MASTER_ ALL areas - No.seedling'!BQ96</f>
        <v>0</v>
      </c>
      <c r="BS89" s="475">
        <f>'MASTER_ ALL areas - No.seedling'!BR96</f>
        <v>0</v>
      </c>
      <c r="BT89" s="80">
        <f t="shared" si="581"/>
        <v>0</v>
      </c>
      <c r="BU89" s="475">
        <f>'MASTER_ ALL areas - No.seedling'!BT96</f>
        <v>0</v>
      </c>
      <c r="BV89" s="80">
        <f t="shared" si="582"/>
        <v>0</v>
      </c>
      <c r="BW89" s="475">
        <f>'MASTER_ ALL areas - No.seedling'!BV96</f>
        <v>0</v>
      </c>
      <c r="BX89" s="475">
        <f>'MASTER_ ALL areas - No.seedling'!BW96</f>
        <v>0</v>
      </c>
      <c r="BY89" s="80">
        <f t="shared" si="583"/>
        <v>0</v>
      </c>
      <c r="BZ89" s="475">
        <f>'MASTER_ ALL areas - No.seedling'!BY96</f>
        <v>0</v>
      </c>
      <c r="CA89" s="81">
        <f t="shared" si="584"/>
        <v>0</v>
      </c>
      <c r="CB89" s="429"/>
      <c r="CC89" s="75">
        <f>30*20</f>
        <v>600</v>
      </c>
      <c r="CD89" s="76">
        <f>'MASTER_ ALL areas - No.seedling'!CC96</f>
        <v>0</v>
      </c>
      <c r="CE89" s="80">
        <f t="shared" si="585"/>
        <v>0</v>
      </c>
      <c r="CF89" s="76">
        <f>'MASTER_ ALL areas - No.seedling'!CE96</f>
        <v>0</v>
      </c>
      <c r="CG89" s="81">
        <f t="shared" si="586"/>
        <v>0</v>
      </c>
      <c r="CH89" s="75">
        <f>'MASTER_ ALL areas - No.seedling'!CG96</f>
        <v>1880</v>
      </c>
      <c r="CI89" s="76">
        <f>'MASTER_ ALL areas - No.seedling'!CH96</f>
        <v>0</v>
      </c>
      <c r="CJ89" s="80">
        <f t="shared" si="587"/>
        <v>0</v>
      </c>
      <c r="CK89" s="76">
        <f>'MASTER_ ALL areas - No.seedling'!CJ96</f>
        <v>13</v>
      </c>
      <c r="CL89" s="81">
        <f t="shared" si="588"/>
        <v>0.13829787234042554</v>
      </c>
      <c r="CM89" s="75">
        <f>'MASTER_ ALL areas - No.seedling'!CL96</f>
        <v>740</v>
      </c>
      <c r="CN89" s="76">
        <f>'MASTER_ ALL areas - No.seedling'!CM96</f>
        <v>0</v>
      </c>
      <c r="CO89" s="80">
        <f t="shared" si="589"/>
        <v>0</v>
      </c>
      <c r="CP89" s="76">
        <f>'MASTER_ ALL areas - No.seedling'!CO96</f>
        <v>0</v>
      </c>
      <c r="CQ89" s="81">
        <f t="shared" si="590"/>
        <v>0</v>
      </c>
      <c r="CR89" s="75">
        <f>'MASTER_ ALL areas - No.seedling'!CQ96</f>
        <v>0</v>
      </c>
      <c r="CS89" s="76">
        <f>'MASTER_ ALL areas - No.seedling'!CR96</f>
        <v>0</v>
      </c>
      <c r="CT89" s="80">
        <f t="shared" si="591"/>
        <v>0</v>
      </c>
      <c r="CU89" s="76">
        <f>'MASTER_ ALL areas - No.seedling'!CT96</f>
        <v>0</v>
      </c>
      <c r="CV89" s="81">
        <f t="shared" si="592"/>
        <v>0</v>
      </c>
      <c r="CW89" s="75">
        <f>'MASTER_ ALL areas - No.seedling'!CV96</f>
        <v>140</v>
      </c>
      <c r="CX89" s="76">
        <f>'MASTER_ ALL areas - No.seedling'!CW96</f>
        <v>0</v>
      </c>
      <c r="CY89" s="80">
        <f t="shared" si="593"/>
        <v>0</v>
      </c>
      <c r="CZ89" s="76">
        <f>'MASTER_ ALL areas - No.seedling'!CY96</f>
        <v>1</v>
      </c>
      <c r="DA89" s="81">
        <f t="shared" si="594"/>
        <v>0.14285714285714285</v>
      </c>
      <c r="DB89" s="75">
        <f>'MASTER_ ALL areas - No.seedling'!DA96</f>
        <v>120</v>
      </c>
      <c r="DC89" s="76">
        <f>'MASTER_ ALL areas - No.seedling'!DB96</f>
        <v>0</v>
      </c>
      <c r="DD89" s="80">
        <f t="shared" si="595"/>
        <v>0</v>
      </c>
      <c r="DE89" s="76">
        <f>'MASTER_ ALL areas - No.seedling'!DD96</f>
        <v>1</v>
      </c>
      <c r="DF89" s="81">
        <f t="shared" si="596"/>
        <v>0.16666666666666666</v>
      </c>
      <c r="DG89" s="75">
        <f>'MASTER_ ALL areas - No.seedling'!DF96</f>
        <v>0</v>
      </c>
      <c r="DH89" s="76">
        <f>'MASTER_ ALL areas - No.seedling'!DG96</f>
        <v>0</v>
      </c>
      <c r="DI89" s="80">
        <f t="shared" si="597"/>
        <v>0</v>
      </c>
      <c r="DJ89" s="76">
        <f>'MASTER_ ALL areas - No.seedling'!DI96</f>
        <v>0</v>
      </c>
      <c r="DK89" s="81">
        <f t="shared" si="598"/>
        <v>0</v>
      </c>
      <c r="DL89" s="75">
        <f>'MASTER_ ALL areas - No.seedling'!DK96</f>
        <v>0</v>
      </c>
      <c r="DM89" s="76">
        <f>'MASTER_ ALL areas - No.seedling'!DL96</f>
        <v>0</v>
      </c>
      <c r="DN89" s="80">
        <f t="shared" si="599"/>
        <v>0</v>
      </c>
      <c r="DO89" s="76">
        <f>'MASTER_ ALL areas - No.seedling'!DN96</f>
        <v>0</v>
      </c>
      <c r="DP89" s="81">
        <f t="shared" si="600"/>
        <v>0</v>
      </c>
      <c r="DQ89" s="75">
        <f>'MASTER_ ALL areas - No.seedling'!DP96</f>
        <v>0</v>
      </c>
      <c r="DR89" s="76">
        <f>'MASTER_ ALL areas - No.seedling'!DQ96</f>
        <v>0</v>
      </c>
      <c r="DS89" s="80">
        <f t="shared" si="601"/>
        <v>0</v>
      </c>
      <c r="DT89" s="76">
        <f>'MASTER_ ALL areas - No.seedling'!DS96</f>
        <v>0</v>
      </c>
      <c r="DU89" s="81">
        <f t="shared" si="602"/>
        <v>0</v>
      </c>
      <c r="DV89" s="75">
        <f>'MASTER_ ALL areas - No.seedling'!DU96</f>
        <v>0</v>
      </c>
      <c r="DW89" s="76">
        <f>'MASTER_ ALL areas - No.seedling'!DV96</f>
        <v>0</v>
      </c>
      <c r="DX89" s="80">
        <f t="shared" si="603"/>
        <v>0</v>
      </c>
      <c r="DY89" s="76">
        <f>'MASTER_ ALL areas - No.seedling'!DX96</f>
        <v>0</v>
      </c>
      <c r="DZ89" s="81">
        <f t="shared" si="604"/>
        <v>0</v>
      </c>
      <c r="EA89" s="75">
        <f>'MASTER_ ALL areas - No.seedling'!DZ96</f>
        <v>0</v>
      </c>
      <c r="EB89" s="76">
        <f>'MASTER_ ALL areas - No.seedling'!EA96</f>
        <v>0</v>
      </c>
      <c r="EC89" s="80">
        <f t="shared" si="605"/>
        <v>0</v>
      </c>
      <c r="ED89" s="76">
        <f>'MASTER_ ALL areas - No.seedling'!EC96</f>
        <v>0</v>
      </c>
      <c r="EE89" s="81">
        <f t="shared" si="606"/>
        <v>0</v>
      </c>
      <c r="EF89" s="75">
        <f>'MASTER_ ALL areas - No.seedling'!EE96</f>
        <v>0</v>
      </c>
      <c r="EG89" s="76">
        <f>'MASTER_ ALL areas - No.seedling'!EF96</f>
        <v>0</v>
      </c>
      <c r="EH89" s="80">
        <f t="shared" si="607"/>
        <v>0</v>
      </c>
      <c r="EI89" s="76">
        <f>'MASTER_ ALL areas - No.seedling'!EH96</f>
        <v>0</v>
      </c>
      <c r="EJ89" s="81">
        <f t="shared" si="608"/>
        <v>0</v>
      </c>
      <c r="EK89" s="75">
        <f>'MASTER_ ALL areas - No.seedling'!EJ96</f>
        <v>0</v>
      </c>
      <c r="EL89" s="76">
        <f>'MASTER_ ALL areas - No.seedling'!EK96</f>
        <v>0</v>
      </c>
      <c r="EM89" s="80">
        <f t="shared" si="609"/>
        <v>0</v>
      </c>
      <c r="EN89" s="76">
        <f>'MASTER_ ALL areas - No.seedling'!EM96</f>
        <v>0</v>
      </c>
      <c r="EO89" s="81">
        <f t="shared" si="610"/>
        <v>0</v>
      </c>
      <c r="EP89" s="75">
        <f>'MASTER_ ALL areas - No.seedling'!EO96</f>
        <v>0</v>
      </c>
      <c r="EQ89" s="76">
        <f>'MASTER_ ALL areas - No.seedling'!EP96</f>
        <v>0</v>
      </c>
      <c r="ER89" s="80">
        <f t="shared" si="611"/>
        <v>0</v>
      </c>
      <c r="ES89" s="76">
        <f>'MASTER_ ALL areas - No.seedling'!ER96</f>
        <v>0</v>
      </c>
      <c r="ET89" s="81">
        <f t="shared" si="612"/>
        <v>0</v>
      </c>
      <c r="EU89" s="75">
        <f>'MASTER_ ALL areas - No.seedling'!ET96</f>
        <v>0</v>
      </c>
      <c r="EV89" s="76">
        <f>'MASTER_ ALL areas - No.seedling'!EU96</f>
        <v>0</v>
      </c>
      <c r="EW89" s="80">
        <f t="shared" si="613"/>
        <v>0</v>
      </c>
      <c r="EX89" s="76">
        <f>'MASTER_ ALL areas - No.seedling'!EW96</f>
        <v>0</v>
      </c>
      <c r="EY89" s="81">
        <f t="shared" si="614"/>
        <v>0</v>
      </c>
      <c r="EZ89" s="75">
        <f>'MASTER_ ALL areas - No.seedling'!EY96</f>
        <v>0</v>
      </c>
      <c r="FA89" s="76">
        <f>'MASTER_ ALL areas - No.seedling'!EZ96</f>
        <v>0</v>
      </c>
      <c r="FB89" s="80">
        <f t="shared" si="615"/>
        <v>0</v>
      </c>
      <c r="FC89" s="76">
        <f>'MASTER_ ALL areas - No.seedling'!FB96</f>
        <v>0</v>
      </c>
      <c r="FD89" s="81">
        <f t="shared" si="616"/>
        <v>0</v>
      </c>
      <c r="FE89" s="75">
        <f>'MASTER_ ALL areas - No.seedling'!FD96</f>
        <v>0</v>
      </c>
      <c r="FF89" s="76">
        <f>'MASTER_ ALL areas - No.seedling'!FE96</f>
        <v>0</v>
      </c>
      <c r="FG89" s="80">
        <f t="shared" si="617"/>
        <v>0</v>
      </c>
      <c r="FH89" s="76">
        <f>'MASTER_ ALL areas - No.seedling'!FG96</f>
        <v>0</v>
      </c>
      <c r="FI89" s="81">
        <f t="shared" si="618"/>
        <v>0</v>
      </c>
      <c r="FJ89" s="75">
        <f>'MASTER_ ALL areas - No.seedling'!FI96</f>
        <v>0</v>
      </c>
      <c r="FK89" s="76">
        <f>'MASTER_ ALL areas - No.seedling'!FJ96</f>
        <v>0</v>
      </c>
      <c r="FL89" s="80">
        <f t="shared" si="619"/>
        <v>0</v>
      </c>
      <c r="FM89" s="76">
        <f>'MASTER_ ALL areas - No.seedling'!FL96</f>
        <v>0</v>
      </c>
      <c r="FN89" s="81">
        <f t="shared" si="620"/>
        <v>0</v>
      </c>
      <c r="FO89" s="75">
        <f>'MASTER_ ALL areas - No.seedling'!FN96</f>
        <v>0</v>
      </c>
      <c r="FP89" s="76">
        <f>'MASTER_ ALL areas - No.seedling'!FO96</f>
        <v>0</v>
      </c>
      <c r="FQ89" s="80">
        <f t="shared" si="621"/>
        <v>0</v>
      </c>
      <c r="FR89" s="76">
        <f>'MASTER_ ALL areas - No.seedling'!FQ96</f>
        <v>0</v>
      </c>
      <c r="FS89" s="81">
        <f t="shared" si="622"/>
        <v>0</v>
      </c>
      <c r="FT89" s="75">
        <f>'MASTER_ ALL areas - No.seedling'!FS96</f>
        <v>0</v>
      </c>
      <c r="FU89" s="76">
        <f>'MASTER_ ALL areas - No.seedling'!FT96</f>
        <v>0</v>
      </c>
      <c r="FV89" s="80">
        <f t="shared" si="623"/>
        <v>0</v>
      </c>
      <c r="FW89" s="76">
        <f>'MASTER_ ALL areas - No.seedling'!FV96</f>
        <v>0</v>
      </c>
      <c r="FX89" s="81">
        <f t="shared" si="624"/>
        <v>0</v>
      </c>
      <c r="FY89" s="75">
        <f>'MASTER_ ALL areas - No.seedling'!FX96</f>
        <v>0</v>
      </c>
      <c r="FZ89" s="76">
        <f>'MASTER_ ALL areas - No.seedling'!FY96</f>
        <v>0</v>
      </c>
      <c r="GA89" s="80">
        <f t="shared" si="625"/>
        <v>0</v>
      </c>
      <c r="GB89" s="76">
        <f>'MASTER_ ALL areas - No.seedling'!GA96</f>
        <v>0</v>
      </c>
      <c r="GC89" s="81">
        <f t="shared" si="626"/>
        <v>0</v>
      </c>
      <c r="GD89" s="75">
        <f>'MASTER_ ALL areas - No.seedling'!GC96</f>
        <v>0</v>
      </c>
      <c r="GE89" s="76">
        <f>'MASTER_ ALL areas - No.seedling'!GD96</f>
        <v>0</v>
      </c>
      <c r="GF89" s="80">
        <f t="shared" si="627"/>
        <v>0</v>
      </c>
      <c r="GG89" s="76">
        <f>'MASTER_ ALL areas - No.seedling'!GF96</f>
        <v>0</v>
      </c>
      <c r="GH89" s="81">
        <f t="shared" si="628"/>
        <v>0</v>
      </c>
      <c r="GI89" s="75">
        <f>'MASTER_ ALL areas - No.seedling'!GH96</f>
        <v>0</v>
      </c>
      <c r="GJ89" s="76">
        <f>'MASTER_ ALL areas - No.seedling'!GI96</f>
        <v>0</v>
      </c>
      <c r="GK89" s="80">
        <f t="shared" si="629"/>
        <v>0</v>
      </c>
      <c r="GL89" s="76">
        <f>'MASTER_ ALL areas - No.seedling'!GK96</f>
        <v>0</v>
      </c>
      <c r="GM89" s="81">
        <f t="shared" si="630"/>
        <v>0</v>
      </c>
      <c r="GN89" s="75">
        <f>'MASTER_ ALL areas - No.seedling'!GM96</f>
        <v>0</v>
      </c>
      <c r="GO89" s="76">
        <f>'MASTER_ ALL areas - No.seedling'!GN96</f>
        <v>0</v>
      </c>
      <c r="GP89" s="80">
        <f t="shared" si="631"/>
        <v>0</v>
      </c>
      <c r="GQ89" s="76">
        <f>'MASTER_ ALL areas - No.seedling'!GP96</f>
        <v>0</v>
      </c>
      <c r="GR89" s="81">
        <f t="shared" si="632"/>
        <v>0</v>
      </c>
      <c r="GS89" s="75">
        <f>'MASTER_ ALL areas - No.seedling'!GR96</f>
        <v>0</v>
      </c>
      <c r="GT89" s="76">
        <f>'MASTER_ ALL areas - No.seedling'!GS96</f>
        <v>0</v>
      </c>
      <c r="GU89" s="80">
        <f t="shared" si="633"/>
        <v>0</v>
      </c>
      <c r="GV89" s="76">
        <f>'MASTER_ ALL areas - No.seedling'!GU96</f>
        <v>0</v>
      </c>
      <c r="GW89" s="81">
        <f t="shared" si="634"/>
        <v>0</v>
      </c>
      <c r="GX89" s="75">
        <f>'MASTER_ ALL areas - No.seedling'!GW96</f>
        <v>0</v>
      </c>
      <c r="GY89" s="76">
        <f>'MASTER_ ALL areas - No.seedling'!GX96</f>
        <v>0</v>
      </c>
      <c r="GZ89" s="80">
        <f t="shared" si="635"/>
        <v>0</v>
      </c>
      <c r="HA89" s="76">
        <f>'MASTER_ ALL areas - No.seedling'!GZ96</f>
        <v>0</v>
      </c>
      <c r="HB89" s="81">
        <f t="shared" si="636"/>
        <v>0</v>
      </c>
      <c r="HC89" s="75">
        <f>'MASTER_ ALL areas - No.seedling'!HB96</f>
        <v>0</v>
      </c>
      <c r="HD89" s="76">
        <f>'MASTER_ ALL areas - No.seedling'!HC96</f>
        <v>0</v>
      </c>
      <c r="HE89" s="80">
        <f t="shared" si="637"/>
        <v>0</v>
      </c>
      <c r="HF89" s="76">
        <f>'MASTER_ ALL areas - No.seedling'!HE96</f>
        <v>0</v>
      </c>
      <c r="HG89" s="81">
        <f t="shared" si="638"/>
        <v>0</v>
      </c>
      <c r="HH89" s="75">
        <f>'MASTER_ ALL areas - No.seedling'!HG96</f>
        <v>0</v>
      </c>
      <c r="HI89" s="76">
        <f>'MASTER_ ALL areas - No.seedling'!HH96</f>
        <v>0</v>
      </c>
      <c r="HJ89" s="80">
        <f t="shared" si="639"/>
        <v>0</v>
      </c>
      <c r="HK89" s="76">
        <f>'MASTER_ ALL areas - No.seedling'!HJ96</f>
        <v>0</v>
      </c>
      <c r="HL89" s="81">
        <f t="shared" si="640"/>
        <v>0</v>
      </c>
      <c r="HM89" s="75">
        <f>'MASTER_ ALL areas - No.seedling'!HL96</f>
        <v>0</v>
      </c>
      <c r="HN89" s="76">
        <f>'MASTER_ ALL areas - No.seedling'!HM96</f>
        <v>0</v>
      </c>
      <c r="HO89" s="80">
        <f t="shared" si="641"/>
        <v>0</v>
      </c>
      <c r="HP89" s="76">
        <f>'MASTER_ ALL areas - No.seedling'!HO96</f>
        <v>0</v>
      </c>
      <c r="HQ89" s="81">
        <f t="shared" si="642"/>
        <v>0</v>
      </c>
      <c r="HR89" s="75">
        <f>'MASTER_ ALL areas - No.seedling'!HQ96</f>
        <v>0</v>
      </c>
      <c r="HS89" s="76">
        <f>'MASTER_ ALL areas - No.seedling'!HR96</f>
        <v>0</v>
      </c>
      <c r="HT89" s="80">
        <f t="shared" si="643"/>
        <v>0</v>
      </c>
      <c r="HU89" s="76">
        <f>'MASTER_ ALL areas - No.seedling'!HT96</f>
        <v>0</v>
      </c>
      <c r="HV89" s="81">
        <f t="shared" si="644"/>
        <v>0</v>
      </c>
      <c r="HW89" s="75">
        <f>'MASTER_ ALL areas - No.seedling'!HV96</f>
        <v>0</v>
      </c>
      <c r="HX89" s="76">
        <f>'MASTER_ ALL areas - No.seedling'!HW96</f>
        <v>0</v>
      </c>
      <c r="HY89" s="80">
        <f t="shared" si="645"/>
        <v>0</v>
      </c>
      <c r="HZ89" s="76">
        <f>'MASTER_ ALL areas - No.seedling'!HY96</f>
        <v>0</v>
      </c>
      <c r="IA89" s="81">
        <f t="shared" si="646"/>
        <v>0</v>
      </c>
      <c r="IB89" s="75">
        <f>'MASTER_ ALL areas - No.seedling'!IA96</f>
        <v>0</v>
      </c>
      <c r="IC89" s="76">
        <f>'MASTER_ ALL areas - No.seedling'!IB96</f>
        <v>0</v>
      </c>
      <c r="ID89" s="80">
        <f t="shared" si="647"/>
        <v>0</v>
      </c>
      <c r="IE89" s="76">
        <f>'MASTER_ ALL areas - No.seedling'!ID96</f>
        <v>0</v>
      </c>
      <c r="IF89" s="85">
        <f t="shared" si="648"/>
        <v>0</v>
      </c>
      <c r="IG89" s="86" t="s">
        <v>315</v>
      </c>
      <c r="IH89" s="87"/>
    </row>
    <row r="90" spans="2:242" ht="33" customHeight="1" x14ac:dyDescent="0.25">
      <c r="B90" s="420">
        <v>93</v>
      </c>
      <c r="C90" s="421" t="s">
        <v>307</v>
      </c>
      <c r="D90" s="422">
        <v>221173</v>
      </c>
      <c r="E90" s="423">
        <v>933101</v>
      </c>
      <c r="F90" s="424" t="s">
        <v>89</v>
      </c>
      <c r="G90" s="88" t="s">
        <v>281</v>
      </c>
      <c r="H90" s="459">
        <f>'MASTER_ ALL areas - No.seedling'!G97</f>
        <v>3</v>
      </c>
      <c r="I90" s="472">
        <f>'MASTER_ ALL areas - No.seedling'!H97</f>
        <v>0.3</v>
      </c>
      <c r="J90" s="459">
        <f>'MASTER_ ALL areas - No.seedling'!I97</f>
        <v>47.2</v>
      </c>
      <c r="K90" s="427">
        <f>'MASTER_ ALL areas - No.seedling'!J97</f>
        <v>150</v>
      </c>
      <c r="L90" s="73">
        <f t="shared" si="558"/>
        <v>3000</v>
      </c>
      <c r="M90" s="427">
        <f>'MASTER_ ALL areas - No.seedling'!L97</f>
        <v>3000</v>
      </c>
      <c r="N90" s="473">
        <f>'MASTER_ ALL areas - No.seedling'!M97</f>
        <v>3</v>
      </c>
      <c r="O90" s="474">
        <f>'MASTER_ ALL areas - No.seedling'!N97</f>
        <v>27</v>
      </c>
      <c r="P90" s="70">
        <f t="shared" si="559"/>
        <v>0.02</v>
      </c>
      <c r="Q90" s="78">
        <f t="shared" si="560"/>
        <v>0.18</v>
      </c>
      <c r="R90" s="429"/>
      <c r="S90" s="473">
        <f>'MASTER_ ALL areas - No.seedling'!R97</f>
        <v>440</v>
      </c>
      <c r="T90" s="475">
        <f>'MASTER_ ALL areas - No.seedling'!S97</f>
        <v>0</v>
      </c>
      <c r="U90" s="80">
        <f t="shared" si="561"/>
        <v>0</v>
      </c>
      <c r="V90" s="475">
        <f>'MASTER_ ALL areas - No.seedling'!U97</f>
        <v>1</v>
      </c>
      <c r="W90" s="80">
        <f t="shared" si="562"/>
        <v>4.5454545454545456E-2</v>
      </c>
      <c r="X90" s="475">
        <f>'MASTER_ ALL areas - No.seedling'!W97</f>
        <v>1020</v>
      </c>
      <c r="Y90" s="475">
        <f>'MASTER_ ALL areas - No.seedling'!X97</f>
        <v>2</v>
      </c>
      <c r="Z90" s="80">
        <f t="shared" si="563"/>
        <v>3.9215686274509803E-2</v>
      </c>
      <c r="AA90" s="475">
        <f>'MASTER_ ALL areas - No.seedling'!Z97</f>
        <v>13</v>
      </c>
      <c r="AB90" s="80">
        <f t="shared" si="564"/>
        <v>0.25490196078431371</v>
      </c>
      <c r="AC90" s="475">
        <f>'MASTER_ ALL areas - No.seedling'!AB97</f>
        <v>1460</v>
      </c>
      <c r="AD90" s="475">
        <f>'MASTER_ ALL areas - No.seedling'!AC97</f>
        <v>1</v>
      </c>
      <c r="AE90" s="80">
        <f t="shared" si="565"/>
        <v>1.3698630136986301E-2</v>
      </c>
      <c r="AF90" s="475">
        <f>'MASTER_ ALL areas - No.seedling'!AE97</f>
        <v>13</v>
      </c>
      <c r="AG90" s="80">
        <f t="shared" si="566"/>
        <v>0.17808219178082191</v>
      </c>
      <c r="AH90" s="475">
        <f>'MASTER_ ALL areas - No.seedling'!AG97</f>
        <v>80</v>
      </c>
      <c r="AI90" s="475">
        <f>'MASTER_ ALL areas - No.seedling'!AH97</f>
        <v>0</v>
      </c>
      <c r="AJ90" s="80">
        <f t="shared" si="567"/>
        <v>0</v>
      </c>
      <c r="AK90" s="475">
        <f>'MASTER_ ALL areas - No.seedling'!AJ97</f>
        <v>0</v>
      </c>
      <c r="AL90" s="81">
        <f t="shared" si="568"/>
        <v>0</v>
      </c>
      <c r="AM90" s="429"/>
      <c r="AN90" s="473">
        <f>'MASTER_ ALL areas - No.seedling'!AM97</f>
        <v>2520</v>
      </c>
      <c r="AO90" s="475">
        <f>'MASTER_ ALL areas - No.seedling'!AN97</f>
        <v>3</v>
      </c>
      <c r="AP90" s="80">
        <f t="shared" si="569"/>
        <v>2.3809523809523808E-2</v>
      </c>
      <c r="AQ90" s="475">
        <f>'MASTER_ ALL areas - No.seedling'!AP97</f>
        <v>26</v>
      </c>
      <c r="AR90" s="80">
        <f t="shared" si="570"/>
        <v>0.20634920634920634</v>
      </c>
      <c r="AS90" s="475">
        <f>'MASTER_ ALL areas - No.seedling'!AR97</f>
        <v>420</v>
      </c>
      <c r="AT90" s="475">
        <f>'MASTER_ ALL areas - No.seedling'!AS97</f>
        <v>0</v>
      </c>
      <c r="AU90" s="80">
        <f t="shared" si="571"/>
        <v>0</v>
      </c>
      <c r="AV90" s="475">
        <f>'MASTER_ ALL areas - No.seedling'!AU97</f>
        <v>1</v>
      </c>
      <c r="AW90" s="80">
        <f t="shared" si="572"/>
        <v>4.7619047619047616E-2</v>
      </c>
      <c r="AX90" s="475">
        <f>'MASTER_ ALL areas - No.seedling'!AW97</f>
        <v>0</v>
      </c>
      <c r="AY90" s="475">
        <f>'MASTER_ ALL areas - No.seedling'!AX97</f>
        <v>0</v>
      </c>
      <c r="AZ90" s="80">
        <f t="shared" si="573"/>
        <v>0</v>
      </c>
      <c r="BA90" s="475">
        <f>'MASTER_ ALL areas - No.seedling'!AZ97</f>
        <v>0</v>
      </c>
      <c r="BB90" s="80">
        <f t="shared" si="574"/>
        <v>0</v>
      </c>
      <c r="BC90" s="475">
        <f>'MASTER_ ALL areas - No.seedling'!BB97</f>
        <v>0</v>
      </c>
      <c r="BD90" s="475">
        <f>'MASTER_ ALL areas - No.seedling'!BC97</f>
        <v>0</v>
      </c>
      <c r="BE90" s="80">
        <f t="shared" si="575"/>
        <v>0</v>
      </c>
      <c r="BF90" s="475">
        <f>'MASTER_ ALL areas - No.seedling'!BE97</f>
        <v>0</v>
      </c>
      <c r="BG90" s="80">
        <f t="shared" si="576"/>
        <v>0</v>
      </c>
      <c r="BH90" s="475">
        <f>'MASTER_ ALL areas - No.seedling'!BG97</f>
        <v>60</v>
      </c>
      <c r="BI90" s="475">
        <f>'MASTER_ ALL areas - No.seedling'!BH97</f>
        <v>0</v>
      </c>
      <c r="BJ90" s="80">
        <f t="shared" si="577"/>
        <v>0</v>
      </c>
      <c r="BK90" s="475">
        <f>'MASTER_ ALL areas - No.seedling'!BJ97</f>
        <v>0</v>
      </c>
      <c r="BL90" s="80">
        <f t="shared" si="578"/>
        <v>0</v>
      </c>
      <c r="BM90" s="475">
        <f>'MASTER_ ALL areas - No.seedling'!BL97</f>
        <v>0</v>
      </c>
      <c r="BN90" s="475">
        <f>'MASTER_ ALL areas - No.seedling'!BM97</f>
        <v>0</v>
      </c>
      <c r="BO90" s="80">
        <f t="shared" si="579"/>
        <v>0</v>
      </c>
      <c r="BP90" s="475">
        <f>'MASTER_ ALL areas - No.seedling'!BO97</f>
        <v>0</v>
      </c>
      <c r="BQ90" s="80">
        <f t="shared" si="580"/>
        <v>0</v>
      </c>
      <c r="BR90" s="475">
        <f>'MASTER_ ALL areas - No.seedling'!BQ97</f>
        <v>0</v>
      </c>
      <c r="BS90" s="475">
        <f>'MASTER_ ALL areas - No.seedling'!BR97</f>
        <v>0</v>
      </c>
      <c r="BT90" s="80">
        <f t="shared" si="581"/>
        <v>0</v>
      </c>
      <c r="BU90" s="475">
        <f>'MASTER_ ALL areas - No.seedling'!BT97</f>
        <v>0</v>
      </c>
      <c r="BV90" s="80">
        <f t="shared" si="582"/>
        <v>0</v>
      </c>
      <c r="BW90" s="475">
        <f>'MASTER_ ALL areas - No.seedling'!BV97</f>
        <v>0</v>
      </c>
      <c r="BX90" s="475">
        <f>'MASTER_ ALL areas - No.seedling'!BW97</f>
        <v>0</v>
      </c>
      <c r="BY90" s="80">
        <f t="shared" si="583"/>
        <v>0</v>
      </c>
      <c r="BZ90" s="475">
        <f>'MASTER_ ALL areas - No.seedling'!BY97</f>
        <v>0</v>
      </c>
      <c r="CA90" s="81">
        <f t="shared" si="584"/>
        <v>0</v>
      </c>
      <c r="CB90" s="429"/>
      <c r="CC90" s="75">
        <f>6*20</f>
        <v>120</v>
      </c>
      <c r="CD90" s="76">
        <f>'MASTER_ ALL areas - No.seedling'!CC97</f>
        <v>0</v>
      </c>
      <c r="CE90" s="80">
        <f t="shared" si="585"/>
        <v>0</v>
      </c>
      <c r="CF90" s="76">
        <f>'MASTER_ ALL areas - No.seedling'!CE97</f>
        <v>1</v>
      </c>
      <c r="CG90" s="81">
        <f t="shared" si="586"/>
        <v>0.16666666666666666</v>
      </c>
      <c r="CH90" s="75">
        <f>'MASTER_ ALL areas - No.seedling'!CG97</f>
        <v>860</v>
      </c>
      <c r="CI90" s="76">
        <f>'MASTER_ ALL areas - No.seedling'!CH97</f>
        <v>2</v>
      </c>
      <c r="CJ90" s="80">
        <f t="shared" si="587"/>
        <v>4.6511627906976744E-2</v>
      </c>
      <c r="CK90" s="76">
        <f>'MASTER_ ALL areas - No.seedling'!CJ97</f>
        <v>12</v>
      </c>
      <c r="CL90" s="81">
        <f t="shared" si="588"/>
        <v>0.27906976744186046</v>
      </c>
      <c r="CM90" s="75">
        <f>'MASTER_ ALL areas - No.seedling'!CL97</f>
        <v>1460</v>
      </c>
      <c r="CN90" s="76">
        <f>'MASTER_ ALL areas - No.seedling'!CM97</f>
        <v>1</v>
      </c>
      <c r="CO90" s="80">
        <f t="shared" si="589"/>
        <v>1.3698630136986301E-2</v>
      </c>
      <c r="CP90" s="76">
        <f>'MASTER_ ALL areas - No.seedling'!CO97</f>
        <v>13</v>
      </c>
      <c r="CQ90" s="81">
        <f t="shared" si="590"/>
        <v>0.17808219178082191</v>
      </c>
      <c r="CR90" s="75">
        <f>'MASTER_ ALL areas - No.seedling'!CQ97</f>
        <v>80</v>
      </c>
      <c r="CS90" s="76">
        <f>'MASTER_ ALL areas - No.seedling'!CR97</f>
        <v>0</v>
      </c>
      <c r="CT90" s="80">
        <f t="shared" si="591"/>
        <v>0</v>
      </c>
      <c r="CU90" s="76">
        <f>'MASTER_ ALL areas - No.seedling'!CT97</f>
        <v>0</v>
      </c>
      <c r="CV90" s="81">
        <f t="shared" si="592"/>
        <v>0</v>
      </c>
      <c r="CW90" s="75">
        <f>'MASTER_ ALL areas - No.seedling'!CV97</f>
        <v>280</v>
      </c>
      <c r="CX90" s="76">
        <f>'MASTER_ ALL areas - No.seedling'!CW97</f>
        <v>0</v>
      </c>
      <c r="CY90" s="80">
        <f t="shared" si="593"/>
        <v>0</v>
      </c>
      <c r="CZ90" s="76">
        <f>'MASTER_ ALL areas - No.seedling'!CY97</f>
        <v>0</v>
      </c>
      <c r="DA90" s="81">
        <f t="shared" si="594"/>
        <v>0</v>
      </c>
      <c r="DB90" s="75">
        <f>'MASTER_ ALL areas - No.seedling'!DA97</f>
        <v>140</v>
      </c>
      <c r="DC90" s="76">
        <f>'MASTER_ ALL areas - No.seedling'!DB97</f>
        <v>0</v>
      </c>
      <c r="DD90" s="80">
        <f t="shared" si="595"/>
        <v>0</v>
      </c>
      <c r="DE90" s="76">
        <f>'MASTER_ ALL areas - No.seedling'!DD97</f>
        <v>1</v>
      </c>
      <c r="DF90" s="81">
        <f t="shared" si="596"/>
        <v>0.14285714285714285</v>
      </c>
      <c r="DG90" s="75">
        <f>'MASTER_ ALL areas - No.seedling'!DF97</f>
        <v>0</v>
      </c>
      <c r="DH90" s="76">
        <f>'MASTER_ ALL areas - No.seedling'!DG97</f>
        <v>0</v>
      </c>
      <c r="DI90" s="80">
        <f t="shared" si="597"/>
        <v>0</v>
      </c>
      <c r="DJ90" s="76">
        <f>'MASTER_ ALL areas - No.seedling'!DI97</f>
        <v>0</v>
      </c>
      <c r="DK90" s="81">
        <f t="shared" si="598"/>
        <v>0</v>
      </c>
      <c r="DL90" s="75">
        <f>'MASTER_ ALL areas - No.seedling'!DK97</f>
        <v>0</v>
      </c>
      <c r="DM90" s="76">
        <f>'MASTER_ ALL areas - No.seedling'!DL97</f>
        <v>0</v>
      </c>
      <c r="DN90" s="80">
        <f t="shared" si="599"/>
        <v>0</v>
      </c>
      <c r="DO90" s="76">
        <f>'MASTER_ ALL areas - No.seedling'!DN97</f>
        <v>0</v>
      </c>
      <c r="DP90" s="81">
        <f t="shared" si="600"/>
        <v>0</v>
      </c>
      <c r="DQ90" s="75">
        <f>'MASTER_ ALL areas - No.seedling'!DP97</f>
        <v>0</v>
      </c>
      <c r="DR90" s="76">
        <f>'MASTER_ ALL areas - No.seedling'!DQ97</f>
        <v>0</v>
      </c>
      <c r="DS90" s="80">
        <f t="shared" si="601"/>
        <v>0</v>
      </c>
      <c r="DT90" s="76">
        <f>'MASTER_ ALL areas - No.seedling'!DS97</f>
        <v>0</v>
      </c>
      <c r="DU90" s="81">
        <f t="shared" si="602"/>
        <v>0</v>
      </c>
      <c r="DV90" s="75">
        <f>'MASTER_ ALL areas - No.seedling'!DU97</f>
        <v>0</v>
      </c>
      <c r="DW90" s="76">
        <f>'MASTER_ ALL areas - No.seedling'!DV97</f>
        <v>0</v>
      </c>
      <c r="DX90" s="80">
        <f t="shared" si="603"/>
        <v>0</v>
      </c>
      <c r="DY90" s="76">
        <f>'MASTER_ ALL areas - No.seedling'!DX97</f>
        <v>0</v>
      </c>
      <c r="DZ90" s="81">
        <f t="shared" si="604"/>
        <v>0</v>
      </c>
      <c r="EA90" s="75">
        <f>'MASTER_ ALL areas - No.seedling'!DZ97</f>
        <v>0</v>
      </c>
      <c r="EB90" s="76">
        <f>'MASTER_ ALL areas - No.seedling'!EA97</f>
        <v>0</v>
      </c>
      <c r="EC90" s="80">
        <f t="shared" si="605"/>
        <v>0</v>
      </c>
      <c r="ED90" s="76">
        <f>'MASTER_ ALL areas - No.seedling'!EC97</f>
        <v>0</v>
      </c>
      <c r="EE90" s="81">
        <f t="shared" si="606"/>
        <v>0</v>
      </c>
      <c r="EF90" s="75">
        <f>'MASTER_ ALL areas - No.seedling'!EE97</f>
        <v>0</v>
      </c>
      <c r="EG90" s="76">
        <f>'MASTER_ ALL areas - No.seedling'!EF97</f>
        <v>0</v>
      </c>
      <c r="EH90" s="80">
        <f t="shared" si="607"/>
        <v>0</v>
      </c>
      <c r="EI90" s="76">
        <f>'MASTER_ ALL areas - No.seedling'!EH97</f>
        <v>0</v>
      </c>
      <c r="EJ90" s="81">
        <f t="shared" si="608"/>
        <v>0</v>
      </c>
      <c r="EK90" s="75">
        <f>'MASTER_ ALL areas - No.seedling'!EJ97</f>
        <v>0</v>
      </c>
      <c r="EL90" s="76">
        <f>'MASTER_ ALL areas - No.seedling'!EK97</f>
        <v>0</v>
      </c>
      <c r="EM90" s="80">
        <f t="shared" si="609"/>
        <v>0</v>
      </c>
      <c r="EN90" s="76">
        <f>'MASTER_ ALL areas - No.seedling'!EM97</f>
        <v>0</v>
      </c>
      <c r="EO90" s="81">
        <f t="shared" si="610"/>
        <v>0</v>
      </c>
      <c r="EP90" s="75">
        <f>'MASTER_ ALL areas - No.seedling'!EO97</f>
        <v>0</v>
      </c>
      <c r="EQ90" s="76">
        <f>'MASTER_ ALL areas - No.seedling'!EP97</f>
        <v>0</v>
      </c>
      <c r="ER90" s="80">
        <f t="shared" si="611"/>
        <v>0</v>
      </c>
      <c r="ES90" s="76">
        <f>'MASTER_ ALL areas - No.seedling'!ER97</f>
        <v>0</v>
      </c>
      <c r="ET90" s="81">
        <f t="shared" si="612"/>
        <v>0</v>
      </c>
      <c r="EU90" s="75">
        <f>'MASTER_ ALL areas - No.seedling'!ET97</f>
        <v>0</v>
      </c>
      <c r="EV90" s="76">
        <f>'MASTER_ ALL areas - No.seedling'!EU97</f>
        <v>0</v>
      </c>
      <c r="EW90" s="80">
        <f t="shared" si="613"/>
        <v>0</v>
      </c>
      <c r="EX90" s="76">
        <f>'MASTER_ ALL areas - No.seedling'!EW97</f>
        <v>0</v>
      </c>
      <c r="EY90" s="81">
        <f t="shared" si="614"/>
        <v>0</v>
      </c>
      <c r="EZ90" s="75">
        <f>'MASTER_ ALL areas - No.seedling'!EY97</f>
        <v>0</v>
      </c>
      <c r="FA90" s="76">
        <f>'MASTER_ ALL areas - No.seedling'!EZ97</f>
        <v>0</v>
      </c>
      <c r="FB90" s="80">
        <f t="shared" si="615"/>
        <v>0</v>
      </c>
      <c r="FC90" s="76">
        <f>'MASTER_ ALL areas - No.seedling'!FB97</f>
        <v>0</v>
      </c>
      <c r="FD90" s="81">
        <f t="shared" si="616"/>
        <v>0</v>
      </c>
      <c r="FE90" s="75">
        <f>'MASTER_ ALL areas - No.seedling'!FD97</f>
        <v>40</v>
      </c>
      <c r="FF90" s="76">
        <f>'MASTER_ ALL areas - No.seedling'!FE97</f>
        <v>0</v>
      </c>
      <c r="FG90" s="80">
        <f t="shared" si="617"/>
        <v>0</v>
      </c>
      <c r="FH90" s="76">
        <f>'MASTER_ ALL areas - No.seedling'!FG97</f>
        <v>0</v>
      </c>
      <c r="FI90" s="81">
        <f t="shared" si="618"/>
        <v>0</v>
      </c>
      <c r="FJ90" s="75">
        <f>'MASTER_ ALL areas - No.seedling'!FI97</f>
        <v>20</v>
      </c>
      <c r="FK90" s="76">
        <f>'MASTER_ ALL areas - No.seedling'!FJ97</f>
        <v>0</v>
      </c>
      <c r="FL90" s="80">
        <f t="shared" si="619"/>
        <v>0</v>
      </c>
      <c r="FM90" s="76">
        <f>'MASTER_ ALL areas - No.seedling'!FL97</f>
        <v>0</v>
      </c>
      <c r="FN90" s="81">
        <f t="shared" si="620"/>
        <v>0</v>
      </c>
      <c r="FO90" s="75">
        <f>'MASTER_ ALL areas - No.seedling'!FN97</f>
        <v>0</v>
      </c>
      <c r="FP90" s="76">
        <f>'MASTER_ ALL areas - No.seedling'!FO97</f>
        <v>0</v>
      </c>
      <c r="FQ90" s="80">
        <f t="shared" si="621"/>
        <v>0</v>
      </c>
      <c r="FR90" s="76">
        <f>'MASTER_ ALL areas - No.seedling'!FQ97</f>
        <v>0</v>
      </c>
      <c r="FS90" s="81">
        <f t="shared" si="622"/>
        <v>0</v>
      </c>
      <c r="FT90" s="75">
        <f>'MASTER_ ALL areas - No.seedling'!FS97</f>
        <v>0</v>
      </c>
      <c r="FU90" s="76">
        <f>'MASTER_ ALL areas - No.seedling'!FT97</f>
        <v>0</v>
      </c>
      <c r="FV90" s="80">
        <f t="shared" si="623"/>
        <v>0</v>
      </c>
      <c r="FW90" s="76">
        <f>'MASTER_ ALL areas - No.seedling'!FV97</f>
        <v>0</v>
      </c>
      <c r="FX90" s="81">
        <f t="shared" si="624"/>
        <v>0</v>
      </c>
      <c r="FY90" s="75">
        <f>'MASTER_ ALL areas - No.seedling'!FX97</f>
        <v>0</v>
      </c>
      <c r="FZ90" s="76">
        <f>'MASTER_ ALL areas - No.seedling'!FY97</f>
        <v>0</v>
      </c>
      <c r="GA90" s="80">
        <f t="shared" si="625"/>
        <v>0</v>
      </c>
      <c r="GB90" s="76">
        <f>'MASTER_ ALL areas - No.seedling'!GA97</f>
        <v>0</v>
      </c>
      <c r="GC90" s="81">
        <f t="shared" si="626"/>
        <v>0</v>
      </c>
      <c r="GD90" s="75">
        <f>'MASTER_ ALL areas - No.seedling'!GC97</f>
        <v>0</v>
      </c>
      <c r="GE90" s="76">
        <f>'MASTER_ ALL areas - No.seedling'!GD97</f>
        <v>0</v>
      </c>
      <c r="GF90" s="80">
        <f t="shared" si="627"/>
        <v>0</v>
      </c>
      <c r="GG90" s="76">
        <f>'MASTER_ ALL areas - No.seedling'!GF97</f>
        <v>0</v>
      </c>
      <c r="GH90" s="81">
        <f t="shared" si="628"/>
        <v>0</v>
      </c>
      <c r="GI90" s="75">
        <f>'MASTER_ ALL areas - No.seedling'!GH97</f>
        <v>0</v>
      </c>
      <c r="GJ90" s="76">
        <f>'MASTER_ ALL areas - No.seedling'!GI97</f>
        <v>0</v>
      </c>
      <c r="GK90" s="80">
        <f t="shared" si="629"/>
        <v>0</v>
      </c>
      <c r="GL90" s="76">
        <f>'MASTER_ ALL areas - No.seedling'!GK97</f>
        <v>0</v>
      </c>
      <c r="GM90" s="81">
        <f t="shared" si="630"/>
        <v>0</v>
      </c>
      <c r="GN90" s="75">
        <f>'MASTER_ ALL areas - No.seedling'!GM97</f>
        <v>0</v>
      </c>
      <c r="GO90" s="76">
        <f>'MASTER_ ALL areas - No.seedling'!GN97</f>
        <v>0</v>
      </c>
      <c r="GP90" s="80">
        <f t="shared" si="631"/>
        <v>0</v>
      </c>
      <c r="GQ90" s="76">
        <f>'MASTER_ ALL areas - No.seedling'!GP97</f>
        <v>0</v>
      </c>
      <c r="GR90" s="81">
        <f t="shared" si="632"/>
        <v>0</v>
      </c>
      <c r="GS90" s="75">
        <f>'MASTER_ ALL areas - No.seedling'!GR97</f>
        <v>0</v>
      </c>
      <c r="GT90" s="76">
        <f>'MASTER_ ALL areas - No.seedling'!GS97</f>
        <v>0</v>
      </c>
      <c r="GU90" s="80">
        <f t="shared" si="633"/>
        <v>0</v>
      </c>
      <c r="GV90" s="76">
        <f>'MASTER_ ALL areas - No.seedling'!GU97</f>
        <v>0</v>
      </c>
      <c r="GW90" s="81">
        <f t="shared" si="634"/>
        <v>0</v>
      </c>
      <c r="GX90" s="75">
        <f>'MASTER_ ALL areas - No.seedling'!GW97</f>
        <v>0</v>
      </c>
      <c r="GY90" s="76">
        <f>'MASTER_ ALL areas - No.seedling'!GX97</f>
        <v>0</v>
      </c>
      <c r="GZ90" s="80">
        <f t="shared" si="635"/>
        <v>0</v>
      </c>
      <c r="HA90" s="76">
        <f>'MASTER_ ALL areas - No.seedling'!GZ97</f>
        <v>0</v>
      </c>
      <c r="HB90" s="81">
        <f t="shared" si="636"/>
        <v>0</v>
      </c>
      <c r="HC90" s="75">
        <f>'MASTER_ ALL areas - No.seedling'!HB97</f>
        <v>0</v>
      </c>
      <c r="HD90" s="76">
        <f>'MASTER_ ALL areas - No.seedling'!HC97</f>
        <v>0</v>
      </c>
      <c r="HE90" s="80">
        <f t="shared" si="637"/>
        <v>0</v>
      </c>
      <c r="HF90" s="76">
        <f>'MASTER_ ALL areas - No.seedling'!HE97</f>
        <v>0</v>
      </c>
      <c r="HG90" s="81">
        <f t="shared" si="638"/>
        <v>0</v>
      </c>
      <c r="HH90" s="75">
        <f>'MASTER_ ALL areas - No.seedling'!HG97</f>
        <v>0</v>
      </c>
      <c r="HI90" s="76">
        <f>'MASTER_ ALL areas - No.seedling'!HH97</f>
        <v>0</v>
      </c>
      <c r="HJ90" s="80">
        <f t="shared" si="639"/>
        <v>0</v>
      </c>
      <c r="HK90" s="76">
        <f>'MASTER_ ALL areas - No.seedling'!HJ97</f>
        <v>0</v>
      </c>
      <c r="HL90" s="81">
        <f t="shared" si="640"/>
        <v>0</v>
      </c>
      <c r="HM90" s="75">
        <f>'MASTER_ ALL areas - No.seedling'!HL97</f>
        <v>0</v>
      </c>
      <c r="HN90" s="76">
        <f>'MASTER_ ALL areas - No.seedling'!HM97</f>
        <v>0</v>
      </c>
      <c r="HO90" s="80">
        <f t="shared" si="641"/>
        <v>0</v>
      </c>
      <c r="HP90" s="76">
        <f>'MASTER_ ALL areas - No.seedling'!HO97</f>
        <v>0</v>
      </c>
      <c r="HQ90" s="81">
        <f t="shared" si="642"/>
        <v>0</v>
      </c>
      <c r="HR90" s="75">
        <f>'MASTER_ ALL areas - No.seedling'!HQ97</f>
        <v>0</v>
      </c>
      <c r="HS90" s="76">
        <f>'MASTER_ ALL areas - No.seedling'!HR97</f>
        <v>0</v>
      </c>
      <c r="HT90" s="80">
        <f t="shared" si="643"/>
        <v>0</v>
      </c>
      <c r="HU90" s="76">
        <f>'MASTER_ ALL areas - No.seedling'!HT97</f>
        <v>0</v>
      </c>
      <c r="HV90" s="81">
        <f t="shared" si="644"/>
        <v>0</v>
      </c>
      <c r="HW90" s="75">
        <f>'MASTER_ ALL areas - No.seedling'!HV97</f>
        <v>0</v>
      </c>
      <c r="HX90" s="76">
        <f>'MASTER_ ALL areas - No.seedling'!HW97</f>
        <v>0</v>
      </c>
      <c r="HY90" s="80">
        <f t="shared" si="645"/>
        <v>0</v>
      </c>
      <c r="HZ90" s="76">
        <f>'MASTER_ ALL areas - No.seedling'!HY97</f>
        <v>0</v>
      </c>
      <c r="IA90" s="81">
        <f t="shared" si="646"/>
        <v>0</v>
      </c>
      <c r="IB90" s="75">
        <f>'MASTER_ ALL areas - No.seedling'!IA97</f>
        <v>0</v>
      </c>
      <c r="IC90" s="76">
        <f>'MASTER_ ALL areas - No.seedling'!IB97</f>
        <v>0</v>
      </c>
      <c r="ID90" s="80">
        <f t="shared" si="647"/>
        <v>0</v>
      </c>
      <c r="IE90" s="76">
        <f>'MASTER_ ALL areas - No.seedling'!ID97</f>
        <v>0</v>
      </c>
      <c r="IF90" s="85">
        <f t="shared" si="648"/>
        <v>0</v>
      </c>
      <c r="IG90" s="86" t="s">
        <v>316</v>
      </c>
      <c r="IH90" s="87"/>
    </row>
    <row r="91" spans="2:242" ht="33" customHeight="1" x14ac:dyDescent="0.25">
      <c r="B91" s="420">
        <v>94</v>
      </c>
      <c r="C91" s="421" t="s">
        <v>317</v>
      </c>
      <c r="D91" s="422">
        <v>217817</v>
      </c>
      <c r="E91" s="423">
        <v>933313</v>
      </c>
      <c r="F91" s="424" t="s">
        <v>89</v>
      </c>
      <c r="G91" s="88" t="s">
        <v>190</v>
      </c>
      <c r="H91" s="459">
        <f>'MASTER_ ALL areas - No.seedling'!G98</f>
        <v>7</v>
      </c>
      <c r="I91" s="472">
        <f>'MASTER_ ALL areas - No.seedling'!H98</f>
        <v>0.25</v>
      </c>
      <c r="J91" s="459">
        <f>'MASTER_ ALL areas - No.seedling'!I98</f>
        <v>40.4</v>
      </c>
      <c r="K91" s="427">
        <f>'MASTER_ ALL areas - No.seedling'!J98</f>
        <v>21</v>
      </c>
      <c r="L91" s="73">
        <f t="shared" si="558"/>
        <v>420</v>
      </c>
      <c r="M91" s="427">
        <f>'MASTER_ ALL areas - No.seedling'!L98</f>
        <v>420</v>
      </c>
      <c r="N91" s="473">
        <f>'MASTER_ ALL areas - No.seedling'!M98</f>
        <v>3</v>
      </c>
      <c r="O91" s="474">
        <f>'MASTER_ ALL areas - No.seedling'!N98</f>
        <v>8</v>
      </c>
      <c r="P91" s="70">
        <f t="shared" si="559"/>
        <v>0.14285714285714285</v>
      </c>
      <c r="Q91" s="78">
        <f t="shared" si="560"/>
        <v>0.38095238095238093</v>
      </c>
      <c r="R91" s="429"/>
      <c r="S91" s="473">
        <f>'MASTER_ ALL areas - No.seedling'!R98</f>
        <v>340</v>
      </c>
      <c r="T91" s="475">
        <f>'MASTER_ ALL areas - No.seedling'!S98</f>
        <v>1</v>
      </c>
      <c r="U91" s="80">
        <f t="shared" si="561"/>
        <v>5.8823529411764705E-2</v>
      </c>
      <c r="V91" s="475">
        <f>'MASTER_ ALL areas - No.seedling'!U98</f>
        <v>4</v>
      </c>
      <c r="W91" s="80">
        <f t="shared" si="562"/>
        <v>0.23529411764705882</v>
      </c>
      <c r="X91" s="475">
        <f>'MASTER_ ALL areas - No.seedling'!W98</f>
        <v>80</v>
      </c>
      <c r="Y91" s="475">
        <f>'MASTER_ ALL areas - No.seedling'!X98</f>
        <v>2</v>
      </c>
      <c r="Z91" s="80">
        <f t="shared" si="563"/>
        <v>0.5</v>
      </c>
      <c r="AA91" s="475">
        <f>'MASTER_ ALL areas - No.seedling'!Z98</f>
        <v>4</v>
      </c>
      <c r="AB91" s="80">
        <f t="shared" si="564"/>
        <v>1</v>
      </c>
      <c r="AC91" s="475">
        <f>'MASTER_ ALL areas - No.seedling'!AB98</f>
        <v>0</v>
      </c>
      <c r="AD91" s="475">
        <f>'MASTER_ ALL areas - No.seedling'!AC98</f>
        <v>0</v>
      </c>
      <c r="AE91" s="80">
        <f t="shared" si="565"/>
        <v>0</v>
      </c>
      <c r="AF91" s="475">
        <f>'MASTER_ ALL areas - No.seedling'!AE98</f>
        <v>0</v>
      </c>
      <c r="AG91" s="80">
        <f t="shared" si="566"/>
        <v>0</v>
      </c>
      <c r="AH91" s="475">
        <f>'MASTER_ ALL areas - No.seedling'!AG98</f>
        <v>0</v>
      </c>
      <c r="AI91" s="475">
        <f>'MASTER_ ALL areas - No.seedling'!AH98</f>
        <v>0</v>
      </c>
      <c r="AJ91" s="80">
        <f t="shared" si="567"/>
        <v>0</v>
      </c>
      <c r="AK91" s="475">
        <f>'MASTER_ ALL areas - No.seedling'!AJ98</f>
        <v>0</v>
      </c>
      <c r="AL91" s="81">
        <f t="shared" si="568"/>
        <v>0</v>
      </c>
      <c r="AM91" s="429"/>
      <c r="AN91" s="473">
        <f>'MASTER_ ALL areas - No.seedling'!AM98</f>
        <v>240</v>
      </c>
      <c r="AO91" s="475">
        <f>'MASTER_ ALL areas - No.seedling'!AN98</f>
        <v>1</v>
      </c>
      <c r="AP91" s="80">
        <f t="shared" si="569"/>
        <v>8.3333333333333329E-2</v>
      </c>
      <c r="AQ91" s="475">
        <f>'MASTER_ ALL areas - No.seedling'!AP98</f>
        <v>5</v>
      </c>
      <c r="AR91" s="80">
        <f t="shared" si="570"/>
        <v>0.41666666666666669</v>
      </c>
      <c r="AS91" s="475">
        <f>'MASTER_ ALL areas - No.seedling'!AR98</f>
        <v>120</v>
      </c>
      <c r="AT91" s="475">
        <f>'MASTER_ ALL areas - No.seedling'!AS98</f>
        <v>1</v>
      </c>
      <c r="AU91" s="80">
        <f t="shared" si="571"/>
        <v>0.16666666666666666</v>
      </c>
      <c r="AV91" s="475">
        <f>'MASTER_ ALL areas - No.seedling'!AU98</f>
        <v>1</v>
      </c>
      <c r="AW91" s="80">
        <f t="shared" si="572"/>
        <v>0.16666666666666666</v>
      </c>
      <c r="AX91" s="475">
        <f>'MASTER_ ALL areas - No.seedling'!AW98</f>
        <v>0</v>
      </c>
      <c r="AY91" s="475">
        <f>'MASTER_ ALL areas - No.seedling'!AX98</f>
        <v>0</v>
      </c>
      <c r="AZ91" s="80">
        <f t="shared" si="573"/>
        <v>0</v>
      </c>
      <c r="BA91" s="475">
        <f>'MASTER_ ALL areas - No.seedling'!AZ98</f>
        <v>0</v>
      </c>
      <c r="BB91" s="80">
        <f t="shared" si="574"/>
        <v>0</v>
      </c>
      <c r="BC91" s="475">
        <f>'MASTER_ ALL areas - No.seedling'!BB98</f>
        <v>0</v>
      </c>
      <c r="BD91" s="475">
        <f>'MASTER_ ALL areas - No.seedling'!BC98</f>
        <v>0</v>
      </c>
      <c r="BE91" s="80">
        <f t="shared" si="575"/>
        <v>0</v>
      </c>
      <c r="BF91" s="475">
        <f>'MASTER_ ALL areas - No.seedling'!BE98</f>
        <v>0</v>
      </c>
      <c r="BG91" s="80">
        <f t="shared" si="576"/>
        <v>0</v>
      </c>
      <c r="BH91" s="475">
        <f>'MASTER_ ALL areas - No.seedling'!BG98</f>
        <v>60</v>
      </c>
      <c r="BI91" s="475">
        <f>'MASTER_ ALL areas - No.seedling'!BH98</f>
        <v>1</v>
      </c>
      <c r="BJ91" s="80">
        <f t="shared" si="577"/>
        <v>0.33333333333333331</v>
      </c>
      <c r="BK91" s="475">
        <f>'MASTER_ ALL areas - No.seedling'!BJ98</f>
        <v>2</v>
      </c>
      <c r="BL91" s="80">
        <f t="shared" si="578"/>
        <v>0.66666666666666663</v>
      </c>
      <c r="BM91" s="475">
        <f>'MASTER_ ALL areas - No.seedling'!BL98</f>
        <v>0</v>
      </c>
      <c r="BN91" s="475">
        <f>'MASTER_ ALL areas - No.seedling'!BM98</f>
        <v>0</v>
      </c>
      <c r="BO91" s="80">
        <f t="shared" si="579"/>
        <v>0</v>
      </c>
      <c r="BP91" s="475">
        <f>'MASTER_ ALL areas - No.seedling'!BO98</f>
        <v>0</v>
      </c>
      <c r="BQ91" s="80">
        <f t="shared" si="580"/>
        <v>0</v>
      </c>
      <c r="BR91" s="475">
        <f>'MASTER_ ALL areas - No.seedling'!BQ98</f>
        <v>0</v>
      </c>
      <c r="BS91" s="475">
        <f>'MASTER_ ALL areas - No.seedling'!BR98</f>
        <v>0</v>
      </c>
      <c r="BT91" s="80">
        <f t="shared" si="581"/>
        <v>0</v>
      </c>
      <c r="BU91" s="475">
        <f>'MASTER_ ALL areas - No.seedling'!BT98</f>
        <v>0</v>
      </c>
      <c r="BV91" s="80">
        <f t="shared" si="582"/>
        <v>0</v>
      </c>
      <c r="BW91" s="475">
        <f>'MASTER_ ALL areas - No.seedling'!BV98</f>
        <v>0</v>
      </c>
      <c r="BX91" s="475">
        <f>'MASTER_ ALL areas - No.seedling'!BW98</f>
        <v>0</v>
      </c>
      <c r="BY91" s="80">
        <f t="shared" si="583"/>
        <v>0</v>
      </c>
      <c r="BZ91" s="475">
        <f>'MASTER_ ALL areas - No.seedling'!BY98</f>
        <v>0</v>
      </c>
      <c r="CA91" s="81">
        <f t="shared" si="584"/>
        <v>0</v>
      </c>
      <c r="CB91" s="429"/>
      <c r="CC91" s="75">
        <f t="shared" si="93"/>
        <v>180</v>
      </c>
      <c r="CD91" s="76">
        <f>'MASTER_ ALL areas - No.seedling'!CC98</f>
        <v>0</v>
      </c>
      <c r="CE91" s="80">
        <f t="shared" si="585"/>
        <v>0</v>
      </c>
      <c r="CF91" s="76">
        <f>'MASTER_ ALL areas - No.seedling'!CE98</f>
        <v>2</v>
      </c>
      <c r="CG91" s="81">
        <f t="shared" si="586"/>
        <v>0.22222222222222221</v>
      </c>
      <c r="CH91" s="75">
        <f>'MASTER_ ALL areas - No.seedling'!CG98</f>
        <v>60</v>
      </c>
      <c r="CI91" s="76">
        <f>'MASTER_ ALL areas - No.seedling'!CH98</f>
        <v>1</v>
      </c>
      <c r="CJ91" s="80">
        <f t="shared" si="587"/>
        <v>0.33333333333333331</v>
      </c>
      <c r="CK91" s="76">
        <f>'MASTER_ ALL areas - No.seedling'!CJ98</f>
        <v>3</v>
      </c>
      <c r="CL91" s="81">
        <f t="shared" si="588"/>
        <v>1</v>
      </c>
      <c r="CM91" s="75">
        <f>'MASTER_ ALL areas - No.seedling'!CL98</f>
        <v>0</v>
      </c>
      <c r="CN91" s="76">
        <f>'MASTER_ ALL areas - No.seedling'!CM98</f>
        <v>0</v>
      </c>
      <c r="CO91" s="80">
        <f t="shared" si="589"/>
        <v>0</v>
      </c>
      <c r="CP91" s="76">
        <f>'MASTER_ ALL areas - No.seedling'!CO98</f>
        <v>0</v>
      </c>
      <c r="CQ91" s="81">
        <f t="shared" si="590"/>
        <v>0</v>
      </c>
      <c r="CR91" s="75">
        <f>'MASTER_ ALL areas - No.seedling'!CQ98</f>
        <v>0</v>
      </c>
      <c r="CS91" s="76">
        <f>'MASTER_ ALL areas - No.seedling'!CR98</f>
        <v>0</v>
      </c>
      <c r="CT91" s="80">
        <f t="shared" si="591"/>
        <v>0</v>
      </c>
      <c r="CU91" s="76">
        <f>'MASTER_ ALL areas - No.seedling'!CT98</f>
        <v>0</v>
      </c>
      <c r="CV91" s="81">
        <f t="shared" si="592"/>
        <v>0</v>
      </c>
      <c r="CW91" s="75">
        <f>'MASTER_ ALL areas - No.seedling'!CV98</f>
        <v>100</v>
      </c>
      <c r="CX91" s="76">
        <f>'MASTER_ ALL areas - No.seedling'!CW98</f>
        <v>0</v>
      </c>
      <c r="CY91" s="80">
        <f t="shared" si="593"/>
        <v>0</v>
      </c>
      <c r="CZ91" s="76">
        <f>'MASTER_ ALL areas - No.seedling'!CY98</f>
        <v>0</v>
      </c>
      <c r="DA91" s="81">
        <f t="shared" si="594"/>
        <v>0</v>
      </c>
      <c r="DB91" s="75">
        <f>'MASTER_ ALL areas - No.seedling'!DA98</f>
        <v>20</v>
      </c>
      <c r="DC91" s="76">
        <f>'MASTER_ ALL areas - No.seedling'!DB98</f>
        <v>1</v>
      </c>
      <c r="DD91" s="80">
        <f t="shared" si="595"/>
        <v>1</v>
      </c>
      <c r="DE91" s="76">
        <f>'MASTER_ ALL areas - No.seedling'!DD98</f>
        <v>1</v>
      </c>
      <c r="DF91" s="81">
        <f t="shared" si="596"/>
        <v>1</v>
      </c>
      <c r="DG91" s="75">
        <f>'MASTER_ ALL areas - No.seedling'!DF98</f>
        <v>0</v>
      </c>
      <c r="DH91" s="76">
        <f>'MASTER_ ALL areas - No.seedling'!DG98</f>
        <v>0</v>
      </c>
      <c r="DI91" s="80">
        <f t="shared" si="597"/>
        <v>0</v>
      </c>
      <c r="DJ91" s="76">
        <f>'MASTER_ ALL areas - No.seedling'!DI98</f>
        <v>0</v>
      </c>
      <c r="DK91" s="81">
        <f t="shared" si="598"/>
        <v>0</v>
      </c>
      <c r="DL91" s="75">
        <f>'MASTER_ ALL areas - No.seedling'!DK98</f>
        <v>0</v>
      </c>
      <c r="DM91" s="76">
        <f>'MASTER_ ALL areas - No.seedling'!DL98</f>
        <v>0</v>
      </c>
      <c r="DN91" s="80">
        <f t="shared" si="599"/>
        <v>0</v>
      </c>
      <c r="DO91" s="76">
        <f>'MASTER_ ALL areas - No.seedling'!DN98</f>
        <v>0</v>
      </c>
      <c r="DP91" s="81">
        <f t="shared" si="600"/>
        <v>0</v>
      </c>
      <c r="DQ91" s="75">
        <f>'MASTER_ ALL areas - No.seedling'!DP98</f>
        <v>0</v>
      </c>
      <c r="DR91" s="76">
        <f>'MASTER_ ALL areas - No.seedling'!DQ98</f>
        <v>0</v>
      </c>
      <c r="DS91" s="80">
        <f t="shared" si="601"/>
        <v>0</v>
      </c>
      <c r="DT91" s="76">
        <f>'MASTER_ ALL areas - No.seedling'!DS98</f>
        <v>0</v>
      </c>
      <c r="DU91" s="81">
        <f t="shared" si="602"/>
        <v>0</v>
      </c>
      <c r="DV91" s="75">
        <f>'MASTER_ ALL areas - No.seedling'!DU98</f>
        <v>0</v>
      </c>
      <c r="DW91" s="76">
        <f>'MASTER_ ALL areas - No.seedling'!DV98</f>
        <v>0</v>
      </c>
      <c r="DX91" s="80">
        <f t="shared" si="603"/>
        <v>0</v>
      </c>
      <c r="DY91" s="76">
        <f>'MASTER_ ALL areas - No.seedling'!DX98</f>
        <v>0</v>
      </c>
      <c r="DZ91" s="81">
        <f t="shared" si="604"/>
        <v>0</v>
      </c>
      <c r="EA91" s="75">
        <f>'MASTER_ ALL areas - No.seedling'!DZ98</f>
        <v>0</v>
      </c>
      <c r="EB91" s="76">
        <f>'MASTER_ ALL areas - No.seedling'!EA98</f>
        <v>0</v>
      </c>
      <c r="EC91" s="80">
        <f t="shared" si="605"/>
        <v>0</v>
      </c>
      <c r="ED91" s="76">
        <f>'MASTER_ ALL areas - No.seedling'!EC98</f>
        <v>0</v>
      </c>
      <c r="EE91" s="81">
        <f t="shared" si="606"/>
        <v>0</v>
      </c>
      <c r="EF91" s="75">
        <f>'MASTER_ ALL areas - No.seedling'!EE98</f>
        <v>0</v>
      </c>
      <c r="EG91" s="76">
        <f>'MASTER_ ALL areas - No.seedling'!EF98</f>
        <v>0</v>
      </c>
      <c r="EH91" s="80">
        <f t="shared" si="607"/>
        <v>0</v>
      </c>
      <c r="EI91" s="76">
        <f>'MASTER_ ALL areas - No.seedling'!EH98</f>
        <v>0</v>
      </c>
      <c r="EJ91" s="81">
        <f t="shared" si="608"/>
        <v>0</v>
      </c>
      <c r="EK91" s="75">
        <f>'MASTER_ ALL areas - No.seedling'!EJ98</f>
        <v>0</v>
      </c>
      <c r="EL91" s="76">
        <f>'MASTER_ ALL areas - No.seedling'!EK98</f>
        <v>0</v>
      </c>
      <c r="EM91" s="80">
        <f t="shared" si="609"/>
        <v>0</v>
      </c>
      <c r="EN91" s="76">
        <f>'MASTER_ ALL areas - No.seedling'!EM98</f>
        <v>0</v>
      </c>
      <c r="EO91" s="81">
        <f t="shared" si="610"/>
        <v>0</v>
      </c>
      <c r="EP91" s="75">
        <f>'MASTER_ ALL areas - No.seedling'!EO98</f>
        <v>0</v>
      </c>
      <c r="EQ91" s="76">
        <f>'MASTER_ ALL areas - No.seedling'!EP98</f>
        <v>0</v>
      </c>
      <c r="ER91" s="80">
        <f t="shared" si="611"/>
        <v>0</v>
      </c>
      <c r="ES91" s="76">
        <f>'MASTER_ ALL areas - No.seedling'!ER98</f>
        <v>0</v>
      </c>
      <c r="ET91" s="81">
        <f t="shared" si="612"/>
        <v>0</v>
      </c>
      <c r="EU91" s="75">
        <f>'MASTER_ ALL areas - No.seedling'!ET98</f>
        <v>0</v>
      </c>
      <c r="EV91" s="76">
        <f>'MASTER_ ALL areas - No.seedling'!EU98</f>
        <v>0</v>
      </c>
      <c r="EW91" s="80">
        <f t="shared" si="613"/>
        <v>0</v>
      </c>
      <c r="EX91" s="76">
        <f>'MASTER_ ALL areas - No.seedling'!EW98</f>
        <v>0</v>
      </c>
      <c r="EY91" s="81">
        <f t="shared" si="614"/>
        <v>0</v>
      </c>
      <c r="EZ91" s="75">
        <f>'MASTER_ ALL areas - No.seedling'!EY98</f>
        <v>0</v>
      </c>
      <c r="FA91" s="76">
        <f>'MASTER_ ALL areas - No.seedling'!EZ98</f>
        <v>0</v>
      </c>
      <c r="FB91" s="80">
        <f t="shared" si="615"/>
        <v>0</v>
      </c>
      <c r="FC91" s="76">
        <f>'MASTER_ ALL areas - No.seedling'!FB98</f>
        <v>0</v>
      </c>
      <c r="FD91" s="81">
        <f t="shared" si="616"/>
        <v>0</v>
      </c>
      <c r="FE91" s="75">
        <f>'MASTER_ ALL areas - No.seedling'!FD98</f>
        <v>60</v>
      </c>
      <c r="FF91" s="76">
        <f>'MASTER_ ALL areas - No.seedling'!FE98</f>
        <v>1</v>
      </c>
      <c r="FG91" s="80">
        <f t="shared" si="617"/>
        <v>0.33333333333333331</v>
      </c>
      <c r="FH91" s="76">
        <f>'MASTER_ ALL areas - No.seedling'!FG98</f>
        <v>2</v>
      </c>
      <c r="FI91" s="81">
        <f t="shared" si="618"/>
        <v>0.66666666666666663</v>
      </c>
      <c r="FJ91" s="75">
        <f>'MASTER_ ALL areas - No.seedling'!FI98</f>
        <v>0</v>
      </c>
      <c r="FK91" s="76">
        <f>'MASTER_ ALL areas - No.seedling'!FJ98</f>
        <v>0</v>
      </c>
      <c r="FL91" s="80">
        <f t="shared" si="619"/>
        <v>0</v>
      </c>
      <c r="FM91" s="76">
        <f>'MASTER_ ALL areas - No.seedling'!FL98</f>
        <v>0</v>
      </c>
      <c r="FN91" s="81">
        <f t="shared" si="620"/>
        <v>0</v>
      </c>
      <c r="FO91" s="75">
        <f>'MASTER_ ALL areas - No.seedling'!FN98</f>
        <v>0</v>
      </c>
      <c r="FP91" s="76">
        <f>'MASTER_ ALL areas - No.seedling'!FO98</f>
        <v>0</v>
      </c>
      <c r="FQ91" s="80">
        <f t="shared" si="621"/>
        <v>0</v>
      </c>
      <c r="FR91" s="76">
        <f>'MASTER_ ALL areas - No.seedling'!FQ98</f>
        <v>0</v>
      </c>
      <c r="FS91" s="81">
        <f t="shared" si="622"/>
        <v>0</v>
      </c>
      <c r="FT91" s="75">
        <f>'MASTER_ ALL areas - No.seedling'!FS98</f>
        <v>0</v>
      </c>
      <c r="FU91" s="76">
        <f>'MASTER_ ALL areas - No.seedling'!FT98</f>
        <v>0</v>
      </c>
      <c r="FV91" s="80">
        <f t="shared" si="623"/>
        <v>0</v>
      </c>
      <c r="FW91" s="76">
        <f>'MASTER_ ALL areas - No.seedling'!FV98</f>
        <v>0</v>
      </c>
      <c r="FX91" s="81">
        <f t="shared" si="624"/>
        <v>0</v>
      </c>
      <c r="FY91" s="75">
        <f>'MASTER_ ALL areas - No.seedling'!FX98</f>
        <v>0</v>
      </c>
      <c r="FZ91" s="76">
        <f>'MASTER_ ALL areas - No.seedling'!FY98</f>
        <v>0</v>
      </c>
      <c r="GA91" s="80">
        <f t="shared" si="625"/>
        <v>0</v>
      </c>
      <c r="GB91" s="76">
        <f>'MASTER_ ALL areas - No.seedling'!GA98</f>
        <v>0</v>
      </c>
      <c r="GC91" s="81">
        <f t="shared" si="626"/>
        <v>0</v>
      </c>
      <c r="GD91" s="75">
        <f>'MASTER_ ALL areas - No.seedling'!GC98</f>
        <v>0</v>
      </c>
      <c r="GE91" s="76">
        <f>'MASTER_ ALL areas - No.seedling'!GD98</f>
        <v>0</v>
      </c>
      <c r="GF91" s="80">
        <f t="shared" si="627"/>
        <v>0</v>
      </c>
      <c r="GG91" s="76">
        <f>'MASTER_ ALL areas - No.seedling'!GF98</f>
        <v>0</v>
      </c>
      <c r="GH91" s="81">
        <f t="shared" si="628"/>
        <v>0</v>
      </c>
      <c r="GI91" s="75">
        <f>'MASTER_ ALL areas - No.seedling'!GH98</f>
        <v>0</v>
      </c>
      <c r="GJ91" s="76">
        <f>'MASTER_ ALL areas - No.seedling'!GI98</f>
        <v>0</v>
      </c>
      <c r="GK91" s="80">
        <f t="shared" si="629"/>
        <v>0</v>
      </c>
      <c r="GL91" s="76">
        <f>'MASTER_ ALL areas - No.seedling'!GK98</f>
        <v>0</v>
      </c>
      <c r="GM91" s="81">
        <f t="shared" si="630"/>
        <v>0</v>
      </c>
      <c r="GN91" s="75">
        <f>'MASTER_ ALL areas - No.seedling'!GM98</f>
        <v>0</v>
      </c>
      <c r="GO91" s="76">
        <f>'MASTER_ ALL areas - No.seedling'!GN98</f>
        <v>0</v>
      </c>
      <c r="GP91" s="80">
        <f t="shared" si="631"/>
        <v>0</v>
      </c>
      <c r="GQ91" s="76">
        <f>'MASTER_ ALL areas - No.seedling'!GP98</f>
        <v>0</v>
      </c>
      <c r="GR91" s="81">
        <f t="shared" si="632"/>
        <v>0</v>
      </c>
      <c r="GS91" s="75">
        <f>'MASTER_ ALL areas - No.seedling'!GR98</f>
        <v>0</v>
      </c>
      <c r="GT91" s="76">
        <f>'MASTER_ ALL areas - No.seedling'!GS98</f>
        <v>0</v>
      </c>
      <c r="GU91" s="80">
        <f t="shared" si="633"/>
        <v>0</v>
      </c>
      <c r="GV91" s="76">
        <f>'MASTER_ ALL areas - No.seedling'!GU98</f>
        <v>0</v>
      </c>
      <c r="GW91" s="81">
        <f t="shared" si="634"/>
        <v>0</v>
      </c>
      <c r="GX91" s="75">
        <f>'MASTER_ ALL areas - No.seedling'!GW98</f>
        <v>0</v>
      </c>
      <c r="GY91" s="76">
        <f>'MASTER_ ALL areas - No.seedling'!GX98</f>
        <v>0</v>
      </c>
      <c r="GZ91" s="80">
        <f t="shared" si="635"/>
        <v>0</v>
      </c>
      <c r="HA91" s="76">
        <f>'MASTER_ ALL areas - No.seedling'!GZ98</f>
        <v>0</v>
      </c>
      <c r="HB91" s="81">
        <f t="shared" si="636"/>
        <v>0</v>
      </c>
      <c r="HC91" s="75">
        <f>'MASTER_ ALL areas - No.seedling'!HB98</f>
        <v>0</v>
      </c>
      <c r="HD91" s="76">
        <f>'MASTER_ ALL areas - No.seedling'!HC98</f>
        <v>0</v>
      </c>
      <c r="HE91" s="80">
        <f t="shared" si="637"/>
        <v>0</v>
      </c>
      <c r="HF91" s="76">
        <f>'MASTER_ ALL areas - No.seedling'!HE98</f>
        <v>0</v>
      </c>
      <c r="HG91" s="81">
        <f t="shared" si="638"/>
        <v>0</v>
      </c>
      <c r="HH91" s="75">
        <f>'MASTER_ ALL areas - No.seedling'!HG98</f>
        <v>0</v>
      </c>
      <c r="HI91" s="76">
        <f>'MASTER_ ALL areas - No.seedling'!HH98</f>
        <v>0</v>
      </c>
      <c r="HJ91" s="80">
        <f t="shared" si="639"/>
        <v>0</v>
      </c>
      <c r="HK91" s="76">
        <f>'MASTER_ ALL areas - No.seedling'!HJ98</f>
        <v>0</v>
      </c>
      <c r="HL91" s="81">
        <f t="shared" si="640"/>
        <v>0</v>
      </c>
      <c r="HM91" s="75">
        <f>'MASTER_ ALL areas - No.seedling'!HL98</f>
        <v>0</v>
      </c>
      <c r="HN91" s="76">
        <f>'MASTER_ ALL areas - No.seedling'!HM98</f>
        <v>0</v>
      </c>
      <c r="HO91" s="80">
        <f t="shared" si="641"/>
        <v>0</v>
      </c>
      <c r="HP91" s="76">
        <f>'MASTER_ ALL areas - No.seedling'!HO98</f>
        <v>0</v>
      </c>
      <c r="HQ91" s="81">
        <f t="shared" si="642"/>
        <v>0</v>
      </c>
      <c r="HR91" s="75">
        <f>'MASTER_ ALL areas - No.seedling'!HQ98</f>
        <v>0</v>
      </c>
      <c r="HS91" s="76">
        <f>'MASTER_ ALL areas - No.seedling'!HR98</f>
        <v>0</v>
      </c>
      <c r="HT91" s="80">
        <f t="shared" si="643"/>
        <v>0</v>
      </c>
      <c r="HU91" s="76">
        <f>'MASTER_ ALL areas - No.seedling'!HT98</f>
        <v>0</v>
      </c>
      <c r="HV91" s="81">
        <f t="shared" si="644"/>
        <v>0</v>
      </c>
      <c r="HW91" s="75">
        <f>'MASTER_ ALL areas - No.seedling'!HV98</f>
        <v>0</v>
      </c>
      <c r="HX91" s="76">
        <f>'MASTER_ ALL areas - No.seedling'!HW98</f>
        <v>0</v>
      </c>
      <c r="HY91" s="80">
        <f t="shared" si="645"/>
        <v>0</v>
      </c>
      <c r="HZ91" s="76">
        <f>'MASTER_ ALL areas - No.seedling'!HY98</f>
        <v>0</v>
      </c>
      <c r="IA91" s="81">
        <f t="shared" si="646"/>
        <v>0</v>
      </c>
      <c r="IB91" s="75">
        <f>'MASTER_ ALL areas - No.seedling'!IA98</f>
        <v>0</v>
      </c>
      <c r="IC91" s="76">
        <f>'MASTER_ ALL areas - No.seedling'!IB98</f>
        <v>0</v>
      </c>
      <c r="ID91" s="80">
        <f t="shared" si="647"/>
        <v>0</v>
      </c>
      <c r="IE91" s="76">
        <f>'MASTER_ ALL areas - No.seedling'!ID98</f>
        <v>0</v>
      </c>
      <c r="IF91" s="85">
        <f t="shared" si="648"/>
        <v>0</v>
      </c>
      <c r="IG91" s="86" t="s">
        <v>318</v>
      </c>
      <c r="IH91" s="87"/>
    </row>
    <row r="92" spans="2:242" ht="33" customHeight="1" x14ac:dyDescent="0.25">
      <c r="B92" s="420">
        <v>95</v>
      </c>
      <c r="C92" s="421" t="s">
        <v>319</v>
      </c>
      <c r="D92" s="422">
        <v>218023</v>
      </c>
      <c r="E92" s="423">
        <v>933314</v>
      </c>
      <c r="F92" s="424" t="s">
        <v>89</v>
      </c>
      <c r="G92" s="198" t="s">
        <v>310</v>
      </c>
      <c r="H92" s="459">
        <f>'MASTER_ ALL areas - No.seedling'!G99</f>
        <v>7</v>
      </c>
      <c r="I92" s="472">
        <f>'MASTER_ ALL areas - No.seedling'!H99</f>
        <v>0.55000000000000004</v>
      </c>
      <c r="J92" s="459">
        <f>'MASTER_ ALL areas - No.seedling'!I99</f>
        <v>63</v>
      </c>
      <c r="K92" s="427">
        <f>'MASTER_ ALL areas - No.seedling'!J99</f>
        <v>26</v>
      </c>
      <c r="L92" s="73">
        <f t="shared" si="558"/>
        <v>520</v>
      </c>
      <c r="M92" s="427">
        <f>'MASTER_ ALL areas - No.seedling'!L99</f>
        <v>520</v>
      </c>
      <c r="N92" s="473">
        <f>'MASTER_ ALL areas - No.seedling'!M99</f>
        <v>1</v>
      </c>
      <c r="O92" s="474">
        <f>'MASTER_ ALL areas - No.seedling'!N99</f>
        <v>21</v>
      </c>
      <c r="P92" s="70">
        <f t="shared" si="559"/>
        <v>3.8461538461538464E-2</v>
      </c>
      <c r="Q92" s="78">
        <f t="shared" si="560"/>
        <v>0.80769230769230771</v>
      </c>
      <c r="R92" s="429"/>
      <c r="S92" s="473">
        <f>'MASTER_ ALL areas - No.seedling'!R99</f>
        <v>180</v>
      </c>
      <c r="T92" s="475">
        <f>'MASTER_ ALL areas - No.seedling'!S99</f>
        <v>0</v>
      </c>
      <c r="U92" s="80">
        <f t="shared" si="561"/>
        <v>0</v>
      </c>
      <c r="V92" s="475">
        <f>'MASTER_ ALL areas - No.seedling'!U99</f>
        <v>4</v>
      </c>
      <c r="W92" s="80">
        <f t="shared" si="562"/>
        <v>0.44444444444444442</v>
      </c>
      <c r="X92" s="475">
        <f>'MASTER_ ALL areas - No.seedling'!W99</f>
        <v>220</v>
      </c>
      <c r="Y92" s="475">
        <f>'MASTER_ ALL areas - No.seedling'!X99</f>
        <v>1</v>
      </c>
      <c r="Z92" s="80">
        <f t="shared" si="563"/>
        <v>9.0909090909090912E-2</v>
      </c>
      <c r="AA92" s="475">
        <f>'MASTER_ ALL areas - No.seedling'!Z99</f>
        <v>11</v>
      </c>
      <c r="AB92" s="80">
        <f t="shared" si="564"/>
        <v>1</v>
      </c>
      <c r="AC92" s="475">
        <f>'MASTER_ ALL areas - No.seedling'!AB99</f>
        <v>80</v>
      </c>
      <c r="AD92" s="475">
        <f>'MASTER_ ALL areas - No.seedling'!AC99</f>
        <v>0</v>
      </c>
      <c r="AE92" s="80">
        <f t="shared" si="565"/>
        <v>0</v>
      </c>
      <c r="AF92" s="475">
        <f>'MASTER_ ALL areas - No.seedling'!AE99</f>
        <v>4</v>
      </c>
      <c r="AG92" s="80">
        <f t="shared" si="566"/>
        <v>1</v>
      </c>
      <c r="AH92" s="475">
        <f>'MASTER_ ALL areas - No.seedling'!AG99</f>
        <v>40</v>
      </c>
      <c r="AI92" s="475">
        <f>'MASTER_ ALL areas - No.seedling'!AH99</f>
        <v>0</v>
      </c>
      <c r="AJ92" s="80">
        <f t="shared" si="567"/>
        <v>0</v>
      </c>
      <c r="AK92" s="475">
        <f>'MASTER_ ALL areas - No.seedling'!AJ99</f>
        <v>2</v>
      </c>
      <c r="AL92" s="81">
        <f t="shared" si="568"/>
        <v>1</v>
      </c>
      <c r="AM92" s="429"/>
      <c r="AN92" s="473">
        <f>'MASTER_ ALL areas - No.seedling'!AM99</f>
        <v>300</v>
      </c>
      <c r="AO92" s="475">
        <f>'MASTER_ ALL areas - No.seedling'!AN99</f>
        <v>0</v>
      </c>
      <c r="AP92" s="80">
        <f t="shared" si="569"/>
        <v>0</v>
      </c>
      <c r="AQ92" s="475">
        <f>'MASTER_ ALL areas - No.seedling'!AP99</f>
        <v>15</v>
      </c>
      <c r="AR92" s="80">
        <f t="shared" si="570"/>
        <v>1</v>
      </c>
      <c r="AS92" s="475">
        <f>'MASTER_ ALL areas - No.seedling'!AR99</f>
        <v>200</v>
      </c>
      <c r="AT92" s="475">
        <f>'MASTER_ ALL areas - No.seedling'!AS99</f>
        <v>0</v>
      </c>
      <c r="AU92" s="80">
        <f t="shared" si="571"/>
        <v>0</v>
      </c>
      <c r="AV92" s="475">
        <f>'MASTER_ ALL areas - No.seedling'!AU99</f>
        <v>5</v>
      </c>
      <c r="AW92" s="80">
        <f t="shared" si="572"/>
        <v>0.5</v>
      </c>
      <c r="AX92" s="475">
        <f>'MASTER_ ALL areas - No.seedling'!AW99</f>
        <v>20</v>
      </c>
      <c r="AY92" s="475">
        <f>'MASTER_ ALL areas - No.seedling'!AX99</f>
        <v>1</v>
      </c>
      <c r="AZ92" s="80">
        <f t="shared" si="573"/>
        <v>1</v>
      </c>
      <c r="BA92" s="475">
        <f>'MASTER_ ALL areas - No.seedling'!AZ99</f>
        <v>1</v>
      </c>
      <c r="BB92" s="80">
        <f t="shared" si="574"/>
        <v>1</v>
      </c>
      <c r="BC92" s="475">
        <f>'MASTER_ ALL areas - No.seedling'!BB99</f>
        <v>0</v>
      </c>
      <c r="BD92" s="475">
        <f>'MASTER_ ALL areas - No.seedling'!BC99</f>
        <v>0</v>
      </c>
      <c r="BE92" s="80">
        <f t="shared" si="575"/>
        <v>0</v>
      </c>
      <c r="BF92" s="475">
        <f>'MASTER_ ALL areas - No.seedling'!BE99</f>
        <v>0</v>
      </c>
      <c r="BG92" s="80">
        <f t="shared" si="576"/>
        <v>0</v>
      </c>
      <c r="BH92" s="475">
        <f>'MASTER_ ALL areas - No.seedling'!BG99</f>
        <v>0</v>
      </c>
      <c r="BI92" s="475">
        <f>'MASTER_ ALL areas - No.seedling'!BH99</f>
        <v>0</v>
      </c>
      <c r="BJ92" s="80">
        <f t="shared" si="577"/>
        <v>0</v>
      </c>
      <c r="BK92" s="475">
        <f>'MASTER_ ALL areas - No.seedling'!BJ99</f>
        <v>0</v>
      </c>
      <c r="BL92" s="80">
        <f t="shared" si="578"/>
        <v>0</v>
      </c>
      <c r="BM92" s="475">
        <f>'MASTER_ ALL areas - No.seedling'!BL99</f>
        <v>0</v>
      </c>
      <c r="BN92" s="475">
        <f>'MASTER_ ALL areas - No.seedling'!BM99</f>
        <v>0</v>
      </c>
      <c r="BO92" s="80">
        <f t="shared" si="579"/>
        <v>0</v>
      </c>
      <c r="BP92" s="475">
        <f>'MASTER_ ALL areas - No.seedling'!BO99</f>
        <v>0</v>
      </c>
      <c r="BQ92" s="80">
        <f t="shared" si="580"/>
        <v>0</v>
      </c>
      <c r="BR92" s="475">
        <f>'MASTER_ ALL areas - No.seedling'!BQ99</f>
        <v>0</v>
      </c>
      <c r="BS92" s="475">
        <f>'MASTER_ ALL areas - No.seedling'!BR99</f>
        <v>0</v>
      </c>
      <c r="BT92" s="80">
        <f t="shared" si="581"/>
        <v>0</v>
      </c>
      <c r="BU92" s="475">
        <f>'MASTER_ ALL areas - No.seedling'!BT99</f>
        <v>0</v>
      </c>
      <c r="BV92" s="80">
        <f t="shared" si="582"/>
        <v>0</v>
      </c>
      <c r="BW92" s="475">
        <f>'MASTER_ ALL areas - No.seedling'!BV99</f>
        <v>0</v>
      </c>
      <c r="BX92" s="475">
        <f>'MASTER_ ALL areas - No.seedling'!BW99</f>
        <v>0</v>
      </c>
      <c r="BY92" s="80">
        <f t="shared" si="583"/>
        <v>0</v>
      </c>
      <c r="BZ92" s="475">
        <f>'MASTER_ ALL areas - No.seedling'!BY99</f>
        <v>0</v>
      </c>
      <c r="CA92" s="81">
        <f t="shared" si="584"/>
        <v>0</v>
      </c>
      <c r="CB92" s="429"/>
      <c r="CC92" s="75"/>
      <c r="CD92" s="76">
        <f>'MASTER_ ALL areas - No.seedling'!CC99</f>
        <v>0</v>
      </c>
      <c r="CE92" s="80">
        <f t="shared" si="585"/>
        <v>0</v>
      </c>
      <c r="CF92" s="76">
        <f>'MASTER_ ALL areas - No.seedling'!CE99</f>
        <v>0</v>
      </c>
      <c r="CG92" s="81">
        <f t="shared" si="586"/>
        <v>0</v>
      </c>
      <c r="CH92" s="75">
        <f>'MASTER_ ALL areas - No.seedling'!CG99</f>
        <v>180</v>
      </c>
      <c r="CI92" s="76">
        <f>'MASTER_ ALL areas - No.seedling'!CH99</f>
        <v>0</v>
      </c>
      <c r="CJ92" s="80">
        <f t="shared" si="587"/>
        <v>0</v>
      </c>
      <c r="CK92" s="76">
        <f>'MASTER_ ALL areas - No.seedling'!CJ99</f>
        <v>9</v>
      </c>
      <c r="CL92" s="81">
        <f t="shared" si="588"/>
        <v>1</v>
      </c>
      <c r="CM92" s="75">
        <f>'MASTER_ ALL areas - No.seedling'!CL99</f>
        <v>80</v>
      </c>
      <c r="CN92" s="76">
        <f>'MASTER_ ALL areas - No.seedling'!CM99</f>
        <v>0</v>
      </c>
      <c r="CO92" s="80">
        <f t="shared" si="589"/>
        <v>0</v>
      </c>
      <c r="CP92" s="76">
        <f>'MASTER_ ALL areas - No.seedling'!CO99</f>
        <v>4</v>
      </c>
      <c r="CQ92" s="81">
        <f t="shared" si="590"/>
        <v>1</v>
      </c>
      <c r="CR92" s="75">
        <f>'MASTER_ ALL areas - No.seedling'!CQ99</f>
        <v>40</v>
      </c>
      <c r="CS92" s="76">
        <f>'MASTER_ ALL areas - No.seedling'!CR99</f>
        <v>0</v>
      </c>
      <c r="CT92" s="80">
        <f t="shared" si="591"/>
        <v>0</v>
      </c>
      <c r="CU92" s="76">
        <f>'MASTER_ ALL areas - No.seedling'!CT99</f>
        <v>2</v>
      </c>
      <c r="CV92" s="81">
        <f t="shared" si="592"/>
        <v>1</v>
      </c>
      <c r="CW92" s="75">
        <f>'MASTER_ ALL areas - No.seedling'!CV99</f>
        <v>180</v>
      </c>
      <c r="CX92" s="76">
        <f>'MASTER_ ALL areas - No.seedling'!CW99</f>
        <v>0</v>
      </c>
      <c r="CY92" s="80">
        <f t="shared" si="593"/>
        <v>0</v>
      </c>
      <c r="CZ92" s="76">
        <f>'MASTER_ ALL areas - No.seedling'!CY99</f>
        <v>4</v>
      </c>
      <c r="DA92" s="81">
        <f t="shared" si="594"/>
        <v>0.44444444444444442</v>
      </c>
      <c r="DB92" s="75">
        <f>'MASTER_ ALL areas - No.seedling'!DA99</f>
        <v>20</v>
      </c>
      <c r="DC92" s="76">
        <f>'MASTER_ ALL areas - No.seedling'!DB99</f>
        <v>0</v>
      </c>
      <c r="DD92" s="80">
        <f t="shared" si="595"/>
        <v>0</v>
      </c>
      <c r="DE92" s="76">
        <f>'MASTER_ ALL areas - No.seedling'!DD99</f>
        <v>1</v>
      </c>
      <c r="DF92" s="81">
        <f t="shared" si="596"/>
        <v>1</v>
      </c>
      <c r="DG92" s="75">
        <f>'MASTER_ ALL areas - No.seedling'!DF99</f>
        <v>0</v>
      </c>
      <c r="DH92" s="76">
        <f>'MASTER_ ALL areas - No.seedling'!DG99</f>
        <v>0</v>
      </c>
      <c r="DI92" s="80">
        <f t="shared" si="597"/>
        <v>0</v>
      </c>
      <c r="DJ92" s="76">
        <f>'MASTER_ ALL areas - No.seedling'!DI99</f>
        <v>0</v>
      </c>
      <c r="DK92" s="81">
        <f t="shared" si="598"/>
        <v>0</v>
      </c>
      <c r="DL92" s="75">
        <f>'MASTER_ ALL areas - No.seedling'!DK99</f>
        <v>0</v>
      </c>
      <c r="DM92" s="76">
        <f>'MASTER_ ALL areas - No.seedling'!DL99</f>
        <v>0</v>
      </c>
      <c r="DN92" s="80">
        <f t="shared" si="599"/>
        <v>0</v>
      </c>
      <c r="DO92" s="76">
        <f>'MASTER_ ALL areas - No.seedling'!DN99</f>
        <v>0</v>
      </c>
      <c r="DP92" s="81">
        <f t="shared" si="600"/>
        <v>0</v>
      </c>
      <c r="DQ92" s="75">
        <f>'MASTER_ ALL areas - No.seedling'!DP99</f>
        <v>0</v>
      </c>
      <c r="DR92" s="76">
        <f>'MASTER_ ALL areas - No.seedling'!DQ99</f>
        <v>0</v>
      </c>
      <c r="DS92" s="80">
        <f t="shared" si="601"/>
        <v>0</v>
      </c>
      <c r="DT92" s="76">
        <f>'MASTER_ ALL areas - No.seedling'!DS99</f>
        <v>0</v>
      </c>
      <c r="DU92" s="81">
        <f t="shared" si="602"/>
        <v>0</v>
      </c>
      <c r="DV92" s="75">
        <f>'MASTER_ ALL areas - No.seedling'!DU99</f>
        <v>20</v>
      </c>
      <c r="DW92" s="76">
        <f>'MASTER_ ALL areas - No.seedling'!DV99</f>
        <v>1</v>
      </c>
      <c r="DX92" s="80">
        <f t="shared" si="603"/>
        <v>1</v>
      </c>
      <c r="DY92" s="76">
        <f>'MASTER_ ALL areas - No.seedling'!DX99</f>
        <v>1</v>
      </c>
      <c r="DZ92" s="81">
        <f t="shared" si="604"/>
        <v>1</v>
      </c>
      <c r="EA92" s="75">
        <f>'MASTER_ ALL areas - No.seedling'!DZ99</f>
        <v>0</v>
      </c>
      <c r="EB92" s="76">
        <f>'MASTER_ ALL areas - No.seedling'!EA99</f>
        <v>0</v>
      </c>
      <c r="EC92" s="80">
        <f t="shared" si="605"/>
        <v>0</v>
      </c>
      <c r="ED92" s="76">
        <f>'MASTER_ ALL areas - No.seedling'!EC99</f>
        <v>0</v>
      </c>
      <c r="EE92" s="81">
        <f t="shared" si="606"/>
        <v>0</v>
      </c>
      <c r="EF92" s="75">
        <f>'MASTER_ ALL areas - No.seedling'!EE99</f>
        <v>0</v>
      </c>
      <c r="EG92" s="76">
        <f>'MASTER_ ALL areas - No.seedling'!EF99</f>
        <v>0</v>
      </c>
      <c r="EH92" s="80">
        <f t="shared" si="607"/>
        <v>0</v>
      </c>
      <c r="EI92" s="76">
        <f>'MASTER_ ALL areas - No.seedling'!EH99</f>
        <v>0</v>
      </c>
      <c r="EJ92" s="81">
        <f t="shared" si="608"/>
        <v>0</v>
      </c>
      <c r="EK92" s="75">
        <f>'MASTER_ ALL areas - No.seedling'!EJ99</f>
        <v>0</v>
      </c>
      <c r="EL92" s="76">
        <f>'MASTER_ ALL areas - No.seedling'!EK99</f>
        <v>0</v>
      </c>
      <c r="EM92" s="80">
        <f t="shared" si="609"/>
        <v>0</v>
      </c>
      <c r="EN92" s="76">
        <f>'MASTER_ ALL areas - No.seedling'!EM99</f>
        <v>0</v>
      </c>
      <c r="EO92" s="81">
        <f t="shared" si="610"/>
        <v>0</v>
      </c>
      <c r="EP92" s="75">
        <f>'MASTER_ ALL areas - No.seedling'!EO99</f>
        <v>0</v>
      </c>
      <c r="EQ92" s="76">
        <f>'MASTER_ ALL areas - No.seedling'!EP99</f>
        <v>0</v>
      </c>
      <c r="ER92" s="80">
        <f t="shared" si="611"/>
        <v>0</v>
      </c>
      <c r="ES92" s="76">
        <f>'MASTER_ ALL areas - No.seedling'!ER99</f>
        <v>0</v>
      </c>
      <c r="ET92" s="81">
        <f t="shared" si="612"/>
        <v>0</v>
      </c>
      <c r="EU92" s="75">
        <f>'MASTER_ ALL areas - No.seedling'!ET99</f>
        <v>0</v>
      </c>
      <c r="EV92" s="76">
        <f>'MASTER_ ALL areas - No.seedling'!EU99</f>
        <v>0</v>
      </c>
      <c r="EW92" s="80">
        <f t="shared" si="613"/>
        <v>0</v>
      </c>
      <c r="EX92" s="76">
        <f>'MASTER_ ALL areas - No.seedling'!EW99</f>
        <v>0</v>
      </c>
      <c r="EY92" s="81">
        <f t="shared" si="614"/>
        <v>0</v>
      </c>
      <c r="EZ92" s="75">
        <f>'MASTER_ ALL areas - No.seedling'!EY99</f>
        <v>0</v>
      </c>
      <c r="FA92" s="76">
        <f>'MASTER_ ALL areas - No.seedling'!EZ99</f>
        <v>0</v>
      </c>
      <c r="FB92" s="80">
        <f t="shared" si="615"/>
        <v>0</v>
      </c>
      <c r="FC92" s="76">
        <f>'MASTER_ ALL areas - No.seedling'!FB99</f>
        <v>0</v>
      </c>
      <c r="FD92" s="81">
        <f t="shared" si="616"/>
        <v>0</v>
      </c>
      <c r="FE92" s="75">
        <f>'MASTER_ ALL areas - No.seedling'!FD99</f>
        <v>0</v>
      </c>
      <c r="FF92" s="76">
        <f>'MASTER_ ALL areas - No.seedling'!FE99</f>
        <v>0</v>
      </c>
      <c r="FG92" s="80">
        <f t="shared" si="617"/>
        <v>0</v>
      </c>
      <c r="FH92" s="76">
        <f>'MASTER_ ALL areas - No.seedling'!FG99</f>
        <v>0</v>
      </c>
      <c r="FI92" s="81">
        <f t="shared" si="618"/>
        <v>0</v>
      </c>
      <c r="FJ92" s="75">
        <f>'MASTER_ ALL areas - No.seedling'!FI99</f>
        <v>0</v>
      </c>
      <c r="FK92" s="76">
        <f>'MASTER_ ALL areas - No.seedling'!FJ99</f>
        <v>0</v>
      </c>
      <c r="FL92" s="80">
        <f t="shared" si="619"/>
        <v>0</v>
      </c>
      <c r="FM92" s="76">
        <f>'MASTER_ ALL areas - No.seedling'!FL99</f>
        <v>0</v>
      </c>
      <c r="FN92" s="81">
        <f t="shared" si="620"/>
        <v>0</v>
      </c>
      <c r="FO92" s="75">
        <f>'MASTER_ ALL areas - No.seedling'!FN99</f>
        <v>0</v>
      </c>
      <c r="FP92" s="76">
        <f>'MASTER_ ALL areas - No.seedling'!FO99</f>
        <v>0</v>
      </c>
      <c r="FQ92" s="80">
        <f t="shared" si="621"/>
        <v>0</v>
      </c>
      <c r="FR92" s="76">
        <f>'MASTER_ ALL areas - No.seedling'!FQ99</f>
        <v>0</v>
      </c>
      <c r="FS92" s="81">
        <f t="shared" si="622"/>
        <v>0</v>
      </c>
      <c r="FT92" s="75">
        <f>'MASTER_ ALL areas - No.seedling'!FS99</f>
        <v>0</v>
      </c>
      <c r="FU92" s="76">
        <f>'MASTER_ ALL areas - No.seedling'!FT99</f>
        <v>0</v>
      </c>
      <c r="FV92" s="80">
        <f t="shared" si="623"/>
        <v>0</v>
      </c>
      <c r="FW92" s="76">
        <f>'MASTER_ ALL areas - No.seedling'!FV99</f>
        <v>0</v>
      </c>
      <c r="FX92" s="81">
        <f t="shared" si="624"/>
        <v>0</v>
      </c>
      <c r="FY92" s="75">
        <f>'MASTER_ ALL areas - No.seedling'!FX99</f>
        <v>0</v>
      </c>
      <c r="FZ92" s="76">
        <f>'MASTER_ ALL areas - No.seedling'!FY99</f>
        <v>0</v>
      </c>
      <c r="GA92" s="80">
        <f t="shared" si="625"/>
        <v>0</v>
      </c>
      <c r="GB92" s="76">
        <f>'MASTER_ ALL areas - No.seedling'!GA99</f>
        <v>0</v>
      </c>
      <c r="GC92" s="81">
        <f t="shared" si="626"/>
        <v>0</v>
      </c>
      <c r="GD92" s="75">
        <f>'MASTER_ ALL areas - No.seedling'!GC99</f>
        <v>0</v>
      </c>
      <c r="GE92" s="76">
        <f>'MASTER_ ALL areas - No.seedling'!GD99</f>
        <v>0</v>
      </c>
      <c r="GF92" s="80">
        <f t="shared" si="627"/>
        <v>0</v>
      </c>
      <c r="GG92" s="76">
        <f>'MASTER_ ALL areas - No.seedling'!GF99</f>
        <v>0</v>
      </c>
      <c r="GH92" s="81">
        <f t="shared" si="628"/>
        <v>0</v>
      </c>
      <c r="GI92" s="75">
        <f>'MASTER_ ALL areas - No.seedling'!GH99</f>
        <v>0</v>
      </c>
      <c r="GJ92" s="76">
        <f>'MASTER_ ALL areas - No.seedling'!GI99</f>
        <v>0</v>
      </c>
      <c r="GK92" s="80">
        <f t="shared" si="629"/>
        <v>0</v>
      </c>
      <c r="GL92" s="76">
        <f>'MASTER_ ALL areas - No.seedling'!GK99</f>
        <v>0</v>
      </c>
      <c r="GM92" s="81">
        <f t="shared" si="630"/>
        <v>0</v>
      </c>
      <c r="GN92" s="75">
        <f>'MASTER_ ALL areas - No.seedling'!GM99</f>
        <v>0</v>
      </c>
      <c r="GO92" s="76">
        <f>'MASTER_ ALL areas - No.seedling'!GN99</f>
        <v>0</v>
      </c>
      <c r="GP92" s="80">
        <f t="shared" si="631"/>
        <v>0</v>
      </c>
      <c r="GQ92" s="76">
        <f>'MASTER_ ALL areas - No.seedling'!GP99</f>
        <v>0</v>
      </c>
      <c r="GR92" s="81">
        <f t="shared" si="632"/>
        <v>0</v>
      </c>
      <c r="GS92" s="75">
        <f>'MASTER_ ALL areas - No.seedling'!GR99</f>
        <v>0</v>
      </c>
      <c r="GT92" s="76">
        <f>'MASTER_ ALL areas - No.seedling'!GS99</f>
        <v>0</v>
      </c>
      <c r="GU92" s="80">
        <f t="shared" si="633"/>
        <v>0</v>
      </c>
      <c r="GV92" s="76">
        <f>'MASTER_ ALL areas - No.seedling'!GU99</f>
        <v>0</v>
      </c>
      <c r="GW92" s="81">
        <f t="shared" si="634"/>
        <v>0</v>
      </c>
      <c r="GX92" s="75">
        <f>'MASTER_ ALL areas - No.seedling'!GW99</f>
        <v>0</v>
      </c>
      <c r="GY92" s="76">
        <f>'MASTER_ ALL areas - No.seedling'!GX99</f>
        <v>0</v>
      </c>
      <c r="GZ92" s="80">
        <f t="shared" si="635"/>
        <v>0</v>
      </c>
      <c r="HA92" s="76">
        <f>'MASTER_ ALL areas - No.seedling'!GZ99</f>
        <v>0</v>
      </c>
      <c r="HB92" s="81">
        <f t="shared" si="636"/>
        <v>0</v>
      </c>
      <c r="HC92" s="75">
        <f>'MASTER_ ALL areas - No.seedling'!HB99</f>
        <v>0</v>
      </c>
      <c r="HD92" s="76">
        <f>'MASTER_ ALL areas - No.seedling'!HC99</f>
        <v>0</v>
      </c>
      <c r="HE92" s="80">
        <f t="shared" si="637"/>
        <v>0</v>
      </c>
      <c r="HF92" s="76">
        <f>'MASTER_ ALL areas - No.seedling'!HE99</f>
        <v>0</v>
      </c>
      <c r="HG92" s="81">
        <f t="shared" si="638"/>
        <v>0</v>
      </c>
      <c r="HH92" s="75">
        <f>'MASTER_ ALL areas - No.seedling'!HG99</f>
        <v>0</v>
      </c>
      <c r="HI92" s="76">
        <f>'MASTER_ ALL areas - No.seedling'!HH99</f>
        <v>0</v>
      </c>
      <c r="HJ92" s="80">
        <f t="shared" si="639"/>
        <v>0</v>
      </c>
      <c r="HK92" s="76">
        <f>'MASTER_ ALL areas - No.seedling'!HJ99</f>
        <v>0</v>
      </c>
      <c r="HL92" s="81">
        <f t="shared" si="640"/>
        <v>0</v>
      </c>
      <c r="HM92" s="75">
        <f>'MASTER_ ALL areas - No.seedling'!HL99</f>
        <v>0</v>
      </c>
      <c r="HN92" s="76">
        <f>'MASTER_ ALL areas - No.seedling'!HM99</f>
        <v>0</v>
      </c>
      <c r="HO92" s="80">
        <f t="shared" si="641"/>
        <v>0</v>
      </c>
      <c r="HP92" s="76">
        <f>'MASTER_ ALL areas - No.seedling'!HO99</f>
        <v>0</v>
      </c>
      <c r="HQ92" s="81">
        <f t="shared" si="642"/>
        <v>0</v>
      </c>
      <c r="HR92" s="75">
        <f>'MASTER_ ALL areas - No.seedling'!HQ99</f>
        <v>0</v>
      </c>
      <c r="HS92" s="76">
        <f>'MASTER_ ALL areas - No.seedling'!HR99</f>
        <v>0</v>
      </c>
      <c r="HT92" s="80">
        <f t="shared" si="643"/>
        <v>0</v>
      </c>
      <c r="HU92" s="76">
        <f>'MASTER_ ALL areas - No.seedling'!HT99</f>
        <v>0</v>
      </c>
      <c r="HV92" s="81">
        <f t="shared" si="644"/>
        <v>0</v>
      </c>
      <c r="HW92" s="75">
        <f>'MASTER_ ALL areas - No.seedling'!HV99</f>
        <v>0</v>
      </c>
      <c r="HX92" s="76">
        <f>'MASTER_ ALL areas - No.seedling'!HW99</f>
        <v>0</v>
      </c>
      <c r="HY92" s="80">
        <f t="shared" si="645"/>
        <v>0</v>
      </c>
      <c r="HZ92" s="76">
        <f>'MASTER_ ALL areas - No.seedling'!HY99</f>
        <v>0</v>
      </c>
      <c r="IA92" s="81">
        <f t="shared" si="646"/>
        <v>0</v>
      </c>
      <c r="IB92" s="75">
        <f>'MASTER_ ALL areas - No.seedling'!IA99</f>
        <v>0</v>
      </c>
      <c r="IC92" s="76">
        <f>'MASTER_ ALL areas - No.seedling'!IB99</f>
        <v>0</v>
      </c>
      <c r="ID92" s="80">
        <f t="shared" si="647"/>
        <v>0</v>
      </c>
      <c r="IE92" s="76">
        <f>'MASTER_ ALL areas - No.seedling'!ID99</f>
        <v>0</v>
      </c>
      <c r="IF92" s="85">
        <f t="shared" si="648"/>
        <v>0</v>
      </c>
      <c r="IG92" s="86" t="s">
        <v>320</v>
      </c>
      <c r="IH92" s="87"/>
    </row>
    <row r="93" spans="2:242" ht="33" customHeight="1" x14ac:dyDescent="0.25">
      <c r="B93" s="420">
        <v>96</v>
      </c>
      <c r="C93" s="421" t="s">
        <v>321</v>
      </c>
      <c r="D93" s="422">
        <v>218864</v>
      </c>
      <c r="E93" s="423">
        <v>933313</v>
      </c>
      <c r="F93" s="424" t="s">
        <v>89</v>
      </c>
      <c r="G93" s="199" t="s">
        <v>190</v>
      </c>
      <c r="H93" s="459">
        <f>'MASTER_ ALL areas - No.seedling'!G100</f>
        <v>6</v>
      </c>
      <c r="I93" s="472">
        <f>'MASTER_ ALL areas - No.seedling'!H100</f>
        <v>0.75</v>
      </c>
      <c r="J93" s="459">
        <f>'MASTER_ ALL areas - No.seedling'!I100</f>
        <v>43.6</v>
      </c>
      <c r="K93" s="427">
        <f>'MASTER_ ALL areas - No.seedling'!J100</f>
        <v>68</v>
      </c>
      <c r="L93" s="73">
        <f t="shared" si="558"/>
        <v>1360</v>
      </c>
      <c r="M93" s="427">
        <f>'MASTER_ ALL areas - No.seedling'!L100</f>
        <v>1360</v>
      </c>
      <c r="N93" s="473">
        <f>'MASTER_ ALL areas - No.seedling'!M100</f>
        <v>4</v>
      </c>
      <c r="O93" s="474">
        <f>'MASTER_ ALL areas - No.seedling'!N100</f>
        <v>37</v>
      </c>
      <c r="P93" s="70">
        <f t="shared" si="559"/>
        <v>5.8823529411764705E-2</v>
      </c>
      <c r="Q93" s="78">
        <f t="shared" si="560"/>
        <v>0.54411764705882348</v>
      </c>
      <c r="R93" s="429"/>
      <c r="S93" s="473">
        <f>'MASTER_ ALL areas - No.seedling'!R100</f>
        <v>1080</v>
      </c>
      <c r="T93" s="475">
        <f>'MASTER_ ALL areas - No.seedling'!S100</f>
        <v>2</v>
      </c>
      <c r="U93" s="80">
        <f t="shared" si="561"/>
        <v>3.7037037037037035E-2</v>
      </c>
      <c r="V93" s="475">
        <f>'MASTER_ ALL areas - No.seedling'!U100</f>
        <v>28</v>
      </c>
      <c r="W93" s="80">
        <f t="shared" si="562"/>
        <v>0.51851851851851849</v>
      </c>
      <c r="X93" s="475">
        <f>'MASTER_ ALL areas - No.seedling'!W100</f>
        <v>280</v>
      </c>
      <c r="Y93" s="475">
        <f>'MASTER_ ALL areas - No.seedling'!X100</f>
        <v>2</v>
      </c>
      <c r="Z93" s="80">
        <f t="shared" si="563"/>
        <v>0.14285714285714285</v>
      </c>
      <c r="AA93" s="475">
        <f>'MASTER_ ALL areas - No.seedling'!Z100</f>
        <v>9</v>
      </c>
      <c r="AB93" s="80">
        <f t="shared" si="564"/>
        <v>0.6428571428571429</v>
      </c>
      <c r="AC93" s="475">
        <f>'MASTER_ ALL areas - No.seedling'!AB100</f>
        <v>0</v>
      </c>
      <c r="AD93" s="475">
        <f>'MASTER_ ALL areas - No.seedling'!AC100</f>
        <v>0</v>
      </c>
      <c r="AE93" s="80">
        <f t="shared" si="565"/>
        <v>0</v>
      </c>
      <c r="AF93" s="475">
        <f>'MASTER_ ALL areas - No.seedling'!AE100</f>
        <v>0</v>
      </c>
      <c r="AG93" s="80">
        <f t="shared" si="566"/>
        <v>0</v>
      </c>
      <c r="AH93" s="475">
        <f>'MASTER_ ALL areas - No.seedling'!AG100</f>
        <v>0</v>
      </c>
      <c r="AI93" s="475">
        <f>'MASTER_ ALL areas - No.seedling'!AH100</f>
        <v>0</v>
      </c>
      <c r="AJ93" s="80">
        <f t="shared" si="567"/>
        <v>0</v>
      </c>
      <c r="AK93" s="475">
        <f>'MASTER_ ALL areas - No.seedling'!AJ100</f>
        <v>0</v>
      </c>
      <c r="AL93" s="81">
        <f t="shared" si="568"/>
        <v>0</v>
      </c>
      <c r="AM93" s="429"/>
      <c r="AN93" s="473">
        <f>'MASTER_ ALL areas - No.seedling'!AM100</f>
        <v>0</v>
      </c>
      <c r="AO93" s="475">
        <f>'MASTER_ ALL areas - No.seedling'!AN100</f>
        <v>0</v>
      </c>
      <c r="AP93" s="80">
        <f t="shared" si="569"/>
        <v>0</v>
      </c>
      <c r="AQ93" s="475">
        <f>'MASTER_ ALL areas - No.seedling'!AP100</f>
        <v>0</v>
      </c>
      <c r="AR93" s="80">
        <f t="shared" si="570"/>
        <v>0</v>
      </c>
      <c r="AS93" s="475">
        <f>'MASTER_ ALL areas - No.seedling'!AR100</f>
        <v>1280</v>
      </c>
      <c r="AT93" s="475">
        <f>'MASTER_ ALL areas - No.seedling'!AS100</f>
        <v>4</v>
      </c>
      <c r="AU93" s="80">
        <f t="shared" si="571"/>
        <v>6.25E-2</v>
      </c>
      <c r="AV93" s="475">
        <f>'MASTER_ ALL areas - No.seedling'!AU100</f>
        <v>33</v>
      </c>
      <c r="AW93" s="80">
        <f t="shared" si="572"/>
        <v>0.515625</v>
      </c>
      <c r="AX93" s="475">
        <f>'MASTER_ ALL areas - No.seedling'!AW100</f>
        <v>0</v>
      </c>
      <c r="AY93" s="475">
        <f>'MASTER_ ALL areas - No.seedling'!AX100</f>
        <v>0</v>
      </c>
      <c r="AZ93" s="80">
        <f t="shared" si="573"/>
        <v>0</v>
      </c>
      <c r="BA93" s="475">
        <f>'MASTER_ ALL areas - No.seedling'!AZ100</f>
        <v>0</v>
      </c>
      <c r="BB93" s="80">
        <f t="shared" si="574"/>
        <v>0</v>
      </c>
      <c r="BC93" s="475">
        <f>'MASTER_ ALL areas - No.seedling'!BB100</f>
        <v>0</v>
      </c>
      <c r="BD93" s="475">
        <f>'MASTER_ ALL areas - No.seedling'!BC100</f>
        <v>0</v>
      </c>
      <c r="BE93" s="80">
        <f t="shared" si="575"/>
        <v>0</v>
      </c>
      <c r="BF93" s="475">
        <f>'MASTER_ ALL areas - No.seedling'!BE100</f>
        <v>0</v>
      </c>
      <c r="BG93" s="80">
        <f t="shared" si="576"/>
        <v>0</v>
      </c>
      <c r="BH93" s="475">
        <f>'MASTER_ ALL areas - No.seedling'!BG100</f>
        <v>80</v>
      </c>
      <c r="BI93" s="475">
        <f>'MASTER_ ALL areas - No.seedling'!BH100</f>
        <v>0</v>
      </c>
      <c r="BJ93" s="80">
        <f t="shared" si="577"/>
        <v>0</v>
      </c>
      <c r="BK93" s="475">
        <f>'MASTER_ ALL areas - No.seedling'!BJ100</f>
        <v>4</v>
      </c>
      <c r="BL93" s="80">
        <f t="shared" si="578"/>
        <v>1</v>
      </c>
      <c r="BM93" s="475">
        <f>'MASTER_ ALL areas - No.seedling'!BL100</f>
        <v>0</v>
      </c>
      <c r="BN93" s="475">
        <f>'MASTER_ ALL areas - No.seedling'!BM100</f>
        <v>0</v>
      </c>
      <c r="BO93" s="80">
        <f t="shared" si="579"/>
        <v>0</v>
      </c>
      <c r="BP93" s="475">
        <f>'MASTER_ ALL areas - No.seedling'!BO100</f>
        <v>0</v>
      </c>
      <c r="BQ93" s="80">
        <f t="shared" si="580"/>
        <v>0</v>
      </c>
      <c r="BR93" s="475">
        <f>'MASTER_ ALL areas - No.seedling'!BQ100</f>
        <v>0</v>
      </c>
      <c r="BS93" s="475">
        <f>'MASTER_ ALL areas - No.seedling'!BR100</f>
        <v>0</v>
      </c>
      <c r="BT93" s="80">
        <f t="shared" si="581"/>
        <v>0</v>
      </c>
      <c r="BU93" s="475">
        <f>'MASTER_ ALL areas - No.seedling'!BT100</f>
        <v>0</v>
      </c>
      <c r="BV93" s="80">
        <f t="shared" si="582"/>
        <v>0</v>
      </c>
      <c r="BW93" s="475">
        <f>'MASTER_ ALL areas - No.seedling'!BV100</f>
        <v>0</v>
      </c>
      <c r="BX93" s="475">
        <f>'MASTER_ ALL areas - No.seedling'!BW100</f>
        <v>0</v>
      </c>
      <c r="BY93" s="80">
        <f t="shared" si="583"/>
        <v>0</v>
      </c>
      <c r="BZ93" s="475">
        <f>'MASTER_ ALL areas - No.seedling'!BY100</f>
        <v>0</v>
      </c>
      <c r="CA93" s="81">
        <f t="shared" si="584"/>
        <v>0</v>
      </c>
      <c r="CB93" s="429"/>
      <c r="CC93" s="75"/>
      <c r="CD93" s="76">
        <f>'MASTER_ ALL areas - No.seedling'!CC100</f>
        <v>0</v>
      </c>
      <c r="CE93" s="80">
        <f t="shared" si="585"/>
        <v>0</v>
      </c>
      <c r="CF93" s="76">
        <f>'MASTER_ ALL areas - No.seedling'!CE100</f>
        <v>0</v>
      </c>
      <c r="CG93" s="81">
        <f t="shared" si="586"/>
        <v>0</v>
      </c>
      <c r="CH93" s="75">
        <f>'MASTER_ ALL areas - No.seedling'!CG100</f>
        <v>0</v>
      </c>
      <c r="CI93" s="76">
        <f>'MASTER_ ALL areas - No.seedling'!CH100</f>
        <v>0</v>
      </c>
      <c r="CJ93" s="80">
        <f t="shared" si="587"/>
        <v>0</v>
      </c>
      <c r="CK93" s="76">
        <f>'MASTER_ ALL areas - No.seedling'!CJ100</f>
        <v>0</v>
      </c>
      <c r="CL93" s="81">
        <f t="shared" si="588"/>
        <v>0</v>
      </c>
      <c r="CM93" s="75">
        <f>'MASTER_ ALL areas - No.seedling'!CL100</f>
        <v>0</v>
      </c>
      <c r="CN93" s="76">
        <f>'MASTER_ ALL areas - No.seedling'!CM100</f>
        <v>0</v>
      </c>
      <c r="CO93" s="80">
        <f t="shared" si="589"/>
        <v>0</v>
      </c>
      <c r="CP93" s="76">
        <f>'MASTER_ ALL areas - No.seedling'!CO100</f>
        <v>0</v>
      </c>
      <c r="CQ93" s="81">
        <f t="shared" si="590"/>
        <v>0</v>
      </c>
      <c r="CR93" s="75">
        <f>'MASTER_ ALL areas - No.seedling'!CQ100</f>
        <v>0</v>
      </c>
      <c r="CS93" s="76">
        <f>'MASTER_ ALL areas - No.seedling'!CR100</f>
        <v>0</v>
      </c>
      <c r="CT93" s="80">
        <f t="shared" si="591"/>
        <v>0</v>
      </c>
      <c r="CU93" s="76">
        <f>'MASTER_ ALL areas - No.seedling'!CT100</f>
        <v>0</v>
      </c>
      <c r="CV93" s="81">
        <f t="shared" si="592"/>
        <v>0</v>
      </c>
      <c r="CW93" s="75">
        <f>'MASTER_ ALL areas - No.seedling'!CV100</f>
        <v>1020</v>
      </c>
      <c r="CX93" s="76">
        <f>'MASTER_ ALL areas - No.seedling'!CW100</f>
        <v>2</v>
      </c>
      <c r="CY93" s="80">
        <f t="shared" si="593"/>
        <v>3.9215686274509803E-2</v>
      </c>
      <c r="CZ93" s="76">
        <f>'MASTER_ ALL areas - No.seedling'!CY100</f>
        <v>25</v>
      </c>
      <c r="DA93" s="81">
        <f t="shared" si="594"/>
        <v>0.49019607843137253</v>
      </c>
      <c r="DB93" s="75">
        <f>'MASTER_ ALL areas - No.seedling'!DA100</f>
        <v>260</v>
      </c>
      <c r="DC93" s="76">
        <f>'MASTER_ ALL areas - No.seedling'!DB100</f>
        <v>2</v>
      </c>
      <c r="DD93" s="80">
        <f t="shared" si="595"/>
        <v>0.15384615384615385</v>
      </c>
      <c r="DE93" s="76">
        <f>'MASTER_ ALL areas - No.seedling'!DD100</f>
        <v>8</v>
      </c>
      <c r="DF93" s="81">
        <f t="shared" si="596"/>
        <v>0.61538461538461542</v>
      </c>
      <c r="DG93" s="75">
        <f>'MASTER_ ALL areas - No.seedling'!DF100</f>
        <v>0</v>
      </c>
      <c r="DH93" s="76">
        <f>'MASTER_ ALL areas - No.seedling'!DG100</f>
        <v>0</v>
      </c>
      <c r="DI93" s="80">
        <f t="shared" si="597"/>
        <v>0</v>
      </c>
      <c r="DJ93" s="76">
        <f>'MASTER_ ALL areas - No.seedling'!DI100</f>
        <v>0</v>
      </c>
      <c r="DK93" s="81">
        <f t="shared" si="598"/>
        <v>0</v>
      </c>
      <c r="DL93" s="75">
        <f>'MASTER_ ALL areas - No.seedling'!DK100</f>
        <v>0</v>
      </c>
      <c r="DM93" s="76">
        <f>'MASTER_ ALL areas - No.seedling'!DL100</f>
        <v>0</v>
      </c>
      <c r="DN93" s="80">
        <f t="shared" si="599"/>
        <v>0</v>
      </c>
      <c r="DO93" s="76">
        <f>'MASTER_ ALL areas - No.seedling'!DN100</f>
        <v>0</v>
      </c>
      <c r="DP93" s="81">
        <f t="shared" si="600"/>
        <v>0</v>
      </c>
      <c r="DQ93" s="75">
        <f>'MASTER_ ALL areas - No.seedling'!DP100</f>
        <v>0</v>
      </c>
      <c r="DR93" s="76">
        <f>'MASTER_ ALL areas - No.seedling'!DQ100</f>
        <v>0</v>
      </c>
      <c r="DS93" s="80">
        <f t="shared" si="601"/>
        <v>0</v>
      </c>
      <c r="DT93" s="76">
        <f>'MASTER_ ALL areas - No.seedling'!DS100</f>
        <v>0</v>
      </c>
      <c r="DU93" s="81">
        <f t="shared" si="602"/>
        <v>0</v>
      </c>
      <c r="DV93" s="75">
        <f>'MASTER_ ALL areas - No.seedling'!DU100</f>
        <v>0</v>
      </c>
      <c r="DW93" s="76">
        <f>'MASTER_ ALL areas - No.seedling'!DV100</f>
        <v>0</v>
      </c>
      <c r="DX93" s="80">
        <f t="shared" si="603"/>
        <v>0</v>
      </c>
      <c r="DY93" s="76">
        <f>'MASTER_ ALL areas - No.seedling'!DX100</f>
        <v>0</v>
      </c>
      <c r="DZ93" s="81">
        <f t="shared" si="604"/>
        <v>0</v>
      </c>
      <c r="EA93" s="75">
        <f>'MASTER_ ALL areas - No.seedling'!DZ100</f>
        <v>0</v>
      </c>
      <c r="EB93" s="76">
        <f>'MASTER_ ALL areas - No.seedling'!EA100</f>
        <v>0</v>
      </c>
      <c r="EC93" s="80">
        <f t="shared" si="605"/>
        <v>0</v>
      </c>
      <c r="ED93" s="76">
        <f>'MASTER_ ALL areas - No.seedling'!EC100</f>
        <v>0</v>
      </c>
      <c r="EE93" s="81">
        <f t="shared" si="606"/>
        <v>0</v>
      </c>
      <c r="EF93" s="75">
        <f>'MASTER_ ALL areas - No.seedling'!EE100</f>
        <v>0</v>
      </c>
      <c r="EG93" s="76">
        <f>'MASTER_ ALL areas - No.seedling'!EF100</f>
        <v>0</v>
      </c>
      <c r="EH93" s="80">
        <f t="shared" si="607"/>
        <v>0</v>
      </c>
      <c r="EI93" s="76">
        <f>'MASTER_ ALL areas - No.seedling'!EH100</f>
        <v>0</v>
      </c>
      <c r="EJ93" s="81">
        <f t="shared" si="608"/>
        <v>0</v>
      </c>
      <c r="EK93" s="75">
        <f>'MASTER_ ALL areas - No.seedling'!EJ100</f>
        <v>0</v>
      </c>
      <c r="EL93" s="76">
        <f>'MASTER_ ALL areas - No.seedling'!EK100</f>
        <v>0</v>
      </c>
      <c r="EM93" s="80">
        <f t="shared" si="609"/>
        <v>0</v>
      </c>
      <c r="EN93" s="76">
        <f>'MASTER_ ALL areas - No.seedling'!EM100</f>
        <v>0</v>
      </c>
      <c r="EO93" s="81">
        <f t="shared" si="610"/>
        <v>0</v>
      </c>
      <c r="EP93" s="75">
        <f>'MASTER_ ALL areas - No.seedling'!EO100</f>
        <v>0</v>
      </c>
      <c r="EQ93" s="76">
        <f>'MASTER_ ALL areas - No.seedling'!EP100</f>
        <v>0</v>
      </c>
      <c r="ER93" s="80">
        <f t="shared" si="611"/>
        <v>0</v>
      </c>
      <c r="ES93" s="76">
        <f>'MASTER_ ALL areas - No.seedling'!ER100</f>
        <v>0</v>
      </c>
      <c r="ET93" s="81">
        <f t="shared" si="612"/>
        <v>0</v>
      </c>
      <c r="EU93" s="75">
        <f>'MASTER_ ALL areas - No.seedling'!ET100</f>
        <v>0</v>
      </c>
      <c r="EV93" s="76">
        <f>'MASTER_ ALL areas - No.seedling'!EU100</f>
        <v>0</v>
      </c>
      <c r="EW93" s="80">
        <f t="shared" si="613"/>
        <v>0</v>
      </c>
      <c r="EX93" s="76">
        <f>'MASTER_ ALL areas - No.seedling'!EW100</f>
        <v>0</v>
      </c>
      <c r="EY93" s="81">
        <f t="shared" si="614"/>
        <v>0</v>
      </c>
      <c r="EZ93" s="75">
        <f>'MASTER_ ALL areas - No.seedling'!EY100</f>
        <v>0</v>
      </c>
      <c r="FA93" s="76">
        <f>'MASTER_ ALL areas - No.seedling'!EZ100</f>
        <v>0</v>
      </c>
      <c r="FB93" s="80">
        <f t="shared" si="615"/>
        <v>0</v>
      </c>
      <c r="FC93" s="76">
        <f>'MASTER_ ALL areas - No.seedling'!FB100</f>
        <v>0</v>
      </c>
      <c r="FD93" s="81">
        <f t="shared" si="616"/>
        <v>0</v>
      </c>
      <c r="FE93" s="75">
        <f>'MASTER_ ALL areas - No.seedling'!FD100</f>
        <v>60</v>
      </c>
      <c r="FF93" s="76">
        <f>'MASTER_ ALL areas - No.seedling'!FE100</f>
        <v>0</v>
      </c>
      <c r="FG93" s="80">
        <f t="shared" si="617"/>
        <v>0</v>
      </c>
      <c r="FH93" s="76">
        <f>'MASTER_ ALL areas - No.seedling'!FG100</f>
        <v>3</v>
      </c>
      <c r="FI93" s="81">
        <f t="shared" si="618"/>
        <v>1</v>
      </c>
      <c r="FJ93" s="75">
        <f>'MASTER_ ALL areas - No.seedling'!FI100</f>
        <v>20</v>
      </c>
      <c r="FK93" s="76">
        <f>'MASTER_ ALL areas - No.seedling'!FJ100</f>
        <v>0</v>
      </c>
      <c r="FL93" s="80">
        <f t="shared" si="619"/>
        <v>0</v>
      </c>
      <c r="FM93" s="76">
        <f>'MASTER_ ALL areas - No.seedling'!FL100</f>
        <v>1</v>
      </c>
      <c r="FN93" s="81">
        <f t="shared" si="620"/>
        <v>1</v>
      </c>
      <c r="FO93" s="75">
        <f>'MASTER_ ALL areas - No.seedling'!FN100</f>
        <v>0</v>
      </c>
      <c r="FP93" s="76">
        <f>'MASTER_ ALL areas - No.seedling'!FO100</f>
        <v>0</v>
      </c>
      <c r="FQ93" s="80">
        <f t="shared" si="621"/>
        <v>0</v>
      </c>
      <c r="FR93" s="76">
        <f>'MASTER_ ALL areas - No.seedling'!FQ100</f>
        <v>0</v>
      </c>
      <c r="FS93" s="81">
        <f t="shared" si="622"/>
        <v>0</v>
      </c>
      <c r="FT93" s="75">
        <f>'MASTER_ ALL areas - No.seedling'!FS100</f>
        <v>0</v>
      </c>
      <c r="FU93" s="76">
        <f>'MASTER_ ALL areas - No.seedling'!FT100</f>
        <v>0</v>
      </c>
      <c r="FV93" s="80">
        <f t="shared" si="623"/>
        <v>0</v>
      </c>
      <c r="FW93" s="76">
        <f>'MASTER_ ALL areas - No.seedling'!FV100</f>
        <v>0</v>
      </c>
      <c r="FX93" s="81">
        <f t="shared" si="624"/>
        <v>0</v>
      </c>
      <c r="FY93" s="75">
        <f>'MASTER_ ALL areas - No.seedling'!FX100</f>
        <v>0</v>
      </c>
      <c r="FZ93" s="76">
        <f>'MASTER_ ALL areas - No.seedling'!FY100</f>
        <v>0</v>
      </c>
      <c r="GA93" s="80">
        <f t="shared" si="625"/>
        <v>0</v>
      </c>
      <c r="GB93" s="76">
        <f>'MASTER_ ALL areas - No.seedling'!GA100</f>
        <v>0</v>
      </c>
      <c r="GC93" s="81">
        <f t="shared" si="626"/>
        <v>0</v>
      </c>
      <c r="GD93" s="75">
        <f>'MASTER_ ALL areas - No.seedling'!GC100</f>
        <v>0</v>
      </c>
      <c r="GE93" s="76">
        <f>'MASTER_ ALL areas - No.seedling'!GD100</f>
        <v>0</v>
      </c>
      <c r="GF93" s="80">
        <f t="shared" si="627"/>
        <v>0</v>
      </c>
      <c r="GG93" s="76">
        <f>'MASTER_ ALL areas - No.seedling'!GF100</f>
        <v>0</v>
      </c>
      <c r="GH93" s="81">
        <f t="shared" si="628"/>
        <v>0</v>
      </c>
      <c r="GI93" s="75">
        <f>'MASTER_ ALL areas - No.seedling'!GH100</f>
        <v>0</v>
      </c>
      <c r="GJ93" s="76">
        <f>'MASTER_ ALL areas - No.seedling'!GI100</f>
        <v>0</v>
      </c>
      <c r="GK93" s="80">
        <f t="shared" si="629"/>
        <v>0</v>
      </c>
      <c r="GL93" s="76">
        <f>'MASTER_ ALL areas - No.seedling'!GK100</f>
        <v>0</v>
      </c>
      <c r="GM93" s="81">
        <f t="shared" si="630"/>
        <v>0</v>
      </c>
      <c r="GN93" s="75">
        <f>'MASTER_ ALL areas - No.seedling'!GM100</f>
        <v>0</v>
      </c>
      <c r="GO93" s="76">
        <f>'MASTER_ ALL areas - No.seedling'!GN100</f>
        <v>0</v>
      </c>
      <c r="GP93" s="80">
        <f t="shared" si="631"/>
        <v>0</v>
      </c>
      <c r="GQ93" s="76">
        <f>'MASTER_ ALL areas - No.seedling'!GP100</f>
        <v>0</v>
      </c>
      <c r="GR93" s="81">
        <f t="shared" si="632"/>
        <v>0</v>
      </c>
      <c r="GS93" s="75">
        <f>'MASTER_ ALL areas - No.seedling'!GR100</f>
        <v>0</v>
      </c>
      <c r="GT93" s="76">
        <f>'MASTER_ ALL areas - No.seedling'!GS100</f>
        <v>0</v>
      </c>
      <c r="GU93" s="80">
        <f t="shared" si="633"/>
        <v>0</v>
      </c>
      <c r="GV93" s="76">
        <f>'MASTER_ ALL areas - No.seedling'!GU100</f>
        <v>0</v>
      </c>
      <c r="GW93" s="81">
        <f t="shared" si="634"/>
        <v>0</v>
      </c>
      <c r="GX93" s="75">
        <f>'MASTER_ ALL areas - No.seedling'!GW100</f>
        <v>0</v>
      </c>
      <c r="GY93" s="76">
        <f>'MASTER_ ALL areas - No.seedling'!GX100</f>
        <v>0</v>
      </c>
      <c r="GZ93" s="80">
        <f t="shared" si="635"/>
        <v>0</v>
      </c>
      <c r="HA93" s="76">
        <f>'MASTER_ ALL areas - No.seedling'!GZ100</f>
        <v>0</v>
      </c>
      <c r="HB93" s="81">
        <f t="shared" si="636"/>
        <v>0</v>
      </c>
      <c r="HC93" s="75">
        <f>'MASTER_ ALL areas - No.seedling'!HB100</f>
        <v>0</v>
      </c>
      <c r="HD93" s="76">
        <f>'MASTER_ ALL areas - No.seedling'!HC100</f>
        <v>0</v>
      </c>
      <c r="HE93" s="80">
        <f t="shared" si="637"/>
        <v>0</v>
      </c>
      <c r="HF93" s="76">
        <f>'MASTER_ ALL areas - No.seedling'!HE100</f>
        <v>0</v>
      </c>
      <c r="HG93" s="81">
        <f t="shared" si="638"/>
        <v>0</v>
      </c>
      <c r="HH93" s="75">
        <f>'MASTER_ ALL areas - No.seedling'!HG100</f>
        <v>0</v>
      </c>
      <c r="HI93" s="76">
        <f>'MASTER_ ALL areas - No.seedling'!HH100</f>
        <v>0</v>
      </c>
      <c r="HJ93" s="80">
        <f t="shared" si="639"/>
        <v>0</v>
      </c>
      <c r="HK93" s="76">
        <f>'MASTER_ ALL areas - No.seedling'!HJ100</f>
        <v>0</v>
      </c>
      <c r="HL93" s="81">
        <f t="shared" si="640"/>
        <v>0</v>
      </c>
      <c r="HM93" s="75">
        <f>'MASTER_ ALL areas - No.seedling'!HL100</f>
        <v>0</v>
      </c>
      <c r="HN93" s="76">
        <f>'MASTER_ ALL areas - No.seedling'!HM100</f>
        <v>0</v>
      </c>
      <c r="HO93" s="80">
        <f t="shared" si="641"/>
        <v>0</v>
      </c>
      <c r="HP93" s="76">
        <f>'MASTER_ ALL areas - No.seedling'!HO100</f>
        <v>0</v>
      </c>
      <c r="HQ93" s="81">
        <f t="shared" si="642"/>
        <v>0</v>
      </c>
      <c r="HR93" s="75">
        <f>'MASTER_ ALL areas - No.seedling'!HQ100</f>
        <v>0</v>
      </c>
      <c r="HS93" s="76">
        <f>'MASTER_ ALL areas - No.seedling'!HR100</f>
        <v>0</v>
      </c>
      <c r="HT93" s="80">
        <f t="shared" si="643"/>
        <v>0</v>
      </c>
      <c r="HU93" s="76">
        <f>'MASTER_ ALL areas - No.seedling'!HT100</f>
        <v>0</v>
      </c>
      <c r="HV93" s="81">
        <f t="shared" si="644"/>
        <v>0</v>
      </c>
      <c r="HW93" s="75">
        <f>'MASTER_ ALL areas - No.seedling'!HV100</f>
        <v>0</v>
      </c>
      <c r="HX93" s="76">
        <f>'MASTER_ ALL areas - No.seedling'!HW100</f>
        <v>0</v>
      </c>
      <c r="HY93" s="80">
        <f t="shared" si="645"/>
        <v>0</v>
      </c>
      <c r="HZ93" s="76">
        <f>'MASTER_ ALL areas - No.seedling'!HY100</f>
        <v>0</v>
      </c>
      <c r="IA93" s="81">
        <f t="shared" si="646"/>
        <v>0</v>
      </c>
      <c r="IB93" s="75">
        <f>'MASTER_ ALL areas - No.seedling'!IA100</f>
        <v>0</v>
      </c>
      <c r="IC93" s="76">
        <f>'MASTER_ ALL areas - No.seedling'!IB100</f>
        <v>0</v>
      </c>
      <c r="ID93" s="80">
        <f t="shared" si="647"/>
        <v>0</v>
      </c>
      <c r="IE93" s="76">
        <f>'MASTER_ ALL areas - No.seedling'!ID100</f>
        <v>0</v>
      </c>
      <c r="IF93" s="85">
        <f t="shared" si="648"/>
        <v>0</v>
      </c>
      <c r="IG93" s="86" t="s">
        <v>322</v>
      </c>
      <c r="IH93" s="87"/>
    </row>
    <row r="94" spans="2:242" ht="33" customHeight="1" x14ac:dyDescent="0.25">
      <c r="B94" s="420">
        <v>97</v>
      </c>
      <c r="C94" s="421" t="s">
        <v>165</v>
      </c>
      <c r="D94" s="422">
        <v>219079</v>
      </c>
      <c r="E94" s="423">
        <v>933305</v>
      </c>
      <c r="F94" s="180" t="s">
        <v>323</v>
      </c>
      <c r="G94" s="214" t="s">
        <v>185</v>
      </c>
      <c r="H94" s="459">
        <f>'MASTER_ ALL areas - No.seedling'!G101</f>
        <v>1</v>
      </c>
      <c r="I94" s="472">
        <f>'MASTER_ ALL areas - No.seedling'!H101</f>
        <v>0</v>
      </c>
      <c r="J94" s="459">
        <f>'MASTER_ ALL areas - No.seedling'!I101</f>
        <v>31.2</v>
      </c>
      <c r="K94" s="427">
        <f>'MASTER_ ALL areas - No.seedling'!J101</f>
        <v>1</v>
      </c>
      <c r="L94" s="73">
        <f t="shared" si="558"/>
        <v>20</v>
      </c>
      <c r="M94" s="427">
        <f>'MASTER_ ALL areas - No.seedling'!L101</f>
        <v>20</v>
      </c>
      <c r="N94" s="473">
        <f>'MASTER_ ALL areas - No.seedling'!M101</f>
        <v>0</v>
      </c>
      <c r="O94" s="474">
        <f>'MASTER_ ALL areas - No.seedling'!N101</f>
        <v>0</v>
      </c>
      <c r="P94" s="70">
        <f t="shared" si="559"/>
        <v>0</v>
      </c>
      <c r="Q94" s="78">
        <f t="shared" si="560"/>
        <v>0</v>
      </c>
      <c r="R94" s="429"/>
      <c r="S94" s="473">
        <f>'MASTER_ ALL areas - No.seedling'!R101</f>
        <v>20</v>
      </c>
      <c r="T94" s="475">
        <f>'MASTER_ ALL areas - No.seedling'!S101</f>
        <v>0</v>
      </c>
      <c r="U94" s="80">
        <f t="shared" si="561"/>
        <v>0</v>
      </c>
      <c r="V94" s="475">
        <f>'MASTER_ ALL areas - No.seedling'!U101</f>
        <v>0</v>
      </c>
      <c r="W94" s="80">
        <f t="shared" si="562"/>
        <v>0</v>
      </c>
      <c r="X94" s="475">
        <f>'MASTER_ ALL areas - No.seedling'!W101</f>
        <v>0</v>
      </c>
      <c r="Y94" s="475">
        <f>'MASTER_ ALL areas - No.seedling'!X101</f>
        <v>0</v>
      </c>
      <c r="Z94" s="80">
        <f t="shared" si="563"/>
        <v>0</v>
      </c>
      <c r="AA94" s="475">
        <f>'MASTER_ ALL areas - No.seedling'!Z101</f>
        <v>0</v>
      </c>
      <c r="AB94" s="80">
        <f t="shared" si="564"/>
        <v>0</v>
      </c>
      <c r="AC94" s="475">
        <f>'MASTER_ ALL areas - No.seedling'!AB101</f>
        <v>0</v>
      </c>
      <c r="AD94" s="475">
        <f>'MASTER_ ALL areas - No.seedling'!AC101</f>
        <v>0</v>
      </c>
      <c r="AE94" s="80">
        <f t="shared" si="565"/>
        <v>0</v>
      </c>
      <c r="AF94" s="475">
        <f>'MASTER_ ALL areas - No.seedling'!AE101</f>
        <v>0</v>
      </c>
      <c r="AG94" s="80">
        <f t="shared" si="566"/>
        <v>0</v>
      </c>
      <c r="AH94" s="475">
        <f>'MASTER_ ALL areas - No.seedling'!AG101</f>
        <v>0</v>
      </c>
      <c r="AI94" s="475">
        <f>'MASTER_ ALL areas - No.seedling'!AH101</f>
        <v>0</v>
      </c>
      <c r="AJ94" s="80">
        <f t="shared" si="567"/>
        <v>0</v>
      </c>
      <c r="AK94" s="475">
        <f>'MASTER_ ALL areas - No.seedling'!AJ101</f>
        <v>0</v>
      </c>
      <c r="AL94" s="81">
        <f t="shared" si="568"/>
        <v>0</v>
      </c>
      <c r="AM94" s="429"/>
      <c r="AN94" s="473">
        <f>'MASTER_ ALL areas - No.seedling'!AM101</f>
        <v>0</v>
      </c>
      <c r="AO94" s="475">
        <f>'MASTER_ ALL areas - No.seedling'!AN101</f>
        <v>0</v>
      </c>
      <c r="AP94" s="80">
        <f t="shared" si="569"/>
        <v>0</v>
      </c>
      <c r="AQ94" s="475">
        <f>'MASTER_ ALL areas - No.seedling'!AP101</f>
        <v>0</v>
      </c>
      <c r="AR94" s="80">
        <f t="shared" si="570"/>
        <v>0</v>
      </c>
      <c r="AS94" s="475">
        <f>'MASTER_ ALL areas - No.seedling'!AR101</f>
        <v>20</v>
      </c>
      <c r="AT94" s="475">
        <f>'MASTER_ ALL areas - No.seedling'!AS101</f>
        <v>0</v>
      </c>
      <c r="AU94" s="80">
        <f t="shared" si="571"/>
        <v>0</v>
      </c>
      <c r="AV94" s="475">
        <f>'MASTER_ ALL areas - No.seedling'!AU101</f>
        <v>0</v>
      </c>
      <c r="AW94" s="80">
        <f t="shared" si="572"/>
        <v>0</v>
      </c>
      <c r="AX94" s="475">
        <f>'MASTER_ ALL areas - No.seedling'!AW101</f>
        <v>0</v>
      </c>
      <c r="AY94" s="475">
        <f>'MASTER_ ALL areas - No.seedling'!AX101</f>
        <v>0</v>
      </c>
      <c r="AZ94" s="80">
        <f t="shared" si="573"/>
        <v>0</v>
      </c>
      <c r="BA94" s="475">
        <f>'MASTER_ ALL areas - No.seedling'!AZ101</f>
        <v>0</v>
      </c>
      <c r="BB94" s="80">
        <f t="shared" si="574"/>
        <v>0</v>
      </c>
      <c r="BC94" s="475">
        <f>'MASTER_ ALL areas - No.seedling'!BB101</f>
        <v>0</v>
      </c>
      <c r="BD94" s="475">
        <f>'MASTER_ ALL areas - No.seedling'!BC101</f>
        <v>0</v>
      </c>
      <c r="BE94" s="80">
        <f t="shared" si="575"/>
        <v>0</v>
      </c>
      <c r="BF94" s="475">
        <f>'MASTER_ ALL areas - No.seedling'!BE101</f>
        <v>0</v>
      </c>
      <c r="BG94" s="80">
        <f t="shared" si="576"/>
        <v>0</v>
      </c>
      <c r="BH94" s="475">
        <f>'MASTER_ ALL areas - No.seedling'!BG101</f>
        <v>0</v>
      </c>
      <c r="BI94" s="475">
        <f>'MASTER_ ALL areas - No.seedling'!BH101</f>
        <v>0</v>
      </c>
      <c r="BJ94" s="80">
        <f t="shared" si="577"/>
        <v>0</v>
      </c>
      <c r="BK94" s="475">
        <f>'MASTER_ ALL areas - No.seedling'!BJ101</f>
        <v>0</v>
      </c>
      <c r="BL94" s="80">
        <f t="shared" si="578"/>
        <v>0</v>
      </c>
      <c r="BM94" s="475">
        <f>'MASTER_ ALL areas - No.seedling'!BL101</f>
        <v>0</v>
      </c>
      <c r="BN94" s="475">
        <f>'MASTER_ ALL areas - No.seedling'!BM101</f>
        <v>0</v>
      </c>
      <c r="BO94" s="80">
        <f t="shared" si="579"/>
        <v>0</v>
      </c>
      <c r="BP94" s="475">
        <f>'MASTER_ ALL areas - No.seedling'!BO101</f>
        <v>0</v>
      </c>
      <c r="BQ94" s="80">
        <f t="shared" si="580"/>
        <v>0</v>
      </c>
      <c r="BR94" s="475">
        <f>'MASTER_ ALL areas - No.seedling'!BQ101</f>
        <v>0</v>
      </c>
      <c r="BS94" s="475">
        <f>'MASTER_ ALL areas - No.seedling'!BR101</f>
        <v>0</v>
      </c>
      <c r="BT94" s="80">
        <f t="shared" si="581"/>
        <v>0</v>
      </c>
      <c r="BU94" s="475">
        <f>'MASTER_ ALL areas - No.seedling'!BT101</f>
        <v>0</v>
      </c>
      <c r="BV94" s="80">
        <f t="shared" si="582"/>
        <v>0</v>
      </c>
      <c r="BW94" s="475">
        <f>'MASTER_ ALL areas - No.seedling'!BV101</f>
        <v>0</v>
      </c>
      <c r="BX94" s="475">
        <f>'MASTER_ ALL areas - No.seedling'!BW101</f>
        <v>0</v>
      </c>
      <c r="BY94" s="80">
        <f t="shared" si="583"/>
        <v>0</v>
      </c>
      <c r="BZ94" s="475">
        <f>'MASTER_ ALL areas - No.seedling'!BY101</f>
        <v>0</v>
      </c>
      <c r="CA94" s="81">
        <f t="shared" si="584"/>
        <v>0</v>
      </c>
      <c r="CB94" s="429"/>
      <c r="CC94" s="75"/>
      <c r="CD94" s="76">
        <f>'MASTER_ ALL areas - No.seedling'!CC101</f>
        <v>0</v>
      </c>
      <c r="CE94" s="80">
        <f t="shared" si="585"/>
        <v>0</v>
      </c>
      <c r="CF94" s="76">
        <f>'MASTER_ ALL areas - No.seedling'!CE101</f>
        <v>0</v>
      </c>
      <c r="CG94" s="81">
        <f t="shared" si="586"/>
        <v>0</v>
      </c>
      <c r="CH94" s="75">
        <f>'MASTER_ ALL areas - No.seedling'!CG101</f>
        <v>0</v>
      </c>
      <c r="CI94" s="76">
        <f>'MASTER_ ALL areas - No.seedling'!CH101</f>
        <v>0</v>
      </c>
      <c r="CJ94" s="80">
        <f t="shared" si="587"/>
        <v>0</v>
      </c>
      <c r="CK94" s="76">
        <f>'MASTER_ ALL areas - No.seedling'!CJ101</f>
        <v>0</v>
      </c>
      <c r="CL94" s="81">
        <f t="shared" si="588"/>
        <v>0</v>
      </c>
      <c r="CM94" s="75">
        <f>'MASTER_ ALL areas - No.seedling'!CL101</f>
        <v>0</v>
      </c>
      <c r="CN94" s="76">
        <f>'MASTER_ ALL areas - No.seedling'!CM101</f>
        <v>0</v>
      </c>
      <c r="CO94" s="80">
        <f t="shared" si="589"/>
        <v>0</v>
      </c>
      <c r="CP94" s="76">
        <f>'MASTER_ ALL areas - No.seedling'!CO101</f>
        <v>0</v>
      </c>
      <c r="CQ94" s="81">
        <f t="shared" si="590"/>
        <v>0</v>
      </c>
      <c r="CR94" s="75">
        <f>'MASTER_ ALL areas - No.seedling'!CQ101</f>
        <v>0</v>
      </c>
      <c r="CS94" s="76">
        <f>'MASTER_ ALL areas - No.seedling'!CR101</f>
        <v>0</v>
      </c>
      <c r="CT94" s="80">
        <f t="shared" si="591"/>
        <v>0</v>
      </c>
      <c r="CU94" s="76">
        <f>'MASTER_ ALL areas - No.seedling'!CT101</f>
        <v>0</v>
      </c>
      <c r="CV94" s="81">
        <f t="shared" si="592"/>
        <v>0</v>
      </c>
      <c r="CW94" s="75">
        <f>'MASTER_ ALL areas - No.seedling'!CV101</f>
        <v>20</v>
      </c>
      <c r="CX94" s="76">
        <f>'MASTER_ ALL areas - No.seedling'!CW101</f>
        <v>0</v>
      </c>
      <c r="CY94" s="80">
        <f t="shared" si="593"/>
        <v>0</v>
      </c>
      <c r="CZ94" s="76">
        <f>'MASTER_ ALL areas - No.seedling'!CY101</f>
        <v>0</v>
      </c>
      <c r="DA94" s="81">
        <f t="shared" si="594"/>
        <v>0</v>
      </c>
      <c r="DB94" s="75">
        <f>'MASTER_ ALL areas - No.seedling'!DA101</f>
        <v>0</v>
      </c>
      <c r="DC94" s="76">
        <f>'MASTER_ ALL areas - No.seedling'!DB101</f>
        <v>0</v>
      </c>
      <c r="DD94" s="80">
        <f t="shared" si="595"/>
        <v>0</v>
      </c>
      <c r="DE94" s="76">
        <f>'MASTER_ ALL areas - No.seedling'!DD101</f>
        <v>0</v>
      </c>
      <c r="DF94" s="81">
        <f t="shared" si="596"/>
        <v>0</v>
      </c>
      <c r="DG94" s="75">
        <f>'MASTER_ ALL areas - No.seedling'!DF101</f>
        <v>0</v>
      </c>
      <c r="DH94" s="76">
        <f>'MASTER_ ALL areas - No.seedling'!DG101</f>
        <v>0</v>
      </c>
      <c r="DI94" s="80">
        <f t="shared" si="597"/>
        <v>0</v>
      </c>
      <c r="DJ94" s="76">
        <f>'MASTER_ ALL areas - No.seedling'!DI101</f>
        <v>0</v>
      </c>
      <c r="DK94" s="81">
        <f t="shared" si="598"/>
        <v>0</v>
      </c>
      <c r="DL94" s="75">
        <f>'MASTER_ ALL areas - No.seedling'!DK101</f>
        <v>0</v>
      </c>
      <c r="DM94" s="76">
        <f>'MASTER_ ALL areas - No.seedling'!DL101</f>
        <v>0</v>
      </c>
      <c r="DN94" s="80">
        <f t="shared" si="599"/>
        <v>0</v>
      </c>
      <c r="DO94" s="76">
        <f>'MASTER_ ALL areas - No.seedling'!DN101</f>
        <v>0</v>
      </c>
      <c r="DP94" s="81">
        <f t="shared" si="600"/>
        <v>0</v>
      </c>
      <c r="DQ94" s="75">
        <f>'MASTER_ ALL areas - No.seedling'!DP101</f>
        <v>0</v>
      </c>
      <c r="DR94" s="76">
        <f>'MASTER_ ALL areas - No.seedling'!DQ101</f>
        <v>0</v>
      </c>
      <c r="DS94" s="80">
        <f t="shared" si="601"/>
        <v>0</v>
      </c>
      <c r="DT94" s="76">
        <f>'MASTER_ ALL areas - No.seedling'!DS101</f>
        <v>0</v>
      </c>
      <c r="DU94" s="81">
        <f t="shared" si="602"/>
        <v>0</v>
      </c>
      <c r="DV94" s="75">
        <f>'MASTER_ ALL areas - No.seedling'!DU101</f>
        <v>0</v>
      </c>
      <c r="DW94" s="76">
        <f>'MASTER_ ALL areas - No.seedling'!DV101</f>
        <v>0</v>
      </c>
      <c r="DX94" s="80">
        <f t="shared" si="603"/>
        <v>0</v>
      </c>
      <c r="DY94" s="76">
        <f>'MASTER_ ALL areas - No.seedling'!DX101</f>
        <v>0</v>
      </c>
      <c r="DZ94" s="81">
        <f t="shared" si="604"/>
        <v>0</v>
      </c>
      <c r="EA94" s="75">
        <f>'MASTER_ ALL areas - No.seedling'!DZ101</f>
        <v>0</v>
      </c>
      <c r="EB94" s="76">
        <f>'MASTER_ ALL areas - No.seedling'!EA101</f>
        <v>0</v>
      </c>
      <c r="EC94" s="80">
        <f t="shared" si="605"/>
        <v>0</v>
      </c>
      <c r="ED94" s="76">
        <f>'MASTER_ ALL areas - No.seedling'!EC101</f>
        <v>0</v>
      </c>
      <c r="EE94" s="81">
        <f t="shared" si="606"/>
        <v>0</v>
      </c>
      <c r="EF94" s="75">
        <f>'MASTER_ ALL areas - No.seedling'!EE101</f>
        <v>0</v>
      </c>
      <c r="EG94" s="76">
        <f>'MASTER_ ALL areas - No.seedling'!EF101</f>
        <v>0</v>
      </c>
      <c r="EH94" s="80">
        <f t="shared" si="607"/>
        <v>0</v>
      </c>
      <c r="EI94" s="76">
        <f>'MASTER_ ALL areas - No.seedling'!EH101</f>
        <v>0</v>
      </c>
      <c r="EJ94" s="81">
        <f t="shared" si="608"/>
        <v>0</v>
      </c>
      <c r="EK94" s="75">
        <f>'MASTER_ ALL areas - No.seedling'!EJ101</f>
        <v>0</v>
      </c>
      <c r="EL94" s="76">
        <f>'MASTER_ ALL areas - No.seedling'!EK101</f>
        <v>0</v>
      </c>
      <c r="EM94" s="80">
        <f t="shared" si="609"/>
        <v>0</v>
      </c>
      <c r="EN94" s="76">
        <f>'MASTER_ ALL areas - No.seedling'!EM101</f>
        <v>0</v>
      </c>
      <c r="EO94" s="81">
        <f t="shared" si="610"/>
        <v>0</v>
      </c>
      <c r="EP94" s="75">
        <f>'MASTER_ ALL areas - No.seedling'!EO101</f>
        <v>0</v>
      </c>
      <c r="EQ94" s="76">
        <f>'MASTER_ ALL areas - No.seedling'!EP101</f>
        <v>0</v>
      </c>
      <c r="ER94" s="80">
        <f t="shared" si="611"/>
        <v>0</v>
      </c>
      <c r="ES94" s="76">
        <f>'MASTER_ ALL areas - No.seedling'!ER101</f>
        <v>0</v>
      </c>
      <c r="ET94" s="81">
        <f t="shared" si="612"/>
        <v>0</v>
      </c>
      <c r="EU94" s="75">
        <f>'MASTER_ ALL areas - No.seedling'!ET101</f>
        <v>0</v>
      </c>
      <c r="EV94" s="76">
        <f>'MASTER_ ALL areas - No.seedling'!EU101</f>
        <v>0</v>
      </c>
      <c r="EW94" s="80">
        <f t="shared" si="613"/>
        <v>0</v>
      </c>
      <c r="EX94" s="76">
        <f>'MASTER_ ALL areas - No.seedling'!EW101</f>
        <v>0</v>
      </c>
      <c r="EY94" s="81">
        <f t="shared" si="614"/>
        <v>0</v>
      </c>
      <c r="EZ94" s="75">
        <f>'MASTER_ ALL areas - No.seedling'!EY101</f>
        <v>0</v>
      </c>
      <c r="FA94" s="76">
        <f>'MASTER_ ALL areas - No.seedling'!EZ101</f>
        <v>0</v>
      </c>
      <c r="FB94" s="80">
        <f t="shared" si="615"/>
        <v>0</v>
      </c>
      <c r="FC94" s="76">
        <f>'MASTER_ ALL areas - No.seedling'!FB101</f>
        <v>0</v>
      </c>
      <c r="FD94" s="81">
        <f t="shared" si="616"/>
        <v>0</v>
      </c>
      <c r="FE94" s="75">
        <f>'MASTER_ ALL areas - No.seedling'!FD101</f>
        <v>0</v>
      </c>
      <c r="FF94" s="76">
        <f>'MASTER_ ALL areas - No.seedling'!FE101</f>
        <v>0</v>
      </c>
      <c r="FG94" s="80">
        <f t="shared" si="617"/>
        <v>0</v>
      </c>
      <c r="FH94" s="76">
        <f>'MASTER_ ALL areas - No.seedling'!FG101</f>
        <v>0</v>
      </c>
      <c r="FI94" s="81">
        <f t="shared" si="618"/>
        <v>0</v>
      </c>
      <c r="FJ94" s="75">
        <f>'MASTER_ ALL areas - No.seedling'!FI101</f>
        <v>0</v>
      </c>
      <c r="FK94" s="76">
        <f>'MASTER_ ALL areas - No.seedling'!FJ101</f>
        <v>0</v>
      </c>
      <c r="FL94" s="80">
        <f t="shared" si="619"/>
        <v>0</v>
      </c>
      <c r="FM94" s="76">
        <f>'MASTER_ ALL areas - No.seedling'!FL101</f>
        <v>0</v>
      </c>
      <c r="FN94" s="81">
        <f t="shared" si="620"/>
        <v>0</v>
      </c>
      <c r="FO94" s="75">
        <f>'MASTER_ ALL areas - No.seedling'!FN101</f>
        <v>0</v>
      </c>
      <c r="FP94" s="76">
        <f>'MASTER_ ALL areas - No.seedling'!FO101</f>
        <v>0</v>
      </c>
      <c r="FQ94" s="80">
        <f t="shared" si="621"/>
        <v>0</v>
      </c>
      <c r="FR94" s="76">
        <f>'MASTER_ ALL areas - No.seedling'!FQ101</f>
        <v>0</v>
      </c>
      <c r="FS94" s="81">
        <f t="shared" si="622"/>
        <v>0</v>
      </c>
      <c r="FT94" s="75">
        <f>'MASTER_ ALL areas - No.seedling'!FS101</f>
        <v>0</v>
      </c>
      <c r="FU94" s="76">
        <f>'MASTER_ ALL areas - No.seedling'!FT101</f>
        <v>0</v>
      </c>
      <c r="FV94" s="80">
        <f t="shared" si="623"/>
        <v>0</v>
      </c>
      <c r="FW94" s="76">
        <f>'MASTER_ ALL areas - No.seedling'!FV101</f>
        <v>0</v>
      </c>
      <c r="FX94" s="81">
        <f t="shared" si="624"/>
        <v>0</v>
      </c>
      <c r="FY94" s="75">
        <f>'MASTER_ ALL areas - No.seedling'!FX101</f>
        <v>0</v>
      </c>
      <c r="FZ94" s="76">
        <f>'MASTER_ ALL areas - No.seedling'!FY101</f>
        <v>0</v>
      </c>
      <c r="GA94" s="80">
        <f t="shared" si="625"/>
        <v>0</v>
      </c>
      <c r="GB94" s="76">
        <f>'MASTER_ ALL areas - No.seedling'!GA101</f>
        <v>0</v>
      </c>
      <c r="GC94" s="81">
        <f t="shared" si="626"/>
        <v>0</v>
      </c>
      <c r="GD94" s="75">
        <f>'MASTER_ ALL areas - No.seedling'!GC101</f>
        <v>0</v>
      </c>
      <c r="GE94" s="76">
        <f>'MASTER_ ALL areas - No.seedling'!GD101</f>
        <v>0</v>
      </c>
      <c r="GF94" s="80">
        <f t="shared" si="627"/>
        <v>0</v>
      </c>
      <c r="GG94" s="76">
        <f>'MASTER_ ALL areas - No.seedling'!GF101</f>
        <v>0</v>
      </c>
      <c r="GH94" s="81">
        <f t="shared" si="628"/>
        <v>0</v>
      </c>
      <c r="GI94" s="75">
        <f>'MASTER_ ALL areas - No.seedling'!GH101</f>
        <v>0</v>
      </c>
      <c r="GJ94" s="76">
        <f>'MASTER_ ALL areas - No.seedling'!GI101</f>
        <v>0</v>
      </c>
      <c r="GK94" s="80">
        <f t="shared" si="629"/>
        <v>0</v>
      </c>
      <c r="GL94" s="76">
        <f>'MASTER_ ALL areas - No.seedling'!GK101</f>
        <v>0</v>
      </c>
      <c r="GM94" s="81">
        <f t="shared" si="630"/>
        <v>0</v>
      </c>
      <c r="GN94" s="75">
        <f>'MASTER_ ALL areas - No.seedling'!GM101</f>
        <v>0</v>
      </c>
      <c r="GO94" s="76">
        <f>'MASTER_ ALL areas - No.seedling'!GN101</f>
        <v>0</v>
      </c>
      <c r="GP94" s="80">
        <f t="shared" si="631"/>
        <v>0</v>
      </c>
      <c r="GQ94" s="76">
        <f>'MASTER_ ALL areas - No.seedling'!GP101</f>
        <v>0</v>
      </c>
      <c r="GR94" s="81">
        <f t="shared" si="632"/>
        <v>0</v>
      </c>
      <c r="GS94" s="75">
        <f>'MASTER_ ALL areas - No.seedling'!GR101</f>
        <v>0</v>
      </c>
      <c r="GT94" s="76">
        <f>'MASTER_ ALL areas - No.seedling'!GS101</f>
        <v>0</v>
      </c>
      <c r="GU94" s="80">
        <f t="shared" si="633"/>
        <v>0</v>
      </c>
      <c r="GV94" s="76">
        <f>'MASTER_ ALL areas - No.seedling'!GU101</f>
        <v>0</v>
      </c>
      <c r="GW94" s="81">
        <f t="shared" si="634"/>
        <v>0</v>
      </c>
      <c r="GX94" s="75">
        <f>'MASTER_ ALL areas - No.seedling'!GW101</f>
        <v>0</v>
      </c>
      <c r="GY94" s="76">
        <f>'MASTER_ ALL areas - No.seedling'!GX101</f>
        <v>0</v>
      </c>
      <c r="GZ94" s="80">
        <f t="shared" si="635"/>
        <v>0</v>
      </c>
      <c r="HA94" s="76">
        <f>'MASTER_ ALL areas - No.seedling'!GZ101</f>
        <v>0</v>
      </c>
      <c r="HB94" s="81">
        <f t="shared" si="636"/>
        <v>0</v>
      </c>
      <c r="HC94" s="75">
        <f>'MASTER_ ALL areas - No.seedling'!HB101</f>
        <v>0</v>
      </c>
      <c r="HD94" s="76">
        <f>'MASTER_ ALL areas - No.seedling'!HC101</f>
        <v>0</v>
      </c>
      <c r="HE94" s="80">
        <f t="shared" si="637"/>
        <v>0</v>
      </c>
      <c r="HF94" s="76">
        <f>'MASTER_ ALL areas - No.seedling'!HE101</f>
        <v>0</v>
      </c>
      <c r="HG94" s="81">
        <f t="shared" si="638"/>
        <v>0</v>
      </c>
      <c r="HH94" s="75">
        <f>'MASTER_ ALL areas - No.seedling'!HG101</f>
        <v>0</v>
      </c>
      <c r="HI94" s="76">
        <f>'MASTER_ ALL areas - No.seedling'!HH101</f>
        <v>0</v>
      </c>
      <c r="HJ94" s="80">
        <f t="shared" si="639"/>
        <v>0</v>
      </c>
      <c r="HK94" s="76">
        <f>'MASTER_ ALL areas - No.seedling'!HJ101</f>
        <v>0</v>
      </c>
      <c r="HL94" s="81">
        <f t="shared" si="640"/>
        <v>0</v>
      </c>
      <c r="HM94" s="75">
        <f>'MASTER_ ALL areas - No.seedling'!HL101</f>
        <v>0</v>
      </c>
      <c r="HN94" s="76">
        <f>'MASTER_ ALL areas - No.seedling'!HM101</f>
        <v>0</v>
      </c>
      <c r="HO94" s="80">
        <f t="shared" si="641"/>
        <v>0</v>
      </c>
      <c r="HP94" s="76">
        <f>'MASTER_ ALL areas - No.seedling'!HO101</f>
        <v>0</v>
      </c>
      <c r="HQ94" s="81">
        <f t="shared" si="642"/>
        <v>0</v>
      </c>
      <c r="HR94" s="75">
        <f>'MASTER_ ALL areas - No.seedling'!HQ101</f>
        <v>0</v>
      </c>
      <c r="HS94" s="76">
        <f>'MASTER_ ALL areas - No.seedling'!HR101</f>
        <v>0</v>
      </c>
      <c r="HT94" s="80">
        <f t="shared" si="643"/>
        <v>0</v>
      </c>
      <c r="HU94" s="76">
        <f>'MASTER_ ALL areas - No.seedling'!HT101</f>
        <v>0</v>
      </c>
      <c r="HV94" s="81">
        <f t="shared" si="644"/>
        <v>0</v>
      </c>
      <c r="HW94" s="75">
        <f>'MASTER_ ALL areas - No.seedling'!HV101</f>
        <v>0</v>
      </c>
      <c r="HX94" s="76">
        <f>'MASTER_ ALL areas - No.seedling'!HW101</f>
        <v>0</v>
      </c>
      <c r="HY94" s="80">
        <f t="shared" si="645"/>
        <v>0</v>
      </c>
      <c r="HZ94" s="76">
        <f>'MASTER_ ALL areas - No.seedling'!HY101</f>
        <v>0</v>
      </c>
      <c r="IA94" s="81">
        <f t="shared" si="646"/>
        <v>0</v>
      </c>
      <c r="IB94" s="75">
        <f>'MASTER_ ALL areas - No.seedling'!IA101</f>
        <v>0</v>
      </c>
      <c r="IC94" s="76">
        <f>'MASTER_ ALL areas - No.seedling'!IB101</f>
        <v>0</v>
      </c>
      <c r="ID94" s="80">
        <f t="shared" si="647"/>
        <v>0</v>
      </c>
      <c r="IE94" s="76">
        <f>'MASTER_ ALL areas - No.seedling'!ID101</f>
        <v>0</v>
      </c>
      <c r="IF94" s="85">
        <f t="shared" si="648"/>
        <v>0</v>
      </c>
      <c r="IG94" s="86" t="s">
        <v>324</v>
      </c>
      <c r="IH94" s="87"/>
    </row>
    <row r="95" spans="2:242" ht="33" customHeight="1" x14ac:dyDescent="0.25">
      <c r="B95" s="420">
        <v>98</v>
      </c>
      <c r="C95" s="421" t="s">
        <v>325</v>
      </c>
      <c r="D95" s="422">
        <v>219285</v>
      </c>
      <c r="E95" s="423">
        <v>933314</v>
      </c>
      <c r="F95" s="424" t="s">
        <v>89</v>
      </c>
      <c r="G95" s="88" t="s">
        <v>293</v>
      </c>
      <c r="H95" s="459" t="str">
        <f>'MASTER_ ALL areas - No.seedling'!G102</f>
        <v>6(1)</v>
      </c>
      <c r="I95" s="472">
        <f>'MASTER_ ALL areas - No.seedling'!H102</f>
        <v>0.4</v>
      </c>
      <c r="J95" s="459">
        <f>'MASTER_ ALL areas - No.seedling'!I102</f>
        <v>75</v>
      </c>
      <c r="K95" s="427">
        <f>'MASTER_ ALL areas - No.seedling'!J102</f>
        <v>27</v>
      </c>
      <c r="L95" s="73">
        <f t="shared" si="558"/>
        <v>540</v>
      </c>
      <c r="M95" s="427">
        <f>'MASTER_ ALL areas - No.seedling'!L102</f>
        <v>540</v>
      </c>
      <c r="N95" s="473">
        <f>'MASTER_ ALL areas - No.seedling'!M102</f>
        <v>20</v>
      </c>
      <c r="O95" s="474">
        <f>'MASTER_ ALL areas - No.seedling'!N102</f>
        <v>25</v>
      </c>
      <c r="P95" s="70">
        <f t="shared" si="559"/>
        <v>0.7407407407407407</v>
      </c>
      <c r="Q95" s="78">
        <f t="shared" si="560"/>
        <v>0.92592592592592593</v>
      </c>
      <c r="R95" s="429"/>
      <c r="S95" s="473">
        <f>'MASTER_ ALL areas - No.seedling'!R102</f>
        <v>340</v>
      </c>
      <c r="T95" s="475">
        <f>'MASTER_ ALL areas - No.seedling'!S102</f>
        <v>10</v>
      </c>
      <c r="U95" s="80">
        <f t="shared" si="561"/>
        <v>0.58823529411764708</v>
      </c>
      <c r="V95" s="475">
        <f>'MASTER_ ALL areas - No.seedling'!U102</f>
        <v>15</v>
      </c>
      <c r="W95" s="80">
        <f t="shared" si="562"/>
        <v>0.88235294117647056</v>
      </c>
      <c r="X95" s="475">
        <f>'MASTER_ ALL areas - No.seedling'!W102</f>
        <v>200</v>
      </c>
      <c r="Y95" s="475">
        <f>'MASTER_ ALL areas - No.seedling'!X102</f>
        <v>10</v>
      </c>
      <c r="Z95" s="80">
        <f t="shared" si="563"/>
        <v>1</v>
      </c>
      <c r="AA95" s="475">
        <f>'MASTER_ ALL areas - No.seedling'!Z102</f>
        <v>10</v>
      </c>
      <c r="AB95" s="80">
        <f t="shared" si="564"/>
        <v>1</v>
      </c>
      <c r="AC95" s="475">
        <f>'MASTER_ ALL areas - No.seedling'!AB102</f>
        <v>0</v>
      </c>
      <c r="AD95" s="475">
        <f>'MASTER_ ALL areas - No.seedling'!AC102</f>
        <v>0</v>
      </c>
      <c r="AE95" s="80">
        <f t="shared" si="565"/>
        <v>0</v>
      </c>
      <c r="AF95" s="475">
        <f>'MASTER_ ALL areas - No.seedling'!AE102</f>
        <v>0</v>
      </c>
      <c r="AG95" s="80">
        <f t="shared" si="566"/>
        <v>0</v>
      </c>
      <c r="AH95" s="475">
        <f>'MASTER_ ALL areas - No.seedling'!AG102</f>
        <v>0</v>
      </c>
      <c r="AI95" s="475">
        <f>'MASTER_ ALL areas - No.seedling'!AH102</f>
        <v>0</v>
      </c>
      <c r="AJ95" s="80">
        <f t="shared" si="567"/>
        <v>0</v>
      </c>
      <c r="AK95" s="475">
        <f>'MASTER_ ALL areas - No.seedling'!AJ102</f>
        <v>0</v>
      </c>
      <c r="AL95" s="81">
        <f t="shared" si="568"/>
        <v>0</v>
      </c>
      <c r="AM95" s="429"/>
      <c r="AN95" s="473">
        <f>'MASTER_ ALL areas - No.seedling'!AM102</f>
        <v>120</v>
      </c>
      <c r="AO95" s="475">
        <f>'MASTER_ ALL areas - No.seedling'!AN102</f>
        <v>2</v>
      </c>
      <c r="AP95" s="80">
        <f t="shared" si="569"/>
        <v>0.33333333333333331</v>
      </c>
      <c r="AQ95" s="475">
        <f>'MASTER_ ALL areas - No.seedling'!AP102</f>
        <v>5</v>
      </c>
      <c r="AR95" s="80">
        <f t="shared" si="570"/>
        <v>0.83333333333333337</v>
      </c>
      <c r="AS95" s="475">
        <f>'MASTER_ ALL areas - No.seedling'!AR102</f>
        <v>400</v>
      </c>
      <c r="AT95" s="475">
        <f>'MASTER_ ALL areas - No.seedling'!AS102</f>
        <v>17</v>
      </c>
      <c r="AU95" s="80">
        <f t="shared" si="571"/>
        <v>0.85</v>
      </c>
      <c r="AV95" s="475">
        <f>'MASTER_ ALL areas - No.seedling'!AU102</f>
        <v>19</v>
      </c>
      <c r="AW95" s="80">
        <f t="shared" si="572"/>
        <v>0.95</v>
      </c>
      <c r="AX95" s="475">
        <f>'MASTER_ ALL areas - No.seedling'!AW102</f>
        <v>0</v>
      </c>
      <c r="AY95" s="475">
        <f>'MASTER_ ALL areas - No.seedling'!AX102</f>
        <v>0</v>
      </c>
      <c r="AZ95" s="80">
        <f t="shared" si="573"/>
        <v>0</v>
      </c>
      <c r="BA95" s="475">
        <f>'MASTER_ ALL areas - No.seedling'!AZ102</f>
        <v>0</v>
      </c>
      <c r="BB95" s="80">
        <f t="shared" si="574"/>
        <v>0</v>
      </c>
      <c r="BC95" s="475">
        <f>'MASTER_ ALL areas - No.seedling'!BB102</f>
        <v>20</v>
      </c>
      <c r="BD95" s="475">
        <f>'MASTER_ ALL areas - No.seedling'!BC102</f>
        <v>1</v>
      </c>
      <c r="BE95" s="80">
        <f t="shared" si="575"/>
        <v>1</v>
      </c>
      <c r="BF95" s="475">
        <f>'MASTER_ ALL areas - No.seedling'!BE102</f>
        <v>1</v>
      </c>
      <c r="BG95" s="80">
        <f t="shared" si="576"/>
        <v>1</v>
      </c>
      <c r="BH95" s="475">
        <f>'MASTER_ ALL areas - No.seedling'!BG102</f>
        <v>0</v>
      </c>
      <c r="BI95" s="475">
        <f>'MASTER_ ALL areas - No.seedling'!BH102</f>
        <v>0</v>
      </c>
      <c r="BJ95" s="80">
        <f t="shared" si="577"/>
        <v>0</v>
      </c>
      <c r="BK95" s="475">
        <f>'MASTER_ ALL areas - No.seedling'!BJ102</f>
        <v>0</v>
      </c>
      <c r="BL95" s="80">
        <f t="shared" si="578"/>
        <v>0</v>
      </c>
      <c r="BM95" s="475">
        <f>'MASTER_ ALL areas - No.seedling'!BL102</f>
        <v>0</v>
      </c>
      <c r="BN95" s="475">
        <f>'MASTER_ ALL areas - No.seedling'!BM102</f>
        <v>0</v>
      </c>
      <c r="BO95" s="80">
        <f t="shared" si="579"/>
        <v>0</v>
      </c>
      <c r="BP95" s="475">
        <f>'MASTER_ ALL areas - No.seedling'!BO102</f>
        <v>0</v>
      </c>
      <c r="BQ95" s="80">
        <f t="shared" si="580"/>
        <v>0</v>
      </c>
      <c r="BR95" s="475">
        <f>'MASTER_ ALL areas - No.seedling'!BQ102</f>
        <v>0</v>
      </c>
      <c r="BS95" s="475">
        <f>'MASTER_ ALL areas - No.seedling'!BR102</f>
        <v>0</v>
      </c>
      <c r="BT95" s="80">
        <f t="shared" si="581"/>
        <v>0</v>
      </c>
      <c r="BU95" s="475">
        <f>'MASTER_ ALL areas - No.seedling'!BT102</f>
        <v>0</v>
      </c>
      <c r="BV95" s="80">
        <f t="shared" si="582"/>
        <v>0</v>
      </c>
      <c r="BW95" s="475">
        <f>'MASTER_ ALL areas - No.seedling'!BV102</f>
        <v>0</v>
      </c>
      <c r="BX95" s="475">
        <f>'MASTER_ ALL areas - No.seedling'!BW102</f>
        <v>0</v>
      </c>
      <c r="BY95" s="80">
        <f t="shared" si="583"/>
        <v>0</v>
      </c>
      <c r="BZ95" s="475">
        <f>'MASTER_ ALL areas - No.seedling'!BY102</f>
        <v>0</v>
      </c>
      <c r="CA95" s="81">
        <f t="shared" si="584"/>
        <v>0</v>
      </c>
      <c r="CB95" s="429"/>
      <c r="CC95" s="75">
        <f t="shared" si="372"/>
        <v>80</v>
      </c>
      <c r="CD95" s="76">
        <f>'MASTER_ ALL areas - No.seedling'!CC102</f>
        <v>0</v>
      </c>
      <c r="CE95" s="80">
        <f t="shared" si="585"/>
        <v>0</v>
      </c>
      <c r="CF95" s="76">
        <f>'MASTER_ ALL areas - No.seedling'!CE102</f>
        <v>3</v>
      </c>
      <c r="CG95" s="81">
        <f t="shared" si="586"/>
        <v>0.75</v>
      </c>
      <c r="CH95" s="75">
        <f>'MASTER_ ALL areas - No.seedling'!CG102</f>
        <v>40</v>
      </c>
      <c r="CI95" s="76">
        <f>'MASTER_ ALL areas - No.seedling'!CH102</f>
        <v>2</v>
      </c>
      <c r="CJ95" s="80">
        <f t="shared" si="587"/>
        <v>1</v>
      </c>
      <c r="CK95" s="76">
        <f>'MASTER_ ALL areas - No.seedling'!CJ102</f>
        <v>2</v>
      </c>
      <c r="CL95" s="81">
        <f t="shared" si="588"/>
        <v>1</v>
      </c>
      <c r="CM95" s="75">
        <f>'MASTER_ ALL areas - No.seedling'!CL102</f>
        <v>0</v>
      </c>
      <c r="CN95" s="76">
        <f>'MASTER_ ALL areas - No.seedling'!CM102</f>
        <v>0</v>
      </c>
      <c r="CO95" s="80">
        <f t="shared" si="589"/>
        <v>0</v>
      </c>
      <c r="CP95" s="76">
        <f>'MASTER_ ALL areas - No.seedling'!CO102</f>
        <v>0</v>
      </c>
      <c r="CQ95" s="81">
        <f t="shared" si="590"/>
        <v>0</v>
      </c>
      <c r="CR95" s="75">
        <f>'MASTER_ ALL areas - No.seedling'!CQ102</f>
        <v>0</v>
      </c>
      <c r="CS95" s="76">
        <f>'MASTER_ ALL areas - No.seedling'!CR102</f>
        <v>0</v>
      </c>
      <c r="CT95" s="80">
        <f t="shared" si="591"/>
        <v>0</v>
      </c>
      <c r="CU95" s="76">
        <f>'MASTER_ ALL areas - No.seedling'!CT102</f>
        <v>0</v>
      </c>
      <c r="CV95" s="81">
        <f t="shared" si="592"/>
        <v>0</v>
      </c>
      <c r="CW95" s="75">
        <f>'MASTER_ ALL areas - No.seedling'!CV102</f>
        <v>260</v>
      </c>
      <c r="CX95" s="76">
        <f>'MASTER_ ALL areas - No.seedling'!CW102</f>
        <v>10</v>
      </c>
      <c r="CY95" s="80">
        <f t="shared" si="593"/>
        <v>0.76923076923076927</v>
      </c>
      <c r="CZ95" s="76">
        <f>'MASTER_ ALL areas - No.seedling'!CY102</f>
        <v>12</v>
      </c>
      <c r="DA95" s="81">
        <f t="shared" si="594"/>
        <v>0.92307692307692313</v>
      </c>
      <c r="DB95" s="75">
        <f>'MASTER_ ALL areas - No.seedling'!DA102</f>
        <v>140</v>
      </c>
      <c r="DC95" s="76">
        <f>'MASTER_ ALL areas - No.seedling'!DB102</f>
        <v>7</v>
      </c>
      <c r="DD95" s="80">
        <f t="shared" si="595"/>
        <v>1</v>
      </c>
      <c r="DE95" s="76">
        <f>'MASTER_ ALL areas - No.seedling'!DD102</f>
        <v>7</v>
      </c>
      <c r="DF95" s="81">
        <f t="shared" si="596"/>
        <v>1</v>
      </c>
      <c r="DG95" s="75">
        <f>'MASTER_ ALL areas - No.seedling'!DF102</f>
        <v>0</v>
      </c>
      <c r="DH95" s="76">
        <f>'MASTER_ ALL areas - No.seedling'!DG102</f>
        <v>0</v>
      </c>
      <c r="DI95" s="80">
        <f t="shared" si="597"/>
        <v>0</v>
      </c>
      <c r="DJ95" s="76">
        <f>'MASTER_ ALL areas - No.seedling'!DI102</f>
        <v>0</v>
      </c>
      <c r="DK95" s="81">
        <f t="shared" si="598"/>
        <v>0</v>
      </c>
      <c r="DL95" s="75">
        <f>'MASTER_ ALL areas - No.seedling'!DK102</f>
        <v>0</v>
      </c>
      <c r="DM95" s="76">
        <f>'MASTER_ ALL areas - No.seedling'!DL102</f>
        <v>0</v>
      </c>
      <c r="DN95" s="80">
        <f t="shared" si="599"/>
        <v>0</v>
      </c>
      <c r="DO95" s="76">
        <f>'MASTER_ ALL areas - No.seedling'!DN102</f>
        <v>0</v>
      </c>
      <c r="DP95" s="81">
        <f t="shared" si="600"/>
        <v>0</v>
      </c>
      <c r="DQ95" s="75">
        <f>'MASTER_ ALL areas - No.seedling'!DP102</f>
        <v>0</v>
      </c>
      <c r="DR95" s="76">
        <f>'MASTER_ ALL areas - No.seedling'!DQ102</f>
        <v>0</v>
      </c>
      <c r="DS95" s="80">
        <f t="shared" si="601"/>
        <v>0</v>
      </c>
      <c r="DT95" s="76">
        <f>'MASTER_ ALL areas - No.seedling'!DS102</f>
        <v>0</v>
      </c>
      <c r="DU95" s="81">
        <f t="shared" si="602"/>
        <v>0</v>
      </c>
      <c r="DV95" s="75">
        <f>'MASTER_ ALL areas - No.seedling'!DU102</f>
        <v>0</v>
      </c>
      <c r="DW95" s="76">
        <f>'MASTER_ ALL areas - No.seedling'!DV102</f>
        <v>0</v>
      </c>
      <c r="DX95" s="80">
        <f t="shared" si="603"/>
        <v>0</v>
      </c>
      <c r="DY95" s="76">
        <f>'MASTER_ ALL areas - No.seedling'!DX102</f>
        <v>0</v>
      </c>
      <c r="DZ95" s="81">
        <f t="shared" si="604"/>
        <v>0</v>
      </c>
      <c r="EA95" s="75">
        <f>'MASTER_ ALL areas - No.seedling'!DZ102</f>
        <v>0</v>
      </c>
      <c r="EB95" s="76">
        <f>'MASTER_ ALL areas - No.seedling'!EA102</f>
        <v>0</v>
      </c>
      <c r="EC95" s="80">
        <f t="shared" si="605"/>
        <v>0</v>
      </c>
      <c r="ED95" s="76">
        <f>'MASTER_ ALL areas - No.seedling'!EC102</f>
        <v>0</v>
      </c>
      <c r="EE95" s="81">
        <f t="shared" si="606"/>
        <v>0</v>
      </c>
      <c r="EF95" s="75">
        <f>'MASTER_ ALL areas - No.seedling'!EE102</f>
        <v>0</v>
      </c>
      <c r="EG95" s="76">
        <f>'MASTER_ ALL areas - No.seedling'!EF102</f>
        <v>0</v>
      </c>
      <c r="EH95" s="80">
        <f t="shared" si="607"/>
        <v>0</v>
      </c>
      <c r="EI95" s="76">
        <f>'MASTER_ ALL areas - No.seedling'!EH102</f>
        <v>0</v>
      </c>
      <c r="EJ95" s="81">
        <f t="shared" si="608"/>
        <v>0</v>
      </c>
      <c r="EK95" s="75">
        <f>'MASTER_ ALL areas - No.seedling'!EJ102</f>
        <v>0</v>
      </c>
      <c r="EL95" s="76">
        <f>'MASTER_ ALL areas - No.seedling'!EK102</f>
        <v>0</v>
      </c>
      <c r="EM95" s="80">
        <f t="shared" si="609"/>
        <v>0</v>
      </c>
      <c r="EN95" s="76">
        <f>'MASTER_ ALL areas - No.seedling'!EM102</f>
        <v>0</v>
      </c>
      <c r="EO95" s="81">
        <f t="shared" si="610"/>
        <v>0</v>
      </c>
      <c r="EP95" s="75">
        <f>'MASTER_ ALL areas - No.seedling'!EO102</f>
        <v>20</v>
      </c>
      <c r="EQ95" s="76">
        <f>'MASTER_ ALL areas - No.seedling'!EP102</f>
        <v>1</v>
      </c>
      <c r="ER95" s="80">
        <f t="shared" si="611"/>
        <v>1</v>
      </c>
      <c r="ES95" s="76">
        <f>'MASTER_ ALL areas - No.seedling'!ER102</f>
        <v>1</v>
      </c>
      <c r="ET95" s="81">
        <f t="shared" si="612"/>
        <v>1</v>
      </c>
      <c r="EU95" s="75">
        <f>'MASTER_ ALL areas - No.seedling'!ET102</f>
        <v>0</v>
      </c>
      <c r="EV95" s="76">
        <f>'MASTER_ ALL areas - No.seedling'!EU102</f>
        <v>0</v>
      </c>
      <c r="EW95" s="80">
        <f t="shared" si="613"/>
        <v>0</v>
      </c>
      <c r="EX95" s="76">
        <f>'MASTER_ ALL areas - No.seedling'!EW102</f>
        <v>0</v>
      </c>
      <c r="EY95" s="81">
        <f t="shared" si="614"/>
        <v>0</v>
      </c>
      <c r="EZ95" s="75">
        <f>'MASTER_ ALL areas - No.seedling'!EY102</f>
        <v>0</v>
      </c>
      <c r="FA95" s="76">
        <f>'MASTER_ ALL areas - No.seedling'!EZ102</f>
        <v>0</v>
      </c>
      <c r="FB95" s="80">
        <f t="shared" si="615"/>
        <v>0</v>
      </c>
      <c r="FC95" s="76">
        <f>'MASTER_ ALL areas - No.seedling'!FB102</f>
        <v>0</v>
      </c>
      <c r="FD95" s="81">
        <f t="shared" si="616"/>
        <v>0</v>
      </c>
      <c r="FE95" s="75">
        <f>'MASTER_ ALL areas - No.seedling'!FD102</f>
        <v>0</v>
      </c>
      <c r="FF95" s="76">
        <f>'MASTER_ ALL areas - No.seedling'!FE102</f>
        <v>0</v>
      </c>
      <c r="FG95" s="80">
        <f t="shared" si="617"/>
        <v>0</v>
      </c>
      <c r="FH95" s="76">
        <f>'MASTER_ ALL areas - No.seedling'!FG102</f>
        <v>0</v>
      </c>
      <c r="FI95" s="81">
        <f t="shared" si="618"/>
        <v>0</v>
      </c>
      <c r="FJ95" s="75">
        <f>'MASTER_ ALL areas - No.seedling'!FI102</f>
        <v>0</v>
      </c>
      <c r="FK95" s="76">
        <f>'MASTER_ ALL areas - No.seedling'!FJ102</f>
        <v>0</v>
      </c>
      <c r="FL95" s="80">
        <f t="shared" si="619"/>
        <v>0</v>
      </c>
      <c r="FM95" s="76">
        <f>'MASTER_ ALL areas - No.seedling'!FL102</f>
        <v>0</v>
      </c>
      <c r="FN95" s="81">
        <f t="shared" si="620"/>
        <v>0</v>
      </c>
      <c r="FO95" s="75">
        <f>'MASTER_ ALL areas - No.seedling'!FN102</f>
        <v>0</v>
      </c>
      <c r="FP95" s="76">
        <f>'MASTER_ ALL areas - No.seedling'!FO102</f>
        <v>0</v>
      </c>
      <c r="FQ95" s="80">
        <f t="shared" si="621"/>
        <v>0</v>
      </c>
      <c r="FR95" s="76">
        <f>'MASTER_ ALL areas - No.seedling'!FQ102</f>
        <v>0</v>
      </c>
      <c r="FS95" s="81">
        <f t="shared" si="622"/>
        <v>0</v>
      </c>
      <c r="FT95" s="75">
        <f>'MASTER_ ALL areas - No.seedling'!FS102</f>
        <v>0</v>
      </c>
      <c r="FU95" s="76">
        <f>'MASTER_ ALL areas - No.seedling'!FT102</f>
        <v>0</v>
      </c>
      <c r="FV95" s="80">
        <f t="shared" si="623"/>
        <v>0</v>
      </c>
      <c r="FW95" s="76">
        <f>'MASTER_ ALL areas - No.seedling'!FV102</f>
        <v>0</v>
      </c>
      <c r="FX95" s="81">
        <f t="shared" si="624"/>
        <v>0</v>
      </c>
      <c r="FY95" s="75">
        <f>'MASTER_ ALL areas - No.seedling'!FX102</f>
        <v>0</v>
      </c>
      <c r="FZ95" s="76">
        <f>'MASTER_ ALL areas - No.seedling'!FY102</f>
        <v>0</v>
      </c>
      <c r="GA95" s="80">
        <f t="shared" si="625"/>
        <v>0</v>
      </c>
      <c r="GB95" s="76">
        <f>'MASTER_ ALL areas - No.seedling'!GA102</f>
        <v>0</v>
      </c>
      <c r="GC95" s="81">
        <f t="shared" si="626"/>
        <v>0</v>
      </c>
      <c r="GD95" s="75">
        <f>'MASTER_ ALL areas - No.seedling'!GC102</f>
        <v>0</v>
      </c>
      <c r="GE95" s="76">
        <f>'MASTER_ ALL areas - No.seedling'!GD102</f>
        <v>0</v>
      </c>
      <c r="GF95" s="80">
        <f t="shared" si="627"/>
        <v>0</v>
      </c>
      <c r="GG95" s="76">
        <f>'MASTER_ ALL areas - No.seedling'!GF102</f>
        <v>0</v>
      </c>
      <c r="GH95" s="81">
        <f t="shared" si="628"/>
        <v>0</v>
      </c>
      <c r="GI95" s="75">
        <f>'MASTER_ ALL areas - No.seedling'!GH102</f>
        <v>0</v>
      </c>
      <c r="GJ95" s="76">
        <f>'MASTER_ ALL areas - No.seedling'!GI102</f>
        <v>0</v>
      </c>
      <c r="GK95" s="80">
        <f t="shared" si="629"/>
        <v>0</v>
      </c>
      <c r="GL95" s="76">
        <f>'MASTER_ ALL areas - No.seedling'!GK102</f>
        <v>0</v>
      </c>
      <c r="GM95" s="81">
        <f t="shared" si="630"/>
        <v>0</v>
      </c>
      <c r="GN95" s="75">
        <f>'MASTER_ ALL areas - No.seedling'!GM102</f>
        <v>0</v>
      </c>
      <c r="GO95" s="76">
        <f>'MASTER_ ALL areas - No.seedling'!GN102</f>
        <v>0</v>
      </c>
      <c r="GP95" s="80">
        <f t="shared" si="631"/>
        <v>0</v>
      </c>
      <c r="GQ95" s="76">
        <f>'MASTER_ ALL areas - No.seedling'!GP102</f>
        <v>0</v>
      </c>
      <c r="GR95" s="81">
        <f t="shared" si="632"/>
        <v>0</v>
      </c>
      <c r="GS95" s="75">
        <f>'MASTER_ ALL areas - No.seedling'!GR102</f>
        <v>0</v>
      </c>
      <c r="GT95" s="76">
        <f>'MASTER_ ALL areas - No.seedling'!GS102</f>
        <v>0</v>
      </c>
      <c r="GU95" s="80">
        <f t="shared" si="633"/>
        <v>0</v>
      </c>
      <c r="GV95" s="76">
        <f>'MASTER_ ALL areas - No.seedling'!GU102</f>
        <v>0</v>
      </c>
      <c r="GW95" s="81">
        <f t="shared" si="634"/>
        <v>0</v>
      </c>
      <c r="GX95" s="75">
        <f>'MASTER_ ALL areas - No.seedling'!GW102</f>
        <v>0</v>
      </c>
      <c r="GY95" s="76">
        <f>'MASTER_ ALL areas - No.seedling'!GX102</f>
        <v>0</v>
      </c>
      <c r="GZ95" s="80">
        <f t="shared" si="635"/>
        <v>0</v>
      </c>
      <c r="HA95" s="76">
        <f>'MASTER_ ALL areas - No.seedling'!GZ102</f>
        <v>0</v>
      </c>
      <c r="HB95" s="81">
        <f t="shared" si="636"/>
        <v>0</v>
      </c>
      <c r="HC95" s="75">
        <f>'MASTER_ ALL areas - No.seedling'!HB102</f>
        <v>0</v>
      </c>
      <c r="HD95" s="76">
        <f>'MASTER_ ALL areas - No.seedling'!HC102</f>
        <v>0</v>
      </c>
      <c r="HE95" s="80">
        <f t="shared" si="637"/>
        <v>0</v>
      </c>
      <c r="HF95" s="76">
        <f>'MASTER_ ALL areas - No.seedling'!HE102</f>
        <v>0</v>
      </c>
      <c r="HG95" s="81">
        <f t="shared" si="638"/>
        <v>0</v>
      </c>
      <c r="HH95" s="75">
        <f>'MASTER_ ALL areas - No.seedling'!HG102</f>
        <v>0</v>
      </c>
      <c r="HI95" s="76">
        <f>'MASTER_ ALL areas - No.seedling'!HH102</f>
        <v>0</v>
      </c>
      <c r="HJ95" s="80">
        <f t="shared" si="639"/>
        <v>0</v>
      </c>
      <c r="HK95" s="76">
        <f>'MASTER_ ALL areas - No.seedling'!HJ102</f>
        <v>0</v>
      </c>
      <c r="HL95" s="81">
        <f t="shared" si="640"/>
        <v>0</v>
      </c>
      <c r="HM95" s="75">
        <f>'MASTER_ ALL areas - No.seedling'!HL102</f>
        <v>0</v>
      </c>
      <c r="HN95" s="76">
        <f>'MASTER_ ALL areas - No.seedling'!HM102</f>
        <v>0</v>
      </c>
      <c r="HO95" s="80">
        <f t="shared" si="641"/>
        <v>0</v>
      </c>
      <c r="HP95" s="76">
        <f>'MASTER_ ALL areas - No.seedling'!HO102</f>
        <v>0</v>
      </c>
      <c r="HQ95" s="81">
        <f t="shared" si="642"/>
        <v>0</v>
      </c>
      <c r="HR95" s="75">
        <f>'MASTER_ ALL areas - No.seedling'!HQ102</f>
        <v>0</v>
      </c>
      <c r="HS95" s="76">
        <f>'MASTER_ ALL areas - No.seedling'!HR102</f>
        <v>0</v>
      </c>
      <c r="HT95" s="80">
        <f t="shared" si="643"/>
        <v>0</v>
      </c>
      <c r="HU95" s="76">
        <f>'MASTER_ ALL areas - No.seedling'!HT102</f>
        <v>0</v>
      </c>
      <c r="HV95" s="81">
        <f t="shared" si="644"/>
        <v>0</v>
      </c>
      <c r="HW95" s="75">
        <f>'MASTER_ ALL areas - No.seedling'!HV102</f>
        <v>0</v>
      </c>
      <c r="HX95" s="76">
        <f>'MASTER_ ALL areas - No.seedling'!HW102</f>
        <v>0</v>
      </c>
      <c r="HY95" s="80">
        <f t="shared" si="645"/>
        <v>0</v>
      </c>
      <c r="HZ95" s="76">
        <f>'MASTER_ ALL areas - No.seedling'!HY102</f>
        <v>0</v>
      </c>
      <c r="IA95" s="81">
        <f t="shared" si="646"/>
        <v>0</v>
      </c>
      <c r="IB95" s="75">
        <f>'MASTER_ ALL areas - No.seedling'!IA102</f>
        <v>0</v>
      </c>
      <c r="IC95" s="76">
        <f>'MASTER_ ALL areas - No.seedling'!IB102</f>
        <v>0</v>
      </c>
      <c r="ID95" s="80">
        <f t="shared" si="647"/>
        <v>0</v>
      </c>
      <c r="IE95" s="76">
        <f>'MASTER_ ALL areas - No.seedling'!ID102</f>
        <v>0</v>
      </c>
      <c r="IF95" s="85">
        <f t="shared" si="648"/>
        <v>0</v>
      </c>
      <c r="IG95" s="86" t="s">
        <v>326</v>
      </c>
      <c r="IH95" s="87"/>
    </row>
    <row r="96" spans="2:242" ht="33" customHeight="1" x14ac:dyDescent="0.25">
      <c r="B96" s="430">
        <v>99</v>
      </c>
      <c r="C96" s="431" t="s">
        <v>160</v>
      </c>
      <c r="D96" s="432">
        <v>219494</v>
      </c>
      <c r="E96" s="433">
        <v>933315</v>
      </c>
      <c r="F96" s="434" t="s">
        <v>89</v>
      </c>
      <c r="G96" s="120" t="s">
        <v>327</v>
      </c>
      <c r="H96" s="490">
        <f>'MASTER_ ALL areas - No.seedling'!G103</f>
        <v>1</v>
      </c>
      <c r="I96" s="491">
        <f>'MASTER_ ALL areas - No.seedling'!H103</f>
        <v>0</v>
      </c>
      <c r="J96" s="490">
        <f>'MASTER_ ALL areas - No.seedling'!I103</f>
        <v>120.8</v>
      </c>
      <c r="K96" s="436">
        <f>'MASTER_ ALL areas - No.seedling'!J103</f>
        <v>0</v>
      </c>
      <c r="L96" s="101">
        <f t="shared" si="558"/>
        <v>0</v>
      </c>
      <c r="M96" s="436">
        <f>'MASTER_ ALL areas - No.seedling'!L103</f>
        <v>0</v>
      </c>
      <c r="N96" s="492">
        <f>'MASTER_ ALL areas - No.seedling'!M103</f>
        <v>0</v>
      </c>
      <c r="O96" s="493">
        <f>'MASTER_ ALL areas - No.seedling'!N103</f>
        <v>0</v>
      </c>
      <c r="P96" s="98">
        <f t="shared" si="559"/>
        <v>0</v>
      </c>
      <c r="Q96" s="106">
        <f t="shared" si="560"/>
        <v>0</v>
      </c>
      <c r="R96" s="429"/>
      <c r="S96" s="492">
        <f>'MASTER_ ALL areas - No.seedling'!R103</f>
        <v>0</v>
      </c>
      <c r="T96" s="494">
        <f>'MASTER_ ALL areas - No.seedling'!S103</f>
        <v>0</v>
      </c>
      <c r="U96" s="107">
        <f t="shared" si="561"/>
        <v>0</v>
      </c>
      <c r="V96" s="494">
        <f>'MASTER_ ALL areas - No.seedling'!U103</f>
        <v>0</v>
      </c>
      <c r="W96" s="107">
        <f t="shared" si="562"/>
        <v>0</v>
      </c>
      <c r="X96" s="494">
        <f>'MASTER_ ALL areas - No.seedling'!W103</f>
        <v>0</v>
      </c>
      <c r="Y96" s="494">
        <f>'MASTER_ ALL areas - No.seedling'!X103</f>
        <v>0</v>
      </c>
      <c r="Z96" s="107">
        <f t="shared" si="563"/>
        <v>0</v>
      </c>
      <c r="AA96" s="494">
        <f>'MASTER_ ALL areas - No.seedling'!Z103</f>
        <v>0</v>
      </c>
      <c r="AB96" s="107">
        <f t="shared" si="564"/>
        <v>0</v>
      </c>
      <c r="AC96" s="494">
        <f>'MASTER_ ALL areas - No.seedling'!AB103</f>
        <v>0</v>
      </c>
      <c r="AD96" s="494">
        <f>'MASTER_ ALL areas - No.seedling'!AC103</f>
        <v>0</v>
      </c>
      <c r="AE96" s="107">
        <f t="shared" si="565"/>
        <v>0</v>
      </c>
      <c r="AF96" s="494">
        <f>'MASTER_ ALL areas - No.seedling'!AE103</f>
        <v>0</v>
      </c>
      <c r="AG96" s="107">
        <f t="shared" si="566"/>
        <v>0</v>
      </c>
      <c r="AH96" s="494">
        <f>'MASTER_ ALL areas - No.seedling'!AG103</f>
        <v>0</v>
      </c>
      <c r="AI96" s="494">
        <f>'MASTER_ ALL areas - No.seedling'!AH103</f>
        <v>0</v>
      </c>
      <c r="AJ96" s="107">
        <f t="shared" si="567"/>
        <v>0</v>
      </c>
      <c r="AK96" s="494">
        <f>'MASTER_ ALL areas - No.seedling'!AJ103</f>
        <v>0</v>
      </c>
      <c r="AL96" s="108">
        <f t="shared" si="568"/>
        <v>0</v>
      </c>
      <c r="AM96" s="429"/>
      <c r="AN96" s="492">
        <f>'MASTER_ ALL areas - No.seedling'!AM103</f>
        <v>0</v>
      </c>
      <c r="AO96" s="494">
        <f>'MASTER_ ALL areas - No.seedling'!AN103</f>
        <v>0</v>
      </c>
      <c r="AP96" s="107">
        <f t="shared" si="569"/>
        <v>0</v>
      </c>
      <c r="AQ96" s="494">
        <f>'MASTER_ ALL areas - No.seedling'!AP103</f>
        <v>0</v>
      </c>
      <c r="AR96" s="107">
        <f t="shared" si="570"/>
        <v>0</v>
      </c>
      <c r="AS96" s="494">
        <f>'MASTER_ ALL areas - No.seedling'!AR103</f>
        <v>0</v>
      </c>
      <c r="AT96" s="494">
        <f>'MASTER_ ALL areas - No.seedling'!AS103</f>
        <v>0</v>
      </c>
      <c r="AU96" s="107">
        <f t="shared" si="571"/>
        <v>0</v>
      </c>
      <c r="AV96" s="494">
        <f>'MASTER_ ALL areas - No.seedling'!AU103</f>
        <v>0</v>
      </c>
      <c r="AW96" s="107">
        <f t="shared" si="572"/>
        <v>0</v>
      </c>
      <c r="AX96" s="494">
        <f>'MASTER_ ALL areas - No.seedling'!AW103</f>
        <v>0</v>
      </c>
      <c r="AY96" s="494">
        <f>'MASTER_ ALL areas - No.seedling'!AX103</f>
        <v>0</v>
      </c>
      <c r="AZ96" s="107">
        <f t="shared" si="573"/>
        <v>0</v>
      </c>
      <c r="BA96" s="494">
        <f>'MASTER_ ALL areas - No.seedling'!AZ103</f>
        <v>0</v>
      </c>
      <c r="BB96" s="107">
        <f t="shared" si="574"/>
        <v>0</v>
      </c>
      <c r="BC96" s="494">
        <f>'MASTER_ ALL areas - No.seedling'!BB103</f>
        <v>0</v>
      </c>
      <c r="BD96" s="494">
        <f>'MASTER_ ALL areas - No.seedling'!BC103</f>
        <v>0</v>
      </c>
      <c r="BE96" s="107">
        <f t="shared" si="575"/>
        <v>0</v>
      </c>
      <c r="BF96" s="494">
        <f>'MASTER_ ALL areas - No.seedling'!BE103</f>
        <v>0</v>
      </c>
      <c r="BG96" s="107">
        <f t="shared" si="576"/>
        <v>0</v>
      </c>
      <c r="BH96" s="494">
        <f>'MASTER_ ALL areas - No.seedling'!BG103</f>
        <v>0</v>
      </c>
      <c r="BI96" s="494">
        <f>'MASTER_ ALL areas - No.seedling'!BH103</f>
        <v>0</v>
      </c>
      <c r="BJ96" s="107">
        <f t="shared" si="577"/>
        <v>0</v>
      </c>
      <c r="BK96" s="494">
        <f>'MASTER_ ALL areas - No.seedling'!BJ103</f>
        <v>0</v>
      </c>
      <c r="BL96" s="107">
        <f t="shared" si="578"/>
        <v>0</v>
      </c>
      <c r="BM96" s="494">
        <f>'MASTER_ ALL areas - No.seedling'!BL103</f>
        <v>0</v>
      </c>
      <c r="BN96" s="494">
        <f>'MASTER_ ALL areas - No.seedling'!BM103</f>
        <v>0</v>
      </c>
      <c r="BO96" s="107">
        <f t="shared" si="579"/>
        <v>0</v>
      </c>
      <c r="BP96" s="494">
        <f>'MASTER_ ALL areas - No.seedling'!BO103</f>
        <v>0</v>
      </c>
      <c r="BQ96" s="107">
        <f t="shared" si="580"/>
        <v>0</v>
      </c>
      <c r="BR96" s="494">
        <f>'MASTER_ ALL areas - No.seedling'!BQ103</f>
        <v>0</v>
      </c>
      <c r="BS96" s="494">
        <f>'MASTER_ ALL areas - No.seedling'!BR103</f>
        <v>0</v>
      </c>
      <c r="BT96" s="107">
        <f t="shared" si="581"/>
        <v>0</v>
      </c>
      <c r="BU96" s="494">
        <f>'MASTER_ ALL areas - No.seedling'!BT103</f>
        <v>0</v>
      </c>
      <c r="BV96" s="107">
        <f t="shared" si="582"/>
        <v>0</v>
      </c>
      <c r="BW96" s="494">
        <f>'MASTER_ ALL areas - No.seedling'!BV103</f>
        <v>0</v>
      </c>
      <c r="BX96" s="494">
        <f>'MASTER_ ALL areas - No.seedling'!BW103</f>
        <v>0</v>
      </c>
      <c r="BY96" s="107">
        <f t="shared" si="583"/>
        <v>0</v>
      </c>
      <c r="BZ96" s="494">
        <f>'MASTER_ ALL areas - No.seedling'!BY103</f>
        <v>0</v>
      </c>
      <c r="CA96" s="108">
        <f t="shared" si="584"/>
        <v>0</v>
      </c>
      <c r="CB96" s="429"/>
      <c r="CC96" s="103"/>
      <c r="CD96" s="104">
        <f>'MASTER_ ALL areas - No.seedling'!CC103</f>
        <v>0</v>
      </c>
      <c r="CE96" s="107">
        <f t="shared" si="585"/>
        <v>0</v>
      </c>
      <c r="CF96" s="104">
        <f>'MASTER_ ALL areas - No.seedling'!CE103</f>
        <v>0</v>
      </c>
      <c r="CG96" s="108">
        <f t="shared" si="586"/>
        <v>0</v>
      </c>
      <c r="CH96" s="103">
        <f>'MASTER_ ALL areas - No.seedling'!CG103</f>
        <v>0</v>
      </c>
      <c r="CI96" s="104">
        <f>'MASTER_ ALL areas - No.seedling'!CH103</f>
        <v>0</v>
      </c>
      <c r="CJ96" s="107">
        <f t="shared" si="587"/>
        <v>0</v>
      </c>
      <c r="CK96" s="104">
        <f>'MASTER_ ALL areas - No.seedling'!CJ103</f>
        <v>0</v>
      </c>
      <c r="CL96" s="108">
        <f t="shared" si="588"/>
        <v>0</v>
      </c>
      <c r="CM96" s="103">
        <f>'MASTER_ ALL areas - No.seedling'!CL103</f>
        <v>0</v>
      </c>
      <c r="CN96" s="104">
        <f>'MASTER_ ALL areas - No.seedling'!CM103</f>
        <v>0</v>
      </c>
      <c r="CO96" s="107">
        <f t="shared" si="589"/>
        <v>0</v>
      </c>
      <c r="CP96" s="104">
        <f>'MASTER_ ALL areas - No.seedling'!CO103</f>
        <v>0</v>
      </c>
      <c r="CQ96" s="108">
        <f t="shared" si="590"/>
        <v>0</v>
      </c>
      <c r="CR96" s="103">
        <f>'MASTER_ ALL areas - No.seedling'!CQ103</f>
        <v>0</v>
      </c>
      <c r="CS96" s="104">
        <f>'MASTER_ ALL areas - No.seedling'!CR103</f>
        <v>0</v>
      </c>
      <c r="CT96" s="107">
        <f t="shared" si="591"/>
        <v>0</v>
      </c>
      <c r="CU96" s="104">
        <f>'MASTER_ ALL areas - No.seedling'!CT103</f>
        <v>0</v>
      </c>
      <c r="CV96" s="108">
        <f t="shared" si="592"/>
        <v>0</v>
      </c>
      <c r="CW96" s="103">
        <f>'MASTER_ ALL areas - No.seedling'!CV103</f>
        <v>0</v>
      </c>
      <c r="CX96" s="104">
        <f>'MASTER_ ALL areas - No.seedling'!CW103</f>
        <v>0</v>
      </c>
      <c r="CY96" s="107">
        <f t="shared" si="593"/>
        <v>0</v>
      </c>
      <c r="CZ96" s="104">
        <f>'MASTER_ ALL areas - No.seedling'!CY103</f>
        <v>0</v>
      </c>
      <c r="DA96" s="108">
        <f t="shared" si="594"/>
        <v>0</v>
      </c>
      <c r="DB96" s="103">
        <f>'MASTER_ ALL areas - No.seedling'!DA103</f>
        <v>0</v>
      </c>
      <c r="DC96" s="104">
        <f>'MASTER_ ALL areas - No.seedling'!DB103</f>
        <v>0</v>
      </c>
      <c r="DD96" s="107">
        <f t="shared" si="595"/>
        <v>0</v>
      </c>
      <c r="DE96" s="104">
        <f>'MASTER_ ALL areas - No.seedling'!DD103</f>
        <v>0</v>
      </c>
      <c r="DF96" s="108">
        <f t="shared" si="596"/>
        <v>0</v>
      </c>
      <c r="DG96" s="103">
        <f>'MASTER_ ALL areas - No.seedling'!DF103</f>
        <v>0</v>
      </c>
      <c r="DH96" s="104">
        <f>'MASTER_ ALL areas - No.seedling'!DG103</f>
        <v>0</v>
      </c>
      <c r="DI96" s="107">
        <f t="shared" si="597"/>
        <v>0</v>
      </c>
      <c r="DJ96" s="104">
        <f>'MASTER_ ALL areas - No.seedling'!DI103</f>
        <v>0</v>
      </c>
      <c r="DK96" s="108">
        <f t="shared" si="598"/>
        <v>0</v>
      </c>
      <c r="DL96" s="103">
        <f>'MASTER_ ALL areas - No.seedling'!DK103</f>
        <v>0</v>
      </c>
      <c r="DM96" s="104">
        <f>'MASTER_ ALL areas - No.seedling'!DL103</f>
        <v>0</v>
      </c>
      <c r="DN96" s="107">
        <f t="shared" si="599"/>
        <v>0</v>
      </c>
      <c r="DO96" s="104">
        <f>'MASTER_ ALL areas - No.seedling'!DN103</f>
        <v>0</v>
      </c>
      <c r="DP96" s="108">
        <f t="shared" si="600"/>
        <v>0</v>
      </c>
      <c r="DQ96" s="103">
        <f>'MASTER_ ALL areas - No.seedling'!DP103</f>
        <v>0</v>
      </c>
      <c r="DR96" s="104">
        <f>'MASTER_ ALL areas - No.seedling'!DQ103</f>
        <v>0</v>
      </c>
      <c r="DS96" s="107">
        <f t="shared" si="601"/>
        <v>0</v>
      </c>
      <c r="DT96" s="104">
        <f>'MASTER_ ALL areas - No.seedling'!DS103</f>
        <v>0</v>
      </c>
      <c r="DU96" s="108">
        <f t="shared" si="602"/>
        <v>0</v>
      </c>
      <c r="DV96" s="103">
        <f>'MASTER_ ALL areas - No.seedling'!DU103</f>
        <v>0</v>
      </c>
      <c r="DW96" s="104">
        <f>'MASTER_ ALL areas - No.seedling'!DV103</f>
        <v>0</v>
      </c>
      <c r="DX96" s="107">
        <f t="shared" si="603"/>
        <v>0</v>
      </c>
      <c r="DY96" s="104">
        <f>'MASTER_ ALL areas - No.seedling'!DX103</f>
        <v>0</v>
      </c>
      <c r="DZ96" s="108">
        <f t="shared" si="604"/>
        <v>0</v>
      </c>
      <c r="EA96" s="103">
        <f>'MASTER_ ALL areas - No.seedling'!DZ103</f>
        <v>0</v>
      </c>
      <c r="EB96" s="104">
        <f>'MASTER_ ALL areas - No.seedling'!EA103</f>
        <v>0</v>
      </c>
      <c r="EC96" s="107">
        <f t="shared" si="605"/>
        <v>0</v>
      </c>
      <c r="ED96" s="104">
        <f>'MASTER_ ALL areas - No.seedling'!EC103</f>
        <v>0</v>
      </c>
      <c r="EE96" s="108">
        <f t="shared" si="606"/>
        <v>0</v>
      </c>
      <c r="EF96" s="103">
        <f>'MASTER_ ALL areas - No.seedling'!EE103</f>
        <v>0</v>
      </c>
      <c r="EG96" s="104">
        <f>'MASTER_ ALL areas - No.seedling'!EF103</f>
        <v>0</v>
      </c>
      <c r="EH96" s="107">
        <f t="shared" si="607"/>
        <v>0</v>
      </c>
      <c r="EI96" s="104">
        <f>'MASTER_ ALL areas - No.seedling'!EH103</f>
        <v>0</v>
      </c>
      <c r="EJ96" s="108">
        <f t="shared" si="608"/>
        <v>0</v>
      </c>
      <c r="EK96" s="103">
        <f>'MASTER_ ALL areas - No.seedling'!EJ103</f>
        <v>0</v>
      </c>
      <c r="EL96" s="104">
        <f>'MASTER_ ALL areas - No.seedling'!EK103</f>
        <v>0</v>
      </c>
      <c r="EM96" s="107">
        <f t="shared" si="609"/>
        <v>0</v>
      </c>
      <c r="EN96" s="104">
        <f>'MASTER_ ALL areas - No.seedling'!EM103</f>
        <v>0</v>
      </c>
      <c r="EO96" s="108">
        <f t="shared" si="610"/>
        <v>0</v>
      </c>
      <c r="EP96" s="103">
        <f>'MASTER_ ALL areas - No.seedling'!EO103</f>
        <v>0</v>
      </c>
      <c r="EQ96" s="104">
        <f>'MASTER_ ALL areas - No.seedling'!EP103</f>
        <v>0</v>
      </c>
      <c r="ER96" s="107">
        <f t="shared" si="611"/>
        <v>0</v>
      </c>
      <c r="ES96" s="104">
        <f>'MASTER_ ALL areas - No.seedling'!ER103</f>
        <v>0</v>
      </c>
      <c r="ET96" s="108">
        <f t="shared" si="612"/>
        <v>0</v>
      </c>
      <c r="EU96" s="103">
        <f>'MASTER_ ALL areas - No.seedling'!ET103</f>
        <v>0</v>
      </c>
      <c r="EV96" s="104">
        <f>'MASTER_ ALL areas - No.seedling'!EU103</f>
        <v>0</v>
      </c>
      <c r="EW96" s="107">
        <f t="shared" si="613"/>
        <v>0</v>
      </c>
      <c r="EX96" s="104">
        <f>'MASTER_ ALL areas - No.seedling'!EW103</f>
        <v>0</v>
      </c>
      <c r="EY96" s="108">
        <f t="shared" si="614"/>
        <v>0</v>
      </c>
      <c r="EZ96" s="103">
        <f>'MASTER_ ALL areas - No.seedling'!EY103</f>
        <v>0</v>
      </c>
      <c r="FA96" s="104">
        <f>'MASTER_ ALL areas - No.seedling'!EZ103</f>
        <v>0</v>
      </c>
      <c r="FB96" s="107">
        <f t="shared" si="615"/>
        <v>0</v>
      </c>
      <c r="FC96" s="104">
        <f>'MASTER_ ALL areas - No.seedling'!FB103</f>
        <v>0</v>
      </c>
      <c r="FD96" s="108">
        <f t="shared" si="616"/>
        <v>0</v>
      </c>
      <c r="FE96" s="103">
        <f>'MASTER_ ALL areas - No.seedling'!FD103</f>
        <v>0</v>
      </c>
      <c r="FF96" s="104">
        <f>'MASTER_ ALL areas - No.seedling'!FE103</f>
        <v>0</v>
      </c>
      <c r="FG96" s="107">
        <f t="shared" si="617"/>
        <v>0</v>
      </c>
      <c r="FH96" s="104">
        <f>'MASTER_ ALL areas - No.seedling'!FG103</f>
        <v>0</v>
      </c>
      <c r="FI96" s="108">
        <f t="shared" si="618"/>
        <v>0</v>
      </c>
      <c r="FJ96" s="103">
        <f>'MASTER_ ALL areas - No.seedling'!FI103</f>
        <v>0</v>
      </c>
      <c r="FK96" s="104">
        <f>'MASTER_ ALL areas - No.seedling'!FJ103</f>
        <v>0</v>
      </c>
      <c r="FL96" s="107">
        <f t="shared" si="619"/>
        <v>0</v>
      </c>
      <c r="FM96" s="104">
        <f>'MASTER_ ALL areas - No.seedling'!FL103</f>
        <v>0</v>
      </c>
      <c r="FN96" s="108">
        <f t="shared" si="620"/>
        <v>0</v>
      </c>
      <c r="FO96" s="103">
        <f>'MASTER_ ALL areas - No.seedling'!FN103</f>
        <v>0</v>
      </c>
      <c r="FP96" s="104">
        <f>'MASTER_ ALL areas - No.seedling'!FO103</f>
        <v>0</v>
      </c>
      <c r="FQ96" s="107">
        <f t="shared" si="621"/>
        <v>0</v>
      </c>
      <c r="FR96" s="104">
        <f>'MASTER_ ALL areas - No.seedling'!FQ103</f>
        <v>0</v>
      </c>
      <c r="FS96" s="108">
        <f t="shared" si="622"/>
        <v>0</v>
      </c>
      <c r="FT96" s="103">
        <f>'MASTER_ ALL areas - No.seedling'!FS103</f>
        <v>0</v>
      </c>
      <c r="FU96" s="104">
        <f>'MASTER_ ALL areas - No.seedling'!FT103</f>
        <v>0</v>
      </c>
      <c r="FV96" s="107">
        <f t="shared" si="623"/>
        <v>0</v>
      </c>
      <c r="FW96" s="104">
        <f>'MASTER_ ALL areas - No.seedling'!FV103</f>
        <v>0</v>
      </c>
      <c r="FX96" s="108">
        <f t="shared" si="624"/>
        <v>0</v>
      </c>
      <c r="FY96" s="103">
        <f>'MASTER_ ALL areas - No.seedling'!FX103</f>
        <v>0</v>
      </c>
      <c r="FZ96" s="104">
        <f>'MASTER_ ALL areas - No.seedling'!FY103</f>
        <v>0</v>
      </c>
      <c r="GA96" s="107">
        <f t="shared" si="625"/>
        <v>0</v>
      </c>
      <c r="GB96" s="104">
        <f>'MASTER_ ALL areas - No.seedling'!GA103</f>
        <v>0</v>
      </c>
      <c r="GC96" s="108">
        <f t="shared" si="626"/>
        <v>0</v>
      </c>
      <c r="GD96" s="103">
        <f>'MASTER_ ALL areas - No.seedling'!GC103</f>
        <v>0</v>
      </c>
      <c r="GE96" s="104">
        <f>'MASTER_ ALL areas - No.seedling'!GD103</f>
        <v>0</v>
      </c>
      <c r="GF96" s="107">
        <f t="shared" si="627"/>
        <v>0</v>
      </c>
      <c r="GG96" s="104">
        <f>'MASTER_ ALL areas - No.seedling'!GF103</f>
        <v>0</v>
      </c>
      <c r="GH96" s="108">
        <f t="shared" si="628"/>
        <v>0</v>
      </c>
      <c r="GI96" s="103">
        <f>'MASTER_ ALL areas - No.seedling'!GH103</f>
        <v>0</v>
      </c>
      <c r="GJ96" s="104">
        <f>'MASTER_ ALL areas - No.seedling'!GI103</f>
        <v>0</v>
      </c>
      <c r="GK96" s="107">
        <f t="shared" si="629"/>
        <v>0</v>
      </c>
      <c r="GL96" s="104">
        <f>'MASTER_ ALL areas - No.seedling'!GK103</f>
        <v>0</v>
      </c>
      <c r="GM96" s="108">
        <f t="shared" si="630"/>
        <v>0</v>
      </c>
      <c r="GN96" s="103">
        <f>'MASTER_ ALL areas - No.seedling'!GM103</f>
        <v>0</v>
      </c>
      <c r="GO96" s="104">
        <f>'MASTER_ ALL areas - No.seedling'!GN103</f>
        <v>0</v>
      </c>
      <c r="GP96" s="107">
        <f t="shared" si="631"/>
        <v>0</v>
      </c>
      <c r="GQ96" s="104">
        <f>'MASTER_ ALL areas - No.seedling'!GP103</f>
        <v>0</v>
      </c>
      <c r="GR96" s="108">
        <f t="shared" si="632"/>
        <v>0</v>
      </c>
      <c r="GS96" s="103">
        <f>'MASTER_ ALL areas - No.seedling'!GR103</f>
        <v>0</v>
      </c>
      <c r="GT96" s="104">
        <f>'MASTER_ ALL areas - No.seedling'!GS103</f>
        <v>0</v>
      </c>
      <c r="GU96" s="107">
        <f t="shared" si="633"/>
        <v>0</v>
      </c>
      <c r="GV96" s="104">
        <f>'MASTER_ ALL areas - No.seedling'!GU103</f>
        <v>0</v>
      </c>
      <c r="GW96" s="108">
        <f t="shared" si="634"/>
        <v>0</v>
      </c>
      <c r="GX96" s="103">
        <f>'MASTER_ ALL areas - No.seedling'!GW103</f>
        <v>0</v>
      </c>
      <c r="GY96" s="104">
        <f>'MASTER_ ALL areas - No.seedling'!GX103</f>
        <v>0</v>
      </c>
      <c r="GZ96" s="107">
        <f t="shared" si="635"/>
        <v>0</v>
      </c>
      <c r="HA96" s="104">
        <f>'MASTER_ ALL areas - No.seedling'!GZ103</f>
        <v>0</v>
      </c>
      <c r="HB96" s="108">
        <f t="shared" si="636"/>
        <v>0</v>
      </c>
      <c r="HC96" s="103">
        <f>'MASTER_ ALL areas - No.seedling'!HB103</f>
        <v>0</v>
      </c>
      <c r="HD96" s="104">
        <f>'MASTER_ ALL areas - No.seedling'!HC103</f>
        <v>0</v>
      </c>
      <c r="HE96" s="107">
        <f t="shared" si="637"/>
        <v>0</v>
      </c>
      <c r="HF96" s="104">
        <f>'MASTER_ ALL areas - No.seedling'!HE103</f>
        <v>0</v>
      </c>
      <c r="HG96" s="108">
        <f t="shared" si="638"/>
        <v>0</v>
      </c>
      <c r="HH96" s="103">
        <f>'MASTER_ ALL areas - No.seedling'!HG103</f>
        <v>0</v>
      </c>
      <c r="HI96" s="104">
        <f>'MASTER_ ALL areas - No.seedling'!HH103</f>
        <v>0</v>
      </c>
      <c r="HJ96" s="107">
        <f t="shared" si="639"/>
        <v>0</v>
      </c>
      <c r="HK96" s="104">
        <f>'MASTER_ ALL areas - No.seedling'!HJ103</f>
        <v>0</v>
      </c>
      <c r="HL96" s="108">
        <f t="shared" si="640"/>
        <v>0</v>
      </c>
      <c r="HM96" s="103">
        <f>'MASTER_ ALL areas - No.seedling'!HL103</f>
        <v>0</v>
      </c>
      <c r="HN96" s="104">
        <f>'MASTER_ ALL areas - No.seedling'!HM103</f>
        <v>0</v>
      </c>
      <c r="HO96" s="107">
        <f t="shared" si="641"/>
        <v>0</v>
      </c>
      <c r="HP96" s="104">
        <f>'MASTER_ ALL areas - No.seedling'!HO103</f>
        <v>0</v>
      </c>
      <c r="HQ96" s="108">
        <f t="shared" si="642"/>
        <v>0</v>
      </c>
      <c r="HR96" s="103">
        <f>'MASTER_ ALL areas - No.seedling'!HQ103</f>
        <v>0</v>
      </c>
      <c r="HS96" s="104">
        <f>'MASTER_ ALL areas - No.seedling'!HR103</f>
        <v>0</v>
      </c>
      <c r="HT96" s="107">
        <f t="shared" si="643"/>
        <v>0</v>
      </c>
      <c r="HU96" s="104">
        <f>'MASTER_ ALL areas - No.seedling'!HT103</f>
        <v>0</v>
      </c>
      <c r="HV96" s="108">
        <f t="shared" si="644"/>
        <v>0</v>
      </c>
      <c r="HW96" s="103">
        <f>'MASTER_ ALL areas - No.seedling'!HV103</f>
        <v>0</v>
      </c>
      <c r="HX96" s="104">
        <f>'MASTER_ ALL areas - No.seedling'!HW103</f>
        <v>0</v>
      </c>
      <c r="HY96" s="107">
        <f t="shared" si="645"/>
        <v>0</v>
      </c>
      <c r="HZ96" s="104">
        <f>'MASTER_ ALL areas - No.seedling'!HY103</f>
        <v>0</v>
      </c>
      <c r="IA96" s="108">
        <f t="shared" si="646"/>
        <v>0</v>
      </c>
      <c r="IB96" s="103">
        <f>'MASTER_ ALL areas - No.seedling'!IA103</f>
        <v>0</v>
      </c>
      <c r="IC96" s="104">
        <f>'MASTER_ ALL areas - No.seedling'!IB103</f>
        <v>0</v>
      </c>
      <c r="ID96" s="107">
        <f t="shared" si="647"/>
        <v>0</v>
      </c>
      <c r="IE96" s="104">
        <f>'MASTER_ ALL areas - No.seedling'!ID103</f>
        <v>0</v>
      </c>
      <c r="IF96" s="110">
        <f t="shared" si="648"/>
        <v>0</v>
      </c>
      <c r="IG96" s="111" t="s">
        <v>328</v>
      </c>
      <c r="IH96" s="112"/>
    </row>
    <row r="97" spans="2:242" ht="33" customHeight="1" x14ac:dyDescent="0.25">
      <c r="B97" s="420">
        <v>100</v>
      </c>
      <c r="C97" s="421" t="s">
        <v>193</v>
      </c>
      <c r="D97" s="422">
        <v>219694</v>
      </c>
      <c r="E97" s="423">
        <v>933284</v>
      </c>
      <c r="F97" s="180" t="s">
        <v>329</v>
      </c>
      <c r="G97" s="88" t="s">
        <v>330</v>
      </c>
      <c r="H97" s="459">
        <f>'MASTER_ ALL areas - No.seedling'!G104</f>
        <v>6</v>
      </c>
      <c r="I97" s="472">
        <f>'MASTER_ ALL areas - No.seedling'!H104</f>
        <v>0.6</v>
      </c>
      <c r="J97" s="459">
        <f>'MASTER_ ALL areas - No.seedling'!I104</f>
        <v>47.2</v>
      </c>
      <c r="K97" s="427">
        <f>'MASTER_ ALL areas - No.seedling'!J104</f>
        <v>26</v>
      </c>
      <c r="L97" s="73">
        <f t="shared" si="558"/>
        <v>520</v>
      </c>
      <c r="M97" s="427">
        <f>'MASTER_ ALL areas - No.seedling'!L104</f>
        <v>520</v>
      </c>
      <c r="N97" s="473">
        <f>'MASTER_ ALL areas - No.seedling'!M104</f>
        <v>3</v>
      </c>
      <c r="O97" s="474">
        <f>'MASTER_ ALL areas - No.seedling'!N104</f>
        <v>18</v>
      </c>
      <c r="P97" s="70">
        <f t="shared" si="559"/>
        <v>0.11538461538461539</v>
      </c>
      <c r="Q97" s="78">
        <f t="shared" si="560"/>
        <v>0.69230769230769229</v>
      </c>
      <c r="R97" s="429"/>
      <c r="S97" s="473">
        <f>'MASTER_ ALL areas - No.seedling'!R104</f>
        <v>340</v>
      </c>
      <c r="T97" s="475">
        <f>'MASTER_ ALL areas - No.seedling'!S104</f>
        <v>2</v>
      </c>
      <c r="U97" s="80">
        <f t="shared" si="561"/>
        <v>0.11764705882352941</v>
      </c>
      <c r="V97" s="475">
        <f>'MASTER_ ALL areas - No.seedling'!U104</f>
        <v>10</v>
      </c>
      <c r="W97" s="80">
        <f t="shared" si="562"/>
        <v>0.58823529411764708</v>
      </c>
      <c r="X97" s="475">
        <f>'MASTER_ ALL areas - No.seedling'!W104</f>
        <v>100</v>
      </c>
      <c r="Y97" s="475">
        <f>'MASTER_ ALL areas - No.seedling'!X104</f>
        <v>1</v>
      </c>
      <c r="Z97" s="80">
        <f t="shared" si="563"/>
        <v>0.2</v>
      </c>
      <c r="AA97" s="475">
        <f>'MASTER_ ALL areas - No.seedling'!Z104</f>
        <v>4</v>
      </c>
      <c r="AB97" s="80">
        <f t="shared" si="564"/>
        <v>0.8</v>
      </c>
      <c r="AC97" s="475">
        <f>'MASTER_ ALL areas - No.seedling'!AB104</f>
        <v>0</v>
      </c>
      <c r="AD97" s="475">
        <f>'MASTER_ ALL areas - No.seedling'!AC104</f>
        <v>0</v>
      </c>
      <c r="AE97" s="80">
        <f t="shared" si="565"/>
        <v>0</v>
      </c>
      <c r="AF97" s="475">
        <f>'MASTER_ ALL areas - No.seedling'!AE104</f>
        <v>0</v>
      </c>
      <c r="AG97" s="80">
        <f t="shared" si="566"/>
        <v>0</v>
      </c>
      <c r="AH97" s="475">
        <f>'MASTER_ ALL areas - No.seedling'!AG104</f>
        <v>80</v>
      </c>
      <c r="AI97" s="475">
        <f>'MASTER_ ALL areas - No.seedling'!AH104</f>
        <v>0</v>
      </c>
      <c r="AJ97" s="80">
        <f t="shared" si="567"/>
        <v>0</v>
      </c>
      <c r="AK97" s="475">
        <f>'MASTER_ ALL areas - No.seedling'!AJ104</f>
        <v>4</v>
      </c>
      <c r="AL97" s="81">
        <f t="shared" si="568"/>
        <v>1</v>
      </c>
      <c r="AM97" s="429"/>
      <c r="AN97" s="473">
        <f>'MASTER_ ALL areas - No.seedling'!AM104</f>
        <v>80</v>
      </c>
      <c r="AO97" s="475">
        <f>'MASTER_ ALL areas - No.seedling'!AN104</f>
        <v>0</v>
      </c>
      <c r="AP97" s="80">
        <f t="shared" si="569"/>
        <v>0</v>
      </c>
      <c r="AQ97" s="475">
        <f>'MASTER_ ALL areas - No.seedling'!AP104</f>
        <v>4</v>
      </c>
      <c r="AR97" s="80">
        <f t="shared" si="570"/>
        <v>1</v>
      </c>
      <c r="AS97" s="475">
        <f>'MASTER_ ALL areas - No.seedling'!AR104</f>
        <v>440</v>
      </c>
      <c r="AT97" s="475">
        <f>'MASTER_ ALL areas - No.seedling'!AS104</f>
        <v>3</v>
      </c>
      <c r="AU97" s="80">
        <f t="shared" si="571"/>
        <v>0.13636363636363635</v>
      </c>
      <c r="AV97" s="475">
        <f>'MASTER_ ALL areas - No.seedling'!AU104</f>
        <v>14</v>
      </c>
      <c r="AW97" s="80">
        <f t="shared" si="572"/>
        <v>0.63636363636363635</v>
      </c>
      <c r="AX97" s="475">
        <f>'MASTER_ ALL areas - No.seedling'!AW104</f>
        <v>0</v>
      </c>
      <c r="AY97" s="475">
        <f>'MASTER_ ALL areas - No.seedling'!AX104</f>
        <v>0</v>
      </c>
      <c r="AZ97" s="80">
        <f t="shared" si="573"/>
        <v>0</v>
      </c>
      <c r="BA97" s="475">
        <f>'MASTER_ ALL areas - No.seedling'!AZ104</f>
        <v>0</v>
      </c>
      <c r="BB97" s="80">
        <f t="shared" si="574"/>
        <v>0</v>
      </c>
      <c r="BC97" s="475">
        <f>'MASTER_ ALL areas - No.seedling'!BB104</f>
        <v>0</v>
      </c>
      <c r="BD97" s="475">
        <f>'MASTER_ ALL areas - No.seedling'!BC104</f>
        <v>0</v>
      </c>
      <c r="BE97" s="80">
        <f t="shared" si="575"/>
        <v>0</v>
      </c>
      <c r="BF97" s="475">
        <f>'MASTER_ ALL areas - No.seedling'!BE104</f>
        <v>0</v>
      </c>
      <c r="BG97" s="80">
        <f t="shared" si="576"/>
        <v>0</v>
      </c>
      <c r="BH97" s="475">
        <f>'MASTER_ ALL areas - No.seedling'!BG104</f>
        <v>0</v>
      </c>
      <c r="BI97" s="475">
        <f>'MASTER_ ALL areas - No.seedling'!BH104</f>
        <v>0</v>
      </c>
      <c r="BJ97" s="80">
        <f t="shared" si="577"/>
        <v>0</v>
      </c>
      <c r="BK97" s="475">
        <f>'MASTER_ ALL areas - No.seedling'!BJ104</f>
        <v>0</v>
      </c>
      <c r="BL97" s="80">
        <f t="shared" si="578"/>
        <v>0</v>
      </c>
      <c r="BM97" s="475">
        <f>'MASTER_ ALL areas - No.seedling'!BL104</f>
        <v>0</v>
      </c>
      <c r="BN97" s="475">
        <f>'MASTER_ ALL areas - No.seedling'!BM104</f>
        <v>0</v>
      </c>
      <c r="BO97" s="80">
        <f t="shared" si="579"/>
        <v>0</v>
      </c>
      <c r="BP97" s="475">
        <f>'MASTER_ ALL areas - No.seedling'!BO104</f>
        <v>0</v>
      </c>
      <c r="BQ97" s="80">
        <f t="shared" si="580"/>
        <v>0</v>
      </c>
      <c r="BR97" s="475">
        <f>'MASTER_ ALL areas - No.seedling'!BQ104</f>
        <v>0</v>
      </c>
      <c r="BS97" s="475">
        <f>'MASTER_ ALL areas - No.seedling'!BR104</f>
        <v>0</v>
      </c>
      <c r="BT97" s="80">
        <f t="shared" si="581"/>
        <v>0</v>
      </c>
      <c r="BU97" s="475">
        <f>'MASTER_ ALL areas - No.seedling'!BT104</f>
        <v>0</v>
      </c>
      <c r="BV97" s="80">
        <f t="shared" si="582"/>
        <v>0</v>
      </c>
      <c r="BW97" s="475">
        <f>'MASTER_ ALL areas - No.seedling'!BV104</f>
        <v>0</v>
      </c>
      <c r="BX97" s="475">
        <f>'MASTER_ ALL areas - No.seedling'!BW104</f>
        <v>0</v>
      </c>
      <c r="BY97" s="80">
        <f t="shared" si="583"/>
        <v>0</v>
      </c>
      <c r="BZ97" s="475">
        <f>'MASTER_ ALL areas - No.seedling'!BY104</f>
        <v>0</v>
      </c>
      <c r="CA97" s="81">
        <f t="shared" si="584"/>
        <v>0</v>
      </c>
      <c r="CB97" s="429"/>
      <c r="CC97" s="75"/>
      <c r="CD97" s="76">
        <f>'MASTER_ ALL areas - No.seedling'!CC104</f>
        <v>0</v>
      </c>
      <c r="CE97" s="80">
        <f t="shared" si="585"/>
        <v>0</v>
      </c>
      <c r="CF97" s="76">
        <f>'MASTER_ ALL areas - No.seedling'!CE104</f>
        <v>0</v>
      </c>
      <c r="CG97" s="81">
        <f t="shared" si="586"/>
        <v>0</v>
      </c>
      <c r="CH97" s="75">
        <f>'MASTER_ ALL areas - No.seedling'!CG104</f>
        <v>0</v>
      </c>
      <c r="CI97" s="76">
        <f>'MASTER_ ALL areas - No.seedling'!CH104</f>
        <v>0</v>
      </c>
      <c r="CJ97" s="80">
        <f t="shared" si="587"/>
        <v>0</v>
      </c>
      <c r="CK97" s="76">
        <f>'MASTER_ ALL areas - No.seedling'!CJ104</f>
        <v>0</v>
      </c>
      <c r="CL97" s="81">
        <f t="shared" si="588"/>
        <v>0</v>
      </c>
      <c r="CM97" s="75">
        <f>'MASTER_ ALL areas - No.seedling'!CL104</f>
        <v>0</v>
      </c>
      <c r="CN97" s="76">
        <f>'MASTER_ ALL areas - No.seedling'!CM104</f>
        <v>0</v>
      </c>
      <c r="CO97" s="80">
        <f t="shared" si="589"/>
        <v>0</v>
      </c>
      <c r="CP97" s="76">
        <f>'MASTER_ ALL areas - No.seedling'!CO104</f>
        <v>0</v>
      </c>
      <c r="CQ97" s="81">
        <f t="shared" si="590"/>
        <v>0</v>
      </c>
      <c r="CR97" s="75">
        <f>'MASTER_ ALL areas - No.seedling'!CQ104</f>
        <v>80</v>
      </c>
      <c r="CS97" s="76">
        <f>'MASTER_ ALL areas - No.seedling'!CR104</f>
        <v>0</v>
      </c>
      <c r="CT97" s="80">
        <f t="shared" si="591"/>
        <v>0</v>
      </c>
      <c r="CU97" s="76">
        <f>'MASTER_ ALL areas - No.seedling'!CT104</f>
        <v>4</v>
      </c>
      <c r="CV97" s="81">
        <f t="shared" si="592"/>
        <v>1</v>
      </c>
      <c r="CW97" s="75">
        <f>'MASTER_ ALL areas - No.seedling'!CV104</f>
        <v>340</v>
      </c>
      <c r="CX97" s="76">
        <f>'MASTER_ ALL areas - No.seedling'!CW104</f>
        <v>2</v>
      </c>
      <c r="CY97" s="80">
        <f t="shared" si="593"/>
        <v>0.11764705882352941</v>
      </c>
      <c r="CZ97" s="76">
        <f>'MASTER_ ALL areas - No.seedling'!CY104</f>
        <v>10</v>
      </c>
      <c r="DA97" s="81">
        <f t="shared" si="594"/>
        <v>0.58823529411764708</v>
      </c>
      <c r="DB97" s="75">
        <f>'MASTER_ ALL areas - No.seedling'!DA104</f>
        <v>100</v>
      </c>
      <c r="DC97" s="76">
        <f>'MASTER_ ALL areas - No.seedling'!DB104</f>
        <v>1</v>
      </c>
      <c r="DD97" s="80">
        <f t="shared" si="595"/>
        <v>0.2</v>
      </c>
      <c r="DE97" s="76">
        <f>'MASTER_ ALL areas - No.seedling'!DD104</f>
        <v>4</v>
      </c>
      <c r="DF97" s="81">
        <f t="shared" si="596"/>
        <v>0.8</v>
      </c>
      <c r="DG97" s="75">
        <f>'MASTER_ ALL areas - No.seedling'!DF104</f>
        <v>0</v>
      </c>
      <c r="DH97" s="76">
        <f>'MASTER_ ALL areas - No.seedling'!DG104</f>
        <v>0</v>
      </c>
      <c r="DI97" s="80">
        <f t="shared" si="597"/>
        <v>0</v>
      </c>
      <c r="DJ97" s="76">
        <f>'MASTER_ ALL areas - No.seedling'!DI104</f>
        <v>0</v>
      </c>
      <c r="DK97" s="81">
        <f t="shared" si="598"/>
        <v>0</v>
      </c>
      <c r="DL97" s="75">
        <f>'MASTER_ ALL areas - No.seedling'!DK104</f>
        <v>0</v>
      </c>
      <c r="DM97" s="76">
        <f>'MASTER_ ALL areas - No.seedling'!DL104</f>
        <v>0</v>
      </c>
      <c r="DN97" s="80">
        <f t="shared" si="599"/>
        <v>0</v>
      </c>
      <c r="DO97" s="76">
        <f>'MASTER_ ALL areas - No.seedling'!DN104</f>
        <v>0</v>
      </c>
      <c r="DP97" s="81">
        <f t="shared" si="600"/>
        <v>0</v>
      </c>
      <c r="DQ97" s="75">
        <f>'MASTER_ ALL areas - No.seedling'!DP104</f>
        <v>0</v>
      </c>
      <c r="DR97" s="76">
        <f>'MASTER_ ALL areas - No.seedling'!DQ104</f>
        <v>0</v>
      </c>
      <c r="DS97" s="80">
        <f t="shared" si="601"/>
        <v>0</v>
      </c>
      <c r="DT97" s="76">
        <f>'MASTER_ ALL areas - No.seedling'!DS104</f>
        <v>0</v>
      </c>
      <c r="DU97" s="81">
        <f t="shared" si="602"/>
        <v>0</v>
      </c>
      <c r="DV97" s="75">
        <f>'MASTER_ ALL areas - No.seedling'!DU104</f>
        <v>0</v>
      </c>
      <c r="DW97" s="76">
        <f>'MASTER_ ALL areas - No.seedling'!DV104</f>
        <v>0</v>
      </c>
      <c r="DX97" s="80">
        <f t="shared" si="603"/>
        <v>0</v>
      </c>
      <c r="DY97" s="76">
        <f>'MASTER_ ALL areas - No.seedling'!DX104</f>
        <v>0</v>
      </c>
      <c r="DZ97" s="81">
        <f t="shared" si="604"/>
        <v>0</v>
      </c>
      <c r="EA97" s="75">
        <f>'MASTER_ ALL areas - No.seedling'!DZ104</f>
        <v>0</v>
      </c>
      <c r="EB97" s="76">
        <f>'MASTER_ ALL areas - No.seedling'!EA104</f>
        <v>0</v>
      </c>
      <c r="EC97" s="80">
        <f t="shared" si="605"/>
        <v>0</v>
      </c>
      <c r="ED97" s="76">
        <f>'MASTER_ ALL areas - No.seedling'!EC104</f>
        <v>0</v>
      </c>
      <c r="EE97" s="81">
        <f t="shared" si="606"/>
        <v>0</v>
      </c>
      <c r="EF97" s="75">
        <f>'MASTER_ ALL areas - No.seedling'!EE104</f>
        <v>0</v>
      </c>
      <c r="EG97" s="76">
        <f>'MASTER_ ALL areas - No.seedling'!EF104</f>
        <v>0</v>
      </c>
      <c r="EH97" s="80">
        <f t="shared" si="607"/>
        <v>0</v>
      </c>
      <c r="EI97" s="76">
        <f>'MASTER_ ALL areas - No.seedling'!EH104</f>
        <v>0</v>
      </c>
      <c r="EJ97" s="81">
        <f t="shared" si="608"/>
        <v>0</v>
      </c>
      <c r="EK97" s="75">
        <f>'MASTER_ ALL areas - No.seedling'!EJ104</f>
        <v>0</v>
      </c>
      <c r="EL97" s="76">
        <f>'MASTER_ ALL areas - No.seedling'!EK104</f>
        <v>0</v>
      </c>
      <c r="EM97" s="80">
        <f t="shared" si="609"/>
        <v>0</v>
      </c>
      <c r="EN97" s="76">
        <f>'MASTER_ ALL areas - No.seedling'!EM104</f>
        <v>0</v>
      </c>
      <c r="EO97" s="81">
        <f t="shared" si="610"/>
        <v>0</v>
      </c>
      <c r="EP97" s="75">
        <f>'MASTER_ ALL areas - No.seedling'!EO104</f>
        <v>0</v>
      </c>
      <c r="EQ97" s="76">
        <f>'MASTER_ ALL areas - No.seedling'!EP104</f>
        <v>0</v>
      </c>
      <c r="ER97" s="80">
        <f t="shared" si="611"/>
        <v>0</v>
      </c>
      <c r="ES97" s="76">
        <f>'MASTER_ ALL areas - No.seedling'!ER104</f>
        <v>0</v>
      </c>
      <c r="ET97" s="81">
        <f t="shared" si="612"/>
        <v>0</v>
      </c>
      <c r="EU97" s="75">
        <f>'MASTER_ ALL areas - No.seedling'!ET104</f>
        <v>0</v>
      </c>
      <c r="EV97" s="76">
        <f>'MASTER_ ALL areas - No.seedling'!EU104</f>
        <v>0</v>
      </c>
      <c r="EW97" s="80">
        <f t="shared" si="613"/>
        <v>0</v>
      </c>
      <c r="EX97" s="76">
        <f>'MASTER_ ALL areas - No.seedling'!EW104</f>
        <v>0</v>
      </c>
      <c r="EY97" s="81">
        <f t="shared" si="614"/>
        <v>0</v>
      </c>
      <c r="EZ97" s="75">
        <f>'MASTER_ ALL areas - No.seedling'!EY104</f>
        <v>0</v>
      </c>
      <c r="FA97" s="76">
        <f>'MASTER_ ALL areas - No.seedling'!EZ104</f>
        <v>0</v>
      </c>
      <c r="FB97" s="80">
        <f t="shared" si="615"/>
        <v>0</v>
      </c>
      <c r="FC97" s="76">
        <f>'MASTER_ ALL areas - No.seedling'!FB104</f>
        <v>0</v>
      </c>
      <c r="FD97" s="81">
        <f t="shared" si="616"/>
        <v>0</v>
      </c>
      <c r="FE97" s="75">
        <f>'MASTER_ ALL areas - No.seedling'!FD104</f>
        <v>0</v>
      </c>
      <c r="FF97" s="76">
        <f>'MASTER_ ALL areas - No.seedling'!FE104</f>
        <v>0</v>
      </c>
      <c r="FG97" s="80">
        <f t="shared" si="617"/>
        <v>0</v>
      </c>
      <c r="FH97" s="76">
        <f>'MASTER_ ALL areas - No.seedling'!FG104</f>
        <v>0</v>
      </c>
      <c r="FI97" s="81">
        <f t="shared" si="618"/>
        <v>0</v>
      </c>
      <c r="FJ97" s="75">
        <f>'MASTER_ ALL areas - No.seedling'!FI104</f>
        <v>0</v>
      </c>
      <c r="FK97" s="76">
        <f>'MASTER_ ALL areas - No.seedling'!FJ104</f>
        <v>0</v>
      </c>
      <c r="FL97" s="80">
        <f t="shared" si="619"/>
        <v>0</v>
      </c>
      <c r="FM97" s="76">
        <f>'MASTER_ ALL areas - No.seedling'!FL104</f>
        <v>0</v>
      </c>
      <c r="FN97" s="81">
        <f t="shared" si="620"/>
        <v>0</v>
      </c>
      <c r="FO97" s="75">
        <f>'MASTER_ ALL areas - No.seedling'!FN104</f>
        <v>0</v>
      </c>
      <c r="FP97" s="76">
        <f>'MASTER_ ALL areas - No.seedling'!FO104</f>
        <v>0</v>
      </c>
      <c r="FQ97" s="80">
        <f t="shared" si="621"/>
        <v>0</v>
      </c>
      <c r="FR97" s="76">
        <f>'MASTER_ ALL areas - No.seedling'!FQ104</f>
        <v>0</v>
      </c>
      <c r="FS97" s="81">
        <f t="shared" si="622"/>
        <v>0</v>
      </c>
      <c r="FT97" s="75">
        <f>'MASTER_ ALL areas - No.seedling'!FS104</f>
        <v>0</v>
      </c>
      <c r="FU97" s="76">
        <f>'MASTER_ ALL areas - No.seedling'!FT104</f>
        <v>0</v>
      </c>
      <c r="FV97" s="80">
        <f t="shared" si="623"/>
        <v>0</v>
      </c>
      <c r="FW97" s="76">
        <f>'MASTER_ ALL areas - No.seedling'!FV104</f>
        <v>0</v>
      </c>
      <c r="FX97" s="81">
        <f t="shared" si="624"/>
        <v>0</v>
      </c>
      <c r="FY97" s="75">
        <f>'MASTER_ ALL areas - No.seedling'!FX104</f>
        <v>0</v>
      </c>
      <c r="FZ97" s="76">
        <f>'MASTER_ ALL areas - No.seedling'!FY104</f>
        <v>0</v>
      </c>
      <c r="GA97" s="80">
        <f t="shared" si="625"/>
        <v>0</v>
      </c>
      <c r="GB97" s="76">
        <f>'MASTER_ ALL areas - No.seedling'!GA104</f>
        <v>0</v>
      </c>
      <c r="GC97" s="81">
        <f t="shared" si="626"/>
        <v>0</v>
      </c>
      <c r="GD97" s="75">
        <f>'MASTER_ ALL areas - No.seedling'!GC104</f>
        <v>0</v>
      </c>
      <c r="GE97" s="76">
        <f>'MASTER_ ALL areas - No.seedling'!GD104</f>
        <v>0</v>
      </c>
      <c r="GF97" s="80">
        <f t="shared" si="627"/>
        <v>0</v>
      </c>
      <c r="GG97" s="76">
        <f>'MASTER_ ALL areas - No.seedling'!GF104</f>
        <v>0</v>
      </c>
      <c r="GH97" s="81">
        <f t="shared" si="628"/>
        <v>0</v>
      </c>
      <c r="GI97" s="75">
        <f>'MASTER_ ALL areas - No.seedling'!GH104</f>
        <v>0</v>
      </c>
      <c r="GJ97" s="76">
        <f>'MASTER_ ALL areas - No.seedling'!GI104</f>
        <v>0</v>
      </c>
      <c r="GK97" s="80">
        <f t="shared" si="629"/>
        <v>0</v>
      </c>
      <c r="GL97" s="76">
        <f>'MASTER_ ALL areas - No.seedling'!GK104</f>
        <v>0</v>
      </c>
      <c r="GM97" s="81">
        <f t="shared" si="630"/>
        <v>0</v>
      </c>
      <c r="GN97" s="75">
        <f>'MASTER_ ALL areas - No.seedling'!GM104</f>
        <v>0</v>
      </c>
      <c r="GO97" s="76">
        <f>'MASTER_ ALL areas - No.seedling'!GN104</f>
        <v>0</v>
      </c>
      <c r="GP97" s="80">
        <f t="shared" si="631"/>
        <v>0</v>
      </c>
      <c r="GQ97" s="76">
        <f>'MASTER_ ALL areas - No.seedling'!GP104</f>
        <v>0</v>
      </c>
      <c r="GR97" s="81">
        <f t="shared" si="632"/>
        <v>0</v>
      </c>
      <c r="GS97" s="75">
        <f>'MASTER_ ALL areas - No.seedling'!GR104</f>
        <v>0</v>
      </c>
      <c r="GT97" s="76">
        <f>'MASTER_ ALL areas - No.seedling'!GS104</f>
        <v>0</v>
      </c>
      <c r="GU97" s="80">
        <f t="shared" si="633"/>
        <v>0</v>
      </c>
      <c r="GV97" s="76">
        <f>'MASTER_ ALL areas - No.seedling'!GU104</f>
        <v>0</v>
      </c>
      <c r="GW97" s="81">
        <f t="shared" si="634"/>
        <v>0</v>
      </c>
      <c r="GX97" s="75">
        <f>'MASTER_ ALL areas - No.seedling'!GW104</f>
        <v>0</v>
      </c>
      <c r="GY97" s="76">
        <f>'MASTER_ ALL areas - No.seedling'!GX104</f>
        <v>0</v>
      </c>
      <c r="GZ97" s="80">
        <f t="shared" si="635"/>
        <v>0</v>
      </c>
      <c r="HA97" s="76">
        <f>'MASTER_ ALL areas - No.seedling'!GZ104</f>
        <v>0</v>
      </c>
      <c r="HB97" s="81">
        <f t="shared" si="636"/>
        <v>0</v>
      </c>
      <c r="HC97" s="75">
        <f>'MASTER_ ALL areas - No.seedling'!HB104</f>
        <v>0</v>
      </c>
      <c r="HD97" s="76">
        <f>'MASTER_ ALL areas - No.seedling'!HC104</f>
        <v>0</v>
      </c>
      <c r="HE97" s="80">
        <f t="shared" si="637"/>
        <v>0</v>
      </c>
      <c r="HF97" s="76">
        <f>'MASTER_ ALL areas - No.seedling'!HE104</f>
        <v>0</v>
      </c>
      <c r="HG97" s="81">
        <f t="shared" si="638"/>
        <v>0</v>
      </c>
      <c r="HH97" s="75">
        <f>'MASTER_ ALL areas - No.seedling'!HG104</f>
        <v>0</v>
      </c>
      <c r="HI97" s="76">
        <f>'MASTER_ ALL areas - No.seedling'!HH104</f>
        <v>0</v>
      </c>
      <c r="HJ97" s="80">
        <f t="shared" si="639"/>
        <v>0</v>
      </c>
      <c r="HK97" s="76">
        <f>'MASTER_ ALL areas - No.seedling'!HJ104</f>
        <v>0</v>
      </c>
      <c r="HL97" s="81">
        <f t="shared" si="640"/>
        <v>0</v>
      </c>
      <c r="HM97" s="75">
        <f>'MASTER_ ALL areas - No.seedling'!HL104</f>
        <v>0</v>
      </c>
      <c r="HN97" s="76">
        <f>'MASTER_ ALL areas - No.seedling'!HM104</f>
        <v>0</v>
      </c>
      <c r="HO97" s="80">
        <f t="shared" si="641"/>
        <v>0</v>
      </c>
      <c r="HP97" s="76">
        <f>'MASTER_ ALL areas - No.seedling'!HO104</f>
        <v>0</v>
      </c>
      <c r="HQ97" s="81">
        <f t="shared" si="642"/>
        <v>0</v>
      </c>
      <c r="HR97" s="75">
        <f>'MASTER_ ALL areas - No.seedling'!HQ104</f>
        <v>0</v>
      </c>
      <c r="HS97" s="76">
        <f>'MASTER_ ALL areas - No.seedling'!HR104</f>
        <v>0</v>
      </c>
      <c r="HT97" s="80">
        <f t="shared" si="643"/>
        <v>0</v>
      </c>
      <c r="HU97" s="76">
        <f>'MASTER_ ALL areas - No.seedling'!HT104</f>
        <v>0</v>
      </c>
      <c r="HV97" s="81">
        <f t="shared" si="644"/>
        <v>0</v>
      </c>
      <c r="HW97" s="75">
        <f>'MASTER_ ALL areas - No.seedling'!HV104</f>
        <v>0</v>
      </c>
      <c r="HX97" s="76">
        <f>'MASTER_ ALL areas - No.seedling'!HW104</f>
        <v>0</v>
      </c>
      <c r="HY97" s="80">
        <f t="shared" si="645"/>
        <v>0</v>
      </c>
      <c r="HZ97" s="76">
        <f>'MASTER_ ALL areas - No.seedling'!HY104</f>
        <v>0</v>
      </c>
      <c r="IA97" s="81">
        <f t="shared" si="646"/>
        <v>0</v>
      </c>
      <c r="IB97" s="75">
        <f>'MASTER_ ALL areas - No.seedling'!IA104</f>
        <v>0</v>
      </c>
      <c r="IC97" s="76">
        <f>'MASTER_ ALL areas - No.seedling'!IB104</f>
        <v>0</v>
      </c>
      <c r="ID97" s="80">
        <f t="shared" si="647"/>
        <v>0</v>
      </c>
      <c r="IE97" s="76">
        <f>'MASTER_ ALL areas - No.seedling'!ID104</f>
        <v>0</v>
      </c>
      <c r="IF97" s="256">
        <f t="shared" si="648"/>
        <v>0</v>
      </c>
      <c r="IG97" s="257" t="s">
        <v>331</v>
      </c>
      <c r="IH97" s="258"/>
    </row>
    <row r="98" spans="2:242" ht="33" customHeight="1" x14ac:dyDescent="0.25">
      <c r="B98" s="420">
        <v>101</v>
      </c>
      <c r="C98" s="421" t="s">
        <v>325</v>
      </c>
      <c r="D98" s="422">
        <v>217392</v>
      </c>
      <c r="E98" s="423">
        <v>933524</v>
      </c>
      <c r="F98" s="424" t="s">
        <v>89</v>
      </c>
      <c r="G98" s="88" t="s">
        <v>185</v>
      </c>
      <c r="H98" s="459">
        <f>'MASTER_ ALL areas - No.seedling'!G105</f>
        <v>1</v>
      </c>
      <c r="I98" s="472">
        <f>'MASTER_ ALL areas - No.seedling'!H105</f>
        <v>0.05</v>
      </c>
      <c r="J98" s="459">
        <f>'MASTER_ ALL areas - No.seedling'!I105</f>
        <v>32.6</v>
      </c>
      <c r="K98" s="427">
        <f>'MASTER_ ALL areas - No.seedling'!J105</f>
        <v>84</v>
      </c>
      <c r="L98" s="73">
        <f t="shared" si="558"/>
        <v>1680</v>
      </c>
      <c r="M98" s="427">
        <f>'MASTER_ ALL areas - No.seedling'!L105</f>
        <v>1680</v>
      </c>
      <c r="N98" s="473">
        <f>'MASTER_ ALL areas - No.seedling'!M105</f>
        <v>6</v>
      </c>
      <c r="O98" s="474">
        <f>'MASTER_ ALL areas - No.seedling'!N105</f>
        <v>24</v>
      </c>
      <c r="P98" s="70">
        <f t="shared" si="559"/>
        <v>7.1428571428571425E-2</v>
      </c>
      <c r="Q98" s="78">
        <f t="shared" si="560"/>
        <v>0.2857142857142857</v>
      </c>
      <c r="R98" s="429"/>
      <c r="S98" s="473">
        <f>'MASTER_ ALL areas - No.seedling'!R105</f>
        <v>1500</v>
      </c>
      <c r="T98" s="475">
        <f>'MASTER_ ALL areas - No.seedling'!S105</f>
        <v>4</v>
      </c>
      <c r="U98" s="80">
        <f t="shared" si="561"/>
        <v>5.3333333333333337E-2</v>
      </c>
      <c r="V98" s="475">
        <f>'MASTER_ ALL areas - No.seedling'!U105</f>
        <v>17</v>
      </c>
      <c r="W98" s="80">
        <f t="shared" si="562"/>
        <v>0.22666666666666666</v>
      </c>
      <c r="X98" s="475">
        <f>'MASTER_ ALL areas - No.seedling'!W105</f>
        <v>140</v>
      </c>
      <c r="Y98" s="475">
        <f>'MASTER_ ALL areas - No.seedling'!X105</f>
        <v>2</v>
      </c>
      <c r="Z98" s="80">
        <f t="shared" si="563"/>
        <v>0.2857142857142857</v>
      </c>
      <c r="AA98" s="475">
        <f>'MASTER_ ALL areas - No.seedling'!Z105</f>
        <v>5</v>
      </c>
      <c r="AB98" s="80">
        <f t="shared" si="564"/>
        <v>0.7142857142857143</v>
      </c>
      <c r="AC98" s="475">
        <f>'MASTER_ ALL areas - No.seedling'!AB105</f>
        <v>40</v>
      </c>
      <c r="AD98" s="475">
        <f>'MASTER_ ALL areas - No.seedling'!AC105</f>
        <v>0</v>
      </c>
      <c r="AE98" s="80">
        <f t="shared" si="565"/>
        <v>0</v>
      </c>
      <c r="AF98" s="475">
        <f>'MASTER_ ALL areas - No.seedling'!AE105</f>
        <v>2</v>
      </c>
      <c r="AG98" s="80">
        <f t="shared" si="566"/>
        <v>1</v>
      </c>
      <c r="AH98" s="475">
        <f>'MASTER_ ALL areas - No.seedling'!AG105</f>
        <v>0</v>
      </c>
      <c r="AI98" s="475">
        <f>'MASTER_ ALL areas - No.seedling'!AH105</f>
        <v>0</v>
      </c>
      <c r="AJ98" s="80">
        <f t="shared" si="567"/>
        <v>0</v>
      </c>
      <c r="AK98" s="475">
        <f>'MASTER_ ALL areas - No.seedling'!AJ105</f>
        <v>0</v>
      </c>
      <c r="AL98" s="81">
        <f t="shared" si="568"/>
        <v>0</v>
      </c>
      <c r="AM98" s="429"/>
      <c r="AN98" s="473">
        <f>'MASTER_ ALL areas - No.seedling'!AM105</f>
        <v>1400</v>
      </c>
      <c r="AO98" s="475">
        <f>'MASTER_ ALL areas - No.seedling'!AN105</f>
        <v>4</v>
      </c>
      <c r="AP98" s="80">
        <f t="shared" si="569"/>
        <v>5.7142857142857141E-2</v>
      </c>
      <c r="AQ98" s="475">
        <f>'MASTER_ ALL areas - No.seedling'!AP105</f>
        <v>16</v>
      </c>
      <c r="AR98" s="80">
        <f t="shared" si="570"/>
        <v>0.22857142857142856</v>
      </c>
      <c r="AS98" s="475">
        <f>'MASTER_ ALL areas - No.seedling'!AR105</f>
        <v>80</v>
      </c>
      <c r="AT98" s="475">
        <f>'MASTER_ ALL areas - No.seedling'!AS105</f>
        <v>0</v>
      </c>
      <c r="AU98" s="80">
        <f t="shared" si="571"/>
        <v>0</v>
      </c>
      <c r="AV98" s="475">
        <f>'MASTER_ ALL areas - No.seedling'!AU105</f>
        <v>1</v>
      </c>
      <c r="AW98" s="80">
        <f t="shared" si="572"/>
        <v>0.25</v>
      </c>
      <c r="AX98" s="475">
        <f>'MASTER_ ALL areas - No.seedling'!AW105</f>
        <v>20</v>
      </c>
      <c r="AY98" s="475">
        <f>'MASTER_ ALL areas - No.seedling'!AX105</f>
        <v>0</v>
      </c>
      <c r="AZ98" s="80">
        <f t="shared" si="573"/>
        <v>0</v>
      </c>
      <c r="BA98" s="475">
        <f>'MASTER_ ALL areas - No.seedling'!AZ105</f>
        <v>0</v>
      </c>
      <c r="BB98" s="80">
        <f t="shared" si="574"/>
        <v>0</v>
      </c>
      <c r="BC98" s="475">
        <f>'MASTER_ ALL areas - No.seedling'!BB105</f>
        <v>0</v>
      </c>
      <c r="BD98" s="475">
        <f>'MASTER_ ALL areas - No.seedling'!BC105</f>
        <v>0</v>
      </c>
      <c r="BE98" s="80">
        <f t="shared" si="575"/>
        <v>0</v>
      </c>
      <c r="BF98" s="475">
        <f>'MASTER_ ALL areas - No.seedling'!BE105</f>
        <v>0</v>
      </c>
      <c r="BG98" s="80">
        <f t="shared" si="576"/>
        <v>0</v>
      </c>
      <c r="BH98" s="475">
        <f>'MASTER_ ALL areas - No.seedling'!BG105</f>
        <v>180</v>
      </c>
      <c r="BI98" s="475">
        <f>'MASTER_ ALL areas - No.seedling'!BH105</f>
        <v>2</v>
      </c>
      <c r="BJ98" s="80">
        <f t="shared" si="577"/>
        <v>0.22222222222222221</v>
      </c>
      <c r="BK98" s="475">
        <f>'MASTER_ ALL areas - No.seedling'!BJ105</f>
        <v>7</v>
      </c>
      <c r="BL98" s="80">
        <f t="shared" si="578"/>
        <v>0.77777777777777779</v>
      </c>
      <c r="BM98" s="475">
        <f>'MASTER_ ALL areas - No.seedling'!BL105</f>
        <v>0</v>
      </c>
      <c r="BN98" s="475">
        <f>'MASTER_ ALL areas - No.seedling'!BM105</f>
        <v>0</v>
      </c>
      <c r="BO98" s="80">
        <f t="shared" si="579"/>
        <v>0</v>
      </c>
      <c r="BP98" s="475">
        <f>'MASTER_ ALL areas - No.seedling'!BO105</f>
        <v>0</v>
      </c>
      <c r="BQ98" s="80">
        <f t="shared" si="580"/>
        <v>0</v>
      </c>
      <c r="BR98" s="475">
        <f>'MASTER_ ALL areas - No.seedling'!BQ105</f>
        <v>0</v>
      </c>
      <c r="BS98" s="475">
        <f>'MASTER_ ALL areas - No.seedling'!BR105</f>
        <v>0</v>
      </c>
      <c r="BT98" s="80">
        <f t="shared" si="581"/>
        <v>0</v>
      </c>
      <c r="BU98" s="475">
        <f>'MASTER_ ALL areas - No.seedling'!BT105</f>
        <v>0</v>
      </c>
      <c r="BV98" s="80">
        <f t="shared" si="582"/>
        <v>0</v>
      </c>
      <c r="BW98" s="475">
        <f>'MASTER_ ALL areas - No.seedling'!BV105</f>
        <v>0</v>
      </c>
      <c r="BX98" s="475">
        <f>'MASTER_ ALL areas - No.seedling'!BW105</f>
        <v>0</v>
      </c>
      <c r="BY98" s="80">
        <f t="shared" si="583"/>
        <v>0</v>
      </c>
      <c r="BZ98" s="475">
        <f>'MASTER_ ALL areas - No.seedling'!BY105</f>
        <v>0</v>
      </c>
      <c r="CA98" s="81">
        <f t="shared" si="584"/>
        <v>0</v>
      </c>
      <c r="CB98" s="429"/>
      <c r="CC98" s="75">
        <f>65*20</f>
        <v>1300</v>
      </c>
      <c r="CD98" s="76">
        <f>'MASTER_ ALL areas - No.seedling'!CC105</f>
        <v>3</v>
      </c>
      <c r="CE98" s="80">
        <f t="shared" si="585"/>
        <v>4.6153846153846156E-2</v>
      </c>
      <c r="CF98" s="76">
        <f>'MASTER_ ALL areas - No.seedling'!CE105</f>
        <v>11</v>
      </c>
      <c r="CG98" s="81">
        <f t="shared" si="586"/>
        <v>0.16923076923076924</v>
      </c>
      <c r="CH98" s="75">
        <f>'MASTER_ ALL areas - No.seedling'!CG105</f>
        <v>80</v>
      </c>
      <c r="CI98" s="76">
        <f>'MASTER_ ALL areas - No.seedling'!CH105</f>
        <v>1</v>
      </c>
      <c r="CJ98" s="80">
        <f t="shared" si="587"/>
        <v>0.25</v>
      </c>
      <c r="CK98" s="76">
        <f>'MASTER_ ALL areas - No.seedling'!CJ105</f>
        <v>4</v>
      </c>
      <c r="CL98" s="81">
        <f t="shared" si="588"/>
        <v>1</v>
      </c>
      <c r="CM98" s="75">
        <f>'MASTER_ ALL areas - No.seedling'!CL105</f>
        <v>20</v>
      </c>
      <c r="CN98" s="76">
        <f>'MASTER_ ALL areas - No.seedling'!CM105</f>
        <v>0</v>
      </c>
      <c r="CO98" s="80">
        <f t="shared" si="589"/>
        <v>0</v>
      </c>
      <c r="CP98" s="76">
        <f>'MASTER_ ALL areas - No.seedling'!CO105</f>
        <v>1</v>
      </c>
      <c r="CQ98" s="81">
        <f t="shared" si="590"/>
        <v>1</v>
      </c>
      <c r="CR98" s="75">
        <f>'MASTER_ ALL areas - No.seedling'!CQ105</f>
        <v>0</v>
      </c>
      <c r="CS98" s="76">
        <f>'MASTER_ ALL areas - No.seedling'!CR105</f>
        <v>0</v>
      </c>
      <c r="CT98" s="80">
        <f t="shared" si="591"/>
        <v>0</v>
      </c>
      <c r="CU98" s="76">
        <f>'MASTER_ ALL areas - No.seedling'!CT105</f>
        <v>0</v>
      </c>
      <c r="CV98" s="81">
        <f t="shared" si="592"/>
        <v>0</v>
      </c>
      <c r="CW98" s="75">
        <f>'MASTER_ ALL areas - No.seedling'!CV105</f>
        <v>60</v>
      </c>
      <c r="CX98" s="76">
        <f>'MASTER_ ALL areas - No.seedling'!CW105</f>
        <v>0</v>
      </c>
      <c r="CY98" s="80">
        <f t="shared" si="593"/>
        <v>0</v>
      </c>
      <c r="CZ98" s="76">
        <f>'MASTER_ ALL areas - No.seedling'!CY105</f>
        <v>0</v>
      </c>
      <c r="DA98" s="81">
        <f t="shared" si="594"/>
        <v>0</v>
      </c>
      <c r="DB98" s="75">
        <f>'MASTER_ ALL areas - No.seedling'!DA105</f>
        <v>0</v>
      </c>
      <c r="DC98" s="76">
        <f>'MASTER_ ALL areas - No.seedling'!DB105</f>
        <v>0</v>
      </c>
      <c r="DD98" s="80">
        <f t="shared" si="595"/>
        <v>0</v>
      </c>
      <c r="DE98" s="76">
        <f>'MASTER_ ALL areas - No.seedling'!DD105</f>
        <v>0</v>
      </c>
      <c r="DF98" s="81">
        <f t="shared" si="596"/>
        <v>0</v>
      </c>
      <c r="DG98" s="75">
        <f>'MASTER_ ALL areas - No.seedling'!DF105</f>
        <v>20</v>
      </c>
      <c r="DH98" s="76">
        <f>'MASTER_ ALL areas - No.seedling'!DG105</f>
        <v>0</v>
      </c>
      <c r="DI98" s="80">
        <f t="shared" si="597"/>
        <v>0</v>
      </c>
      <c r="DJ98" s="76">
        <f>'MASTER_ ALL areas - No.seedling'!DI105</f>
        <v>1</v>
      </c>
      <c r="DK98" s="81">
        <f t="shared" si="598"/>
        <v>1</v>
      </c>
      <c r="DL98" s="75">
        <f>'MASTER_ ALL areas - No.seedling'!DK105</f>
        <v>0</v>
      </c>
      <c r="DM98" s="76">
        <f>'MASTER_ ALL areas - No.seedling'!DL105</f>
        <v>0</v>
      </c>
      <c r="DN98" s="80">
        <f t="shared" si="599"/>
        <v>0</v>
      </c>
      <c r="DO98" s="76">
        <f>'MASTER_ ALL areas - No.seedling'!DN105</f>
        <v>0</v>
      </c>
      <c r="DP98" s="81">
        <f t="shared" si="600"/>
        <v>0</v>
      </c>
      <c r="DQ98" s="75">
        <f>'MASTER_ ALL areas - No.seedling'!DP105</f>
        <v>20</v>
      </c>
      <c r="DR98" s="76">
        <f>'MASTER_ ALL areas - No.seedling'!DQ105</f>
        <v>0</v>
      </c>
      <c r="DS98" s="80">
        <f t="shared" si="601"/>
        <v>0</v>
      </c>
      <c r="DT98" s="76">
        <f>'MASTER_ ALL areas - No.seedling'!DS105</f>
        <v>0</v>
      </c>
      <c r="DU98" s="81">
        <f t="shared" si="602"/>
        <v>0</v>
      </c>
      <c r="DV98" s="75">
        <f>'MASTER_ ALL areas - No.seedling'!DU105</f>
        <v>0</v>
      </c>
      <c r="DW98" s="76">
        <f>'MASTER_ ALL areas - No.seedling'!DV105</f>
        <v>0</v>
      </c>
      <c r="DX98" s="80">
        <f t="shared" si="603"/>
        <v>0</v>
      </c>
      <c r="DY98" s="76">
        <f>'MASTER_ ALL areas - No.seedling'!DX105</f>
        <v>0</v>
      </c>
      <c r="DZ98" s="81">
        <f t="shared" si="604"/>
        <v>0</v>
      </c>
      <c r="EA98" s="75">
        <f>'MASTER_ ALL areas - No.seedling'!DZ105</f>
        <v>0</v>
      </c>
      <c r="EB98" s="76">
        <f>'MASTER_ ALL areas - No.seedling'!EA105</f>
        <v>0</v>
      </c>
      <c r="EC98" s="80">
        <f t="shared" si="605"/>
        <v>0</v>
      </c>
      <c r="ED98" s="76">
        <f>'MASTER_ ALL areas - No.seedling'!EC105</f>
        <v>0</v>
      </c>
      <c r="EE98" s="81">
        <f t="shared" si="606"/>
        <v>0</v>
      </c>
      <c r="EF98" s="75">
        <f>'MASTER_ ALL areas - No.seedling'!EE105</f>
        <v>0</v>
      </c>
      <c r="EG98" s="76">
        <f>'MASTER_ ALL areas - No.seedling'!EF105</f>
        <v>0</v>
      </c>
      <c r="EH98" s="80">
        <f t="shared" si="607"/>
        <v>0</v>
      </c>
      <c r="EI98" s="76">
        <f>'MASTER_ ALL areas - No.seedling'!EH105</f>
        <v>0</v>
      </c>
      <c r="EJ98" s="81">
        <f t="shared" si="608"/>
        <v>0</v>
      </c>
      <c r="EK98" s="75">
        <f>'MASTER_ ALL areas - No.seedling'!EJ105</f>
        <v>0</v>
      </c>
      <c r="EL98" s="76">
        <f>'MASTER_ ALL areas - No.seedling'!EK105</f>
        <v>0</v>
      </c>
      <c r="EM98" s="80">
        <f t="shared" si="609"/>
        <v>0</v>
      </c>
      <c r="EN98" s="76">
        <f>'MASTER_ ALL areas - No.seedling'!EM105</f>
        <v>0</v>
      </c>
      <c r="EO98" s="81">
        <f t="shared" si="610"/>
        <v>0</v>
      </c>
      <c r="EP98" s="75">
        <f>'MASTER_ ALL areas - No.seedling'!EO105</f>
        <v>0</v>
      </c>
      <c r="EQ98" s="76">
        <f>'MASTER_ ALL areas - No.seedling'!EP105</f>
        <v>0</v>
      </c>
      <c r="ER98" s="80">
        <f t="shared" si="611"/>
        <v>0</v>
      </c>
      <c r="ES98" s="76">
        <f>'MASTER_ ALL areas - No.seedling'!ER105</f>
        <v>0</v>
      </c>
      <c r="ET98" s="81">
        <f t="shared" si="612"/>
        <v>0</v>
      </c>
      <c r="EU98" s="75">
        <f>'MASTER_ ALL areas - No.seedling'!ET105</f>
        <v>0</v>
      </c>
      <c r="EV98" s="76">
        <f>'MASTER_ ALL areas - No.seedling'!EU105</f>
        <v>0</v>
      </c>
      <c r="EW98" s="80">
        <f t="shared" si="613"/>
        <v>0</v>
      </c>
      <c r="EX98" s="76">
        <f>'MASTER_ ALL areas - No.seedling'!EW105</f>
        <v>0</v>
      </c>
      <c r="EY98" s="81">
        <f t="shared" si="614"/>
        <v>0</v>
      </c>
      <c r="EZ98" s="75">
        <f>'MASTER_ ALL areas - No.seedling'!EY105</f>
        <v>0</v>
      </c>
      <c r="FA98" s="76">
        <f>'MASTER_ ALL areas - No.seedling'!EZ105</f>
        <v>0</v>
      </c>
      <c r="FB98" s="80">
        <f t="shared" si="615"/>
        <v>0</v>
      </c>
      <c r="FC98" s="76">
        <f>'MASTER_ ALL areas - No.seedling'!FB105</f>
        <v>0</v>
      </c>
      <c r="FD98" s="81">
        <f t="shared" si="616"/>
        <v>0</v>
      </c>
      <c r="FE98" s="75">
        <f>'MASTER_ ALL areas - No.seedling'!FD105</f>
        <v>120</v>
      </c>
      <c r="FF98" s="76">
        <f>'MASTER_ ALL areas - No.seedling'!FE105</f>
        <v>1</v>
      </c>
      <c r="FG98" s="80">
        <f t="shared" si="617"/>
        <v>0.16666666666666666</v>
      </c>
      <c r="FH98" s="76">
        <f>'MASTER_ ALL areas - No.seedling'!FG105</f>
        <v>6</v>
      </c>
      <c r="FI98" s="81">
        <f t="shared" si="618"/>
        <v>1</v>
      </c>
      <c r="FJ98" s="75">
        <f>'MASTER_ ALL areas - No.seedling'!FI105</f>
        <v>60</v>
      </c>
      <c r="FK98" s="76">
        <f>'MASTER_ ALL areas - No.seedling'!FJ105</f>
        <v>1</v>
      </c>
      <c r="FL98" s="80">
        <f t="shared" si="619"/>
        <v>0.33333333333333331</v>
      </c>
      <c r="FM98" s="76">
        <f>'MASTER_ ALL areas - No.seedling'!FL105</f>
        <v>1</v>
      </c>
      <c r="FN98" s="81">
        <f t="shared" si="620"/>
        <v>0.33333333333333331</v>
      </c>
      <c r="FO98" s="75">
        <f>'MASTER_ ALL areas - No.seedling'!FN105</f>
        <v>0</v>
      </c>
      <c r="FP98" s="76">
        <f>'MASTER_ ALL areas - No.seedling'!FO105</f>
        <v>0</v>
      </c>
      <c r="FQ98" s="80">
        <f t="shared" si="621"/>
        <v>0</v>
      </c>
      <c r="FR98" s="76">
        <f>'MASTER_ ALL areas - No.seedling'!FQ105</f>
        <v>0</v>
      </c>
      <c r="FS98" s="81">
        <f t="shared" si="622"/>
        <v>0</v>
      </c>
      <c r="FT98" s="75">
        <f>'MASTER_ ALL areas - No.seedling'!FS105</f>
        <v>0</v>
      </c>
      <c r="FU98" s="76">
        <f>'MASTER_ ALL areas - No.seedling'!FT105</f>
        <v>0</v>
      </c>
      <c r="FV98" s="80">
        <f t="shared" si="623"/>
        <v>0</v>
      </c>
      <c r="FW98" s="76">
        <f>'MASTER_ ALL areas - No.seedling'!FV105</f>
        <v>0</v>
      </c>
      <c r="FX98" s="81">
        <f t="shared" si="624"/>
        <v>0</v>
      </c>
      <c r="FY98" s="75">
        <f>'MASTER_ ALL areas - No.seedling'!FX105</f>
        <v>0</v>
      </c>
      <c r="FZ98" s="76">
        <f>'MASTER_ ALL areas - No.seedling'!FY105</f>
        <v>0</v>
      </c>
      <c r="GA98" s="80">
        <f t="shared" si="625"/>
        <v>0</v>
      </c>
      <c r="GB98" s="76">
        <f>'MASTER_ ALL areas - No.seedling'!GA105</f>
        <v>0</v>
      </c>
      <c r="GC98" s="81">
        <f t="shared" si="626"/>
        <v>0</v>
      </c>
      <c r="GD98" s="75">
        <f>'MASTER_ ALL areas - No.seedling'!GC105</f>
        <v>0</v>
      </c>
      <c r="GE98" s="76">
        <f>'MASTER_ ALL areas - No.seedling'!GD105</f>
        <v>0</v>
      </c>
      <c r="GF98" s="80">
        <f t="shared" si="627"/>
        <v>0</v>
      </c>
      <c r="GG98" s="76">
        <f>'MASTER_ ALL areas - No.seedling'!GF105</f>
        <v>0</v>
      </c>
      <c r="GH98" s="81">
        <f t="shared" si="628"/>
        <v>0</v>
      </c>
      <c r="GI98" s="75">
        <f>'MASTER_ ALL areas - No.seedling'!GH105</f>
        <v>0</v>
      </c>
      <c r="GJ98" s="76">
        <f>'MASTER_ ALL areas - No.seedling'!GI105</f>
        <v>0</v>
      </c>
      <c r="GK98" s="80">
        <f t="shared" si="629"/>
        <v>0</v>
      </c>
      <c r="GL98" s="76">
        <f>'MASTER_ ALL areas - No.seedling'!GK105</f>
        <v>0</v>
      </c>
      <c r="GM98" s="81">
        <f t="shared" si="630"/>
        <v>0</v>
      </c>
      <c r="GN98" s="75">
        <f>'MASTER_ ALL areas - No.seedling'!GM105</f>
        <v>0</v>
      </c>
      <c r="GO98" s="76">
        <f>'MASTER_ ALL areas - No.seedling'!GN105</f>
        <v>0</v>
      </c>
      <c r="GP98" s="80">
        <f t="shared" si="631"/>
        <v>0</v>
      </c>
      <c r="GQ98" s="76">
        <f>'MASTER_ ALL areas - No.seedling'!GP105</f>
        <v>0</v>
      </c>
      <c r="GR98" s="81">
        <f t="shared" si="632"/>
        <v>0</v>
      </c>
      <c r="GS98" s="75">
        <f>'MASTER_ ALL areas - No.seedling'!GR105</f>
        <v>0</v>
      </c>
      <c r="GT98" s="76">
        <f>'MASTER_ ALL areas - No.seedling'!GS105</f>
        <v>0</v>
      </c>
      <c r="GU98" s="80">
        <f t="shared" si="633"/>
        <v>0</v>
      </c>
      <c r="GV98" s="76">
        <f>'MASTER_ ALL areas - No.seedling'!GU105</f>
        <v>0</v>
      </c>
      <c r="GW98" s="81">
        <f t="shared" si="634"/>
        <v>0</v>
      </c>
      <c r="GX98" s="75">
        <f>'MASTER_ ALL areas - No.seedling'!GW105</f>
        <v>0</v>
      </c>
      <c r="GY98" s="76">
        <f>'MASTER_ ALL areas - No.seedling'!GX105</f>
        <v>0</v>
      </c>
      <c r="GZ98" s="80">
        <f t="shared" si="635"/>
        <v>0</v>
      </c>
      <c r="HA98" s="76">
        <f>'MASTER_ ALL areas - No.seedling'!GZ105</f>
        <v>0</v>
      </c>
      <c r="HB98" s="81">
        <f t="shared" si="636"/>
        <v>0</v>
      </c>
      <c r="HC98" s="75">
        <f>'MASTER_ ALL areas - No.seedling'!HB105</f>
        <v>0</v>
      </c>
      <c r="HD98" s="76">
        <f>'MASTER_ ALL areas - No.seedling'!HC105</f>
        <v>0</v>
      </c>
      <c r="HE98" s="80">
        <f t="shared" si="637"/>
        <v>0</v>
      </c>
      <c r="HF98" s="76">
        <f>'MASTER_ ALL areas - No.seedling'!HE105</f>
        <v>0</v>
      </c>
      <c r="HG98" s="81">
        <f t="shared" si="638"/>
        <v>0</v>
      </c>
      <c r="HH98" s="75">
        <f>'MASTER_ ALL areas - No.seedling'!HG105</f>
        <v>0</v>
      </c>
      <c r="HI98" s="76">
        <f>'MASTER_ ALL areas - No.seedling'!HH105</f>
        <v>0</v>
      </c>
      <c r="HJ98" s="80">
        <f t="shared" si="639"/>
        <v>0</v>
      </c>
      <c r="HK98" s="76">
        <f>'MASTER_ ALL areas - No.seedling'!HJ105</f>
        <v>0</v>
      </c>
      <c r="HL98" s="81">
        <f t="shared" si="640"/>
        <v>0</v>
      </c>
      <c r="HM98" s="75">
        <f>'MASTER_ ALL areas - No.seedling'!HL105</f>
        <v>0</v>
      </c>
      <c r="HN98" s="76">
        <f>'MASTER_ ALL areas - No.seedling'!HM105</f>
        <v>0</v>
      </c>
      <c r="HO98" s="80">
        <f t="shared" si="641"/>
        <v>0</v>
      </c>
      <c r="HP98" s="76">
        <f>'MASTER_ ALL areas - No.seedling'!HO105</f>
        <v>0</v>
      </c>
      <c r="HQ98" s="81">
        <f t="shared" si="642"/>
        <v>0</v>
      </c>
      <c r="HR98" s="75">
        <f>'MASTER_ ALL areas - No.seedling'!HQ105</f>
        <v>0</v>
      </c>
      <c r="HS98" s="76">
        <f>'MASTER_ ALL areas - No.seedling'!HR105</f>
        <v>0</v>
      </c>
      <c r="HT98" s="80">
        <f t="shared" si="643"/>
        <v>0</v>
      </c>
      <c r="HU98" s="76">
        <f>'MASTER_ ALL areas - No.seedling'!HT105</f>
        <v>0</v>
      </c>
      <c r="HV98" s="81">
        <f t="shared" si="644"/>
        <v>0</v>
      </c>
      <c r="HW98" s="75">
        <f>'MASTER_ ALL areas - No.seedling'!HV105</f>
        <v>0</v>
      </c>
      <c r="HX98" s="76">
        <f>'MASTER_ ALL areas - No.seedling'!HW105</f>
        <v>0</v>
      </c>
      <c r="HY98" s="80">
        <f t="shared" si="645"/>
        <v>0</v>
      </c>
      <c r="HZ98" s="76">
        <f>'MASTER_ ALL areas - No.seedling'!HY105</f>
        <v>0</v>
      </c>
      <c r="IA98" s="81">
        <f t="shared" si="646"/>
        <v>0</v>
      </c>
      <c r="IB98" s="75">
        <f>'MASTER_ ALL areas - No.seedling'!IA105</f>
        <v>0</v>
      </c>
      <c r="IC98" s="76">
        <f>'MASTER_ ALL areas - No.seedling'!IB105</f>
        <v>0</v>
      </c>
      <c r="ID98" s="80">
        <f t="shared" si="647"/>
        <v>0</v>
      </c>
      <c r="IE98" s="76">
        <f>'MASTER_ ALL areas - No.seedling'!ID105</f>
        <v>0</v>
      </c>
      <c r="IF98" s="85">
        <f t="shared" si="648"/>
        <v>0</v>
      </c>
      <c r="IG98" s="86" t="s">
        <v>332</v>
      </c>
      <c r="IH98" s="87"/>
    </row>
    <row r="99" spans="2:242" ht="33" customHeight="1" x14ac:dyDescent="0.25">
      <c r="B99" s="420">
        <v>102</v>
      </c>
      <c r="C99" s="421" t="s">
        <v>333</v>
      </c>
      <c r="D99" s="422">
        <v>217600</v>
      </c>
      <c r="E99" s="423">
        <v>933520</v>
      </c>
      <c r="F99" s="424" t="s">
        <v>89</v>
      </c>
      <c r="G99" s="88" t="s">
        <v>334</v>
      </c>
      <c r="H99" s="459">
        <f>'MASTER_ ALL areas - No.seedling'!G106</f>
        <v>6</v>
      </c>
      <c r="I99" s="472">
        <f>'MASTER_ ALL areas - No.seedling'!H106</f>
        <v>0.8</v>
      </c>
      <c r="J99" s="459">
        <f>'MASTER_ ALL areas - No.seedling'!I106</f>
        <v>50.4</v>
      </c>
      <c r="K99" s="427">
        <f>'MASTER_ ALL areas - No.seedling'!J106</f>
        <v>23</v>
      </c>
      <c r="L99" s="73">
        <f t="shared" si="558"/>
        <v>460</v>
      </c>
      <c r="M99" s="427">
        <f>'MASTER_ ALL areas - No.seedling'!L106</f>
        <v>460</v>
      </c>
      <c r="N99" s="473">
        <f>'MASTER_ ALL areas - No.seedling'!M106</f>
        <v>0</v>
      </c>
      <c r="O99" s="474">
        <f>'MASTER_ ALL areas - No.seedling'!N106</f>
        <v>11</v>
      </c>
      <c r="P99" s="70">
        <f t="shared" si="559"/>
        <v>0</v>
      </c>
      <c r="Q99" s="78">
        <f t="shared" si="560"/>
        <v>0.47826086956521741</v>
      </c>
      <c r="R99" s="429"/>
      <c r="S99" s="473">
        <f>'MASTER_ ALL areas - No.seedling'!R106</f>
        <v>460</v>
      </c>
      <c r="T99" s="475">
        <f>'MASTER_ ALL areas - No.seedling'!S106</f>
        <v>0</v>
      </c>
      <c r="U99" s="80">
        <f t="shared" si="561"/>
        <v>0</v>
      </c>
      <c r="V99" s="475">
        <f>'MASTER_ ALL areas - No.seedling'!U106</f>
        <v>11</v>
      </c>
      <c r="W99" s="80">
        <f t="shared" si="562"/>
        <v>0.47826086956521741</v>
      </c>
      <c r="X99" s="475">
        <f>'MASTER_ ALL areas - No.seedling'!W106</f>
        <v>0</v>
      </c>
      <c r="Y99" s="475">
        <f>'MASTER_ ALL areas - No.seedling'!X106</f>
        <v>0</v>
      </c>
      <c r="Z99" s="80">
        <f t="shared" si="563"/>
        <v>0</v>
      </c>
      <c r="AA99" s="475">
        <f>'MASTER_ ALL areas - No.seedling'!Z106</f>
        <v>0</v>
      </c>
      <c r="AB99" s="80">
        <f t="shared" si="564"/>
        <v>0</v>
      </c>
      <c r="AC99" s="475">
        <f>'MASTER_ ALL areas - No.seedling'!AB106</f>
        <v>0</v>
      </c>
      <c r="AD99" s="475">
        <f>'MASTER_ ALL areas - No.seedling'!AC106</f>
        <v>0</v>
      </c>
      <c r="AE99" s="80">
        <f t="shared" si="565"/>
        <v>0</v>
      </c>
      <c r="AF99" s="475">
        <f>'MASTER_ ALL areas - No.seedling'!AE106</f>
        <v>0</v>
      </c>
      <c r="AG99" s="80">
        <f t="shared" si="566"/>
        <v>0</v>
      </c>
      <c r="AH99" s="475">
        <f>'MASTER_ ALL areas - No.seedling'!AG106</f>
        <v>0</v>
      </c>
      <c r="AI99" s="475">
        <f>'MASTER_ ALL areas - No.seedling'!AH106</f>
        <v>0</v>
      </c>
      <c r="AJ99" s="80">
        <f t="shared" si="567"/>
        <v>0</v>
      </c>
      <c r="AK99" s="475">
        <f>'MASTER_ ALL areas - No.seedling'!AJ106</f>
        <v>0</v>
      </c>
      <c r="AL99" s="81">
        <f t="shared" si="568"/>
        <v>0</v>
      </c>
      <c r="AM99" s="429"/>
      <c r="AN99" s="473">
        <f>'MASTER_ ALL areas - No.seedling'!AM106</f>
        <v>0</v>
      </c>
      <c r="AO99" s="475">
        <f>'MASTER_ ALL areas - No.seedling'!AN106</f>
        <v>0</v>
      </c>
      <c r="AP99" s="80">
        <f t="shared" si="569"/>
        <v>0</v>
      </c>
      <c r="AQ99" s="475">
        <f>'MASTER_ ALL areas - No.seedling'!AP106</f>
        <v>0</v>
      </c>
      <c r="AR99" s="80">
        <f t="shared" si="570"/>
        <v>0</v>
      </c>
      <c r="AS99" s="475">
        <f>'MASTER_ ALL areas - No.seedling'!AR106</f>
        <v>440</v>
      </c>
      <c r="AT99" s="475">
        <f>'MASTER_ ALL areas - No.seedling'!AS106</f>
        <v>0</v>
      </c>
      <c r="AU99" s="80">
        <f t="shared" si="571"/>
        <v>0</v>
      </c>
      <c r="AV99" s="475">
        <f>'MASTER_ ALL areas - No.seedling'!AU106</f>
        <v>11</v>
      </c>
      <c r="AW99" s="80">
        <f t="shared" si="572"/>
        <v>0.5</v>
      </c>
      <c r="AX99" s="475">
        <f>'MASTER_ ALL areas - No.seedling'!AW106</f>
        <v>20</v>
      </c>
      <c r="AY99" s="475">
        <f>'MASTER_ ALL areas - No.seedling'!AX106</f>
        <v>0</v>
      </c>
      <c r="AZ99" s="80">
        <f t="shared" si="573"/>
        <v>0</v>
      </c>
      <c r="BA99" s="475">
        <f>'MASTER_ ALL areas - No.seedling'!AZ106</f>
        <v>0</v>
      </c>
      <c r="BB99" s="80">
        <f t="shared" si="574"/>
        <v>0</v>
      </c>
      <c r="BC99" s="475">
        <f>'MASTER_ ALL areas - No.seedling'!BB106</f>
        <v>0</v>
      </c>
      <c r="BD99" s="475">
        <f>'MASTER_ ALL areas - No.seedling'!BC106</f>
        <v>0</v>
      </c>
      <c r="BE99" s="80">
        <f t="shared" si="575"/>
        <v>0</v>
      </c>
      <c r="BF99" s="475">
        <f>'MASTER_ ALL areas - No.seedling'!BE106</f>
        <v>0</v>
      </c>
      <c r="BG99" s="80">
        <f t="shared" si="576"/>
        <v>0</v>
      </c>
      <c r="BH99" s="475">
        <f>'MASTER_ ALL areas - No.seedling'!BG106</f>
        <v>0</v>
      </c>
      <c r="BI99" s="475">
        <f>'MASTER_ ALL areas - No.seedling'!BH106</f>
        <v>0</v>
      </c>
      <c r="BJ99" s="80">
        <f t="shared" si="577"/>
        <v>0</v>
      </c>
      <c r="BK99" s="475">
        <f>'MASTER_ ALL areas - No.seedling'!BJ106</f>
        <v>0</v>
      </c>
      <c r="BL99" s="80">
        <f t="shared" si="578"/>
        <v>0</v>
      </c>
      <c r="BM99" s="475">
        <f>'MASTER_ ALL areas - No.seedling'!BL106</f>
        <v>0</v>
      </c>
      <c r="BN99" s="475">
        <f>'MASTER_ ALL areas - No.seedling'!BM106</f>
        <v>0</v>
      </c>
      <c r="BO99" s="80">
        <f t="shared" si="579"/>
        <v>0</v>
      </c>
      <c r="BP99" s="475">
        <f>'MASTER_ ALL areas - No.seedling'!BO106</f>
        <v>0</v>
      </c>
      <c r="BQ99" s="80">
        <f t="shared" si="580"/>
        <v>0</v>
      </c>
      <c r="BR99" s="475">
        <f>'MASTER_ ALL areas - No.seedling'!BQ106</f>
        <v>0</v>
      </c>
      <c r="BS99" s="475">
        <f>'MASTER_ ALL areas - No.seedling'!BR106</f>
        <v>0</v>
      </c>
      <c r="BT99" s="80">
        <f t="shared" si="581"/>
        <v>0</v>
      </c>
      <c r="BU99" s="475">
        <f>'MASTER_ ALL areas - No.seedling'!BT106</f>
        <v>0</v>
      </c>
      <c r="BV99" s="80">
        <f t="shared" si="582"/>
        <v>0</v>
      </c>
      <c r="BW99" s="475">
        <f>'MASTER_ ALL areas - No.seedling'!BV106</f>
        <v>0</v>
      </c>
      <c r="BX99" s="475">
        <f>'MASTER_ ALL areas - No.seedling'!BW106</f>
        <v>0</v>
      </c>
      <c r="BY99" s="80">
        <f t="shared" si="583"/>
        <v>0</v>
      </c>
      <c r="BZ99" s="475">
        <f>'MASTER_ ALL areas - No.seedling'!BY106</f>
        <v>0</v>
      </c>
      <c r="CA99" s="81">
        <f t="shared" si="584"/>
        <v>0</v>
      </c>
      <c r="CB99" s="429"/>
      <c r="CC99" s="75"/>
      <c r="CD99" s="76">
        <f>'MASTER_ ALL areas - No.seedling'!CC106</f>
        <v>0</v>
      </c>
      <c r="CE99" s="80">
        <f t="shared" si="585"/>
        <v>0</v>
      </c>
      <c r="CF99" s="76">
        <f>'MASTER_ ALL areas - No.seedling'!CE106</f>
        <v>0</v>
      </c>
      <c r="CG99" s="81">
        <f t="shared" si="586"/>
        <v>0</v>
      </c>
      <c r="CH99" s="75">
        <f>'MASTER_ ALL areas - No.seedling'!CG106</f>
        <v>0</v>
      </c>
      <c r="CI99" s="76">
        <f>'MASTER_ ALL areas - No.seedling'!CH106</f>
        <v>0</v>
      </c>
      <c r="CJ99" s="80">
        <f t="shared" si="587"/>
        <v>0</v>
      </c>
      <c r="CK99" s="76">
        <f>'MASTER_ ALL areas - No.seedling'!CJ106</f>
        <v>0</v>
      </c>
      <c r="CL99" s="81">
        <f t="shared" si="588"/>
        <v>0</v>
      </c>
      <c r="CM99" s="75">
        <f>'MASTER_ ALL areas - No.seedling'!CL106</f>
        <v>0</v>
      </c>
      <c r="CN99" s="76">
        <f>'MASTER_ ALL areas - No.seedling'!CM106</f>
        <v>0</v>
      </c>
      <c r="CO99" s="80">
        <f t="shared" si="589"/>
        <v>0</v>
      </c>
      <c r="CP99" s="76">
        <f>'MASTER_ ALL areas - No.seedling'!CO106</f>
        <v>0</v>
      </c>
      <c r="CQ99" s="81">
        <f t="shared" si="590"/>
        <v>0</v>
      </c>
      <c r="CR99" s="75">
        <f>'MASTER_ ALL areas - No.seedling'!CQ106</f>
        <v>0</v>
      </c>
      <c r="CS99" s="76">
        <f>'MASTER_ ALL areas - No.seedling'!CR106</f>
        <v>0</v>
      </c>
      <c r="CT99" s="80">
        <f t="shared" si="591"/>
        <v>0</v>
      </c>
      <c r="CU99" s="76">
        <f>'MASTER_ ALL areas - No.seedling'!CT106</f>
        <v>0</v>
      </c>
      <c r="CV99" s="81">
        <f t="shared" si="592"/>
        <v>0</v>
      </c>
      <c r="CW99" s="75">
        <f>'MASTER_ ALL areas - No.seedling'!CV106</f>
        <v>440</v>
      </c>
      <c r="CX99" s="76">
        <f>'MASTER_ ALL areas - No.seedling'!CW106</f>
        <v>0</v>
      </c>
      <c r="CY99" s="80">
        <f t="shared" si="593"/>
        <v>0</v>
      </c>
      <c r="CZ99" s="76">
        <f>'MASTER_ ALL areas - No.seedling'!CY106</f>
        <v>11</v>
      </c>
      <c r="DA99" s="81">
        <f t="shared" si="594"/>
        <v>0.5</v>
      </c>
      <c r="DB99" s="75">
        <f>'MASTER_ ALL areas - No.seedling'!DA106</f>
        <v>0</v>
      </c>
      <c r="DC99" s="76">
        <f>'MASTER_ ALL areas - No.seedling'!DB106</f>
        <v>0</v>
      </c>
      <c r="DD99" s="80">
        <f t="shared" si="595"/>
        <v>0</v>
      </c>
      <c r="DE99" s="76">
        <f>'MASTER_ ALL areas - No.seedling'!DD106</f>
        <v>0</v>
      </c>
      <c r="DF99" s="81">
        <f t="shared" si="596"/>
        <v>0</v>
      </c>
      <c r="DG99" s="75">
        <f>'MASTER_ ALL areas - No.seedling'!DF106</f>
        <v>0</v>
      </c>
      <c r="DH99" s="76">
        <f>'MASTER_ ALL areas - No.seedling'!DG106</f>
        <v>0</v>
      </c>
      <c r="DI99" s="80">
        <f t="shared" si="597"/>
        <v>0</v>
      </c>
      <c r="DJ99" s="76">
        <f>'MASTER_ ALL areas - No.seedling'!DI106</f>
        <v>0</v>
      </c>
      <c r="DK99" s="81">
        <f t="shared" si="598"/>
        <v>0</v>
      </c>
      <c r="DL99" s="75">
        <f>'MASTER_ ALL areas - No.seedling'!DK106</f>
        <v>0</v>
      </c>
      <c r="DM99" s="76">
        <f>'MASTER_ ALL areas - No.seedling'!DL106</f>
        <v>0</v>
      </c>
      <c r="DN99" s="80">
        <f t="shared" si="599"/>
        <v>0</v>
      </c>
      <c r="DO99" s="76">
        <f>'MASTER_ ALL areas - No.seedling'!DN106</f>
        <v>0</v>
      </c>
      <c r="DP99" s="81">
        <f t="shared" si="600"/>
        <v>0</v>
      </c>
      <c r="DQ99" s="75">
        <f>'MASTER_ ALL areas - No.seedling'!DP106</f>
        <v>20</v>
      </c>
      <c r="DR99" s="76">
        <f>'MASTER_ ALL areas - No.seedling'!DQ106</f>
        <v>0</v>
      </c>
      <c r="DS99" s="80">
        <f t="shared" si="601"/>
        <v>0</v>
      </c>
      <c r="DT99" s="76">
        <f>'MASTER_ ALL areas - No.seedling'!DS106</f>
        <v>0</v>
      </c>
      <c r="DU99" s="81">
        <f t="shared" si="602"/>
        <v>0</v>
      </c>
      <c r="DV99" s="75">
        <f>'MASTER_ ALL areas - No.seedling'!DU106</f>
        <v>0</v>
      </c>
      <c r="DW99" s="76">
        <f>'MASTER_ ALL areas - No.seedling'!DV106</f>
        <v>0</v>
      </c>
      <c r="DX99" s="80">
        <f t="shared" si="603"/>
        <v>0</v>
      </c>
      <c r="DY99" s="76">
        <f>'MASTER_ ALL areas - No.seedling'!DX106</f>
        <v>0</v>
      </c>
      <c r="DZ99" s="81">
        <f t="shared" si="604"/>
        <v>0</v>
      </c>
      <c r="EA99" s="75">
        <f>'MASTER_ ALL areas - No.seedling'!DZ106</f>
        <v>0</v>
      </c>
      <c r="EB99" s="76">
        <f>'MASTER_ ALL areas - No.seedling'!EA106</f>
        <v>0</v>
      </c>
      <c r="EC99" s="80">
        <f t="shared" si="605"/>
        <v>0</v>
      </c>
      <c r="ED99" s="76">
        <f>'MASTER_ ALL areas - No.seedling'!EC106</f>
        <v>0</v>
      </c>
      <c r="EE99" s="81">
        <f t="shared" si="606"/>
        <v>0</v>
      </c>
      <c r="EF99" s="75">
        <f>'MASTER_ ALL areas - No.seedling'!EE106</f>
        <v>0</v>
      </c>
      <c r="EG99" s="76">
        <f>'MASTER_ ALL areas - No.seedling'!EF106</f>
        <v>0</v>
      </c>
      <c r="EH99" s="80">
        <f t="shared" si="607"/>
        <v>0</v>
      </c>
      <c r="EI99" s="76">
        <f>'MASTER_ ALL areas - No.seedling'!EH106</f>
        <v>0</v>
      </c>
      <c r="EJ99" s="81">
        <f t="shared" si="608"/>
        <v>0</v>
      </c>
      <c r="EK99" s="75">
        <f>'MASTER_ ALL areas - No.seedling'!EJ106</f>
        <v>0</v>
      </c>
      <c r="EL99" s="76">
        <f>'MASTER_ ALL areas - No.seedling'!EK106</f>
        <v>0</v>
      </c>
      <c r="EM99" s="80">
        <f t="shared" si="609"/>
        <v>0</v>
      </c>
      <c r="EN99" s="76">
        <f>'MASTER_ ALL areas - No.seedling'!EM106</f>
        <v>0</v>
      </c>
      <c r="EO99" s="81">
        <f t="shared" si="610"/>
        <v>0</v>
      </c>
      <c r="EP99" s="75">
        <f>'MASTER_ ALL areas - No.seedling'!EO106</f>
        <v>0</v>
      </c>
      <c r="EQ99" s="76">
        <f>'MASTER_ ALL areas - No.seedling'!EP106</f>
        <v>0</v>
      </c>
      <c r="ER99" s="80">
        <f t="shared" si="611"/>
        <v>0</v>
      </c>
      <c r="ES99" s="76">
        <f>'MASTER_ ALL areas - No.seedling'!ER106</f>
        <v>0</v>
      </c>
      <c r="ET99" s="81">
        <f t="shared" si="612"/>
        <v>0</v>
      </c>
      <c r="EU99" s="75">
        <f>'MASTER_ ALL areas - No.seedling'!ET106</f>
        <v>0</v>
      </c>
      <c r="EV99" s="76">
        <f>'MASTER_ ALL areas - No.seedling'!EU106</f>
        <v>0</v>
      </c>
      <c r="EW99" s="80">
        <f t="shared" si="613"/>
        <v>0</v>
      </c>
      <c r="EX99" s="76">
        <f>'MASTER_ ALL areas - No.seedling'!EW106</f>
        <v>0</v>
      </c>
      <c r="EY99" s="81">
        <f t="shared" si="614"/>
        <v>0</v>
      </c>
      <c r="EZ99" s="75">
        <f>'MASTER_ ALL areas - No.seedling'!EY106</f>
        <v>0</v>
      </c>
      <c r="FA99" s="76">
        <f>'MASTER_ ALL areas - No.seedling'!EZ106</f>
        <v>0</v>
      </c>
      <c r="FB99" s="80">
        <f t="shared" si="615"/>
        <v>0</v>
      </c>
      <c r="FC99" s="76">
        <f>'MASTER_ ALL areas - No.seedling'!FB106</f>
        <v>0</v>
      </c>
      <c r="FD99" s="81">
        <f t="shared" si="616"/>
        <v>0</v>
      </c>
      <c r="FE99" s="75">
        <f>'MASTER_ ALL areas - No.seedling'!FD106</f>
        <v>0</v>
      </c>
      <c r="FF99" s="76">
        <f>'MASTER_ ALL areas - No.seedling'!FE106</f>
        <v>0</v>
      </c>
      <c r="FG99" s="80">
        <f t="shared" si="617"/>
        <v>0</v>
      </c>
      <c r="FH99" s="76">
        <f>'MASTER_ ALL areas - No.seedling'!FG106</f>
        <v>0</v>
      </c>
      <c r="FI99" s="81">
        <f t="shared" si="618"/>
        <v>0</v>
      </c>
      <c r="FJ99" s="75">
        <f>'MASTER_ ALL areas - No.seedling'!FI106</f>
        <v>0</v>
      </c>
      <c r="FK99" s="76">
        <f>'MASTER_ ALL areas - No.seedling'!FJ106</f>
        <v>0</v>
      </c>
      <c r="FL99" s="80">
        <f t="shared" si="619"/>
        <v>0</v>
      </c>
      <c r="FM99" s="76">
        <f>'MASTER_ ALL areas - No.seedling'!FL106</f>
        <v>0</v>
      </c>
      <c r="FN99" s="81">
        <f t="shared" si="620"/>
        <v>0</v>
      </c>
      <c r="FO99" s="75">
        <f>'MASTER_ ALL areas - No.seedling'!FN106</f>
        <v>0</v>
      </c>
      <c r="FP99" s="76">
        <f>'MASTER_ ALL areas - No.seedling'!FO106</f>
        <v>0</v>
      </c>
      <c r="FQ99" s="80">
        <f t="shared" si="621"/>
        <v>0</v>
      </c>
      <c r="FR99" s="76">
        <f>'MASTER_ ALL areas - No.seedling'!FQ106</f>
        <v>0</v>
      </c>
      <c r="FS99" s="81">
        <f t="shared" si="622"/>
        <v>0</v>
      </c>
      <c r="FT99" s="75">
        <f>'MASTER_ ALL areas - No.seedling'!FS106</f>
        <v>0</v>
      </c>
      <c r="FU99" s="76">
        <f>'MASTER_ ALL areas - No.seedling'!FT106</f>
        <v>0</v>
      </c>
      <c r="FV99" s="80">
        <f t="shared" si="623"/>
        <v>0</v>
      </c>
      <c r="FW99" s="76">
        <f>'MASTER_ ALL areas - No.seedling'!FV106</f>
        <v>0</v>
      </c>
      <c r="FX99" s="81">
        <f t="shared" si="624"/>
        <v>0</v>
      </c>
      <c r="FY99" s="75">
        <f>'MASTER_ ALL areas - No.seedling'!FX106</f>
        <v>0</v>
      </c>
      <c r="FZ99" s="76">
        <f>'MASTER_ ALL areas - No.seedling'!FY106</f>
        <v>0</v>
      </c>
      <c r="GA99" s="80">
        <f t="shared" si="625"/>
        <v>0</v>
      </c>
      <c r="GB99" s="76">
        <f>'MASTER_ ALL areas - No.seedling'!GA106</f>
        <v>0</v>
      </c>
      <c r="GC99" s="81">
        <f t="shared" si="626"/>
        <v>0</v>
      </c>
      <c r="GD99" s="75">
        <f>'MASTER_ ALL areas - No.seedling'!GC106</f>
        <v>0</v>
      </c>
      <c r="GE99" s="76">
        <f>'MASTER_ ALL areas - No.seedling'!GD106</f>
        <v>0</v>
      </c>
      <c r="GF99" s="80">
        <f t="shared" si="627"/>
        <v>0</v>
      </c>
      <c r="GG99" s="76">
        <f>'MASTER_ ALL areas - No.seedling'!GF106</f>
        <v>0</v>
      </c>
      <c r="GH99" s="81">
        <f t="shared" si="628"/>
        <v>0</v>
      </c>
      <c r="GI99" s="75">
        <f>'MASTER_ ALL areas - No.seedling'!GH106</f>
        <v>0</v>
      </c>
      <c r="GJ99" s="76">
        <f>'MASTER_ ALL areas - No.seedling'!GI106</f>
        <v>0</v>
      </c>
      <c r="GK99" s="80">
        <f t="shared" si="629"/>
        <v>0</v>
      </c>
      <c r="GL99" s="76">
        <f>'MASTER_ ALL areas - No.seedling'!GK106</f>
        <v>0</v>
      </c>
      <c r="GM99" s="81">
        <f t="shared" si="630"/>
        <v>0</v>
      </c>
      <c r="GN99" s="75">
        <f>'MASTER_ ALL areas - No.seedling'!GM106</f>
        <v>0</v>
      </c>
      <c r="GO99" s="76">
        <f>'MASTER_ ALL areas - No.seedling'!GN106</f>
        <v>0</v>
      </c>
      <c r="GP99" s="80">
        <f t="shared" si="631"/>
        <v>0</v>
      </c>
      <c r="GQ99" s="76">
        <f>'MASTER_ ALL areas - No.seedling'!GP106</f>
        <v>0</v>
      </c>
      <c r="GR99" s="81">
        <f t="shared" si="632"/>
        <v>0</v>
      </c>
      <c r="GS99" s="75">
        <f>'MASTER_ ALL areas - No.seedling'!GR106</f>
        <v>0</v>
      </c>
      <c r="GT99" s="76">
        <f>'MASTER_ ALL areas - No.seedling'!GS106</f>
        <v>0</v>
      </c>
      <c r="GU99" s="80">
        <f t="shared" si="633"/>
        <v>0</v>
      </c>
      <c r="GV99" s="76">
        <f>'MASTER_ ALL areas - No.seedling'!GU106</f>
        <v>0</v>
      </c>
      <c r="GW99" s="81">
        <f t="shared" si="634"/>
        <v>0</v>
      </c>
      <c r="GX99" s="75">
        <f>'MASTER_ ALL areas - No.seedling'!GW106</f>
        <v>0</v>
      </c>
      <c r="GY99" s="76">
        <f>'MASTER_ ALL areas - No.seedling'!GX106</f>
        <v>0</v>
      </c>
      <c r="GZ99" s="80">
        <f t="shared" si="635"/>
        <v>0</v>
      </c>
      <c r="HA99" s="76">
        <f>'MASTER_ ALL areas - No.seedling'!GZ106</f>
        <v>0</v>
      </c>
      <c r="HB99" s="81">
        <f t="shared" si="636"/>
        <v>0</v>
      </c>
      <c r="HC99" s="75">
        <f>'MASTER_ ALL areas - No.seedling'!HB106</f>
        <v>0</v>
      </c>
      <c r="HD99" s="76">
        <f>'MASTER_ ALL areas - No.seedling'!HC106</f>
        <v>0</v>
      </c>
      <c r="HE99" s="80">
        <f t="shared" si="637"/>
        <v>0</v>
      </c>
      <c r="HF99" s="76">
        <f>'MASTER_ ALL areas - No.seedling'!HE106</f>
        <v>0</v>
      </c>
      <c r="HG99" s="81">
        <f t="shared" si="638"/>
        <v>0</v>
      </c>
      <c r="HH99" s="75">
        <f>'MASTER_ ALL areas - No.seedling'!HG106</f>
        <v>0</v>
      </c>
      <c r="HI99" s="76">
        <f>'MASTER_ ALL areas - No.seedling'!HH106</f>
        <v>0</v>
      </c>
      <c r="HJ99" s="80">
        <f t="shared" si="639"/>
        <v>0</v>
      </c>
      <c r="HK99" s="76">
        <f>'MASTER_ ALL areas - No.seedling'!HJ106</f>
        <v>0</v>
      </c>
      <c r="HL99" s="81">
        <f t="shared" si="640"/>
        <v>0</v>
      </c>
      <c r="HM99" s="75">
        <f>'MASTER_ ALL areas - No.seedling'!HL106</f>
        <v>0</v>
      </c>
      <c r="HN99" s="76">
        <f>'MASTER_ ALL areas - No.seedling'!HM106</f>
        <v>0</v>
      </c>
      <c r="HO99" s="80">
        <f t="shared" si="641"/>
        <v>0</v>
      </c>
      <c r="HP99" s="76">
        <f>'MASTER_ ALL areas - No.seedling'!HO106</f>
        <v>0</v>
      </c>
      <c r="HQ99" s="81">
        <f t="shared" si="642"/>
        <v>0</v>
      </c>
      <c r="HR99" s="75">
        <f>'MASTER_ ALL areas - No.seedling'!HQ106</f>
        <v>0</v>
      </c>
      <c r="HS99" s="76">
        <f>'MASTER_ ALL areas - No.seedling'!HR106</f>
        <v>0</v>
      </c>
      <c r="HT99" s="80">
        <f t="shared" si="643"/>
        <v>0</v>
      </c>
      <c r="HU99" s="76">
        <f>'MASTER_ ALL areas - No.seedling'!HT106</f>
        <v>0</v>
      </c>
      <c r="HV99" s="81">
        <f t="shared" si="644"/>
        <v>0</v>
      </c>
      <c r="HW99" s="75">
        <f>'MASTER_ ALL areas - No.seedling'!HV106</f>
        <v>0</v>
      </c>
      <c r="HX99" s="76">
        <f>'MASTER_ ALL areas - No.seedling'!HW106</f>
        <v>0</v>
      </c>
      <c r="HY99" s="80">
        <f t="shared" si="645"/>
        <v>0</v>
      </c>
      <c r="HZ99" s="76">
        <f>'MASTER_ ALL areas - No.seedling'!HY106</f>
        <v>0</v>
      </c>
      <c r="IA99" s="81">
        <f t="shared" si="646"/>
        <v>0</v>
      </c>
      <c r="IB99" s="75">
        <f>'MASTER_ ALL areas - No.seedling'!IA106</f>
        <v>0</v>
      </c>
      <c r="IC99" s="76">
        <f>'MASTER_ ALL areas - No.seedling'!IB106</f>
        <v>0</v>
      </c>
      <c r="ID99" s="80">
        <f t="shared" si="647"/>
        <v>0</v>
      </c>
      <c r="IE99" s="76">
        <f>'MASTER_ ALL areas - No.seedling'!ID106</f>
        <v>0</v>
      </c>
      <c r="IF99" s="85">
        <f t="shared" si="648"/>
        <v>0</v>
      </c>
      <c r="IG99" s="86" t="s">
        <v>335</v>
      </c>
      <c r="IH99" s="87"/>
    </row>
    <row r="100" spans="2:242" ht="33" customHeight="1" x14ac:dyDescent="0.25">
      <c r="B100" s="420">
        <v>103</v>
      </c>
      <c r="C100" s="421" t="s">
        <v>255</v>
      </c>
      <c r="D100" s="422">
        <v>218862</v>
      </c>
      <c r="E100" s="423">
        <v>933523</v>
      </c>
      <c r="F100" s="424" t="s">
        <v>89</v>
      </c>
      <c r="G100" s="198" t="s">
        <v>194</v>
      </c>
      <c r="H100" s="459">
        <f>'MASTER_ ALL areas - No.seedling'!G107</f>
        <v>6</v>
      </c>
      <c r="I100" s="472">
        <f>'MASTER_ ALL areas - No.seedling'!H107</f>
        <v>0.35</v>
      </c>
      <c r="J100" s="459">
        <f>'MASTER_ ALL areas - No.seedling'!I107</f>
        <v>41.4</v>
      </c>
      <c r="K100" s="427">
        <f>'MASTER_ ALL areas - No.seedling'!J107</f>
        <v>52</v>
      </c>
      <c r="L100" s="73">
        <f t="shared" si="558"/>
        <v>1040</v>
      </c>
      <c r="M100" s="427">
        <f>'MASTER_ ALL areas - No.seedling'!L107</f>
        <v>1040</v>
      </c>
      <c r="N100" s="473">
        <f>'MASTER_ ALL areas - No.seedling'!M107</f>
        <v>4</v>
      </c>
      <c r="O100" s="474">
        <f>'MASTER_ ALL areas - No.seedling'!N107</f>
        <v>44</v>
      </c>
      <c r="P100" s="70">
        <f t="shared" si="559"/>
        <v>7.6923076923076927E-2</v>
      </c>
      <c r="Q100" s="78">
        <f t="shared" si="560"/>
        <v>0.84615384615384615</v>
      </c>
      <c r="R100" s="429"/>
      <c r="S100" s="473">
        <f>'MASTER_ ALL areas - No.seedling'!R107</f>
        <v>720</v>
      </c>
      <c r="T100" s="475">
        <f>'MASTER_ ALL areas - No.seedling'!S107</f>
        <v>1</v>
      </c>
      <c r="U100" s="80">
        <f t="shared" si="561"/>
        <v>2.7777777777777776E-2</v>
      </c>
      <c r="V100" s="475">
        <f>'MASTER_ ALL areas - No.seedling'!U107</f>
        <v>29</v>
      </c>
      <c r="W100" s="80">
        <f t="shared" si="562"/>
        <v>0.80555555555555558</v>
      </c>
      <c r="X100" s="475">
        <f>'MASTER_ ALL areas - No.seedling'!W107</f>
        <v>300</v>
      </c>
      <c r="Y100" s="475">
        <f>'MASTER_ ALL areas - No.seedling'!X107</f>
        <v>3</v>
      </c>
      <c r="Z100" s="80">
        <f t="shared" si="563"/>
        <v>0.2</v>
      </c>
      <c r="AA100" s="475">
        <f>'MASTER_ ALL areas - No.seedling'!Z107</f>
        <v>14</v>
      </c>
      <c r="AB100" s="80">
        <f t="shared" si="564"/>
        <v>0.93333333333333335</v>
      </c>
      <c r="AC100" s="475">
        <f>'MASTER_ ALL areas - No.seedling'!AB107</f>
        <v>20</v>
      </c>
      <c r="AD100" s="475">
        <f>'MASTER_ ALL areas - No.seedling'!AC107</f>
        <v>0</v>
      </c>
      <c r="AE100" s="80">
        <f t="shared" si="565"/>
        <v>0</v>
      </c>
      <c r="AF100" s="475">
        <f>'MASTER_ ALL areas - No.seedling'!AE107</f>
        <v>1</v>
      </c>
      <c r="AG100" s="80">
        <f t="shared" si="566"/>
        <v>1</v>
      </c>
      <c r="AH100" s="475">
        <f>'MASTER_ ALL areas - No.seedling'!AG107</f>
        <v>0</v>
      </c>
      <c r="AI100" s="475">
        <f>'MASTER_ ALL areas - No.seedling'!AH107</f>
        <v>0</v>
      </c>
      <c r="AJ100" s="80">
        <f t="shared" si="567"/>
        <v>0</v>
      </c>
      <c r="AK100" s="475">
        <f>'MASTER_ ALL areas - No.seedling'!AJ107</f>
        <v>0</v>
      </c>
      <c r="AL100" s="81">
        <f t="shared" si="568"/>
        <v>0</v>
      </c>
      <c r="AM100" s="429"/>
      <c r="AN100" s="473">
        <f>'MASTER_ ALL areas - No.seedling'!AM107</f>
        <v>640</v>
      </c>
      <c r="AO100" s="475">
        <f>'MASTER_ ALL areas - No.seedling'!AN107</f>
        <v>4</v>
      </c>
      <c r="AP100" s="80">
        <f t="shared" si="569"/>
        <v>0.125</v>
      </c>
      <c r="AQ100" s="475">
        <f>'MASTER_ ALL areas - No.seedling'!AP107</f>
        <v>29</v>
      </c>
      <c r="AR100" s="80">
        <f t="shared" si="570"/>
        <v>0.90625</v>
      </c>
      <c r="AS100" s="475">
        <f>'MASTER_ ALL areas - No.seedling'!AR107</f>
        <v>400</v>
      </c>
      <c r="AT100" s="475">
        <f>'MASTER_ ALL areas - No.seedling'!AS107</f>
        <v>0</v>
      </c>
      <c r="AU100" s="80">
        <f t="shared" si="571"/>
        <v>0</v>
      </c>
      <c r="AV100" s="475">
        <f>'MASTER_ ALL areas - No.seedling'!AU107</f>
        <v>15</v>
      </c>
      <c r="AW100" s="80">
        <f t="shared" si="572"/>
        <v>0.75</v>
      </c>
      <c r="AX100" s="475">
        <f>'MASTER_ ALL areas - No.seedling'!AW107</f>
        <v>0</v>
      </c>
      <c r="AY100" s="475">
        <f>'MASTER_ ALL areas - No.seedling'!AX107</f>
        <v>0</v>
      </c>
      <c r="AZ100" s="80">
        <f t="shared" si="573"/>
        <v>0</v>
      </c>
      <c r="BA100" s="475">
        <f>'MASTER_ ALL areas - No.seedling'!AZ107</f>
        <v>0</v>
      </c>
      <c r="BB100" s="80">
        <f t="shared" si="574"/>
        <v>0</v>
      </c>
      <c r="BC100" s="475">
        <f>'MASTER_ ALL areas - No.seedling'!BB107</f>
        <v>0</v>
      </c>
      <c r="BD100" s="475">
        <f>'MASTER_ ALL areas - No.seedling'!BC107</f>
        <v>0</v>
      </c>
      <c r="BE100" s="80">
        <f t="shared" si="575"/>
        <v>0</v>
      </c>
      <c r="BF100" s="475">
        <f>'MASTER_ ALL areas - No.seedling'!BE107</f>
        <v>0</v>
      </c>
      <c r="BG100" s="80">
        <f t="shared" si="576"/>
        <v>0</v>
      </c>
      <c r="BH100" s="475">
        <f>'MASTER_ ALL areas - No.seedling'!BG107</f>
        <v>0</v>
      </c>
      <c r="BI100" s="475">
        <f>'MASTER_ ALL areas - No.seedling'!BH107</f>
        <v>0</v>
      </c>
      <c r="BJ100" s="80">
        <f t="shared" si="577"/>
        <v>0</v>
      </c>
      <c r="BK100" s="475">
        <f>'MASTER_ ALL areas - No.seedling'!BJ107</f>
        <v>0</v>
      </c>
      <c r="BL100" s="80">
        <f t="shared" si="578"/>
        <v>0</v>
      </c>
      <c r="BM100" s="475">
        <f>'MASTER_ ALL areas - No.seedling'!BL107</f>
        <v>0</v>
      </c>
      <c r="BN100" s="475">
        <f>'MASTER_ ALL areas - No.seedling'!BM107</f>
        <v>0</v>
      </c>
      <c r="BO100" s="80">
        <f t="shared" si="579"/>
        <v>0</v>
      </c>
      <c r="BP100" s="475">
        <f>'MASTER_ ALL areas - No.seedling'!BO107</f>
        <v>0</v>
      </c>
      <c r="BQ100" s="80">
        <f t="shared" si="580"/>
        <v>0</v>
      </c>
      <c r="BR100" s="475">
        <f>'MASTER_ ALL areas - No.seedling'!BQ107</f>
        <v>0</v>
      </c>
      <c r="BS100" s="475">
        <f>'MASTER_ ALL areas - No.seedling'!BR107</f>
        <v>0</v>
      </c>
      <c r="BT100" s="80">
        <f t="shared" si="581"/>
        <v>0</v>
      </c>
      <c r="BU100" s="475">
        <f>'MASTER_ ALL areas - No.seedling'!BT107</f>
        <v>0</v>
      </c>
      <c r="BV100" s="80">
        <f t="shared" si="582"/>
        <v>0</v>
      </c>
      <c r="BW100" s="475">
        <f>'MASTER_ ALL areas - No.seedling'!BV107</f>
        <v>0</v>
      </c>
      <c r="BX100" s="475">
        <f>'MASTER_ ALL areas - No.seedling'!BW107</f>
        <v>0</v>
      </c>
      <c r="BY100" s="80">
        <f t="shared" si="583"/>
        <v>0</v>
      </c>
      <c r="BZ100" s="475">
        <f>'MASTER_ ALL areas - No.seedling'!BY107</f>
        <v>0</v>
      </c>
      <c r="CA100" s="81">
        <f t="shared" si="584"/>
        <v>0</v>
      </c>
      <c r="CB100" s="429"/>
      <c r="CC100" s="75">
        <f t="shared" si="184"/>
        <v>400</v>
      </c>
      <c r="CD100" s="76">
        <f>'MASTER_ ALL areas - No.seedling'!CC107</f>
        <v>1</v>
      </c>
      <c r="CE100" s="80">
        <f t="shared" si="585"/>
        <v>0.05</v>
      </c>
      <c r="CF100" s="76">
        <f>'MASTER_ ALL areas - No.seedling'!CE107</f>
        <v>17</v>
      </c>
      <c r="CG100" s="81">
        <f t="shared" si="586"/>
        <v>0.85</v>
      </c>
      <c r="CH100" s="75">
        <f>'MASTER_ ALL areas - No.seedling'!CG107</f>
        <v>220</v>
      </c>
      <c r="CI100" s="76">
        <f>'MASTER_ ALL areas - No.seedling'!CH107</f>
        <v>3</v>
      </c>
      <c r="CJ100" s="80">
        <f t="shared" si="587"/>
        <v>0.27272727272727271</v>
      </c>
      <c r="CK100" s="76">
        <f>'MASTER_ ALL areas - No.seedling'!CJ107</f>
        <v>11</v>
      </c>
      <c r="CL100" s="81">
        <f t="shared" si="588"/>
        <v>1</v>
      </c>
      <c r="CM100" s="75">
        <f>'MASTER_ ALL areas - No.seedling'!CL107</f>
        <v>20</v>
      </c>
      <c r="CN100" s="76">
        <f>'MASTER_ ALL areas - No.seedling'!CM107</f>
        <v>0</v>
      </c>
      <c r="CO100" s="80">
        <f t="shared" si="589"/>
        <v>0</v>
      </c>
      <c r="CP100" s="76">
        <f>'MASTER_ ALL areas - No.seedling'!CO107</f>
        <v>1</v>
      </c>
      <c r="CQ100" s="81">
        <f t="shared" si="590"/>
        <v>1</v>
      </c>
      <c r="CR100" s="75">
        <f>'MASTER_ ALL areas - No.seedling'!CQ107</f>
        <v>0</v>
      </c>
      <c r="CS100" s="76">
        <f>'MASTER_ ALL areas - No.seedling'!CR107</f>
        <v>0</v>
      </c>
      <c r="CT100" s="80">
        <f t="shared" si="591"/>
        <v>0</v>
      </c>
      <c r="CU100" s="76">
        <f>'MASTER_ ALL areas - No.seedling'!CT107</f>
        <v>0</v>
      </c>
      <c r="CV100" s="81">
        <f t="shared" si="592"/>
        <v>0</v>
      </c>
      <c r="CW100" s="75">
        <f>'MASTER_ ALL areas - No.seedling'!CV107</f>
        <v>320</v>
      </c>
      <c r="CX100" s="76">
        <f>'MASTER_ ALL areas - No.seedling'!CW107</f>
        <v>0</v>
      </c>
      <c r="CY100" s="80">
        <f t="shared" si="593"/>
        <v>0</v>
      </c>
      <c r="CZ100" s="76">
        <f>'MASTER_ ALL areas - No.seedling'!CY107</f>
        <v>12</v>
      </c>
      <c r="DA100" s="81">
        <f t="shared" si="594"/>
        <v>0.75</v>
      </c>
      <c r="DB100" s="75">
        <f>'MASTER_ ALL areas - No.seedling'!DA107</f>
        <v>80</v>
      </c>
      <c r="DC100" s="76">
        <f>'MASTER_ ALL areas - No.seedling'!DB107</f>
        <v>0</v>
      </c>
      <c r="DD100" s="80">
        <f t="shared" si="595"/>
        <v>0</v>
      </c>
      <c r="DE100" s="76">
        <f>'MASTER_ ALL areas - No.seedling'!DD107</f>
        <v>3</v>
      </c>
      <c r="DF100" s="81">
        <f t="shared" si="596"/>
        <v>0.75</v>
      </c>
      <c r="DG100" s="75">
        <f>'MASTER_ ALL areas - No.seedling'!DF107</f>
        <v>0</v>
      </c>
      <c r="DH100" s="76">
        <f>'MASTER_ ALL areas - No.seedling'!DG107</f>
        <v>0</v>
      </c>
      <c r="DI100" s="80">
        <f t="shared" si="597"/>
        <v>0</v>
      </c>
      <c r="DJ100" s="76">
        <f>'MASTER_ ALL areas - No.seedling'!DI107</f>
        <v>0</v>
      </c>
      <c r="DK100" s="81">
        <f t="shared" si="598"/>
        <v>0</v>
      </c>
      <c r="DL100" s="75">
        <f>'MASTER_ ALL areas - No.seedling'!DK107</f>
        <v>0</v>
      </c>
      <c r="DM100" s="76">
        <f>'MASTER_ ALL areas - No.seedling'!DL107</f>
        <v>0</v>
      </c>
      <c r="DN100" s="80">
        <f t="shared" si="599"/>
        <v>0</v>
      </c>
      <c r="DO100" s="76">
        <f>'MASTER_ ALL areas - No.seedling'!DN107</f>
        <v>0</v>
      </c>
      <c r="DP100" s="81">
        <f t="shared" si="600"/>
        <v>0</v>
      </c>
      <c r="DQ100" s="75">
        <f>'MASTER_ ALL areas - No.seedling'!DP107</f>
        <v>0</v>
      </c>
      <c r="DR100" s="76">
        <f>'MASTER_ ALL areas - No.seedling'!DQ107</f>
        <v>0</v>
      </c>
      <c r="DS100" s="80">
        <f t="shared" si="601"/>
        <v>0</v>
      </c>
      <c r="DT100" s="76">
        <f>'MASTER_ ALL areas - No.seedling'!DS107</f>
        <v>0</v>
      </c>
      <c r="DU100" s="81">
        <f t="shared" si="602"/>
        <v>0</v>
      </c>
      <c r="DV100" s="75">
        <f>'MASTER_ ALL areas - No.seedling'!DU107</f>
        <v>0</v>
      </c>
      <c r="DW100" s="76">
        <f>'MASTER_ ALL areas - No.seedling'!DV107</f>
        <v>0</v>
      </c>
      <c r="DX100" s="80">
        <f t="shared" si="603"/>
        <v>0</v>
      </c>
      <c r="DY100" s="76">
        <f>'MASTER_ ALL areas - No.seedling'!DX107</f>
        <v>0</v>
      </c>
      <c r="DZ100" s="81">
        <f t="shared" si="604"/>
        <v>0</v>
      </c>
      <c r="EA100" s="75">
        <f>'MASTER_ ALL areas - No.seedling'!DZ107</f>
        <v>0</v>
      </c>
      <c r="EB100" s="76">
        <f>'MASTER_ ALL areas - No.seedling'!EA107</f>
        <v>0</v>
      </c>
      <c r="EC100" s="80">
        <f t="shared" si="605"/>
        <v>0</v>
      </c>
      <c r="ED100" s="76">
        <f>'MASTER_ ALL areas - No.seedling'!EC107</f>
        <v>0</v>
      </c>
      <c r="EE100" s="81">
        <f t="shared" si="606"/>
        <v>0</v>
      </c>
      <c r="EF100" s="75">
        <f>'MASTER_ ALL areas - No.seedling'!EE107</f>
        <v>0</v>
      </c>
      <c r="EG100" s="76">
        <f>'MASTER_ ALL areas - No.seedling'!EF107</f>
        <v>0</v>
      </c>
      <c r="EH100" s="80">
        <f t="shared" si="607"/>
        <v>0</v>
      </c>
      <c r="EI100" s="76">
        <f>'MASTER_ ALL areas - No.seedling'!EH107</f>
        <v>0</v>
      </c>
      <c r="EJ100" s="81">
        <f t="shared" si="608"/>
        <v>0</v>
      </c>
      <c r="EK100" s="75">
        <f>'MASTER_ ALL areas - No.seedling'!EJ107</f>
        <v>0</v>
      </c>
      <c r="EL100" s="76">
        <f>'MASTER_ ALL areas - No.seedling'!EK107</f>
        <v>0</v>
      </c>
      <c r="EM100" s="80">
        <f t="shared" si="609"/>
        <v>0</v>
      </c>
      <c r="EN100" s="76">
        <f>'MASTER_ ALL areas - No.seedling'!EM107</f>
        <v>0</v>
      </c>
      <c r="EO100" s="81">
        <f t="shared" si="610"/>
        <v>0</v>
      </c>
      <c r="EP100" s="75">
        <f>'MASTER_ ALL areas - No.seedling'!EO107</f>
        <v>0</v>
      </c>
      <c r="EQ100" s="76">
        <f>'MASTER_ ALL areas - No.seedling'!EP107</f>
        <v>0</v>
      </c>
      <c r="ER100" s="80">
        <f t="shared" si="611"/>
        <v>0</v>
      </c>
      <c r="ES100" s="76">
        <f>'MASTER_ ALL areas - No.seedling'!ER107</f>
        <v>0</v>
      </c>
      <c r="ET100" s="81">
        <f t="shared" si="612"/>
        <v>0</v>
      </c>
      <c r="EU100" s="75">
        <f>'MASTER_ ALL areas - No.seedling'!ET107</f>
        <v>0</v>
      </c>
      <c r="EV100" s="76">
        <f>'MASTER_ ALL areas - No.seedling'!EU107</f>
        <v>0</v>
      </c>
      <c r="EW100" s="80">
        <f t="shared" si="613"/>
        <v>0</v>
      </c>
      <c r="EX100" s="76">
        <f>'MASTER_ ALL areas - No.seedling'!EW107</f>
        <v>0</v>
      </c>
      <c r="EY100" s="81">
        <f t="shared" si="614"/>
        <v>0</v>
      </c>
      <c r="EZ100" s="75">
        <f>'MASTER_ ALL areas - No.seedling'!EY107</f>
        <v>0</v>
      </c>
      <c r="FA100" s="76">
        <f>'MASTER_ ALL areas - No.seedling'!EZ107</f>
        <v>0</v>
      </c>
      <c r="FB100" s="80">
        <f t="shared" si="615"/>
        <v>0</v>
      </c>
      <c r="FC100" s="76">
        <f>'MASTER_ ALL areas - No.seedling'!FB107</f>
        <v>0</v>
      </c>
      <c r="FD100" s="81">
        <f t="shared" si="616"/>
        <v>0</v>
      </c>
      <c r="FE100" s="75">
        <f>'MASTER_ ALL areas - No.seedling'!FD107</f>
        <v>0</v>
      </c>
      <c r="FF100" s="76">
        <f>'MASTER_ ALL areas - No.seedling'!FE107</f>
        <v>0</v>
      </c>
      <c r="FG100" s="80">
        <f t="shared" si="617"/>
        <v>0</v>
      </c>
      <c r="FH100" s="76">
        <f>'MASTER_ ALL areas - No.seedling'!FG107</f>
        <v>0</v>
      </c>
      <c r="FI100" s="81">
        <f t="shared" si="618"/>
        <v>0</v>
      </c>
      <c r="FJ100" s="75">
        <f>'MASTER_ ALL areas - No.seedling'!FI107</f>
        <v>0</v>
      </c>
      <c r="FK100" s="76">
        <f>'MASTER_ ALL areas - No.seedling'!FJ107</f>
        <v>0</v>
      </c>
      <c r="FL100" s="80">
        <f t="shared" si="619"/>
        <v>0</v>
      </c>
      <c r="FM100" s="76">
        <f>'MASTER_ ALL areas - No.seedling'!FL107</f>
        <v>0</v>
      </c>
      <c r="FN100" s="81">
        <f t="shared" si="620"/>
        <v>0</v>
      </c>
      <c r="FO100" s="75">
        <f>'MASTER_ ALL areas - No.seedling'!FN107</f>
        <v>0</v>
      </c>
      <c r="FP100" s="76">
        <f>'MASTER_ ALL areas - No.seedling'!FO107</f>
        <v>0</v>
      </c>
      <c r="FQ100" s="80">
        <f t="shared" si="621"/>
        <v>0</v>
      </c>
      <c r="FR100" s="76">
        <f>'MASTER_ ALL areas - No.seedling'!FQ107</f>
        <v>0</v>
      </c>
      <c r="FS100" s="81">
        <f t="shared" si="622"/>
        <v>0</v>
      </c>
      <c r="FT100" s="75">
        <f>'MASTER_ ALL areas - No.seedling'!FS107</f>
        <v>0</v>
      </c>
      <c r="FU100" s="76">
        <f>'MASTER_ ALL areas - No.seedling'!FT107</f>
        <v>0</v>
      </c>
      <c r="FV100" s="80">
        <f t="shared" si="623"/>
        <v>0</v>
      </c>
      <c r="FW100" s="76">
        <f>'MASTER_ ALL areas - No.seedling'!FV107</f>
        <v>0</v>
      </c>
      <c r="FX100" s="81">
        <f t="shared" si="624"/>
        <v>0</v>
      </c>
      <c r="FY100" s="75">
        <f>'MASTER_ ALL areas - No.seedling'!FX107</f>
        <v>0</v>
      </c>
      <c r="FZ100" s="76">
        <f>'MASTER_ ALL areas - No.seedling'!FY107</f>
        <v>0</v>
      </c>
      <c r="GA100" s="80">
        <f t="shared" si="625"/>
        <v>0</v>
      </c>
      <c r="GB100" s="76">
        <f>'MASTER_ ALL areas - No.seedling'!GA107</f>
        <v>0</v>
      </c>
      <c r="GC100" s="81">
        <f t="shared" si="626"/>
        <v>0</v>
      </c>
      <c r="GD100" s="75">
        <f>'MASTER_ ALL areas - No.seedling'!GC107</f>
        <v>0</v>
      </c>
      <c r="GE100" s="76">
        <f>'MASTER_ ALL areas - No.seedling'!GD107</f>
        <v>0</v>
      </c>
      <c r="GF100" s="80">
        <f t="shared" si="627"/>
        <v>0</v>
      </c>
      <c r="GG100" s="76">
        <f>'MASTER_ ALL areas - No.seedling'!GF107</f>
        <v>0</v>
      </c>
      <c r="GH100" s="81">
        <f t="shared" si="628"/>
        <v>0</v>
      </c>
      <c r="GI100" s="75">
        <f>'MASTER_ ALL areas - No.seedling'!GH107</f>
        <v>0</v>
      </c>
      <c r="GJ100" s="76">
        <f>'MASTER_ ALL areas - No.seedling'!GI107</f>
        <v>0</v>
      </c>
      <c r="GK100" s="80">
        <f t="shared" si="629"/>
        <v>0</v>
      </c>
      <c r="GL100" s="76">
        <f>'MASTER_ ALL areas - No.seedling'!GK107</f>
        <v>0</v>
      </c>
      <c r="GM100" s="81">
        <f t="shared" si="630"/>
        <v>0</v>
      </c>
      <c r="GN100" s="75">
        <f>'MASTER_ ALL areas - No.seedling'!GM107</f>
        <v>0</v>
      </c>
      <c r="GO100" s="76">
        <f>'MASTER_ ALL areas - No.seedling'!GN107</f>
        <v>0</v>
      </c>
      <c r="GP100" s="80">
        <f t="shared" si="631"/>
        <v>0</v>
      </c>
      <c r="GQ100" s="76">
        <f>'MASTER_ ALL areas - No.seedling'!GP107</f>
        <v>0</v>
      </c>
      <c r="GR100" s="81">
        <f t="shared" si="632"/>
        <v>0</v>
      </c>
      <c r="GS100" s="75">
        <f>'MASTER_ ALL areas - No.seedling'!GR107</f>
        <v>0</v>
      </c>
      <c r="GT100" s="76">
        <f>'MASTER_ ALL areas - No.seedling'!GS107</f>
        <v>0</v>
      </c>
      <c r="GU100" s="80">
        <f t="shared" si="633"/>
        <v>0</v>
      </c>
      <c r="GV100" s="76">
        <f>'MASTER_ ALL areas - No.seedling'!GU107</f>
        <v>0</v>
      </c>
      <c r="GW100" s="81">
        <f t="shared" si="634"/>
        <v>0</v>
      </c>
      <c r="GX100" s="75">
        <f>'MASTER_ ALL areas - No.seedling'!GW107</f>
        <v>0</v>
      </c>
      <c r="GY100" s="76">
        <f>'MASTER_ ALL areas - No.seedling'!GX107</f>
        <v>0</v>
      </c>
      <c r="GZ100" s="80">
        <f t="shared" si="635"/>
        <v>0</v>
      </c>
      <c r="HA100" s="76">
        <f>'MASTER_ ALL areas - No.seedling'!GZ107</f>
        <v>0</v>
      </c>
      <c r="HB100" s="81">
        <f t="shared" si="636"/>
        <v>0</v>
      </c>
      <c r="HC100" s="75">
        <f>'MASTER_ ALL areas - No.seedling'!HB107</f>
        <v>0</v>
      </c>
      <c r="HD100" s="76">
        <f>'MASTER_ ALL areas - No.seedling'!HC107</f>
        <v>0</v>
      </c>
      <c r="HE100" s="80">
        <f t="shared" si="637"/>
        <v>0</v>
      </c>
      <c r="HF100" s="76">
        <f>'MASTER_ ALL areas - No.seedling'!HE107</f>
        <v>0</v>
      </c>
      <c r="HG100" s="81">
        <f t="shared" si="638"/>
        <v>0</v>
      </c>
      <c r="HH100" s="75">
        <f>'MASTER_ ALL areas - No.seedling'!HG107</f>
        <v>0</v>
      </c>
      <c r="HI100" s="76">
        <f>'MASTER_ ALL areas - No.seedling'!HH107</f>
        <v>0</v>
      </c>
      <c r="HJ100" s="80">
        <f t="shared" si="639"/>
        <v>0</v>
      </c>
      <c r="HK100" s="76">
        <f>'MASTER_ ALL areas - No.seedling'!HJ107</f>
        <v>0</v>
      </c>
      <c r="HL100" s="81">
        <f t="shared" si="640"/>
        <v>0</v>
      </c>
      <c r="HM100" s="75">
        <f>'MASTER_ ALL areas - No.seedling'!HL107</f>
        <v>0</v>
      </c>
      <c r="HN100" s="76">
        <f>'MASTER_ ALL areas - No.seedling'!HM107</f>
        <v>0</v>
      </c>
      <c r="HO100" s="80">
        <f t="shared" si="641"/>
        <v>0</v>
      </c>
      <c r="HP100" s="76">
        <f>'MASTER_ ALL areas - No.seedling'!HO107</f>
        <v>0</v>
      </c>
      <c r="HQ100" s="81">
        <f t="shared" si="642"/>
        <v>0</v>
      </c>
      <c r="HR100" s="75">
        <f>'MASTER_ ALL areas - No.seedling'!HQ107</f>
        <v>0</v>
      </c>
      <c r="HS100" s="76">
        <f>'MASTER_ ALL areas - No.seedling'!HR107</f>
        <v>0</v>
      </c>
      <c r="HT100" s="80">
        <f t="shared" si="643"/>
        <v>0</v>
      </c>
      <c r="HU100" s="76">
        <f>'MASTER_ ALL areas - No.seedling'!HT107</f>
        <v>0</v>
      </c>
      <c r="HV100" s="81">
        <f t="shared" si="644"/>
        <v>0</v>
      </c>
      <c r="HW100" s="75">
        <f>'MASTER_ ALL areas - No.seedling'!HV107</f>
        <v>0</v>
      </c>
      <c r="HX100" s="76">
        <f>'MASTER_ ALL areas - No.seedling'!HW107</f>
        <v>0</v>
      </c>
      <c r="HY100" s="80">
        <f t="shared" si="645"/>
        <v>0</v>
      </c>
      <c r="HZ100" s="76">
        <f>'MASTER_ ALL areas - No.seedling'!HY107</f>
        <v>0</v>
      </c>
      <c r="IA100" s="81">
        <f t="shared" si="646"/>
        <v>0</v>
      </c>
      <c r="IB100" s="75">
        <f>'MASTER_ ALL areas - No.seedling'!IA107</f>
        <v>0</v>
      </c>
      <c r="IC100" s="76">
        <f>'MASTER_ ALL areas - No.seedling'!IB107</f>
        <v>0</v>
      </c>
      <c r="ID100" s="80">
        <f t="shared" si="647"/>
        <v>0</v>
      </c>
      <c r="IE100" s="76">
        <f>'MASTER_ ALL areas - No.seedling'!ID107</f>
        <v>0</v>
      </c>
      <c r="IF100" s="85">
        <f t="shared" si="648"/>
        <v>0</v>
      </c>
      <c r="IG100" s="86" t="s">
        <v>336</v>
      </c>
      <c r="IH100" s="87"/>
    </row>
    <row r="101" spans="2:242" ht="33" customHeight="1" x14ac:dyDescent="0.25">
      <c r="B101" s="420">
        <v>104</v>
      </c>
      <c r="C101" s="421" t="s">
        <v>337</v>
      </c>
      <c r="D101" s="422">
        <v>219279</v>
      </c>
      <c r="E101" s="423">
        <v>933520</v>
      </c>
      <c r="F101" s="424" t="s">
        <v>89</v>
      </c>
      <c r="G101" s="199" t="s">
        <v>194</v>
      </c>
      <c r="H101" s="459">
        <f>'MASTER_ ALL areas - No.seedling'!G108</f>
        <v>6</v>
      </c>
      <c r="I101" s="472">
        <f>'MASTER_ ALL areas - No.seedling'!H108</f>
        <v>0.8</v>
      </c>
      <c r="J101" s="459">
        <f>'MASTER_ ALL areas - No.seedling'!I108</f>
        <v>34</v>
      </c>
      <c r="K101" s="427">
        <f>'MASTER_ ALL areas - No.seedling'!J108</f>
        <v>13</v>
      </c>
      <c r="L101" s="73">
        <f t="shared" si="558"/>
        <v>260</v>
      </c>
      <c r="M101" s="427">
        <f>'MASTER_ ALL areas - No.seedling'!L108</f>
        <v>260</v>
      </c>
      <c r="N101" s="473">
        <f>'MASTER_ ALL areas - No.seedling'!M108</f>
        <v>0</v>
      </c>
      <c r="O101" s="474">
        <f>'MASTER_ ALL areas - No.seedling'!N108</f>
        <v>3</v>
      </c>
      <c r="P101" s="70">
        <f t="shared" si="559"/>
        <v>0</v>
      </c>
      <c r="Q101" s="78">
        <f t="shared" si="560"/>
        <v>0.23076923076923078</v>
      </c>
      <c r="R101" s="429"/>
      <c r="S101" s="473">
        <f>'MASTER_ ALL areas - No.seedling'!R108</f>
        <v>240</v>
      </c>
      <c r="T101" s="475">
        <f>'MASTER_ ALL areas - No.seedling'!S108</f>
        <v>0</v>
      </c>
      <c r="U101" s="80">
        <f t="shared" si="561"/>
        <v>0</v>
      </c>
      <c r="V101" s="475">
        <f>'MASTER_ ALL areas - No.seedling'!U108</f>
        <v>2</v>
      </c>
      <c r="W101" s="80">
        <f t="shared" si="562"/>
        <v>0.16666666666666666</v>
      </c>
      <c r="X101" s="475">
        <f>'MASTER_ ALL areas - No.seedling'!W108</f>
        <v>20</v>
      </c>
      <c r="Y101" s="475">
        <f>'MASTER_ ALL areas - No.seedling'!X108</f>
        <v>0</v>
      </c>
      <c r="Z101" s="80">
        <f t="shared" si="563"/>
        <v>0</v>
      </c>
      <c r="AA101" s="475">
        <f>'MASTER_ ALL areas - No.seedling'!Z108</f>
        <v>1</v>
      </c>
      <c r="AB101" s="80">
        <f t="shared" si="564"/>
        <v>1</v>
      </c>
      <c r="AC101" s="475">
        <f>'MASTER_ ALL areas - No.seedling'!AB108</f>
        <v>0</v>
      </c>
      <c r="AD101" s="475">
        <f>'MASTER_ ALL areas - No.seedling'!AC108</f>
        <v>0</v>
      </c>
      <c r="AE101" s="80">
        <f t="shared" si="565"/>
        <v>0</v>
      </c>
      <c r="AF101" s="475">
        <f>'MASTER_ ALL areas - No.seedling'!AE108</f>
        <v>0</v>
      </c>
      <c r="AG101" s="80">
        <f t="shared" si="566"/>
        <v>0</v>
      </c>
      <c r="AH101" s="475">
        <f>'MASTER_ ALL areas - No.seedling'!AG108</f>
        <v>0</v>
      </c>
      <c r="AI101" s="475">
        <f>'MASTER_ ALL areas - No.seedling'!AH108</f>
        <v>0</v>
      </c>
      <c r="AJ101" s="80">
        <f t="shared" si="567"/>
        <v>0</v>
      </c>
      <c r="AK101" s="475">
        <f>'MASTER_ ALL areas - No.seedling'!AJ108</f>
        <v>0</v>
      </c>
      <c r="AL101" s="81">
        <f t="shared" si="568"/>
        <v>0</v>
      </c>
      <c r="AM101" s="429"/>
      <c r="AN101" s="473">
        <f>'MASTER_ ALL areas - No.seedling'!AM108</f>
        <v>0</v>
      </c>
      <c r="AO101" s="475">
        <f>'MASTER_ ALL areas - No.seedling'!AN108</f>
        <v>0</v>
      </c>
      <c r="AP101" s="80">
        <f t="shared" si="569"/>
        <v>0</v>
      </c>
      <c r="AQ101" s="475">
        <f>'MASTER_ ALL areas - No.seedling'!AP108</f>
        <v>0</v>
      </c>
      <c r="AR101" s="80">
        <f t="shared" si="570"/>
        <v>0</v>
      </c>
      <c r="AS101" s="475">
        <f>'MASTER_ ALL areas - No.seedling'!AR108</f>
        <v>260</v>
      </c>
      <c r="AT101" s="475">
        <f>'MASTER_ ALL areas - No.seedling'!AS108</f>
        <v>0</v>
      </c>
      <c r="AU101" s="80">
        <f t="shared" si="571"/>
        <v>0</v>
      </c>
      <c r="AV101" s="475">
        <f>'MASTER_ ALL areas - No.seedling'!AU108</f>
        <v>3</v>
      </c>
      <c r="AW101" s="80">
        <f t="shared" si="572"/>
        <v>0.23076923076923078</v>
      </c>
      <c r="AX101" s="475">
        <f>'MASTER_ ALL areas - No.seedling'!AW108</f>
        <v>0</v>
      </c>
      <c r="AY101" s="475">
        <f>'MASTER_ ALL areas - No.seedling'!AX108</f>
        <v>0</v>
      </c>
      <c r="AZ101" s="80">
        <f t="shared" si="573"/>
        <v>0</v>
      </c>
      <c r="BA101" s="475">
        <f>'MASTER_ ALL areas - No.seedling'!AZ108</f>
        <v>0</v>
      </c>
      <c r="BB101" s="80">
        <f t="shared" si="574"/>
        <v>0</v>
      </c>
      <c r="BC101" s="475">
        <f>'MASTER_ ALL areas - No.seedling'!BB108</f>
        <v>0</v>
      </c>
      <c r="BD101" s="475">
        <f>'MASTER_ ALL areas - No.seedling'!BC108</f>
        <v>0</v>
      </c>
      <c r="BE101" s="80">
        <f t="shared" si="575"/>
        <v>0</v>
      </c>
      <c r="BF101" s="475">
        <f>'MASTER_ ALL areas - No.seedling'!BE108</f>
        <v>0</v>
      </c>
      <c r="BG101" s="80">
        <f t="shared" si="576"/>
        <v>0</v>
      </c>
      <c r="BH101" s="475">
        <f>'MASTER_ ALL areas - No.seedling'!BG108</f>
        <v>0</v>
      </c>
      <c r="BI101" s="475">
        <f>'MASTER_ ALL areas - No.seedling'!BH108</f>
        <v>0</v>
      </c>
      <c r="BJ101" s="80">
        <f t="shared" si="577"/>
        <v>0</v>
      </c>
      <c r="BK101" s="475">
        <f>'MASTER_ ALL areas - No.seedling'!BJ108</f>
        <v>0</v>
      </c>
      <c r="BL101" s="80">
        <f t="shared" si="578"/>
        <v>0</v>
      </c>
      <c r="BM101" s="475">
        <f>'MASTER_ ALL areas - No.seedling'!BL108</f>
        <v>0</v>
      </c>
      <c r="BN101" s="475">
        <f>'MASTER_ ALL areas - No.seedling'!BM108</f>
        <v>0</v>
      </c>
      <c r="BO101" s="80">
        <f t="shared" si="579"/>
        <v>0</v>
      </c>
      <c r="BP101" s="475">
        <f>'MASTER_ ALL areas - No.seedling'!BO108</f>
        <v>0</v>
      </c>
      <c r="BQ101" s="80">
        <f t="shared" si="580"/>
        <v>0</v>
      </c>
      <c r="BR101" s="475">
        <f>'MASTER_ ALL areas - No.seedling'!BQ108</f>
        <v>0</v>
      </c>
      <c r="BS101" s="475">
        <f>'MASTER_ ALL areas - No.seedling'!BR108</f>
        <v>0</v>
      </c>
      <c r="BT101" s="80">
        <f t="shared" si="581"/>
        <v>0</v>
      </c>
      <c r="BU101" s="475">
        <f>'MASTER_ ALL areas - No.seedling'!BT108</f>
        <v>0</v>
      </c>
      <c r="BV101" s="80">
        <f t="shared" si="582"/>
        <v>0</v>
      </c>
      <c r="BW101" s="475">
        <f>'MASTER_ ALL areas - No.seedling'!BV108</f>
        <v>0</v>
      </c>
      <c r="BX101" s="475">
        <f>'MASTER_ ALL areas - No.seedling'!BW108</f>
        <v>0</v>
      </c>
      <c r="BY101" s="80">
        <f t="shared" si="583"/>
        <v>0</v>
      </c>
      <c r="BZ101" s="475">
        <f>'MASTER_ ALL areas - No.seedling'!BY108</f>
        <v>0</v>
      </c>
      <c r="CA101" s="81">
        <f t="shared" si="584"/>
        <v>0</v>
      </c>
      <c r="CB101" s="429"/>
      <c r="CC101" s="75"/>
      <c r="CD101" s="76">
        <f>'MASTER_ ALL areas - No.seedling'!CC108</f>
        <v>0</v>
      </c>
      <c r="CE101" s="80">
        <f t="shared" si="585"/>
        <v>0</v>
      </c>
      <c r="CF101" s="76">
        <f>'MASTER_ ALL areas - No.seedling'!CE108</f>
        <v>0</v>
      </c>
      <c r="CG101" s="81">
        <f t="shared" si="586"/>
        <v>0</v>
      </c>
      <c r="CH101" s="75">
        <f>'MASTER_ ALL areas - No.seedling'!CG108</f>
        <v>0</v>
      </c>
      <c r="CI101" s="76">
        <f>'MASTER_ ALL areas - No.seedling'!CH108</f>
        <v>0</v>
      </c>
      <c r="CJ101" s="80">
        <f t="shared" si="587"/>
        <v>0</v>
      </c>
      <c r="CK101" s="76">
        <f>'MASTER_ ALL areas - No.seedling'!CJ108</f>
        <v>0</v>
      </c>
      <c r="CL101" s="81">
        <f t="shared" si="588"/>
        <v>0</v>
      </c>
      <c r="CM101" s="75">
        <f>'MASTER_ ALL areas - No.seedling'!CL108</f>
        <v>0</v>
      </c>
      <c r="CN101" s="76">
        <f>'MASTER_ ALL areas - No.seedling'!CM108</f>
        <v>0</v>
      </c>
      <c r="CO101" s="80">
        <f t="shared" si="589"/>
        <v>0</v>
      </c>
      <c r="CP101" s="76">
        <f>'MASTER_ ALL areas - No.seedling'!CO108</f>
        <v>0</v>
      </c>
      <c r="CQ101" s="81">
        <f t="shared" si="590"/>
        <v>0</v>
      </c>
      <c r="CR101" s="75">
        <f>'MASTER_ ALL areas - No.seedling'!CQ108</f>
        <v>0</v>
      </c>
      <c r="CS101" s="76">
        <f>'MASTER_ ALL areas - No.seedling'!CR108</f>
        <v>0</v>
      </c>
      <c r="CT101" s="80">
        <f t="shared" si="591"/>
        <v>0</v>
      </c>
      <c r="CU101" s="76">
        <f>'MASTER_ ALL areas - No.seedling'!CT108</f>
        <v>0</v>
      </c>
      <c r="CV101" s="81">
        <f t="shared" si="592"/>
        <v>0</v>
      </c>
      <c r="CW101" s="75">
        <f>'MASTER_ ALL areas - No.seedling'!CV108</f>
        <v>240</v>
      </c>
      <c r="CX101" s="76">
        <f>'MASTER_ ALL areas - No.seedling'!CW108</f>
        <v>0</v>
      </c>
      <c r="CY101" s="80">
        <f t="shared" si="593"/>
        <v>0</v>
      </c>
      <c r="CZ101" s="76">
        <f>'MASTER_ ALL areas - No.seedling'!CY108</f>
        <v>2</v>
      </c>
      <c r="DA101" s="81">
        <f t="shared" si="594"/>
        <v>0.16666666666666666</v>
      </c>
      <c r="DB101" s="75">
        <f>'MASTER_ ALL areas - No.seedling'!DA108</f>
        <v>20</v>
      </c>
      <c r="DC101" s="76">
        <f>'MASTER_ ALL areas - No.seedling'!DB108</f>
        <v>0</v>
      </c>
      <c r="DD101" s="80">
        <f t="shared" si="595"/>
        <v>0</v>
      </c>
      <c r="DE101" s="76">
        <f>'MASTER_ ALL areas - No.seedling'!DD108</f>
        <v>1</v>
      </c>
      <c r="DF101" s="81">
        <f t="shared" si="596"/>
        <v>1</v>
      </c>
      <c r="DG101" s="75">
        <f>'MASTER_ ALL areas - No.seedling'!DF108</f>
        <v>0</v>
      </c>
      <c r="DH101" s="76">
        <f>'MASTER_ ALL areas - No.seedling'!DG108</f>
        <v>0</v>
      </c>
      <c r="DI101" s="80">
        <f t="shared" si="597"/>
        <v>0</v>
      </c>
      <c r="DJ101" s="76">
        <f>'MASTER_ ALL areas - No.seedling'!DI108</f>
        <v>0</v>
      </c>
      <c r="DK101" s="81">
        <f t="shared" si="598"/>
        <v>0</v>
      </c>
      <c r="DL101" s="75">
        <f>'MASTER_ ALL areas - No.seedling'!DK108</f>
        <v>0</v>
      </c>
      <c r="DM101" s="76">
        <f>'MASTER_ ALL areas - No.seedling'!DL108</f>
        <v>0</v>
      </c>
      <c r="DN101" s="80">
        <f t="shared" si="599"/>
        <v>0</v>
      </c>
      <c r="DO101" s="76">
        <f>'MASTER_ ALL areas - No.seedling'!DN108</f>
        <v>0</v>
      </c>
      <c r="DP101" s="81">
        <f t="shared" si="600"/>
        <v>0</v>
      </c>
      <c r="DQ101" s="75">
        <f>'MASTER_ ALL areas - No.seedling'!DP108</f>
        <v>0</v>
      </c>
      <c r="DR101" s="76">
        <f>'MASTER_ ALL areas - No.seedling'!DQ108</f>
        <v>0</v>
      </c>
      <c r="DS101" s="80">
        <f t="shared" si="601"/>
        <v>0</v>
      </c>
      <c r="DT101" s="76">
        <f>'MASTER_ ALL areas - No.seedling'!DS108</f>
        <v>0</v>
      </c>
      <c r="DU101" s="81">
        <f t="shared" si="602"/>
        <v>0</v>
      </c>
      <c r="DV101" s="75">
        <f>'MASTER_ ALL areas - No.seedling'!DU108</f>
        <v>0</v>
      </c>
      <c r="DW101" s="76">
        <f>'MASTER_ ALL areas - No.seedling'!DV108</f>
        <v>0</v>
      </c>
      <c r="DX101" s="80">
        <f t="shared" si="603"/>
        <v>0</v>
      </c>
      <c r="DY101" s="76">
        <f>'MASTER_ ALL areas - No.seedling'!DX108</f>
        <v>0</v>
      </c>
      <c r="DZ101" s="81">
        <f t="shared" si="604"/>
        <v>0</v>
      </c>
      <c r="EA101" s="75">
        <f>'MASTER_ ALL areas - No.seedling'!DZ108</f>
        <v>0</v>
      </c>
      <c r="EB101" s="76">
        <f>'MASTER_ ALL areas - No.seedling'!EA108</f>
        <v>0</v>
      </c>
      <c r="EC101" s="80">
        <f t="shared" si="605"/>
        <v>0</v>
      </c>
      <c r="ED101" s="76">
        <f>'MASTER_ ALL areas - No.seedling'!EC108</f>
        <v>0</v>
      </c>
      <c r="EE101" s="81">
        <f t="shared" si="606"/>
        <v>0</v>
      </c>
      <c r="EF101" s="75">
        <f>'MASTER_ ALL areas - No.seedling'!EE108</f>
        <v>0</v>
      </c>
      <c r="EG101" s="76">
        <f>'MASTER_ ALL areas - No.seedling'!EF108</f>
        <v>0</v>
      </c>
      <c r="EH101" s="80">
        <f t="shared" si="607"/>
        <v>0</v>
      </c>
      <c r="EI101" s="76">
        <f>'MASTER_ ALL areas - No.seedling'!EH108</f>
        <v>0</v>
      </c>
      <c r="EJ101" s="81">
        <f t="shared" si="608"/>
        <v>0</v>
      </c>
      <c r="EK101" s="75">
        <f>'MASTER_ ALL areas - No.seedling'!EJ108</f>
        <v>0</v>
      </c>
      <c r="EL101" s="76">
        <f>'MASTER_ ALL areas - No.seedling'!EK108</f>
        <v>0</v>
      </c>
      <c r="EM101" s="80">
        <f t="shared" si="609"/>
        <v>0</v>
      </c>
      <c r="EN101" s="76">
        <f>'MASTER_ ALL areas - No.seedling'!EM108</f>
        <v>0</v>
      </c>
      <c r="EO101" s="81">
        <f t="shared" si="610"/>
        <v>0</v>
      </c>
      <c r="EP101" s="75">
        <f>'MASTER_ ALL areas - No.seedling'!EO108</f>
        <v>0</v>
      </c>
      <c r="EQ101" s="76">
        <f>'MASTER_ ALL areas - No.seedling'!EP108</f>
        <v>0</v>
      </c>
      <c r="ER101" s="80">
        <f t="shared" si="611"/>
        <v>0</v>
      </c>
      <c r="ES101" s="76">
        <f>'MASTER_ ALL areas - No.seedling'!ER108</f>
        <v>0</v>
      </c>
      <c r="ET101" s="81">
        <f t="shared" si="612"/>
        <v>0</v>
      </c>
      <c r="EU101" s="75">
        <f>'MASTER_ ALL areas - No.seedling'!ET108</f>
        <v>0</v>
      </c>
      <c r="EV101" s="76">
        <f>'MASTER_ ALL areas - No.seedling'!EU108</f>
        <v>0</v>
      </c>
      <c r="EW101" s="80">
        <f t="shared" si="613"/>
        <v>0</v>
      </c>
      <c r="EX101" s="76">
        <f>'MASTER_ ALL areas - No.seedling'!EW108</f>
        <v>0</v>
      </c>
      <c r="EY101" s="81">
        <f t="shared" si="614"/>
        <v>0</v>
      </c>
      <c r="EZ101" s="75">
        <f>'MASTER_ ALL areas - No.seedling'!EY108</f>
        <v>0</v>
      </c>
      <c r="FA101" s="76">
        <f>'MASTER_ ALL areas - No.seedling'!EZ108</f>
        <v>0</v>
      </c>
      <c r="FB101" s="80">
        <f t="shared" si="615"/>
        <v>0</v>
      </c>
      <c r="FC101" s="76">
        <f>'MASTER_ ALL areas - No.seedling'!FB108</f>
        <v>0</v>
      </c>
      <c r="FD101" s="81">
        <f t="shared" si="616"/>
        <v>0</v>
      </c>
      <c r="FE101" s="75">
        <f>'MASTER_ ALL areas - No.seedling'!FD108</f>
        <v>0</v>
      </c>
      <c r="FF101" s="76">
        <f>'MASTER_ ALL areas - No.seedling'!FE108</f>
        <v>0</v>
      </c>
      <c r="FG101" s="80">
        <f t="shared" si="617"/>
        <v>0</v>
      </c>
      <c r="FH101" s="76">
        <f>'MASTER_ ALL areas - No.seedling'!FG108</f>
        <v>0</v>
      </c>
      <c r="FI101" s="81">
        <f t="shared" si="618"/>
        <v>0</v>
      </c>
      <c r="FJ101" s="75">
        <f>'MASTER_ ALL areas - No.seedling'!FI108</f>
        <v>0</v>
      </c>
      <c r="FK101" s="76">
        <f>'MASTER_ ALL areas - No.seedling'!FJ108</f>
        <v>0</v>
      </c>
      <c r="FL101" s="80">
        <f t="shared" si="619"/>
        <v>0</v>
      </c>
      <c r="FM101" s="76">
        <f>'MASTER_ ALL areas - No.seedling'!FL108</f>
        <v>0</v>
      </c>
      <c r="FN101" s="81">
        <f t="shared" si="620"/>
        <v>0</v>
      </c>
      <c r="FO101" s="75">
        <f>'MASTER_ ALL areas - No.seedling'!FN108</f>
        <v>0</v>
      </c>
      <c r="FP101" s="76">
        <f>'MASTER_ ALL areas - No.seedling'!FO108</f>
        <v>0</v>
      </c>
      <c r="FQ101" s="80">
        <f t="shared" si="621"/>
        <v>0</v>
      </c>
      <c r="FR101" s="76">
        <f>'MASTER_ ALL areas - No.seedling'!FQ108</f>
        <v>0</v>
      </c>
      <c r="FS101" s="81">
        <f t="shared" si="622"/>
        <v>0</v>
      </c>
      <c r="FT101" s="75">
        <f>'MASTER_ ALL areas - No.seedling'!FS108</f>
        <v>0</v>
      </c>
      <c r="FU101" s="76">
        <f>'MASTER_ ALL areas - No.seedling'!FT108</f>
        <v>0</v>
      </c>
      <c r="FV101" s="80">
        <f t="shared" si="623"/>
        <v>0</v>
      </c>
      <c r="FW101" s="76">
        <f>'MASTER_ ALL areas - No.seedling'!FV108</f>
        <v>0</v>
      </c>
      <c r="FX101" s="81">
        <f t="shared" si="624"/>
        <v>0</v>
      </c>
      <c r="FY101" s="75">
        <f>'MASTER_ ALL areas - No.seedling'!FX108</f>
        <v>0</v>
      </c>
      <c r="FZ101" s="76">
        <f>'MASTER_ ALL areas - No.seedling'!FY108</f>
        <v>0</v>
      </c>
      <c r="GA101" s="80">
        <f t="shared" si="625"/>
        <v>0</v>
      </c>
      <c r="GB101" s="76">
        <f>'MASTER_ ALL areas - No.seedling'!GA108</f>
        <v>0</v>
      </c>
      <c r="GC101" s="81">
        <f t="shared" si="626"/>
        <v>0</v>
      </c>
      <c r="GD101" s="75">
        <f>'MASTER_ ALL areas - No.seedling'!GC108</f>
        <v>0</v>
      </c>
      <c r="GE101" s="76">
        <f>'MASTER_ ALL areas - No.seedling'!GD108</f>
        <v>0</v>
      </c>
      <c r="GF101" s="80">
        <f t="shared" si="627"/>
        <v>0</v>
      </c>
      <c r="GG101" s="76">
        <f>'MASTER_ ALL areas - No.seedling'!GF108</f>
        <v>0</v>
      </c>
      <c r="GH101" s="81">
        <f t="shared" si="628"/>
        <v>0</v>
      </c>
      <c r="GI101" s="75">
        <f>'MASTER_ ALL areas - No.seedling'!GH108</f>
        <v>0</v>
      </c>
      <c r="GJ101" s="76">
        <f>'MASTER_ ALL areas - No.seedling'!GI108</f>
        <v>0</v>
      </c>
      <c r="GK101" s="80">
        <f t="shared" si="629"/>
        <v>0</v>
      </c>
      <c r="GL101" s="76">
        <f>'MASTER_ ALL areas - No.seedling'!GK108</f>
        <v>0</v>
      </c>
      <c r="GM101" s="81">
        <f t="shared" si="630"/>
        <v>0</v>
      </c>
      <c r="GN101" s="75">
        <f>'MASTER_ ALL areas - No.seedling'!GM108</f>
        <v>0</v>
      </c>
      <c r="GO101" s="76">
        <f>'MASTER_ ALL areas - No.seedling'!GN108</f>
        <v>0</v>
      </c>
      <c r="GP101" s="80">
        <f t="shared" si="631"/>
        <v>0</v>
      </c>
      <c r="GQ101" s="76">
        <f>'MASTER_ ALL areas - No.seedling'!GP108</f>
        <v>0</v>
      </c>
      <c r="GR101" s="81">
        <f t="shared" si="632"/>
        <v>0</v>
      </c>
      <c r="GS101" s="75">
        <f>'MASTER_ ALL areas - No.seedling'!GR108</f>
        <v>0</v>
      </c>
      <c r="GT101" s="76">
        <f>'MASTER_ ALL areas - No.seedling'!GS108</f>
        <v>0</v>
      </c>
      <c r="GU101" s="80">
        <f t="shared" si="633"/>
        <v>0</v>
      </c>
      <c r="GV101" s="76">
        <f>'MASTER_ ALL areas - No.seedling'!GU108</f>
        <v>0</v>
      </c>
      <c r="GW101" s="81">
        <f t="shared" si="634"/>
        <v>0</v>
      </c>
      <c r="GX101" s="75">
        <f>'MASTER_ ALL areas - No.seedling'!GW108</f>
        <v>0</v>
      </c>
      <c r="GY101" s="76">
        <f>'MASTER_ ALL areas - No.seedling'!GX108</f>
        <v>0</v>
      </c>
      <c r="GZ101" s="80">
        <f t="shared" si="635"/>
        <v>0</v>
      </c>
      <c r="HA101" s="76">
        <f>'MASTER_ ALL areas - No.seedling'!GZ108</f>
        <v>0</v>
      </c>
      <c r="HB101" s="81">
        <f t="shared" si="636"/>
        <v>0</v>
      </c>
      <c r="HC101" s="75">
        <f>'MASTER_ ALL areas - No.seedling'!HB108</f>
        <v>0</v>
      </c>
      <c r="HD101" s="76">
        <f>'MASTER_ ALL areas - No.seedling'!HC108</f>
        <v>0</v>
      </c>
      <c r="HE101" s="80">
        <f t="shared" si="637"/>
        <v>0</v>
      </c>
      <c r="HF101" s="76">
        <f>'MASTER_ ALL areas - No.seedling'!HE108</f>
        <v>0</v>
      </c>
      <c r="HG101" s="81">
        <f t="shared" si="638"/>
        <v>0</v>
      </c>
      <c r="HH101" s="75">
        <f>'MASTER_ ALL areas - No.seedling'!HG108</f>
        <v>0</v>
      </c>
      <c r="HI101" s="76">
        <f>'MASTER_ ALL areas - No.seedling'!HH108</f>
        <v>0</v>
      </c>
      <c r="HJ101" s="80">
        <f t="shared" si="639"/>
        <v>0</v>
      </c>
      <c r="HK101" s="76">
        <f>'MASTER_ ALL areas - No.seedling'!HJ108</f>
        <v>0</v>
      </c>
      <c r="HL101" s="81">
        <f t="shared" si="640"/>
        <v>0</v>
      </c>
      <c r="HM101" s="75">
        <f>'MASTER_ ALL areas - No.seedling'!HL108</f>
        <v>0</v>
      </c>
      <c r="HN101" s="76">
        <f>'MASTER_ ALL areas - No.seedling'!HM108</f>
        <v>0</v>
      </c>
      <c r="HO101" s="80">
        <f t="shared" si="641"/>
        <v>0</v>
      </c>
      <c r="HP101" s="76">
        <f>'MASTER_ ALL areas - No.seedling'!HO108</f>
        <v>0</v>
      </c>
      <c r="HQ101" s="81">
        <f t="shared" si="642"/>
        <v>0</v>
      </c>
      <c r="HR101" s="75">
        <f>'MASTER_ ALL areas - No.seedling'!HQ108</f>
        <v>0</v>
      </c>
      <c r="HS101" s="76">
        <f>'MASTER_ ALL areas - No.seedling'!HR108</f>
        <v>0</v>
      </c>
      <c r="HT101" s="80">
        <f t="shared" si="643"/>
        <v>0</v>
      </c>
      <c r="HU101" s="76">
        <f>'MASTER_ ALL areas - No.seedling'!HT108</f>
        <v>0</v>
      </c>
      <c r="HV101" s="81">
        <f t="shared" si="644"/>
        <v>0</v>
      </c>
      <c r="HW101" s="75">
        <f>'MASTER_ ALL areas - No.seedling'!HV108</f>
        <v>0</v>
      </c>
      <c r="HX101" s="76">
        <f>'MASTER_ ALL areas - No.seedling'!HW108</f>
        <v>0</v>
      </c>
      <c r="HY101" s="80">
        <f t="shared" si="645"/>
        <v>0</v>
      </c>
      <c r="HZ101" s="76">
        <f>'MASTER_ ALL areas - No.seedling'!HY108</f>
        <v>0</v>
      </c>
      <c r="IA101" s="81">
        <f t="shared" si="646"/>
        <v>0</v>
      </c>
      <c r="IB101" s="75">
        <f>'MASTER_ ALL areas - No.seedling'!IA108</f>
        <v>0</v>
      </c>
      <c r="IC101" s="76">
        <f>'MASTER_ ALL areas - No.seedling'!IB108</f>
        <v>0</v>
      </c>
      <c r="ID101" s="80">
        <f t="shared" si="647"/>
        <v>0</v>
      </c>
      <c r="IE101" s="76">
        <f>'MASTER_ ALL areas - No.seedling'!ID108</f>
        <v>0</v>
      </c>
      <c r="IF101" s="85">
        <f t="shared" si="648"/>
        <v>0</v>
      </c>
      <c r="IG101" s="86" t="s">
        <v>338</v>
      </c>
      <c r="IH101" s="87"/>
    </row>
    <row r="102" spans="2:242" ht="33" customHeight="1" x14ac:dyDescent="0.25">
      <c r="B102" s="420">
        <v>108</v>
      </c>
      <c r="C102" s="421" t="s">
        <v>346</v>
      </c>
      <c r="D102" s="422">
        <v>219071</v>
      </c>
      <c r="E102" s="423">
        <v>933735</v>
      </c>
      <c r="F102" s="424" t="s">
        <v>89</v>
      </c>
      <c r="G102" s="214" t="s">
        <v>110</v>
      </c>
      <c r="H102" s="459">
        <f>'MASTER_ ALL areas - No.seedling'!G112</f>
        <v>6</v>
      </c>
      <c r="I102" s="472">
        <f>'MASTER_ ALL areas - No.seedling'!H112</f>
        <v>0.7</v>
      </c>
      <c r="J102" s="459">
        <f>'MASTER_ ALL areas - No.seedling'!I112</f>
        <v>32</v>
      </c>
      <c r="K102" s="427">
        <f>'MASTER_ ALL areas - No.seedling'!J112</f>
        <v>69</v>
      </c>
      <c r="L102" s="73">
        <f t="shared" si="558"/>
        <v>1380</v>
      </c>
      <c r="M102" s="427">
        <f>'MASTER_ ALL areas - No.seedling'!L112</f>
        <v>1380</v>
      </c>
      <c r="N102" s="473">
        <f>'MASTER_ ALL areas - No.seedling'!M112</f>
        <v>1</v>
      </c>
      <c r="O102" s="474">
        <f>'MASTER_ ALL areas - No.seedling'!N112</f>
        <v>35</v>
      </c>
      <c r="P102" s="70">
        <f t="shared" si="559"/>
        <v>1.4492753623188406E-2</v>
      </c>
      <c r="Q102" s="78">
        <f t="shared" si="560"/>
        <v>0.50724637681159424</v>
      </c>
      <c r="R102" s="429"/>
      <c r="S102" s="473">
        <f>'MASTER_ ALL areas - No.seedling'!R112</f>
        <v>1360</v>
      </c>
      <c r="T102" s="475">
        <f>'MASTER_ ALL areas - No.seedling'!S112</f>
        <v>1</v>
      </c>
      <c r="U102" s="80">
        <f t="shared" si="561"/>
        <v>1.4705882352941176E-2</v>
      </c>
      <c r="V102" s="475">
        <f>'MASTER_ ALL areas - No.seedling'!U112</f>
        <v>34</v>
      </c>
      <c r="W102" s="80">
        <f t="shared" si="562"/>
        <v>0.5</v>
      </c>
      <c r="X102" s="475">
        <f>'MASTER_ ALL areas - No.seedling'!W112</f>
        <v>20</v>
      </c>
      <c r="Y102" s="475">
        <f>'MASTER_ ALL areas - No.seedling'!X112</f>
        <v>0</v>
      </c>
      <c r="Z102" s="80">
        <f t="shared" si="563"/>
        <v>0</v>
      </c>
      <c r="AA102" s="475">
        <f>'MASTER_ ALL areas - No.seedling'!Z112</f>
        <v>1</v>
      </c>
      <c r="AB102" s="80">
        <f t="shared" si="564"/>
        <v>1</v>
      </c>
      <c r="AC102" s="475">
        <f>'MASTER_ ALL areas - No.seedling'!AB112</f>
        <v>0</v>
      </c>
      <c r="AD102" s="475">
        <f>'MASTER_ ALL areas - No.seedling'!AC112</f>
        <v>0</v>
      </c>
      <c r="AE102" s="80">
        <f t="shared" si="565"/>
        <v>0</v>
      </c>
      <c r="AF102" s="475">
        <f>'MASTER_ ALL areas - No.seedling'!AE112</f>
        <v>0</v>
      </c>
      <c r="AG102" s="80">
        <f t="shared" si="566"/>
        <v>0</v>
      </c>
      <c r="AH102" s="475">
        <f>'MASTER_ ALL areas - No.seedling'!AG112</f>
        <v>0</v>
      </c>
      <c r="AI102" s="475">
        <f>'MASTER_ ALL areas - No.seedling'!AH112</f>
        <v>0</v>
      </c>
      <c r="AJ102" s="80">
        <f t="shared" si="567"/>
        <v>0</v>
      </c>
      <c r="AK102" s="475">
        <f>'MASTER_ ALL areas - No.seedling'!AJ112</f>
        <v>0</v>
      </c>
      <c r="AL102" s="81">
        <f t="shared" si="568"/>
        <v>0</v>
      </c>
      <c r="AM102" s="429"/>
      <c r="AN102" s="473">
        <f>'MASTER_ ALL areas - No.seedling'!AM112</f>
        <v>60</v>
      </c>
      <c r="AO102" s="475">
        <f>'MASTER_ ALL areas - No.seedling'!AN112</f>
        <v>0</v>
      </c>
      <c r="AP102" s="80">
        <f t="shared" si="569"/>
        <v>0</v>
      </c>
      <c r="AQ102" s="475">
        <f>'MASTER_ ALL areas - No.seedling'!AP112</f>
        <v>1</v>
      </c>
      <c r="AR102" s="80">
        <f t="shared" si="570"/>
        <v>0.33333333333333331</v>
      </c>
      <c r="AS102" s="475">
        <f>'MASTER_ ALL areas - No.seedling'!AR112</f>
        <v>1320</v>
      </c>
      <c r="AT102" s="475">
        <f>'MASTER_ ALL areas - No.seedling'!AS112</f>
        <v>1</v>
      </c>
      <c r="AU102" s="80">
        <f t="shared" si="571"/>
        <v>1.5151515151515152E-2</v>
      </c>
      <c r="AV102" s="475">
        <f>'MASTER_ ALL areas - No.seedling'!AU112</f>
        <v>34</v>
      </c>
      <c r="AW102" s="80">
        <f t="shared" si="572"/>
        <v>0.51515151515151514</v>
      </c>
      <c r="AX102" s="475">
        <f>'MASTER_ ALL areas - No.seedling'!AW112</f>
        <v>0</v>
      </c>
      <c r="AY102" s="475">
        <f>'MASTER_ ALL areas - No.seedling'!AX112</f>
        <v>0</v>
      </c>
      <c r="AZ102" s="80">
        <f t="shared" si="573"/>
        <v>0</v>
      </c>
      <c r="BA102" s="475">
        <f>'MASTER_ ALL areas - No.seedling'!AZ112</f>
        <v>0</v>
      </c>
      <c r="BB102" s="80">
        <f t="shared" si="574"/>
        <v>0</v>
      </c>
      <c r="BC102" s="475">
        <f>'MASTER_ ALL areas - No.seedling'!BB112</f>
        <v>0</v>
      </c>
      <c r="BD102" s="475">
        <f>'MASTER_ ALL areas - No.seedling'!BC112</f>
        <v>0</v>
      </c>
      <c r="BE102" s="80">
        <f t="shared" si="575"/>
        <v>0</v>
      </c>
      <c r="BF102" s="475">
        <f>'MASTER_ ALL areas - No.seedling'!BE112</f>
        <v>0</v>
      </c>
      <c r="BG102" s="80">
        <f t="shared" si="576"/>
        <v>0</v>
      </c>
      <c r="BH102" s="475">
        <f>'MASTER_ ALL areas - No.seedling'!BG112</f>
        <v>0</v>
      </c>
      <c r="BI102" s="475">
        <f>'MASTER_ ALL areas - No.seedling'!BH112</f>
        <v>0</v>
      </c>
      <c r="BJ102" s="80">
        <f t="shared" si="577"/>
        <v>0</v>
      </c>
      <c r="BK102" s="475">
        <f>'MASTER_ ALL areas - No.seedling'!BJ112</f>
        <v>0</v>
      </c>
      <c r="BL102" s="80">
        <f t="shared" si="578"/>
        <v>0</v>
      </c>
      <c r="BM102" s="475">
        <f>'MASTER_ ALL areas - No.seedling'!BL112</f>
        <v>0</v>
      </c>
      <c r="BN102" s="475">
        <f>'MASTER_ ALL areas - No.seedling'!BM112</f>
        <v>0</v>
      </c>
      <c r="BO102" s="80">
        <f t="shared" si="579"/>
        <v>0</v>
      </c>
      <c r="BP102" s="475">
        <f>'MASTER_ ALL areas - No.seedling'!BO112</f>
        <v>0</v>
      </c>
      <c r="BQ102" s="80">
        <f t="shared" si="580"/>
        <v>0</v>
      </c>
      <c r="BR102" s="475">
        <f>'MASTER_ ALL areas - No.seedling'!BQ112</f>
        <v>0</v>
      </c>
      <c r="BS102" s="475">
        <f>'MASTER_ ALL areas - No.seedling'!BR112</f>
        <v>0</v>
      </c>
      <c r="BT102" s="80">
        <f t="shared" si="581"/>
        <v>0</v>
      </c>
      <c r="BU102" s="475">
        <f>'MASTER_ ALL areas - No.seedling'!BT112</f>
        <v>0</v>
      </c>
      <c r="BV102" s="80">
        <f t="shared" si="582"/>
        <v>0</v>
      </c>
      <c r="BW102" s="475">
        <f>'MASTER_ ALL areas - No.seedling'!BV112</f>
        <v>0</v>
      </c>
      <c r="BX102" s="475">
        <f>'MASTER_ ALL areas - No.seedling'!BW112</f>
        <v>0</v>
      </c>
      <c r="BY102" s="80">
        <f t="shared" si="583"/>
        <v>0</v>
      </c>
      <c r="BZ102" s="475">
        <f>'MASTER_ ALL areas - No.seedling'!BY112</f>
        <v>0</v>
      </c>
      <c r="CA102" s="81">
        <f t="shared" si="584"/>
        <v>0</v>
      </c>
      <c r="CB102" s="429"/>
      <c r="CC102" s="75">
        <f t="shared" si="94"/>
        <v>60</v>
      </c>
      <c r="CD102" s="76">
        <f>'MASTER_ ALL areas - No.seedling'!CC112</f>
        <v>0</v>
      </c>
      <c r="CE102" s="80">
        <f t="shared" si="585"/>
        <v>0</v>
      </c>
      <c r="CF102" s="76">
        <f>'MASTER_ ALL areas - No.seedling'!CE112</f>
        <v>1</v>
      </c>
      <c r="CG102" s="81">
        <f t="shared" si="586"/>
        <v>0.33333333333333331</v>
      </c>
      <c r="CH102" s="75">
        <f>'MASTER_ ALL areas - No.seedling'!CG112</f>
        <v>0</v>
      </c>
      <c r="CI102" s="76">
        <f>'MASTER_ ALL areas - No.seedling'!CH112</f>
        <v>0</v>
      </c>
      <c r="CJ102" s="80">
        <f t="shared" si="587"/>
        <v>0</v>
      </c>
      <c r="CK102" s="76">
        <f>'MASTER_ ALL areas - No.seedling'!CJ112</f>
        <v>0</v>
      </c>
      <c r="CL102" s="81">
        <f t="shared" si="588"/>
        <v>0</v>
      </c>
      <c r="CM102" s="75">
        <f>'MASTER_ ALL areas - No.seedling'!CL112</f>
        <v>0</v>
      </c>
      <c r="CN102" s="76">
        <f>'MASTER_ ALL areas - No.seedling'!CM112</f>
        <v>0</v>
      </c>
      <c r="CO102" s="80">
        <f t="shared" si="589"/>
        <v>0</v>
      </c>
      <c r="CP102" s="76">
        <f>'MASTER_ ALL areas - No.seedling'!CO112</f>
        <v>0</v>
      </c>
      <c r="CQ102" s="81">
        <f t="shared" si="590"/>
        <v>0</v>
      </c>
      <c r="CR102" s="75">
        <f>'MASTER_ ALL areas - No.seedling'!CQ112</f>
        <v>0</v>
      </c>
      <c r="CS102" s="76">
        <f>'MASTER_ ALL areas - No.seedling'!CR112</f>
        <v>0</v>
      </c>
      <c r="CT102" s="80">
        <f t="shared" si="591"/>
        <v>0</v>
      </c>
      <c r="CU102" s="76">
        <f>'MASTER_ ALL areas - No.seedling'!CT112</f>
        <v>0</v>
      </c>
      <c r="CV102" s="81">
        <f t="shared" si="592"/>
        <v>0</v>
      </c>
      <c r="CW102" s="75">
        <f>'MASTER_ ALL areas - No.seedling'!CV112</f>
        <v>1300</v>
      </c>
      <c r="CX102" s="76">
        <f>'MASTER_ ALL areas - No.seedling'!CW112</f>
        <v>1</v>
      </c>
      <c r="CY102" s="80">
        <f t="shared" si="593"/>
        <v>1.5384615384615385E-2</v>
      </c>
      <c r="CZ102" s="76">
        <f>'MASTER_ ALL areas - No.seedling'!CY112</f>
        <v>33</v>
      </c>
      <c r="DA102" s="81">
        <f t="shared" si="594"/>
        <v>0.50769230769230766</v>
      </c>
      <c r="DB102" s="75">
        <f>'MASTER_ ALL areas - No.seedling'!DA112</f>
        <v>20</v>
      </c>
      <c r="DC102" s="76">
        <f>'MASTER_ ALL areas - No.seedling'!DB112</f>
        <v>0</v>
      </c>
      <c r="DD102" s="80">
        <f t="shared" si="595"/>
        <v>0</v>
      </c>
      <c r="DE102" s="76">
        <f>'MASTER_ ALL areas - No.seedling'!DD112</f>
        <v>1</v>
      </c>
      <c r="DF102" s="81">
        <f t="shared" si="596"/>
        <v>1</v>
      </c>
      <c r="DG102" s="75">
        <f>'MASTER_ ALL areas - No.seedling'!DF112</f>
        <v>0</v>
      </c>
      <c r="DH102" s="76">
        <f>'MASTER_ ALL areas - No.seedling'!DG112</f>
        <v>0</v>
      </c>
      <c r="DI102" s="80">
        <f t="shared" si="597"/>
        <v>0</v>
      </c>
      <c r="DJ102" s="76">
        <f>'MASTER_ ALL areas - No.seedling'!DI112</f>
        <v>0</v>
      </c>
      <c r="DK102" s="81">
        <f t="shared" si="598"/>
        <v>0</v>
      </c>
      <c r="DL102" s="75">
        <f>'MASTER_ ALL areas - No.seedling'!DK112</f>
        <v>0</v>
      </c>
      <c r="DM102" s="76">
        <f>'MASTER_ ALL areas - No.seedling'!DL112</f>
        <v>0</v>
      </c>
      <c r="DN102" s="80">
        <f t="shared" si="599"/>
        <v>0</v>
      </c>
      <c r="DO102" s="76">
        <f>'MASTER_ ALL areas - No.seedling'!DN112</f>
        <v>0</v>
      </c>
      <c r="DP102" s="81">
        <f t="shared" si="600"/>
        <v>0</v>
      </c>
      <c r="DQ102" s="75">
        <f>'MASTER_ ALL areas - No.seedling'!DP112</f>
        <v>0</v>
      </c>
      <c r="DR102" s="76">
        <f>'MASTER_ ALL areas - No.seedling'!DQ112</f>
        <v>0</v>
      </c>
      <c r="DS102" s="80">
        <f t="shared" si="601"/>
        <v>0</v>
      </c>
      <c r="DT102" s="76">
        <f>'MASTER_ ALL areas - No.seedling'!DS112</f>
        <v>0</v>
      </c>
      <c r="DU102" s="81">
        <f t="shared" si="602"/>
        <v>0</v>
      </c>
      <c r="DV102" s="75">
        <f>'MASTER_ ALL areas - No.seedling'!DU112</f>
        <v>0</v>
      </c>
      <c r="DW102" s="76">
        <f>'MASTER_ ALL areas - No.seedling'!DV112</f>
        <v>0</v>
      </c>
      <c r="DX102" s="80">
        <f t="shared" si="603"/>
        <v>0</v>
      </c>
      <c r="DY102" s="76">
        <f>'MASTER_ ALL areas - No.seedling'!DX112</f>
        <v>0</v>
      </c>
      <c r="DZ102" s="81">
        <f t="shared" si="604"/>
        <v>0</v>
      </c>
      <c r="EA102" s="75">
        <f>'MASTER_ ALL areas - No.seedling'!DZ112</f>
        <v>0</v>
      </c>
      <c r="EB102" s="76">
        <f>'MASTER_ ALL areas - No.seedling'!EA112</f>
        <v>0</v>
      </c>
      <c r="EC102" s="80">
        <f t="shared" si="605"/>
        <v>0</v>
      </c>
      <c r="ED102" s="76">
        <f>'MASTER_ ALL areas - No.seedling'!EC112</f>
        <v>0</v>
      </c>
      <c r="EE102" s="81">
        <f t="shared" si="606"/>
        <v>0</v>
      </c>
      <c r="EF102" s="75">
        <f>'MASTER_ ALL areas - No.seedling'!EE112</f>
        <v>0</v>
      </c>
      <c r="EG102" s="76">
        <f>'MASTER_ ALL areas - No.seedling'!EF112</f>
        <v>0</v>
      </c>
      <c r="EH102" s="80">
        <f t="shared" si="607"/>
        <v>0</v>
      </c>
      <c r="EI102" s="76">
        <f>'MASTER_ ALL areas - No.seedling'!EH112</f>
        <v>0</v>
      </c>
      <c r="EJ102" s="81">
        <f t="shared" si="608"/>
        <v>0</v>
      </c>
      <c r="EK102" s="75">
        <f>'MASTER_ ALL areas - No.seedling'!EJ112</f>
        <v>0</v>
      </c>
      <c r="EL102" s="76">
        <f>'MASTER_ ALL areas - No.seedling'!EK112</f>
        <v>0</v>
      </c>
      <c r="EM102" s="80">
        <f t="shared" si="609"/>
        <v>0</v>
      </c>
      <c r="EN102" s="76">
        <f>'MASTER_ ALL areas - No.seedling'!EM112</f>
        <v>0</v>
      </c>
      <c r="EO102" s="81">
        <f t="shared" si="610"/>
        <v>0</v>
      </c>
      <c r="EP102" s="75">
        <f>'MASTER_ ALL areas - No.seedling'!EO112</f>
        <v>0</v>
      </c>
      <c r="EQ102" s="76">
        <f>'MASTER_ ALL areas - No.seedling'!EP112</f>
        <v>0</v>
      </c>
      <c r="ER102" s="80">
        <f t="shared" si="611"/>
        <v>0</v>
      </c>
      <c r="ES102" s="76">
        <f>'MASTER_ ALL areas - No.seedling'!ER112</f>
        <v>0</v>
      </c>
      <c r="ET102" s="81">
        <f t="shared" si="612"/>
        <v>0</v>
      </c>
      <c r="EU102" s="75">
        <f>'MASTER_ ALL areas - No.seedling'!ET112</f>
        <v>0</v>
      </c>
      <c r="EV102" s="76">
        <f>'MASTER_ ALL areas - No.seedling'!EU112</f>
        <v>0</v>
      </c>
      <c r="EW102" s="80">
        <f t="shared" si="613"/>
        <v>0</v>
      </c>
      <c r="EX102" s="76">
        <f>'MASTER_ ALL areas - No.seedling'!EW112</f>
        <v>0</v>
      </c>
      <c r="EY102" s="81">
        <f t="shared" si="614"/>
        <v>0</v>
      </c>
      <c r="EZ102" s="75">
        <f>'MASTER_ ALL areas - No.seedling'!EY112</f>
        <v>0</v>
      </c>
      <c r="FA102" s="76">
        <f>'MASTER_ ALL areas - No.seedling'!EZ112</f>
        <v>0</v>
      </c>
      <c r="FB102" s="80">
        <f t="shared" si="615"/>
        <v>0</v>
      </c>
      <c r="FC102" s="76">
        <f>'MASTER_ ALL areas - No.seedling'!FB112</f>
        <v>0</v>
      </c>
      <c r="FD102" s="81">
        <f t="shared" si="616"/>
        <v>0</v>
      </c>
      <c r="FE102" s="75">
        <f>'MASTER_ ALL areas - No.seedling'!FD112</f>
        <v>0</v>
      </c>
      <c r="FF102" s="76">
        <f>'MASTER_ ALL areas - No.seedling'!FE112</f>
        <v>0</v>
      </c>
      <c r="FG102" s="80">
        <f t="shared" si="617"/>
        <v>0</v>
      </c>
      <c r="FH102" s="76">
        <f>'MASTER_ ALL areas - No.seedling'!FG112</f>
        <v>0</v>
      </c>
      <c r="FI102" s="81">
        <f t="shared" si="618"/>
        <v>0</v>
      </c>
      <c r="FJ102" s="75">
        <f>'MASTER_ ALL areas - No.seedling'!FI112</f>
        <v>0</v>
      </c>
      <c r="FK102" s="76">
        <f>'MASTER_ ALL areas - No.seedling'!FJ112</f>
        <v>0</v>
      </c>
      <c r="FL102" s="80">
        <f t="shared" si="619"/>
        <v>0</v>
      </c>
      <c r="FM102" s="76">
        <f>'MASTER_ ALL areas - No.seedling'!FL112</f>
        <v>0</v>
      </c>
      <c r="FN102" s="81">
        <f t="shared" si="620"/>
        <v>0</v>
      </c>
      <c r="FO102" s="75">
        <f>'MASTER_ ALL areas - No.seedling'!FN112</f>
        <v>0</v>
      </c>
      <c r="FP102" s="76">
        <f>'MASTER_ ALL areas - No.seedling'!FO112</f>
        <v>0</v>
      </c>
      <c r="FQ102" s="80">
        <f t="shared" si="621"/>
        <v>0</v>
      </c>
      <c r="FR102" s="76">
        <f>'MASTER_ ALL areas - No.seedling'!FQ112</f>
        <v>0</v>
      </c>
      <c r="FS102" s="81">
        <f t="shared" si="622"/>
        <v>0</v>
      </c>
      <c r="FT102" s="75">
        <f>'MASTER_ ALL areas - No.seedling'!FS112</f>
        <v>0</v>
      </c>
      <c r="FU102" s="76">
        <f>'MASTER_ ALL areas - No.seedling'!FT112</f>
        <v>0</v>
      </c>
      <c r="FV102" s="80">
        <f t="shared" si="623"/>
        <v>0</v>
      </c>
      <c r="FW102" s="76">
        <f>'MASTER_ ALL areas - No.seedling'!FV112</f>
        <v>0</v>
      </c>
      <c r="FX102" s="81">
        <f t="shared" si="624"/>
        <v>0</v>
      </c>
      <c r="FY102" s="75">
        <f>'MASTER_ ALL areas - No.seedling'!FX112</f>
        <v>0</v>
      </c>
      <c r="FZ102" s="76">
        <f>'MASTER_ ALL areas - No.seedling'!FY112</f>
        <v>0</v>
      </c>
      <c r="GA102" s="80">
        <f t="shared" si="625"/>
        <v>0</v>
      </c>
      <c r="GB102" s="76">
        <f>'MASTER_ ALL areas - No.seedling'!GA112</f>
        <v>0</v>
      </c>
      <c r="GC102" s="81">
        <f t="shared" si="626"/>
        <v>0</v>
      </c>
      <c r="GD102" s="75">
        <f>'MASTER_ ALL areas - No.seedling'!GC112</f>
        <v>0</v>
      </c>
      <c r="GE102" s="76">
        <f>'MASTER_ ALL areas - No.seedling'!GD112</f>
        <v>0</v>
      </c>
      <c r="GF102" s="80">
        <f t="shared" si="627"/>
        <v>0</v>
      </c>
      <c r="GG102" s="76">
        <f>'MASTER_ ALL areas - No.seedling'!GF112</f>
        <v>0</v>
      </c>
      <c r="GH102" s="81">
        <f t="shared" si="628"/>
        <v>0</v>
      </c>
      <c r="GI102" s="75">
        <f>'MASTER_ ALL areas - No.seedling'!GH112</f>
        <v>0</v>
      </c>
      <c r="GJ102" s="76">
        <f>'MASTER_ ALL areas - No.seedling'!GI112</f>
        <v>0</v>
      </c>
      <c r="GK102" s="80">
        <f t="shared" si="629"/>
        <v>0</v>
      </c>
      <c r="GL102" s="76">
        <f>'MASTER_ ALL areas - No.seedling'!GK112</f>
        <v>0</v>
      </c>
      <c r="GM102" s="81">
        <f t="shared" si="630"/>
        <v>0</v>
      </c>
      <c r="GN102" s="75">
        <f>'MASTER_ ALL areas - No.seedling'!GM112</f>
        <v>0</v>
      </c>
      <c r="GO102" s="76">
        <f>'MASTER_ ALL areas - No.seedling'!GN112</f>
        <v>0</v>
      </c>
      <c r="GP102" s="80">
        <f t="shared" si="631"/>
        <v>0</v>
      </c>
      <c r="GQ102" s="76">
        <f>'MASTER_ ALL areas - No.seedling'!GP112</f>
        <v>0</v>
      </c>
      <c r="GR102" s="81">
        <f t="shared" si="632"/>
        <v>0</v>
      </c>
      <c r="GS102" s="75">
        <f>'MASTER_ ALL areas - No.seedling'!GR112</f>
        <v>0</v>
      </c>
      <c r="GT102" s="76">
        <f>'MASTER_ ALL areas - No.seedling'!GS112</f>
        <v>0</v>
      </c>
      <c r="GU102" s="80">
        <f t="shared" si="633"/>
        <v>0</v>
      </c>
      <c r="GV102" s="76">
        <f>'MASTER_ ALL areas - No.seedling'!GU112</f>
        <v>0</v>
      </c>
      <c r="GW102" s="81">
        <f t="shared" si="634"/>
        <v>0</v>
      </c>
      <c r="GX102" s="75">
        <f>'MASTER_ ALL areas - No.seedling'!GW112</f>
        <v>0</v>
      </c>
      <c r="GY102" s="76">
        <f>'MASTER_ ALL areas - No.seedling'!GX112</f>
        <v>0</v>
      </c>
      <c r="GZ102" s="80">
        <f t="shared" si="635"/>
        <v>0</v>
      </c>
      <c r="HA102" s="76">
        <f>'MASTER_ ALL areas - No.seedling'!GZ112</f>
        <v>0</v>
      </c>
      <c r="HB102" s="81">
        <f t="shared" si="636"/>
        <v>0</v>
      </c>
      <c r="HC102" s="75">
        <f>'MASTER_ ALL areas - No.seedling'!HB112</f>
        <v>0</v>
      </c>
      <c r="HD102" s="76">
        <f>'MASTER_ ALL areas - No.seedling'!HC112</f>
        <v>0</v>
      </c>
      <c r="HE102" s="80">
        <f t="shared" si="637"/>
        <v>0</v>
      </c>
      <c r="HF102" s="76">
        <f>'MASTER_ ALL areas - No.seedling'!HE112</f>
        <v>0</v>
      </c>
      <c r="HG102" s="81">
        <f t="shared" si="638"/>
        <v>0</v>
      </c>
      <c r="HH102" s="75">
        <f>'MASTER_ ALL areas - No.seedling'!HG112</f>
        <v>0</v>
      </c>
      <c r="HI102" s="76">
        <f>'MASTER_ ALL areas - No.seedling'!HH112</f>
        <v>0</v>
      </c>
      <c r="HJ102" s="80">
        <f t="shared" si="639"/>
        <v>0</v>
      </c>
      <c r="HK102" s="76">
        <f>'MASTER_ ALL areas - No.seedling'!HJ112</f>
        <v>0</v>
      </c>
      <c r="HL102" s="81">
        <f t="shared" si="640"/>
        <v>0</v>
      </c>
      <c r="HM102" s="75">
        <f>'MASTER_ ALL areas - No.seedling'!HL112</f>
        <v>0</v>
      </c>
      <c r="HN102" s="76">
        <f>'MASTER_ ALL areas - No.seedling'!HM112</f>
        <v>0</v>
      </c>
      <c r="HO102" s="80">
        <f t="shared" si="641"/>
        <v>0</v>
      </c>
      <c r="HP102" s="76">
        <f>'MASTER_ ALL areas - No.seedling'!HO112</f>
        <v>0</v>
      </c>
      <c r="HQ102" s="81">
        <f t="shared" si="642"/>
        <v>0</v>
      </c>
      <c r="HR102" s="75">
        <f>'MASTER_ ALL areas - No.seedling'!HQ112</f>
        <v>0</v>
      </c>
      <c r="HS102" s="76">
        <f>'MASTER_ ALL areas - No.seedling'!HR112</f>
        <v>0</v>
      </c>
      <c r="HT102" s="80">
        <f t="shared" si="643"/>
        <v>0</v>
      </c>
      <c r="HU102" s="76">
        <f>'MASTER_ ALL areas - No.seedling'!HT112</f>
        <v>0</v>
      </c>
      <c r="HV102" s="81">
        <f t="shared" si="644"/>
        <v>0</v>
      </c>
      <c r="HW102" s="75">
        <f>'MASTER_ ALL areas - No.seedling'!HV112</f>
        <v>0</v>
      </c>
      <c r="HX102" s="76">
        <f>'MASTER_ ALL areas - No.seedling'!HW112</f>
        <v>0</v>
      </c>
      <c r="HY102" s="80">
        <f t="shared" si="645"/>
        <v>0</v>
      </c>
      <c r="HZ102" s="76">
        <f>'MASTER_ ALL areas - No.seedling'!HY112</f>
        <v>0</v>
      </c>
      <c r="IA102" s="81">
        <f t="shared" si="646"/>
        <v>0</v>
      </c>
      <c r="IB102" s="75">
        <f>'MASTER_ ALL areas - No.seedling'!IA112</f>
        <v>0</v>
      </c>
      <c r="IC102" s="76">
        <f>'MASTER_ ALL areas - No.seedling'!IB112</f>
        <v>0</v>
      </c>
      <c r="ID102" s="80">
        <f t="shared" si="647"/>
        <v>0</v>
      </c>
      <c r="IE102" s="76">
        <f>'MASTER_ ALL areas - No.seedling'!ID112</f>
        <v>0</v>
      </c>
      <c r="IF102" s="85">
        <f t="shared" si="648"/>
        <v>0</v>
      </c>
      <c r="IG102" s="86" t="s">
        <v>347</v>
      </c>
      <c r="IH102" s="87"/>
    </row>
    <row r="103" spans="2:242" ht="33" customHeight="1" x14ac:dyDescent="0.25">
      <c r="B103" s="420">
        <v>110</v>
      </c>
      <c r="C103" s="421" t="s">
        <v>351</v>
      </c>
      <c r="D103" s="422">
        <v>218655</v>
      </c>
      <c r="E103" s="423">
        <v>933943</v>
      </c>
      <c r="F103" s="424" t="s">
        <v>89</v>
      </c>
      <c r="G103" s="88" t="s">
        <v>105</v>
      </c>
      <c r="H103" s="459">
        <f>'MASTER_ ALL areas - No.seedling'!G114</f>
        <v>1</v>
      </c>
      <c r="I103" s="472">
        <f>'MASTER_ ALL areas - No.seedling'!H114</f>
        <v>0</v>
      </c>
      <c r="J103" s="459">
        <f>'MASTER_ ALL areas - No.seedling'!I114</f>
        <v>67</v>
      </c>
      <c r="K103" s="427">
        <f>'MASTER_ ALL areas - No.seedling'!J114</f>
        <v>32</v>
      </c>
      <c r="L103" s="73">
        <f t="shared" si="558"/>
        <v>640</v>
      </c>
      <c r="M103" s="427">
        <f>'MASTER_ ALL areas - No.seedling'!L114</f>
        <v>640</v>
      </c>
      <c r="N103" s="473">
        <f>'MASTER_ ALL areas - No.seedling'!M114</f>
        <v>6</v>
      </c>
      <c r="O103" s="474">
        <f>'MASTER_ ALL areas - No.seedling'!N114</f>
        <v>25</v>
      </c>
      <c r="P103" s="70">
        <f t="shared" si="559"/>
        <v>0.1875</v>
      </c>
      <c r="Q103" s="78">
        <f t="shared" si="560"/>
        <v>0.78125</v>
      </c>
      <c r="R103" s="429"/>
      <c r="S103" s="473">
        <f>'MASTER_ ALL areas - No.seedling'!R114</f>
        <v>340</v>
      </c>
      <c r="T103" s="475">
        <f>'MASTER_ ALL areas - No.seedling'!S114</f>
        <v>0</v>
      </c>
      <c r="U103" s="80">
        <f t="shared" si="561"/>
        <v>0</v>
      </c>
      <c r="V103" s="475">
        <f>'MASTER_ ALL areas - No.seedling'!U114</f>
        <v>10</v>
      </c>
      <c r="W103" s="80">
        <f t="shared" si="562"/>
        <v>0.58823529411764708</v>
      </c>
      <c r="X103" s="475">
        <f>'MASTER_ ALL areas - No.seedling'!W114</f>
        <v>300</v>
      </c>
      <c r="Y103" s="475">
        <f>'MASTER_ ALL areas - No.seedling'!X114</f>
        <v>6</v>
      </c>
      <c r="Z103" s="80">
        <f t="shared" si="563"/>
        <v>0.4</v>
      </c>
      <c r="AA103" s="475">
        <f>'MASTER_ ALL areas - No.seedling'!Z114</f>
        <v>15</v>
      </c>
      <c r="AB103" s="80">
        <f t="shared" si="564"/>
        <v>1</v>
      </c>
      <c r="AC103" s="475">
        <f>'MASTER_ ALL areas - No.seedling'!AB114</f>
        <v>0</v>
      </c>
      <c r="AD103" s="475">
        <f>'MASTER_ ALL areas - No.seedling'!AC114</f>
        <v>0</v>
      </c>
      <c r="AE103" s="80">
        <f t="shared" si="565"/>
        <v>0</v>
      </c>
      <c r="AF103" s="475">
        <f>'MASTER_ ALL areas - No.seedling'!AE114</f>
        <v>0</v>
      </c>
      <c r="AG103" s="80">
        <f t="shared" si="566"/>
        <v>0</v>
      </c>
      <c r="AH103" s="475">
        <f>'MASTER_ ALL areas - No.seedling'!AG114</f>
        <v>0</v>
      </c>
      <c r="AI103" s="475">
        <f>'MASTER_ ALL areas - No.seedling'!AH114</f>
        <v>0</v>
      </c>
      <c r="AJ103" s="80">
        <f t="shared" si="567"/>
        <v>0</v>
      </c>
      <c r="AK103" s="475">
        <f>'MASTER_ ALL areas - No.seedling'!AJ114</f>
        <v>0</v>
      </c>
      <c r="AL103" s="81">
        <f t="shared" si="568"/>
        <v>0</v>
      </c>
      <c r="AM103" s="429"/>
      <c r="AN103" s="473">
        <f>'MASTER_ ALL areas - No.seedling'!AM114</f>
        <v>120</v>
      </c>
      <c r="AO103" s="475">
        <f>'MASTER_ ALL areas - No.seedling'!AN114</f>
        <v>5</v>
      </c>
      <c r="AP103" s="80">
        <f t="shared" si="569"/>
        <v>0.83333333333333337</v>
      </c>
      <c r="AQ103" s="475">
        <f>'MASTER_ ALL areas - No.seedling'!AP114</f>
        <v>6</v>
      </c>
      <c r="AR103" s="80">
        <f t="shared" si="570"/>
        <v>1</v>
      </c>
      <c r="AS103" s="475">
        <f>'MASTER_ ALL areas - No.seedling'!AR114</f>
        <v>440</v>
      </c>
      <c r="AT103" s="475">
        <f>'MASTER_ ALL areas - No.seedling'!AS114</f>
        <v>1</v>
      </c>
      <c r="AU103" s="80">
        <f t="shared" si="571"/>
        <v>4.5454545454545456E-2</v>
      </c>
      <c r="AV103" s="475">
        <f>'MASTER_ ALL areas - No.seedling'!AU114</f>
        <v>15</v>
      </c>
      <c r="AW103" s="80">
        <f t="shared" si="572"/>
        <v>0.68181818181818177</v>
      </c>
      <c r="AX103" s="475">
        <f>'MASTER_ ALL areas - No.seedling'!AW114</f>
        <v>0</v>
      </c>
      <c r="AY103" s="475">
        <f>'MASTER_ ALL areas - No.seedling'!AX114</f>
        <v>0</v>
      </c>
      <c r="AZ103" s="80">
        <f t="shared" si="573"/>
        <v>0</v>
      </c>
      <c r="BA103" s="475">
        <f>'MASTER_ ALL areas - No.seedling'!AZ114</f>
        <v>0</v>
      </c>
      <c r="BB103" s="80">
        <f t="shared" si="574"/>
        <v>0</v>
      </c>
      <c r="BC103" s="475">
        <f>'MASTER_ ALL areas - No.seedling'!BB114</f>
        <v>0</v>
      </c>
      <c r="BD103" s="475">
        <f>'MASTER_ ALL areas - No.seedling'!BC114</f>
        <v>0</v>
      </c>
      <c r="BE103" s="80">
        <f t="shared" si="575"/>
        <v>0</v>
      </c>
      <c r="BF103" s="475">
        <f>'MASTER_ ALL areas - No.seedling'!BE114</f>
        <v>0</v>
      </c>
      <c r="BG103" s="80">
        <f t="shared" si="576"/>
        <v>0</v>
      </c>
      <c r="BH103" s="475">
        <f>'MASTER_ ALL areas - No.seedling'!BG114</f>
        <v>80</v>
      </c>
      <c r="BI103" s="475">
        <f>'MASTER_ ALL areas - No.seedling'!BH114</f>
        <v>0</v>
      </c>
      <c r="BJ103" s="80">
        <f t="shared" si="577"/>
        <v>0</v>
      </c>
      <c r="BK103" s="475">
        <f>'MASTER_ ALL areas - No.seedling'!BJ114</f>
        <v>4</v>
      </c>
      <c r="BL103" s="80">
        <f t="shared" si="578"/>
        <v>1</v>
      </c>
      <c r="BM103" s="475">
        <f>'MASTER_ ALL areas - No.seedling'!BL114</f>
        <v>0</v>
      </c>
      <c r="BN103" s="475">
        <f>'MASTER_ ALL areas - No.seedling'!BM114</f>
        <v>0</v>
      </c>
      <c r="BO103" s="80">
        <f t="shared" si="579"/>
        <v>0</v>
      </c>
      <c r="BP103" s="475">
        <f>'MASTER_ ALL areas - No.seedling'!BO114</f>
        <v>0</v>
      </c>
      <c r="BQ103" s="80">
        <f t="shared" si="580"/>
        <v>0</v>
      </c>
      <c r="BR103" s="475">
        <f>'MASTER_ ALL areas - No.seedling'!BQ114</f>
        <v>0</v>
      </c>
      <c r="BS103" s="475">
        <f>'MASTER_ ALL areas - No.seedling'!BR114</f>
        <v>0</v>
      </c>
      <c r="BT103" s="80">
        <f t="shared" si="581"/>
        <v>0</v>
      </c>
      <c r="BU103" s="475">
        <f>'MASTER_ ALL areas - No.seedling'!BT114</f>
        <v>0</v>
      </c>
      <c r="BV103" s="80">
        <f t="shared" si="582"/>
        <v>0</v>
      </c>
      <c r="BW103" s="475">
        <f>'MASTER_ ALL areas - No.seedling'!BV114</f>
        <v>0</v>
      </c>
      <c r="BX103" s="475">
        <f>'MASTER_ ALL areas - No.seedling'!BW114</f>
        <v>0</v>
      </c>
      <c r="BY103" s="80">
        <f t="shared" si="583"/>
        <v>0</v>
      </c>
      <c r="BZ103" s="475">
        <f>'MASTER_ ALL areas - No.seedling'!BY114</f>
        <v>0</v>
      </c>
      <c r="CA103" s="81">
        <f t="shared" si="584"/>
        <v>0</v>
      </c>
      <c r="CB103" s="429"/>
      <c r="CC103" s="75">
        <f t="shared" si="91"/>
        <v>20</v>
      </c>
      <c r="CD103" s="76">
        <f>'MASTER_ ALL areas - No.seedling'!CC114</f>
        <v>0</v>
      </c>
      <c r="CE103" s="80">
        <f t="shared" si="585"/>
        <v>0</v>
      </c>
      <c r="CF103" s="76">
        <f>'MASTER_ ALL areas - No.seedling'!CE114</f>
        <v>1</v>
      </c>
      <c r="CG103" s="81">
        <f t="shared" si="586"/>
        <v>1</v>
      </c>
      <c r="CH103" s="75">
        <f>'MASTER_ ALL areas - No.seedling'!CG114</f>
        <v>100</v>
      </c>
      <c r="CI103" s="76">
        <f>'MASTER_ ALL areas - No.seedling'!CH114</f>
        <v>5</v>
      </c>
      <c r="CJ103" s="80">
        <f t="shared" si="587"/>
        <v>1</v>
      </c>
      <c r="CK103" s="76">
        <f>'MASTER_ ALL areas - No.seedling'!CJ114</f>
        <v>5</v>
      </c>
      <c r="CL103" s="81">
        <f t="shared" si="588"/>
        <v>1</v>
      </c>
      <c r="CM103" s="75">
        <f>'MASTER_ ALL areas - No.seedling'!CL114</f>
        <v>0</v>
      </c>
      <c r="CN103" s="76">
        <f>'MASTER_ ALL areas - No.seedling'!CM114</f>
        <v>0</v>
      </c>
      <c r="CO103" s="80">
        <f t="shared" si="589"/>
        <v>0</v>
      </c>
      <c r="CP103" s="76">
        <f>'MASTER_ ALL areas - No.seedling'!CO114</f>
        <v>0</v>
      </c>
      <c r="CQ103" s="81">
        <f t="shared" si="590"/>
        <v>0</v>
      </c>
      <c r="CR103" s="75">
        <f>'MASTER_ ALL areas - No.seedling'!CQ114</f>
        <v>0</v>
      </c>
      <c r="CS103" s="76">
        <f>'MASTER_ ALL areas - No.seedling'!CR114</f>
        <v>0</v>
      </c>
      <c r="CT103" s="80">
        <f t="shared" si="591"/>
        <v>0</v>
      </c>
      <c r="CU103" s="76">
        <f>'MASTER_ ALL areas - No.seedling'!CT114</f>
        <v>0</v>
      </c>
      <c r="CV103" s="81">
        <f t="shared" si="592"/>
        <v>0</v>
      </c>
      <c r="CW103" s="75">
        <f>'MASTER_ ALL areas - No.seedling'!CV114</f>
        <v>280</v>
      </c>
      <c r="CX103" s="76">
        <f>'MASTER_ ALL areas - No.seedling'!CW114</f>
        <v>0</v>
      </c>
      <c r="CY103" s="80">
        <f t="shared" si="593"/>
        <v>0</v>
      </c>
      <c r="CZ103" s="76">
        <f>'MASTER_ ALL areas - No.seedling'!CY114</f>
        <v>7</v>
      </c>
      <c r="DA103" s="81">
        <f t="shared" si="594"/>
        <v>0.5</v>
      </c>
      <c r="DB103" s="75">
        <f>'MASTER_ ALL areas - No.seedling'!DA114</f>
        <v>160</v>
      </c>
      <c r="DC103" s="76">
        <f>'MASTER_ ALL areas - No.seedling'!DB114</f>
        <v>1</v>
      </c>
      <c r="DD103" s="80">
        <f t="shared" si="595"/>
        <v>0.125</v>
      </c>
      <c r="DE103" s="76">
        <f>'MASTER_ ALL areas - No.seedling'!DD114</f>
        <v>8</v>
      </c>
      <c r="DF103" s="81">
        <f t="shared" si="596"/>
        <v>1</v>
      </c>
      <c r="DG103" s="75">
        <f>'MASTER_ ALL areas - No.seedling'!DF114</f>
        <v>0</v>
      </c>
      <c r="DH103" s="76">
        <f>'MASTER_ ALL areas - No.seedling'!DG114</f>
        <v>0</v>
      </c>
      <c r="DI103" s="80">
        <f t="shared" si="597"/>
        <v>0</v>
      </c>
      <c r="DJ103" s="76">
        <f>'MASTER_ ALL areas - No.seedling'!DI114</f>
        <v>0</v>
      </c>
      <c r="DK103" s="81">
        <f t="shared" si="598"/>
        <v>0</v>
      </c>
      <c r="DL103" s="75">
        <f>'MASTER_ ALL areas - No.seedling'!DK114</f>
        <v>0</v>
      </c>
      <c r="DM103" s="76">
        <f>'MASTER_ ALL areas - No.seedling'!DL114</f>
        <v>0</v>
      </c>
      <c r="DN103" s="80">
        <f t="shared" si="599"/>
        <v>0</v>
      </c>
      <c r="DO103" s="76">
        <f>'MASTER_ ALL areas - No.seedling'!DN114</f>
        <v>0</v>
      </c>
      <c r="DP103" s="81">
        <f t="shared" si="600"/>
        <v>0</v>
      </c>
      <c r="DQ103" s="75">
        <f>'MASTER_ ALL areas - No.seedling'!DP114</f>
        <v>0</v>
      </c>
      <c r="DR103" s="76">
        <f>'MASTER_ ALL areas - No.seedling'!DQ114</f>
        <v>0</v>
      </c>
      <c r="DS103" s="80">
        <f t="shared" si="601"/>
        <v>0</v>
      </c>
      <c r="DT103" s="76">
        <f>'MASTER_ ALL areas - No.seedling'!DS114</f>
        <v>0</v>
      </c>
      <c r="DU103" s="81">
        <f t="shared" si="602"/>
        <v>0</v>
      </c>
      <c r="DV103" s="75">
        <f>'MASTER_ ALL areas - No.seedling'!DU114</f>
        <v>0</v>
      </c>
      <c r="DW103" s="76">
        <f>'MASTER_ ALL areas - No.seedling'!DV114</f>
        <v>0</v>
      </c>
      <c r="DX103" s="80">
        <f t="shared" si="603"/>
        <v>0</v>
      </c>
      <c r="DY103" s="76">
        <f>'MASTER_ ALL areas - No.seedling'!DX114</f>
        <v>0</v>
      </c>
      <c r="DZ103" s="81">
        <f t="shared" si="604"/>
        <v>0</v>
      </c>
      <c r="EA103" s="75">
        <f>'MASTER_ ALL areas - No.seedling'!DZ114</f>
        <v>0</v>
      </c>
      <c r="EB103" s="76">
        <f>'MASTER_ ALL areas - No.seedling'!EA114</f>
        <v>0</v>
      </c>
      <c r="EC103" s="80">
        <f t="shared" si="605"/>
        <v>0</v>
      </c>
      <c r="ED103" s="76">
        <f>'MASTER_ ALL areas - No.seedling'!EC114</f>
        <v>0</v>
      </c>
      <c r="EE103" s="81">
        <f t="shared" si="606"/>
        <v>0</v>
      </c>
      <c r="EF103" s="75">
        <f>'MASTER_ ALL areas - No.seedling'!EE114</f>
        <v>0</v>
      </c>
      <c r="EG103" s="76">
        <f>'MASTER_ ALL areas - No.seedling'!EF114</f>
        <v>0</v>
      </c>
      <c r="EH103" s="80">
        <f t="shared" si="607"/>
        <v>0</v>
      </c>
      <c r="EI103" s="76">
        <f>'MASTER_ ALL areas - No.seedling'!EH114</f>
        <v>0</v>
      </c>
      <c r="EJ103" s="81">
        <f t="shared" si="608"/>
        <v>0</v>
      </c>
      <c r="EK103" s="75">
        <f>'MASTER_ ALL areas - No.seedling'!EJ114</f>
        <v>0</v>
      </c>
      <c r="EL103" s="76">
        <f>'MASTER_ ALL areas - No.seedling'!EK114</f>
        <v>0</v>
      </c>
      <c r="EM103" s="80">
        <f t="shared" si="609"/>
        <v>0</v>
      </c>
      <c r="EN103" s="76">
        <f>'MASTER_ ALL areas - No.seedling'!EM114</f>
        <v>0</v>
      </c>
      <c r="EO103" s="81">
        <f t="shared" si="610"/>
        <v>0</v>
      </c>
      <c r="EP103" s="75">
        <f>'MASTER_ ALL areas - No.seedling'!EO114</f>
        <v>0</v>
      </c>
      <c r="EQ103" s="76">
        <f>'MASTER_ ALL areas - No.seedling'!EP114</f>
        <v>0</v>
      </c>
      <c r="ER103" s="80">
        <f t="shared" si="611"/>
        <v>0</v>
      </c>
      <c r="ES103" s="76">
        <f>'MASTER_ ALL areas - No.seedling'!ER114</f>
        <v>0</v>
      </c>
      <c r="ET103" s="81">
        <f t="shared" si="612"/>
        <v>0</v>
      </c>
      <c r="EU103" s="75">
        <f>'MASTER_ ALL areas - No.seedling'!ET114</f>
        <v>0</v>
      </c>
      <c r="EV103" s="76">
        <f>'MASTER_ ALL areas - No.seedling'!EU114</f>
        <v>0</v>
      </c>
      <c r="EW103" s="80">
        <f t="shared" si="613"/>
        <v>0</v>
      </c>
      <c r="EX103" s="76">
        <f>'MASTER_ ALL areas - No.seedling'!EW114</f>
        <v>0</v>
      </c>
      <c r="EY103" s="81">
        <f t="shared" si="614"/>
        <v>0</v>
      </c>
      <c r="EZ103" s="75">
        <f>'MASTER_ ALL areas - No.seedling'!EY114</f>
        <v>0</v>
      </c>
      <c r="FA103" s="76">
        <f>'MASTER_ ALL areas - No.seedling'!EZ114</f>
        <v>0</v>
      </c>
      <c r="FB103" s="80">
        <f t="shared" si="615"/>
        <v>0</v>
      </c>
      <c r="FC103" s="76">
        <f>'MASTER_ ALL areas - No.seedling'!FB114</f>
        <v>0</v>
      </c>
      <c r="FD103" s="81">
        <f t="shared" si="616"/>
        <v>0</v>
      </c>
      <c r="FE103" s="75">
        <f>'MASTER_ ALL areas - No.seedling'!FD114</f>
        <v>40</v>
      </c>
      <c r="FF103" s="76">
        <f>'MASTER_ ALL areas - No.seedling'!FE114</f>
        <v>0</v>
      </c>
      <c r="FG103" s="80">
        <f t="shared" si="617"/>
        <v>0</v>
      </c>
      <c r="FH103" s="76">
        <f>'MASTER_ ALL areas - No.seedling'!FG114</f>
        <v>2</v>
      </c>
      <c r="FI103" s="81">
        <f t="shared" si="618"/>
        <v>1</v>
      </c>
      <c r="FJ103" s="75">
        <f>'MASTER_ ALL areas - No.seedling'!FI114</f>
        <v>40</v>
      </c>
      <c r="FK103" s="76">
        <f>'MASTER_ ALL areas - No.seedling'!FJ114</f>
        <v>0</v>
      </c>
      <c r="FL103" s="80">
        <f t="shared" si="619"/>
        <v>0</v>
      </c>
      <c r="FM103" s="76">
        <f>'MASTER_ ALL areas - No.seedling'!FL114</f>
        <v>2</v>
      </c>
      <c r="FN103" s="81">
        <f t="shared" si="620"/>
        <v>1</v>
      </c>
      <c r="FO103" s="75">
        <f>'MASTER_ ALL areas - No.seedling'!FN114</f>
        <v>0</v>
      </c>
      <c r="FP103" s="76">
        <f>'MASTER_ ALL areas - No.seedling'!FO114</f>
        <v>0</v>
      </c>
      <c r="FQ103" s="80">
        <f t="shared" si="621"/>
        <v>0</v>
      </c>
      <c r="FR103" s="76">
        <f>'MASTER_ ALL areas - No.seedling'!FQ114</f>
        <v>0</v>
      </c>
      <c r="FS103" s="81">
        <f t="shared" si="622"/>
        <v>0</v>
      </c>
      <c r="FT103" s="75">
        <f>'MASTER_ ALL areas - No.seedling'!FS114</f>
        <v>0</v>
      </c>
      <c r="FU103" s="76">
        <f>'MASTER_ ALL areas - No.seedling'!FT114</f>
        <v>0</v>
      </c>
      <c r="FV103" s="80">
        <f t="shared" si="623"/>
        <v>0</v>
      </c>
      <c r="FW103" s="76">
        <f>'MASTER_ ALL areas - No.seedling'!FV114</f>
        <v>0</v>
      </c>
      <c r="FX103" s="81">
        <f t="shared" si="624"/>
        <v>0</v>
      </c>
      <c r="FY103" s="75">
        <f>'MASTER_ ALL areas - No.seedling'!FX114</f>
        <v>0</v>
      </c>
      <c r="FZ103" s="76">
        <f>'MASTER_ ALL areas - No.seedling'!FY114</f>
        <v>0</v>
      </c>
      <c r="GA103" s="80">
        <f t="shared" si="625"/>
        <v>0</v>
      </c>
      <c r="GB103" s="76">
        <f>'MASTER_ ALL areas - No.seedling'!GA114</f>
        <v>0</v>
      </c>
      <c r="GC103" s="81">
        <f t="shared" si="626"/>
        <v>0</v>
      </c>
      <c r="GD103" s="75">
        <f>'MASTER_ ALL areas - No.seedling'!GC114</f>
        <v>0</v>
      </c>
      <c r="GE103" s="76">
        <f>'MASTER_ ALL areas - No.seedling'!GD114</f>
        <v>0</v>
      </c>
      <c r="GF103" s="80">
        <f t="shared" si="627"/>
        <v>0</v>
      </c>
      <c r="GG103" s="76">
        <f>'MASTER_ ALL areas - No.seedling'!GF114</f>
        <v>0</v>
      </c>
      <c r="GH103" s="81">
        <f t="shared" si="628"/>
        <v>0</v>
      </c>
      <c r="GI103" s="75">
        <f>'MASTER_ ALL areas - No.seedling'!GH114</f>
        <v>0</v>
      </c>
      <c r="GJ103" s="76">
        <f>'MASTER_ ALL areas - No.seedling'!GI114</f>
        <v>0</v>
      </c>
      <c r="GK103" s="80">
        <f t="shared" si="629"/>
        <v>0</v>
      </c>
      <c r="GL103" s="76">
        <f>'MASTER_ ALL areas - No.seedling'!GK114</f>
        <v>0</v>
      </c>
      <c r="GM103" s="81">
        <f t="shared" si="630"/>
        <v>0</v>
      </c>
      <c r="GN103" s="75">
        <f>'MASTER_ ALL areas - No.seedling'!GM114</f>
        <v>0</v>
      </c>
      <c r="GO103" s="76">
        <f>'MASTER_ ALL areas - No.seedling'!GN114</f>
        <v>0</v>
      </c>
      <c r="GP103" s="80">
        <f t="shared" si="631"/>
        <v>0</v>
      </c>
      <c r="GQ103" s="76">
        <f>'MASTER_ ALL areas - No.seedling'!GP114</f>
        <v>0</v>
      </c>
      <c r="GR103" s="81">
        <f t="shared" si="632"/>
        <v>0</v>
      </c>
      <c r="GS103" s="75">
        <f>'MASTER_ ALL areas - No.seedling'!GR114</f>
        <v>0</v>
      </c>
      <c r="GT103" s="76">
        <f>'MASTER_ ALL areas - No.seedling'!GS114</f>
        <v>0</v>
      </c>
      <c r="GU103" s="80">
        <f t="shared" si="633"/>
        <v>0</v>
      </c>
      <c r="GV103" s="76">
        <f>'MASTER_ ALL areas - No.seedling'!GU114</f>
        <v>0</v>
      </c>
      <c r="GW103" s="81">
        <f t="shared" si="634"/>
        <v>0</v>
      </c>
      <c r="GX103" s="75">
        <f>'MASTER_ ALL areas - No.seedling'!GW114</f>
        <v>0</v>
      </c>
      <c r="GY103" s="76">
        <f>'MASTER_ ALL areas - No.seedling'!GX114</f>
        <v>0</v>
      </c>
      <c r="GZ103" s="80">
        <f t="shared" si="635"/>
        <v>0</v>
      </c>
      <c r="HA103" s="76">
        <f>'MASTER_ ALL areas - No.seedling'!GZ114</f>
        <v>0</v>
      </c>
      <c r="HB103" s="81">
        <f t="shared" si="636"/>
        <v>0</v>
      </c>
      <c r="HC103" s="75">
        <f>'MASTER_ ALL areas - No.seedling'!HB114</f>
        <v>0</v>
      </c>
      <c r="HD103" s="76">
        <f>'MASTER_ ALL areas - No.seedling'!HC114</f>
        <v>0</v>
      </c>
      <c r="HE103" s="80">
        <f t="shared" si="637"/>
        <v>0</v>
      </c>
      <c r="HF103" s="76">
        <f>'MASTER_ ALL areas - No.seedling'!HE114</f>
        <v>0</v>
      </c>
      <c r="HG103" s="81">
        <f t="shared" si="638"/>
        <v>0</v>
      </c>
      <c r="HH103" s="75">
        <f>'MASTER_ ALL areas - No.seedling'!HG114</f>
        <v>0</v>
      </c>
      <c r="HI103" s="76">
        <f>'MASTER_ ALL areas - No.seedling'!HH114</f>
        <v>0</v>
      </c>
      <c r="HJ103" s="80">
        <f t="shared" si="639"/>
        <v>0</v>
      </c>
      <c r="HK103" s="76">
        <f>'MASTER_ ALL areas - No.seedling'!HJ114</f>
        <v>0</v>
      </c>
      <c r="HL103" s="81">
        <f t="shared" si="640"/>
        <v>0</v>
      </c>
      <c r="HM103" s="75">
        <f>'MASTER_ ALL areas - No.seedling'!HL114</f>
        <v>0</v>
      </c>
      <c r="HN103" s="76">
        <f>'MASTER_ ALL areas - No.seedling'!HM114</f>
        <v>0</v>
      </c>
      <c r="HO103" s="80">
        <f t="shared" si="641"/>
        <v>0</v>
      </c>
      <c r="HP103" s="76">
        <f>'MASTER_ ALL areas - No.seedling'!HO114</f>
        <v>0</v>
      </c>
      <c r="HQ103" s="81">
        <f t="shared" si="642"/>
        <v>0</v>
      </c>
      <c r="HR103" s="75">
        <f>'MASTER_ ALL areas - No.seedling'!HQ114</f>
        <v>0</v>
      </c>
      <c r="HS103" s="76">
        <f>'MASTER_ ALL areas - No.seedling'!HR114</f>
        <v>0</v>
      </c>
      <c r="HT103" s="80">
        <f t="shared" si="643"/>
        <v>0</v>
      </c>
      <c r="HU103" s="76">
        <f>'MASTER_ ALL areas - No.seedling'!HT114</f>
        <v>0</v>
      </c>
      <c r="HV103" s="81">
        <f t="shared" si="644"/>
        <v>0</v>
      </c>
      <c r="HW103" s="75">
        <f>'MASTER_ ALL areas - No.seedling'!HV114</f>
        <v>0</v>
      </c>
      <c r="HX103" s="76">
        <f>'MASTER_ ALL areas - No.seedling'!HW114</f>
        <v>0</v>
      </c>
      <c r="HY103" s="80">
        <f t="shared" si="645"/>
        <v>0</v>
      </c>
      <c r="HZ103" s="76">
        <f>'MASTER_ ALL areas - No.seedling'!HY114</f>
        <v>0</v>
      </c>
      <c r="IA103" s="81">
        <f t="shared" si="646"/>
        <v>0</v>
      </c>
      <c r="IB103" s="75">
        <f>'MASTER_ ALL areas - No.seedling'!IA114</f>
        <v>0</v>
      </c>
      <c r="IC103" s="76">
        <f>'MASTER_ ALL areas - No.seedling'!IB114</f>
        <v>0</v>
      </c>
      <c r="ID103" s="80">
        <f t="shared" si="647"/>
        <v>0</v>
      </c>
      <c r="IE103" s="76">
        <f>'MASTER_ ALL areas - No.seedling'!ID114</f>
        <v>0</v>
      </c>
      <c r="IF103" s="85">
        <f t="shared" si="648"/>
        <v>0</v>
      </c>
      <c r="IG103" s="86" t="s">
        <v>352</v>
      </c>
      <c r="IH103" s="87"/>
    </row>
    <row r="104" spans="2:242" ht="33" customHeight="1" x14ac:dyDescent="0.25">
      <c r="B104" s="438">
        <v>111</v>
      </c>
      <c r="C104" s="439" t="s">
        <v>312</v>
      </c>
      <c r="D104" s="440">
        <v>218863</v>
      </c>
      <c r="E104" s="441">
        <v>933940</v>
      </c>
      <c r="F104" s="442" t="s">
        <v>89</v>
      </c>
      <c r="G104" s="129" t="s">
        <v>105</v>
      </c>
      <c r="H104" s="495">
        <f>'MASTER_ ALL areas - No.seedling'!G115</f>
        <v>3</v>
      </c>
      <c r="I104" s="496">
        <f>'MASTER_ ALL areas - No.seedling'!H115</f>
        <v>0.01</v>
      </c>
      <c r="J104" s="495">
        <f>'MASTER_ ALL areas - No.seedling'!I115</f>
        <v>56</v>
      </c>
      <c r="K104" s="444">
        <f>'MASTER_ ALL areas - No.seedling'!J115</f>
        <v>152</v>
      </c>
      <c r="L104" s="133">
        <f>K104*40</f>
        <v>6080</v>
      </c>
      <c r="M104" s="444">
        <f>'MASTER_ ALL areas - No.seedling'!L115</f>
        <v>6080</v>
      </c>
      <c r="N104" s="497">
        <f>'MASTER_ ALL areas - No.seedling'!M115</f>
        <v>3</v>
      </c>
      <c r="O104" s="498">
        <f>'MASTER_ ALL areas - No.seedling'!N115</f>
        <v>148</v>
      </c>
      <c r="P104" s="130">
        <f t="shared" si="559"/>
        <v>1.9736842105263157E-2</v>
      </c>
      <c r="Q104" s="138">
        <f t="shared" si="560"/>
        <v>0.97368421052631582</v>
      </c>
      <c r="R104" s="429"/>
      <c r="S104" s="497">
        <f>'MASTER_ ALL areas - No.seedling'!R115</f>
        <v>560</v>
      </c>
      <c r="T104" s="499">
        <f>'MASTER_ ALL areas - No.seedling'!S115</f>
        <v>0</v>
      </c>
      <c r="U104" s="141">
        <f>IF(S104=0,0,T104/(S104/40))</f>
        <v>0</v>
      </c>
      <c r="V104" s="499">
        <f>'MASTER_ ALL areas - No.seedling'!U115</f>
        <v>11</v>
      </c>
      <c r="W104" s="141">
        <f>IF(S104=0,0,V104/(S104/40))</f>
        <v>0.7857142857142857</v>
      </c>
      <c r="X104" s="499">
        <f>'MASTER_ ALL areas - No.seedling'!W115</f>
        <v>4840</v>
      </c>
      <c r="Y104" s="499">
        <f>'MASTER_ ALL areas - No.seedling'!X115</f>
        <v>3</v>
      </c>
      <c r="Z104" s="141">
        <f>IF(X104=0,0,Y104/(X104/40))</f>
        <v>2.4793388429752067E-2</v>
      </c>
      <c r="AA104" s="499">
        <f>'MASTER_ ALL areas - No.seedling'!Z115</f>
        <v>121</v>
      </c>
      <c r="AB104" s="141">
        <f>IF(X104=0,0,AA104/(X104/40))</f>
        <v>1</v>
      </c>
      <c r="AC104" s="499">
        <f>'MASTER_ ALL areas - No.seedling'!AB115</f>
        <v>680</v>
      </c>
      <c r="AD104" s="499">
        <f>'MASTER_ ALL areas - No.seedling'!AC115</f>
        <v>0</v>
      </c>
      <c r="AE104" s="141">
        <f>IF(AC104=0,0,AD104/(AC104/40))</f>
        <v>0</v>
      </c>
      <c r="AF104" s="499">
        <f>'MASTER_ ALL areas - No.seedling'!AE115</f>
        <v>16</v>
      </c>
      <c r="AG104" s="141">
        <f>IF(AC104=0,0,AF104/(AC104/40))</f>
        <v>0.94117647058823528</v>
      </c>
      <c r="AH104" s="499">
        <f>'MASTER_ ALL areas - No.seedling'!AG115</f>
        <v>0</v>
      </c>
      <c r="AI104" s="499">
        <f>'MASTER_ ALL areas - No.seedling'!AH115</f>
        <v>0</v>
      </c>
      <c r="AJ104" s="141">
        <f>IF(AH104=0,0,AI104/(AH104/40))</f>
        <v>0</v>
      </c>
      <c r="AK104" s="499">
        <f>'MASTER_ ALL areas - No.seedling'!AJ115</f>
        <v>0</v>
      </c>
      <c r="AL104" s="142">
        <f>IF(AH104=0,0,AK104/(AH104/40))</f>
        <v>0</v>
      </c>
      <c r="AM104" s="429"/>
      <c r="AN104" s="497">
        <f>'MASTER_ ALL areas - No.seedling'!AM115</f>
        <v>5480</v>
      </c>
      <c r="AO104" s="499">
        <f>'MASTER_ ALL areas - No.seedling'!AN115</f>
        <v>2</v>
      </c>
      <c r="AP104" s="141">
        <f>IF(AN104=0,0,AO104/(AN104/40))</f>
        <v>1.4598540145985401E-2</v>
      </c>
      <c r="AQ104" s="499">
        <f>'MASTER_ ALL areas - No.seedling'!AP115</f>
        <v>136</v>
      </c>
      <c r="AR104" s="141">
        <f>IF(AN104=0,0,AQ104/(AN104/40))</f>
        <v>0.99270072992700731</v>
      </c>
      <c r="AS104" s="499">
        <f>'MASTER_ ALL areas - No.seedling'!AR115</f>
        <v>560</v>
      </c>
      <c r="AT104" s="499">
        <f>'MASTER_ ALL areas - No.seedling'!AS115</f>
        <v>1</v>
      </c>
      <c r="AU104" s="141">
        <f>IF(AS104=0,0,AT104/(AS104/40))</f>
        <v>7.1428571428571425E-2</v>
      </c>
      <c r="AV104" s="499">
        <f>'MASTER_ ALL areas - No.seedling'!AU115</f>
        <v>11</v>
      </c>
      <c r="AW104" s="141">
        <f>IF(AS104=0,0,AV104/(AS104/40))</f>
        <v>0.7857142857142857</v>
      </c>
      <c r="AX104" s="499">
        <f>'MASTER_ ALL areas - No.seedling'!AW115</f>
        <v>0</v>
      </c>
      <c r="AY104" s="499">
        <f>'MASTER_ ALL areas - No.seedling'!AX115</f>
        <v>0</v>
      </c>
      <c r="AZ104" s="141">
        <f>IF(AX104=0,0,AY104/(AX104/40))</f>
        <v>0</v>
      </c>
      <c r="BA104" s="499">
        <f>'MASTER_ ALL areas - No.seedling'!AZ115</f>
        <v>0</v>
      </c>
      <c r="BB104" s="141">
        <f>IF(AX104=0,0,BA104/(AX104/40))</f>
        <v>0</v>
      </c>
      <c r="BC104" s="499">
        <f>'MASTER_ ALL areas - No.seedling'!BB115</f>
        <v>0</v>
      </c>
      <c r="BD104" s="499">
        <f>'MASTER_ ALL areas - No.seedling'!BC115</f>
        <v>0</v>
      </c>
      <c r="BE104" s="141">
        <f>IF(BC104=0,0,BD104/(BC104/40))</f>
        <v>0</v>
      </c>
      <c r="BF104" s="499">
        <f>'MASTER_ ALL areas - No.seedling'!BE115</f>
        <v>0</v>
      </c>
      <c r="BG104" s="141">
        <f>IF(BC104=0,0,BF104/(BC104/40))</f>
        <v>0</v>
      </c>
      <c r="BH104" s="499">
        <f>'MASTER_ ALL areas - No.seedling'!BG115</f>
        <v>40</v>
      </c>
      <c r="BI104" s="499">
        <f>'MASTER_ ALL areas - No.seedling'!BH115</f>
        <v>0</v>
      </c>
      <c r="BJ104" s="141">
        <f>IF(BH104=0,0,BI104/(BH104/40))</f>
        <v>0</v>
      </c>
      <c r="BK104" s="499">
        <f>'MASTER_ ALL areas - No.seedling'!BJ115</f>
        <v>1</v>
      </c>
      <c r="BL104" s="141">
        <f>IF(BH104=0,0,BK104/(BH104/40))</f>
        <v>1</v>
      </c>
      <c r="BM104" s="499">
        <f>'MASTER_ ALL areas - No.seedling'!BL115</f>
        <v>0</v>
      </c>
      <c r="BN104" s="499">
        <f>'MASTER_ ALL areas - No.seedling'!BM115</f>
        <v>0</v>
      </c>
      <c r="BO104" s="141">
        <f>IF(BM104=0,0,BN104/(BM104/40))</f>
        <v>0</v>
      </c>
      <c r="BP104" s="499">
        <f>'MASTER_ ALL areas - No.seedling'!BO115</f>
        <v>0</v>
      </c>
      <c r="BQ104" s="141">
        <f>IF(BM104=0,0,BP104/(BM104/40))</f>
        <v>0</v>
      </c>
      <c r="BR104" s="499">
        <f>'MASTER_ ALL areas - No.seedling'!BQ115</f>
        <v>0</v>
      </c>
      <c r="BS104" s="499">
        <f>'MASTER_ ALL areas - No.seedling'!BR115</f>
        <v>0</v>
      </c>
      <c r="BT104" s="141">
        <f>IF(BR104=0,0,BS104/(BR104/40))</f>
        <v>0</v>
      </c>
      <c r="BU104" s="499">
        <f>'MASTER_ ALL areas - No.seedling'!BT115</f>
        <v>0</v>
      </c>
      <c r="BV104" s="141">
        <f>IF(BR104=0,0,BU104/(BR104/40))</f>
        <v>0</v>
      </c>
      <c r="BW104" s="499">
        <f>'MASTER_ ALL areas - No.seedling'!BV115</f>
        <v>0</v>
      </c>
      <c r="BX104" s="499">
        <f>'MASTER_ ALL areas - No.seedling'!BW115</f>
        <v>0</v>
      </c>
      <c r="BY104" s="141">
        <f>IF(BW104=0,0,BX104/(BW104/40))</f>
        <v>0</v>
      </c>
      <c r="BZ104" s="499">
        <f>'MASTER_ ALL areas - No.seedling'!BY115</f>
        <v>0</v>
      </c>
      <c r="CA104" s="142">
        <f>IF(BW104=0,0,BZ104/(BW104/40))</f>
        <v>0</v>
      </c>
      <c r="CB104" s="429"/>
      <c r="CC104" s="139">
        <f>4*40</f>
        <v>160</v>
      </c>
      <c r="CD104" s="140">
        <f>'MASTER_ ALL areas - No.seedling'!CC115</f>
        <v>0</v>
      </c>
      <c r="CE104" s="141">
        <f>IF(CC104=0,0,CD104/(CC104/40))</f>
        <v>0</v>
      </c>
      <c r="CF104" s="140">
        <f>'MASTER_ ALL areas - No.seedling'!CE115</f>
        <v>4</v>
      </c>
      <c r="CG104" s="142">
        <f>IF(CC104=0,0,CF104/(CC104/40))</f>
        <v>1</v>
      </c>
      <c r="CH104" s="139">
        <f>'MASTER_ ALL areas - No.seedling'!CG115</f>
        <v>4640</v>
      </c>
      <c r="CI104" s="140">
        <f>'MASTER_ ALL areas - No.seedling'!CH115</f>
        <v>2</v>
      </c>
      <c r="CJ104" s="141">
        <f>IF(CH104=0,0,CI104/(CH104/40))</f>
        <v>1.7241379310344827E-2</v>
      </c>
      <c r="CK104" s="140">
        <f>'MASTER_ ALL areas - No.seedling'!CJ115</f>
        <v>116</v>
      </c>
      <c r="CL104" s="142">
        <f>IF(CH104=0,0,CK104/(CH104/40))</f>
        <v>1</v>
      </c>
      <c r="CM104" s="139">
        <f>'MASTER_ ALL areas - No.seedling'!CL115</f>
        <v>680</v>
      </c>
      <c r="CN104" s="140">
        <f>'MASTER_ ALL areas - No.seedling'!CM115</f>
        <v>0</v>
      </c>
      <c r="CO104" s="141">
        <f>IF(CM104=0,0,CN104/(CM104/40))</f>
        <v>0</v>
      </c>
      <c r="CP104" s="140">
        <f>'MASTER_ ALL areas - No.seedling'!CO115</f>
        <v>16</v>
      </c>
      <c r="CQ104" s="142">
        <f>IF(CM104=0,0,CP104/(CM104/40))</f>
        <v>0.94117647058823528</v>
      </c>
      <c r="CR104" s="139">
        <f>'MASTER_ ALL areas - No.seedling'!CQ115</f>
        <v>0</v>
      </c>
      <c r="CS104" s="140">
        <f>'MASTER_ ALL areas - No.seedling'!CR115</f>
        <v>0</v>
      </c>
      <c r="CT104" s="141">
        <f>IF(CR104=0,0,CS104/(CR104/40))</f>
        <v>0</v>
      </c>
      <c r="CU104" s="140">
        <f>'MASTER_ ALL areas - No.seedling'!CT115</f>
        <v>0</v>
      </c>
      <c r="CV104" s="142">
        <f>IF(CR104=0,0,CU104/(CR104/40))</f>
        <v>0</v>
      </c>
      <c r="CW104" s="139">
        <f>'MASTER_ ALL areas - No.seedling'!CV115</f>
        <v>400</v>
      </c>
      <c r="CX104" s="140">
        <f>'MASTER_ ALL areas - No.seedling'!CW115</f>
        <v>0</v>
      </c>
      <c r="CY104" s="141">
        <f>IF(CW104=0,0,CX104/(CW104/40))</f>
        <v>0</v>
      </c>
      <c r="CZ104" s="140">
        <f>'MASTER_ ALL areas - No.seedling'!CY115</f>
        <v>7</v>
      </c>
      <c r="DA104" s="142">
        <f>IF(CW104=0,0,CZ104/(CW104/40))</f>
        <v>0.7</v>
      </c>
      <c r="DB104" s="139">
        <f>'MASTER_ ALL areas - No.seedling'!DA115</f>
        <v>160</v>
      </c>
      <c r="DC104" s="140">
        <f>'MASTER_ ALL areas - No.seedling'!DB115</f>
        <v>1</v>
      </c>
      <c r="DD104" s="141">
        <f>IF(DB104=0,0,DC104/(DB104/40))</f>
        <v>0.25</v>
      </c>
      <c r="DE104" s="140">
        <f>'MASTER_ ALL areas - No.seedling'!DD115</f>
        <v>4</v>
      </c>
      <c r="DF104" s="142">
        <f>IF(DB104=0,0,DE104/(DB104/40))</f>
        <v>1</v>
      </c>
      <c r="DG104" s="139">
        <f>'MASTER_ ALL areas - No.seedling'!DF115</f>
        <v>0</v>
      </c>
      <c r="DH104" s="140">
        <f>'MASTER_ ALL areas - No.seedling'!DG115</f>
        <v>0</v>
      </c>
      <c r="DI104" s="141">
        <f>IF(DG104=0,0,DH104/(DG104/40))</f>
        <v>0</v>
      </c>
      <c r="DJ104" s="140">
        <f>'MASTER_ ALL areas - No.seedling'!DI115</f>
        <v>0</v>
      </c>
      <c r="DK104" s="142">
        <f>IF(DG104=0,0,DJ104/(DG104/40))</f>
        <v>0</v>
      </c>
      <c r="DL104" s="139">
        <f>'MASTER_ ALL areas - No.seedling'!DK115</f>
        <v>0</v>
      </c>
      <c r="DM104" s="140">
        <f>'MASTER_ ALL areas - No.seedling'!DL115</f>
        <v>0</v>
      </c>
      <c r="DN104" s="141">
        <f>IF(DL104=0,0,DM104/(DL104/40))</f>
        <v>0</v>
      </c>
      <c r="DO104" s="140">
        <f>'MASTER_ ALL areas - No.seedling'!DN115</f>
        <v>0</v>
      </c>
      <c r="DP104" s="142">
        <f>IF(DL104=0,0,DO104/(DL104/40))</f>
        <v>0</v>
      </c>
      <c r="DQ104" s="139">
        <f>'MASTER_ ALL areas - No.seedling'!DP115</f>
        <v>0</v>
      </c>
      <c r="DR104" s="140">
        <f>'MASTER_ ALL areas - No.seedling'!DQ115</f>
        <v>0</v>
      </c>
      <c r="DS104" s="141">
        <f>IF(DQ104=0,0,DR104/(DQ104/40))</f>
        <v>0</v>
      </c>
      <c r="DT104" s="140">
        <f>'MASTER_ ALL areas - No.seedling'!DS115</f>
        <v>0</v>
      </c>
      <c r="DU104" s="142">
        <f>IF(DQ104=0,0,DT104/(DQ104/40))</f>
        <v>0</v>
      </c>
      <c r="DV104" s="139">
        <f>'MASTER_ ALL areas - No.seedling'!DU115</f>
        <v>0</v>
      </c>
      <c r="DW104" s="140">
        <f>'MASTER_ ALL areas - No.seedling'!DV115</f>
        <v>0</v>
      </c>
      <c r="DX104" s="141">
        <f>IF(DV104=0,0,DW104/(DV104/40))</f>
        <v>0</v>
      </c>
      <c r="DY104" s="140">
        <f>'MASTER_ ALL areas - No.seedling'!DX115</f>
        <v>0</v>
      </c>
      <c r="DZ104" s="142">
        <f>IF(DV104=0,0,DY104/(DV104/40))</f>
        <v>0</v>
      </c>
      <c r="EA104" s="139">
        <f>'MASTER_ ALL areas - No.seedling'!DZ115</f>
        <v>0</v>
      </c>
      <c r="EB104" s="140">
        <f>'MASTER_ ALL areas - No.seedling'!EA115</f>
        <v>0</v>
      </c>
      <c r="EC104" s="141">
        <f>IF(EA104=0,0,EB104/(EA104/40))</f>
        <v>0</v>
      </c>
      <c r="ED104" s="140">
        <f>'MASTER_ ALL areas - No.seedling'!EC115</f>
        <v>0</v>
      </c>
      <c r="EE104" s="142">
        <f>IF(EA104=0,0,ED104/(EA104/40))</f>
        <v>0</v>
      </c>
      <c r="EF104" s="139">
        <f>'MASTER_ ALL areas - No.seedling'!EE115</f>
        <v>0</v>
      </c>
      <c r="EG104" s="140">
        <f>'MASTER_ ALL areas - No.seedling'!EF115</f>
        <v>0</v>
      </c>
      <c r="EH104" s="141">
        <f>IF(EF104=0,0,EG104/(EF104/40))</f>
        <v>0</v>
      </c>
      <c r="EI104" s="140">
        <f>'MASTER_ ALL areas - No.seedling'!EH115</f>
        <v>0</v>
      </c>
      <c r="EJ104" s="142">
        <f>IF(EF104=0,0,EI104/(EF104/40))</f>
        <v>0</v>
      </c>
      <c r="EK104" s="139">
        <f>'MASTER_ ALL areas - No.seedling'!EJ115</f>
        <v>0</v>
      </c>
      <c r="EL104" s="140">
        <f>'MASTER_ ALL areas - No.seedling'!EK115</f>
        <v>0</v>
      </c>
      <c r="EM104" s="141">
        <f>IF(EK104=0,0,EL104/(EK104/40))</f>
        <v>0</v>
      </c>
      <c r="EN104" s="140">
        <f>'MASTER_ ALL areas - No.seedling'!EM115</f>
        <v>0</v>
      </c>
      <c r="EO104" s="142">
        <f>IF(EK104=0,0,EN104/(EK104/40))</f>
        <v>0</v>
      </c>
      <c r="EP104" s="139">
        <f>'MASTER_ ALL areas - No.seedling'!EO115</f>
        <v>0</v>
      </c>
      <c r="EQ104" s="140">
        <f>'MASTER_ ALL areas - No.seedling'!EP115</f>
        <v>0</v>
      </c>
      <c r="ER104" s="141">
        <f>IF(EP104=0,0,EQ104/(EP104/40))</f>
        <v>0</v>
      </c>
      <c r="ES104" s="140">
        <f>'MASTER_ ALL areas - No.seedling'!ER115</f>
        <v>0</v>
      </c>
      <c r="ET104" s="142">
        <f>IF(EP104=0,0,ES104/(EP104/40))</f>
        <v>0</v>
      </c>
      <c r="EU104" s="139">
        <f>'MASTER_ ALL areas - No.seedling'!ET115</f>
        <v>0</v>
      </c>
      <c r="EV104" s="140">
        <f>'MASTER_ ALL areas - No.seedling'!EU115</f>
        <v>0</v>
      </c>
      <c r="EW104" s="141">
        <f>IF(EU104=0,0,EV104/(EU104/40))</f>
        <v>0</v>
      </c>
      <c r="EX104" s="140">
        <f>'MASTER_ ALL areas - No.seedling'!EW115</f>
        <v>0</v>
      </c>
      <c r="EY104" s="142">
        <f>IF(EU104=0,0,EX104/(EU104/40))</f>
        <v>0</v>
      </c>
      <c r="EZ104" s="139">
        <f>'MASTER_ ALL areas - No.seedling'!EY115</f>
        <v>0</v>
      </c>
      <c r="FA104" s="140">
        <f>'MASTER_ ALL areas - No.seedling'!EZ115</f>
        <v>0</v>
      </c>
      <c r="FB104" s="141">
        <f>IF(EZ104=0,0,FA104/(EZ104/40))</f>
        <v>0</v>
      </c>
      <c r="FC104" s="140">
        <f>'MASTER_ ALL areas - No.seedling'!FB115</f>
        <v>0</v>
      </c>
      <c r="FD104" s="142">
        <f>IF(EZ104=0,0,FC104/(EZ104/40))</f>
        <v>0</v>
      </c>
      <c r="FE104" s="139">
        <f>'MASTER_ ALL areas - No.seedling'!FD115</f>
        <v>0</v>
      </c>
      <c r="FF104" s="140">
        <f>'MASTER_ ALL areas - No.seedling'!FE115</f>
        <v>0</v>
      </c>
      <c r="FG104" s="141">
        <f>IF(FE104=0,0,FF104/(FE104/40))</f>
        <v>0</v>
      </c>
      <c r="FH104" s="140">
        <f>'MASTER_ ALL areas - No.seedling'!FG115</f>
        <v>0</v>
      </c>
      <c r="FI104" s="142">
        <f>IF(FE104=0,0,FH104/(FE104/40))</f>
        <v>0</v>
      </c>
      <c r="FJ104" s="139">
        <f>'MASTER_ ALL areas - No.seedling'!FI115</f>
        <v>40</v>
      </c>
      <c r="FK104" s="140">
        <f>'MASTER_ ALL areas - No.seedling'!FJ115</f>
        <v>0</v>
      </c>
      <c r="FL104" s="141">
        <f>IF(FJ104=0,0,FK104/(FJ104/40))</f>
        <v>0</v>
      </c>
      <c r="FM104" s="140">
        <f>'MASTER_ ALL areas - No.seedling'!FL115</f>
        <v>1</v>
      </c>
      <c r="FN104" s="142">
        <f>IF(FJ104=0,0,FM104/(FJ104/40))</f>
        <v>1</v>
      </c>
      <c r="FO104" s="139">
        <f>'MASTER_ ALL areas - No.seedling'!FN115</f>
        <v>0</v>
      </c>
      <c r="FP104" s="140">
        <f>'MASTER_ ALL areas - No.seedling'!FO115</f>
        <v>0</v>
      </c>
      <c r="FQ104" s="141">
        <f>IF(FO104=0,0,FP104/(FO104/40))</f>
        <v>0</v>
      </c>
      <c r="FR104" s="140">
        <f>'MASTER_ ALL areas - No.seedling'!FQ115</f>
        <v>0</v>
      </c>
      <c r="FS104" s="142">
        <f>IF(FO104=0,0,FR104/(FO104/40))</f>
        <v>0</v>
      </c>
      <c r="FT104" s="139">
        <f>'MASTER_ ALL areas - No.seedling'!FS115</f>
        <v>0</v>
      </c>
      <c r="FU104" s="140">
        <f>'MASTER_ ALL areas - No.seedling'!FT115</f>
        <v>0</v>
      </c>
      <c r="FV104" s="141">
        <f>IF(FT104=0,0,FU104/(FT104/40))</f>
        <v>0</v>
      </c>
      <c r="FW104" s="140">
        <f>'MASTER_ ALL areas - No.seedling'!FV115</f>
        <v>0</v>
      </c>
      <c r="FX104" s="142">
        <f>IF(FT104=0,0,FW104/(FT104/40))</f>
        <v>0</v>
      </c>
      <c r="FY104" s="139">
        <f>'MASTER_ ALL areas - No.seedling'!FX115</f>
        <v>0</v>
      </c>
      <c r="FZ104" s="140">
        <f>'MASTER_ ALL areas - No.seedling'!FY115</f>
        <v>0</v>
      </c>
      <c r="GA104" s="141">
        <f>IF(FY104=0,0,FZ104/(FY104/40))</f>
        <v>0</v>
      </c>
      <c r="GB104" s="140">
        <f>'MASTER_ ALL areas - No.seedling'!GA115</f>
        <v>0</v>
      </c>
      <c r="GC104" s="142">
        <f>IF(FY104=0,0,GB104/(FY104/40))</f>
        <v>0</v>
      </c>
      <c r="GD104" s="139">
        <f>'MASTER_ ALL areas - No.seedling'!GC115</f>
        <v>0</v>
      </c>
      <c r="GE104" s="140">
        <f>'MASTER_ ALL areas - No.seedling'!GD115</f>
        <v>0</v>
      </c>
      <c r="GF104" s="141">
        <f>IF(GD104=0,0,GE104/(GD104/40))</f>
        <v>0</v>
      </c>
      <c r="GG104" s="140">
        <f>'MASTER_ ALL areas - No.seedling'!GF115</f>
        <v>0</v>
      </c>
      <c r="GH104" s="142">
        <f>IF(GD104=0,0,GG104/(GD104/40))</f>
        <v>0</v>
      </c>
      <c r="GI104" s="139">
        <f>'MASTER_ ALL areas - No.seedling'!GH115</f>
        <v>0</v>
      </c>
      <c r="GJ104" s="140">
        <f>'MASTER_ ALL areas - No.seedling'!GI115</f>
        <v>0</v>
      </c>
      <c r="GK104" s="141">
        <f>IF(GI104=0,0,GJ104/(GI104/40))</f>
        <v>0</v>
      </c>
      <c r="GL104" s="140">
        <f>'MASTER_ ALL areas - No.seedling'!GK115</f>
        <v>0</v>
      </c>
      <c r="GM104" s="142">
        <f>IF(GI104=0,0,GL104/(GI104/40))</f>
        <v>0</v>
      </c>
      <c r="GN104" s="139">
        <f>'MASTER_ ALL areas - No.seedling'!GM115</f>
        <v>0</v>
      </c>
      <c r="GO104" s="140">
        <f>'MASTER_ ALL areas - No.seedling'!GN115</f>
        <v>0</v>
      </c>
      <c r="GP104" s="141">
        <f>IF(GN104=0,0,GO104/(GN104/40))</f>
        <v>0</v>
      </c>
      <c r="GQ104" s="140">
        <f>'MASTER_ ALL areas - No.seedling'!GP115</f>
        <v>0</v>
      </c>
      <c r="GR104" s="142">
        <f>IF(GN104=0,0,GQ104/(GN104/40))</f>
        <v>0</v>
      </c>
      <c r="GS104" s="139">
        <f>'MASTER_ ALL areas - No.seedling'!GR115</f>
        <v>0</v>
      </c>
      <c r="GT104" s="140">
        <f>'MASTER_ ALL areas - No.seedling'!GS115</f>
        <v>0</v>
      </c>
      <c r="GU104" s="141">
        <f>IF(GS104=0,0,GT104/(GS104/40))</f>
        <v>0</v>
      </c>
      <c r="GV104" s="140">
        <f>'MASTER_ ALL areas - No.seedling'!GU115</f>
        <v>0</v>
      </c>
      <c r="GW104" s="142">
        <f>IF(GS104=0,0,GV104/(GS104/40))</f>
        <v>0</v>
      </c>
      <c r="GX104" s="139">
        <f>'MASTER_ ALL areas - No.seedling'!GW115</f>
        <v>0</v>
      </c>
      <c r="GY104" s="140">
        <f>'MASTER_ ALL areas - No.seedling'!GX115</f>
        <v>0</v>
      </c>
      <c r="GZ104" s="141">
        <f>IF(GX104=0,0,GY104/(GX104/40))</f>
        <v>0</v>
      </c>
      <c r="HA104" s="140">
        <f>'MASTER_ ALL areas - No.seedling'!GZ115</f>
        <v>0</v>
      </c>
      <c r="HB104" s="142">
        <f>IF(GX104=0,0,HA104/(GX104/40))</f>
        <v>0</v>
      </c>
      <c r="HC104" s="139">
        <f>'MASTER_ ALL areas - No.seedling'!HB115</f>
        <v>0</v>
      </c>
      <c r="HD104" s="140">
        <f>'MASTER_ ALL areas - No.seedling'!HC115</f>
        <v>0</v>
      </c>
      <c r="HE104" s="141">
        <f>IF(HC104=0,0,HD104/(HC104/40))</f>
        <v>0</v>
      </c>
      <c r="HF104" s="140">
        <f>'MASTER_ ALL areas - No.seedling'!HE115</f>
        <v>0</v>
      </c>
      <c r="HG104" s="142">
        <f>IF(HC104=0,0,HF104/(HC104/40))</f>
        <v>0</v>
      </c>
      <c r="HH104" s="139">
        <f>'MASTER_ ALL areas - No.seedling'!HG115</f>
        <v>0</v>
      </c>
      <c r="HI104" s="140">
        <f>'MASTER_ ALL areas - No.seedling'!HH115</f>
        <v>0</v>
      </c>
      <c r="HJ104" s="141">
        <f>IF(HH104=0,0,HI104/(HH104/40))</f>
        <v>0</v>
      </c>
      <c r="HK104" s="140">
        <f>'MASTER_ ALL areas - No.seedling'!HJ115</f>
        <v>0</v>
      </c>
      <c r="HL104" s="142">
        <f>IF(HH104=0,0,HK104/(HH104/40))</f>
        <v>0</v>
      </c>
      <c r="HM104" s="139">
        <f>'MASTER_ ALL areas - No.seedling'!HL115</f>
        <v>0</v>
      </c>
      <c r="HN104" s="140">
        <f>'MASTER_ ALL areas - No.seedling'!HM115</f>
        <v>0</v>
      </c>
      <c r="HO104" s="141">
        <f>IF(HM104=0,0,HN104/(HM104/40))</f>
        <v>0</v>
      </c>
      <c r="HP104" s="140">
        <f>'MASTER_ ALL areas - No.seedling'!HO115</f>
        <v>0</v>
      </c>
      <c r="HQ104" s="142">
        <f>IF(HM104=0,0,HP104/(HM104/40))</f>
        <v>0</v>
      </c>
      <c r="HR104" s="139">
        <f>'MASTER_ ALL areas - No.seedling'!HQ115</f>
        <v>0</v>
      </c>
      <c r="HS104" s="140">
        <f>'MASTER_ ALL areas - No.seedling'!HR115</f>
        <v>0</v>
      </c>
      <c r="HT104" s="141">
        <f>IF(HR104=0,0,HS104/(HR104/40))</f>
        <v>0</v>
      </c>
      <c r="HU104" s="140">
        <f>'MASTER_ ALL areas - No.seedling'!HT115</f>
        <v>0</v>
      </c>
      <c r="HV104" s="142">
        <f>IF(HR104=0,0,HU104/(HR104/40))</f>
        <v>0</v>
      </c>
      <c r="HW104" s="139">
        <f>'MASTER_ ALL areas - No.seedling'!HV115</f>
        <v>0</v>
      </c>
      <c r="HX104" s="140">
        <f>'MASTER_ ALL areas - No.seedling'!HW115</f>
        <v>0</v>
      </c>
      <c r="HY104" s="141">
        <f>IF(HW104=0,0,HX104/(HW104/40))</f>
        <v>0</v>
      </c>
      <c r="HZ104" s="140">
        <f>'MASTER_ ALL areas - No.seedling'!HY115</f>
        <v>0</v>
      </c>
      <c r="IA104" s="142">
        <f>IF(HW104=0,0,HZ104/(HW104/40))</f>
        <v>0</v>
      </c>
      <c r="IB104" s="139">
        <f>'MASTER_ ALL areas - No.seedling'!IA115</f>
        <v>0</v>
      </c>
      <c r="IC104" s="140">
        <f>'MASTER_ ALL areas - No.seedling'!IB115</f>
        <v>0</v>
      </c>
      <c r="ID104" s="141">
        <f>IF(IB104=0,0,IC104/(IB104/40))</f>
        <v>0</v>
      </c>
      <c r="IE104" s="140">
        <f>'MASTER_ ALL areas - No.seedling'!ID115</f>
        <v>0</v>
      </c>
      <c r="IF104" s="144">
        <f>IF(IB104=0,0,IE104/(IB104/40))</f>
        <v>0</v>
      </c>
      <c r="IG104" s="145" t="s">
        <v>353</v>
      </c>
      <c r="IH104" s="146"/>
    </row>
    <row r="105" spans="2:242" ht="33" customHeight="1" x14ac:dyDescent="0.25">
      <c r="B105" s="420">
        <v>112</v>
      </c>
      <c r="C105" s="421" t="s">
        <v>354</v>
      </c>
      <c r="D105" s="422">
        <v>217605</v>
      </c>
      <c r="E105" s="423">
        <v>934152</v>
      </c>
      <c r="F105" s="424" t="s">
        <v>89</v>
      </c>
      <c r="G105" s="88" t="s">
        <v>185</v>
      </c>
      <c r="H105" s="459">
        <f>'MASTER_ ALL areas - No.seedling'!G116</f>
        <v>1</v>
      </c>
      <c r="I105" s="472">
        <f>'MASTER_ ALL areas - No.seedling'!H116</f>
        <v>0</v>
      </c>
      <c r="J105" s="459">
        <f>'MASTER_ ALL areas - No.seedling'!I116</f>
        <v>27.8</v>
      </c>
      <c r="K105" s="427">
        <f>'MASTER_ ALL areas - No.seedling'!J116</f>
        <v>4</v>
      </c>
      <c r="L105" s="73">
        <f t="shared" ref="L105:L122" si="649">K105*20</f>
        <v>80</v>
      </c>
      <c r="M105" s="427">
        <f>'MASTER_ ALL areas - No.seedling'!L116</f>
        <v>80</v>
      </c>
      <c r="N105" s="473">
        <f>'MASTER_ ALL areas - No.seedling'!M116</f>
        <v>0</v>
      </c>
      <c r="O105" s="474">
        <f>'MASTER_ ALL areas - No.seedling'!N116</f>
        <v>2</v>
      </c>
      <c r="P105" s="70">
        <f t="shared" si="559"/>
        <v>0</v>
      </c>
      <c r="Q105" s="78">
        <f t="shared" si="560"/>
        <v>0.5</v>
      </c>
      <c r="R105" s="429"/>
      <c r="S105" s="473">
        <f>'MASTER_ ALL areas - No.seedling'!R116</f>
        <v>40</v>
      </c>
      <c r="T105" s="475">
        <f>'MASTER_ ALL areas - No.seedling'!S116</f>
        <v>0</v>
      </c>
      <c r="U105" s="80">
        <f t="shared" ref="U105:U122" si="650">IF(S105=0,0,T105/(S105/20))</f>
        <v>0</v>
      </c>
      <c r="V105" s="475">
        <f>'MASTER_ ALL areas - No.seedling'!U116</f>
        <v>0</v>
      </c>
      <c r="W105" s="80">
        <f t="shared" ref="W105:W122" si="651">IF(S105=0,0,V105/(S105/20))</f>
        <v>0</v>
      </c>
      <c r="X105" s="475">
        <f>'MASTER_ ALL areas - No.seedling'!W116</f>
        <v>40</v>
      </c>
      <c r="Y105" s="475">
        <f>'MASTER_ ALL areas - No.seedling'!X116</f>
        <v>0</v>
      </c>
      <c r="Z105" s="80">
        <f t="shared" ref="Z105:Z122" si="652">IF(X105=0,0,Y105/(X105/20))</f>
        <v>0</v>
      </c>
      <c r="AA105" s="475">
        <f>'MASTER_ ALL areas - No.seedling'!Z116</f>
        <v>2</v>
      </c>
      <c r="AB105" s="80">
        <f t="shared" ref="AB105:AB122" si="653">IF(X105=0,0,AA105/(X105/20))</f>
        <v>1</v>
      </c>
      <c r="AC105" s="475">
        <f>'MASTER_ ALL areas - No.seedling'!AB116</f>
        <v>0</v>
      </c>
      <c r="AD105" s="475">
        <f>'MASTER_ ALL areas - No.seedling'!AC116</f>
        <v>0</v>
      </c>
      <c r="AE105" s="80">
        <f t="shared" ref="AE105:AE122" si="654">IF(AC105=0,0,AD105/(AC105/20))</f>
        <v>0</v>
      </c>
      <c r="AF105" s="475">
        <f>'MASTER_ ALL areas - No.seedling'!AE116</f>
        <v>0</v>
      </c>
      <c r="AG105" s="80">
        <f t="shared" ref="AG105:AG122" si="655">IF(AC105=0,0,AF105/(AC105/20))</f>
        <v>0</v>
      </c>
      <c r="AH105" s="475">
        <f>'MASTER_ ALL areas - No.seedling'!AG116</f>
        <v>0</v>
      </c>
      <c r="AI105" s="475">
        <f>'MASTER_ ALL areas - No.seedling'!AH116</f>
        <v>0</v>
      </c>
      <c r="AJ105" s="80">
        <f t="shared" ref="AJ105:AJ122" si="656">IF(AH105=0,0,AI105/(AH105/20))</f>
        <v>0</v>
      </c>
      <c r="AK105" s="475">
        <f>'MASTER_ ALL areas - No.seedling'!AJ116</f>
        <v>0</v>
      </c>
      <c r="AL105" s="81">
        <f t="shared" ref="AL105:AL122" si="657">IF(AH105=0,0,AK105/(AH105/20))</f>
        <v>0</v>
      </c>
      <c r="AM105" s="429"/>
      <c r="AN105" s="473">
        <f>'MASTER_ ALL areas - No.seedling'!AM116</f>
        <v>80</v>
      </c>
      <c r="AO105" s="475">
        <f>'MASTER_ ALL areas - No.seedling'!AN116</f>
        <v>0</v>
      </c>
      <c r="AP105" s="80">
        <f t="shared" ref="AP105:AP122" si="658">IF(AN105=0,0,AO105/(AN105/20))</f>
        <v>0</v>
      </c>
      <c r="AQ105" s="475">
        <f>'MASTER_ ALL areas - No.seedling'!AP116</f>
        <v>2</v>
      </c>
      <c r="AR105" s="80">
        <f t="shared" ref="AR105:AR122" si="659">IF(AN105=0,0,AQ105/(AN105/20))</f>
        <v>0.5</v>
      </c>
      <c r="AS105" s="475">
        <f>'MASTER_ ALL areas - No.seedling'!AR116</f>
        <v>0</v>
      </c>
      <c r="AT105" s="475">
        <f>'MASTER_ ALL areas - No.seedling'!AS116</f>
        <v>0</v>
      </c>
      <c r="AU105" s="80">
        <f t="shared" ref="AU105:AU122" si="660">IF(AS105=0,0,AT105/(AS105/20))</f>
        <v>0</v>
      </c>
      <c r="AV105" s="475">
        <f>'MASTER_ ALL areas - No.seedling'!AU116</f>
        <v>0</v>
      </c>
      <c r="AW105" s="80">
        <f t="shared" ref="AW105:AW122" si="661">IF(AS105=0,0,AV105/(AS105/20))</f>
        <v>0</v>
      </c>
      <c r="AX105" s="475">
        <f>'MASTER_ ALL areas - No.seedling'!AW116</f>
        <v>0</v>
      </c>
      <c r="AY105" s="475">
        <f>'MASTER_ ALL areas - No.seedling'!AX116</f>
        <v>0</v>
      </c>
      <c r="AZ105" s="80">
        <f t="shared" ref="AZ105:AZ122" si="662">IF(AX105=0,0,AY105/(AX105/20))</f>
        <v>0</v>
      </c>
      <c r="BA105" s="475">
        <f>'MASTER_ ALL areas - No.seedling'!AZ116</f>
        <v>0</v>
      </c>
      <c r="BB105" s="80">
        <f t="shared" ref="BB105:BB122" si="663">IF(AX105=0,0,BA105/(AX105/20))</f>
        <v>0</v>
      </c>
      <c r="BC105" s="475">
        <f>'MASTER_ ALL areas - No.seedling'!BB116</f>
        <v>0</v>
      </c>
      <c r="BD105" s="475">
        <f>'MASTER_ ALL areas - No.seedling'!BC116</f>
        <v>0</v>
      </c>
      <c r="BE105" s="80">
        <f t="shared" ref="BE105:BE122" si="664">IF(BC105=0,0,BD105/(BC105/20))</f>
        <v>0</v>
      </c>
      <c r="BF105" s="475">
        <f>'MASTER_ ALL areas - No.seedling'!BE116</f>
        <v>0</v>
      </c>
      <c r="BG105" s="80">
        <f t="shared" ref="BG105:BG122" si="665">IF(BC105=0,0,BF105/(BC105/20))</f>
        <v>0</v>
      </c>
      <c r="BH105" s="475">
        <f>'MASTER_ ALL areas - No.seedling'!BG116</f>
        <v>0</v>
      </c>
      <c r="BI105" s="475">
        <f>'MASTER_ ALL areas - No.seedling'!BH116</f>
        <v>0</v>
      </c>
      <c r="BJ105" s="80">
        <f t="shared" ref="BJ105:BJ122" si="666">IF(BH105=0,0,BI105/(BH105/20))</f>
        <v>0</v>
      </c>
      <c r="BK105" s="475">
        <f>'MASTER_ ALL areas - No.seedling'!BJ116</f>
        <v>0</v>
      </c>
      <c r="BL105" s="80">
        <f t="shared" ref="BL105:BL122" si="667">IF(BH105=0,0,BK105/(BH105/20))</f>
        <v>0</v>
      </c>
      <c r="BM105" s="475">
        <f>'MASTER_ ALL areas - No.seedling'!BL116</f>
        <v>0</v>
      </c>
      <c r="BN105" s="475">
        <f>'MASTER_ ALL areas - No.seedling'!BM116</f>
        <v>0</v>
      </c>
      <c r="BO105" s="80">
        <f t="shared" ref="BO105:BO122" si="668">IF(BM105=0,0,BN105/(BM105/20))</f>
        <v>0</v>
      </c>
      <c r="BP105" s="475">
        <f>'MASTER_ ALL areas - No.seedling'!BO116</f>
        <v>0</v>
      </c>
      <c r="BQ105" s="80">
        <f t="shared" ref="BQ105:BQ122" si="669">IF(BM105=0,0,BP105/(BM105/20))</f>
        <v>0</v>
      </c>
      <c r="BR105" s="475">
        <f>'MASTER_ ALL areas - No.seedling'!BQ116</f>
        <v>0</v>
      </c>
      <c r="BS105" s="475">
        <f>'MASTER_ ALL areas - No.seedling'!BR116</f>
        <v>0</v>
      </c>
      <c r="BT105" s="80">
        <f t="shared" ref="BT105:BT122" si="670">IF(BR105=0,0,BS105/(BR105/20))</f>
        <v>0</v>
      </c>
      <c r="BU105" s="475">
        <f>'MASTER_ ALL areas - No.seedling'!BT116</f>
        <v>0</v>
      </c>
      <c r="BV105" s="80">
        <f t="shared" ref="BV105:BV122" si="671">IF(BR105=0,0,BU105/(BR105/20))</f>
        <v>0</v>
      </c>
      <c r="BW105" s="475">
        <f>'MASTER_ ALL areas - No.seedling'!BV116</f>
        <v>0</v>
      </c>
      <c r="BX105" s="475">
        <f>'MASTER_ ALL areas - No.seedling'!BW116</f>
        <v>0</v>
      </c>
      <c r="BY105" s="80">
        <f t="shared" ref="BY105:BY122" si="672">IF(BW105=0,0,BX105/(BW105/20))</f>
        <v>0</v>
      </c>
      <c r="BZ105" s="475">
        <f>'MASTER_ ALL areas - No.seedling'!BY116</f>
        <v>0</v>
      </c>
      <c r="CA105" s="81">
        <f t="shared" ref="CA105:CA122" si="673">IF(BW105=0,0,BZ105/(BW105/20))</f>
        <v>0</v>
      </c>
      <c r="CB105" s="429"/>
      <c r="CC105" s="75">
        <f t="shared" si="92"/>
        <v>40</v>
      </c>
      <c r="CD105" s="76">
        <f>'MASTER_ ALL areas - No.seedling'!CC116</f>
        <v>0</v>
      </c>
      <c r="CE105" s="80">
        <f t="shared" ref="CE105:CE122" si="674">IF(CC105=0,0,CD105/(CC105/20))</f>
        <v>0</v>
      </c>
      <c r="CF105" s="76">
        <f>'MASTER_ ALL areas - No.seedling'!CE116</f>
        <v>0</v>
      </c>
      <c r="CG105" s="81">
        <f t="shared" ref="CG105:CG122" si="675">IF(CC105=0,0,CF105/(CC105/20))</f>
        <v>0</v>
      </c>
      <c r="CH105" s="75">
        <f>'MASTER_ ALL areas - No.seedling'!CG116</f>
        <v>40</v>
      </c>
      <c r="CI105" s="76">
        <f>'MASTER_ ALL areas - No.seedling'!CH116</f>
        <v>0</v>
      </c>
      <c r="CJ105" s="80">
        <f t="shared" ref="CJ105:CJ122" si="676">IF(CH105=0,0,CI105/(CH105/20))</f>
        <v>0</v>
      </c>
      <c r="CK105" s="76">
        <f>'MASTER_ ALL areas - No.seedling'!CJ116</f>
        <v>2</v>
      </c>
      <c r="CL105" s="81">
        <f t="shared" ref="CL105:CL122" si="677">IF(CH105=0,0,CK105/(CH105/20))</f>
        <v>1</v>
      </c>
      <c r="CM105" s="75">
        <f>'MASTER_ ALL areas - No.seedling'!CL116</f>
        <v>0</v>
      </c>
      <c r="CN105" s="76">
        <f>'MASTER_ ALL areas - No.seedling'!CM116</f>
        <v>0</v>
      </c>
      <c r="CO105" s="80">
        <f t="shared" ref="CO105:CO122" si="678">IF(CM105=0,0,CN105/(CM105/20))</f>
        <v>0</v>
      </c>
      <c r="CP105" s="76">
        <f>'MASTER_ ALL areas - No.seedling'!CO116</f>
        <v>0</v>
      </c>
      <c r="CQ105" s="81">
        <f t="shared" ref="CQ105:CQ122" si="679">IF(CM105=0,0,CP105/(CM105/20))</f>
        <v>0</v>
      </c>
      <c r="CR105" s="75">
        <f>'MASTER_ ALL areas - No.seedling'!CQ116</f>
        <v>0</v>
      </c>
      <c r="CS105" s="76">
        <f>'MASTER_ ALL areas - No.seedling'!CR116</f>
        <v>0</v>
      </c>
      <c r="CT105" s="80">
        <f t="shared" ref="CT105:CT122" si="680">IF(CR105=0,0,CS105/(CR105/20))</f>
        <v>0</v>
      </c>
      <c r="CU105" s="76">
        <f>'MASTER_ ALL areas - No.seedling'!CT116</f>
        <v>0</v>
      </c>
      <c r="CV105" s="81">
        <f t="shared" ref="CV105:CV122" si="681">IF(CR105=0,0,CU105/(CR105/20))</f>
        <v>0</v>
      </c>
      <c r="CW105" s="75">
        <f>'MASTER_ ALL areas - No.seedling'!CV116</f>
        <v>0</v>
      </c>
      <c r="CX105" s="76">
        <f>'MASTER_ ALL areas - No.seedling'!CW116</f>
        <v>0</v>
      </c>
      <c r="CY105" s="80">
        <f t="shared" ref="CY105:CY122" si="682">IF(CW105=0,0,CX105/(CW105/20))</f>
        <v>0</v>
      </c>
      <c r="CZ105" s="76">
        <f>'MASTER_ ALL areas - No.seedling'!CY116</f>
        <v>0</v>
      </c>
      <c r="DA105" s="81">
        <f t="shared" ref="DA105:DA122" si="683">IF(CW105=0,0,CZ105/(CW105/20))</f>
        <v>0</v>
      </c>
      <c r="DB105" s="75">
        <f>'MASTER_ ALL areas - No.seedling'!DA116</f>
        <v>0</v>
      </c>
      <c r="DC105" s="76">
        <f>'MASTER_ ALL areas - No.seedling'!DB116</f>
        <v>0</v>
      </c>
      <c r="DD105" s="80">
        <f t="shared" ref="DD105:DD122" si="684">IF(DB105=0,0,DC105/(DB105/20))</f>
        <v>0</v>
      </c>
      <c r="DE105" s="76">
        <f>'MASTER_ ALL areas - No.seedling'!DD116</f>
        <v>0</v>
      </c>
      <c r="DF105" s="81">
        <f t="shared" ref="DF105:DF122" si="685">IF(DB105=0,0,DE105/(DB105/20))</f>
        <v>0</v>
      </c>
      <c r="DG105" s="75">
        <f>'MASTER_ ALL areas - No.seedling'!DF116</f>
        <v>0</v>
      </c>
      <c r="DH105" s="76">
        <f>'MASTER_ ALL areas - No.seedling'!DG116</f>
        <v>0</v>
      </c>
      <c r="DI105" s="80">
        <f t="shared" ref="DI105:DI122" si="686">IF(DG105=0,0,DH105/(DG105/20))</f>
        <v>0</v>
      </c>
      <c r="DJ105" s="76">
        <f>'MASTER_ ALL areas - No.seedling'!DI116</f>
        <v>0</v>
      </c>
      <c r="DK105" s="81">
        <f t="shared" ref="DK105:DK122" si="687">IF(DG105=0,0,DJ105/(DG105/20))</f>
        <v>0</v>
      </c>
      <c r="DL105" s="75">
        <f>'MASTER_ ALL areas - No.seedling'!DK116</f>
        <v>0</v>
      </c>
      <c r="DM105" s="76">
        <f>'MASTER_ ALL areas - No.seedling'!DL116</f>
        <v>0</v>
      </c>
      <c r="DN105" s="80">
        <f t="shared" ref="DN105:DN122" si="688">IF(DL105=0,0,DM105/(DL105/20))</f>
        <v>0</v>
      </c>
      <c r="DO105" s="76">
        <f>'MASTER_ ALL areas - No.seedling'!DN116</f>
        <v>0</v>
      </c>
      <c r="DP105" s="81">
        <f t="shared" ref="DP105:DP122" si="689">IF(DL105=0,0,DO105/(DL105/20))</f>
        <v>0</v>
      </c>
      <c r="DQ105" s="75">
        <f>'MASTER_ ALL areas - No.seedling'!DP116</f>
        <v>0</v>
      </c>
      <c r="DR105" s="76">
        <f>'MASTER_ ALL areas - No.seedling'!DQ116</f>
        <v>0</v>
      </c>
      <c r="DS105" s="80">
        <f t="shared" ref="DS105:DS122" si="690">IF(DQ105=0,0,DR105/(DQ105/20))</f>
        <v>0</v>
      </c>
      <c r="DT105" s="76">
        <f>'MASTER_ ALL areas - No.seedling'!DS116</f>
        <v>0</v>
      </c>
      <c r="DU105" s="81">
        <f t="shared" ref="DU105:DU122" si="691">IF(DQ105=0,0,DT105/(DQ105/20))</f>
        <v>0</v>
      </c>
      <c r="DV105" s="75">
        <f>'MASTER_ ALL areas - No.seedling'!DU116</f>
        <v>0</v>
      </c>
      <c r="DW105" s="76">
        <f>'MASTER_ ALL areas - No.seedling'!DV116</f>
        <v>0</v>
      </c>
      <c r="DX105" s="80">
        <f t="shared" ref="DX105:DX122" si="692">IF(DV105=0,0,DW105/(DV105/20))</f>
        <v>0</v>
      </c>
      <c r="DY105" s="76">
        <f>'MASTER_ ALL areas - No.seedling'!DX116</f>
        <v>0</v>
      </c>
      <c r="DZ105" s="81">
        <f t="shared" ref="DZ105:DZ122" si="693">IF(DV105=0,0,DY105/(DV105/20))</f>
        <v>0</v>
      </c>
      <c r="EA105" s="75">
        <f>'MASTER_ ALL areas - No.seedling'!DZ116</f>
        <v>0</v>
      </c>
      <c r="EB105" s="76">
        <f>'MASTER_ ALL areas - No.seedling'!EA116</f>
        <v>0</v>
      </c>
      <c r="EC105" s="80">
        <f t="shared" ref="EC105:EC122" si="694">IF(EA105=0,0,EB105/(EA105/20))</f>
        <v>0</v>
      </c>
      <c r="ED105" s="76">
        <f>'MASTER_ ALL areas - No.seedling'!EC116</f>
        <v>0</v>
      </c>
      <c r="EE105" s="81">
        <f t="shared" ref="EE105:EE122" si="695">IF(EA105=0,0,ED105/(EA105/20))</f>
        <v>0</v>
      </c>
      <c r="EF105" s="75">
        <f>'MASTER_ ALL areas - No.seedling'!EE116</f>
        <v>0</v>
      </c>
      <c r="EG105" s="76">
        <f>'MASTER_ ALL areas - No.seedling'!EF116</f>
        <v>0</v>
      </c>
      <c r="EH105" s="80">
        <f t="shared" ref="EH105:EH122" si="696">IF(EF105=0,0,EG105/(EF105/20))</f>
        <v>0</v>
      </c>
      <c r="EI105" s="76">
        <f>'MASTER_ ALL areas - No.seedling'!EH116</f>
        <v>0</v>
      </c>
      <c r="EJ105" s="81">
        <f t="shared" ref="EJ105:EJ122" si="697">IF(EF105=0,0,EI105/(EF105/20))</f>
        <v>0</v>
      </c>
      <c r="EK105" s="75">
        <f>'MASTER_ ALL areas - No.seedling'!EJ116</f>
        <v>0</v>
      </c>
      <c r="EL105" s="76">
        <f>'MASTER_ ALL areas - No.seedling'!EK116</f>
        <v>0</v>
      </c>
      <c r="EM105" s="80">
        <f t="shared" ref="EM105:EM122" si="698">IF(EK105=0,0,EL105/(EK105/20))</f>
        <v>0</v>
      </c>
      <c r="EN105" s="76">
        <f>'MASTER_ ALL areas - No.seedling'!EM116</f>
        <v>0</v>
      </c>
      <c r="EO105" s="81">
        <f t="shared" ref="EO105:EO122" si="699">IF(EK105=0,0,EN105/(EK105/20))</f>
        <v>0</v>
      </c>
      <c r="EP105" s="75">
        <f>'MASTER_ ALL areas - No.seedling'!EO116</f>
        <v>0</v>
      </c>
      <c r="EQ105" s="76">
        <f>'MASTER_ ALL areas - No.seedling'!EP116</f>
        <v>0</v>
      </c>
      <c r="ER105" s="80">
        <f t="shared" ref="ER105:ER122" si="700">IF(EP105=0,0,EQ105/(EP105/20))</f>
        <v>0</v>
      </c>
      <c r="ES105" s="76">
        <f>'MASTER_ ALL areas - No.seedling'!ER116</f>
        <v>0</v>
      </c>
      <c r="ET105" s="81">
        <f t="shared" ref="ET105:ET122" si="701">IF(EP105=0,0,ES105/(EP105/20))</f>
        <v>0</v>
      </c>
      <c r="EU105" s="75">
        <f>'MASTER_ ALL areas - No.seedling'!ET116</f>
        <v>0</v>
      </c>
      <c r="EV105" s="76">
        <f>'MASTER_ ALL areas - No.seedling'!EU116</f>
        <v>0</v>
      </c>
      <c r="EW105" s="80">
        <f t="shared" ref="EW105:EW122" si="702">IF(EU105=0,0,EV105/(EU105/20))</f>
        <v>0</v>
      </c>
      <c r="EX105" s="76">
        <f>'MASTER_ ALL areas - No.seedling'!EW116</f>
        <v>0</v>
      </c>
      <c r="EY105" s="81">
        <f t="shared" ref="EY105:EY122" si="703">IF(EU105=0,0,EX105/(EU105/20))</f>
        <v>0</v>
      </c>
      <c r="EZ105" s="75">
        <f>'MASTER_ ALL areas - No.seedling'!EY116</f>
        <v>0</v>
      </c>
      <c r="FA105" s="76">
        <f>'MASTER_ ALL areas - No.seedling'!EZ116</f>
        <v>0</v>
      </c>
      <c r="FB105" s="80">
        <f t="shared" ref="FB105:FB122" si="704">IF(EZ105=0,0,FA105/(EZ105/20))</f>
        <v>0</v>
      </c>
      <c r="FC105" s="76">
        <f>'MASTER_ ALL areas - No.seedling'!FB116</f>
        <v>0</v>
      </c>
      <c r="FD105" s="81">
        <f t="shared" ref="FD105:FD122" si="705">IF(EZ105=0,0,FC105/(EZ105/20))</f>
        <v>0</v>
      </c>
      <c r="FE105" s="75">
        <f>'MASTER_ ALL areas - No.seedling'!FD116</f>
        <v>0</v>
      </c>
      <c r="FF105" s="76">
        <f>'MASTER_ ALL areas - No.seedling'!FE116</f>
        <v>0</v>
      </c>
      <c r="FG105" s="80">
        <f t="shared" ref="FG105:FG122" si="706">IF(FE105=0,0,FF105/(FE105/20))</f>
        <v>0</v>
      </c>
      <c r="FH105" s="76">
        <f>'MASTER_ ALL areas - No.seedling'!FG116</f>
        <v>0</v>
      </c>
      <c r="FI105" s="81">
        <f t="shared" ref="FI105:FI122" si="707">IF(FE105=0,0,FH105/(FE105/20))</f>
        <v>0</v>
      </c>
      <c r="FJ105" s="75">
        <f>'MASTER_ ALL areas - No.seedling'!FI116</f>
        <v>0</v>
      </c>
      <c r="FK105" s="76">
        <f>'MASTER_ ALL areas - No.seedling'!FJ116</f>
        <v>0</v>
      </c>
      <c r="FL105" s="80">
        <f t="shared" ref="FL105:FL122" si="708">IF(FJ105=0,0,FK105/(FJ105/20))</f>
        <v>0</v>
      </c>
      <c r="FM105" s="76">
        <f>'MASTER_ ALL areas - No.seedling'!FL116</f>
        <v>0</v>
      </c>
      <c r="FN105" s="81">
        <f t="shared" ref="FN105:FN122" si="709">IF(FJ105=0,0,FM105/(FJ105/20))</f>
        <v>0</v>
      </c>
      <c r="FO105" s="75">
        <f>'MASTER_ ALL areas - No.seedling'!FN116</f>
        <v>0</v>
      </c>
      <c r="FP105" s="76">
        <f>'MASTER_ ALL areas - No.seedling'!FO116</f>
        <v>0</v>
      </c>
      <c r="FQ105" s="80">
        <f t="shared" ref="FQ105:FQ122" si="710">IF(FO105=0,0,FP105/(FO105/20))</f>
        <v>0</v>
      </c>
      <c r="FR105" s="76">
        <f>'MASTER_ ALL areas - No.seedling'!FQ116</f>
        <v>0</v>
      </c>
      <c r="FS105" s="81">
        <f t="shared" ref="FS105:FS122" si="711">IF(FO105=0,0,FR105/(FO105/20))</f>
        <v>0</v>
      </c>
      <c r="FT105" s="75">
        <f>'MASTER_ ALL areas - No.seedling'!FS116</f>
        <v>0</v>
      </c>
      <c r="FU105" s="76">
        <f>'MASTER_ ALL areas - No.seedling'!FT116</f>
        <v>0</v>
      </c>
      <c r="FV105" s="80">
        <f t="shared" ref="FV105:FV122" si="712">IF(FT105=0,0,FU105/(FT105/20))</f>
        <v>0</v>
      </c>
      <c r="FW105" s="76">
        <f>'MASTER_ ALL areas - No.seedling'!FV116</f>
        <v>0</v>
      </c>
      <c r="FX105" s="81">
        <f t="shared" ref="FX105:FX122" si="713">IF(FT105=0,0,FW105/(FT105/20))</f>
        <v>0</v>
      </c>
      <c r="FY105" s="75">
        <f>'MASTER_ ALL areas - No.seedling'!FX116</f>
        <v>0</v>
      </c>
      <c r="FZ105" s="76">
        <f>'MASTER_ ALL areas - No.seedling'!FY116</f>
        <v>0</v>
      </c>
      <c r="GA105" s="80">
        <f t="shared" ref="GA105:GA122" si="714">IF(FY105=0,0,FZ105/(FY105/20))</f>
        <v>0</v>
      </c>
      <c r="GB105" s="76">
        <f>'MASTER_ ALL areas - No.seedling'!GA116</f>
        <v>0</v>
      </c>
      <c r="GC105" s="81">
        <f t="shared" ref="GC105:GC122" si="715">IF(FY105=0,0,GB105/(FY105/20))</f>
        <v>0</v>
      </c>
      <c r="GD105" s="75">
        <f>'MASTER_ ALL areas - No.seedling'!GC116</f>
        <v>0</v>
      </c>
      <c r="GE105" s="76">
        <f>'MASTER_ ALL areas - No.seedling'!GD116</f>
        <v>0</v>
      </c>
      <c r="GF105" s="80">
        <f t="shared" ref="GF105:GF122" si="716">IF(GD105=0,0,GE105/(GD105/20))</f>
        <v>0</v>
      </c>
      <c r="GG105" s="76">
        <f>'MASTER_ ALL areas - No.seedling'!GF116</f>
        <v>0</v>
      </c>
      <c r="GH105" s="81">
        <f t="shared" ref="GH105:GH122" si="717">IF(GD105=0,0,GG105/(GD105/20))</f>
        <v>0</v>
      </c>
      <c r="GI105" s="75">
        <f>'MASTER_ ALL areas - No.seedling'!GH116</f>
        <v>0</v>
      </c>
      <c r="GJ105" s="76">
        <f>'MASTER_ ALL areas - No.seedling'!GI116</f>
        <v>0</v>
      </c>
      <c r="GK105" s="80">
        <f t="shared" ref="GK105:GK122" si="718">IF(GI105=0,0,GJ105/(GI105/20))</f>
        <v>0</v>
      </c>
      <c r="GL105" s="76">
        <f>'MASTER_ ALL areas - No.seedling'!GK116</f>
        <v>0</v>
      </c>
      <c r="GM105" s="81">
        <f t="shared" ref="GM105:GM122" si="719">IF(GI105=0,0,GL105/(GI105/20))</f>
        <v>0</v>
      </c>
      <c r="GN105" s="75">
        <f>'MASTER_ ALL areas - No.seedling'!GM116</f>
        <v>0</v>
      </c>
      <c r="GO105" s="76">
        <f>'MASTER_ ALL areas - No.seedling'!GN116</f>
        <v>0</v>
      </c>
      <c r="GP105" s="80">
        <f t="shared" ref="GP105:GP122" si="720">IF(GN105=0,0,GO105/(GN105/20))</f>
        <v>0</v>
      </c>
      <c r="GQ105" s="76">
        <f>'MASTER_ ALL areas - No.seedling'!GP116</f>
        <v>0</v>
      </c>
      <c r="GR105" s="81">
        <f t="shared" ref="GR105:GR122" si="721">IF(GN105=0,0,GQ105/(GN105/20))</f>
        <v>0</v>
      </c>
      <c r="GS105" s="75">
        <f>'MASTER_ ALL areas - No.seedling'!GR116</f>
        <v>0</v>
      </c>
      <c r="GT105" s="76">
        <f>'MASTER_ ALL areas - No.seedling'!GS116</f>
        <v>0</v>
      </c>
      <c r="GU105" s="80">
        <f t="shared" ref="GU105:GU122" si="722">IF(GS105=0,0,GT105/(GS105/20))</f>
        <v>0</v>
      </c>
      <c r="GV105" s="76">
        <f>'MASTER_ ALL areas - No.seedling'!GU116</f>
        <v>0</v>
      </c>
      <c r="GW105" s="81">
        <f t="shared" ref="GW105:GW122" si="723">IF(GS105=0,0,GV105/(GS105/20))</f>
        <v>0</v>
      </c>
      <c r="GX105" s="75">
        <f>'MASTER_ ALL areas - No.seedling'!GW116</f>
        <v>0</v>
      </c>
      <c r="GY105" s="76">
        <f>'MASTER_ ALL areas - No.seedling'!GX116</f>
        <v>0</v>
      </c>
      <c r="GZ105" s="80">
        <f t="shared" ref="GZ105:GZ122" si="724">IF(GX105=0,0,GY105/(GX105/20))</f>
        <v>0</v>
      </c>
      <c r="HA105" s="76">
        <f>'MASTER_ ALL areas - No.seedling'!GZ116</f>
        <v>0</v>
      </c>
      <c r="HB105" s="81">
        <f t="shared" ref="HB105:HB122" si="725">IF(GX105=0,0,HA105/(GX105/20))</f>
        <v>0</v>
      </c>
      <c r="HC105" s="75">
        <f>'MASTER_ ALL areas - No.seedling'!HB116</f>
        <v>0</v>
      </c>
      <c r="HD105" s="76">
        <f>'MASTER_ ALL areas - No.seedling'!HC116</f>
        <v>0</v>
      </c>
      <c r="HE105" s="80">
        <f t="shared" ref="HE105:HE122" si="726">IF(HC105=0,0,HD105/(HC105/20))</f>
        <v>0</v>
      </c>
      <c r="HF105" s="76">
        <f>'MASTER_ ALL areas - No.seedling'!HE116</f>
        <v>0</v>
      </c>
      <c r="HG105" s="81">
        <f t="shared" ref="HG105:HG122" si="727">IF(HC105=0,0,HF105/(HC105/20))</f>
        <v>0</v>
      </c>
      <c r="HH105" s="75">
        <f>'MASTER_ ALL areas - No.seedling'!HG116</f>
        <v>0</v>
      </c>
      <c r="HI105" s="76">
        <f>'MASTER_ ALL areas - No.seedling'!HH116</f>
        <v>0</v>
      </c>
      <c r="HJ105" s="80">
        <f t="shared" ref="HJ105:HJ122" si="728">IF(HH105=0,0,HI105/(HH105/20))</f>
        <v>0</v>
      </c>
      <c r="HK105" s="76">
        <f>'MASTER_ ALL areas - No.seedling'!HJ116</f>
        <v>0</v>
      </c>
      <c r="HL105" s="81">
        <f t="shared" ref="HL105:HL122" si="729">IF(HH105=0,0,HK105/(HH105/20))</f>
        <v>0</v>
      </c>
      <c r="HM105" s="75">
        <f>'MASTER_ ALL areas - No.seedling'!HL116</f>
        <v>0</v>
      </c>
      <c r="HN105" s="76">
        <f>'MASTER_ ALL areas - No.seedling'!HM116</f>
        <v>0</v>
      </c>
      <c r="HO105" s="80">
        <f t="shared" ref="HO105:HO122" si="730">IF(HM105=0,0,HN105/(HM105/20))</f>
        <v>0</v>
      </c>
      <c r="HP105" s="76">
        <f>'MASTER_ ALL areas - No.seedling'!HO116</f>
        <v>0</v>
      </c>
      <c r="HQ105" s="81">
        <f t="shared" ref="HQ105:HQ122" si="731">IF(HM105=0,0,HP105/(HM105/20))</f>
        <v>0</v>
      </c>
      <c r="HR105" s="75">
        <f>'MASTER_ ALL areas - No.seedling'!HQ116</f>
        <v>0</v>
      </c>
      <c r="HS105" s="76">
        <f>'MASTER_ ALL areas - No.seedling'!HR116</f>
        <v>0</v>
      </c>
      <c r="HT105" s="80">
        <f t="shared" ref="HT105:HT122" si="732">IF(HR105=0,0,HS105/(HR105/20))</f>
        <v>0</v>
      </c>
      <c r="HU105" s="76">
        <f>'MASTER_ ALL areas - No.seedling'!HT116</f>
        <v>0</v>
      </c>
      <c r="HV105" s="81">
        <f t="shared" ref="HV105:HV122" si="733">IF(HR105=0,0,HU105/(HR105/20))</f>
        <v>0</v>
      </c>
      <c r="HW105" s="75">
        <f>'MASTER_ ALL areas - No.seedling'!HV116</f>
        <v>0</v>
      </c>
      <c r="HX105" s="76">
        <f>'MASTER_ ALL areas - No.seedling'!HW116</f>
        <v>0</v>
      </c>
      <c r="HY105" s="80">
        <f t="shared" ref="HY105:HY122" si="734">IF(HW105=0,0,HX105/(HW105/20))</f>
        <v>0</v>
      </c>
      <c r="HZ105" s="76">
        <f>'MASTER_ ALL areas - No.seedling'!HY116</f>
        <v>0</v>
      </c>
      <c r="IA105" s="81">
        <f t="shared" ref="IA105:IA122" si="735">IF(HW105=0,0,HZ105/(HW105/20))</f>
        <v>0</v>
      </c>
      <c r="IB105" s="75">
        <f>'MASTER_ ALL areas - No.seedling'!IA116</f>
        <v>0</v>
      </c>
      <c r="IC105" s="76">
        <f>'MASTER_ ALL areas - No.seedling'!IB116</f>
        <v>0</v>
      </c>
      <c r="ID105" s="80">
        <f t="shared" ref="ID105:ID122" si="736">IF(IB105=0,0,IC105/(IB105/20))</f>
        <v>0</v>
      </c>
      <c r="IE105" s="76">
        <f>'MASTER_ ALL areas - No.seedling'!ID116</f>
        <v>0</v>
      </c>
      <c r="IF105" s="85">
        <f t="shared" ref="IF105:IF122" si="737">IF(IB105=0,0,IE105/(IB105/20))</f>
        <v>0</v>
      </c>
      <c r="IG105" s="86" t="s">
        <v>355</v>
      </c>
      <c r="IH105" s="87"/>
    </row>
    <row r="106" spans="2:242" ht="33" customHeight="1" x14ac:dyDescent="0.25">
      <c r="B106" s="420">
        <v>113</v>
      </c>
      <c r="C106" s="421" t="s">
        <v>189</v>
      </c>
      <c r="D106" s="422">
        <v>218024</v>
      </c>
      <c r="E106" s="423">
        <v>934152</v>
      </c>
      <c r="F106" s="424" t="s">
        <v>89</v>
      </c>
      <c r="G106" s="88" t="s">
        <v>185</v>
      </c>
      <c r="H106" s="459" t="str">
        <f>'MASTER_ ALL areas - No.seedling'!G117</f>
        <v>1(6)</v>
      </c>
      <c r="I106" s="472">
        <f>'MASTER_ ALL areas - No.seedling'!H117</f>
        <v>0.1</v>
      </c>
      <c r="J106" s="459">
        <f>'MASTER_ ALL areas - No.seedling'!I117</f>
        <v>39.75</v>
      </c>
      <c r="K106" s="427">
        <f>'MASTER_ ALL areas - No.seedling'!J117</f>
        <v>72</v>
      </c>
      <c r="L106" s="73">
        <f t="shared" si="649"/>
        <v>1440</v>
      </c>
      <c r="M106" s="427">
        <f>'MASTER_ ALL areas - No.seedling'!L117</f>
        <v>1440</v>
      </c>
      <c r="N106" s="473">
        <f>'MASTER_ ALL areas - No.seedling'!M117</f>
        <v>5</v>
      </c>
      <c r="O106" s="474">
        <f>'MASTER_ ALL areas - No.seedling'!N117</f>
        <v>23</v>
      </c>
      <c r="P106" s="70">
        <f t="shared" si="559"/>
        <v>6.9444444444444448E-2</v>
      </c>
      <c r="Q106" s="78">
        <f t="shared" si="560"/>
        <v>0.31944444444444442</v>
      </c>
      <c r="R106" s="429"/>
      <c r="S106" s="473">
        <f>'MASTER_ ALL areas - No.seedling'!R117</f>
        <v>1280</v>
      </c>
      <c r="T106" s="475">
        <f>'MASTER_ ALL areas - No.seedling'!S117</f>
        <v>0</v>
      </c>
      <c r="U106" s="80">
        <f t="shared" si="650"/>
        <v>0</v>
      </c>
      <c r="V106" s="475">
        <f>'MASTER_ ALL areas - No.seedling'!U117</f>
        <v>15</v>
      </c>
      <c r="W106" s="80">
        <f t="shared" si="651"/>
        <v>0.234375</v>
      </c>
      <c r="X106" s="475">
        <f>'MASTER_ ALL areas - No.seedling'!W117</f>
        <v>140</v>
      </c>
      <c r="Y106" s="475">
        <f>'MASTER_ ALL areas - No.seedling'!X117</f>
        <v>5</v>
      </c>
      <c r="Z106" s="80">
        <f t="shared" si="652"/>
        <v>0.7142857142857143</v>
      </c>
      <c r="AA106" s="475">
        <f>'MASTER_ ALL areas - No.seedling'!Z117</f>
        <v>7</v>
      </c>
      <c r="AB106" s="80">
        <f t="shared" si="653"/>
        <v>1</v>
      </c>
      <c r="AC106" s="475">
        <f>'MASTER_ ALL areas - No.seedling'!AB117</f>
        <v>0</v>
      </c>
      <c r="AD106" s="475">
        <f>'MASTER_ ALL areas - No.seedling'!AC117</f>
        <v>0</v>
      </c>
      <c r="AE106" s="80">
        <f t="shared" si="654"/>
        <v>0</v>
      </c>
      <c r="AF106" s="475">
        <f>'MASTER_ ALL areas - No.seedling'!AE117</f>
        <v>0</v>
      </c>
      <c r="AG106" s="80">
        <f t="shared" si="655"/>
        <v>0</v>
      </c>
      <c r="AH106" s="475">
        <f>'MASTER_ ALL areas - No.seedling'!AG117</f>
        <v>20</v>
      </c>
      <c r="AI106" s="475">
        <f>'MASTER_ ALL areas - No.seedling'!AH117</f>
        <v>0</v>
      </c>
      <c r="AJ106" s="80">
        <f t="shared" si="656"/>
        <v>0</v>
      </c>
      <c r="AK106" s="475">
        <f>'MASTER_ ALL areas - No.seedling'!AJ117</f>
        <v>1</v>
      </c>
      <c r="AL106" s="81">
        <f t="shared" si="657"/>
        <v>1</v>
      </c>
      <c r="AM106" s="429"/>
      <c r="AN106" s="473">
        <f>'MASTER_ ALL areas - No.seedling'!AM117</f>
        <v>240</v>
      </c>
      <c r="AO106" s="475">
        <f>'MASTER_ ALL areas - No.seedling'!AN117</f>
        <v>1</v>
      </c>
      <c r="AP106" s="80">
        <f t="shared" si="658"/>
        <v>8.3333333333333329E-2</v>
      </c>
      <c r="AQ106" s="475">
        <f>'MASTER_ ALL areas - No.seedling'!AP117</f>
        <v>7</v>
      </c>
      <c r="AR106" s="80">
        <f t="shared" si="659"/>
        <v>0.58333333333333337</v>
      </c>
      <c r="AS106" s="475">
        <f>'MASTER_ ALL areas - No.seedling'!AR117</f>
        <v>940</v>
      </c>
      <c r="AT106" s="475">
        <f>'MASTER_ ALL areas - No.seedling'!AS117</f>
        <v>0</v>
      </c>
      <c r="AU106" s="80">
        <f t="shared" si="660"/>
        <v>0</v>
      </c>
      <c r="AV106" s="475">
        <f>'MASTER_ ALL areas - No.seedling'!AU117</f>
        <v>4</v>
      </c>
      <c r="AW106" s="80">
        <f t="shared" si="661"/>
        <v>8.5106382978723402E-2</v>
      </c>
      <c r="AX106" s="475">
        <f>'MASTER_ ALL areas - No.seedling'!AW117</f>
        <v>0</v>
      </c>
      <c r="AY106" s="475">
        <f>'MASTER_ ALL areas - No.seedling'!AX117</f>
        <v>0</v>
      </c>
      <c r="AZ106" s="80">
        <f t="shared" si="662"/>
        <v>0</v>
      </c>
      <c r="BA106" s="475">
        <f>'MASTER_ ALL areas - No.seedling'!AZ117</f>
        <v>0</v>
      </c>
      <c r="BB106" s="80">
        <f t="shared" si="663"/>
        <v>0</v>
      </c>
      <c r="BC106" s="475">
        <f>'MASTER_ ALL areas - No.seedling'!BB117</f>
        <v>20</v>
      </c>
      <c r="BD106" s="475">
        <f>'MASTER_ ALL areas - No.seedling'!BC117</f>
        <v>1</v>
      </c>
      <c r="BE106" s="80">
        <f t="shared" si="664"/>
        <v>1</v>
      </c>
      <c r="BF106" s="475">
        <f>'MASTER_ ALL areas - No.seedling'!BE117</f>
        <v>1</v>
      </c>
      <c r="BG106" s="80">
        <f t="shared" si="665"/>
        <v>1</v>
      </c>
      <c r="BH106" s="475">
        <f>'MASTER_ ALL areas - No.seedling'!BG117</f>
        <v>180</v>
      </c>
      <c r="BI106" s="475">
        <f>'MASTER_ ALL areas - No.seedling'!BH117</f>
        <v>1</v>
      </c>
      <c r="BJ106" s="80">
        <f t="shared" si="666"/>
        <v>0.1111111111111111</v>
      </c>
      <c r="BK106" s="475">
        <f>'MASTER_ ALL areas - No.seedling'!BJ117</f>
        <v>9</v>
      </c>
      <c r="BL106" s="80">
        <f t="shared" si="667"/>
        <v>1</v>
      </c>
      <c r="BM106" s="475">
        <f>'MASTER_ ALL areas - No.seedling'!BL117</f>
        <v>0</v>
      </c>
      <c r="BN106" s="475">
        <f>'MASTER_ ALL areas - No.seedling'!BM117</f>
        <v>0</v>
      </c>
      <c r="BO106" s="80">
        <f t="shared" si="668"/>
        <v>0</v>
      </c>
      <c r="BP106" s="475">
        <f>'MASTER_ ALL areas - No.seedling'!BO117</f>
        <v>0</v>
      </c>
      <c r="BQ106" s="80">
        <f t="shared" si="669"/>
        <v>0</v>
      </c>
      <c r="BR106" s="475">
        <f>'MASTER_ ALL areas - No.seedling'!BQ117</f>
        <v>0</v>
      </c>
      <c r="BS106" s="475">
        <f>'MASTER_ ALL areas - No.seedling'!BR117</f>
        <v>0</v>
      </c>
      <c r="BT106" s="80">
        <f t="shared" si="670"/>
        <v>0</v>
      </c>
      <c r="BU106" s="475">
        <f>'MASTER_ ALL areas - No.seedling'!BT117</f>
        <v>0</v>
      </c>
      <c r="BV106" s="80">
        <f t="shared" si="671"/>
        <v>0</v>
      </c>
      <c r="BW106" s="475">
        <f>'MASTER_ ALL areas - No.seedling'!BV117</f>
        <v>60</v>
      </c>
      <c r="BX106" s="475">
        <f>'MASTER_ ALL areas - No.seedling'!BW117</f>
        <v>2</v>
      </c>
      <c r="BY106" s="80">
        <f t="shared" si="672"/>
        <v>0.66666666666666663</v>
      </c>
      <c r="BZ106" s="475">
        <f>'MASTER_ ALL areas - No.seedling'!BY117</f>
        <v>2</v>
      </c>
      <c r="CA106" s="81">
        <f t="shared" si="673"/>
        <v>0.66666666666666663</v>
      </c>
      <c r="CB106" s="429"/>
      <c r="CC106" s="75">
        <f>10*20</f>
        <v>200</v>
      </c>
      <c r="CD106" s="76">
        <f>'MASTER_ ALL areas - No.seedling'!CC117</f>
        <v>0</v>
      </c>
      <c r="CE106" s="80">
        <f t="shared" si="674"/>
        <v>0</v>
      </c>
      <c r="CF106" s="76">
        <f>'MASTER_ ALL areas - No.seedling'!CE117</f>
        <v>5</v>
      </c>
      <c r="CG106" s="81">
        <f t="shared" si="675"/>
        <v>0.5</v>
      </c>
      <c r="CH106" s="75">
        <f>'MASTER_ ALL areas - No.seedling'!CG117</f>
        <v>20</v>
      </c>
      <c r="CI106" s="76">
        <f>'MASTER_ ALL areas - No.seedling'!CH117</f>
        <v>1</v>
      </c>
      <c r="CJ106" s="80">
        <f t="shared" si="676"/>
        <v>1</v>
      </c>
      <c r="CK106" s="76">
        <f>'MASTER_ ALL areas - No.seedling'!CJ117</f>
        <v>1</v>
      </c>
      <c r="CL106" s="81">
        <f t="shared" si="677"/>
        <v>1</v>
      </c>
      <c r="CM106" s="75">
        <f>'MASTER_ ALL areas - No.seedling'!CL117</f>
        <v>0</v>
      </c>
      <c r="CN106" s="76">
        <f>'MASTER_ ALL areas - No.seedling'!CM117</f>
        <v>0</v>
      </c>
      <c r="CO106" s="80">
        <f t="shared" si="678"/>
        <v>0</v>
      </c>
      <c r="CP106" s="76">
        <f>'MASTER_ ALL areas - No.seedling'!CO117</f>
        <v>0</v>
      </c>
      <c r="CQ106" s="81">
        <f t="shared" si="679"/>
        <v>0</v>
      </c>
      <c r="CR106" s="75">
        <f>'MASTER_ ALL areas - No.seedling'!CQ117</f>
        <v>20</v>
      </c>
      <c r="CS106" s="76">
        <f>'MASTER_ ALL areas - No.seedling'!CR117</f>
        <v>0</v>
      </c>
      <c r="CT106" s="80">
        <f t="shared" si="680"/>
        <v>0</v>
      </c>
      <c r="CU106" s="76">
        <f>'MASTER_ ALL areas - No.seedling'!CT117</f>
        <v>1</v>
      </c>
      <c r="CV106" s="81">
        <f t="shared" si="681"/>
        <v>1</v>
      </c>
      <c r="CW106" s="75">
        <f>'MASTER_ ALL areas - No.seedling'!CV117</f>
        <v>920</v>
      </c>
      <c r="CX106" s="76">
        <f>'MASTER_ ALL areas - No.seedling'!CW117</f>
        <v>0</v>
      </c>
      <c r="CY106" s="80">
        <f t="shared" si="682"/>
        <v>0</v>
      </c>
      <c r="CZ106" s="76">
        <f>'MASTER_ ALL areas - No.seedling'!CY117</f>
        <v>3</v>
      </c>
      <c r="DA106" s="81">
        <f t="shared" si="683"/>
        <v>6.5217391304347824E-2</v>
      </c>
      <c r="DB106" s="75">
        <f>'MASTER_ ALL areas - No.seedling'!DA117</f>
        <v>20</v>
      </c>
      <c r="DC106" s="76">
        <f>'MASTER_ ALL areas - No.seedling'!DB117</f>
        <v>0</v>
      </c>
      <c r="DD106" s="80">
        <f t="shared" si="684"/>
        <v>0</v>
      </c>
      <c r="DE106" s="76">
        <f>'MASTER_ ALL areas - No.seedling'!DD117</f>
        <v>1</v>
      </c>
      <c r="DF106" s="81">
        <f t="shared" si="685"/>
        <v>1</v>
      </c>
      <c r="DG106" s="75">
        <f>'MASTER_ ALL areas - No.seedling'!DF117</f>
        <v>0</v>
      </c>
      <c r="DH106" s="76">
        <f>'MASTER_ ALL areas - No.seedling'!DG117</f>
        <v>0</v>
      </c>
      <c r="DI106" s="80">
        <f t="shared" si="686"/>
        <v>0</v>
      </c>
      <c r="DJ106" s="76">
        <f>'MASTER_ ALL areas - No.seedling'!DI117</f>
        <v>0</v>
      </c>
      <c r="DK106" s="81">
        <f t="shared" si="687"/>
        <v>0</v>
      </c>
      <c r="DL106" s="75">
        <f>'MASTER_ ALL areas - No.seedling'!DK117</f>
        <v>0</v>
      </c>
      <c r="DM106" s="76">
        <f>'MASTER_ ALL areas - No.seedling'!DL117</f>
        <v>0</v>
      </c>
      <c r="DN106" s="80">
        <f t="shared" si="688"/>
        <v>0</v>
      </c>
      <c r="DO106" s="76">
        <f>'MASTER_ ALL areas - No.seedling'!DN117</f>
        <v>0</v>
      </c>
      <c r="DP106" s="81">
        <f t="shared" si="689"/>
        <v>0</v>
      </c>
      <c r="DQ106" s="75">
        <f>'MASTER_ ALL areas - No.seedling'!DP117</f>
        <v>0</v>
      </c>
      <c r="DR106" s="76">
        <f>'MASTER_ ALL areas - No.seedling'!DQ117</f>
        <v>0</v>
      </c>
      <c r="DS106" s="80">
        <f t="shared" si="690"/>
        <v>0</v>
      </c>
      <c r="DT106" s="76">
        <f>'MASTER_ ALL areas - No.seedling'!DS117</f>
        <v>0</v>
      </c>
      <c r="DU106" s="81">
        <f t="shared" si="691"/>
        <v>0</v>
      </c>
      <c r="DV106" s="75">
        <f>'MASTER_ ALL areas - No.seedling'!DU117</f>
        <v>0</v>
      </c>
      <c r="DW106" s="76">
        <f>'MASTER_ ALL areas - No.seedling'!DV117</f>
        <v>0</v>
      </c>
      <c r="DX106" s="80">
        <f t="shared" si="692"/>
        <v>0</v>
      </c>
      <c r="DY106" s="76">
        <f>'MASTER_ ALL areas - No.seedling'!DX117</f>
        <v>0</v>
      </c>
      <c r="DZ106" s="81">
        <f t="shared" si="693"/>
        <v>0</v>
      </c>
      <c r="EA106" s="75">
        <f>'MASTER_ ALL areas - No.seedling'!DZ117</f>
        <v>0</v>
      </c>
      <c r="EB106" s="76">
        <f>'MASTER_ ALL areas - No.seedling'!EA117</f>
        <v>0</v>
      </c>
      <c r="EC106" s="80">
        <f t="shared" si="694"/>
        <v>0</v>
      </c>
      <c r="ED106" s="76">
        <f>'MASTER_ ALL areas - No.seedling'!EC117</f>
        <v>0</v>
      </c>
      <c r="EE106" s="81">
        <f t="shared" si="695"/>
        <v>0</v>
      </c>
      <c r="EF106" s="75">
        <f>'MASTER_ ALL areas - No.seedling'!EE117</f>
        <v>0</v>
      </c>
      <c r="EG106" s="76">
        <f>'MASTER_ ALL areas - No.seedling'!EF117</f>
        <v>0</v>
      </c>
      <c r="EH106" s="80">
        <f t="shared" si="696"/>
        <v>0</v>
      </c>
      <c r="EI106" s="76">
        <f>'MASTER_ ALL areas - No.seedling'!EH117</f>
        <v>0</v>
      </c>
      <c r="EJ106" s="81">
        <f t="shared" si="697"/>
        <v>0</v>
      </c>
      <c r="EK106" s="75">
        <f>'MASTER_ ALL areas - No.seedling'!EJ117</f>
        <v>0</v>
      </c>
      <c r="EL106" s="76">
        <f>'MASTER_ ALL areas - No.seedling'!EK117</f>
        <v>0</v>
      </c>
      <c r="EM106" s="80">
        <f t="shared" si="698"/>
        <v>0</v>
      </c>
      <c r="EN106" s="76">
        <f>'MASTER_ ALL areas - No.seedling'!EM117</f>
        <v>0</v>
      </c>
      <c r="EO106" s="81">
        <f t="shared" si="699"/>
        <v>0</v>
      </c>
      <c r="EP106" s="75">
        <f>'MASTER_ ALL areas - No.seedling'!EO117</f>
        <v>20</v>
      </c>
      <c r="EQ106" s="76">
        <f>'MASTER_ ALL areas - No.seedling'!EP117</f>
        <v>1</v>
      </c>
      <c r="ER106" s="80">
        <f t="shared" si="700"/>
        <v>1</v>
      </c>
      <c r="ES106" s="76">
        <f>'MASTER_ ALL areas - No.seedling'!ER117</f>
        <v>1</v>
      </c>
      <c r="ET106" s="81">
        <f t="shared" si="701"/>
        <v>1</v>
      </c>
      <c r="EU106" s="75">
        <f>'MASTER_ ALL areas - No.seedling'!ET117</f>
        <v>0</v>
      </c>
      <c r="EV106" s="76">
        <f>'MASTER_ ALL areas - No.seedling'!EU117</f>
        <v>0</v>
      </c>
      <c r="EW106" s="80">
        <f t="shared" si="702"/>
        <v>0</v>
      </c>
      <c r="EX106" s="76">
        <f>'MASTER_ ALL areas - No.seedling'!EW117</f>
        <v>0</v>
      </c>
      <c r="EY106" s="81">
        <f t="shared" si="703"/>
        <v>0</v>
      </c>
      <c r="EZ106" s="75">
        <f>'MASTER_ ALL areas - No.seedling'!EY117</f>
        <v>0</v>
      </c>
      <c r="FA106" s="76">
        <f>'MASTER_ ALL areas - No.seedling'!EZ117</f>
        <v>0</v>
      </c>
      <c r="FB106" s="80">
        <f t="shared" si="704"/>
        <v>0</v>
      </c>
      <c r="FC106" s="76">
        <f>'MASTER_ ALL areas - No.seedling'!FB117</f>
        <v>0</v>
      </c>
      <c r="FD106" s="81">
        <f t="shared" si="705"/>
        <v>0</v>
      </c>
      <c r="FE106" s="75">
        <f>'MASTER_ ALL areas - No.seedling'!FD117</f>
        <v>140</v>
      </c>
      <c r="FF106" s="76">
        <f>'MASTER_ ALL areas - No.seedling'!FE117</f>
        <v>0</v>
      </c>
      <c r="FG106" s="80">
        <f t="shared" si="706"/>
        <v>0</v>
      </c>
      <c r="FH106" s="76">
        <f>'MASTER_ ALL areas - No.seedling'!FG117</f>
        <v>7</v>
      </c>
      <c r="FI106" s="81">
        <f t="shared" si="707"/>
        <v>1</v>
      </c>
      <c r="FJ106" s="75">
        <f>'MASTER_ ALL areas - No.seedling'!FI117</f>
        <v>40</v>
      </c>
      <c r="FK106" s="76">
        <f>'MASTER_ ALL areas - No.seedling'!FJ117</f>
        <v>1</v>
      </c>
      <c r="FL106" s="80">
        <f t="shared" si="708"/>
        <v>0.5</v>
      </c>
      <c r="FM106" s="76">
        <f>'MASTER_ ALL areas - No.seedling'!FL117</f>
        <v>2</v>
      </c>
      <c r="FN106" s="81">
        <f t="shared" si="709"/>
        <v>1</v>
      </c>
      <c r="FO106" s="75">
        <f>'MASTER_ ALL areas - No.seedling'!FN117</f>
        <v>0</v>
      </c>
      <c r="FP106" s="76">
        <f>'MASTER_ ALL areas - No.seedling'!FO117</f>
        <v>0</v>
      </c>
      <c r="FQ106" s="80">
        <f t="shared" si="710"/>
        <v>0</v>
      </c>
      <c r="FR106" s="76">
        <f>'MASTER_ ALL areas - No.seedling'!FQ117</f>
        <v>0</v>
      </c>
      <c r="FS106" s="81">
        <f t="shared" si="711"/>
        <v>0</v>
      </c>
      <c r="FT106" s="75">
        <f>'MASTER_ ALL areas - No.seedling'!FS117</f>
        <v>0</v>
      </c>
      <c r="FU106" s="76">
        <f>'MASTER_ ALL areas - No.seedling'!FT117</f>
        <v>0</v>
      </c>
      <c r="FV106" s="80">
        <f t="shared" si="712"/>
        <v>0</v>
      </c>
      <c r="FW106" s="76">
        <f>'MASTER_ ALL areas - No.seedling'!FV117</f>
        <v>0</v>
      </c>
      <c r="FX106" s="81">
        <f t="shared" si="713"/>
        <v>0</v>
      </c>
      <c r="FY106" s="75">
        <f>'MASTER_ ALL areas - No.seedling'!FX117</f>
        <v>0</v>
      </c>
      <c r="FZ106" s="76">
        <f>'MASTER_ ALL areas - No.seedling'!FY117</f>
        <v>0</v>
      </c>
      <c r="GA106" s="80">
        <f t="shared" si="714"/>
        <v>0</v>
      </c>
      <c r="GB106" s="76">
        <f>'MASTER_ ALL areas - No.seedling'!GA117</f>
        <v>0</v>
      </c>
      <c r="GC106" s="81">
        <f t="shared" si="715"/>
        <v>0</v>
      </c>
      <c r="GD106" s="75">
        <f>'MASTER_ ALL areas - No.seedling'!GC117</f>
        <v>0</v>
      </c>
      <c r="GE106" s="76">
        <f>'MASTER_ ALL areas - No.seedling'!GD117</f>
        <v>0</v>
      </c>
      <c r="GF106" s="80">
        <f t="shared" si="716"/>
        <v>0</v>
      </c>
      <c r="GG106" s="76">
        <f>'MASTER_ ALL areas - No.seedling'!GF117</f>
        <v>0</v>
      </c>
      <c r="GH106" s="81">
        <f t="shared" si="717"/>
        <v>0</v>
      </c>
      <c r="GI106" s="75">
        <f>'MASTER_ ALL areas - No.seedling'!GH117</f>
        <v>0</v>
      </c>
      <c r="GJ106" s="76">
        <f>'MASTER_ ALL areas - No.seedling'!GI117</f>
        <v>0</v>
      </c>
      <c r="GK106" s="80">
        <f t="shared" si="718"/>
        <v>0</v>
      </c>
      <c r="GL106" s="76">
        <f>'MASTER_ ALL areas - No.seedling'!GK117</f>
        <v>0</v>
      </c>
      <c r="GM106" s="81">
        <f t="shared" si="719"/>
        <v>0</v>
      </c>
      <c r="GN106" s="75">
        <f>'MASTER_ ALL areas - No.seedling'!GM117</f>
        <v>0</v>
      </c>
      <c r="GO106" s="76">
        <f>'MASTER_ ALL areas - No.seedling'!GN117</f>
        <v>0</v>
      </c>
      <c r="GP106" s="80">
        <f t="shared" si="720"/>
        <v>0</v>
      </c>
      <c r="GQ106" s="76">
        <f>'MASTER_ ALL areas - No.seedling'!GP117</f>
        <v>0</v>
      </c>
      <c r="GR106" s="81">
        <f t="shared" si="721"/>
        <v>0</v>
      </c>
      <c r="GS106" s="75">
        <f>'MASTER_ ALL areas - No.seedling'!GR117</f>
        <v>0</v>
      </c>
      <c r="GT106" s="76">
        <f>'MASTER_ ALL areas - No.seedling'!GS117</f>
        <v>0</v>
      </c>
      <c r="GU106" s="80">
        <f t="shared" si="722"/>
        <v>0</v>
      </c>
      <c r="GV106" s="76">
        <f>'MASTER_ ALL areas - No.seedling'!GU117</f>
        <v>0</v>
      </c>
      <c r="GW106" s="81">
        <f t="shared" si="723"/>
        <v>0</v>
      </c>
      <c r="GX106" s="75">
        <f>'MASTER_ ALL areas - No.seedling'!GW117</f>
        <v>0</v>
      </c>
      <c r="GY106" s="76">
        <f>'MASTER_ ALL areas - No.seedling'!GX117</f>
        <v>0</v>
      </c>
      <c r="GZ106" s="80">
        <f t="shared" si="724"/>
        <v>0</v>
      </c>
      <c r="HA106" s="76">
        <f>'MASTER_ ALL areas - No.seedling'!GZ117</f>
        <v>0</v>
      </c>
      <c r="HB106" s="81">
        <f t="shared" si="725"/>
        <v>0</v>
      </c>
      <c r="HC106" s="75">
        <f>'MASTER_ ALL areas - No.seedling'!HB117</f>
        <v>0</v>
      </c>
      <c r="HD106" s="76">
        <f>'MASTER_ ALL areas - No.seedling'!HC117</f>
        <v>0</v>
      </c>
      <c r="HE106" s="80">
        <f t="shared" si="726"/>
        <v>0</v>
      </c>
      <c r="HF106" s="76">
        <f>'MASTER_ ALL areas - No.seedling'!HE117</f>
        <v>0</v>
      </c>
      <c r="HG106" s="81">
        <f t="shared" si="727"/>
        <v>0</v>
      </c>
      <c r="HH106" s="75">
        <f>'MASTER_ ALL areas - No.seedling'!HG117</f>
        <v>0</v>
      </c>
      <c r="HI106" s="76">
        <f>'MASTER_ ALL areas - No.seedling'!HH117</f>
        <v>0</v>
      </c>
      <c r="HJ106" s="80">
        <f t="shared" si="728"/>
        <v>0</v>
      </c>
      <c r="HK106" s="76">
        <f>'MASTER_ ALL areas - No.seedling'!HJ117</f>
        <v>0</v>
      </c>
      <c r="HL106" s="81">
        <f t="shared" si="729"/>
        <v>0</v>
      </c>
      <c r="HM106" s="75">
        <f>'MASTER_ ALL areas - No.seedling'!HL117</f>
        <v>20</v>
      </c>
      <c r="HN106" s="76">
        <f>'MASTER_ ALL areas - No.seedling'!HM117</f>
        <v>0</v>
      </c>
      <c r="HO106" s="80">
        <f t="shared" si="730"/>
        <v>0</v>
      </c>
      <c r="HP106" s="76">
        <f>'MASTER_ ALL areas - No.seedling'!HO117</f>
        <v>0</v>
      </c>
      <c r="HQ106" s="81">
        <f t="shared" si="731"/>
        <v>0</v>
      </c>
      <c r="HR106" s="75">
        <f>'MASTER_ ALL areas - No.seedling'!HQ117</f>
        <v>40</v>
      </c>
      <c r="HS106" s="76">
        <f>'MASTER_ ALL areas - No.seedling'!HR117</f>
        <v>2</v>
      </c>
      <c r="HT106" s="80">
        <f t="shared" si="732"/>
        <v>1</v>
      </c>
      <c r="HU106" s="76">
        <f>'MASTER_ ALL areas - No.seedling'!HT117</f>
        <v>2</v>
      </c>
      <c r="HV106" s="81">
        <f t="shared" si="733"/>
        <v>1</v>
      </c>
      <c r="HW106" s="75">
        <f>'MASTER_ ALL areas - No.seedling'!HV117</f>
        <v>0</v>
      </c>
      <c r="HX106" s="76">
        <f>'MASTER_ ALL areas - No.seedling'!HW117</f>
        <v>0</v>
      </c>
      <c r="HY106" s="80">
        <f t="shared" si="734"/>
        <v>0</v>
      </c>
      <c r="HZ106" s="76">
        <f>'MASTER_ ALL areas - No.seedling'!HY117</f>
        <v>0</v>
      </c>
      <c r="IA106" s="81">
        <f t="shared" si="735"/>
        <v>0</v>
      </c>
      <c r="IB106" s="75">
        <f>'MASTER_ ALL areas - No.seedling'!IA117</f>
        <v>0</v>
      </c>
      <c r="IC106" s="76">
        <f>'MASTER_ ALL areas - No.seedling'!IB117</f>
        <v>0</v>
      </c>
      <c r="ID106" s="80">
        <f t="shared" si="736"/>
        <v>0</v>
      </c>
      <c r="IE106" s="76">
        <f>'MASTER_ ALL areas - No.seedling'!ID117</f>
        <v>0</v>
      </c>
      <c r="IF106" s="85">
        <f t="shared" si="737"/>
        <v>0</v>
      </c>
      <c r="IG106" s="86" t="s">
        <v>357</v>
      </c>
      <c r="IH106" s="87"/>
    </row>
    <row r="107" spans="2:242" ht="33" customHeight="1" x14ac:dyDescent="0.25">
      <c r="B107" s="420">
        <v>114</v>
      </c>
      <c r="C107" s="421" t="s">
        <v>358</v>
      </c>
      <c r="D107" s="422">
        <v>218228</v>
      </c>
      <c r="E107" s="423">
        <v>934154</v>
      </c>
      <c r="F107" s="424" t="s">
        <v>89</v>
      </c>
      <c r="G107" s="88" t="s">
        <v>116</v>
      </c>
      <c r="H107" s="459">
        <f>'MASTER_ ALL areas - No.seedling'!G118</f>
        <v>1</v>
      </c>
      <c r="I107" s="472">
        <f>'MASTER_ ALL areas - No.seedling'!H118</f>
        <v>0</v>
      </c>
      <c r="J107" s="459">
        <f>'MASTER_ ALL areas - No.seedling'!I118</f>
        <v>41.6</v>
      </c>
      <c r="K107" s="427">
        <f>'MASTER_ ALL areas - No.seedling'!J118</f>
        <v>1</v>
      </c>
      <c r="L107" s="73">
        <f t="shared" si="649"/>
        <v>20</v>
      </c>
      <c r="M107" s="427">
        <f>'MASTER_ ALL areas - No.seedling'!L118</f>
        <v>20</v>
      </c>
      <c r="N107" s="473">
        <f>'MASTER_ ALL areas - No.seedling'!M118</f>
        <v>0</v>
      </c>
      <c r="O107" s="474">
        <f>'MASTER_ ALL areas - No.seedling'!N118</f>
        <v>1</v>
      </c>
      <c r="P107" s="70">
        <f t="shared" si="559"/>
        <v>0</v>
      </c>
      <c r="Q107" s="78">
        <f t="shared" si="560"/>
        <v>1</v>
      </c>
      <c r="R107" s="429"/>
      <c r="S107" s="473">
        <f>'MASTER_ ALL areas - No.seedling'!R118</f>
        <v>0</v>
      </c>
      <c r="T107" s="475">
        <f>'MASTER_ ALL areas - No.seedling'!S118</f>
        <v>0</v>
      </c>
      <c r="U107" s="80">
        <f t="shared" si="650"/>
        <v>0</v>
      </c>
      <c r="V107" s="475">
        <f>'MASTER_ ALL areas - No.seedling'!U118</f>
        <v>0</v>
      </c>
      <c r="W107" s="80">
        <f t="shared" si="651"/>
        <v>0</v>
      </c>
      <c r="X107" s="475">
        <f>'MASTER_ ALL areas - No.seedling'!W118</f>
        <v>20</v>
      </c>
      <c r="Y107" s="475">
        <f>'MASTER_ ALL areas - No.seedling'!X118</f>
        <v>0</v>
      </c>
      <c r="Z107" s="80">
        <f t="shared" si="652"/>
        <v>0</v>
      </c>
      <c r="AA107" s="475">
        <f>'MASTER_ ALL areas - No.seedling'!Z118</f>
        <v>1</v>
      </c>
      <c r="AB107" s="80">
        <f t="shared" si="653"/>
        <v>1</v>
      </c>
      <c r="AC107" s="475">
        <f>'MASTER_ ALL areas - No.seedling'!AB118</f>
        <v>0</v>
      </c>
      <c r="AD107" s="475">
        <f>'MASTER_ ALL areas - No.seedling'!AC118</f>
        <v>0</v>
      </c>
      <c r="AE107" s="80">
        <f t="shared" si="654"/>
        <v>0</v>
      </c>
      <c r="AF107" s="475">
        <f>'MASTER_ ALL areas - No.seedling'!AE118</f>
        <v>0</v>
      </c>
      <c r="AG107" s="80">
        <f t="shared" si="655"/>
        <v>0</v>
      </c>
      <c r="AH107" s="475">
        <f>'MASTER_ ALL areas - No.seedling'!AG118</f>
        <v>0</v>
      </c>
      <c r="AI107" s="475">
        <f>'MASTER_ ALL areas - No.seedling'!AH118</f>
        <v>0</v>
      </c>
      <c r="AJ107" s="80">
        <f t="shared" si="656"/>
        <v>0</v>
      </c>
      <c r="AK107" s="475">
        <f>'MASTER_ ALL areas - No.seedling'!AJ118</f>
        <v>0</v>
      </c>
      <c r="AL107" s="81">
        <f t="shared" si="657"/>
        <v>0</v>
      </c>
      <c r="AM107" s="429"/>
      <c r="AN107" s="473">
        <f>'MASTER_ ALL areas - No.seedling'!AM118</f>
        <v>0</v>
      </c>
      <c r="AO107" s="475">
        <f>'MASTER_ ALL areas - No.seedling'!AN118</f>
        <v>0</v>
      </c>
      <c r="AP107" s="80">
        <f t="shared" si="658"/>
        <v>0</v>
      </c>
      <c r="AQ107" s="475">
        <f>'MASTER_ ALL areas - No.seedling'!AP118</f>
        <v>0</v>
      </c>
      <c r="AR107" s="80">
        <f t="shared" si="659"/>
        <v>0</v>
      </c>
      <c r="AS107" s="475">
        <f>'MASTER_ ALL areas - No.seedling'!AR118</f>
        <v>20</v>
      </c>
      <c r="AT107" s="475">
        <f>'MASTER_ ALL areas - No.seedling'!AS118</f>
        <v>0</v>
      </c>
      <c r="AU107" s="80">
        <f t="shared" si="660"/>
        <v>0</v>
      </c>
      <c r="AV107" s="475">
        <f>'MASTER_ ALL areas - No.seedling'!AU118</f>
        <v>1</v>
      </c>
      <c r="AW107" s="80">
        <f t="shared" si="661"/>
        <v>1</v>
      </c>
      <c r="AX107" s="475">
        <f>'MASTER_ ALL areas - No.seedling'!AW118</f>
        <v>0</v>
      </c>
      <c r="AY107" s="475">
        <f>'MASTER_ ALL areas - No.seedling'!AX118</f>
        <v>0</v>
      </c>
      <c r="AZ107" s="80">
        <f t="shared" si="662"/>
        <v>0</v>
      </c>
      <c r="BA107" s="475">
        <f>'MASTER_ ALL areas - No.seedling'!AZ118</f>
        <v>0</v>
      </c>
      <c r="BB107" s="80">
        <f t="shared" si="663"/>
        <v>0</v>
      </c>
      <c r="BC107" s="475">
        <f>'MASTER_ ALL areas - No.seedling'!BB118</f>
        <v>0</v>
      </c>
      <c r="BD107" s="475">
        <f>'MASTER_ ALL areas - No.seedling'!BC118</f>
        <v>0</v>
      </c>
      <c r="BE107" s="80">
        <f t="shared" si="664"/>
        <v>0</v>
      </c>
      <c r="BF107" s="475">
        <f>'MASTER_ ALL areas - No.seedling'!BE118</f>
        <v>0</v>
      </c>
      <c r="BG107" s="80">
        <f t="shared" si="665"/>
        <v>0</v>
      </c>
      <c r="BH107" s="475">
        <f>'MASTER_ ALL areas - No.seedling'!BG118</f>
        <v>0</v>
      </c>
      <c r="BI107" s="475">
        <f>'MASTER_ ALL areas - No.seedling'!BH118</f>
        <v>0</v>
      </c>
      <c r="BJ107" s="80">
        <f t="shared" si="666"/>
        <v>0</v>
      </c>
      <c r="BK107" s="475">
        <f>'MASTER_ ALL areas - No.seedling'!BJ118</f>
        <v>0</v>
      </c>
      <c r="BL107" s="80">
        <f t="shared" si="667"/>
        <v>0</v>
      </c>
      <c r="BM107" s="475">
        <f>'MASTER_ ALL areas - No.seedling'!BL118</f>
        <v>0</v>
      </c>
      <c r="BN107" s="475">
        <f>'MASTER_ ALL areas - No.seedling'!BM118</f>
        <v>0</v>
      </c>
      <c r="BO107" s="80">
        <f t="shared" si="668"/>
        <v>0</v>
      </c>
      <c r="BP107" s="475">
        <f>'MASTER_ ALL areas - No.seedling'!BO118</f>
        <v>0</v>
      </c>
      <c r="BQ107" s="80">
        <f t="shared" si="669"/>
        <v>0</v>
      </c>
      <c r="BR107" s="475">
        <f>'MASTER_ ALL areas - No.seedling'!BQ118</f>
        <v>0</v>
      </c>
      <c r="BS107" s="475">
        <f>'MASTER_ ALL areas - No.seedling'!BR118</f>
        <v>0</v>
      </c>
      <c r="BT107" s="80">
        <f t="shared" si="670"/>
        <v>0</v>
      </c>
      <c r="BU107" s="475">
        <f>'MASTER_ ALL areas - No.seedling'!BT118</f>
        <v>0</v>
      </c>
      <c r="BV107" s="80">
        <f t="shared" si="671"/>
        <v>0</v>
      </c>
      <c r="BW107" s="475">
        <f>'MASTER_ ALL areas - No.seedling'!BV118</f>
        <v>0</v>
      </c>
      <c r="BX107" s="475">
        <f>'MASTER_ ALL areas - No.seedling'!BW118</f>
        <v>0</v>
      </c>
      <c r="BY107" s="80">
        <f t="shared" si="672"/>
        <v>0</v>
      </c>
      <c r="BZ107" s="475">
        <f>'MASTER_ ALL areas - No.seedling'!BY118</f>
        <v>0</v>
      </c>
      <c r="CA107" s="81">
        <f t="shared" si="673"/>
        <v>0</v>
      </c>
      <c r="CB107" s="429"/>
      <c r="CC107" s="75"/>
      <c r="CD107" s="76">
        <f>'MASTER_ ALL areas - No.seedling'!CC118</f>
        <v>0</v>
      </c>
      <c r="CE107" s="80">
        <f t="shared" si="674"/>
        <v>0</v>
      </c>
      <c r="CF107" s="76">
        <f>'MASTER_ ALL areas - No.seedling'!CE118</f>
        <v>0</v>
      </c>
      <c r="CG107" s="81">
        <f t="shared" si="675"/>
        <v>0</v>
      </c>
      <c r="CH107" s="75">
        <f>'MASTER_ ALL areas - No.seedling'!CG118</f>
        <v>0</v>
      </c>
      <c r="CI107" s="76">
        <f>'MASTER_ ALL areas - No.seedling'!CH118</f>
        <v>0</v>
      </c>
      <c r="CJ107" s="80">
        <f t="shared" si="676"/>
        <v>0</v>
      </c>
      <c r="CK107" s="76">
        <f>'MASTER_ ALL areas - No.seedling'!CJ118</f>
        <v>0</v>
      </c>
      <c r="CL107" s="81">
        <f t="shared" si="677"/>
        <v>0</v>
      </c>
      <c r="CM107" s="75">
        <f>'MASTER_ ALL areas - No.seedling'!CL118</f>
        <v>0</v>
      </c>
      <c r="CN107" s="76">
        <f>'MASTER_ ALL areas - No.seedling'!CM118</f>
        <v>0</v>
      </c>
      <c r="CO107" s="80">
        <f t="shared" si="678"/>
        <v>0</v>
      </c>
      <c r="CP107" s="76">
        <f>'MASTER_ ALL areas - No.seedling'!CO118</f>
        <v>0</v>
      </c>
      <c r="CQ107" s="81">
        <f t="shared" si="679"/>
        <v>0</v>
      </c>
      <c r="CR107" s="75">
        <f>'MASTER_ ALL areas - No.seedling'!CQ118</f>
        <v>0</v>
      </c>
      <c r="CS107" s="76">
        <f>'MASTER_ ALL areas - No.seedling'!CR118</f>
        <v>0</v>
      </c>
      <c r="CT107" s="80">
        <f t="shared" si="680"/>
        <v>0</v>
      </c>
      <c r="CU107" s="76">
        <f>'MASTER_ ALL areas - No.seedling'!CT118</f>
        <v>0</v>
      </c>
      <c r="CV107" s="81">
        <f t="shared" si="681"/>
        <v>0</v>
      </c>
      <c r="CW107" s="75">
        <f>'MASTER_ ALL areas - No.seedling'!CV118</f>
        <v>0</v>
      </c>
      <c r="CX107" s="76">
        <f>'MASTER_ ALL areas - No.seedling'!CW118</f>
        <v>0</v>
      </c>
      <c r="CY107" s="80">
        <f t="shared" si="682"/>
        <v>0</v>
      </c>
      <c r="CZ107" s="76">
        <f>'MASTER_ ALL areas - No.seedling'!CY118</f>
        <v>0</v>
      </c>
      <c r="DA107" s="81">
        <f t="shared" si="683"/>
        <v>0</v>
      </c>
      <c r="DB107" s="75">
        <f>'MASTER_ ALL areas - No.seedling'!DA118</f>
        <v>20</v>
      </c>
      <c r="DC107" s="76">
        <f>'MASTER_ ALL areas - No.seedling'!DB118</f>
        <v>0</v>
      </c>
      <c r="DD107" s="80">
        <f t="shared" si="684"/>
        <v>0</v>
      </c>
      <c r="DE107" s="76">
        <f>'MASTER_ ALL areas - No.seedling'!DD118</f>
        <v>1</v>
      </c>
      <c r="DF107" s="81">
        <f t="shared" si="685"/>
        <v>1</v>
      </c>
      <c r="DG107" s="75">
        <f>'MASTER_ ALL areas - No.seedling'!DF118</f>
        <v>0</v>
      </c>
      <c r="DH107" s="76">
        <f>'MASTER_ ALL areas - No.seedling'!DG118</f>
        <v>0</v>
      </c>
      <c r="DI107" s="80">
        <f t="shared" si="686"/>
        <v>0</v>
      </c>
      <c r="DJ107" s="76">
        <f>'MASTER_ ALL areas - No.seedling'!DI118</f>
        <v>0</v>
      </c>
      <c r="DK107" s="81">
        <f t="shared" si="687"/>
        <v>0</v>
      </c>
      <c r="DL107" s="75">
        <f>'MASTER_ ALL areas - No.seedling'!DK118</f>
        <v>0</v>
      </c>
      <c r="DM107" s="76">
        <f>'MASTER_ ALL areas - No.seedling'!DL118</f>
        <v>0</v>
      </c>
      <c r="DN107" s="80">
        <f t="shared" si="688"/>
        <v>0</v>
      </c>
      <c r="DO107" s="76">
        <f>'MASTER_ ALL areas - No.seedling'!DN118</f>
        <v>0</v>
      </c>
      <c r="DP107" s="81">
        <f t="shared" si="689"/>
        <v>0</v>
      </c>
      <c r="DQ107" s="75">
        <f>'MASTER_ ALL areas - No.seedling'!DP118</f>
        <v>0</v>
      </c>
      <c r="DR107" s="76">
        <f>'MASTER_ ALL areas - No.seedling'!DQ118</f>
        <v>0</v>
      </c>
      <c r="DS107" s="80">
        <f t="shared" si="690"/>
        <v>0</v>
      </c>
      <c r="DT107" s="76">
        <f>'MASTER_ ALL areas - No.seedling'!DS118</f>
        <v>0</v>
      </c>
      <c r="DU107" s="81">
        <f t="shared" si="691"/>
        <v>0</v>
      </c>
      <c r="DV107" s="75">
        <f>'MASTER_ ALL areas - No.seedling'!DU118</f>
        <v>0</v>
      </c>
      <c r="DW107" s="76">
        <f>'MASTER_ ALL areas - No.seedling'!DV118</f>
        <v>0</v>
      </c>
      <c r="DX107" s="80">
        <f t="shared" si="692"/>
        <v>0</v>
      </c>
      <c r="DY107" s="76">
        <f>'MASTER_ ALL areas - No.seedling'!DX118</f>
        <v>0</v>
      </c>
      <c r="DZ107" s="81">
        <f t="shared" si="693"/>
        <v>0</v>
      </c>
      <c r="EA107" s="75">
        <f>'MASTER_ ALL areas - No.seedling'!DZ118</f>
        <v>0</v>
      </c>
      <c r="EB107" s="76">
        <f>'MASTER_ ALL areas - No.seedling'!EA118</f>
        <v>0</v>
      </c>
      <c r="EC107" s="80">
        <f t="shared" si="694"/>
        <v>0</v>
      </c>
      <c r="ED107" s="76">
        <f>'MASTER_ ALL areas - No.seedling'!EC118</f>
        <v>0</v>
      </c>
      <c r="EE107" s="81">
        <f t="shared" si="695"/>
        <v>0</v>
      </c>
      <c r="EF107" s="75">
        <f>'MASTER_ ALL areas - No.seedling'!EE118</f>
        <v>0</v>
      </c>
      <c r="EG107" s="76">
        <f>'MASTER_ ALL areas - No.seedling'!EF118</f>
        <v>0</v>
      </c>
      <c r="EH107" s="80">
        <f t="shared" si="696"/>
        <v>0</v>
      </c>
      <c r="EI107" s="76">
        <f>'MASTER_ ALL areas - No.seedling'!EH118</f>
        <v>0</v>
      </c>
      <c r="EJ107" s="81">
        <f t="shared" si="697"/>
        <v>0</v>
      </c>
      <c r="EK107" s="75">
        <f>'MASTER_ ALL areas - No.seedling'!EJ118</f>
        <v>0</v>
      </c>
      <c r="EL107" s="76">
        <f>'MASTER_ ALL areas - No.seedling'!EK118</f>
        <v>0</v>
      </c>
      <c r="EM107" s="80">
        <f t="shared" si="698"/>
        <v>0</v>
      </c>
      <c r="EN107" s="76">
        <f>'MASTER_ ALL areas - No.seedling'!EM118</f>
        <v>0</v>
      </c>
      <c r="EO107" s="81">
        <f t="shared" si="699"/>
        <v>0</v>
      </c>
      <c r="EP107" s="75">
        <f>'MASTER_ ALL areas - No.seedling'!EO118</f>
        <v>0</v>
      </c>
      <c r="EQ107" s="76">
        <f>'MASTER_ ALL areas - No.seedling'!EP118</f>
        <v>0</v>
      </c>
      <c r="ER107" s="80">
        <f t="shared" si="700"/>
        <v>0</v>
      </c>
      <c r="ES107" s="76">
        <f>'MASTER_ ALL areas - No.seedling'!ER118</f>
        <v>0</v>
      </c>
      <c r="ET107" s="81">
        <f t="shared" si="701"/>
        <v>0</v>
      </c>
      <c r="EU107" s="75">
        <f>'MASTER_ ALL areas - No.seedling'!ET118</f>
        <v>0</v>
      </c>
      <c r="EV107" s="76">
        <f>'MASTER_ ALL areas - No.seedling'!EU118</f>
        <v>0</v>
      </c>
      <c r="EW107" s="80">
        <f t="shared" si="702"/>
        <v>0</v>
      </c>
      <c r="EX107" s="76">
        <f>'MASTER_ ALL areas - No.seedling'!EW118</f>
        <v>0</v>
      </c>
      <c r="EY107" s="81">
        <f t="shared" si="703"/>
        <v>0</v>
      </c>
      <c r="EZ107" s="75">
        <f>'MASTER_ ALL areas - No.seedling'!EY118</f>
        <v>0</v>
      </c>
      <c r="FA107" s="76">
        <f>'MASTER_ ALL areas - No.seedling'!EZ118</f>
        <v>0</v>
      </c>
      <c r="FB107" s="80">
        <f t="shared" si="704"/>
        <v>0</v>
      </c>
      <c r="FC107" s="76">
        <f>'MASTER_ ALL areas - No.seedling'!FB118</f>
        <v>0</v>
      </c>
      <c r="FD107" s="81">
        <f t="shared" si="705"/>
        <v>0</v>
      </c>
      <c r="FE107" s="75">
        <f>'MASTER_ ALL areas - No.seedling'!FD118</f>
        <v>0</v>
      </c>
      <c r="FF107" s="76">
        <f>'MASTER_ ALL areas - No.seedling'!FE118</f>
        <v>0</v>
      </c>
      <c r="FG107" s="80">
        <f t="shared" si="706"/>
        <v>0</v>
      </c>
      <c r="FH107" s="76">
        <f>'MASTER_ ALL areas - No.seedling'!FG118</f>
        <v>0</v>
      </c>
      <c r="FI107" s="81">
        <f t="shared" si="707"/>
        <v>0</v>
      </c>
      <c r="FJ107" s="75">
        <f>'MASTER_ ALL areas - No.seedling'!FI118</f>
        <v>0</v>
      </c>
      <c r="FK107" s="76">
        <f>'MASTER_ ALL areas - No.seedling'!FJ118</f>
        <v>0</v>
      </c>
      <c r="FL107" s="80">
        <f t="shared" si="708"/>
        <v>0</v>
      </c>
      <c r="FM107" s="76">
        <f>'MASTER_ ALL areas - No.seedling'!FL118</f>
        <v>0</v>
      </c>
      <c r="FN107" s="81">
        <f t="shared" si="709"/>
        <v>0</v>
      </c>
      <c r="FO107" s="75">
        <f>'MASTER_ ALL areas - No.seedling'!FN118</f>
        <v>0</v>
      </c>
      <c r="FP107" s="76">
        <f>'MASTER_ ALL areas - No.seedling'!FO118</f>
        <v>0</v>
      </c>
      <c r="FQ107" s="80">
        <f t="shared" si="710"/>
        <v>0</v>
      </c>
      <c r="FR107" s="76">
        <f>'MASTER_ ALL areas - No.seedling'!FQ118</f>
        <v>0</v>
      </c>
      <c r="FS107" s="81">
        <f t="shared" si="711"/>
        <v>0</v>
      </c>
      <c r="FT107" s="75">
        <f>'MASTER_ ALL areas - No.seedling'!FS118</f>
        <v>0</v>
      </c>
      <c r="FU107" s="76">
        <f>'MASTER_ ALL areas - No.seedling'!FT118</f>
        <v>0</v>
      </c>
      <c r="FV107" s="80">
        <f t="shared" si="712"/>
        <v>0</v>
      </c>
      <c r="FW107" s="76">
        <f>'MASTER_ ALL areas - No.seedling'!FV118</f>
        <v>0</v>
      </c>
      <c r="FX107" s="81">
        <f t="shared" si="713"/>
        <v>0</v>
      </c>
      <c r="FY107" s="75">
        <f>'MASTER_ ALL areas - No.seedling'!FX118</f>
        <v>0</v>
      </c>
      <c r="FZ107" s="76">
        <f>'MASTER_ ALL areas - No.seedling'!FY118</f>
        <v>0</v>
      </c>
      <c r="GA107" s="80">
        <f t="shared" si="714"/>
        <v>0</v>
      </c>
      <c r="GB107" s="76">
        <f>'MASTER_ ALL areas - No.seedling'!GA118</f>
        <v>0</v>
      </c>
      <c r="GC107" s="81">
        <f t="shared" si="715"/>
        <v>0</v>
      </c>
      <c r="GD107" s="75">
        <f>'MASTER_ ALL areas - No.seedling'!GC118</f>
        <v>0</v>
      </c>
      <c r="GE107" s="76">
        <f>'MASTER_ ALL areas - No.seedling'!GD118</f>
        <v>0</v>
      </c>
      <c r="GF107" s="80">
        <f t="shared" si="716"/>
        <v>0</v>
      </c>
      <c r="GG107" s="76">
        <f>'MASTER_ ALL areas - No.seedling'!GF118</f>
        <v>0</v>
      </c>
      <c r="GH107" s="81">
        <f t="shared" si="717"/>
        <v>0</v>
      </c>
      <c r="GI107" s="75">
        <f>'MASTER_ ALL areas - No.seedling'!GH118</f>
        <v>0</v>
      </c>
      <c r="GJ107" s="76">
        <f>'MASTER_ ALL areas - No.seedling'!GI118</f>
        <v>0</v>
      </c>
      <c r="GK107" s="80">
        <f t="shared" si="718"/>
        <v>0</v>
      </c>
      <c r="GL107" s="76">
        <f>'MASTER_ ALL areas - No.seedling'!GK118</f>
        <v>0</v>
      </c>
      <c r="GM107" s="81">
        <f t="shared" si="719"/>
        <v>0</v>
      </c>
      <c r="GN107" s="75">
        <f>'MASTER_ ALL areas - No.seedling'!GM118</f>
        <v>0</v>
      </c>
      <c r="GO107" s="76">
        <f>'MASTER_ ALL areas - No.seedling'!GN118</f>
        <v>0</v>
      </c>
      <c r="GP107" s="80">
        <f t="shared" si="720"/>
        <v>0</v>
      </c>
      <c r="GQ107" s="76">
        <f>'MASTER_ ALL areas - No.seedling'!GP118</f>
        <v>0</v>
      </c>
      <c r="GR107" s="81">
        <f t="shared" si="721"/>
        <v>0</v>
      </c>
      <c r="GS107" s="75">
        <f>'MASTER_ ALL areas - No.seedling'!GR118</f>
        <v>0</v>
      </c>
      <c r="GT107" s="76">
        <f>'MASTER_ ALL areas - No.seedling'!GS118</f>
        <v>0</v>
      </c>
      <c r="GU107" s="80">
        <f t="shared" si="722"/>
        <v>0</v>
      </c>
      <c r="GV107" s="76">
        <f>'MASTER_ ALL areas - No.seedling'!GU118</f>
        <v>0</v>
      </c>
      <c r="GW107" s="81">
        <f t="shared" si="723"/>
        <v>0</v>
      </c>
      <c r="GX107" s="75">
        <f>'MASTER_ ALL areas - No.seedling'!GW118</f>
        <v>0</v>
      </c>
      <c r="GY107" s="76">
        <f>'MASTER_ ALL areas - No.seedling'!GX118</f>
        <v>0</v>
      </c>
      <c r="GZ107" s="80">
        <f t="shared" si="724"/>
        <v>0</v>
      </c>
      <c r="HA107" s="76">
        <f>'MASTER_ ALL areas - No.seedling'!GZ118</f>
        <v>0</v>
      </c>
      <c r="HB107" s="81">
        <f t="shared" si="725"/>
        <v>0</v>
      </c>
      <c r="HC107" s="75">
        <f>'MASTER_ ALL areas - No.seedling'!HB118</f>
        <v>0</v>
      </c>
      <c r="HD107" s="76">
        <f>'MASTER_ ALL areas - No.seedling'!HC118</f>
        <v>0</v>
      </c>
      <c r="HE107" s="80">
        <f t="shared" si="726"/>
        <v>0</v>
      </c>
      <c r="HF107" s="76">
        <f>'MASTER_ ALL areas - No.seedling'!HE118</f>
        <v>0</v>
      </c>
      <c r="HG107" s="81">
        <f t="shared" si="727"/>
        <v>0</v>
      </c>
      <c r="HH107" s="75">
        <f>'MASTER_ ALL areas - No.seedling'!HG118</f>
        <v>0</v>
      </c>
      <c r="HI107" s="76">
        <f>'MASTER_ ALL areas - No.seedling'!HH118</f>
        <v>0</v>
      </c>
      <c r="HJ107" s="80">
        <f t="shared" si="728"/>
        <v>0</v>
      </c>
      <c r="HK107" s="76">
        <f>'MASTER_ ALL areas - No.seedling'!HJ118</f>
        <v>0</v>
      </c>
      <c r="HL107" s="81">
        <f t="shared" si="729"/>
        <v>0</v>
      </c>
      <c r="HM107" s="75">
        <f>'MASTER_ ALL areas - No.seedling'!HL118</f>
        <v>0</v>
      </c>
      <c r="HN107" s="76">
        <f>'MASTER_ ALL areas - No.seedling'!HM118</f>
        <v>0</v>
      </c>
      <c r="HO107" s="80">
        <f t="shared" si="730"/>
        <v>0</v>
      </c>
      <c r="HP107" s="76">
        <f>'MASTER_ ALL areas - No.seedling'!HO118</f>
        <v>0</v>
      </c>
      <c r="HQ107" s="81">
        <f t="shared" si="731"/>
        <v>0</v>
      </c>
      <c r="HR107" s="75">
        <f>'MASTER_ ALL areas - No.seedling'!HQ118</f>
        <v>0</v>
      </c>
      <c r="HS107" s="76">
        <f>'MASTER_ ALL areas - No.seedling'!HR118</f>
        <v>0</v>
      </c>
      <c r="HT107" s="80">
        <f t="shared" si="732"/>
        <v>0</v>
      </c>
      <c r="HU107" s="76">
        <f>'MASTER_ ALL areas - No.seedling'!HT118</f>
        <v>0</v>
      </c>
      <c r="HV107" s="81">
        <f t="shared" si="733"/>
        <v>0</v>
      </c>
      <c r="HW107" s="75">
        <f>'MASTER_ ALL areas - No.seedling'!HV118</f>
        <v>0</v>
      </c>
      <c r="HX107" s="76">
        <f>'MASTER_ ALL areas - No.seedling'!HW118</f>
        <v>0</v>
      </c>
      <c r="HY107" s="80">
        <f t="shared" si="734"/>
        <v>0</v>
      </c>
      <c r="HZ107" s="76">
        <f>'MASTER_ ALL areas - No.seedling'!HY118</f>
        <v>0</v>
      </c>
      <c r="IA107" s="81">
        <f t="shared" si="735"/>
        <v>0</v>
      </c>
      <c r="IB107" s="75">
        <f>'MASTER_ ALL areas - No.seedling'!IA118</f>
        <v>0</v>
      </c>
      <c r="IC107" s="76">
        <f>'MASTER_ ALL areas - No.seedling'!IB118</f>
        <v>0</v>
      </c>
      <c r="ID107" s="80">
        <f t="shared" si="736"/>
        <v>0</v>
      </c>
      <c r="IE107" s="76">
        <f>'MASTER_ ALL areas - No.seedling'!ID118</f>
        <v>0</v>
      </c>
      <c r="IF107" s="256">
        <f t="shared" si="737"/>
        <v>0</v>
      </c>
      <c r="IG107" s="257" t="s">
        <v>359</v>
      </c>
      <c r="IH107" s="258"/>
    </row>
    <row r="108" spans="2:242" ht="33" customHeight="1" x14ac:dyDescent="0.25">
      <c r="B108" s="420">
        <v>115</v>
      </c>
      <c r="C108" s="421" t="s">
        <v>95</v>
      </c>
      <c r="D108" s="422">
        <v>218651</v>
      </c>
      <c r="E108" s="423">
        <v>934154</v>
      </c>
      <c r="F108" s="424" t="s">
        <v>89</v>
      </c>
      <c r="G108" s="88" t="s">
        <v>360</v>
      </c>
      <c r="H108" s="459" t="str">
        <f>'MASTER_ ALL areas - No.seedling'!G119</f>
        <v>3(1&amp;4)</v>
      </c>
      <c r="I108" s="472">
        <f>'MASTER_ ALL areas - No.seedling'!H119</f>
        <v>0.15</v>
      </c>
      <c r="J108" s="459">
        <f>'MASTER_ ALL areas - No.seedling'!I119</f>
        <v>46.6</v>
      </c>
      <c r="K108" s="427">
        <f>'MASTER_ ALL areas - No.seedling'!J119</f>
        <v>55</v>
      </c>
      <c r="L108" s="73">
        <f t="shared" si="649"/>
        <v>1100</v>
      </c>
      <c r="M108" s="427">
        <f>'MASTER_ ALL areas - No.seedling'!L119</f>
        <v>1100</v>
      </c>
      <c r="N108" s="473">
        <f>'MASTER_ ALL areas - No.seedling'!M119</f>
        <v>0</v>
      </c>
      <c r="O108" s="474">
        <f>'MASTER_ ALL areas - No.seedling'!N119</f>
        <v>25</v>
      </c>
      <c r="P108" s="70">
        <f t="shared" si="559"/>
        <v>0</v>
      </c>
      <c r="Q108" s="78">
        <f t="shared" si="560"/>
        <v>0.45454545454545453</v>
      </c>
      <c r="R108" s="429"/>
      <c r="S108" s="473">
        <f>'MASTER_ ALL areas - No.seedling'!R119</f>
        <v>140</v>
      </c>
      <c r="T108" s="475">
        <f>'MASTER_ ALL areas - No.seedling'!S119</f>
        <v>0</v>
      </c>
      <c r="U108" s="80">
        <f t="shared" si="650"/>
        <v>0</v>
      </c>
      <c r="V108" s="475">
        <f>'MASTER_ ALL areas - No.seedling'!U119</f>
        <v>3</v>
      </c>
      <c r="W108" s="80">
        <f t="shared" si="651"/>
        <v>0.42857142857142855</v>
      </c>
      <c r="X108" s="475">
        <f>'MASTER_ ALL areas - No.seedling'!W119</f>
        <v>240</v>
      </c>
      <c r="Y108" s="475">
        <f>'MASTER_ ALL areas - No.seedling'!X119</f>
        <v>0</v>
      </c>
      <c r="Z108" s="80">
        <f t="shared" si="652"/>
        <v>0</v>
      </c>
      <c r="AA108" s="475">
        <f>'MASTER_ ALL areas - No.seedling'!Z119</f>
        <v>11</v>
      </c>
      <c r="AB108" s="80">
        <f t="shared" si="653"/>
        <v>0.91666666666666663</v>
      </c>
      <c r="AC108" s="475">
        <f>'MASTER_ ALL areas - No.seedling'!AB119</f>
        <v>300</v>
      </c>
      <c r="AD108" s="475">
        <f>'MASTER_ ALL areas - No.seedling'!AC119</f>
        <v>0</v>
      </c>
      <c r="AE108" s="80">
        <f t="shared" si="654"/>
        <v>0</v>
      </c>
      <c r="AF108" s="475">
        <f>'MASTER_ ALL areas - No.seedling'!AE119</f>
        <v>9</v>
      </c>
      <c r="AG108" s="80">
        <f t="shared" si="655"/>
        <v>0.6</v>
      </c>
      <c r="AH108" s="475">
        <f>'MASTER_ ALL areas - No.seedling'!AG119</f>
        <v>420</v>
      </c>
      <c r="AI108" s="475">
        <f>'MASTER_ ALL areas - No.seedling'!AH119</f>
        <v>0</v>
      </c>
      <c r="AJ108" s="80">
        <f t="shared" si="656"/>
        <v>0</v>
      </c>
      <c r="AK108" s="475">
        <f>'MASTER_ ALL areas - No.seedling'!AJ119</f>
        <v>2</v>
      </c>
      <c r="AL108" s="81">
        <f t="shared" si="657"/>
        <v>9.5238095238095233E-2</v>
      </c>
      <c r="AM108" s="429"/>
      <c r="AN108" s="473">
        <f>'MASTER_ ALL areas - No.seedling'!AM119</f>
        <v>1020</v>
      </c>
      <c r="AO108" s="475">
        <f>'MASTER_ ALL areas - No.seedling'!AN119</f>
        <v>0</v>
      </c>
      <c r="AP108" s="80">
        <f t="shared" si="658"/>
        <v>0</v>
      </c>
      <c r="AQ108" s="475">
        <f>'MASTER_ ALL areas - No.seedling'!AP119</f>
        <v>23</v>
      </c>
      <c r="AR108" s="80">
        <f t="shared" si="659"/>
        <v>0.45098039215686275</v>
      </c>
      <c r="AS108" s="475">
        <f>'MASTER_ ALL areas - No.seedling'!AR119</f>
        <v>80</v>
      </c>
      <c r="AT108" s="475">
        <f>'MASTER_ ALL areas - No.seedling'!AS119</f>
        <v>0</v>
      </c>
      <c r="AU108" s="80">
        <f t="shared" si="660"/>
        <v>0</v>
      </c>
      <c r="AV108" s="475">
        <f>'MASTER_ ALL areas - No.seedling'!AU119</f>
        <v>2</v>
      </c>
      <c r="AW108" s="80">
        <f t="shared" si="661"/>
        <v>0.5</v>
      </c>
      <c r="AX108" s="475">
        <f>'MASTER_ ALL areas - No.seedling'!AW119</f>
        <v>0</v>
      </c>
      <c r="AY108" s="475">
        <f>'MASTER_ ALL areas - No.seedling'!AX119</f>
        <v>0</v>
      </c>
      <c r="AZ108" s="80">
        <f t="shared" si="662"/>
        <v>0</v>
      </c>
      <c r="BA108" s="475">
        <f>'MASTER_ ALL areas - No.seedling'!AZ119</f>
        <v>0</v>
      </c>
      <c r="BB108" s="80">
        <f t="shared" si="663"/>
        <v>0</v>
      </c>
      <c r="BC108" s="475">
        <f>'MASTER_ ALL areas - No.seedling'!BB119</f>
        <v>0</v>
      </c>
      <c r="BD108" s="475">
        <f>'MASTER_ ALL areas - No.seedling'!BC119</f>
        <v>0</v>
      </c>
      <c r="BE108" s="80">
        <f t="shared" si="664"/>
        <v>0</v>
      </c>
      <c r="BF108" s="475">
        <f>'MASTER_ ALL areas - No.seedling'!BE119</f>
        <v>0</v>
      </c>
      <c r="BG108" s="80">
        <f t="shared" si="665"/>
        <v>0</v>
      </c>
      <c r="BH108" s="475">
        <f>'MASTER_ ALL areas - No.seedling'!BG119</f>
        <v>0</v>
      </c>
      <c r="BI108" s="475">
        <f>'MASTER_ ALL areas - No.seedling'!BH119</f>
        <v>0</v>
      </c>
      <c r="BJ108" s="80">
        <f t="shared" si="666"/>
        <v>0</v>
      </c>
      <c r="BK108" s="475">
        <f>'MASTER_ ALL areas - No.seedling'!BJ119</f>
        <v>0</v>
      </c>
      <c r="BL108" s="80">
        <f t="shared" si="667"/>
        <v>0</v>
      </c>
      <c r="BM108" s="475">
        <f>'MASTER_ ALL areas - No.seedling'!BL119</f>
        <v>0</v>
      </c>
      <c r="BN108" s="475">
        <f>'MASTER_ ALL areas - No.seedling'!BM119</f>
        <v>0</v>
      </c>
      <c r="BO108" s="80">
        <f t="shared" si="668"/>
        <v>0</v>
      </c>
      <c r="BP108" s="475">
        <f>'MASTER_ ALL areas - No.seedling'!BO119</f>
        <v>0</v>
      </c>
      <c r="BQ108" s="80">
        <f t="shared" si="669"/>
        <v>0</v>
      </c>
      <c r="BR108" s="475">
        <f>'MASTER_ ALL areas - No.seedling'!BQ119</f>
        <v>0</v>
      </c>
      <c r="BS108" s="475">
        <f>'MASTER_ ALL areas - No.seedling'!BR119</f>
        <v>0</v>
      </c>
      <c r="BT108" s="80">
        <f t="shared" si="670"/>
        <v>0</v>
      </c>
      <c r="BU108" s="475">
        <f>'MASTER_ ALL areas - No.seedling'!BT119</f>
        <v>0</v>
      </c>
      <c r="BV108" s="80">
        <f t="shared" si="671"/>
        <v>0</v>
      </c>
      <c r="BW108" s="475">
        <f>'MASTER_ ALL areas - No.seedling'!BV119</f>
        <v>0</v>
      </c>
      <c r="BX108" s="475">
        <f>'MASTER_ ALL areas - No.seedling'!BW119</f>
        <v>0</v>
      </c>
      <c r="BY108" s="80">
        <f t="shared" si="672"/>
        <v>0</v>
      </c>
      <c r="BZ108" s="475">
        <f>'MASTER_ ALL areas - No.seedling'!BY119</f>
        <v>0</v>
      </c>
      <c r="CA108" s="81">
        <f t="shared" si="673"/>
        <v>0</v>
      </c>
      <c r="CB108" s="429"/>
      <c r="CC108" s="75">
        <f t="shared" si="94"/>
        <v>60</v>
      </c>
      <c r="CD108" s="76">
        <f>'MASTER_ ALL areas - No.seedling'!CC119</f>
        <v>0</v>
      </c>
      <c r="CE108" s="80">
        <f t="shared" si="674"/>
        <v>0</v>
      </c>
      <c r="CF108" s="76">
        <f>'MASTER_ ALL areas - No.seedling'!CE119</f>
        <v>1</v>
      </c>
      <c r="CG108" s="81">
        <f t="shared" si="675"/>
        <v>0.33333333333333331</v>
      </c>
      <c r="CH108" s="75">
        <f>'MASTER_ ALL areas - No.seedling'!CG119</f>
        <v>240</v>
      </c>
      <c r="CI108" s="76">
        <f>'MASTER_ ALL areas - No.seedling'!CH119</f>
        <v>0</v>
      </c>
      <c r="CJ108" s="80">
        <f t="shared" si="676"/>
        <v>0</v>
      </c>
      <c r="CK108" s="76">
        <f>'MASTER_ ALL areas - No.seedling'!CJ119</f>
        <v>11</v>
      </c>
      <c r="CL108" s="81">
        <f t="shared" si="677"/>
        <v>0.91666666666666663</v>
      </c>
      <c r="CM108" s="75">
        <f>'MASTER_ ALL areas - No.seedling'!CL119</f>
        <v>300</v>
      </c>
      <c r="CN108" s="76">
        <f>'MASTER_ ALL areas - No.seedling'!CM119</f>
        <v>0</v>
      </c>
      <c r="CO108" s="80">
        <f t="shared" si="678"/>
        <v>0</v>
      </c>
      <c r="CP108" s="76">
        <f>'MASTER_ ALL areas - No.seedling'!CO119</f>
        <v>9</v>
      </c>
      <c r="CQ108" s="81">
        <f t="shared" si="679"/>
        <v>0.6</v>
      </c>
      <c r="CR108" s="75">
        <f>'MASTER_ ALL areas - No.seedling'!CQ119</f>
        <v>420</v>
      </c>
      <c r="CS108" s="76">
        <f>'MASTER_ ALL areas - No.seedling'!CR119</f>
        <v>0</v>
      </c>
      <c r="CT108" s="80">
        <f t="shared" si="680"/>
        <v>0</v>
      </c>
      <c r="CU108" s="76">
        <f>'MASTER_ ALL areas - No.seedling'!CT119</f>
        <v>2</v>
      </c>
      <c r="CV108" s="81">
        <f t="shared" si="681"/>
        <v>9.5238095238095233E-2</v>
      </c>
      <c r="CW108" s="75">
        <f>'MASTER_ ALL areas - No.seedling'!CV119</f>
        <v>80</v>
      </c>
      <c r="CX108" s="76">
        <f>'MASTER_ ALL areas - No.seedling'!CW119</f>
        <v>0</v>
      </c>
      <c r="CY108" s="80">
        <f t="shared" si="682"/>
        <v>0</v>
      </c>
      <c r="CZ108" s="76">
        <f>'MASTER_ ALL areas - No.seedling'!CY119</f>
        <v>2</v>
      </c>
      <c r="DA108" s="81">
        <f t="shared" si="683"/>
        <v>0.5</v>
      </c>
      <c r="DB108" s="75">
        <f>'MASTER_ ALL areas - No.seedling'!DA119</f>
        <v>0</v>
      </c>
      <c r="DC108" s="76">
        <f>'MASTER_ ALL areas - No.seedling'!DB119</f>
        <v>0</v>
      </c>
      <c r="DD108" s="80">
        <f t="shared" si="684"/>
        <v>0</v>
      </c>
      <c r="DE108" s="76">
        <f>'MASTER_ ALL areas - No.seedling'!DD119</f>
        <v>0</v>
      </c>
      <c r="DF108" s="81">
        <f t="shared" si="685"/>
        <v>0</v>
      </c>
      <c r="DG108" s="75">
        <f>'MASTER_ ALL areas - No.seedling'!DF119</f>
        <v>0</v>
      </c>
      <c r="DH108" s="76">
        <f>'MASTER_ ALL areas - No.seedling'!DG119</f>
        <v>0</v>
      </c>
      <c r="DI108" s="80">
        <f t="shared" si="686"/>
        <v>0</v>
      </c>
      <c r="DJ108" s="76">
        <f>'MASTER_ ALL areas - No.seedling'!DI119</f>
        <v>0</v>
      </c>
      <c r="DK108" s="81">
        <f t="shared" si="687"/>
        <v>0</v>
      </c>
      <c r="DL108" s="75">
        <f>'MASTER_ ALL areas - No.seedling'!DK119</f>
        <v>0</v>
      </c>
      <c r="DM108" s="76">
        <f>'MASTER_ ALL areas - No.seedling'!DL119</f>
        <v>0</v>
      </c>
      <c r="DN108" s="80">
        <f t="shared" si="688"/>
        <v>0</v>
      </c>
      <c r="DO108" s="76">
        <f>'MASTER_ ALL areas - No.seedling'!DN119</f>
        <v>0</v>
      </c>
      <c r="DP108" s="81">
        <f t="shared" si="689"/>
        <v>0</v>
      </c>
      <c r="DQ108" s="75">
        <f>'MASTER_ ALL areas - No.seedling'!DP119</f>
        <v>0</v>
      </c>
      <c r="DR108" s="76">
        <f>'MASTER_ ALL areas - No.seedling'!DQ119</f>
        <v>0</v>
      </c>
      <c r="DS108" s="80">
        <f t="shared" si="690"/>
        <v>0</v>
      </c>
      <c r="DT108" s="76">
        <f>'MASTER_ ALL areas - No.seedling'!DS119</f>
        <v>0</v>
      </c>
      <c r="DU108" s="81">
        <f t="shared" si="691"/>
        <v>0</v>
      </c>
      <c r="DV108" s="75">
        <f>'MASTER_ ALL areas - No.seedling'!DU119</f>
        <v>0</v>
      </c>
      <c r="DW108" s="76">
        <f>'MASTER_ ALL areas - No.seedling'!DV119</f>
        <v>0</v>
      </c>
      <c r="DX108" s="80">
        <f t="shared" si="692"/>
        <v>0</v>
      </c>
      <c r="DY108" s="76">
        <f>'MASTER_ ALL areas - No.seedling'!DX119</f>
        <v>0</v>
      </c>
      <c r="DZ108" s="81">
        <f t="shared" si="693"/>
        <v>0</v>
      </c>
      <c r="EA108" s="75">
        <f>'MASTER_ ALL areas - No.seedling'!DZ119</f>
        <v>0</v>
      </c>
      <c r="EB108" s="76">
        <f>'MASTER_ ALL areas - No.seedling'!EA119</f>
        <v>0</v>
      </c>
      <c r="EC108" s="80">
        <f t="shared" si="694"/>
        <v>0</v>
      </c>
      <c r="ED108" s="76">
        <f>'MASTER_ ALL areas - No.seedling'!EC119</f>
        <v>0</v>
      </c>
      <c r="EE108" s="81">
        <f t="shared" si="695"/>
        <v>0</v>
      </c>
      <c r="EF108" s="75">
        <f>'MASTER_ ALL areas - No.seedling'!EE119</f>
        <v>0</v>
      </c>
      <c r="EG108" s="76">
        <f>'MASTER_ ALL areas - No.seedling'!EF119</f>
        <v>0</v>
      </c>
      <c r="EH108" s="80">
        <f t="shared" si="696"/>
        <v>0</v>
      </c>
      <c r="EI108" s="76">
        <f>'MASTER_ ALL areas - No.seedling'!EH119</f>
        <v>0</v>
      </c>
      <c r="EJ108" s="81">
        <f t="shared" si="697"/>
        <v>0</v>
      </c>
      <c r="EK108" s="75">
        <f>'MASTER_ ALL areas - No.seedling'!EJ119</f>
        <v>0</v>
      </c>
      <c r="EL108" s="76">
        <f>'MASTER_ ALL areas - No.seedling'!EK119</f>
        <v>0</v>
      </c>
      <c r="EM108" s="80">
        <f t="shared" si="698"/>
        <v>0</v>
      </c>
      <c r="EN108" s="76">
        <f>'MASTER_ ALL areas - No.seedling'!EM119</f>
        <v>0</v>
      </c>
      <c r="EO108" s="81">
        <f t="shared" si="699"/>
        <v>0</v>
      </c>
      <c r="EP108" s="75">
        <f>'MASTER_ ALL areas - No.seedling'!EO119</f>
        <v>0</v>
      </c>
      <c r="EQ108" s="76">
        <f>'MASTER_ ALL areas - No.seedling'!EP119</f>
        <v>0</v>
      </c>
      <c r="ER108" s="80">
        <f t="shared" si="700"/>
        <v>0</v>
      </c>
      <c r="ES108" s="76">
        <f>'MASTER_ ALL areas - No.seedling'!ER119</f>
        <v>0</v>
      </c>
      <c r="ET108" s="81">
        <f t="shared" si="701"/>
        <v>0</v>
      </c>
      <c r="EU108" s="75">
        <f>'MASTER_ ALL areas - No.seedling'!ET119</f>
        <v>0</v>
      </c>
      <c r="EV108" s="76">
        <f>'MASTER_ ALL areas - No.seedling'!EU119</f>
        <v>0</v>
      </c>
      <c r="EW108" s="80">
        <f t="shared" si="702"/>
        <v>0</v>
      </c>
      <c r="EX108" s="76">
        <f>'MASTER_ ALL areas - No.seedling'!EW119</f>
        <v>0</v>
      </c>
      <c r="EY108" s="81">
        <f t="shared" si="703"/>
        <v>0</v>
      </c>
      <c r="EZ108" s="75">
        <f>'MASTER_ ALL areas - No.seedling'!EY119</f>
        <v>0</v>
      </c>
      <c r="FA108" s="76">
        <f>'MASTER_ ALL areas - No.seedling'!EZ119</f>
        <v>0</v>
      </c>
      <c r="FB108" s="80">
        <f t="shared" si="704"/>
        <v>0</v>
      </c>
      <c r="FC108" s="76">
        <f>'MASTER_ ALL areas - No.seedling'!FB119</f>
        <v>0</v>
      </c>
      <c r="FD108" s="81">
        <f t="shared" si="705"/>
        <v>0</v>
      </c>
      <c r="FE108" s="75">
        <f>'MASTER_ ALL areas - No.seedling'!FD119</f>
        <v>0</v>
      </c>
      <c r="FF108" s="76">
        <f>'MASTER_ ALL areas - No.seedling'!FE119</f>
        <v>0</v>
      </c>
      <c r="FG108" s="80">
        <f t="shared" si="706"/>
        <v>0</v>
      </c>
      <c r="FH108" s="76">
        <f>'MASTER_ ALL areas - No.seedling'!FG119</f>
        <v>0</v>
      </c>
      <c r="FI108" s="81">
        <f t="shared" si="707"/>
        <v>0</v>
      </c>
      <c r="FJ108" s="75">
        <f>'MASTER_ ALL areas - No.seedling'!FI119</f>
        <v>0</v>
      </c>
      <c r="FK108" s="76">
        <f>'MASTER_ ALL areas - No.seedling'!FJ119</f>
        <v>0</v>
      </c>
      <c r="FL108" s="80">
        <f t="shared" si="708"/>
        <v>0</v>
      </c>
      <c r="FM108" s="76">
        <f>'MASTER_ ALL areas - No.seedling'!FL119</f>
        <v>0</v>
      </c>
      <c r="FN108" s="81">
        <f t="shared" si="709"/>
        <v>0</v>
      </c>
      <c r="FO108" s="75">
        <f>'MASTER_ ALL areas - No.seedling'!FN119</f>
        <v>0</v>
      </c>
      <c r="FP108" s="76">
        <f>'MASTER_ ALL areas - No.seedling'!FO119</f>
        <v>0</v>
      </c>
      <c r="FQ108" s="80">
        <f t="shared" si="710"/>
        <v>0</v>
      </c>
      <c r="FR108" s="76">
        <f>'MASTER_ ALL areas - No.seedling'!FQ119</f>
        <v>0</v>
      </c>
      <c r="FS108" s="81">
        <f t="shared" si="711"/>
        <v>0</v>
      </c>
      <c r="FT108" s="75">
        <f>'MASTER_ ALL areas - No.seedling'!FS119</f>
        <v>0</v>
      </c>
      <c r="FU108" s="76">
        <f>'MASTER_ ALL areas - No.seedling'!FT119</f>
        <v>0</v>
      </c>
      <c r="FV108" s="80">
        <f t="shared" si="712"/>
        <v>0</v>
      </c>
      <c r="FW108" s="76">
        <f>'MASTER_ ALL areas - No.seedling'!FV119</f>
        <v>0</v>
      </c>
      <c r="FX108" s="81">
        <f t="shared" si="713"/>
        <v>0</v>
      </c>
      <c r="FY108" s="75">
        <f>'MASTER_ ALL areas - No.seedling'!FX119</f>
        <v>0</v>
      </c>
      <c r="FZ108" s="76">
        <f>'MASTER_ ALL areas - No.seedling'!FY119</f>
        <v>0</v>
      </c>
      <c r="GA108" s="80">
        <f t="shared" si="714"/>
        <v>0</v>
      </c>
      <c r="GB108" s="76">
        <f>'MASTER_ ALL areas - No.seedling'!GA119</f>
        <v>0</v>
      </c>
      <c r="GC108" s="81">
        <f t="shared" si="715"/>
        <v>0</v>
      </c>
      <c r="GD108" s="75">
        <f>'MASTER_ ALL areas - No.seedling'!GC119</f>
        <v>0</v>
      </c>
      <c r="GE108" s="76">
        <f>'MASTER_ ALL areas - No.seedling'!GD119</f>
        <v>0</v>
      </c>
      <c r="GF108" s="80">
        <f t="shared" si="716"/>
        <v>0</v>
      </c>
      <c r="GG108" s="76">
        <f>'MASTER_ ALL areas - No.seedling'!GF119</f>
        <v>0</v>
      </c>
      <c r="GH108" s="81">
        <f t="shared" si="717"/>
        <v>0</v>
      </c>
      <c r="GI108" s="75">
        <f>'MASTER_ ALL areas - No.seedling'!GH119</f>
        <v>0</v>
      </c>
      <c r="GJ108" s="76">
        <f>'MASTER_ ALL areas - No.seedling'!GI119</f>
        <v>0</v>
      </c>
      <c r="GK108" s="80">
        <f t="shared" si="718"/>
        <v>0</v>
      </c>
      <c r="GL108" s="76">
        <f>'MASTER_ ALL areas - No.seedling'!GK119</f>
        <v>0</v>
      </c>
      <c r="GM108" s="81">
        <f t="shared" si="719"/>
        <v>0</v>
      </c>
      <c r="GN108" s="75">
        <f>'MASTER_ ALL areas - No.seedling'!GM119</f>
        <v>0</v>
      </c>
      <c r="GO108" s="76">
        <f>'MASTER_ ALL areas - No.seedling'!GN119</f>
        <v>0</v>
      </c>
      <c r="GP108" s="80">
        <f t="shared" si="720"/>
        <v>0</v>
      </c>
      <c r="GQ108" s="76">
        <f>'MASTER_ ALL areas - No.seedling'!GP119</f>
        <v>0</v>
      </c>
      <c r="GR108" s="81">
        <f t="shared" si="721"/>
        <v>0</v>
      </c>
      <c r="GS108" s="75">
        <f>'MASTER_ ALL areas - No.seedling'!GR119</f>
        <v>0</v>
      </c>
      <c r="GT108" s="76">
        <f>'MASTER_ ALL areas - No.seedling'!GS119</f>
        <v>0</v>
      </c>
      <c r="GU108" s="80">
        <f t="shared" si="722"/>
        <v>0</v>
      </c>
      <c r="GV108" s="76">
        <f>'MASTER_ ALL areas - No.seedling'!GU119</f>
        <v>0</v>
      </c>
      <c r="GW108" s="81">
        <f t="shared" si="723"/>
        <v>0</v>
      </c>
      <c r="GX108" s="75">
        <f>'MASTER_ ALL areas - No.seedling'!GW119</f>
        <v>0</v>
      </c>
      <c r="GY108" s="76">
        <f>'MASTER_ ALL areas - No.seedling'!GX119</f>
        <v>0</v>
      </c>
      <c r="GZ108" s="80">
        <f t="shared" si="724"/>
        <v>0</v>
      </c>
      <c r="HA108" s="76">
        <f>'MASTER_ ALL areas - No.seedling'!GZ119</f>
        <v>0</v>
      </c>
      <c r="HB108" s="81">
        <f t="shared" si="725"/>
        <v>0</v>
      </c>
      <c r="HC108" s="75">
        <f>'MASTER_ ALL areas - No.seedling'!HB119</f>
        <v>0</v>
      </c>
      <c r="HD108" s="76">
        <f>'MASTER_ ALL areas - No.seedling'!HC119</f>
        <v>0</v>
      </c>
      <c r="HE108" s="80">
        <f t="shared" si="726"/>
        <v>0</v>
      </c>
      <c r="HF108" s="76">
        <f>'MASTER_ ALL areas - No.seedling'!HE119</f>
        <v>0</v>
      </c>
      <c r="HG108" s="81">
        <f t="shared" si="727"/>
        <v>0</v>
      </c>
      <c r="HH108" s="75">
        <f>'MASTER_ ALL areas - No.seedling'!HG119</f>
        <v>0</v>
      </c>
      <c r="HI108" s="76">
        <f>'MASTER_ ALL areas - No.seedling'!HH119</f>
        <v>0</v>
      </c>
      <c r="HJ108" s="80">
        <f t="shared" si="728"/>
        <v>0</v>
      </c>
      <c r="HK108" s="76">
        <f>'MASTER_ ALL areas - No.seedling'!HJ119</f>
        <v>0</v>
      </c>
      <c r="HL108" s="81">
        <f t="shared" si="729"/>
        <v>0</v>
      </c>
      <c r="HM108" s="75">
        <f>'MASTER_ ALL areas - No.seedling'!HL119</f>
        <v>0</v>
      </c>
      <c r="HN108" s="76">
        <f>'MASTER_ ALL areas - No.seedling'!HM119</f>
        <v>0</v>
      </c>
      <c r="HO108" s="80">
        <f t="shared" si="730"/>
        <v>0</v>
      </c>
      <c r="HP108" s="76">
        <f>'MASTER_ ALL areas - No.seedling'!HO119</f>
        <v>0</v>
      </c>
      <c r="HQ108" s="81">
        <f t="shared" si="731"/>
        <v>0</v>
      </c>
      <c r="HR108" s="75">
        <f>'MASTER_ ALL areas - No.seedling'!HQ119</f>
        <v>0</v>
      </c>
      <c r="HS108" s="76">
        <f>'MASTER_ ALL areas - No.seedling'!HR119</f>
        <v>0</v>
      </c>
      <c r="HT108" s="80">
        <f t="shared" si="732"/>
        <v>0</v>
      </c>
      <c r="HU108" s="76">
        <f>'MASTER_ ALL areas - No.seedling'!HT119</f>
        <v>0</v>
      </c>
      <c r="HV108" s="81">
        <f t="shared" si="733"/>
        <v>0</v>
      </c>
      <c r="HW108" s="75">
        <f>'MASTER_ ALL areas - No.seedling'!HV119</f>
        <v>0</v>
      </c>
      <c r="HX108" s="76">
        <f>'MASTER_ ALL areas - No.seedling'!HW119</f>
        <v>0</v>
      </c>
      <c r="HY108" s="80">
        <f t="shared" si="734"/>
        <v>0</v>
      </c>
      <c r="HZ108" s="76">
        <f>'MASTER_ ALL areas - No.seedling'!HY119</f>
        <v>0</v>
      </c>
      <c r="IA108" s="81">
        <f t="shared" si="735"/>
        <v>0</v>
      </c>
      <c r="IB108" s="75">
        <f>'MASTER_ ALL areas - No.seedling'!IA119</f>
        <v>0</v>
      </c>
      <c r="IC108" s="76">
        <f>'MASTER_ ALL areas - No.seedling'!IB119</f>
        <v>0</v>
      </c>
      <c r="ID108" s="80">
        <f t="shared" si="736"/>
        <v>0</v>
      </c>
      <c r="IE108" s="76">
        <f>'MASTER_ ALL areas - No.seedling'!ID119</f>
        <v>0</v>
      </c>
      <c r="IF108" s="85">
        <f t="shared" si="737"/>
        <v>0</v>
      </c>
      <c r="IG108" s="86" t="s">
        <v>362</v>
      </c>
      <c r="IH108" s="87"/>
    </row>
    <row r="109" spans="2:242" ht="33" customHeight="1" x14ac:dyDescent="0.25">
      <c r="B109" s="420">
        <v>116</v>
      </c>
      <c r="C109" s="421" t="s">
        <v>348</v>
      </c>
      <c r="D109" s="500">
        <v>217392.7181000002</v>
      </c>
      <c r="E109" s="501">
        <v>934362.99019999988</v>
      </c>
      <c r="F109" s="424" t="s">
        <v>89</v>
      </c>
      <c r="G109" s="88" t="s">
        <v>185</v>
      </c>
      <c r="H109" s="459" t="str">
        <f>'MASTER_ ALL areas - No.seedling'!G120</f>
        <v>1(6)</v>
      </c>
      <c r="I109" s="472">
        <f>'MASTER_ ALL areas - No.seedling'!H120</f>
        <v>0.1</v>
      </c>
      <c r="J109" s="459">
        <f>'MASTER_ ALL areas - No.seedling'!I120</f>
        <v>29.4</v>
      </c>
      <c r="K109" s="427">
        <f>'MASTER_ ALL areas - No.seedling'!J120</f>
        <v>87</v>
      </c>
      <c r="L109" s="73">
        <f t="shared" si="649"/>
        <v>1740</v>
      </c>
      <c r="M109" s="427">
        <f>'MASTER_ ALL areas - No.seedling'!L120</f>
        <v>1740</v>
      </c>
      <c r="N109" s="473">
        <f>'MASTER_ ALL areas - No.seedling'!M120</f>
        <v>0</v>
      </c>
      <c r="O109" s="474">
        <f>'MASTER_ ALL areas - No.seedling'!N120</f>
        <v>27</v>
      </c>
      <c r="P109" s="70">
        <f t="shared" si="559"/>
        <v>0</v>
      </c>
      <c r="Q109" s="78">
        <f t="shared" si="560"/>
        <v>0.31034482758620691</v>
      </c>
      <c r="R109" s="429"/>
      <c r="S109" s="473">
        <f>'MASTER_ ALL areas - No.seedling'!R120</f>
        <v>1340</v>
      </c>
      <c r="T109" s="475">
        <f>'MASTER_ ALL areas - No.seedling'!S120</f>
        <v>0</v>
      </c>
      <c r="U109" s="80">
        <f t="shared" si="650"/>
        <v>0</v>
      </c>
      <c r="V109" s="475">
        <f>'MASTER_ ALL areas - No.seedling'!U120</f>
        <v>15</v>
      </c>
      <c r="W109" s="80">
        <f t="shared" si="651"/>
        <v>0.22388059701492538</v>
      </c>
      <c r="X109" s="475">
        <f>'MASTER_ ALL areas - No.seedling'!W120</f>
        <v>340</v>
      </c>
      <c r="Y109" s="475">
        <f>'MASTER_ ALL areas - No.seedling'!X120</f>
        <v>0</v>
      </c>
      <c r="Z109" s="80">
        <f t="shared" si="652"/>
        <v>0</v>
      </c>
      <c r="AA109" s="475">
        <f>'MASTER_ ALL areas - No.seedling'!Z120</f>
        <v>11</v>
      </c>
      <c r="AB109" s="80">
        <f t="shared" si="653"/>
        <v>0.6470588235294118</v>
      </c>
      <c r="AC109" s="475">
        <f>'MASTER_ ALL areas - No.seedling'!AB120</f>
        <v>60</v>
      </c>
      <c r="AD109" s="475">
        <f>'MASTER_ ALL areas - No.seedling'!AC120</f>
        <v>0</v>
      </c>
      <c r="AE109" s="80">
        <f t="shared" si="654"/>
        <v>0</v>
      </c>
      <c r="AF109" s="475">
        <f>'MASTER_ ALL areas - No.seedling'!AE120</f>
        <v>1</v>
      </c>
      <c r="AG109" s="80">
        <f t="shared" si="655"/>
        <v>0.33333333333333331</v>
      </c>
      <c r="AH109" s="475">
        <f>'MASTER_ ALL areas - No.seedling'!AG120</f>
        <v>0</v>
      </c>
      <c r="AI109" s="475">
        <f>'MASTER_ ALL areas - No.seedling'!AH120</f>
        <v>0</v>
      </c>
      <c r="AJ109" s="80">
        <f t="shared" si="656"/>
        <v>0</v>
      </c>
      <c r="AK109" s="475">
        <f>'MASTER_ ALL areas - No.seedling'!AJ120</f>
        <v>0</v>
      </c>
      <c r="AL109" s="81">
        <f t="shared" si="657"/>
        <v>0</v>
      </c>
      <c r="AM109" s="429"/>
      <c r="AN109" s="473">
        <f>'MASTER_ ALL areas - No.seedling'!AM120</f>
        <v>1260</v>
      </c>
      <c r="AO109" s="475">
        <f>'MASTER_ ALL areas - No.seedling'!AN120</f>
        <v>0</v>
      </c>
      <c r="AP109" s="80">
        <f t="shared" si="658"/>
        <v>0</v>
      </c>
      <c r="AQ109" s="475">
        <f>'MASTER_ ALL areas - No.seedling'!AP120</f>
        <v>16</v>
      </c>
      <c r="AR109" s="80">
        <f t="shared" si="659"/>
        <v>0.25396825396825395</v>
      </c>
      <c r="AS109" s="475">
        <f>'MASTER_ ALL areas - No.seedling'!AR120</f>
        <v>440</v>
      </c>
      <c r="AT109" s="475">
        <f>'MASTER_ ALL areas - No.seedling'!AS120</f>
        <v>0</v>
      </c>
      <c r="AU109" s="80">
        <f t="shared" si="660"/>
        <v>0</v>
      </c>
      <c r="AV109" s="475">
        <f>'MASTER_ ALL areas - No.seedling'!AU120</f>
        <v>10</v>
      </c>
      <c r="AW109" s="80">
        <f t="shared" si="661"/>
        <v>0.45454545454545453</v>
      </c>
      <c r="AX109" s="475">
        <f>'MASTER_ ALL areas - No.seedling'!AW120</f>
        <v>0</v>
      </c>
      <c r="AY109" s="475">
        <f>'MASTER_ ALL areas - No.seedling'!AX120</f>
        <v>0</v>
      </c>
      <c r="AZ109" s="80">
        <f t="shared" si="662"/>
        <v>0</v>
      </c>
      <c r="BA109" s="475">
        <f>'MASTER_ ALL areas - No.seedling'!AZ120</f>
        <v>0</v>
      </c>
      <c r="BB109" s="80">
        <f t="shared" si="663"/>
        <v>0</v>
      </c>
      <c r="BC109" s="475">
        <f>'MASTER_ ALL areas - No.seedling'!BB120</f>
        <v>0</v>
      </c>
      <c r="BD109" s="475">
        <f>'MASTER_ ALL areas - No.seedling'!BC120</f>
        <v>0</v>
      </c>
      <c r="BE109" s="80">
        <f t="shared" si="664"/>
        <v>0</v>
      </c>
      <c r="BF109" s="475">
        <f>'MASTER_ ALL areas - No.seedling'!BE120</f>
        <v>0</v>
      </c>
      <c r="BG109" s="80">
        <f t="shared" si="665"/>
        <v>0</v>
      </c>
      <c r="BH109" s="475">
        <f>'MASTER_ ALL areas - No.seedling'!BG120</f>
        <v>40</v>
      </c>
      <c r="BI109" s="475">
        <f>'MASTER_ ALL areas - No.seedling'!BH120</f>
        <v>0</v>
      </c>
      <c r="BJ109" s="80">
        <f t="shared" si="666"/>
        <v>0</v>
      </c>
      <c r="BK109" s="475">
        <f>'MASTER_ ALL areas - No.seedling'!BJ120</f>
        <v>1</v>
      </c>
      <c r="BL109" s="80">
        <f t="shared" si="667"/>
        <v>0.5</v>
      </c>
      <c r="BM109" s="475">
        <f>'MASTER_ ALL areas - No.seedling'!BL120</f>
        <v>0</v>
      </c>
      <c r="BN109" s="475">
        <f>'MASTER_ ALL areas - No.seedling'!BM120</f>
        <v>0</v>
      </c>
      <c r="BO109" s="80">
        <f t="shared" si="668"/>
        <v>0</v>
      </c>
      <c r="BP109" s="475">
        <f>'MASTER_ ALL areas - No.seedling'!BO120</f>
        <v>0</v>
      </c>
      <c r="BQ109" s="80">
        <f t="shared" si="669"/>
        <v>0</v>
      </c>
      <c r="BR109" s="475">
        <f>'MASTER_ ALL areas - No.seedling'!BQ120</f>
        <v>0</v>
      </c>
      <c r="BS109" s="475">
        <f>'MASTER_ ALL areas - No.seedling'!BR120</f>
        <v>0</v>
      </c>
      <c r="BT109" s="80">
        <f t="shared" si="670"/>
        <v>0</v>
      </c>
      <c r="BU109" s="475">
        <f>'MASTER_ ALL areas - No.seedling'!BT120</f>
        <v>0</v>
      </c>
      <c r="BV109" s="80">
        <f t="shared" si="671"/>
        <v>0</v>
      </c>
      <c r="BW109" s="475">
        <f>'MASTER_ ALL areas - No.seedling'!BV120</f>
        <v>0</v>
      </c>
      <c r="BX109" s="475">
        <f>'MASTER_ ALL areas - No.seedling'!BW120</f>
        <v>0</v>
      </c>
      <c r="BY109" s="80">
        <f t="shared" si="672"/>
        <v>0</v>
      </c>
      <c r="BZ109" s="475">
        <f>'MASTER_ ALL areas - No.seedling'!BY120</f>
        <v>0</v>
      </c>
      <c r="CA109" s="81">
        <f t="shared" si="673"/>
        <v>0</v>
      </c>
      <c r="CB109" s="429"/>
      <c r="CC109" s="75">
        <f t="shared" si="557"/>
        <v>1040</v>
      </c>
      <c r="CD109" s="76">
        <f>'MASTER_ ALL areas - No.seedling'!CC120</f>
        <v>0</v>
      </c>
      <c r="CE109" s="80">
        <f t="shared" si="674"/>
        <v>0</v>
      </c>
      <c r="CF109" s="76">
        <f>'MASTER_ ALL areas - No.seedling'!CE120</f>
        <v>12</v>
      </c>
      <c r="CG109" s="81">
        <f t="shared" si="675"/>
        <v>0.23076923076923078</v>
      </c>
      <c r="CH109" s="75">
        <f>'MASTER_ ALL areas - No.seedling'!CG120</f>
        <v>160</v>
      </c>
      <c r="CI109" s="76">
        <f>'MASTER_ ALL areas - No.seedling'!CH120</f>
        <v>0</v>
      </c>
      <c r="CJ109" s="80">
        <f t="shared" si="676"/>
        <v>0</v>
      </c>
      <c r="CK109" s="76">
        <f>'MASTER_ ALL areas - No.seedling'!CJ120</f>
        <v>3</v>
      </c>
      <c r="CL109" s="81">
        <f t="shared" si="677"/>
        <v>0.375</v>
      </c>
      <c r="CM109" s="75">
        <f>'MASTER_ ALL areas - No.seedling'!CL120</f>
        <v>60</v>
      </c>
      <c r="CN109" s="76">
        <f>'MASTER_ ALL areas - No.seedling'!CM120</f>
        <v>0</v>
      </c>
      <c r="CO109" s="80">
        <f t="shared" si="678"/>
        <v>0</v>
      </c>
      <c r="CP109" s="76">
        <f>'MASTER_ ALL areas - No.seedling'!CO120</f>
        <v>1</v>
      </c>
      <c r="CQ109" s="81">
        <f t="shared" si="679"/>
        <v>0.33333333333333331</v>
      </c>
      <c r="CR109" s="75">
        <f>'MASTER_ ALL areas - No.seedling'!CQ120</f>
        <v>0</v>
      </c>
      <c r="CS109" s="76">
        <f>'MASTER_ ALL areas - No.seedling'!CR120</f>
        <v>0</v>
      </c>
      <c r="CT109" s="80">
        <f t="shared" si="680"/>
        <v>0</v>
      </c>
      <c r="CU109" s="76">
        <f>'MASTER_ ALL areas - No.seedling'!CT120</f>
        <v>0</v>
      </c>
      <c r="CV109" s="81">
        <f t="shared" si="681"/>
        <v>0</v>
      </c>
      <c r="CW109" s="75">
        <f>'MASTER_ ALL areas - No.seedling'!CV120</f>
        <v>260</v>
      </c>
      <c r="CX109" s="76">
        <f>'MASTER_ ALL areas - No.seedling'!CW120</f>
        <v>0</v>
      </c>
      <c r="CY109" s="80">
        <f t="shared" si="682"/>
        <v>0</v>
      </c>
      <c r="CZ109" s="76">
        <f>'MASTER_ ALL areas - No.seedling'!CY120</f>
        <v>2</v>
      </c>
      <c r="DA109" s="81">
        <f t="shared" si="683"/>
        <v>0.15384615384615385</v>
      </c>
      <c r="DB109" s="75">
        <f>'MASTER_ ALL areas - No.seedling'!DA120</f>
        <v>180</v>
      </c>
      <c r="DC109" s="76">
        <f>'MASTER_ ALL areas - No.seedling'!DB120</f>
        <v>0</v>
      </c>
      <c r="DD109" s="80">
        <f t="shared" si="684"/>
        <v>0</v>
      </c>
      <c r="DE109" s="76">
        <f>'MASTER_ ALL areas - No.seedling'!DD120</f>
        <v>8</v>
      </c>
      <c r="DF109" s="81">
        <f t="shared" si="685"/>
        <v>0.88888888888888884</v>
      </c>
      <c r="DG109" s="75">
        <f>'MASTER_ ALL areas - No.seedling'!DF120</f>
        <v>0</v>
      </c>
      <c r="DH109" s="76">
        <f>'MASTER_ ALL areas - No.seedling'!DG120</f>
        <v>0</v>
      </c>
      <c r="DI109" s="80">
        <f t="shared" si="686"/>
        <v>0</v>
      </c>
      <c r="DJ109" s="76">
        <f>'MASTER_ ALL areas - No.seedling'!DI120</f>
        <v>0</v>
      </c>
      <c r="DK109" s="81">
        <f t="shared" si="687"/>
        <v>0</v>
      </c>
      <c r="DL109" s="75">
        <f>'MASTER_ ALL areas - No.seedling'!DK120</f>
        <v>0</v>
      </c>
      <c r="DM109" s="76">
        <f>'MASTER_ ALL areas - No.seedling'!DL120</f>
        <v>0</v>
      </c>
      <c r="DN109" s="80">
        <f t="shared" si="688"/>
        <v>0</v>
      </c>
      <c r="DO109" s="76">
        <f>'MASTER_ ALL areas - No.seedling'!DN120</f>
        <v>0</v>
      </c>
      <c r="DP109" s="81">
        <f t="shared" si="689"/>
        <v>0</v>
      </c>
      <c r="DQ109" s="75">
        <f>'MASTER_ ALL areas - No.seedling'!DP120</f>
        <v>0</v>
      </c>
      <c r="DR109" s="76">
        <f>'MASTER_ ALL areas - No.seedling'!DQ120</f>
        <v>0</v>
      </c>
      <c r="DS109" s="80">
        <f t="shared" si="690"/>
        <v>0</v>
      </c>
      <c r="DT109" s="76">
        <f>'MASTER_ ALL areas - No.seedling'!DS120</f>
        <v>0</v>
      </c>
      <c r="DU109" s="81">
        <f t="shared" si="691"/>
        <v>0</v>
      </c>
      <c r="DV109" s="75">
        <f>'MASTER_ ALL areas - No.seedling'!DU120</f>
        <v>0</v>
      </c>
      <c r="DW109" s="76">
        <f>'MASTER_ ALL areas - No.seedling'!DV120</f>
        <v>0</v>
      </c>
      <c r="DX109" s="80">
        <f t="shared" si="692"/>
        <v>0</v>
      </c>
      <c r="DY109" s="76">
        <f>'MASTER_ ALL areas - No.seedling'!DX120</f>
        <v>0</v>
      </c>
      <c r="DZ109" s="81">
        <f t="shared" si="693"/>
        <v>0</v>
      </c>
      <c r="EA109" s="75">
        <f>'MASTER_ ALL areas - No.seedling'!DZ120</f>
        <v>0</v>
      </c>
      <c r="EB109" s="76">
        <f>'MASTER_ ALL areas - No.seedling'!EA120</f>
        <v>0</v>
      </c>
      <c r="EC109" s="80">
        <f t="shared" si="694"/>
        <v>0</v>
      </c>
      <c r="ED109" s="76">
        <f>'MASTER_ ALL areas - No.seedling'!EC120</f>
        <v>0</v>
      </c>
      <c r="EE109" s="81">
        <f t="shared" si="695"/>
        <v>0</v>
      </c>
      <c r="EF109" s="75">
        <f>'MASTER_ ALL areas - No.seedling'!EE120</f>
        <v>0</v>
      </c>
      <c r="EG109" s="76">
        <f>'MASTER_ ALL areas - No.seedling'!EF120</f>
        <v>0</v>
      </c>
      <c r="EH109" s="80">
        <f t="shared" si="696"/>
        <v>0</v>
      </c>
      <c r="EI109" s="76">
        <f>'MASTER_ ALL areas - No.seedling'!EH120</f>
        <v>0</v>
      </c>
      <c r="EJ109" s="81">
        <f t="shared" si="697"/>
        <v>0</v>
      </c>
      <c r="EK109" s="75">
        <f>'MASTER_ ALL areas - No.seedling'!EJ120</f>
        <v>0</v>
      </c>
      <c r="EL109" s="76">
        <f>'MASTER_ ALL areas - No.seedling'!EK120</f>
        <v>0</v>
      </c>
      <c r="EM109" s="80">
        <f t="shared" si="698"/>
        <v>0</v>
      </c>
      <c r="EN109" s="76">
        <f>'MASTER_ ALL areas - No.seedling'!EM120</f>
        <v>0</v>
      </c>
      <c r="EO109" s="81">
        <f t="shared" si="699"/>
        <v>0</v>
      </c>
      <c r="EP109" s="75">
        <f>'MASTER_ ALL areas - No.seedling'!EO120</f>
        <v>0</v>
      </c>
      <c r="EQ109" s="76">
        <f>'MASTER_ ALL areas - No.seedling'!EP120</f>
        <v>0</v>
      </c>
      <c r="ER109" s="80">
        <f t="shared" si="700"/>
        <v>0</v>
      </c>
      <c r="ES109" s="76">
        <f>'MASTER_ ALL areas - No.seedling'!ER120</f>
        <v>0</v>
      </c>
      <c r="ET109" s="81">
        <f t="shared" si="701"/>
        <v>0</v>
      </c>
      <c r="EU109" s="75">
        <f>'MASTER_ ALL areas - No.seedling'!ET120</f>
        <v>0</v>
      </c>
      <c r="EV109" s="76">
        <f>'MASTER_ ALL areas - No.seedling'!EU120</f>
        <v>0</v>
      </c>
      <c r="EW109" s="80">
        <f t="shared" si="702"/>
        <v>0</v>
      </c>
      <c r="EX109" s="76">
        <f>'MASTER_ ALL areas - No.seedling'!EW120</f>
        <v>0</v>
      </c>
      <c r="EY109" s="81">
        <f t="shared" si="703"/>
        <v>0</v>
      </c>
      <c r="EZ109" s="75">
        <f>'MASTER_ ALL areas - No.seedling'!EY120</f>
        <v>0</v>
      </c>
      <c r="FA109" s="76">
        <f>'MASTER_ ALL areas - No.seedling'!EZ120</f>
        <v>0</v>
      </c>
      <c r="FB109" s="80">
        <f t="shared" si="704"/>
        <v>0</v>
      </c>
      <c r="FC109" s="76">
        <f>'MASTER_ ALL areas - No.seedling'!FB120</f>
        <v>0</v>
      </c>
      <c r="FD109" s="81">
        <f t="shared" si="705"/>
        <v>0</v>
      </c>
      <c r="FE109" s="75">
        <f>'MASTER_ ALL areas - No.seedling'!FD120</f>
        <v>40</v>
      </c>
      <c r="FF109" s="76">
        <f>'MASTER_ ALL areas - No.seedling'!FE120</f>
        <v>0</v>
      </c>
      <c r="FG109" s="80">
        <f t="shared" si="706"/>
        <v>0</v>
      </c>
      <c r="FH109" s="76">
        <f>'MASTER_ ALL areas - No.seedling'!FG120</f>
        <v>1</v>
      </c>
      <c r="FI109" s="81">
        <f t="shared" si="707"/>
        <v>0.5</v>
      </c>
      <c r="FJ109" s="75">
        <f>'MASTER_ ALL areas - No.seedling'!FI120</f>
        <v>0</v>
      </c>
      <c r="FK109" s="76">
        <f>'MASTER_ ALL areas - No.seedling'!FJ120</f>
        <v>0</v>
      </c>
      <c r="FL109" s="80">
        <f t="shared" si="708"/>
        <v>0</v>
      </c>
      <c r="FM109" s="76">
        <f>'MASTER_ ALL areas - No.seedling'!FL120</f>
        <v>0</v>
      </c>
      <c r="FN109" s="81">
        <f t="shared" si="709"/>
        <v>0</v>
      </c>
      <c r="FO109" s="75">
        <f>'MASTER_ ALL areas - No.seedling'!FN120</f>
        <v>0</v>
      </c>
      <c r="FP109" s="76">
        <f>'MASTER_ ALL areas - No.seedling'!FO120</f>
        <v>0</v>
      </c>
      <c r="FQ109" s="80">
        <f t="shared" si="710"/>
        <v>0</v>
      </c>
      <c r="FR109" s="76">
        <f>'MASTER_ ALL areas - No.seedling'!FQ120</f>
        <v>0</v>
      </c>
      <c r="FS109" s="81">
        <f t="shared" si="711"/>
        <v>0</v>
      </c>
      <c r="FT109" s="75">
        <f>'MASTER_ ALL areas - No.seedling'!FS120</f>
        <v>0</v>
      </c>
      <c r="FU109" s="76">
        <f>'MASTER_ ALL areas - No.seedling'!FT120</f>
        <v>0</v>
      </c>
      <c r="FV109" s="80">
        <f t="shared" si="712"/>
        <v>0</v>
      </c>
      <c r="FW109" s="76">
        <f>'MASTER_ ALL areas - No.seedling'!FV120</f>
        <v>0</v>
      </c>
      <c r="FX109" s="81">
        <f t="shared" si="713"/>
        <v>0</v>
      </c>
      <c r="FY109" s="75">
        <f>'MASTER_ ALL areas - No.seedling'!FX120</f>
        <v>0</v>
      </c>
      <c r="FZ109" s="76">
        <f>'MASTER_ ALL areas - No.seedling'!FY120</f>
        <v>0</v>
      </c>
      <c r="GA109" s="80">
        <f t="shared" si="714"/>
        <v>0</v>
      </c>
      <c r="GB109" s="76">
        <f>'MASTER_ ALL areas - No.seedling'!GA120</f>
        <v>0</v>
      </c>
      <c r="GC109" s="81">
        <f t="shared" si="715"/>
        <v>0</v>
      </c>
      <c r="GD109" s="75">
        <f>'MASTER_ ALL areas - No.seedling'!GC120</f>
        <v>0</v>
      </c>
      <c r="GE109" s="76">
        <f>'MASTER_ ALL areas - No.seedling'!GD120</f>
        <v>0</v>
      </c>
      <c r="GF109" s="80">
        <f t="shared" si="716"/>
        <v>0</v>
      </c>
      <c r="GG109" s="76">
        <f>'MASTER_ ALL areas - No.seedling'!GF120</f>
        <v>0</v>
      </c>
      <c r="GH109" s="81">
        <f t="shared" si="717"/>
        <v>0</v>
      </c>
      <c r="GI109" s="75">
        <f>'MASTER_ ALL areas - No.seedling'!GH120</f>
        <v>0</v>
      </c>
      <c r="GJ109" s="76">
        <f>'MASTER_ ALL areas - No.seedling'!GI120</f>
        <v>0</v>
      </c>
      <c r="GK109" s="80">
        <f t="shared" si="718"/>
        <v>0</v>
      </c>
      <c r="GL109" s="76">
        <f>'MASTER_ ALL areas - No.seedling'!GK120</f>
        <v>0</v>
      </c>
      <c r="GM109" s="81">
        <f t="shared" si="719"/>
        <v>0</v>
      </c>
      <c r="GN109" s="75">
        <f>'MASTER_ ALL areas - No.seedling'!GM120</f>
        <v>0</v>
      </c>
      <c r="GO109" s="76">
        <f>'MASTER_ ALL areas - No.seedling'!GN120</f>
        <v>0</v>
      </c>
      <c r="GP109" s="80">
        <f t="shared" si="720"/>
        <v>0</v>
      </c>
      <c r="GQ109" s="76">
        <f>'MASTER_ ALL areas - No.seedling'!GP120</f>
        <v>0</v>
      </c>
      <c r="GR109" s="81">
        <f t="shared" si="721"/>
        <v>0</v>
      </c>
      <c r="GS109" s="75">
        <f>'MASTER_ ALL areas - No.seedling'!GR120</f>
        <v>0</v>
      </c>
      <c r="GT109" s="76">
        <f>'MASTER_ ALL areas - No.seedling'!GS120</f>
        <v>0</v>
      </c>
      <c r="GU109" s="80">
        <f t="shared" si="722"/>
        <v>0</v>
      </c>
      <c r="GV109" s="76">
        <f>'MASTER_ ALL areas - No.seedling'!GU120</f>
        <v>0</v>
      </c>
      <c r="GW109" s="81">
        <f t="shared" si="723"/>
        <v>0</v>
      </c>
      <c r="GX109" s="75">
        <f>'MASTER_ ALL areas - No.seedling'!GW120</f>
        <v>0</v>
      </c>
      <c r="GY109" s="76">
        <f>'MASTER_ ALL areas - No.seedling'!GX120</f>
        <v>0</v>
      </c>
      <c r="GZ109" s="80">
        <f t="shared" si="724"/>
        <v>0</v>
      </c>
      <c r="HA109" s="76">
        <f>'MASTER_ ALL areas - No.seedling'!GZ120</f>
        <v>0</v>
      </c>
      <c r="HB109" s="81">
        <f t="shared" si="725"/>
        <v>0</v>
      </c>
      <c r="HC109" s="75">
        <f>'MASTER_ ALL areas - No.seedling'!HB120</f>
        <v>0</v>
      </c>
      <c r="HD109" s="76">
        <f>'MASTER_ ALL areas - No.seedling'!HC120</f>
        <v>0</v>
      </c>
      <c r="HE109" s="80">
        <f t="shared" si="726"/>
        <v>0</v>
      </c>
      <c r="HF109" s="76">
        <f>'MASTER_ ALL areas - No.seedling'!HE120</f>
        <v>0</v>
      </c>
      <c r="HG109" s="81">
        <f t="shared" si="727"/>
        <v>0</v>
      </c>
      <c r="HH109" s="75">
        <f>'MASTER_ ALL areas - No.seedling'!HG120</f>
        <v>0</v>
      </c>
      <c r="HI109" s="76">
        <f>'MASTER_ ALL areas - No.seedling'!HH120</f>
        <v>0</v>
      </c>
      <c r="HJ109" s="80">
        <f t="shared" si="728"/>
        <v>0</v>
      </c>
      <c r="HK109" s="76">
        <f>'MASTER_ ALL areas - No.seedling'!HJ120</f>
        <v>0</v>
      </c>
      <c r="HL109" s="81">
        <f t="shared" si="729"/>
        <v>0</v>
      </c>
      <c r="HM109" s="75">
        <f>'MASTER_ ALL areas - No.seedling'!HL120</f>
        <v>0</v>
      </c>
      <c r="HN109" s="76">
        <f>'MASTER_ ALL areas - No.seedling'!HM120</f>
        <v>0</v>
      </c>
      <c r="HO109" s="80">
        <f t="shared" si="730"/>
        <v>0</v>
      </c>
      <c r="HP109" s="76">
        <f>'MASTER_ ALL areas - No.seedling'!HO120</f>
        <v>0</v>
      </c>
      <c r="HQ109" s="81">
        <f t="shared" si="731"/>
        <v>0</v>
      </c>
      <c r="HR109" s="75">
        <f>'MASTER_ ALL areas - No.seedling'!HQ120</f>
        <v>0</v>
      </c>
      <c r="HS109" s="76">
        <f>'MASTER_ ALL areas - No.seedling'!HR120</f>
        <v>0</v>
      </c>
      <c r="HT109" s="80">
        <f t="shared" si="732"/>
        <v>0</v>
      </c>
      <c r="HU109" s="76">
        <f>'MASTER_ ALL areas - No.seedling'!HT120</f>
        <v>0</v>
      </c>
      <c r="HV109" s="81">
        <f t="shared" si="733"/>
        <v>0</v>
      </c>
      <c r="HW109" s="75">
        <f>'MASTER_ ALL areas - No.seedling'!HV120</f>
        <v>0</v>
      </c>
      <c r="HX109" s="76">
        <f>'MASTER_ ALL areas - No.seedling'!HW120</f>
        <v>0</v>
      </c>
      <c r="HY109" s="80">
        <f t="shared" si="734"/>
        <v>0</v>
      </c>
      <c r="HZ109" s="76">
        <f>'MASTER_ ALL areas - No.seedling'!HY120</f>
        <v>0</v>
      </c>
      <c r="IA109" s="81">
        <f t="shared" si="735"/>
        <v>0</v>
      </c>
      <c r="IB109" s="75">
        <f>'MASTER_ ALL areas - No.seedling'!IA120</f>
        <v>0</v>
      </c>
      <c r="IC109" s="76">
        <f>'MASTER_ ALL areas - No.seedling'!IB120</f>
        <v>0</v>
      </c>
      <c r="ID109" s="80">
        <f t="shared" si="736"/>
        <v>0</v>
      </c>
      <c r="IE109" s="76">
        <f>'MASTER_ ALL areas - No.seedling'!ID120</f>
        <v>0</v>
      </c>
      <c r="IF109" s="85">
        <f t="shared" si="737"/>
        <v>0</v>
      </c>
      <c r="IG109" s="86" t="s">
        <v>363</v>
      </c>
      <c r="IH109" s="87"/>
    </row>
    <row r="110" spans="2:242" ht="33" customHeight="1" x14ac:dyDescent="0.25">
      <c r="B110" s="420">
        <v>117</v>
      </c>
      <c r="C110" s="421" t="s">
        <v>144</v>
      </c>
      <c r="D110" s="467">
        <v>217606</v>
      </c>
      <c r="E110" s="468">
        <v>934359</v>
      </c>
      <c r="F110" s="424" t="s">
        <v>89</v>
      </c>
      <c r="G110" s="88" t="s">
        <v>233</v>
      </c>
      <c r="H110" s="459">
        <f>'MASTER_ ALL areas - No.seedling'!G121</f>
        <v>2</v>
      </c>
      <c r="I110" s="472">
        <f>'MASTER_ ALL areas - No.seedling'!H121</f>
        <v>0.25</v>
      </c>
      <c r="J110" s="459">
        <f>'MASTER_ ALL areas - No.seedling'!I121</f>
        <v>60</v>
      </c>
      <c r="K110" s="427">
        <f>'MASTER_ ALL areas - No.seedling'!J121</f>
        <v>108</v>
      </c>
      <c r="L110" s="73">
        <f t="shared" si="649"/>
        <v>2160</v>
      </c>
      <c r="M110" s="427">
        <f>'MASTER_ ALL areas - No.seedling'!L121</f>
        <v>2160</v>
      </c>
      <c r="N110" s="473">
        <f>'MASTER_ ALL areas - No.seedling'!M121</f>
        <v>2</v>
      </c>
      <c r="O110" s="474">
        <f>'MASTER_ ALL areas - No.seedling'!N121</f>
        <v>40</v>
      </c>
      <c r="P110" s="70">
        <f t="shared" si="559"/>
        <v>1.8518518518518517E-2</v>
      </c>
      <c r="Q110" s="78">
        <f t="shared" si="560"/>
        <v>0.37037037037037035</v>
      </c>
      <c r="R110" s="429"/>
      <c r="S110" s="473">
        <f>'MASTER_ ALL areas - No.seedling'!R121</f>
        <v>20</v>
      </c>
      <c r="T110" s="475">
        <f>'MASTER_ ALL areas - No.seedling'!S121</f>
        <v>0</v>
      </c>
      <c r="U110" s="80">
        <f t="shared" si="650"/>
        <v>0</v>
      </c>
      <c r="V110" s="475">
        <f>'MASTER_ ALL areas - No.seedling'!U121</f>
        <v>0</v>
      </c>
      <c r="W110" s="80">
        <f t="shared" si="651"/>
        <v>0</v>
      </c>
      <c r="X110" s="475">
        <f>'MASTER_ ALL areas - No.seedling'!W121</f>
        <v>1460</v>
      </c>
      <c r="Y110" s="475">
        <f>'MASTER_ ALL areas - No.seedling'!X121</f>
        <v>0</v>
      </c>
      <c r="Z110" s="80">
        <f t="shared" si="652"/>
        <v>0</v>
      </c>
      <c r="AA110" s="475">
        <f>'MASTER_ ALL areas - No.seedling'!Z121</f>
        <v>28</v>
      </c>
      <c r="AB110" s="80">
        <f t="shared" si="653"/>
        <v>0.38356164383561642</v>
      </c>
      <c r="AC110" s="475">
        <f>'MASTER_ ALL areas - No.seedling'!AB121</f>
        <v>480</v>
      </c>
      <c r="AD110" s="475">
        <f>'MASTER_ ALL areas - No.seedling'!AC121</f>
        <v>1</v>
      </c>
      <c r="AE110" s="80">
        <f t="shared" si="654"/>
        <v>4.1666666666666664E-2</v>
      </c>
      <c r="AF110" s="475">
        <f>'MASTER_ ALL areas - No.seedling'!AE121</f>
        <v>8</v>
      </c>
      <c r="AG110" s="80">
        <f t="shared" si="655"/>
        <v>0.33333333333333331</v>
      </c>
      <c r="AH110" s="475">
        <f>'MASTER_ ALL areas - No.seedling'!AG121</f>
        <v>200</v>
      </c>
      <c r="AI110" s="475">
        <f>'MASTER_ ALL areas - No.seedling'!AH121</f>
        <v>1</v>
      </c>
      <c r="AJ110" s="80">
        <f t="shared" si="656"/>
        <v>0.1</v>
      </c>
      <c r="AK110" s="475">
        <f>'MASTER_ ALL areas - No.seedling'!AJ121</f>
        <v>4</v>
      </c>
      <c r="AL110" s="81">
        <f t="shared" si="657"/>
        <v>0.4</v>
      </c>
      <c r="AM110" s="429"/>
      <c r="AN110" s="473">
        <f>'MASTER_ ALL areas - No.seedling'!AM121</f>
        <v>1440</v>
      </c>
      <c r="AO110" s="475">
        <f>'MASTER_ ALL areas - No.seedling'!AN121</f>
        <v>2</v>
      </c>
      <c r="AP110" s="80">
        <f t="shared" si="658"/>
        <v>2.7777777777777776E-2</v>
      </c>
      <c r="AQ110" s="475">
        <f>'MASTER_ ALL areas - No.seedling'!AP121</f>
        <v>29</v>
      </c>
      <c r="AR110" s="80">
        <f t="shared" si="659"/>
        <v>0.40277777777777779</v>
      </c>
      <c r="AS110" s="475">
        <f>'MASTER_ ALL areas - No.seedling'!AR121</f>
        <v>700</v>
      </c>
      <c r="AT110" s="475">
        <f>'MASTER_ ALL areas - No.seedling'!AS121</f>
        <v>0</v>
      </c>
      <c r="AU110" s="80">
        <f t="shared" si="660"/>
        <v>0</v>
      </c>
      <c r="AV110" s="475">
        <f>'MASTER_ ALL areas - No.seedling'!AU121</f>
        <v>10</v>
      </c>
      <c r="AW110" s="80">
        <f t="shared" si="661"/>
        <v>0.2857142857142857</v>
      </c>
      <c r="AX110" s="475">
        <f>'MASTER_ ALL areas - No.seedling'!AW121</f>
        <v>0</v>
      </c>
      <c r="AY110" s="475">
        <f>'MASTER_ ALL areas - No.seedling'!AX121</f>
        <v>0</v>
      </c>
      <c r="AZ110" s="80">
        <f t="shared" si="662"/>
        <v>0</v>
      </c>
      <c r="BA110" s="475">
        <f>'MASTER_ ALL areas - No.seedling'!AZ121</f>
        <v>0</v>
      </c>
      <c r="BB110" s="80">
        <f t="shared" si="663"/>
        <v>0</v>
      </c>
      <c r="BC110" s="475">
        <f>'MASTER_ ALL areas - No.seedling'!BB121</f>
        <v>0</v>
      </c>
      <c r="BD110" s="475">
        <f>'MASTER_ ALL areas - No.seedling'!BC121</f>
        <v>0</v>
      </c>
      <c r="BE110" s="80">
        <f t="shared" si="664"/>
        <v>0</v>
      </c>
      <c r="BF110" s="475">
        <f>'MASTER_ ALL areas - No.seedling'!BE121</f>
        <v>0</v>
      </c>
      <c r="BG110" s="80">
        <f t="shared" si="665"/>
        <v>0</v>
      </c>
      <c r="BH110" s="475">
        <f>'MASTER_ ALL areas - No.seedling'!BG121</f>
        <v>20</v>
      </c>
      <c r="BI110" s="475">
        <f>'MASTER_ ALL areas - No.seedling'!BH121</f>
        <v>0</v>
      </c>
      <c r="BJ110" s="80">
        <f t="shared" si="666"/>
        <v>0</v>
      </c>
      <c r="BK110" s="475">
        <f>'MASTER_ ALL areas - No.seedling'!BJ121</f>
        <v>1</v>
      </c>
      <c r="BL110" s="80">
        <f t="shared" si="667"/>
        <v>1</v>
      </c>
      <c r="BM110" s="475">
        <f>'MASTER_ ALL areas - No.seedling'!BL121</f>
        <v>0</v>
      </c>
      <c r="BN110" s="475">
        <f>'MASTER_ ALL areas - No.seedling'!BM121</f>
        <v>0</v>
      </c>
      <c r="BO110" s="80">
        <f t="shared" si="668"/>
        <v>0</v>
      </c>
      <c r="BP110" s="475">
        <f>'MASTER_ ALL areas - No.seedling'!BO121</f>
        <v>0</v>
      </c>
      <c r="BQ110" s="80">
        <f t="shared" si="669"/>
        <v>0</v>
      </c>
      <c r="BR110" s="475">
        <f>'MASTER_ ALL areas - No.seedling'!BQ121</f>
        <v>0</v>
      </c>
      <c r="BS110" s="475">
        <f>'MASTER_ ALL areas - No.seedling'!BR121</f>
        <v>0</v>
      </c>
      <c r="BT110" s="80">
        <f t="shared" si="670"/>
        <v>0</v>
      </c>
      <c r="BU110" s="475">
        <f>'MASTER_ ALL areas - No.seedling'!BT121</f>
        <v>0</v>
      </c>
      <c r="BV110" s="80">
        <f t="shared" si="671"/>
        <v>0</v>
      </c>
      <c r="BW110" s="475">
        <f>'MASTER_ ALL areas - No.seedling'!BV121</f>
        <v>0</v>
      </c>
      <c r="BX110" s="475">
        <f>'MASTER_ ALL areas - No.seedling'!BW121</f>
        <v>0</v>
      </c>
      <c r="BY110" s="80">
        <f t="shared" si="672"/>
        <v>0</v>
      </c>
      <c r="BZ110" s="475">
        <f>'MASTER_ ALL areas - No.seedling'!BY121</f>
        <v>0</v>
      </c>
      <c r="CA110" s="81">
        <f t="shared" si="673"/>
        <v>0</v>
      </c>
      <c r="CB110" s="429"/>
      <c r="CC110" s="75">
        <f t="shared" si="91"/>
        <v>20</v>
      </c>
      <c r="CD110" s="76">
        <f>'MASTER_ ALL areas - No.seedling'!CC121</f>
        <v>0</v>
      </c>
      <c r="CE110" s="80">
        <f t="shared" si="674"/>
        <v>0</v>
      </c>
      <c r="CF110" s="76">
        <f>'MASTER_ ALL areas - No.seedling'!CE121</f>
        <v>0</v>
      </c>
      <c r="CG110" s="81">
        <f t="shared" si="675"/>
        <v>0</v>
      </c>
      <c r="CH110" s="75">
        <f>'MASTER_ ALL areas - No.seedling'!CG121</f>
        <v>1000</v>
      </c>
      <c r="CI110" s="76">
        <f>'MASTER_ ALL areas - No.seedling'!CH121</f>
        <v>0</v>
      </c>
      <c r="CJ110" s="80">
        <f t="shared" si="676"/>
        <v>0</v>
      </c>
      <c r="CK110" s="76">
        <f>'MASTER_ ALL areas - No.seedling'!CJ121</f>
        <v>19</v>
      </c>
      <c r="CL110" s="81">
        <f t="shared" si="677"/>
        <v>0.38</v>
      </c>
      <c r="CM110" s="75">
        <f>'MASTER_ ALL areas - No.seedling'!CL121</f>
        <v>220</v>
      </c>
      <c r="CN110" s="76">
        <f>'MASTER_ ALL areas - No.seedling'!CM121</f>
        <v>1</v>
      </c>
      <c r="CO110" s="80">
        <f t="shared" si="678"/>
        <v>9.0909090909090912E-2</v>
      </c>
      <c r="CP110" s="76">
        <f>'MASTER_ ALL areas - No.seedling'!CO121</f>
        <v>6</v>
      </c>
      <c r="CQ110" s="81">
        <f t="shared" si="679"/>
        <v>0.54545454545454541</v>
      </c>
      <c r="CR110" s="75">
        <f>'MASTER_ ALL areas - No.seedling'!CQ121</f>
        <v>200</v>
      </c>
      <c r="CS110" s="76">
        <f>'MASTER_ ALL areas - No.seedling'!CR121</f>
        <v>1</v>
      </c>
      <c r="CT110" s="80">
        <f t="shared" si="680"/>
        <v>0.1</v>
      </c>
      <c r="CU110" s="76">
        <f>'MASTER_ ALL areas - No.seedling'!CT121</f>
        <v>4</v>
      </c>
      <c r="CV110" s="81">
        <f t="shared" si="681"/>
        <v>0.4</v>
      </c>
      <c r="CW110" s="75">
        <f>'MASTER_ ALL areas - No.seedling'!CV121</f>
        <v>0</v>
      </c>
      <c r="CX110" s="76">
        <f>'MASTER_ ALL areas - No.seedling'!CW121</f>
        <v>0</v>
      </c>
      <c r="CY110" s="80">
        <f t="shared" si="682"/>
        <v>0</v>
      </c>
      <c r="CZ110" s="76">
        <f>'MASTER_ ALL areas - No.seedling'!CY121</f>
        <v>0</v>
      </c>
      <c r="DA110" s="81">
        <f t="shared" si="683"/>
        <v>0</v>
      </c>
      <c r="DB110" s="75">
        <f>'MASTER_ ALL areas - No.seedling'!DA121</f>
        <v>440</v>
      </c>
      <c r="DC110" s="76">
        <f>'MASTER_ ALL areas - No.seedling'!DB121</f>
        <v>0</v>
      </c>
      <c r="DD110" s="80">
        <f t="shared" si="684"/>
        <v>0</v>
      </c>
      <c r="DE110" s="76">
        <f>'MASTER_ ALL areas - No.seedling'!DD121</f>
        <v>8</v>
      </c>
      <c r="DF110" s="81">
        <f t="shared" si="685"/>
        <v>0.36363636363636365</v>
      </c>
      <c r="DG110" s="75">
        <f>'MASTER_ ALL areas - No.seedling'!DF121</f>
        <v>260</v>
      </c>
      <c r="DH110" s="76">
        <f>'MASTER_ ALL areas - No.seedling'!DG121</f>
        <v>0</v>
      </c>
      <c r="DI110" s="80">
        <f t="shared" si="686"/>
        <v>0</v>
      </c>
      <c r="DJ110" s="76">
        <f>'MASTER_ ALL areas - No.seedling'!DI121</f>
        <v>2</v>
      </c>
      <c r="DK110" s="81">
        <f t="shared" si="687"/>
        <v>0.15384615384615385</v>
      </c>
      <c r="DL110" s="75">
        <f>'MASTER_ ALL areas - No.seedling'!DK121</f>
        <v>0</v>
      </c>
      <c r="DM110" s="76">
        <f>'MASTER_ ALL areas - No.seedling'!DL121</f>
        <v>0</v>
      </c>
      <c r="DN110" s="80">
        <f t="shared" si="688"/>
        <v>0</v>
      </c>
      <c r="DO110" s="76">
        <f>'MASTER_ ALL areas - No.seedling'!DN121</f>
        <v>0</v>
      </c>
      <c r="DP110" s="81">
        <f t="shared" si="689"/>
        <v>0</v>
      </c>
      <c r="DQ110" s="75">
        <f>'MASTER_ ALL areas - No.seedling'!DP121</f>
        <v>0</v>
      </c>
      <c r="DR110" s="76">
        <f>'MASTER_ ALL areas - No.seedling'!DQ121</f>
        <v>0</v>
      </c>
      <c r="DS110" s="80">
        <f t="shared" si="690"/>
        <v>0</v>
      </c>
      <c r="DT110" s="76">
        <f>'MASTER_ ALL areas - No.seedling'!DS121</f>
        <v>0</v>
      </c>
      <c r="DU110" s="81">
        <f t="shared" si="691"/>
        <v>0</v>
      </c>
      <c r="DV110" s="75">
        <f>'MASTER_ ALL areas - No.seedling'!DU121</f>
        <v>0</v>
      </c>
      <c r="DW110" s="76">
        <f>'MASTER_ ALL areas - No.seedling'!DV121</f>
        <v>0</v>
      </c>
      <c r="DX110" s="80">
        <f t="shared" si="692"/>
        <v>0</v>
      </c>
      <c r="DY110" s="76">
        <f>'MASTER_ ALL areas - No.seedling'!DX121</f>
        <v>0</v>
      </c>
      <c r="DZ110" s="81">
        <f t="shared" si="693"/>
        <v>0</v>
      </c>
      <c r="EA110" s="75">
        <f>'MASTER_ ALL areas - No.seedling'!DZ121</f>
        <v>0</v>
      </c>
      <c r="EB110" s="76">
        <f>'MASTER_ ALL areas - No.seedling'!EA121</f>
        <v>0</v>
      </c>
      <c r="EC110" s="80">
        <f t="shared" si="694"/>
        <v>0</v>
      </c>
      <c r="ED110" s="76">
        <f>'MASTER_ ALL areas - No.seedling'!EC121</f>
        <v>0</v>
      </c>
      <c r="EE110" s="81">
        <f t="shared" si="695"/>
        <v>0</v>
      </c>
      <c r="EF110" s="75">
        <f>'MASTER_ ALL areas - No.seedling'!EE121</f>
        <v>0</v>
      </c>
      <c r="EG110" s="76">
        <f>'MASTER_ ALL areas - No.seedling'!EF121</f>
        <v>0</v>
      </c>
      <c r="EH110" s="80">
        <f t="shared" si="696"/>
        <v>0</v>
      </c>
      <c r="EI110" s="76">
        <f>'MASTER_ ALL areas - No.seedling'!EH121</f>
        <v>0</v>
      </c>
      <c r="EJ110" s="81">
        <f t="shared" si="697"/>
        <v>0</v>
      </c>
      <c r="EK110" s="75">
        <f>'MASTER_ ALL areas - No.seedling'!EJ121</f>
        <v>0</v>
      </c>
      <c r="EL110" s="76">
        <f>'MASTER_ ALL areas - No.seedling'!EK121</f>
        <v>0</v>
      </c>
      <c r="EM110" s="80">
        <f t="shared" si="698"/>
        <v>0</v>
      </c>
      <c r="EN110" s="76">
        <f>'MASTER_ ALL areas - No.seedling'!EM121</f>
        <v>0</v>
      </c>
      <c r="EO110" s="81">
        <f t="shared" si="699"/>
        <v>0</v>
      </c>
      <c r="EP110" s="75">
        <f>'MASTER_ ALL areas - No.seedling'!EO121</f>
        <v>0</v>
      </c>
      <c r="EQ110" s="76">
        <f>'MASTER_ ALL areas - No.seedling'!EP121</f>
        <v>0</v>
      </c>
      <c r="ER110" s="80">
        <f t="shared" si="700"/>
        <v>0</v>
      </c>
      <c r="ES110" s="76">
        <f>'MASTER_ ALL areas - No.seedling'!ER121</f>
        <v>0</v>
      </c>
      <c r="ET110" s="81">
        <f t="shared" si="701"/>
        <v>0</v>
      </c>
      <c r="EU110" s="75">
        <f>'MASTER_ ALL areas - No.seedling'!ET121</f>
        <v>0</v>
      </c>
      <c r="EV110" s="76">
        <f>'MASTER_ ALL areas - No.seedling'!EU121</f>
        <v>0</v>
      </c>
      <c r="EW110" s="80">
        <f t="shared" si="702"/>
        <v>0</v>
      </c>
      <c r="EX110" s="76">
        <f>'MASTER_ ALL areas - No.seedling'!EW121</f>
        <v>0</v>
      </c>
      <c r="EY110" s="81">
        <f t="shared" si="703"/>
        <v>0</v>
      </c>
      <c r="EZ110" s="75">
        <f>'MASTER_ ALL areas - No.seedling'!EY121</f>
        <v>0</v>
      </c>
      <c r="FA110" s="76">
        <f>'MASTER_ ALL areas - No.seedling'!EZ121</f>
        <v>0</v>
      </c>
      <c r="FB110" s="80">
        <f t="shared" si="704"/>
        <v>0</v>
      </c>
      <c r="FC110" s="76">
        <f>'MASTER_ ALL areas - No.seedling'!FB121</f>
        <v>0</v>
      </c>
      <c r="FD110" s="81">
        <f t="shared" si="705"/>
        <v>0</v>
      </c>
      <c r="FE110" s="75">
        <f>'MASTER_ ALL areas - No.seedling'!FD121</f>
        <v>0</v>
      </c>
      <c r="FF110" s="76">
        <f>'MASTER_ ALL areas - No.seedling'!FE121</f>
        <v>0</v>
      </c>
      <c r="FG110" s="80">
        <f t="shared" si="706"/>
        <v>0</v>
      </c>
      <c r="FH110" s="76">
        <f>'MASTER_ ALL areas - No.seedling'!FG121</f>
        <v>0</v>
      </c>
      <c r="FI110" s="81">
        <f t="shared" si="707"/>
        <v>0</v>
      </c>
      <c r="FJ110" s="75">
        <f>'MASTER_ ALL areas - No.seedling'!FI121</f>
        <v>20</v>
      </c>
      <c r="FK110" s="76">
        <f>'MASTER_ ALL areas - No.seedling'!FJ121</f>
        <v>0</v>
      </c>
      <c r="FL110" s="80">
        <f t="shared" si="708"/>
        <v>0</v>
      </c>
      <c r="FM110" s="76">
        <f>'MASTER_ ALL areas - No.seedling'!FL121</f>
        <v>1</v>
      </c>
      <c r="FN110" s="81">
        <f t="shared" si="709"/>
        <v>1</v>
      </c>
      <c r="FO110" s="75">
        <f>'MASTER_ ALL areas - No.seedling'!FN121</f>
        <v>0</v>
      </c>
      <c r="FP110" s="76">
        <f>'MASTER_ ALL areas - No.seedling'!FO121</f>
        <v>0</v>
      </c>
      <c r="FQ110" s="80">
        <f t="shared" si="710"/>
        <v>0</v>
      </c>
      <c r="FR110" s="76">
        <f>'MASTER_ ALL areas - No.seedling'!FQ121</f>
        <v>0</v>
      </c>
      <c r="FS110" s="81">
        <f t="shared" si="711"/>
        <v>0</v>
      </c>
      <c r="FT110" s="75">
        <f>'MASTER_ ALL areas - No.seedling'!FS121</f>
        <v>0</v>
      </c>
      <c r="FU110" s="76">
        <f>'MASTER_ ALL areas - No.seedling'!FT121</f>
        <v>0</v>
      </c>
      <c r="FV110" s="80">
        <f t="shared" si="712"/>
        <v>0</v>
      </c>
      <c r="FW110" s="76">
        <f>'MASTER_ ALL areas - No.seedling'!FV121</f>
        <v>0</v>
      </c>
      <c r="FX110" s="81">
        <f t="shared" si="713"/>
        <v>0</v>
      </c>
      <c r="FY110" s="75">
        <f>'MASTER_ ALL areas - No.seedling'!FX121</f>
        <v>0</v>
      </c>
      <c r="FZ110" s="76">
        <f>'MASTER_ ALL areas - No.seedling'!FY121</f>
        <v>0</v>
      </c>
      <c r="GA110" s="80">
        <f t="shared" si="714"/>
        <v>0</v>
      </c>
      <c r="GB110" s="76">
        <f>'MASTER_ ALL areas - No.seedling'!GA121</f>
        <v>0</v>
      </c>
      <c r="GC110" s="81">
        <f t="shared" si="715"/>
        <v>0</v>
      </c>
      <c r="GD110" s="75">
        <f>'MASTER_ ALL areas - No.seedling'!GC121</f>
        <v>0</v>
      </c>
      <c r="GE110" s="76">
        <f>'MASTER_ ALL areas - No.seedling'!GD121</f>
        <v>0</v>
      </c>
      <c r="GF110" s="80">
        <f t="shared" si="716"/>
        <v>0</v>
      </c>
      <c r="GG110" s="76">
        <f>'MASTER_ ALL areas - No.seedling'!GF121</f>
        <v>0</v>
      </c>
      <c r="GH110" s="81">
        <f t="shared" si="717"/>
        <v>0</v>
      </c>
      <c r="GI110" s="75">
        <f>'MASTER_ ALL areas - No.seedling'!GH121</f>
        <v>0</v>
      </c>
      <c r="GJ110" s="76">
        <f>'MASTER_ ALL areas - No.seedling'!GI121</f>
        <v>0</v>
      </c>
      <c r="GK110" s="80">
        <f t="shared" si="718"/>
        <v>0</v>
      </c>
      <c r="GL110" s="76">
        <f>'MASTER_ ALL areas - No.seedling'!GK121</f>
        <v>0</v>
      </c>
      <c r="GM110" s="81">
        <f t="shared" si="719"/>
        <v>0</v>
      </c>
      <c r="GN110" s="75">
        <f>'MASTER_ ALL areas - No.seedling'!GM121</f>
        <v>0</v>
      </c>
      <c r="GO110" s="76">
        <f>'MASTER_ ALL areas - No.seedling'!GN121</f>
        <v>0</v>
      </c>
      <c r="GP110" s="80">
        <f t="shared" si="720"/>
        <v>0</v>
      </c>
      <c r="GQ110" s="76">
        <f>'MASTER_ ALL areas - No.seedling'!GP121</f>
        <v>0</v>
      </c>
      <c r="GR110" s="81">
        <f t="shared" si="721"/>
        <v>0</v>
      </c>
      <c r="GS110" s="75">
        <f>'MASTER_ ALL areas - No.seedling'!GR121</f>
        <v>0</v>
      </c>
      <c r="GT110" s="76">
        <f>'MASTER_ ALL areas - No.seedling'!GS121</f>
        <v>0</v>
      </c>
      <c r="GU110" s="80">
        <f t="shared" si="722"/>
        <v>0</v>
      </c>
      <c r="GV110" s="76">
        <f>'MASTER_ ALL areas - No.seedling'!GU121</f>
        <v>0</v>
      </c>
      <c r="GW110" s="81">
        <f t="shared" si="723"/>
        <v>0</v>
      </c>
      <c r="GX110" s="75">
        <f>'MASTER_ ALL areas - No.seedling'!GW121</f>
        <v>0</v>
      </c>
      <c r="GY110" s="76">
        <f>'MASTER_ ALL areas - No.seedling'!GX121</f>
        <v>0</v>
      </c>
      <c r="GZ110" s="80">
        <f t="shared" si="724"/>
        <v>0</v>
      </c>
      <c r="HA110" s="76">
        <f>'MASTER_ ALL areas - No.seedling'!GZ121</f>
        <v>0</v>
      </c>
      <c r="HB110" s="81">
        <f t="shared" si="725"/>
        <v>0</v>
      </c>
      <c r="HC110" s="75">
        <f>'MASTER_ ALL areas - No.seedling'!HB121</f>
        <v>0</v>
      </c>
      <c r="HD110" s="76">
        <f>'MASTER_ ALL areas - No.seedling'!HC121</f>
        <v>0</v>
      </c>
      <c r="HE110" s="80">
        <f t="shared" si="726"/>
        <v>0</v>
      </c>
      <c r="HF110" s="76">
        <f>'MASTER_ ALL areas - No.seedling'!HE121</f>
        <v>0</v>
      </c>
      <c r="HG110" s="81">
        <f t="shared" si="727"/>
        <v>0</v>
      </c>
      <c r="HH110" s="75">
        <f>'MASTER_ ALL areas - No.seedling'!HG121</f>
        <v>0</v>
      </c>
      <c r="HI110" s="76">
        <f>'MASTER_ ALL areas - No.seedling'!HH121</f>
        <v>0</v>
      </c>
      <c r="HJ110" s="80">
        <f t="shared" si="728"/>
        <v>0</v>
      </c>
      <c r="HK110" s="76">
        <f>'MASTER_ ALL areas - No.seedling'!HJ121</f>
        <v>0</v>
      </c>
      <c r="HL110" s="81">
        <f t="shared" si="729"/>
        <v>0</v>
      </c>
      <c r="HM110" s="75">
        <f>'MASTER_ ALL areas - No.seedling'!HL121</f>
        <v>0</v>
      </c>
      <c r="HN110" s="76">
        <f>'MASTER_ ALL areas - No.seedling'!HM121</f>
        <v>0</v>
      </c>
      <c r="HO110" s="80">
        <f t="shared" si="730"/>
        <v>0</v>
      </c>
      <c r="HP110" s="76">
        <f>'MASTER_ ALL areas - No.seedling'!HO121</f>
        <v>0</v>
      </c>
      <c r="HQ110" s="81">
        <f t="shared" si="731"/>
        <v>0</v>
      </c>
      <c r="HR110" s="75">
        <f>'MASTER_ ALL areas - No.seedling'!HQ121</f>
        <v>0</v>
      </c>
      <c r="HS110" s="76">
        <f>'MASTER_ ALL areas - No.seedling'!HR121</f>
        <v>0</v>
      </c>
      <c r="HT110" s="80">
        <f t="shared" si="732"/>
        <v>0</v>
      </c>
      <c r="HU110" s="76">
        <f>'MASTER_ ALL areas - No.seedling'!HT121</f>
        <v>0</v>
      </c>
      <c r="HV110" s="81">
        <f t="shared" si="733"/>
        <v>0</v>
      </c>
      <c r="HW110" s="75">
        <f>'MASTER_ ALL areas - No.seedling'!HV121</f>
        <v>0</v>
      </c>
      <c r="HX110" s="76">
        <f>'MASTER_ ALL areas - No.seedling'!HW121</f>
        <v>0</v>
      </c>
      <c r="HY110" s="80">
        <f t="shared" si="734"/>
        <v>0</v>
      </c>
      <c r="HZ110" s="76">
        <f>'MASTER_ ALL areas - No.seedling'!HY121</f>
        <v>0</v>
      </c>
      <c r="IA110" s="81">
        <f t="shared" si="735"/>
        <v>0</v>
      </c>
      <c r="IB110" s="75">
        <f>'MASTER_ ALL areas - No.seedling'!IA121</f>
        <v>0</v>
      </c>
      <c r="IC110" s="76">
        <f>'MASTER_ ALL areas - No.seedling'!IB121</f>
        <v>0</v>
      </c>
      <c r="ID110" s="80">
        <f t="shared" si="736"/>
        <v>0</v>
      </c>
      <c r="IE110" s="76">
        <f>'MASTER_ ALL areas - No.seedling'!ID121</f>
        <v>0</v>
      </c>
      <c r="IF110" s="85">
        <f t="shared" si="737"/>
        <v>0</v>
      </c>
      <c r="IG110" s="86" t="s">
        <v>364</v>
      </c>
      <c r="IH110" s="87"/>
    </row>
    <row r="111" spans="2:242" ht="33" customHeight="1" x14ac:dyDescent="0.25">
      <c r="B111" s="420">
        <v>118</v>
      </c>
      <c r="C111" s="421" t="s">
        <v>184</v>
      </c>
      <c r="D111" s="422">
        <v>217812</v>
      </c>
      <c r="E111" s="423">
        <v>934363</v>
      </c>
      <c r="F111" s="424" t="s">
        <v>89</v>
      </c>
      <c r="G111" s="88" t="s">
        <v>105</v>
      </c>
      <c r="H111" s="459">
        <f>'MASTER_ ALL areas - No.seedling'!G122</f>
        <v>1</v>
      </c>
      <c r="I111" s="472">
        <f>'MASTER_ ALL areas - No.seedling'!H122</f>
        <v>0</v>
      </c>
      <c r="J111" s="459">
        <f>'MASTER_ ALL areas - No.seedling'!I122</f>
        <v>35.200000000000003</v>
      </c>
      <c r="K111" s="427">
        <f>'MASTER_ ALL areas - No.seedling'!J122</f>
        <v>13</v>
      </c>
      <c r="L111" s="73">
        <f t="shared" si="649"/>
        <v>260</v>
      </c>
      <c r="M111" s="427">
        <f>'MASTER_ ALL areas - No.seedling'!L122</f>
        <v>260</v>
      </c>
      <c r="N111" s="473">
        <f>'MASTER_ ALL areas - No.seedling'!M122</f>
        <v>5</v>
      </c>
      <c r="O111" s="474">
        <f>'MASTER_ ALL areas - No.seedling'!N122</f>
        <v>10</v>
      </c>
      <c r="P111" s="70">
        <f t="shared" si="559"/>
        <v>0.38461538461538464</v>
      </c>
      <c r="Q111" s="78">
        <f t="shared" si="560"/>
        <v>0.76923076923076927</v>
      </c>
      <c r="R111" s="429"/>
      <c r="S111" s="473">
        <f>'MASTER_ ALL areas - No.seedling'!R122</f>
        <v>160</v>
      </c>
      <c r="T111" s="475">
        <f>'MASTER_ ALL areas - No.seedling'!S122</f>
        <v>2</v>
      </c>
      <c r="U111" s="80">
        <f t="shared" si="650"/>
        <v>0.25</v>
      </c>
      <c r="V111" s="475">
        <f>'MASTER_ ALL areas - No.seedling'!U122</f>
        <v>5</v>
      </c>
      <c r="W111" s="80">
        <f t="shared" si="651"/>
        <v>0.625</v>
      </c>
      <c r="X111" s="475">
        <f>'MASTER_ ALL areas - No.seedling'!W122</f>
        <v>100</v>
      </c>
      <c r="Y111" s="475">
        <f>'MASTER_ ALL areas - No.seedling'!X122</f>
        <v>3</v>
      </c>
      <c r="Z111" s="80">
        <f t="shared" si="652"/>
        <v>0.6</v>
      </c>
      <c r="AA111" s="475">
        <f>'MASTER_ ALL areas - No.seedling'!Z122</f>
        <v>5</v>
      </c>
      <c r="AB111" s="80">
        <f t="shared" si="653"/>
        <v>1</v>
      </c>
      <c r="AC111" s="475">
        <f>'MASTER_ ALL areas - No.seedling'!AB122</f>
        <v>0</v>
      </c>
      <c r="AD111" s="475">
        <f>'MASTER_ ALL areas - No.seedling'!AC122</f>
        <v>0</v>
      </c>
      <c r="AE111" s="80">
        <f t="shared" si="654"/>
        <v>0</v>
      </c>
      <c r="AF111" s="475">
        <f>'MASTER_ ALL areas - No.seedling'!AE122</f>
        <v>0</v>
      </c>
      <c r="AG111" s="80">
        <f t="shared" si="655"/>
        <v>0</v>
      </c>
      <c r="AH111" s="475">
        <f>'MASTER_ ALL areas - No.seedling'!AG122</f>
        <v>0</v>
      </c>
      <c r="AI111" s="475">
        <f>'MASTER_ ALL areas - No.seedling'!AH122</f>
        <v>0</v>
      </c>
      <c r="AJ111" s="80">
        <f t="shared" si="656"/>
        <v>0</v>
      </c>
      <c r="AK111" s="475">
        <f>'MASTER_ ALL areas - No.seedling'!AJ122</f>
        <v>0</v>
      </c>
      <c r="AL111" s="81">
        <f t="shared" si="657"/>
        <v>0</v>
      </c>
      <c r="AM111" s="429"/>
      <c r="AN111" s="473">
        <f>'MASTER_ ALL areas - No.seedling'!AM122</f>
        <v>180</v>
      </c>
      <c r="AO111" s="475">
        <f>'MASTER_ ALL areas - No.seedling'!AN122</f>
        <v>4</v>
      </c>
      <c r="AP111" s="80">
        <f t="shared" si="658"/>
        <v>0.44444444444444442</v>
      </c>
      <c r="AQ111" s="475">
        <f>'MASTER_ ALL areas - No.seedling'!AP122</f>
        <v>9</v>
      </c>
      <c r="AR111" s="80">
        <f t="shared" si="659"/>
        <v>1</v>
      </c>
      <c r="AS111" s="475">
        <f>'MASTER_ ALL areas - No.seedling'!AR122</f>
        <v>80</v>
      </c>
      <c r="AT111" s="475">
        <f>'MASTER_ ALL areas - No.seedling'!AS122</f>
        <v>1</v>
      </c>
      <c r="AU111" s="80">
        <f t="shared" si="660"/>
        <v>0.25</v>
      </c>
      <c r="AV111" s="475">
        <f>'MASTER_ ALL areas - No.seedling'!AU122</f>
        <v>1</v>
      </c>
      <c r="AW111" s="80">
        <f t="shared" si="661"/>
        <v>0.25</v>
      </c>
      <c r="AX111" s="475">
        <f>'MASTER_ ALL areas - No.seedling'!AW122</f>
        <v>0</v>
      </c>
      <c r="AY111" s="475">
        <f>'MASTER_ ALL areas - No.seedling'!AX122</f>
        <v>0</v>
      </c>
      <c r="AZ111" s="80">
        <f t="shared" si="662"/>
        <v>0</v>
      </c>
      <c r="BA111" s="475">
        <f>'MASTER_ ALL areas - No.seedling'!AZ122</f>
        <v>0</v>
      </c>
      <c r="BB111" s="80">
        <f t="shared" si="663"/>
        <v>0</v>
      </c>
      <c r="BC111" s="475">
        <f>'MASTER_ ALL areas - No.seedling'!BB122</f>
        <v>0</v>
      </c>
      <c r="BD111" s="475">
        <f>'MASTER_ ALL areas - No.seedling'!BC122</f>
        <v>0</v>
      </c>
      <c r="BE111" s="80">
        <f t="shared" si="664"/>
        <v>0</v>
      </c>
      <c r="BF111" s="475">
        <f>'MASTER_ ALL areas - No.seedling'!BE122</f>
        <v>0</v>
      </c>
      <c r="BG111" s="80">
        <f t="shared" si="665"/>
        <v>0</v>
      </c>
      <c r="BH111" s="475">
        <f>'MASTER_ ALL areas - No.seedling'!BG122</f>
        <v>0</v>
      </c>
      <c r="BI111" s="475">
        <f>'MASTER_ ALL areas - No.seedling'!BH122</f>
        <v>0</v>
      </c>
      <c r="BJ111" s="80">
        <f t="shared" si="666"/>
        <v>0</v>
      </c>
      <c r="BK111" s="475">
        <f>'MASTER_ ALL areas - No.seedling'!BJ122</f>
        <v>0</v>
      </c>
      <c r="BL111" s="80">
        <f t="shared" si="667"/>
        <v>0</v>
      </c>
      <c r="BM111" s="475">
        <f>'MASTER_ ALL areas - No.seedling'!BL122</f>
        <v>0</v>
      </c>
      <c r="BN111" s="475">
        <f>'MASTER_ ALL areas - No.seedling'!BM122</f>
        <v>0</v>
      </c>
      <c r="BO111" s="80">
        <f t="shared" si="668"/>
        <v>0</v>
      </c>
      <c r="BP111" s="475">
        <f>'MASTER_ ALL areas - No.seedling'!BO122</f>
        <v>0</v>
      </c>
      <c r="BQ111" s="80">
        <f t="shared" si="669"/>
        <v>0</v>
      </c>
      <c r="BR111" s="475">
        <f>'MASTER_ ALL areas - No.seedling'!BQ122</f>
        <v>0</v>
      </c>
      <c r="BS111" s="475">
        <f>'MASTER_ ALL areas - No.seedling'!BR122</f>
        <v>0</v>
      </c>
      <c r="BT111" s="80">
        <f t="shared" si="670"/>
        <v>0</v>
      </c>
      <c r="BU111" s="475">
        <f>'MASTER_ ALL areas - No.seedling'!BT122</f>
        <v>0</v>
      </c>
      <c r="BV111" s="80">
        <f t="shared" si="671"/>
        <v>0</v>
      </c>
      <c r="BW111" s="475">
        <f>'MASTER_ ALL areas - No.seedling'!BV122</f>
        <v>0</v>
      </c>
      <c r="BX111" s="475">
        <f>'MASTER_ ALL areas - No.seedling'!BW122</f>
        <v>0</v>
      </c>
      <c r="BY111" s="80">
        <f t="shared" si="672"/>
        <v>0</v>
      </c>
      <c r="BZ111" s="475">
        <f>'MASTER_ ALL areas - No.seedling'!BY122</f>
        <v>0</v>
      </c>
      <c r="CA111" s="81">
        <f t="shared" si="673"/>
        <v>0</v>
      </c>
      <c r="CB111" s="429"/>
      <c r="CC111" s="75">
        <f>5*20</f>
        <v>100</v>
      </c>
      <c r="CD111" s="76">
        <f>'MASTER_ ALL areas - No.seedling'!CC122</f>
        <v>2</v>
      </c>
      <c r="CE111" s="80">
        <f t="shared" si="674"/>
        <v>0.4</v>
      </c>
      <c r="CF111" s="76">
        <f>'MASTER_ ALL areas - No.seedling'!CE122</f>
        <v>5</v>
      </c>
      <c r="CG111" s="81">
        <f t="shared" si="675"/>
        <v>1</v>
      </c>
      <c r="CH111" s="75">
        <f>'MASTER_ ALL areas - No.seedling'!CG122</f>
        <v>80</v>
      </c>
      <c r="CI111" s="76">
        <f>'MASTER_ ALL areas - No.seedling'!CH122</f>
        <v>2</v>
      </c>
      <c r="CJ111" s="80">
        <f t="shared" si="676"/>
        <v>0.5</v>
      </c>
      <c r="CK111" s="76">
        <f>'MASTER_ ALL areas - No.seedling'!CJ122</f>
        <v>4</v>
      </c>
      <c r="CL111" s="81">
        <f t="shared" si="677"/>
        <v>1</v>
      </c>
      <c r="CM111" s="75">
        <f>'MASTER_ ALL areas - No.seedling'!CL122</f>
        <v>0</v>
      </c>
      <c r="CN111" s="76">
        <f>'MASTER_ ALL areas - No.seedling'!CM122</f>
        <v>0</v>
      </c>
      <c r="CO111" s="80">
        <f t="shared" si="678"/>
        <v>0</v>
      </c>
      <c r="CP111" s="76">
        <f>'MASTER_ ALL areas - No.seedling'!CO122</f>
        <v>0</v>
      </c>
      <c r="CQ111" s="81">
        <f t="shared" si="679"/>
        <v>0</v>
      </c>
      <c r="CR111" s="75">
        <f>'MASTER_ ALL areas - No.seedling'!CQ122</f>
        <v>0</v>
      </c>
      <c r="CS111" s="76">
        <f>'MASTER_ ALL areas - No.seedling'!CR122</f>
        <v>0</v>
      </c>
      <c r="CT111" s="80">
        <f t="shared" si="680"/>
        <v>0</v>
      </c>
      <c r="CU111" s="76">
        <f>'MASTER_ ALL areas - No.seedling'!CT122</f>
        <v>0</v>
      </c>
      <c r="CV111" s="81">
        <f t="shared" si="681"/>
        <v>0</v>
      </c>
      <c r="CW111" s="75">
        <f>'MASTER_ ALL areas - No.seedling'!CV122</f>
        <v>60</v>
      </c>
      <c r="CX111" s="76">
        <f>'MASTER_ ALL areas - No.seedling'!CW122</f>
        <v>0</v>
      </c>
      <c r="CY111" s="80">
        <f t="shared" si="682"/>
        <v>0</v>
      </c>
      <c r="CZ111" s="76">
        <f>'MASTER_ ALL areas - No.seedling'!CY122</f>
        <v>0</v>
      </c>
      <c r="DA111" s="81">
        <f t="shared" si="683"/>
        <v>0</v>
      </c>
      <c r="DB111" s="75">
        <f>'MASTER_ ALL areas - No.seedling'!DA122</f>
        <v>20</v>
      </c>
      <c r="DC111" s="76">
        <f>'MASTER_ ALL areas - No.seedling'!DB122</f>
        <v>1</v>
      </c>
      <c r="DD111" s="80">
        <f t="shared" si="684"/>
        <v>1</v>
      </c>
      <c r="DE111" s="76">
        <f>'MASTER_ ALL areas - No.seedling'!DD122</f>
        <v>1</v>
      </c>
      <c r="DF111" s="81">
        <f t="shared" si="685"/>
        <v>1</v>
      </c>
      <c r="DG111" s="75">
        <f>'MASTER_ ALL areas - No.seedling'!DF122</f>
        <v>0</v>
      </c>
      <c r="DH111" s="76">
        <f>'MASTER_ ALL areas - No.seedling'!DG122</f>
        <v>0</v>
      </c>
      <c r="DI111" s="80">
        <f t="shared" si="686"/>
        <v>0</v>
      </c>
      <c r="DJ111" s="76">
        <f>'MASTER_ ALL areas - No.seedling'!DI122</f>
        <v>0</v>
      </c>
      <c r="DK111" s="81">
        <f t="shared" si="687"/>
        <v>0</v>
      </c>
      <c r="DL111" s="75">
        <f>'MASTER_ ALL areas - No.seedling'!DK122</f>
        <v>0</v>
      </c>
      <c r="DM111" s="76">
        <f>'MASTER_ ALL areas - No.seedling'!DL122</f>
        <v>0</v>
      </c>
      <c r="DN111" s="80">
        <f t="shared" si="688"/>
        <v>0</v>
      </c>
      <c r="DO111" s="76">
        <f>'MASTER_ ALL areas - No.seedling'!DN122</f>
        <v>0</v>
      </c>
      <c r="DP111" s="81">
        <f t="shared" si="689"/>
        <v>0</v>
      </c>
      <c r="DQ111" s="75">
        <f>'MASTER_ ALL areas - No.seedling'!DP122</f>
        <v>0</v>
      </c>
      <c r="DR111" s="76">
        <f>'MASTER_ ALL areas - No.seedling'!DQ122</f>
        <v>0</v>
      </c>
      <c r="DS111" s="80">
        <f t="shared" si="690"/>
        <v>0</v>
      </c>
      <c r="DT111" s="76">
        <f>'MASTER_ ALL areas - No.seedling'!DS122</f>
        <v>0</v>
      </c>
      <c r="DU111" s="81">
        <f t="shared" si="691"/>
        <v>0</v>
      </c>
      <c r="DV111" s="75">
        <f>'MASTER_ ALL areas - No.seedling'!DU122</f>
        <v>0</v>
      </c>
      <c r="DW111" s="76">
        <f>'MASTER_ ALL areas - No.seedling'!DV122</f>
        <v>0</v>
      </c>
      <c r="DX111" s="80">
        <f t="shared" si="692"/>
        <v>0</v>
      </c>
      <c r="DY111" s="76">
        <f>'MASTER_ ALL areas - No.seedling'!DX122</f>
        <v>0</v>
      </c>
      <c r="DZ111" s="81">
        <f t="shared" si="693"/>
        <v>0</v>
      </c>
      <c r="EA111" s="75">
        <f>'MASTER_ ALL areas - No.seedling'!DZ122</f>
        <v>0</v>
      </c>
      <c r="EB111" s="76">
        <f>'MASTER_ ALL areas - No.seedling'!EA122</f>
        <v>0</v>
      </c>
      <c r="EC111" s="80">
        <f t="shared" si="694"/>
        <v>0</v>
      </c>
      <c r="ED111" s="76">
        <f>'MASTER_ ALL areas - No.seedling'!EC122</f>
        <v>0</v>
      </c>
      <c r="EE111" s="81">
        <f t="shared" si="695"/>
        <v>0</v>
      </c>
      <c r="EF111" s="75">
        <f>'MASTER_ ALL areas - No.seedling'!EE122</f>
        <v>0</v>
      </c>
      <c r="EG111" s="76">
        <f>'MASTER_ ALL areas - No.seedling'!EF122</f>
        <v>0</v>
      </c>
      <c r="EH111" s="80">
        <f t="shared" si="696"/>
        <v>0</v>
      </c>
      <c r="EI111" s="76">
        <f>'MASTER_ ALL areas - No.seedling'!EH122</f>
        <v>0</v>
      </c>
      <c r="EJ111" s="81">
        <f t="shared" si="697"/>
        <v>0</v>
      </c>
      <c r="EK111" s="75">
        <f>'MASTER_ ALL areas - No.seedling'!EJ122</f>
        <v>0</v>
      </c>
      <c r="EL111" s="76">
        <f>'MASTER_ ALL areas - No.seedling'!EK122</f>
        <v>0</v>
      </c>
      <c r="EM111" s="80">
        <f t="shared" si="698"/>
        <v>0</v>
      </c>
      <c r="EN111" s="76">
        <f>'MASTER_ ALL areas - No.seedling'!EM122</f>
        <v>0</v>
      </c>
      <c r="EO111" s="81">
        <f t="shared" si="699"/>
        <v>0</v>
      </c>
      <c r="EP111" s="75">
        <f>'MASTER_ ALL areas - No.seedling'!EO122</f>
        <v>0</v>
      </c>
      <c r="EQ111" s="76">
        <f>'MASTER_ ALL areas - No.seedling'!EP122</f>
        <v>0</v>
      </c>
      <c r="ER111" s="80">
        <f t="shared" si="700"/>
        <v>0</v>
      </c>
      <c r="ES111" s="76">
        <f>'MASTER_ ALL areas - No.seedling'!ER122</f>
        <v>0</v>
      </c>
      <c r="ET111" s="81">
        <f t="shared" si="701"/>
        <v>0</v>
      </c>
      <c r="EU111" s="75">
        <f>'MASTER_ ALL areas - No.seedling'!ET122</f>
        <v>0</v>
      </c>
      <c r="EV111" s="76">
        <f>'MASTER_ ALL areas - No.seedling'!EU122</f>
        <v>0</v>
      </c>
      <c r="EW111" s="80">
        <f t="shared" si="702"/>
        <v>0</v>
      </c>
      <c r="EX111" s="76">
        <f>'MASTER_ ALL areas - No.seedling'!EW122</f>
        <v>0</v>
      </c>
      <c r="EY111" s="81">
        <f t="shared" si="703"/>
        <v>0</v>
      </c>
      <c r="EZ111" s="75">
        <f>'MASTER_ ALL areas - No.seedling'!EY122</f>
        <v>0</v>
      </c>
      <c r="FA111" s="76">
        <f>'MASTER_ ALL areas - No.seedling'!EZ122</f>
        <v>0</v>
      </c>
      <c r="FB111" s="80">
        <f t="shared" si="704"/>
        <v>0</v>
      </c>
      <c r="FC111" s="76">
        <f>'MASTER_ ALL areas - No.seedling'!FB122</f>
        <v>0</v>
      </c>
      <c r="FD111" s="81">
        <f t="shared" si="705"/>
        <v>0</v>
      </c>
      <c r="FE111" s="75">
        <f>'MASTER_ ALL areas - No.seedling'!FD122</f>
        <v>0</v>
      </c>
      <c r="FF111" s="76">
        <f>'MASTER_ ALL areas - No.seedling'!FE122</f>
        <v>0</v>
      </c>
      <c r="FG111" s="80">
        <f t="shared" si="706"/>
        <v>0</v>
      </c>
      <c r="FH111" s="76">
        <f>'MASTER_ ALL areas - No.seedling'!FG122</f>
        <v>0</v>
      </c>
      <c r="FI111" s="81">
        <f t="shared" si="707"/>
        <v>0</v>
      </c>
      <c r="FJ111" s="75">
        <f>'MASTER_ ALL areas - No.seedling'!FI122</f>
        <v>0</v>
      </c>
      <c r="FK111" s="76">
        <f>'MASTER_ ALL areas - No.seedling'!FJ122</f>
        <v>0</v>
      </c>
      <c r="FL111" s="80">
        <f t="shared" si="708"/>
        <v>0</v>
      </c>
      <c r="FM111" s="76">
        <f>'MASTER_ ALL areas - No.seedling'!FL122</f>
        <v>0</v>
      </c>
      <c r="FN111" s="81">
        <f t="shared" si="709"/>
        <v>0</v>
      </c>
      <c r="FO111" s="75">
        <f>'MASTER_ ALL areas - No.seedling'!FN122</f>
        <v>0</v>
      </c>
      <c r="FP111" s="76">
        <f>'MASTER_ ALL areas - No.seedling'!FO122</f>
        <v>0</v>
      </c>
      <c r="FQ111" s="80">
        <f t="shared" si="710"/>
        <v>0</v>
      </c>
      <c r="FR111" s="76">
        <f>'MASTER_ ALL areas - No.seedling'!FQ122</f>
        <v>0</v>
      </c>
      <c r="FS111" s="81">
        <f t="shared" si="711"/>
        <v>0</v>
      </c>
      <c r="FT111" s="75">
        <f>'MASTER_ ALL areas - No.seedling'!FS122</f>
        <v>0</v>
      </c>
      <c r="FU111" s="76">
        <f>'MASTER_ ALL areas - No.seedling'!FT122</f>
        <v>0</v>
      </c>
      <c r="FV111" s="80">
        <f t="shared" si="712"/>
        <v>0</v>
      </c>
      <c r="FW111" s="76">
        <f>'MASTER_ ALL areas - No.seedling'!FV122</f>
        <v>0</v>
      </c>
      <c r="FX111" s="81">
        <f t="shared" si="713"/>
        <v>0</v>
      </c>
      <c r="FY111" s="75">
        <f>'MASTER_ ALL areas - No.seedling'!FX122</f>
        <v>0</v>
      </c>
      <c r="FZ111" s="76">
        <f>'MASTER_ ALL areas - No.seedling'!FY122</f>
        <v>0</v>
      </c>
      <c r="GA111" s="80">
        <f t="shared" si="714"/>
        <v>0</v>
      </c>
      <c r="GB111" s="76">
        <f>'MASTER_ ALL areas - No.seedling'!GA122</f>
        <v>0</v>
      </c>
      <c r="GC111" s="81">
        <f t="shared" si="715"/>
        <v>0</v>
      </c>
      <c r="GD111" s="75">
        <f>'MASTER_ ALL areas - No.seedling'!GC122</f>
        <v>0</v>
      </c>
      <c r="GE111" s="76">
        <f>'MASTER_ ALL areas - No.seedling'!GD122</f>
        <v>0</v>
      </c>
      <c r="GF111" s="80">
        <f t="shared" si="716"/>
        <v>0</v>
      </c>
      <c r="GG111" s="76">
        <f>'MASTER_ ALL areas - No.seedling'!GF122</f>
        <v>0</v>
      </c>
      <c r="GH111" s="81">
        <f t="shared" si="717"/>
        <v>0</v>
      </c>
      <c r="GI111" s="75">
        <f>'MASTER_ ALL areas - No.seedling'!GH122</f>
        <v>0</v>
      </c>
      <c r="GJ111" s="76">
        <f>'MASTER_ ALL areas - No.seedling'!GI122</f>
        <v>0</v>
      </c>
      <c r="GK111" s="80">
        <f t="shared" si="718"/>
        <v>0</v>
      </c>
      <c r="GL111" s="76">
        <f>'MASTER_ ALL areas - No.seedling'!GK122</f>
        <v>0</v>
      </c>
      <c r="GM111" s="81">
        <f t="shared" si="719"/>
        <v>0</v>
      </c>
      <c r="GN111" s="75">
        <f>'MASTER_ ALL areas - No.seedling'!GM122</f>
        <v>0</v>
      </c>
      <c r="GO111" s="76">
        <f>'MASTER_ ALL areas - No.seedling'!GN122</f>
        <v>0</v>
      </c>
      <c r="GP111" s="80">
        <f t="shared" si="720"/>
        <v>0</v>
      </c>
      <c r="GQ111" s="76">
        <f>'MASTER_ ALL areas - No.seedling'!GP122</f>
        <v>0</v>
      </c>
      <c r="GR111" s="81">
        <f t="shared" si="721"/>
        <v>0</v>
      </c>
      <c r="GS111" s="75">
        <f>'MASTER_ ALL areas - No.seedling'!GR122</f>
        <v>0</v>
      </c>
      <c r="GT111" s="76">
        <f>'MASTER_ ALL areas - No.seedling'!GS122</f>
        <v>0</v>
      </c>
      <c r="GU111" s="80">
        <f t="shared" si="722"/>
        <v>0</v>
      </c>
      <c r="GV111" s="76">
        <f>'MASTER_ ALL areas - No.seedling'!GU122</f>
        <v>0</v>
      </c>
      <c r="GW111" s="81">
        <f t="shared" si="723"/>
        <v>0</v>
      </c>
      <c r="GX111" s="75">
        <f>'MASTER_ ALL areas - No.seedling'!GW122</f>
        <v>0</v>
      </c>
      <c r="GY111" s="76">
        <f>'MASTER_ ALL areas - No.seedling'!GX122</f>
        <v>0</v>
      </c>
      <c r="GZ111" s="80">
        <f t="shared" si="724"/>
        <v>0</v>
      </c>
      <c r="HA111" s="76">
        <f>'MASTER_ ALL areas - No.seedling'!GZ122</f>
        <v>0</v>
      </c>
      <c r="HB111" s="81">
        <f t="shared" si="725"/>
        <v>0</v>
      </c>
      <c r="HC111" s="75">
        <f>'MASTER_ ALL areas - No.seedling'!HB122</f>
        <v>0</v>
      </c>
      <c r="HD111" s="76">
        <f>'MASTER_ ALL areas - No.seedling'!HC122</f>
        <v>0</v>
      </c>
      <c r="HE111" s="80">
        <f t="shared" si="726"/>
        <v>0</v>
      </c>
      <c r="HF111" s="76">
        <f>'MASTER_ ALL areas - No.seedling'!HE122</f>
        <v>0</v>
      </c>
      <c r="HG111" s="81">
        <f t="shared" si="727"/>
        <v>0</v>
      </c>
      <c r="HH111" s="75">
        <f>'MASTER_ ALL areas - No.seedling'!HG122</f>
        <v>0</v>
      </c>
      <c r="HI111" s="76">
        <f>'MASTER_ ALL areas - No.seedling'!HH122</f>
        <v>0</v>
      </c>
      <c r="HJ111" s="80">
        <f t="shared" si="728"/>
        <v>0</v>
      </c>
      <c r="HK111" s="76">
        <f>'MASTER_ ALL areas - No.seedling'!HJ122</f>
        <v>0</v>
      </c>
      <c r="HL111" s="81">
        <f t="shared" si="729"/>
        <v>0</v>
      </c>
      <c r="HM111" s="75">
        <f>'MASTER_ ALL areas - No.seedling'!HL122</f>
        <v>0</v>
      </c>
      <c r="HN111" s="76">
        <f>'MASTER_ ALL areas - No.seedling'!HM122</f>
        <v>0</v>
      </c>
      <c r="HO111" s="80">
        <f t="shared" si="730"/>
        <v>0</v>
      </c>
      <c r="HP111" s="76">
        <f>'MASTER_ ALL areas - No.seedling'!HO122</f>
        <v>0</v>
      </c>
      <c r="HQ111" s="81">
        <f t="shared" si="731"/>
        <v>0</v>
      </c>
      <c r="HR111" s="75">
        <f>'MASTER_ ALL areas - No.seedling'!HQ122</f>
        <v>0</v>
      </c>
      <c r="HS111" s="76">
        <f>'MASTER_ ALL areas - No.seedling'!HR122</f>
        <v>0</v>
      </c>
      <c r="HT111" s="80">
        <f t="shared" si="732"/>
        <v>0</v>
      </c>
      <c r="HU111" s="76">
        <f>'MASTER_ ALL areas - No.seedling'!HT122</f>
        <v>0</v>
      </c>
      <c r="HV111" s="81">
        <f t="shared" si="733"/>
        <v>0</v>
      </c>
      <c r="HW111" s="75">
        <f>'MASTER_ ALL areas - No.seedling'!HV122</f>
        <v>0</v>
      </c>
      <c r="HX111" s="76">
        <f>'MASTER_ ALL areas - No.seedling'!HW122</f>
        <v>0</v>
      </c>
      <c r="HY111" s="80">
        <f t="shared" si="734"/>
        <v>0</v>
      </c>
      <c r="HZ111" s="76">
        <f>'MASTER_ ALL areas - No.seedling'!HY122</f>
        <v>0</v>
      </c>
      <c r="IA111" s="81">
        <f t="shared" si="735"/>
        <v>0</v>
      </c>
      <c r="IB111" s="75">
        <f>'MASTER_ ALL areas - No.seedling'!IA122</f>
        <v>0</v>
      </c>
      <c r="IC111" s="76">
        <f>'MASTER_ ALL areas - No.seedling'!IB122</f>
        <v>0</v>
      </c>
      <c r="ID111" s="80">
        <f t="shared" si="736"/>
        <v>0</v>
      </c>
      <c r="IE111" s="76">
        <f>'MASTER_ ALL areas - No.seedling'!ID122</f>
        <v>0</v>
      </c>
      <c r="IF111" s="85">
        <f t="shared" si="737"/>
        <v>0</v>
      </c>
      <c r="IG111" s="86" t="s">
        <v>365</v>
      </c>
      <c r="IH111" s="87"/>
    </row>
    <row r="112" spans="2:242" ht="33" customHeight="1" x14ac:dyDescent="0.25">
      <c r="B112" s="420">
        <v>119</v>
      </c>
      <c r="C112" s="421" t="s">
        <v>257</v>
      </c>
      <c r="D112" s="422">
        <v>218021</v>
      </c>
      <c r="E112" s="423">
        <v>934361</v>
      </c>
      <c r="F112" s="424" t="s">
        <v>89</v>
      </c>
      <c r="G112" s="88" t="s">
        <v>105</v>
      </c>
      <c r="H112" s="459">
        <f>'MASTER_ ALL areas - No.seedling'!G123</f>
        <v>1</v>
      </c>
      <c r="I112" s="472">
        <f>'MASTER_ ALL areas - No.seedling'!H123</f>
        <v>0.01</v>
      </c>
      <c r="J112" s="459">
        <f>'MASTER_ ALL areas - No.seedling'!I123</f>
        <v>52.6</v>
      </c>
      <c r="K112" s="427">
        <f>'MASTER_ ALL areas - No.seedling'!J123</f>
        <v>27</v>
      </c>
      <c r="L112" s="73">
        <f t="shared" si="649"/>
        <v>540</v>
      </c>
      <c r="M112" s="427">
        <f>'MASTER_ ALL areas - No.seedling'!L123</f>
        <v>540</v>
      </c>
      <c r="N112" s="473">
        <f>'MASTER_ ALL areas - No.seedling'!M123</f>
        <v>12</v>
      </c>
      <c r="O112" s="474">
        <f>'MASTER_ ALL areas - No.seedling'!N123</f>
        <v>27</v>
      </c>
      <c r="P112" s="70">
        <f t="shared" si="559"/>
        <v>0.44444444444444442</v>
      </c>
      <c r="Q112" s="78">
        <f t="shared" si="560"/>
        <v>1</v>
      </c>
      <c r="R112" s="429"/>
      <c r="S112" s="473">
        <f>'MASTER_ ALL areas - No.seedling'!R123</f>
        <v>120</v>
      </c>
      <c r="T112" s="475">
        <f>'MASTER_ ALL areas - No.seedling'!S123</f>
        <v>0</v>
      </c>
      <c r="U112" s="80">
        <f t="shared" si="650"/>
        <v>0</v>
      </c>
      <c r="V112" s="475">
        <f>'MASTER_ ALL areas - No.seedling'!U123</f>
        <v>6</v>
      </c>
      <c r="W112" s="80">
        <f t="shared" si="651"/>
        <v>1</v>
      </c>
      <c r="X112" s="475">
        <f>'MASTER_ ALL areas - No.seedling'!W123</f>
        <v>360</v>
      </c>
      <c r="Y112" s="475">
        <f>'MASTER_ ALL areas - No.seedling'!X123</f>
        <v>9</v>
      </c>
      <c r="Z112" s="80">
        <f t="shared" si="652"/>
        <v>0.5</v>
      </c>
      <c r="AA112" s="475">
        <f>'MASTER_ ALL areas - No.seedling'!Z123</f>
        <v>18</v>
      </c>
      <c r="AB112" s="80">
        <f t="shared" si="653"/>
        <v>1</v>
      </c>
      <c r="AC112" s="475">
        <f>'MASTER_ ALL areas - No.seedling'!AB123</f>
        <v>60</v>
      </c>
      <c r="AD112" s="475">
        <f>'MASTER_ ALL areas - No.seedling'!AC123</f>
        <v>3</v>
      </c>
      <c r="AE112" s="80">
        <f t="shared" si="654"/>
        <v>1</v>
      </c>
      <c r="AF112" s="475">
        <f>'MASTER_ ALL areas - No.seedling'!AE123</f>
        <v>3</v>
      </c>
      <c r="AG112" s="80">
        <f t="shared" si="655"/>
        <v>1</v>
      </c>
      <c r="AH112" s="475">
        <f>'MASTER_ ALL areas - No.seedling'!AG123</f>
        <v>0</v>
      </c>
      <c r="AI112" s="475">
        <f>'MASTER_ ALL areas - No.seedling'!AH123</f>
        <v>0</v>
      </c>
      <c r="AJ112" s="80">
        <f t="shared" si="656"/>
        <v>0</v>
      </c>
      <c r="AK112" s="475">
        <f>'MASTER_ ALL areas - No.seedling'!AJ123</f>
        <v>0</v>
      </c>
      <c r="AL112" s="81">
        <f t="shared" si="657"/>
        <v>0</v>
      </c>
      <c r="AM112" s="429"/>
      <c r="AN112" s="473">
        <f>'MASTER_ ALL areas - No.seedling'!AM123</f>
        <v>0</v>
      </c>
      <c r="AO112" s="475">
        <f>'MASTER_ ALL areas - No.seedling'!AN123</f>
        <v>0</v>
      </c>
      <c r="AP112" s="80">
        <f t="shared" si="658"/>
        <v>0</v>
      </c>
      <c r="AQ112" s="475">
        <f>'MASTER_ ALL areas - No.seedling'!AP123</f>
        <v>0</v>
      </c>
      <c r="AR112" s="80">
        <f t="shared" si="659"/>
        <v>0</v>
      </c>
      <c r="AS112" s="475">
        <f>'MASTER_ ALL areas - No.seedling'!AR123</f>
        <v>400</v>
      </c>
      <c r="AT112" s="475">
        <f>'MASTER_ ALL areas - No.seedling'!AS123</f>
        <v>8</v>
      </c>
      <c r="AU112" s="80">
        <f t="shared" si="660"/>
        <v>0.4</v>
      </c>
      <c r="AV112" s="475">
        <f>'MASTER_ ALL areas - No.seedling'!AU123</f>
        <v>20</v>
      </c>
      <c r="AW112" s="80">
        <f t="shared" si="661"/>
        <v>1</v>
      </c>
      <c r="AX112" s="475">
        <f>'MASTER_ ALL areas - No.seedling'!AW123</f>
        <v>0</v>
      </c>
      <c r="AY112" s="475">
        <f>'MASTER_ ALL areas - No.seedling'!AX123</f>
        <v>0</v>
      </c>
      <c r="AZ112" s="80">
        <f t="shared" si="662"/>
        <v>0</v>
      </c>
      <c r="BA112" s="475">
        <f>'MASTER_ ALL areas - No.seedling'!AZ123</f>
        <v>0</v>
      </c>
      <c r="BB112" s="80">
        <f t="shared" si="663"/>
        <v>0</v>
      </c>
      <c r="BC112" s="475">
        <f>'MASTER_ ALL areas - No.seedling'!BB123</f>
        <v>0</v>
      </c>
      <c r="BD112" s="475">
        <f>'MASTER_ ALL areas - No.seedling'!BC123</f>
        <v>0</v>
      </c>
      <c r="BE112" s="80">
        <f t="shared" si="664"/>
        <v>0</v>
      </c>
      <c r="BF112" s="475">
        <f>'MASTER_ ALL areas - No.seedling'!BE123</f>
        <v>0</v>
      </c>
      <c r="BG112" s="80">
        <f t="shared" si="665"/>
        <v>0</v>
      </c>
      <c r="BH112" s="475">
        <f>'MASTER_ ALL areas - No.seedling'!BG123</f>
        <v>0</v>
      </c>
      <c r="BI112" s="475">
        <f>'MASTER_ ALL areas - No.seedling'!BH123</f>
        <v>0</v>
      </c>
      <c r="BJ112" s="80">
        <f t="shared" si="666"/>
        <v>0</v>
      </c>
      <c r="BK112" s="475">
        <f>'MASTER_ ALL areas - No.seedling'!BJ123</f>
        <v>0</v>
      </c>
      <c r="BL112" s="80">
        <f t="shared" si="667"/>
        <v>0</v>
      </c>
      <c r="BM112" s="475">
        <f>'MASTER_ ALL areas - No.seedling'!BL123</f>
        <v>0</v>
      </c>
      <c r="BN112" s="475">
        <f>'MASTER_ ALL areas - No.seedling'!BM123</f>
        <v>0</v>
      </c>
      <c r="BO112" s="80">
        <f t="shared" si="668"/>
        <v>0</v>
      </c>
      <c r="BP112" s="475">
        <f>'MASTER_ ALL areas - No.seedling'!BO123</f>
        <v>0</v>
      </c>
      <c r="BQ112" s="80">
        <f t="shared" si="669"/>
        <v>0</v>
      </c>
      <c r="BR112" s="475">
        <f>'MASTER_ ALL areas - No.seedling'!BQ123</f>
        <v>0</v>
      </c>
      <c r="BS112" s="475">
        <f>'MASTER_ ALL areas - No.seedling'!BR123</f>
        <v>0</v>
      </c>
      <c r="BT112" s="80">
        <f t="shared" si="670"/>
        <v>0</v>
      </c>
      <c r="BU112" s="475">
        <f>'MASTER_ ALL areas - No.seedling'!BT123</f>
        <v>0</v>
      </c>
      <c r="BV112" s="80">
        <f t="shared" si="671"/>
        <v>0</v>
      </c>
      <c r="BW112" s="475">
        <f>'MASTER_ ALL areas - No.seedling'!BV123</f>
        <v>140</v>
      </c>
      <c r="BX112" s="475">
        <f>'MASTER_ ALL areas - No.seedling'!BW123</f>
        <v>4</v>
      </c>
      <c r="BY112" s="80">
        <f t="shared" si="672"/>
        <v>0.5714285714285714</v>
      </c>
      <c r="BZ112" s="475">
        <f>'MASTER_ ALL areas - No.seedling'!BY123</f>
        <v>7</v>
      </c>
      <c r="CA112" s="81">
        <f t="shared" si="673"/>
        <v>1</v>
      </c>
      <c r="CB112" s="429"/>
      <c r="CC112" s="75"/>
      <c r="CD112" s="76">
        <f>'MASTER_ ALL areas - No.seedling'!CC123</f>
        <v>0</v>
      </c>
      <c r="CE112" s="80">
        <f t="shared" si="674"/>
        <v>0</v>
      </c>
      <c r="CF112" s="76">
        <f>'MASTER_ ALL areas - No.seedling'!CE123</f>
        <v>0</v>
      </c>
      <c r="CG112" s="81">
        <f t="shared" si="675"/>
        <v>0</v>
      </c>
      <c r="CH112" s="75">
        <f>'MASTER_ ALL areas - No.seedling'!CG123</f>
        <v>0</v>
      </c>
      <c r="CI112" s="76">
        <f>'MASTER_ ALL areas - No.seedling'!CH123</f>
        <v>0</v>
      </c>
      <c r="CJ112" s="80">
        <f t="shared" si="676"/>
        <v>0</v>
      </c>
      <c r="CK112" s="76">
        <f>'MASTER_ ALL areas - No.seedling'!CJ123</f>
        <v>0</v>
      </c>
      <c r="CL112" s="81">
        <f t="shared" si="677"/>
        <v>0</v>
      </c>
      <c r="CM112" s="75">
        <f>'MASTER_ ALL areas - No.seedling'!CL123</f>
        <v>0</v>
      </c>
      <c r="CN112" s="76">
        <f>'MASTER_ ALL areas - No.seedling'!CM123</f>
        <v>0</v>
      </c>
      <c r="CO112" s="80">
        <f t="shared" si="678"/>
        <v>0</v>
      </c>
      <c r="CP112" s="76">
        <f>'MASTER_ ALL areas - No.seedling'!CO123</f>
        <v>0</v>
      </c>
      <c r="CQ112" s="81">
        <f t="shared" si="679"/>
        <v>0</v>
      </c>
      <c r="CR112" s="75">
        <f>'MASTER_ ALL areas - No.seedling'!CQ123</f>
        <v>0</v>
      </c>
      <c r="CS112" s="76">
        <f>'MASTER_ ALL areas - No.seedling'!CR123</f>
        <v>0</v>
      </c>
      <c r="CT112" s="80">
        <f t="shared" si="680"/>
        <v>0</v>
      </c>
      <c r="CU112" s="76">
        <f>'MASTER_ ALL areas - No.seedling'!CT123</f>
        <v>0</v>
      </c>
      <c r="CV112" s="81">
        <f t="shared" si="681"/>
        <v>0</v>
      </c>
      <c r="CW112" s="75">
        <f>'MASTER_ ALL areas - No.seedling'!CV123</f>
        <v>120</v>
      </c>
      <c r="CX112" s="76">
        <f>'MASTER_ ALL areas - No.seedling'!CW123</f>
        <v>0</v>
      </c>
      <c r="CY112" s="80">
        <f t="shared" si="682"/>
        <v>0</v>
      </c>
      <c r="CZ112" s="76">
        <f>'MASTER_ ALL areas - No.seedling'!CY123</f>
        <v>6</v>
      </c>
      <c r="DA112" s="81">
        <f t="shared" si="683"/>
        <v>1</v>
      </c>
      <c r="DB112" s="75">
        <f>'MASTER_ ALL areas - No.seedling'!DA123</f>
        <v>280</v>
      </c>
      <c r="DC112" s="76">
        <f>'MASTER_ ALL areas - No.seedling'!DB123</f>
        <v>8</v>
      </c>
      <c r="DD112" s="80">
        <f t="shared" si="684"/>
        <v>0.5714285714285714</v>
      </c>
      <c r="DE112" s="76">
        <f>'MASTER_ ALL areas - No.seedling'!DD123</f>
        <v>14</v>
      </c>
      <c r="DF112" s="81">
        <f t="shared" si="685"/>
        <v>1</v>
      </c>
      <c r="DG112" s="75">
        <f>'MASTER_ ALL areas - No.seedling'!DF123</f>
        <v>0</v>
      </c>
      <c r="DH112" s="76">
        <f>'MASTER_ ALL areas - No.seedling'!DG123</f>
        <v>0</v>
      </c>
      <c r="DI112" s="80">
        <f t="shared" si="686"/>
        <v>0</v>
      </c>
      <c r="DJ112" s="76">
        <f>'MASTER_ ALL areas - No.seedling'!DI123</f>
        <v>0</v>
      </c>
      <c r="DK112" s="81">
        <f t="shared" si="687"/>
        <v>0</v>
      </c>
      <c r="DL112" s="75">
        <f>'MASTER_ ALL areas - No.seedling'!DK123</f>
        <v>0</v>
      </c>
      <c r="DM112" s="76">
        <f>'MASTER_ ALL areas - No.seedling'!DL123</f>
        <v>0</v>
      </c>
      <c r="DN112" s="80">
        <f t="shared" si="688"/>
        <v>0</v>
      </c>
      <c r="DO112" s="76">
        <f>'MASTER_ ALL areas - No.seedling'!DN123</f>
        <v>0</v>
      </c>
      <c r="DP112" s="81">
        <f t="shared" si="689"/>
        <v>0</v>
      </c>
      <c r="DQ112" s="75">
        <f>'MASTER_ ALL areas - No.seedling'!DP123</f>
        <v>0</v>
      </c>
      <c r="DR112" s="76">
        <f>'MASTER_ ALL areas - No.seedling'!DQ123</f>
        <v>0</v>
      </c>
      <c r="DS112" s="80">
        <f t="shared" si="690"/>
        <v>0</v>
      </c>
      <c r="DT112" s="76">
        <f>'MASTER_ ALL areas - No.seedling'!DS123</f>
        <v>0</v>
      </c>
      <c r="DU112" s="81">
        <f t="shared" si="691"/>
        <v>0</v>
      </c>
      <c r="DV112" s="75">
        <f>'MASTER_ ALL areas - No.seedling'!DU123</f>
        <v>0</v>
      </c>
      <c r="DW112" s="76">
        <f>'MASTER_ ALL areas - No.seedling'!DV123</f>
        <v>0</v>
      </c>
      <c r="DX112" s="80">
        <f t="shared" si="692"/>
        <v>0</v>
      </c>
      <c r="DY112" s="76">
        <f>'MASTER_ ALL areas - No.seedling'!DX123</f>
        <v>0</v>
      </c>
      <c r="DZ112" s="81">
        <f t="shared" si="693"/>
        <v>0</v>
      </c>
      <c r="EA112" s="75">
        <f>'MASTER_ ALL areas - No.seedling'!DZ123</f>
        <v>0</v>
      </c>
      <c r="EB112" s="76">
        <f>'MASTER_ ALL areas - No.seedling'!EA123</f>
        <v>0</v>
      </c>
      <c r="EC112" s="80">
        <f t="shared" si="694"/>
        <v>0</v>
      </c>
      <c r="ED112" s="76">
        <f>'MASTER_ ALL areas - No.seedling'!EC123</f>
        <v>0</v>
      </c>
      <c r="EE112" s="81">
        <f t="shared" si="695"/>
        <v>0</v>
      </c>
      <c r="EF112" s="75">
        <f>'MASTER_ ALL areas - No.seedling'!EE123</f>
        <v>0</v>
      </c>
      <c r="EG112" s="76">
        <f>'MASTER_ ALL areas - No.seedling'!EF123</f>
        <v>0</v>
      </c>
      <c r="EH112" s="80">
        <f t="shared" si="696"/>
        <v>0</v>
      </c>
      <c r="EI112" s="76">
        <f>'MASTER_ ALL areas - No.seedling'!EH123</f>
        <v>0</v>
      </c>
      <c r="EJ112" s="81">
        <f t="shared" si="697"/>
        <v>0</v>
      </c>
      <c r="EK112" s="75">
        <f>'MASTER_ ALL areas - No.seedling'!EJ123</f>
        <v>0</v>
      </c>
      <c r="EL112" s="76">
        <f>'MASTER_ ALL areas - No.seedling'!EK123</f>
        <v>0</v>
      </c>
      <c r="EM112" s="80">
        <f t="shared" si="698"/>
        <v>0</v>
      </c>
      <c r="EN112" s="76">
        <f>'MASTER_ ALL areas - No.seedling'!EM123</f>
        <v>0</v>
      </c>
      <c r="EO112" s="81">
        <f t="shared" si="699"/>
        <v>0</v>
      </c>
      <c r="EP112" s="75">
        <f>'MASTER_ ALL areas - No.seedling'!EO123</f>
        <v>0</v>
      </c>
      <c r="EQ112" s="76">
        <f>'MASTER_ ALL areas - No.seedling'!EP123</f>
        <v>0</v>
      </c>
      <c r="ER112" s="80">
        <f t="shared" si="700"/>
        <v>0</v>
      </c>
      <c r="ES112" s="76">
        <f>'MASTER_ ALL areas - No.seedling'!ER123</f>
        <v>0</v>
      </c>
      <c r="ET112" s="81">
        <f t="shared" si="701"/>
        <v>0</v>
      </c>
      <c r="EU112" s="75">
        <f>'MASTER_ ALL areas - No.seedling'!ET123</f>
        <v>0</v>
      </c>
      <c r="EV112" s="76">
        <f>'MASTER_ ALL areas - No.seedling'!EU123</f>
        <v>0</v>
      </c>
      <c r="EW112" s="80">
        <f t="shared" si="702"/>
        <v>0</v>
      </c>
      <c r="EX112" s="76">
        <f>'MASTER_ ALL areas - No.seedling'!EW123</f>
        <v>0</v>
      </c>
      <c r="EY112" s="81">
        <f t="shared" si="703"/>
        <v>0</v>
      </c>
      <c r="EZ112" s="75">
        <f>'MASTER_ ALL areas - No.seedling'!EY123</f>
        <v>0</v>
      </c>
      <c r="FA112" s="76">
        <f>'MASTER_ ALL areas - No.seedling'!EZ123</f>
        <v>0</v>
      </c>
      <c r="FB112" s="80">
        <f t="shared" si="704"/>
        <v>0</v>
      </c>
      <c r="FC112" s="76">
        <f>'MASTER_ ALL areas - No.seedling'!FB123</f>
        <v>0</v>
      </c>
      <c r="FD112" s="81">
        <f t="shared" si="705"/>
        <v>0</v>
      </c>
      <c r="FE112" s="75">
        <f>'MASTER_ ALL areas - No.seedling'!FD123</f>
        <v>0</v>
      </c>
      <c r="FF112" s="76">
        <f>'MASTER_ ALL areas - No.seedling'!FE123</f>
        <v>0</v>
      </c>
      <c r="FG112" s="80">
        <f t="shared" si="706"/>
        <v>0</v>
      </c>
      <c r="FH112" s="76">
        <f>'MASTER_ ALL areas - No.seedling'!FG123</f>
        <v>0</v>
      </c>
      <c r="FI112" s="81">
        <f t="shared" si="707"/>
        <v>0</v>
      </c>
      <c r="FJ112" s="75">
        <f>'MASTER_ ALL areas - No.seedling'!FI123</f>
        <v>0</v>
      </c>
      <c r="FK112" s="76">
        <f>'MASTER_ ALL areas - No.seedling'!FJ123</f>
        <v>0</v>
      </c>
      <c r="FL112" s="80">
        <f t="shared" si="708"/>
        <v>0</v>
      </c>
      <c r="FM112" s="76">
        <f>'MASTER_ ALL areas - No.seedling'!FL123</f>
        <v>0</v>
      </c>
      <c r="FN112" s="81">
        <f t="shared" si="709"/>
        <v>0</v>
      </c>
      <c r="FO112" s="75">
        <f>'MASTER_ ALL areas - No.seedling'!FN123</f>
        <v>0</v>
      </c>
      <c r="FP112" s="76">
        <f>'MASTER_ ALL areas - No.seedling'!FO123</f>
        <v>0</v>
      </c>
      <c r="FQ112" s="80">
        <f t="shared" si="710"/>
        <v>0</v>
      </c>
      <c r="FR112" s="76">
        <f>'MASTER_ ALL areas - No.seedling'!FQ123</f>
        <v>0</v>
      </c>
      <c r="FS112" s="81">
        <f t="shared" si="711"/>
        <v>0</v>
      </c>
      <c r="FT112" s="75">
        <f>'MASTER_ ALL areas - No.seedling'!FS123</f>
        <v>0</v>
      </c>
      <c r="FU112" s="76">
        <f>'MASTER_ ALL areas - No.seedling'!FT123</f>
        <v>0</v>
      </c>
      <c r="FV112" s="80">
        <f t="shared" si="712"/>
        <v>0</v>
      </c>
      <c r="FW112" s="76">
        <f>'MASTER_ ALL areas - No.seedling'!FV123</f>
        <v>0</v>
      </c>
      <c r="FX112" s="81">
        <f t="shared" si="713"/>
        <v>0</v>
      </c>
      <c r="FY112" s="75">
        <f>'MASTER_ ALL areas - No.seedling'!FX123</f>
        <v>0</v>
      </c>
      <c r="FZ112" s="76">
        <f>'MASTER_ ALL areas - No.seedling'!FY123</f>
        <v>0</v>
      </c>
      <c r="GA112" s="80">
        <f t="shared" si="714"/>
        <v>0</v>
      </c>
      <c r="GB112" s="76">
        <f>'MASTER_ ALL areas - No.seedling'!GA123</f>
        <v>0</v>
      </c>
      <c r="GC112" s="81">
        <f t="shared" si="715"/>
        <v>0</v>
      </c>
      <c r="GD112" s="75">
        <f>'MASTER_ ALL areas - No.seedling'!GC123</f>
        <v>0</v>
      </c>
      <c r="GE112" s="76">
        <f>'MASTER_ ALL areas - No.seedling'!GD123</f>
        <v>0</v>
      </c>
      <c r="GF112" s="80">
        <f t="shared" si="716"/>
        <v>0</v>
      </c>
      <c r="GG112" s="76">
        <f>'MASTER_ ALL areas - No.seedling'!GF123</f>
        <v>0</v>
      </c>
      <c r="GH112" s="81">
        <f t="shared" si="717"/>
        <v>0</v>
      </c>
      <c r="GI112" s="75">
        <f>'MASTER_ ALL areas - No.seedling'!GH123</f>
        <v>0</v>
      </c>
      <c r="GJ112" s="76">
        <f>'MASTER_ ALL areas - No.seedling'!GI123</f>
        <v>0</v>
      </c>
      <c r="GK112" s="80">
        <f t="shared" si="718"/>
        <v>0</v>
      </c>
      <c r="GL112" s="76">
        <f>'MASTER_ ALL areas - No.seedling'!GK123</f>
        <v>0</v>
      </c>
      <c r="GM112" s="81">
        <f t="shared" si="719"/>
        <v>0</v>
      </c>
      <c r="GN112" s="75">
        <f>'MASTER_ ALL areas - No.seedling'!GM123</f>
        <v>0</v>
      </c>
      <c r="GO112" s="76">
        <f>'MASTER_ ALL areas - No.seedling'!GN123</f>
        <v>0</v>
      </c>
      <c r="GP112" s="80">
        <f t="shared" si="720"/>
        <v>0</v>
      </c>
      <c r="GQ112" s="76">
        <f>'MASTER_ ALL areas - No.seedling'!GP123</f>
        <v>0</v>
      </c>
      <c r="GR112" s="81">
        <f t="shared" si="721"/>
        <v>0</v>
      </c>
      <c r="GS112" s="75">
        <f>'MASTER_ ALL areas - No.seedling'!GR123</f>
        <v>0</v>
      </c>
      <c r="GT112" s="76">
        <f>'MASTER_ ALL areas - No.seedling'!GS123</f>
        <v>0</v>
      </c>
      <c r="GU112" s="80">
        <f t="shared" si="722"/>
        <v>0</v>
      </c>
      <c r="GV112" s="76">
        <f>'MASTER_ ALL areas - No.seedling'!GU123</f>
        <v>0</v>
      </c>
      <c r="GW112" s="81">
        <f t="shared" si="723"/>
        <v>0</v>
      </c>
      <c r="GX112" s="75">
        <f>'MASTER_ ALL areas - No.seedling'!GW123</f>
        <v>0</v>
      </c>
      <c r="GY112" s="76">
        <f>'MASTER_ ALL areas - No.seedling'!GX123</f>
        <v>0</v>
      </c>
      <c r="GZ112" s="80">
        <f t="shared" si="724"/>
        <v>0</v>
      </c>
      <c r="HA112" s="76">
        <f>'MASTER_ ALL areas - No.seedling'!GZ123</f>
        <v>0</v>
      </c>
      <c r="HB112" s="81">
        <f t="shared" si="725"/>
        <v>0</v>
      </c>
      <c r="HC112" s="75">
        <f>'MASTER_ ALL areas - No.seedling'!HB123</f>
        <v>0</v>
      </c>
      <c r="HD112" s="76">
        <f>'MASTER_ ALL areas - No.seedling'!HC123</f>
        <v>0</v>
      </c>
      <c r="HE112" s="80">
        <f t="shared" si="726"/>
        <v>0</v>
      </c>
      <c r="HF112" s="76">
        <f>'MASTER_ ALL areas - No.seedling'!HE123</f>
        <v>0</v>
      </c>
      <c r="HG112" s="81">
        <f t="shared" si="727"/>
        <v>0</v>
      </c>
      <c r="HH112" s="75">
        <f>'MASTER_ ALL areas - No.seedling'!HG123</f>
        <v>0</v>
      </c>
      <c r="HI112" s="76">
        <f>'MASTER_ ALL areas - No.seedling'!HH123</f>
        <v>0</v>
      </c>
      <c r="HJ112" s="80">
        <f t="shared" si="728"/>
        <v>0</v>
      </c>
      <c r="HK112" s="76">
        <f>'MASTER_ ALL areas - No.seedling'!HJ123</f>
        <v>0</v>
      </c>
      <c r="HL112" s="81">
        <f t="shared" si="729"/>
        <v>0</v>
      </c>
      <c r="HM112" s="75">
        <f>'MASTER_ ALL areas - No.seedling'!HL123</f>
        <v>0</v>
      </c>
      <c r="HN112" s="76">
        <f>'MASTER_ ALL areas - No.seedling'!HM123</f>
        <v>0</v>
      </c>
      <c r="HO112" s="80">
        <f t="shared" si="730"/>
        <v>0</v>
      </c>
      <c r="HP112" s="76">
        <f>'MASTER_ ALL areas - No.seedling'!HO123</f>
        <v>0</v>
      </c>
      <c r="HQ112" s="81">
        <f t="shared" si="731"/>
        <v>0</v>
      </c>
      <c r="HR112" s="75">
        <f>'MASTER_ ALL areas - No.seedling'!HQ123</f>
        <v>80</v>
      </c>
      <c r="HS112" s="76">
        <f>'MASTER_ ALL areas - No.seedling'!HR123</f>
        <v>1</v>
      </c>
      <c r="HT112" s="80">
        <f t="shared" si="732"/>
        <v>0.25</v>
      </c>
      <c r="HU112" s="76">
        <f>'MASTER_ ALL areas - No.seedling'!HT123</f>
        <v>4</v>
      </c>
      <c r="HV112" s="81">
        <f t="shared" si="733"/>
        <v>1</v>
      </c>
      <c r="HW112" s="75">
        <f>'MASTER_ ALL areas - No.seedling'!HV123</f>
        <v>60</v>
      </c>
      <c r="HX112" s="76">
        <f>'MASTER_ ALL areas - No.seedling'!HW123</f>
        <v>3</v>
      </c>
      <c r="HY112" s="80">
        <f t="shared" si="734"/>
        <v>1</v>
      </c>
      <c r="HZ112" s="76">
        <f>'MASTER_ ALL areas - No.seedling'!HY123</f>
        <v>3</v>
      </c>
      <c r="IA112" s="81">
        <f t="shared" si="735"/>
        <v>1</v>
      </c>
      <c r="IB112" s="75">
        <f>'MASTER_ ALL areas - No.seedling'!IA123</f>
        <v>0</v>
      </c>
      <c r="IC112" s="76">
        <f>'MASTER_ ALL areas - No.seedling'!IB123</f>
        <v>0</v>
      </c>
      <c r="ID112" s="80">
        <f t="shared" si="736"/>
        <v>0</v>
      </c>
      <c r="IE112" s="76">
        <f>'MASTER_ ALL areas - No.seedling'!ID123</f>
        <v>0</v>
      </c>
      <c r="IF112" s="85">
        <f t="shared" si="737"/>
        <v>0</v>
      </c>
      <c r="IG112" s="86" t="s">
        <v>366</v>
      </c>
      <c r="IH112" s="87"/>
    </row>
    <row r="113" spans="2:242" ht="33" customHeight="1" x14ac:dyDescent="0.25">
      <c r="B113" s="420">
        <v>120</v>
      </c>
      <c r="C113" s="421" t="s">
        <v>138</v>
      </c>
      <c r="D113" s="422">
        <v>218442</v>
      </c>
      <c r="E113" s="423">
        <v>934362</v>
      </c>
      <c r="F113" s="424" t="s">
        <v>89</v>
      </c>
      <c r="G113" s="88" t="s">
        <v>301</v>
      </c>
      <c r="H113" s="459" t="str">
        <f>'MASTER_ ALL areas - No.seedling'!G124</f>
        <v>6(4)</v>
      </c>
      <c r="I113" s="472">
        <f>'MASTER_ ALL areas - No.seedling'!H124</f>
        <v>0.85</v>
      </c>
      <c r="J113" s="459">
        <f>'MASTER_ ALL areas - No.seedling'!I124</f>
        <v>30.2</v>
      </c>
      <c r="K113" s="427">
        <f>'MASTER_ ALL areas - No.seedling'!J124</f>
        <v>26</v>
      </c>
      <c r="L113" s="73">
        <f t="shared" si="649"/>
        <v>520</v>
      </c>
      <c r="M113" s="427">
        <f>'MASTER_ ALL areas - No.seedling'!L124</f>
        <v>520</v>
      </c>
      <c r="N113" s="473">
        <f>'MASTER_ ALL areas - No.seedling'!M124</f>
        <v>0</v>
      </c>
      <c r="O113" s="474">
        <f>'MASTER_ ALL areas - No.seedling'!N124</f>
        <v>9</v>
      </c>
      <c r="P113" s="70">
        <f t="shared" si="559"/>
        <v>0</v>
      </c>
      <c r="Q113" s="78">
        <f t="shared" si="560"/>
        <v>0.34615384615384615</v>
      </c>
      <c r="R113" s="429"/>
      <c r="S113" s="473">
        <f>'MASTER_ ALL areas - No.seedling'!R124</f>
        <v>260</v>
      </c>
      <c r="T113" s="475">
        <f>'MASTER_ ALL areas - No.seedling'!S124</f>
        <v>0</v>
      </c>
      <c r="U113" s="80">
        <f t="shared" si="650"/>
        <v>0</v>
      </c>
      <c r="V113" s="475">
        <f>'MASTER_ ALL areas - No.seedling'!U124</f>
        <v>4</v>
      </c>
      <c r="W113" s="80">
        <f t="shared" si="651"/>
        <v>0.30769230769230771</v>
      </c>
      <c r="X113" s="475">
        <f>'MASTER_ ALL areas - No.seedling'!W124</f>
        <v>100</v>
      </c>
      <c r="Y113" s="475">
        <f>'MASTER_ ALL areas - No.seedling'!X124</f>
        <v>0</v>
      </c>
      <c r="Z113" s="80">
        <f t="shared" si="652"/>
        <v>0</v>
      </c>
      <c r="AA113" s="475">
        <f>'MASTER_ ALL areas - No.seedling'!Z124</f>
        <v>5</v>
      </c>
      <c r="AB113" s="80">
        <f t="shared" si="653"/>
        <v>1</v>
      </c>
      <c r="AC113" s="475">
        <f>'MASTER_ ALL areas - No.seedling'!AB124</f>
        <v>0</v>
      </c>
      <c r="AD113" s="475">
        <f>'MASTER_ ALL areas - No.seedling'!AC124</f>
        <v>0</v>
      </c>
      <c r="AE113" s="80">
        <f t="shared" si="654"/>
        <v>0</v>
      </c>
      <c r="AF113" s="475">
        <f>'MASTER_ ALL areas - No.seedling'!AE124</f>
        <v>0</v>
      </c>
      <c r="AG113" s="80">
        <f t="shared" si="655"/>
        <v>0</v>
      </c>
      <c r="AH113" s="475">
        <f>'MASTER_ ALL areas - No.seedling'!AG124</f>
        <v>160</v>
      </c>
      <c r="AI113" s="475">
        <f>'MASTER_ ALL areas - No.seedling'!AH124</f>
        <v>0</v>
      </c>
      <c r="AJ113" s="80">
        <f t="shared" si="656"/>
        <v>0</v>
      </c>
      <c r="AK113" s="475">
        <f>'MASTER_ ALL areas - No.seedling'!AJ124</f>
        <v>0</v>
      </c>
      <c r="AL113" s="81">
        <f t="shared" si="657"/>
        <v>0</v>
      </c>
      <c r="AM113" s="429"/>
      <c r="AN113" s="473">
        <f>'MASTER_ ALL areas - No.seedling'!AM124</f>
        <v>160</v>
      </c>
      <c r="AO113" s="475">
        <f>'MASTER_ ALL areas - No.seedling'!AN124</f>
        <v>0</v>
      </c>
      <c r="AP113" s="80">
        <f t="shared" si="658"/>
        <v>0</v>
      </c>
      <c r="AQ113" s="475">
        <f>'MASTER_ ALL areas - No.seedling'!AP124</f>
        <v>0</v>
      </c>
      <c r="AR113" s="80">
        <f t="shared" si="659"/>
        <v>0</v>
      </c>
      <c r="AS113" s="475">
        <f>'MASTER_ ALL areas - No.seedling'!AR124</f>
        <v>360</v>
      </c>
      <c r="AT113" s="475">
        <f>'MASTER_ ALL areas - No.seedling'!AS124</f>
        <v>0</v>
      </c>
      <c r="AU113" s="80">
        <f t="shared" si="660"/>
        <v>0</v>
      </c>
      <c r="AV113" s="475">
        <f>'MASTER_ ALL areas - No.seedling'!AU124</f>
        <v>9</v>
      </c>
      <c r="AW113" s="80">
        <f t="shared" si="661"/>
        <v>0.5</v>
      </c>
      <c r="AX113" s="475">
        <f>'MASTER_ ALL areas - No.seedling'!AW124</f>
        <v>0</v>
      </c>
      <c r="AY113" s="475">
        <f>'MASTER_ ALL areas - No.seedling'!AX124</f>
        <v>0</v>
      </c>
      <c r="AZ113" s="80">
        <f t="shared" si="662"/>
        <v>0</v>
      </c>
      <c r="BA113" s="475">
        <f>'MASTER_ ALL areas - No.seedling'!AZ124</f>
        <v>0</v>
      </c>
      <c r="BB113" s="80">
        <f t="shared" si="663"/>
        <v>0</v>
      </c>
      <c r="BC113" s="475">
        <f>'MASTER_ ALL areas - No.seedling'!BB124</f>
        <v>0</v>
      </c>
      <c r="BD113" s="475">
        <f>'MASTER_ ALL areas - No.seedling'!BC124</f>
        <v>0</v>
      </c>
      <c r="BE113" s="80">
        <f t="shared" si="664"/>
        <v>0</v>
      </c>
      <c r="BF113" s="475">
        <f>'MASTER_ ALL areas - No.seedling'!BE124</f>
        <v>0</v>
      </c>
      <c r="BG113" s="80">
        <f t="shared" si="665"/>
        <v>0</v>
      </c>
      <c r="BH113" s="475">
        <f>'MASTER_ ALL areas - No.seedling'!BG124</f>
        <v>0</v>
      </c>
      <c r="BI113" s="475">
        <f>'MASTER_ ALL areas - No.seedling'!BH124</f>
        <v>0</v>
      </c>
      <c r="BJ113" s="80">
        <f t="shared" si="666"/>
        <v>0</v>
      </c>
      <c r="BK113" s="475">
        <f>'MASTER_ ALL areas - No.seedling'!BJ124</f>
        <v>0</v>
      </c>
      <c r="BL113" s="80">
        <f t="shared" si="667"/>
        <v>0</v>
      </c>
      <c r="BM113" s="475">
        <f>'MASTER_ ALL areas - No.seedling'!BL124</f>
        <v>0</v>
      </c>
      <c r="BN113" s="475">
        <f>'MASTER_ ALL areas - No.seedling'!BM124</f>
        <v>0</v>
      </c>
      <c r="BO113" s="80">
        <f t="shared" si="668"/>
        <v>0</v>
      </c>
      <c r="BP113" s="475">
        <f>'MASTER_ ALL areas - No.seedling'!BO124</f>
        <v>0</v>
      </c>
      <c r="BQ113" s="80">
        <f t="shared" si="669"/>
        <v>0</v>
      </c>
      <c r="BR113" s="475">
        <f>'MASTER_ ALL areas - No.seedling'!BQ124</f>
        <v>0</v>
      </c>
      <c r="BS113" s="475">
        <f>'MASTER_ ALL areas - No.seedling'!BR124</f>
        <v>0</v>
      </c>
      <c r="BT113" s="80">
        <f t="shared" si="670"/>
        <v>0</v>
      </c>
      <c r="BU113" s="475">
        <f>'MASTER_ ALL areas - No.seedling'!BT124</f>
        <v>0</v>
      </c>
      <c r="BV113" s="80">
        <f t="shared" si="671"/>
        <v>0</v>
      </c>
      <c r="BW113" s="475">
        <f>'MASTER_ ALL areas - No.seedling'!BV124</f>
        <v>0</v>
      </c>
      <c r="BX113" s="475">
        <f>'MASTER_ ALL areas - No.seedling'!BW124</f>
        <v>0</v>
      </c>
      <c r="BY113" s="80">
        <f t="shared" si="672"/>
        <v>0</v>
      </c>
      <c r="BZ113" s="475">
        <f>'MASTER_ ALL areas - No.seedling'!BY124</f>
        <v>0</v>
      </c>
      <c r="CA113" s="81">
        <f t="shared" si="673"/>
        <v>0</v>
      </c>
      <c r="CB113" s="429"/>
      <c r="CC113" s="75"/>
      <c r="CD113" s="76">
        <f>'MASTER_ ALL areas - No.seedling'!CC124</f>
        <v>0</v>
      </c>
      <c r="CE113" s="80">
        <f t="shared" si="674"/>
        <v>0</v>
      </c>
      <c r="CF113" s="76">
        <f>'MASTER_ ALL areas - No.seedling'!CE124</f>
        <v>0</v>
      </c>
      <c r="CG113" s="81">
        <f t="shared" si="675"/>
        <v>0</v>
      </c>
      <c r="CH113" s="75">
        <f>'MASTER_ ALL areas - No.seedling'!CG124</f>
        <v>0</v>
      </c>
      <c r="CI113" s="76">
        <f>'MASTER_ ALL areas - No.seedling'!CH124</f>
        <v>0</v>
      </c>
      <c r="CJ113" s="80">
        <f t="shared" si="676"/>
        <v>0</v>
      </c>
      <c r="CK113" s="76">
        <f>'MASTER_ ALL areas - No.seedling'!CJ124</f>
        <v>0</v>
      </c>
      <c r="CL113" s="81">
        <f t="shared" si="677"/>
        <v>0</v>
      </c>
      <c r="CM113" s="75">
        <f>'MASTER_ ALL areas - No.seedling'!CL124</f>
        <v>0</v>
      </c>
      <c r="CN113" s="76">
        <f>'MASTER_ ALL areas - No.seedling'!CM124</f>
        <v>0</v>
      </c>
      <c r="CO113" s="80">
        <f t="shared" si="678"/>
        <v>0</v>
      </c>
      <c r="CP113" s="76">
        <f>'MASTER_ ALL areas - No.seedling'!CO124</f>
        <v>0</v>
      </c>
      <c r="CQ113" s="81">
        <f t="shared" si="679"/>
        <v>0</v>
      </c>
      <c r="CR113" s="75">
        <f>'MASTER_ ALL areas - No.seedling'!CQ124</f>
        <v>160</v>
      </c>
      <c r="CS113" s="76">
        <f>'MASTER_ ALL areas - No.seedling'!CR124</f>
        <v>0</v>
      </c>
      <c r="CT113" s="80">
        <f t="shared" si="680"/>
        <v>0</v>
      </c>
      <c r="CU113" s="76">
        <f>'MASTER_ ALL areas - No.seedling'!CT124</f>
        <v>0</v>
      </c>
      <c r="CV113" s="81">
        <f t="shared" si="681"/>
        <v>0</v>
      </c>
      <c r="CW113" s="75">
        <f>'MASTER_ ALL areas - No.seedling'!CV124</f>
        <v>260</v>
      </c>
      <c r="CX113" s="76">
        <f>'MASTER_ ALL areas - No.seedling'!CW124</f>
        <v>0</v>
      </c>
      <c r="CY113" s="80">
        <f t="shared" si="682"/>
        <v>0</v>
      </c>
      <c r="CZ113" s="76">
        <f>'MASTER_ ALL areas - No.seedling'!CY124</f>
        <v>4</v>
      </c>
      <c r="DA113" s="81">
        <f t="shared" si="683"/>
        <v>0.30769230769230771</v>
      </c>
      <c r="DB113" s="75">
        <f>'MASTER_ ALL areas - No.seedling'!DA124</f>
        <v>100</v>
      </c>
      <c r="DC113" s="76">
        <f>'MASTER_ ALL areas - No.seedling'!DB124</f>
        <v>0</v>
      </c>
      <c r="DD113" s="80">
        <f t="shared" si="684"/>
        <v>0</v>
      </c>
      <c r="DE113" s="76">
        <f>'MASTER_ ALL areas - No.seedling'!DD124</f>
        <v>5</v>
      </c>
      <c r="DF113" s="81">
        <f t="shared" si="685"/>
        <v>1</v>
      </c>
      <c r="DG113" s="75">
        <f>'MASTER_ ALL areas - No.seedling'!DF124</f>
        <v>0</v>
      </c>
      <c r="DH113" s="76">
        <f>'MASTER_ ALL areas - No.seedling'!DG124</f>
        <v>0</v>
      </c>
      <c r="DI113" s="80">
        <f t="shared" si="686"/>
        <v>0</v>
      </c>
      <c r="DJ113" s="76">
        <f>'MASTER_ ALL areas - No.seedling'!DI124</f>
        <v>0</v>
      </c>
      <c r="DK113" s="81">
        <f t="shared" si="687"/>
        <v>0</v>
      </c>
      <c r="DL113" s="75">
        <f>'MASTER_ ALL areas - No.seedling'!DK124</f>
        <v>0</v>
      </c>
      <c r="DM113" s="76">
        <f>'MASTER_ ALL areas - No.seedling'!DL124</f>
        <v>0</v>
      </c>
      <c r="DN113" s="80">
        <f t="shared" si="688"/>
        <v>0</v>
      </c>
      <c r="DO113" s="76">
        <f>'MASTER_ ALL areas - No.seedling'!DN124</f>
        <v>0</v>
      </c>
      <c r="DP113" s="81">
        <f t="shared" si="689"/>
        <v>0</v>
      </c>
      <c r="DQ113" s="75">
        <f>'MASTER_ ALL areas - No.seedling'!DP124</f>
        <v>0</v>
      </c>
      <c r="DR113" s="76">
        <f>'MASTER_ ALL areas - No.seedling'!DQ124</f>
        <v>0</v>
      </c>
      <c r="DS113" s="80">
        <f t="shared" si="690"/>
        <v>0</v>
      </c>
      <c r="DT113" s="76">
        <f>'MASTER_ ALL areas - No.seedling'!DS124</f>
        <v>0</v>
      </c>
      <c r="DU113" s="81">
        <f t="shared" si="691"/>
        <v>0</v>
      </c>
      <c r="DV113" s="75">
        <f>'MASTER_ ALL areas - No.seedling'!DU124</f>
        <v>0</v>
      </c>
      <c r="DW113" s="76">
        <f>'MASTER_ ALL areas - No.seedling'!DV124</f>
        <v>0</v>
      </c>
      <c r="DX113" s="80">
        <f t="shared" si="692"/>
        <v>0</v>
      </c>
      <c r="DY113" s="76">
        <f>'MASTER_ ALL areas - No.seedling'!DX124</f>
        <v>0</v>
      </c>
      <c r="DZ113" s="81">
        <f t="shared" si="693"/>
        <v>0</v>
      </c>
      <c r="EA113" s="75">
        <f>'MASTER_ ALL areas - No.seedling'!DZ124</f>
        <v>0</v>
      </c>
      <c r="EB113" s="76">
        <f>'MASTER_ ALL areas - No.seedling'!EA124</f>
        <v>0</v>
      </c>
      <c r="EC113" s="80">
        <f t="shared" si="694"/>
        <v>0</v>
      </c>
      <c r="ED113" s="76">
        <f>'MASTER_ ALL areas - No.seedling'!EC124</f>
        <v>0</v>
      </c>
      <c r="EE113" s="81">
        <f t="shared" si="695"/>
        <v>0</v>
      </c>
      <c r="EF113" s="75">
        <f>'MASTER_ ALL areas - No.seedling'!EE124</f>
        <v>0</v>
      </c>
      <c r="EG113" s="76">
        <f>'MASTER_ ALL areas - No.seedling'!EF124</f>
        <v>0</v>
      </c>
      <c r="EH113" s="80">
        <f t="shared" si="696"/>
        <v>0</v>
      </c>
      <c r="EI113" s="76">
        <f>'MASTER_ ALL areas - No.seedling'!EH124</f>
        <v>0</v>
      </c>
      <c r="EJ113" s="81">
        <f t="shared" si="697"/>
        <v>0</v>
      </c>
      <c r="EK113" s="75">
        <f>'MASTER_ ALL areas - No.seedling'!EJ124</f>
        <v>0</v>
      </c>
      <c r="EL113" s="76">
        <f>'MASTER_ ALL areas - No.seedling'!EK124</f>
        <v>0</v>
      </c>
      <c r="EM113" s="80">
        <f t="shared" si="698"/>
        <v>0</v>
      </c>
      <c r="EN113" s="76">
        <f>'MASTER_ ALL areas - No.seedling'!EM124</f>
        <v>0</v>
      </c>
      <c r="EO113" s="81">
        <f t="shared" si="699"/>
        <v>0</v>
      </c>
      <c r="EP113" s="75">
        <f>'MASTER_ ALL areas - No.seedling'!EO124</f>
        <v>0</v>
      </c>
      <c r="EQ113" s="76">
        <f>'MASTER_ ALL areas - No.seedling'!EP124</f>
        <v>0</v>
      </c>
      <c r="ER113" s="80">
        <f t="shared" si="700"/>
        <v>0</v>
      </c>
      <c r="ES113" s="76">
        <f>'MASTER_ ALL areas - No.seedling'!ER124</f>
        <v>0</v>
      </c>
      <c r="ET113" s="81">
        <f t="shared" si="701"/>
        <v>0</v>
      </c>
      <c r="EU113" s="75">
        <f>'MASTER_ ALL areas - No.seedling'!ET124</f>
        <v>0</v>
      </c>
      <c r="EV113" s="76">
        <f>'MASTER_ ALL areas - No.seedling'!EU124</f>
        <v>0</v>
      </c>
      <c r="EW113" s="80">
        <f t="shared" si="702"/>
        <v>0</v>
      </c>
      <c r="EX113" s="76">
        <f>'MASTER_ ALL areas - No.seedling'!EW124</f>
        <v>0</v>
      </c>
      <c r="EY113" s="81">
        <f t="shared" si="703"/>
        <v>0</v>
      </c>
      <c r="EZ113" s="75">
        <f>'MASTER_ ALL areas - No.seedling'!EY124</f>
        <v>0</v>
      </c>
      <c r="FA113" s="76">
        <f>'MASTER_ ALL areas - No.seedling'!EZ124</f>
        <v>0</v>
      </c>
      <c r="FB113" s="80">
        <f t="shared" si="704"/>
        <v>0</v>
      </c>
      <c r="FC113" s="76">
        <f>'MASTER_ ALL areas - No.seedling'!FB124</f>
        <v>0</v>
      </c>
      <c r="FD113" s="81">
        <f t="shared" si="705"/>
        <v>0</v>
      </c>
      <c r="FE113" s="75">
        <f>'MASTER_ ALL areas - No.seedling'!FD124</f>
        <v>0</v>
      </c>
      <c r="FF113" s="76">
        <f>'MASTER_ ALL areas - No.seedling'!FE124</f>
        <v>0</v>
      </c>
      <c r="FG113" s="80">
        <f t="shared" si="706"/>
        <v>0</v>
      </c>
      <c r="FH113" s="76">
        <f>'MASTER_ ALL areas - No.seedling'!FG124</f>
        <v>0</v>
      </c>
      <c r="FI113" s="81">
        <f t="shared" si="707"/>
        <v>0</v>
      </c>
      <c r="FJ113" s="75">
        <f>'MASTER_ ALL areas - No.seedling'!FI124</f>
        <v>0</v>
      </c>
      <c r="FK113" s="76">
        <f>'MASTER_ ALL areas - No.seedling'!FJ124</f>
        <v>0</v>
      </c>
      <c r="FL113" s="80">
        <f t="shared" si="708"/>
        <v>0</v>
      </c>
      <c r="FM113" s="76">
        <f>'MASTER_ ALL areas - No.seedling'!FL124</f>
        <v>0</v>
      </c>
      <c r="FN113" s="81">
        <f t="shared" si="709"/>
        <v>0</v>
      </c>
      <c r="FO113" s="75">
        <f>'MASTER_ ALL areas - No.seedling'!FN124</f>
        <v>0</v>
      </c>
      <c r="FP113" s="76">
        <f>'MASTER_ ALL areas - No.seedling'!FO124</f>
        <v>0</v>
      </c>
      <c r="FQ113" s="80">
        <f t="shared" si="710"/>
        <v>0</v>
      </c>
      <c r="FR113" s="76">
        <f>'MASTER_ ALL areas - No.seedling'!FQ124</f>
        <v>0</v>
      </c>
      <c r="FS113" s="81">
        <f t="shared" si="711"/>
        <v>0</v>
      </c>
      <c r="FT113" s="75">
        <f>'MASTER_ ALL areas - No.seedling'!FS124</f>
        <v>0</v>
      </c>
      <c r="FU113" s="76">
        <f>'MASTER_ ALL areas - No.seedling'!FT124</f>
        <v>0</v>
      </c>
      <c r="FV113" s="80">
        <f t="shared" si="712"/>
        <v>0</v>
      </c>
      <c r="FW113" s="76">
        <f>'MASTER_ ALL areas - No.seedling'!FV124</f>
        <v>0</v>
      </c>
      <c r="FX113" s="81">
        <f t="shared" si="713"/>
        <v>0</v>
      </c>
      <c r="FY113" s="75">
        <f>'MASTER_ ALL areas - No.seedling'!FX124</f>
        <v>0</v>
      </c>
      <c r="FZ113" s="76">
        <f>'MASTER_ ALL areas - No.seedling'!FY124</f>
        <v>0</v>
      </c>
      <c r="GA113" s="80">
        <f t="shared" si="714"/>
        <v>0</v>
      </c>
      <c r="GB113" s="76">
        <f>'MASTER_ ALL areas - No.seedling'!GA124</f>
        <v>0</v>
      </c>
      <c r="GC113" s="81">
        <f t="shared" si="715"/>
        <v>0</v>
      </c>
      <c r="GD113" s="75">
        <f>'MASTER_ ALL areas - No.seedling'!GC124</f>
        <v>0</v>
      </c>
      <c r="GE113" s="76">
        <f>'MASTER_ ALL areas - No.seedling'!GD124</f>
        <v>0</v>
      </c>
      <c r="GF113" s="80">
        <f t="shared" si="716"/>
        <v>0</v>
      </c>
      <c r="GG113" s="76">
        <f>'MASTER_ ALL areas - No.seedling'!GF124</f>
        <v>0</v>
      </c>
      <c r="GH113" s="81">
        <f t="shared" si="717"/>
        <v>0</v>
      </c>
      <c r="GI113" s="75">
        <f>'MASTER_ ALL areas - No.seedling'!GH124</f>
        <v>0</v>
      </c>
      <c r="GJ113" s="76">
        <f>'MASTER_ ALL areas - No.seedling'!GI124</f>
        <v>0</v>
      </c>
      <c r="GK113" s="80">
        <f t="shared" si="718"/>
        <v>0</v>
      </c>
      <c r="GL113" s="76">
        <f>'MASTER_ ALL areas - No.seedling'!GK124</f>
        <v>0</v>
      </c>
      <c r="GM113" s="81">
        <f t="shared" si="719"/>
        <v>0</v>
      </c>
      <c r="GN113" s="75">
        <f>'MASTER_ ALL areas - No.seedling'!GM124</f>
        <v>0</v>
      </c>
      <c r="GO113" s="76">
        <f>'MASTER_ ALL areas - No.seedling'!GN124</f>
        <v>0</v>
      </c>
      <c r="GP113" s="80">
        <f t="shared" si="720"/>
        <v>0</v>
      </c>
      <c r="GQ113" s="76">
        <f>'MASTER_ ALL areas - No.seedling'!GP124</f>
        <v>0</v>
      </c>
      <c r="GR113" s="81">
        <f t="shared" si="721"/>
        <v>0</v>
      </c>
      <c r="GS113" s="75">
        <f>'MASTER_ ALL areas - No.seedling'!GR124</f>
        <v>0</v>
      </c>
      <c r="GT113" s="76">
        <f>'MASTER_ ALL areas - No.seedling'!GS124</f>
        <v>0</v>
      </c>
      <c r="GU113" s="80">
        <f t="shared" si="722"/>
        <v>0</v>
      </c>
      <c r="GV113" s="76">
        <f>'MASTER_ ALL areas - No.seedling'!GU124</f>
        <v>0</v>
      </c>
      <c r="GW113" s="81">
        <f t="shared" si="723"/>
        <v>0</v>
      </c>
      <c r="GX113" s="75">
        <f>'MASTER_ ALL areas - No.seedling'!GW124</f>
        <v>0</v>
      </c>
      <c r="GY113" s="76">
        <f>'MASTER_ ALL areas - No.seedling'!GX124</f>
        <v>0</v>
      </c>
      <c r="GZ113" s="80">
        <f t="shared" si="724"/>
        <v>0</v>
      </c>
      <c r="HA113" s="76">
        <f>'MASTER_ ALL areas - No.seedling'!GZ124</f>
        <v>0</v>
      </c>
      <c r="HB113" s="81">
        <f t="shared" si="725"/>
        <v>0</v>
      </c>
      <c r="HC113" s="75">
        <f>'MASTER_ ALL areas - No.seedling'!HB124</f>
        <v>0</v>
      </c>
      <c r="HD113" s="76">
        <f>'MASTER_ ALL areas - No.seedling'!HC124</f>
        <v>0</v>
      </c>
      <c r="HE113" s="80">
        <f t="shared" si="726"/>
        <v>0</v>
      </c>
      <c r="HF113" s="76">
        <f>'MASTER_ ALL areas - No.seedling'!HE124</f>
        <v>0</v>
      </c>
      <c r="HG113" s="81">
        <f t="shared" si="727"/>
        <v>0</v>
      </c>
      <c r="HH113" s="75">
        <f>'MASTER_ ALL areas - No.seedling'!HG124</f>
        <v>0</v>
      </c>
      <c r="HI113" s="76">
        <f>'MASTER_ ALL areas - No.seedling'!HH124</f>
        <v>0</v>
      </c>
      <c r="HJ113" s="80">
        <f t="shared" si="728"/>
        <v>0</v>
      </c>
      <c r="HK113" s="76">
        <f>'MASTER_ ALL areas - No.seedling'!HJ124</f>
        <v>0</v>
      </c>
      <c r="HL113" s="81">
        <f t="shared" si="729"/>
        <v>0</v>
      </c>
      <c r="HM113" s="75">
        <f>'MASTER_ ALL areas - No.seedling'!HL124</f>
        <v>0</v>
      </c>
      <c r="HN113" s="76">
        <f>'MASTER_ ALL areas - No.seedling'!HM124</f>
        <v>0</v>
      </c>
      <c r="HO113" s="80">
        <f t="shared" si="730"/>
        <v>0</v>
      </c>
      <c r="HP113" s="76">
        <f>'MASTER_ ALL areas - No.seedling'!HO124</f>
        <v>0</v>
      </c>
      <c r="HQ113" s="81">
        <f t="shared" si="731"/>
        <v>0</v>
      </c>
      <c r="HR113" s="75">
        <f>'MASTER_ ALL areas - No.seedling'!HQ124</f>
        <v>0</v>
      </c>
      <c r="HS113" s="76">
        <f>'MASTER_ ALL areas - No.seedling'!HR124</f>
        <v>0</v>
      </c>
      <c r="HT113" s="80">
        <f t="shared" si="732"/>
        <v>0</v>
      </c>
      <c r="HU113" s="76">
        <f>'MASTER_ ALL areas - No.seedling'!HT124</f>
        <v>0</v>
      </c>
      <c r="HV113" s="81">
        <f t="shared" si="733"/>
        <v>0</v>
      </c>
      <c r="HW113" s="75">
        <f>'MASTER_ ALL areas - No.seedling'!HV124</f>
        <v>0</v>
      </c>
      <c r="HX113" s="76">
        <f>'MASTER_ ALL areas - No.seedling'!HW124</f>
        <v>0</v>
      </c>
      <c r="HY113" s="80">
        <f t="shared" si="734"/>
        <v>0</v>
      </c>
      <c r="HZ113" s="76">
        <f>'MASTER_ ALL areas - No.seedling'!HY124</f>
        <v>0</v>
      </c>
      <c r="IA113" s="81">
        <f t="shared" si="735"/>
        <v>0</v>
      </c>
      <c r="IB113" s="75">
        <f>'MASTER_ ALL areas - No.seedling'!IA124</f>
        <v>0</v>
      </c>
      <c r="IC113" s="76">
        <f>'MASTER_ ALL areas - No.seedling'!IB124</f>
        <v>0</v>
      </c>
      <c r="ID113" s="80">
        <f t="shared" si="736"/>
        <v>0</v>
      </c>
      <c r="IE113" s="76">
        <f>'MASTER_ ALL areas - No.seedling'!ID124</f>
        <v>0</v>
      </c>
      <c r="IF113" s="85">
        <f t="shared" si="737"/>
        <v>0</v>
      </c>
      <c r="IG113" s="86" t="s">
        <v>368</v>
      </c>
      <c r="IH113" s="87"/>
    </row>
    <row r="114" spans="2:242" ht="33" customHeight="1" x14ac:dyDescent="0.25">
      <c r="B114" s="420">
        <v>121</v>
      </c>
      <c r="C114" s="421" t="s">
        <v>354</v>
      </c>
      <c r="D114" s="422">
        <v>218030</v>
      </c>
      <c r="E114" s="423">
        <v>934564</v>
      </c>
      <c r="F114" s="424" t="s">
        <v>89</v>
      </c>
      <c r="G114" s="88" t="s">
        <v>105</v>
      </c>
      <c r="H114" s="459" t="str">
        <f>'MASTER_ ALL areas - No.seedling'!G125</f>
        <v>1(2)</v>
      </c>
      <c r="I114" s="472">
        <f>'MASTER_ ALL areas - No.seedling'!H125</f>
        <v>0.05</v>
      </c>
      <c r="J114" s="459">
        <f>'MASTER_ ALL areas - No.seedling'!I125</f>
        <v>53.8</v>
      </c>
      <c r="K114" s="427">
        <f>'MASTER_ ALL areas - No.seedling'!J125</f>
        <v>104</v>
      </c>
      <c r="L114" s="73">
        <f t="shared" si="649"/>
        <v>2080</v>
      </c>
      <c r="M114" s="427">
        <f>'MASTER_ ALL areas - No.seedling'!L125</f>
        <v>2080</v>
      </c>
      <c r="N114" s="473">
        <f>'MASTER_ ALL areas - No.seedling'!M125</f>
        <v>3</v>
      </c>
      <c r="O114" s="474">
        <f>'MASTER_ ALL areas - No.seedling'!N125</f>
        <v>102</v>
      </c>
      <c r="P114" s="70">
        <f t="shared" si="559"/>
        <v>2.8846153846153848E-2</v>
      </c>
      <c r="Q114" s="78">
        <f t="shared" si="560"/>
        <v>0.98076923076923073</v>
      </c>
      <c r="R114" s="429"/>
      <c r="S114" s="473">
        <f>'MASTER_ ALL areas - No.seedling'!R125</f>
        <v>880</v>
      </c>
      <c r="T114" s="475">
        <f>'MASTER_ ALL areas - No.seedling'!S125</f>
        <v>3</v>
      </c>
      <c r="U114" s="80">
        <f t="shared" si="650"/>
        <v>6.8181818181818177E-2</v>
      </c>
      <c r="V114" s="475">
        <f>'MASTER_ ALL areas - No.seedling'!U125</f>
        <v>42</v>
      </c>
      <c r="W114" s="80">
        <f t="shared" si="651"/>
        <v>0.95454545454545459</v>
      </c>
      <c r="X114" s="475">
        <f>'MASTER_ ALL areas - No.seedling'!W125</f>
        <v>1020</v>
      </c>
      <c r="Y114" s="475">
        <f>'MASTER_ ALL areas - No.seedling'!X125</f>
        <v>0</v>
      </c>
      <c r="Z114" s="80">
        <f t="shared" si="652"/>
        <v>0</v>
      </c>
      <c r="AA114" s="475">
        <f>'MASTER_ ALL areas - No.seedling'!Z125</f>
        <v>51</v>
      </c>
      <c r="AB114" s="80">
        <f t="shared" si="653"/>
        <v>1</v>
      </c>
      <c r="AC114" s="475">
        <f>'MASTER_ ALL areas - No.seedling'!AB125</f>
        <v>160</v>
      </c>
      <c r="AD114" s="475">
        <f>'MASTER_ ALL areas - No.seedling'!AC125</f>
        <v>0</v>
      </c>
      <c r="AE114" s="80">
        <f t="shared" si="654"/>
        <v>0</v>
      </c>
      <c r="AF114" s="475">
        <f>'MASTER_ ALL areas - No.seedling'!AE125</f>
        <v>8</v>
      </c>
      <c r="AG114" s="80">
        <f t="shared" si="655"/>
        <v>1</v>
      </c>
      <c r="AH114" s="475">
        <f>'MASTER_ ALL areas - No.seedling'!AG125</f>
        <v>20</v>
      </c>
      <c r="AI114" s="475">
        <f>'MASTER_ ALL areas - No.seedling'!AH125</f>
        <v>0</v>
      </c>
      <c r="AJ114" s="80">
        <f t="shared" si="656"/>
        <v>0</v>
      </c>
      <c r="AK114" s="475">
        <f>'MASTER_ ALL areas - No.seedling'!AJ125</f>
        <v>1</v>
      </c>
      <c r="AL114" s="81">
        <f t="shared" si="657"/>
        <v>1</v>
      </c>
      <c r="AM114" s="429"/>
      <c r="AN114" s="473">
        <f>'MASTER_ ALL areas - No.seedling'!AM125</f>
        <v>1160</v>
      </c>
      <c r="AO114" s="475">
        <f>'MASTER_ ALL areas - No.seedling'!AN125</f>
        <v>0</v>
      </c>
      <c r="AP114" s="80">
        <f t="shared" si="658"/>
        <v>0</v>
      </c>
      <c r="AQ114" s="475">
        <f>'MASTER_ ALL areas - No.seedling'!AP125</f>
        <v>58</v>
      </c>
      <c r="AR114" s="80">
        <f t="shared" si="659"/>
        <v>1</v>
      </c>
      <c r="AS114" s="475">
        <f>'MASTER_ ALL areas - No.seedling'!AR125</f>
        <v>40</v>
      </c>
      <c r="AT114" s="475">
        <f>'MASTER_ ALL areas - No.seedling'!AS125</f>
        <v>0</v>
      </c>
      <c r="AU114" s="80">
        <f t="shared" si="660"/>
        <v>0</v>
      </c>
      <c r="AV114" s="475">
        <f>'MASTER_ ALL areas - No.seedling'!AU125</f>
        <v>2</v>
      </c>
      <c r="AW114" s="80">
        <f t="shared" si="661"/>
        <v>1</v>
      </c>
      <c r="AX114" s="475">
        <f>'MASTER_ ALL areas - No.seedling'!AW125</f>
        <v>0</v>
      </c>
      <c r="AY114" s="475">
        <f>'MASTER_ ALL areas - No.seedling'!AX125</f>
        <v>0</v>
      </c>
      <c r="AZ114" s="80">
        <f t="shared" si="662"/>
        <v>0</v>
      </c>
      <c r="BA114" s="475">
        <f>'MASTER_ ALL areas - No.seedling'!AZ125</f>
        <v>0</v>
      </c>
      <c r="BB114" s="80">
        <f t="shared" si="663"/>
        <v>0</v>
      </c>
      <c r="BC114" s="475">
        <f>'MASTER_ ALL areas - No.seedling'!BB125</f>
        <v>0</v>
      </c>
      <c r="BD114" s="475">
        <f>'MASTER_ ALL areas - No.seedling'!BC125</f>
        <v>0</v>
      </c>
      <c r="BE114" s="80">
        <f t="shared" si="664"/>
        <v>0</v>
      </c>
      <c r="BF114" s="475">
        <f>'MASTER_ ALL areas - No.seedling'!BE125</f>
        <v>0</v>
      </c>
      <c r="BG114" s="80">
        <f t="shared" si="665"/>
        <v>0</v>
      </c>
      <c r="BH114" s="475">
        <f>'MASTER_ ALL areas - No.seedling'!BG125</f>
        <v>840</v>
      </c>
      <c r="BI114" s="475">
        <f>'MASTER_ ALL areas - No.seedling'!BH125</f>
        <v>3</v>
      </c>
      <c r="BJ114" s="80">
        <f t="shared" si="666"/>
        <v>7.1428571428571425E-2</v>
      </c>
      <c r="BK114" s="475">
        <f>'MASTER_ ALL areas - No.seedling'!BJ125</f>
        <v>40</v>
      </c>
      <c r="BL114" s="80">
        <f t="shared" si="667"/>
        <v>0.95238095238095233</v>
      </c>
      <c r="BM114" s="475">
        <f>'MASTER_ ALL areas - No.seedling'!BL125</f>
        <v>0</v>
      </c>
      <c r="BN114" s="475">
        <f>'MASTER_ ALL areas - No.seedling'!BM125</f>
        <v>0</v>
      </c>
      <c r="BO114" s="80">
        <f t="shared" si="668"/>
        <v>0</v>
      </c>
      <c r="BP114" s="475">
        <f>'MASTER_ ALL areas - No.seedling'!BO125</f>
        <v>0</v>
      </c>
      <c r="BQ114" s="80">
        <f t="shared" si="669"/>
        <v>0</v>
      </c>
      <c r="BR114" s="475">
        <f>'MASTER_ ALL areas - No.seedling'!BQ125</f>
        <v>0</v>
      </c>
      <c r="BS114" s="475">
        <f>'MASTER_ ALL areas - No.seedling'!BR125</f>
        <v>0</v>
      </c>
      <c r="BT114" s="80">
        <f t="shared" si="670"/>
        <v>0</v>
      </c>
      <c r="BU114" s="475">
        <f>'MASTER_ ALL areas - No.seedling'!BT125</f>
        <v>0</v>
      </c>
      <c r="BV114" s="80">
        <f t="shared" si="671"/>
        <v>0</v>
      </c>
      <c r="BW114" s="475">
        <f>'MASTER_ ALL areas - No.seedling'!BV125</f>
        <v>40</v>
      </c>
      <c r="BX114" s="475">
        <f>'MASTER_ ALL areas - No.seedling'!BW125</f>
        <v>0</v>
      </c>
      <c r="BY114" s="80">
        <f t="shared" si="672"/>
        <v>0</v>
      </c>
      <c r="BZ114" s="475">
        <f>'MASTER_ ALL areas - No.seedling'!BY125</f>
        <v>2</v>
      </c>
      <c r="CA114" s="81">
        <f t="shared" si="673"/>
        <v>1</v>
      </c>
      <c r="CB114" s="429"/>
      <c r="CC114" s="75">
        <f t="shared" si="94"/>
        <v>60</v>
      </c>
      <c r="CD114" s="76">
        <f>'MASTER_ ALL areas - No.seedling'!CC125</f>
        <v>0</v>
      </c>
      <c r="CE114" s="80">
        <f t="shared" si="674"/>
        <v>0</v>
      </c>
      <c r="CF114" s="76">
        <f>'MASTER_ ALL areas - No.seedling'!CE125</f>
        <v>3</v>
      </c>
      <c r="CG114" s="81">
        <f t="shared" si="675"/>
        <v>1</v>
      </c>
      <c r="CH114" s="75">
        <f>'MASTER_ ALL areas - No.seedling'!CG125</f>
        <v>940</v>
      </c>
      <c r="CI114" s="76">
        <f>'MASTER_ ALL areas - No.seedling'!CH125</f>
        <v>0</v>
      </c>
      <c r="CJ114" s="80">
        <f t="shared" si="676"/>
        <v>0</v>
      </c>
      <c r="CK114" s="76">
        <f>'MASTER_ ALL areas - No.seedling'!CJ125</f>
        <v>47</v>
      </c>
      <c r="CL114" s="81">
        <f t="shared" si="677"/>
        <v>1</v>
      </c>
      <c r="CM114" s="75">
        <f>'MASTER_ ALL areas - No.seedling'!CL125</f>
        <v>140</v>
      </c>
      <c r="CN114" s="76">
        <f>'MASTER_ ALL areas - No.seedling'!CM125</f>
        <v>0</v>
      </c>
      <c r="CO114" s="80">
        <f t="shared" si="678"/>
        <v>0</v>
      </c>
      <c r="CP114" s="76">
        <f>'MASTER_ ALL areas - No.seedling'!CO125</f>
        <v>7</v>
      </c>
      <c r="CQ114" s="81">
        <f t="shared" si="679"/>
        <v>1</v>
      </c>
      <c r="CR114" s="75">
        <f>'MASTER_ ALL areas - No.seedling'!CQ125</f>
        <v>20</v>
      </c>
      <c r="CS114" s="76">
        <f>'MASTER_ ALL areas - No.seedling'!CR125</f>
        <v>0</v>
      </c>
      <c r="CT114" s="80">
        <f t="shared" si="680"/>
        <v>0</v>
      </c>
      <c r="CU114" s="76">
        <f>'MASTER_ ALL areas - No.seedling'!CT125</f>
        <v>1</v>
      </c>
      <c r="CV114" s="81">
        <f t="shared" si="681"/>
        <v>1</v>
      </c>
      <c r="CW114" s="75">
        <f>'MASTER_ ALL areas - No.seedling'!CV125</f>
        <v>40</v>
      </c>
      <c r="CX114" s="76">
        <f>'MASTER_ ALL areas - No.seedling'!CW125</f>
        <v>0</v>
      </c>
      <c r="CY114" s="80">
        <f t="shared" si="682"/>
        <v>0</v>
      </c>
      <c r="CZ114" s="76">
        <f>'MASTER_ ALL areas - No.seedling'!CY125</f>
        <v>2</v>
      </c>
      <c r="DA114" s="81">
        <f t="shared" si="683"/>
        <v>1</v>
      </c>
      <c r="DB114" s="75">
        <f>'MASTER_ ALL areas - No.seedling'!DA125</f>
        <v>0</v>
      </c>
      <c r="DC114" s="76">
        <f>'MASTER_ ALL areas - No.seedling'!DB125</f>
        <v>0</v>
      </c>
      <c r="DD114" s="80">
        <f t="shared" si="684"/>
        <v>0</v>
      </c>
      <c r="DE114" s="76">
        <f>'MASTER_ ALL areas - No.seedling'!DD125</f>
        <v>0</v>
      </c>
      <c r="DF114" s="81">
        <f t="shared" si="685"/>
        <v>0</v>
      </c>
      <c r="DG114" s="75">
        <f>'MASTER_ ALL areas - No.seedling'!DF125</f>
        <v>0</v>
      </c>
      <c r="DH114" s="76">
        <f>'MASTER_ ALL areas - No.seedling'!DG125</f>
        <v>0</v>
      </c>
      <c r="DI114" s="80">
        <f t="shared" si="686"/>
        <v>0</v>
      </c>
      <c r="DJ114" s="76">
        <f>'MASTER_ ALL areas - No.seedling'!DI125</f>
        <v>0</v>
      </c>
      <c r="DK114" s="81">
        <f t="shared" si="687"/>
        <v>0</v>
      </c>
      <c r="DL114" s="75">
        <f>'MASTER_ ALL areas - No.seedling'!DK125</f>
        <v>0</v>
      </c>
      <c r="DM114" s="76">
        <f>'MASTER_ ALL areas - No.seedling'!DL125</f>
        <v>0</v>
      </c>
      <c r="DN114" s="80">
        <f t="shared" si="688"/>
        <v>0</v>
      </c>
      <c r="DO114" s="76">
        <f>'MASTER_ ALL areas - No.seedling'!DN125</f>
        <v>0</v>
      </c>
      <c r="DP114" s="81">
        <f t="shared" si="689"/>
        <v>0</v>
      </c>
      <c r="DQ114" s="75">
        <f>'MASTER_ ALL areas - No.seedling'!DP125</f>
        <v>0</v>
      </c>
      <c r="DR114" s="76">
        <f>'MASTER_ ALL areas - No.seedling'!DQ125</f>
        <v>0</v>
      </c>
      <c r="DS114" s="80">
        <f t="shared" si="690"/>
        <v>0</v>
      </c>
      <c r="DT114" s="76">
        <f>'MASTER_ ALL areas - No.seedling'!DS125</f>
        <v>0</v>
      </c>
      <c r="DU114" s="81">
        <f t="shared" si="691"/>
        <v>0</v>
      </c>
      <c r="DV114" s="75">
        <f>'MASTER_ ALL areas - No.seedling'!DU125</f>
        <v>0</v>
      </c>
      <c r="DW114" s="76">
        <f>'MASTER_ ALL areas - No.seedling'!DV125</f>
        <v>0</v>
      </c>
      <c r="DX114" s="80">
        <f t="shared" si="692"/>
        <v>0</v>
      </c>
      <c r="DY114" s="76">
        <f>'MASTER_ ALL areas - No.seedling'!DX125</f>
        <v>0</v>
      </c>
      <c r="DZ114" s="81">
        <f t="shared" si="693"/>
        <v>0</v>
      </c>
      <c r="EA114" s="75">
        <f>'MASTER_ ALL areas - No.seedling'!DZ125</f>
        <v>0</v>
      </c>
      <c r="EB114" s="76">
        <f>'MASTER_ ALL areas - No.seedling'!EA125</f>
        <v>0</v>
      </c>
      <c r="EC114" s="80">
        <f t="shared" si="694"/>
        <v>0</v>
      </c>
      <c r="ED114" s="76">
        <f>'MASTER_ ALL areas - No.seedling'!EC125</f>
        <v>0</v>
      </c>
      <c r="EE114" s="81">
        <f t="shared" si="695"/>
        <v>0</v>
      </c>
      <c r="EF114" s="75">
        <f>'MASTER_ ALL areas - No.seedling'!EE125</f>
        <v>0</v>
      </c>
      <c r="EG114" s="76">
        <f>'MASTER_ ALL areas - No.seedling'!EF125</f>
        <v>0</v>
      </c>
      <c r="EH114" s="80">
        <f t="shared" si="696"/>
        <v>0</v>
      </c>
      <c r="EI114" s="76">
        <f>'MASTER_ ALL areas - No.seedling'!EH125</f>
        <v>0</v>
      </c>
      <c r="EJ114" s="81">
        <f t="shared" si="697"/>
        <v>0</v>
      </c>
      <c r="EK114" s="75">
        <f>'MASTER_ ALL areas - No.seedling'!EJ125</f>
        <v>0</v>
      </c>
      <c r="EL114" s="76">
        <f>'MASTER_ ALL areas - No.seedling'!EK125</f>
        <v>0</v>
      </c>
      <c r="EM114" s="80">
        <f t="shared" si="698"/>
        <v>0</v>
      </c>
      <c r="EN114" s="76">
        <f>'MASTER_ ALL areas - No.seedling'!EM125</f>
        <v>0</v>
      </c>
      <c r="EO114" s="81">
        <f t="shared" si="699"/>
        <v>0</v>
      </c>
      <c r="EP114" s="75">
        <f>'MASTER_ ALL areas - No.seedling'!EO125</f>
        <v>0</v>
      </c>
      <c r="EQ114" s="76">
        <f>'MASTER_ ALL areas - No.seedling'!EP125</f>
        <v>0</v>
      </c>
      <c r="ER114" s="80">
        <f t="shared" si="700"/>
        <v>0</v>
      </c>
      <c r="ES114" s="76">
        <f>'MASTER_ ALL areas - No.seedling'!ER125</f>
        <v>0</v>
      </c>
      <c r="ET114" s="81">
        <f t="shared" si="701"/>
        <v>0</v>
      </c>
      <c r="EU114" s="75">
        <f>'MASTER_ ALL areas - No.seedling'!ET125</f>
        <v>0</v>
      </c>
      <c r="EV114" s="76">
        <f>'MASTER_ ALL areas - No.seedling'!EU125</f>
        <v>0</v>
      </c>
      <c r="EW114" s="80">
        <f t="shared" si="702"/>
        <v>0</v>
      </c>
      <c r="EX114" s="76">
        <f>'MASTER_ ALL areas - No.seedling'!EW125</f>
        <v>0</v>
      </c>
      <c r="EY114" s="81">
        <f t="shared" si="703"/>
        <v>0</v>
      </c>
      <c r="EZ114" s="75">
        <f>'MASTER_ ALL areas - No.seedling'!EY125</f>
        <v>0</v>
      </c>
      <c r="FA114" s="76">
        <f>'MASTER_ ALL areas - No.seedling'!EZ125</f>
        <v>0</v>
      </c>
      <c r="FB114" s="80">
        <f t="shared" si="704"/>
        <v>0</v>
      </c>
      <c r="FC114" s="76">
        <f>'MASTER_ ALL areas - No.seedling'!FB125</f>
        <v>0</v>
      </c>
      <c r="FD114" s="81">
        <f t="shared" si="705"/>
        <v>0</v>
      </c>
      <c r="FE114" s="75">
        <f>'MASTER_ ALL areas - No.seedling'!FD125</f>
        <v>760</v>
      </c>
      <c r="FF114" s="76">
        <f>'MASTER_ ALL areas - No.seedling'!FE125</f>
        <v>3</v>
      </c>
      <c r="FG114" s="80">
        <f t="shared" si="706"/>
        <v>7.8947368421052627E-2</v>
      </c>
      <c r="FH114" s="76">
        <f>'MASTER_ ALL areas - No.seedling'!FG125</f>
        <v>36</v>
      </c>
      <c r="FI114" s="81">
        <f t="shared" si="707"/>
        <v>0.94736842105263153</v>
      </c>
      <c r="FJ114" s="75">
        <f>'MASTER_ ALL areas - No.seedling'!FI125</f>
        <v>60</v>
      </c>
      <c r="FK114" s="76">
        <f>'MASTER_ ALL areas - No.seedling'!FJ125</f>
        <v>0</v>
      </c>
      <c r="FL114" s="80">
        <f t="shared" si="708"/>
        <v>0</v>
      </c>
      <c r="FM114" s="76">
        <f>'MASTER_ ALL areas - No.seedling'!FL125</f>
        <v>3</v>
      </c>
      <c r="FN114" s="81">
        <f t="shared" si="709"/>
        <v>1</v>
      </c>
      <c r="FO114" s="75">
        <f>'MASTER_ ALL areas - No.seedling'!FN125</f>
        <v>20</v>
      </c>
      <c r="FP114" s="76">
        <f>'MASTER_ ALL areas - No.seedling'!FO125</f>
        <v>0</v>
      </c>
      <c r="FQ114" s="80">
        <f t="shared" si="710"/>
        <v>0</v>
      </c>
      <c r="FR114" s="76">
        <f>'MASTER_ ALL areas - No.seedling'!FQ125</f>
        <v>1</v>
      </c>
      <c r="FS114" s="81">
        <f t="shared" si="711"/>
        <v>1</v>
      </c>
      <c r="FT114" s="75">
        <f>'MASTER_ ALL areas - No.seedling'!FS125</f>
        <v>0</v>
      </c>
      <c r="FU114" s="76">
        <f>'MASTER_ ALL areas - No.seedling'!FT125</f>
        <v>0</v>
      </c>
      <c r="FV114" s="80">
        <f t="shared" si="712"/>
        <v>0</v>
      </c>
      <c r="FW114" s="76">
        <f>'MASTER_ ALL areas - No.seedling'!FV125</f>
        <v>0</v>
      </c>
      <c r="FX114" s="81">
        <f t="shared" si="713"/>
        <v>0</v>
      </c>
      <c r="FY114" s="75">
        <f>'MASTER_ ALL areas - No.seedling'!FX125</f>
        <v>0</v>
      </c>
      <c r="FZ114" s="76">
        <f>'MASTER_ ALL areas - No.seedling'!FY125</f>
        <v>0</v>
      </c>
      <c r="GA114" s="80">
        <f t="shared" si="714"/>
        <v>0</v>
      </c>
      <c r="GB114" s="76">
        <f>'MASTER_ ALL areas - No.seedling'!GA125</f>
        <v>0</v>
      </c>
      <c r="GC114" s="81">
        <f t="shared" si="715"/>
        <v>0</v>
      </c>
      <c r="GD114" s="75">
        <f>'MASTER_ ALL areas - No.seedling'!GC125</f>
        <v>0</v>
      </c>
      <c r="GE114" s="76">
        <f>'MASTER_ ALL areas - No.seedling'!GD125</f>
        <v>0</v>
      </c>
      <c r="GF114" s="80">
        <f t="shared" si="716"/>
        <v>0</v>
      </c>
      <c r="GG114" s="76">
        <f>'MASTER_ ALL areas - No.seedling'!GF125</f>
        <v>0</v>
      </c>
      <c r="GH114" s="81">
        <f t="shared" si="717"/>
        <v>0</v>
      </c>
      <c r="GI114" s="75">
        <f>'MASTER_ ALL areas - No.seedling'!GH125</f>
        <v>0</v>
      </c>
      <c r="GJ114" s="76">
        <f>'MASTER_ ALL areas - No.seedling'!GI125</f>
        <v>0</v>
      </c>
      <c r="GK114" s="80">
        <f t="shared" si="718"/>
        <v>0</v>
      </c>
      <c r="GL114" s="76">
        <f>'MASTER_ ALL areas - No.seedling'!GK125</f>
        <v>0</v>
      </c>
      <c r="GM114" s="81">
        <f t="shared" si="719"/>
        <v>0</v>
      </c>
      <c r="GN114" s="75">
        <f>'MASTER_ ALL areas - No.seedling'!GM125</f>
        <v>0</v>
      </c>
      <c r="GO114" s="76">
        <f>'MASTER_ ALL areas - No.seedling'!GN125</f>
        <v>0</v>
      </c>
      <c r="GP114" s="80">
        <f t="shared" si="720"/>
        <v>0</v>
      </c>
      <c r="GQ114" s="76">
        <f>'MASTER_ ALL areas - No.seedling'!GP125</f>
        <v>0</v>
      </c>
      <c r="GR114" s="81">
        <f t="shared" si="721"/>
        <v>0</v>
      </c>
      <c r="GS114" s="75">
        <f>'MASTER_ ALL areas - No.seedling'!GR125</f>
        <v>0</v>
      </c>
      <c r="GT114" s="76">
        <f>'MASTER_ ALL areas - No.seedling'!GS125</f>
        <v>0</v>
      </c>
      <c r="GU114" s="80">
        <f t="shared" si="722"/>
        <v>0</v>
      </c>
      <c r="GV114" s="76">
        <f>'MASTER_ ALL areas - No.seedling'!GU125</f>
        <v>0</v>
      </c>
      <c r="GW114" s="81">
        <f t="shared" si="723"/>
        <v>0</v>
      </c>
      <c r="GX114" s="75">
        <f>'MASTER_ ALL areas - No.seedling'!GW125</f>
        <v>0</v>
      </c>
      <c r="GY114" s="76">
        <f>'MASTER_ ALL areas - No.seedling'!GX125</f>
        <v>0</v>
      </c>
      <c r="GZ114" s="80">
        <f t="shared" si="724"/>
        <v>0</v>
      </c>
      <c r="HA114" s="76">
        <f>'MASTER_ ALL areas - No.seedling'!GZ125</f>
        <v>0</v>
      </c>
      <c r="HB114" s="81">
        <f t="shared" si="725"/>
        <v>0</v>
      </c>
      <c r="HC114" s="75">
        <f>'MASTER_ ALL areas - No.seedling'!HB125</f>
        <v>0</v>
      </c>
      <c r="HD114" s="76">
        <f>'MASTER_ ALL areas - No.seedling'!HC125</f>
        <v>0</v>
      </c>
      <c r="HE114" s="80">
        <f t="shared" si="726"/>
        <v>0</v>
      </c>
      <c r="HF114" s="76">
        <f>'MASTER_ ALL areas - No.seedling'!HE125</f>
        <v>0</v>
      </c>
      <c r="HG114" s="81">
        <f t="shared" si="727"/>
        <v>0</v>
      </c>
      <c r="HH114" s="75">
        <f>'MASTER_ ALL areas - No.seedling'!HG125</f>
        <v>0</v>
      </c>
      <c r="HI114" s="76">
        <f>'MASTER_ ALL areas - No.seedling'!HH125</f>
        <v>0</v>
      </c>
      <c r="HJ114" s="80">
        <f t="shared" si="728"/>
        <v>0</v>
      </c>
      <c r="HK114" s="76">
        <f>'MASTER_ ALL areas - No.seedling'!HJ125</f>
        <v>0</v>
      </c>
      <c r="HL114" s="81">
        <f t="shared" si="729"/>
        <v>0</v>
      </c>
      <c r="HM114" s="75">
        <f>'MASTER_ ALL areas - No.seedling'!HL125</f>
        <v>20</v>
      </c>
      <c r="HN114" s="76">
        <f>'MASTER_ ALL areas - No.seedling'!HM125</f>
        <v>0</v>
      </c>
      <c r="HO114" s="80">
        <f t="shared" si="730"/>
        <v>0</v>
      </c>
      <c r="HP114" s="76">
        <f>'MASTER_ ALL areas - No.seedling'!HO125</f>
        <v>1</v>
      </c>
      <c r="HQ114" s="81">
        <f t="shared" si="731"/>
        <v>1</v>
      </c>
      <c r="HR114" s="75">
        <f>'MASTER_ ALL areas - No.seedling'!HQ125</f>
        <v>20</v>
      </c>
      <c r="HS114" s="76">
        <f>'MASTER_ ALL areas - No.seedling'!HR125</f>
        <v>0</v>
      </c>
      <c r="HT114" s="80">
        <f t="shared" si="732"/>
        <v>0</v>
      </c>
      <c r="HU114" s="76">
        <f>'MASTER_ ALL areas - No.seedling'!HT125</f>
        <v>1</v>
      </c>
      <c r="HV114" s="81">
        <f t="shared" si="733"/>
        <v>1</v>
      </c>
      <c r="HW114" s="75">
        <f>'MASTER_ ALL areas - No.seedling'!HV125</f>
        <v>0</v>
      </c>
      <c r="HX114" s="76">
        <f>'MASTER_ ALL areas - No.seedling'!HW125</f>
        <v>0</v>
      </c>
      <c r="HY114" s="80">
        <f t="shared" si="734"/>
        <v>0</v>
      </c>
      <c r="HZ114" s="76">
        <f>'MASTER_ ALL areas - No.seedling'!HY125</f>
        <v>0</v>
      </c>
      <c r="IA114" s="81">
        <f t="shared" si="735"/>
        <v>0</v>
      </c>
      <c r="IB114" s="75">
        <f>'MASTER_ ALL areas - No.seedling'!IA125</f>
        <v>0</v>
      </c>
      <c r="IC114" s="76">
        <f>'MASTER_ ALL areas - No.seedling'!IB125</f>
        <v>0</v>
      </c>
      <c r="ID114" s="80">
        <f t="shared" si="736"/>
        <v>0</v>
      </c>
      <c r="IE114" s="76">
        <f>'MASTER_ ALL areas - No.seedling'!ID125</f>
        <v>0</v>
      </c>
      <c r="IF114" s="85">
        <f t="shared" si="737"/>
        <v>0</v>
      </c>
      <c r="IG114" s="86" t="s">
        <v>369</v>
      </c>
      <c r="IH114" s="87"/>
    </row>
    <row r="115" spans="2:242" ht="33" customHeight="1" x14ac:dyDescent="0.25">
      <c r="B115" s="420">
        <v>122</v>
      </c>
      <c r="C115" s="421" t="s">
        <v>152</v>
      </c>
      <c r="D115" s="422">
        <v>218228</v>
      </c>
      <c r="E115" s="423">
        <v>934546</v>
      </c>
      <c r="F115" s="180" t="s">
        <v>370</v>
      </c>
      <c r="G115" s="88" t="s">
        <v>120</v>
      </c>
      <c r="H115" s="459">
        <f>'MASTER_ ALL areas - No.seedling'!G126</f>
        <v>6</v>
      </c>
      <c r="I115" s="472">
        <f>'MASTER_ ALL areas - No.seedling'!H126</f>
        <v>0.8</v>
      </c>
      <c r="J115" s="459">
        <f>'MASTER_ ALL areas - No.seedling'!I126</f>
        <v>26</v>
      </c>
      <c r="K115" s="427">
        <f>'MASTER_ ALL areas - No.seedling'!J126</f>
        <v>138</v>
      </c>
      <c r="L115" s="73">
        <f t="shared" si="649"/>
        <v>2760</v>
      </c>
      <c r="M115" s="427">
        <f>'MASTER_ ALL areas - No.seedling'!L126</f>
        <v>2760</v>
      </c>
      <c r="N115" s="473">
        <f>'MASTER_ ALL areas - No.seedling'!M126</f>
        <v>3</v>
      </c>
      <c r="O115" s="474">
        <f>'MASTER_ ALL areas - No.seedling'!N126</f>
        <v>44</v>
      </c>
      <c r="P115" s="70">
        <f t="shared" si="559"/>
        <v>2.1739130434782608E-2</v>
      </c>
      <c r="Q115" s="78">
        <f t="shared" si="560"/>
        <v>0.3188405797101449</v>
      </c>
      <c r="R115" s="429"/>
      <c r="S115" s="473">
        <f>'MASTER_ ALL areas - No.seedling'!R126</f>
        <v>1360</v>
      </c>
      <c r="T115" s="475">
        <f>'MASTER_ ALL areas - No.seedling'!S126</f>
        <v>0</v>
      </c>
      <c r="U115" s="80">
        <f t="shared" si="650"/>
        <v>0</v>
      </c>
      <c r="V115" s="475">
        <f>'MASTER_ ALL areas - No.seedling'!U126</f>
        <v>9</v>
      </c>
      <c r="W115" s="80">
        <f t="shared" si="651"/>
        <v>0.13235294117647059</v>
      </c>
      <c r="X115" s="475">
        <f>'MASTER_ ALL areas - No.seedling'!W126</f>
        <v>1360</v>
      </c>
      <c r="Y115" s="475">
        <f>'MASTER_ ALL areas - No.seedling'!X126</f>
        <v>3</v>
      </c>
      <c r="Z115" s="80">
        <f t="shared" si="652"/>
        <v>4.4117647058823532E-2</v>
      </c>
      <c r="AA115" s="475">
        <f>'MASTER_ ALL areas - No.seedling'!Z126</f>
        <v>35</v>
      </c>
      <c r="AB115" s="80">
        <f t="shared" si="653"/>
        <v>0.51470588235294112</v>
      </c>
      <c r="AC115" s="475">
        <f>'MASTER_ ALL areas - No.seedling'!AB126</f>
        <v>0</v>
      </c>
      <c r="AD115" s="475">
        <f>'MASTER_ ALL areas - No.seedling'!AC126</f>
        <v>0</v>
      </c>
      <c r="AE115" s="80">
        <f t="shared" si="654"/>
        <v>0</v>
      </c>
      <c r="AF115" s="475">
        <f>'MASTER_ ALL areas - No.seedling'!AE126</f>
        <v>0</v>
      </c>
      <c r="AG115" s="80">
        <f t="shared" si="655"/>
        <v>0</v>
      </c>
      <c r="AH115" s="475">
        <f>'MASTER_ ALL areas - No.seedling'!AG126</f>
        <v>40</v>
      </c>
      <c r="AI115" s="475">
        <f>'MASTER_ ALL areas - No.seedling'!AH126</f>
        <v>0</v>
      </c>
      <c r="AJ115" s="80">
        <f t="shared" si="656"/>
        <v>0</v>
      </c>
      <c r="AK115" s="475">
        <f>'MASTER_ ALL areas - No.seedling'!AJ126</f>
        <v>0</v>
      </c>
      <c r="AL115" s="81">
        <f t="shared" si="657"/>
        <v>0</v>
      </c>
      <c r="AM115" s="429"/>
      <c r="AN115" s="473">
        <f>'MASTER_ ALL areas - No.seedling'!AM126</f>
        <v>80</v>
      </c>
      <c r="AO115" s="475">
        <f>'MASTER_ ALL areas - No.seedling'!AN126</f>
        <v>0</v>
      </c>
      <c r="AP115" s="80">
        <f t="shared" si="658"/>
        <v>0</v>
      </c>
      <c r="AQ115" s="475">
        <f>'MASTER_ ALL areas - No.seedling'!AP126</f>
        <v>0</v>
      </c>
      <c r="AR115" s="80">
        <f t="shared" si="659"/>
        <v>0</v>
      </c>
      <c r="AS115" s="475">
        <f>'MASTER_ ALL areas - No.seedling'!AR126</f>
        <v>2680</v>
      </c>
      <c r="AT115" s="475">
        <f>'MASTER_ ALL areas - No.seedling'!AS126</f>
        <v>3</v>
      </c>
      <c r="AU115" s="80">
        <f t="shared" si="660"/>
        <v>2.2388059701492536E-2</v>
      </c>
      <c r="AV115" s="475">
        <f>'MASTER_ ALL areas - No.seedling'!AU126</f>
        <v>44</v>
      </c>
      <c r="AW115" s="80">
        <f t="shared" si="661"/>
        <v>0.32835820895522388</v>
      </c>
      <c r="AX115" s="475">
        <f>'MASTER_ ALL areas - No.seedling'!AW126</f>
        <v>0</v>
      </c>
      <c r="AY115" s="475">
        <f>'MASTER_ ALL areas - No.seedling'!AX126</f>
        <v>0</v>
      </c>
      <c r="AZ115" s="80">
        <f t="shared" si="662"/>
        <v>0</v>
      </c>
      <c r="BA115" s="475">
        <f>'MASTER_ ALL areas - No.seedling'!AZ126</f>
        <v>0</v>
      </c>
      <c r="BB115" s="80">
        <f t="shared" si="663"/>
        <v>0</v>
      </c>
      <c r="BC115" s="475">
        <f>'MASTER_ ALL areas - No.seedling'!BB126</f>
        <v>0</v>
      </c>
      <c r="BD115" s="475">
        <f>'MASTER_ ALL areas - No.seedling'!BC126</f>
        <v>0</v>
      </c>
      <c r="BE115" s="80">
        <f t="shared" si="664"/>
        <v>0</v>
      </c>
      <c r="BF115" s="475">
        <f>'MASTER_ ALL areas - No.seedling'!BE126</f>
        <v>0</v>
      </c>
      <c r="BG115" s="80">
        <f t="shared" si="665"/>
        <v>0</v>
      </c>
      <c r="BH115" s="475">
        <f>'MASTER_ ALL areas - No.seedling'!BG126</f>
        <v>0</v>
      </c>
      <c r="BI115" s="475">
        <f>'MASTER_ ALL areas - No.seedling'!BH126</f>
        <v>0</v>
      </c>
      <c r="BJ115" s="80">
        <f t="shared" si="666"/>
        <v>0</v>
      </c>
      <c r="BK115" s="475">
        <f>'MASTER_ ALL areas - No.seedling'!BJ126</f>
        <v>0</v>
      </c>
      <c r="BL115" s="80">
        <f t="shared" si="667"/>
        <v>0</v>
      </c>
      <c r="BM115" s="475">
        <f>'MASTER_ ALL areas - No.seedling'!BL126</f>
        <v>0</v>
      </c>
      <c r="BN115" s="475">
        <f>'MASTER_ ALL areas - No.seedling'!BM126</f>
        <v>0</v>
      </c>
      <c r="BO115" s="80">
        <f t="shared" si="668"/>
        <v>0</v>
      </c>
      <c r="BP115" s="475">
        <f>'MASTER_ ALL areas - No.seedling'!BO126</f>
        <v>0</v>
      </c>
      <c r="BQ115" s="80">
        <f t="shared" si="669"/>
        <v>0</v>
      </c>
      <c r="BR115" s="475">
        <f>'MASTER_ ALL areas - No.seedling'!BQ126</f>
        <v>0</v>
      </c>
      <c r="BS115" s="475">
        <f>'MASTER_ ALL areas - No.seedling'!BR126</f>
        <v>0</v>
      </c>
      <c r="BT115" s="80">
        <f t="shared" si="670"/>
        <v>0</v>
      </c>
      <c r="BU115" s="475">
        <f>'MASTER_ ALL areas - No.seedling'!BT126</f>
        <v>0</v>
      </c>
      <c r="BV115" s="80">
        <f t="shared" si="671"/>
        <v>0</v>
      </c>
      <c r="BW115" s="475">
        <f>'MASTER_ ALL areas - No.seedling'!BV126</f>
        <v>0</v>
      </c>
      <c r="BX115" s="475">
        <f>'MASTER_ ALL areas - No.seedling'!BW126</f>
        <v>0</v>
      </c>
      <c r="BY115" s="80">
        <f t="shared" si="672"/>
        <v>0</v>
      </c>
      <c r="BZ115" s="475">
        <f>'MASTER_ ALL areas - No.seedling'!BY126</f>
        <v>0</v>
      </c>
      <c r="CA115" s="81">
        <f t="shared" si="673"/>
        <v>0</v>
      </c>
      <c r="CB115" s="429"/>
      <c r="CC115" s="75">
        <f>'MASTER_ ALL areas - No.seedling'!CB126</f>
        <v>40</v>
      </c>
      <c r="CD115" s="76">
        <f>'MASTER_ ALL areas - No.seedling'!CC126</f>
        <v>0</v>
      </c>
      <c r="CE115" s="80">
        <f t="shared" si="674"/>
        <v>0</v>
      </c>
      <c r="CF115" s="76">
        <f>'MASTER_ ALL areas - No.seedling'!CE126</f>
        <v>0</v>
      </c>
      <c r="CG115" s="81">
        <f t="shared" si="675"/>
        <v>0</v>
      </c>
      <c r="CH115" s="75">
        <f>'MASTER_ ALL areas - No.seedling'!CG126</f>
        <v>0</v>
      </c>
      <c r="CI115" s="76">
        <f>'MASTER_ ALL areas - No.seedling'!CH126</f>
        <v>0</v>
      </c>
      <c r="CJ115" s="80">
        <f t="shared" si="676"/>
        <v>0</v>
      </c>
      <c r="CK115" s="76">
        <f>'MASTER_ ALL areas - No.seedling'!CJ126</f>
        <v>0</v>
      </c>
      <c r="CL115" s="81">
        <f t="shared" si="677"/>
        <v>0</v>
      </c>
      <c r="CM115" s="75">
        <f>'MASTER_ ALL areas - No.seedling'!CL126</f>
        <v>0</v>
      </c>
      <c r="CN115" s="76">
        <f>'MASTER_ ALL areas - No.seedling'!CM126</f>
        <v>0</v>
      </c>
      <c r="CO115" s="80">
        <f t="shared" si="678"/>
        <v>0</v>
      </c>
      <c r="CP115" s="76">
        <f>'MASTER_ ALL areas - No.seedling'!CO126</f>
        <v>0</v>
      </c>
      <c r="CQ115" s="81">
        <f t="shared" si="679"/>
        <v>0</v>
      </c>
      <c r="CR115" s="75">
        <f>'MASTER_ ALL areas - No.seedling'!CQ126</f>
        <v>40</v>
      </c>
      <c r="CS115" s="76">
        <f>'MASTER_ ALL areas - No.seedling'!CR126</f>
        <v>0</v>
      </c>
      <c r="CT115" s="80">
        <f t="shared" si="680"/>
        <v>0</v>
      </c>
      <c r="CU115" s="76">
        <f>'MASTER_ ALL areas - No.seedling'!CT126</f>
        <v>0</v>
      </c>
      <c r="CV115" s="81">
        <f t="shared" si="681"/>
        <v>0</v>
      </c>
      <c r="CW115" s="75">
        <f>'MASTER_ ALL areas - No.seedling'!CV126</f>
        <v>1320</v>
      </c>
      <c r="CX115" s="76">
        <f>'MASTER_ ALL areas - No.seedling'!CW126</f>
        <v>0</v>
      </c>
      <c r="CY115" s="80">
        <f t="shared" si="682"/>
        <v>0</v>
      </c>
      <c r="CZ115" s="76">
        <f>'MASTER_ ALL areas - No.seedling'!CY126</f>
        <v>9</v>
      </c>
      <c r="DA115" s="81">
        <f t="shared" si="683"/>
        <v>0.13636363636363635</v>
      </c>
      <c r="DB115" s="75">
        <f>'MASTER_ ALL areas - No.seedling'!DA126</f>
        <v>1360</v>
      </c>
      <c r="DC115" s="76">
        <f>'MASTER_ ALL areas - No.seedling'!DB126</f>
        <v>3</v>
      </c>
      <c r="DD115" s="80">
        <f t="shared" si="684"/>
        <v>4.4117647058823532E-2</v>
      </c>
      <c r="DE115" s="76">
        <f>'MASTER_ ALL areas - No.seedling'!DD126</f>
        <v>35</v>
      </c>
      <c r="DF115" s="81">
        <f t="shared" si="685"/>
        <v>0.51470588235294112</v>
      </c>
      <c r="DG115" s="75">
        <f>'MASTER_ ALL areas - No.seedling'!DF126</f>
        <v>0</v>
      </c>
      <c r="DH115" s="76">
        <f>'MASTER_ ALL areas - No.seedling'!DG126</f>
        <v>0</v>
      </c>
      <c r="DI115" s="80">
        <f t="shared" si="686"/>
        <v>0</v>
      </c>
      <c r="DJ115" s="76">
        <f>'MASTER_ ALL areas - No.seedling'!DI126</f>
        <v>0</v>
      </c>
      <c r="DK115" s="81">
        <f t="shared" si="687"/>
        <v>0</v>
      </c>
      <c r="DL115" s="75">
        <f>'MASTER_ ALL areas - No.seedling'!DK126</f>
        <v>0</v>
      </c>
      <c r="DM115" s="76">
        <f>'MASTER_ ALL areas - No.seedling'!DL126</f>
        <v>0</v>
      </c>
      <c r="DN115" s="80">
        <f t="shared" si="688"/>
        <v>0</v>
      </c>
      <c r="DO115" s="76">
        <f>'MASTER_ ALL areas - No.seedling'!DN126</f>
        <v>0</v>
      </c>
      <c r="DP115" s="81">
        <f t="shared" si="689"/>
        <v>0</v>
      </c>
      <c r="DQ115" s="75">
        <f>'MASTER_ ALL areas - No.seedling'!DP126</f>
        <v>0</v>
      </c>
      <c r="DR115" s="76">
        <f>'MASTER_ ALL areas - No.seedling'!DQ126</f>
        <v>0</v>
      </c>
      <c r="DS115" s="80">
        <f t="shared" si="690"/>
        <v>0</v>
      </c>
      <c r="DT115" s="76">
        <f>'MASTER_ ALL areas - No.seedling'!DS126</f>
        <v>0</v>
      </c>
      <c r="DU115" s="81">
        <f t="shared" si="691"/>
        <v>0</v>
      </c>
      <c r="DV115" s="75">
        <f>'MASTER_ ALL areas - No.seedling'!DU126</f>
        <v>0</v>
      </c>
      <c r="DW115" s="76">
        <f>'MASTER_ ALL areas - No.seedling'!DV126</f>
        <v>0</v>
      </c>
      <c r="DX115" s="80">
        <f t="shared" si="692"/>
        <v>0</v>
      </c>
      <c r="DY115" s="76">
        <f>'MASTER_ ALL areas - No.seedling'!DX126</f>
        <v>0</v>
      </c>
      <c r="DZ115" s="81">
        <f t="shared" si="693"/>
        <v>0</v>
      </c>
      <c r="EA115" s="75">
        <f>'MASTER_ ALL areas - No.seedling'!DZ126</f>
        <v>0</v>
      </c>
      <c r="EB115" s="76">
        <f>'MASTER_ ALL areas - No.seedling'!EA126</f>
        <v>0</v>
      </c>
      <c r="EC115" s="80">
        <f t="shared" si="694"/>
        <v>0</v>
      </c>
      <c r="ED115" s="76">
        <f>'MASTER_ ALL areas - No.seedling'!EC126</f>
        <v>0</v>
      </c>
      <c r="EE115" s="81">
        <f t="shared" si="695"/>
        <v>0</v>
      </c>
      <c r="EF115" s="75">
        <f>'MASTER_ ALL areas - No.seedling'!EE126</f>
        <v>0</v>
      </c>
      <c r="EG115" s="76">
        <f>'MASTER_ ALL areas - No.seedling'!EF126</f>
        <v>0</v>
      </c>
      <c r="EH115" s="80">
        <f t="shared" si="696"/>
        <v>0</v>
      </c>
      <c r="EI115" s="76">
        <f>'MASTER_ ALL areas - No.seedling'!EH126</f>
        <v>0</v>
      </c>
      <c r="EJ115" s="81">
        <f t="shared" si="697"/>
        <v>0</v>
      </c>
      <c r="EK115" s="75">
        <f>'MASTER_ ALL areas - No.seedling'!EJ126</f>
        <v>0</v>
      </c>
      <c r="EL115" s="76">
        <f>'MASTER_ ALL areas - No.seedling'!EK126</f>
        <v>0</v>
      </c>
      <c r="EM115" s="80">
        <f t="shared" si="698"/>
        <v>0</v>
      </c>
      <c r="EN115" s="76">
        <f>'MASTER_ ALL areas - No.seedling'!EM126</f>
        <v>0</v>
      </c>
      <c r="EO115" s="81">
        <f t="shared" si="699"/>
        <v>0</v>
      </c>
      <c r="EP115" s="75">
        <f>'MASTER_ ALL areas - No.seedling'!EO126</f>
        <v>0</v>
      </c>
      <c r="EQ115" s="76">
        <f>'MASTER_ ALL areas - No.seedling'!EP126</f>
        <v>0</v>
      </c>
      <c r="ER115" s="80">
        <f t="shared" si="700"/>
        <v>0</v>
      </c>
      <c r="ES115" s="76">
        <f>'MASTER_ ALL areas - No.seedling'!ER126</f>
        <v>0</v>
      </c>
      <c r="ET115" s="81">
        <f t="shared" si="701"/>
        <v>0</v>
      </c>
      <c r="EU115" s="75">
        <f>'MASTER_ ALL areas - No.seedling'!ET126</f>
        <v>0</v>
      </c>
      <c r="EV115" s="76">
        <f>'MASTER_ ALL areas - No.seedling'!EU126</f>
        <v>0</v>
      </c>
      <c r="EW115" s="80">
        <f t="shared" si="702"/>
        <v>0</v>
      </c>
      <c r="EX115" s="76">
        <f>'MASTER_ ALL areas - No.seedling'!EW126</f>
        <v>0</v>
      </c>
      <c r="EY115" s="81">
        <f t="shared" si="703"/>
        <v>0</v>
      </c>
      <c r="EZ115" s="75">
        <f>'MASTER_ ALL areas - No.seedling'!EY126</f>
        <v>0</v>
      </c>
      <c r="FA115" s="76">
        <f>'MASTER_ ALL areas - No.seedling'!EZ126</f>
        <v>0</v>
      </c>
      <c r="FB115" s="80">
        <f t="shared" si="704"/>
        <v>0</v>
      </c>
      <c r="FC115" s="76">
        <f>'MASTER_ ALL areas - No.seedling'!FB126</f>
        <v>0</v>
      </c>
      <c r="FD115" s="81">
        <f t="shared" si="705"/>
        <v>0</v>
      </c>
      <c r="FE115" s="75">
        <f>'MASTER_ ALL areas - No.seedling'!FD126</f>
        <v>0</v>
      </c>
      <c r="FF115" s="76">
        <f>'MASTER_ ALL areas - No.seedling'!FE126</f>
        <v>0</v>
      </c>
      <c r="FG115" s="80">
        <f t="shared" si="706"/>
        <v>0</v>
      </c>
      <c r="FH115" s="76">
        <f>'MASTER_ ALL areas - No.seedling'!FG126</f>
        <v>0</v>
      </c>
      <c r="FI115" s="81">
        <f t="shared" si="707"/>
        <v>0</v>
      </c>
      <c r="FJ115" s="75">
        <f>'MASTER_ ALL areas - No.seedling'!FI126</f>
        <v>0</v>
      </c>
      <c r="FK115" s="76">
        <f>'MASTER_ ALL areas - No.seedling'!FJ126</f>
        <v>0</v>
      </c>
      <c r="FL115" s="80">
        <f t="shared" si="708"/>
        <v>0</v>
      </c>
      <c r="FM115" s="76">
        <f>'MASTER_ ALL areas - No.seedling'!FL126</f>
        <v>0</v>
      </c>
      <c r="FN115" s="81">
        <f t="shared" si="709"/>
        <v>0</v>
      </c>
      <c r="FO115" s="75">
        <f>'MASTER_ ALL areas - No.seedling'!FN126</f>
        <v>0</v>
      </c>
      <c r="FP115" s="76">
        <f>'MASTER_ ALL areas - No.seedling'!FO126</f>
        <v>0</v>
      </c>
      <c r="FQ115" s="80">
        <f t="shared" si="710"/>
        <v>0</v>
      </c>
      <c r="FR115" s="76">
        <f>'MASTER_ ALL areas - No.seedling'!FQ126</f>
        <v>0</v>
      </c>
      <c r="FS115" s="81">
        <f t="shared" si="711"/>
        <v>0</v>
      </c>
      <c r="FT115" s="75">
        <f>'MASTER_ ALL areas - No.seedling'!FS126</f>
        <v>0</v>
      </c>
      <c r="FU115" s="76">
        <f>'MASTER_ ALL areas - No.seedling'!FT126</f>
        <v>0</v>
      </c>
      <c r="FV115" s="80">
        <f t="shared" si="712"/>
        <v>0</v>
      </c>
      <c r="FW115" s="76">
        <f>'MASTER_ ALL areas - No.seedling'!FV126</f>
        <v>0</v>
      </c>
      <c r="FX115" s="81">
        <f t="shared" si="713"/>
        <v>0</v>
      </c>
      <c r="FY115" s="75">
        <f>'MASTER_ ALL areas - No.seedling'!FX126</f>
        <v>0</v>
      </c>
      <c r="FZ115" s="76">
        <f>'MASTER_ ALL areas - No.seedling'!FY126</f>
        <v>0</v>
      </c>
      <c r="GA115" s="80">
        <f t="shared" si="714"/>
        <v>0</v>
      </c>
      <c r="GB115" s="76">
        <f>'MASTER_ ALL areas - No.seedling'!GA126</f>
        <v>0</v>
      </c>
      <c r="GC115" s="81">
        <f t="shared" si="715"/>
        <v>0</v>
      </c>
      <c r="GD115" s="75">
        <f>'MASTER_ ALL areas - No.seedling'!GC126</f>
        <v>0</v>
      </c>
      <c r="GE115" s="76">
        <f>'MASTER_ ALL areas - No.seedling'!GD126</f>
        <v>0</v>
      </c>
      <c r="GF115" s="80">
        <f t="shared" si="716"/>
        <v>0</v>
      </c>
      <c r="GG115" s="76">
        <f>'MASTER_ ALL areas - No.seedling'!GF126</f>
        <v>0</v>
      </c>
      <c r="GH115" s="81">
        <f t="shared" si="717"/>
        <v>0</v>
      </c>
      <c r="GI115" s="75">
        <f>'MASTER_ ALL areas - No.seedling'!GH126</f>
        <v>0</v>
      </c>
      <c r="GJ115" s="76">
        <f>'MASTER_ ALL areas - No.seedling'!GI126</f>
        <v>0</v>
      </c>
      <c r="GK115" s="80">
        <f t="shared" si="718"/>
        <v>0</v>
      </c>
      <c r="GL115" s="76">
        <f>'MASTER_ ALL areas - No.seedling'!GK126</f>
        <v>0</v>
      </c>
      <c r="GM115" s="81">
        <f t="shared" si="719"/>
        <v>0</v>
      </c>
      <c r="GN115" s="75">
        <f>'MASTER_ ALL areas - No.seedling'!GM126</f>
        <v>0</v>
      </c>
      <c r="GO115" s="76">
        <f>'MASTER_ ALL areas - No.seedling'!GN126</f>
        <v>0</v>
      </c>
      <c r="GP115" s="80">
        <f t="shared" si="720"/>
        <v>0</v>
      </c>
      <c r="GQ115" s="76">
        <f>'MASTER_ ALL areas - No.seedling'!GP126</f>
        <v>0</v>
      </c>
      <c r="GR115" s="81">
        <f t="shared" si="721"/>
        <v>0</v>
      </c>
      <c r="GS115" s="75">
        <f>'MASTER_ ALL areas - No.seedling'!GR126</f>
        <v>0</v>
      </c>
      <c r="GT115" s="76">
        <f>'MASTER_ ALL areas - No.seedling'!GS126</f>
        <v>0</v>
      </c>
      <c r="GU115" s="80">
        <f t="shared" si="722"/>
        <v>0</v>
      </c>
      <c r="GV115" s="76">
        <f>'MASTER_ ALL areas - No.seedling'!GU126</f>
        <v>0</v>
      </c>
      <c r="GW115" s="81">
        <f t="shared" si="723"/>
        <v>0</v>
      </c>
      <c r="GX115" s="75">
        <f>'MASTER_ ALL areas - No.seedling'!GW126</f>
        <v>0</v>
      </c>
      <c r="GY115" s="76">
        <f>'MASTER_ ALL areas - No.seedling'!GX126</f>
        <v>0</v>
      </c>
      <c r="GZ115" s="80">
        <f t="shared" si="724"/>
        <v>0</v>
      </c>
      <c r="HA115" s="76">
        <f>'MASTER_ ALL areas - No.seedling'!GZ126</f>
        <v>0</v>
      </c>
      <c r="HB115" s="81">
        <f t="shared" si="725"/>
        <v>0</v>
      </c>
      <c r="HC115" s="75">
        <f>'MASTER_ ALL areas - No.seedling'!HB126</f>
        <v>0</v>
      </c>
      <c r="HD115" s="76">
        <f>'MASTER_ ALL areas - No.seedling'!HC126</f>
        <v>0</v>
      </c>
      <c r="HE115" s="80">
        <f t="shared" si="726"/>
        <v>0</v>
      </c>
      <c r="HF115" s="76">
        <f>'MASTER_ ALL areas - No.seedling'!HE126</f>
        <v>0</v>
      </c>
      <c r="HG115" s="81">
        <f t="shared" si="727"/>
        <v>0</v>
      </c>
      <c r="HH115" s="75">
        <f>'MASTER_ ALL areas - No.seedling'!HG126</f>
        <v>0</v>
      </c>
      <c r="HI115" s="76">
        <f>'MASTER_ ALL areas - No.seedling'!HH126</f>
        <v>0</v>
      </c>
      <c r="HJ115" s="80">
        <f t="shared" si="728"/>
        <v>0</v>
      </c>
      <c r="HK115" s="76">
        <f>'MASTER_ ALL areas - No.seedling'!HJ126</f>
        <v>0</v>
      </c>
      <c r="HL115" s="81">
        <f t="shared" si="729"/>
        <v>0</v>
      </c>
      <c r="HM115" s="75">
        <f>'MASTER_ ALL areas - No.seedling'!HL126</f>
        <v>0</v>
      </c>
      <c r="HN115" s="76">
        <f>'MASTER_ ALL areas - No.seedling'!HM126</f>
        <v>0</v>
      </c>
      <c r="HO115" s="80">
        <f t="shared" si="730"/>
        <v>0</v>
      </c>
      <c r="HP115" s="76">
        <f>'MASTER_ ALL areas - No.seedling'!HO126</f>
        <v>0</v>
      </c>
      <c r="HQ115" s="81">
        <f t="shared" si="731"/>
        <v>0</v>
      </c>
      <c r="HR115" s="75">
        <f>'MASTER_ ALL areas - No.seedling'!HQ126</f>
        <v>0</v>
      </c>
      <c r="HS115" s="76">
        <f>'MASTER_ ALL areas - No.seedling'!HR126</f>
        <v>0</v>
      </c>
      <c r="HT115" s="80">
        <f t="shared" si="732"/>
        <v>0</v>
      </c>
      <c r="HU115" s="76">
        <f>'MASTER_ ALL areas - No.seedling'!HT126</f>
        <v>0</v>
      </c>
      <c r="HV115" s="81">
        <f t="shared" si="733"/>
        <v>0</v>
      </c>
      <c r="HW115" s="75">
        <f>'MASTER_ ALL areas - No.seedling'!HV126</f>
        <v>0</v>
      </c>
      <c r="HX115" s="76">
        <f>'MASTER_ ALL areas - No.seedling'!HW126</f>
        <v>0</v>
      </c>
      <c r="HY115" s="80">
        <f t="shared" si="734"/>
        <v>0</v>
      </c>
      <c r="HZ115" s="76">
        <f>'MASTER_ ALL areas - No.seedling'!HY126</f>
        <v>0</v>
      </c>
      <c r="IA115" s="81">
        <f t="shared" si="735"/>
        <v>0</v>
      </c>
      <c r="IB115" s="75">
        <f>'MASTER_ ALL areas - No.seedling'!IA126</f>
        <v>0</v>
      </c>
      <c r="IC115" s="76">
        <f>'MASTER_ ALL areas - No.seedling'!IB126</f>
        <v>0</v>
      </c>
      <c r="ID115" s="80">
        <f t="shared" si="736"/>
        <v>0</v>
      </c>
      <c r="IE115" s="76">
        <f>'MASTER_ ALL areas - No.seedling'!ID126</f>
        <v>0</v>
      </c>
      <c r="IF115" s="85">
        <f t="shared" si="737"/>
        <v>0</v>
      </c>
      <c r="IG115" s="86" t="s">
        <v>371</v>
      </c>
      <c r="IH115" s="87"/>
    </row>
    <row r="116" spans="2:242" ht="33" customHeight="1" x14ac:dyDescent="0.25">
      <c r="B116" s="420">
        <v>123</v>
      </c>
      <c r="C116" s="421" t="s">
        <v>235</v>
      </c>
      <c r="D116" s="422">
        <v>217601</v>
      </c>
      <c r="E116" s="423">
        <v>934786</v>
      </c>
      <c r="F116" s="424" t="s">
        <v>89</v>
      </c>
      <c r="G116" s="88" t="s">
        <v>233</v>
      </c>
      <c r="H116" s="459">
        <f>'MASTER_ ALL areas - No.seedling'!G127</f>
        <v>1</v>
      </c>
      <c r="I116" s="472">
        <f>'MASTER_ ALL areas - No.seedling'!H127</f>
        <v>0</v>
      </c>
      <c r="J116" s="459">
        <f>'MASTER_ ALL areas - No.seedling'!I127</f>
        <v>33.4</v>
      </c>
      <c r="K116" s="427">
        <f>'MASTER_ ALL areas - No.seedling'!J127</f>
        <v>11</v>
      </c>
      <c r="L116" s="73">
        <f t="shared" si="649"/>
        <v>220</v>
      </c>
      <c r="M116" s="427">
        <f>'MASTER_ ALL areas - No.seedling'!L127</f>
        <v>220</v>
      </c>
      <c r="N116" s="473">
        <f>'MASTER_ ALL areas - No.seedling'!M127</f>
        <v>2</v>
      </c>
      <c r="O116" s="474">
        <f>'MASTER_ ALL areas - No.seedling'!N127</f>
        <v>11</v>
      </c>
      <c r="P116" s="70">
        <f t="shared" si="559"/>
        <v>0.18181818181818182</v>
      </c>
      <c r="Q116" s="78">
        <f t="shared" si="560"/>
        <v>1</v>
      </c>
      <c r="R116" s="429"/>
      <c r="S116" s="473">
        <f>'MASTER_ ALL areas - No.seedling'!R127</f>
        <v>160</v>
      </c>
      <c r="T116" s="475">
        <f>'MASTER_ ALL areas - No.seedling'!S127</f>
        <v>2</v>
      </c>
      <c r="U116" s="80">
        <f t="shared" si="650"/>
        <v>0.25</v>
      </c>
      <c r="V116" s="475">
        <f>'MASTER_ ALL areas - No.seedling'!U127</f>
        <v>8</v>
      </c>
      <c r="W116" s="80">
        <f t="shared" si="651"/>
        <v>1</v>
      </c>
      <c r="X116" s="475">
        <f>'MASTER_ ALL areas - No.seedling'!W127</f>
        <v>60</v>
      </c>
      <c r="Y116" s="475">
        <f>'MASTER_ ALL areas - No.seedling'!X127</f>
        <v>0</v>
      </c>
      <c r="Z116" s="80">
        <f t="shared" si="652"/>
        <v>0</v>
      </c>
      <c r="AA116" s="475">
        <f>'MASTER_ ALL areas - No.seedling'!Z127</f>
        <v>3</v>
      </c>
      <c r="AB116" s="80">
        <f t="shared" si="653"/>
        <v>1</v>
      </c>
      <c r="AC116" s="475">
        <f>'MASTER_ ALL areas - No.seedling'!AB127</f>
        <v>0</v>
      </c>
      <c r="AD116" s="475">
        <f>'MASTER_ ALL areas - No.seedling'!AC127</f>
        <v>0</v>
      </c>
      <c r="AE116" s="80">
        <f t="shared" si="654"/>
        <v>0</v>
      </c>
      <c r="AF116" s="475">
        <f>'MASTER_ ALL areas - No.seedling'!AE127</f>
        <v>0</v>
      </c>
      <c r="AG116" s="80">
        <f t="shared" si="655"/>
        <v>0</v>
      </c>
      <c r="AH116" s="475">
        <f>'MASTER_ ALL areas - No.seedling'!AG127</f>
        <v>0</v>
      </c>
      <c r="AI116" s="475">
        <f>'MASTER_ ALL areas - No.seedling'!AH127</f>
        <v>0</v>
      </c>
      <c r="AJ116" s="80">
        <f t="shared" si="656"/>
        <v>0</v>
      </c>
      <c r="AK116" s="475">
        <f>'MASTER_ ALL areas - No.seedling'!AJ127</f>
        <v>0</v>
      </c>
      <c r="AL116" s="81">
        <f t="shared" si="657"/>
        <v>0</v>
      </c>
      <c r="AM116" s="429"/>
      <c r="AN116" s="473">
        <f>'MASTER_ ALL areas - No.seedling'!AM127</f>
        <v>140</v>
      </c>
      <c r="AO116" s="475">
        <f>'MASTER_ ALL areas - No.seedling'!AN127</f>
        <v>2</v>
      </c>
      <c r="AP116" s="80">
        <f t="shared" si="658"/>
        <v>0.2857142857142857</v>
      </c>
      <c r="AQ116" s="475">
        <f>'MASTER_ ALL areas - No.seedling'!AP127</f>
        <v>7</v>
      </c>
      <c r="AR116" s="80">
        <f t="shared" si="659"/>
        <v>1</v>
      </c>
      <c r="AS116" s="475">
        <f>'MASTER_ ALL areas - No.seedling'!AR127</f>
        <v>20</v>
      </c>
      <c r="AT116" s="475">
        <f>'MASTER_ ALL areas - No.seedling'!AS127</f>
        <v>0</v>
      </c>
      <c r="AU116" s="80">
        <f t="shared" si="660"/>
        <v>0</v>
      </c>
      <c r="AV116" s="475">
        <f>'MASTER_ ALL areas - No.seedling'!AU127</f>
        <v>1</v>
      </c>
      <c r="AW116" s="80">
        <f t="shared" si="661"/>
        <v>1</v>
      </c>
      <c r="AX116" s="475">
        <f>'MASTER_ ALL areas - No.seedling'!AW127</f>
        <v>0</v>
      </c>
      <c r="AY116" s="475">
        <f>'MASTER_ ALL areas - No.seedling'!AX127</f>
        <v>0</v>
      </c>
      <c r="AZ116" s="80">
        <f t="shared" si="662"/>
        <v>0</v>
      </c>
      <c r="BA116" s="475">
        <f>'MASTER_ ALL areas - No.seedling'!AZ127</f>
        <v>0</v>
      </c>
      <c r="BB116" s="80">
        <f t="shared" si="663"/>
        <v>0</v>
      </c>
      <c r="BC116" s="475">
        <f>'MASTER_ ALL areas - No.seedling'!BB127</f>
        <v>0</v>
      </c>
      <c r="BD116" s="475">
        <f>'MASTER_ ALL areas - No.seedling'!BC127</f>
        <v>0</v>
      </c>
      <c r="BE116" s="80">
        <f t="shared" si="664"/>
        <v>0</v>
      </c>
      <c r="BF116" s="475">
        <f>'MASTER_ ALL areas - No.seedling'!BE127</f>
        <v>0</v>
      </c>
      <c r="BG116" s="80">
        <f t="shared" si="665"/>
        <v>0</v>
      </c>
      <c r="BH116" s="475">
        <f>'MASTER_ ALL areas - No.seedling'!BG127</f>
        <v>60</v>
      </c>
      <c r="BI116" s="475">
        <f>'MASTER_ ALL areas - No.seedling'!BH127</f>
        <v>0</v>
      </c>
      <c r="BJ116" s="80">
        <f t="shared" si="666"/>
        <v>0</v>
      </c>
      <c r="BK116" s="475">
        <f>'MASTER_ ALL areas - No.seedling'!BJ127</f>
        <v>3</v>
      </c>
      <c r="BL116" s="80">
        <f t="shared" si="667"/>
        <v>1</v>
      </c>
      <c r="BM116" s="475">
        <f>'MASTER_ ALL areas - No.seedling'!BL127</f>
        <v>0</v>
      </c>
      <c r="BN116" s="475">
        <f>'MASTER_ ALL areas - No.seedling'!BM127</f>
        <v>0</v>
      </c>
      <c r="BO116" s="80">
        <f t="shared" si="668"/>
        <v>0</v>
      </c>
      <c r="BP116" s="475">
        <f>'MASTER_ ALL areas - No.seedling'!BO127</f>
        <v>0</v>
      </c>
      <c r="BQ116" s="80">
        <f t="shared" si="669"/>
        <v>0</v>
      </c>
      <c r="BR116" s="475">
        <f>'MASTER_ ALL areas - No.seedling'!BQ127</f>
        <v>0</v>
      </c>
      <c r="BS116" s="475">
        <f>'MASTER_ ALL areas - No.seedling'!BR127</f>
        <v>0</v>
      </c>
      <c r="BT116" s="80">
        <f t="shared" si="670"/>
        <v>0</v>
      </c>
      <c r="BU116" s="475">
        <f>'MASTER_ ALL areas - No.seedling'!BT127</f>
        <v>0</v>
      </c>
      <c r="BV116" s="80">
        <f t="shared" si="671"/>
        <v>0</v>
      </c>
      <c r="BW116" s="475">
        <f>'MASTER_ ALL areas - No.seedling'!BV127</f>
        <v>0</v>
      </c>
      <c r="BX116" s="475">
        <f>'MASTER_ ALL areas - No.seedling'!BW127</f>
        <v>0</v>
      </c>
      <c r="BY116" s="80">
        <f t="shared" si="672"/>
        <v>0</v>
      </c>
      <c r="BZ116" s="475">
        <f>'MASTER_ ALL areas - No.seedling'!BY127</f>
        <v>0</v>
      </c>
      <c r="CA116" s="81">
        <f t="shared" si="673"/>
        <v>0</v>
      </c>
      <c r="CB116" s="429"/>
      <c r="CC116" s="75">
        <f>'MASTER_ ALL areas - No.seedling'!CB127</f>
        <v>100</v>
      </c>
      <c r="CD116" s="76">
        <f>'MASTER_ ALL areas - No.seedling'!CC127</f>
        <v>2</v>
      </c>
      <c r="CE116" s="80">
        <f t="shared" si="674"/>
        <v>0.4</v>
      </c>
      <c r="CF116" s="76">
        <f>'MASTER_ ALL areas - No.seedling'!CE127</f>
        <v>5</v>
      </c>
      <c r="CG116" s="81">
        <f t="shared" si="675"/>
        <v>1</v>
      </c>
      <c r="CH116" s="75">
        <f>'MASTER_ ALL areas - No.seedling'!CG127</f>
        <v>40</v>
      </c>
      <c r="CI116" s="76">
        <f>'MASTER_ ALL areas - No.seedling'!CH127</f>
        <v>0</v>
      </c>
      <c r="CJ116" s="80">
        <f t="shared" si="676"/>
        <v>0</v>
      </c>
      <c r="CK116" s="76">
        <f>'MASTER_ ALL areas - No.seedling'!CJ127</f>
        <v>2</v>
      </c>
      <c r="CL116" s="81">
        <f t="shared" si="677"/>
        <v>1</v>
      </c>
      <c r="CM116" s="75">
        <f>'MASTER_ ALL areas - No.seedling'!CL127</f>
        <v>0</v>
      </c>
      <c r="CN116" s="76">
        <f>'MASTER_ ALL areas - No.seedling'!CM127</f>
        <v>0</v>
      </c>
      <c r="CO116" s="80">
        <f t="shared" si="678"/>
        <v>0</v>
      </c>
      <c r="CP116" s="76">
        <f>'MASTER_ ALL areas - No.seedling'!CO127</f>
        <v>0</v>
      </c>
      <c r="CQ116" s="81">
        <f t="shared" si="679"/>
        <v>0</v>
      </c>
      <c r="CR116" s="75">
        <f>'MASTER_ ALL areas - No.seedling'!CQ127</f>
        <v>0</v>
      </c>
      <c r="CS116" s="76">
        <f>'MASTER_ ALL areas - No.seedling'!CR127</f>
        <v>0</v>
      </c>
      <c r="CT116" s="80">
        <f t="shared" si="680"/>
        <v>0</v>
      </c>
      <c r="CU116" s="76">
        <f>'MASTER_ ALL areas - No.seedling'!CT127</f>
        <v>0</v>
      </c>
      <c r="CV116" s="81">
        <f t="shared" si="681"/>
        <v>0</v>
      </c>
      <c r="CW116" s="75">
        <f>'MASTER_ ALL areas - No.seedling'!CV127</f>
        <v>20</v>
      </c>
      <c r="CX116" s="76">
        <f>'MASTER_ ALL areas - No.seedling'!CW127</f>
        <v>0</v>
      </c>
      <c r="CY116" s="80">
        <f t="shared" si="682"/>
        <v>0</v>
      </c>
      <c r="CZ116" s="76">
        <f>'MASTER_ ALL areas - No.seedling'!CY127</f>
        <v>1</v>
      </c>
      <c r="DA116" s="81">
        <f t="shared" si="683"/>
        <v>1</v>
      </c>
      <c r="DB116" s="75">
        <f>'MASTER_ ALL areas - No.seedling'!DA127</f>
        <v>0</v>
      </c>
      <c r="DC116" s="76">
        <f>'MASTER_ ALL areas - No.seedling'!DB127</f>
        <v>0</v>
      </c>
      <c r="DD116" s="80">
        <f t="shared" si="684"/>
        <v>0</v>
      </c>
      <c r="DE116" s="76">
        <f>'MASTER_ ALL areas - No.seedling'!DD127</f>
        <v>0</v>
      </c>
      <c r="DF116" s="81">
        <f t="shared" si="685"/>
        <v>0</v>
      </c>
      <c r="DG116" s="75">
        <f>'MASTER_ ALL areas - No.seedling'!DF127</f>
        <v>0</v>
      </c>
      <c r="DH116" s="76">
        <f>'MASTER_ ALL areas - No.seedling'!DG127</f>
        <v>0</v>
      </c>
      <c r="DI116" s="80">
        <f t="shared" si="686"/>
        <v>0</v>
      </c>
      <c r="DJ116" s="76">
        <f>'MASTER_ ALL areas - No.seedling'!DI127</f>
        <v>0</v>
      </c>
      <c r="DK116" s="81">
        <f t="shared" si="687"/>
        <v>0</v>
      </c>
      <c r="DL116" s="75">
        <f>'MASTER_ ALL areas - No.seedling'!DK127</f>
        <v>0</v>
      </c>
      <c r="DM116" s="76">
        <f>'MASTER_ ALL areas - No.seedling'!DL127</f>
        <v>0</v>
      </c>
      <c r="DN116" s="80">
        <f t="shared" si="688"/>
        <v>0</v>
      </c>
      <c r="DO116" s="76">
        <f>'MASTER_ ALL areas - No.seedling'!DN127</f>
        <v>0</v>
      </c>
      <c r="DP116" s="81">
        <f t="shared" si="689"/>
        <v>0</v>
      </c>
      <c r="DQ116" s="75">
        <f>'MASTER_ ALL areas - No.seedling'!DP127</f>
        <v>0</v>
      </c>
      <c r="DR116" s="76">
        <f>'MASTER_ ALL areas - No.seedling'!DQ127</f>
        <v>0</v>
      </c>
      <c r="DS116" s="80">
        <f t="shared" si="690"/>
        <v>0</v>
      </c>
      <c r="DT116" s="76">
        <f>'MASTER_ ALL areas - No.seedling'!DS127</f>
        <v>0</v>
      </c>
      <c r="DU116" s="81">
        <f t="shared" si="691"/>
        <v>0</v>
      </c>
      <c r="DV116" s="75">
        <f>'MASTER_ ALL areas - No.seedling'!DU127</f>
        <v>0</v>
      </c>
      <c r="DW116" s="76">
        <f>'MASTER_ ALL areas - No.seedling'!DV127</f>
        <v>0</v>
      </c>
      <c r="DX116" s="80">
        <f t="shared" si="692"/>
        <v>0</v>
      </c>
      <c r="DY116" s="76">
        <f>'MASTER_ ALL areas - No.seedling'!DX127</f>
        <v>0</v>
      </c>
      <c r="DZ116" s="81">
        <f t="shared" si="693"/>
        <v>0</v>
      </c>
      <c r="EA116" s="75">
        <f>'MASTER_ ALL areas - No.seedling'!DZ127</f>
        <v>0</v>
      </c>
      <c r="EB116" s="76">
        <f>'MASTER_ ALL areas - No.seedling'!EA127</f>
        <v>0</v>
      </c>
      <c r="EC116" s="80">
        <f t="shared" si="694"/>
        <v>0</v>
      </c>
      <c r="ED116" s="76">
        <f>'MASTER_ ALL areas - No.seedling'!EC127</f>
        <v>0</v>
      </c>
      <c r="EE116" s="81">
        <f t="shared" si="695"/>
        <v>0</v>
      </c>
      <c r="EF116" s="75">
        <f>'MASTER_ ALL areas - No.seedling'!EE127</f>
        <v>0</v>
      </c>
      <c r="EG116" s="76">
        <f>'MASTER_ ALL areas - No.seedling'!EF127</f>
        <v>0</v>
      </c>
      <c r="EH116" s="80">
        <f t="shared" si="696"/>
        <v>0</v>
      </c>
      <c r="EI116" s="76">
        <f>'MASTER_ ALL areas - No.seedling'!EH127</f>
        <v>0</v>
      </c>
      <c r="EJ116" s="81">
        <f t="shared" si="697"/>
        <v>0</v>
      </c>
      <c r="EK116" s="75">
        <f>'MASTER_ ALL areas - No.seedling'!EJ127</f>
        <v>0</v>
      </c>
      <c r="EL116" s="76">
        <f>'MASTER_ ALL areas - No.seedling'!EK127</f>
        <v>0</v>
      </c>
      <c r="EM116" s="80">
        <f t="shared" si="698"/>
        <v>0</v>
      </c>
      <c r="EN116" s="76">
        <f>'MASTER_ ALL areas - No.seedling'!EM127</f>
        <v>0</v>
      </c>
      <c r="EO116" s="81">
        <f t="shared" si="699"/>
        <v>0</v>
      </c>
      <c r="EP116" s="75">
        <f>'MASTER_ ALL areas - No.seedling'!EO127</f>
        <v>0</v>
      </c>
      <c r="EQ116" s="76">
        <f>'MASTER_ ALL areas - No.seedling'!EP127</f>
        <v>0</v>
      </c>
      <c r="ER116" s="80">
        <f t="shared" si="700"/>
        <v>0</v>
      </c>
      <c r="ES116" s="76">
        <f>'MASTER_ ALL areas - No.seedling'!ER127</f>
        <v>0</v>
      </c>
      <c r="ET116" s="81">
        <f t="shared" si="701"/>
        <v>0</v>
      </c>
      <c r="EU116" s="75">
        <f>'MASTER_ ALL areas - No.seedling'!ET127</f>
        <v>0</v>
      </c>
      <c r="EV116" s="76">
        <f>'MASTER_ ALL areas - No.seedling'!EU127</f>
        <v>0</v>
      </c>
      <c r="EW116" s="80">
        <f t="shared" si="702"/>
        <v>0</v>
      </c>
      <c r="EX116" s="76">
        <f>'MASTER_ ALL areas - No.seedling'!EW127</f>
        <v>0</v>
      </c>
      <c r="EY116" s="81">
        <f t="shared" si="703"/>
        <v>0</v>
      </c>
      <c r="EZ116" s="75">
        <f>'MASTER_ ALL areas - No.seedling'!EY127</f>
        <v>0</v>
      </c>
      <c r="FA116" s="76">
        <f>'MASTER_ ALL areas - No.seedling'!EZ127</f>
        <v>0</v>
      </c>
      <c r="FB116" s="80">
        <f t="shared" si="704"/>
        <v>0</v>
      </c>
      <c r="FC116" s="76">
        <f>'MASTER_ ALL areas - No.seedling'!FB127</f>
        <v>0</v>
      </c>
      <c r="FD116" s="81">
        <f t="shared" si="705"/>
        <v>0</v>
      </c>
      <c r="FE116" s="75">
        <f>'MASTER_ ALL areas - No.seedling'!FD127</f>
        <v>40</v>
      </c>
      <c r="FF116" s="76">
        <f>'MASTER_ ALL areas - No.seedling'!FE127</f>
        <v>0</v>
      </c>
      <c r="FG116" s="80">
        <f t="shared" si="706"/>
        <v>0</v>
      </c>
      <c r="FH116" s="76">
        <f>'MASTER_ ALL areas - No.seedling'!FG127</f>
        <v>2</v>
      </c>
      <c r="FI116" s="81">
        <f t="shared" si="707"/>
        <v>1</v>
      </c>
      <c r="FJ116" s="75">
        <f>'MASTER_ ALL areas - No.seedling'!FI127</f>
        <v>20</v>
      </c>
      <c r="FK116" s="76">
        <f>'MASTER_ ALL areas - No.seedling'!FJ127</f>
        <v>0</v>
      </c>
      <c r="FL116" s="80">
        <f t="shared" si="708"/>
        <v>0</v>
      </c>
      <c r="FM116" s="76">
        <f>'MASTER_ ALL areas - No.seedling'!FL127</f>
        <v>1</v>
      </c>
      <c r="FN116" s="81">
        <f t="shared" si="709"/>
        <v>1</v>
      </c>
      <c r="FO116" s="75">
        <f>'MASTER_ ALL areas - No.seedling'!FN127</f>
        <v>0</v>
      </c>
      <c r="FP116" s="76">
        <f>'MASTER_ ALL areas - No.seedling'!FO127</f>
        <v>0</v>
      </c>
      <c r="FQ116" s="80">
        <f t="shared" si="710"/>
        <v>0</v>
      </c>
      <c r="FR116" s="76">
        <f>'MASTER_ ALL areas - No.seedling'!FQ127</f>
        <v>0</v>
      </c>
      <c r="FS116" s="81">
        <f t="shared" si="711"/>
        <v>0</v>
      </c>
      <c r="FT116" s="75">
        <f>'MASTER_ ALL areas - No.seedling'!FS127</f>
        <v>0</v>
      </c>
      <c r="FU116" s="76">
        <f>'MASTER_ ALL areas - No.seedling'!FT127</f>
        <v>0</v>
      </c>
      <c r="FV116" s="80">
        <f t="shared" si="712"/>
        <v>0</v>
      </c>
      <c r="FW116" s="76">
        <f>'MASTER_ ALL areas - No.seedling'!FV127</f>
        <v>0</v>
      </c>
      <c r="FX116" s="81">
        <f t="shared" si="713"/>
        <v>0</v>
      </c>
      <c r="FY116" s="75">
        <f>'MASTER_ ALL areas - No.seedling'!FX127</f>
        <v>0</v>
      </c>
      <c r="FZ116" s="76">
        <f>'MASTER_ ALL areas - No.seedling'!FY127</f>
        <v>0</v>
      </c>
      <c r="GA116" s="80">
        <f t="shared" si="714"/>
        <v>0</v>
      </c>
      <c r="GB116" s="76">
        <f>'MASTER_ ALL areas - No.seedling'!GA127</f>
        <v>0</v>
      </c>
      <c r="GC116" s="81">
        <f t="shared" si="715"/>
        <v>0</v>
      </c>
      <c r="GD116" s="75">
        <f>'MASTER_ ALL areas - No.seedling'!GC127</f>
        <v>0</v>
      </c>
      <c r="GE116" s="76">
        <f>'MASTER_ ALL areas - No.seedling'!GD127</f>
        <v>0</v>
      </c>
      <c r="GF116" s="80">
        <f t="shared" si="716"/>
        <v>0</v>
      </c>
      <c r="GG116" s="76">
        <f>'MASTER_ ALL areas - No.seedling'!GF127</f>
        <v>0</v>
      </c>
      <c r="GH116" s="81">
        <f t="shared" si="717"/>
        <v>0</v>
      </c>
      <c r="GI116" s="75">
        <f>'MASTER_ ALL areas - No.seedling'!GH127</f>
        <v>0</v>
      </c>
      <c r="GJ116" s="76">
        <f>'MASTER_ ALL areas - No.seedling'!GI127</f>
        <v>0</v>
      </c>
      <c r="GK116" s="80">
        <f t="shared" si="718"/>
        <v>0</v>
      </c>
      <c r="GL116" s="76">
        <f>'MASTER_ ALL areas - No.seedling'!GK127</f>
        <v>0</v>
      </c>
      <c r="GM116" s="81">
        <f t="shared" si="719"/>
        <v>0</v>
      </c>
      <c r="GN116" s="75">
        <f>'MASTER_ ALL areas - No.seedling'!GM127</f>
        <v>0</v>
      </c>
      <c r="GO116" s="76">
        <f>'MASTER_ ALL areas - No.seedling'!GN127</f>
        <v>0</v>
      </c>
      <c r="GP116" s="80">
        <f t="shared" si="720"/>
        <v>0</v>
      </c>
      <c r="GQ116" s="76">
        <f>'MASTER_ ALL areas - No.seedling'!GP127</f>
        <v>0</v>
      </c>
      <c r="GR116" s="81">
        <f t="shared" si="721"/>
        <v>0</v>
      </c>
      <c r="GS116" s="75">
        <f>'MASTER_ ALL areas - No.seedling'!GR127</f>
        <v>0</v>
      </c>
      <c r="GT116" s="76">
        <f>'MASTER_ ALL areas - No.seedling'!GS127</f>
        <v>0</v>
      </c>
      <c r="GU116" s="80">
        <f t="shared" si="722"/>
        <v>0</v>
      </c>
      <c r="GV116" s="76">
        <f>'MASTER_ ALL areas - No.seedling'!GU127</f>
        <v>0</v>
      </c>
      <c r="GW116" s="81">
        <f t="shared" si="723"/>
        <v>0</v>
      </c>
      <c r="GX116" s="75">
        <f>'MASTER_ ALL areas - No.seedling'!GW127</f>
        <v>0</v>
      </c>
      <c r="GY116" s="76">
        <f>'MASTER_ ALL areas - No.seedling'!GX127</f>
        <v>0</v>
      </c>
      <c r="GZ116" s="80">
        <f t="shared" si="724"/>
        <v>0</v>
      </c>
      <c r="HA116" s="76">
        <f>'MASTER_ ALL areas - No.seedling'!GZ127</f>
        <v>0</v>
      </c>
      <c r="HB116" s="81">
        <f t="shared" si="725"/>
        <v>0</v>
      </c>
      <c r="HC116" s="75">
        <f>'MASTER_ ALL areas - No.seedling'!HB127</f>
        <v>0</v>
      </c>
      <c r="HD116" s="76">
        <f>'MASTER_ ALL areas - No.seedling'!HC127</f>
        <v>0</v>
      </c>
      <c r="HE116" s="80">
        <f t="shared" si="726"/>
        <v>0</v>
      </c>
      <c r="HF116" s="76">
        <f>'MASTER_ ALL areas - No.seedling'!HE127</f>
        <v>0</v>
      </c>
      <c r="HG116" s="81">
        <f t="shared" si="727"/>
        <v>0</v>
      </c>
      <c r="HH116" s="75">
        <f>'MASTER_ ALL areas - No.seedling'!HG127</f>
        <v>0</v>
      </c>
      <c r="HI116" s="76">
        <f>'MASTER_ ALL areas - No.seedling'!HH127</f>
        <v>0</v>
      </c>
      <c r="HJ116" s="80">
        <f t="shared" si="728"/>
        <v>0</v>
      </c>
      <c r="HK116" s="76">
        <f>'MASTER_ ALL areas - No.seedling'!HJ127</f>
        <v>0</v>
      </c>
      <c r="HL116" s="81">
        <f t="shared" si="729"/>
        <v>0</v>
      </c>
      <c r="HM116" s="75">
        <f>'MASTER_ ALL areas - No.seedling'!HL127</f>
        <v>0</v>
      </c>
      <c r="HN116" s="76">
        <f>'MASTER_ ALL areas - No.seedling'!HM127</f>
        <v>0</v>
      </c>
      <c r="HO116" s="80">
        <f t="shared" si="730"/>
        <v>0</v>
      </c>
      <c r="HP116" s="76">
        <f>'MASTER_ ALL areas - No.seedling'!HO127</f>
        <v>0</v>
      </c>
      <c r="HQ116" s="81">
        <f t="shared" si="731"/>
        <v>0</v>
      </c>
      <c r="HR116" s="75">
        <f>'MASTER_ ALL areas - No.seedling'!HQ127</f>
        <v>0</v>
      </c>
      <c r="HS116" s="76">
        <f>'MASTER_ ALL areas - No.seedling'!HR127</f>
        <v>0</v>
      </c>
      <c r="HT116" s="80">
        <f t="shared" si="732"/>
        <v>0</v>
      </c>
      <c r="HU116" s="76">
        <f>'MASTER_ ALL areas - No.seedling'!HT127</f>
        <v>0</v>
      </c>
      <c r="HV116" s="81">
        <f t="shared" si="733"/>
        <v>0</v>
      </c>
      <c r="HW116" s="75">
        <f>'MASTER_ ALL areas - No.seedling'!HV127</f>
        <v>0</v>
      </c>
      <c r="HX116" s="76">
        <f>'MASTER_ ALL areas - No.seedling'!HW127</f>
        <v>0</v>
      </c>
      <c r="HY116" s="80">
        <f t="shared" si="734"/>
        <v>0</v>
      </c>
      <c r="HZ116" s="76">
        <f>'MASTER_ ALL areas - No.seedling'!HY127</f>
        <v>0</v>
      </c>
      <c r="IA116" s="81">
        <f t="shared" si="735"/>
        <v>0</v>
      </c>
      <c r="IB116" s="75">
        <f>'MASTER_ ALL areas - No.seedling'!IA127</f>
        <v>0</v>
      </c>
      <c r="IC116" s="76">
        <f>'MASTER_ ALL areas - No.seedling'!IB127</f>
        <v>0</v>
      </c>
      <c r="ID116" s="80">
        <f t="shared" si="736"/>
        <v>0</v>
      </c>
      <c r="IE116" s="76">
        <f>'MASTER_ ALL areas - No.seedling'!ID127</f>
        <v>0</v>
      </c>
      <c r="IF116" s="85">
        <f t="shared" si="737"/>
        <v>0</v>
      </c>
      <c r="IG116" s="86" t="s">
        <v>372</v>
      </c>
      <c r="IH116" s="87"/>
    </row>
    <row r="117" spans="2:242" ht="33" customHeight="1" x14ac:dyDescent="0.25">
      <c r="B117" s="420">
        <v>124</v>
      </c>
      <c r="C117" s="421" t="s">
        <v>373</v>
      </c>
      <c r="D117" s="422">
        <v>217812</v>
      </c>
      <c r="E117" s="423">
        <v>934782</v>
      </c>
      <c r="F117" s="424" t="s">
        <v>89</v>
      </c>
      <c r="G117" s="88" t="s">
        <v>105</v>
      </c>
      <c r="H117" s="459">
        <f>'MASTER_ ALL areas - No.seedling'!G128</f>
        <v>1</v>
      </c>
      <c r="I117" s="472">
        <f>'MASTER_ ALL areas - No.seedling'!H128</f>
        <v>0</v>
      </c>
      <c r="J117" s="459">
        <f>'MASTER_ ALL areas - No.seedling'!I128</f>
        <v>28.4</v>
      </c>
      <c r="K117" s="427">
        <f>'MASTER_ ALL areas - No.seedling'!J128</f>
        <v>4</v>
      </c>
      <c r="L117" s="73">
        <f t="shared" si="649"/>
        <v>80</v>
      </c>
      <c r="M117" s="427">
        <f>'MASTER_ ALL areas - No.seedling'!L128</f>
        <v>80</v>
      </c>
      <c r="N117" s="473">
        <f>'MASTER_ ALL areas - No.seedling'!M128</f>
        <v>0</v>
      </c>
      <c r="O117" s="474">
        <f>'MASTER_ ALL areas - No.seedling'!N128</f>
        <v>4</v>
      </c>
      <c r="P117" s="70">
        <f t="shared" si="559"/>
        <v>0</v>
      </c>
      <c r="Q117" s="78">
        <f t="shared" si="560"/>
        <v>1</v>
      </c>
      <c r="R117" s="429"/>
      <c r="S117" s="473">
        <f>'MASTER_ ALL areas - No.seedling'!R128</f>
        <v>20</v>
      </c>
      <c r="T117" s="475">
        <f>'MASTER_ ALL areas - No.seedling'!S128</f>
        <v>0</v>
      </c>
      <c r="U117" s="80">
        <f t="shared" si="650"/>
        <v>0</v>
      </c>
      <c r="V117" s="475">
        <f>'MASTER_ ALL areas - No.seedling'!U128</f>
        <v>1</v>
      </c>
      <c r="W117" s="80">
        <f t="shared" si="651"/>
        <v>1</v>
      </c>
      <c r="X117" s="475">
        <f>'MASTER_ ALL areas - No.seedling'!W128</f>
        <v>60</v>
      </c>
      <c r="Y117" s="475">
        <f>'MASTER_ ALL areas - No.seedling'!X128</f>
        <v>0</v>
      </c>
      <c r="Z117" s="80">
        <f t="shared" si="652"/>
        <v>0</v>
      </c>
      <c r="AA117" s="475">
        <f>'MASTER_ ALL areas - No.seedling'!Z128</f>
        <v>3</v>
      </c>
      <c r="AB117" s="80">
        <f t="shared" si="653"/>
        <v>1</v>
      </c>
      <c r="AC117" s="475">
        <f>'MASTER_ ALL areas - No.seedling'!AB128</f>
        <v>0</v>
      </c>
      <c r="AD117" s="475">
        <f>'MASTER_ ALL areas - No.seedling'!AC128</f>
        <v>0</v>
      </c>
      <c r="AE117" s="80">
        <f t="shared" si="654"/>
        <v>0</v>
      </c>
      <c r="AF117" s="475">
        <f>'MASTER_ ALL areas - No.seedling'!AE128</f>
        <v>0</v>
      </c>
      <c r="AG117" s="80">
        <f t="shared" si="655"/>
        <v>0</v>
      </c>
      <c r="AH117" s="475">
        <f>'MASTER_ ALL areas - No.seedling'!AG128</f>
        <v>0</v>
      </c>
      <c r="AI117" s="475">
        <f>'MASTER_ ALL areas - No.seedling'!AH128</f>
        <v>0</v>
      </c>
      <c r="AJ117" s="80">
        <f t="shared" si="656"/>
        <v>0</v>
      </c>
      <c r="AK117" s="475">
        <f>'MASTER_ ALL areas - No.seedling'!AJ128</f>
        <v>0</v>
      </c>
      <c r="AL117" s="81">
        <f t="shared" si="657"/>
        <v>0</v>
      </c>
      <c r="AM117" s="429"/>
      <c r="AN117" s="473">
        <f>'MASTER_ ALL areas - No.seedling'!AM128</f>
        <v>20</v>
      </c>
      <c r="AO117" s="475">
        <f>'MASTER_ ALL areas - No.seedling'!AN128</f>
        <v>0</v>
      </c>
      <c r="AP117" s="80">
        <f t="shared" si="658"/>
        <v>0</v>
      </c>
      <c r="AQ117" s="475">
        <f>'MASTER_ ALL areas - No.seedling'!AP128</f>
        <v>1</v>
      </c>
      <c r="AR117" s="80">
        <f t="shared" si="659"/>
        <v>1</v>
      </c>
      <c r="AS117" s="475">
        <f>'MASTER_ ALL areas - No.seedling'!AR128</f>
        <v>60</v>
      </c>
      <c r="AT117" s="475">
        <f>'MASTER_ ALL areas - No.seedling'!AS128</f>
        <v>0</v>
      </c>
      <c r="AU117" s="80">
        <f t="shared" si="660"/>
        <v>0</v>
      </c>
      <c r="AV117" s="475">
        <f>'MASTER_ ALL areas - No.seedling'!AU128</f>
        <v>3</v>
      </c>
      <c r="AW117" s="80">
        <f t="shared" si="661"/>
        <v>1</v>
      </c>
      <c r="AX117" s="475">
        <f>'MASTER_ ALL areas - No.seedling'!AW128</f>
        <v>0</v>
      </c>
      <c r="AY117" s="475">
        <f>'MASTER_ ALL areas - No.seedling'!AX128</f>
        <v>0</v>
      </c>
      <c r="AZ117" s="80">
        <f t="shared" si="662"/>
        <v>0</v>
      </c>
      <c r="BA117" s="475">
        <f>'MASTER_ ALL areas - No.seedling'!AZ128</f>
        <v>0</v>
      </c>
      <c r="BB117" s="80">
        <f t="shared" si="663"/>
        <v>0</v>
      </c>
      <c r="BC117" s="475">
        <f>'MASTER_ ALL areas - No.seedling'!BB128</f>
        <v>0</v>
      </c>
      <c r="BD117" s="475">
        <f>'MASTER_ ALL areas - No.seedling'!BC128</f>
        <v>0</v>
      </c>
      <c r="BE117" s="80">
        <f t="shared" si="664"/>
        <v>0</v>
      </c>
      <c r="BF117" s="475">
        <f>'MASTER_ ALL areas - No.seedling'!BE128</f>
        <v>0</v>
      </c>
      <c r="BG117" s="80">
        <f t="shared" si="665"/>
        <v>0</v>
      </c>
      <c r="BH117" s="475">
        <f>'MASTER_ ALL areas - No.seedling'!BG128</f>
        <v>0</v>
      </c>
      <c r="BI117" s="475">
        <f>'MASTER_ ALL areas - No.seedling'!BH128</f>
        <v>0</v>
      </c>
      <c r="BJ117" s="80">
        <f t="shared" si="666"/>
        <v>0</v>
      </c>
      <c r="BK117" s="475">
        <f>'MASTER_ ALL areas - No.seedling'!BJ128</f>
        <v>0</v>
      </c>
      <c r="BL117" s="80">
        <f t="shared" si="667"/>
        <v>0</v>
      </c>
      <c r="BM117" s="475">
        <f>'MASTER_ ALL areas - No.seedling'!BL128</f>
        <v>0</v>
      </c>
      <c r="BN117" s="475">
        <f>'MASTER_ ALL areas - No.seedling'!BM128</f>
        <v>0</v>
      </c>
      <c r="BO117" s="80">
        <f t="shared" si="668"/>
        <v>0</v>
      </c>
      <c r="BP117" s="475">
        <f>'MASTER_ ALL areas - No.seedling'!BO128</f>
        <v>0</v>
      </c>
      <c r="BQ117" s="80">
        <f t="shared" si="669"/>
        <v>0</v>
      </c>
      <c r="BR117" s="475">
        <f>'MASTER_ ALL areas - No.seedling'!BQ128</f>
        <v>0</v>
      </c>
      <c r="BS117" s="475">
        <f>'MASTER_ ALL areas - No.seedling'!BR128</f>
        <v>0</v>
      </c>
      <c r="BT117" s="80">
        <f t="shared" si="670"/>
        <v>0</v>
      </c>
      <c r="BU117" s="475">
        <f>'MASTER_ ALL areas - No.seedling'!BT128</f>
        <v>0</v>
      </c>
      <c r="BV117" s="80">
        <f t="shared" si="671"/>
        <v>0</v>
      </c>
      <c r="BW117" s="475">
        <f>'MASTER_ ALL areas - No.seedling'!BV128</f>
        <v>0</v>
      </c>
      <c r="BX117" s="475">
        <f>'MASTER_ ALL areas - No.seedling'!BW128</f>
        <v>0</v>
      </c>
      <c r="BY117" s="80">
        <f t="shared" si="672"/>
        <v>0</v>
      </c>
      <c r="BZ117" s="475">
        <f>'MASTER_ ALL areas - No.seedling'!BY128</f>
        <v>0</v>
      </c>
      <c r="CA117" s="81">
        <f t="shared" si="673"/>
        <v>0</v>
      </c>
      <c r="CB117" s="429"/>
      <c r="CC117" s="75">
        <f>'MASTER_ ALL areas - No.seedling'!CB128</f>
        <v>0</v>
      </c>
      <c r="CD117" s="76">
        <f>'MASTER_ ALL areas - No.seedling'!CC128</f>
        <v>0</v>
      </c>
      <c r="CE117" s="80">
        <f t="shared" si="674"/>
        <v>0</v>
      </c>
      <c r="CF117" s="76">
        <f>'MASTER_ ALL areas - No.seedling'!CE128</f>
        <v>0</v>
      </c>
      <c r="CG117" s="81">
        <f t="shared" si="675"/>
        <v>0</v>
      </c>
      <c r="CH117" s="75">
        <f>'MASTER_ ALL areas - No.seedling'!CG128</f>
        <v>20</v>
      </c>
      <c r="CI117" s="76">
        <f>'MASTER_ ALL areas - No.seedling'!CH128</f>
        <v>0</v>
      </c>
      <c r="CJ117" s="80">
        <f t="shared" si="676"/>
        <v>0</v>
      </c>
      <c r="CK117" s="76">
        <f>'MASTER_ ALL areas - No.seedling'!CJ128</f>
        <v>1</v>
      </c>
      <c r="CL117" s="81">
        <f t="shared" si="677"/>
        <v>1</v>
      </c>
      <c r="CM117" s="75">
        <f>'MASTER_ ALL areas - No.seedling'!CL128</f>
        <v>0</v>
      </c>
      <c r="CN117" s="76">
        <f>'MASTER_ ALL areas - No.seedling'!CM128</f>
        <v>0</v>
      </c>
      <c r="CO117" s="80">
        <f t="shared" si="678"/>
        <v>0</v>
      </c>
      <c r="CP117" s="76">
        <f>'MASTER_ ALL areas - No.seedling'!CO128</f>
        <v>0</v>
      </c>
      <c r="CQ117" s="81">
        <f t="shared" si="679"/>
        <v>0</v>
      </c>
      <c r="CR117" s="75">
        <f>'MASTER_ ALL areas - No.seedling'!CQ128</f>
        <v>0</v>
      </c>
      <c r="CS117" s="76">
        <f>'MASTER_ ALL areas - No.seedling'!CR128</f>
        <v>0</v>
      </c>
      <c r="CT117" s="80">
        <f t="shared" si="680"/>
        <v>0</v>
      </c>
      <c r="CU117" s="76">
        <f>'MASTER_ ALL areas - No.seedling'!CT128</f>
        <v>0</v>
      </c>
      <c r="CV117" s="81">
        <f t="shared" si="681"/>
        <v>0</v>
      </c>
      <c r="CW117" s="75">
        <f>'MASTER_ ALL areas - No.seedling'!CV128</f>
        <v>20</v>
      </c>
      <c r="CX117" s="76">
        <f>'MASTER_ ALL areas - No.seedling'!CW128</f>
        <v>0</v>
      </c>
      <c r="CY117" s="80">
        <f t="shared" si="682"/>
        <v>0</v>
      </c>
      <c r="CZ117" s="76">
        <f>'MASTER_ ALL areas - No.seedling'!CY128</f>
        <v>1</v>
      </c>
      <c r="DA117" s="81">
        <f t="shared" si="683"/>
        <v>1</v>
      </c>
      <c r="DB117" s="75">
        <f>'MASTER_ ALL areas - No.seedling'!DA128</f>
        <v>40</v>
      </c>
      <c r="DC117" s="76">
        <f>'MASTER_ ALL areas - No.seedling'!DB128</f>
        <v>0</v>
      </c>
      <c r="DD117" s="80">
        <f t="shared" si="684"/>
        <v>0</v>
      </c>
      <c r="DE117" s="76">
        <f>'MASTER_ ALL areas - No.seedling'!DD128</f>
        <v>2</v>
      </c>
      <c r="DF117" s="81">
        <f t="shared" si="685"/>
        <v>1</v>
      </c>
      <c r="DG117" s="75">
        <f>'MASTER_ ALL areas - No.seedling'!DF128</f>
        <v>0</v>
      </c>
      <c r="DH117" s="76">
        <f>'MASTER_ ALL areas - No.seedling'!DG128</f>
        <v>0</v>
      </c>
      <c r="DI117" s="80">
        <f t="shared" si="686"/>
        <v>0</v>
      </c>
      <c r="DJ117" s="76">
        <f>'MASTER_ ALL areas - No.seedling'!DI128</f>
        <v>0</v>
      </c>
      <c r="DK117" s="81">
        <f t="shared" si="687"/>
        <v>0</v>
      </c>
      <c r="DL117" s="75">
        <f>'MASTER_ ALL areas - No.seedling'!DK128</f>
        <v>0</v>
      </c>
      <c r="DM117" s="76">
        <f>'MASTER_ ALL areas - No.seedling'!DL128</f>
        <v>0</v>
      </c>
      <c r="DN117" s="80">
        <f t="shared" si="688"/>
        <v>0</v>
      </c>
      <c r="DO117" s="76">
        <f>'MASTER_ ALL areas - No.seedling'!DN128</f>
        <v>0</v>
      </c>
      <c r="DP117" s="81">
        <f t="shared" si="689"/>
        <v>0</v>
      </c>
      <c r="DQ117" s="75">
        <f>'MASTER_ ALL areas - No.seedling'!DP128</f>
        <v>0</v>
      </c>
      <c r="DR117" s="76">
        <f>'MASTER_ ALL areas - No.seedling'!DQ128</f>
        <v>0</v>
      </c>
      <c r="DS117" s="80">
        <f t="shared" si="690"/>
        <v>0</v>
      </c>
      <c r="DT117" s="76">
        <f>'MASTER_ ALL areas - No.seedling'!DS128</f>
        <v>0</v>
      </c>
      <c r="DU117" s="81">
        <f t="shared" si="691"/>
        <v>0</v>
      </c>
      <c r="DV117" s="75">
        <f>'MASTER_ ALL areas - No.seedling'!DU128</f>
        <v>0</v>
      </c>
      <c r="DW117" s="76">
        <f>'MASTER_ ALL areas - No.seedling'!DV128</f>
        <v>0</v>
      </c>
      <c r="DX117" s="80">
        <f t="shared" si="692"/>
        <v>0</v>
      </c>
      <c r="DY117" s="76">
        <f>'MASTER_ ALL areas - No.seedling'!DX128</f>
        <v>0</v>
      </c>
      <c r="DZ117" s="81">
        <f t="shared" si="693"/>
        <v>0</v>
      </c>
      <c r="EA117" s="75">
        <f>'MASTER_ ALL areas - No.seedling'!DZ128</f>
        <v>0</v>
      </c>
      <c r="EB117" s="76">
        <f>'MASTER_ ALL areas - No.seedling'!EA128</f>
        <v>0</v>
      </c>
      <c r="EC117" s="80">
        <f t="shared" si="694"/>
        <v>0</v>
      </c>
      <c r="ED117" s="76">
        <f>'MASTER_ ALL areas - No.seedling'!EC128</f>
        <v>0</v>
      </c>
      <c r="EE117" s="81">
        <f t="shared" si="695"/>
        <v>0</v>
      </c>
      <c r="EF117" s="75">
        <f>'MASTER_ ALL areas - No.seedling'!EE128</f>
        <v>0</v>
      </c>
      <c r="EG117" s="76">
        <f>'MASTER_ ALL areas - No.seedling'!EF128</f>
        <v>0</v>
      </c>
      <c r="EH117" s="80">
        <f t="shared" si="696"/>
        <v>0</v>
      </c>
      <c r="EI117" s="76">
        <f>'MASTER_ ALL areas - No.seedling'!EH128</f>
        <v>0</v>
      </c>
      <c r="EJ117" s="81">
        <f t="shared" si="697"/>
        <v>0</v>
      </c>
      <c r="EK117" s="75">
        <f>'MASTER_ ALL areas - No.seedling'!EJ128</f>
        <v>0</v>
      </c>
      <c r="EL117" s="76">
        <f>'MASTER_ ALL areas - No.seedling'!EK128</f>
        <v>0</v>
      </c>
      <c r="EM117" s="80">
        <f t="shared" si="698"/>
        <v>0</v>
      </c>
      <c r="EN117" s="76">
        <f>'MASTER_ ALL areas - No.seedling'!EM128</f>
        <v>0</v>
      </c>
      <c r="EO117" s="81">
        <f t="shared" si="699"/>
        <v>0</v>
      </c>
      <c r="EP117" s="75">
        <f>'MASTER_ ALL areas - No.seedling'!EO128</f>
        <v>0</v>
      </c>
      <c r="EQ117" s="76">
        <f>'MASTER_ ALL areas - No.seedling'!EP128</f>
        <v>0</v>
      </c>
      <c r="ER117" s="80">
        <f t="shared" si="700"/>
        <v>0</v>
      </c>
      <c r="ES117" s="76">
        <f>'MASTER_ ALL areas - No.seedling'!ER128</f>
        <v>0</v>
      </c>
      <c r="ET117" s="81">
        <f t="shared" si="701"/>
        <v>0</v>
      </c>
      <c r="EU117" s="75">
        <f>'MASTER_ ALL areas - No.seedling'!ET128</f>
        <v>0</v>
      </c>
      <c r="EV117" s="76">
        <f>'MASTER_ ALL areas - No.seedling'!EU128</f>
        <v>0</v>
      </c>
      <c r="EW117" s="80">
        <f t="shared" si="702"/>
        <v>0</v>
      </c>
      <c r="EX117" s="76">
        <f>'MASTER_ ALL areas - No.seedling'!EW128</f>
        <v>0</v>
      </c>
      <c r="EY117" s="81">
        <f t="shared" si="703"/>
        <v>0</v>
      </c>
      <c r="EZ117" s="75">
        <f>'MASTER_ ALL areas - No.seedling'!EY128</f>
        <v>0</v>
      </c>
      <c r="FA117" s="76">
        <f>'MASTER_ ALL areas - No.seedling'!EZ128</f>
        <v>0</v>
      </c>
      <c r="FB117" s="80">
        <f t="shared" si="704"/>
        <v>0</v>
      </c>
      <c r="FC117" s="76">
        <f>'MASTER_ ALL areas - No.seedling'!FB128</f>
        <v>0</v>
      </c>
      <c r="FD117" s="81">
        <f t="shared" si="705"/>
        <v>0</v>
      </c>
      <c r="FE117" s="75">
        <f>'MASTER_ ALL areas - No.seedling'!FD128</f>
        <v>0</v>
      </c>
      <c r="FF117" s="76">
        <f>'MASTER_ ALL areas - No.seedling'!FE128</f>
        <v>0</v>
      </c>
      <c r="FG117" s="80">
        <f t="shared" si="706"/>
        <v>0</v>
      </c>
      <c r="FH117" s="76">
        <f>'MASTER_ ALL areas - No.seedling'!FG128</f>
        <v>0</v>
      </c>
      <c r="FI117" s="81">
        <f t="shared" si="707"/>
        <v>0</v>
      </c>
      <c r="FJ117" s="75">
        <f>'MASTER_ ALL areas - No.seedling'!FI128</f>
        <v>0</v>
      </c>
      <c r="FK117" s="76">
        <f>'MASTER_ ALL areas - No.seedling'!FJ128</f>
        <v>0</v>
      </c>
      <c r="FL117" s="80">
        <f t="shared" si="708"/>
        <v>0</v>
      </c>
      <c r="FM117" s="76">
        <f>'MASTER_ ALL areas - No.seedling'!FL128</f>
        <v>0</v>
      </c>
      <c r="FN117" s="81">
        <f t="shared" si="709"/>
        <v>0</v>
      </c>
      <c r="FO117" s="75">
        <f>'MASTER_ ALL areas - No.seedling'!FN128</f>
        <v>0</v>
      </c>
      <c r="FP117" s="76">
        <f>'MASTER_ ALL areas - No.seedling'!FO128</f>
        <v>0</v>
      </c>
      <c r="FQ117" s="80">
        <f t="shared" si="710"/>
        <v>0</v>
      </c>
      <c r="FR117" s="76">
        <f>'MASTER_ ALL areas - No.seedling'!FQ128</f>
        <v>0</v>
      </c>
      <c r="FS117" s="81">
        <f t="shared" si="711"/>
        <v>0</v>
      </c>
      <c r="FT117" s="75">
        <f>'MASTER_ ALL areas - No.seedling'!FS128</f>
        <v>0</v>
      </c>
      <c r="FU117" s="76">
        <f>'MASTER_ ALL areas - No.seedling'!FT128</f>
        <v>0</v>
      </c>
      <c r="FV117" s="80">
        <f t="shared" si="712"/>
        <v>0</v>
      </c>
      <c r="FW117" s="76">
        <f>'MASTER_ ALL areas - No.seedling'!FV128</f>
        <v>0</v>
      </c>
      <c r="FX117" s="81">
        <f t="shared" si="713"/>
        <v>0</v>
      </c>
      <c r="FY117" s="75">
        <f>'MASTER_ ALL areas - No.seedling'!FX128</f>
        <v>0</v>
      </c>
      <c r="FZ117" s="76">
        <f>'MASTER_ ALL areas - No.seedling'!FY128</f>
        <v>0</v>
      </c>
      <c r="GA117" s="80">
        <f t="shared" si="714"/>
        <v>0</v>
      </c>
      <c r="GB117" s="76">
        <f>'MASTER_ ALL areas - No.seedling'!GA128</f>
        <v>0</v>
      </c>
      <c r="GC117" s="81">
        <f t="shared" si="715"/>
        <v>0</v>
      </c>
      <c r="GD117" s="75">
        <f>'MASTER_ ALL areas - No.seedling'!GC128</f>
        <v>0</v>
      </c>
      <c r="GE117" s="76">
        <f>'MASTER_ ALL areas - No.seedling'!GD128</f>
        <v>0</v>
      </c>
      <c r="GF117" s="80">
        <f t="shared" si="716"/>
        <v>0</v>
      </c>
      <c r="GG117" s="76">
        <f>'MASTER_ ALL areas - No.seedling'!GF128</f>
        <v>0</v>
      </c>
      <c r="GH117" s="81">
        <f t="shared" si="717"/>
        <v>0</v>
      </c>
      <c r="GI117" s="75">
        <f>'MASTER_ ALL areas - No.seedling'!GH128</f>
        <v>0</v>
      </c>
      <c r="GJ117" s="76">
        <f>'MASTER_ ALL areas - No.seedling'!GI128</f>
        <v>0</v>
      </c>
      <c r="GK117" s="80">
        <f t="shared" si="718"/>
        <v>0</v>
      </c>
      <c r="GL117" s="76">
        <f>'MASTER_ ALL areas - No.seedling'!GK128</f>
        <v>0</v>
      </c>
      <c r="GM117" s="81">
        <f t="shared" si="719"/>
        <v>0</v>
      </c>
      <c r="GN117" s="75">
        <f>'MASTER_ ALL areas - No.seedling'!GM128</f>
        <v>0</v>
      </c>
      <c r="GO117" s="76">
        <f>'MASTER_ ALL areas - No.seedling'!GN128</f>
        <v>0</v>
      </c>
      <c r="GP117" s="80">
        <f t="shared" si="720"/>
        <v>0</v>
      </c>
      <c r="GQ117" s="76">
        <f>'MASTER_ ALL areas - No.seedling'!GP128</f>
        <v>0</v>
      </c>
      <c r="GR117" s="81">
        <f t="shared" si="721"/>
        <v>0</v>
      </c>
      <c r="GS117" s="75">
        <f>'MASTER_ ALL areas - No.seedling'!GR128</f>
        <v>0</v>
      </c>
      <c r="GT117" s="76">
        <f>'MASTER_ ALL areas - No.seedling'!GS128</f>
        <v>0</v>
      </c>
      <c r="GU117" s="80">
        <f t="shared" si="722"/>
        <v>0</v>
      </c>
      <c r="GV117" s="76">
        <f>'MASTER_ ALL areas - No.seedling'!GU128</f>
        <v>0</v>
      </c>
      <c r="GW117" s="81">
        <f t="shared" si="723"/>
        <v>0</v>
      </c>
      <c r="GX117" s="75">
        <f>'MASTER_ ALL areas - No.seedling'!GW128</f>
        <v>0</v>
      </c>
      <c r="GY117" s="76">
        <f>'MASTER_ ALL areas - No.seedling'!GX128</f>
        <v>0</v>
      </c>
      <c r="GZ117" s="80">
        <f t="shared" si="724"/>
        <v>0</v>
      </c>
      <c r="HA117" s="76">
        <f>'MASTER_ ALL areas - No.seedling'!GZ128</f>
        <v>0</v>
      </c>
      <c r="HB117" s="81">
        <f t="shared" si="725"/>
        <v>0</v>
      </c>
      <c r="HC117" s="75">
        <f>'MASTER_ ALL areas - No.seedling'!HB128</f>
        <v>0</v>
      </c>
      <c r="HD117" s="76">
        <f>'MASTER_ ALL areas - No.seedling'!HC128</f>
        <v>0</v>
      </c>
      <c r="HE117" s="80">
        <f t="shared" si="726"/>
        <v>0</v>
      </c>
      <c r="HF117" s="76">
        <f>'MASTER_ ALL areas - No.seedling'!HE128</f>
        <v>0</v>
      </c>
      <c r="HG117" s="81">
        <f t="shared" si="727"/>
        <v>0</v>
      </c>
      <c r="HH117" s="75">
        <f>'MASTER_ ALL areas - No.seedling'!HG128</f>
        <v>0</v>
      </c>
      <c r="HI117" s="76">
        <f>'MASTER_ ALL areas - No.seedling'!HH128</f>
        <v>0</v>
      </c>
      <c r="HJ117" s="80">
        <f t="shared" si="728"/>
        <v>0</v>
      </c>
      <c r="HK117" s="76">
        <f>'MASTER_ ALL areas - No.seedling'!HJ128</f>
        <v>0</v>
      </c>
      <c r="HL117" s="81">
        <f t="shared" si="729"/>
        <v>0</v>
      </c>
      <c r="HM117" s="75">
        <f>'MASTER_ ALL areas - No.seedling'!HL128</f>
        <v>0</v>
      </c>
      <c r="HN117" s="76">
        <f>'MASTER_ ALL areas - No.seedling'!HM128</f>
        <v>0</v>
      </c>
      <c r="HO117" s="80">
        <f t="shared" si="730"/>
        <v>0</v>
      </c>
      <c r="HP117" s="76">
        <f>'MASTER_ ALL areas - No.seedling'!HO128</f>
        <v>0</v>
      </c>
      <c r="HQ117" s="81">
        <f t="shared" si="731"/>
        <v>0</v>
      </c>
      <c r="HR117" s="75">
        <f>'MASTER_ ALL areas - No.seedling'!HQ128</f>
        <v>0</v>
      </c>
      <c r="HS117" s="76">
        <f>'MASTER_ ALL areas - No.seedling'!HR128</f>
        <v>0</v>
      </c>
      <c r="HT117" s="80">
        <f t="shared" si="732"/>
        <v>0</v>
      </c>
      <c r="HU117" s="76">
        <f>'MASTER_ ALL areas - No.seedling'!HT128</f>
        <v>0</v>
      </c>
      <c r="HV117" s="81">
        <f t="shared" si="733"/>
        <v>0</v>
      </c>
      <c r="HW117" s="75">
        <f>'MASTER_ ALL areas - No.seedling'!HV128</f>
        <v>0</v>
      </c>
      <c r="HX117" s="76">
        <f>'MASTER_ ALL areas - No.seedling'!HW128</f>
        <v>0</v>
      </c>
      <c r="HY117" s="80">
        <f t="shared" si="734"/>
        <v>0</v>
      </c>
      <c r="HZ117" s="76">
        <f>'MASTER_ ALL areas - No.seedling'!HY128</f>
        <v>0</v>
      </c>
      <c r="IA117" s="81">
        <f t="shared" si="735"/>
        <v>0</v>
      </c>
      <c r="IB117" s="75">
        <f>'MASTER_ ALL areas - No.seedling'!IA128</f>
        <v>0</v>
      </c>
      <c r="IC117" s="76">
        <f>'MASTER_ ALL areas - No.seedling'!IB128</f>
        <v>0</v>
      </c>
      <c r="ID117" s="80">
        <f t="shared" si="736"/>
        <v>0</v>
      </c>
      <c r="IE117" s="76">
        <f>'MASTER_ ALL areas - No.seedling'!ID128</f>
        <v>0</v>
      </c>
      <c r="IF117" s="85">
        <f t="shared" si="737"/>
        <v>0</v>
      </c>
      <c r="IG117" s="86" t="s">
        <v>374</v>
      </c>
      <c r="IH117" s="87"/>
    </row>
    <row r="118" spans="2:242" ht="33" customHeight="1" x14ac:dyDescent="0.25">
      <c r="B118" s="420">
        <v>125</v>
      </c>
      <c r="C118" s="421" t="s">
        <v>375</v>
      </c>
      <c r="D118" s="422">
        <v>214791</v>
      </c>
      <c r="E118" s="423">
        <v>931688</v>
      </c>
      <c r="F118" s="424" t="s">
        <v>89</v>
      </c>
      <c r="G118" s="88" t="s">
        <v>194</v>
      </c>
      <c r="H118" s="459">
        <f>'MASTER_ ALL areas - No.seedling'!G129</f>
        <v>6</v>
      </c>
      <c r="I118" s="472">
        <f>'MASTER_ ALL areas - No.seedling'!H129</f>
        <v>0.6</v>
      </c>
      <c r="J118" s="459">
        <f>'MASTER_ ALL areas - No.seedling'!I129</f>
        <v>61</v>
      </c>
      <c r="K118" s="427">
        <f>'MASTER_ ALL areas - No.seedling'!J129</f>
        <v>236</v>
      </c>
      <c r="L118" s="73">
        <f t="shared" si="649"/>
        <v>4720</v>
      </c>
      <c r="M118" s="427">
        <f>'MASTER_ ALL areas - No.seedling'!L129</f>
        <v>4720</v>
      </c>
      <c r="N118" s="473">
        <f>'MASTER_ ALL areas - No.seedling'!M129</f>
        <v>3</v>
      </c>
      <c r="O118" s="474">
        <f>'MASTER_ ALL areas - No.seedling'!N129</f>
        <v>133</v>
      </c>
      <c r="P118" s="70">
        <f t="shared" si="559"/>
        <v>1.2711864406779662E-2</v>
      </c>
      <c r="Q118" s="78">
        <f t="shared" si="560"/>
        <v>0.56355932203389836</v>
      </c>
      <c r="R118" s="429"/>
      <c r="S118" s="473">
        <f>'MASTER_ ALL areas - No.seedling'!R129</f>
        <v>4600</v>
      </c>
      <c r="T118" s="475">
        <f>'MASTER_ ALL areas - No.seedling'!S129</f>
        <v>2</v>
      </c>
      <c r="U118" s="80">
        <f t="shared" si="650"/>
        <v>8.6956521739130436E-3</v>
      </c>
      <c r="V118" s="475">
        <f>'MASTER_ ALL areas - No.seedling'!U129</f>
        <v>127</v>
      </c>
      <c r="W118" s="80">
        <f t="shared" si="651"/>
        <v>0.55217391304347829</v>
      </c>
      <c r="X118" s="475">
        <f>'MASTER_ ALL areas - No.seedling'!W129</f>
        <v>100</v>
      </c>
      <c r="Y118" s="475">
        <f>'MASTER_ ALL areas - No.seedling'!X129</f>
        <v>1</v>
      </c>
      <c r="Z118" s="80">
        <f t="shared" si="652"/>
        <v>0.2</v>
      </c>
      <c r="AA118" s="475">
        <f>'MASTER_ ALL areas - No.seedling'!Z129</f>
        <v>5</v>
      </c>
      <c r="AB118" s="80">
        <f t="shared" si="653"/>
        <v>1</v>
      </c>
      <c r="AC118" s="475">
        <f>'MASTER_ ALL areas - No.seedling'!AB129</f>
        <v>20</v>
      </c>
      <c r="AD118" s="475">
        <f>'MASTER_ ALL areas - No.seedling'!AC129</f>
        <v>0</v>
      </c>
      <c r="AE118" s="80">
        <f t="shared" si="654"/>
        <v>0</v>
      </c>
      <c r="AF118" s="475">
        <f>'MASTER_ ALL areas - No.seedling'!AE129</f>
        <v>1</v>
      </c>
      <c r="AG118" s="80">
        <f t="shared" si="655"/>
        <v>1</v>
      </c>
      <c r="AH118" s="475">
        <f>'MASTER_ ALL areas - No.seedling'!AG129</f>
        <v>0</v>
      </c>
      <c r="AI118" s="475">
        <f>'MASTER_ ALL areas - No.seedling'!AH129</f>
        <v>0</v>
      </c>
      <c r="AJ118" s="80">
        <f t="shared" si="656"/>
        <v>0</v>
      </c>
      <c r="AK118" s="475">
        <f>'MASTER_ ALL areas - No.seedling'!AJ129</f>
        <v>0</v>
      </c>
      <c r="AL118" s="81">
        <f t="shared" si="657"/>
        <v>0</v>
      </c>
      <c r="AM118" s="429"/>
      <c r="AN118" s="473">
        <f>'MASTER_ ALL areas - No.seedling'!AM129</f>
        <v>160</v>
      </c>
      <c r="AO118" s="475">
        <f>'MASTER_ ALL areas - No.seedling'!AN129</f>
        <v>0</v>
      </c>
      <c r="AP118" s="80">
        <f t="shared" si="658"/>
        <v>0</v>
      </c>
      <c r="AQ118" s="475">
        <f>'MASTER_ ALL areas - No.seedling'!AP129</f>
        <v>1</v>
      </c>
      <c r="AR118" s="80">
        <f t="shared" si="659"/>
        <v>0.125</v>
      </c>
      <c r="AS118" s="475">
        <f>'MASTER_ ALL areas - No.seedling'!AR129</f>
        <v>4500</v>
      </c>
      <c r="AT118" s="475">
        <f>'MASTER_ ALL areas - No.seedling'!AS129</f>
        <v>3</v>
      </c>
      <c r="AU118" s="80">
        <f t="shared" si="660"/>
        <v>1.3333333333333334E-2</v>
      </c>
      <c r="AV118" s="475">
        <f>'MASTER_ ALL areas - No.seedling'!AU129</f>
        <v>130</v>
      </c>
      <c r="AW118" s="80">
        <f t="shared" si="661"/>
        <v>0.57777777777777772</v>
      </c>
      <c r="AX118" s="475">
        <f>'MASTER_ ALL areas - No.seedling'!AW129</f>
        <v>60</v>
      </c>
      <c r="AY118" s="475">
        <f>'MASTER_ ALL areas - No.seedling'!AX129</f>
        <v>0</v>
      </c>
      <c r="AZ118" s="80">
        <f t="shared" si="662"/>
        <v>0</v>
      </c>
      <c r="BA118" s="475">
        <f>'MASTER_ ALL areas - No.seedling'!AZ129</f>
        <v>2</v>
      </c>
      <c r="BB118" s="80">
        <f t="shared" si="663"/>
        <v>0.66666666666666663</v>
      </c>
      <c r="BC118" s="475">
        <f>'MASTER_ ALL areas - No.seedling'!BB129</f>
        <v>0</v>
      </c>
      <c r="BD118" s="475">
        <f>'MASTER_ ALL areas - No.seedling'!BC129</f>
        <v>0</v>
      </c>
      <c r="BE118" s="80">
        <f t="shared" si="664"/>
        <v>0</v>
      </c>
      <c r="BF118" s="475">
        <f>'MASTER_ ALL areas - No.seedling'!BE129</f>
        <v>0</v>
      </c>
      <c r="BG118" s="80">
        <f t="shared" si="665"/>
        <v>0</v>
      </c>
      <c r="BH118" s="475">
        <f>'MASTER_ ALL areas - No.seedling'!BG129</f>
        <v>0</v>
      </c>
      <c r="BI118" s="475">
        <f>'MASTER_ ALL areas - No.seedling'!BH129</f>
        <v>0</v>
      </c>
      <c r="BJ118" s="80">
        <f t="shared" si="666"/>
        <v>0</v>
      </c>
      <c r="BK118" s="475">
        <f>'MASTER_ ALL areas - No.seedling'!BJ129</f>
        <v>0</v>
      </c>
      <c r="BL118" s="80">
        <f t="shared" si="667"/>
        <v>0</v>
      </c>
      <c r="BM118" s="475">
        <f>'MASTER_ ALL areas - No.seedling'!BL129</f>
        <v>0</v>
      </c>
      <c r="BN118" s="475">
        <f>'MASTER_ ALL areas - No.seedling'!BM129</f>
        <v>0</v>
      </c>
      <c r="BO118" s="80">
        <f t="shared" si="668"/>
        <v>0</v>
      </c>
      <c r="BP118" s="475">
        <f>'MASTER_ ALL areas - No.seedling'!BO129</f>
        <v>0</v>
      </c>
      <c r="BQ118" s="80">
        <f t="shared" si="669"/>
        <v>0</v>
      </c>
      <c r="BR118" s="475">
        <f>'MASTER_ ALL areas - No.seedling'!BQ129</f>
        <v>0</v>
      </c>
      <c r="BS118" s="475">
        <f>'MASTER_ ALL areas - No.seedling'!BR129</f>
        <v>0</v>
      </c>
      <c r="BT118" s="80">
        <f t="shared" si="670"/>
        <v>0</v>
      </c>
      <c r="BU118" s="475">
        <f>'MASTER_ ALL areas - No.seedling'!BT129</f>
        <v>0</v>
      </c>
      <c r="BV118" s="80">
        <f t="shared" si="671"/>
        <v>0</v>
      </c>
      <c r="BW118" s="475">
        <f>'MASTER_ ALL areas - No.seedling'!BV129</f>
        <v>0</v>
      </c>
      <c r="BX118" s="475">
        <f>'MASTER_ ALL areas - No.seedling'!BW129</f>
        <v>0</v>
      </c>
      <c r="BY118" s="80">
        <f t="shared" si="672"/>
        <v>0</v>
      </c>
      <c r="BZ118" s="475">
        <f>'MASTER_ ALL areas - No.seedling'!BY129</f>
        <v>0</v>
      </c>
      <c r="CA118" s="81">
        <f t="shared" si="673"/>
        <v>0</v>
      </c>
      <c r="CB118" s="429"/>
      <c r="CC118" s="75">
        <f>'MASTER_ ALL areas - No.seedling'!CB129</f>
        <v>140</v>
      </c>
      <c r="CD118" s="76">
        <f>'MASTER_ ALL areas - No.seedling'!CC129</f>
        <v>0</v>
      </c>
      <c r="CE118" s="80">
        <f t="shared" si="674"/>
        <v>0</v>
      </c>
      <c r="CF118" s="76">
        <f>'MASTER_ ALL areas - No.seedling'!CE129</f>
        <v>0</v>
      </c>
      <c r="CG118" s="81">
        <f t="shared" si="675"/>
        <v>0</v>
      </c>
      <c r="CH118" s="75">
        <f>'MASTER_ ALL areas - No.seedling'!CG129</f>
        <v>20</v>
      </c>
      <c r="CI118" s="76">
        <f>'MASTER_ ALL areas - No.seedling'!CH129</f>
        <v>0</v>
      </c>
      <c r="CJ118" s="80">
        <f t="shared" si="676"/>
        <v>0</v>
      </c>
      <c r="CK118" s="76">
        <f>'MASTER_ ALL areas - No.seedling'!CJ129</f>
        <v>1</v>
      </c>
      <c r="CL118" s="81">
        <f t="shared" si="677"/>
        <v>1</v>
      </c>
      <c r="CM118" s="75">
        <f>'MASTER_ ALL areas - No.seedling'!CL129</f>
        <v>0</v>
      </c>
      <c r="CN118" s="76">
        <f>'MASTER_ ALL areas - No.seedling'!CM129</f>
        <v>0</v>
      </c>
      <c r="CO118" s="80">
        <f t="shared" si="678"/>
        <v>0</v>
      </c>
      <c r="CP118" s="76">
        <f>'MASTER_ ALL areas - No.seedling'!CO129</f>
        <v>0</v>
      </c>
      <c r="CQ118" s="81">
        <f t="shared" si="679"/>
        <v>0</v>
      </c>
      <c r="CR118" s="75">
        <f>'MASTER_ ALL areas - No.seedling'!CQ129</f>
        <v>0</v>
      </c>
      <c r="CS118" s="76">
        <f>'MASTER_ ALL areas - No.seedling'!CR129</f>
        <v>0</v>
      </c>
      <c r="CT118" s="80">
        <f t="shared" si="680"/>
        <v>0</v>
      </c>
      <c r="CU118" s="76">
        <f>'MASTER_ ALL areas - No.seedling'!CT129</f>
        <v>0</v>
      </c>
      <c r="CV118" s="81">
        <f t="shared" si="681"/>
        <v>0</v>
      </c>
      <c r="CW118" s="75">
        <f>'MASTER_ ALL areas - No.seedling'!CV129</f>
        <v>4420</v>
      </c>
      <c r="CX118" s="76">
        <f>'MASTER_ ALL areas - No.seedling'!CW129</f>
        <v>2</v>
      </c>
      <c r="CY118" s="80">
        <f t="shared" si="682"/>
        <v>9.0497737556561094E-3</v>
      </c>
      <c r="CZ118" s="76">
        <f>'MASTER_ ALL areas - No.seedling'!CY129</f>
        <v>126</v>
      </c>
      <c r="DA118" s="81">
        <f t="shared" si="683"/>
        <v>0.57013574660633481</v>
      </c>
      <c r="DB118" s="75">
        <f>'MASTER_ ALL areas - No.seedling'!DA129</f>
        <v>60</v>
      </c>
      <c r="DC118" s="76">
        <f>'MASTER_ ALL areas - No.seedling'!DB129</f>
        <v>1</v>
      </c>
      <c r="DD118" s="80">
        <f t="shared" si="684"/>
        <v>0.33333333333333331</v>
      </c>
      <c r="DE118" s="76">
        <f>'MASTER_ ALL areas - No.seedling'!DD129</f>
        <v>3</v>
      </c>
      <c r="DF118" s="81">
        <f t="shared" si="685"/>
        <v>1</v>
      </c>
      <c r="DG118" s="75">
        <f>'MASTER_ ALL areas - No.seedling'!DF129</f>
        <v>20</v>
      </c>
      <c r="DH118" s="76">
        <f>'MASTER_ ALL areas - No.seedling'!DG129</f>
        <v>0</v>
      </c>
      <c r="DI118" s="80">
        <f t="shared" si="686"/>
        <v>0</v>
      </c>
      <c r="DJ118" s="76">
        <f>'MASTER_ ALL areas - No.seedling'!DI129</f>
        <v>1</v>
      </c>
      <c r="DK118" s="81">
        <f t="shared" si="687"/>
        <v>1</v>
      </c>
      <c r="DL118" s="75">
        <f>'MASTER_ ALL areas - No.seedling'!DK129</f>
        <v>0</v>
      </c>
      <c r="DM118" s="76">
        <f>'MASTER_ ALL areas - No.seedling'!DL129</f>
        <v>0</v>
      </c>
      <c r="DN118" s="80">
        <f t="shared" si="688"/>
        <v>0</v>
      </c>
      <c r="DO118" s="76">
        <f>'MASTER_ ALL areas - No.seedling'!DN129</f>
        <v>0</v>
      </c>
      <c r="DP118" s="81">
        <f t="shared" si="689"/>
        <v>0</v>
      </c>
      <c r="DQ118" s="75">
        <f>'MASTER_ ALL areas - No.seedling'!DP129</f>
        <v>40</v>
      </c>
      <c r="DR118" s="76">
        <f>'MASTER_ ALL areas - No.seedling'!DQ129</f>
        <v>0</v>
      </c>
      <c r="DS118" s="80">
        <f t="shared" si="690"/>
        <v>0</v>
      </c>
      <c r="DT118" s="76">
        <f>'MASTER_ ALL areas - No.seedling'!DS129</f>
        <v>1</v>
      </c>
      <c r="DU118" s="81">
        <f t="shared" si="691"/>
        <v>0.5</v>
      </c>
      <c r="DV118" s="75">
        <f>'MASTER_ ALL areas - No.seedling'!DU129</f>
        <v>20</v>
      </c>
      <c r="DW118" s="76">
        <f>'MASTER_ ALL areas - No.seedling'!DV129</f>
        <v>0</v>
      </c>
      <c r="DX118" s="80">
        <f t="shared" si="692"/>
        <v>0</v>
      </c>
      <c r="DY118" s="76">
        <f>'MASTER_ ALL areas - No.seedling'!DX129</f>
        <v>1</v>
      </c>
      <c r="DZ118" s="81">
        <f t="shared" si="693"/>
        <v>1</v>
      </c>
      <c r="EA118" s="75">
        <f>'MASTER_ ALL areas - No.seedling'!DZ129</f>
        <v>0</v>
      </c>
      <c r="EB118" s="76">
        <f>'MASTER_ ALL areas - No.seedling'!EA129</f>
        <v>0</v>
      </c>
      <c r="EC118" s="80">
        <f t="shared" si="694"/>
        <v>0</v>
      </c>
      <c r="ED118" s="76">
        <f>'MASTER_ ALL areas - No.seedling'!EC129</f>
        <v>0</v>
      </c>
      <c r="EE118" s="81">
        <f t="shared" si="695"/>
        <v>0</v>
      </c>
      <c r="EF118" s="75">
        <f>'MASTER_ ALL areas - No.seedling'!EE129</f>
        <v>0</v>
      </c>
      <c r="EG118" s="76">
        <f>'MASTER_ ALL areas - No.seedling'!EF129</f>
        <v>0</v>
      </c>
      <c r="EH118" s="80">
        <f t="shared" si="696"/>
        <v>0</v>
      </c>
      <c r="EI118" s="76">
        <f>'MASTER_ ALL areas - No.seedling'!EH129</f>
        <v>0</v>
      </c>
      <c r="EJ118" s="81">
        <f t="shared" si="697"/>
        <v>0</v>
      </c>
      <c r="EK118" s="75">
        <f>'MASTER_ ALL areas - No.seedling'!EJ129</f>
        <v>0</v>
      </c>
      <c r="EL118" s="76">
        <f>'MASTER_ ALL areas - No.seedling'!EK129</f>
        <v>0</v>
      </c>
      <c r="EM118" s="80">
        <f t="shared" si="698"/>
        <v>0</v>
      </c>
      <c r="EN118" s="76">
        <f>'MASTER_ ALL areas - No.seedling'!EM129</f>
        <v>0</v>
      </c>
      <c r="EO118" s="81">
        <f t="shared" si="699"/>
        <v>0</v>
      </c>
      <c r="EP118" s="75">
        <f>'MASTER_ ALL areas - No.seedling'!EO129</f>
        <v>0</v>
      </c>
      <c r="EQ118" s="76">
        <f>'MASTER_ ALL areas - No.seedling'!EP129</f>
        <v>0</v>
      </c>
      <c r="ER118" s="80">
        <f t="shared" si="700"/>
        <v>0</v>
      </c>
      <c r="ES118" s="76">
        <f>'MASTER_ ALL areas - No.seedling'!ER129</f>
        <v>0</v>
      </c>
      <c r="ET118" s="81">
        <f t="shared" si="701"/>
        <v>0</v>
      </c>
      <c r="EU118" s="75">
        <f>'MASTER_ ALL areas - No.seedling'!ET129</f>
        <v>0</v>
      </c>
      <c r="EV118" s="76">
        <f>'MASTER_ ALL areas - No.seedling'!EU129</f>
        <v>0</v>
      </c>
      <c r="EW118" s="80">
        <f t="shared" si="702"/>
        <v>0</v>
      </c>
      <c r="EX118" s="76">
        <f>'MASTER_ ALL areas - No.seedling'!EW129</f>
        <v>0</v>
      </c>
      <c r="EY118" s="81">
        <f t="shared" si="703"/>
        <v>0</v>
      </c>
      <c r="EZ118" s="75">
        <f>'MASTER_ ALL areas - No.seedling'!EY129</f>
        <v>0</v>
      </c>
      <c r="FA118" s="76">
        <f>'MASTER_ ALL areas - No.seedling'!EZ129</f>
        <v>0</v>
      </c>
      <c r="FB118" s="80">
        <f t="shared" si="704"/>
        <v>0</v>
      </c>
      <c r="FC118" s="76">
        <f>'MASTER_ ALL areas - No.seedling'!FB129</f>
        <v>0</v>
      </c>
      <c r="FD118" s="81">
        <f t="shared" si="705"/>
        <v>0</v>
      </c>
      <c r="FE118" s="75">
        <f>'MASTER_ ALL areas - No.seedling'!FD129</f>
        <v>0</v>
      </c>
      <c r="FF118" s="76">
        <f>'MASTER_ ALL areas - No.seedling'!FE129</f>
        <v>0</v>
      </c>
      <c r="FG118" s="80">
        <f t="shared" si="706"/>
        <v>0</v>
      </c>
      <c r="FH118" s="76">
        <f>'MASTER_ ALL areas - No.seedling'!FG129</f>
        <v>0</v>
      </c>
      <c r="FI118" s="81">
        <f t="shared" si="707"/>
        <v>0</v>
      </c>
      <c r="FJ118" s="75">
        <f>'MASTER_ ALL areas - No.seedling'!FI129</f>
        <v>0</v>
      </c>
      <c r="FK118" s="76">
        <f>'MASTER_ ALL areas - No.seedling'!FJ129</f>
        <v>0</v>
      </c>
      <c r="FL118" s="80">
        <f t="shared" si="708"/>
        <v>0</v>
      </c>
      <c r="FM118" s="76">
        <f>'MASTER_ ALL areas - No.seedling'!FL129</f>
        <v>0</v>
      </c>
      <c r="FN118" s="81">
        <f t="shared" si="709"/>
        <v>0</v>
      </c>
      <c r="FO118" s="75">
        <f>'MASTER_ ALL areas - No.seedling'!FN129</f>
        <v>0</v>
      </c>
      <c r="FP118" s="76">
        <f>'MASTER_ ALL areas - No.seedling'!FO129</f>
        <v>0</v>
      </c>
      <c r="FQ118" s="80">
        <f t="shared" si="710"/>
        <v>0</v>
      </c>
      <c r="FR118" s="76">
        <f>'MASTER_ ALL areas - No.seedling'!FQ129</f>
        <v>0</v>
      </c>
      <c r="FS118" s="81">
        <f t="shared" si="711"/>
        <v>0</v>
      </c>
      <c r="FT118" s="75">
        <f>'MASTER_ ALL areas - No.seedling'!FS129</f>
        <v>0</v>
      </c>
      <c r="FU118" s="76">
        <f>'MASTER_ ALL areas - No.seedling'!FT129</f>
        <v>0</v>
      </c>
      <c r="FV118" s="80">
        <f t="shared" si="712"/>
        <v>0</v>
      </c>
      <c r="FW118" s="76">
        <f>'MASTER_ ALL areas - No.seedling'!FV129</f>
        <v>0</v>
      </c>
      <c r="FX118" s="81">
        <f t="shared" si="713"/>
        <v>0</v>
      </c>
      <c r="FY118" s="75">
        <f>'MASTER_ ALL areas - No.seedling'!FX129</f>
        <v>0</v>
      </c>
      <c r="FZ118" s="76">
        <f>'MASTER_ ALL areas - No.seedling'!FY129</f>
        <v>0</v>
      </c>
      <c r="GA118" s="80">
        <f t="shared" si="714"/>
        <v>0</v>
      </c>
      <c r="GB118" s="76">
        <f>'MASTER_ ALL areas - No.seedling'!GA129</f>
        <v>0</v>
      </c>
      <c r="GC118" s="81">
        <f t="shared" si="715"/>
        <v>0</v>
      </c>
      <c r="GD118" s="75">
        <f>'MASTER_ ALL areas - No.seedling'!GC129</f>
        <v>0</v>
      </c>
      <c r="GE118" s="76">
        <f>'MASTER_ ALL areas - No.seedling'!GD129</f>
        <v>0</v>
      </c>
      <c r="GF118" s="80">
        <f t="shared" si="716"/>
        <v>0</v>
      </c>
      <c r="GG118" s="76">
        <f>'MASTER_ ALL areas - No.seedling'!GF129</f>
        <v>0</v>
      </c>
      <c r="GH118" s="81">
        <f t="shared" si="717"/>
        <v>0</v>
      </c>
      <c r="GI118" s="75">
        <f>'MASTER_ ALL areas - No.seedling'!GH129</f>
        <v>0</v>
      </c>
      <c r="GJ118" s="76">
        <f>'MASTER_ ALL areas - No.seedling'!GI129</f>
        <v>0</v>
      </c>
      <c r="GK118" s="80">
        <f t="shared" si="718"/>
        <v>0</v>
      </c>
      <c r="GL118" s="76">
        <f>'MASTER_ ALL areas - No.seedling'!GK129</f>
        <v>0</v>
      </c>
      <c r="GM118" s="81">
        <f t="shared" si="719"/>
        <v>0</v>
      </c>
      <c r="GN118" s="75">
        <f>'MASTER_ ALL areas - No.seedling'!GM129</f>
        <v>0</v>
      </c>
      <c r="GO118" s="76">
        <f>'MASTER_ ALL areas - No.seedling'!GN129</f>
        <v>0</v>
      </c>
      <c r="GP118" s="80">
        <f t="shared" si="720"/>
        <v>0</v>
      </c>
      <c r="GQ118" s="76">
        <f>'MASTER_ ALL areas - No.seedling'!GP129</f>
        <v>0</v>
      </c>
      <c r="GR118" s="81">
        <f t="shared" si="721"/>
        <v>0</v>
      </c>
      <c r="GS118" s="75">
        <f>'MASTER_ ALL areas - No.seedling'!GR129</f>
        <v>0</v>
      </c>
      <c r="GT118" s="76">
        <f>'MASTER_ ALL areas - No.seedling'!GS129</f>
        <v>0</v>
      </c>
      <c r="GU118" s="80">
        <f t="shared" si="722"/>
        <v>0</v>
      </c>
      <c r="GV118" s="76">
        <f>'MASTER_ ALL areas - No.seedling'!GU129</f>
        <v>0</v>
      </c>
      <c r="GW118" s="81">
        <f t="shared" si="723"/>
        <v>0</v>
      </c>
      <c r="GX118" s="75">
        <f>'MASTER_ ALL areas - No.seedling'!GW129</f>
        <v>0</v>
      </c>
      <c r="GY118" s="76">
        <f>'MASTER_ ALL areas - No.seedling'!GX129</f>
        <v>0</v>
      </c>
      <c r="GZ118" s="80">
        <f t="shared" si="724"/>
        <v>0</v>
      </c>
      <c r="HA118" s="76">
        <f>'MASTER_ ALL areas - No.seedling'!GZ129</f>
        <v>0</v>
      </c>
      <c r="HB118" s="81">
        <f t="shared" si="725"/>
        <v>0</v>
      </c>
      <c r="HC118" s="75">
        <f>'MASTER_ ALL areas - No.seedling'!HB129</f>
        <v>0</v>
      </c>
      <c r="HD118" s="76">
        <f>'MASTER_ ALL areas - No.seedling'!HC129</f>
        <v>0</v>
      </c>
      <c r="HE118" s="80">
        <f t="shared" si="726"/>
        <v>0</v>
      </c>
      <c r="HF118" s="76">
        <f>'MASTER_ ALL areas - No.seedling'!HE129</f>
        <v>0</v>
      </c>
      <c r="HG118" s="81">
        <f t="shared" si="727"/>
        <v>0</v>
      </c>
      <c r="HH118" s="75">
        <f>'MASTER_ ALL areas - No.seedling'!HG129</f>
        <v>0</v>
      </c>
      <c r="HI118" s="76">
        <f>'MASTER_ ALL areas - No.seedling'!HH129</f>
        <v>0</v>
      </c>
      <c r="HJ118" s="80">
        <f t="shared" si="728"/>
        <v>0</v>
      </c>
      <c r="HK118" s="76">
        <f>'MASTER_ ALL areas - No.seedling'!HJ129</f>
        <v>0</v>
      </c>
      <c r="HL118" s="81">
        <f t="shared" si="729"/>
        <v>0</v>
      </c>
      <c r="HM118" s="75">
        <f>'MASTER_ ALL areas - No.seedling'!HL129</f>
        <v>0</v>
      </c>
      <c r="HN118" s="76">
        <f>'MASTER_ ALL areas - No.seedling'!HM129</f>
        <v>0</v>
      </c>
      <c r="HO118" s="80">
        <f t="shared" si="730"/>
        <v>0</v>
      </c>
      <c r="HP118" s="76">
        <f>'MASTER_ ALL areas - No.seedling'!HO129</f>
        <v>0</v>
      </c>
      <c r="HQ118" s="81">
        <f t="shared" si="731"/>
        <v>0</v>
      </c>
      <c r="HR118" s="75">
        <f>'MASTER_ ALL areas - No.seedling'!HQ129</f>
        <v>0</v>
      </c>
      <c r="HS118" s="76">
        <f>'MASTER_ ALL areas - No.seedling'!HR129</f>
        <v>0</v>
      </c>
      <c r="HT118" s="80">
        <f t="shared" si="732"/>
        <v>0</v>
      </c>
      <c r="HU118" s="76">
        <f>'MASTER_ ALL areas - No.seedling'!HT129</f>
        <v>0</v>
      </c>
      <c r="HV118" s="81">
        <f t="shared" si="733"/>
        <v>0</v>
      </c>
      <c r="HW118" s="75">
        <f>'MASTER_ ALL areas - No.seedling'!HV129</f>
        <v>0</v>
      </c>
      <c r="HX118" s="76">
        <f>'MASTER_ ALL areas - No.seedling'!HW129</f>
        <v>0</v>
      </c>
      <c r="HY118" s="80">
        <f t="shared" si="734"/>
        <v>0</v>
      </c>
      <c r="HZ118" s="76">
        <f>'MASTER_ ALL areas - No.seedling'!HY129</f>
        <v>0</v>
      </c>
      <c r="IA118" s="81">
        <f t="shared" si="735"/>
        <v>0</v>
      </c>
      <c r="IB118" s="75">
        <f>'MASTER_ ALL areas - No.seedling'!IA129</f>
        <v>0</v>
      </c>
      <c r="IC118" s="76">
        <f>'MASTER_ ALL areas - No.seedling'!IB129</f>
        <v>0</v>
      </c>
      <c r="ID118" s="80">
        <f t="shared" si="736"/>
        <v>0</v>
      </c>
      <c r="IE118" s="76">
        <f>'MASTER_ ALL areas - No.seedling'!ID129</f>
        <v>0</v>
      </c>
      <c r="IF118" s="85">
        <f t="shared" si="737"/>
        <v>0</v>
      </c>
      <c r="IG118" s="86" t="s">
        <v>376</v>
      </c>
      <c r="IH118" s="87"/>
    </row>
    <row r="119" spans="2:242" ht="33" customHeight="1" x14ac:dyDescent="0.25">
      <c r="B119" s="420">
        <v>126</v>
      </c>
      <c r="C119" s="421" t="s">
        <v>358</v>
      </c>
      <c r="D119" s="422">
        <v>214579</v>
      </c>
      <c r="E119" s="423">
        <v>931737</v>
      </c>
      <c r="F119" s="424" t="s">
        <v>89</v>
      </c>
      <c r="G119" s="88" t="s">
        <v>110</v>
      </c>
      <c r="H119" s="459">
        <f>'MASTER_ ALL areas - No.seedling'!G130</f>
        <v>8</v>
      </c>
      <c r="I119" s="472">
        <f>'MASTER_ ALL areas - No.seedling'!H130</f>
        <v>0.3</v>
      </c>
      <c r="J119" s="459">
        <f>'MASTER_ ALL areas - No.seedling'!I130</f>
        <v>55</v>
      </c>
      <c r="K119" s="427">
        <f>'MASTER_ ALL areas - No.seedling'!J130</f>
        <v>158</v>
      </c>
      <c r="L119" s="73">
        <f t="shared" si="649"/>
        <v>3160</v>
      </c>
      <c r="M119" s="427">
        <f>'MASTER_ ALL areas - No.seedling'!L130</f>
        <v>3160</v>
      </c>
      <c r="N119" s="473">
        <f>'MASTER_ ALL areas - No.seedling'!M130</f>
        <v>5</v>
      </c>
      <c r="O119" s="474">
        <f>'MASTER_ ALL areas - No.seedling'!N130</f>
        <v>105</v>
      </c>
      <c r="P119" s="70">
        <f t="shared" si="559"/>
        <v>3.1645569620253167E-2</v>
      </c>
      <c r="Q119" s="78">
        <f t="shared" si="560"/>
        <v>0.66455696202531644</v>
      </c>
      <c r="R119" s="429"/>
      <c r="S119" s="473">
        <f>'MASTER_ ALL areas - No.seedling'!R130</f>
        <v>2960</v>
      </c>
      <c r="T119" s="475">
        <f>'MASTER_ ALL areas - No.seedling'!S130</f>
        <v>1</v>
      </c>
      <c r="U119" s="80">
        <f t="shared" si="650"/>
        <v>6.7567567567567571E-3</v>
      </c>
      <c r="V119" s="475">
        <f>'MASTER_ ALL areas - No.seedling'!U130</f>
        <v>97</v>
      </c>
      <c r="W119" s="80">
        <f t="shared" si="651"/>
        <v>0.65540540540540537</v>
      </c>
      <c r="X119" s="475">
        <f>'MASTER_ ALL areas - No.seedling'!W130</f>
        <v>200</v>
      </c>
      <c r="Y119" s="475">
        <f>'MASTER_ ALL areas - No.seedling'!X130</f>
        <v>4</v>
      </c>
      <c r="Z119" s="80">
        <f t="shared" si="652"/>
        <v>0.4</v>
      </c>
      <c r="AA119" s="475">
        <f>'MASTER_ ALL areas - No.seedling'!Z130</f>
        <v>8</v>
      </c>
      <c r="AB119" s="80">
        <f t="shared" si="653"/>
        <v>0.8</v>
      </c>
      <c r="AC119" s="475">
        <f>'MASTER_ ALL areas - No.seedling'!AB130</f>
        <v>0</v>
      </c>
      <c r="AD119" s="475">
        <f>'MASTER_ ALL areas - No.seedling'!AC130</f>
        <v>0</v>
      </c>
      <c r="AE119" s="80">
        <f t="shared" si="654"/>
        <v>0</v>
      </c>
      <c r="AF119" s="475">
        <f>'MASTER_ ALL areas - No.seedling'!AE130</f>
        <v>0</v>
      </c>
      <c r="AG119" s="80">
        <f t="shared" si="655"/>
        <v>0</v>
      </c>
      <c r="AH119" s="475">
        <f>'MASTER_ ALL areas - No.seedling'!AG130</f>
        <v>0</v>
      </c>
      <c r="AI119" s="475">
        <f>'MASTER_ ALL areas - No.seedling'!AH130</f>
        <v>0</v>
      </c>
      <c r="AJ119" s="80">
        <f t="shared" si="656"/>
        <v>0</v>
      </c>
      <c r="AK119" s="475">
        <f>'MASTER_ ALL areas - No.seedling'!AJ130</f>
        <v>0</v>
      </c>
      <c r="AL119" s="81">
        <f t="shared" si="657"/>
        <v>0</v>
      </c>
      <c r="AM119" s="429"/>
      <c r="AN119" s="473">
        <f>'MASTER_ ALL areas - No.seedling'!AM130</f>
        <v>540</v>
      </c>
      <c r="AO119" s="475">
        <f>'MASTER_ ALL areas - No.seedling'!AN130</f>
        <v>2</v>
      </c>
      <c r="AP119" s="80">
        <f t="shared" si="658"/>
        <v>7.407407407407407E-2</v>
      </c>
      <c r="AQ119" s="475">
        <f>'MASTER_ ALL areas - No.seedling'!AP130</f>
        <v>21</v>
      </c>
      <c r="AR119" s="80">
        <f t="shared" si="659"/>
        <v>0.77777777777777779</v>
      </c>
      <c r="AS119" s="475">
        <f>'MASTER_ ALL areas - No.seedling'!AR130</f>
        <v>2380</v>
      </c>
      <c r="AT119" s="475">
        <f>'MASTER_ ALL areas - No.seedling'!AS130</f>
        <v>2</v>
      </c>
      <c r="AU119" s="80">
        <f t="shared" si="660"/>
        <v>1.680672268907563E-2</v>
      </c>
      <c r="AV119" s="475">
        <f>'MASTER_ ALL areas - No.seedling'!AU130</f>
        <v>74</v>
      </c>
      <c r="AW119" s="80">
        <f t="shared" si="661"/>
        <v>0.62184873949579833</v>
      </c>
      <c r="AX119" s="475">
        <f>'MASTER_ ALL areas - No.seedling'!AW130</f>
        <v>220</v>
      </c>
      <c r="AY119" s="475">
        <f>'MASTER_ ALL areas - No.seedling'!AX130</f>
        <v>0</v>
      </c>
      <c r="AZ119" s="80">
        <f t="shared" si="662"/>
        <v>0</v>
      </c>
      <c r="BA119" s="475">
        <f>'MASTER_ ALL areas - No.seedling'!AZ130</f>
        <v>9</v>
      </c>
      <c r="BB119" s="80">
        <f t="shared" si="663"/>
        <v>0.81818181818181823</v>
      </c>
      <c r="BC119" s="475">
        <f>'MASTER_ ALL areas - No.seedling'!BB130</f>
        <v>20</v>
      </c>
      <c r="BD119" s="475">
        <f>'MASTER_ ALL areas - No.seedling'!BC130</f>
        <v>1</v>
      </c>
      <c r="BE119" s="80">
        <f t="shared" si="664"/>
        <v>1</v>
      </c>
      <c r="BF119" s="475">
        <f>'MASTER_ ALL areas - No.seedling'!BE130</f>
        <v>1</v>
      </c>
      <c r="BG119" s="80">
        <f t="shared" si="665"/>
        <v>1</v>
      </c>
      <c r="BH119" s="475">
        <f>'MASTER_ ALL areas - No.seedling'!BG130</f>
        <v>0</v>
      </c>
      <c r="BI119" s="475">
        <f>'MASTER_ ALL areas - No.seedling'!BH130</f>
        <v>0</v>
      </c>
      <c r="BJ119" s="80">
        <f t="shared" si="666"/>
        <v>0</v>
      </c>
      <c r="BK119" s="475">
        <f>'MASTER_ ALL areas - No.seedling'!BJ130</f>
        <v>0</v>
      </c>
      <c r="BL119" s="80">
        <f t="shared" si="667"/>
        <v>0</v>
      </c>
      <c r="BM119" s="475">
        <f>'MASTER_ ALL areas - No.seedling'!BL130</f>
        <v>0</v>
      </c>
      <c r="BN119" s="475">
        <f>'MASTER_ ALL areas - No.seedling'!BM130</f>
        <v>0</v>
      </c>
      <c r="BO119" s="80">
        <f t="shared" si="668"/>
        <v>0</v>
      </c>
      <c r="BP119" s="475">
        <f>'MASTER_ ALL areas - No.seedling'!BO130</f>
        <v>0</v>
      </c>
      <c r="BQ119" s="80">
        <f t="shared" si="669"/>
        <v>0</v>
      </c>
      <c r="BR119" s="475">
        <f>'MASTER_ ALL areas - No.seedling'!BQ130</f>
        <v>0</v>
      </c>
      <c r="BS119" s="475">
        <f>'MASTER_ ALL areas - No.seedling'!BR130</f>
        <v>0</v>
      </c>
      <c r="BT119" s="80">
        <f t="shared" si="670"/>
        <v>0</v>
      </c>
      <c r="BU119" s="475">
        <f>'MASTER_ ALL areas - No.seedling'!BT130</f>
        <v>0</v>
      </c>
      <c r="BV119" s="80">
        <f t="shared" si="671"/>
        <v>0</v>
      </c>
      <c r="BW119" s="475">
        <f>'MASTER_ ALL areas - No.seedling'!BV130</f>
        <v>0</v>
      </c>
      <c r="BX119" s="475">
        <f>'MASTER_ ALL areas - No.seedling'!BW130</f>
        <v>0</v>
      </c>
      <c r="BY119" s="80">
        <f t="shared" si="672"/>
        <v>0</v>
      </c>
      <c r="BZ119" s="475">
        <f>'MASTER_ ALL areas - No.seedling'!BY130</f>
        <v>0</v>
      </c>
      <c r="CA119" s="81">
        <f t="shared" si="673"/>
        <v>0</v>
      </c>
      <c r="CB119" s="429"/>
      <c r="CC119" s="75">
        <f>'MASTER_ ALL areas - No.seedling'!CB130</f>
        <v>480</v>
      </c>
      <c r="CD119" s="76">
        <f>'MASTER_ ALL areas - No.seedling'!CC130</f>
        <v>0</v>
      </c>
      <c r="CE119" s="80">
        <f t="shared" si="674"/>
        <v>0</v>
      </c>
      <c r="CF119" s="76">
        <f>'MASTER_ ALL areas - No.seedling'!CE130</f>
        <v>18</v>
      </c>
      <c r="CG119" s="81">
        <f t="shared" si="675"/>
        <v>0.75</v>
      </c>
      <c r="CH119" s="75">
        <f>'MASTER_ ALL areas - No.seedling'!CG130</f>
        <v>60</v>
      </c>
      <c r="CI119" s="76">
        <f>'MASTER_ ALL areas - No.seedling'!CH130</f>
        <v>2</v>
      </c>
      <c r="CJ119" s="80">
        <f t="shared" si="676"/>
        <v>0.66666666666666663</v>
      </c>
      <c r="CK119" s="76">
        <f>'MASTER_ ALL areas - No.seedling'!CJ130</f>
        <v>3</v>
      </c>
      <c r="CL119" s="81">
        <f t="shared" si="677"/>
        <v>1</v>
      </c>
      <c r="CM119" s="75">
        <f>'MASTER_ ALL areas - No.seedling'!CL130</f>
        <v>0</v>
      </c>
      <c r="CN119" s="76">
        <f>'MASTER_ ALL areas - No.seedling'!CM130</f>
        <v>0</v>
      </c>
      <c r="CO119" s="80">
        <f t="shared" si="678"/>
        <v>0</v>
      </c>
      <c r="CP119" s="76">
        <f>'MASTER_ ALL areas - No.seedling'!CO130</f>
        <v>0</v>
      </c>
      <c r="CQ119" s="81">
        <f t="shared" si="679"/>
        <v>0</v>
      </c>
      <c r="CR119" s="75">
        <f>'MASTER_ ALL areas - No.seedling'!CQ130</f>
        <v>0</v>
      </c>
      <c r="CS119" s="76">
        <f>'MASTER_ ALL areas - No.seedling'!CR130</f>
        <v>0</v>
      </c>
      <c r="CT119" s="80">
        <f t="shared" si="680"/>
        <v>0</v>
      </c>
      <c r="CU119" s="76">
        <f>'MASTER_ ALL areas - No.seedling'!CT130</f>
        <v>0</v>
      </c>
      <c r="CV119" s="81">
        <f t="shared" si="681"/>
        <v>0</v>
      </c>
      <c r="CW119" s="75">
        <f>'MASTER_ ALL areas - No.seedling'!CV130</f>
        <v>2260</v>
      </c>
      <c r="CX119" s="76">
        <f>'MASTER_ ALL areas - No.seedling'!CW130</f>
        <v>1</v>
      </c>
      <c r="CY119" s="80">
        <f t="shared" si="682"/>
        <v>8.8495575221238937E-3</v>
      </c>
      <c r="CZ119" s="76">
        <f>'MASTER_ ALL areas - No.seedling'!CY130</f>
        <v>70</v>
      </c>
      <c r="DA119" s="81">
        <f t="shared" si="683"/>
        <v>0.61946902654867253</v>
      </c>
      <c r="DB119" s="75">
        <f>'MASTER_ ALL areas - No.seedling'!DA130</f>
        <v>120</v>
      </c>
      <c r="DC119" s="76">
        <f>'MASTER_ ALL areas - No.seedling'!DB130</f>
        <v>1</v>
      </c>
      <c r="DD119" s="80">
        <f t="shared" si="684"/>
        <v>0.16666666666666666</v>
      </c>
      <c r="DE119" s="76">
        <f>'MASTER_ ALL areas - No.seedling'!DD130</f>
        <v>4</v>
      </c>
      <c r="DF119" s="81">
        <f t="shared" si="685"/>
        <v>0.66666666666666663</v>
      </c>
      <c r="DG119" s="75">
        <f>'MASTER_ ALL areas - No.seedling'!DF130</f>
        <v>0</v>
      </c>
      <c r="DH119" s="76">
        <f>'MASTER_ ALL areas - No.seedling'!DG130</f>
        <v>0</v>
      </c>
      <c r="DI119" s="80">
        <f t="shared" si="686"/>
        <v>0</v>
      </c>
      <c r="DJ119" s="76">
        <f>'MASTER_ ALL areas - No.seedling'!DI130</f>
        <v>0</v>
      </c>
      <c r="DK119" s="81">
        <f t="shared" si="687"/>
        <v>0</v>
      </c>
      <c r="DL119" s="75">
        <f>'MASTER_ ALL areas - No.seedling'!DK130</f>
        <v>0</v>
      </c>
      <c r="DM119" s="76">
        <f>'MASTER_ ALL areas - No.seedling'!DL130</f>
        <v>0</v>
      </c>
      <c r="DN119" s="80">
        <f t="shared" si="688"/>
        <v>0</v>
      </c>
      <c r="DO119" s="76">
        <f>'MASTER_ ALL areas - No.seedling'!DN130</f>
        <v>0</v>
      </c>
      <c r="DP119" s="81">
        <f t="shared" si="689"/>
        <v>0</v>
      </c>
      <c r="DQ119" s="75">
        <f>'MASTER_ ALL areas - No.seedling'!DP130</f>
        <v>220</v>
      </c>
      <c r="DR119" s="76">
        <f>'MASTER_ ALL areas - No.seedling'!DQ130</f>
        <v>0</v>
      </c>
      <c r="DS119" s="80">
        <f t="shared" si="690"/>
        <v>0</v>
      </c>
      <c r="DT119" s="76">
        <f>'MASTER_ ALL areas - No.seedling'!DS130</f>
        <v>9</v>
      </c>
      <c r="DU119" s="81">
        <f t="shared" si="691"/>
        <v>0.81818181818181823</v>
      </c>
      <c r="DV119" s="75">
        <f>'MASTER_ ALL areas - No.seedling'!DU130</f>
        <v>0</v>
      </c>
      <c r="DW119" s="76">
        <f>'MASTER_ ALL areas - No.seedling'!DV130</f>
        <v>0</v>
      </c>
      <c r="DX119" s="80">
        <f t="shared" si="692"/>
        <v>0</v>
      </c>
      <c r="DY119" s="76">
        <f>'MASTER_ ALL areas - No.seedling'!DX130</f>
        <v>0</v>
      </c>
      <c r="DZ119" s="81">
        <f t="shared" si="693"/>
        <v>0</v>
      </c>
      <c r="EA119" s="75">
        <f>'MASTER_ ALL areas - No.seedling'!DZ130</f>
        <v>0</v>
      </c>
      <c r="EB119" s="76">
        <f>'MASTER_ ALL areas - No.seedling'!EA130</f>
        <v>0</v>
      </c>
      <c r="EC119" s="80">
        <f t="shared" si="694"/>
        <v>0</v>
      </c>
      <c r="ED119" s="76">
        <f>'MASTER_ ALL areas - No.seedling'!EC130</f>
        <v>0</v>
      </c>
      <c r="EE119" s="81">
        <f t="shared" si="695"/>
        <v>0</v>
      </c>
      <c r="EF119" s="75">
        <f>'MASTER_ ALL areas - No.seedling'!EE130</f>
        <v>0</v>
      </c>
      <c r="EG119" s="76">
        <f>'MASTER_ ALL areas - No.seedling'!EF130</f>
        <v>0</v>
      </c>
      <c r="EH119" s="80">
        <f t="shared" si="696"/>
        <v>0</v>
      </c>
      <c r="EI119" s="76">
        <f>'MASTER_ ALL areas - No.seedling'!EH130</f>
        <v>0</v>
      </c>
      <c r="EJ119" s="81">
        <f t="shared" si="697"/>
        <v>0</v>
      </c>
      <c r="EK119" s="75">
        <f>'MASTER_ ALL areas - No.seedling'!EJ130</f>
        <v>0</v>
      </c>
      <c r="EL119" s="76">
        <f>'MASTER_ ALL areas - No.seedling'!EK130</f>
        <v>0</v>
      </c>
      <c r="EM119" s="80">
        <f t="shared" si="698"/>
        <v>0</v>
      </c>
      <c r="EN119" s="76">
        <f>'MASTER_ ALL areas - No.seedling'!EM130</f>
        <v>0</v>
      </c>
      <c r="EO119" s="81">
        <f t="shared" si="699"/>
        <v>0</v>
      </c>
      <c r="EP119" s="75">
        <f>'MASTER_ ALL areas - No.seedling'!EO130</f>
        <v>20</v>
      </c>
      <c r="EQ119" s="76">
        <f>'MASTER_ ALL areas - No.seedling'!EP130</f>
        <v>1</v>
      </c>
      <c r="ER119" s="80">
        <f t="shared" si="700"/>
        <v>1</v>
      </c>
      <c r="ES119" s="76">
        <f>'MASTER_ ALL areas - No.seedling'!ER130</f>
        <v>1</v>
      </c>
      <c r="ET119" s="81">
        <f t="shared" si="701"/>
        <v>1</v>
      </c>
      <c r="EU119" s="75">
        <f>'MASTER_ ALL areas - No.seedling'!ET130</f>
        <v>0</v>
      </c>
      <c r="EV119" s="76">
        <f>'MASTER_ ALL areas - No.seedling'!EU130</f>
        <v>0</v>
      </c>
      <c r="EW119" s="80">
        <f t="shared" si="702"/>
        <v>0</v>
      </c>
      <c r="EX119" s="76">
        <f>'MASTER_ ALL areas - No.seedling'!EW130</f>
        <v>0</v>
      </c>
      <c r="EY119" s="81">
        <f t="shared" si="703"/>
        <v>0</v>
      </c>
      <c r="EZ119" s="75">
        <f>'MASTER_ ALL areas - No.seedling'!EY130</f>
        <v>0</v>
      </c>
      <c r="FA119" s="76">
        <f>'MASTER_ ALL areas - No.seedling'!EZ130</f>
        <v>0</v>
      </c>
      <c r="FB119" s="80">
        <f t="shared" si="704"/>
        <v>0</v>
      </c>
      <c r="FC119" s="76">
        <f>'MASTER_ ALL areas - No.seedling'!FB130</f>
        <v>0</v>
      </c>
      <c r="FD119" s="81">
        <f t="shared" si="705"/>
        <v>0</v>
      </c>
      <c r="FE119" s="75">
        <f>'MASTER_ ALL areas - No.seedling'!FD130</f>
        <v>0</v>
      </c>
      <c r="FF119" s="76">
        <f>'MASTER_ ALL areas - No.seedling'!FE130</f>
        <v>0</v>
      </c>
      <c r="FG119" s="80">
        <f t="shared" si="706"/>
        <v>0</v>
      </c>
      <c r="FH119" s="76">
        <f>'MASTER_ ALL areas - No.seedling'!FG130</f>
        <v>0</v>
      </c>
      <c r="FI119" s="81">
        <f t="shared" si="707"/>
        <v>0</v>
      </c>
      <c r="FJ119" s="75">
        <f>'MASTER_ ALL areas - No.seedling'!FI130</f>
        <v>0</v>
      </c>
      <c r="FK119" s="76">
        <f>'MASTER_ ALL areas - No.seedling'!FJ130</f>
        <v>0</v>
      </c>
      <c r="FL119" s="80">
        <f t="shared" si="708"/>
        <v>0</v>
      </c>
      <c r="FM119" s="76">
        <f>'MASTER_ ALL areas - No.seedling'!FL130</f>
        <v>0</v>
      </c>
      <c r="FN119" s="81">
        <f t="shared" si="709"/>
        <v>0</v>
      </c>
      <c r="FO119" s="75">
        <f>'MASTER_ ALL areas - No.seedling'!FN130</f>
        <v>0</v>
      </c>
      <c r="FP119" s="76">
        <f>'MASTER_ ALL areas - No.seedling'!FO130</f>
        <v>0</v>
      </c>
      <c r="FQ119" s="80">
        <f t="shared" si="710"/>
        <v>0</v>
      </c>
      <c r="FR119" s="76">
        <f>'MASTER_ ALL areas - No.seedling'!FQ130</f>
        <v>0</v>
      </c>
      <c r="FS119" s="81">
        <f t="shared" si="711"/>
        <v>0</v>
      </c>
      <c r="FT119" s="75">
        <f>'MASTER_ ALL areas - No.seedling'!FS130</f>
        <v>0</v>
      </c>
      <c r="FU119" s="76">
        <f>'MASTER_ ALL areas - No.seedling'!FT130</f>
        <v>0</v>
      </c>
      <c r="FV119" s="80">
        <f t="shared" si="712"/>
        <v>0</v>
      </c>
      <c r="FW119" s="76">
        <f>'MASTER_ ALL areas - No.seedling'!FV130</f>
        <v>0</v>
      </c>
      <c r="FX119" s="81">
        <f t="shared" si="713"/>
        <v>0</v>
      </c>
      <c r="FY119" s="75">
        <f>'MASTER_ ALL areas - No.seedling'!FX130</f>
        <v>0</v>
      </c>
      <c r="FZ119" s="76">
        <f>'MASTER_ ALL areas - No.seedling'!FY130</f>
        <v>0</v>
      </c>
      <c r="GA119" s="80">
        <f t="shared" si="714"/>
        <v>0</v>
      </c>
      <c r="GB119" s="76">
        <f>'MASTER_ ALL areas - No.seedling'!GA130</f>
        <v>0</v>
      </c>
      <c r="GC119" s="81">
        <f t="shared" si="715"/>
        <v>0</v>
      </c>
      <c r="GD119" s="75">
        <f>'MASTER_ ALL areas - No.seedling'!GC130</f>
        <v>0</v>
      </c>
      <c r="GE119" s="76">
        <f>'MASTER_ ALL areas - No.seedling'!GD130</f>
        <v>0</v>
      </c>
      <c r="GF119" s="80">
        <f t="shared" si="716"/>
        <v>0</v>
      </c>
      <c r="GG119" s="76">
        <f>'MASTER_ ALL areas - No.seedling'!GF130</f>
        <v>0</v>
      </c>
      <c r="GH119" s="81">
        <f t="shared" si="717"/>
        <v>0</v>
      </c>
      <c r="GI119" s="75">
        <f>'MASTER_ ALL areas - No.seedling'!GH130</f>
        <v>0</v>
      </c>
      <c r="GJ119" s="76">
        <f>'MASTER_ ALL areas - No.seedling'!GI130</f>
        <v>0</v>
      </c>
      <c r="GK119" s="80">
        <f t="shared" si="718"/>
        <v>0</v>
      </c>
      <c r="GL119" s="76">
        <f>'MASTER_ ALL areas - No.seedling'!GK130</f>
        <v>0</v>
      </c>
      <c r="GM119" s="81">
        <f t="shared" si="719"/>
        <v>0</v>
      </c>
      <c r="GN119" s="75">
        <f>'MASTER_ ALL areas - No.seedling'!GM130</f>
        <v>0</v>
      </c>
      <c r="GO119" s="76">
        <f>'MASTER_ ALL areas - No.seedling'!GN130</f>
        <v>0</v>
      </c>
      <c r="GP119" s="80">
        <f t="shared" si="720"/>
        <v>0</v>
      </c>
      <c r="GQ119" s="76">
        <f>'MASTER_ ALL areas - No.seedling'!GP130</f>
        <v>0</v>
      </c>
      <c r="GR119" s="81">
        <f t="shared" si="721"/>
        <v>0</v>
      </c>
      <c r="GS119" s="75">
        <f>'MASTER_ ALL areas - No.seedling'!GR130</f>
        <v>0</v>
      </c>
      <c r="GT119" s="76">
        <f>'MASTER_ ALL areas - No.seedling'!GS130</f>
        <v>0</v>
      </c>
      <c r="GU119" s="80">
        <f t="shared" si="722"/>
        <v>0</v>
      </c>
      <c r="GV119" s="76">
        <f>'MASTER_ ALL areas - No.seedling'!GU130</f>
        <v>0</v>
      </c>
      <c r="GW119" s="81">
        <f t="shared" si="723"/>
        <v>0</v>
      </c>
      <c r="GX119" s="75">
        <f>'MASTER_ ALL areas - No.seedling'!GW130</f>
        <v>0</v>
      </c>
      <c r="GY119" s="76">
        <f>'MASTER_ ALL areas - No.seedling'!GX130</f>
        <v>0</v>
      </c>
      <c r="GZ119" s="80">
        <f t="shared" si="724"/>
        <v>0</v>
      </c>
      <c r="HA119" s="76">
        <f>'MASTER_ ALL areas - No.seedling'!GZ130</f>
        <v>0</v>
      </c>
      <c r="HB119" s="81">
        <f t="shared" si="725"/>
        <v>0</v>
      </c>
      <c r="HC119" s="75">
        <f>'MASTER_ ALL areas - No.seedling'!HB130</f>
        <v>0</v>
      </c>
      <c r="HD119" s="76">
        <f>'MASTER_ ALL areas - No.seedling'!HC130</f>
        <v>0</v>
      </c>
      <c r="HE119" s="80">
        <f t="shared" si="726"/>
        <v>0</v>
      </c>
      <c r="HF119" s="76">
        <f>'MASTER_ ALL areas - No.seedling'!HE130</f>
        <v>0</v>
      </c>
      <c r="HG119" s="81">
        <f t="shared" si="727"/>
        <v>0</v>
      </c>
      <c r="HH119" s="75">
        <f>'MASTER_ ALL areas - No.seedling'!HG130</f>
        <v>0</v>
      </c>
      <c r="HI119" s="76">
        <f>'MASTER_ ALL areas - No.seedling'!HH130</f>
        <v>0</v>
      </c>
      <c r="HJ119" s="80">
        <f t="shared" si="728"/>
        <v>0</v>
      </c>
      <c r="HK119" s="76">
        <f>'MASTER_ ALL areas - No.seedling'!HJ130</f>
        <v>0</v>
      </c>
      <c r="HL119" s="81">
        <f t="shared" si="729"/>
        <v>0</v>
      </c>
      <c r="HM119" s="75">
        <f>'MASTER_ ALL areas - No.seedling'!HL130</f>
        <v>0</v>
      </c>
      <c r="HN119" s="76">
        <f>'MASTER_ ALL areas - No.seedling'!HM130</f>
        <v>0</v>
      </c>
      <c r="HO119" s="80">
        <f t="shared" si="730"/>
        <v>0</v>
      </c>
      <c r="HP119" s="76">
        <f>'MASTER_ ALL areas - No.seedling'!HO130</f>
        <v>0</v>
      </c>
      <c r="HQ119" s="81">
        <f t="shared" si="731"/>
        <v>0</v>
      </c>
      <c r="HR119" s="75">
        <f>'MASTER_ ALL areas - No.seedling'!HQ130</f>
        <v>0</v>
      </c>
      <c r="HS119" s="76">
        <f>'MASTER_ ALL areas - No.seedling'!HR130</f>
        <v>0</v>
      </c>
      <c r="HT119" s="80">
        <f t="shared" si="732"/>
        <v>0</v>
      </c>
      <c r="HU119" s="76">
        <f>'MASTER_ ALL areas - No.seedling'!HT130</f>
        <v>0</v>
      </c>
      <c r="HV119" s="81">
        <f t="shared" si="733"/>
        <v>0</v>
      </c>
      <c r="HW119" s="75">
        <f>'MASTER_ ALL areas - No.seedling'!HV130</f>
        <v>0</v>
      </c>
      <c r="HX119" s="76">
        <f>'MASTER_ ALL areas - No.seedling'!HW130</f>
        <v>0</v>
      </c>
      <c r="HY119" s="80">
        <f t="shared" si="734"/>
        <v>0</v>
      </c>
      <c r="HZ119" s="76">
        <f>'MASTER_ ALL areas - No.seedling'!HY130</f>
        <v>0</v>
      </c>
      <c r="IA119" s="81">
        <f t="shared" si="735"/>
        <v>0</v>
      </c>
      <c r="IB119" s="75">
        <f>'MASTER_ ALL areas - No.seedling'!IA130</f>
        <v>0</v>
      </c>
      <c r="IC119" s="76">
        <f>'MASTER_ ALL areas - No.seedling'!IB130</f>
        <v>0</v>
      </c>
      <c r="ID119" s="80">
        <f t="shared" si="736"/>
        <v>0</v>
      </c>
      <c r="IE119" s="76">
        <f>'MASTER_ ALL areas - No.seedling'!ID130</f>
        <v>0</v>
      </c>
      <c r="IF119" s="85">
        <f t="shared" si="737"/>
        <v>0</v>
      </c>
      <c r="IG119" s="86" t="s">
        <v>377</v>
      </c>
      <c r="IH119" s="87"/>
    </row>
    <row r="120" spans="2:242" ht="33" customHeight="1" x14ac:dyDescent="0.25">
      <c r="B120" s="420">
        <v>127</v>
      </c>
      <c r="C120" s="421" t="s">
        <v>378</v>
      </c>
      <c r="D120" s="422">
        <v>214413</v>
      </c>
      <c r="E120" s="423">
        <v>931911</v>
      </c>
      <c r="F120" s="424" t="s">
        <v>89</v>
      </c>
      <c r="G120" s="88" t="s">
        <v>158</v>
      </c>
      <c r="H120" s="459" t="str">
        <f>'MASTER_ ALL areas - No.seedling'!G131</f>
        <v>2(4)</v>
      </c>
      <c r="I120" s="472">
        <f>'MASTER_ ALL areas - No.seedling'!H131</f>
        <v>0.2</v>
      </c>
      <c r="J120" s="459">
        <f>'MASTER_ ALL areas - No.seedling'!I131</f>
        <v>45.8</v>
      </c>
      <c r="K120" s="427">
        <f>'MASTER_ ALL areas - No.seedling'!J131</f>
        <v>221</v>
      </c>
      <c r="L120" s="73">
        <f t="shared" si="649"/>
        <v>4420</v>
      </c>
      <c r="M120" s="427">
        <f>'MASTER_ ALL areas - No.seedling'!L131</f>
        <v>4420</v>
      </c>
      <c r="N120" s="473">
        <f>'MASTER_ ALL areas - No.seedling'!M131</f>
        <v>24</v>
      </c>
      <c r="O120" s="474">
        <f>'MASTER_ ALL areas - No.seedling'!N131</f>
        <v>179</v>
      </c>
      <c r="P120" s="70">
        <f t="shared" si="559"/>
        <v>0.10859728506787331</v>
      </c>
      <c r="Q120" s="78">
        <f t="shared" si="560"/>
        <v>0.80995475113122173</v>
      </c>
      <c r="R120" s="429"/>
      <c r="S120" s="473">
        <f>'MASTER_ ALL areas - No.seedling'!R131</f>
        <v>2920</v>
      </c>
      <c r="T120" s="475">
        <f>'MASTER_ ALL areas - No.seedling'!S131</f>
        <v>3</v>
      </c>
      <c r="U120" s="80">
        <f t="shared" si="650"/>
        <v>2.0547945205479451E-2</v>
      </c>
      <c r="V120" s="475">
        <f>'MASTER_ ALL areas - No.seedling'!U131</f>
        <v>111</v>
      </c>
      <c r="W120" s="80">
        <f t="shared" si="651"/>
        <v>0.76027397260273977</v>
      </c>
      <c r="X120" s="475">
        <f>'MASTER_ ALL areas - No.seedling'!W131</f>
        <v>900</v>
      </c>
      <c r="Y120" s="475">
        <f>'MASTER_ ALL areas - No.seedling'!X131</f>
        <v>21</v>
      </c>
      <c r="Z120" s="80">
        <f t="shared" si="652"/>
        <v>0.46666666666666667</v>
      </c>
      <c r="AA120" s="475">
        <f>'MASTER_ ALL areas - No.seedling'!Z131</f>
        <v>42</v>
      </c>
      <c r="AB120" s="80">
        <f t="shared" si="653"/>
        <v>0.93333333333333335</v>
      </c>
      <c r="AC120" s="475">
        <f>'MASTER_ ALL areas - No.seedling'!AB131</f>
        <v>400</v>
      </c>
      <c r="AD120" s="475">
        <f>'MASTER_ ALL areas - No.seedling'!AC131</f>
        <v>0</v>
      </c>
      <c r="AE120" s="80">
        <f t="shared" si="654"/>
        <v>0</v>
      </c>
      <c r="AF120" s="475">
        <f>'MASTER_ ALL areas - No.seedling'!AE131</f>
        <v>20</v>
      </c>
      <c r="AG120" s="80">
        <f t="shared" si="655"/>
        <v>1</v>
      </c>
      <c r="AH120" s="475">
        <f>'MASTER_ ALL areas - No.seedling'!AG131</f>
        <v>200</v>
      </c>
      <c r="AI120" s="475">
        <f>'MASTER_ ALL areas - No.seedling'!AH131</f>
        <v>0</v>
      </c>
      <c r="AJ120" s="80">
        <f t="shared" si="656"/>
        <v>0</v>
      </c>
      <c r="AK120" s="475">
        <f>'MASTER_ ALL areas - No.seedling'!AJ131</f>
        <v>6</v>
      </c>
      <c r="AL120" s="81">
        <f t="shared" si="657"/>
        <v>0.6</v>
      </c>
      <c r="AM120" s="429"/>
      <c r="AN120" s="473">
        <f>'MASTER_ ALL areas - No.seedling'!AM131</f>
        <v>1400</v>
      </c>
      <c r="AO120" s="475">
        <f>'MASTER_ ALL areas - No.seedling'!AN131</f>
        <v>10</v>
      </c>
      <c r="AP120" s="80">
        <f t="shared" si="658"/>
        <v>0.14285714285714285</v>
      </c>
      <c r="AQ120" s="475">
        <f>'MASTER_ ALL areas - No.seedling'!AP131</f>
        <v>66</v>
      </c>
      <c r="AR120" s="80">
        <f t="shared" si="659"/>
        <v>0.94285714285714284</v>
      </c>
      <c r="AS120" s="475">
        <f>'MASTER_ ALL areas - No.seedling'!AR131</f>
        <v>1860</v>
      </c>
      <c r="AT120" s="475">
        <f>'MASTER_ ALL areas - No.seedling'!AS131</f>
        <v>5</v>
      </c>
      <c r="AU120" s="80">
        <f t="shared" si="660"/>
        <v>5.3763440860215055E-2</v>
      </c>
      <c r="AV120" s="475">
        <f>'MASTER_ ALL areas - No.seedling'!AU131</f>
        <v>65</v>
      </c>
      <c r="AW120" s="80">
        <f t="shared" si="661"/>
        <v>0.69892473118279574</v>
      </c>
      <c r="AX120" s="475">
        <f>'MASTER_ ALL areas - No.seedling'!AW131</f>
        <v>1160</v>
      </c>
      <c r="AY120" s="475">
        <f>'MASTER_ ALL areas - No.seedling'!AX131</f>
        <v>9</v>
      </c>
      <c r="AZ120" s="80">
        <f t="shared" si="662"/>
        <v>0.15517241379310345</v>
      </c>
      <c r="BA120" s="475">
        <f>'MASTER_ ALL areas - No.seedling'!AZ131</f>
        <v>48</v>
      </c>
      <c r="BB120" s="80">
        <f t="shared" si="663"/>
        <v>0.82758620689655171</v>
      </c>
      <c r="BC120" s="475">
        <f>'MASTER_ ALL areas - No.seedling'!BB131</f>
        <v>0</v>
      </c>
      <c r="BD120" s="475">
        <f>'MASTER_ ALL areas - No.seedling'!BC131</f>
        <v>0</v>
      </c>
      <c r="BE120" s="80">
        <f t="shared" si="664"/>
        <v>0</v>
      </c>
      <c r="BF120" s="475">
        <f>'MASTER_ ALL areas - No.seedling'!BE131</f>
        <v>0</v>
      </c>
      <c r="BG120" s="80">
        <f t="shared" si="665"/>
        <v>0</v>
      </c>
      <c r="BH120" s="475">
        <f>'MASTER_ ALL areas - No.seedling'!BG131</f>
        <v>0</v>
      </c>
      <c r="BI120" s="475">
        <f>'MASTER_ ALL areas - No.seedling'!BH131</f>
        <v>0</v>
      </c>
      <c r="BJ120" s="80">
        <f t="shared" si="666"/>
        <v>0</v>
      </c>
      <c r="BK120" s="475">
        <f>'MASTER_ ALL areas - No.seedling'!BJ131</f>
        <v>0</v>
      </c>
      <c r="BL120" s="80">
        <f t="shared" si="667"/>
        <v>0</v>
      </c>
      <c r="BM120" s="475">
        <f>'MASTER_ ALL areas - No.seedling'!BL131</f>
        <v>0</v>
      </c>
      <c r="BN120" s="475">
        <f>'MASTER_ ALL areas - No.seedling'!BM131</f>
        <v>0</v>
      </c>
      <c r="BO120" s="80">
        <f t="shared" si="668"/>
        <v>0</v>
      </c>
      <c r="BP120" s="475">
        <f>'MASTER_ ALL areas - No.seedling'!BO131</f>
        <v>0</v>
      </c>
      <c r="BQ120" s="80">
        <f t="shared" si="669"/>
        <v>0</v>
      </c>
      <c r="BR120" s="475">
        <f>'MASTER_ ALL areas - No.seedling'!BQ131</f>
        <v>0</v>
      </c>
      <c r="BS120" s="475">
        <f>'MASTER_ ALL areas - No.seedling'!BR131</f>
        <v>0</v>
      </c>
      <c r="BT120" s="80">
        <f t="shared" si="670"/>
        <v>0</v>
      </c>
      <c r="BU120" s="475">
        <f>'MASTER_ ALL areas - No.seedling'!BT131</f>
        <v>0</v>
      </c>
      <c r="BV120" s="80">
        <f t="shared" si="671"/>
        <v>0</v>
      </c>
      <c r="BW120" s="475">
        <f>'MASTER_ ALL areas - No.seedling'!BV131</f>
        <v>0</v>
      </c>
      <c r="BX120" s="475">
        <f>'MASTER_ ALL areas - No.seedling'!BW131</f>
        <v>0</v>
      </c>
      <c r="BY120" s="80">
        <f t="shared" si="672"/>
        <v>0</v>
      </c>
      <c r="BZ120" s="475">
        <f>'MASTER_ ALL areas - No.seedling'!BY131</f>
        <v>0</v>
      </c>
      <c r="CA120" s="81">
        <f t="shared" si="673"/>
        <v>0</v>
      </c>
      <c r="CB120" s="429"/>
      <c r="CC120" s="75">
        <f>'MASTER_ ALL areas - No.seedling'!CB131</f>
        <v>220</v>
      </c>
      <c r="CD120" s="76">
        <f>'MASTER_ ALL areas - No.seedling'!CC131</f>
        <v>1</v>
      </c>
      <c r="CE120" s="80">
        <f t="shared" si="674"/>
        <v>9.0909090909090912E-2</v>
      </c>
      <c r="CF120" s="76">
        <f>'MASTER_ ALL areas - No.seedling'!CE131</f>
        <v>11</v>
      </c>
      <c r="CG120" s="81">
        <f t="shared" si="675"/>
        <v>1</v>
      </c>
      <c r="CH120" s="75">
        <f>'MASTER_ ALL areas - No.seedling'!CG131</f>
        <v>600</v>
      </c>
      <c r="CI120" s="76">
        <f>'MASTER_ ALL areas - No.seedling'!CH131</f>
        <v>9</v>
      </c>
      <c r="CJ120" s="80">
        <f t="shared" si="676"/>
        <v>0.3</v>
      </c>
      <c r="CK120" s="76">
        <f>'MASTER_ ALL areas - No.seedling'!CJ131</f>
        <v>30</v>
      </c>
      <c r="CL120" s="81">
        <f t="shared" si="677"/>
        <v>1</v>
      </c>
      <c r="CM120" s="75">
        <f>'MASTER_ ALL areas - No.seedling'!CL131</f>
        <v>400</v>
      </c>
      <c r="CN120" s="76">
        <f>'MASTER_ ALL areas - No.seedling'!CM131</f>
        <v>0</v>
      </c>
      <c r="CO120" s="80">
        <f t="shared" si="678"/>
        <v>0</v>
      </c>
      <c r="CP120" s="76">
        <f>'MASTER_ ALL areas - No.seedling'!CO131</f>
        <v>20</v>
      </c>
      <c r="CQ120" s="81">
        <f t="shared" si="679"/>
        <v>1</v>
      </c>
      <c r="CR120" s="75">
        <f>'MASTER_ ALL areas - No.seedling'!CQ131</f>
        <v>180</v>
      </c>
      <c r="CS120" s="76">
        <f>'MASTER_ ALL areas - No.seedling'!CR131</f>
        <v>0</v>
      </c>
      <c r="CT120" s="80">
        <f t="shared" si="680"/>
        <v>0</v>
      </c>
      <c r="CU120" s="76">
        <f>'MASTER_ ALL areas - No.seedling'!CT131</f>
        <v>5</v>
      </c>
      <c r="CV120" s="81">
        <f t="shared" si="681"/>
        <v>0.55555555555555558</v>
      </c>
      <c r="CW120" s="75">
        <f>'MASTER_ ALL areas - No.seedling'!CV131</f>
        <v>1720</v>
      </c>
      <c r="CX120" s="76">
        <f>'MASTER_ ALL areas - No.seedling'!CW131</f>
        <v>0</v>
      </c>
      <c r="CY120" s="80">
        <f t="shared" si="682"/>
        <v>0</v>
      </c>
      <c r="CZ120" s="76">
        <f>'MASTER_ ALL areas - No.seedling'!CY131</f>
        <v>59</v>
      </c>
      <c r="DA120" s="81">
        <f t="shared" si="683"/>
        <v>0.68604651162790697</v>
      </c>
      <c r="DB120" s="75">
        <f>'MASTER_ ALL areas - No.seedling'!DA131</f>
        <v>120</v>
      </c>
      <c r="DC120" s="76">
        <f>'MASTER_ ALL areas - No.seedling'!DB131</f>
        <v>5</v>
      </c>
      <c r="DD120" s="80">
        <f t="shared" si="684"/>
        <v>0.83333333333333337</v>
      </c>
      <c r="DE120" s="76">
        <f>'MASTER_ ALL areas - No.seedling'!DD131</f>
        <v>5</v>
      </c>
      <c r="DF120" s="81">
        <f t="shared" si="685"/>
        <v>0.83333333333333337</v>
      </c>
      <c r="DG120" s="75">
        <f>'MASTER_ ALL areas - No.seedling'!DF131</f>
        <v>0</v>
      </c>
      <c r="DH120" s="76">
        <f>'MASTER_ ALL areas - No.seedling'!DG131</f>
        <v>0</v>
      </c>
      <c r="DI120" s="80">
        <f t="shared" si="686"/>
        <v>0</v>
      </c>
      <c r="DJ120" s="76">
        <f>'MASTER_ ALL areas - No.seedling'!DI131</f>
        <v>0</v>
      </c>
      <c r="DK120" s="81">
        <f t="shared" si="687"/>
        <v>0</v>
      </c>
      <c r="DL120" s="75">
        <f>'MASTER_ ALL areas - No.seedling'!DK131</f>
        <v>20</v>
      </c>
      <c r="DM120" s="76">
        <f>'MASTER_ ALL areas - No.seedling'!DL131</f>
        <v>0</v>
      </c>
      <c r="DN120" s="80">
        <f t="shared" si="688"/>
        <v>0</v>
      </c>
      <c r="DO120" s="76">
        <f>'MASTER_ ALL areas - No.seedling'!DN131</f>
        <v>1</v>
      </c>
      <c r="DP120" s="81">
        <f t="shared" si="689"/>
        <v>1</v>
      </c>
      <c r="DQ120" s="75">
        <f>'MASTER_ ALL areas - No.seedling'!DP131</f>
        <v>980</v>
      </c>
      <c r="DR120" s="76">
        <f>'MASTER_ ALL areas - No.seedling'!DQ131</f>
        <v>2</v>
      </c>
      <c r="DS120" s="80">
        <f t="shared" si="690"/>
        <v>4.0816326530612242E-2</v>
      </c>
      <c r="DT120" s="76">
        <f>'MASTER_ ALL areas - No.seedling'!DS131</f>
        <v>41</v>
      </c>
      <c r="DU120" s="81">
        <f t="shared" si="691"/>
        <v>0.83673469387755106</v>
      </c>
      <c r="DV120" s="75">
        <f>'MASTER_ ALL areas - No.seedling'!DU131</f>
        <v>180</v>
      </c>
      <c r="DW120" s="76">
        <f>'MASTER_ ALL areas - No.seedling'!DV131</f>
        <v>7</v>
      </c>
      <c r="DX120" s="80">
        <f t="shared" si="692"/>
        <v>0.77777777777777779</v>
      </c>
      <c r="DY120" s="76">
        <f>'MASTER_ ALL areas - No.seedling'!DX131</f>
        <v>7</v>
      </c>
      <c r="DZ120" s="81">
        <f t="shared" si="693"/>
        <v>0.77777777777777779</v>
      </c>
      <c r="EA120" s="75">
        <f>'MASTER_ ALL areas - No.seedling'!DZ131</f>
        <v>0</v>
      </c>
      <c r="EB120" s="76">
        <f>'MASTER_ ALL areas - No.seedling'!EA131</f>
        <v>0</v>
      </c>
      <c r="EC120" s="80">
        <f t="shared" si="694"/>
        <v>0</v>
      </c>
      <c r="ED120" s="76">
        <f>'MASTER_ ALL areas - No.seedling'!EC131</f>
        <v>0</v>
      </c>
      <c r="EE120" s="81">
        <f t="shared" si="695"/>
        <v>0</v>
      </c>
      <c r="EF120" s="75">
        <f>'MASTER_ ALL areas - No.seedling'!EE131</f>
        <v>0</v>
      </c>
      <c r="EG120" s="76">
        <f>'MASTER_ ALL areas - No.seedling'!EF131</f>
        <v>0</v>
      </c>
      <c r="EH120" s="80">
        <f t="shared" si="696"/>
        <v>0</v>
      </c>
      <c r="EI120" s="76">
        <f>'MASTER_ ALL areas - No.seedling'!EH131</f>
        <v>0</v>
      </c>
      <c r="EJ120" s="81">
        <f t="shared" si="697"/>
        <v>0</v>
      </c>
      <c r="EK120" s="75">
        <f>'MASTER_ ALL areas - No.seedling'!EJ131</f>
        <v>0</v>
      </c>
      <c r="EL120" s="76">
        <f>'MASTER_ ALL areas - No.seedling'!EK131</f>
        <v>0</v>
      </c>
      <c r="EM120" s="80">
        <f t="shared" si="698"/>
        <v>0</v>
      </c>
      <c r="EN120" s="76">
        <f>'MASTER_ ALL areas - No.seedling'!EM131</f>
        <v>0</v>
      </c>
      <c r="EO120" s="81">
        <f t="shared" si="699"/>
        <v>0</v>
      </c>
      <c r="EP120" s="75">
        <f>'MASTER_ ALL areas - No.seedling'!EO131</f>
        <v>0</v>
      </c>
      <c r="EQ120" s="76">
        <f>'MASTER_ ALL areas - No.seedling'!EP131</f>
        <v>0</v>
      </c>
      <c r="ER120" s="80">
        <f t="shared" si="700"/>
        <v>0</v>
      </c>
      <c r="ES120" s="76">
        <f>'MASTER_ ALL areas - No.seedling'!ER131</f>
        <v>0</v>
      </c>
      <c r="ET120" s="81">
        <f t="shared" si="701"/>
        <v>0</v>
      </c>
      <c r="EU120" s="75">
        <f>'MASTER_ ALL areas - No.seedling'!ET131</f>
        <v>0</v>
      </c>
      <c r="EV120" s="76">
        <f>'MASTER_ ALL areas - No.seedling'!EU131</f>
        <v>0</v>
      </c>
      <c r="EW120" s="80">
        <f t="shared" si="702"/>
        <v>0</v>
      </c>
      <c r="EX120" s="76">
        <f>'MASTER_ ALL areas - No.seedling'!EW131</f>
        <v>0</v>
      </c>
      <c r="EY120" s="81">
        <f t="shared" si="703"/>
        <v>0</v>
      </c>
      <c r="EZ120" s="75">
        <f>'MASTER_ ALL areas - No.seedling'!EY131</f>
        <v>0</v>
      </c>
      <c r="FA120" s="76">
        <f>'MASTER_ ALL areas - No.seedling'!EZ131</f>
        <v>0</v>
      </c>
      <c r="FB120" s="80">
        <f t="shared" si="704"/>
        <v>0</v>
      </c>
      <c r="FC120" s="76">
        <f>'MASTER_ ALL areas - No.seedling'!FB131</f>
        <v>0</v>
      </c>
      <c r="FD120" s="81">
        <f t="shared" si="705"/>
        <v>0</v>
      </c>
      <c r="FE120" s="75">
        <f>'MASTER_ ALL areas - No.seedling'!FD131</f>
        <v>0</v>
      </c>
      <c r="FF120" s="76">
        <f>'MASTER_ ALL areas - No.seedling'!FE131</f>
        <v>0</v>
      </c>
      <c r="FG120" s="80">
        <f t="shared" si="706"/>
        <v>0</v>
      </c>
      <c r="FH120" s="76">
        <f>'MASTER_ ALL areas - No.seedling'!FG131</f>
        <v>0</v>
      </c>
      <c r="FI120" s="81">
        <f t="shared" si="707"/>
        <v>0</v>
      </c>
      <c r="FJ120" s="75">
        <f>'MASTER_ ALL areas - No.seedling'!FI131</f>
        <v>0</v>
      </c>
      <c r="FK120" s="76">
        <f>'MASTER_ ALL areas - No.seedling'!FJ131</f>
        <v>0</v>
      </c>
      <c r="FL120" s="80">
        <f t="shared" si="708"/>
        <v>0</v>
      </c>
      <c r="FM120" s="76">
        <f>'MASTER_ ALL areas - No.seedling'!FL131</f>
        <v>0</v>
      </c>
      <c r="FN120" s="81">
        <f t="shared" si="709"/>
        <v>0</v>
      </c>
      <c r="FO120" s="75">
        <f>'MASTER_ ALL areas - No.seedling'!FN131</f>
        <v>0</v>
      </c>
      <c r="FP120" s="76">
        <f>'MASTER_ ALL areas - No.seedling'!FO131</f>
        <v>0</v>
      </c>
      <c r="FQ120" s="80">
        <f t="shared" si="710"/>
        <v>0</v>
      </c>
      <c r="FR120" s="76">
        <f>'MASTER_ ALL areas - No.seedling'!FQ131</f>
        <v>0</v>
      </c>
      <c r="FS120" s="81">
        <f t="shared" si="711"/>
        <v>0</v>
      </c>
      <c r="FT120" s="75">
        <f>'MASTER_ ALL areas - No.seedling'!FS131</f>
        <v>0</v>
      </c>
      <c r="FU120" s="76">
        <f>'MASTER_ ALL areas - No.seedling'!FT131</f>
        <v>0</v>
      </c>
      <c r="FV120" s="80">
        <f t="shared" si="712"/>
        <v>0</v>
      </c>
      <c r="FW120" s="76">
        <f>'MASTER_ ALL areas - No.seedling'!FV131</f>
        <v>0</v>
      </c>
      <c r="FX120" s="81">
        <f t="shared" si="713"/>
        <v>0</v>
      </c>
      <c r="FY120" s="75">
        <f>'MASTER_ ALL areas - No.seedling'!FX131</f>
        <v>0</v>
      </c>
      <c r="FZ120" s="76">
        <f>'MASTER_ ALL areas - No.seedling'!FY131</f>
        <v>0</v>
      </c>
      <c r="GA120" s="80">
        <f t="shared" si="714"/>
        <v>0</v>
      </c>
      <c r="GB120" s="76">
        <f>'MASTER_ ALL areas - No.seedling'!GA131</f>
        <v>0</v>
      </c>
      <c r="GC120" s="81">
        <f t="shared" si="715"/>
        <v>0</v>
      </c>
      <c r="GD120" s="75">
        <f>'MASTER_ ALL areas - No.seedling'!GC131</f>
        <v>0</v>
      </c>
      <c r="GE120" s="76">
        <f>'MASTER_ ALL areas - No.seedling'!GD131</f>
        <v>0</v>
      </c>
      <c r="GF120" s="80">
        <f t="shared" si="716"/>
        <v>0</v>
      </c>
      <c r="GG120" s="76">
        <f>'MASTER_ ALL areas - No.seedling'!GF131</f>
        <v>0</v>
      </c>
      <c r="GH120" s="81">
        <f t="shared" si="717"/>
        <v>0</v>
      </c>
      <c r="GI120" s="75">
        <f>'MASTER_ ALL areas - No.seedling'!GH131</f>
        <v>0</v>
      </c>
      <c r="GJ120" s="76">
        <f>'MASTER_ ALL areas - No.seedling'!GI131</f>
        <v>0</v>
      </c>
      <c r="GK120" s="80">
        <f t="shared" si="718"/>
        <v>0</v>
      </c>
      <c r="GL120" s="76">
        <f>'MASTER_ ALL areas - No.seedling'!GK131</f>
        <v>0</v>
      </c>
      <c r="GM120" s="81">
        <f t="shared" si="719"/>
        <v>0</v>
      </c>
      <c r="GN120" s="75">
        <f>'MASTER_ ALL areas - No.seedling'!GM131</f>
        <v>0</v>
      </c>
      <c r="GO120" s="76">
        <f>'MASTER_ ALL areas - No.seedling'!GN131</f>
        <v>0</v>
      </c>
      <c r="GP120" s="80">
        <f t="shared" si="720"/>
        <v>0</v>
      </c>
      <c r="GQ120" s="76">
        <f>'MASTER_ ALL areas - No.seedling'!GP131</f>
        <v>0</v>
      </c>
      <c r="GR120" s="81">
        <f t="shared" si="721"/>
        <v>0</v>
      </c>
      <c r="GS120" s="75">
        <f>'MASTER_ ALL areas - No.seedling'!GR131</f>
        <v>0</v>
      </c>
      <c r="GT120" s="76">
        <f>'MASTER_ ALL areas - No.seedling'!GS131</f>
        <v>0</v>
      </c>
      <c r="GU120" s="80">
        <f t="shared" si="722"/>
        <v>0</v>
      </c>
      <c r="GV120" s="76">
        <f>'MASTER_ ALL areas - No.seedling'!GU131</f>
        <v>0</v>
      </c>
      <c r="GW120" s="81">
        <f t="shared" si="723"/>
        <v>0</v>
      </c>
      <c r="GX120" s="75">
        <f>'MASTER_ ALL areas - No.seedling'!GW131</f>
        <v>0</v>
      </c>
      <c r="GY120" s="76">
        <f>'MASTER_ ALL areas - No.seedling'!GX131</f>
        <v>0</v>
      </c>
      <c r="GZ120" s="80">
        <f t="shared" si="724"/>
        <v>0</v>
      </c>
      <c r="HA120" s="76">
        <f>'MASTER_ ALL areas - No.seedling'!GZ131</f>
        <v>0</v>
      </c>
      <c r="HB120" s="81">
        <f t="shared" si="725"/>
        <v>0</v>
      </c>
      <c r="HC120" s="75">
        <f>'MASTER_ ALL areas - No.seedling'!HB131</f>
        <v>0</v>
      </c>
      <c r="HD120" s="76">
        <f>'MASTER_ ALL areas - No.seedling'!HC131</f>
        <v>0</v>
      </c>
      <c r="HE120" s="80">
        <f t="shared" si="726"/>
        <v>0</v>
      </c>
      <c r="HF120" s="76">
        <f>'MASTER_ ALL areas - No.seedling'!HE131</f>
        <v>0</v>
      </c>
      <c r="HG120" s="81">
        <f t="shared" si="727"/>
        <v>0</v>
      </c>
      <c r="HH120" s="75">
        <f>'MASTER_ ALL areas - No.seedling'!HG131</f>
        <v>0</v>
      </c>
      <c r="HI120" s="76">
        <f>'MASTER_ ALL areas - No.seedling'!HH131</f>
        <v>0</v>
      </c>
      <c r="HJ120" s="80">
        <f t="shared" si="728"/>
        <v>0</v>
      </c>
      <c r="HK120" s="76">
        <f>'MASTER_ ALL areas - No.seedling'!HJ131</f>
        <v>0</v>
      </c>
      <c r="HL120" s="81">
        <f t="shared" si="729"/>
        <v>0</v>
      </c>
      <c r="HM120" s="75">
        <f>'MASTER_ ALL areas - No.seedling'!HL131</f>
        <v>0</v>
      </c>
      <c r="HN120" s="76">
        <f>'MASTER_ ALL areas - No.seedling'!HM131</f>
        <v>0</v>
      </c>
      <c r="HO120" s="80">
        <f t="shared" si="730"/>
        <v>0</v>
      </c>
      <c r="HP120" s="76">
        <f>'MASTER_ ALL areas - No.seedling'!HO131</f>
        <v>0</v>
      </c>
      <c r="HQ120" s="81">
        <f t="shared" si="731"/>
        <v>0</v>
      </c>
      <c r="HR120" s="75">
        <f>'MASTER_ ALL areas - No.seedling'!HQ131</f>
        <v>0</v>
      </c>
      <c r="HS120" s="76">
        <f>'MASTER_ ALL areas - No.seedling'!HR131</f>
        <v>0</v>
      </c>
      <c r="HT120" s="80">
        <f t="shared" si="732"/>
        <v>0</v>
      </c>
      <c r="HU120" s="76">
        <f>'MASTER_ ALL areas - No.seedling'!HT131</f>
        <v>0</v>
      </c>
      <c r="HV120" s="81">
        <f t="shared" si="733"/>
        <v>0</v>
      </c>
      <c r="HW120" s="75">
        <f>'MASTER_ ALL areas - No.seedling'!HV131</f>
        <v>0</v>
      </c>
      <c r="HX120" s="76">
        <f>'MASTER_ ALL areas - No.seedling'!HW131</f>
        <v>0</v>
      </c>
      <c r="HY120" s="80">
        <f t="shared" si="734"/>
        <v>0</v>
      </c>
      <c r="HZ120" s="76">
        <f>'MASTER_ ALL areas - No.seedling'!HY131</f>
        <v>0</v>
      </c>
      <c r="IA120" s="81">
        <f t="shared" si="735"/>
        <v>0</v>
      </c>
      <c r="IB120" s="75">
        <f>'MASTER_ ALL areas - No.seedling'!IA131</f>
        <v>0</v>
      </c>
      <c r="IC120" s="76">
        <f>'MASTER_ ALL areas - No.seedling'!IB131</f>
        <v>0</v>
      </c>
      <c r="ID120" s="80">
        <f t="shared" si="736"/>
        <v>0</v>
      </c>
      <c r="IE120" s="76">
        <f>'MASTER_ ALL areas - No.seedling'!ID131</f>
        <v>0</v>
      </c>
      <c r="IF120" s="85">
        <f t="shared" si="737"/>
        <v>0</v>
      </c>
      <c r="IG120" s="86" t="s">
        <v>380</v>
      </c>
      <c r="IH120" s="87"/>
    </row>
    <row r="121" spans="2:242" ht="33" customHeight="1" x14ac:dyDescent="0.25">
      <c r="B121" s="420">
        <v>128</v>
      </c>
      <c r="C121" s="421" t="s">
        <v>381</v>
      </c>
      <c r="D121" s="422">
        <v>214387</v>
      </c>
      <c r="E121" s="423">
        <v>932017</v>
      </c>
      <c r="F121" s="424" t="s">
        <v>89</v>
      </c>
      <c r="G121" s="88" t="s">
        <v>382</v>
      </c>
      <c r="H121" s="459">
        <f>'MASTER_ ALL areas - No.seedling'!G132</f>
        <v>8</v>
      </c>
      <c r="I121" s="472">
        <f>'MASTER_ ALL areas - No.seedling'!H132</f>
        <v>0.35</v>
      </c>
      <c r="J121" s="459">
        <f>'MASTER_ ALL areas - No.seedling'!I132</f>
        <v>69</v>
      </c>
      <c r="K121" s="427">
        <f>'MASTER_ ALL areas - No.seedling'!J132</f>
        <v>154</v>
      </c>
      <c r="L121" s="73">
        <f t="shared" si="649"/>
        <v>3080</v>
      </c>
      <c r="M121" s="427">
        <f>'MASTER_ ALL areas - No.seedling'!L132</f>
        <v>3080</v>
      </c>
      <c r="N121" s="473">
        <f>'MASTER_ ALL areas - No.seedling'!M132</f>
        <v>6</v>
      </c>
      <c r="O121" s="474">
        <f>'MASTER_ ALL areas - No.seedling'!N132</f>
        <v>72</v>
      </c>
      <c r="P121" s="70">
        <f t="shared" si="559"/>
        <v>3.896103896103896E-2</v>
      </c>
      <c r="Q121" s="78">
        <f t="shared" si="560"/>
        <v>0.46753246753246752</v>
      </c>
      <c r="R121" s="429"/>
      <c r="S121" s="473">
        <f>'MASTER_ ALL areas - No.seedling'!R132</f>
        <v>2640</v>
      </c>
      <c r="T121" s="475">
        <f>'MASTER_ ALL areas - No.seedling'!S132</f>
        <v>5</v>
      </c>
      <c r="U121" s="80">
        <f t="shared" si="650"/>
        <v>3.787878787878788E-2</v>
      </c>
      <c r="V121" s="475">
        <f>'MASTER_ ALL areas - No.seedling'!U132</f>
        <v>55</v>
      </c>
      <c r="W121" s="80">
        <f t="shared" si="651"/>
        <v>0.41666666666666669</v>
      </c>
      <c r="X121" s="475">
        <f>'MASTER_ ALL areas - No.seedling'!W132</f>
        <v>320</v>
      </c>
      <c r="Y121" s="475">
        <f>'MASTER_ ALL areas - No.seedling'!X132</f>
        <v>1</v>
      </c>
      <c r="Z121" s="80">
        <f t="shared" si="652"/>
        <v>6.25E-2</v>
      </c>
      <c r="AA121" s="475">
        <f>'MASTER_ ALL areas - No.seedling'!Z132</f>
        <v>11</v>
      </c>
      <c r="AB121" s="80">
        <f t="shared" si="653"/>
        <v>0.6875</v>
      </c>
      <c r="AC121" s="475">
        <f>'MASTER_ ALL areas - No.seedling'!AB132</f>
        <v>40</v>
      </c>
      <c r="AD121" s="475">
        <f>'MASTER_ ALL areas - No.seedling'!AC132</f>
        <v>0</v>
      </c>
      <c r="AE121" s="80">
        <f t="shared" si="654"/>
        <v>0</v>
      </c>
      <c r="AF121" s="475">
        <f>'MASTER_ ALL areas - No.seedling'!AE132</f>
        <v>2</v>
      </c>
      <c r="AG121" s="80">
        <f t="shared" si="655"/>
        <v>1</v>
      </c>
      <c r="AH121" s="475">
        <f>'MASTER_ ALL areas - No.seedling'!AG132</f>
        <v>80</v>
      </c>
      <c r="AI121" s="475">
        <f>'MASTER_ ALL areas - No.seedling'!AH132</f>
        <v>0</v>
      </c>
      <c r="AJ121" s="80">
        <f t="shared" si="656"/>
        <v>0</v>
      </c>
      <c r="AK121" s="475">
        <f>'MASTER_ ALL areas - No.seedling'!AJ132</f>
        <v>4</v>
      </c>
      <c r="AL121" s="81">
        <f t="shared" si="657"/>
        <v>1</v>
      </c>
      <c r="AM121" s="429"/>
      <c r="AN121" s="473">
        <f>'MASTER_ ALL areas - No.seedling'!AM132</f>
        <v>1380</v>
      </c>
      <c r="AO121" s="475">
        <f>'MASTER_ ALL areas - No.seedling'!AN132</f>
        <v>2</v>
      </c>
      <c r="AP121" s="80">
        <f t="shared" si="658"/>
        <v>2.8985507246376812E-2</v>
      </c>
      <c r="AQ121" s="475">
        <f>'MASTER_ ALL areas - No.seedling'!AP132</f>
        <v>46</v>
      </c>
      <c r="AR121" s="80">
        <f t="shared" si="659"/>
        <v>0.66666666666666663</v>
      </c>
      <c r="AS121" s="475">
        <f>'MASTER_ ALL areas - No.seedling'!AR132</f>
        <v>1560</v>
      </c>
      <c r="AT121" s="475">
        <f>'MASTER_ ALL areas - No.seedling'!AS132</f>
        <v>3</v>
      </c>
      <c r="AU121" s="80">
        <f t="shared" si="660"/>
        <v>3.8461538461538464E-2</v>
      </c>
      <c r="AV121" s="475">
        <f>'MASTER_ ALL areas - No.seedling'!AU132</f>
        <v>23</v>
      </c>
      <c r="AW121" s="80">
        <f t="shared" si="661"/>
        <v>0.29487179487179488</v>
      </c>
      <c r="AX121" s="475">
        <f>'MASTER_ ALL areas - No.seedling'!AW132</f>
        <v>140</v>
      </c>
      <c r="AY121" s="475">
        <f>'MASTER_ ALL areas - No.seedling'!AX132</f>
        <v>1</v>
      </c>
      <c r="AZ121" s="80">
        <f t="shared" si="662"/>
        <v>0.14285714285714285</v>
      </c>
      <c r="BA121" s="475">
        <f>'MASTER_ ALL areas - No.seedling'!AZ132</f>
        <v>3</v>
      </c>
      <c r="BB121" s="80">
        <f t="shared" si="663"/>
        <v>0.42857142857142855</v>
      </c>
      <c r="BC121" s="475">
        <f>'MASTER_ ALL areas - No.seedling'!BB132</f>
        <v>0</v>
      </c>
      <c r="BD121" s="475">
        <f>'MASTER_ ALL areas - No.seedling'!BC132</f>
        <v>0</v>
      </c>
      <c r="BE121" s="80">
        <f t="shared" si="664"/>
        <v>0</v>
      </c>
      <c r="BF121" s="475">
        <f>'MASTER_ ALL areas - No.seedling'!BE132</f>
        <v>0</v>
      </c>
      <c r="BG121" s="80">
        <f t="shared" si="665"/>
        <v>0</v>
      </c>
      <c r="BH121" s="475">
        <f>'MASTER_ ALL areas - No.seedling'!BG132</f>
        <v>0</v>
      </c>
      <c r="BI121" s="475">
        <f>'MASTER_ ALL areas - No.seedling'!BH132</f>
        <v>0</v>
      </c>
      <c r="BJ121" s="80">
        <f t="shared" si="666"/>
        <v>0</v>
      </c>
      <c r="BK121" s="475">
        <f>'MASTER_ ALL areas - No.seedling'!BJ132</f>
        <v>0</v>
      </c>
      <c r="BL121" s="80">
        <f t="shared" si="667"/>
        <v>0</v>
      </c>
      <c r="BM121" s="475">
        <f>'MASTER_ ALL areas - No.seedling'!BL132</f>
        <v>0</v>
      </c>
      <c r="BN121" s="475">
        <f>'MASTER_ ALL areas - No.seedling'!BM132</f>
        <v>0</v>
      </c>
      <c r="BO121" s="80">
        <f t="shared" si="668"/>
        <v>0</v>
      </c>
      <c r="BP121" s="475">
        <f>'MASTER_ ALL areas - No.seedling'!BO132</f>
        <v>0</v>
      </c>
      <c r="BQ121" s="80">
        <f t="shared" si="669"/>
        <v>0</v>
      </c>
      <c r="BR121" s="475">
        <f>'MASTER_ ALL areas - No.seedling'!BQ132</f>
        <v>0</v>
      </c>
      <c r="BS121" s="475">
        <f>'MASTER_ ALL areas - No.seedling'!BR132</f>
        <v>0</v>
      </c>
      <c r="BT121" s="80">
        <f t="shared" si="670"/>
        <v>0</v>
      </c>
      <c r="BU121" s="475">
        <f>'MASTER_ ALL areas - No.seedling'!BT132</f>
        <v>0</v>
      </c>
      <c r="BV121" s="80">
        <f t="shared" si="671"/>
        <v>0</v>
      </c>
      <c r="BW121" s="475">
        <f>'MASTER_ ALL areas - No.seedling'!BV132</f>
        <v>0</v>
      </c>
      <c r="BX121" s="475">
        <f>'MASTER_ ALL areas - No.seedling'!BW132</f>
        <v>0</v>
      </c>
      <c r="BY121" s="80">
        <f t="shared" si="672"/>
        <v>0</v>
      </c>
      <c r="BZ121" s="475">
        <f>'MASTER_ ALL areas - No.seedling'!BY132</f>
        <v>0</v>
      </c>
      <c r="CA121" s="81">
        <f t="shared" si="673"/>
        <v>0</v>
      </c>
      <c r="CB121" s="429"/>
      <c r="CC121" s="75">
        <f>'MASTER_ ALL areas - No.seedling'!CB132</f>
        <v>1060</v>
      </c>
      <c r="CD121" s="76">
        <f>'MASTER_ ALL areas - No.seedling'!CC132</f>
        <v>2</v>
      </c>
      <c r="CE121" s="80">
        <f t="shared" si="674"/>
        <v>3.7735849056603772E-2</v>
      </c>
      <c r="CF121" s="76">
        <f>'MASTER_ ALL areas - No.seedling'!CE132</f>
        <v>30</v>
      </c>
      <c r="CG121" s="81">
        <f t="shared" si="675"/>
        <v>0.56603773584905659</v>
      </c>
      <c r="CH121" s="75">
        <f>'MASTER_ ALL areas - No.seedling'!CG132</f>
        <v>200</v>
      </c>
      <c r="CI121" s="76">
        <f>'MASTER_ ALL areas - No.seedling'!CH132</f>
        <v>0</v>
      </c>
      <c r="CJ121" s="80">
        <f t="shared" si="676"/>
        <v>0</v>
      </c>
      <c r="CK121" s="76">
        <f>'MASTER_ ALL areas - No.seedling'!CJ132</f>
        <v>10</v>
      </c>
      <c r="CL121" s="81">
        <f t="shared" si="677"/>
        <v>1</v>
      </c>
      <c r="CM121" s="75">
        <f>'MASTER_ ALL areas - No.seedling'!CL132</f>
        <v>40</v>
      </c>
      <c r="CN121" s="76">
        <f>'MASTER_ ALL areas - No.seedling'!CM132</f>
        <v>0</v>
      </c>
      <c r="CO121" s="80">
        <f t="shared" si="678"/>
        <v>0</v>
      </c>
      <c r="CP121" s="76">
        <f>'MASTER_ ALL areas - No.seedling'!CO132</f>
        <v>2</v>
      </c>
      <c r="CQ121" s="81">
        <f t="shared" si="679"/>
        <v>1</v>
      </c>
      <c r="CR121" s="75">
        <f>'MASTER_ ALL areas - No.seedling'!CQ132</f>
        <v>80</v>
      </c>
      <c r="CS121" s="76">
        <f>'MASTER_ ALL areas - No.seedling'!CR132</f>
        <v>0</v>
      </c>
      <c r="CT121" s="80">
        <f t="shared" si="680"/>
        <v>0</v>
      </c>
      <c r="CU121" s="76">
        <f>'MASTER_ ALL areas - No.seedling'!CT132</f>
        <v>4</v>
      </c>
      <c r="CV121" s="81">
        <f t="shared" si="681"/>
        <v>1</v>
      </c>
      <c r="CW121" s="75">
        <f>'MASTER_ ALL areas - No.seedling'!CV132</f>
        <v>1440</v>
      </c>
      <c r="CX121" s="76">
        <f>'MASTER_ ALL areas - No.seedling'!CW132</f>
        <v>2</v>
      </c>
      <c r="CY121" s="80">
        <f t="shared" si="682"/>
        <v>2.7777777777777776E-2</v>
      </c>
      <c r="CZ121" s="76">
        <f>'MASTER_ ALL areas - No.seedling'!CY132</f>
        <v>22</v>
      </c>
      <c r="DA121" s="81">
        <f t="shared" si="683"/>
        <v>0.30555555555555558</v>
      </c>
      <c r="DB121" s="75">
        <f>'MASTER_ ALL areas - No.seedling'!DA132</f>
        <v>120</v>
      </c>
      <c r="DC121" s="76">
        <f>'MASTER_ ALL areas - No.seedling'!DB132</f>
        <v>1</v>
      </c>
      <c r="DD121" s="80">
        <f t="shared" si="684"/>
        <v>0.16666666666666666</v>
      </c>
      <c r="DE121" s="76">
        <f>'MASTER_ ALL areas - No.seedling'!DD132</f>
        <v>1</v>
      </c>
      <c r="DF121" s="81">
        <f t="shared" si="685"/>
        <v>0.16666666666666666</v>
      </c>
      <c r="DG121" s="75">
        <f>'MASTER_ ALL areas - No.seedling'!DF132</f>
        <v>0</v>
      </c>
      <c r="DH121" s="76">
        <f>'MASTER_ ALL areas - No.seedling'!DG132</f>
        <v>0</v>
      </c>
      <c r="DI121" s="80">
        <f t="shared" si="686"/>
        <v>0</v>
      </c>
      <c r="DJ121" s="76">
        <f>'MASTER_ ALL areas - No.seedling'!DI132</f>
        <v>0</v>
      </c>
      <c r="DK121" s="81">
        <f t="shared" si="687"/>
        <v>0</v>
      </c>
      <c r="DL121" s="75">
        <f>'MASTER_ ALL areas - No.seedling'!DK132</f>
        <v>0</v>
      </c>
      <c r="DM121" s="76">
        <f>'MASTER_ ALL areas - No.seedling'!DL132</f>
        <v>0</v>
      </c>
      <c r="DN121" s="80">
        <f t="shared" si="688"/>
        <v>0</v>
      </c>
      <c r="DO121" s="76">
        <f>'MASTER_ ALL areas - No.seedling'!DN132</f>
        <v>0</v>
      </c>
      <c r="DP121" s="81">
        <f t="shared" si="689"/>
        <v>0</v>
      </c>
      <c r="DQ121" s="75">
        <f>'MASTER_ ALL areas - No.seedling'!DP132</f>
        <v>140</v>
      </c>
      <c r="DR121" s="76">
        <f>'MASTER_ ALL areas - No.seedling'!DQ132</f>
        <v>1</v>
      </c>
      <c r="DS121" s="80">
        <f t="shared" si="690"/>
        <v>0.14285714285714285</v>
      </c>
      <c r="DT121" s="76">
        <f>'MASTER_ ALL areas - No.seedling'!DS132</f>
        <v>3</v>
      </c>
      <c r="DU121" s="81">
        <f t="shared" si="691"/>
        <v>0.42857142857142855</v>
      </c>
      <c r="DV121" s="75">
        <f>'MASTER_ ALL areas - No.seedling'!DU132</f>
        <v>0</v>
      </c>
      <c r="DW121" s="76">
        <f>'MASTER_ ALL areas - No.seedling'!DV132</f>
        <v>0</v>
      </c>
      <c r="DX121" s="80">
        <f t="shared" si="692"/>
        <v>0</v>
      </c>
      <c r="DY121" s="76">
        <f>'MASTER_ ALL areas - No.seedling'!DX132</f>
        <v>0</v>
      </c>
      <c r="DZ121" s="81">
        <f t="shared" si="693"/>
        <v>0</v>
      </c>
      <c r="EA121" s="75">
        <f>'MASTER_ ALL areas - No.seedling'!DZ132</f>
        <v>0</v>
      </c>
      <c r="EB121" s="76">
        <f>'MASTER_ ALL areas - No.seedling'!EA132</f>
        <v>0</v>
      </c>
      <c r="EC121" s="80">
        <f t="shared" si="694"/>
        <v>0</v>
      </c>
      <c r="ED121" s="76">
        <f>'MASTER_ ALL areas - No.seedling'!EC132</f>
        <v>0</v>
      </c>
      <c r="EE121" s="81">
        <f t="shared" si="695"/>
        <v>0</v>
      </c>
      <c r="EF121" s="75">
        <f>'MASTER_ ALL areas - No.seedling'!EE132</f>
        <v>0</v>
      </c>
      <c r="EG121" s="76">
        <f>'MASTER_ ALL areas - No.seedling'!EF132</f>
        <v>0</v>
      </c>
      <c r="EH121" s="80">
        <f t="shared" si="696"/>
        <v>0</v>
      </c>
      <c r="EI121" s="76">
        <f>'MASTER_ ALL areas - No.seedling'!EH132</f>
        <v>0</v>
      </c>
      <c r="EJ121" s="81">
        <f t="shared" si="697"/>
        <v>0</v>
      </c>
      <c r="EK121" s="75">
        <f>'MASTER_ ALL areas - No.seedling'!EJ132</f>
        <v>0</v>
      </c>
      <c r="EL121" s="76">
        <f>'MASTER_ ALL areas - No.seedling'!EK132</f>
        <v>0</v>
      </c>
      <c r="EM121" s="80">
        <f t="shared" si="698"/>
        <v>0</v>
      </c>
      <c r="EN121" s="76">
        <f>'MASTER_ ALL areas - No.seedling'!EM132</f>
        <v>0</v>
      </c>
      <c r="EO121" s="81">
        <f t="shared" si="699"/>
        <v>0</v>
      </c>
      <c r="EP121" s="75">
        <f>'MASTER_ ALL areas - No.seedling'!EO132</f>
        <v>0</v>
      </c>
      <c r="EQ121" s="76">
        <f>'MASTER_ ALL areas - No.seedling'!EP132</f>
        <v>0</v>
      </c>
      <c r="ER121" s="80">
        <f t="shared" si="700"/>
        <v>0</v>
      </c>
      <c r="ES121" s="76">
        <f>'MASTER_ ALL areas - No.seedling'!ER132</f>
        <v>0</v>
      </c>
      <c r="ET121" s="81">
        <f t="shared" si="701"/>
        <v>0</v>
      </c>
      <c r="EU121" s="75">
        <f>'MASTER_ ALL areas - No.seedling'!ET132</f>
        <v>0</v>
      </c>
      <c r="EV121" s="76">
        <f>'MASTER_ ALL areas - No.seedling'!EU132</f>
        <v>0</v>
      </c>
      <c r="EW121" s="80">
        <f t="shared" si="702"/>
        <v>0</v>
      </c>
      <c r="EX121" s="76">
        <f>'MASTER_ ALL areas - No.seedling'!EW132</f>
        <v>0</v>
      </c>
      <c r="EY121" s="81">
        <f t="shared" si="703"/>
        <v>0</v>
      </c>
      <c r="EZ121" s="75">
        <f>'MASTER_ ALL areas - No.seedling'!EY132</f>
        <v>0</v>
      </c>
      <c r="FA121" s="76">
        <f>'MASTER_ ALL areas - No.seedling'!EZ132</f>
        <v>0</v>
      </c>
      <c r="FB121" s="80">
        <f t="shared" si="704"/>
        <v>0</v>
      </c>
      <c r="FC121" s="76">
        <f>'MASTER_ ALL areas - No.seedling'!FB132</f>
        <v>0</v>
      </c>
      <c r="FD121" s="81">
        <f t="shared" si="705"/>
        <v>0</v>
      </c>
      <c r="FE121" s="75">
        <f>'MASTER_ ALL areas - No.seedling'!FD132</f>
        <v>0</v>
      </c>
      <c r="FF121" s="76">
        <f>'MASTER_ ALL areas - No.seedling'!FE132</f>
        <v>0</v>
      </c>
      <c r="FG121" s="80">
        <f t="shared" si="706"/>
        <v>0</v>
      </c>
      <c r="FH121" s="76">
        <f>'MASTER_ ALL areas - No.seedling'!FG132</f>
        <v>0</v>
      </c>
      <c r="FI121" s="81">
        <f t="shared" si="707"/>
        <v>0</v>
      </c>
      <c r="FJ121" s="75">
        <f>'MASTER_ ALL areas - No.seedling'!FI132</f>
        <v>0</v>
      </c>
      <c r="FK121" s="76">
        <f>'MASTER_ ALL areas - No.seedling'!FJ132</f>
        <v>0</v>
      </c>
      <c r="FL121" s="80">
        <f t="shared" si="708"/>
        <v>0</v>
      </c>
      <c r="FM121" s="76">
        <f>'MASTER_ ALL areas - No.seedling'!FL132</f>
        <v>0</v>
      </c>
      <c r="FN121" s="81">
        <f t="shared" si="709"/>
        <v>0</v>
      </c>
      <c r="FO121" s="75">
        <f>'MASTER_ ALL areas - No.seedling'!FN132</f>
        <v>0</v>
      </c>
      <c r="FP121" s="76">
        <f>'MASTER_ ALL areas - No.seedling'!FO132</f>
        <v>0</v>
      </c>
      <c r="FQ121" s="80">
        <f t="shared" si="710"/>
        <v>0</v>
      </c>
      <c r="FR121" s="76">
        <f>'MASTER_ ALL areas - No.seedling'!FQ132</f>
        <v>0</v>
      </c>
      <c r="FS121" s="81">
        <f t="shared" si="711"/>
        <v>0</v>
      </c>
      <c r="FT121" s="75">
        <f>'MASTER_ ALL areas - No.seedling'!FS132</f>
        <v>0</v>
      </c>
      <c r="FU121" s="76">
        <f>'MASTER_ ALL areas - No.seedling'!FT132</f>
        <v>0</v>
      </c>
      <c r="FV121" s="80">
        <f t="shared" si="712"/>
        <v>0</v>
      </c>
      <c r="FW121" s="76">
        <f>'MASTER_ ALL areas - No.seedling'!FV132</f>
        <v>0</v>
      </c>
      <c r="FX121" s="81">
        <f t="shared" si="713"/>
        <v>0</v>
      </c>
      <c r="FY121" s="75">
        <f>'MASTER_ ALL areas - No.seedling'!FX132</f>
        <v>0</v>
      </c>
      <c r="FZ121" s="76">
        <f>'MASTER_ ALL areas - No.seedling'!FY132</f>
        <v>0</v>
      </c>
      <c r="GA121" s="80">
        <f t="shared" si="714"/>
        <v>0</v>
      </c>
      <c r="GB121" s="76">
        <f>'MASTER_ ALL areas - No.seedling'!GA132</f>
        <v>0</v>
      </c>
      <c r="GC121" s="81">
        <f t="shared" si="715"/>
        <v>0</v>
      </c>
      <c r="GD121" s="75">
        <f>'MASTER_ ALL areas - No.seedling'!GC132</f>
        <v>0</v>
      </c>
      <c r="GE121" s="76">
        <f>'MASTER_ ALL areas - No.seedling'!GD132</f>
        <v>0</v>
      </c>
      <c r="GF121" s="80">
        <f t="shared" si="716"/>
        <v>0</v>
      </c>
      <c r="GG121" s="76">
        <f>'MASTER_ ALL areas - No.seedling'!GF132</f>
        <v>0</v>
      </c>
      <c r="GH121" s="81">
        <f t="shared" si="717"/>
        <v>0</v>
      </c>
      <c r="GI121" s="75">
        <f>'MASTER_ ALL areas - No.seedling'!GH132</f>
        <v>0</v>
      </c>
      <c r="GJ121" s="76">
        <f>'MASTER_ ALL areas - No.seedling'!GI132</f>
        <v>0</v>
      </c>
      <c r="GK121" s="80">
        <f t="shared" si="718"/>
        <v>0</v>
      </c>
      <c r="GL121" s="76">
        <f>'MASTER_ ALL areas - No.seedling'!GK132</f>
        <v>0</v>
      </c>
      <c r="GM121" s="81">
        <f t="shared" si="719"/>
        <v>0</v>
      </c>
      <c r="GN121" s="75">
        <f>'MASTER_ ALL areas - No.seedling'!GM132</f>
        <v>0</v>
      </c>
      <c r="GO121" s="76">
        <f>'MASTER_ ALL areas - No.seedling'!GN132</f>
        <v>0</v>
      </c>
      <c r="GP121" s="80">
        <f t="shared" si="720"/>
        <v>0</v>
      </c>
      <c r="GQ121" s="76">
        <f>'MASTER_ ALL areas - No.seedling'!GP132</f>
        <v>0</v>
      </c>
      <c r="GR121" s="81">
        <f t="shared" si="721"/>
        <v>0</v>
      </c>
      <c r="GS121" s="75">
        <f>'MASTER_ ALL areas - No.seedling'!GR132</f>
        <v>0</v>
      </c>
      <c r="GT121" s="76">
        <f>'MASTER_ ALL areas - No.seedling'!GS132</f>
        <v>0</v>
      </c>
      <c r="GU121" s="80">
        <f t="shared" si="722"/>
        <v>0</v>
      </c>
      <c r="GV121" s="76">
        <f>'MASTER_ ALL areas - No.seedling'!GU132</f>
        <v>0</v>
      </c>
      <c r="GW121" s="81">
        <f t="shared" si="723"/>
        <v>0</v>
      </c>
      <c r="GX121" s="75">
        <f>'MASTER_ ALL areas - No.seedling'!GW132</f>
        <v>0</v>
      </c>
      <c r="GY121" s="76">
        <f>'MASTER_ ALL areas - No.seedling'!GX132</f>
        <v>0</v>
      </c>
      <c r="GZ121" s="80">
        <f t="shared" si="724"/>
        <v>0</v>
      </c>
      <c r="HA121" s="76">
        <f>'MASTER_ ALL areas - No.seedling'!GZ132</f>
        <v>0</v>
      </c>
      <c r="HB121" s="81">
        <f t="shared" si="725"/>
        <v>0</v>
      </c>
      <c r="HC121" s="75">
        <f>'MASTER_ ALL areas - No.seedling'!HB132</f>
        <v>0</v>
      </c>
      <c r="HD121" s="76">
        <f>'MASTER_ ALL areas - No.seedling'!HC132</f>
        <v>0</v>
      </c>
      <c r="HE121" s="80">
        <f t="shared" si="726"/>
        <v>0</v>
      </c>
      <c r="HF121" s="76">
        <f>'MASTER_ ALL areas - No.seedling'!HE132</f>
        <v>0</v>
      </c>
      <c r="HG121" s="81">
        <f t="shared" si="727"/>
        <v>0</v>
      </c>
      <c r="HH121" s="75">
        <f>'MASTER_ ALL areas - No.seedling'!HG132</f>
        <v>0</v>
      </c>
      <c r="HI121" s="76">
        <f>'MASTER_ ALL areas - No.seedling'!HH132</f>
        <v>0</v>
      </c>
      <c r="HJ121" s="80">
        <f t="shared" si="728"/>
        <v>0</v>
      </c>
      <c r="HK121" s="76">
        <f>'MASTER_ ALL areas - No.seedling'!HJ132</f>
        <v>0</v>
      </c>
      <c r="HL121" s="81">
        <f t="shared" si="729"/>
        <v>0</v>
      </c>
      <c r="HM121" s="75">
        <f>'MASTER_ ALL areas - No.seedling'!HL132</f>
        <v>0</v>
      </c>
      <c r="HN121" s="76">
        <f>'MASTER_ ALL areas - No.seedling'!HM132</f>
        <v>0</v>
      </c>
      <c r="HO121" s="80">
        <f t="shared" si="730"/>
        <v>0</v>
      </c>
      <c r="HP121" s="76">
        <f>'MASTER_ ALL areas - No.seedling'!HO132</f>
        <v>0</v>
      </c>
      <c r="HQ121" s="81">
        <f t="shared" si="731"/>
        <v>0</v>
      </c>
      <c r="HR121" s="75">
        <f>'MASTER_ ALL areas - No.seedling'!HQ132</f>
        <v>0</v>
      </c>
      <c r="HS121" s="76">
        <f>'MASTER_ ALL areas - No.seedling'!HR132</f>
        <v>0</v>
      </c>
      <c r="HT121" s="80">
        <f t="shared" si="732"/>
        <v>0</v>
      </c>
      <c r="HU121" s="76">
        <f>'MASTER_ ALL areas - No.seedling'!HT132</f>
        <v>0</v>
      </c>
      <c r="HV121" s="81">
        <f t="shared" si="733"/>
        <v>0</v>
      </c>
      <c r="HW121" s="75">
        <f>'MASTER_ ALL areas - No.seedling'!HV132</f>
        <v>0</v>
      </c>
      <c r="HX121" s="76">
        <f>'MASTER_ ALL areas - No.seedling'!HW132</f>
        <v>0</v>
      </c>
      <c r="HY121" s="80">
        <f t="shared" si="734"/>
        <v>0</v>
      </c>
      <c r="HZ121" s="76">
        <f>'MASTER_ ALL areas - No.seedling'!HY132</f>
        <v>0</v>
      </c>
      <c r="IA121" s="81">
        <f t="shared" si="735"/>
        <v>0</v>
      </c>
      <c r="IB121" s="75">
        <f>'MASTER_ ALL areas - No.seedling'!IA132</f>
        <v>0</v>
      </c>
      <c r="IC121" s="76">
        <f>'MASTER_ ALL areas - No.seedling'!IB132</f>
        <v>0</v>
      </c>
      <c r="ID121" s="80">
        <f t="shared" si="736"/>
        <v>0</v>
      </c>
      <c r="IE121" s="76">
        <f>'MASTER_ ALL areas - No.seedling'!ID132</f>
        <v>0</v>
      </c>
      <c r="IF121" s="85">
        <f t="shared" si="737"/>
        <v>0</v>
      </c>
      <c r="IG121" s="86" t="s">
        <v>383</v>
      </c>
      <c r="IH121" s="87"/>
    </row>
    <row r="122" spans="2:242" ht="33" customHeight="1" x14ac:dyDescent="0.25">
      <c r="B122" s="502">
        <v>129</v>
      </c>
      <c r="C122" s="503" t="s">
        <v>384</v>
      </c>
      <c r="D122" s="504">
        <v>219506</v>
      </c>
      <c r="E122" s="505">
        <v>932385</v>
      </c>
      <c r="F122" s="506" t="s">
        <v>89</v>
      </c>
      <c r="G122" s="507" t="s">
        <v>185</v>
      </c>
      <c r="H122" s="508">
        <f>'MASTER_ ALL areas - No.seedling'!G133</f>
        <v>1</v>
      </c>
      <c r="I122" s="509">
        <f>'MASTER_ ALL areas - No.seedling'!H133</f>
        <v>0.01</v>
      </c>
      <c r="J122" s="508">
        <f>'MASTER_ ALL areas - No.seedling'!I133</f>
        <v>45.4</v>
      </c>
      <c r="K122" s="510">
        <f>'MASTER_ ALL areas - No.seedling'!J133</f>
        <v>68</v>
      </c>
      <c r="L122" s="220">
        <f t="shared" si="649"/>
        <v>1360</v>
      </c>
      <c r="M122" s="510">
        <f>'MASTER_ ALL areas - No.seedling'!L133</f>
        <v>1360</v>
      </c>
      <c r="N122" s="511">
        <f>'MASTER_ ALL areas - No.seedling'!M133</f>
        <v>7</v>
      </c>
      <c r="O122" s="512">
        <f>'MASTER_ ALL areas - No.seedling'!N133</f>
        <v>50</v>
      </c>
      <c r="P122" s="513">
        <f t="shared" si="559"/>
        <v>0.10294117647058823</v>
      </c>
      <c r="Q122" s="275">
        <f t="shared" si="560"/>
        <v>0.73529411764705888</v>
      </c>
      <c r="R122" s="429"/>
      <c r="S122" s="511">
        <f>'MASTER_ ALL areas - No.seedling'!R133</f>
        <v>1160</v>
      </c>
      <c r="T122" s="514">
        <f>'MASTER_ ALL areas - No.seedling'!S133</f>
        <v>4</v>
      </c>
      <c r="U122" s="274">
        <f t="shared" si="650"/>
        <v>6.8965517241379309E-2</v>
      </c>
      <c r="V122" s="514">
        <f>'MASTER_ ALL areas - No.seedling'!U133</f>
        <v>41</v>
      </c>
      <c r="W122" s="274">
        <f t="shared" si="651"/>
        <v>0.7068965517241379</v>
      </c>
      <c r="X122" s="514">
        <f>'MASTER_ ALL areas - No.seedling'!W133</f>
        <v>180</v>
      </c>
      <c r="Y122" s="514">
        <f>'MASTER_ ALL areas - No.seedling'!X133</f>
        <v>3</v>
      </c>
      <c r="Z122" s="274">
        <f t="shared" si="652"/>
        <v>0.33333333333333331</v>
      </c>
      <c r="AA122" s="514">
        <f>'MASTER_ ALL areas - No.seedling'!Z133</f>
        <v>8</v>
      </c>
      <c r="AB122" s="274">
        <f t="shared" si="653"/>
        <v>0.88888888888888884</v>
      </c>
      <c r="AC122" s="514">
        <f>'MASTER_ ALL areas - No.seedling'!AB133</f>
        <v>20</v>
      </c>
      <c r="AD122" s="514">
        <f>'MASTER_ ALL areas - No.seedling'!AC133</f>
        <v>0</v>
      </c>
      <c r="AE122" s="274">
        <f t="shared" si="654"/>
        <v>0</v>
      </c>
      <c r="AF122" s="514">
        <f>'MASTER_ ALL areas - No.seedling'!AE133</f>
        <v>1</v>
      </c>
      <c r="AG122" s="274">
        <f t="shared" si="655"/>
        <v>1</v>
      </c>
      <c r="AH122" s="514">
        <f>'MASTER_ ALL areas - No.seedling'!AG133</f>
        <v>0</v>
      </c>
      <c r="AI122" s="514">
        <f>'MASTER_ ALL areas - No.seedling'!AH133</f>
        <v>0</v>
      </c>
      <c r="AJ122" s="274">
        <f t="shared" si="656"/>
        <v>0</v>
      </c>
      <c r="AK122" s="514">
        <f>'MASTER_ ALL areas - No.seedling'!AJ133</f>
        <v>0</v>
      </c>
      <c r="AL122" s="275">
        <f t="shared" si="657"/>
        <v>0</v>
      </c>
      <c r="AM122" s="429"/>
      <c r="AN122" s="511">
        <f>'MASTER_ ALL areas - No.seedling'!AM133</f>
        <v>920</v>
      </c>
      <c r="AO122" s="514">
        <f>'MASTER_ ALL areas - No.seedling'!AN133</f>
        <v>6</v>
      </c>
      <c r="AP122" s="274">
        <f t="shared" si="658"/>
        <v>0.13043478260869565</v>
      </c>
      <c r="AQ122" s="514">
        <f>'MASTER_ ALL areas - No.seedling'!AP133</f>
        <v>34</v>
      </c>
      <c r="AR122" s="274">
        <f t="shared" si="659"/>
        <v>0.73913043478260865</v>
      </c>
      <c r="AS122" s="514">
        <f>'MASTER_ ALL areas - No.seedling'!AR133</f>
        <v>280</v>
      </c>
      <c r="AT122" s="514">
        <f>'MASTER_ ALL areas - No.seedling'!AS133</f>
        <v>1</v>
      </c>
      <c r="AU122" s="274">
        <f t="shared" si="660"/>
        <v>7.1428571428571425E-2</v>
      </c>
      <c r="AV122" s="514">
        <f>'MASTER_ ALL areas - No.seedling'!AU133</f>
        <v>11</v>
      </c>
      <c r="AW122" s="274">
        <f t="shared" si="661"/>
        <v>0.7857142857142857</v>
      </c>
      <c r="AX122" s="514">
        <f>'MASTER_ ALL areas - No.seedling'!AW133</f>
        <v>0</v>
      </c>
      <c r="AY122" s="514">
        <f>'MASTER_ ALL areas - No.seedling'!AX133</f>
        <v>0</v>
      </c>
      <c r="AZ122" s="274">
        <f t="shared" si="662"/>
        <v>0</v>
      </c>
      <c r="BA122" s="514">
        <f>'MASTER_ ALL areas - No.seedling'!AZ133</f>
        <v>0</v>
      </c>
      <c r="BB122" s="274">
        <f t="shared" si="663"/>
        <v>0</v>
      </c>
      <c r="BC122" s="514">
        <f>'MASTER_ ALL areas - No.seedling'!BB133</f>
        <v>0</v>
      </c>
      <c r="BD122" s="514">
        <f>'MASTER_ ALL areas - No.seedling'!BC133</f>
        <v>0</v>
      </c>
      <c r="BE122" s="274">
        <f t="shared" si="664"/>
        <v>0</v>
      </c>
      <c r="BF122" s="514">
        <f>'MASTER_ ALL areas - No.seedling'!BE133</f>
        <v>0</v>
      </c>
      <c r="BG122" s="274">
        <f t="shared" si="665"/>
        <v>0</v>
      </c>
      <c r="BH122" s="514">
        <f>'MASTER_ ALL areas - No.seedling'!BG133</f>
        <v>160</v>
      </c>
      <c r="BI122" s="514">
        <f>'MASTER_ ALL areas - No.seedling'!BH133</f>
        <v>0</v>
      </c>
      <c r="BJ122" s="274">
        <f t="shared" si="666"/>
        <v>0</v>
      </c>
      <c r="BK122" s="514">
        <f>'MASTER_ ALL areas - No.seedling'!BJ133</f>
        <v>5</v>
      </c>
      <c r="BL122" s="274">
        <f t="shared" si="667"/>
        <v>0.625</v>
      </c>
      <c r="BM122" s="514">
        <f>'MASTER_ ALL areas - No.seedling'!BL133</f>
        <v>0</v>
      </c>
      <c r="BN122" s="514">
        <f>'MASTER_ ALL areas - No.seedling'!BM133</f>
        <v>0</v>
      </c>
      <c r="BO122" s="274">
        <f t="shared" si="668"/>
        <v>0</v>
      </c>
      <c r="BP122" s="514">
        <f>'MASTER_ ALL areas - No.seedling'!BO133</f>
        <v>0</v>
      </c>
      <c r="BQ122" s="274">
        <f t="shared" si="669"/>
        <v>0</v>
      </c>
      <c r="BR122" s="514">
        <f>'MASTER_ ALL areas - No.seedling'!BQ133</f>
        <v>0</v>
      </c>
      <c r="BS122" s="514">
        <f>'MASTER_ ALL areas - No.seedling'!BR133</f>
        <v>0</v>
      </c>
      <c r="BT122" s="274">
        <f t="shared" si="670"/>
        <v>0</v>
      </c>
      <c r="BU122" s="514">
        <f>'MASTER_ ALL areas - No.seedling'!BT133</f>
        <v>0</v>
      </c>
      <c r="BV122" s="274">
        <f t="shared" si="671"/>
        <v>0</v>
      </c>
      <c r="BW122" s="514">
        <f>'MASTER_ ALL areas - No.seedling'!BV133</f>
        <v>0</v>
      </c>
      <c r="BX122" s="514">
        <f>'MASTER_ ALL areas - No.seedling'!BW133</f>
        <v>0</v>
      </c>
      <c r="BY122" s="274">
        <f t="shared" si="672"/>
        <v>0</v>
      </c>
      <c r="BZ122" s="514">
        <f>'MASTER_ ALL areas - No.seedling'!BY133</f>
        <v>0</v>
      </c>
      <c r="CA122" s="275">
        <f t="shared" si="673"/>
        <v>0</v>
      </c>
      <c r="CB122" s="429"/>
      <c r="CC122" s="276">
        <f>'MASTER_ ALL areas - No.seedling'!CB133</f>
        <v>800</v>
      </c>
      <c r="CD122" s="277">
        <f>'MASTER_ ALL areas - No.seedling'!CC133</f>
        <v>4</v>
      </c>
      <c r="CE122" s="274">
        <f t="shared" si="674"/>
        <v>0.1</v>
      </c>
      <c r="CF122" s="277">
        <f>'MASTER_ ALL areas - No.seedling'!CE133</f>
        <v>29</v>
      </c>
      <c r="CG122" s="275">
        <f t="shared" si="675"/>
        <v>0.72499999999999998</v>
      </c>
      <c r="CH122" s="276">
        <f>'MASTER_ ALL areas - No.seedling'!CG133</f>
        <v>100</v>
      </c>
      <c r="CI122" s="277">
        <f>'MASTER_ ALL areas - No.seedling'!CH133</f>
        <v>2</v>
      </c>
      <c r="CJ122" s="274">
        <f t="shared" si="676"/>
        <v>0.4</v>
      </c>
      <c r="CK122" s="277">
        <f>'MASTER_ ALL areas - No.seedling'!CJ133</f>
        <v>4</v>
      </c>
      <c r="CL122" s="275">
        <f t="shared" si="677"/>
        <v>0.8</v>
      </c>
      <c r="CM122" s="276">
        <f>'MASTER_ ALL areas - No.seedling'!CL133</f>
        <v>20</v>
      </c>
      <c r="CN122" s="277">
        <f>'MASTER_ ALL areas - No.seedling'!CM133</f>
        <v>0</v>
      </c>
      <c r="CO122" s="274">
        <f t="shared" si="678"/>
        <v>0</v>
      </c>
      <c r="CP122" s="277">
        <f>'MASTER_ ALL areas - No.seedling'!CO133</f>
        <v>1</v>
      </c>
      <c r="CQ122" s="275">
        <f t="shared" si="679"/>
        <v>1</v>
      </c>
      <c r="CR122" s="276">
        <f>'MASTER_ ALL areas - No.seedling'!CQ133</f>
        <v>0</v>
      </c>
      <c r="CS122" s="277">
        <f>'MASTER_ ALL areas - No.seedling'!CR133</f>
        <v>0</v>
      </c>
      <c r="CT122" s="274">
        <f t="shared" si="680"/>
        <v>0</v>
      </c>
      <c r="CU122" s="277">
        <f>'MASTER_ ALL areas - No.seedling'!CT133</f>
        <v>0</v>
      </c>
      <c r="CV122" s="275">
        <f t="shared" si="681"/>
        <v>0</v>
      </c>
      <c r="CW122" s="276">
        <f>'MASTER_ ALL areas - No.seedling'!CV133</f>
        <v>200</v>
      </c>
      <c r="CX122" s="277">
        <f>'MASTER_ ALL areas - No.seedling'!CW133</f>
        <v>0</v>
      </c>
      <c r="CY122" s="274">
        <f t="shared" si="682"/>
        <v>0</v>
      </c>
      <c r="CZ122" s="277">
        <f>'MASTER_ ALL areas - No.seedling'!CY133</f>
        <v>7</v>
      </c>
      <c r="DA122" s="275">
        <f t="shared" si="683"/>
        <v>0.7</v>
      </c>
      <c r="DB122" s="276">
        <f>'MASTER_ ALL areas - No.seedling'!DA133</f>
        <v>80</v>
      </c>
      <c r="DC122" s="277">
        <f>'MASTER_ ALL areas - No.seedling'!DB133</f>
        <v>1</v>
      </c>
      <c r="DD122" s="274">
        <f t="shared" si="684"/>
        <v>0.25</v>
      </c>
      <c r="DE122" s="277">
        <f>'MASTER_ ALL areas - No.seedling'!DD133</f>
        <v>4</v>
      </c>
      <c r="DF122" s="275">
        <f t="shared" si="685"/>
        <v>1</v>
      </c>
      <c r="DG122" s="276">
        <f>'MASTER_ ALL areas - No.seedling'!DF133</f>
        <v>0</v>
      </c>
      <c r="DH122" s="277">
        <f>'MASTER_ ALL areas - No.seedling'!DG133</f>
        <v>0</v>
      </c>
      <c r="DI122" s="274">
        <f t="shared" si="686"/>
        <v>0</v>
      </c>
      <c r="DJ122" s="277">
        <f>'MASTER_ ALL areas - No.seedling'!DI133</f>
        <v>0</v>
      </c>
      <c r="DK122" s="275">
        <f t="shared" si="687"/>
        <v>0</v>
      </c>
      <c r="DL122" s="276">
        <f>'MASTER_ ALL areas - No.seedling'!DK133</f>
        <v>0</v>
      </c>
      <c r="DM122" s="277">
        <f>'MASTER_ ALL areas - No.seedling'!DL133</f>
        <v>0</v>
      </c>
      <c r="DN122" s="274">
        <f t="shared" si="688"/>
        <v>0</v>
      </c>
      <c r="DO122" s="277">
        <f>'MASTER_ ALL areas - No.seedling'!DN133</f>
        <v>0</v>
      </c>
      <c r="DP122" s="275">
        <f t="shared" si="689"/>
        <v>0</v>
      </c>
      <c r="DQ122" s="276">
        <f>'MASTER_ ALL areas - No.seedling'!DP133</f>
        <v>0</v>
      </c>
      <c r="DR122" s="277">
        <f>'MASTER_ ALL areas - No.seedling'!DQ133</f>
        <v>0</v>
      </c>
      <c r="DS122" s="274">
        <f t="shared" si="690"/>
        <v>0</v>
      </c>
      <c r="DT122" s="277">
        <f>'MASTER_ ALL areas - No.seedling'!DS133</f>
        <v>0</v>
      </c>
      <c r="DU122" s="275">
        <f t="shared" si="691"/>
        <v>0</v>
      </c>
      <c r="DV122" s="276">
        <f>'MASTER_ ALL areas - No.seedling'!DU133</f>
        <v>0</v>
      </c>
      <c r="DW122" s="277">
        <f>'MASTER_ ALL areas - No.seedling'!DV133</f>
        <v>0</v>
      </c>
      <c r="DX122" s="274">
        <f t="shared" si="692"/>
        <v>0</v>
      </c>
      <c r="DY122" s="277">
        <f>'MASTER_ ALL areas - No.seedling'!DX133</f>
        <v>0</v>
      </c>
      <c r="DZ122" s="275">
        <f t="shared" si="693"/>
        <v>0</v>
      </c>
      <c r="EA122" s="276">
        <f>'MASTER_ ALL areas - No.seedling'!DZ133</f>
        <v>0</v>
      </c>
      <c r="EB122" s="277">
        <f>'MASTER_ ALL areas - No.seedling'!EA133</f>
        <v>0</v>
      </c>
      <c r="EC122" s="274">
        <f t="shared" si="694"/>
        <v>0</v>
      </c>
      <c r="ED122" s="277">
        <f>'MASTER_ ALL areas - No.seedling'!EC133</f>
        <v>0</v>
      </c>
      <c r="EE122" s="275">
        <f t="shared" si="695"/>
        <v>0</v>
      </c>
      <c r="EF122" s="276">
        <f>'MASTER_ ALL areas - No.seedling'!EE133</f>
        <v>0</v>
      </c>
      <c r="EG122" s="277">
        <f>'MASTER_ ALL areas - No.seedling'!EF133</f>
        <v>0</v>
      </c>
      <c r="EH122" s="274">
        <f t="shared" si="696"/>
        <v>0</v>
      </c>
      <c r="EI122" s="277">
        <f>'MASTER_ ALL areas - No.seedling'!EH133</f>
        <v>0</v>
      </c>
      <c r="EJ122" s="275">
        <f t="shared" si="697"/>
        <v>0</v>
      </c>
      <c r="EK122" s="276">
        <f>'MASTER_ ALL areas - No.seedling'!EJ133</f>
        <v>0</v>
      </c>
      <c r="EL122" s="277">
        <f>'MASTER_ ALL areas - No.seedling'!EK133</f>
        <v>0</v>
      </c>
      <c r="EM122" s="274">
        <f t="shared" si="698"/>
        <v>0</v>
      </c>
      <c r="EN122" s="277">
        <f>'MASTER_ ALL areas - No.seedling'!EM133</f>
        <v>0</v>
      </c>
      <c r="EO122" s="275">
        <f t="shared" si="699"/>
        <v>0</v>
      </c>
      <c r="EP122" s="276">
        <f>'MASTER_ ALL areas - No.seedling'!EO133</f>
        <v>0</v>
      </c>
      <c r="EQ122" s="277">
        <f>'MASTER_ ALL areas - No.seedling'!EP133</f>
        <v>0</v>
      </c>
      <c r="ER122" s="274">
        <f t="shared" si="700"/>
        <v>0</v>
      </c>
      <c r="ES122" s="277">
        <f>'MASTER_ ALL areas - No.seedling'!ER133</f>
        <v>0</v>
      </c>
      <c r="ET122" s="275">
        <f t="shared" si="701"/>
        <v>0</v>
      </c>
      <c r="EU122" s="276">
        <f>'MASTER_ ALL areas - No.seedling'!ET133</f>
        <v>0</v>
      </c>
      <c r="EV122" s="277">
        <f>'MASTER_ ALL areas - No.seedling'!EU133</f>
        <v>0</v>
      </c>
      <c r="EW122" s="274">
        <f t="shared" si="702"/>
        <v>0</v>
      </c>
      <c r="EX122" s="277">
        <f>'MASTER_ ALL areas - No.seedling'!EW133</f>
        <v>0</v>
      </c>
      <c r="EY122" s="275">
        <f t="shared" si="703"/>
        <v>0</v>
      </c>
      <c r="EZ122" s="276">
        <f>'MASTER_ ALL areas - No.seedling'!EY133</f>
        <v>0</v>
      </c>
      <c r="FA122" s="277">
        <f>'MASTER_ ALL areas - No.seedling'!EZ133</f>
        <v>0</v>
      </c>
      <c r="FB122" s="274">
        <f t="shared" si="704"/>
        <v>0</v>
      </c>
      <c r="FC122" s="277">
        <f>'MASTER_ ALL areas - No.seedling'!FB133</f>
        <v>0</v>
      </c>
      <c r="FD122" s="275">
        <f t="shared" si="705"/>
        <v>0</v>
      </c>
      <c r="FE122" s="276">
        <f>'MASTER_ ALL areas - No.seedling'!FD133</f>
        <v>160</v>
      </c>
      <c r="FF122" s="277">
        <f>'MASTER_ ALL areas - No.seedling'!FE133</f>
        <v>0</v>
      </c>
      <c r="FG122" s="274">
        <f t="shared" si="706"/>
        <v>0</v>
      </c>
      <c r="FH122" s="277">
        <f>'MASTER_ ALL areas - No.seedling'!FG133</f>
        <v>5</v>
      </c>
      <c r="FI122" s="275">
        <f t="shared" si="707"/>
        <v>0.625</v>
      </c>
      <c r="FJ122" s="276">
        <f>'MASTER_ ALL areas - No.seedling'!FI133</f>
        <v>0</v>
      </c>
      <c r="FK122" s="277">
        <f>'MASTER_ ALL areas - No.seedling'!FJ133</f>
        <v>0</v>
      </c>
      <c r="FL122" s="274">
        <f t="shared" si="708"/>
        <v>0</v>
      </c>
      <c r="FM122" s="277">
        <f>'MASTER_ ALL areas - No.seedling'!FL133</f>
        <v>0</v>
      </c>
      <c r="FN122" s="275">
        <f t="shared" si="709"/>
        <v>0</v>
      </c>
      <c r="FO122" s="276">
        <f>'MASTER_ ALL areas - No.seedling'!FN133</f>
        <v>0</v>
      </c>
      <c r="FP122" s="277">
        <f>'MASTER_ ALL areas - No.seedling'!FO133</f>
        <v>0</v>
      </c>
      <c r="FQ122" s="274">
        <f t="shared" si="710"/>
        <v>0</v>
      </c>
      <c r="FR122" s="277">
        <f>'MASTER_ ALL areas - No.seedling'!FQ133</f>
        <v>0</v>
      </c>
      <c r="FS122" s="275">
        <f t="shared" si="711"/>
        <v>0</v>
      </c>
      <c r="FT122" s="276">
        <f>'MASTER_ ALL areas - No.seedling'!FS133</f>
        <v>0</v>
      </c>
      <c r="FU122" s="277">
        <f>'MASTER_ ALL areas - No.seedling'!FT133</f>
        <v>0</v>
      </c>
      <c r="FV122" s="274">
        <f t="shared" si="712"/>
        <v>0</v>
      </c>
      <c r="FW122" s="277">
        <f>'MASTER_ ALL areas - No.seedling'!FV133</f>
        <v>0</v>
      </c>
      <c r="FX122" s="275">
        <f t="shared" si="713"/>
        <v>0</v>
      </c>
      <c r="FY122" s="276">
        <f>'MASTER_ ALL areas - No.seedling'!FX133</f>
        <v>0</v>
      </c>
      <c r="FZ122" s="277">
        <f>'MASTER_ ALL areas - No.seedling'!FY133</f>
        <v>0</v>
      </c>
      <c r="GA122" s="274">
        <f t="shared" si="714"/>
        <v>0</v>
      </c>
      <c r="GB122" s="277">
        <f>'MASTER_ ALL areas - No.seedling'!GA133</f>
        <v>0</v>
      </c>
      <c r="GC122" s="275">
        <f t="shared" si="715"/>
        <v>0</v>
      </c>
      <c r="GD122" s="276">
        <f>'MASTER_ ALL areas - No.seedling'!GC133</f>
        <v>0</v>
      </c>
      <c r="GE122" s="277">
        <f>'MASTER_ ALL areas - No.seedling'!GD133</f>
        <v>0</v>
      </c>
      <c r="GF122" s="274">
        <f t="shared" si="716"/>
        <v>0</v>
      </c>
      <c r="GG122" s="277">
        <f>'MASTER_ ALL areas - No.seedling'!GF133</f>
        <v>0</v>
      </c>
      <c r="GH122" s="275">
        <f t="shared" si="717"/>
        <v>0</v>
      </c>
      <c r="GI122" s="276">
        <f>'MASTER_ ALL areas - No.seedling'!GH133</f>
        <v>0</v>
      </c>
      <c r="GJ122" s="277">
        <f>'MASTER_ ALL areas - No.seedling'!GI133</f>
        <v>0</v>
      </c>
      <c r="GK122" s="274">
        <f t="shared" si="718"/>
        <v>0</v>
      </c>
      <c r="GL122" s="277">
        <f>'MASTER_ ALL areas - No.seedling'!GK133</f>
        <v>0</v>
      </c>
      <c r="GM122" s="275">
        <f t="shared" si="719"/>
        <v>0</v>
      </c>
      <c r="GN122" s="276">
        <f>'MASTER_ ALL areas - No.seedling'!GM133</f>
        <v>0</v>
      </c>
      <c r="GO122" s="277">
        <f>'MASTER_ ALL areas - No.seedling'!GN133</f>
        <v>0</v>
      </c>
      <c r="GP122" s="274">
        <f t="shared" si="720"/>
        <v>0</v>
      </c>
      <c r="GQ122" s="277">
        <f>'MASTER_ ALL areas - No.seedling'!GP133</f>
        <v>0</v>
      </c>
      <c r="GR122" s="275">
        <f t="shared" si="721"/>
        <v>0</v>
      </c>
      <c r="GS122" s="276">
        <f>'MASTER_ ALL areas - No.seedling'!GR133</f>
        <v>0</v>
      </c>
      <c r="GT122" s="277">
        <f>'MASTER_ ALL areas - No.seedling'!GS133</f>
        <v>0</v>
      </c>
      <c r="GU122" s="274">
        <f t="shared" si="722"/>
        <v>0</v>
      </c>
      <c r="GV122" s="277">
        <f>'MASTER_ ALL areas - No.seedling'!GU133</f>
        <v>0</v>
      </c>
      <c r="GW122" s="275">
        <f t="shared" si="723"/>
        <v>0</v>
      </c>
      <c r="GX122" s="276">
        <f>'MASTER_ ALL areas - No.seedling'!GW133</f>
        <v>0</v>
      </c>
      <c r="GY122" s="277">
        <f>'MASTER_ ALL areas - No.seedling'!GX133</f>
        <v>0</v>
      </c>
      <c r="GZ122" s="274">
        <f t="shared" si="724"/>
        <v>0</v>
      </c>
      <c r="HA122" s="277">
        <f>'MASTER_ ALL areas - No.seedling'!GZ133</f>
        <v>0</v>
      </c>
      <c r="HB122" s="275">
        <f t="shared" si="725"/>
        <v>0</v>
      </c>
      <c r="HC122" s="276">
        <f>'MASTER_ ALL areas - No.seedling'!HB133</f>
        <v>0</v>
      </c>
      <c r="HD122" s="277">
        <f>'MASTER_ ALL areas - No.seedling'!HC133</f>
        <v>0</v>
      </c>
      <c r="HE122" s="274">
        <f t="shared" si="726"/>
        <v>0</v>
      </c>
      <c r="HF122" s="277">
        <f>'MASTER_ ALL areas - No.seedling'!HE133</f>
        <v>0</v>
      </c>
      <c r="HG122" s="275">
        <f t="shared" si="727"/>
        <v>0</v>
      </c>
      <c r="HH122" s="276">
        <f>'MASTER_ ALL areas - No.seedling'!HG133</f>
        <v>0</v>
      </c>
      <c r="HI122" s="277">
        <f>'MASTER_ ALL areas - No.seedling'!HH133</f>
        <v>0</v>
      </c>
      <c r="HJ122" s="274">
        <f t="shared" si="728"/>
        <v>0</v>
      </c>
      <c r="HK122" s="277">
        <f>'MASTER_ ALL areas - No.seedling'!HJ133</f>
        <v>0</v>
      </c>
      <c r="HL122" s="275">
        <f t="shared" si="729"/>
        <v>0</v>
      </c>
      <c r="HM122" s="276">
        <f>'MASTER_ ALL areas - No.seedling'!HL133</f>
        <v>0</v>
      </c>
      <c r="HN122" s="277">
        <f>'MASTER_ ALL areas - No.seedling'!HM133</f>
        <v>0</v>
      </c>
      <c r="HO122" s="274">
        <f t="shared" si="730"/>
        <v>0</v>
      </c>
      <c r="HP122" s="277">
        <f>'MASTER_ ALL areas - No.seedling'!HO133</f>
        <v>0</v>
      </c>
      <c r="HQ122" s="275">
        <f t="shared" si="731"/>
        <v>0</v>
      </c>
      <c r="HR122" s="276">
        <f>'MASTER_ ALL areas - No.seedling'!HQ133</f>
        <v>0</v>
      </c>
      <c r="HS122" s="277">
        <f>'MASTER_ ALL areas - No.seedling'!HR133</f>
        <v>0</v>
      </c>
      <c r="HT122" s="274">
        <f t="shared" si="732"/>
        <v>0</v>
      </c>
      <c r="HU122" s="277">
        <f>'MASTER_ ALL areas - No.seedling'!HT133</f>
        <v>0</v>
      </c>
      <c r="HV122" s="275">
        <f t="shared" si="733"/>
        <v>0</v>
      </c>
      <c r="HW122" s="276">
        <f>'MASTER_ ALL areas - No.seedling'!HV133</f>
        <v>0</v>
      </c>
      <c r="HX122" s="277">
        <f>'MASTER_ ALL areas - No.seedling'!HW133</f>
        <v>0</v>
      </c>
      <c r="HY122" s="274">
        <f t="shared" si="734"/>
        <v>0</v>
      </c>
      <c r="HZ122" s="277">
        <f>'MASTER_ ALL areas - No.seedling'!HY133</f>
        <v>0</v>
      </c>
      <c r="IA122" s="275">
        <f t="shared" si="735"/>
        <v>0</v>
      </c>
      <c r="IB122" s="276">
        <f>'MASTER_ ALL areas - No.seedling'!IA133</f>
        <v>0</v>
      </c>
      <c r="IC122" s="277">
        <f>'MASTER_ ALL areas - No.seedling'!IB133</f>
        <v>0</v>
      </c>
      <c r="ID122" s="274">
        <f t="shared" si="736"/>
        <v>0</v>
      </c>
      <c r="IE122" s="277">
        <f>'MASTER_ ALL areas - No.seedling'!ID133</f>
        <v>0</v>
      </c>
      <c r="IF122" s="282">
        <f t="shared" si="737"/>
        <v>0</v>
      </c>
      <c r="IG122" s="283" t="s">
        <v>385</v>
      </c>
      <c r="IH122" s="284"/>
    </row>
    <row r="123" spans="2:242" ht="33" customHeight="1" x14ac:dyDescent="0.25">
      <c r="B123" s="285" t="s">
        <v>386</v>
      </c>
      <c r="C123" s="1359" t="s">
        <v>387</v>
      </c>
      <c r="D123" s="1317"/>
      <c r="E123" s="1318"/>
      <c r="F123" s="515" t="s">
        <v>388</v>
      </c>
      <c r="G123" s="516"/>
      <c r="H123" s="517"/>
      <c r="I123" s="518">
        <f t="shared" ref="I123:O123" si="738">SUM(I5:I122)</f>
        <v>26.130000000000017</v>
      </c>
      <c r="J123" s="519">
        <f t="shared" si="738"/>
        <v>5548.7999999999993</v>
      </c>
      <c r="K123" s="520">
        <f t="shared" si="738"/>
        <v>7869</v>
      </c>
      <c r="L123" s="292">
        <f t="shared" si="738"/>
        <v>172620</v>
      </c>
      <c r="M123" s="521">
        <f t="shared" si="738"/>
        <v>172620</v>
      </c>
      <c r="N123" s="294">
        <f t="shared" si="738"/>
        <v>595</v>
      </c>
      <c r="O123" s="295">
        <f t="shared" si="738"/>
        <v>4154</v>
      </c>
      <c r="P123" s="296">
        <f>N123/K123</f>
        <v>7.5613165586478584E-2</v>
      </c>
      <c r="Q123" s="296">
        <f>O123/K123</f>
        <v>0.52789426864912947</v>
      </c>
      <c r="R123" s="522"/>
      <c r="S123" s="523">
        <f>SUM(S5:S122)</f>
        <v>117880</v>
      </c>
      <c r="T123" s="523">
        <f>SUM(T5:T122)</f>
        <v>231</v>
      </c>
      <c r="U123" s="524">
        <f>IF(S123=0,0,T123/S126)</f>
        <v>4.2091836734693876E-2</v>
      </c>
      <c r="V123" s="523">
        <f>SUM(V5:V122)</f>
        <v>2413</v>
      </c>
      <c r="W123" s="524">
        <f>IF(S123=0,0,V123/S126)</f>
        <v>0.43968658892128282</v>
      </c>
      <c r="X123" s="523">
        <f>SUM(X5:X122)</f>
        <v>41460</v>
      </c>
      <c r="Y123" s="523">
        <f>SUM(Y5:Y122)</f>
        <v>343</v>
      </c>
      <c r="Z123" s="524">
        <f>IF(X123=0,0,Y123/X126)</f>
        <v>0.1942242355605889</v>
      </c>
      <c r="AA123" s="523">
        <f>SUM(AA5:AA122)</f>
        <v>1444</v>
      </c>
      <c r="AB123" s="524">
        <f>IF(X123=0,0,AA123/X126)</f>
        <v>0.81766704416761038</v>
      </c>
      <c r="AC123" s="523">
        <f>SUM(AC5:AC122)</f>
        <v>10740</v>
      </c>
      <c r="AD123" s="523">
        <f>SUM(AD5:AD122)</f>
        <v>18</v>
      </c>
      <c r="AE123" s="524">
        <f>IF(AC123=0,0,AD123/AC126)</f>
        <v>3.6511156186612576E-2</v>
      </c>
      <c r="AF123" s="523">
        <f>SUM(AF5:AF122)</f>
        <v>251</v>
      </c>
      <c r="AG123" s="524">
        <f>IF(AC123=0,0,AF123/AC126)</f>
        <v>0.50912778904665312</v>
      </c>
      <c r="AH123" s="523">
        <f>SUM(AH5:AH122)</f>
        <v>2540</v>
      </c>
      <c r="AI123" s="523">
        <f>SUM(AI5:AI122)</f>
        <v>3</v>
      </c>
      <c r="AJ123" s="524">
        <f>IF(AH123=0,0,AI123/AH126)</f>
        <v>2.4590163934426229E-2</v>
      </c>
      <c r="AK123" s="523">
        <f>SUM(AK5:AK122)</f>
        <v>46</v>
      </c>
      <c r="AL123" s="524">
        <f>IF(AH123=0,0,AK123/AH126)</f>
        <v>0.37704918032786883</v>
      </c>
      <c r="AM123" s="525"/>
      <c r="AN123" s="523">
        <f>SUM(AN5:AN122)</f>
        <v>77020</v>
      </c>
      <c r="AO123" s="523">
        <f>SUM(AO5:AO122)</f>
        <v>304</v>
      </c>
      <c r="AP123" s="524">
        <f>IF(AN123=0,0,AO123/AN126)</f>
        <v>8.5851454391414853E-2</v>
      </c>
      <c r="AQ123" s="523">
        <f>SUM(AQ5:AQ122)</f>
        <v>2248</v>
      </c>
      <c r="AR123" s="526">
        <f>IF(AN123=0,0,AQ123/AN126)</f>
        <v>0.63484891273651511</v>
      </c>
      <c r="AS123" s="527">
        <f>SUM(AS5:AS122)</f>
        <v>79120</v>
      </c>
      <c r="AT123" s="523">
        <f>SUM(AT5:AT122)</f>
        <v>178</v>
      </c>
      <c r="AU123" s="524">
        <f>IF(AS123=0,0,AT123/AS126)</f>
        <v>4.9035812672176306E-2</v>
      </c>
      <c r="AV123" s="523">
        <f>SUM(AV5:AV122)</f>
        <v>1401</v>
      </c>
      <c r="AW123" s="526">
        <f>IF(AS123=0,0,AV123/AS126)</f>
        <v>0.3859504132231405</v>
      </c>
      <c r="AX123" s="527">
        <f>SUM(AX5:AX122)</f>
        <v>4020</v>
      </c>
      <c r="AY123" s="523">
        <f>SUM(AY5:AY122)</f>
        <v>26</v>
      </c>
      <c r="AZ123" s="524">
        <f>IF(AX123=0,0,AY123/AX126)</f>
        <v>0.14054054054054055</v>
      </c>
      <c r="BA123" s="523">
        <f>SUM(BA5:BA122)</f>
        <v>113</v>
      </c>
      <c r="BB123" s="526">
        <f>IF(AX123=0,0,BA123/AX126)</f>
        <v>0.61081081081081079</v>
      </c>
      <c r="BC123" s="527">
        <f>SUM(BC5:BC122)</f>
        <v>260</v>
      </c>
      <c r="BD123" s="523">
        <f>SUM(BD5:BD122)</f>
        <v>7</v>
      </c>
      <c r="BE123" s="524">
        <f>IF(BC123=0,0,BD123/BC126)</f>
        <v>0.7</v>
      </c>
      <c r="BF123" s="523">
        <f>SUM(BF5:BF122)</f>
        <v>9</v>
      </c>
      <c r="BG123" s="526">
        <f>IF(BC123=0,0,BF123/BC126)</f>
        <v>0.9</v>
      </c>
      <c r="BH123" s="527">
        <f>SUM(BH5:BH122)</f>
        <v>10480</v>
      </c>
      <c r="BI123" s="523">
        <f>SUM(BI5:BI122)</f>
        <v>62</v>
      </c>
      <c r="BJ123" s="524">
        <f>IF(BH123=0,0,BI123/BH126)</f>
        <v>0.13419913419913421</v>
      </c>
      <c r="BK123" s="523">
        <f>SUM(BK5:BK122)</f>
        <v>349</v>
      </c>
      <c r="BL123" s="526">
        <f>IF(BH123=0,0,BK123/BH126)</f>
        <v>0.75541125541125542</v>
      </c>
      <c r="BM123" s="527">
        <f>SUM(BM5:BM122)</f>
        <v>1360</v>
      </c>
      <c r="BN123" s="523">
        <f>SUM(BN5:BN122)</f>
        <v>11</v>
      </c>
      <c r="BO123" s="524">
        <f>IF(BM123=0,0,BN123/BM126)</f>
        <v>0.47826086956521741</v>
      </c>
      <c r="BP123" s="523">
        <f>SUM(BP5:BP122)</f>
        <v>19</v>
      </c>
      <c r="BQ123" s="526">
        <f>IF(BM123=0,0,BP123/BM126)</f>
        <v>0.82608695652173914</v>
      </c>
      <c r="BR123" s="527">
        <f>SUM(BR5:BR122)</f>
        <v>60</v>
      </c>
      <c r="BS123" s="523">
        <f>SUM(BS5:BS122)</f>
        <v>0</v>
      </c>
      <c r="BT123" s="524">
        <f>IF(BR123=0,0,BS123/BR126)</f>
        <v>0</v>
      </c>
      <c r="BU123" s="523">
        <f>SUM(BU5:BU122)</f>
        <v>2</v>
      </c>
      <c r="BV123" s="526">
        <f>IF(BR123=0,0,BU123/BR126)</f>
        <v>0.66666666666666663</v>
      </c>
      <c r="BW123" s="527">
        <f>SUM(BW5:BW122)</f>
        <v>300</v>
      </c>
      <c r="BX123" s="523">
        <f>SUM(BX5:BX122)</f>
        <v>7</v>
      </c>
      <c r="BY123" s="524">
        <f>IF(BW123=0,0,BX123/BW126)</f>
        <v>0.46666666666666667</v>
      </c>
      <c r="BZ123" s="523">
        <f>SUM(BZ5:BZ122)</f>
        <v>13</v>
      </c>
      <c r="CA123" s="528">
        <f>IF(BW123=0,0,BZ123/BW126)</f>
        <v>0.8666666666666667</v>
      </c>
      <c r="CB123" s="429"/>
      <c r="CC123" s="529">
        <f>SUM(CC5:CC122)</f>
        <v>36360</v>
      </c>
      <c r="CD123" s="523">
        <f>SUM(CD5:CD122)</f>
        <v>62</v>
      </c>
      <c r="CE123" s="524">
        <f>IF(CC123=0,0,CD123/CC126)</f>
        <v>3.6926742108397859E-2</v>
      </c>
      <c r="CF123" s="523">
        <f>SUM(CF5:CF122)</f>
        <v>870</v>
      </c>
      <c r="CG123" s="524">
        <f>IF(CC123=0,0,CF123/CC126)</f>
        <v>0.51816557474687319</v>
      </c>
      <c r="CH123" s="523">
        <f>SUM(CH5:CH122)</f>
        <v>30420</v>
      </c>
      <c r="CI123" s="523">
        <f>SUM(CI5:CI122)</f>
        <v>227</v>
      </c>
      <c r="CJ123" s="524">
        <f>IF(CH123=0,0,CI123/CH126)</f>
        <v>0.17665369649805449</v>
      </c>
      <c r="CK123" s="523">
        <f>SUM(CK5:CK122)</f>
        <v>1098</v>
      </c>
      <c r="CL123" s="524">
        <f>IF(CH123=0,0,CK123/CH126)</f>
        <v>0.85447470817120619</v>
      </c>
      <c r="CM123" s="523">
        <f>SUM(CM5:CM122)</f>
        <v>9980</v>
      </c>
      <c r="CN123" s="523">
        <f>SUM(CN5:CN122)</f>
        <v>13</v>
      </c>
      <c r="CO123" s="524">
        <f>IF(CM123=0,0,CN123/CM126)</f>
        <v>2.8199566160520606E-2</v>
      </c>
      <c r="CP123" s="523">
        <f>SUM(CP5:CP122)</f>
        <v>236</v>
      </c>
      <c r="CQ123" s="524">
        <f>IF(CM123=0,0,CP123/CM126)</f>
        <v>0.51193058568329719</v>
      </c>
      <c r="CR123" s="523">
        <f>SUM(CR5:CR122)</f>
        <v>2420</v>
      </c>
      <c r="CS123" s="523">
        <f>SUM(CS5:CS122)</f>
        <v>2</v>
      </c>
      <c r="CT123" s="524">
        <f>IF(CR123=0,0,CS123/CR126)</f>
        <v>1.7241379310344827E-2</v>
      </c>
      <c r="CU123" s="523">
        <f>SUM(CU5:CU122)</f>
        <v>44</v>
      </c>
      <c r="CV123" s="524">
        <f>IF(CR123=0,0,CU123/CR126)</f>
        <v>0.37931034482758619</v>
      </c>
      <c r="CW123" s="523">
        <f>SUM(CW5:CW122)</f>
        <v>70680</v>
      </c>
      <c r="CX123" s="523">
        <f>SUM(CX5:CX122)</f>
        <v>107</v>
      </c>
      <c r="CY123" s="524">
        <f>IF(CW123=0,0,CX123/CW126)</f>
        <v>3.3240136688412553E-2</v>
      </c>
      <c r="CZ123" s="523">
        <f>SUM(CZ5:CZ122)</f>
        <v>1132</v>
      </c>
      <c r="DA123" s="524">
        <f>IF(CW123=0,0,CZ123/CW126)</f>
        <v>0.35166200683442062</v>
      </c>
      <c r="DB123" s="523">
        <f>SUM(DB5:DB122)</f>
        <v>7860</v>
      </c>
      <c r="DC123" s="523">
        <f>SUM(DC5:DC122)</f>
        <v>69</v>
      </c>
      <c r="DD123" s="524">
        <f>IF(DB123=0,0,DC123/DB126)</f>
        <v>0.1806282722513089</v>
      </c>
      <c r="DE123" s="523">
        <f>SUM(DE5:DE122)</f>
        <v>259</v>
      </c>
      <c r="DF123" s="524">
        <f>IF(DB123=0,0,DE123/DB126)</f>
        <v>0.67801047120418845</v>
      </c>
      <c r="DG123" s="523">
        <f>SUM(DG5:DG122)</f>
        <v>460</v>
      </c>
      <c r="DH123" s="523">
        <f>SUM(DH5:DH122)</f>
        <v>1</v>
      </c>
      <c r="DI123" s="524">
        <f>IF(DG123=0,0,DH123/DG126)</f>
        <v>4.3478260869565216E-2</v>
      </c>
      <c r="DJ123" s="523">
        <f>SUM(DJ5:DJ122)</f>
        <v>8</v>
      </c>
      <c r="DK123" s="524">
        <f>IF(DG123=0,0,DJ123/DG126)</f>
        <v>0.34782608695652173</v>
      </c>
      <c r="DL123" s="523">
        <f>SUM(DL5:DL122)</f>
        <v>120</v>
      </c>
      <c r="DM123" s="523">
        <f>SUM(DM5:DM122)</f>
        <v>1</v>
      </c>
      <c r="DN123" s="524">
        <f>IF(DL123=0,0,DM123/DL126)</f>
        <v>0.16666666666666666</v>
      </c>
      <c r="DO123" s="523">
        <f>SUM(DO5:DO122)</f>
        <v>2</v>
      </c>
      <c r="DP123" s="524">
        <f>IF(DL123=0,0,DO123/DL126)</f>
        <v>0.33333333333333331</v>
      </c>
      <c r="DQ123" s="523">
        <f>SUM(DQ5:DQ122)</f>
        <v>3700</v>
      </c>
      <c r="DR123" s="523">
        <f>SUM(DR5:DR122)</f>
        <v>16</v>
      </c>
      <c r="DS123" s="524">
        <f>IF(DQ123=0,0,DR123/DQ126)</f>
        <v>9.4674556213017749E-2</v>
      </c>
      <c r="DT123" s="523">
        <f>SUM(DT5:DT122)</f>
        <v>99</v>
      </c>
      <c r="DU123" s="524">
        <f>IF(DQ123=0,0,DT123/DQ126)</f>
        <v>0.58579881656804733</v>
      </c>
      <c r="DV123" s="523">
        <f>SUM(DV5:DV122)</f>
        <v>320</v>
      </c>
      <c r="DW123" s="523">
        <f>SUM(DW5:DW122)</f>
        <v>10</v>
      </c>
      <c r="DX123" s="524">
        <f>IF(DV123=0,0,DW123/DV126)</f>
        <v>0.625</v>
      </c>
      <c r="DY123" s="523">
        <f>SUM(DY5:DY122)</f>
        <v>14</v>
      </c>
      <c r="DZ123" s="524">
        <f>IF(DV123=0,0,DY123/DV126)</f>
        <v>0.875</v>
      </c>
      <c r="EA123" s="523">
        <f>SUM(EA5:EA122)</f>
        <v>0</v>
      </c>
      <c r="EB123" s="523">
        <f>SUM(EB5:EB122)</f>
        <v>0</v>
      </c>
      <c r="EC123" s="524">
        <f>IF(EA123=0,0,EB123/EA126)</f>
        <v>0</v>
      </c>
      <c r="ED123" s="523">
        <f>SUM(ED5:ED122)</f>
        <v>0</v>
      </c>
      <c r="EE123" s="524">
        <f>IF(EA123=0,0,ED123/EA126)</f>
        <v>0</v>
      </c>
      <c r="EF123" s="523">
        <f>SUM(EF5:EF122)</f>
        <v>0</v>
      </c>
      <c r="EG123" s="523">
        <f>SUM(EG5:EG122)</f>
        <v>0</v>
      </c>
      <c r="EH123" s="524">
        <f>IF(EF123=0,0,EG123/EF126)</f>
        <v>0</v>
      </c>
      <c r="EI123" s="523">
        <f>SUM(EI5:EI122)</f>
        <v>0</v>
      </c>
      <c r="EJ123" s="524">
        <f>IF(EF123=0,0,EI123/EF126)</f>
        <v>0</v>
      </c>
      <c r="EK123" s="523">
        <f>SUM(EK5:EK122)</f>
        <v>80</v>
      </c>
      <c r="EL123" s="523">
        <f>SUM(EL5:EL122)</f>
        <v>0</v>
      </c>
      <c r="EM123" s="524">
        <f>IF(EK123=0,0,EL123/EK126)</f>
        <v>0</v>
      </c>
      <c r="EN123" s="523">
        <f>SUM(EN5:EN122)</f>
        <v>1</v>
      </c>
      <c r="EO123" s="524">
        <f>IF(EK123=0,0,EN123/EK126)</f>
        <v>1</v>
      </c>
      <c r="EP123" s="523">
        <f>SUM(EP5:EP122)</f>
        <v>160</v>
      </c>
      <c r="EQ123" s="523">
        <f>SUM(EQ5:EQ122)</f>
        <v>6</v>
      </c>
      <c r="ER123" s="524">
        <f>IF(EP123=0,0,EQ123/EP126)</f>
        <v>0.75</v>
      </c>
      <c r="ES123" s="523">
        <f>SUM(ES5:ES122)</f>
        <v>7</v>
      </c>
      <c r="ET123" s="524">
        <f>IF(EP123=0,0,ES123/EP126)</f>
        <v>0.875</v>
      </c>
      <c r="EU123" s="523">
        <f>SUM(EU5:EU122)</f>
        <v>20</v>
      </c>
      <c r="EV123" s="523">
        <f>SUM(EV5:EV122)</f>
        <v>1</v>
      </c>
      <c r="EW123" s="524">
        <f>IF(EU123=0,0,EV123/EU126)</f>
        <v>1</v>
      </c>
      <c r="EX123" s="523">
        <f>SUM(EX5:EX122)</f>
        <v>1</v>
      </c>
      <c r="EY123" s="524">
        <f>IF(EU123=0,0,EX123/EU126)</f>
        <v>1</v>
      </c>
      <c r="EZ123" s="523">
        <f>SUM(EZ5:EZ122)</f>
        <v>0</v>
      </c>
      <c r="FA123" s="523">
        <f>SUM(FA5:FA122)</f>
        <v>0</v>
      </c>
      <c r="FB123" s="524">
        <f>IF(EZ123=0,0,FA123/EZ126)</f>
        <v>0</v>
      </c>
      <c r="FC123" s="523">
        <f>SUM(FC5:FC122)</f>
        <v>0</v>
      </c>
      <c r="FD123" s="524">
        <f>IF(EZ123=0,0,FC123/EZ126)</f>
        <v>0</v>
      </c>
      <c r="FE123" s="523">
        <f>SUM(FE5:FE122)</f>
        <v>8340</v>
      </c>
      <c r="FF123" s="523">
        <f>SUM(FF5:FF122)</f>
        <v>43</v>
      </c>
      <c r="FG123" s="524">
        <f>IF(FE123=0,0,FF123/FE126)</f>
        <v>0.10669975186104218</v>
      </c>
      <c r="FH123" s="523">
        <f>SUM(FH5:FH122)</f>
        <v>299</v>
      </c>
      <c r="FI123" s="524">
        <f>IF(FE123=0,0,FH123/FE126)</f>
        <v>0.74193548387096775</v>
      </c>
      <c r="FJ123" s="523">
        <f>SUM(FJ5:FJ122)</f>
        <v>1960</v>
      </c>
      <c r="FK123" s="523">
        <f>SUM(FK5:FK122)</f>
        <v>19</v>
      </c>
      <c r="FL123" s="524">
        <f>IF(FJ123=0,0,FK123/FJ126)</f>
        <v>0.3392857142857143</v>
      </c>
      <c r="FM123" s="523">
        <f>SUM(FM5:FM122)</f>
        <v>47</v>
      </c>
      <c r="FN123" s="524">
        <f>IF(FJ123=0,0,FM123/FJ126)</f>
        <v>0.8392857142857143</v>
      </c>
      <c r="FO123" s="523">
        <f>SUM(FO5:FO122)</f>
        <v>180</v>
      </c>
      <c r="FP123" s="523">
        <f>SUM(FP5:FP122)</f>
        <v>0</v>
      </c>
      <c r="FQ123" s="524">
        <f>IF(FO123=0,0,FP123/FO126)</f>
        <v>0</v>
      </c>
      <c r="FR123" s="523">
        <f>SUM(FR5:FR122)</f>
        <v>3</v>
      </c>
      <c r="FS123" s="524">
        <f>IF(FO123=0,0,FR123/FO126)</f>
        <v>1</v>
      </c>
      <c r="FT123" s="523">
        <f>SUM(FT5:FT122)</f>
        <v>0</v>
      </c>
      <c r="FU123" s="523">
        <f>SUM(FU5:FU122)</f>
        <v>0</v>
      </c>
      <c r="FV123" s="524">
        <f>IF(FT123=0,0,FU123/FT126)</f>
        <v>0</v>
      </c>
      <c r="FW123" s="523">
        <f>SUM(FW5:FW122)</f>
        <v>0</v>
      </c>
      <c r="FX123" s="524">
        <f>IF(FT123=0,0,FW123/FT126)</f>
        <v>0</v>
      </c>
      <c r="FY123" s="523">
        <f>SUM(FY5:FY122)</f>
        <v>720</v>
      </c>
      <c r="FZ123" s="523">
        <f>SUM(FZ5:FZ122)</f>
        <v>2</v>
      </c>
      <c r="GA123" s="524">
        <f>IF(FY123=0,0,FZ123/FY126)</f>
        <v>0.22222222222222221</v>
      </c>
      <c r="GB123" s="523">
        <f>SUM(GB5:GB122)</f>
        <v>7</v>
      </c>
      <c r="GC123" s="524">
        <f>IF(FY123=0,0,GB123/FY126)</f>
        <v>0.77777777777777779</v>
      </c>
      <c r="GD123" s="523">
        <f>SUM(GD5:GD122)</f>
        <v>600</v>
      </c>
      <c r="GE123" s="523">
        <f>SUM(GE5:GE122)</f>
        <v>9</v>
      </c>
      <c r="GF123" s="524">
        <f>IF(GD123=0,0,GE123/GD126)</f>
        <v>0.75</v>
      </c>
      <c r="GG123" s="523">
        <f>SUM(GG5:GG122)</f>
        <v>12</v>
      </c>
      <c r="GH123" s="524">
        <f>IF(GD123=0,0,GG123/GD126)</f>
        <v>1</v>
      </c>
      <c r="GI123" s="523">
        <f>SUM(GI5:GI122)</f>
        <v>40</v>
      </c>
      <c r="GJ123" s="523">
        <f>SUM(GJ5:GJ122)</f>
        <v>0</v>
      </c>
      <c r="GK123" s="524">
        <f>IF(GI123=0,0,GJ123/GI126)</f>
        <v>0</v>
      </c>
      <c r="GL123" s="523">
        <f>SUM(GL5:GL122)</f>
        <v>0</v>
      </c>
      <c r="GM123" s="524">
        <f>IF(GI123=0,0,GL123/GI126)</f>
        <v>0</v>
      </c>
      <c r="GN123" s="523">
        <f>SUM(GN5:GN122)</f>
        <v>0</v>
      </c>
      <c r="GO123" s="523">
        <f>SUM(GO5:GO122)</f>
        <v>0</v>
      </c>
      <c r="GP123" s="524">
        <f>IF(GN123=0,0,GO123/GN126)</f>
        <v>0</v>
      </c>
      <c r="GQ123" s="523">
        <f>SUM(GQ5:GQ122)</f>
        <v>0</v>
      </c>
      <c r="GR123" s="524">
        <f>IF(GN123=0,0,GQ123/GN126)</f>
        <v>0</v>
      </c>
      <c r="GS123" s="523">
        <f>SUM(GS5:GS122)</f>
        <v>60</v>
      </c>
      <c r="GT123" s="523">
        <f>SUM(GT5:GT122)</f>
        <v>0</v>
      </c>
      <c r="GU123" s="524">
        <f>IF(GS123=0,0,GT123/GS126)</f>
        <v>0</v>
      </c>
      <c r="GV123" s="523">
        <f>SUM(GV5:GV122)</f>
        <v>2</v>
      </c>
      <c r="GW123" s="524">
        <f>IF(GS123=0,0,GV123/GS126)</f>
        <v>0.66666666666666663</v>
      </c>
      <c r="GX123" s="523">
        <f>SUM(GX5:GX122)</f>
        <v>0</v>
      </c>
      <c r="GY123" s="523">
        <f>SUM(GY5:GY122)</f>
        <v>0</v>
      </c>
      <c r="GZ123" s="524">
        <f>IF(GX123=0,0,GY123/GX126)</f>
        <v>0</v>
      </c>
      <c r="HA123" s="523">
        <f>SUM(HA5:HA122)</f>
        <v>0</v>
      </c>
      <c r="HB123" s="524">
        <f>IF(GX123=0,0,HA123/GX126)</f>
        <v>0</v>
      </c>
      <c r="HC123" s="523">
        <f>SUM(HC5:HC122)</f>
        <v>0</v>
      </c>
      <c r="HD123" s="523">
        <f>SUM(HD5:HD122)</f>
        <v>0</v>
      </c>
      <c r="HE123" s="524">
        <f>IF(HC123=0,0,HD123/HC126)</f>
        <v>0</v>
      </c>
      <c r="HF123" s="523">
        <f>SUM(HF5:HF122)</f>
        <v>0</v>
      </c>
      <c r="HG123" s="524">
        <f>IF(HC123=0,0,HF123/HC126)</f>
        <v>0</v>
      </c>
      <c r="HH123" s="523">
        <f>SUM(HH5:HH122)</f>
        <v>0</v>
      </c>
      <c r="HI123" s="523">
        <f>SUM(HI5:HI122)</f>
        <v>0</v>
      </c>
      <c r="HJ123" s="524">
        <f>IF(HH123=0,0,HI123/HH126)</f>
        <v>0</v>
      </c>
      <c r="HK123" s="523">
        <f>SUM(HK5:HK122)</f>
        <v>0</v>
      </c>
      <c r="HL123" s="524">
        <f>IF(HH123=0,0,HK123/HH126)</f>
        <v>0</v>
      </c>
      <c r="HM123" s="523">
        <f>SUM(HM5:HM122)</f>
        <v>100</v>
      </c>
      <c r="HN123" s="523">
        <f>SUM(HN5:HN122)</f>
        <v>1</v>
      </c>
      <c r="HO123" s="524">
        <f>IF(HM123=0,0,HN123/HM126)</f>
        <v>0.2</v>
      </c>
      <c r="HP123" s="523">
        <f>SUM(HP5:HP122)</f>
        <v>3</v>
      </c>
      <c r="HQ123" s="524">
        <f>IF(HM123=0,0,HP123/HM126)</f>
        <v>0.6</v>
      </c>
      <c r="HR123" s="523">
        <f>SUM(HR5:HR122)</f>
        <v>140</v>
      </c>
      <c r="HS123" s="523">
        <f>SUM(HS5:HS122)</f>
        <v>3</v>
      </c>
      <c r="HT123" s="524">
        <f>IF(HR123=0,0,HS123/HR126)</f>
        <v>0.42857142857142855</v>
      </c>
      <c r="HU123" s="523">
        <f>SUM(HU5:HU122)</f>
        <v>7</v>
      </c>
      <c r="HV123" s="524">
        <f>IF(HR123=0,0,HU123/HR126)</f>
        <v>1</v>
      </c>
      <c r="HW123" s="523">
        <f>SUM(HW5:HW122)</f>
        <v>60</v>
      </c>
      <c r="HX123" s="523">
        <f>SUM(HX5:HX122)</f>
        <v>3</v>
      </c>
      <c r="HY123" s="524">
        <f>IF(HW123=0,0,HX123/HW126)</f>
        <v>1</v>
      </c>
      <c r="HZ123" s="523">
        <f>SUM(HZ5:HZ122)</f>
        <v>3</v>
      </c>
      <c r="IA123" s="524">
        <f>IF(HW123=0,0,HZ123/HW126)</f>
        <v>1</v>
      </c>
      <c r="IB123" s="523">
        <f>SUM(IB5:IB122)</f>
        <v>0</v>
      </c>
      <c r="IC123" s="523">
        <f>SUM(IC5:IC122)</f>
        <v>0</v>
      </c>
      <c r="ID123" s="524">
        <f>IF(IB123=0,0,IC123/IB126)</f>
        <v>0</v>
      </c>
      <c r="IE123" s="523">
        <f>SUM(IE5:IE122)</f>
        <v>0</v>
      </c>
      <c r="IF123" s="305">
        <f>IF(IB123=0,0,IE123/IB126)</f>
        <v>0</v>
      </c>
      <c r="IG123" s="1340"/>
      <c r="IH123" s="1341"/>
    </row>
    <row r="124" spans="2:242" ht="33" customHeight="1" x14ac:dyDescent="0.25">
      <c r="B124" s="306">
        <v>111</v>
      </c>
      <c r="C124" s="1360"/>
      <c r="D124" s="1320"/>
      <c r="E124" s="1321"/>
      <c r="F124" s="530" t="s">
        <v>389</v>
      </c>
      <c r="G124" s="307"/>
      <c r="H124" s="308"/>
      <c r="I124" s="531">
        <f>I123/B124</f>
        <v>0.23540540540540555</v>
      </c>
      <c r="J124" s="532">
        <f>J123/B124</f>
        <v>49.989189189189183</v>
      </c>
      <c r="K124" s="311">
        <f>K123/B124</f>
        <v>70.891891891891888</v>
      </c>
      <c r="L124" s="312">
        <f>L123/B124</f>
        <v>1555.1351351351352</v>
      </c>
      <c r="M124" s="533">
        <f>M123/B124</f>
        <v>1555.1351351351352</v>
      </c>
      <c r="N124" s="1212">
        <f>N123/122</f>
        <v>4.8770491803278686</v>
      </c>
      <c r="O124" s="1212">
        <f>O123/122</f>
        <v>34.049180327868854</v>
      </c>
      <c r="P124" s="314"/>
      <c r="Q124" s="1334" t="s">
        <v>390</v>
      </c>
      <c r="R124" s="534"/>
      <c r="S124" s="535">
        <f>S123/B124</f>
        <v>1061.981981981982</v>
      </c>
      <c r="T124" s="536"/>
      <c r="U124" s="536"/>
      <c r="V124" s="536"/>
      <c r="W124" s="536"/>
      <c r="X124" s="536">
        <f>X123/B124</f>
        <v>373.51351351351349</v>
      </c>
      <c r="Y124" s="536"/>
      <c r="Z124" s="536"/>
      <c r="AA124" s="536"/>
      <c r="AB124" s="536"/>
      <c r="AC124" s="536">
        <f>AC123/B124</f>
        <v>96.756756756756758</v>
      </c>
      <c r="AD124" s="536"/>
      <c r="AE124" s="536"/>
      <c r="AF124" s="536"/>
      <c r="AG124" s="536"/>
      <c r="AH124" s="536">
        <f>AH123/B124</f>
        <v>22.882882882882882</v>
      </c>
      <c r="AI124" s="536"/>
      <c r="AJ124" s="536"/>
      <c r="AK124" s="536"/>
      <c r="AL124" s="537"/>
      <c r="AM124" s="534"/>
      <c r="AN124" s="535">
        <f>AN123/B124</f>
        <v>693.87387387387389</v>
      </c>
      <c r="AO124" s="536"/>
      <c r="AP124" s="536"/>
      <c r="AQ124" s="536"/>
      <c r="AR124" s="538"/>
      <c r="AS124" s="539">
        <f>AS123/B124</f>
        <v>712.79279279279274</v>
      </c>
      <c r="AT124" s="536"/>
      <c r="AU124" s="536"/>
      <c r="AV124" s="536"/>
      <c r="AW124" s="538"/>
      <c r="AX124" s="539">
        <f>AX123/B124</f>
        <v>36.216216216216218</v>
      </c>
      <c r="AY124" s="536"/>
      <c r="AZ124" s="536"/>
      <c r="BA124" s="536"/>
      <c r="BB124" s="538"/>
      <c r="BC124" s="539">
        <f>BC123/B124</f>
        <v>2.3423423423423424</v>
      </c>
      <c r="BD124" s="536"/>
      <c r="BE124" s="536"/>
      <c r="BF124" s="536"/>
      <c r="BG124" s="538"/>
      <c r="BH124" s="539">
        <f>BH123/B124</f>
        <v>94.414414414414409</v>
      </c>
      <c r="BI124" s="536"/>
      <c r="BJ124" s="536"/>
      <c r="BK124" s="536"/>
      <c r="BL124" s="538"/>
      <c r="BM124" s="539">
        <f>BM123/B124</f>
        <v>12.252252252252251</v>
      </c>
      <c r="BN124" s="536"/>
      <c r="BO124" s="536"/>
      <c r="BP124" s="536"/>
      <c r="BQ124" s="538"/>
      <c r="BR124" s="539">
        <f>BR123/B124</f>
        <v>0.54054054054054057</v>
      </c>
      <c r="BS124" s="536"/>
      <c r="BT124" s="536"/>
      <c r="BU124" s="536"/>
      <c r="BV124" s="538"/>
      <c r="BW124" s="539">
        <f>BW123/B124</f>
        <v>2.7027027027027026</v>
      </c>
      <c r="BX124" s="536"/>
      <c r="BY124" s="536"/>
      <c r="BZ124" s="536"/>
      <c r="CA124" s="537"/>
      <c r="CB124" s="534"/>
      <c r="CC124" s="535">
        <f>CC123/B124</f>
        <v>327.56756756756755</v>
      </c>
      <c r="CD124" s="536"/>
      <c r="CE124" s="536"/>
      <c r="CF124" s="536"/>
      <c r="CG124" s="536"/>
      <c r="CH124" s="536">
        <f>CH123/B124</f>
        <v>274.05405405405406</v>
      </c>
      <c r="CI124" s="536"/>
      <c r="CJ124" s="536"/>
      <c r="CK124" s="536"/>
      <c r="CL124" s="536"/>
      <c r="CM124" s="536">
        <f>CM123/B124</f>
        <v>89.909909909909913</v>
      </c>
      <c r="CN124" s="536"/>
      <c r="CO124" s="536"/>
      <c r="CP124" s="536"/>
      <c r="CQ124" s="536"/>
      <c r="CR124" s="536">
        <f>CR123/B124</f>
        <v>21.801801801801801</v>
      </c>
      <c r="CS124" s="536"/>
      <c r="CT124" s="536"/>
      <c r="CU124" s="538"/>
      <c r="CV124" s="540"/>
      <c r="CW124" s="541">
        <f>CW123/B124</f>
        <v>636.75675675675677</v>
      </c>
      <c r="CX124" s="536"/>
      <c r="CY124" s="536"/>
      <c r="CZ124" s="536"/>
      <c r="DA124" s="536"/>
      <c r="DB124" s="536">
        <f>DB123/B124</f>
        <v>70.810810810810807</v>
      </c>
      <c r="DC124" s="536"/>
      <c r="DD124" s="536"/>
      <c r="DE124" s="536"/>
      <c r="DF124" s="536"/>
      <c r="DG124" s="536">
        <f>DG123/B124</f>
        <v>4.1441441441441444</v>
      </c>
      <c r="DH124" s="536"/>
      <c r="DI124" s="536"/>
      <c r="DJ124" s="536"/>
      <c r="DK124" s="536"/>
      <c r="DL124" s="536">
        <f>DL123/B124</f>
        <v>1.0810810810810811</v>
      </c>
      <c r="DM124" s="536"/>
      <c r="DN124" s="536"/>
      <c r="DO124" s="538"/>
      <c r="DP124" s="540"/>
      <c r="DQ124" s="541">
        <f>DQ123/B124</f>
        <v>33.333333333333336</v>
      </c>
      <c r="DR124" s="536"/>
      <c r="DS124" s="536"/>
      <c r="DT124" s="536"/>
      <c r="DU124" s="536"/>
      <c r="DV124" s="536">
        <f>DV123/B124</f>
        <v>2.8828828828828827</v>
      </c>
      <c r="DW124" s="536"/>
      <c r="DX124" s="536"/>
      <c r="DY124" s="536"/>
      <c r="DZ124" s="536"/>
      <c r="EA124" s="536">
        <f>EA123/B124</f>
        <v>0</v>
      </c>
      <c r="EB124" s="536"/>
      <c r="EC124" s="536"/>
      <c r="ED124" s="536"/>
      <c r="EE124" s="536"/>
      <c r="EF124" s="536">
        <f>EF123/B124</f>
        <v>0</v>
      </c>
      <c r="EG124" s="536"/>
      <c r="EH124" s="536"/>
      <c r="EI124" s="538"/>
      <c r="EJ124" s="540"/>
      <c r="EK124" s="541">
        <f>EK123/B124</f>
        <v>0.72072072072072069</v>
      </c>
      <c r="EL124" s="536"/>
      <c r="EM124" s="536"/>
      <c r="EN124" s="536"/>
      <c r="EO124" s="536"/>
      <c r="EP124" s="536">
        <f>EP123/B124</f>
        <v>1.4414414414414414</v>
      </c>
      <c r="EQ124" s="542"/>
      <c r="ER124" s="542"/>
      <c r="ES124" s="542"/>
      <c r="ET124" s="542"/>
      <c r="EU124" s="542">
        <f>EU123/B124</f>
        <v>0.18018018018018017</v>
      </c>
      <c r="EV124" s="536"/>
      <c r="EW124" s="536"/>
      <c r="EX124" s="536"/>
      <c r="EY124" s="536"/>
      <c r="EZ124" s="536">
        <f>EZ123/B124</f>
        <v>0</v>
      </c>
      <c r="FA124" s="536"/>
      <c r="FB124" s="536"/>
      <c r="FC124" s="538"/>
      <c r="FD124" s="540"/>
      <c r="FE124" s="541">
        <f>FE123/B124</f>
        <v>75.13513513513513</v>
      </c>
      <c r="FF124" s="536"/>
      <c r="FG124" s="536"/>
      <c r="FH124" s="536"/>
      <c r="FI124" s="536"/>
      <c r="FJ124" s="536">
        <f>FJ123/B124</f>
        <v>17.657657657657658</v>
      </c>
      <c r="FK124" s="536"/>
      <c r="FL124" s="536"/>
      <c r="FM124" s="536"/>
      <c r="FN124" s="536"/>
      <c r="FO124" s="536">
        <f>FO123/B124</f>
        <v>1.6216216216216217</v>
      </c>
      <c r="FP124" s="536"/>
      <c r="FQ124" s="536"/>
      <c r="FR124" s="536"/>
      <c r="FS124" s="536"/>
      <c r="FT124" s="536">
        <f>FT123/B124</f>
        <v>0</v>
      </c>
      <c r="FU124" s="536"/>
      <c r="FV124" s="536"/>
      <c r="FW124" s="538"/>
      <c r="FX124" s="540"/>
      <c r="FY124" s="541">
        <f>FY123/B124</f>
        <v>6.4864864864864868</v>
      </c>
      <c r="FZ124" s="536"/>
      <c r="GA124" s="536"/>
      <c r="GB124" s="536"/>
      <c r="GC124" s="536"/>
      <c r="GD124" s="536">
        <f>GD123/B124</f>
        <v>5.4054054054054053</v>
      </c>
      <c r="GE124" s="542"/>
      <c r="GF124" s="542"/>
      <c r="GG124" s="542"/>
      <c r="GH124" s="542"/>
      <c r="GI124" s="542">
        <f>GI123/B124</f>
        <v>0.36036036036036034</v>
      </c>
      <c r="GJ124" s="536"/>
      <c r="GK124" s="536"/>
      <c r="GL124" s="536"/>
      <c r="GM124" s="536"/>
      <c r="GN124" s="536">
        <f>GN123/B124</f>
        <v>0</v>
      </c>
      <c r="GO124" s="536"/>
      <c r="GP124" s="536"/>
      <c r="GQ124" s="538"/>
      <c r="GR124" s="543"/>
      <c r="GS124" s="544">
        <f>GS123/B124</f>
        <v>0.54054054054054057</v>
      </c>
      <c r="GT124" s="536"/>
      <c r="GU124" s="536"/>
      <c r="GV124" s="536"/>
      <c r="GW124" s="536"/>
      <c r="GX124" s="536">
        <f>GX123/B124</f>
        <v>0</v>
      </c>
      <c r="GY124" s="536"/>
      <c r="GZ124" s="536"/>
      <c r="HA124" s="536"/>
      <c r="HB124" s="536"/>
      <c r="HC124" s="536">
        <f>HC123/B124</f>
        <v>0</v>
      </c>
      <c r="HD124" s="536"/>
      <c r="HE124" s="536"/>
      <c r="HF124" s="536"/>
      <c r="HG124" s="536"/>
      <c r="HH124" s="536">
        <f>HH123/B124</f>
        <v>0</v>
      </c>
      <c r="HI124" s="536"/>
      <c r="HJ124" s="536"/>
      <c r="HK124" s="536"/>
      <c r="HL124" s="545"/>
      <c r="HM124" s="541">
        <f>HM123/B124</f>
        <v>0.90090090090090091</v>
      </c>
      <c r="HN124" s="536"/>
      <c r="HO124" s="536"/>
      <c r="HP124" s="536"/>
      <c r="HQ124" s="536"/>
      <c r="HR124" s="536">
        <f>HR123/B124</f>
        <v>1.2612612612612613</v>
      </c>
      <c r="HS124" s="536"/>
      <c r="HT124" s="536"/>
      <c r="HU124" s="536"/>
      <c r="HV124" s="536"/>
      <c r="HW124" s="536">
        <f>HW123/B124</f>
        <v>0.54054054054054057</v>
      </c>
      <c r="HX124" s="542"/>
      <c r="HY124" s="542"/>
      <c r="HZ124" s="542"/>
      <c r="IA124" s="546"/>
      <c r="IB124" s="547">
        <f>IB123/B124</f>
        <v>0</v>
      </c>
      <c r="IC124" s="542"/>
      <c r="ID124" s="542"/>
      <c r="IE124" s="546"/>
      <c r="IF124" s="329"/>
      <c r="IG124" s="1332"/>
      <c r="IH124" s="1333"/>
    </row>
    <row r="125" spans="2:242" ht="33" customHeight="1" x14ac:dyDescent="0.25">
      <c r="B125" s="548"/>
      <c r="C125" s="1258" t="s">
        <v>391</v>
      </c>
      <c r="D125" s="1317"/>
      <c r="E125" s="1327"/>
      <c r="F125" s="549"/>
      <c r="G125" s="332"/>
      <c r="H125" s="333"/>
      <c r="I125" s="550"/>
      <c r="J125" s="551"/>
      <c r="K125" s="552"/>
      <c r="L125" s="337"/>
      <c r="M125" s="338" t="s">
        <v>392</v>
      </c>
      <c r="N125" s="296">
        <f>N123/K123</f>
        <v>7.5613165586478584E-2</v>
      </c>
      <c r="O125" s="296">
        <f>O123/K123</f>
        <v>0.52789426864912947</v>
      </c>
      <c r="P125" s="339"/>
      <c r="Q125" s="1335"/>
      <c r="R125" s="553"/>
      <c r="S125" s="1361">
        <f>SUM(S124:AL124)</f>
        <v>1555.135135135135</v>
      </c>
      <c r="T125" s="1362"/>
      <c r="U125" s="1362"/>
      <c r="V125" s="1362"/>
      <c r="W125" s="1362"/>
      <c r="X125" s="1363"/>
      <c r="Y125" s="1362"/>
      <c r="Z125" s="1362"/>
      <c r="AA125" s="1362"/>
      <c r="AB125" s="1362"/>
      <c r="AC125" s="1363"/>
      <c r="AD125" s="1362"/>
      <c r="AE125" s="1362"/>
      <c r="AF125" s="1362"/>
      <c r="AG125" s="1362"/>
      <c r="AH125" s="1363"/>
      <c r="AI125" s="1364"/>
      <c r="AJ125" s="1364"/>
      <c r="AK125" s="1364"/>
      <c r="AL125" s="1365"/>
      <c r="AM125" s="554"/>
      <c r="AN125" s="1371">
        <f>SUM(AN124:CA124)</f>
        <v>1555.135135135135</v>
      </c>
      <c r="AO125" s="1357"/>
      <c r="AP125" s="1357"/>
      <c r="AQ125" s="1357"/>
      <c r="AR125" s="1357"/>
      <c r="AS125" s="1357"/>
      <c r="AT125" s="1357"/>
      <c r="AU125" s="1357"/>
      <c r="AV125" s="1357"/>
      <c r="AW125" s="1357"/>
      <c r="AX125" s="1357"/>
      <c r="AY125" s="1357"/>
      <c r="AZ125" s="1357"/>
      <c r="BA125" s="1357"/>
      <c r="BB125" s="1357"/>
      <c r="BC125" s="1357"/>
      <c r="BD125" s="1357"/>
      <c r="BE125" s="1357"/>
      <c r="BF125" s="1357"/>
      <c r="BG125" s="1357"/>
      <c r="BH125" s="1357"/>
      <c r="BI125" s="1357"/>
      <c r="BJ125" s="1357"/>
      <c r="BK125" s="1357"/>
      <c r="BL125" s="1357"/>
      <c r="BM125" s="1357"/>
      <c r="BN125" s="1357"/>
      <c r="BO125" s="1357"/>
      <c r="BP125" s="1357"/>
      <c r="BQ125" s="1357"/>
      <c r="BR125" s="1357"/>
      <c r="BS125" s="1357"/>
      <c r="BT125" s="1357"/>
      <c r="BU125" s="1357"/>
      <c r="BV125" s="1357"/>
      <c r="BW125" s="1357"/>
      <c r="BX125" s="1357"/>
      <c r="BY125" s="1357"/>
      <c r="BZ125" s="1357"/>
      <c r="CA125" s="1372"/>
      <c r="CB125" s="554"/>
      <c r="CC125" s="1370">
        <f>SUM(CC124:CV124)</f>
        <v>713.33333333333337</v>
      </c>
      <c r="CD125" s="1355"/>
      <c r="CE125" s="1355"/>
      <c r="CF125" s="1355"/>
      <c r="CG125" s="1355"/>
      <c r="CH125" s="1356"/>
      <c r="CI125" s="1355"/>
      <c r="CJ125" s="1355"/>
      <c r="CK125" s="1355"/>
      <c r="CL125" s="1355"/>
      <c r="CM125" s="1356"/>
      <c r="CN125" s="1355"/>
      <c r="CO125" s="1355"/>
      <c r="CP125" s="1355"/>
      <c r="CQ125" s="1355"/>
      <c r="CR125" s="1356"/>
      <c r="CS125" s="1357"/>
      <c r="CT125" s="1357"/>
      <c r="CU125" s="1357"/>
      <c r="CV125" s="1358"/>
      <c r="CW125" s="1354">
        <f>SUM(CW124:DP124)</f>
        <v>712.79279279279274</v>
      </c>
      <c r="CX125" s="1355"/>
      <c r="CY125" s="1355"/>
      <c r="CZ125" s="1355"/>
      <c r="DA125" s="1355"/>
      <c r="DB125" s="1356"/>
      <c r="DC125" s="1355"/>
      <c r="DD125" s="1355"/>
      <c r="DE125" s="1355"/>
      <c r="DF125" s="1355"/>
      <c r="DG125" s="1356"/>
      <c r="DH125" s="1355"/>
      <c r="DI125" s="1355"/>
      <c r="DJ125" s="1355"/>
      <c r="DK125" s="1355"/>
      <c r="DL125" s="1356"/>
      <c r="DM125" s="1357"/>
      <c r="DN125" s="1357"/>
      <c r="DO125" s="1357"/>
      <c r="DP125" s="1358"/>
      <c r="DQ125" s="1354">
        <f>SUM(DQ124:EJ124)</f>
        <v>36.216216216216218</v>
      </c>
      <c r="DR125" s="1355"/>
      <c r="DS125" s="1355"/>
      <c r="DT125" s="1355"/>
      <c r="DU125" s="1355"/>
      <c r="DV125" s="1356"/>
      <c r="DW125" s="1355"/>
      <c r="DX125" s="1355"/>
      <c r="DY125" s="1355"/>
      <c r="DZ125" s="1355"/>
      <c r="EA125" s="1356"/>
      <c r="EB125" s="1355"/>
      <c r="EC125" s="1355"/>
      <c r="ED125" s="1355"/>
      <c r="EE125" s="1355"/>
      <c r="EF125" s="1356"/>
      <c r="EG125" s="1357"/>
      <c r="EH125" s="1357"/>
      <c r="EI125" s="1357"/>
      <c r="EJ125" s="1358"/>
      <c r="EK125" s="1354">
        <f>SUM(EK124:FD124)</f>
        <v>2.3423423423423424</v>
      </c>
      <c r="EL125" s="1355"/>
      <c r="EM125" s="1355"/>
      <c r="EN125" s="1355"/>
      <c r="EO125" s="1355"/>
      <c r="EP125" s="1356"/>
      <c r="EQ125" s="1355"/>
      <c r="ER125" s="1355"/>
      <c r="ES125" s="1355"/>
      <c r="ET125" s="1355"/>
      <c r="EU125" s="1356"/>
      <c r="EV125" s="1355"/>
      <c r="EW125" s="1355"/>
      <c r="EX125" s="1355"/>
      <c r="EY125" s="1355"/>
      <c r="EZ125" s="1356"/>
      <c r="FA125" s="1357"/>
      <c r="FB125" s="1357"/>
      <c r="FC125" s="1357"/>
      <c r="FD125" s="1358"/>
      <c r="FE125" s="1354">
        <f>SUM(FE124:FX124)</f>
        <v>94.414414414414424</v>
      </c>
      <c r="FF125" s="1355"/>
      <c r="FG125" s="1355"/>
      <c r="FH125" s="1355"/>
      <c r="FI125" s="1355"/>
      <c r="FJ125" s="1356"/>
      <c r="FK125" s="1355"/>
      <c r="FL125" s="1355"/>
      <c r="FM125" s="1355"/>
      <c r="FN125" s="1355"/>
      <c r="FO125" s="1356"/>
      <c r="FP125" s="1355"/>
      <c r="FQ125" s="1355"/>
      <c r="FR125" s="1355"/>
      <c r="FS125" s="1355"/>
      <c r="FT125" s="1356"/>
      <c r="FU125" s="1357"/>
      <c r="FV125" s="1357"/>
      <c r="FW125" s="1357"/>
      <c r="FX125" s="1358"/>
      <c r="FY125" s="1354">
        <f>SUM(FY124:GR124)</f>
        <v>12.252252252252251</v>
      </c>
      <c r="FZ125" s="1355"/>
      <c r="GA125" s="1355"/>
      <c r="GB125" s="1355"/>
      <c r="GC125" s="1355"/>
      <c r="GD125" s="1356"/>
      <c r="GE125" s="1355"/>
      <c r="GF125" s="1355"/>
      <c r="GG125" s="1355"/>
      <c r="GH125" s="1355"/>
      <c r="GI125" s="1356"/>
      <c r="GJ125" s="1355"/>
      <c r="GK125" s="1355"/>
      <c r="GL125" s="1355"/>
      <c r="GM125" s="1355"/>
      <c r="GN125" s="1356"/>
      <c r="GO125" s="1357"/>
      <c r="GP125" s="1357"/>
      <c r="GQ125" s="1357"/>
      <c r="GR125" s="1358"/>
      <c r="GS125" s="1354">
        <f>SUM(GS124:HL124)</f>
        <v>0.54054054054054057</v>
      </c>
      <c r="GT125" s="1355"/>
      <c r="GU125" s="1355"/>
      <c r="GV125" s="1355"/>
      <c r="GW125" s="1355"/>
      <c r="GX125" s="1356"/>
      <c r="GY125" s="1355"/>
      <c r="GZ125" s="1355"/>
      <c r="HA125" s="1355"/>
      <c r="HB125" s="1355"/>
      <c r="HC125" s="1356"/>
      <c r="HD125" s="1355"/>
      <c r="HE125" s="1355"/>
      <c r="HF125" s="1355"/>
      <c r="HG125" s="1355"/>
      <c r="HH125" s="1356"/>
      <c r="HI125" s="1357"/>
      <c r="HJ125" s="1357"/>
      <c r="HK125" s="1357"/>
      <c r="HL125" s="1358"/>
      <c r="HM125" s="1354">
        <f>SUM(HM124:IF124)</f>
        <v>2.7027027027027026</v>
      </c>
      <c r="HN125" s="1355"/>
      <c r="HO125" s="1355"/>
      <c r="HP125" s="1355"/>
      <c r="HQ125" s="1355"/>
      <c r="HR125" s="1356"/>
      <c r="HS125" s="1355"/>
      <c r="HT125" s="1355"/>
      <c r="HU125" s="1355"/>
      <c r="HV125" s="1355"/>
      <c r="HW125" s="1356"/>
      <c r="HX125" s="1355"/>
      <c r="HY125" s="1355"/>
      <c r="HZ125" s="1355"/>
      <c r="IA125" s="1355"/>
      <c r="IB125" s="1356"/>
      <c r="IC125" s="1357"/>
      <c r="ID125" s="1357"/>
      <c r="IE125" s="1357"/>
      <c r="IF125" s="1302"/>
      <c r="IG125" s="1332"/>
      <c r="IH125" s="1333"/>
    </row>
    <row r="126" spans="2:242" ht="33" customHeight="1" x14ac:dyDescent="0.25">
      <c r="B126" s="555"/>
      <c r="C126" s="1258" t="s">
        <v>393</v>
      </c>
      <c r="D126" s="1258"/>
      <c r="E126" s="556"/>
      <c r="F126" s="1308" t="s">
        <v>394</v>
      </c>
      <c r="G126" s="332"/>
      <c r="H126" s="347"/>
      <c r="I126" s="557"/>
      <c r="J126" s="558"/>
      <c r="K126" s="559"/>
      <c r="L126" s="351"/>
      <c r="M126" s="350"/>
      <c r="N126" s="352"/>
      <c r="O126" s="352"/>
      <c r="P126" s="353"/>
      <c r="Q126" s="1308" t="s">
        <v>394</v>
      </c>
      <c r="R126" s="560"/>
      <c r="S126" s="369">
        <f>CC126+CW126+DQ126+EK126+FE126+FY126+GS126+HM126</f>
        <v>5488</v>
      </c>
      <c r="T126" s="357"/>
      <c r="U126" s="357"/>
      <c r="V126" s="357"/>
      <c r="W126" s="357"/>
      <c r="X126" s="360">
        <f>CH126+DB126+DV126+EP126+FJ126+GD126+GX126+HR126</f>
        <v>1766</v>
      </c>
      <c r="Y126" s="357"/>
      <c r="Z126" s="357"/>
      <c r="AA126" s="357"/>
      <c r="AB126" s="357"/>
      <c r="AC126" s="360">
        <f>CM126+DG126+EA126+EU126+FO126+GI126+HC126+HW126</f>
        <v>493</v>
      </c>
      <c r="AD126" s="357"/>
      <c r="AE126" s="357"/>
      <c r="AF126" s="357"/>
      <c r="AG126" s="357"/>
      <c r="AH126" s="361">
        <f>CR126+DL126+EF126+EZ126+FT126+GN126+HH126+IB126</f>
        <v>122</v>
      </c>
      <c r="AI126" s="362"/>
      <c r="AJ126" s="362"/>
      <c r="AK126" s="362"/>
      <c r="AL126" s="363"/>
      <c r="AM126" s="554"/>
      <c r="AN126" s="343">
        <f>SUM(CC126:CV126)</f>
        <v>3541</v>
      </c>
      <c r="AO126" s="362"/>
      <c r="AP126" s="362"/>
      <c r="AQ126" s="362"/>
      <c r="AR126" s="365"/>
      <c r="AS126" s="361">
        <f>SUM(CW126:DP126)</f>
        <v>3630</v>
      </c>
      <c r="AT126" s="362"/>
      <c r="AU126" s="362"/>
      <c r="AV126" s="362"/>
      <c r="AW126" s="365"/>
      <c r="AX126" s="361">
        <f>((SUM(AX5:AX122)-AX104-AX87-AX34-AX33-AX32-AX19)/20)+((AX104+AX32+AX33+AX19)/40)+(AX87/20)+(AX34/80)</f>
        <v>185</v>
      </c>
      <c r="AY126" s="362"/>
      <c r="AZ126" s="362"/>
      <c r="BA126" s="362"/>
      <c r="BB126" s="365"/>
      <c r="BC126" s="361">
        <f>((SUM(BC5:BC122)-BC104-BC87-BC34-BC33-BC32-BC19)/20)+((BC104+BC32+BC33+BC19)/40)+(BC87/200)+(BC34/80)</f>
        <v>10</v>
      </c>
      <c r="BD126" s="362"/>
      <c r="BE126" s="362"/>
      <c r="BF126" s="362"/>
      <c r="BG126" s="365"/>
      <c r="BH126" s="361">
        <f>((SUM(BH5:BH122)-BH104-BH87-BH34-BH33-BH32-BH19)/20)+((BH104+BH32+BH33+BH19)/40)+(BH87/200)+(BH34/80)</f>
        <v>462</v>
      </c>
      <c r="BI126" s="362"/>
      <c r="BJ126" s="362"/>
      <c r="BK126" s="362"/>
      <c r="BL126" s="365"/>
      <c r="BM126" s="361">
        <f>((SUM(BM5:BM122)-BM104-BM87-BM34-BM33-BM32-BM19)/20)+((BM104+BM32+BM33+BM19)/40)+(BM87/200)+(BM34/80)</f>
        <v>23</v>
      </c>
      <c r="BN126" s="362"/>
      <c r="BO126" s="362"/>
      <c r="BP126" s="362"/>
      <c r="BQ126" s="365"/>
      <c r="BR126" s="361">
        <f>((SUM(BR5:BR122)-BR104-BR87-BR34-BR33-BR32-BR19)/20)+((BR104+BR32+BR33+BR19)/40)+(BR87/200)+(BR34/80)</f>
        <v>3</v>
      </c>
      <c r="BS126" s="362"/>
      <c r="BT126" s="362"/>
      <c r="BU126" s="362"/>
      <c r="BV126" s="365"/>
      <c r="BW126" s="361">
        <f>((SUM(BW5:BW122)-BW104-BW87-BW34-BW33-BW32-BW19)/20)+((BW104+BW32+BW33+BW19)/40)+(BW87/200)+(BW34/80)</f>
        <v>15</v>
      </c>
      <c r="BX126" s="362"/>
      <c r="BY126" s="362"/>
      <c r="BZ126" s="362"/>
      <c r="CA126" s="363"/>
      <c r="CB126" s="554"/>
      <c r="CC126" s="366">
        <f>((SUM(CC5:CC122)-CC104-CC87-CC34-CC33-CC32-CC19)/20)+((CC104+CC32+CC33+CC19)/40)+(CC87/200)+(CC34/80)</f>
        <v>1679</v>
      </c>
      <c r="CD126" s="357"/>
      <c r="CE126" s="357"/>
      <c r="CF126" s="357"/>
      <c r="CG126" s="357"/>
      <c r="CH126" s="361">
        <f>((SUM(CH5:CH122)-CH104-CH87-CH34-CH33-CH32-CH19)/20)+((CH104+CH32+CH33+CH19)/40)+(CH87/20)+(CH34/80)</f>
        <v>1285</v>
      </c>
      <c r="CI126" s="362"/>
      <c r="CJ126" s="362"/>
      <c r="CK126" s="362"/>
      <c r="CL126" s="362"/>
      <c r="CM126" s="341">
        <f>((SUM(CM5:CM122)-CM104-CM87-CM34-CM33-CM32-CM19)/20)+((CM104+CM32+CM33+CM19)/40)+(CM87/20)+(CM34/80)</f>
        <v>461</v>
      </c>
      <c r="CN126" s="362"/>
      <c r="CO126" s="362"/>
      <c r="CP126" s="362"/>
      <c r="CQ126" s="362"/>
      <c r="CR126" s="341">
        <f>((SUM(CR5:CR122)-CR104-CR87-CR34-CR33-CR32-CR19)/20)+((CR104+CR32+CR33+CR19)/40)+(CR87/20)+(CR34/80)</f>
        <v>116</v>
      </c>
      <c r="CS126" s="362"/>
      <c r="CT126" s="362"/>
      <c r="CU126" s="362"/>
      <c r="CV126" s="363"/>
      <c r="CW126" s="366">
        <f>((SUM(CW5:CW122)-CW104-CW87-CW34-CW33-CW32-CW19)/20)+((CW104+CW32+CW33+CW19)/40)+(CW87/20)+(CW34/80)</f>
        <v>3219</v>
      </c>
      <c r="CX126" s="357"/>
      <c r="CY126" s="357"/>
      <c r="CZ126" s="357"/>
      <c r="DA126" s="367"/>
      <c r="DB126" s="341">
        <f>((SUM(DB5:DB122)-DB104-DB87-DB34-DB33-DB32-DB19)/20)+((DB104+DB32+DB33+DB19)/40)+(DB87/20)+(DB34/80)</f>
        <v>382</v>
      </c>
      <c r="DC126" s="362"/>
      <c r="DD126" s="362"/>
      <c r="DE126" s="362"/>
      <c r="DF126" s="362"/>
      <c r="DG126" s="341">
        <f>((SUM(DG5:DG122)-DG104-DG87-DG34-DG33-DG32-DG19)/20)+((DG104+DG32+DG33+DG19)/40)+(DG87/20)+(DG34/80)</f>
        <v>23</v>
      </c>
      <c r="DH126" s="362"/>
      <c r="DI126" s="362"/>
      <c r="DJ126" s="362"/>
      <c r="DK126" s="362"/>
      <c r="DL126" s="341">
        <f>((SUM(DL5:DL122)-DL104-DL87-DL34-DL33-DL32-DL19)/20)+((DL104+DL32+DL33+DL19)/40)+(DL87/20)+(DL34/80)</f>
        <v>6</v>
      </c>
      <c r="DM126" s="362"/>
      <c r="DN126" s="362"/>
      <c r="DO126" s="362"/>
      <c r="DP126" s="368"/>
      <c r="DQ126" s="369">
        <f>((SUM(DQ5:DQ122)-DQ104-DQ87-DQ34-DQ33-DQ32-DQ19)/20)+((DQ104+DQ32+DQ33+DQ19)/40)+(DQ87/20)+(DQ34/80)</f>
        <v>169</v>
      </c>
      <c r="DR126" s="357"/>
      <c r="DS126" s="357"/>
      <c r="DT126" s="357"/>
      <c r="DU126" s="367"/>
      <c r="DV126" s="341">
        <f>((SUM(DV5:DV122)-DV104-DV87-DV34-DV33-DV32-DV19)/20)+((DV104+DV32+DV33+DV19)/40)+(DV87/20)+(DV34/80)</f>
        <v>16</v>
      </c>
      <c r="DW126" s="362"/>
      <c r="DX126" s="362"/>
      <c r="DY126" s="362"/>
      <c r="DZ126" s="362"/>
      <c r="EA126" s="341">
        <f>((SUM(EA5:EA122)-EA104-EA87-EA34-EA33-EA32-EA19)/20)+((EA104+EA32+EA33+EA19)/40)+(EA87/20)+(EA34/80)</f>
        <v>0</v>
      </c>
      <c r="EB126" s="362"/>
      <c r="EC126" s="362"/>
      <c r="ED126" s="362"/>
      <c r="EE126" s="362"/>
      <c r="EF126" s="341">
        <f>((SUM(EF5:EF122)-EF104-EF87-EF34-EF33-EF32-EF19)/20)+((EF104+EF32+EF33+EF19)/40)+(EF87/20)+(EF34/80)</f>
        <v>0</v>
      </c>
      <c r="EG126" s="362"/>
      <c r="EH126" s="362"/>
      <c r="EI126" s="362"/>
      <c r="EJ126" s="363"/>
      <c r="EK126" s="366">
        <f>((SUM(EK5:EK122)-EK104-EK87-EK34-EK33-EK32-EK19)/20)+((EK104+EK32+EK33+EK19)/40)+(EK87/20)+(EK34/80)</f>
        <v>1</v>
      </c>
      <c r="EL126" s="357"/>
      <c r="EM126" s="357"/>
      <c r="EN126" s="357"/>
      <c r="EO126" s="367"/>
      <c r="EP126" s="341">
        <f>((SUM(EP5:EP122)-EP104-EP87-EP34-EP33-EP32-EP19)/20)+((EP104+EP32+EP33+EP19)/40)+(EP87/20)+(EP34/80)</f>
        <v>8</v>
      </c>
      <c r="EQ126" s="362"/>
      <c r="ER126" s="362"/>
      <c r="ES126" s="362"/>
      <c r="ET126" s="362"/>
      <c r="EU126" s="341">
        <f>((SUM(EU5:EU122)-EU104-EU87-EU34-EU33-EU32-EU19)/20)+((EU104+EU32+EU33+EU19)/40)+(EU87/20)+(EU34/80)</f>
        <v>1</v>
      </c>
      <c r="EV126" s="362"/>
      <c r="EW126" s="362"/>
      <c r="EX126" s="362"/>
      <c r="EY126" s="362"/>
      <c r="EZ126" s="341">
        <f>((SUM(EZ5:EZ122)-EZ104-EZ87-EZ34-EZ33-EZ32-EZ19)/20)+((EZ104+EZ32+EZ33+EZ19)/40)+(EZ87/20)+(EZ34/80)</f>
        <v>0</v>
      </c>
      <c r="FA126" s="362"/>
      <c r="FB126" s="362"/>
      <c r="FC126" s="362"/>
      <c r="FD126" s="363"/>
      <c r="FE126" s="366">
        <f>((SUM(FE5:FE122)-FE104-FE87-FE34-FE33-FE32-FE19)/20)+((FE104+FE32+FE33+FE19)/40)+(FE87/20)+(FE34/80)</f>
        <v>403</v>
      </c>
      <c r="FF126" s="357"/>
      <c r="FG126" s="357"/>
      <c r="FH126" s="357"/>
      <c r="FI126" s="367"/>
      <c r="FJ126" s="341">
        <f>((SUM(FJ5:FJ122)-FJ104-FJ87-FJ34-FJ33-FJ32-FJ19)/20)+((FJ104+FJ32+FJ33+FJ19)/40)+(FJ87/20)+(FJ34/80)</f>
        <v>56</v>
      </c>
      <c r="FK126" s="362"/>
      <c r="FL126" s="362"/>
      <c r="FM126" s="362"/>
      <c r="FN126" s="362"/>
      <c r="FO126" s="341">
        <f>((SUM(FO5:FO122)-FO104-FO87-FO34-FO33-FO32-FO19)/20)+((FO104+FO32+FO33+FO19)/40)+(FO87/20)+(FO34/80)</f>
        <v>3</v>
      </c>
      <c r="FP126" s="362"/>
      <c r="FQ126" s="362"/>
      <c r="FR126" s="362"/>
      <c r="FS126" s="362"/>
      <c r="FT126" s="341">
        <f>((SUM(FT5:FT122)-FT104-FT87-FT34-FT33-FT32-FT19)/20)+((FT104+FT32+FT33+FT19)/40)+(FT87/20)+(FT34/80)</f>
        <v>0</v>
      </c>
      <c r="FU126" s="362"/>
      <c r="FV126" s="362"/>
      <c r="FW126" s="362"/>
      <c r="FX126" s="368"/>
      <c r="FY126" s="369">
        <f>((SUM(FY5:FY122)-FY104-FY87-FY34-FY33-FY32-FY19)/20)+((FY104+FY32+FY33+FY19)/40)+(FY87/20)+(FY34/80)</f>
        <v>9</v>
      </c>
      <c r="FZ126" s="357"/>
      <c r="GA126" s="357"/>
      <c r="GB126" s="357"/>
      <c r="GC126" s="367"/>
      <c r="GD126" s="341">
        <f>((SUM(GD5:GD122)-GD104-GD87-GD34-GD33-GD32-GD19)/20)+((GD104+GD32+GD33+GD19)/40)+(GD87/20)+(GD34/80)</f>
        <v>12</v>
      </c>
      <c r="GE126" s="362"/>
      <c r="GF126" s="362"/>
      <c r="GG126" s="362"/>
      <c r="GH126" s="362"/>
      <c r="GI126" s="341">
        <f>((SUM(GI5:GI122)-GI104-GI87-GI34-GI33-GI32-GI19)/20)+((GI104+GI32+GI33+GI19)/40)+(GI87/20)+(GI34/80)</f>
        <v>2</v>
      </c>
      <c r="GJ126" s="362"/>
      <c r="GK126" s="362"/>
      <c r="GL126" s="362"/>
      <c r="GM126" s="362"/>
      <c r="GN126" s="341">
        <f>((SUM(GN5:GN122)-GN104-GN87-GN34-GN33-GN32-GN19)/20)+((GN104+GN32+GN33+GN19)/40)+(GN87/20)+(GN34/80)</f>
        <v>0</v>
      </c>
      <c r="GO126" s="362"/>
      <c r="GP126" s="362"/>
      <c r="GQ126" s="362"/>
      <c r="GR126" s="363"/>
      <c r="GS126" s="369">
        <f>((SUM(GS5:GS122)-GS104-GS87-GS34-GS33-GS32-GS19)/20)+((GS104+GS32+GS33+GS19)/40)+(GS87/20)+(GS34/80)</f>
        <v>3</v>
      </c>
      <c r="GT126" s="357"/>
      <c r="GU126" s="357"/>
      <c r="GV126" s="357"/>
      <c r="GW126" s="367"/>
      <c r="GX126" s="341">
        <f>((SUM(GX5:GX122)-GX104-GX87-GX34-GX33-GX32-GX19)/20)+((GX104+GX32+GX33+GX19)/40)+(GX87/20)+(GX34/80)</f>
        <v>0</v>
      </c>
      <c r="GY126" s="362"/>
      <c r="GZ126" s="362"/>
      <c r="HA126" s="362"/>
      <c r="HB126" s="362"/>
      <c r="HC126" s="341">
        <f>((SUM(HC5:HC122)-HC104-HC87-HC34-HC33-HC32-HC19)/20)+((HC104+HC32+HC33+HC19)/40)+(HC87/20)+(HC34/80)</f>
        <v>0</v>
      </c>
      <c r="HD126" s="362"/>
      <c r="HE126" s="362"/>
      <c r="HF126" s="362"/>
      <c r="HG126" s="362"/>
      <c r="HH126" s="341">
        <f>((SUM(HH5:HH122)-HH104-HH87-HH34-HH33-HH32-HH19)/20)+((HH104+HH32+HH33+HH19)/40)+(HH87/20)+(HH34/80)</f>
        <v>0</v>
      </c>
      <c r="HI126" s="362"/>
      <c r="HJ126" s="362"/>
      <c r="HK126" s="362"/>
      <c r="HL126" s="368"/>
      <c r="HM126" s="369">
        <f>((SUM(HM5:HM122)-HM104-HM87-HM34-HM33-HM32-HM19)/20)+((HM104+HM32+HM33+HM19)/40)+(HM87/20)+(HM34/80)</f>
        <v>5</v>
      </c>
      <c r="HN126" s="357"/>
      <c r="HO126" s="357"/>
      <c r="HP126" s="357"/>
      <c r="HQ126" s="367"/>
      <c r="HR126" s="341">
        <f>((SUM(HR5:HR122)-HR104-HR87-HR34-HR33-HR32-HR19)/20)+((HR104+HR32+HR33+HR19)/40)+(HR87/20)+(HR34/80)</f>
        <v>7</v>
      </c>
      <c r="HS126" s="362"/>
      <c r="HT126" s="362"/>
      <c r="HU126" s="362"/>
      <c r="HV126" s="362"/>
      <c r="HW126" s="341">
        <f>((SUM(HW5:HW122)-HW104-HW87-HW34-HW33-HW32-HW19)/20)+((HW104+HW32+HW33+HW19)/40)+(HW87/20)+(HW34/80)</f>
        <v>3</v>
      </c>
      <c r="HX126" s="362"/>
      <c r="HY126" s="362"/>
      <c r="HZ126" s="362"/>
      <c r="IA126" s="362"/>
      <c r="IB126" s="341">
        <f>((SUM(IB5:IB122)-IB104-IB87-IB34-IB33-IB32-IB19)/20)+((IB104+IB32+IB33+IB19)/40)+(IB87/20)+(IB34/80)</f>
        <v>0</v>
      </c>
      <c r="IC126" s="362"/>
      <c r="ID126" s="362"/>
      <c r="IE126" s="362"/>
      <c r="IF126" s="370"/>
      <c r="IG126" s="1338"/>
      <c r="IH126" s="1339"/>
    </row>
    <row r="127" spans="2:242" ht="33" customHeight="1" x14ac:dyDescent="0.25">
      <c r="B127" s="561"/>
      <c r="C127" s="1258" t="s">
        <v>395</v>
      </c>
      <c r="D127" s="1258"/>
      <c r="E127" s="1259"/>
      <c r="F127" s="1309"/>
      <c r="G127" s="332"/>
      <c r="H127" s="347"/>
      <c r="I127" s="557"/>
      <c r="J127" s="558"/>
      <c r="K127" s="559"/>
      <c r="L127" s="351"/>
      <c r="M127" s="350"/>
      <c r="N127" s="374"/>
      <c r="O127" s="374"/>
      <c r="P127" s="353"/>
      <c r="Q127" s="1314"/>
      <c r="R127" s="562"/>
      <c r="S127" s="1369">
        <f>SUM(S126:AL126)</f>
        <v>7869</v>
      </c>
      <c r="T127" s="1266"/>
      <c r="U127" s="1266"/>
      <c r="V127" s="1266"/>
      <c r="W127" s="1266"/>
      <c r="X127" s="1268"/>
      <c r="Y127" s="1266"/>
      <c r="Z127" s="1266"/>
      <c r="AA127" s="1266"/>
      <c r="AB127" s="1266"/>
      <c r="AC127" s="1268"/>
      <c r="AD127" s="1266"/>
      <c r="AE127" s="1266"/>
      <c r="AF127" s="1266"/>
      <c r="AG127" s="1266"/>
      <c r="AH127" s="1268"/>
      <c r="AI127" s="1269"/>
      <c r="AJ127" s="1269"/>
      <c r="AK127" s="1269"/>
      <c r="AL127" s="1270"/>
      <c r="AM127" s="554"/>
      <c r="AN127" s="1303">
        <f>SUM(AN126:CA126)</f>
        <v>7869</v>
      </c>
      <c r="AO127" s="1268"/>
      <c r="AP127" s="1268"/>
      <c r="AQ127" s="1268"/>
      <c r="AR127" s="1268"/>
      <c r="AS127" s="1268"/>
      <c r="AT127" s="1268"/>
      <c r="AU127" s="1268"/>
      <c r="AV127" s="1268"/>
      <c r="AW127" s="1268"/>
      <c r="AX127" s="1268"/>
      <c r="AY127" s="1268"/>
      <c r="AZ127" s="1268"/>
      <c r="BA127" s="1268"/>
      <c r="BB127" s="1268"/>
      <c r="BC127" s="1268"/>
      <c r="BD127" s="1268"/>
      <c r="BE127" s="1268"/>
      <c r="BF127" s="1268"/>
      <c r="BG127" s="1268"/>
      <c r="BH127" s="1268"/>
      <c r="BI127" s="1268"/>
      <c r="BJ127" s="1268"/>
      <c r="BK127" s="1268"/>
      <c r="BL127" s="1268"/>
      <c r="BM127" s="1268"/>
      <c r="BN127" s="1268"/>
      <c r="BO127" s="1268"/>
      <c r="BP127" s="1268"/>
      <c r="BQ127" s="1268"/>
      <c r="BR127" s="1268"/>
      <c r="BS127" s="1268"/>
      <c r="BT127" s="1268"/>
      <c r="BU127" s="1268"/>
      <c r="BV127" s="1268"/>
      <c r="BW127" s="1268"/>
      <c r="BX127" s="1268"/>
      <c r="BY127" s="1268"/>
      <c r="BZ127" s="1268"/>
      <c r="CA127" s="1270"/>
      <c r="CB127" s="554"/>
      <c r="CC127" s="1289">
        <f>SUM(CC126:CV126)</f>
        <v>3541</v>
      </c>
      <c r="CD127" s="1290"/>
      <c r="CE127" s="1290"/>
      <c r="CF127" s="1290"/>
      <c r="CG127" s="1290"/>
      <c r="CH127" s="1291"/>
      <c r="CI127" s="1290"/>
      <c r="CJ127" s="1290"/>
      <c r="CK127" s="1290"/>
      <c r="CL127" s="1290"/>
      <c r="CM127" s="1291"/>
      <c r="CN127" s="1290"/>
      <c r="CO127" s="1290"/>
      <c r="CP127" s="1290"/>
      <c r="CQ127" s="1290"/>
      <c r="CR127" s="1291"/>
      <c r="CS127" s="1291"/>
      <c r="CT127" s="1291"/>
      <c r="CU127" s="1291"/>
      <c r="CV127" s="1295"/>
      <c r="CW127" s="1289">
        <f>SUM(CV126:DL126)</f>
        <v>3630</v>
      </c>
      <c r="CX127" s="1290"/>
      <c r="CY127" s="1290"/>
      <c r="CZ127" s="1290"/>
      <c r="DA127" s="1290"/>
      <c r="DB127" s="1291"/>
      <c r="DC127" s="1290"/>
      <c r="DD127" s="1290"/>
      <c r="DE127" s="1290"/>
      <c r="DF127" s="1290"/>
      <c r="DG127" s="1291"/>
      <c r="DH127" s="1290"/>
      <c r="DI127" s="1290"/>
      <c r="DJ127" s="1290"/>
      <c r="DK127" s="1290"/>
      <c r="DL127" s="1291"/>
      <c r="DM127" s="1291"/>
      <c r="DN127" s="1291"/>
      <c r="DO127" s="1291"/>
      <c r="DP127" s="1295"/>
      <c r="DQ127" s="1293">
        <f>SUM(DQ126:EJ126)</f>
        <v>185</v>
      </c>
      <c r="DR127" s="1290"/>
      <c r="DS127" s="1290"/>
      <c r="DT127" s="1290"/>
      <c r="DU127" s="1290"/>
      <c r="DV127" s="1291"/>
      <c r="DW127" s="1290"/>
      <c r="DX127" s="1290"/>
      <c r="DY127" s="1290"/>
      <c r="DZ127" s="1290"/>
      <c r="EA127" s="1291"/>
      <c r="EB127" s="1290"/>
      <c r="EC127" s="1290"/>
      <c r="ED127" s="1290"/>
      <c r="EE127" s="1290"/>
      <c r="EF127" s="1291"/>
      <c r="EG127" s="1294"/>
      <c r="EH127" s="1294"/>
      <c r="EI127" s="1294"/>
      <c r="EJ127" s="1295"/>
      <c r="EK127" s="1289">
        <f>SUM(EK126:FD126)</f>
        <v>10</v>
      </c>
      <c r="EL127" s="1290"/>
      <c r="EM127" s="1290"/>
      <c r="EN127" s="1290"/>
      <c r="EO127" s="1290"/>
      <c r="EP127" s="1291"/>
      <c r="EQ127" s="1290"/>
      <c r="ER127" s="1290"/>
      <c r="ES127" s="1290"/>
      <c r="ET127" s="1290"/>
      <c r="EU127" s="1291"/>
      <c r="EV127" s="1290"/>
      <c r="EW127" s="1290"/>
      <c r="EX127" s="1290"/>
      <c r="EY127" s="1290"/>
      <c r="EZ127" s="1291"/>
      <c r="FA127" s="1291"/>
      <c r="FB127" s="1291"/>
      <c r="FC127" s="1291"/>
      <c r="FD127" s="1295"/>
      <c r="FE127" s="1289">
        <f>SUM(FE126:FX126)</f>
        <v>462</v>
      </c>
      <c r="FF127" s="1290"/>
      <c r="FG127" s="1290"/>
      <c r="FH127" s="1290"/>
      <c r="FI127" s="1290"/>
      <c r="FJ127" s="1291"/>
      <c r="FK127" s="1290"/>
      <c r="FL127" s="1290"/>
      <c r="FM127" s="1290"/>
      <c r="FN127" s="1290"/>
      <c r="FO127" s="1291"/>
      <c r="FP127" s="1290"/>
      <c r="FQ127" s="1290"/>
      <c r="FR127" s="1290"/>
      <c r="FS127" s="1290"/>
      <c r="FT127" s="1291"/>
      <c r="FU127" s="1291"/>
      <c r="FV127" s="1291"/>
      <c r="FW127" s="1291"/>
      <c r="FX127" s="1292"/>
      <c r="FY127" s="1293">
        <f>SUM(FY126:GR126)</f>
        <v>23</v>
      </c>
      <c r="FZ127" s="1290"/>
      <c r="GA127" s="1290"/>
      <c r="GB127" s="1290"/>
      <c r="GC127" s="1290"/>
      <c r="GD127" s="1291"/>
      <c r="GE127" s="1290"/>
      <c r="GF127" s="1290"/>
      <c r="GG127" s="1290"/>
      <c r="GH127" s="1290"/>
      <c r="GI127" s="1291"/>
      <c r="GJ127" s="1290"/>
      <c r="GK127" s="1290"/>
      <c r="GL127" s="1290"/>
      <c r="GM127" s="1290"/>
      <c r="GN127" s="1291"/>
      <c r="GO127" s="1294"/>
      <c r="GP127" s="1294"/>
      <c r="GQ127" s="1294"/>
      <c r="GR127" s="1295"/>
      <c r="GS127" s="1293">
        <f>SUM(GS126:HL126)</f>
        <v>3</v>
      </c>
      <c r="GT127" s="1290"/>
      <c r="GU127" s="1290"/>
      <c r="GV127" s="1290"/>
      <c r="GW127" s="1290"/>
      <c r="GX127" s="1291"/>
      <c r="GY127" s="1290"/>
      <c r="GZ127" s="1290"/>
      <c r="HA127" s="1290"/>
      <c r="HB127" s="1290"/>
      <c r="HC127" s="1291"/>
      <c r="HD127" s="1290"/>
      <c r="HE127" s="1290"/>
      <c r="HF127" s="1290"/>
      <c r="HG127" s="1290"/>
      <c r="HH127" s="1291"/>
      <c r="HI127" s="1291"/>
      <c r="HJ127" s="1291"/>
      <c r="HK127" s="1291"/>
      <c r="HL127" s="1292"/>
      <c r="HM127" s="1293">
        <f>SUM(HM126:IF126)</f>
        <v>15</v>
      </c>
      <c r="HN127" s="1290"/>
      <c r="HO127" s="1290"/>
      <c r="HP127" s="1290"/>
      <c r="HQ127" s="1290"/>
      <c r="HR127" s="1291"/>
      <c r="HS127" s="1290"/>
      <c r="HT127" s="1290"/>
      <c r="HU127" s="1290"/>
      <c r="HV127" s="1290"/>
      <c r="HW127" s="1291"/>
      <c r="HX127" s="1290"/>
      <c r="HY127" s="1290"/>
      <c r="HZ127" s="1290"/>
      <c r="IA127" s="1290"/>
      <c r="IB127" s="1291"/>
      <c r="IC127" s="1294"/>
      <c r="ID127" s="1294"/>
      <c r="IE127" s="1294"/>
      <c r="IF127" s="1298"/>
      <c r="IG127" s="1332"/>
      <c r="IH127" s="1333"/>
    </row>
    <row r="128" spans="2:242" ht="33" customHeight="1" x14ac:dyDescent="0.25">
      <c r="B128" s="377"/>
      <c r="C128" s="563"/>
      <c r="D128" s="563"/>
      <c r="E128" s="556"/>
      <c r="F128" s="1310"/>
      <c r="G128" s="332"/>
      <c r="H128" s="347"/>
      <c r="I128" s="557"/>
      <c r="J128" s="558"/>
      <c r="K128" s="559"/>
      <c r="L128" s="351"/>
      <c r="M128" s="350"/>
      <c r="N128" s="374"/>
      <c r="O128" s="374"/>
      <c r="P128" s="353"/>
      <c r="Q128" s="1315"/>
      <c r="R128" s="564"/>
      <c r="S128" s="1271"/>
      <c r="T128" s="1272"/>
      <c r="U128" s="1272"/>
      <c r="V128" s="1272"/>
      <c r="W128" s="1272"/>
      <c r="X128" s="1274"/>
      <c r="Y128" s="1272"/>
      <c r="Z128" s="1272"/>
      <c r="AA128" s="1272"/>
      <c r="AB128" s="1272"/>
      <c r="AC128" s="1274"/>
      <c r="AD128" s="1272"/>
      <c r="AE128" s="1272"/>
      <c r="AF128" s="1272"/>
      <c r="AG128" s="1272"/>
      <c r="AH128" s="1274"/>
      <c r="AI128" s="1275"/>
      <c r="AJ128" s="1275"/>
      <c r="AK128" s="1275"/>
      <c r="AL128" s="1276"/>
      <c r="AM128" s="565"/>
      <c r="AN128" s="1304"/>
      <c r="AO128" s="1305"/>
      <c r="AP128" s="1305"/>
      <c r="AQ128" s="1305"/>
      <c r="AR128" s="1305"/>
      <c r="AS128" s="1305"/>
      <c r="AT128" s="1305"/>
      <c r="AU128" s="1305"/>
      <c r="AV128" s="1305"/>
      <c r="AW128" s="1305"/>
      <c r="AX128" s="1305"/>
      <c r="AY128" s="1305"/>
      <c r="AZ128" s="1305"/>
      <c r="BA128" s="1305"/>
      <c r="BB128" s="1305"/>
      <c r="BC128" s="1305"/>
      <c r="BD128" s="1305"/>
      <c r="BE128" s="1305"/>
      <c r="BF128" s="1305"/>
      <c r="BG128" s="1305"/>
      <c r="BH128" s="1305"/>
      <c r="BI128" s="1305"/>
      <c r="BJ128" s="1305"/>
      <c r="BK128" s="1305"/>
      <c r="BL128" s="1305"/>
      <c r="BM128" s="1305"/>
      <c r="BN128" s="1305"/>
      <c r="BO128" s="1305"/>
      <c r="BP128" s="1305"/>
      <c r="BQ128" s="1305"/>
      <c r="BR128" s="1305"/>
      <c r="BS128" s="1305"/>
      <c r="BT128" s="1305"/>
      <c r="BU128" s="1305"/>
      <c r="BV128" s="1305"/>
      <c r="BW128" s="1305"/>
      <c r="BX128" s="1305"/>
      <c r="BY128" s="1305"/>
      <c r="BZ128" s="1305"/>
      <c r="CA128" s="1276"/>
      <c r="CB128" s="565"/>
      <c r="CC128" s="1344">
        <f>SUM(CC127:IF127)</f>
        <v>7869</v>
      </c>
      <c r="CD128" s="1290"/>
      <c r="CE128" s="1290"/>
      <c r="CF128" s="1290"/>
      <c r="CG128" s="1290"/>
      <c r="CH128" s="1291"/>
      <c r="CI128" s="1290"/>
      <c r="CJ128" s="1290"/>
      <c r="CK128" s="1290"/>
      <c r="CL128" s="1290"/>
      <c r="CM128" s="1291"/>
      <c r="CN128" s="1290"/>
      <c r="CO128" s="1290"/>
      <c r="CP128" s="1290"/>
      <c r="CQ128" s="1290"/>
      <c r="CR128" s="1291"/>
      <c r="CS128" s="1290"/>
      <c r="CT128" s="1290"/>
      <c r="CU128" s="1290"/>
      <c r="CV128" s="1290"/>
      <c r="CW128" s="1291"/>
      <c r="CX128" s="1290"/>
      <c r="CY128" s="1290"/>
      <c r="CZ128" s="1290"/>
      <c r="DA128" s="1290"/>
      <c r="DB128" s="1291"/>
      <c r="DC128" s="1290"/>
      <c r="DD128" s="1290"/>
      <c r="DE128" s="1290"/>
      <c r="DF128" s="1290"/>
      <c r="DG128" s="1291"/>
      <c r="DH128" s="1290"/>
      <c r="DI128" s="1290"/>
      <c r="DJ128" s="1290"/>
      <c r="DK128" s="1290"/>
      <c r="DL128" s="1291"/>
      <c r="DM128" s="1290"/>
      <c r="DN128" s="1290"/>
      <c r="DO128" s="1290"/>
      <c r="DP128" s="1290"/>
      <c r="DQ128" s="1291"/>
      <c r="DR128" s="1290"/>
      <c r="DS128" s="1290"/>
      <c r="DT128" s="1290"/>
      <c r="DU128" s="1290"/>
      <c r="DV128" s="1291"/>
      <c r="DW128" s="1290"/>
      <c r="DX128" s="1290"/>
      <c r="DY128" s="1290"/>
      <c r="DZ128" s="1290"/>
      <c r="EA128" s="1291"/>
      <c r="EB128" s="1290"/>
      <c r="EC128" s="1290"/>
      <c r="ED128" s="1290"/>
      <c r="EE128" s="1290"/>
      <c r="EF128" s="1291"/>
      <c r="EG128" s="1290"/>
      <c r="EH128" s="1290"/>
      <c r="EI128" s="1290"/>
      <c r="EJ128" s="1290"/>
      <c r="EK128" s="1291"/>
      <c r="EL128" s="1290"/>
      <c r="EM128" s="1290"/>
      <c r="EN128" s="1290"/>
      <c r="EO128" s="1290"/>
      <c r="EP128" s="1291"/>
      <c r="EQ128" s="1290"/>
      <c r="ER128" s="1290"/>
      <c r="ES128" s="1290"/>
      <c r="ET128" s="1290"/>
      <c r="EU128" s="1291"/>
      <c r="EV128" s="1290"/>
      <c r="EW128" s="1290"/>
      <c r="EX128" s="1290"/>
      <c r="EY128" s="1290"/>
      <c r="EZ128" s="1291"/>
      <c r="FA128" s="1290"/>
      <c r="FB128" s="1290"/>
      <c r="FC128" s="1290"/>
      <c r="FD128" s="1290"/>
      <c r="FE128" s="1291"/>
      <c r="FF128" s="1290"/>
      <c r="FG128" s="1290"/>
      <c r="FH128" s="1290"/>
      <c r="FI128" s="1290"/>
      <c r="FJ128" s="1291"/>
      <c r="FK128" s="1290"/>
      <c r="FL128" s="1290"/>
      <c r="FM128" s="1290"/>
      <c r="FN128" s="1290"/>
      <c r="FO128" s="1291"/>
      <c r="FP128" s="1290"/>
      <c r="FQ128" s="1290"/>
      <c r="FR128" s="1290"/>
      <c r="FS128" s="1290"/>
      <c r="FT128" s="1291"/>
      <c r="FU128" s="1290"/>
      <c r="FV128" s="1290"/>
      <c r="FW128" s="1290"/>
      <c r="FX128" s="1290"/>
      <c r="FY128" s="1291"/>
      <c r="FZ128" s="1290"/>
      <c r="GA128" s="1290"/>
      <c r="GB128" s="1290"/>
      <c r="GC128" s="1290"/>
      <c r="GD128" s="1291"/>
      <c r="GE128" s="1290"/>
      <c r="GF128" s="1290"/>
      <c r="GG128" s="1290"/>
      <c r="GH128" s="1290"/>
      <c r="GI128" s="1291"/>
      <c r="GJ128" s="1290"/>
      <c r="GK128" s="1290"/>
      <c r="GL128" s="1290"/>
      <c r="GM128" s="1290"/>
      <c r="GN128" s="1291"/>
      <c r="GO128" s="1290"/>
      <c r="GP128" s="1290"/>
      <c r="GQ128" s="1290"/>
      <c r="GR128" s="1290"/>
      <c r="GS128" s="1291"/>
      <c r="GT128" s="1290"/>
      <c r="GU128" s="1290"/>
      <c r="GV128" s="1290"/>
      <c r="GW128" s="1290"/>
      <c r="GX128" s="1291"/>
      <c r="GY128" s="1290"/>
      <c r="GZ128" s="1290"/>
      <c r="HA128" s="1290"/>
      <c r="HB128" s="1290"/>
      <c r="HC128" s="1291"/>
      <c r="HD128" s="1290"/>
      <c r="HE128" s="1290"/>
      <c r="HF128" s="1290"/>
      <c r="HG128" s="1290"/>
      <c r="HH128" s="1291"/>
      <c r="HI128" s="1290"/>
      <c r="HJ128" s="1290"/>
      <c r="HK128" s="1290"/>
      <c r="HL128" s="1290"/>
      <c r="HM128" s="1291"/>
      <c r="HN128" s="1290"/>
      <c r="HO128" s="1290"/>
      <c r="HP128" s="1290"/>
      <c r="HQ128" s="1290"/>
      <c r="HR128" s="1291"/>
      <c r="HS128" s="1290"/>
      <c r="HT128" s="1290"/>
      <c r="HU128" s="1290"/>
      <c r="HV128" s="1290"/>
      <c r="HW128" s="1291"/>
      <c r="HX128" s="1290"/>
      <c r="HY128" s="1290"/>
      <c r="HZ128" s="1290"/>
      <c r="IA128" s="1290"/>
      <c r="IB128" s="1291"/>
      <c r="IC128" s="1288"/>
      <c r="ID128" s="1288"/>
      <c r="IE128" s="1288"/>
      <c r="IF128" s="1298"/>
      <c r="IG128" s="1332"/>
      <c r="IH128" s="1333"/>
    </row>
  </sheetData>
  <autoFilter ref="A4:IV128"/>
  <mergeCells count="112">
    <mergeCell ref="F126:F128"/>
    <mergeCell ref="GS127:HL127"/>
    <mergeCell ref="DQ2:EJ2"/>
    <mergeCell ref="HM127:IF127"/>
    <mergeCell ref="CC125:CV125"/>
    <mergeCell ref="EA3:EE3"/>
    <mergeCell ref="C125:E125"/>
    <mergeCell ref="D81:E81"/>
    <mergeCell ref="DQ125:EJ125"/>
    <mergeCell ref="D58:E58"/>
    <mergeCell ref="C127:E127"/>
    <mergeCell ref="FY127:GR127"/>
    <mergeCell ref="S2:AL2"/>
    <mergeCell ref="CW125:DP125"/>
    <mergeCell ref="L3:L4"/>
    <mergeCell ref="O3:O4"/>
    <mergeCell ref="AN125:CA125"/>
    <mergeCell ref="F3:F4"/>
    <mergeCell ref="D49:E49"/>
    <mergeCell ref="G3:G4"/>
    <mergeCell ref="D41:E41"/>
    <mergeCell ref="HM3:HQ3"/>
    <mergeCell ref="CC2:CV2"/>
    <mergeCell ref="FY2:GR2"/>
    <mergeCell ref="CC127:CV127"/>
    <mergeCell ref="EK125:FD125"/>
    <mergeCell ref="AN127:CA128"/>
    <mergeCell ref="FY125:GR125"/>
    <mergeCell ref="J3:J4"/>
    <mergeCell ref="AM3:AM4"/>
    <mergeCell ref="H3:H4"/>
    <mergeCell ref="GS3:GW3"/>
    <mergeCell ref="FY3:GC3"/>
    <mergeCell ref="FE3:FI3"/>
    <mergeCell ref="R3:R4"/>
    <mergeCell ref="M3:M4"/>
    <mergeCell ref="S127:AL128"/>
    <mergeCell ref="DL3:DP3"/>
    <mergeCell ref="DQ3:DU3"/>
    <mergeCell ref="DV3:DZ3"/>
    <mergeCell ref="EF3:EJ3"/>
    <mergeCell ref="AH3:AL3"/>
    <mergeCell ref="AC3:AG3"/>
    <mergeCell ref="X3:AB3"/>
    <mergeCell ref="CC128:IF128"/>
    <mergeCell ref="Q124:Q125"/>
    <mergeCell ref="B3:B4"/>
    <mergeCell ref="I3:I4"/>
    <mergeCell ref="P3:Q3"/>
    <mergeCell ref="K3:K4"/>
    <mergeCell ref="C3:C4"/>
    <mergeCell ref="IG123:IH123"/>
    <mergeCell ref="CH3:CL3"/>
    <mergeCell ref="CM3:CQ3"/>
    <mergeCell ref="CR3:CV3"/>
    <mergeCell ref="CW3:DA3"/>
    <mergeCell ref="DB3:DF3"/>
    <mergeCell ref="DG3:DK3"/>
    <mergeCell ref="GN3:GR3"/>
    <mergeCell ref="CC3:CG3"/>
    <mergeCell ref="AS3:AW3"/>
    <mergeCell ref="IB3:IF3"/>
    <mergeCell ref="HR3:HV3"/>
    <mergeCell ref="HC3:HG3"/>
    <mergeCell ref="IG128:IH128"/>
    <mergeCell ref="C126:D126"/>
    <mergeCell ref="DQ127:EJ127"/>
    <mergeCell ref="N3:N4"/>
    <mergeCell ref="IG125:IH125"/>
    <mergeCell ref="FE125:FX125"/>
    <mergeCell ref="HM125:IF125"/>
    <mergeCell ref="CW127:DP127"/>
    <mergeCell ref="C123:E124"/>
    <mergeCell ref="S125:AL125"/>
    <mergeCell ref="IG2:IG4"/>
    <mergeCell ref="Q126:Q128"/>
    <mergeCell ref="D68:E68"/>
    <mergeCell ref="BR3:BV3"/>
    <mergeCell ref="BM3:BQ3"/>
    <mergeCell ref="BC3:BG3"/>
    <mergeCell ref="AX3:BB3"/>
    <mergeCell ref="AN2:CA2"/>
    <mergeCell ref="CW2:DP2"/>
    <mergeCell ref="HW3:IA3"/>
    <mergeCell ref="EK2:FD2"/>
    <mergeCell ref="BW3:CA3"/>
    <mergeCell ref="EP3:ET3"/>
    <mergeCell ref="GX3:HB3"/>
    <mergeCell ref="IG126:IH126"/>
    <mergeCell ref="IG127:IH127"/>
    <mergeCell ref="IG124:IH124"/>
    <mergeCell ref="D82:E82"/>
    <mergeCell ref="EZ3:FD3"/>
    <mergeCell ref="EU3:EY3"/>
    <mergeCell ref="EK3:EO3"/>
    <mergeCell ref="FT3:FX3"/>
    <mergeCell ref="FO3:FS3"/>
    <mergeCell ref="FJ3:FN3"/>
    <mergeCell ref="GD3:GH3"/>
    <mergeCell ref="HH3:HL3"/>
    <mergeCell ref="IH2:IH4"/>
    <mergeCell ref="HM2:IF2"/>
    <mergeCell ref="GS2:HL2"/>
    <mergeCell ref="FE2:FX2"/>
    <mergeCell ref="FE127:FX127"/>
    <mergeCell ref="BH3:BL3"/>
    <mergeCell ref="EK127:FD127"/>
    <mergeCell ref="AN3:AR3"/>
    <mergeCell ref="D40:E40"/>
    <mergeCell ref="S3:W3"/>
    <mergeCell ref="GI3:GM3"/>
    <mergeCell ref="GS125:HL125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31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ColWidth="12.19921875" defaultRowHeight="18" customHeight="1" x14ac:dyDescent="0.2"/>
  <cols>
    <col min="1" max="1" width="0.19921875" style="1162" customWidth="1"/>
    <col min="2" max="256" width="12.19921875" style="1162" customWidth="1"/>
  </cols>
  <sheetData>
    <row r="1" spans="2:57" ht="2.1" customHeight="1" x14ac:dyDescent="0.2"/>
    <row r="2" spans="2:57" ht="23.85" customHeight="1" x14ac:dyDescent="0.35">
      <c r="B2" s="985" t="s">
        <v>498</v>
      </c>
      <c r="C2" s="986"/>
      <c r="D2" s="986"/>
      <c r="E2" s="986"/>
      <c r="F2" s="987"/>
      <c r="G2" s="986"/>
      <c r="H2" s="749"/>
      <c r="I2" s="748"/>
      <c r="J2" s="988"/>
      <c r="K2" s="748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Q2" s="749"/>
      <c r="AR2" s="749"/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E2" s="749"/>
    </row>
    <row r="3" spans="2:57" ht="21.95" customHeight="1" x14ac:dyDescent="0.3">
      <c r="B3" s="989"/>
      <c r="C3" s="1506" t="s">
        <v>499</v>
      </c>
      <c r="D3" s="1484"/>
      <c r="E3" s="990"/>
      <c r="F3" s="1156"/>
      <c r="G3" s="1527"/>
      <c r="H3" s="1508"/>
      <c r="I3" s="992"/>
      <c r="J3" s="993"/>
      <c r="K3" s="1507" t="s">
        <v>502</v>
      </c>
      <c r="L3" s="1508"/>
      <c r="M3" s="748"/>
      <c r="N3" s="1509" t="s">
        <v>503</v>
      </c>
      <c r="O3" s="1510"/>
      <c r="P3" s="1508"/>
      <c r="Q3" s="1510"/>
      <c r="R3" s="1510"/>
      <c r="S3" s="1510"/>
      <c r="T3" s="1510"/>
      <c r="U3" s="748"/>
      <c r="V3" s="748"/>
      <c r="W3" s="749"/>
      <c r="X3" s="748"/>
      <c r="Y3" s="748"/>
      <c r="Z3" s="748"/>
      <c r="AA3" s="748"/>
      <c r="AB3" s="748"/>
      <c r="AC3" s="749"/>
      <c r="AD3" s="748"/>
      <c r="AE3" s="748"/>
      <c r="AF3" s="748"/>
      <c r="AG3" s="748"/>
      <c r="AH3" s="748"/>
      <c r="AI3" s="749"/>
      <c r="AJ3" s="748"/>
      <c r="AK3" s="748"/>
      <c r="AL3" s="748"/>
      <c r="AM3" s="748"/>
      <c r="AN3" s="748"/>
      <c r="AO3" s="748"/>
      <c r="AP3" s="748"/>
      <c r="AQ3" s="748"/>
      <c r="AR3" s="748"/>
      <c r="AS3" s="748"/>
      <c r="AT3" s="941"/>
      <c r="AU3" s="941"/>
      <c r="AV3" s="941"/>
      <c r="AW3" s="941"/>
      <c r="AX3" s="941"/>
      <c r="AY3" s="941"/>
      <c r="AZ3" s="941"/>
      <c r="BA3" s="941"/>
      <c r="BB3" s="941"/>
      <c r="BC3" s="941"/>
      <c r="BD3" s="941"/>
      <c r="BE3" s="941"/>
    </row>
    <row r="4" spans="2:57" ht="23.1" customHeight="1" x14ac:dyDescent="0.3">
      <c r="B4" s="1367" t="s">
        <v>13</v>
      </c>
      <c r="C4" s="1246" t="s">
        <v>14</v>
      </c>
      <c r="D4" s="1523" t="s">
        <v>15</v>
      </c>
      <c r="E4" s="1524"/>
      <c r="F4" s="1514" t="s">
        <v>504</v>
      </c>
      <c r="G4" s="1510"/>
      <c r="H4" s="1510"/>
      <c r="I4" s="1510"/>
      <c r="J4" s="1407"/>
      <c r="K4" s="1515"/>
      <c r="L4" s="1516" t="s">
        <v>505</v>
      </c>
      <c r="M4" s="1510"/>
      <c r="N4" s="1510"/>
      <c r="O4" s="1510"/>
      <c r="P4" s="1407"/>
      <c r="Q4" s="1515"/>
      <c r="R4" s="1516" t="s">
        <v>506</v>
      </c>
      <c r="S4" s="1510"/>
      <c r="T4" s="1510"/>
      <c r="U4" s="1510"/>
      <c r="V4" s="1407"/>
      <c r="W4" s="1515"/>
      <c r="X4" s="1516" t="s">
        <v>507</v>
      </c>
      <c r="Y4" s="1510"/>
      <c r="Z4" s="1510"/>
      <c r="AA4" s="1510"/>
      <c r="AB4" s="1407"/>
      <c r="AC4" s="1515"/>
      <c r="AD4" s="1516" t="s">
        <v>508</v>
      </c>
      <c r="AE4" s="1510"/>
      <c r="AF4" s="1510"/>
      <c r="AG4" s="1510"/>
      <c r="AH4" s="1407"/>
      <c r="AI4" s="1515"/>
      <c r="AJ4" s="1516" t="s">
        <v>509</v>
      </c>
      <c r="AK4" s="1525"/>
      <c r="AL4" s="1525"/>
      <c r="AM4" s="1525"/>
      <c r="AN4" s="1526"/>
      <c r="AO4" s="1516" t="s">
        <v>510</v>
      </c>
      <c r="AP4" s="1510"/>
      <c r="AQ4" s="1510"/>
      <c r="AR4" s="1510"/>
      <c r="AS4" s="1526"/>
      <c r="AT4" s="1521" t="s">
        <v>511</v>
      </c>
      <c r="AU4" s="1517" t="s">
        <v>512</v>
      </c>
      <c r="AV4" s="1518"/>
      <c r="AW4" s="1519"/>
      <c r="AX4" s="1518"/>
      <c r="AY4" s="1519"/>
      <c r="AZ4" s="1518"/>
      <c r="BA4" s="1519"/>
      <c r="BB4" s="1518"/>
      <c r="BC4" s="1519"/>
      <c r="BD4" s="1520"/>
      <c r="BE4" s="994"/>
    </row>
    <row r="5" spans="2:57" ht="23.1" customHeight="1" x14ac:dyDescent="0.25">
      <c r="B5" s="1402"/>
      <c r="C5" s="1401"/>
      <c r="D5" s="1163" t="s">
        <v>65</v>
      </c>
      <c r="E5" s="1164" t="s">
        <v>66</v>
      </c>
      <c r="F5" s="997" t="s">
        <v>513</v>
      </c>
      <c r="G5" s="998" t="s">
        <v>514</v>
      </c>
      <c r="H5" s="999" t="s">
        <v>515</v>
      </c>
      <c r="I5" s="1000" t="s">
        <v>516</v>
      </c>
      <c r="J5" s="441" t="s">
        <v>517</v>
      </c>
      <c r="K5" s="1001" t="s">
        <v>518</v>
      </c>
      <c r="L5" s="997" t="s">
        <v>513</v>
      </c>
      <c r="M5" s="998" t="s">
        <v>514</v>
      </c>
      <c r="N5" s="999" t="s">
        <v>515</v>
      </c>
      <c r="O5" s="1000" t="s">
        <v>516</v>
      </c>
      <c r="P5" s="441" t="s">
        <v>517</v>
      </c>
      <c r="Q5" s="1001" t="s">
        <v>518</v>
      </c>
      <c r="R5" s="997" t="s">
        <v>513</v>
      </c>
      <c r="S5" s="998" t="s">
        <v>514</v>
      </c>
      <c r="T5" s="999" t="s">
        <v>515</v>
      </c>
      <c r="U5" s="1000" t="s">
        <v>516</v>
      </c>
      <c r="V5" s="441" t="s">
        <v>517</v>
      </c>
      <c r="W5" s="1001" t="s">
        <v>518</v>
      </c>
      <c r="X5" s="997" t="s">
        <v>513</v>
      </c>
      <c r="Y5" s="998" t="s">
        <v>514</v>
      </c>
      <c r="Z5" s="999" t="s">
        <v>515</v>
      </c>
      <c r="AA5" s="1000" t="s">
        <v>516</v>
      </c>
      <c r="AB5" s="441" t="s">
        <v>517</v>
      </c>
      <c r="AC5" s="1001" t="s">
        <v>518</v>
      </c>
      <c r="AD5" s="997" t="s">
        <v>513</v>
      </c>
      <c r="AE5" s="998" t="s">
        <v>514</v>
      </c>
      <c r="AF5" s="999" t="s">
        <v>515</v>
      </c>
      <c r="AG5" s="1000" t="s">
        <v>516</v>
      </c>
      <c r="AH5" s="441" t="s">
        <v>517</v>
      </c>
      <c r="AI5" s="1001" t="s">
        <v>518</v>
      </c>
      <c r="AJ5" s="997" t="s">
        <v>513</v>
      </c>
      <c r="AK5" s="998" t="s">
        <v>514</v>
      </c>
      <c r="AL5" s="999" t="s">
        <v>515</v>
      </c>
      <c r="AM5" s="1000" t="s">
        <v>516</v>
      </c>
      <c r="AN5" s="1002" t="s">
        <v>517</v>
      </c>
      <c r="AO5" s="997" t="s">
        <v>513</v>
      </c>
      <c r="AP5" s="998" t="s">
        <v>514</v>
      </c>
      <c r="AQ5" s="999" t="s">
        <v>515</v>
      </c>
      <c r="AR5" s="1000" t="s">
        <v>516</v>
      </c>
      <c r="AS5" s="1003" t="s">
        <v>517</v>
      </c>
      <c r="AT5" s="1522"/>
      <c r="AU5" s="1165" t="s">
        <v>513</v>
      </c>
      <c r="AV5" s="1166" t="s">
        <v>519</v>
      </c>
      <c r="AW5" s="1167" t="s">
        <v>514</v>
      </c>
      <c r="AX5" s="1007" t="s">
        <v>520</v>
      </c>
      <c r="AY5" s="1168" t="s">
        <v>515</v>
      </c>
      <c r="AZ5" s="1009" t="s">
        <v>521</v>
      </c>
      <c r="BA5" s="1169" t="s">
        <v>516</v>
      </c>
      <c r="BB5" s="1011" t="s">
        <v>522</v>
      </c>
      <c r="BC5" s="1012" t="s">
        <v>517</v>
      </c>
      <c r="BD5" s="1013" t="s">
        <v>523</v>
      </c>
      <c r="BE5" s="1014" t="s">
        <v>524</v>
      </c>
    </row>
    <row r="6" spans="2:57" ht="18.95" customHeight="1" x14ac:dyDescent="0.25">
      <c r="B6" s="91">
        <v>43</v>
      </c>
      <c r="C6" s="97" t="s">
        <v>204</v>
      </c>
      <c r="D6" s="775">
        <v>219702</v>
      </c>
      <c r="E6" s="948">
        <v>932264</v>
      </c>
      <c r="F6" s="1015"/>
      <c r="G6" s="767"/>
      <c r="H6" s="767"/>
      <c r="I6" s="767"/>
      <c r="J6" s="767"/>
      <c r="K6" s="1033">
        <v>1</v>
      </c>
      <c r="L6" s="1018"/>
      <c r="M6" s="767"/>
      <c r="N6" s="767"/>
      <c r="O6" s="767"/>
      <c r="P6" s="767"/>
      <c r="Q6" s="1033">
        <v>1</v>
      </c>
      <c r="R6" s="1018"/>
      <c r="S6" s="783"/>
      <c r="T6" s="767"/>
      <c r="U6" s="767"/>
      <c r="V6" s="767"/>
      <c r="W6" s="1033">
        <v>1</v>
      </c>
      <c r="X6" s="1018"/>
      <c r="Y6" s="767"/>
      <c r="Z6" s="767"/>
      <c r="AA6" s="767"/>
      <c r="AB6" s="767"/>
      <c r="AC6" s="1033">
        <v>1</v>
      </c>
      <c r="AD6" s="1018"/>
      <c r="AE6" s="767"/>
      <c r="AF6" s="767"/>
      <c r="AG6" s="783"/>
      <c r="AH6" s="767"/>
      <c r="AI6" s="1033">
        <v>1</v>
      </c>
      <c r="AJ6" s="1018"/>
      <c r="AK6" s="767"/>
      <c r="AL6" s="767"/>
      <c r="AM6" s="1021">
        <v>1</v>
      </c>
      <c r="AN6" s="1020"/>
      <c r="AO6" s="1018"/>
      <c r="AP6" s="767"/>
      <c r="AQ6" s="767"/>
      <c r="AR6" s="1021">
        <v>1</v>
      </c>
      <c r="AS6" s="1020"/>
      <c r="AT6" s="1034">
        <f t="shared" ref="AT6:AT26" si="0">K6+Q6+W6+AC6+AI6</f>
        <v>5</v>
      </c>
      <c r="AU6" s="1044">
        <f t="shared" ref="AU6:AU26" si="1">F6+L6+R6+X6+AD6+AJ6+AO6</f>
        <v>0</v>
      </c>
      <c r="AV6" s="1045">
        <f>AU6/2</f>
        <v>0</v>
      </c>
      <c r="AW6" s="1044">
        <f t="shared" ref="AW6:AW26" si="2">G6+M6+S6+Y6+AE6+AK6+AP6</f>
        <v>0</v>
      </c>
      <c r="AX6" s="1049">
        <f>AW6/2</f>
        <v>0</v>
      </c>
      <c r="AY6" s="1044">
        <f t="shared" ref="AY6:AY26" si="3">H6+N6+T6+Z6+AF6+AL6+AQ6</f>
        <v>0</v>
      </c>
      <c r="AZ6" s="1049">
        <f>AY6/2</f>
        <v>0</v>
      </c>
      <c r="BA6" s="1044">
        <f t="shared" ref="BA6:BA26" si="4">I6+O6+U6+AA6+AG6+AM6+AR6</f>
        <v>2</v>
      </c>
      <c r="BB6" s="1049">
        <f>BA6/2</f>
        <v>1</v>
      </c>
      <c r="BC6" s="1126">
        <f t="shared" ref="BC6:BC26" si="5">J6+P6+V6+AB6+AH6+AN6+AS6</f>
        <v>0</v>
      </c>
      <c r="BD6" s="1049">
        <f>BC6/2</f>
        <v>0</v>
      </c>
      <c r="BE6" s="1029">
        <f t="shared" ref="BE6:BE26" si="6">AV6+AX6+AZ6+BB6+BD6</f>
        <v>1</v>
      </c>
    </row>
    <row r="7" spans="2:57" ht="18.95" customHeight="1" x14ac:dyDescent="0.25">
      <c r="B7" s="63">
        <v>48</v>
      </c>
      <c r="C7" s="190" t="s">
        <v>216</v>
      </c>
      <c r="D7" s="770">
        <v>219290</v>
      </c>
      <c r="E7" s="780">
        <v>932466</v>
      </c>
      <c r="F7" s="767"/>
      <c r="G7" s="1016">
        <v>1</v>
      </c>
      <c r="H7" s="767"/>
      <c r="I7" s="767"/>
      <c r="J7" s="767"/>
      <c r="K7" s="1020"/>
      <c r="L7" s="869"/>
      <c r="M7" s="767"/>
      <c r="N7" s="1022">
        <v>1</v>
      </c>
      <c r="O7" s="767"/>
      <c r="P7" s="767"/>
      <c r="Q7" s="1020"/>
      <c r="R7" s="869"/>
      <c r="S7" s="767"/>
      <c r="T7" s="1022">
        <v>1</v>
      </c>
      <c r="U7" s="767"/>
      <c r="V7" s="767"/>
      <c r="W7" s="1020"/>
      <c r="X7" s="869"/>
      <c r="Y7" s="767"/>
      <c r="Z7" s="1022">
        <v>1</v>
      </c>
      <c r="AA7" s="767"/>
      <c r="AB7" s="783"/>
      <c r="AC7" s="1023"/>
      <c r="AD7" s="869"/>
      <c r="AE7" s="767"/>
      <c r="AF7" s="767"/>
      <c r="AG7" s="1021">
        <v>1</v>
      </c>
      <c r="AH7" s="783"/>
      <c r="AI7" s="1023"/>
      <c r="AJ7" s="869"/>
      <c r="AK7" s="767"/>
      <c r="AL7" s="1022">
        <v>1</v>
      </c>
      <c r="AM7" s="767"/>
      <c r="AN7" s="1020"/>
      <c r="AO7" s="869"/>
      <c r="AP7" s="767"/>
      <c r="AQ7" s="767"/>
      <c r="AR7" s="1021">
        <v>1</v>
      </c>
      <c r="AS7" s="1020"/>
      <c r="AT7" s="1039">
        <f t="shared" si="0"/>
        <v>0</v>
      </c>
      <c r="AU7" s="1055">
        <f t="shared" si="1"/>
        <v>0</v>
      </c>
      <c r="AV7" s="1056">
        <f t="shared" ref="AV7:AV13" si="7">AU7/7</f>
        <v>0</v>
      </c>
      <c r="AW7" s="1055">
        <f t="shared" si="2"/>
        <v>1</v>
      </c>
      <c r="AX7" s="1026">
        <f t="shared" ref="AX7:AX13" si="8">AW7/7</f>
        <v>0.14285714285714285</v>
      </c>
      <c r="AY7" s="1055">
        <f t="shared" si="3"/>
        <v>4</v>
      </c>
      <c r="AZ7" s="1026">
        <f t="shared" ref="AZ7:AZ13" si="9">AY7/7</f>
        <v>0.5714285714285714</v>
      </c>
      <c r="BA7" s="1055">
        <f t="shared" si="4"/>
        <v>2</v>
      </c>
      <c r="BB7" s="1026">
        <f t="shared" ref="BB7:BB13" si="10">BA7/7</f>
        <v>0.2857142857142857</v>
      </c>
      <c r="BC7" s="1055">
        <f t="shared" si="5"/>
        <v>0</v>
      </c>
      <c r="BD7" s="1026">
        <f t="shared" ref="BD7:BD13" si="11">BC7/7</f>
        <v>0</v>
      </c>
      <c r="BE7" s="1029">
        <f t="shared" si="6"/>
        <v>0.99999999999999989</v>
      </c>
    </row>
    <row r="8" spans="2:57" ht="18.95" customHeight="1" x14ac:dyDescent="0.25">
      <c r="B8" s="63">
        <v>58</v>
      </c>
      <c r="C8" s="190" t="s">
        <v>240</v>
      </c>
      <c r="D8" s="770">
        <v>216760</v>
      </c>
      <c r="E8" s="780">
        <v>932687</v>
      </c>
      <c r="F8" s="767"/>
      <c r="G8" s="1016">
        <v>1</v>
      </c>
      <c r="H8" s="767"/>
      <c r="I8" s="767"/>
      <c r="J8" s="767"/>
      <c r="K8" s="1020"/>
      <c r="L8" s="869"/>
      <c r="M8" s="1019">
        <v>1</v>
      </c>
      <c r="N8" s="767"/>
      <c r="O8" s="767"/>
      <c r="P8" s="767"/>
      <c r="Q8" s="1020"/>
      <c r="R8" s="869"/>
      <c r="S8" s="767"/>
      <c r="T8" s="1022">
        <v>1</v>
      </c>
      <c r="U8" s="783"/>
      <c r="V8" s="767"/>
      <c r="W8" s="1020"/>
      <c r="X8" s="869"/>
      <c r="Y8" s="767"/>
      <c r="Z8" s="767"/>
      <c r="AA8" s="767"/>
      <c r="AB8" s="804">
        <v>1</v>
      </c>
      <c r="AC8" s="1023"/>
      <c r="AD8" s="869"/>
      <c r="AE8" s="767"/>
      <c r="AF8" s="767"/>
      <c r="AG8" s="1021">
        <v>1</v>
      </c>
      <c r="AH8" s="783"/>
      <c r="AI8" s="1023"/>
      <c r="AJ8" s="869"/>
      <c r="AK8" s="767"/>
      <c r="AL8" s="767"/>
      <c r="AM8" s="1021">
        <v>1</v>
      </c>
      <c r="AN8" s="1020"/>
      <c r="AO8" s="869"/>
      <c r="AP8" s="767"/>
      <c r="AQ8" s="767"/>
      <c r="AR8" s="1021">
        <v>1</v>
      </c>
      <c r="AS8" s="1020"/>
      <c r="AT8" s="1039">
        <f t="shared" si="0"/>
        <v>0</v>
      </c>
      <c r="AU8" s="1055">
        <f t="shared" si="1"/>
        <v>0</v>
      </c>
      <c r="AV8" s="1056">
        <f t="shared" si="7"/>
        <v>0</v>
      </c>
      <c r="AW8" s="1055">
        <f t="shared" si="2"/>
        <v>2</v>
      </c>
      <c r="AX8" s="1056">
        <f t="shared" si="8"/>
        <v>0.2857142857142857</v>
      </c>
      <c r="AY8" s="1055">
        <f t="shared" si="3"/>
        <v>1</v>
      </c>
      <c r="AZ8" s="1056">
        <f t="shared" si="9"/>
        <v>0.14285714285714285</v>
      </c>
      <c r="BA8" s="1055">
        <f t="shared" si="4"/>
        <v>3</v>
      </c>
      <c r="BB8" s="1056">
        <f t="shared" si="10"/>
        <v>0.42857142857142855</v>
      </c>
      <c r="BC8" s="1055">
        <f t="shared" si="5"/>
        <v>1</v>
      </c>
      <c r="BD8" s="1056">
        <f t="shared" si="11"/>
        <v>0.14285714285714285</v>
      </c>
      <c r="BE8" s="1029">
        <f t="shared" si="6"/>
        <v>1</v>
      </c>
    </row>
    <row r="9" spans="2:57" ht="18.95" customHeight="1" x14ac:dyDescent="0.25">
      <c r="B9" s="63">
        <v>59</v>
      </c>
      <c r="C9" s="190" t="s">
        <v>160</v>
      </c>
      <c r="D9" s="770">
        <v>218855</v>
      </c>
      <c r="E9" s="780">
        <v>932677</v>
      </c>
      <c r="F9" s="767"/>
      <c r="G9" s="1016">
        <v>1</v>
      </c>
      <c r="H9" s="767"/>
      <c r="I9" s="767"/>
      <c r="J9" s="767"/>
      <c r="K9" s="1020"/>
      <c r="L9" s="869"/>
      <c r="M9" s="767"/>
      <c r="N9" s="1022">
        <v>1</v>
      </c>
      <c r="O9" s="767"/>
      <c r="P9" s="767"/>
      <c r="Q9" s="1020"/>
      <c r="R9" s="869"/>
      <c r="S9" s="767"/>
      <c r="T9" s="1022">
        <v>1</v>
      </c>
      <c r="U9" s="783"/>
      <c r="V9" s="767"/>
      <c r="W9" s="1020"/>
      <c r="X9" s="869"/>
      <c r="Y9" s="767"/>
      <c r="Z9" s="1022">
        <v>1</v>
      </c>
      <c r="AA9" s="767"/>
      <c r="AB9" s="783"/>
      <c r="AC9" s="1023"/>
      <c r="AD9" s="869"/>
      <c r="AE9" s="767"/>
      <c r="AF9" s="767"/>
      <c r="AG9" s="1021">
        <v>1</v>
      </c>
      <c r="AH9" s="767"/>
      <c r="AI9" s="1020"/>
      <c r="AJ9" s="869"/>
      <c r="AK9" s="1019">
        <v>1</v>
      </c>
      <c r="AL9" s="767"/>
      <c r="AM9" s="767"/>
      <c r="AN9" s="1020"/>
      <c r="AO9" s="869"/>
      <c r="AP9" s="767"/>
      <c r="AQ9" s="1022">
        <v>1</v>
      </c>
      <c r="AR9" s="783"/>
      <c r="AS9" s="1020"/>
      <c r="AT9" s="1039">
        <f t="shared" si="0"/>
        <v>0</v>
      </c>
      <c r="AU9" s="1055">
        <f t="shared" si="1"/>
        <v>0</v>
      </c>
      <c r="AV9" s="1056">
        <f t="shared" si="7"/>
        <v>0</v>
      </c>
      <c r="AW9" s="1055">
        <f t="shared" si="2"/>
        <v>2</v>
      </c>
      <c r="AX9" s="1103">
        <f t="shared" si="8"/>
        <v>0.2857142857142857</v>
      </c>
      <c r="AY9" s="1055">
        <f t="shared" si="3"/>
        <v>4</v>
      </c>
      <c r="AZ9" s="1103">
        <f t="shared" si="9"/>
        <v>0.5714285714285714</v>
      </c>
      <c r="BA9" s="1055">
        <f t="shared" si="4"/>
        <v>1</v>
      </c>
      <c r="BB9" s="1103">
        <f t="shared" si="10"/>
        <v>0.14285714285714285</v>
      </c>
      <c r="BC9" s="1055">
        <f t="shared" si="5"/>
        <v>0</v>
      </c>
      <c r="BD9" s="1103">
        <f t="shared" si="11"/>
        <v>0</v>
      </c>
      <c r="BE9" s="1029">
        <f t="shared" si="6"/>
        <v>1</v>
      </c>
    </row>
    <row r="10" spans="2:57" ht="18.95" customHeight="1" x14ac:dyDescent="0.25">
      <c r="B10" s="63">
        <v>70</v>
      </c>
      <c r="C10" s="190" t="s">
        <v>268</v>
      </c>
      <c r="D10" s="770">
        <v>216761</v>
      </c>
      <c r="E10" s="780">
        <v>932892</v>
      </c>
      <c r="F10" s="1058">
        <v>1</v>
      </c>
      <c r="G10" s="767"/>
      <c r="H10" s="767"/>
      <c r="I10" s="767"/>
      <c r="J10" s="767"/>
      <c r="K10" s="1020"/>
      <c r="L10" s="1051">
        <v>1</v>
      </c>
      <c r="M10" s="767"/>
      <c r="N10" s="767"/>
      <c r="O10" s="767"/>
      <c r="P10" s="767"/>
      <c r="Q10" s="1020"/>
      <c r="R10" s="869"/>
      <c r="S10" s="1019">
        <v>1</v>
      </c>
      <c r="T10" s="767"/>
      <c r="U10" s="767"/>
      <c r="V10" s="767"/>
      <c r="W10" s="1020"/>
      <c r="X10" s="869"/>
      <c r="Y10" s="767"/>
      <c r="Z10" s="767"/>
      <c r="AA10" s="1021">
        <v>1</v>
      </c>
      <c r="AB10" s="767"/>
      <c r="AC10" s="1020"/>
      <c r="AD10" s="869"/>
      <c r="AE10" s="767"/>
      <c r="AF10" s="783"/>
      <c r="AG10" s="1021">
        <v>1</v>
      </c>
      <c r="AH10" s="767"/>
      <c r="AI10" s="1020"/>
      <c r="AJ10" s="869"/>
      <c r="AK10" s="767"/>
      <c r="AL10" s="1022">
        <v>1</v>
      </c>
      <c r="AM10" s="767"/>
      <c r="AN10" s="1020"/>
      <c r="AO10" s="869"/>
      <c r="AP10" s="767"/>
      <c r="AQ10" s="783"/>
      <c r="AR10" s="1021">
        <v>1</v>
      </c>
      <c r="AS10" s="1020"/>
      <c r="AT10" s="1039">
        <f t="shared" si="0"/>
        <v>0</v>
      </c>
      <c r="AU10" s="1055">
        <f t="shared" si="1"/>
        <v>2</v>
      </c>
      <c r="AV10" s="1056">
        <f t="shared" si="7"/>
        <v>0.2857142857142857</v>
      </c>
      <c r="AW10" s="1055">
        <f t="shared" si="2"/>
        <v>1</v>
      </c>
      <c r="AX10" s="1057">
        <f t="shared" si="8"/>
        <v>0.14285714285714285</v>
      </c>
      <c r="AY10" s="1055">
        <f t="shared" si="3"/>
        <v>1</v>
      </c>
      <c r="AZ10" s="1057">
        <f t="shared" si="9"/>
        <v>0.14285714285714285</v>
      </c>
      <c r="BA10" s="1055">
        <f t="shared" si="4"/>
        <v>3</v>
      </c>
      <c r="BB10" s="1057">
        <f t="shared" si="10"/>
        <v>0.42857142857142855</v>
      </c>
      <c r="BC10" s="1055">
        <f t="shared" si="5"/>
        <v>0</v>
      </c>
      <c r="BD10" s="1057">
        <f t="shared" si="11"/>
        <v>0</v>
      </c>
      <c r="BE10" s="1029">
        <f t="shared" si="6"/>
        <v>1</v>
      </c>
    </row>
    <row r="11" spans="2:57" ht="18.95" customHeight="1" x14ac:dyDescent="0.25">
      <c r="B11" s="63">
        <v>71</v>
      </c>
      <c r="C11" s="190" t="s">
        <v>231</v>
      </c>
      <c r="D11" s="770">
        <v>216973</v>
      </c>
      <c r="E11" s="780">
        <v>932888</v>
      </c>
      <c r="F11" s="1058">
        <v>1</v>
      </c>
      <c r="G11" s="767"/>
      <c r="H11" s="767"/>
      <c r="I11" s="767"/>
      <c r="J11" s="767"/>
      <c r="K11" s="1020"/>
      <c r="L11" s="1051">
        <v>1</v>
      </c>
      <c r="M11" s="767"/>
      <c r="N11" s="767"/>
      <c r="O11" s="767"/>
      <c r="P11" s="767"/>
      <c r="Q11" s="1020"/>
      <c r="R11" s="869"/>
      <c r="S11" s="767"/>
      <c r="T11" s="1022">
        <v>1</v>
      </c>
      <c r="U11" s="767"/>
      <c r="V11" s="767"/>
      <c r="W11" s="1020"/>
      <c r="X11" s="869"/>
      <c r="Y11" s="767"/>
      <c r="Z11" s="767"/>
      <c r="AA11" s="1021">
        <v>1</v>
      </c>
      <c r="AB11" s="767"/>
      <c r="AC11" s="1020"/>
      <c r="AD11" s="869"/>
      <c r="AE11" s="767"/>
      <c r="AF11" s="783"/>
      <c r="AG11" s="1021">
        <v>1</v>
      </c>
      <c r="AH11" s="767"/>
      <c r="AI11" s="1020"/>
      <c r="AJ11" s="869"/>
      <c r="AK11" s="767"/>
      <c r="AL11" s="1022">
        <v>1</v>
      </c>
      <c r="AM11" s="767"/>
      <c r="AN11" s="1020"/>
      <c r="AO11" s="869"/>
      <c r="AP11" s="767"/>
      <c r="AQ11" s="767"/>
      <c r="AR11" s="1021">
        <v>1</v>
      </c>
      <c r="AS11" s="1020"/>
      <c r="AT11" s="1039">
        <f t="shared" si="0"/>
        <v>0</v>
      </c>
      <c r="AU11" s="1055">
        <f t="shared" si="1"/>
        <v>2</v>
      </c>
      <c r="AV11" s="1056">
        <f t="shared" si="7"/>
        <v>0.2857142857142857</v>
      </c>
      <c r="AW11" s="1055">
        <f t="shared" si="2"/>
        <v>0</v>
      </c>
      <c r="AX11" s="1057">
        <f t="shared" si="8"/>
        <v>0</v>
      </c>
      <c r="AY11" s="1055">
        <f t="shared" si="3"/>
        <v>2</v>
      </c>
      <c r="AZ11" s="1057">
        <f t="shared" si="9"/>
        <v>0.2857142857142857</v>
      </c>
      <c r="BA11" s="1055">
        <f t="shared" si="4"/>
        <v>3</v>
      </c>
      <c r="BB11" s="1057">
        <f t="shared" si="10"/>
        <v>0.42857142857142855</v>
      </c>
      <c r="BC11" s="1055">
        <f t="shared" si="5"/>
        <v>0</v>
      </c>
      <c r="BD11" s="1057">
        <f t="shared" si="11"/>
        <v>0</v>
      </c>
      <c r="BE11" s="1029">
        <f t="shared" si="6"/>
        <v>1</v>
      </c>
    </row>
    <row r="12" spans="2:57" ht="18.95" customHeight="1" x14ac:dyDescent="0.25">
      <c r="B12" s="63">
        <v>72</v>
      </c>
      <c r="C12" s="190" t="s">
        <v>271</v>
      </c>
      <c r="D12" s="770">
        <v>217183</v>
      </c>
      <c r="E12" s="780">
        <v>932894</v>
      </c>
      <c r="F12" s="1058">
        <v>1</v>
      </c>
      <c r="G12" s="767"/>
      <c r="H12" s="767"/>
      <c r="I12" s="767"/>
      <c r="J12" s="767"/>
      <c r="K12" s="1020"/>
      <c r="L12" s="1051">
        <v>1</v>
      </c>
      <c r="M12" s="767"/>
      <c r="N12" s="767"/>
      <c r="O12" s="767"/>
      <c r="P12" s="767"/>
      <c r="Q12" s="1020"/>
      <c r="R12" s="869"/>
      <c r="S12" s="1019">
        <v>1</v>
      </c>
      <c r="T12" s="767"/>
      <c r="U12" s="767"/>
      <c r="V12" s="783"/>
      <c r="W12" s="1023"/>
      <c r="X12" s="869"/>
      <c r="Y12" s="767"/>
      <c r="Z12" s="767"/>
      <c r="AA12" s="1021">
        <v>1</v>
      </c>
      <c r="AB12" s="767"/>
      <c r="AC12" s="1020"/>
      <c r="AD12" s="869"/>
      <c r="AE12" s="767"/>
      <c r="AF12" s="783"/>
      <c r="AG12" s="1021">
        <v>1</v>
      </c>
      <c r="AH12" s="767"/>
      <c r="AI12" s="1020"/>
      <c r="AJ12" s="869"/>
      <c r="AK12" s="767"/>
      <c r="AL12" s="767"/>
      <c r="AM12" s="1021">
        <v>1</v>
      </c>
      <c r="AN12" s="1020"/>
      <c r="AO12" s="869"/>
      <c r="AP12" s="767"/>
      <c r="AQ12" s="767"/>
      <c r="AR12" s="1021">
        <v>1</v>
      </c>
      <c r="AS12" s="1020"/>
      <c r="AT12" s="1039">
        <f t="shared" si="0"/>
        <v>0</v>
      </c>
      <c r="AU12" s="1055">
        <f t="shared" si="1"/>
        <v>2</v>
      </c>
      <c r="AV12" s="1056">
        <f t="shared" si="7"/>
        <v>0.2857142857142857</v>
      </c>
      <c r="AW12" s="1055">
        <f t="shared" si="2"/>
        <v>1</v>
      </c>
      <c r="AX12" s="1057">
        <f t="shared" si="8"/>
        <v>0.14285714285714285</v>
      </c>
      <c r="AY12" s="1055">
        <f t="shared" si="3"/>
        <v>0</v>
      </c>
      <c r="AZ12" s="1057">
        <f t="shared" si="9"/>
        <v>0</v>
      </c>
      <c r="BA12" s="1055">
        <f t="shared" si="4"/>
        <v>4</v>
      </c>
      <c r="BB12" s="1057">
        <f t="shared" si="10"/>
        <v>0.5714285714285714</v>
      </c>
      <c r="BC12" s="1055">
        <f t="shared" si="5"/>
        <v>0</v>
      </c>
      <c r="BD12" s="1057">
        <f t="shared" si="11"/>
        <v>0</v>
      </c>
      <c r="BE12" s="1029">
        <f t="shared" si="6"/>
        <v>1</v>
      </c>
    </row>
    <row r="13" spans="2:57" ht="18.95" customHeight="1" x14ac:dyDescent="0.25">
      <c r="B13" s="63">
        <v>73</v>
      </c>
      <c r="C13" s="190" t="s">
        <v>274</v>
      </c>
      <c r="D13" s="770">
        <v>218440</v>
      </c>
      <c r="E13" s="780">
        <v>932894</v>
      </c>
      <c r="F13" s="767"/>
      <c r="G13" s="1016">
        <v>1</v>
      </c>
      <c r="H13" s="767"/>
      <c r="I13" s="767"/>
      <c r="J13" s="767"/>
      <c r="K13" s="1020"/>
      <c r="L13" s="869"/>
      <c r="M13" s="767"/>
      <c r="N13" s="1022">
        <v>1</v>
      </c>
      <c r="O13" s="767"/>
      <c r="P13" s="767"/>
      <c r="Q13" s="1020"/>
      <c r="R13" s="869"/>
      <c r="S13" s="767"/>
      <c r="T13" s="1022">
        <v>1</v>
      </c>
      <c r="U13" s="783"/>
      <c r="V13" s="767"/>
      <c r="W13" s="1020"/>
      <c r="X13" s="869"/>
      <c r="Y13" s="767"/>
      <c r="Z13" s="1022">
        <v>1</v>
      </c>
      <c r="AA13" s="767"/>
      <c r="AB13" s="767"/>
      <c r="AC13" s="1020"/>
      <c r="AD13" s="869"/>
      <c r="AE13" s="767"/>
      <c r="AF13" s="783"/>
      <c r="AG13" s="1021">
        <v>1</v>
      </c>
      <c r="AH13" s="767"/>
      <c r="AI13" s="1020"/>
      <c r="AJ13" s="869"/>
      <c r="AK13" s="767"/>
      <c r="AL13" s="767"/>
      <c r="AM13" s="1021">
        <v>1</v>
      </c>
      <c r="AN13" s="1020"/>
      <c r="AO13" s="869"/>
      <c r="AP13" s="767"/>
      <c r="AQ13" s="1022">
        <v>1</v>
      </c>
      <c r="AR13" s="783"/>
      <c r="AS13" s="1020"/>
      <c r="AT13" s="1039">
        <f t="shared" si="0"/>
        <v>0</v>
      </c>
      <c r="AU13" s="1055">
        <f t="shared" si="1"/>
        <v>0</v>
      </c>
      <c r="AV13" s="1056">
        <f t="shared" si="7"/>
        <v>0</v>
      </c>
      <c r="AW13" s="1055">
        <f t="shared" si="2"/>
        <v>1</v>
      </c>
      <c r="AX13" s="1057">
        <f t="shared" si="8"/>
        <v>0.14285714285714285</v>
      </c>
      <c r="AY13" s="1055">
        <f t="shared" si="3"/>
        <v>4</v>
      </c>
      <c r="AZ13" s="1057">
        <f t="shared" si="9"/>
        <v>0.5714285714285714</v>
      </c>
      <c r="BA13" s="1055">
        <f t="shared" si="4"/>
        <v>2</v>
      </c>
      <c r="BB13" s="1057">
        <f t="shared" si="10"/>
        <v>0.2857142857142857</v>
      </c>
      <c r="BC13" s="1055">
        <f t="shared" si="5"/>
        <v>0</v>
      </c>
      <c r="BD13" s="1057">
        <f t="shared" si="11"/>
        <v>0</v>
      </c>
      <c r="BE13" s="1029">
        <f t="shared" si="6"/>
        <v>0.99999999999999989</v>
      </c>
    </row>
    <row r="14" spans="2:57" ht="18.95" customHeight="1" x14ac:dyDescent="0.25">
      <c r="B14" s="63">
        <v>74</v>
      </c>
      <c r="C14" s="190" t="s">
        <v>276</v>
      </c>
      <c r="D14" s="770">
        <v>218653</v>
      </c>
      <c r="E14" s="780">
        <v>932891</v>
      </c>
      <c r="F14" s="767"/>
      <c r="G14" s="767"/>
      <c r="H14" s="767"/>
      <c r="I14" s="767"/>
      <c r="J14" s="767"/>
      <c r="K14" s="1033">
        <v>1</v>
      </c>
      <c r="L14" s="869"/>
      <c r="M14" s="767"/>
      <c r="N14" s="767"/>
      <c r="O14" s="767"/>
      <c r="P14" s="767"/>
      <c r="Q14" s="1033">
        <v>1</v>
      </c>
      <c r="R14" s="869"/>
      <c r="S14" s="1019">
        <v>1</v>
      </c>
      <c r="T14" s="767"/>
      <c r="U14" s="783"/>
      <c r="V14" s="767"/>
      <c r="W14" s="1020"/>
      <c r="X14" s="869"/>
      <c r="Y14" s="767"/>
      <c r="Z14" s="1022">
        <v>1</v>
      </c>
      <c r="AA14" s="767"/>
      <c r="AB14" s="767"/>
      <c r="AC14" s="1020"/>
      <c r="AD14" s="869"/>
      <c r="AE14" s="767"/>
      <c r="AF14" s="767"/>
      <c r="AG14" s="767"/>
      <c r="AH14" s="804">
        <v>1</v>
      </c>
      <c r="AI14" s="1020"/>
      <c r="AJ14" s="869"/>
      <c r="AK14" s="767"/>
      <c r="AL14" s="767"/>
      <c r="AM14" s="1021">
        <v>1</v>
      </c>
      <c r="AN14" s="1020"/>
      <c r="AO14" s="869"/>
      <c r="AP14" s="767"/>
      <c r="AQ14" s="767"/>
      <c r="AR14" s="1021">
        <v>1</v>
      </c>
      <c r="AS14" s="1020"/>
      <c r="AT14" s="1034">
        <f t="shared" si="0"/>
        <v>2</v>
      </c>
      <c r="AU14" s="1044">
        <f t="shared" si="1"/>
        <v>0</v>
      </c>
      <c r="AV14" s="1048">
        <f>AU14/5</f>
        <v>0</v>
      </c>
      <c r="AW14" s="1044">
        <f t="shared" si="2"/>
        <v>1</v>
      </c>
      <c r="AX14" s="1049">
        <f>AW14/5</f>
        <v>0.2</v>
      </c>
      <c r="AY14" s="1044">
        <f t="shared" si="3"/>
        <v>1</v>
      </c>
      <c r="AZ14" s="1049">
        <f>AY14/5</f>
        <v>0.2</v>
      </c>
      <c r="BA14" s="1044">
        <f t="shared" si="4"/>
        <v>2</v>
      </c>
      <c r="BB14" s="1049">
        <f>BA14/5</f>
        <v>0.4</v>
      </c>
      <c r="BC14" s="1044">
        <f t="shared" si="5"/>
        <v>1</v>
      </c>
      <c r="BD14" s="1049">
        <f>BC14/5</f>
        <v>0.2</v>
      </c>
      <c r="BE14" s="1029">
        <f t="shared" si="6"/>
        <v>1</v>
      </c>
    </row>
    <row r="15" spans="2:57" ht="18.95" customHeight="1" x14ac:dyDescent="0.25">
      <c r="B15" s="63">
        <v>75</v>
      </c>
      <c r="C15" s="190" t="s">
        <v>278</v>
      </c>
      <c r="D15" s="770">
        <v>218862</v>
      </c>
      <c r="E15" s="780">
        <v>932894</v>
      </c>
      <c r="F15" s="1058">
        <v>1</v>
      </c>
      <c r="G15" s="767"/>
      <c r="H15" s="767"/>
      <c r="I15" s="767"/>
      <c r="J15" s="767"/>
      <c r="K15" s="1020"/>
      <c r="L15" s="1051">
        <v>1</v>
      </c>
      <c r="M15" s="767"/>
      <c r="N15" s="767"/>
      <c r="O15" s="767"/>
      <c r="P15" s="767"/>
      <c r="Q15" s="1020"/>
      <c r="R15" s="869"/>
      <c r="S15" s="767"/>
      <c r="T15" s="1022">
        <v>1</v>
      </c>
      <c r="U15" s="783"/>
      <c r="V15" s="767"/>
      <c r="W15" s="1020"/>
      <c r="X15" s="869"/>
      <c r="Y15" s="767"/>
      <c r="Z15" s="767"/>
      <c r="AA15" s="1021">
        <v>1</v>
      </c>
      <c r="AB15" s="767"/>
      <c r="AC15" s="1020"/>
      <c r="AD15" s="869"/>
      <c r="AE15" s="767"/>
      <c r="AF15" s="767"/>
      <c r="AG15" s="1021">
        <v>1</v>
      </c>
      <c r="AH15" s="767"/>
      <c r="AI15" s="1020"/>
      <c r="AJ15" s="869"/>
      <c r="AK15" s="767"/>
      <c r="AL15" s="1022">
        <v>1</v>
      </c>
      <c r="AM15" s="767"/>
      <c r="AN15" s="1020"/>
      <c r="AO15" s="869"/>
      <c r="AP15" s="767"/>
      <c r="AQ15" s="767"/>
      <c r="AR15" s="1021">
        <v>1</v>
      </c>
      <c r="AS15" s="1020"/>
      <c r="AT15" s="1039">
        <f t="shared" si="0"/>
        <v>0</v>
      </c>
      <c r="AU15" s="1055">
        <f t="shared" si="1"/>
        <v>2</v>
      </c>
      <c r="AV15" s="1057">
        <f>AU15/7</f>
        <v>0.2857142857142857</v>
      </c>
      <c r="AW15" s="1055">
        <f t="shared" si="2"/>
        <v>0</v>
      </c>
      <c r="AX15" s="1057">
        <f>AW15/7</f>
        <v>0</v>
      </c>
      <c r="AY15" s="1055">
        <f t="shared" si="3"/>
        <v>2</v>
      </c>
      <c r="AZ15" s="1057">
        <f>AY15/7</f>
        <v>0.2857142857142857</v>
      </c>
      <c r="BA15" s="1055">
        <f t="shared" si="4"/>
        <v>3</v>
      </c>
      <c r="BB15" s="1057">
        <f>BA15/7</f>
        <v>0.42857142857142855</v>
      </c>
      <c r="BC15" s="1055">
        <f t="shared" si="5"/>
        <v>0</v>
      </c>
      <c r="BD15" s="1057">
        <f>BC15/7</f>
        <v>0</v>
      </c>
      <c r="BE15" s="1029">
        <f t="shared" si="6"/>
        <v>1</v>
      </c>
    </row>
    <row r="16" spans="2:57" ht="18.95" customHeight="1" x14ac:dyDescent="0.25">
      <c r="B16" s="63">
        <v>86</v>
      </c>
      <c r="C16" s="190" t="s">
        <v>261</v>
      </c>
      <c r="D16" s="770">
        <v>218231</v>
      </c>
      <c r="E16" s="780">
        <v>933105</v>
      </c>
      <c r="F16" s="767"/>
      <c r="G16" s="1016">
        <v>1</v>
      </c>
      <c r="H16" s="767"/>
      <c r="I16" s="767"/>
      <c r="J16" s="767"/>
      <c r="K16" s="1020"/>
      <c r="L16" s="869"/>
      <c r="M16" s="1019">
        <v>1</v>
      </c>
      <c r="N16" s="767"/>
      <c r="O16" s="767"/>
      <c r="P16" s="767"/>
      <c r="Q16" s="1020"/>
      <c r="R16" s="869"/>
      <c r="S16" s="1019">
        <v>1</v>
      </c>
      <c r="T16" s="767"/>
      <c r="U16" s="767"/>
      <c r="V16" s="767"/>
      <c r="W16" s="1020"/>
      <c r="X16" s="869"/>
      <c r="Y16" s="767"/>
      <c r="Z16" s="767"/>
      <c r="AA16" s="1021">
        <v>1</v>
      </c>
      <c r="AB16" s="767"/>
      <c r="AC16" s="1020"/>
      <c r="AD16" s="869"/>
      <c r="AE16" s="767"/>
      <c r="AF16" s="767"/>
      <c r="AG16" s="767"/>
      <c r="AH16" s="804">
        <v>1</v>
      </c>
      <c r="AI16" s="1020"/>
      <c r="AJ16" s="869"/>
      <c r="AK16" s="767"/>
      <c r="AL16" s="767"/>
      <c r="AM16" s="767"/>
      <c r="AN16" s="804">
        <v>1</v>
      </c>
      <c r="AO16" s="767"/>
      <c r="AP16" s="767"/>
      <c r="AQ16" s="767"/>
      <c r="AR16" s="1021">
        <v>1</v>
      </c>
      <c r="AS16" s="1023"/>
      <c r="AT16" s="1039">
        <f t="shared" si="0"/>
        <v>0</v>
      </c>
      <c r="AU16" s="1055">
        <f t="shared" si="1"/>
        <v>0</v>
      </c>
      <c r="AV16" s="1057">
        <f>AU16/7</f>
        <v>0</v>
      </c>
      <c r="AW16" s="1055">
        <f t="shared" si="2"/>
        <v>3</v>
      </c>
      <c r="AX16" s="1057">
        <f>AW16/7</f>
        <v>0.42857142857142855</v>
      </c>
      <c r="AY16" s="1055">
        <f t="shared" si="3"/>
        <v>0</v>
      </c>
      <c r="AZ16" s="1057">
        <f>AY16/7</f>
        <v>0</v>
      </c>
      <c r="BA16" s="1055">
        <f t="shared" si="4"/>
        <v>2</v>
      </c>
      <c r="BB16" s="1057">
        <f>BA16/7</f>
        <v>0.2857142857142857</v>
      </c>
      <c r="BC16" s="1055">
        <f t="shared" si="5"/>
        <v>2</v>
      </c>
      <c r="BD16" s="1057">
        <f>BC16/7</f>
        <v>0.2857142857142857</v>
      </c>
      <c r="BE16" s="1029">
        <f t="shared" si="6"/>
        <v>0.99999999999999989</v>
      </c>
    </row>
    <row r="17" spans="2:57" ht="18.95" customHeight="1" x14ac:dyDescent="0.25">
      <c r="B17" s="63">
        <v>87</v>
      </c>
      <c r="C17" s="190" t="s">
        <v>283</v>
      </c>
      <c r="D17" s="770">
        <v>218442</v>
      </c>
      <c r="E17" s="780">
        <v>933102</v>
      </c>
      <c r="F17" s="767"/>
      <c r="G17" s="767"/>
      <c r="H17" s="767"/>
      <c r="I17" s="767"/>
      <c r="J17" s="767"/>
      <c r="K17" s="1033">
        <v>1</v>
      </c>
      <c r="L17" s="869"/>
      <c r="M17" s="767"/>
      <c r="N17" s="767"/>
      <c r="O17" s="767"/>
      <c r="P17" s="767"/>
      <c r="Q17" s="1033">
        <v>1</v>
      </c>
      <c r="R17" s="869"/>
      <c r="S17" s="1019">
        <v>1</v>
      </c>
      <c r="T17" s="767"/>
      <c r="U17" s="767"/>
      <c r="V17" s="767"/>
      <c r="W17" s="1020"/>
      <c r="X17" s="869"/>
      <c r="Y17" s="767"/>
      <c r="Z17" s="767"/>
      <c r="AA17" s="767"/>
      <c r="AB17" s="767"/>
      <c r="AC17" s="1033">
        <v>1</v>
      </c>
      <c r="AD17" s="869"/>
      <c r="AE17" s="767"/>
      <c r="AF17" s="767"/>
      <c r="AG17" s="783"/>
      <c r="AH17" s="767"/>
      <c r="AI17" s="1033">
        <v>1</v>
      </c>
      <c r="AJ17" s="869"/>
      <c r="AK17" s="767"/>
      <c r="AL17" s="767"/>
      <c r="AM17" s="1021">
        <v>1</v>
      </c>
      <c r="AN17" s="1020"/>
      <c r="AO17" s="869"/>
      <c r="AP17" s="767"/>
      <c r="AQ17" s="767"/>
      <c r="AR17" s="1021">
        <v>1</v>
      </c>
      <c r="AS17" s="1023"/>
      <c r="AT17" s="1034">
        <f t="shared" si="0"/>
        <v>4</v>
      </c>
      <c r="AU17" s="1044">
        <f t="shared" si="1"/>
        <v>0</v>
      </c>
      <c r="AV17" s="1071">
        <f>AU17/3</f>
        <v>0</v>
      </c>
      <c r="AW17" s="1044">
        <f t="shared" si="2"/>
        <v>1</v>
      </c>
      <c r="AX17" s="1071">
        <f>AW17/3</f>
        <v>0.33333333333333331</v>
      </c>
      <c r="AY17" s="1044">
        <f t="shared" si="3"/>
        <v>0</v>
      </c>
      <c r="AZ17" s="1071">
        <f>AY17/3</f>
        <v>0</v>
      </c>
      <c r="BA17" s="1044">
        <f t="shared" si="4"/>
        <v>2</v>
      </c>
      <c r="BB17" s="1071">
        <f>BA17/3</f>
        <v>0.66666666666666663</v>
      </c>
      <c r="BC17" s="1044">
        <f t="shared" si="5"/>
        <v>0</v>
      </c>
      <c r="BD17" s="1071">
        <f>BC17/3</f>
        <v>0</v>
      </c>
      <c r="BE17" s="1029">
        <f t="shared" si="6"/>
        <v>1</v>
      </c>
    </row>
    <row r="18" spans="2:57" ht="18.95" customHeight="1" x14ac:dyDescent="0.25">
      <c r="B18" s="223">
        <v>94</v>
      </c>
      <c r="C18" s="190" t="s">
        <v>317</v>
      </c>
      <c r="D18" s="770">
        <v>217817</v>
      </c>
      <c r="E18" s="780">
        <v>933313</v>
      </c>
      <c r="F18" s="1058">
        <v>1</v>
      </c>
      <c r="G18" s="767"/>
      <c r="H18" s="767"/>
      <c r="I18" s="767"/>
      <c r="J18" s="767"/>
      <c r="K18" s="1020"/>
      <c r="L18" s="869"/>
      <c r="M18" s="1019">
        <v>1</v>
      </c>
      <c r="N18" s="767"/>
      <c r="O18" s="767"/>
      <c r="P18" s="767"/>
      <c r="Q18" s="1020"/>
      <c r="R18" s="869"/>
      <c r="S18" s="767"/>
      <c r="T18" s="1022">
        <v>1</v>
      </c>
      <c r="U18" s="783"/>
      <c r="V18" s="767"/>
      <c r="W18" s="1020"/>
      <c r="X18" s="869"/>
      <c r="Y18" s="767"/>
      <c r="Z18" s="767"/>
      <c r="AA18" s="767"/>
      <c r="AB18" s="804">
        <v>1</v>
      </c>
      <c r="AC18" s="1020"/>
      <c r="AD18" s="869"/>
      <c r="AE18" s="767"/>
      <c r="AF18" s="783"/>
      <c r="AG18" s="1106">
        <v>1</v>
      </c>
      <c r="AH18" s="767"/>
      <c r="AI18" s="1020"/>
      <c r="AJ18" s="869"/>
      <c r="AK18" s="767"/>
      <c r="AL18" s="767"/>
      <c r="AM18" s="1021">
        <v>1</v>
      </c>
      <c r="AN18" s="1020"/>
      <c r="AO18" s="869"/>
      <c r="AP18" s="767"/>
      <c r="AQ18" s="767"/>
      <c r="AR18" s="1021">
        <v>1</v>
      </c>
      <c r="AS18" s="1020"/>
      <c r="AT18" s="1039">
        <f t="shared" si="0"/>
        <v>0</v>
      </c>
      <c r="AU18" s="1055">
        <f t="shared" si="1"/>
        <v>1</v>
      </c>
      <c r="AV18" s="1056">
        <f>AU18/7</f>
        <v>0.14285714285714285</v>
      </c>
      <c r="AW18" s="1055">
        <f t="shared" si="2"/>
        <v>1</v>
      </c>
      <c r="AX18" s="1056">
        <f>AW18/7</f>
        <v>0.14285714285714285</v>
      </c>
      <c r="AY18" s="1055">
        <f t="shared" si="3"/>
        <v>1</v>
      </c>
      <c r="AZ18" s="1056">
        <f>AY18/7</f>
        <v>0.14285714285714285</v>
      </c>
      <c r="BA18" s="1055">
        <f t="shared" si="4"/>
        <v>3</v>
      </c>
      <c r="BB18" s="1056">
        <f>BA18/7</f>
        <v>0.42857142857142855</v>
      </c>
      <c r="BC18" s="1055">
        <f t="shared" si="5"/>
        <v>1</v>
      </c>
      <c r="BD18" s="1056">
        <f>BC18/7</f>
        <v>0.14285714285714285</v>
      </c>
      <c r="BE18" s="1029">
        <f t="shared" si="6"/>
        <v>1</v>
      </c>
    </row>
    <row r="19" spans="2:57" ht="18.95" customHeight="1" x14ac:dyDescent="0.25">
      <c r="B19" s="63">
        <v>95</v>
      </c>
      <c r="C19" s="190" t="s">
        <v>319</v>
      </c>
      <c r="D19" s="770">
        <v>218023</v>
      </c>
      <c r="E19" s="780">
        <v>933314</v>
      </c>
      <c r="F19" s="1058">
        <v>1</v>
      </c>
      <c r="G19" s="767"/>
      <c r="H19" s="767"/>
      <c r="I19" s="767"/>
      <c r="J19" s="767"/>
      <c r="K19" s="1020"/>
      <c r="L19" s="869"/>
      <c r="M19" s="1019">
        <v>1</v>
      </c>
      <c r="N19" s="767"/>
      <c r="O19" s="767"/>
      <c r="P19" s="767"/>
      <c r="Q19" s="1020"/>
      <c r="R19" s="869"/>
      <c r="S19" s="767"/>
      <c r="T19" s="1022">
        <v>1</v>
      </c>
      <c r="U19" s="767"/>
      <c r="V19" s="783"/>
      <c r="W19" s="1023"/>
      <c r="X19" s="869"/>
      <c r="Y19" s="767"/>
      <c r="Z19" s="767"/>
      <c r="AA19" s="767"/>
      <c r="AB19" s="804">
        <v>1</v>
      </c>
      <c r="AC19" s="1020"/>
      <c r="AD19" s="869"/>
      <c r="AE19" s="767"/>
      <c r="AF19" s="767"/>
      <c r="AG19" s="1021">
        <v>1</v>
      </c>
      <c r="AH19" s="767"/>
      <c r="AI19" s="1020"/>
      <c r="AJ19" s="869"/>
      <c r="AK19" s="767"/>
      <c r="AL19" s="767"/>
      <c r="AM19" s="1021">
        <v>1</v>
      </c>
      <c r="AN19" s="1020"/>
      <c r="AO19" s="869"/>
      <c r="AP19" s="767"/>
      <c r="AQ19" s="767"/>
      <c r="AR19" s="1021">
        <v>1</v>
      </c>
      <c r="AS19" s="1023"/>
      <c r="AT19" s="1039">
        <f t="shared" si="0"/>
        <v>0</v>
      </c>
      <c r="AU19" s="1055">
        <f t="shared" si="1"/>
        <v>1</v>
      </c>
      <c r="AV19" s="1056">
        <f>AU19/7</f>
        <v>0.14285714285714285</v>
      </c>
      <c r="AW19" s="1055">
        <f t="shared" si="2"/>
        <v>1</v>
      </c>
      <c r="AX19" s="1056">
        <f>AW19/7</f>
        <v>0.14285714285714285</v>
      </c>
      <c r="AY19" s="1055">
        <f t="shared" si="3"/>
        <v>1</v>
      </c>
      <c r="AZ19" s="1056">
        <f>AY19/7</f>
        <v>0.14285714285714285</v>
      </c>
      <c r="BA19" s="1055">
        <f t="shared" si="4"/>
        <v>3</v>
      </c>
      <c r="BB19" s="1056">
        <f>BA19/7</f>
        <v>0.42857142857142855</v>
      </c>
      <c r="BC19" s="1055">
        <f t="shared" si="5"/>
        <v>1</v>
      </c>
      <c r="BD19" s="1056">
        <f>BC19/7</f>
        <v>0.14285714285714285</v>
      </c>
      <c r="BE19" s="1029">
        <f t="shared" si="6"/>
        <v>1</v>
      </c>
    </row>
    <row r="20" spans="2:57" ht="18.95" customHeight="1" x14ac:dyDescent="0.25">
      <c r="B20" s="63">
        <v>101</v>
      </c>
      <c r="C20" s="190" t="s">
        <v>325</v>
      </c>
      <c r="D20" s="770">
        <v>217392</v>
      </c>
      <c r="E20" s="780">
        <v>933524</v>
      </c>
      <c r="F20" s="767"/>
      <c r="G20" s="767"/>
      <c r="H20" s="767"/>
      <c r="I20" s="767"/>
      <c r="J20" s="804">
        <v>1</v>
      </c>
      <c r="K20" s="1020"/>
      <c r="L20" s="869"/>
      <c r="M20" s="767"/>
      <c r="N20" s="767"/>
      <c r="O20" s="767"/>
      <c r="P20" s="804">
        <v>1</v>
      </c>
      <c r="Q20" s="1020"/>
      <c r="R20" s="869"/>
      <c r="S20" s="767"/>
      <c r="T20" s="1022">
        <v>1</v>
      </c>
      <c r="U20" s="783"/>
      <c r="V20" s="767"/>
      <c r="W20" s="1020"/>
      <c r="X20" s="869"/>
      <c r="Y20" s="767"/>
      <c r="Z20" s="767"/>
      <c r="AA20" s="767"/>
      <c r="AB20" s="804">
        <v>1</v>
      </c>
      <c r="AC20" s="1020"/>
      <c r="AD20" s="869"/>
      <c r="AE20" s="767"/>
      <c r="AF20" s="767"/>
      <c r="AG20" s="1021">
        <v>1</v>
      </c>
      <c r="AH20" s="783"/>
      <c r="AI20" s="1023"/>
      <c r="AJ20" s="869"/>
      <c r="AK20" s="767"/>
      <c r="AL20" s="1022">
        <v>1</v>
      </c>
      <c r="AM20" s="767"/>
      <c r="AN20" s="1020"/>
      <c r="AO20" s="869"/>
      <c r="AP20" s="767"/>
      <c r="AQ20" s="1022">
        <v>1</v>
      </c>
      <c r="AR20" s="783"/>
      <c r="AS20" s="1020"/>
      <c r="AT20" s="1039">
        <f t="shared" si="0"/>
        <v>0</v>
      </c>
      <c r="AU20" s="1055">
        <f t="shared" si="1"/>
        <v>0</v>
      </c>
      <c r="AV20" s="1103">
        <f>AU20/7</f>
        <v>0</v>
      </c>
      <c r="AW20" s="1055">
        <f t="shared" si="2"/>
        <v>0</v>
      </c>
      <c r="AX20" s="1103">
        <f>AW20/7</f>
        <v>0</v>
      </c>
      <c r="AY20" s="1055">
        <f t="shared" si="3"/>
        <v>3</v>
      </c>
      <c r="AZ20" s="1103">
        <f>AY20/7</f>
        <v>0.42857142857142855</v>
      </c>
      <c r="BA20" s="1055">
        <f t="shared" si="4"/>
        <v>1</v>
      </c>
      <c r="BB20" s="1103">
        <f>BA20/7</f>
        <v>0.14285714285714285</v>
      </c>
      <c r="BC20" s="1055">
        <f t="shared" si="5"/>
        <v>3</v>
      </c>
      <c r="BD20" s="1103">
        <f>BC20/7</f>
        <v>0.42857142857142855</v>
      </c>
      <c r="BE20" s="1029">
        <f t="shared" si="6"/>
        <v>1</v>
      </c>
    </row>
    <row r="21" spans="2:57" ht="18.95" customHeight="1" x14ac:dyDescent="0.25">
      <c r="B21" s="63">
        <v>102</v>
      </c>
      <c r="C21" s="190" t="s">
        <v>333</v>
      </c>
      <c r="D21" s="770">
        <v>217600</v>
      </c>
      <c r="E21" s="780">
        <v>933520</v>
      </c>
      <c r="F21" s="767"/>
      <c r="G21" s="1016">
        <v>1</v>
      </c>
      <c r="H21" s="767"/>
      <c r="I21" s="767"/>
      <c r="J21" s="767"/>
      <c r="K21" s="1020"/>
      <c r="L21" s="869"/>
      <c r="M21" s="1019">
        <v>1</v>
      </c>
      <c r="N21" s="767"/>
      <c r="O21" s="767"/>
      <c r="P21" s="767"/>
      <c r="Q21" s="1020"/>
      <c r="R21" s="869"/>
      <c r="S21" s="767"/>
      <c r="T21" s="1022">
        <v>1</v>
      </c>
      <c r="U21" s="783"/>
      <c r="V21" s="767"/>
      <c r="W21" s="1020"/>
      <c r="X21" s="869"/>
      <c r="Y21" s="767"/>
      <c r="Z21" s="767"/>
      <c r="AA21" s="767"/>
      <c r="AB21" s="767"/>
      <c r="AC21" s="1033">
        <v>1</v>
      </c>
      <c r="AD21" s="869"/>
      <c r="AE21" s="767"/>
      <c r="AF21" s="767"/>
      <c r="AG21" s="1021">
        <v>1</v>
      </c>
      <c r="AH21" s="767"/>
      <c r="AI21" s="1020"/>
      <c r="AJ21" s="869"/>
      <c r="AK21" s="767"/>
      <c r="AL21" s="1022">
        <v>1</v>
      </c>
      <c r="AM21" s="767"/>
      <c r="AN21" s="1020"/>
      <c r="AO21" s="869"/>
      <c r="AP21" s="1019">
        <v>1</v>
      </c>
      <c r="AQ21" s="767"/>
      <c r="AR21" s="783"/>
      <c r="AS21" s="1020"/>
      <c r="AT21" s="1034">
        <f t="shared" si="0"/>
        <v>1</v>
      </c>
      <c r="AU21" s="1044">
        <f t="shared" si="1"/>
        <v>0</v>
      </c>
      <c r="AV21" s="1071">
        <f>AU21/6</f>
        <v>0</v>
      </c>
      <c r="AW21" s="1044">
        <f t="shared" si="2"/>
        <v>3</v>
      </c>
      <c r="AX21" s="1071">
        <f>AW21/6</f>
        <v>0.5</v>
      </c>
      <c r="AY21" s="1044">
        <f t="shared" si="3"/>
        <v>2</v>
      </c>
      <c r="AZ21" s="1071">
        <f>AY21/6</f>
        <v>0.33333333333333331</v>
      </c>
      <c r="BA21" s="1044">
        <f t="shared" si="4"/>
        <v>1</v>
      </c>
      <c r="BB21" s="1071">
        <f>BA21/6</f>
        <v>0.16666666666666666</v>
      </c>
      <c r="BC21" s="1044">
        <f t="shared" si="5"/>
        <v>0</v>
      </c>
      <c r="BD21" s="1071">
        <f>BC21/6</f>
        <v>0</v>
      </c>
      <c r="BE21" s="1029">
        <f t="shared" si="6"/>
        <v>0.99999999999999989</v>
      </c>
    </row>
    <row r="22" spans="2:57" ht="18.95" customHeight="1" x14ac:dyDescent="0.25">
      <c r="B22" s="63">
        <v>105</v>
      </c>
      <c r="C22" s="190" t="s">
        <v>339</v>
      </c>
      <c r="D22" s="770">
        <v>215924</v>
      </c>
      <c r="E22" s="780">
        <v>933733</v>
      </c>
      <c r="F22" s="767"/>
      <c r="G22" s="767"/>
      <c r="H22" s="1022">
        <v>1</v>
      </c>
      <c r="I22" s="767"/>
      <c r="J22" s="767"/>
      <c r="K22" s="1020"/>
      <c r="L22" s="869"/>
      <c r="M22" s="767"/>
      <c r="N22" s="1022">
        <v>1</v>
      </c>
      <c r="O22" s="767"/>
      <c r="P22" s="767"/>
      <c r="Q22" s="1020"/>
      <c r="R22" s="869"/>
      <c r="S22" s="1019">
        <v>1</v>
      </c>
      <c r="T22" s="767"/>
      <c r="U22" s="783"/>
      <c r="V22" s="767"/>
      <c r="W22" s="1020"/>
      <c r="X22" s="869"/>
      <c r="Y22" s="767"/>
      <c r="Z22" s="1022">
        <v>1</v>
      </c>
      <c r="AA22" s="767"/>
      <c r="AB22" s="767"/>
      <c r="AC22" s="1020"/>
      <c r="AD22" s="869"/>
      <c r="AE22" s="767"/>
      <c r="AF22" s="1022">
        <v>1</v>
      </c>
      <c r="AG22" s="767"/>
      <c r="AH22" s="767"/>
      <c r="AI22" s="1020"/>
      <c r="AJ22" s="869"/>
      <c r="AK22" s="767"/>
      <c r="AL22" s="767"/>
      <c r="AM22" s="1021">
        <v>1</v>
      </c>
      <c r="AN22" s="1020"/>
      <c r="AO22" s="869"/>
      <c r="AP22" s="767"/>
      <c r="AQ22" s="767"/>
      <c r="AR22" s="1021">
        <v>1</v>
      </c>
      <c r="AS22" s="1020"/>
      <c r="AT22" s="1039">
        <f t="shared" si="0"/>
        <v>0</v>
      </c>
      <c r="AU22" s="1055">
        <f t="shared" si="1"/>
        <v>0</v>
      </c>
      <c r="AV22" s="1056">
        <f>AU22/7</f>
        <v>0</v>
      </c>
      <c r="AW22" s="1055">
        <f t="shared" si="2"/>
        <v>1</v>
      </c>
      <c r="AX22" s="1056">
        <f>AW22/7</f>
        <v>0.14285714285714285</v>
      </c>
      <c r="AY22" s="1055">
        <f t="shared" si="3"/>
        <v>4</v>
      </c>
      <c r="AZ22" s="1056">
        <f>AY22/7</f>
        <v>0.5714285714285714</v>
      </c>
      <c r="BA22" s="1055">
        <f t="shared" si="4"/>
        <v>2</v>
      </c>
      <c r="BB22" s="1056">
        <f>BA22/7</f>
        <v>0.2857142857142857</v>
      </c>
      <c r="BC22" s="1055">
        <f t="shared" si="5"/>
        <v>0</v>
      </c>
      <c r="BD22" s="1056">
        <f>BC22/7</f>
        <v>0</v>
      </c>
      <c r="BE22" s="1029">
        <f t="shared" si="6"/>
        <v>0.99999999999999989</v>
      </c>
    </row>
    <row r="23" spans="2:57" ht="18.95" customHeight="1" x14ac:dyDescent="0.25">
      <c r="B23" s="63">
        <v>106</v>
      </c>
      <c r="C23" s="190" t="s">
        <v>341</v>
      </c>
      <c r="D23" s="770">
        <v>216133</v>
      </c>
      <c r="E23" s="780">
        <v>933733</v>
      </c>
      <c r="F23" s="767"/>
      <c r="G23" s="767"/>
      <c r="H23" s="1022">
        <v>1</v>
      </c>
      <c r="I23" s="767"/>
      <c r="J23" s="767"/>
      <c r="K23" s="1020"/>
      <c r="L23" s="869"/>
      <c r="M23" s="767"/>
      <c r="N23" s="1022">
        <v>1</v>
      </c>
      <c r="O23" s="767"/>
      <c r="P23" s="767"/>
      <c r="Q23" s="1020"/>
      <c r="R23" s="869"/>
      <c r="S23" s="767"/>
      <c r="T23" s="1022">
        <v>1</v>
      </c>
      <c r="U23" s="783"/>
      <c r="V23" s="767"/>
      <c r="W23" s="1020"/>
      <c r="X23" s="869"/>
      <c r="Y23" s="767"/>
      <c r="Z23" s="1022">
        <v>1</v>
      </c>
      <c r="AA23" s="767"/>
      <c r="AB23" s="767"/>
      <c r="AC23" s="1020"/>
      <c r="AD23" s="869"/>
      <c r="AE23" s="767"/>
      <c r="AF23" s="1022">
        <v>1</v>
      </c>
      <c r="AG23" s="783"/>
      <c r="AH23" s="767"/>
      <c r="AI23" s="1020"/>
      <c r="AJ23" s="869"/>
      <c r="AK23" s="767"/>
      <c r="AL23" s="767"/>
      <c r="AM23" s="1021">
        <v>1</v>
      </c>
      <c r="AN23" s="1020"/>
      <c r="AO23" s="869"/>
      <c r="AP23" s="767"/>
      <c r="AQ23" s="767"/>
      <c r="AR23" s="1021">
        <v>1</v>
      </c>
      <c r="AS23" s="1020"/>
      <c r="AT23" s="1039">
        <f t="shared" si="0"/>
        <v>0</v>
      </c>
      <c r="AU23" s="1055">
        <f t="shared" si="1"/>
        <v>0</v>
      </c>
      <c r="AV23" s="1103">
        <f>AU23/7</f>
        <v>0</v>
      </c>
      <c r="AW23" s="1055">
        <f t="shared" si="2"/>
        <v>0</v>
      </c>
      <c r="AX23" s="1103">
        <f>AW23/7</f>
        <v>0</v>
      </c>
      <c r="AY23" s="1055">
        <f t="shared" si="3"/>
        <v>5</v>
      </c>
      <c r="AZ23" s="1103">
        <f>AY23/7</f>
        <v>0.7142857142857143</v>
      </c>
      <c r="BA23" s="1055">
        <f t="shared" si="4"/>
        <v>2</v>
      </c>
      <c r="BB23" s="1103">
        <f>BA23/7</f>
        <v>0.2857142857142857</v>
      </c>
      <c r="BC23" s="1055">
        <f t="shared" si="5"/>
        <v>0</v>
      </c>
      <c r="BD23" s="1103">
        <f>BC23/7</f>
        <v>0</v>
      </c>
      <c r="BE23" s="1029">
        <f t="shared" si="6"/>
        <v>1</v>
      </c>
    </row>
    <row r="24" spans="2:57" ht="18.95" customHeight="1" x14ac:dyDescent="0.25">
      <c r="B24" s="63">
        <v>107</v>
      </c>
      <c r="C24" s="190" t="s">
        <v>344</v>
      </c>
      <c r="D24" s="770">
        <v>216344</v>
      </c>
      <c r="E24" s="780">
        <v>933732</v>
      </c>
      <c r="F24" s="767"/>
      <c r="G24" s="1016">
        <v>1</v>
      </c>
      <c r="H24" s="767"/>
      <c r="I24" s="767"/>
      <c r="J24" s="767"/>
      <c r="K24" s="1020"/>
      <c r="L24" s="869"/>
      <c r="M24" s="1019">
        <v>1</v>
      </c>
      <c r="N24" s="767"/>
      <c r="O24" s="767"/>
      <c r="P24" s="767"/>
      <c r="Q24" s="1020"/>
      <c r="R24" s="869"/>
      <c r="S24" s="1019">
        <v>1</v>
      </c>
      <c r="T24" s="783"/>
      <c r="U24" s="767"/>
      <c r="V24" s="767"/>
      <c r="W24" s="1020"/>
      <c r="X24" s="869"/>
      <c r="Y24" s="767"/>
      <c r="Z24" s="1022">
        <v>1</v>
      </c>
      <c r="AA24" s="767"/>
      <c r="AB24" s="767"/>
      <c r="AC24" s="1020"/>
      <c r="AD24" s="869"/>
      <c r="AE24" s="767"/>
      <c r="AF24" s="767"/>
      <c r="AG24" s="767"/>
      <c r="AH24" s="767"/>
      <c r="AI24" s="1033">
        <v>1</v>
      </c>
      <c r="AJ24" s="869"/>
      <c r="AK24" s="767"/>
      <c r="AL24" s="767"/>
      <c r="AM24" s="1021">
        <v>1</v>
      </c>
      <c r="AN24" s="1020"/>
      <c r="AO24" s="869"/>
      <c r="AP24" s="767"/>
      <c r="AQ24" s="767"/>
      <c r="AR24" s="1021">
        <v>1</v>
      </c>
      <c r="AS24" s="1020"/>
      <c r="AT24" s="1034">
        <f t="shared" si="0"/>
        <v>1</v>
      </c>
      <c r="AU24" s="1044">
        <f t="shared" si="1"/>
        <v>0</v>
      </c>
      <c r="AV24" s="1071">
        <f>AU24/6</f>
        <v>0</v>
      </c>
      <c r="AW24" s="1044">
        <f t="shared" si="2"/>
        <v>3</v>
      </c>
      <c r="AX24" s="1071">
        <f>AW24/6</f>
        <v>0.5</v>
      </c>
      <c r="AY24" s="1044">
        <f t="shared" si="3"/>
        <v>1</v>
      </c>
      <c r="AZ24" s="1071">
        <f>AY24/6</f>
        <v>0.16666666666666666</v>
      </c>
      <c r="BA24" s="1044">
        <f t="shared" si="4"/>
        <v>2</v>
      </c>
      <c r="BB24" s="1071">
        <f>BA24/6</f>
        <v>0.33333333333333331</v>
      </c>
      <c r="BC24" s="1044">
        <f t="shared" si="5"/>
        <v>0</v>
      </c>
      <c r="BD24" s="1071">
        <f>BC24/6</f>
        <v>0</v>
      </c>
      <c r="BE24" s="1029">
        <f t="shared" si="6"/>
        <v>1</v>
      </c>
    </row>
    <row r="25" spans="2:57" ht="18.95" customHeight="1" x14ac:dyDescent="0.25">
      <c r="B25" s="63">
        <v>109</v>
      </c>
      <c r="C25" s="190" t="s">
        <v>348</v>
      </c>
      <c r="D25" s="770">
        <v>216343</v>
      </c>
      <c r="E25" s="780">
        <v>933944</v>
      </c>
      <c r="F25" s="767"/>
      <c r="G25" s="767"/>
      <c r="H25" s="1022">
        <v>1</v>
      </c>
      <c r="I25" s="767"/>
      <c r="J25" s="767"/>
      <c r="K25" s="1020"/>
      <c r="L25" s="869"/>
      <c r="M25" s="767"/>
      <c r="N25" s="1022">
        <v>1</v>
      </c>
      <c r="O25" s="767"/>
      <c r="P25" s="767"/>
      <c r="Q25" s="1020"/>
      <c r="R25" s="869"/>
      <c r="S25" s="1019">
        <v>1</v>
      </c>
      <c r="T25" s="783"/>
      <c r="U25" s="767"/>
      <c r="V25" s="767"/>
      <c r="W25" s="1020"/>
      <c r="X25" s="869"/>
      <c r="Y25" s="767"/>
      <c r="Z25" s="767"/>
      <c r="AA25" s="1021">
        <v>1</v>
      </c>
      <c r="AB25" s="767"/>
      <c r="AC25" s="1020"/>
      <c r="AD25" s="869"/>
      <c r="AE25" s="767"/>
      <c r="AF25" s="767"/>
      <c r="AG25" s="1021">
        <v>1</v>
      </c>
      <c r="AH25" s="767"/>
      <c r="AI25" s="1020"/>
      <c r="AJ25" s="869"/>
      <c r="AK25" s="767"/>
      <c r="AL25" s="1022">
        <v>1</v>
      </c>
      <c r="AM25" s="767"/>
      <c r="AN25" s="1020"/>
      <c r="AO25" s="869"/>
      <c r="AP25" s="767"/>
      <c r="AQ25" s="1022">
        <v>1</v>
      </c>
      <c r="AR25" s="783"/>
      <c r="AS25" s="1020"/>
      <c r="AT25" s="1039">
        <f t="shared" si="0"/>
        <v>0</v>
      </c>
      <c r="AU25" s="1055">
        <f t="shared" si="1"/>
        <v>0</v>
      </c>
      <c r="AV25" s="1103">
        <f>AU25/7</f>
        <v>0</v>
      </c>
      <c r="AW25" s="1055">
        <f t="shared" si="2"/>
        <v>1</v>
      </c>
      <c r="AX25" s="1103">
        <f>AW25/7</f>
        <v>0.14285714285714285</v>
      </c>
      <c r="AY25" s="1055">
        <f t="shared" si="3"/>
        <v>4</v>
      </c>
      <c r="AZ25" s="1103">
        <f>AY25/7</f>
        <v>0.5714285714285714</v>
      </c>
      <c r="BA25" s="1055">
        <f t="shared" si="4"/>
        <v>2</v>
      </c>
      <c r="BB25" s="1103">
        <f>BA25/7</f>
        <v>0.2857142857142857</v>
      </c>
      <c r="BC25" s="1055">
        <f t="shared" si="5"/>
        <v>0</v>
      </c>
      <c r="BD25" s="1103">
        <f>BC25/7</f>
        <v>0</v>
      </c>
      <c r="BE25" s="1029">
        <f t="shared" si="6"/>
        <v>0.99999999999999989</v>
      </c>
    </row>
    <row r="26" spans="2:57" ht="18.95" customHeight="1" x14ac:dyDescent="0.25">
      <c r="B26" s="1110">
        <v>129</v>
      </c>
      <c r="C26" s="190" t="s">
        <v>384</v>
      </c>
      <c r="D26" s="770">
        <v>219506</v>
      </c>
      <c r="E26" s="780">
        <v>932385</v>
      </c>
      <c r="F26" s="1111"/>
      <c r="G26" s="1111"/>
      <c r="H26" s="1111"/>
      <c r="I26" s="885"/>
      <c r="J26" s="1111"/>
      <c r="K26" s="1112">
        <v>1</v>
      </c>
      <c r="L26" s="1113"/>
      <c r="M26" s="956"/>
      <c r="N26" s="956"/>
      <c r="O26" s="833"/>
      <c r="P26" s="956"/>
      <c r="Q26" s="1033">
        <v>1</v>
      </c>
      <c r="R26" s="1114"/>
      <c r="S26" s="1019">
        <v>1</v>
      </c>
      <c r="T26" s="956"/>
      <c r="U26" s="956"/>
      <c r="V26" s="956"/>
      <c r="W26" s="867"/>
      <c r="X26" s="1113"/>
      <c r="Y26" s="956"/>
      <c r="Z26" s="1022">
        <v>1</v>
      </c>
      <c r="AA26" s="956"/>
      <c r="AB26" s="956"/>
      <c r="AC26" s="867"/>
      <c r="AD26" s="1113"/>
      <c r="AE26" s="956"/>
      <c r="AF26" s="956"/>
      <c r="AG26" s="956"/>
      <c r="AH26" s="804">
        <v>1</v>
      </c>
      <c r="AI26" s="867"/>
      <c r="AJ26" s="1113"/>
      <c r="AK26" s="956"/>
      <c r="AL26" s="956"/>
      <c r="AM26" s="1021">
        <v>1</v>
      </c>
      <c r="AN26" s="867"/>
      <c r="AO26" s="1113"/>
      <c r="AP26" s="956"/>
      <c r="AQ26" s="833"/>
      <c r="AR26" s="1021">
        <v>1</v>
      </c>
      <c r="AS26" s="867"/>
      <c r="AT26" s="1115">
        <f t="shared" si="0"/>
        <v>2</v>
      </c>
      <c r="AU26" s="1116">
        <f t="shared" si="1"/>
        <v>0</v>
      </c>
      <c r="AV26" s="1049">
        <f>AU26/5</f>
        <v>0</v>
      </c>
      <c r="AW26" s="1116">
        <f t="shared" si="2"/>
        <v>1</v>
      </c>
      <c r="AX26" s="1049">
        <f>AW26/5</f>
        <v>0.2</v>
      </c>
      <c r="AY26" s="1116">
        <f t="shared" si="3"/>
        <v>1</v>
      </c>
      <c r="AZ26" s="1049">
        <f>AY26/5</f>
        <v>0.2</v>
      </c>
      <c r="BA26" s="1116">
        <f t="shared" si="4"/>
        <v>2</v>
      </c>
      <c r="BB26" s="1049">
        <f>BA26/5</f>
        <v>0.4</v>
      </c>
      <c r="BC26" s="1116">
        <f t="shared" si="5"/>
        <v>1</v>
      </c>
      <c r="BD26" s="1049">
        <f>BC26/5</f>
        <v>0.2</v>
      </c>
      <c r="BE26" s="1029">
        <f t="shared" si="6"/>
        <v>1</v>
      </c>
    </row>
    <row r="27" spans="2:57" ht="18.95" customHeight="1" x14ac:dyDescent="0.25">
      <c r="B27" s="1117" t="s">
        <v>456</v>
      </c>
      <c r="C27" s="1118"/>
      <c r="D27" s="1502" t="s">
        <v>388</v>
      </c>
      <c r="E27" s="1503"/>
      <c r="F27" s="1119">
        <f t="shared" ref="F27:AS27" si="12">SUM(F6:F26)</f>
        <v>6</v>
      </c>
      <c r="G27" s="1120">
        <f t="shared" si="12"/>
        <v>7</v>
      </c>
      <c r="H27" s="1120">
        <f t="shared" si="12"/>
        <v>3</v>
      </c>
      <c r="I27" s="1120">
        <f t="shared" si="12"/>
        <v>0</v>
      </c>
      <c r="J27" s="1120">
        <f t="shared" si="12"/>
        <v>1</v>
      </c>
      <c r="K27" s="1121">
        <f t="shared" si="12"/>
        <v>4</v>
      </c>
      <c r="L27" s="1122">
        <f t="shared" si="12"/>
        <v>4</v>
      </c>
      <c r="M27" s="952">
        <f t="shared" si="12"/>
        <v>6</v>
      </c>
      <c r="N27" s="952">
        <f t="shared" si="12"/>
        <v>6</v>
      </c>
      <c r="O27" s="952">
        <f t="shared" si="12"/>
        <v>0</v>
      </c>
      <c r="P27" s="952">
        <f t="shared" si="12"/>
        <v>1</v>
      </c>
      <c r="Q27" s="1123">
        <f t="shared" si="12"/>
        <v>4</v>
      </c>
      <c r="R27" s="1122">
        <f t="shared" si="12"/>
        <v>0</v>
      </c>
      <c r="S27" s="952">
        <f t="shared" si="12"/>
        <v>9</v>
      </c>
      <c r="T27" s="952">
        <f t="shared" si="12"/>
        <v>11</v>
      </c>
      <c r="U27" s="952">
        <f t="shared" si="12"/>
        <v>0</v>
      </c>
      <c r="V27" s="952">
        <f t="shared" si="12"/>
        <v>0</v>
      </c>
      <c r="W27" s="1124">
        <f t="shared" si="12"/>
        <v>1</v>
      </c>
      <c r="X27" s="1122">
        <f t="shared" si="12"/>
        <v>0</v>
      </c>
      <c r="Y27" s="952">
        <f t="shared" si="12"/>
        <v>0</v>
      </c>
      <c r="Z27" s="952">
        <f t="shared" si="12"/>
        <v>8</v>
      </c>
      <c r="AA27" s="952">
        <f t="shared" si="12"/>
        <v>6</v>
      </c>
      <c r="AB27" s="952">
        <f t="shared" si="12"/>
        <v>4</v>
      </c>
      <c r="AC27" s="1124">
        <f t="shared" si="12"/>
        <v>3</v>
      </c>
      <c r="AD27" s="1122">
        <f t="shared" si="12"/>
        <v>0</v>
      </c>
      <c r="AE27" s="952">
        <f t="shared" si="12"/>
        <v>0</v>
      </c>
      <c r="AF27" s="952">
        <f t="shared" si="12"/>
        <v>2</v>
      </c>
      <c r="AG27" s="952">
        <f t="shared" si="12"/>
        <v>13</v>
      </c>
      <c r="AH27" s="952">
        <f t="shared" si="12"/>
        <v>3</v>
      </c>
      <c r="AI27" s="1124">
        <f t="shared" si="12"/>
        <v>3</v>
      </c>
      <c r="AJ27" s="1122">
        <f t="shared" si="12"/>
        <v>0</v>
      </c>
      <c r="AK27" s="952">
        <f t="shared" si="12"/>
        <v>1</v>
      </c>
      <c r="AL27" s="952">
        <f t="shared" si="12"/>
        <v>7</v>
      </c>
      <c r="AM27" s="952">
        <f t="shared" si="12"/>
        <v>12</v>
      </c>
      <c r="AN27" s="1123">
        <f t="shared" si="12"/>
        <v>1</v>
      </c>
      <c r="AO27" s="1122">
        <f t="shared" si="12"/>
        <v>0</v>
      </c>
      <c r="AP27" s="952">
        <f t="shared" si="12"/>
        <v>1</v>
      </c>
      <c r="AQ27" s="952">
        <f t="shared" si="12"/>
        <v>4</v>
      </c>
      <c r="AR27" s="952">
        <f t="shared" si="12"/>
        <v>16</v>
      </c>
      <c r="AS27" s="1124">
        <f t="shared" si="12"/>
        <v>0</v>
      </c>
      <c r="AT27" s="1125"/>
      <c r="AU27" s="1126">
        <f t="shared" ref="AU27:BD27" si="13">SUM(AU6:AU26)</f>
        <v>10</v>
      </c>
      <c r="AV27" s="1071">
        <f t="shared" si="13"/>
        <v>1.4285714285714284</v>
      </c>
      <c r="AW27" s="1119">
        <f t="shared" si="13"/>
        <v>24</v>
      </c>
      <c r="AX27" s="1127">
        <f t="shared" si="13"/>
        <v>3.8761904761904757</v>
      </c>
      <c r="AY27" s="1119">
        <f t="shared" si="13"/>
        <v>41</v>
      </c>
      <c r="AZ27" s="1127">
        <f t="shared" si="13"/>
        <v>6.0428571428571427</v>
      </c>
      <c r="BA27" s="1119">
        <f t="shared" si="13"/>
        <v>47</v>
      </c>
      <c r="BB27" s="1128">
        <f t="shared" si="13"/>
        <v>8.1095238095238091</v>
      </c>
      <c r="BC27" s="1129">
        <f t="shared" si="13"/>
        <v>10</v>
      </c>
      <c r="BD27" s="1130">
        <f t="shared" si="13"/>
        <v>1.5428571428571427</v>
      </c>
      <c r="BE27" s="1131"/>
    </row>
    <row r="28" spans="2:57" ht="18.95" customHeight="1" x14ac:dyDescent="0.25">
      <c r="B28" s="1132"/>
      <c r="C28" s="1133"/>
      <c r="D28" s="1500" t="s">
        <v>526</v>
      </c>
      <c r="E28" s="1501"/>
      <c r="F28" s="1134">
        <f>F27/K30</f>
        <v>0.35294117647058826</v>
      </c>
      <c r="G28" s="968">
        <f>G27/K30</f>
        <v>0.41176470588235292</v>
      </c>
      <c r="H28" s="968">
        <f>H27/K30</f>
        <v>0.17647058823529413</v>
      </c>
      <c r="I28" s="968">
        <f>I27/K30</f>
        <v>0</v>
      </c>
      <c r="J28" s="968">
        <f>J27/K30</f>
        <v>5.8823529411764705E-2</v>
      </c>
      <c r="K28" s="968">
        <f>K27/K30</f>
        <v>0.23529411764705882</v>
      </c>
      <c r="L28" s="1135">
        <f>L27/Q30</f>
        <v>0.23529411764705882</v>
      </c>
      <c r="M28" s="968">
        <f>M27/Q30</f>
        <v>0.35294117647058826</v>
      </c>
      <c r="N28" s="968">
        <f>N27/Q30</f>
        <v>0.35294117647058826</v>
      </c>
      <c r="O28" s="968">
        <f>O27/Q30</f>
        <v>0</v>
      </c>
      <c r="P28" s="968">
        <f>P27/Q30</f>
        <v>5.8823529411764705E-2</v>
      </c>
      <c r="Q28" s="1136"/>
      <c r="R28" s="1137">
        <f>R27/W30</f>
        <v>0</v>
      </c>
      <c r="S28" s="968">
        <f>S27/W30</f>
        <v>0.45</v>
      </c>
      <c r="T28" s="968">
        <f>T27/W30</f>
        <v>0.55000000000000004</v>
      </c>
      <c r="U28" s="968">
        <f>U27/W30</f>
        <v>0</v>
      </c>
      <c r="V28" s="968">
        <f>V27/W30</f>
        <v>0</v>
      </c>
      <c r="W28" s="1138"/>
      <c r="X28" s="1137">
        <f>X27/AC30</f>
        <v>0</v>
      </c>
      <c r="Y28" s="968">
        <f>Y27/AC30</f>
        <v>0</v>
      </c>
      <c r="Z28" s="968">
        <f>Z27/AC30</f>
        <v>0.44444444444444442</v>
      </c>
      <c r="AA28" s="968">
        <f>AA27/AC30</f>
        <v>0.33333333333333331</v>
      </c>
      <c r="AB28" s="968">
        <f>AB27/AC30</f>
        <v>0.22222222222222221</v>
      </c>
      <c r="AC28" s="1138"/>
      <c r="AD28" s="1137">
        <f>AD27/AI30</f>
        <v>0</v>
      </c>
      <c r="AE28" s="968">
        <f>AE27/AI30</f>
        <v>0</v>
      </c>
      <c r="AF28" s="968">
        <f>AF27/AI30</f>
        <v>0.1111111111111111</v>
      </c>
      <c r="AG28" s="968">
        <f>AG27/AI30</f>
        <v>0.72222222222222221</v>
      </c>
      <c r="AH28" s="968">
        <f>AH27/AI30</f>
        <v>0.16666666666666666</v>
      </c>
      <c r="AI28" s="1138"/>
      <c r="AJ28" s="1137">
        <f t="shared" ref="AJ28:AS28" si="14">AJ27/21</f>
        <v>0</v>
      </c>
      <c r="AK28" s="968">
        <f t="shared" si="14"/>
        <v>4.7619047619047616E-2</v>
      </c>
      <c r="AL28" s="968">
        <f t="shared" si="14"/>
        <v>0.33333333333333331</v>
      </c>
      <c r="AM28" s="968">
        <f t="shared" si="14"/>
        <v>0.5714285714285714</v>
      </c>
      <c r="AN28" s="1136">
        <f t="shared" si="14"/>
        <v>4.7619047619047616E-2</v>
      </c>
      <c r="AO28" s="1137">
        <f t="shared" si="14"/>
        <v>0</v>
      </c>
      <c r="AP28" s="968">
        <f t="shared" si="14"/>
        <v>4.7619047619047616E-2</v>
      </c>
      <c r="AQ28" s="968">
        <f t="shared" si="14"/>
        <v>0.19047619047619047</v>
      </c>
      <c r="AR28" s="968">
        <f t="shared" si="14"/>
        <v>0.76190476190476186</v>
      </c>
      <c r="AS28" s="1138">
        <f t="shared" si="14"/>
        <v>0</v>
      </c>
      <c r="AT28" s="1139"/>
      <c r="AU28" s="1140" t="s">
        <v>527</v>
      </c>
      <c r="AV28" s="1141">
        <f>AV27/21</f>
        <v>6.8027210884353734E-2</v>
      </c>
      <c r="AW28" s="1142"/>
      <c r="AX28" s="1143">
        <f>AX27/21</f>
        <v>0.18458049886621314</v>
      </c>
      <c r="AY28" s="1144"/>
      <c r="AZ28" s="1143">
        <f>AZ27/21</f>
        <v>0.28775510204081634</v>
      </c>
      <c r="BA28" s="1144"/>
      <c r="BB28" s="1143">
        <f>BB27/21</f>
        <v>0.38616780045351473</v>
      </c>
      <c r="BC28" s="1145"/>
      <c r="BD28" s="1145">
        <f>BD27/21</f>
        <v>7.3469387755102034E-2</v>
      </c>
      <c r="BE28" s="1146"/>
    </row>
    <row r="29" spans="2:57" ht="18.95" customHeight="1" x14ac:dyDescent="0.25">
      <c r="B29" s="1147"/>
      <c r="C29" s="1133"/>
      <c r="D29" s="1504"/>
      <c r="E29" s="1505"/>
      <c r="F29" s="1134"/>
      <c r="G29" s="936"/>
      <c r="H29" s="936"/>
      <c r="I29" s="936"/>
      <c r="J29" s="936"/>
      <c r="K29" s="832"/>
      <c r="L29" s="1134"/>
      <c r="M29" s="936"/>
      <c r="N29" s="936"/>
      <c r="O29" s="936"/>
      <c r="P29" s="936"/>
      <c r="Q29" s="832"/>
      <c r="R29" s="1134"/>
      <c r="S29" s="936"/>
      <c r="T29" s="936"/>
      <c r="U29" s="936"/>
      <c r="V29" s="936"/>
      <c r="W29" s="832"/>
      <c r="X29" s="1134"/>
      <c r="Y29" s="936"/>
      <c r="Z29" s="936"/>
      <c r="AA29" s="936"/>
      <c r="AB29" s="936"/>
      <c r="AC29" s="832"/>
      <c r="AD29" s="1134"/>
      <c r="AE29" s="936"/>
      <c r="AF29" s="936"/>
      <c r="AG29" s="936"/>
      <c r="AH29" s="936"/>
      <c r="AI29" s="832"/>
      <c r="AJ29" s="1134"/>
      <c r="AK29" s="936"/>
      <c r="AL29" s="936"/>
      <c r="AM29" s="936"/>
      <c r="AN29" s="1148"/>
      <c r="AO29" s="1134"/>
      <c r="AP29" s="936"/>
      <c r="AQ29" s="936"/>
      <c r="AR29" s="936"/>
      <c r="AS29" s="1148"/>
      <c r="AT29" s="1149"/>
      <c r="AU29" s="1150"/>
      <c r="AV29" s="836"/>
      <c r="AW29" s="836"/>
      <c r="AX29" s="836"/>
      <c r="AY29" s="836"/>
      <c r="AZ29" s="836"/>
      <c r="BA29" s="836"/>
      <c r="BB29" s="836"/>
      <c r="BC29" s="836"/>
      <c r="BD29" s="836"/>
      <c r="BE29" s="836"/>
    </row>
    <row r="30" spans="2:57" ht="18.95" customHeight="1" x14ac:dyDescent="0.25">
      <c r="B30" s="1147"/>
      <c r="C30" s="1133"/>
      <c r="D30" s="1504"/>
      <c r="E30" s="1505"/>
      <c r="F30" s="1495" t="s">
        <v>540</v>
      </c>
      <c r="G30" s="1496"/>
      <c r="H30" s="1496"/>
      <c r="I30" s="1496"/>
      <c r="J30" s="1497"/>
      <c r="K30" s="1151">
        <f>21-K27</f>
        <v>17</v>
      </c>
      <c r="L30" s="1498" t="s">
        <v>540</v>
      </c>
      <c r="M30" s="1499"/>
      <c r="N30" s="1496"/>
      <c r="O30" s="1496"/>
      <c r="P30" s="1497"/>
      <c r="Q30" s="1151">
        <f>21-Q27</f>
        <v>17</v>
      </c>
      <c r="R30" s="1495" t="s">
        <v>541</v>
      </c>
      <c r="S30" s="1496"/>
      <c r="T30" s="1496"/>
      <c r="U30" s="1496"/>
      <c r="V30" s="1497"/>
      <c r="W30" s="1151">
        <f>21-W27</f>
        <v>20</v>
      </c>
      <c r="X30" s="1495" t="s">
        <v>542</v>
      </c>
      <c r="Y30" s="1496"/>
      <c r="Z30" s="1496"/>
      <c r="AA30" s="1496"/>
      <c r="AB30" s="1497"/>
      <c r="AC30" s="1151">
        <f>21-AC27</f>
        <v>18</v>
      </c>
      <c r="AD30" s="1495" t="s">
        <v>543</v>
      </c>
      <c r="AE30" s="1496"/>
      <c r="AF30" s="1496"/>
      <c r="AG30" s="1496"/>
      <c r="AH30" s="1497"/>
      <c r="AI30" s="1151">
        <f>21-AI27</f>
        <v>18</v>
      </c>
      <c r="AJ30" s="1495" t="s">
        <v>544</v>
      </c>
      <c r="AK30" s="1496"/>
      <c r="AL30" s="1496"/>
      <c r="AM30" s="1496"/>
      <c r="AN30" s="1497"/>
      <c r="AO30" s="1495" t="s">
        <v>544</v>
      </c>
      <c r="AP30" s="1496"/>
      <c r="AQ30" s="1496"/>
      <c r="AR30" s="1496"/>
      <c r="AS30" s="1497"/>
      <c r="AT30" s="1152"/>
      <c r="AU30" s="936"/>
      <c r="AV30" s="936"/>
      <c r="AW30" s="936"/>
      <c r="AX30" s="936"/>
      <c r="AY30" s="936"/>
      <c r="AZ30" s="936"/>
      <c r="BA30" s="936"/>
      <c r="BB30" s="936"/>
      <c r="BC30" s="936"/>
      <c r="BD30" s="936"/>
      <c r="BE30" s="936"/>
    </row>
    <row r="31" spans="2:57" ht="18.95" customHeight="1" x14ac:dyDescent="0.25">
      <c r="B31" s="1147"/>
      <c r="C31" s="968"/>
      <c r="D31" s="1504"/>
      <c r="E31" s="1505"/>
      <c r="F31" s="1142"/>
      <c r="G31" s="830"/>
      <c r="H31" s="830"/>
      <c r="I31" s="830"/>
      <c r="J31" s="830"/>
      <c r="K31" s="1153"/>
      <c r="L31" s="1134"/>
      <c r="M31" s="936"/>
      <c r="N31" s="936"/>
      <c r="O31" s="936"/>
      <c r="P31" s="936"/>
      <c r="Q31" s="1154"/>
      <c r="R31" s="1134"/>
      <c r="S31" s="936"/>
      <c r="T31" s="936"/>
      <c r="U31" s="936"/>
      <c r="V31" s="936"/>
      <c r="W31" s="1154"/>
      <c r="X31" s="1134"/>
      <c r="Y31" s="936"/>
      <c r="Z31" s="936"/>
      <c r="AA31" s="936"/>
      <c r="AB31" s="936"/>
      <c r="AC31" s="836"/>
      <c r="AD31" s="936"/>
      <c r="AE31" s="936"/>
      <c r="AF31" s="936"/>
      <c r="AG31" s="936"/>
      <c r="AH31" s="936"/>
      <c r="AI31" s="836"/>
      <c r="AJ31" s="936"/>
      <c r="AK31" s="936"/>
      <c r="AL31" s="936"/>
      <c r="AM31" s="936"/>
      <c r="AN31" s="936"/>
      <c r="AO31" s="936"/>
      <c r="AP31" s="936"/>
      <c r="AQ31" s="936"/>
      <c r="AR31" s="936"/>
      <c r="AS31" s="936"/>
      <c r="AT31" s="936"/>
      <c r="AU31" s="936"/>
      <c r="AV31" s="936"/>
      <c r="AW31" s="936"/>
      <c r="AX31" s="936"/>
      <c r="AY31" s="936"/>
      <c r="AZ31" s="936"/>
      <c r="BA31" s="936"/>
      <c r="BB31" s="936"/>
      <c r="BC31" s="936"/>
      <c r="BD31" s="936"/>
      <c r="BE31" s="936"/>
    </row>
  </sheetData>
  <mergeCells count="28">
    <mergeCell ref="AU4:BD4"/>
    <mergeCell ref="AT4:AT5"/>
    <mergeCell ref="C4:C5"/>
    <mergeCell ref="B4:B5"/>
    <mergeCell ref="D4:E4"/>
    <mergeCell ref="R4:W4"/>
    <mergeCell ref="F4:K4"/>
    <mergeCell ref="L4:Q4"/>
    <mergeCell ref="X4:AC4"/>
    <mergeCell ref="AD4:AI4"/>
    <mergeCell ref="AJ4:AN4"/>
    <mergeCell ref="AO4:AS4"/>
    <mergeCell ref="D31:E31"/>
    <mergeCell ref="L30:P30"/>
    <mergeCell ref="AJ30:AN30"/>
    <mergeCell ref="C3:D3"/>
    <mergeCell ref="K3:L3"/>
    <mergeCell ref="G3:H3"/>
    <mergeCell ref="N3:T3"/>
    <mergeCell ref="D27:E27"/>
    <mergeCell ref="D28:E28"/>
    <mergeCell ref="D30:E30"/>
    <mergeCell ref="D29:E29"/>
    <mergeCell ref="AO30:AS30"/>
    <mergeCell ref="F30:J30"/>
    <mergeCell ref="R30:V30"/>
    <mergeCell ref="X30:AB30"/>
    <mergeCell ref="AD30:AH30"/>
  </mergeCells>
  <pageMargins left="0.75" right="0.75" top="1" bottom="1" header="0.5" footer="0.5"/>
  <pageSetup orientation="portrait"/>
  <headerFooter>
    <oddFooter>&amp;L&amp;"Helvetica,Regular"&amp;12&amp;K000000	&amp;P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72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ColWidth="12.19921875" defaultRowHeight="18" customHeight="1" x14ac:dyDescent="0.2"/>
  <cols>
    <col min="1" max="1" width="0.19921875" style="1170" customWidth="1"/>
    <col min="2" max="256" width="12.19921875" style="1170" customWidth="1"/>
  </cols>
  <sheetData>
    <row r="1" spans="2:57" ht="2.1" customHeight="1" x14ac:dyDescent="0.2"/>
    <row r="2" spans="2:57" ht="23.85" customHeight="1" x14ac:dyDescent="0.35">
      <c r="B2" s="985" t="s">
        <v>498</v>
      </c>
      <c r="C2" s="986"/>
      <c r="D2" s="986"/>
      <c r="E2" s="986"/>
      <c r="F2" s="987"/>
      <c r="G2" s="986"/>
      <c r="H2" s="749"/>
      <c r="I2" s="748"/>
      <c r="J2" s="988"/>
      <c r="K2" s="748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Q2" s="749"/>
      <c r="AR2" s="749"/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E2" s="749"/>
    </row>
    <row r="3" spans="2:57" ht="33.950000000000003" customHeight="1" x14ac:dyDescent="0.3">
      <c r="B3" s="989"/>
      <c r="C3" s="1506" t="s">
        <v>499</v>
      </c>
      <c r="D3" s="1484"/>
      <c r="E3" s="990"/>
      <c r="F3" s="991" t="s">
        <v>500</v>
      </c>
      <c r="G3" s="1528" t="s">
        <v>566</v>
      </c>
      <c r="H3" s="1508"/>
      <c r="I3" s="992"/>
      <c r="J3" s="993"/>
      <c r="K3" s="1507" t="s">
        <v>502</v>
      </c>
      <c r="L3" s="1508"/>
      <c r="M3" s="748"/>
      <c r="N3" s="1509" t="s">
        <v>503</v>
      </c>
      <c r="O3" s="1510"/>
      <c r="P3" s="1508"/>
      <c r="Q3" s="1510"/>
      <c r="R3" s="1510"/>
      <c r="S3" s="1510"/>
      <c r="T3" s="1510"/>
      <c r="U3" s="748"/>
      <c r="V3" s="748"/>
      <c r="W3" s="749"/>
      <c r="X3" s="748"/>
      <c r="Y3" s="748"/>
      <c r="Z3" s="748"/>
      <c r="AA3" s="748"/>
      <c r="AB3" s="748"/>
      <c r="AC3" s="749"/>
      <c r="AD3" s="748"/>
      <c r="AE3" s="748"/>
      <c r="AF3" s="748"/>
      <c r="AG3" s="748"/>
      <c r="AH3" s="748"/>
      <c r="AI3" s="749"/>
      <c r="AJ3" s="748"/>
      <c r="AK3" s="748"/>
      <c r="AL3" s="748"/>
      <c r="AM3" s="748"/>
      <c r="AN3" s="748"/>
      <c r="AO3" s="748"/>
      <c r="AP3" s="748"/>
      <c r="AQ3" s="748"/>
      <c r="AR3" s="748"/>
      <c r="AS3" s="748"/>
      <c r="AT3" s="941"/>
      <c r="AU3" s="941"/>
      <c r="AV3" s="941"/>
      <c r="AW3" s="941"/>
      <c r="AX3" s="941"/>
      <c r="AY3" s="941"/>
      <c r="AZ3" s="941"/>
      <c r="BA3" s="941"/>
      <c r="BB3" s="941"/>
      <c r="BC3" s="941"/>
      <c r="BD3" s="941"/>
      <c r="BE3" s="941"/>
    </row>
    <row r="4" spans="2:57" ht="23.1" customHeight="1" x14ac:dyDescent="0.3">
      <c r="B4" s="1367" t="s">
        <v>13</v>
      </c>
      <c r="C4" s="1246" t="s">
        <v>14</v>
      </c>
      <c r="D4" s="1523" t="s">
        <v>15</v>
      </c>
      <c r="E4" s="1524"/>
      <c r="F4" s="1514" t="s">
        <v>504</v>
      </c>
      <c r="G4" s="1510"/>
      <c r="H4" s="1510"/>
      <c r="I4" s="1510"/>
      <c r="J4" s="1407"/>
      <c r="K4" s="1515"/>
      <c r="L4" s="1516" t="s">
        <v>505</v>
      </c>
      <c r="M4" s="1510"/>
      <c r="N4" s="1510"/>
      <c r="O4" s="1510"/>
      <c r="P4" s="1407"/>
      <c r="Q4" s="1515"/>
      <c r="R4" s="1516" t="s">
        <v>506</v>
      </c>
      <c r="S4" s="1510"/>
      <c r="T4" s="1510"/>
      <c r="U4" s="1510"/>
      <c r="V4" s="1407"/>
      <c r="W4" s="1515"/>
      <c r="X4" s="1516" t="s">
        <v>507</v>
      </c>
      <c r="Y4" s="1510"/>
      <c r="Z4" s="1510"/>
      <c r="AA4" s="1510"/>
      <c r="AB4" s="1407"/>
      <c r="AC4" s="1515"/>
      <c r="AD4" s="1516" t="s">
        <v>508</v>
      </c>
      <c r="AE4" s="1510"/>
      <c r="AF4" s="1510"/>
      <c r="AG4" s="1510"/>
      <c r="AH4" s="1407"/>
      <c r="AI4" s="1515"/>
      <c r="AJ4" s="1516" t="s">
        <v>509</v>
      </c>
      <c r="AK4" s="1525"/>
      <c r="AL4" s="1525"/>
      <c r="AM4" s="1525"/>
      <c r="AN4" s="1526"/>
      <c r="AO4" s="1516" t="s">
        <v>510</v>
      </c>
      <c r="AP4" s="1510"/>
      <c r="AQ4" s="1510"/>
      <c r="AR4" s="1510"/>
      <c r="AS4" s="1526"/>
      <c r="AT4" s="1521" t="s">
        <v>511</v>
      </c>
      <c r="AU4" s="1517" t="s">
        <v>512</v>
      </c>
      <c r="AV4" s="1518"/>
      <c r="AW4" s="1519"/>
      <c r="AX4" s="1518"/>
      <c r="AY4" s="1519"/>
      <c r="AZ4" s="1518"/>
      <c r="BA4" s="1519"/>
      <c r="BB4" s="1518"/>
      <c r="BC4" s="1519"/>
      <c r="BD4" s="1520"/>
      <c r="BE4" s="994"/>
    </row>
    <row r="5" spans="2:57" ht="23.1" customHeight="1" x14ac:dyDescent="0.25">
      <c r="B5" s="1402"/>
      <c r="C5" s="1401"/>
      <c r="D5" s="1163" t="s">
        <v>65</v>
      </c>
      <c r="E5" s="1164" t="s">
        <v>66</v>
      </c>
      <c r="F5" s="997" t="s">
        <v>513</v>
      </c>
      <c r="G5" s="998" t="s">
        <v>514</v>
      </c>
      <c r="H5" s="999" t="s">
        <v>515</v>
      </c>
      <c r="I5" s="1000" t="s">
        <v>516</v>
      </c>
      <c r="J5" s="441" t="s">
        <v>517</v>
      </c>
      <c r="K5" s="1001" t="s">
        <v>518</v>
      </c>
      <c r="L5" s="997" t="s">
        <v>513</v>
      </c>
      <c r="M5" s="998" t="s">
        <v>514</v>
      </c>
      <c r="N5" s="999" t="s">
        <v>515</v>
      </c>
      <c r="O5" s="1000" t="s">
        <v>516</v>
      </c>
      <c r="P5" s="441" t="s">
        <v>517</v>
      </c>
      <c r="Q5" s="1001" t="s">
        <v>518</v>
      </c>
      <c r="R5" s="997" t="s">
        <v>513</v>
      </c>
      <c r="S5" s="998" t="s">
        <v>514</v>
      </c>
      <c r="T5" s="999" t="s">
        <v>515</v>
      </c>
      <c r="U5" s="1000" t="s">
        <v>516</v>
      </c>
      <c r="V5" s="441" t="s">
        <v>517</v>
      </c>
      <c r="W5" s="1001" t="s">
        <v>518</v>
      </c>
      <c r="X5" s="997" t="s">
        <v>513</v>
      </c>
      <c r="Y5" s="998" t="s">
        <v>514</v>
      </c>
      <c r="Z5" s="999" t="s">
        <v>515</v>
      </c>
      <c r="AA5" s="1000" t="s">
        <v>516</v>
      </c>
      <c r="AB5" s="441" t="s">
        <v>517</v>
      </c>
      <c r="AC5" s="1001" t="s">
        <v>518</v>
      </c>
      <c r="AD5" s="997" t="s">
        <v>513</v>
      </c>
      <c r="AE5" s="998" t="s">
        <v>514</v>
      </c>
      <c r="AF5" s="999" t="s">
        <v>515</v>
      </c>
      <c r="AG5" s="1000" t="s">
        <v>516</v>
      </c>
      <c r="AH5" s="441" t="s">
        <v>517</v>
      </c>
      <c r="AI5" s="1001" t="s">
        <v>518</v>
      </c>
      <c r="AJ5" s="997" t="s">
        <v>513</v>
      </c>
      <c r="AK5" s="998" t="s">
        <v>514</v>
      </c>
      <c r="AL5" s="999" t="s">
        <v>515</v>
      </c>
      <c r="AM5" s="1000" t="s">
        <v>516</v>
      </c>
      <c r="AN5" s="1002" t="s">
        <v>517</v>
      </c>
      <c r="AO5" s="997" t="s">
        <v>513</v>
      </c>
      <c r="AP5" s="998" t="s">
        <v>514</v>
      </c>
      <c r="AQ5" s="999" t="s">
        <v>515</v>
      </c>
      <c r="AR5" s="1000" t="s">
        <v>516</v>
      </c>
      <c r="AS5" s="1003" t="s">
        <v>517</v>
      </c>
      <c r="AT5" s="1522"/>
      <c r="AU5" s="1165" t="s">
        <v>513</v>
      </c>
      <c r="AV5" s="1166" t="s">
        <v>519</v>
      </c>
      <c r="AW5" s="1167" t="s">
        <v>514</v>
      </c>
      <c r="AX5" s="1007" t="s">
        <v>520</v>
      </c>
      <c r="AY5" s="1168" t="s">
        <v>515</v>
      </c>
      <c r="AZ5" s="1009" t="s">
        <v>521</v>
      </c>
      <c r="BA5" s="1169" t="s">
        <v>516</v>
      </c>
      <c r="BB5" s="1011" t="s">
        <v>522</v>
      </c>
      <c r="BC5" s="1012" t="s">
        <v>517</v>
      </c>
      <c r="BD5" s="1013" t="s">
        <v>523</v>
      </c>
      <c r="BE5" s="1014" t="s">
        <v>524</v>
      </c>
    </row>
    <row r="6" spans="2:57" ht="18.95" customHeight="1" x14ac:dyDescent="0.25">
      <c r="B6" s="63">
        <v>34</v>
      </c>
      <c r="C6" s="190" t="s">
        <v>187</v>
      </c>
      <c r="D6" s="770">
        <v>221592</v>
      </c>
      <c r="E6" s="780">
        <v>931843</v>
      </c>
      <c r="F6" s="1015"/>
      <c r="G6" s="767"/>
      <c r="H6" s="767"/>
      <c r="I6" s="767"/>
      <c r="J6" s="767"/>
      <c r="K6" s="1033">
        <v>1</v>
      </c>
      <c r="L6" s="1018"/>
      <c r="M6" s="767"/>
      <c r="N6" s="767"/>
      <c r="O6" s="767"/>
      <c r="P6" s="767"/>
      <c r="Q6" s="1033">
        <v>1</v>
      </c>
      <c r="R6" s="1018"/>
      <c r="S6" s="767"/>
      <c r="T6" s="1022">
        <v>1</v>
      </c>
      <c r="U6" s="783"/>
      <c r="V6" s="767"/>
      <c r="W6" s="1020"/>
      <c r="X6" s="1018"/>
      <c r="Y6" s="767"/>
      <c r="Z6" s="767"/>
      <c r="AA6" s="767"/>
      <c r="AB6" s="767"/>
      <c r="AC6" s="1033">
        <v>1</v>
      </c>
      <c r="AD6" s="1018"/>
      <c r="AE6" s="767"/>
      <c r="AF6" s="767"/>
      <c r="AG6" s="1021">
        <v>1</v>
      </c>
      <c r="AH6" s="767"/>
      <c r="AI6" s="1020"/>
      <c r="AJ6" s="1018"/>
      <c r="AK6" s="767"/>
      <c r="AL6" s="767"/>
      <c r="AM6" s="1021">
        <v>1</v>
      </c>
      <c r="AN6" s="1020"/>
      <c r="AO6" s="1018"/>
      <c r="AP6" s="767"/>
      <c r="AQ6" s="1022">
        <v>1</v>
      </c>
      <c r="AR6" s="783"/>
      <c r="AS6" s="1020"/>
      <c r="AT6" s="1034">
        <f>K6+Q6+W6+AC6+AI6</f>
        <v>3</v>
      </c>
      <c r="AU6" s="1044">
        <f>F6+L6+R6+X6+AD6+AJ6+AO6</f>
        <v>0</v>
      </c>
      <c r="AV6" s="1045">
        <f>AU6/4</f>
        <v>0</v>
      </c>
      <c r="AW6" s="1044">
        <f>G6+M6+S6+Y6+AE6+AK6+AP6</f>
        <v>0</v>
      </c>
      <c r="AX6" s="1049">
        <f>AW6/4</f>
        <v>0</v>
      </c>
      <c r="AY6" s="1044">
        <f>H6+N6+T6+Z6+AF6+AL6+AQ6</f>
        <v>2</v>
      </c>
      <c r="AZ6" s="1049">
        <f>AY6/4</f>
        <v>0.5</v>
      </c>
      <c r="BA6" s="1044">
        <f>I6+O6+U6+AA6+AG6+AM6+AR6</f>
        <v>2</v>
      </c>
      <c r="BB6" s="1049">
        <f>BA6/4</f>
        <v>0.5</v>
      </c>
      <c r="BC6" s="1126">
        <f>J6+P6+V6+AB6+AH6+AN6+AS6</f>
        <v>0</v>
      </c>
      <c r="BD6" s="1049">
        <f>BC6/4</f>
        <v>0</v>
      </c>
      <c r="BE6" s="1029">
        <f>AV6+AX6+AZ6+BB6+BD6</f>
        <v>1</v>
      </c>
    </row>
    <row r="7" spans="2:57" ht="18.95" customHeight="1" x14ac:dyDescent="0.25">
      <c r="B7" s="63">
        <v>35</v>
      </c>
      <c r="C7" s="190" t="s">
        <v>189</v>
      </c>
      <c r="D7" s="770">
        <v>221779</v>
      </c>
      <c r="E7" s="780">
        <v>931841</v>
      </c>
      <c r="F7" s="767"/>
      <c r="G7" s="1016">
        <v>1</v>
      </c>
      <c r="H7" s="767"/>
      <c r="I7" s="767"/>
      <c r="J7" s="767"/>
      <c r="K7" s="1020"/>
      <c r="L7" s="869"/>
      <c r="M7" s="1019">
        <v>1</v>
      </c>
      <c r="N7" s="767"/>
      <c r="O7" s="767"/>
      <c r="P7" s="767"/>
      <c r="Q7" s="1020"/>
      <c r="R7" s="869"/>
      <c r="S7" s="1019">
        <v>1</v>
      </c>
      <c r="T7" s="767"/>
      <c r="U7" s="783"/>
      <c r="V7" s="767"/>
      <c r="W7" s="1020"/>
      <c r="X7" s="869"/>
      <c r="Y7" s="767"/>
      <c r="Z7" s="767"/>
      <c r="AA7" s="1021">
        <v>1</v>
      </c>
      <c r="AB7" s="767"/>
      <c r="AC7" s="1020"/>
      <c r="AD7" s="869"/>
      <c r="AE7" s="767"/>
      <c r="AF7" s="767"/>
      <c r="AG7" s="1021">
        <v>1</v>
      </c>
      <c r="AH7" s="767"/>
      <c r="AI7" s="1020"/>
      <c r="AJ7" s="869"/>
      <c r="AK7" s="767"/>
      <c r="AL7" s="1022">
        <v>1</v>
      </c>
      <c r="AM7" s="767"/>
      <c r="AN7" s="1020"/>
      <c r="AO7" s="869"/>
      <c r="AP7" s="767"/>
      <c r="AQ7" s="767"/>
      <c r="AR7" s="1021">
        <v>1</v>
      </c>
      <c r="AS7" s="1020"/>
      <c r="AT7" s="1039">
        <f>K7+Q7+W7+AC7+AI7</f>
        <v>0</v>
      </c>
      <c r="AU7" s="1055">
        <f>F7+L7+R7+X7+AD7+AJ7+AO7</f>
        <v>0</v>
      </c>
      <c r="AV7" s="1056">
        <f>AU7/7</f>
        <v>0</v>
      </c>
      <c r="AW7" s="1055">
        <f>G7+M7+S7+Y7+AE7+AK7+AP7</f>
        <v>3</v>
      </c>
      <c r="AX7" s="1057">
        <f>AW7/7</f>
        <v>0.42857142857142855</v>
      </c>
      <c r="AY7" s="1055">
        <f>H7+N7+T7+Z7+AF7+AL7+AQ7</f>
        <v>1</v>
      </c>
      <c r="AZ7" s="1057">
        <f>AY7/7</f>
        <v>0.14285714285714285</v>
      </c>
      <c r="BA7" s="1055">
        <f>I7+O7+U7+AA7+AG7+AM7+AR7</f>
        <v>3</v>
      </c>
      <c r="BB7" s="1057">
        <f>BA7/7</f>
        <v>0.42857142857142855</v>
      </c>
      <c r="BC7" s="1055">
        <f>J7+P7+V7+AB7+AH7+AN7+AS7</f>
        <v>0</v>
      </c>
      <c r="BD7" s="1057">
        <f>BC7/7</f>
        <v>0</v>
      </c>
      <c r="BE7" s="1061">
        <f>AV7+AX7+AZ7+BB7+BD7</f>
        <v>1</v>
      </c>
    </row>
    <row r="8" spans="2:57" ht="17.850000000000001" customHeight="1" x14ac:dyDescent="0.25">
      <c r="B8" s="785">
        <v>36</v>
      </c>
      <c r="C8" s="786"/>
      <c r="D8" s="1415" t="s">
        <v>192</v>
      </c>
      <c r="E8" s="1476"/>
      <c r="F8" s="767"/>
      <c r="G8" s="767"/>
      <c r="H8" s="767"/>
      <c r="I8" s="767"/>
      <c r="J8" s="767"/>
      <c r="K8" s="1020"/>
      <c r="L8" s="869"/>
      <c r="M8" s="767"/>
      <c r="N8" s="767"/>
      <c r="O8" s="767"/>
      <c r="P8" s="767"/>
      <c r="Q8" s="1020"/>
      <c r="R8" s="869"/>
      <c r="S8" s="767"/>
      <c r="T8" s="767"/>
      <c r="U8" s="783"/>
      <c r="V8" s="767"/>
      <c r="W8" s="1020"/>
      <c r="X8" s="869"/>
      <c r="Y8" s="767"/>
      <c r="Z8" s="767"/>
      <c r="AA8" s="767"/>
      <c r="AB8" s="767"/>
      <c r="AC8" s="1020"/>
      <c r="AD8" s="869"/>
      <c r="AE8" s="767"/>
      <c r="AF8" s="767"/>
      <c r="AG8" s="767"/>
      <c r="AH8" s="767"/>
      <c r="AI8" s="1020"/>
      <c r="AJ8" s="869"/>
      <c r="AK8" s="767"/>
      <c r="AL8" s="767"/>
      <c r="AM8" s="767"/>
      <c r="AN8" s="1020"/>
      <c r="AO8" s="869"/>
      <c r="AP8" s="767"/>
      <c r="AQ8" s="767"/>
      <c r="AR8" s="783"/>
      <c r="AS8" s="1020"/>
      <c r="AT8" s="1062"/>
      <c r="AU8" s="1063"/>
      <c r="AV8" s="1064"/>
      <c r="AW8" s="1063"/>
      <c r="AX8" s="1065"/>
      <c r="AY8" s="1063"/>
      <c r="AZ8" s="1065"/>
      <c r="BA8" s="1063"/>
      <c r="BB8" s="1065"/>
      <c r="BC8" s="1063"/>
      <c r="BD8" s="1065"/>
      <c r="BE8" s="1066"/>
    </row>
    <row r="9" spans="2:57" ht="17.850000000000001" customHeight="1" x14ac:dyDescent="0.25">
      <c r="B9" s="785">
        <v>37</v>
      </c>
      <c r="C9" s="147"/>
      <c r="D9" s="1439" t="s">
        <v>192</v>
      </c>
      <c r="E9" s="1480"/>
      <c r="F9" s="767"/>
      <c r="G9" s="767"/>
      <c r="H9" s="767"/>
      <c r="I9" s="767"/>
      <c r="J9" s="767"/>
      <c r="K9" s="1020"/>
      <c r="L9" s="869"/>
      <c r="M9" s="767"/>
      <c r="N9" s="767"/>
      <c r="O9" s="767"/>
      <c r="P9" s="767"/>
      <c r="Q9" s="1020"/>
      <c r="R9" s="869"/>
      <c r="S9" s="767"/>
      <c r="T9" s="783"/>
      <c r="U9" s="767"/>
      <c r="V9" s="767"/>
      <c r="W9" s="1020"/>
      <c r="X9" s="869"/>
      <c r="Y9" s="767"/>
      <c r="Z9" s="767"/>
      <c r="AA9" s="767"/>
      <c r="AB9" s="783"/>
      <c r="AC9" s="1023"/>
      <c r="AD9" s="869"/>
      <c r="AE9" s="767"/>
      <c r="AF9" s="767"/>
      <c r="AG9" s="783"/>
      <c r="AH9" s="767"/>
      <c r="AI9" s="1020"/>
      <c r="AJ9" s="869"/>
      <c r="AK9" s="767"/>
      <c r="AL9" s="767"/>
      <c r="AM9" s="767"/>
      <c r="AN9" s="1020"/>
      <c r="AO9" s="869"/>
      <c r="AP9" s="767"/>
      <c r="AQ9" s="767"/>
      <c r="AR9" s="783"/>
      <c r="AS9" s="1020"/>
      <c r="AT9" s="1062"/>
      <c r="AU9" s="1063"/>
      <c r="AV9" s="1064"/>
      <c r="AW9" s="1067"/>
      <c r="AX9" s="1068"/>
      <c r="AY9" s="1067"/>
      <c r="AZ9" s="1068"/>
      <c r="BA9" s="1067"/>
      <c r="BB9" s="1068"/>
      <c r="BC9" s="1063"/>
      <c r="BD9" s="1069"/>
      <c r="BE9" s="1070"/>
    </row>
    <row r="10" spans="2:57" ht="18.95" customHeight="1" x14ac:dyDescent="0.25">
      <c r="B10" s="63">
        <v>39</v>
      </c>
      <c r="C10" s="190" t="s">
        <v>196</v>
      </c>
      <c r="D10" s="793">
        <v>221442</v>
      </c>
      <c r="E10" s="951">
        <v>932038</v>
      </c>
      <c r="F10" s="767"/>
      <c r="G10" s="1016">
        <v>1</v>
      </c>
      <c r="H10" s="767"/>
      <c r="I10" s="767"/>
      <c r="J10" s="767"/>
      <c r="K10" s="1020"/>
      <c r="L10" s="869"/>
      <c r="M10" s="767"/>
      <c r="N10" s="767"/>
      <c r="O10" s="767"/>
      <c r="P10" s="767"/>
      <c r="Q10" s="1033">
        <v>1</v>
      </c>
      <c r="R10" s="869"/>
      <c r="S10" s="1019">
        <v>1</v>
      </c>
      <c r="T10" s="767"/>
      <c r="U10" s="783"/>
      <c r="V10" s="767"/>
      <c r="W10" s="1020"/>
      <c r="X10" s="869"/>
      <c r="Y10" s="767"/>
      <c r="Z10" s="1022">
        <v>1</v>
      </c>
      <c r="AA10" s="767"/>
      <c r="AB10" s="783"/>
      <c r="AC10" s="1023"/>
      <c r="AD10" s="869"/>
      <c r="AE10" s="767"/>
      <c r="AF10" s="767"/>
      <c r="AG10" s="1021">
        <v>1</v>
      </c>
      <c r="AH10" s="767"/>
      <c r="AI10" s="1020"/>
      <c r="AJ10" s="869"/>
      <c r="AK10" s="767"/>
      <c r="AL10" s="767"/>
      <c r="AM10" s="1021">
        <v>1</v>
      </c>
      <c r="AN10" s="1020"/>
      <c r="AO10" s="869"/>
      <c r="AP10" s="767"/>
      <c r="AQ10" s="767"/>
      <c r="AR10" s="1021">
        <v>1</v>
      </c>
      <c r="AS10" s="1020"/>
      <c r="AT10" s="1034">
        <f>K10+Q10+W10+AC10+AI10</f>
        <v>1</v>
      </c>
      <c r="AU10" s="1044">
        <f>F10+L10+R10+X10+AD10+AJ10+AO10</f>
        <v>0</v>
      </c>
      <c r="AV10" s="1045">
        <f>AU10/6</f>
        <v>0</v>
      </c>
      <c r="AW10" s="1044">
        <f>G10+M10+S10+Y10+AE10+AK10+AP10</f>
        <v>2</v>
      </c>
      <c r="AX10" s="1049">
        <f>AW10/6</f>
        <v>0.33333333333333331</v>
      </c>
      <c r="AY10" s="1044">
        <f>H10+N10+T10+Z10+AF10+AL10+AQ10</f>
        <v>1</v>
      </c>
      <c r="AZ10" s="1049">
        <f>AY10/6</f>
        <v>0.16666666666666666</v>
      </c>
      <c r="BA10" s="1044">
        <f>I10+O10+U10+AA10+AG10+AM10+AR10</f>
        <v>3</v>
      </c>
      <c r="BB10" s="1049">
        <f>BA10/6</f>
        <v>0.5</v>
      </c>
      <c r="BC10" s="1044">
        <f>J10+P10+V10+AB10+AH10+AN10+AS10</f>
        <v>0</v>
      </c>
      <c r="BD10" s="1049">
        <f>BC10/6</f>
        <v>0</v>
      </c>
      <c r="BE10" s="1029">
        <f>AV10+AX10+AZ10+BB10+BD10</f>
        <v>1</v>
      </c>
    </row>
    <row r="11" spans="2:57" ht="17.850000000000001" customHeight="1" x14ac:dyDescent="0.25">
      <c r="B11" s="63">
        <v>44</v>
      </c>
      <c r="C11" s="190" t="s">
        <v>207</v>
      </c>
      <c r="D11" s="795">
        <v>221172</v>
      </c>
      <c r="E11" s="952">
        <v>932264</v>
      </c>
      <c r="F11" s="767"/>
      <c r="G11" s="767"/>
      <c r="H11" s="767"/>
      <c r="I11" s="767"/>
      <c r="J11" s="767"/>
      <c r="K11" s="1033">
        <v>1</v>
      </c>
      <c r="L11" s="869"/>
      <c r="M11" s="767"/>
      <c r="N11" s="767"/>
      <c r="O11" s="767"/>
      <c r="P11" s="767"/>
      <c r="Q11" s="1033">
        <v>1</v>
      </c>
      <c r="R11" s="869"/>
      <c r="S11" s="1019">
        <v>1</v>
      </c>
      <c r="T11" s="783"/>
      <c r="U11" s="767"/>
      <c r="V11" s="767"/>
      <c r="W11" s="1020"/>
      <c r="X11" s="869"/>
      <c r="Y11" s="767"/>
      <c r="Z11" s="767"/>
      <c r="AA11" s="767"/>
      <c r="AB11" s="767"/>
      <c r="AC11" s="1033">
        <v>1</v>
      </c>
      <c r="AD11" s="869"/>
      <c r="AE11" s="767"/>
      <c r="AF11" s="767"/>
      <c r="AG11" s="783"/>
      <c r="AH11" s="804">
        <v>1</v>
      </c>
      <c r="AI11" s="1020"/>
      <c r="AJ11" s="869"/>
      <c r="AK11" s="767"/>
      <c r="AL11" s="767"/>
      <c r="AM11" s="1021">
        <v>1</v>
      </c>
      <c r="AN11" s="1020"/>
      <c r="AO11" s="869"/>
      <c r="AP11" s="767"/>
      <c r="AQ11" s="1022">
        <v>1</v>
      </c>
      <c r="AR11" s="783"/>
      <c r="AS11" s="1020"/>
      <c r="AT11" s="1034">
        <f>K11+Q11+W11+AC11+AI11</f>
        <v>3</v>
      </c>
      <c r="AU11" s="1044">
        <f>F11+L11+R11+X11+AD11+AJ11+AO11</f>
        <v>0</v>
      </c>
      <c r="AV11" s="1045">
        <f>AU11/4</f>
        <v>0</v>
      </c>
      <c r="AW11" s="1044">
        <f>G11+M11+S11+Y11+AE11+AK11+AP11</f>
        <v>1</v>
      </c>
      <c r="AX11" s="1071">
        <f>AW11/4</f>
        <v>0.25</v>
      </c>
      <c r="AY11" s="1044">
        <f>H11+N11+T11+Z11+AF11+AL11+AQ11</f>
        <v>1</v>
      </c>
      <c r="AZ11" s="1071">
        <f>AY11/4</f>
        <v>0.25</v>
      </c>
      <c r="BA11" s="1044">
        <f>I11+O11+U11+AA11+AG11+AM11+AR11</f>
        <v>1</v>
      </c>
      <c r="BB11" s="1071">
        <f>BA11/4</f>
        <v>0.25</v>
      </c>
      <c r="BC11" s="1044">
        <f>J11+P11+V11+AB11+AH11+AN11+AS11</f>
        <v>1</v>
      </c>
      <c r="BD11" s="1071">
        <f>BC11/4</f>
        <v>0.25</v>
      </c>
      <c r="BE11" s="1061">
        <f>AV11+AX11+AZ11+BB11+BD11</f>
        <v>1</v>
      </c>
    </row>
    <row r="12" spans="2:57" ht="17.850000000000001" customHeight="1" x14ac:dyDescent="0.25">
      <c r="B12" s="785">
        <v>45</v>
      </c>
      <c r="C12" s="147"/>
      <c r="D12" s="1439" t="s">
        <v>192</v>
      </c>
      <c r="E12" s="1480"/>
      <c r="F12" s="767"/>
      <c r="G12" s="767"/>
      <c r="H12" s="767"/>
      <c r="I12" s="767"/>
      <c r="J12" s="767"/>
      <c r="K12" s="1020"/>
      <c r="L12" s="869"/>
      <c r="M12" s="767"/>
      <c r="N12" s="767"/>
      <c r="O12" s="767"/>
      <c r="P12" s="767"/>
      <c r="Q12" s="1020"/>
      <c r="R12" s="869"/>
      <c r="S12" s="767"/>
      <c r="T12" s="783"/>
      <c r="U12" s="767"/>
      <c r="V12" s="767"/>
      <c r="W12" s="1020"/>
      <c r="X12" s="869"/>
      <c r="Y12" s="767"/>
      <c r="Z12" s="767"/>
      <c r="AA12" s="767"/>
      <c r="AB12" s="767"/>
      <c r="AC12" s="1020"/>
      <c r="AD12" s="869"/>
      <c r="AE12" s="767"/>
      <c r="AF12" s="767"/>
      <c r="AG12" s="767"/>
      <c r="AH12" s="767"/>
      <c r="AI12" s="1020"/>
      <c r="AJ12" s="869"/>
      <c r="AK12" s="767"/>
      <c r="AL12" s="767"/>
      <c r="AM12" s="767"/>
      <c r="AN12" s="1020"/>
      <c r="AO12" s="869"/>
      <c r="AP12" s="767"/>
      <c r="AQ12" s="767"/>
      <c r="AR12" s="783"/>
      <c r="AS12" s="1020"/>
      <c r="AT12" s="1062"/>
      <c r="AU12" s="1063"/>
      <c r="AV12" s="1064"/>
      <c r="AW12" s="1067"/>
      <c r="AX12" s="1068"/>
      <c r="AY12" s="1067"/>
      <c r="AZ12" s="1068"/>
      <c r="BA12" s="1067"/>
      <c r="BB12" s="1068"/>
      <c r="BC12" s="1063"/>
      <c r="BD12" s="1069"/>
      <c r="BE12" s="1070"/>
    </row>
    <row r="13" spans="2:57" ht="17.850000000000001" customHeight="1" x14ac:dyDescent="0.25">
      <c r="B13" s="63">
        <v>49</v>
      </c>
      <c r="C13" s="190" t="s">
        <v>220</v>
      </c>
      <c r="D13" s="793">
        <v>220332</v>
      </c>
      <c r="E13" s="951">
        <v>932474</v>
      </c>
      <c r="F13" s="1072">
        <v>1</v>
      </c>
      <c r="G13" s="958"/>
      <c r="H13" s="958"/>
      <c r="I13" s="958"/>
      <c r="J13" s="958"/>
      <c r="K13" s="1073"/>
      <c r="L13" s="1074"/>
      <c r="M13" s="1075">
        <v>1</v>
      </c>
      <c r="N13" s="958"/>
      <c r="O13" s="958"/>
      <c r="P13" s="958"/>
      <c r="Q13" s="1073"/>
      <c r="R13" s="1074"/>
      <c r="S13" s="958"/>
      <c r="T13" s="1076">
        <v>1</v>
      </c>
      <c r="U13" s="958"/>
      <c r="V13" s="958"/>
      <c r="W13" s="1073"/>
      <c r="X13" s="1074"/>
      <c r="Y13" s="958"/>
      <c r="Z13" s="958"/>
      <c r="AA13" s="958"/>
      <c r="AB13" s="1077">
        <v>1</v>
      </c>
      <c r="AC13" s="1073"/>
      <c r="AD13" s="1074"/>
      <c r="AE13" s="958"/>
      <c r="AF13" s="1076">
        <v>1</v>
      </c>
      <c r="AG13" s="963"/>
      <c r="AH13" s="958"/>
      <c r="AI13" s="1073"/>
      <c r="AJ13" s="1074"/>
      <c r="AK13" s="1075">
        <v>1</v>
      </c>
      <c r="AL13" s="958"/>
      <c r="AM13" s="958"/>
      <c r="AN13" s="1073"/>
      <c r="AO13" s="1074"/>
      <c r="AP13" s="958"/>
      <c r="AQ13" s="958"/>
      <c r="AR13" s="1078">
        <v>1</v>
      </c>
      <c r="AS13" s="1073"/>
      <c r="AT13" s="1079">
        <f>K13+Q13+W13+AC13+AI13</f>
        <v>0</v>
      </c>
      <c r="AU13" s="1080">
        <f>F13+L13+R13+X13+AD13+AJ13+AO13</f>
        <v>1</v>
      </c>
      <c r="AV13" s="1081">
        <f>AU13/7</f>
        <v>0.14285714285714285</v>
      </c>
      <c r="AW13" s="1080">
        <f>G13+M13+S13+Y13+AE13+AK13+AP13</f>
        <v>2</v>
      </c>
      <c r="AX13" s="1082">
        <f>AW13/7</f>
        <v>0.2857142857142857</v>
      </c>
      <c r="AY13" s="1080">
        <f>H13+N13+T13+Z13+AF13+AL13+AQ13</f>
        <v>2</v>
      </c>
      <c r="AZ13" s="1082">
        <f>AY13/7</f>
        <v>0.2857142857142857</v>
      </c>
      <c r="BA13" s="1080">
        <f>I13+O13+U13+AA13+AG13+AM13+AR13</f>
        <v>1</v>
      </c>
      <c r="BB13" s="1082">
        <f>BA13/7</f>
        <v>0.14285714285714285</v>
      </c>
      <c r="BC13" s="1080">
        <f>J13+P13+V13+AB13+AH13+AN13+AS13</f>
        <v>1</v>
      </c>
      <c r="BD13" s="1082">
        <f>BC13/7</f>
        <v>0.14285714285714285</v>
      </c>
      <c r="BE13" s="1083">
        <f>AV13+AX13+AZ13+BB13+BD13</f>
        <v>0.99999999999999978</v>
      </c>
    </row>
    <row r="14" spans="2:57" ht="16.350000000000001" customHeight="1" x14ac:dyDescent="0.25">
      <c r="B14" s="1084">
        <v>50</v>
      </c>
      <c r="C14" s="1085" t="s">
        <v>222</v>
      </c>
      <c r="D14" s="1086">
        <v>220543</v>
      </c>
      <c r="E14" s="1087">
        <v>932473</v>
      </c>
      <c r="F14" s="1088"/>
      <c r="G14" s="1088"/>
      <c r="H14" s="1088"/>
      <c r="I14" s="1088"/>
      <c r="J14" s="1088"/>
      <c r="K14" s="1088"/>
      <c r="L14" s="1088"/>
      <c r="M14" s="1088"/>
      <c r="N14" s="1088"/>
      <c r="O14" s="1088"/>
      <c r="P14" s="1088"/>
      <c r="Q14" s="1088"/>
      <c r="R14" s="1088"/>
      <c r="S14" s="1088"/>
      <c r="T14" s="1088"/>
      <c r="U14" s="1088"/>
      <c r="V14" s="1088"/>
      <c r="W14" s="1088"/>
      <c r="X14" s="1088"/>
      <c r="Y14" s="1088"/>
      <c r="Z14" s="1088"/>
      <c r="AA14" s="1088"/>
      <c r="AB14" s="1088"/>
      <c r="AC14" s="1088"/>
      <c r="AD14" s="1088"/>
      <c r="AE14" s="1088"/>
      <c r="AF14" s="1088"/>
      <c r="AG14" s="1088"/>
      <c r="AH14" s="1088"/>
      <c r="AI14" s="1088"/>
      <c r="AJ14" s="1088"/>
      <c r="AK14" s="1088"/>
      <c r="AL14" s="1088"/>
      <c r="AM14" s="1088"/>
      <c r="AN14" s="1088"/>
      <c r="AO14" s="1088"/>
      <c r="AP14" s="1088"/>
      <c r="AQ14" s="1088"/>
      <c r="AR14" s="1088"/>
      <c r="AS14" s="1088"/>
      <c r="AT14" s="1088"/>
      <c r="AU14" s="1088"/>
      <c r="AV14" s="1088"/>
      <c r="AW14" s="1088"/>
      <c r="AX14" s="1088"/>
      <c r="AY14" s="1088"/>
      <c r="AZ14" s="1088"/>
      <c r="BA14" s="1088"/>
      <c r="BB14" s="1088"/>
      <c r="BC14" s="1088"/>
      <c r="BD14" s="1088"/>
      <c r="BE14" s="1088"/>
    </row>
    <row r="15" spans="2:57" ht="17.850000000000001" customHeight="1" x14ac:dyDescent="0.25">
      <c r="B15" s="63">
        <v>51</v>
      </c>
      <c r="C15" s="190" t="s">
        <v>225</v>
      </c>
      <c r="D15" s="770">
        <v>220953</v>
      </c>
      <c r="E15" s="780">
        <v>932459</v>
      </c>
      <c r="F15" s="1089"/>
      <c r="G15" s="1090">
        <v>1</v>
      </c>
      <c r="H15" s="1089"/>
      <c r="I15" s="1089"/>
      <c r="J15" s="1089"/>
      <c r="K15" s="1091"/>
      <c r="L15" s="1092"/>
      <c r="M15" s="1093">
        <v>1</v>
      </c>
      <c r="N15" s="1089"/>
      <c r="O15" s="1089"/>
      <c r="P15" s="1089"/>
      <c r="Q15" s="1091"/>
      <c r="R15" s="1092"/>
      <c r="S15" s="1089"/>
      <c r="T15" s="1094">
        <v>1</v>
      </c>
      <c r="U15" s="1095"/>
      <c r="V15" s="1089"/>
      <c r="W15" s="1091"/>
      <c r="X15" s="1092"/>
      <c r="Y15" s="1089"/>
      <c r="Z15" s="1094">
        <v>1</v>
      </c>
      <c r="AA15" s="1089"/>
      <c r="AB15" s="1095"/>
      <c r="AC15" s="1096"/>
      <c r="AD15" s="1092"/>
      <c r="AE15" s="1089"/>
      <c r="AF15" s="1089"/>
      <c r="AG15" s="1097">
        <v>1</v>
      </c>
      <c r="AH15" s="1095"/>
      <c r="AI15" s="1096"/>
      <c r="AJ15" s="1092"/>
      <c r="AK15" s="1089"/>
      <c r="AL15" s="1089"/>
      <c r="AM15" s="1097">
        <v>1</v>
      </c>
      <c r="AN15" s="1091"/>
      <c r="AO15" s="1092"/>
      <c r="AP15" s="1089"/>
      <c r="AQ15" s="1094">
        <v>1</v>
      </c>
      <c r="AR15" s="1095"/>
      <c r="AS15" s="1091"/>
      <c r="AT15" s="1098">
        <f>K15+Q15+W15+AC15+AI15</f>
        <v>0</v>
      </c>
      <c r="AU15" s="1099">
        <f>F15+L15+R15+X15+AD15+AJ15+AO15</f>
        <v>0</v>
      </c>
      <c r="AV15" s="1100">
        <f>AU15/7</f>
        <v>0</v>
      </c>
      <c r="AW15" s="1099">
        <f>G15+M15+S15+Y15+AE15+AK15+AP15</f>
        <v>2</v>
      </c>
      <c r="AX15" s="1101">
        <f>AW15/7</f>
        <v>0.2857142857142857</v>
      </c>
      <c r="AY15" s="1099">
        <f>H15+N15+T15+Z15+AF15+AL15+AQ15</f>
        <v>3</v>
      </c>
      <c r="AZ15" s="1101">
        <f>AY15/7</f>
        <v>0.42857142857142855</v>
      </c>
      <c r="BA15" s="1099">
        <f>I15+O15+U15+AA15+AG15+AM15+AR15</f>
        <v>2</v>
      </c>
      <c r="BB15" s="1101">
        <f>BA15/7</f>
        <v>0.2857142857142857</v>
      </c>
      <c r="BC15" s="1099">
        <f>J15+P15+V15+AB15+AH15+AN15+AS15</f>
        <v>0</v>
      </c>
      <c r="BD15" s="1101">
        <f>BC15/7</f>
        <v>0</v>
      </c>
      <c r="BE15" s="1102">
        <f>AV15+AX15+AZ15+BB15+BD15</f>
        <v>0.99999999999999989</v>
      </c>
    </row>
    <row r="16" spans="2:57" ht="18.95" customHeight="1" x14ac:dyDescent="0.25">
      <c r="B16" s="63">
        <v>52</v>
      </c>
      <c r="C16" s="190" t="s">
        <v>204</v>
      </c>
      <c r="D16" s="770">
        <v>221173</v>
      </c>
      <c r="E16" s="780">
        <v>932474</v>
      </c>
      <c r="F16" s="767"/>
      <c r="G16" s="767"/>
      <c r="H16" s="767"/>
      <c r="I16" s="767"/>
      <c r="J16" s="767"/>
      <c r="K16" s="1033">
        <v>1</v>
      </c>
      <c r="L16" s="869"/>
      <c r="M16" s="767"/>
      <c r="N16" s="767"/>
      <c r="O16" s="767"/>
      <c r="P16" s="767"/>
      <c r="Q16" s="1033">
        <v>1</v>
      </c>
      <c r="R16" s="869"/>
      <c r="S16" s="1019">
        <v>1</v>
      </c>
      <c r="T16" s="767"/>
      <c r="U16" s="767"/>
      <c r="V16" s="767"/>
      <c r="W16" s="1020"/>
      <c r="X16" s="869"/>
      <c r="Y16" s="767"/>
      <c r="Z16" s="767"/>
      <c r="AA16" s="767"/>
      <c r="AB16" s="783"/>
      <c r="AC16" s="1033">
        <v>1</v>
      </c>
      <c r="AD16" s="869"/>
      <c r="AE16" s="767"/>
      <c r="AF16" s="783"/>
      <c r="AG16" s="1021">
        <v>1</v>
      </c>
      <c r="AH16" s="767"/>
      <c r="AI16" s="1020"/>
      <c r="AJ16" s="869"/>
      <c r="AK16" s="767"/>
      <c r="AL16" s="767"/>
      <c r="AM16" s="767"/>
      <c r="AN16" s="804">
        <v>1</v>
      </c>
      <c r="AO16" s="767"/>
      <c r="AP16" s="767"/>
      <c r="AQ16" s="767"/>
      <c r="AR16" s="783"/>
      <c r="AS16" s="804">
        <v>1</v>
      </c>
      <c r="AT16" s="1059">
        <f>K16+Q16+W16+AC16+AI16</f>
        <v>3</v>
      </c>
      <c r="AU16" s="1044">
        <f>F16+L16+R16+X16+AD16+AJ16+AO16</f>
        <v>0</v>
      </c>
      <c r="AV16" s="1045">
        <f>AU16/4</f>
        <v>0</v>
      </c>
      <c r="AW16" s="1044">
        <f>G16+M16+S16+Y16+AE16+AK16+AP16</f>
        <v>1</v>
      </c>
      <c r="AX16" s="1049">
        <f>AW16/4</f>
        <v>0.25</v>
      </c>
      <c r="AY16" s="1044">
        <f>H16+N16+T16+Z16+AF16+AL16+AQ16</f>
        <v>0</v>
      </c>
      <c r="AZ16" s="1049">
        <f>AY16/4</f>
        <v>0</v>
      </c>
      <c r="BA16" s="1044">
        <f>I16+O16+U16+AA16+AG16+AM16+AR16</f>
        <v>1</v>
      </c>
      <c r="BB16" s="1049">
        <f>BA16/4</f>
        <v>0.25</v>
      </c>
      <c r="BC16" s="1044">
        <f>J16+P16+V16+AB16+AH16+AN16+AS16</f>
        <v>2</v>
      </c>
      <c r="BD16" s="1049">
        <f>BC16/4</f>
        <v>0.5</v>
      </c>
      <c r="BE16" s="1029">
        <f>AV16+AX16+AZ16+BB16+BD16</f>
        <v>1</v>
      </c>
    </row>
    <row r="17" spans="2:57" ht="18.95" customHeight="1" x14ac:dyDescent="0.25">
      <c r="B17" s="63">
        <v>53</v>
      </c>
      <c r="C17" s="190" t="s">
        <v>231</v>
      </c>
      <c r="D17" s="770">
        <v>221593</v>
      </c>
      <c r="E17" s="780">
        <v>932473</v>
      </c>
      <c r="F17" s="1058">
        <v>1</v>
      </c>
      <c r="G17" s="767"/>
      <c r="H17" s="767"/>
      <c r="I17" s="767"/>
      <c r="J17" s="767"/>
      <c r="K17" s="1020"/>
      <c r="L17" s="869"/>
      <c r="M17" s="1019">
        <v>1</v>
      </c>
      <c r="N17" s="767"/>
      <c r="O17" s="767"/>
      <c r="P17" s="767"/>
      <c r="Q17" s="1020"/>
      <c r="R17" s="869"/>
      <c r="S17" s="767"/>
      <c r="T17" s="1022">
        <v>1</v>
      </c>
      <c r="U17" s="767"/>
      <c r="V17" s="767"/>
      <c r="W17" s="1020"/>
      <c r="X17" s="869"/>
      <c r="Y17" s="767"/>
      <c r="Z17" s="767"/>
      <c r="AA17" s="767"/>
      <c r="AB17" s="804">
        <v>1</v>
      </c>
      <c r="AC17" s="1023"/>
      <c r="AD17" s="869"/>
      <c r="AE17" s="767"/>
      <c r="AF17" s="767"/>
      <c r="AG17" s="1021">
        <v>1</v>
      </c>
      <c r="AH17" s="783"/>
      <c r="AI17" s="1023"/>
      <c r="AJ17" s="869"/>
      <c r="AK17" s="767"/>
      <c r="AL17" s="767"/>
      <c r="AM17" s="1021">
        <v>1</v>
      </c>
      <c r="AN17" s="1020"/>
      <c r="AO17" s="869"/>
      <c r="AP17" s="767"/>
      <c r="AQ17" s="767"/>
      <c r="AR17" s="1021">
        <v>1</v>
      </c>
      <c r="AS17" s="1023"/>
      <c r="AT17" s="1039">
        <f>K17+Q17+W17+AC17+AI17</f>
        <v>0</v>
      </c>
      <c r="AU17" s="1055">
        <f>F17+L17+R17+X17+AD17+AJ17+AO17</f>
        <v>1</v>
      </c>
      <c r="AV17" s="1056">
        <f>AU17/7</f>
        <v>0.14285714285714285</v>
      </c>
      <c r="AW17" s="1055">
        <f>G17+M17+S17+Y17+AE17+AK17+AP17</f>
        <v>1</v>
      </c>
      <c r="AX17" s="1057">
        <f>AW17/7</f>
        <v>0.14285714285714285</v>
      </c>
      <c r="AY17" s="1055">
        <f>H17+N17+T17+Z17+AF17+AL17+AQ17</f>
        <v>1</v>
      </c>
      <c r="AZ17" s="1057">
        <f>AY17/7</f>
        <v>0.14285714285714285</v>
      </c>
      <c r="BA17" s="1055">
        <f>I17+O17+U17+AA17+AG17+AM17+AR17</f>
        <v>3</v>
      </c>
      <c r="BB17" s="1057">
        <f>BA17/7</f>
        <v>0.42857142857142855</v>
      </c>
      <c r="BC17" s="1055">
        <f>J17+P17+V17+AB17+AH17+AN17+AS17</f>
        <v>1</v>
      </c>
      <c r="BD17" s="1057">
        <f>BC17/7</f>
        <v>0.14285714285714285</v>
      </c>
      <c r="BE17" s="1029">
        <f>AV17+AX17+AZ17+BB17+BD17</f>
        <v>1</v>
      </c>
    </row>
    <row r="18" spans="2:57" ht="17.850000000000001" customHeight="1" x14ac:dyDescent="0.25">
      <c r="B18" s="63">
        <v>54</v>
      </c>
      <c r="C18" s="190" t="s">
        <v>180</v>
      </c>
      <c r="D18" s="795">
        <v>222433</v>
      </c>
      <c r="E18" s="952">
        <v>932474</v>
      </c>
      <c r="F18" s="767"/>
      <c r="G18" s="767"/>
      <c r="H18" s="767"/>
      <c r="I18" s="767"/>
      <c r="J18" s="767"/>
      <c r="K18" s="1033">
        <v>1</v>
      </c>
      <c r="L18" s="869"/>
      <c r="M18" s="767"/>
      <c r="N18" s="767"/>
      <c r="O18" s="767"/>
      <c r="P18" s="767"/>
      <c r="Q18" s="1033">
        <v>1</v>
      </c>
      <c r="R18" s="869"/>
      <c r="S18" s="1019">
        <v>1</v>
      </c>
      <c r="T18" s="767"/>
      <c r="U18" s="767"/>
      <c r="V18" s="767"/>
      <c r="W18" s="1020"/>
      <c r="X18" s="869"/>
      <c r="Y18" s="767"/>
      <c r="Z18" s="767"/>
      <c r="AA18" s="767"/>
      <c r="AB18" s="783"/>
      <c r="AC18" s="1033">
        <v>1</v>
      </c>
      <c r="AD18" s="869"/>
      <c r="AE18" s="767"/>
      <c r="AF18" s="767"/>
      <c r="AG18" s="767"/>
      <c r="AH18" s="804">
        <v>1</v>
      </c>
      <c r="AI18" s="1023"/>
      <c r="AJ18" s="869"/>
      <c r="AK18" s="767"/>
      <c r="AL18" s="767"/>
      <c r="AM18" s="1021">
        <v>1</v>
      </c>
      <c r="AN18" s="1020"/>
      <c r="AO18" s="869"/>
      <c r="AP18" s="767"/>
      <c r="AQ18" s="767"/>
      <c r="AR18" s="767"/>
      <c r="AS18" s="804">
        <v>1</v>
      </c>
      <c r="AT18" s="1059">
        <f>K18+Q18+W18+AC18+AI18</f>
        <v>3</v>
      </c>
      <c r="AU18" s="1044">
        <f>F18+L18+R18+X18+AD18+AJ18+AO18</f>
        <v>0</v>
      </c>
      <c r="AV18" s="1045">
        <f>AU18/4</f>
        <v>0</v>
      </c>
      <c r="AW18" s="1044">
        <f>G18+M18+S18+Y18+AE18+AK18+AP18</f>
        <v>1</v>
      </c>
      <c r="AX18" s="1071">
        <f>AW18/4</f>
        <v>0.25</v>
      </c>
      <c r="AY18" s="1044">
        <f>H18+N18+T18+Z18+AF18+AL18+AQ18</f>
        <v>0</v>
      </c>
      <c r="AZ18" s="1071">
        <f>AY18/4</f>
        <v>0</v>
      </c>
      <c r="BA18" s="1044">
        <f>I18+O18+U18+AA18+AG18+AM18+AR18</f>
        <v>1</v>
      </c>
      <c r="BB18" s="1071">
        <f>BA18/4</f>
        <v>0.25</v>
      </c>
      <c r="BC18" s="1044">
        <f>J18+P18+V18+AB18+AH18+AN18+AS18</f>
        <v>2</v>
      </c>
      <c r="BD18" s="1071">
        <f>BC18/4</f>
        <v>0.5</v>
      </c>
      <c r="BE18" s="1061">
        <f>AV18+AX18+AZ18+BB18+BD18</f>
        <v>1</v>
      </c>
    </row>
    <row r="19" spans="2:57" ht="17.850000000000001" customHeight="1" x14ac:dyDescent="0.25">
      <c r="B19" s="785">
        <v>55</v>
      </c>
      <c r="C19" s="147"/>
      <c r="D19" s="1439" t="s">
        <v>192</v>
      </c>
      <c r="E19" s="1480"/>
      <c r="F19" s="767"/>
      <c r="G19" s="767"/>
      <c r="H19" s="767"/>
      <c r="I19" s="767"/>
      <c r="J19" s="767"/>
      <c r="K19" s="1020"/>
      <c r="L19" s="869"/>
      <c r="M19" s="767"/>
      <c r="N19" s="767"/>
      <c r="O19" s="767"/>
      <c r="P19" s="767"/>
      <c r="Q19" s="1020"/>
      <c r="R19" s="869"/>
      <c r="S19" s="767"/>
      <c r="T19" s="767"/>
      <c r="U19" s="783"/>
      <c r="V19" s="767"/>
      <c r="W19" s="1020"/>
      <c r="X19" s="869"/>
      <c r="Y19" s="767"/>
      <c r="Z19" s="767"/>
      <c r="AA19" s="767"/>
      <c r="AB19" s="783"/>
      <c r="AC19" s="1023"/>
      <c r="AD19" s="869"/>
      <c r="AE19" s="783"/>
      <c r="AF19" s="767"/>
      <c r="AG19" s="767"/>
      <c r="AH19" s="767"/>
      <c r="AI19" s="1020"/>
      <c r="AJ19" s="869"/>
      <c r="AK19" s="767"/>
      <c r="AL19" s="767"/>
      <c r="AM19" s="767"/>
      <c r="AN19" s="1020"/>
      <c r="AO19" s="869"/>
      <c r="AP19" s="767"/>
      <c r="AQ19" s="783"/>
      <c r="AR19" s="767"/>
      <c r="AS19" s="1020"/>
      <c r="AT19" s="1062"/>
      <c r="AU19" s="1063"/>
      <c r="AV19" s="1069"/>
      <c r="AW19" s="1067"/>
      <c r="AX19" s="1068"/>
      <c r="AY19" s="1067"/>
      <c r="AZ19" s="1068"/>
      <c r="BA19" s="1067"/>
      <c r="BB19" s="1068"/>
      <c r="BC19" s="1063"/>
      <c r="BD19" s="1069"/>
      <c r="BE19" s="1070"/>
    </row>
    <row r="20" spans="2:57" ht="18.95" customHeight="1" x14ac:dyDescent="0.25">
      <c r="B20" s="63">
        <v>60</v>
      </c>
      <c r="C20" s="190" t="s">
        <v>245</v>
      </c>
      <c r="D20" s="793">
        <v>220120</v>
      </c>
      <c r="E20" s="951">
        <v>932677</v>
      </c>
      <c r="F20" s="767"/>
      <c r="G20" s="767">
        <v>1</v>
      </c>
      <c r="H20" s="767"/>
      <c r="I20" s="767"/>
      <c r="J20" s="767"/>
      <c r="K20" s="1020"/>
      <c r="L20" s="1051">
        <v>1</v>
      </c>
      <c r="M20" s="767"/>
      <c r="N20" s="767"/>
      <c r="O20" s="767"/>
      <c r="P20" s="767"/>
      <c r="Q20" s="1020"/>
      <c r="R20" s="869"/>
      <c r="S20" s="767"/>
      <c r="T20" s="767"/>
      <c r="U20" s="1021">
        <v>1</v>
      </c>
      <c r="V20" s="767"/>
      <c r="W20" s="1020"/>
      <c r="X20" s="869"/>
      <c r="Y20" s="767"/>
      <c r="Z20" s="767"/>
      <c r="AA20" s="1021">
        <v>1</v>
      </c>
      <c r="AB20" s="767"/>
      <c r="AC20" s="1020"/>
      <c r="AD20" s="869"/>
      <c r="AE20" s="767"/>
      <c r="AF20" s="767"/>
      <c r="AG20" s="1021">
        <v>1</v>
      </c>
      <c r="AH20" s="783"/>
      <c r="AI20" s="1023"/>
      <c r="AJ20" s="869"/>
      <c r="AK20" s="1019">
        <v>1</v>
      </c>
      <c r="AL20" s="767"/>
      <c r="AM20" s="767"/>
      <c r="AN20" s="1020"/>
      <c r="AO20" s="869"/>
      <c r="AP20" s="767"/>
      <c r="AQ20" s="767"/>
      <c r="AR20" s="1021">
        <v>1</v>
      </c>
      <c r="AS20" s="1020"/>
      <c r="AT20" s="1039">
        <f t="shared" ref="AT20:AT27" si="0">K20+Q20+W20+AC20+AI20</f>
        <v>0</v>
      </c>
      <c r="AU20" s="1055">
        <f t="shared" ref="AU20:AU27" si="1">F20+L20+R20+X20+AD20+AJ20+AO20</f>
        <v>1</v>
      </c>
      <c r="AV20" s="1057">
        <f t="shared" ref="AV20:AV25" si="2">AU20/7</f>
        <v>0.14285714285714285</v>
      </c>
      <c r="AW20" s="1055">
        <f t="shared" ref="AW20:AW27" si="3">G20+M20+S20+Y20+AE20+AK20+AP20</f>
        <v>2</v>
      </c>
      <c r="AX20" s="1057">
        <f t="shared" ref="AX20:AX25" si="4">AW20/7</f>
        <v>0.2857142857142857</v>
      </c>
      <c r="AY20" s="1055">
        <f t="shared" ref="AY20:AY27" si="5">H20+N20+T20+Z20+AF20+AL20+AQ20</f>
        <v>0</v>
      </c>
      <c r="AZ20" s="1057">
        <f t="shared" ref="AZ20:AZ25" si="6">AY20/7</f>
        <v>0</v>
      </c>
      <c r="BA20" s="1055">
        <f t="shared" ref="BA20:BA27" si="7">I20+O20+U20+AA20+AG20+AM20+AR20</f>
        <v>4</v>
      </c>
      <c r="BB20" s="1057">
        <f t="shared" ref="BB20:BB25" si="8">BA20/7</f>
        <v>0.5714285714285714</v>
      </c>
      <c r="BC20" s="1055">
        <f t="shared" ref="BC20:BC27" si="9">J20+P20+V20+AB20+AH20+AN20+AS20</f>
        <v>0</v>
      </c>
      <c r="BD20" s="1057">
        <f t="shared" ref="BD20:BD25" si="10">BC20/7</f>
        <v>0</v>
      </c>
      <c r="BE20" s="1029">
        <f t="shared" ref="BE20:BE27" si="11">AV20+AX20+AZ20+BB20+BD20</f>
        <v>1</v>
      </c>
    </row>
    <row r="21" spans="2:57" ht="18.95" customHeight="1" x14ac:dyDescent="0.25">
      <c r="B21" s="63">
        <v>61</v>
      </c>
      <c r="C21" s="190" t="s">
        <v>247</v>
      </c>
      <c r="D21" s="770">
        <v>220335</v>
      </c>
      <c r="E21" s="780">
        <v>932680</v>
      </c>
      <c r="F21" s="767"/>
      <c r="G21" s="767"/>
      <c r="H21" s="767"/>
      <c r="I21" s="1021">
        <v>1</v>
      </c>
      <c r="J21" s="767"/>
      <c r="K21" s="1020"/>
      <c r="L21" s="869"/>
      <c r="M21" s="767"/>
      <c r="N21" s="767"/>
      <c r="O21" s="1021">
        <v>1</v>
      </c>
      <c r="P21" s="767"/>
      <c r="Q21" s="1020"/>
      <c r="R21" s="869"/>
      <c r="S21" s="767"/>
      <c r="T21" s="767"/>
      <c r="U21" s="783"/>
      <c r="V21" s="804">
        <v>1</v>
      </c>
      <c r="W21" s="1020"/>
      <c r="X21" s="869"/>
      <c r="Y21" s="767"/>
      <c r="Z21" s="767"/>
      <c r="AA21" s="767"/>
      <c r="AB21" s="804">
        <v>1</v>
      </c>
      <c r="AC21" s="1023"/>
      <c r="AD21" s="869"/>
      <c r="AE21" s="767"/>
      <c r="AF21" s="767"/>
      <c r="AG21" s="767"/>
      <c r="AH21" s="804">
        <v>1</v>
      </c>
      <c r="AI21" s="1023"/>
      <c r="AJ21" s="869"/>
      <c r="AK21" s="767"/>
      <c r="AL21" s="767"/>
      <c r="AM21" s="767"/>
      <c r="AN21" s="804">
        <v>1</v>
      </c>
      <c r="AO21" s="767"/>
      <c r="AP21" s="767"/>
      <c r="AQ21" s="767"/>
      <c r="AR21" s="767"/>
      <c r="AS21" s="804">
        <v>1</v>
      </c>
      <c r="AT21" s="1104">
        <f t="shared" si="0"/>
        <v>0</v>
      </c>
      <c r="AU21" s="1055">
        <f t="shared" si="1"/>
        <v>0</v>
      </c>
      <c r="AV21" s="1026">
        <f t="shared" si="2"/>
        <v>0</v>
      </c>
      <c r="AW21" s="1055">
        <f t="shared" si="3"/>
        <v>0</v>
      </c>
      <c r="AX21" s="1026">
        <f t="shared" si="4"/>
        <v>0</v>
      </c>
      <c r="AY21" s="1055">
        <f t="shared" si="5"/>
        <v>0</v>
      </c>
      <c r="AZ21" s="1026">
        <f t="shared" si="6"/>
        <v>0</v>
      </c>
      <c r="BA21" s="1055">
        <f t="shared" si="7"/>
        <v>2</v>
      </c>
      <c r="BB21" s="1026">
        <f t="shared" si="8"/>
        <v>0.2857142857142857</v>
      </c>
      <c r="BC21" s="1055">
        <f t="shared" si="9"/>
        <v>5</v>
      </c>
      <c r="BD21" s="1026">
        <f t="shared" si="10"/>
        <v>0.7142857142857143</v>
      </c>
      <c r="BE21" s="1029">
        <f t="shared" si="11"/>
        <v>1</v>
      </c>
    </row>
    <row r="22" spans="2:57" ht="18.95" customHeight="1" x14ac:dyDescent="0.25">
      <c r="B22" s="63">
        <v>62</v>
      </c>
      <c r="C22" s="190" t="s">
        <v>249</v>
      </c>
      <c r="D22" s="770">
        <v>220543</v>
      </c>
      <c r="E22" s="780">
        <v>932683</v>
      </c>
      <c r="F22" s="767"/>
      <c r="G22" s="1016">
        <v>1</v>
      </c>
      <c r="H22" s="767"/>
      <c r="I22" s="767"/>
      <c r="J22" s="767"/>
      <c r="K22" s="1020"/>
      <c r="L22" s="869"/>
      <c r="M22" s="1019">
        <v>1</v>
      </c>
      <c r="N22" s="767"/>
      <c r="O22" s="767"/>
      <c r="P22" s="767"/>
      <c r="Q22" s="1020"/>
      <c r="R22" s="869"/>
      <c r="S22" s="1019">
        <v>1</v>
      </c>
      <c r="T22" s="767"/>
      <c r="U22" s="783"/>
      <c r="V22" s="767"/>
      <c r="W22" s="1020"/>
      <c r="X22" s="869"/>
      <c r="Y22" s="767"/>
      <c r="Z22" s="767"/>
      <c r="AA22" s="767"/>
      <c r="AB22" s="804">
        <v>1</v>
      </c>
      <c r="AC22" s="1023"/>
      <c r="AD22" s="869"/>
      <c r="AE22" s="767"/>
      <c r="AF22" s="767"/>
      <c r="AG22" s="767"/>
      <c r="AH22" s="804">
        <v>1</v>
      </c>
      <c r="AI22" s="1023"/>
      <c r="AJ22" s="869"/>
      <c r="AK22" s="767"/>
      <c r="AL22" s="767"/>
      <c r="AM22" s="1021">
        <v>1</v>
      </c>
      <c r="AN22" s="1020"/>
      <c r="AO22" s="869"/>
      <c r="AP22" s="767"/>
      <c r="AQ22" s="767"/>
      <c r="AR22" s="1021">
        <v>1</v>
      </c>
      <c r="AS22" s="1020"/>
      <c r="AT22" s="1039">
        <f t="shared" si="0"/>
        <v>0</v>
      </c>
      <c r="AU22" s="1055">
        <f t="shared" si="1"/>
        <v>0</v>
      </c>
      <c r="AV22" s="1103">
        <f t="shared" si="2"/>
        <v>0</v>
      </c>
      <c r="AW22" s="1055">
        <f t="shared" si="3"/>
        <v>3</v>
      </c>
      <c r="AX22" s="1103">
        <f t="shared" si="4"/>
        <v>0.42857142857142855</v>
      </c>
      <c r="AY22" s="1055">
        <f t="shared" si="5"/>
        <v>0</v>
      </c>
      <c r="AZ22" s="1103">
        <f t="shared" si="6"/>
        <v>0</v>
      </c>
      <c r="BA22" s="1055">
        <f t="shared" si="7"/>
        <v>2</v>
      </c>
      <c r="BB22" s="1103">
        <f t="shared" si="8"/>
        <v>0.2857142857142857</v>
      </c>
      <c r="BC22" s="1055">
        <f t="shared" si="9"/>
        <v>2</v>
      </c>
      <c r="BD22" s="1103">
        <f t="shared" si="10"/>
        <v>0.2857142857142857</v>
      </c>
      <c r="BE22" s="1029">
        <f t="shared" si="11"/>
        <v>0.99999999999999989</v>
      </c>
    </row>
    <row r="23" spans="2:57" ht="18.95" customHeight="1" x14ac:dyDescent="0.25">
      <c r="B23" s="63">
        <v>63</v>
      </c>
      <c r="C23" s="190" t="s">
        <v>252</v>
      </c>
      <c r="D23" s="770">
        <v>220750</v>
      </c>
      <c r="E23" s="780">
        <v>932674</v>
      </c>
      <c r="F23" s="1058">
        <v>1</v>
      </c>
      <c r="G23" s="767"/>
      <c r="H23" s="767"/>
      <c r="I23" s="767"/>
      <c r="J23" s="767"/>
      <c r="K23" s="1020"/>
      <c r="L23" s="1051">
        <v>1</v>
      </c>
      <c r="M23" s="767"/>
      <c r="N23" s="767"/>
      <c r="O23" s="767"/>
      <c r="P23" s="767"/>
      <c r="Q23" s="1020"/>
      <c r="R23" s="869"/>
      <c r="S23" s="1019">
        <v>1</v>
      </c>
      <c r="T23" s="783"/>
      <c r="U23" s="767"/>
      <c r="V23" s="767"/>
      <c r="W23" s="1020"/>
      <c r="X23" s="869"/>
      <c r="Y23" s="767"/>
      <c r="Z23" s="767"/>
      <c r="AA23" s="1021">
        <v>1</v>
      </c>
      <c r="AB23" s="783"/>
      <c r="AC23" s="1023"/>
      <c r="AD23" s="869"/>
      <c r="AE23" s="767"/>
      <c r="AF23" s="783"/>
      <c r="AG23" s="1021">
        <v>1</v>
      </c>
      <c r="AH23" s="767"/>
      <c r="AI23" s="1020"/>
      <c r="AJ23" s="869"/>
      <c r="AK23" s="767"/>
      <c r="AL23" s="767"/>
      <c r="AM23" s="1021">
        <v>1</v>
      </c>
      <c r="AN23" s="1020"/>
      <c r="AO23" s="869"/>
      <c r="AP23" s="767"/>
      <c r="AQ23" s="767"/>
      <c r="AR23" s="1021">
        <v>1</v>
      </c>
      <c r="AS23" s="1020"/>
      <c r="AT23" s="1039">
        <f t="shared" si="0"/>
        <v>0</v>
      </c>
      <c r="AU23" s="1055">
        <f t="shared" si="1"/>
        <v>2</v>
      </c>
      <c r="AV23" s="1026">
        <f t="shared" si="2"/>
        <v>0.2857142857142857</v>
      </c>
      <c r="AW23" s="1055">
        <f t="shared" si="3"/>
        <v>1</v>
      </c>
      <c r="AX23" s="1026">
        <f t="shared" si="4"/>
        <v>0.14285714285714285</v>
      </c>
      <c r="AY23" s="1055">
        <f t="shared" si="5"/>
        <v>0</v>
      </c>
      <c r="AZ23" s="1026">
        <f t="shared" si="6"/>
        <v>0</v>
      </c>
      <c r="BA23" s="1055">
        <f t="shared" si="7"/>
        <v>4</v>
      </c>
      <c r="BB23" s="1026">
        <f t="shared" si="8"/>
        <v>0.5714285714285714</v>
      </c>
      <c r="BC23" s="1055">
        <f t="shared" si="9"/>
        <v>0</v>
      </c>
      <c r="BD23" s="1026">
        <f t="shared" si="10"/>
        <v>0</v>
      </c>
      <c r="BE23" s="1029">
        <f t="shared" si="11"/>
        <v>1</v>
      </c>
    </row>
    <row r="24" spans="2:57" ht="18.95" customHeight="1" x14ac:dyDescent="0.25">
      <c r="B24" s="63">
        <v>64</v>
      </c>
      <c r="C24" s="190" t="s">
        <v>255</v>
      </c>
      <c r="D24" s="770">
        <v>220966</v>
      </c>
      <c r="E24" s="780">
        <v>932682</v>
      </c>
      <c r="F24" s="767"/>
      <c r="G24" s="1016">
        <v>1</v>
      </c>
      <c r="H24" s="767"/>
      <c r="I24" s="767"/>
      <c r="J24" s="767"/>
      <c r="K24" s="1020"/>
      <c r="L24" s="869"/>
      <c r="M24" s="767"/>
      <c r="N24" s="1022">
        <v>1</v>
      </c>
      <c r="O24" s="767"/>
      <c r="P24" s="767"/>
      <c r="Q24" s="1020"/>
      <c r="R24" s="869"/>
      <c r="S24" s="1019">
        <v>1</v>
      </c>
      <c r="T24" s="783"/>
      <c r="U24" s="767"/>
      <c r="V24" s="767"/>
      <c r="W24" s="1020"/>
      <c r="X24" s="869"/>
      <c r="Y24" s="767"/>
      <c r="Z24" s="767"/>
      <c r="AA24" s="1021">
        <v>1</v>
      </c>
      <c r="AB24" s="783"/>
      <c r="AC24" s="1023"/>
      <c r="AD24" s="869"/>
      <c r="AE24" s="767"/>
      <c r="AF24" s="767"/>
      <c r="AG24" s="1021">
        <v>1</v>
      </c>
      <c r="AH24" s="783"/>
      <c r="AI24" s="1023"/>
      <c r="AJ24" s="869"/>
      <c r="AK24" s="767"/>
      <c r="AL24" s="767"/>
      <c r="AM24" s="767"/>
      <c r="AN24" s="804">
        <v>1</v>
      </c>
      <c r="AO24" s="767"/>
      <c r="AP24" s="767"/>
      <c r="AQ24" s="767"/>
      <c r="AR24" s="767"/>
      <c r="AS24" s="804">
        <v>1</v>
      </c>
      <c r="AT24" s="1104">
        <f t="shared" si="0"/>
        <v>0</v>
      </c>
      <c r="AU24" s="1055">
        <f t="shared" si="1"/>
        <v>0</v>
      </c>
      <c r="AV24" s="1056">
        <f t="shared" si="2"/>
        <v>0</v>
      </c>
      <c r="AW24" s="1055">
        <f t="shared" si="3"/>
        <v>2</v>
      </c>
      <c r="AX24" s="1056">
        <f t="shared" si="4"/>
        <v>0.2857142857142857</v>
      </c>
      <c r="AY24" s="1055">
        <f t="shared" si="5"/>
        <v>1</v>
      </c>
      <c r="AZ24" s="1056">
        <f t="shared" si="6"/>
        <v>0.14285714285714285</v>
      </c>
      <c r="BA24" s="1055">
        <f t="shared" si="7"/>
        <v>2</v>
      </c>
      <c r="BB24" s="1056">
        <f t="shared" si="8"/>
        <v>0.2857142857142857</v>
      </c>
      <c r="BC24" s="1055">
        <f t="shared" si="9"/>
        <v>2</v>
      </c>
      <c r="BD24" s="1056">
        <f t="shared" si="10"/>
        <v>0.2857142857142857</v>
      </c>
      <c r="BE24" s="1029">
        <f t="shared" si="11"/>
        <v>0.99999999999999989</v>
      </c>
    </row>
    <row r="25" spans="2:57" ht="18.95" customHeight="1" x14ac:dyDescent="0.25">
      <c r="B25" s="63">
        <v>65</v>
      </c>
      <c r="C25" s="190" t="s">
        <v>257</v>
      </c>
      <c r="D25" s="770">
        <v>221591</v>
      </c>
      <c r="E25" s="780">
        <v>932677</v>
      </c>
      <c r="F25" s="1058">
        <v>1</v>
      </c>
      <c r="G25" s="767"/>
      <c r="H25" s="767"/>
      <c r="I25" s="767"/>
      <c r="J25" s="767"/>
      <c r="K25" s="1020"/>
      <c r="L25" s="869"/>
      <c r="M25" s="1019">
        <v>1</v>
      </c>
      <c r="N25" s="767"/>
      <c r="O25" s="767"/>
      <c r="P25" s="767"/>
      <c r="Q25" s="1020"/>
      <c r="R25" s="869"/>
      <c r="S25" s="767"/>
      <c r="T25" s="767"/>
      <c r="U25" s="767"/>
      <c r="V25" s="804">
        <v>1</v>
      </c>
      <c r="W25" s="1020"/>
      <c r="X25" s="869"/>
      <c r="Y25" s="767"/>
      <c r="Z25" s="767"/>
      <c r="AA25" s="767"/>
      <c r="AB25" s="804">
        <v>1</v>
      </c>
      <c r="AC25" s="1023"/>
      <c r="AD25" s="869"/>
      <c r="AE25" s="767"/>
      <c r="AF25" s="767"/>
      <c r="AG25" s="767"/>
      <c r="AH25" s="804">
        <v>1</v>
      </c>
      <c r="AI25" s="1023"/>
      <c r="AJ25" s="869"/>
      <c r="AK25" s="767"/>
      <c r="AL25" s="767"/>
      <c r="AM25" s="1021">
        <v>1</v>
      </c>
      <c r="AN25" s="1020"/>
      <c r="AO25" s="869"/>
      <c r="AP25" s="767"/>
      <c r="AQ25" s="767"/>
      <c r="AR25" s="1021">
        <v>1</v>
      </c>
      <c r="AS25" s="1020"/>
      <c r="AT25" s="1039">
        <f t="shared" si="0"/>
        <v>0</v>
      </c>
      <c r="AU25" s="1055">
        <f t="shared" si="1"/>
        <v>1</v>
      </c>
      <c r="AV25" s="1103">
        <f t="shared" si="2"/>
        <v>0.14285714285714285</v>
      </c>
      <c r="AW25" s="1055">
        <f t="shared" si="3"/>
        <v>1</v>
      </c>
      <c r="AX25" s="1103">
        <f t="shared" si="4"/>
        <v>0.14285714285714285</v>
      </c>
      <c r="AY25" s="1055">
        <f t="shared" si="5"/>
        <v>0</v>
      </c>
      <c r="AZ25" s="1103">
        <f t="shared" si="6"/>
        <v>0</v>
      </c>
      <c r="BA25" s="1055">
        <f t="shared" si="7"/>
        <v>2</v>
      </c>
      <c r="BB25" s="1103">
        <f t="shared" si="8"/>
        <v>0.2857142857142857</v>
      </c>
      <c r="BC25" s="1055">
        <f t="shared" si="9"/>
        <v>3</v>
      </c>
      <c r="BD25" s="1103">
        <f t="shared" si="10"/>
        <v>0.42857142857142855</v>
      </c>
      <c r="BE25" s="1029">
        <f t="shared" si="11"/>
        <v>1</v>
      </c>
    </row>
    <row r="26" spans="2:57" ht="18.95" customHeight="1" x14ac:dyDescent="0.25">
      <c r="B26" s="63">
        <v>66</v>
      </c>
      <c r="C26" s="190" t="s">
        <v>259</v>
      </c>
      <c r="D26" s="770">
        <v>222223</v>
      </c>
      <c r="E26" s="780">
        <v>932682</v>
      </c>
      <c r="F26" s="767"/>
      <c r="G26" s="767"/>
      <c r="H26" s="767"/>
      <c r="I26" s="767"/>
      <c r="J26" s="767"/>
      <c r="K26" s="1033">
        <v>1</v>
      </c>
      <c r="L26" s="869"/>
      <c r="M26" s="767"/>
      <c r="N26" s="767"/>
      <c r="O26" s="767"/>
      <c r="P26" s="767"/>
      <c r="Q26" s="1033">
        <v>1</v>
      </c>
      <c r="R26" s="869"/>
      <c r="S26" s="1019">
        <v>1</v>
      </c>
      <c r="T26" s="767"/>
      <c r="U26" s="767"/>
      <c r="V26" s="767"/>
      <c r="W26" s="1020"/>
      <c r="X26" s="869"/>
      <c r="Y26" s="767"/>
      <c r="Z26" s="767"/>
      <c r="AA26" s="767"/>
      <c r="AB26" s="783"/>
      <c r="AC26" s="1033">
        <v>1</v>
      </c>
      <c r="AD26" s="869"/>
      <c r="AE26" s="767"/>
      <c r="AF26" s="767"/>
      <c r="AG26" s="767"/>
      <c r="AH26" s="804">
        <v>1</v>
      </c>
      <c r="AI26" s="1023"/>
      <c r="AJ26" s="869"/>
      <c r="AK26" s="767"/>
      <c r="AL26" s="767"/>
      <c r="AM26" s="1021">
        <v>1</v>
      </c>
      <c r="AN26" s="1020"/>
      <c r="AO26" s="869"/>
      <c r="AP26" s="767"/>
      <c r="AQ26" s="1022">
        <v>1</v>
      </c>
      <c r="AR26" s="783"/>
      <c r="AS26" s="1020"/>
      <c r="AT26" s="1034">
        <f t="shared" si="0"/>
        <v>3</v>
      </c>
      <c r="AU26" s="1044">
        <f t="shared" si="1"/>
        <v>0</v>
      </c>
      <c r="AV26" s="1049">
        <f>AU26/4</f>
        <v>0</v>
      </c>
      <c r="AW26" s="1044">
        <f t="shared" si="3"/>
        <v>1</v>
      </c>
      <c r="AX26" s="1049">
        <f>AW26/4</f>
        <v>0.25</v>
      </c>
      <c r="AY26" s="1044">
        <f t="shared" si="5"/>
        <v>1</v>
      </c>
      <c r="AZ26" s="1049">
        <f>AY26/4</f>
        <v>0.25</v>
      </c>
      <c r="BA26" s="1044">
        <f t="shared" si="7"/>
        <v>1</v>
      </c>
      <c r="BB26" s="1049">
        <f>BA26/4</f>
        <v>0.25</v>
      </c>
      <c r="BC26" s="1044">
        <f t="shared" si="9"/>
        <v>1</v>
      </c>
      <c r="BD26" s="1049">
        <f>BC26/4</f>
        <v>0.25</v>
      </c>
      <c r="BE26" s="1029">
        <f t="shared" si="11"/>
        <v>1</v>
      </c>
    </row>
    <row r="27" spans="2:57" ht="17.850000000000001" customHeight="1" x14ac:dyDescent="0.25">
      <c r="B27" s="63">
        <v>67</v>
      </c>
      <c r="C27" s="190" t="s">
        <v>261</v>
      </c>
      <c r="D27" s="795">
        <v>223273</v>
      </c>
      <c r="E27" s="952">
        <v>932695</v>
      </c>
      <c r="F27" s="767"/>
      <c r="G27" s="767"/>
      <c r="H27" s="1022">
        <v>1</v>
      </c>
      <c r="I27" s="767"/>
      <c r="J27" s="767"/>
      <c r="K27" s="1020"/>
      <c r="L27" s="869"/>
      <c r="M27" s="767"/>
      <c r="N27" s="1022">
        <v>1</v>
      </c>
      <c r="O27" s="767"/>
      <c r="P27" s="767"/>
      <c r="Q27" s="1020"/>
      <c r="R27" s="869"/>
      <c r="S27" s="1019">
        <v>1</v>
      </c>
      <c r="T27" s="767"/>
      <c r="U27" s="783"/>
      <c r="V27" s="767"/>
      <c r="W27" s="1020"/>
      <c r="X27" s="869"/>
      <c r="Y27" s="767"/>
      <c r="Z27" s="767"/>
      <c r="AA27" s="767"/>
      <c r="AB27" s="804">
        <v>1</v>
      </c>
      <c r="AC27" s="1023"/>
      <c r="AD27" s="869"/>
      <c r="AE27" s="767"/>
      <c r="AF27" s="767"/>
      <c r="AG27" s="1021">
        <v>1</v>
      </c>
      <c r="AH27" s="783"/>
      <c r="AI27" s="1023"/>
      <c r="AJ27" s="869"/>
      <c r="AK27" s="767"/>
      <c r="AL27" s="1022">
        <v>1</v>
      </c>
      <c r="AM27" s="767"/>
      <c r="AN27" s="1020"/>
      <c r="AO27" s="869"/>
      <c r="AP27" s="767"/>
      <c r="AQ27" s="767"/>
      <c r="AR27" s="1021">
        <v>1</v>
      </c>
      <c r="AS27" s="1020"/>
      <c r="AT27" s="1039">
        <f t="shared" si="0"/>
        <v>0</v>
      </c>
      <c r="AU27" s="1055">
        <f t="shared" si="1"/>
        <v>0</v>
      </c>
      <c r="AV27" s="1026">
        <f>AU27/7</f>
        <v>0</v>
      </c>
      <c r="AW27" s="1055">
        <f t="shared" si="3"/>
        <v>1</v>
      </c>
      <c r="AX27" s="1026">
        <f>AW27/7</f>
        <v>0.14285714285714285</v>
      </c>
      <c r="AY27" s="1055">
        <f t="shared" si="5"/>
        <v>3</v>
      </c>
      <c r="AZ27" s="1026">
        <f>AY27/7</f>
        <v>0.42857142857142855</v>
      </c>
      <c r="BA27" s="1055">
        <f t="shared" si="7"/>
        <v>2</v>
      </c>
      <c r="BB27" s="1026">
        <f>BA27/7</f>
        <v>0.2857142857142857</v>
      </c>
      <c r="BC27" s="1055">
        <f t="shared" si="9"/>
        <v>1</v>
      </c>
      <c r="BD27" s="1026">
        <f>BC27/7</f>
        <v>0.14285714285714285</v>
      </c>
      <c r="BE27" s="1061">
        <f t="shared" si="11"/>
        <v>1</v>
      </c>
    </row>
    <row r="28" spans="2:57" ht="17.850000000000001" customHeight="1" x14ac:dyDescent="0.25">
      <c r="B28" s="785">
        <v>68</v>
      </c>
      <c r="C28" s="147"/>
      <c r="D28" s="1439" t="s">
        <v>192</v>
      </c>
      <c r="E28" s="1480"/>
      <c r="F28" s="767"/>
      <c r="G28" s="767"/>
      <c r="H28" s="767"/>
      <c r="I28" s="767"/>
      <c r="J28" s="767"/>
      <c r="K28" s="1020"/>
      <c r="L28" s="869"/>
      <c r="M28" s="767"/>
      <c r="N28" s="767"/>
      <c r="O28" s="767"/>
      <c r="P28" s="767"/>
      <c r="Q28" s="1020"/>
      <c r="R28" s="869"/>
      <c r="S28" s="767"/>
      <c r="T28" s="783"/>
      <c r="U28" s="767"/>
      <c r="V28" s="767"/>
      <c r="W28" s="1020"/>
      <c r="X28" s="869"/>
      <c r="Y28" s="767"/>
      <c r="Z28" s="767"/>
      <c r="AA28" s="767"/>
      <c r="AB28" s="783"/>
      <c r="AC28" s="1023"/>
      <c r="AD28" s="869"/>
      <c r="AE28" s="767"/>
      <c r="AF28" s="783"/>
      <c r="AG28" s="767"/>
      <c r="AH28" s="767"/>
      <c r="AI28" s="1020"/>
      <c r="AJ28" s="869"/>
      <c r="AK28" s="767"/>
      <c r="AL28" s="767"/>
      <c r="AM28" s="767"/>
      <c r="AN28" s="1020"/>
      <c r="AO28" s="869"/>
      <c r="AP28" s="767"/>
      <c r="AQ28" s="783"/>
      <c r="AR28" s="767"/>
      <c r="AS28" s="1020"/>
      <c r="AT28" s="1062"/>
      <c r="AU28" s="1063"/>
      <c r="AV28" s="1064"/>
      <c r="AW28" s="1067"/>
      <c r="AX28" s="1105"/>
      <c r="AY28" s="1067"/>
      <c r="AZ28" s="1105"/>
      <c r="BA28" s="1067"/>
      <c r="BB28" s="1105"/>
      <c r="BC28" s="1063"/>
      <c r="BD28" s="1064"/>
      <c r="BE28" s="1070"/>
    </row>
    <row r="29" spans="2:57" ht="18.95" customHeight="1" x14ac:dyDescent="0.25">
      <c r="B29" s="63">
        <v>76</v>
      </c>
      <c r="C29" s="190" t="s">
        <v>280</v>
      </c>
      <c r="D29" s="793">
        <v>219284</v>
      </c>
      <c r="E29" s="951">
        <v>932892</v>
      </c>
      <c r="F29" s="767"/>
      <c r="G29" s="1016">
        <v>1</v>
      </c>
      <c r="H29" s="767"/>
      <c r="I29" s="767"/>
      <c r="J29" s="767"/>
      <c r="K29" s="1020"/>
      <c r="L29" s="869"/>
      <c r="M29" s="1019">
        <v>1</v>
      </c>
      <c r="N29" s="767"/>
      <c r="O29" s="767"/>
      <c r="P29" s="767"/>
      <c r="Q29" s="1020"/>
      <c r="R29" s="869"/>
      <c r="S29" s="767"/>
      <c r="T29" s="1022">
        <v>1</v>
      </c>
      <c r="U29" s="767"/>
      <c r="V29" s="783"/>
      <c r="W29" s="1023"/>
      <c r="X29" s="869"/>
      <c r="Y29" s="767"/>
      <c r="Z29" s="767"/>
      <c r="AA29" s="1021">
        <v>1</v>
      </c>
      <c r="AB29" s="767"/>
      <c r="AC29" s="1020"/>
      <c r="AD29" s="869"/>
      <c r="AE29" s="767"/>
      <c r="AF29" s="767"/>
      <c r="AG29" s="1021">
        <v>1</v>
      </c>
      <c r="AH29" s="767"/>
      <c r="AI29" s="1020"/>
      <c r="AJ29" s="869"/>
      <c r="AK29" s="767"/>
      <c r="AL29" s="767"/>
      <c r="AM29" s="1021">
        <v>1</v>
      </c>
      <c r="AN29" s="1020"/>
      <c r="AO29" s="869"/>
      <c r="AP29" s="767"/>
      <c r="AQ29" s="767"/>
      <c r="AR29" s="1021">
        <v>1</v>
      </c>
      <c r="AS29" s="1020"/>
      <c r="AT29" s="1039">
        <f t="shared" ref="AT29:AT36" si="12">K29+Q29+W29+AC29+AI29</f>
        <v>0</v>
      </c>
      <c r="AU29" s="1055">
        <f t="shared" ref="AU29:AU36" si="13">F29+L29+R29+X29+AD29+AJ29+AO29</f>
        <v>0</v>
      </c>
      <c r="AV29" s="1056">
        <f>AU29/7</f>
        <v>0</v>
      </c>
      <c r="AW29" s="1055">
        <f t="shared" ref="AW29:AW36" si="14">G29+M29+S29+Y29+AE29+AK29+AP29</f>
        <v>2</v>
      </c>
      <c r="AX29" s="1056">
        <f>AW29/7</f>
        <v>0.2857142857142857</v>
      </c>
      <c r="AY29" s="1055">
        <f t="shared" ref="AY29:AY36" si="15">H29+N29+T29+Z29+AF29+AL29+AQ29</f>
        <v>1</v>
      </c>
      <c r="AZ29" s="1056">
        <f>AY29/7</f>
        <v>0.14285714285714285</v>
      </c>
      <c r="BA29" s="1055">
        <f t="shared" ref="BA29:BA36" si="16">I29+O29+U29+AA29+AG29+AM29+AR29</f>
        <v>4</v>
      </c>
      <c r="BB29" s="1056">
        <f>BA29/7</f>
        <v>0.5714285714285714</v>
      </c>
      <c r="BC29" s="1055">
        <f t="shared" ref="BC29:BC36" si="17">J29+P29+V29+AB29+AH29+AN29+AS29</f>
        <v>0</v>
      </c>
      <c r="BD29" s="1056">
        <f>BC29/7</f>
        <v>0</v>
      </c>
      <c r="BE29" s="1029">
        <f t="shared" ref="BE29:BE36" si="18">AV29+AX29+AZ29+BB29+BD29</f>
        <v>1</v>
      </c>
    </row>
    <row r="30" spans="2:57" ht="18.95" customHeight="1" x14ac:dyDescent="0.25">
      <c r="B30" s="63">
        <v>77</v>
      </c>
      <c r="C30" s="190" t="s">
        <v>283</v>
      </c>
      <c r="D30" s="770">
        <v>219492</v>
      </c>
      <c r="E30" s="780">
        <v>932895</v>
      </c>
      <c r="F30" s="1058">
        <v>1</v>
      </c>
      <c r="G30" s="767"/>
      <c r="H30" s="767"/>
      <c r="I30" s="767"/>
      <c r="J30" s="767"/>
      <c r="K30" s="1020"/>
      <c r="L30" s="1051">
        <v>1</v>
      </c>
      <c r="M30" s="767"/>
      <c r="N30" s="767"/>
      <c r="O30" s="767"/>
      <c r="P30" s="767"/>
      <c r="Q30" s="1020"/>
      <c r="R30" s="869"/>
      <c r="S30" s="767"/>
      <c r="T30" s="1022">
        <v>1</v>
      </c>
      <c r="U30" s="783"/>
      <c r="V30" s="767"/>
      <c r="W30" s="1020"/>
      <c r="X30" s="869"/>
      <c r="Y30" s="767"/>
      <c r="Z30" s="767"/>
      <c r="AA30" s="1021">
        <v>1</v>
      </c>
      <c r="AB30" s="767"/>
      <c r="AC30" s="1020"/>
      <c r="AD30" s="869"/>
      <c r="AE30" s="767"/>
      <c r="AF30" s="767"/>
      <c r="AG30" s="1021">
        <v>1</v>
      </c>
      <c r="AH30" s="767"/>
      <c r="AI30" s="1020"/>
      <c r="AJ30" s="869"/>
      <c r="AK30" s="767"/>
      <c r="AL30" s="767"/>
      <c r="AM30" s="1021">
        <v>1</v>
      </c>
      <c r="AN30" s="1020"/>
      <c r="AO30" s="869"/>
      <c r="AP30" s="767"/>
      <c r="AQ30" s="783"/>
      <c r="AR30" s="1021">
        <v>1</v>
      </c>
      <c r="AS30" s="1020"/>
      <c r="AT30" s="1039">
        <f t="shared" si="12"/>
        <v>0</v>
      </c>
      <c r="AU30" s="1055">
        <f t="shared" si="13"/>
        <v>2</v>
      </c>
      <c r="AV30" s="1103">
        <f>AU30/7</f>
        <v>0.2857142857142857</v>
      </c>
      <c r="AW30" s="1055">
        <f t="shared" si="14"/>
        <v>0</v>
      </c>
      <c r="AX30" s="1103">
        <f>AW30/7</f>
        <v>0</v>
      </c>
      <c r="AY30" s="1055">
        <f t="shared" si="15"/>
        <v>1</v>
      </c>
      <c r="AZ30" s="1103">
        <f>AY30/7</f>
        <v>0.14285714285714285</v>
      </c>
      <c r="BA30" s="1055">
        <f t="shared" si="16"/>
        <v>4</v>
      </c>
      <c r="BB30" s="1103">
        <f>BA30/7</f>
        <v>0.5714285714285714</v>
      </c>
      <c r="BC30" s="1055">
        <f t="shared" si="17"/>
        <v>0</v>
      </c>
      <c r="BD30" s="1103">
        <f>BC30/7</f>
        <v>0</v>
      </c>
      <c r="BE30" s="1029">
        <f t="shared" si="18"/>
        <v>1</v>
      </c>
    </row>
    <row r="31" spans="2:57" ht="18.95" customHeight="1" x14ac:dyDescent="0.25">
      <c r="B31" s="63">
        <v>78</v>
      </c>
      <c r="C31" s="190" t="s">
        <v>285</v>
      </c>
      <c r="D31" s="770">
        <v>219704</v>
      </c>
      <c r="E31" s="780">
        <v>932892</v>
      </c>
      <c r="F31" s="767"/>
      <c r="G31" s="767"/>
      <c r="H31" s="767"/>
      <c r="I31" s="767"/>
      <c r="J31" s="767"/>
      <c r="K31" s="1033">
        <v>1</v>
      </c>
      <c r="L31" s="869"/>
      <c r="M31" s="767"/>
      <c r="N31" s="767"/>
      <c r="O31" s="767"/>
      <c r="P31" s="767"/>
      <c r="Q31" s="1033">
        <v>1</v>
      </c>
      <c r="R31" s="869"/>
      <c r="S31" s="1019">
        <v>1</v>
      </c>
      <c r="T31" s="767"/>
      <c r="U31" s="783"/>
      <c r="V31" s="767"/>
      <c r="W31" s="1020"/>
      <c r="X31" s="869"/>
      <c r="Y31" s="767"/>
      <c r="Z31" s="767"/>
      <c r="AA31" s="767"/>
      <c r="AB31" s="767"/>
      <c r="AC31" s="1033">
        <v>1</v>
      </c>
      <c r="AD31" s="869"/>
      <c r="AE31" s="767"/>
      <c r="AF31" s="767"/>
      <c r="AG31" s="1021">
        <v>1</v>
      </c>
      <c r="AH31" s="783"/>
      <c r="AI31" s="1023"/>
      <c r="AJ31" s="869"/>
      <c r="AK31" s="767"/>
      <c r="AL31" s="767"/>
      <c r="AM31" s="1021">
        <v>1</v>
      </c>
      <c r="AN31" s="1020"/>
      <c r="AO31" s="869"/>
      <c r="AP31" s="767"/>
      <c r="AQ31" s="767"/>
      <c r="AR31" s="1021">
        <v>1</v>
      </c>
      <c r="AS31" s="1020"/>
      <c r="AT31" s="1034">
        <f t="shared" si="12"/>
        <v>3</v>
      </c>
      <c r="AU31" s="1044">
        <f t="shared" si="13"/>
        <v>0</v>
      </c>
      <c r="AV31" s="1049">
        <f>AU31/4</f>
        <v>0</v>
      </c>
      <c r="AW31" s="1044">
        <f t="shared" si="14"/>
        <v>1</v>
      </c>
      <c r="AX31" s="1049">
        <f>AW31/4</f>
        <v>0.25</v>
      </c>
      <c r="AY31" s="1044">
        <f t="shared" si="15"/>
        <v>0</v>
      </c>
      <c r="AZ31" s="1049">
        <f>AY31/4</f>
        <v>0</v>
      </c>
      <c r="BA31" s="1044">
        <f t="shared" si="16"/>
        <v>3</v>
      </c>
      <c r="BB31" s="1049">
        <f>BA31/4</f>
        <v>0.75</v>
      </c>
      <c r="BC31" s="1044">
        <f t="shared" si="17"/>
        <v>0</v>
      </c>
      <c r="BD31" s="1049">
        <f>BC31/4</f>
        <v>0</v>
      </c>
      <c r="BE31" s="1029">
        <f t="shared" si="18"/>
        <v>1</v>
      </c>
    </row>
    <row r="32" spans="2:57" ht="18.95" customHeight="1" x14ac:dyDescent="0.25">
      <c r="B32" s="63">
        <v>79</v>
      </c>
      <c r="C32" s="190" t="s">
        <v>288</v>
      </c>
      <c r="D32" s="770">
        <v>219909</v>
      </c>
      <c r="E32" s="780">
        <v>932893</v>
      </c>
      <c r="F32" s="767"/>
      <c r="G32" s="767"/>
      <c r="H32" s="767"/>
      <c r="I32" s="767"/>
      <c r="J32" s="767"/>
      <c r="K32" s="1033">
        <v>1</v>
      </c>
      <c r="L32" s="869"/>
      <c r="M32" s="767"/>
      <c r="N32" s="767"/>
      <c r="O32" s="767"/>
      <c r="P32" s="767"/>
      <c r="Q32" s="1033">
        <v>1</v>
      </c>
      <c r="R32" s="869"/>
      <c r="S32" s="767"/>
      <c r="T32" s="1022">
        <v>1</v>
      </c>
      <c r="U32" s="783"/>
      <c r="V32" s="767"/>
      <c r="W32" s="1020"/>
      <c r="X32" s="869"/>
      <c r="Y32" s="767"/>
      <c r="Z32" s="767"/>
      <c r="AA32" s="767"/>
      <c r="AB32" s="767"/>
      <c r="AC32" s="1033">
        <v>1</v>
      </c>
      <c r="AD32" s="869"/>
      <c r="AE32" s="767"/>
      <c r="AF32" s="767"/>
      <c r="AG32" s="767"/>
      <c r="AH32" s="783"/>
      <c r="AI32" s="1033">
        <v>1</v>
      </c>
      <c r="AJ32" s="869"/>
      <c r="AK32" s="767"/>
      <c r="AL32" s="767"/>
      <c r="AM32" s="1021">
        <v>1</v>
      </c>
      <c r="AN32" s="1020"/>
      <c r="AO32" s="869"/>
      <c r="AP32" s="767"/>
      <c r="AQ32" s="767"/>
      <c r="AR32" s="767"/>
      <c r="AS32" s="804">
        <v>1</v>
      </c>
      <c r="AT32" s="1059">
        <f t="shared" si="12"/>
        <v>4</v>
      </c>
      <c r="AU32" s="1044">
        <f t="shared" si="13"/>
        <v>0</v>
      </c>
      <c r="AV32" s="1049">
        <f>AU32/3</f>
        <v>0</v>
      </c>
      <c r="AW32" s="1044">
        <f t="shared" si="14"/>
        <v>0</v>
      </c>
      <c r="AX32" s="1049">
        <f>AW32/3</f>
        <v>0</v>
      </c>
      <c r="AY32" s="1044">
        <f t="shared" si="15"/>
        <v>1</v>
      </c>
      <c r="AZ32" s="1049">
        <f>AY32/3</f>
        <v>0.33333333333333331</v>
      </c>
      <c r="BA32" s="1044">
        <f t="shared" si="16"/>
        <v>1</v>
      </c>
      <c r="BB32" s="1049">
        <f>BA32/3</f>
        <v>0.33333333333333331</v>
      </c>
      <c r="BC32" s="1044">
        <f t="shared" si="17"/>
        <v>1</v>
      </c>
      <c r="BD32" s="1049">
        <f>BC32/3</f>
        <v>0.33333333333333331</v>
      </c>
      <c r="BE32" s="1029">
        <f t="shared" si="18"/>
        <v>1</v>
      </c>
    </row>
    <row r="33" spans="2:57" ht="18.95" customHeight="1" x14ac:dyDescent="0.25">
      <c r="B33" s="63">
        <v>80</v>
      </c>
      <c r="C33" s="190" t="s">
        <v>290</v>
      </c>
      <c r="D33" s="770">
        <v>220121</v>
      </c>
      <c r="E33" s="780">
        <v>932892</v>
      </c>
      <c r="F33" s="767"/>
      <c r="G33" s="767"/>
      <c r="H33" s="767"/>
      <c r="I33" s="767"/>
      <c r="J33" s="767"/>
      <c r="K33" s="1033">
        <v>1</v>
      </c>
      <c r="L33" s="869"/>
      <c r="M33" s="767"/>
      <c r="N33" s="767"/>
      <c r="O33" s="767"/>
      <c r="P33" s="767"/>
      <c r="Q33" s="1033">
        <v>1</v>
      </c>
      <c r="R33" s="869"/>
      <c r="S33" s="767"/>
      <c r="T33" s="1022">
        <v>1</v>
      </c>
      <c r="U33" s="783"/>
      <c r="V33" s="767"/>
      <c r="W33" s="1020"/>
      <c r="X33" s="869"/>
      <c r="Y33" s="767"/>
      <c r="Z33" s="767"/>
      <c r="AA33" s="767"/>
      <c r="AB33" s="767"/>
      <c r="AC33" s="1033">
        <v>1</v>
      </c>
      <c r="AD33" s="869"/>
      <c r="AE33" s="767"/>
      <c r="AF33" s="767"/>
      <c r="AG33" s="1021">
        <v>1</v>
      </c>
      <c r="AH33" s="767"/>
      <c r="AI33" s="1020"/>
      <c r="AJ33" s="869"/>
      <c r="AK33" s="767"/>
      <c r="AL33" s="1022">
        <v>1</v>
      </c>
      <c r="AM33" s="767"/>
      <c r="AN33" s="1020"/>
      <c r="AO33" s="869"/>
      <c r="AP33" s="767"/>
      <c r="AQ33" s="767"/>
      <c r="AR33" s="783"/>
      <c r="AS33" s="804">
        <v>1</v>
      </c>
      <c r="AT33" s="1059">
        <f t="shared" si="12"/>
        <v>3</v>
      </c>
      <c r="AU33" s="1044">
        <f t="shared" si="13"/>
        <v>0</v>
      </c>
      <c r="AV33" s="1049">
        <f>AU33/4</f>
        <v>0</v>
      </c>
      <c r="AW33" s="1044">
        <f t="shared" si="14"/>
        <v>0</v>
      </c>
      <c r="AX33" s="1049">
        <f>AW33/4</f>
        <v>0</v>
      </c>
      <c r="AY33" s="1044">
        <f t="shared" si="15"/>
        <v>2</v>
      </c>
      <c r="AZ33" s="1049">
        <f>AY33/4</f>
        <v>0.5</v>
      </c>
      <c r="BA33" s="1044">
        <f t="shared" si="16"/>
        <v>1</v>
      </c>
      <c r="BB33" s="1049">
        <f>BA33/4</f>
        <v>0.25</v>
      </c>
      <c r="BC33" s="1044">
        <f t="shared" si="17"/>
        <v>1</v>
      </c>
      <c r="BD33" s="1049">
        <f>BC33/4</f>
        <v>0.25</v>
      </c>
      <c r="BE33" s="1029">
        <f t="shared" si="18"/>
        <v>1</v>
      </c>
    </row>
    <row r="34" spans="2:57" ht="18.95" customHeight="1" x14ac:dyDescent="0.25">
      <c r="B34" s="63">
        <v>81</v>
      </c>
      <c r="C34" s="190" t="s">
        <v>109</v>
      </c>
      <c r="D34" s="770">
        <v>220312</v>
      </c>
      <c r="E34" s="780">
        <v>932891</v>
      </c>
      <c r="F34" s="767"/>
      <c r="G34" s="1016">
        <v>1</v>
      </c>
      <c r="H34" s="767"/>
      <c r="I34" s="767"/>
      <c r="J34" s="767"/>
      <c r="K34" s="1020"/>
      <c r="L34" s="869"/>
      <c r="M34" s="1019">
        <v>1</v>
      </c>
      <c r="N34" s="767"/>
      <c r="O34" s="767"/>
      <c r="P34" s="767"/>
      <c r="Q34" s="1020"/>
      <c r="R34" s="869"/>
      <c r="S34" s="1019">
        <v>1</v>
      </c>
      <c r="T34" s="767"/>
      <c r="U34" s="767"/>
      <c r="V34" s="767"/>
      <c r="W34" s="1020"/>
      <c r="X34" s="869"/>
      <c r="Y34" s="767"/>
      <c r="Z34" s="767"/>
      <c r="AA34" s="1021">
        <v>1</v>
      </c>
      <c r="AB34" s="767"/>
      <c r="AC34" s="1020"/>
      <c r="AD34" s="869"/>
      <c r="AE34" s="767"/>
      <c r="AF34" s="767"/>
      <c r="AG34" s="1021">
        <v>1</v>
      </c>
      <c r="AH34" s="767"/>
      <c r="AI34" s="1020"/>
      <c r="AJ34" s="869"/>
      <c r="AK34" s="767"/>
      <c r="AL34" s="767"/>
      <c r="AM34" s="1021">
        <v>1</v>
      </c>
      <c r="AN34" s="1020"/>
      <c r="AO34" s="869"/>
      <c r="AP34" s="767"/>
      <c r="AQ34" s="767"/>
      <c r="AR34" s="1021">
        <v>1</v>
      </c>
      <c r="AS34" s="1020"/>
      <c r="AT34" s="1039">
        <f t="shared" si="12"/>
        <v>0</v>
      </c>
      <c r="AU34" s="1055">
        <f t="shared" si="13"/>
        <v>0</v>
      </c>
      <c r="AV34" s="1026">
        <f>AU34/7</f>
        <v>0</v>
      </c>
      <c r="AW34" s="1055">
        <f t="shared" si="14"/>
        <v>3</v>
      </c>
      <c r="AX34" s="1026">
        <f>AW34/7</f>
        <v>0.42857142857142855</v>
      </c>
      <c r="AY34" s="1055">
        <f t="shared" si="15"/>
        <v>0</v>
      </c>
      <c r="AZ34" s="1026">
        <f>AY34/7</f>
        <v>0</v>
      </c>
      <c r="BA34" s="1055">
        <f t="shared" si="16"/>
        <v>4</v>
      </c>
      <c r="BB34" s="1026">
        <f>BA34/7</f>
        <v>0.5714285714285714</v>
      </c>
      <c r="BC34" s="1055">
        <f t="shared" si="17"/>
        <v>0</v>
      </c>
      <c r="BD34" s="1026">
        <f>BC34/7</f>
        <v>0</v>
      </c>
      <c r="BE34" s="1029">
        <f t="shared" si="18"/>
        <v>1</v>
      </c>
    </row>
    <row r="35" spans="2:57" ht="18.95" customHeight="1" x14ac:dyDescent="0.25">
      <c r="B35" s="63">
        <v>82</v>
      </c>
      <c r="C35" s="190" t="s">
        <v>202</v>
      </c>
      <c r="D35" s="770">
        <v>220987</v>
      </c>
      <c r="E35" s="780">
        <v>932914</v>
      </c>
      <c r="F35" s="767"/>
      <c r="G35" s="767"/>
      <c r="H35" s="767"/>
      <c r="I35" s="1021">
        <v>1</v>
      </c>
      <c r="J35" s="767"/>
      <c r="K35" s="1020"/>
      <c r="L35" s="869"/>
      <c r="M35" s="767"/>
      <c r="N35" s="767"/>
      <c r="O35" s="767"/>
      <c r="P35" s="804">
        <v>1</v>
      </c>
      <c r="Q35" s="1020"/>
      <c r="R35" s="869"/>
      <c r="S35" s="767"/>
      <c r="T35" s="767"/>
      <c r="U35" s="1021">
        <v>1</v>
      </c>
      <c r="V35" s="767"/>
      <c r="W35" s="1020"/>
      <c r="X35" s="869"/>
      <c r="Y35" s="767"/>
      <c r="Z35" s="767"/>
      <c r="AA35" s="1021">
        <v>1</v>
      </c>
      <c r="AB35" s="767"/>
      <c r="AC35" s="1020"/>
      <c r="AD35" s="869"/>
      <c r="AE35" s="767"/>
      <c r="AF35" s="767"/>
      <c r="AG35" s="767"/>
      <c r="AH35" s="804">
        <v>1</v>
      </c>
      <c r="AI35" s="1020"/>
      <c r="AJ35" s="869"/>
      <c r="AK35" s="767"/>
      <c r="AL35" s="767"/>
      <c r="AM35" s="1021">
        <v>1</v>
      </c>
      <c r="AN35" s="1020"/>
      <c r="AO35" s="869"/>
      <c r="AP35" s="767"/>
      <c r="AQ35" s="767"/>
      <c r="AR35" s="1021">
        <v>1</v>
      </c>
      <c r="AS35" s="1020"/>
      <c r="AT35" s="1039">
        <f t="shared" si="12"/>
        <v>0</v>
      </c>
      <c r="AU35" s="1055">
        <f t="shared" si="13"/>
        <v>0</v>
      </c>
      <c r="AV35" s="1103">
        <f>AU35/7</f>
        <v>0</v>
      </c>
      <c r="AW35" s="1055">
        <f t="shared" si="14"/>
        <v>0</v>
      </c>
      <c r="AX35" s="1103">
        <f>AW35/7</f>
        <v>0</v>
      </c>
      <c r="AY35" s="1055">
        <f t="shared" si="15"/>
        <v>0</v>
      </c>
      <c r="AZ35" s="1103">
        <f>AY35/7</f>
        <v>0</v>
      </c>
      <c r="BA35" s="1055">
        <f t="shared" si="16"/>
        <v>5</v>
      </c>
      <c r="BB35" s="1103">
        <f>BA35/7</f>
        <v>0.7142857142857143</v>
      </c>
      <c r="BC35" s="1055">
        <f t="shared" si="17"/>
        <v>2</v>
      </c>
      <c r="BD35" s="1103">
        <f>BC35/7</f>
        <v>0.2857142857142857</v>
      </c>
      <c r="BE35" s="1029">
        <f t="shared" si="18"/>
        <v>1</v>
      </c>
    </row>
    <row r="36" spans="2:57" ht="17.850000000000001" customHeight="1" x14ac:dyDescent="0.25">
      <c r="B36" s="63">
        <v>83</v>
      </c>
      <c r="C36" s="190" t="s">
        <v>298</v>
      </c>
      <c r="D36" s="795">
        <v>222153</v>
      </c>
      <c r="E36" s="952">
        <v>932754</v>
      </c>
      <c r="F36" s="767"/>
      <c r="G36" s="767"/>
      <c r="H36" s="767"/>
      <c r="I36" s="767"/>
      <c r="J36" s="767"/>
      <c r="K36" s="1033">
        <v>1</v>
      </c>
      <c r="L36" s="869"/>
      <c r="M36" s="767"/>
      <c r="N36" s="767"/>
      <c r="O36" s="767"/>
      <c r="P36" s="767"/>
      <c r="Q36" s="1033">
        <v>1</v>
      </c>
      <c r="R36" s="869"/>
      <c r="S36" s="1019">
        <v>1</v>
      </c>
      <c r="T36" s="783"/>
      <c r="U36" s="767"/>
      <c r="V36" s="767"/>
      <c r="W36" s="1020"/>
      <c r="X36" s="869"/>
      <c r="Y36" s="767"/>
      <c r="Z36" s="767"/>
      <c r="AA36" s="1021">
        <v>1</v>
      </c>
      <c r="AB36" s="767"/>
      <c r="AC36" s="1020"/>
      <c r="AD36" s="869"/>
      <c r="AE36" s="767"/>
      <c r="AF36" s="767"/>
      <c r="AG36" s="767"/>
      <c r="AH36" s="767"/>
      <c r="AI36" s="1033">
        <v>1</v>
      </c>
      <c r="AJ36" s="869"/>
      <c r="AK36" s="767"/>
      <c r="AL36" s="767"/>
      <c r="AM36" s="1021">
        <v>1</v>
      </c>
      <c r="AN36" s="1020"/>
      <c r="AO36" s="869"/>
      <c r="AP36" s="767"/>
      <c r="AQ36" s="767"/>
      <c r="AR36" s="783"/>
      <c r="AS36" s="804">
        <v>1</v>
      </c>
      <c r="AT36" s="1059">
        <f t="shared" si="12"/>
        <v>3</v>
      </c>
      <c r="AU36" s="1044">
        <f t="shared" si="13"/>
        <v>0</v>
      </c>
      <c r="AV36" s="1071">
        <f>AU36/4</f>
        <v>0</v>
      </c>
      <c r="AW36" s="1044">
        <f t="shared" si="14"/>
        <v>1</v>
      </c>
      <c r="AX36" s="1071">
        <f>AW36/4</f>
        <v>0.25</v>
      </c>
      <c r="AY36" s="1044">
        <f t="shared" si="15"/>
        <v>0</v>
      </c>
      <c r="AZ36" s="1071">
        <f>AY36/4</f>
        <v>0</v>
      </c>
      <c r="BA36" s="1044">
        <f t="shared" si="16"/>
        <v>2</v>
      </c>
      <c r="BB36" s="1071">
        <f>BA36/4</f>
        <v>0.5</v>
      </c>
      <c r="BC36" s="1044">
        <f t="shared" si="17"/>
        <v>1</v>
      </c>
      <c r="BD36" s="1071">
        <f>BC36/4</f>
        <v>0.25</v>
      </c>
      <c r="BE36" s="1061">
        <f t="shared" si="18"/>
        <v>1</v>
      </c>
    </row>
    <row r="37" spans="2:57" ht="16.7" customHeight="1" x14ac:dyDescent="0.25">
      <c r="B37" s="785">
        <v>84</v>
      </c>
      <c r="C37" s="147"/>
      <c r="D37" s="1439" t="s">
        <v>192</v>
      </c>
      <c r="E37" s="1480"/>
      <c r="F37" s="767"/>
      <c r="G37" s="767"/>
      <c r="H37" s="767"/>
      <c r="I37" s="767"/>
      <c r="J37" s="767"/>
      <c r="K37" s="1020"/>
      <c r="L37" s="869"/>
      <c r="M37" s="767"/>
      <c r="N37" s="767"/>
      <c r="O37" s="767"/>
      <c r="P37" s="767"/>
      <c r="Q37" s="1020"/>
      <c r="R37" s="869"/>
      <c r="S37" s="767"/>
      <c r="T37" s="767"/>
      <c r="U37" s="767"/>
      <c r="V37" s="767"/>
      <c r="W37" s="1020"/>
      <c r="X37" s="869"/>
      <c r="Y37" s="767"/>
      <c r="Z37" s="767"/>
      <c r="AA37" s="767"/>
      <c r="AB37" s="767"/>
      <c r="AC37" s="1020"/>
      <c r="AD37" s="869"/>
      <c r="AE37" s="783"/>
      <c r="AF37" s="767"/>
      <c r="AG37" s="767"/>
      <c r="AH37" s="767"/>
      <c r="AI37" s="1020"/>
      <c r="AJ37" s="869"/>
      <c r="AK37" s="767"/>
      <c r="AL37" s="767"/>
      <c r="AM37" s="767"/>
      <c r="AN37" s="1020"/>
      <c r="AO37" s="869"/>
      <c r="AP37" s="767"/>
      <c r="AQ37" s="783"/>
      <c r="AR37" s="767"/>
      <c r="AS37" s="1020"/>
      <c r="AT37" s="1062"/>
      <c r="AU37" s="1063"/>
      <c r="AV37" s="1064"/>
      <c r="AW37" s="1067"/>
      <c r="AX37" s="1105"/>
      <c r="AY37" s="1067"/>
      <c r="AZ37" s="1105"/>
      <c r="BA37" s="1067"/>
      <c r="BB37" s="1105"/>
      <c r="BC37" s="1063"/>
      <c r="BD37" s="1064"/>
      <c r="BE37" s="1066"/>
    </row>
    <row r="38" spans="2:57" ht="18" customHeight="1" x14ac:dyDescent="0.25">
      <c r="B38" s="785">
        <v>85</v>
      </c>
      <c r="C38" s="147"/>
      <c r="D38" s="1439" t="s">
        <v>192</v>
      </c>
      <c r="E38" s="1480"/>
      <c r="F38" s="767"/>
      <c r="G38" s="767"/>
      <c r="H38" s="767"/>
      <c r="I38" s="767"/>
      <c r="J38" s="767"/>
      <c r="K38" s="1020"/>
      <c r="L38" s="869"/>
      <c r="M38" s="767"/>
      <c r="N38" s="767"/>
      <c r="O38" s="767"/>
      <c r="P38" s="767"/>
      <c r="Q38" s="1020"/>
      <c r="R38" s="869"/>
      <c r="S38" s="767"/>
      <c r="T38" s="767"/>
      <c r="U38" s="783"/>
      <c r="V38" s="767"/>
      <c r="W38" s="1020"/>
      <c r="X38" s="869"/>
      <c r="Y38" s="767"/>
      <c r="Z38" s="767"/>
      <c r="AA38" s="767"/>
      <c r="AB38" s="767"/>
      <c r="AC38" s="1020"/>
      <c r="AD38" s="869"/>
      <c r="AE38" s="767"/>
      <c r="AF38" s="767"/>
      <c r="AG38" s="783"/>
      <c r="AH38" s="767"/>
      <c r="AI38" s="1020"/>
      <c r="AJ38" s="869"/>
      <c r="AK38" s="767"/>
      <c r="AL38" s="767"/>
      <c r="AM38" s="767"/>
      <c r="AN38" s="1020"/>
      <c r="AO38" s="869"/>
      <c r="AP38" s="767"/>
      <c r="AQ38" s="767"/>
      <c r="AR38" s="767"/>
      <c r="AS38" s="1023"/>
      <c r="AT38" s="1062"/>
      <c r="AU38" s="1063"/>
      <c r="AV38" s="1069"/>
      <c r="AW38" s="1067"/>
      <c r="AX38" s="1068"/>
      <c r="AY38" s="1067"/>
      <c r="AZ38" s="1068"/>
      <c r="BA38" s="1067"/>
      <c r="BB38" s="1068"/>
      <c r="BC38" s="1063"/>
      <c r="BD38" s="1069"/>
      <c r="BE38" s="1070"/>
    </row>
    <row r="39" spans="2:57" ht="18.95" customHeight="1" x14ac:dyDescent="0.25">
      <c r="B39" s="63">
        <v>88</v>
      </c>
      <c r="C39" s="190" t="s">
        <v>304</v>
      </c>
      <c r="D39" s="793">
        <v>219073</v>
      </c>
      <c r="E39" s="951">
        <v>933104</v>
      </c>
      <c r="F39" s="767"/>
      <c r="G39" s="767"/>
      <c r="H39" s="767"/>
      <c r="I39" s="767"/>
      <c r="J39" s="767"/>
      <c r="K39" s="1033">
        <v>1</v>
      </c>
      <c r="L39" s="869"/>
      <c r="M39" s="767"/>
      <c r="N39" s="767"/>
      <c r="O39" s="767"/>
      <c r="P39" s="767"/>
      <c r="Q39" s="1033">
        <v>1</v>
      </c>
      <c r="R39" s="869"/>
      <c r="S39" s="1019">
        <v>1</v>
      </c>
      <c r="T39" s="767"/>
      <c r="U39" s="783"/>
      <c r="V39" s="767"/>
      <c r="W39" s="1020"/>
      <c r="X39" s="869"/>
      <c r="Y39" s="767"/>
      <c r="Z39" s="767"/>
      <c r="AA39" s="767"/>
      <c r="AB39" s="767"/>
      <c r="AC39" s="1033">
        <v>1</v>
      </c>
      <c r="AD39" s="869"/>
      <c r="AE39" s="767"/>
      <c r="AF39" s="767"/>
      <c r="AG39" s="767"/>
      <c r="AH39" s="804">
        <v>1</v>
      </c>
      <c r="AI39" s="1020"/>
      <c r="AJ39" s="869"/>
      <c r="AK39" s="767"/>
      <c r="AL39" s="767"/>
      <c r="AM39" s="1021">
        <v>1</v>
      </c>
      <c r="AN39" s="1020"/>
      <c r="AO39" s="869"/>
      <c r="AP39" s="767"/>
      <c r="AQ39" s="767"/>
      <c r="AR39" s="1021">
        <v>1</v>
      </c>
      <c r="AS39" s="1020"/>
      <c r="AT39" s="1034">
        <f t="shared" ref="AT39:AT67" si="19">K39+Q39+W39+AC39+AI39</f>
        <v>3</v>
      </c>
      <c r="AU39" s="1044">
        <f t="shared" ref="AU39:AU67" si="20">F39+L39+R39+X39+AD39+AJ39+AO39</f>
        <v>0</v>
      </c>
      <c r="AV39" s="1049">
        <f>AU39/4</f>
        <v>0</v>
      </c>
      <c r="AW39" s="1044">
        <f t="shared" ref="AW39:AW67" si="21">G39+M39+S39+Y39+AE39+AK39+AP39</f>
        <v>1</v>
      </c>
      <c r="AX39" s="1049">
        <f>AW39/4</f>
        <v>0.25</v>
      </c>
      <c r="AY39" s="1044">
        <f t="shared" ref="AY39:AY67" si="22">H39+N39+T39+Z39+AF39+AL39+AQ39</f>
        <v>0</v>
      </c>
      <c r="AZ39" s="1049">
        <f>AY39/4</f>
        <v>0</v>
      </c>
      <c r="BA39" s="1044">
        <f t="shared" ref="BA39:BA67" si="23">I39+O39+U39+AA39+AG39+AM39+AR39</f>
        <v>2</v>
      </c>
      <c r="BB39" s="1049">
        <f>BA39/4</f>
        <v>0.5</v>
      </c>
      <c r="BC39" s="1044">
        <f t="shared" ref="BC39:BC67" si="24">J39+P39+V39+AB39+AH39+AN39+AS39</f>
        <v>1</v>
      </c>
      <c r="BD39" s="1049">
        <f>BC39/4</f>
        <v>0.25</v>
      </c>
      <c r="BE39" s="1029">
        <f t="shared" ref="BE39:BE67" si="25">AV39+AX39+AZ39+BB39+BD39</f>
        <v>1</v>
      </c>
    </row>
    <row r="40" spans="2:57" ht="18.95" customHeight="1" x14ac:dyDescent="0.25">
      <c r="B40" s="63">
        <v>89</v>
      </c>
      <c r="C40" s="190" t="s">
        <v>307</v>
      </c>
      <c r="D40" s="770">
        <v>219282</v>
      </c>
      <c r="E40" s="780">
        <v>933102</v>
      </c>
      <c r="F40" s="767"/>
      <c r="G40" s="767"/>
      <c r="H40" s="767"/>
      <c r="I40" s="767"/>
      <c r="J40" s="767"/>
      <c r="K40" s="1033">
        <v>1</v>
      </c>
      <c r="L40" s="869"/>
      <c r="M40" s="767"/>
      <c r="N40" s="1022">
        <v>1</v>
      </c>
      <c r="O40" s="767"/>
      <c r="P40" s="767"/>
      <c r="Q40" s="1020"/>
      <c r="R40" s="869"/>
      <c r="S40" s="1019">
        <v>1</v>
      </c>
      <c r="T40" s="767"/>
      <c r="U40" s="783"/>
      <c r="V40" s="767"/>
      <c r="W40" s="1020"/>
      <c r="X40" s="869"/>
      <c r="Y40" s="767"/>
      <c r="Z40" s="767"/>
      <c r="AA40" s="767"/>
      <c r="AB40" s="804">
        <v>1</v>
      </c>
      <c r="AC40" s="1020"/>
      <c r="AD40" s="869"/>
      <c r="AE40" s="767"/>
      <c r="AF40" s="783"/>
      <c r="AG40" s="767"/>
      <c r="AH40" s="767"/>
      <c r="AI40" s="1033">
        <v>1</v>
      </c>
      <c r="AJ40" s="869"/>
      <c r="AK40" s="767"/>
      <c r="AL40" s="767"/>
      <c r="AM40" s="1021">
        <v>1</v>
      </c>
      <c r="AN40" s="1020"/>
      <c r="AO40" s="869"/>
      <c r="AP40" s="767"/>
      <c r="AQ40" s="767"/>
      <c r="AR40" s="1021">
        <v>1</v>
      </c>
      <c r="AS40" s="1020"/>
      <c r="AT40" s="1034">
        <f t="shared" si="19"/>
        <v>2</v>
      </c>
      <c r="AU40" s="1044">
        <f t="shared" si="20"/>
        <v>0</v>
      </c>
      <c r="AV40" s="1049">
        <f>AU40/5</f>
        <v>0</v>
      </c>
      <c r="AW40" s="1044">
        <f t="shared" si="21"/>
        <v>1</v>
      </c>
      <c r="AX40" s="1049">
        <f>AW40/5</f>
        <v>0.2</v>
      </c>
      <c r="AY40" s="1044">
        <f t="shared" si="22"/>
        <v>1</v>
      </c>
      <c r="AZ40" s="1049">
        <f>AY40/5</f>
        <v>0.2</v>
      </c>
      <c r="BA40" s="1044">
        <f t="shared" si="23"/>
        <v>2</v>
      </c>
      <c r="BB40" s="1049">
        <f>BA40/5</f>
        <v>0.4</v>
      </c>
      <c r="BC40" s="1044">
        <f t="shared" si="24"/>
        <v>1</v>
      </c>
      <c r="BD40" s="1049">
        <f>BC40/5</f>
        <v>0.2</v>
      </c>
      <c r="BE40" s="1029">
        <f t="shared" si="25"/>
        <v>1</v>
      </c>
    </row>
    <row r="41" spans="2:57" ht="18.95" customHeight="1" x14ac:dyDescent="0.25">
      <c r="B41" s="63">
        <v>90</v>
      </c>
      <c r="C41" s="190" t="s">
        <v>309</v>
      </c>
      <c r="D41" s="770">
        <v>219493</v>
      </c>
      <c r="E41" s="780">
        <v>933103</v>
      </c>
      <c r="F41" s="767"/>
      <c r="G41" s="1016">
        <v>1</v>
      </c>
      <c r="H41" s="767"/>
      <c r="I41" s="767"/>
      <c r="J41" s="767"/>
      <c r="K41" s="1020"/>
      <c r="L41" s="869"/>
      <c r="M41" s="767"/>
      <c r="N41" s="1022">
        <v>1</v>
      </c>
      <c r="O41" s="767"/>
      <c r="P41" s="767"/>
      <c r="Q41" s="1020"/>
      <c r="R41" s="869"/>
      <c r="S41" s="1019">
        <v>1</v>
      </c>
      <c r="T41" s="767"/>
      <c r="U41" s="767"/>
      <c r="V41" s="767"/>
      <c r="W41" s="1020"/>
      <c r="X41" s="869"/>
      <c r="Y41" s="767"/>
      <c r="Z41" s="767"/>
      <c r="AA41" s="767"/>
      <c r="AB41" s="804">
        <v>1</v>
      </c>
      <c r="AC41" s="1020"/>
      <c r="AD41" s="869"/>
      <c r="AE41" s="767"/>
      <c r="AF41" s="767"/>
      <c r="AG41" s="767">
        <v>1</v>
      </c>
      <c r="AH41" s="767"/>
      <c r="AI41" s="1020"/>
      <c r="AJ41" s="869"/>
      <c r="AK41" s="767"/>
      <c r="AL41" s="767"/>
      <c r="AM41" s="1021">
        <v>1</v>
      </c>
      <c r="AN41" s="1020"/>
      <c r="AO41" s="869"/>
      <c r="AP41" s="767"/>
      <c r="AQ41" s="767"/>
      <c r="AR41" s="1021">
        <v>1</v>
      </c>
      <c r="AS41" s="1020"/>
      <c r="AT41" s="1039">
        <f t="shared" si="19"/>
        <v>0</v>
      </c>
      <c r="AU41" s="1055">
        <f t="shared" si="20"/>
        <v>0</v>
      </c>
      <c r="AV41" s="1057">
        <f>AU41/7</f>
        <v>0</v>
      </c>
      <c r="AW41" s="1055">
        <f t="shared" si="21"/>
        <v>2</v>
      </c>
      <c r="AX41" s="1057">
        <f>AW41/7</f>
        <v>0.2857142857142857</v>
      </c>
      <c r="AY41" s="1055">
        <f t="shared" si="22"/>
        <v>1</v>
      </c>
      <c r="AZ41" s="1057">
        <f>AY41/7</f>
        <v>0.14285714285714285</v>
      </c>
      <c r="BA41" s="1055">
        <f t="shared" si="23"/>
        <v>3</v>
      </c>
      <c r="BB41" s="1057">
        <f>BA41/7</f>
        <v>0.42857142857142855</v>
      </c>
      <c r="BC41" s="1055">
        <f t="shared" si="24"/>
        <v>1</v>
      </c>
      <c r="BD41" s="1057">
        <f>BC41/7</f>
        <v>0.14285714285714285</v>
      </c>
      <c r="BE41" s="1029">
        <f t="shared" si="25"/>
        <v>1</v>
      </c>
    </row>
    <row r="42" spans="2:57" ht="18.95" customHeight="1" x14ac:dyDescent="0.25">
      <c r="B42" s="63">
        <v>91</v>
      </c>
      <c r="C42" s="190" t="s">
        <v>312</v>
      </c>
      <c r="D42" s="770">
        <v>219914</v>
      </c>
      <c r="E42" s="780">
        <v>933103</v>
      </c>
      <c r="F42" s="767"/>
      <c r="G42" s="767"/>
      <c r="H42" s="767"/>
      <c r="I42" s="767"/>
      <c r="J42" s="767"/>
      <c r="K42" s="1033">
        <v>1</v>
      </c>
      <c r="L42" s="869"/>
      <c r="M42" s="767"/>
      <c r="N42" s="767"/>
      <c r="O42" s="767"/>
      <c r="P42" s="767"/>
      <c r="Q42" s="1033">
        <v>1</v>
      </c>
      <c r="R42" s="869"/>
      <c r="S42" s="1019">
        <v>1</v>
      </c>
      <c r="T42" s="767"/>
      <c r="U42" s="783"/>
      <c r="V42" s="767"/>
      <c r="W42" s="1020"/>
      <c r="X42" s="869"/>
      <c r="Y42" s="767"/>
      <c r="Z42" s="767"/>
      <c r="AA42" s="767"/>
      <c r="AB42" s="767"/>
      <c r="AC42" s="1033">
        <v>1</v>
      </c>
      <c r="AD42" s="869"/>
      <c r="AE42" s="767"/>
      <c r="AF42" s="767"/>
      <c r="AG42" s="767"/>
      <c r="AH42" s="804">
        <v>1</v>
      </c>
      <c r="AI42" s="1020"/>
      <c r="AJ42" s="869"/>
      <c r="AK42" s="767"/>
      <c r="AL42" s="767"/>
      <c r="AM42" s="1021">
        <v>1</v>
      </c>
      <c r="AN42" s="1020"/>
      <c r="AO42" s="869"/>
      <c r="AP42" s="767"/>
      <c r="AQ42" s="767"/>
      <c r="AR42" s="1021">
        <v>1</v>
      </c>
      <c r="AS42" s="1020"/>
      <c r="AT42" s="1034">
        <f t="shared" si="19"/>
        <v>3</v>
      </c>
      <c r="AU42" s="1044">
        <f t="shared" si="20"/>
        <v>0</v>
      </c>
      <c r="AV42" s="1049">
        <f>AU42/4</f>
        <v>0</v>
      </c>
      <c r="AW42" s="1044">
        <f t="shared" si="21"/>
        <v>1</v>
      </c>
      <c r="AX42" s="1049">
        <f>AW42/4</f>
        <v>0.25</v>
      </c>
      <c r="AY42" s="1044">
        <f t="shared" si="22"/>
        <v>0</v>
      </c>
      <c r="AZ42" s="1049">
        <f>AY42/4</f>
        <v>0</v>
      </c>
      <c r="BA42" s="1044">
        <f t="shared" si="23"/>
        <v>2</v>
      </c>
      <c r="BB42" s="1049">
        <f>BA42/4</f>
        <v>0.5</v>
      </c>
      <c r="BC42" s="1044">
        <f t="shared" si="24"/>
        <v>1</v>
      </c>
      <c r="BD42" s="1049">
        <f>BC42/4</f>
        <v>0.25</v>
      </c>
      <c r="BE42" s="1029">
        <f t="shared" si="25"/>
        <v>1</v>
      </c>
    </row>
    <row r="43" spans="2:57" ht="18.95" customHeight="1" x14ac:dyDescent="0.25">
      <c r="B43" s="63">
        <v>92</v>
      </c>
      <c r="C43" s="190" t="s">
        <v>247</v>
      </c>
      <c r="D43" s="770">
        <v>220986</v>
      </c>
      <c r="E43" s="780">
        <v>933102</v>
      </c>
      <c r="F43" s="767"/>
      <c r="G43" s="767"/>
      <c r="H43" s="767"/>
      <c r="I43" s="767"/>
      <c r="J43" s="767"/>
      <c r="K43" s="1033">
        <v>1</v>
      </c>
      <c r="L43" s="869"/>
      <c r="M43" s="767"/>
      <c r="N43" s="767"/>
      <c r="O43" s="767"/>
      <c r="P43" s="767"/>
      <c r="Q43" s="1033">
        <v>1</v>
      </c>
      <c r="R43" s="869"/>
      <c r="S43" s="767"/>
      <c r="T43" s="1022">
        <v>1</v>
      </c>
      <c r="U43" s="767"/>
      <c r="V43" s="783"/>
      <c r="W43" s="1023"/>
      <c r="X43" s="869"/>
      <c r="Y43" s="767"/>
      <c r="Z43" s="767"/>
      <c r="AA43" s="1021">
        <v>1</v>
      </c>
      <c r="AB43" s="767"/>
      <c r="AC43" s="1020"/>
      <c r="AD43" s="869"/>
      <c r="AE43" s="767"/>
      <c r="AF43" s="767"/>
      <c r="AG43" s="767"/>
      <c r="AH43" s="804">
        <v>1</v>
      </c>
      <c r="AI43" s="1023"/>
      <c r="AJ43" s="869"/>
      <c r="AK43" s="767"/>
      <c r="AL43" s="767"/>
      <c r="AM43" s="1021">
        <v>1</v>
      </c>
      <c r="AN43" s="1020"/>
      <c r="AO43" s="869"/>
      <c r="AP43" s="767"/>
      <c r="AQ43" s="767"/>
      <c r="AR43" s="1021">
        <v>1</v>
      </c>
      <c r="AS43" s="1020"/>
      <c r="AT43" s="1034">
        <f t="shared" si="19"/>
        <v>2</v>
      </c>
      <c r="AU43" s="1044">
        <f t="shared" si="20"/>
        <v>0</v>
      </c>
      <c r="AV43" s="1049">
        <f>AU43/5</f>
        <v>0</v>
      </c>
      <c r="AW43" s="1044">
        <f t="shared" si="21"/>
        <v>0</v>
      </c>
      <c r="AX43" s="1049">
        <f>AW43/5</f>
        <v>0</v>
      </c>
      <c r="AY43" s="1044">
        <f t="shared" si="22"/>
        <v>1</v>
      </c>
      <c r="AZ43" s="1049">
        <f>AY43/5</f>
        <v>0.2</v>
      </c>
      <c r="BA43" s="1044">
        <f t="shared" si="23"/>
        <v>3</v>
      </c>
      <c r="BB43" s="1049">
        <f>BA43/5</f>
        <v>0.6</v>
      </c>
      <c r="BC43" s="1044">
        <f t="shared" si="24"/>
        <v>1</v>
      </c>
      <c r="BD43" s="1049">
        <f>BC43/5</f>
        <v>0.2</v>
      </c>
      <c r="BE43" s="1029">
        <f t="shared" si="25"/>
        <v>1</v>
      </c>
    </row>
    <row r="44" spans="2:57" ht="18.95" customHeight="1" x14ac:dyDescent="0.25">
      <c r="B44" s="63">
        <v>93</v>
      </c>
      <c r="C44" s="190" t="s">
        <v>307</v>
      </c>
      <c r="D44" s="770">
        <v>221173</v>
      </c>
      <c r="E44" s="780">
        <v>933101</v>
      </c>
      <c r="F44" s="767"/>
      <c r="G44" s="1016">
        <v>1</v>
      </c>
      <c r="H44" s="767"/>
      <c r="I44" s="767"/>
      <c r="J44" s="767"/>
      <c r="K44" s="1020"/>
      <c r="L44" s="869"/>
      <c r="M44" s="767"/>
      <c r="N44" s="1022">
        <v>1</v>
      </c>
      <c r="O44" s="767"/>
      <c r="P44" s="767"/>
      <c r="Q44" s="1020"/>
      <c r="R44" s="869"/>
      <c r="S44" s="783"/>
      <c r="T44" s="767"/>
      <c r="U44" s="1021">
        <v>1</v>
      </c>
      <c r="V44" s="767"/>
      <c r="W44" s="1020"/>
      <c r="X44" s="869"/>
      <c r="Y44" s="767"/>
      <c r="Z44" s="767"/>
      <c r="AA44" s="1021">
        <v>1</v>
      </c>
      <c r="AB44" s="767"/>
      <c r="AC44" s="1020"/>
      <c r="AD44" s="869"/>
      <c r="AE44" s="767"/>
      <c r="AF44" s="783"/>
      <c r="AG44" s="767"/>
      <c r="AH44" s="804">
        <v>1</v>
      </c>
      <c r="AI44" s="1020"/>
      <c r="AJ44" s="869"/>
      <c r="AK44" s="767"/>
      <c r="AL44" s="767"/>
      <c r="AM44" s="1021">
        <v>1</v>
      </c>
      <c r="AN44" s="1020"/>
      <c r="AO44" s="869"/>
      <c r="AP44" s="767"/>
      <c r="AQ44" s="767"/>
      <c r="AR44" s="1021">
        <v>1</v>
      </c>
      <c r="AS44" s="1020"/>
      <c r="AT44" s="1039">
        <f t="shared" si="19"/>
        <v>0</v>
      </c>
      <c r="AU44" s="1055">
        <f t="shared" si="20"/>
        <v>0</v>
      </c>
      <c r="AV44" s="1026">
        <f>AU44/7</f>
        <v>0</v>
      </c>
      <c r="AW44" s="1055">
        <f t="shared" si="21"/>
        <v>1</v>
      </c>
      <c r="AX44" s="1026">
        <f>AW44/7</f>
        <v>0.14285714285714285</v>
      </c>
      <c r="AY44" s="1055">
        <f t="shared" si="22"/>
        <v>1</v>
      </c>
      <c r="AZ44" s="1026">
        <f>AY44/7</f>
        <v>0.14285714285714285</v>
      </c>
      <c r="BA44" s="1055">
        <f t="shared" si="23"/>
        <v>4</v>
      </c>
      <c r="BB44" s="1026">
        <f>BA44/7</f>
        <v>0.5714285714285714</v>
      </c>
      <c r="BC44" s="1055">
        <f t="shared" si="24"/>
        <v>1</v>
      </c>
      <c r="BD44" s="1026">
        <f>BC44/7</f>
        <v>0.14285714285714285</v>
      </c>
      <c r="BE44" s="1029">
        <f t="shared" si="25"/>
        <v>1</v>
      </c>
    </row>
    <row r="45" spans="2:57" ht="18.95" customHeight="1" x14ac:dyDescent="0.25">
      <c r="B45" s="223">
        <v>96</v>
      </c>
      <c r="C45" s="190" t="s">
        <v>321</v>
      </c>
      <c r="D45" s="770">
        <v>218864</v>
      </c>
      <c r="E45" s="780">
        <v>933313</v>
      </c>
      <c r="F45" s="767"/>
      <c r="G45" s="1016">
        <v>1</v>
      </c>
      <c r="H45" s="767"/>
      <c r="I45" s="767"/>
      <c r="J45" s="767"/>
      <c r="K45" s="1020"/>
      <c r="L45" s="869"/>
      <c r="M45" s="1019">
        <v>1</v>
      </c>
      <c r="N45" s="767"/>
      <c r="O45" s="767"/>
      <c r="P45" s="767"/>
      <c r="Q45" s="1020"/>
      <c r="R45" s="869"/>
      <c r="S45" s="1019">
        <v>1</v>
      </c>
      <c r="T45" s="767"/>
      <c r="U45" s="767"/>
      <c r="V45" s="767"/>
      <c r="W45" s="1023"/>
      <c r="X45" s="869"/>
      <c r="Y45" s="767"/>
      <c r="Z45" s="767"/>
      <c r="AA45" s="1021">
        <v>1</v>
      </c>
      <c r="AB45" s="767"/>
      <c r="AC45" s="1020"/>
      <c r="AD45" s="869"/>
      <c r="AE45" s="783"/>
      <c r="AF45" s="767"/>
      <c r="AG45" s="1021">
        <v>1</v>
      </c>
      <c r="AH45" s="767"/>
      <c r="AI45" s="1020"/>
      <c r="AJ45" s="869"/>
      <c r="AK45" s="767"/>
      <c r="AL45" s="1106">
        <v>1</v>
      </c>
      <c r="AM45" s="767"/>
      <c r="AN45" s="1020"/>
      <c r="AO45" s="869"/>
      <c r="AP45" s="767"/>
      <c r="AQ45" s="767"/>
      <c r="AR45" s="1021">
        <v>1</v>
      </c>
      <c r="AS45" s="1020"/>
      <c r="AT45" s="1039">
        <f t="shared" si="19"/>
        <v>0</v>
      </c>
      <c r="AU45" s="1055">
        <f t="shared" si="20"/>
        <v>0</v>
      </c>
      <c r="AV45" s="1103">
        <f>AU45/7</f>
        <v>0</v>
      </c>
      <c r="AW45" s="1055">
        <f t="shared" si="21"/>
        <v>3</v>
      </c>
      <c r="AX45" s="1103">
        <f>AW45/7</f>
        <v>0.42857142857142855</v>
      </c>
      <c r="AY45" s="1055">
        <f t="shared" si="22"/>
        <v>1</v>
      </c>
      <c r="AZ45" s="1103">
        <f>AY45/7</f>
        <v>0.14285714285714285</v>
      </c>
      <c r="BA45" s="1055">
        <f t="shared" si="23"/>
        <v>3</v>
      </c>
      <c r="BB45" s="1103">
        <f>BA45/7</f>
        <v>0.42857142857142855</v>
      </c>
      <c r="BC45" s="1055">
        <f t="shared" si="24"/>
        <v>0</v>
      </c>
      <c r="BD45" s="1103">
        <f>BC45/7</f>
        <v>0</v>
      </c>
      <c r="BE45" s="1029">
        <f t="shared" si="25"/>
        <v>1</v>
      </c>
    </row>
    <row r="46" spans="2:57" ht="18.95" customHeight="1" x14ac:dyDescent="0.25">
      <c r="B46" s="63">
        <v>97</v>
      </c>
      <c r="C46" s="190" t="s">
        <v>165</v>
      </c>
      <c r="D46" s="770">
        <v>219079</v>
      </c>
      <c r="E46" s="780">
        <v>933305</v>
      </c>
      <c r="F46" s="767"/>
      <c r="G46" s="767"/>
      <c r="H46" s="767"/>
      <c r="I46" s="767"/>
      <c r="J46" s="767"/>
      <c r="K46" s="1033">
        <v>1</v>
      </c>
      <c r="L46" s="869"/>
      <c r="M46" s="767"/>
      <c r="N46" s="767"/>
      <c r="O46" s="767"/>
      <c r="P46" s="767"/>
      <c r="Q46" s="1033">
        <v>1</v>
      </c>
      <c r="R46" s="869"/>
      <c r="S46" s="767"/>
      <c r="T46" s="767"/>
      <c r="U46" s="783"/>
      <c r="V46" s="804">
        <v>1</v>
      </c>
      <c r="W46" s="1020"/>
      <c r="X46" s="869"/>
      <c r="Y46" s="767"/>
      <c r="Z46" s="767"/>
      <c r="AA46" s="767"/>
      <c r="AB46" s="767"/>
      <c r="AC46" s="1033">
        <v>1</v>
      </c>
      <c r="AD46" s="869"/>
      <c r="AE46" s="767"/>
      <c r="AF46" s="783"/>
      <c r="AG46" s="767"/>
      <c r="AH46" s="767"/>
      <c r="AI46" s="1033">
        <v>1</v>
      </c>
      <c r="AJ46" s="869"/>
      <c r="AK46" s="767"/>
      <c r="AL46" s="767"/>
      <c r="AM46" s="1021">
        <v>1</v>
      </c>
      <c r="AN46" s="1020"/>
      <c r="AO46" s="869"/>
      <c r="AP46" s="767"/>
      <c r="AQ46" s="767"/>
      <c r="AR46" s="1021">
        <v>1</v>
      </c>
      <c r="AS46" s="1020"/>
      <c r="AT46" s="1034">
        <f t="shared" si="19"/>
        <v>4</v>
      </c>
      <c r="AU46" s="1044">
        <f t="shared" si="20"/>
        <v>0</v>
      </c>
      <c r="AV46" s="1049">
        <f>AU46/3</f>
        <v>0</v>
      </c>
      <c r="AW46" s="1044">
        <f t="shared" si="21"/>
        <v>0</v>
      </c>
      <c r="AX46" s="1049">
        <f>AW46/3</f>
        <v>0</v>
      </c>
      <c r="AY46" s="1044">
        <f t="shared" si="22"/>
        <v>0</v>
      </c>
      <c r="AZ46" s="1049">
        <f>AY46/3</f>
        <v>0</v>
      </c>
      <c r="BA46" s="1044">
        <f t="shared" si="23"/>
        <v>2</v>
      </c>
      <c r="BB46" s="1049">
        <f>BA46/3</f>
        <v>0.66666666666666663</v>
      </c>
      <c r="BC46" s="1044">
        <f t="shared" si="24"/>
        <v>1</v>
      </c>
      <c r="BD46" s="1049">
        <f>BC46/3</f>
        <v>0.33333333333333331</v>
      </c>
      <c r="BE46" s="1029">
        <f t="shared" si="25"/>
        <v>1</v>
      </c>
    </row>
    <row r="47" spans="2:57" ht="18.95" customHeight="1" x14ac:dyDescent="0.25">
      <c r="B47" s="63">
        <v>98</v>
      </c>
      <c r="C47" s="190" t="s">
        <v>325</v>
      </c>
      <c r="D47" s="770">
        <v>219285</v>
      </c>
      <c r="E47" s="780">
        <v>933314</v>
      </c>
      <c r="F47" s="767"/>
      <c r="G47" s="1016">
        <v>1</v>
      </c>
      <c r="H47" s="767"/>
      <c r="I47" s="767"/>
      <c r="J47" s="767"/>
      <c r="K47" s="1020"/>
      <c r="L47" s="869"/>
      <c r="M47" s="1019">
        <v>1</v>
      </c>
      <c r="N47" s="767"/>
      <c r="O47" s="767"/>
      <c r="P47" s="767"/>
      <c r="Q47" s="1020"/>
      <c r="R47" s="1051">
        <v>1</v>
      </c>
      <c r="S47" s="767"/>
      <c r="T47" s="767"/>
      <c r="U47" s="767"/>
      <c r="V47" s="783"/>
      <c r="W47" s="1023"/>
      <c r="X47" s="869"/>
      <c r="Y47" s="767"/>
      <c r="Z47" s="767"/>
      <c r="AA47" s="1021">
        <v>1</v>
      </c>
      <c r="AB47" s="783"/>
      <c r="AC47" s="1023"/>
      <c r="AD47" s="869"/>
      <c r="AE47" s="783"/>
      <c r="AF47" s="767"/>
      <c r="AG47" s="767"/>
      <c r="AH47" s="804">
        <v>1</v>
      </c>
      <c r="AI47" s="1020"/>
      <c r="AJ47" s="869"/>
      <c r="AK47" s="767"/>
      <c r="AL47" s="767"/>
      <c r="AM47" s="1021">
        <v>1</v>
      </c>
      <c r="AN47" s="1020"/>
      <c r="AO47" s="869"/>
      <c r="AP47" s="767"/>
      <c r="AQ47" s="767"/>
      <c r="AR47" s="1021">
        <v>1</v>
      </c>
      <c r="AS47" s="1020"/>
      <c r="AT47" s="1039">
        <f t="shared" si="19"/>
        <v>0</v>
      </c>
      <c r="AU47" s="1055">
        <f t="shared" si="20"/>
        <v>1</v>
      </c>
      <c r="AV47" s="1057">
        <f>AU47/7</f>
        <v>0.14285714285714285</v>
      </c>
      <c r="AW47" s="1055">
        <f t="shared" si="21"/>
        <v>2</v>
      </c>
      <c r="AX47" s="1057">
        <f>AW47/7</f>
        <v>0.2857142857142857</v>
      </c>
      <c r="AY47" s="1055">
        <f t="shared" si="22"/>
        <v>0</v>
      </c>
      <c r="AZ47" s="1057">
        <f>AY47/7</f>
        <v>0</v>
      </c>
      <c r="BA47" s="1055">
        <f t="shared" si="23"/>
        <v>3</v>
      </c>
      <c r="BB47" s="1057">
        <f>BA47/7</f>
        <v>0.42857142857142855</v>
      </c>
      <c r="BC47" s="1055">
        <f t="shared" si="24"/>
        <v>1</v>
      </c>
      <c r="BD47" s="1057">
        <f>BC47/7</f>
        <v>0.14285714285714285</v>
      </c>
      <c r="BE47" s="1029">
        <f t="shared" si="25"/>
        <v>1</v>
      </c>
    </row>
    <row r="48" spans="2:57" ht="18.95" customHeight="1" x14ac:dyDescent="0.25">
      <c r="B48" s="63">
        <v>99</v>
      </c>
      <c r="C48" s="97" t="s">
        <v>160</v>
      </c>
      <c r="D48" s="775">
        <v>219494</v>
      </c>
      <c r="E48" s="948">
        <v>933315</v>
      </c>
      <c r="F48" s="767"/>
      <c r="G48" s="767"/>
      <c r="H48" s="767"/>
      <c r="I48" s="767"/>
      <c r="J48" s="767"/>
      <c r="K48" s="1033">
        <v>1</v>
      </c>
      <c r="L48" s="869"/>
      <c r="M48" s="767"/>
      <c r="N48" s="767"/>
      <c r="O48" s="767"/>
      <c r="P48" s="767"/>
      <c r="Q48" s="1033">
        <v>1</v>
      </c>
      <c r="R48" s="869"/>
      <c r="S48" s="767"/>
      <c r="T48" s="783"/>
      <c r="U48" s="767"/>
      <c r="V48" s="767"/>
      <c r="W48" s="1033">
        <v>1</v>
      </c>
      <c r="X48" s="869"/>
      <c r="Y48" s="767"/>
      <c r="Z48" s="767"/>
      <c r="AA48" s="767"/>
      <c r="AB48" s="767"/>
      <c r="AC48" s="1033">
        <v>1</v>
      </c>
      <c r="AD48" s="869"/>
      <c r="AE48" s="767"/>
      <c r="AF48" s="783"/>
      <c r="AG48" s="767"/>
      <c r="AH48" s="767"/>
      <c r="AI48" s="1033">
        <v>1</v>
      </c>
      <c r="AJ48" s="869"/>
      <c r="AK48" s="767"/>
      <c r="AL48" s="767"/>
      <c r="AM48" s="767"/>
      <c r="AN48" s="804">
        <v>1</v>
      </c>
      <c r="AO48" s="767"/>
      <c r="AP48" s="767"/>
      <c r="AQ48" s="767"/>
      <c r="AR48" s="783"/>
      <c r="AS48" s="804">
        <v>1</v>
      </c>
      <c r="AT48" s="1059">
        <f t="shared" si="19"/>
        <v>5</v>
      </c>
      <c r="AU48" s="1044">
        <f t="shared" si="20"/>
        <v>0</v>
      </c>
      <c r="AV48" s="1049">
        <f>AU48/2</f>
        <v>0</v>
      </c>
      <c r="AW48" s="1044">
        <f t="shared" si="21"/>
        <v>0</v>
      </c>
      <c r="AX48" s="1049">
        <f>AW48/2</f>
        <v>0</v>
      </c>
      <c r="AY48" s="1044">
        <f t="shared" si="22"/>
        <v>0</v>
      </c>
      <c r="AZ48" s="1049">
        <f>AY48/2</f>
        <v>0</v>
      </c>
      <c r="BA48" s="1044">
        <f t="shared" si="23"/>
        <v>0</v>
      </c>
      <c r="BB48" s="1049">
        <f>BA48/2</f>
        <v>0</v>
      </c>
      <c r="BC48" s="1044">
        <f t="shared" si="24"/>
        <v>2</v>
      </c>
      <c r="BD48" s="1049">
        <f>BC48/2</f>
        <v>1</v>
      </c>
      <c r="BE48" s="1029">
        <f t="shared" si="25"/>
        <v>1</v>
      </c>
    </row>
    <row r="49" spans="2:57" ht="18.95" customHeight="1" x14ac:dyDescent="0.25">
      <c r="B49" s="63">
        <v>100</v>
      </c>
      <c r="C49" s="190" t="s">
        <v>193</v>
      </c>
      <c r="D49" s="770">
        <v>219694</v>
      </c>
      <c r="E49" s="780">
        <v>933284</v>
      </c>
      <c r="F49" s="767"/>
      <c r="G49" s="926">
        <v>1</v>
      </c>
      <c r="H49" s="767"/>
      <c r="I49" s="767"/>
      <c r="J49" s="767"/>
      <c r="K49" s="1020"/>
      <c r="L49" s="869"/>
      <c r="M49" s="1019">
        <v>1</v>
      </c>
      <c r="N49" s="767"/>
      <c r="O49" s="767"/>
      <c r="P49" s="767"/>
      <c r="Q49" s="1020"/>
      <c r="R49" s="869"/>
      <c r="S49" s="1019">
        <v>1</v>
      </c>
      <c r="T49" s="783"/>
      <c r="U49" s="767"/>
      <c r="V49" s="767"/>
      <c r="W49" s="1020"/>
      <c r="X49" s="869"/>
      <c r="Y49" s="767"/>
      <c r="Z49" s="767"/>
      <c r="AA49" s="767"/>
      <c r="AB49" s="804">
        <v>1</v>
      </c>
      <c r="AC49" s="1020"/>
      <c r="AD49" s="869"/>
      <c r="AE49" s="767"/>
      <c r="AF49" s="783"/>
      <c r="AG49" s="1021">
        <v>1</v>
      </c>
      <c r="AH49" s="767"/>
      <c r="AI49" s="1020"/>
      <c r="AJ49" s="869"/>
      <c r="AK49" s="767"/>
      <c r="AL49" s="1022">
        <v>1</v>
      </c>
      <c r="AM49" s="767"/>
      <c r="AN49" s="1020"/>
      <c r="AO49" s="869"/>
      <c r="AP49" s="767"/>
      <c r="AQ49" s="767"/>
      <c r="AR49" s="1021">
        <v>1</v>
      </c>
      <c r="AS49" s="1023"/>
      <c r="AT49" s="1039">
        <f t="shared" si="19"/>
        <v>0</v>
      </c>
      <c r="AU49" s="1055">
        <f t="shared" si="20"/>
        <v>0</v>
      </c>
      <c r="AV49" s="1057">
        <f>AU49/7</f>
        <v>0</v>
      </c>
      <c r="AW49" s="1055">
        <f t="shared" si="21"/>
        <v>3</v>
      </c>
      <c r="AX49" s="1057">
        <f>AW49/7</f>
        <v>0.42857142857142855</v>
      </c>
      <c r="AY49" s="1055">
        <f t="shared" si="22"/>
        <v>1</v>
      </c>
      <c r="AZ49" s="1057">
        <f>AY49/7</f>
        <v>0.14285714285714285</v>
      </c>
      <c r="BA49" s="1055">
        <f t="shared" si="23"/>
        <v>2</v>
      </c>
      <c r="BB49" s="1057">
        <f>BA49/7</f>
        <v>0.2857142857142857</v>
      </c>
      <c r="BC49" s="1055">
        <f t="shared" si="24"/>
        <v>1</v>
      </c>
      <c r="BD49" s="1057">
        <f>BC49/7</f>
        <v>0.14285714285714285</v>
      </c>
      <c r="BE49" s="1029">
        <f t="shared" si="25"/>
        <v>1</v>
      </c>
    </row>
    <row r="50" spans="2:57" ht="18.95" customHeight="1" x14ac:dyDescent="0.25">
      <c r="B50" s="63">
        <v>103</v>
      </c>
      <c r="C50" s="190" t="s">
        <v>255</v>
      </c>
      <c r="D50" s="770">
        <v>218862</v>
      </c>
      <c r="E50" s="780">
        <v>933523</v>
      </c>
      <c r="F50" s="767"/>
      <c r="G50" s="1016">
        <v>1</v>
      </c>
      <c r="H50" s="767"/>
      <c r="I50" s="767"/>
      <c r="J50" s="767"/>
      <c r="K50" s="1020"/>
      <c r="L50" s="869"/>
      <c r="M50" s="1019">
        <v>1</v>
      </c>
      <c r="N50" s="767"/>
      <c r="O50" s="767"/>
      <c r="P50" s="767"/>
      <c r="Q50" s="1020"/>
      <c r="R50" s="869"/>
      <c r="S50" s="1019">
        <v>1</v>
      </c>
      <c r="T50" s="767"/>
      <c r="U50" s="767"/>
      <c r="V50" s="783"/>
      <c r="W50" s="1023"/>
      <c r="X50" s="869"/>
      <c r="Y50" s="767"/>
      <c r="Z50" s="767"/>
      <c r="AA50" s="1021">
        <v>1</v>
      </c>
      <c r="AB50" s="767"/>
      <c r="AC50" s="1020"/>
      <c r="AD50" s="869"/>
      <c r="AE50" s="767"/>
      <c r="AF50" s="767"/>
      <c r="AG50" s="1021">
        <v>1</v>
      </c>
      <c r="AH50" s="783"/>
      <c r="AI50" s="1023"/>
      <c r="AJ50" s="869"/>
      <c r="AK50" s="767"/>
      <c r="AL50" s="767"/>
      <c r="AM50" s="1021">
        <v>1</v>
      </c>
      <c r="AN50" s="1020"/>
      <c r="AO50" s="869"/>
      <c r="AP50" s="767"/>
      <c r="AQ50" s="767"/>
      <c r="AR50" s="1021">
        <v>1</v>
      </c>
      <c r="AS50" s="1023"/>
      <c r="AT50" s="1039">
        <f t="shared" si="19"/>
        <v>0</v>
      </c>
      <c r="AU50" s="1055">
        <f t="shared" si="20"/>
        <v>0</v>
      </c>
      <c r="AV50" s="1026">
        <f>AU50/7</f>
        <v>0</v>
      </c>
      <c r="AW50" s="1055">
        <f t="shared" si="21"/>
        <v>3</v>
      </c>
      <c r="AX50" s="1026">
        <f>AW50/7</f>
        <v>0.42857142857142855</v>
      </c>
      <c r="AY50" s="1055">
        <f t="shared" si="22"/>
        <v>0</v>
      </c>
      <c r="AZ50" s="1026">
        <f>AY50/7</f>
        <v>0</v>
      </c>
      <c r="BA50" s="1055">
        <f t="shared" si="23"/>
        <v>4</v>
      </c>
      <c r="BB50" s="1026">
        <f>BA50/7</f>
        <v>0.5714285714285714</v>
      </c>
      <c r="BC50" s="1055">
        <f t="shared" si="24"/>
        <v>0</v>
      </c>
      <c r="BD50" s="1026">
        <f>BC50/7</f>
        <v>0</v>
      </c>
      <c r="BE50" s="1029">
        <f t="shared" si="25"/>
        <v>1</v>
      </c>
    </row>
    <row r="51" spans="2:57" ht="18.95" customHeight="1" x14ac:dyDescent="0.25">
      <c r="B51" s="63">
        <v>104</v>
      </c>
      <c r="C51" s="190" t="s">
        <v>337</v>
      </c>
      <c r="D51" s="770">
        <v>219279</v>
      </c>
      <c r="E51" s="780">
        <v>933520</v>
      </c>
      <c r="F51" s="1058">
        <v>1</v>
      </c>
      <c r="G51" s="767"/>
      <c r="H51" s="767"/>
      <c r="I51" s="767"/>
      <c r="J51" s="767"/>
      <c r="K51" s="1020"/>
      <c r="L51" s="869"/>
      <c r="M51" s="1019">
        <v>1</v>
      </c>
      <c r="N51" s="767"/>
      <c r="O51" s="767"/>
      <c r="P51" s="767"/>
      <c r="Q51" s="1020"/>
      <c r="R51" s="869"/>
      <c r="S51" s="767"/>
      <c r="T51" s="1022">
        <v>1</v>
      </c>
      <c r="U51" s="767"/>
      <c r="V51" s="767"/>
      <c r="W51" s="1020"/>
      <c r="X51" s="869"/>
      <c r="Y51" s="767"/>
      <c r="Z51" s="767"/>
      <c r="AA51" s="767"/>
      <c r="AB51" s="804">
        <v>1</v>
      </c>
      <c r="AC51" s="1020"/>
      <c r="AD51" s="869"/>
      <c r="AE51" s="767"/>
      <c r="AF51" s="767"/>
      <c r="AG51" s="1021">
        <v>1</v>
      </c>
      <c r="AH51" s="767"/>
      <c r="AI51" s="1020"/>
      <c r="AJ51" s="869"/>
      <c r="AK51" s="767"/>
      <c r="AL51" s="767"/>
      <c r="AM51" s="1021">
        <v>1</v>
      </c>
      <c r="AN51" s="1020"/>
      <c r="AO51" s="869"/>
      <c r="AP51" s="767"/>
      <c r="AQ51" s="783"/>
      <c r="AR51" s="1021">
        <v>1</v>
      </c>
      <c r="AS51" s="1020"/>
      <c r="AT51" s="1039">
        <f t="shared" si="19"/>
        <v>0</v>
      </c>
      <c r="AU51" s="1055">
        <f t="shared" si="20"/>
        <v>1</v>
      </c>
      <c r="AV51" s="1103">
        <f>AU51/7</f>
        <v>0.14285714285714285</v>
      </c>
      <c r="AW51" s="1055">
        <f t="shared" si="21"/>
        <v>1</v>
      </c>
      <c r="AX51" s="1103">
        <f>AW51/7</f>
        <v>0.14285714285714285</v>
      </c>
      <c r="AY51" s="1055">
        <f t="shared" si="22"/>
        <v>1</v>
      </c>
      <c r="AZ51" s="1103">
        <f>AY51/7</f>
        <v>0.14285714285714285</v>
      </c>
      <c r="BA51" s="1055">
        <f t="shared" si="23"/>
        <v>3</v>
      </c>
      <c r="BB51" s="1103">
        <f>BA51/7</f>
        <v>0.42857142857142855</v>
      </c>
      <c r="BC51" s="1055">
        <f t="shared" si="24"/>
        <v>1</v>
      </c>
      <c r="BD51" s="1103">
        <f>BC51/7</f>
        <v>0.14285714285714285</v>
      </c>
      <c r="BE51" s="1029">
        <f t="shared" si="25"/>
        <v>1</v>
      </c>
    </row>
    <row r="52" spans="2:57" ht="18.95" customHeight="1" x14ac:dyDescent="0.25">
      <c r="B52" s="63">
        <v>108</v>
      </c>
      <c r="C52" s="190" t="s">
        <v>346</v>
      </c>
      <c r="D52" s="770">
        <v>219071</v>
      </c>
      <c r="E52" s="780">
        <v>933735</v>
      </c>
      <c r="F52" s="1058">
        <v>1</v>
      </c>
      <c r="G52" s="767"/>
      <c r="H52" s="767"/>
      <c r="I52" s="767"/>
      <c r="J52" s="767"/>
      <c r="K52" s="1020"/>
      <c r="L52" s="869"/>
      <c r="M52" s="1019">
        <v>1</v>
      </c>
      <c r="N52" s="767"/>
      <c r="O52" s="767"/>
      <c r="P52" s="767"/>
      <c r="Q52" s="1020"/>
      <c r="R52" s="869"/>
      <c r="S52" s="1019">
        <v>1</v>
      </c>
      <c r="T52" s="767"/>
      <c r="U52" s="783"/>
      <c r="V52" s="767"/>
      <c r="W52" s="1020"/>
      <c r="X52" s="869"/>
      <c r="Y52" s="767"/>
      <c r="Z52" s="767"/>
      <c r="AA52" s="767"/>
      <c r="AB52" s="804">
        <v>1</v>
      </c>
      <c r="AC52" s="1020"/>
      <c r="AD52" s="869"/>
      <c r="AE52" s="767"/>
      <c r="AF52" s="767"/>
      <c r="AG52" s="1021">
        <v>1</v>
      </c>
      <c r="AH52" s="767"/>
      <c r="AI52" s="1020"/>
      <c r="AJ52" s="869"/>
      <c r="AK52" s="767"/>
      <c r="AL52" s="767"/>
      <c r="AM52" s="1021">
        <v>1</v>
      </c>
      <c r="AN52" s="1020"/>
      <c r="AO52" s="869"/>
      <c r="AP52" s="767"/>
      <c r="AQ52" s="767"/>
      <c r="AR52" s="1021">
        <v>1</v>
      </c>
      <c r="AS52" s="1020"/>
      <c r="AT52" s="1039">
        <f t="shared" si="19"/>
        <v>0</v>
      </c>
      <c r="AU52" s="1055">
        <f t="shared" si="20"/>
        <v>1</v>
      </c>
      <c r="AV52" s="1057">
        <f>AU52/7</f>
        <v>0.14285714285714285</v>
      </c>
      <c r="AW52" s="1055">
        <f t="shared" si="21"/>
        <v>2</v>
      </c>
      <c r="AX52" s="1057">
        <f>AW52/7</f>
        <v>0.2857142857142857</v>
      </c>
      <c r="AY52" s="1055">
        <f t="shared" si="22"/>
        <v>0</v>
      </c>
      <c r="AZ52" s="1057">
        <f>AY52/7</f>
        <v>0</v>
      </c>
      <c r="BA52" s="1055">
        <f t="shared" si="23"/>
        <v>3</v>
      </c>
      <c r="BB52" s="1057">
        <f>BA52/7</f>
        <v>0.42857142857142855</v>
      </c>
      <c r="BC52" s="1055">
        <f t="shared" si="24"/>
        <v>1</v>
      </c>
      <c r="BD52" s="1057">
        <f>BC52/7</f>
        <v>0.14285714285714285</v>
      </c>
      <c r="BE52" s="1029">
        <f t="shared" si="25"/>
        <v>1</v>
      </c>
    </row>
    <row r="53" spans="2:57" ht="18.95" customHeight="1" x14ac:dyDescent="0.25">
      <c r="B53" s="63">
        <v>110</v>
      </c>
      <c r="C53" s="190" t="s">
        <v>351</v>
      </c>
      <c r="D53" s="770">
        <v>218655</v>
      </c>
      <c r="E53" s="780">
        <v>933943</v>
      </c>
      <c r="F53" s="767"/>
      <c r="G53" s="767"/>
      <c r="H53" s="767"/>
      <c r="I53" s="767"/>
      <c r="J53" s="767"/>
      <c r="K53" s="1033">
        <v>1</v>
      </c>
      <c r="L53" s="869"/>
      <c r="M53" s="767"/>
      <c r="N53" s="767"/>
      <c r="O53" s="767"/>
      <c r="P53" s="767"/>
      <c r="Q53" s="1033">
        <v>1</v>
      </c>
      <c r="R53" s="869"/>
      <c r="S53" s="1019">
        <v>1</v>
      </c>
      <c r="T53" s="783"/>
      <c r="U53" s="767"/>
      <c r="V53" s="767"/>
      <c r="W53" s="1020"/>
      <c r="X53" s="869"/>
      <c r="Y53" s="767"/>
      <c r="Z53" s="767"/>
      <c r="AA53" s="767"/>
      <c r="AB53" s="767"/>
      <c r="AC53" s="1033">
        <v>1</v>
      </c>
      <c r="AD53" s="869"/>
      <c r="AE53" s="767"/>
      <c r="AF53" s="767"/>
      <c r="AG53" s="1021">
        <v>1</v>
      </c>
      <c r="AH53" s="767"/>
      <c r="AI53" s="1020"/>
      <c r="AJ53" s="869"/>
      <c r="AK53" s="767"/>
      <c r="AL53" s="767"/>
      <c r="AM53" s="1021">
        <v>1</v>
      </c>
      <c r="AN53" s="1020"/>
      <c r="AO53" s="869"/>
      <c r="AP53" s="767"/>
      <c r="AQ53" s="767"/>
      <c r="AR53" s="783"/>
      <c r="AS53" s="804">
        <v>1</v>
      </c>
      <c r="AT53" s="1059">
        <f t="shared" si="19"/>
        <v>3</v>
      </c>
      <c r="AU53" s="1044">
        <f t="shared" si="20"/>
        <v>0</v>
      </c>
      <c r="AV53" s="1049">
        <f>AU53/4</f>
        <v>0</v>
      </c>
      <c r="AW53" s="1044">
        <f t="shared" si="21"/>
        <v>1</v>
      </c>
      <c r="AX53" s="1049">
        <f>AW53/4</f>
        <v>0.25</v>
      </c>
      <c r="AY53" s="1044">
        <f t="shared" si="22"/>
        <v>0</v>
      </c>
      <c r="AZ53" s="1049">
        <f>AY53/4</f>
        <v>0</v>
      </c>
      <c r="BA53" s="1044">
        <f t="shared" si="23"/>
        <v>2</v>
      </c>
      <c r="BB53" s="1049">
        <f>BA53/4</f>
        <v>0.5</v>
      </c>
      <c r="BC53" s="1044">
        <f t="shared" si="24"/>
        <v>1</v>
      </c>
      <c r="BD53" s="1049">
        <f>BC53/4</f>
        <v>0.25</v>
      </c>
      <c r="BE53" s="1029">
        <f t="shared" si="25"/>
        <v>1</v>
      </c>
    </row>
    <row r="54" spans="2:57" ht="18.95" customHeight="1" x14ac:dyDescent="0.25">
      <c r="B54" s="63">
        <v>111</v>
      </c>
      <c r="C54" s="190" t="s">
        <v>312</v>
      </c>
      <c r="D54" s="770">
        <v>218863</v>
      </c>
      <c r="E54" s="780">
        <v>933940</v>
      </c>
      <c r="F54" s="767"/>
      <c r="G54" s="767"/>
      <c r="H54" s="1022">
        <v>1</v>
      </c>
      <c r="I54" s="767"/>
      <c r="J54" s="767"/>
      <c r="K54" s="1020"/>
      <c r="L54" s="869"/>
      <c r="M54" s="767"/>
      <c r="N54" s="1022">
        <v>1</v>
      </c>
      <c r="O54" s="767"/>
      <c r="P54" s="767"/>
      <c r="Q54" s="1020"/>
      <c r="R54" s="869"/>
      <c r="S54" s="1019">
        <v>1</v>
      </c>
      <c r="T54" s="783"/>
      <c r="U54" s="767"/>
      <c r="V54" s="767"/>
      <c r="W54" s="1020"/>
      <c r="X54" s="869"/>
      <c r="Y54" s="767"/>
      <c r="Z54" s="1022">
        <v>1</v>
      </c>
      <c r="AA54" s="767"/>
      <c r="AB54" s="767"/>
      <c r="AC54" s="1020"/>
      <c r="AD54" s="869"/>
      <c r="AE54" s="767"/>
      <c r="AF54" s="767"/>
      <c r="AG54" s="767"/>
      <c r="AH54" s="804">
        <v>1</v>
      </c>
      <c r="AI54" s="1020"/>
      <c r="AJ54" s="869"/>
      <c r="AK54" s="767"/>
      <c r="AL54" s="767"/>
      <c r="AM54" s="1021">
        <v>1</v>
      </c>
      <c r="AN54" s="1020"/>
      <c r="AO54" s="869"/>
      <c r="AP54" s="767"/>
      <c r="AQ54" s="767"/>
      <c r="AR54" s="783"/>
      <c r="AS54" s="804">
        <v>1</v>
      </c>
      <c r="AT54" s="1104">
        <f t="shared" si="19"/>
        <v>0</v>
      </c>
      <c r="AU54" s="1055">
        <f t="shared" si="20"/>
        <v>0</v>
      </c>
      <c r="AV54" s="1057">
        <f>AU54/7</f>
        <v>0</v>
      </c>
      <c r="AW54" s="1055">
        <f t="shared" si="21"/>
        <v>1</v>
      </c>
      <c r="AX54" s="1057">
        <f>AW54/7</f>
        <v>0.14285714285714285</v>
      </c>
      <c r="AY54" s="1055">
        <f t="shared" si="22"/>
        <v>3</v>
      </c>
      <c r="AZ54" s="1057">
        <f>AY54/7</f>
        <v>0.42857142857142855</v>
      </c>
      <c r="BA54" s="1055">
        <f t="shared" si="23"/>
        <v>1</v>
      </c>
      <c r="BB54" s="1057">
        <f>BA54/7</f>
        <v>0.14285714285714285</v>
      </c>
      <c r="BC54" s="1055">
        <f t="shared" si="24"/>
        <v>2</v>
      </c>
      <c r="BD54" s="1057">
        <f>BC54/7</f>
        <v>0.2857142857142857</v>
      </c>
      <c r="BE54" s="1029">
        <f t="shared" si="25"/>
        <v>0.99999999999999989</v>
      </c>
    </row>
    <row r="55" spans="2:57" ht="18.95" customHeight="1" x14ac:dyDescent="0.25">
      <c r="B55" s="1107">
        <v>112</v>
      </c>
      <c r="C55" s="190" t="s">
        <v>354</v>
      </c>
      <c r="D55" s="770">
        <v>217605</v>
      </c>
      <c r="E55" s="780">
        <v>934152</v>
      </c>
      <c r="F55" s="767"/>
      <c r="G55" s="767"/>
      <c r="H55" s="767"/>
      <c r="I55" s="767"/>
      <c r="J55" s="767"/>
      <c r="K55" s="1033">
        <v>1</v>
      </c>
      <c r="L55" s="869"/>
      <c r="M55" s="767"/>
      <c r="N55" s="767"/>
      <c r="O55" s="767"/>
      <c r="P55" s="767"/>
      <c r="Q55" s="1033">
        <v>1</v>
      </c>
      <c r="R55" s="869"/>
      <c r="S55" s="1019">
        <v>1</v>
      </c>
      <c r="T55" s="767"/>
      <c r="U55" s="783"/>
      <c r="V55" s="767"/>
      <c r="W55" s="1020"/>
      <c r="X55" s="869"/>
      <c r="Y55" s="767"/>
      <c r="Z55" s="767"/>
      <c r="AA55" s="767"/>
      <c r="AB55" s="767"/>
      <c r="AC55" s="1033">
        <v>1</v>
      </c>
      <c r="AD55" s="869"/>
      <c r="AE55" s="767"/>
      <c r="AF55" s="767"/>
      <c r="AG55" s="767"/>
      <c r="AH55" s="783"/>
      <c r="AI55" s="1033">
        <v>1</v>
      </c>
      <c r="AJ55" s="869"/>
      <c r="AK55" s="767"/>
      <c r="AL55" s="767"/>
      <c r="AM55" s="1021">
        <v>1</v>
      </c>
      <c r="AN55" s="1020"/>
      <c r="AO55" s="869"/>
      <c r="AP55" s="767"/>
      <c r="AQ55" s="767"/>
      <c r="AR55" s="1021">
        <v>1</v>
      </c>
      <c r="AS55" s="1020"/>
      <c r="AT55" s="1034">
        <f t="shared" si="19"/>
        <v>4</v>
      </c>
      <c r="AU55" s="1044">
        <f t="shared" si="20"/>
        <v>0</v>
      </c>
      <c r="AV55" s="1049">
        <f>AU55/3</f>
        <v>0</v>
      </c>
      <c r="AW55" s="1044">
        <f t="shared" si="21"/>
        <v>1</v>
      </c>
      <c r="AX55" s="1049">
        <f>AW55/3</f>
        <v>0.33333333333333331</v>
      </c>
      <c r="AY55" s="1044">
        <f t="shared" si="22"/>
        <v>0</v>
      </c>
      <c r="AZ55" s="1049">
        <f>AY55/3</f>
        <v>0</v>
      </c>
      <c r="BA55" s="1044">
        <f t="shared" si="23"/>
        <v>2</v>
      </c>
      <c r="BB55" s="1049">
        <f>BA55/3</f>
        <v>0.66666666666666663</v>
      </c>
      <c r="BC55" s="1044">
        <f t="shared" si="24"/>
        <v>0</v>
      </c>
      <c r="BD55" s="1049">
        <f>BC55/3</f>
        <v>0</v>
      </c>
      <c r="BE55" s="1029">
        <f t="shared" si="25"/>
        <v>1</v>
      </c>
    </row>
    <row r="56" spans="2:57" ht="18.95" customHeight="1" x14ac:dyDescent="0.25">
      <c r="B56" s="1107">
        <v>113</v>
      </c>
      <c r="C56" s="190" t="s">
        <v>189</v>
      </c>
      <c r="D56" s="770">
        <v>218024</v>
      </c>
      <c r="E56" s="780">
        <v>934152</v>
      </c>
      <c r="F56" s="767"/>
      <c r="G56" s="767"/>
      <c r="H56" s="1022">
        <v>1</v>
      </c>
      <c r="I56" s="767"/>
      <c r="J56" s="767"/>
      <c r="K56" s="1020"/>
      <c r="L56" s="869"/>
      <c r="M56" s="767"/>
      <c r="N56" s="1022">
        <v>1</v>
      </c>
      <c r="O56" s="767"/>
      <c r="P56" s="767"/>
      <c r="Q56" s="1020"/>
      <c r="R56" s="869"/>
      <c r="S56" s="1019">
        <v>1</v>
      </c>
      <c r="T56" s="767"/>
      <c r="U56" s="783"/>
      <c r="V56" s="767"/>
      <c r="W56" s="1020"/>
      <c r="X56" s="869"/>
      <c r="Y56" s="767"/>
      <c r="Z56" s="767"/>
      <c r="AA56" s="767"/>
      <c r="AB56" s="804">
        <v>1</v>
      </c>
      <c r="AC56" s="1020"/>
      <c r="AD56" s="869"/>
      <c r="AE56" s="767"/>
      <c r="AF56" s="767"/>
      <c r="AG56" s="767"/>
      <c r="AH56" s="804">
        <v>1</v>
      </c>
      <c r="AI56" s="1023"/>
      <c r="AJ56" s="869"/>
      <c r="AK56" s="767"/>
      <c r="AL56" s="767"/>
      <c r="AM56" s="1021">
        <v>1</v>
      </c>
      <c r="AN56" s="1020"/>
      <c r="AO56" s="869"/>
      <c r="AP56" s="767"/>
      <c r="AQ56" s="767"/>
      <c r="AR56" s="783"/>
      <c r="AS56" s="804">
        <v>1</v>
      </c>
      <c r="AT56" s="1104">
        <f t="shared" si="19"/>
        <v>0</v>
      </c>
      <c r="AU56" s="1055">
        <f t="shared" si="20"/>
        <v>0</v>
      </c>
      <c r="AV56" s="1057">
        <f>AU56/7</f>
        <v>0</v>
      </c>
      <c r="AW56" s="1055">
        <f t="shared" si="21"/>
        <v>1</v>
      </c>
      <c r="AX56" s="1057">
        <f>AW56/7</f>
        <v>0.14285714285714285</v>
      </c>
      <c r="AY56" s="1108">
        <f t="shared" si="22"/>
        <v>2</v>
      </c>
      <c r="AZ56" s="1028">
        <f>AY56/7</f>
        <v>0.2857142857142857</v>
      </c>
      <c r="BA56" s="1055">
        <f t="shared" si="23"/>
        <v>1</v>
      </c>
      <c r="BB56" s="1057">
        <f>BA56/7</f>
        <v>0.14285714285714285</v>
      </c>
      <c r="BC56" s="1055">
        <f t="shared" si="24"/>
        <v>3</v>
      </c>
      <c r="BD56" s="1057">
        <f>BC56/7</f>
        <v>0.42857142857142855</v>
      </c>
      <c r="BE56" s="1029">
        <f t="shared" si="25"/>
        <v>1</v>
      </c>
    </row>
    <row r="57" spans="2:57" ht="18.95" customHeight="1" x14ac:dyDescent="0.25">
      <c r="B57" s="1107">
        <v>114</v>
      </c>
      <c r="C57" s="190" t="s">
        <v>358</v>
      </c>
      <c r="D57" s="770">
        <v>218228</v>
      </c>
      <c r="E57" s="780">
        <v>934154</v>
      </c>
      <c r="F57" s="767"/>
      <c r="G57" s="767"/>
      <c r="H57" s="767"/>
      <c r="I57" s="767"/>
      <c r="J57" s="767"/>
      <c r="K57" s="1033">
        <v>1</v>
      </c>
      <c r="L57" s="869"/>
      <c r="M57" s="767"/>
      <c r="N57" s="767"/>
      <c r="O57" s="767"/>
      <c r="P57" s="767"/>
      <c r="Q57" s="1033">
        <v>1</v>
      </c>
      <c r="R57" s="869"/>
      <c r="S57" s="1019">
        <v>1</v>
      </c>
      <c r="T57" s="767"/>
      <c r="U57" s="783"/>
      <c r="V57" s="767"/>
      <c r="W57" s="1020"/>
      <c r="X57" s="869"/>
      <c r="Y57" s="767"/>
      <c r="Z57" s="767"/>
      <c r="AA57" s="767"/>
      <c r="AB57" s="767"/>
      <c r="AC57" s="1033">
        <v>1</v>
      </c>
      <c r="AD57" s="869"/>
      <c r="AE57" s="767"/>
      <c r="AF57" s="767"/>
      <c r="AG57" s="783"/>
      <c r="AH57" s="767"/>
      <c r="AI57" s="1033">
        <v>1</v>
      </c>
      <c r="AJ57" s="869"/>
      <c r="AK57" s="767"/>
      <c r="AL57" s="767"/>
      <c r="AM57" s="767"/>
      <c r="AN57" s="804">
        <v>1</v>
      </c>
      <c r="AO57" s="767"/>
      <c r="AP57" s="767"/>
      <c r="AQ57" s="767"/>
      <c r="AR57" s="783"/>
      <c r="AS57" s="804">
        <v>1</v>
      </c>
      <c r="AT57" s="1059">
        <f t="shared" si="19"/>
        <v>4</v>
      </c>
      <c r="AU57" s="1044">
        <f t="shared" si="20"/>
        <v>0</v>
      </c>
      <c r="AV57" s="1049">
        <f>AU57/3</f>
        <v>0</v>
      </c>
      <c r="AW57" s="1044">
        <f t="shared" si="21"/>
        <v>1</v>
      </c>
      <c r="AX57" s="1049">
        <f>AW57/3</f>
        <v>0.33333333333333331</v>
      </c>
      <c r="AY57" s="1044">
        <f t="shared" si="22"/>
        <v>0</v>
      </c>
      <c r="AZ57" s="1049">
        <f>AY57/3</f>
        <v>0</v>
      </c>
      <c r="BA57" s="1044">
        <f t="shared" si="23"/>
        <v>0</v>
      </c>
      <c r="BB57" s="1049">
        <f>BA57/3</f>
        <v>0</v>
      </c>
      <c r="BC57" s="1044">
        <f t="shared" si="24"/>
        <v>2</v>
      </c>
      <c r="BD57" s="1049">
        <f>BC57/3</f>
        <v>0.66666666666666663</v>
      </c>
      <c r="BE57" s="1029">
        <f t="shared" si="25"/>
        <v>1</v>
      </c>
    </row>
    <row r="58" spans="2:57" ht="18.95" customHeight="1" x14ac:dyDescent="0.25">
      <c r="B58" s="1107">
        <v>115</v>
      </c>
      <c r="C58" s="190" t="s">
        <v>95</v>
      </c>
      <c r="D58" s="770">
        <v>218651</v>
      </c>
      <c r="E58" s="780">
        <v>934154</v>
      </c>
      <c r="F58" s="767"/>
      <c r="G58" s="767"/>
      <c r="H58" s="767"/>
      <c r="I58" s="1021">
        <v>1</v>
      </c>
      <c r="J58" s="767"/>
      <c r="K58" s="1020"/>
      <c r="L58" s="869"/>
      <c r="M58" s="767"/>
      <c r="N58" s="767"/>
      <c r="O58" s="767"/>
      <c r="P58" s="767"/>
      <c r="Q58" s="1033">
        <v>1</v>
      </c>
      <c r="R58" s="869"/>
      <c r="S58" s="767"/>
      <c r="T58" s="1022">
        <v>1</v>
      </c>
      <c r="U58" s="767"/>
      <c r="V58" s="767"/>
      <c r="W58" s="1020"/>
      <c r="X58" s="869"/>
      <c r="Y58" s="767"/>
      <c r="Z58" s="1022">
        <v>1</v>
      </c>
      <c r="AA58" s="767"/>
      <c r="AB58" s="767"/>
      <c r="AC58" s="1020"/>
      <c r="AD58" s="869"/>
      <c r="AE58" s="767"/>
      <c r="AF58" s="767"/>
      <c r="AG58" s="767"/>
      <c r="AH58" s="804">
        <v>1</v>
      </c>
      <c r="AI58" s="1023"/>
      <c r="AJ58" s="869"/>
      <c r="AK58" s="767"/>
      <c r="AL58" s="767"/>
      <c r="AM58" s="1021">
        <v>1</v>
      </c>
      <c r="AN58" s="1020"/>
      <c r="AO58" s="869"/>
      <c r="AP58" s="767"/>
      <c r="AQ58" s="767"/>
      <c r="AR58" s="783"/>
      <c r="AS58" s="804">
        <v>1</v>
      </c>
      <c r="AT58" s="1059">
        <f t="shared" si="19"/>
        <v>1</v>
      </c>
      <c r="AU58" s="1044">
        <f t="shared" si="20"/>
        <v>0</v>
      </c>
      <c r="AV58" s="1071">
        <f>AU58/6</f>
        <v>0</v>
      </c>
      <c r="AW58" s="1044">
        <f t="shared" si="21"/>
        <v>0</v>
      </c>
      <c r="AX58" s="1071">
        <f>AW58/6</f>
        <v>0</v>
      </c>
      <c r="AY58" s="1044">
        <f t="shared" si="22"/>
        <v>2</v>
      </c>
      <c r="AZ58" s="1071">
        <f>AY58/6</f>
        <v>0.33333333333333331</v>
      </c>
      <c r="BA58" s="1044">
        <f t="shared" si="23"/>
        <v>2</v>
      </c>
      <c r="BB58" s="1071">
        <f>BA58/6</f>
        <v>0.33333333333333331</v>
      </c>
      <c r="BC58" s="1044">
        <f t="shared" si="24"/>
        <v>2</v>
      </c>
      <c r="BD58" s="1071">
        <f>BC58/6</f>
        <v>0.33333333333333331</v>
      </c>
      <c r="BE58" s="1029">
        <f t="shared" si="25"/>
        <v>1</v>
      </c>
    </row>
    <row r="59" spans="2:57" ht="18.95" customHeight="1" x14ac:dyDescent="0.25">
      <c r="B59" s="1107">
        <v>116</v>
      </c>
      <c r="C59" s="190" t="s">
        <v>348</v>
      </c>
      <c r="D59" s="807">
        <v>217392.7181000002</v>
      </c>
      <c r="E59" s="958">
        <v>934362.99019999988</v>
      </c>
      <c r="F59" s="767"/>
      <c r="G59" s="1016">
        <v>1</v>
      </c>
      <c r="H59" s="767"/>
      <c r="I59" s="767"/>
      <c r="J59" s="767"/>
      <c r="K59" s="1020"/>
      <c r="L59" s="869"/>
      <c r="M59" s="767"/>
      <c r="N59" s="1022">
        <v>1</v>
      </c>
      <c r="O59" s="767"/>
      <c r="P59" s="767"/>
      <c r="Q59" s="1020"/>
      <c r="R59" s="869"/>
      <c r="S59" s="767"/>
      <c r="T59" s="1022">
        <v>1</v>
      </c>
      <c r="U59" s="767"/>
      <c r="V59" s="767"/>
      <c r="W59" s="1020"/>
      <c r="X59" s="869"/>
      <c r="Y59" s="767"/>
      <c r="Z59" s="767"/>
      <c r="AA59" s="1021">
        <v>1</v>
      </c>
      <c r="AB59" s="767"/>
      <c r="AC59" s="1020"/>
      <c r="AD59" s="869"/>
      <c r="AE59" s="767"/>
      <c r="AF59" s="767"/>
      <c r="AG59" s="767"/>
      <c r="AH59" s="767"/>
      <c r="AI59" s="1033">
        <v>1</v>
      </c>
      <c r="AJ59" s="869"/>
      <c r="AK59" s="767"/>
      <c r="AL59" s="1022">
        <v>1</v>
      </c>
      <c r="AM59" s="767"/>
      <c r="AN59" s="1020"/>
      <c r="AO59" s="869"/>
      <c r="AP59" s="767"/>
      <c r="AQ59" s="767"/>
      <c r="AR59" s="1021">
        <v>1</v>
      </c>
      <c r="AS59" s="1020"/>
      <c r="AT59" s="1034">
        <f t="shared" si="19"/>
        <v>1</v>
      </c>
      <c r="AU59" s="1044">
        <f t="shared" si="20"/>
        <v>0</v>
      </c>
      <c r="AV59" s="1048">
        <f>AU59/6</f>
        <v>0</v>
      </c>
      <c r="AW59" s="1044">
        <f t="shared" si="21"/>
        <v>1</v>
      </c>
      <c r="AX59" s="1048">
        <f>AW59/6</f>
        <v>0.16666666666666666</v>
      </c>
      <c r="AY59" s="1044">
        <f t="shared" si="22"/>
        <v>3</v>
      </c>
      <c r="AZ59" s="1048">
        <f>AY59/6</f>
        <v>0.5</v>
      </c>
      <c r="BA59" s="1044">
        <f t="shared" si="23"/>
        <v>2</v>
      </c>
      <c r="BB59" s="1048">
        <f>BA59/6</f>
        <v>0.33333333333333331</v>
      </c>
      <c r="BC59" s="1044">
        <f t="shared" si="24"/>
        <v>0</v>
      </c>
      <c r="BD59" s="1048">
        <f>BC59/6</f>
        <v>0</v>
      </c>
      <c r="BE59" s="1029">
        <f t="shared" si="25"/>
        <v>1</v>
      </c>
    </row>
    <row r="60" spans="2:57" ht="18.95" customHeight="1" x14ac:dyDescent="0.25">
      <c r="B60" s="1107">
        <v>117</v>
      </c>
      <c r="C60" s="190" t="s">
        <v>144</v>
      </c>
      <c r="D60" s="793">
        <v>217606</v>
      </c>
      <c r="E60" s="951">
        <v>934359</v>
      </c>
      <c r="F60" s="767"/>
      <c r="G60" s="767"/>
      <c r="H60" s="767"/>
      <c r="I60" s="1021">
        <v>1</v>
      </c>
      <c r="J60" s="767"/>
      <c r="K60" s="1020"/>
      <c r="L60" s="869"/>
      <c r="M60" s="767"/>
      <c r="N60" s="767"/>
      <c r="O60" s="1021">
        <v>1</v>
      </c>
      <c r="P60" s="767"/>
      <c r="Q60" s="1020"/>
      <c r="R60" s="869"/>
      <c r="S60" s="767"/>
      <c r="T60" s="767"/>
      <c r="U60" s="1021">
        <v>1</v>
      </c>
      <c r="V60" s="767"/>
      <c r="W60" s="1020"/>
      <c r="X60" s="869"/>
      <c r="Y60" s="767"/>
      <c r="Z60" s="767"/>
      <c r="AA60" s="1021">
        <v>1</v>
      </c>
      <c r="AB60" s="767"/>
      <c r="AC60" s="1020"/>
      <c r="AD60" s="869"/>
      <c r="AE60" s="767"/>
      <c r="AF60" s="767"/>
      <c r="AG60" s="767"/>
      <c r="AH60" s="804">
        <v>1</v>
      </c>
      <c r="AI60" s="1020"/>
      <c r="AJ60" s="869"/>
      <c r="AK60" s="767"/>
      <c r="AL60" s="767"/>
      <c r="AM60" s="767"/>
      <c r="AN60" s="804">
        <v>1</v>
      </c>
      <c r="AO60" s="767"/>
      <c r="AP60" s="767"/>
      <c r="AQ60" s="767"/>
      <c r="AR60" s="783"/>
      <c r="AS60" s="804">
        <v>1</v>
      </c>
      <c r="AT60" s="1104">
        <f t="shared" si="19"/>
        <v>0</v>
      </c>
      <c r="AU60" s="1055">
        <f t="shared" si="20"/>
        <v>0</v>
      </c>
      <c r="AV60" s="1057">
        <f>AU60/7</f>
        <v>0</v>
      </c>
      <c r="AW60" s="1055">
        <f t="shared" si="21"/>
        <v>0</v>
      </c>
      <c r="AX60" s="1057">
        <f>AW60/7</f>
        <v>0</v>
      </c>
      <c r="AY60" s="1055">
        <f t="shared" si="22"/>
        <v>0</v>
      </c>
      <c r="AZ60" s="1057">
        <f>AY60/7</f>
        <v>0</v>
      </c>
      <c r="BA60" s="1055">
        <f t="shared" si="23"/>
        <v>4</v>
      </c>
      <c r="BB60" s="1057">
        <f>BA60/7</f>
        <v>0.5714285714285714</v>
      </c>
      <c r="BC60" s="1055">
        <f t="shared" si="24"/>
        <v>3</v>
      </c>
      <c r="BD60" s="1057">
        <f>BC60/7</f>
        <v>0.42857142857142855</v>
      </c>
      <c r="BE60" s="1029">
        <f t="shared" si="25"/>
        <v>1</v>
      </c>
    </row>
    <row r="61" spans="2:57" ht="18.95" customHeight="1" x14ac:dyDescent="0.25">
      <c r="B61" s="1107">
        <v>118</v>
      </c>
      <c r="C61" s="190" t="s">
        <v>184</v>
      </c>
      <c r="D61" s="770">
        <v>217812</v>
      </c>
      <c r="E61" s="780">
        <v>934363</v>
      </c>
      <c r="F61" s="767"/>
      <c r="G61" s="767"/>
      <c r="H61" s="767"/>
      <c r="I61" s="767"/>
      <c r="J61" s="767"/>
      <c r="K61" s="1033">
        <v>1</v>
      </c>
      <c r="L61" s="869"/>
      <c r="M61" s="767"/>
      <c r="N61" s="767"/>
      <c r="O61" s="767"/>
      <c r="P61" s="767"/>
      <c r="Q61" s="1033">
        <v>1</v>
      </c>
      <c r="R61" s="869"/>
      <c r="S61" s="1019">
        <v>1</v>
      </c>
      <c r="T61" s="767"/>
      <c r="U61" s="783"/>
      <c r="V61" s="767"/>
      <c r="W61" s="1020"/>
      <c r="X61" s="869"/>
      <c r="Y61" s="767"/>
      <c r="Z61" s="767"/>
      <c r="AA61" s="767"/>
      <c r="AB61" s="767"/>
      <c r="AC61" s="1033">
        <v>1</v>
      </c>
      <c r="AD61" s="869"/>
      <c r="AE61" s="767"/>
      <c r="AF61" s="783"/>
      <c r="AG61" s="767"/>
      <c r="AH61" s="804">
        <v>1</v>
      </c>
      <c r="AI61" s="1020"/>
      <c r="AJ61" s="869"/>
      <c r="AK61" s="767"/>
      <c r="AL61" s="767"/>
      <c r="AM61" s="1021">
        <v>1</v>
      </c>
      <c r="AN61" s="1020"/>
      <c r="AO61" s="869"/>
      <c r="AP61" s="767"/>
      <c r="AQ61" s="767"/>
      <c r="AR61" s="1021">
        <v>1</v>
      </c>
      <c r="AS61" s="1020"/>
      <c r="AT61" s="1034">
        <f t="shared" si="19"/>
        <v>3</v>
      </c>
      <c r="AU61" s="1044">
        <f t="shared" si="20"/>
        <v>0</v>
      </c>
      <c r="AV61" s="1049">
        <f>AU61/4</f>
        <v>0</v>
      </c>
      <c r="AW61" s="1044">
        <f t="shared" si="21"/>
        <v>1</v>
      </c>
      <c r="AX61" s="1049">
        <f>AW61/4</f>
        <v>0.25</v>
      </c>
      <c r="AY61" s="1044">
        <f t="shared" si="22"/>
        <v>0</v>
      </c>
      <c r="AZ61" s="1049">
        <f>AY61/4</f>
        <v>0</v>
      </c>
      <c r="BA61" s="1044">
        <f t="shared" si="23"/>
        <v>2</v>
      </c>
      <c r="BB61" s="1049">
        <f>BA61/4</f>
        <v>0.5</v>
      </c>
      <c r="BC61" s="1044">
        <f t="shared" si="24"/>
        <v>1</v>
      </c>
      <c r="BD61" s="1049">
        <f>BC61/4</f>
        <v>0.25</v>
      </c>
      <c r="BE61" s="1029">
        <f t="shared" si="25"/>
        <v>1</v>
      </c>
    </row>
    <row r="62" spans="2:57" ht="18.95" customHeight="1" x14ac:dyDescent="0.25">
      <c r="B62" s="1107">
        <v>119</v>
      </c>
      <c r="C62" s="190" t="s">
        <v>257</v>
      </c>
      <c r="D62" s="770">
        <v>218021</v>
      </c>
      <c r="E62" s="780">
        <v>934361</v>
      </c>
      <c r="F62" s="767"/>
      <c r="G62" s="767"/>
      <c r="H62" s="1022">
        <v>1</v>
      </c>
      <c r="I62" s="767"/>
      <c r="J62" s="767"/>
      <c r="K62" s="1020"/>
      <c r="L62" s="869"/>
      <c r="M62" s="767"/>
      <c r="N62" s="1022">
        <v>1</v>
      </c>
      <c r="O62" s="767"/>
      <c r="P62" s="767"/>
      <c r="Q62" s="1020"/>
      <c r="R62" s="869"/>
      <c r="S62" s="1019">
        <v>1</v>
      </c>
      <c r="T62" s="767"/>
      <c r="U62" s="783"/>
      <c r="V62" s="767"/>
      <c r="W62" s="1020"/>
      <c r="X62" s="869"/>
      <c r="Y62" s="767"/>
      <c r="Z62" s="767"/>
      <c r="AA62" s="767"/>
      <c r="AB62" s="767"/>
      <c r="AC62" s="1033">
        <v>1</v>
      </c>
      <c r="AD62" s="869"/>
      <c r="AE62" s="767"/>
      <c r="AF62" s="783"/>
      <c r="AG62" s="1021">
        <v>1</v>
      </c>
      <c r="AH62" s="767"/>
      <c r="AI62" s="1020"/>
      <c r="AJ62" s="869"/>
      <c r="AK62" s="767"/>
      <c r="AL62" s="767"/>
      <c r="AM62" s="1021">
        <v>1</v>
      </c>
      <c r="AN62" s="1020"/>
      <c r="AO62" s="869"/>
      <c r="AP62" s="767"/>
      <c r="AQ62" s="767"/>
      <c r="AR62" s="1021">
        <v>1</v>
      </c>
      <c r="AS62" s="1020"/>
      <c r="AT62" s="1034">
        <f t="shared" si="19"/>
        <v>1</v>
      </c>
      <c r="AU62" s="1044">
        <f t="shared" si="20"/>
        <v>0</v>
      </c>
      <c r="AV62" s="1049">
        <f>AU62/6</f>
        <v>0</v>
      </c>
      <c r="AW62" s="1044">
        <f t="shared" si="21"/>
        <v>1</v>
      </c>
      <c r="AX62" s="1049">
        <f>AW62/6</f>
        <v>0.16666666666666666</v>
      </c>
      <c r="AY62" s="1044">
        <f t="shared" si="22"/>
        <v>2</v>
      </c>
      <c r="AZ62" s="1049">
        <f>AY62/6</f>
        <v>0.33333333333333331</v>
      </c>
      <c r="BA62" s="1044">
        <f t="shared" si="23"/>
        <v>3</v>
      </c>
      <c r="BB62" s="1049">
        <f>BA62/6</f>
        <v>0.5</v>
      </c>
      <c r="BC62" s="1044">
        <f t="shared" si="24"/>
        <v>0</v>
      </c>
      <c r="BD62" s="1049">
        <f>BC62/6</f>
        <v>0</v>
      </c>
      <c r="BE62" s="1029">
        <f t="shared" si="25"/>
        <v>1</v>
      </c>
    </row>
    <row r="63" spans="2:57" ht="18.95" customHeight="1" x14ac:dyDescent="0.25">
      <c r="B63" s="1107">
        <v>120</v>
      </c>
      <c r="C63" s="190" t="s">
        <v>138</v>
      </c>
      <c r="D63" s="770">
        <v>218442</v>
      </c>
      <c r="E63" s="780">
        <v>934362</v>
      </c>
      <c r="F63" s="767"/>
      <c r="G63" s="1016">
        <v>1</v>
      </c>
      <c r="H63" s="767"/>
      <c r="I63" s="767"/>
      <c r="J63" s="767"/>
      <c r="K63" s="1020"/>
      <c r="L63" s="869"/>
      <c r="M63" s="1019">
        <v>1</v>
      </c>
      <c r="N63" s="767"/>
      <c r="O63" s="767"/>
      <c r="P63" s="767"/>
      <c r="Q63" s="1020"/>
      <c r="R63" s="869"/>
      <c r="S63" s="783"/>
      <c r="T63" s="1022">
        <v>1</v>
      </c>
      <c r="U63" s="767"/>
      <c r="V63" s="767"/>
      <c r="W63" s="1020"/>
      <c r="X63" s="869"/>
      <c r="Y63" s="767"/>
      <c r="Z63" s="767"/>
      <c r="AA63" s="767"/>
      <c r="AB63" s="804">
        <v>1</v>
      </c>
      <c r="AC63" s="1020"/>
      <c r="AD63" s="869"/>
      <c r="AE63" s="767"/>
      <c r="AF63" s="767"/>
      <c r="AG63" s="1021">
        <v>1</v>
      </c>
      <c r="AH63" s="767"/>
      <c r="AI63" s="1020"/>
      <c r="AJ63" s="869"/>
      <c r="AK63" s="767"/>
      <c r="AL63" s="1022">
        <v>1</v>
      </c>
      <c r="AM63" s="767"/>
      <c r="AN63" s="1020"/>
      <c r="AO63" s="869"/>
      <c r="AP63" s="767"/>
      <c r="AQ63" s="767"/>
      <c r="AR63" s="1021">
        <v>1</v>
      </c>
      <c r="AS63" s="1020"/>
      <c r="AT63" s="1039">
        <f t="shared" si="19"/>
        <v>0</v>
      </c>
      <c r="AU63" s="1055">
        <f t="shared" si="20"/>
        <v>0</v>
      </c>
      <c r="AV63" s="1026">
        <f>AU63/7</f>
        <v>0</v>
      </c>
      <c r="AW63" s="1055">
        <f t="shared" si="21"/>
        <v>2</v>
      </c>
      <c r="AX63" s="1026">
        <f>AW63/7</f>
        <v>0.2857142857142857</v>
      </c>
      <c r="AY63" s="1055">
        <f t="shared" si="22"/>
        <v>2</v>
      </c>
      <c r="AZ63" s="1026">
        <f>AY63/7</f>
        <v>0.2857142857142857</v>
      </c>
      <c r="BA63" s="1055">
        <f t="shared" si="23"/>
        <v>2</v>
      </c>
      <c r="BB63" s="1026">
        <f>BA63/7</f>
        <v>0.2857142857142857</v>
      </c>
      <c r="BC63" s="1055">
        <f t="shared" si="24"/>
        <v>1</v>
      </c>
      <c r="BD63" s="1026">
        <f>BC63/7</f>
        <v>0.14285714285714285</v>
      </c>
      <c r="BE63" s="1029">
        <f t="shared" si="25"/>
        <v>1</v>
      </c>
    </row>
    <row r="64" spans="2:57" ht="18.95" customHeight="1" x14ac:dyDescent="0.25">
      <c r="B64" s="1107">
        <v>121</v>
      </c>
      <c r="C64" s="190" t="s">
        <v>354</v>
      </c>
      <c r="D64" s="770">
        <v>218030</v>
      </c>
      <c r="E64" s="780">
        <v>934564</v>
      </c>
      <c r="F64" s="767"/>
      <c r="G64" s="767"/>
      <c r="H64" s="1022">
        <v>1</v>
      </c>
      <c r="I64" s="767"/>
      <c r="J64" s="767"/>
      <c r="K64" s="1020"/>
      <c r="L64" s="869"/>
      <c r="M64" s="767"/>
      <c r="N64" s="767"/>
      <c r="O64" s="1021">
        <v>1</v>
      </c>
      <c r="P64" s="767"/>
      <c r="Q64" s="1020"/>
      <c r="R64" s="869"/>
      <c r="S64" s="1019">
        <v>1</v>
      </c>
      <c r="T64" s="767"/>
      <c r="U64" s="783"/>
      <c r="V64" s="767"/>
      <c r="W64" s="1020"/>
      <c r="X64" s="869"/>
      <c r="Y64" s="767"/>
      <c r="Z64" s="767"/>
      <c r="AA64" s="1021">
        <v>1</v>
      </c>
      <c r="AB64" s="767"/>
      <c r="AC64" s="1020"/>
      <c r="AD64" s="869"/>
      <c r="AE64" s="767"/>
      <c r="AF64" s="767"/>
      <c r="AG64" s="1021">
        <v>1</v>
      </c>
      <c r="AH64" s="767"/>
      <c r="AI64" s="1020"/>
      <c r="AJ64" s="869"/>
      <c r="AK64" s="767"/>
      <c r="AL64" s="767"/>
      <c r="AM64" s="1021">
        <v>1</v>
      </c>
      <c r="AN64" s="1020"/>
      <c r="AO64" s="869"/>
      <c r="AP64" s="767"/>
      <c r="AQ64" s="767"/>
      <c r="AR64" s="1021">
        <v>1</v>
      </c>
      <c r="AS64" s="1020"/>
      <c r="AT64" s="1039">
        <f t="shared" si="19"/>
        <v>0</v>
      </c>
      <c r="AU64" s="1055">
        <f t="shared" si="20"/>
        <v>0</v>
      </c>
      <c r="AV64" s="1056">
        <f>AU64/7</f>
        <v>0</v>
      </c>
      <c r="AW64" s="1055">
        <f t="shared" si="21"/>
        <v>1</v>
      </c>
      <c r="AX64" s="1056">
        <f>AW64/7</f>
        <v>0.14285714285714285</v>
      </c>
      <c r="AY64" s="1055">
        <f t="shared" si="22"/>
        <v>1</v>
      </c>
      <c r="AZ64" s="1056">
        <f>AY64/7</f>
        <v>0.14285714285714285</v>
      </c>
      <c r="BA64" s="1055">
        <f t="shared" si="23"/>
        <v>5</v>
      </c>
      <c r="BB64" s="1056">
        <f>BA64/7</f>
        <v>0.7142857142857143</v>
      </c>
      <c r="BC64" s="1055">
        <f t="shared" si="24"/>
        <v>0</v>
      </c>
      <c r="BD64" s="1056">
        <f>BC64/7</f>
        <v>0</v>
      </c>
      <c r="BE64" s="1029">
        <f t="shared" si="25"/>
        <v>1</v>
      </c>
    </row>
    <row r="65" spans="2:57" ht="18.95" customHeight="1" x14ac:dyDescent="0.25">
      <c r="B65" s="1107">
        <v>122</v>
      </c>
      <c r="C65" s="190" t="s">
        <v>152</v>
      </c>
      <c r="D65" s="770">
        <v>218228</v>
      </c>
      <c r="E65" s="780">
        <v>934546</v>
      </c>
      <c r="F65" s="767"/>
      <c r="G65" s="1016">
        <v>1</v>
      </c>
      <c r="H65" s="767"/>
      <c r="I65" s="767"/>
      <c r="J65" s="767"/>
      <c r="K65" s="1020"/>
      <c r="L65" s="869"/>
      <c r="M65" s="1019">
        <v>1</v>
      </c>
      <c r="N65" s="767"/>
      <c r="O65" s="767"/>
      <c r="P65" s="767"/>
      <c r="Q65" s="1020"/>
      <c r="R65" s="869"/>
      <c r="S65" s="767"/>
      <c r="T65" s="1022">
        <v>1</v>
      </c>
      <c r="U65" s="783"/>
      <c r="V65" s="767"/>
      <c r="W65" s="1020"/>
      <c r="X65" s="869"/>
      <c r="Y65" s="767"/>
      <c r="Z65" s="767"/>
      <c r="AA65" s="1021">
        <v>1</v>
      </c>
      <c r="AB65" s="767"/>
      <c r="AC65" s="1020"/>
      <c r="AD65" s="869"/>
      <c r="AE65" s="1019">
        <v>1</v>
      </c>
      <c r="AF65" s="767"/>
      <c r="AG65" s="767"/>
      <c r="AH65" s="767"/>
      <c r="AI65" s="1020"/>
      <c r="AJ65" s="869"/>
      <c r="AK65" s="767"/>
      <c r="AL65" s="1022">
        <v>1</v>
      </c>
      <c r="AM65" s="767"/>
      <c r="AN65" s="1020"/>
      <c r="AO65" s="869"/>
      <c r="AP65" s="767"/>
      <c r="AQ65" s="767"/>
      <c r="AR65" s="1021">
        <v>1</v>
      </c>
      <c r="AS65" s="1020"/>
      <c r="AT65" s="1039">
        <f t="shared" si="19"/>
        <v>0</v>
      </c>
      <c r="AU65" s="1055">
        <f t="shared" si="20"/>
        <v>0</v>
      </c>
      <c r="AV65" s="1056">
        <f>AU65/7</f>
        <v>0</v>
      </c>
      <c r="AW65" s="1055">
        <f t="shared" si="21"/>
        <v>3</v>
      </c>
      <c r="AX65" s="1056">
        <f>AW65/7</f>
        <v>0.42857142857142855</v>
      </c>
      <c r="AY65" s="1055">
        <f t="shared" si="22"/>
        <v>2</v>
      </c>
      <c r="AZ65" s="1056">
        <f>AY65/7</f>
        <v>0.2857142857142857</v>
      </c>
      <c r="BA65" s="1055">
        <f t="shared" si="23"/>
        <v>2</v>
      </c>
      <c r="BB65" s="1056">
        <f>BA65/7</f>
        <v>0.2857142857142857</v>
      </c>
      <c r="BC65" s="1055">
        <f t="shared" si="24"/>
        <v>0</v>
      </c>
      <c r="BD65" s="1056">
        <f>BC65/7</f>
        <v>0</v>
      </c>
      <c r="BE65" s="1029">
        <f t="shared" si="25"/>
        <v>0.99999999999999989</v>
      </c>
    </row>
    <row r="66" spans="2:57" ht="18.95" customHeight="1" x14ac:dyDescent="0.25">
      <c r="B66" s="1107">
        <v>123</v>
      </c>
      <c r="C66" s="190" t="s">
        <v>235</v>
      </c>
      <c r="D66" s="770">
        <v>217601</v>
      </c>
      <c r="E66" s="780">
        <v>934786</v>
      </c>
      <c r="F66" s="767"/>
      <c r="G66" s="926">
        <v>1</v>
      </c>
      <c r="H66" s="767"/>
      <c r="I66" s="767"/>
      <c r="J66" s="767"/>
      <c r="K66" s="1020"/>
      <c r="L66" s="869"/>
      <c r="M66" s="1019">
        <v>1</v>
      </c>
      <c r="N66" s="767"/>
      <c r="O66" s="767"/>
      <c r="P66" s="767"/>
      <c r="Q66" s="1020"/>
      <c r="R66" s="869"/>
      <c r="S66" s="1019">
        <v>1</v>
      </c>
      <c r="T66" s="783"/>
      <c r="U66" s="767"/>
      <c r="V66" s="767"/>
      <c r="W66" s="1020"/>
      <c r="X66" s="869"/>
      <c r="Y66" s="767"/>
      <c r="Z66" s="767"/>
      <c r="AA66" s="767"/>
      <c r="AB66" s="804">
        <v>1</v>
      </c>
      <c r="AC66" s="1020"/>
      <c r="AD66" s="869"/>
      <c r="AE66" s="767"/>
      <c r="AF66" s="767"/>
      <c r="AG66" s="1021">
        <v>1</v>
      </c>
      <c r="AH66" s="767"/>
      <c r="AI66" s="1020"/>
      <c r="AJ66" s="869"/>
      <c r="AK66" s="767"/>
      <c r="AL66" s="767"/>
      <c r="AM66" s="1021">
        <v>1</v>
      </c>
      <c r="AN66" s="1020"/>
      <c r="AO66" s="869"/>
      <c r="AP66" s="767"/>
      <c r="AQ66" s="1022">
        <v>1</v>
      </c>
      <c r="AR66" s="783"/>
      <c r="AS66" s="1020"/>
      <c r="AT66" s="1039">
        <f t="shared" si="19"/>
        <v>0</v>
      </c>
      <c r="AU66" s="1055">
        <f t="shared" si="20"/>
        <v>0</v>
      </c>
      <c r="AV66" s="1103">
        <f>AU66/7</f>
        <v>0</v>
      </c>
      <c r="AW66" s="1055">
        <f t="shared" si="21"/>
        <v>3</v>
      </c>
      <c r="AX66" s="1103">
        <f>AW66/7</f>
        <v>0.42857142857142855</v>
      </c>
      <c r="AY66" s="1055">
        <f t="shared" si="22"/>
        <v>1</v>
      </c>
      <c r="AZ66" s="1103">
        <f>AY66/7</f>
        <v>0.14285714285714285</v>
      </c>
      <c r="BA66" s="1055">
        <f t="shared" si="23"/>
        <v>2</v>
      </c>
      <c r="BB66" s="1103">
        <f>BA66/7</f>
        <v>0.2857142857142857</v>
      </c>
      <c r="BC66" s="1055">
        <f t="shared" si="24"/>
        <v>1</v>
      </c>
      <c r="BD66" s="1103">
        <f>BC66/7</f>
        <v>0.14285714285714285</v>
      </c>
      <c r="BE66" s="1029">
        <f t="shared" si="25"/>
        <v>1</v>
      </c>
    </row>
    <row r="67" spans="2:57" ht="18.95" customHeight="1" x14ac:dyDescent="0.25">
      <c r="B67" s="1110">
        <v>124</v>
      </c>
      <c r="C67" s="190" t="s">
        <v>373</v>
      </c>
      <c r="D67" s="770">
        <v>217812</v>
      </c>
      <c r="E67" s="780">
        <v>934782</v>
      </c>
      <c r="F67" s="1157"/>
      <c r="G67" s="1157"/>
      <c r="H67" s="886"/>
      <c r="I67" s="1157"/>
      <c r="J67" s="1157"/>
      <c r="K67" s="1112">
        <v>1</v>
      </c>
      <c r="L67" s="869"/>
      <c r="M67" s="767"/>
      <c r="N67" s="767"/>
      <c r="O67" s="767"/>
      <c r="P67" s="767"/>
      <c r="Q67" s="1033">
        <v>1</v>
      </c>
      <c r="R67" s="869"/>
      <c r="S67" s="1019">
        <v>1</v>
      </c>
      <c r="T67" s="767"/>
      <c r="U67" s="783"/>
      <c r="V67" s="767"/>
      <c r="W67" s="1020"/>
      <c r="X67" s="869"/>
      <c r="Y67" s="767"/>
      <c r="Z67" s="767"/>
      <c r="AA67" s="767"/>
      <c r="AB67" s="767"/>
      <c r="AC67" s="1033">
        <v>1</v>
      </c>
      <c r="AD67" s="869"/>
      <c r="AE67" s="767"/>
      <c r="AF67" s="767"/>
      <c r="AG67" s="1021">
        <v>1</v>
      </c>
      <c r="AH67" s="767"/>
      <c r="AI67" s="1020"/>
      <c r="AJ67" s="869"/>
      <c r="AK67" s="767"/>
      <c r="AL67" s="767"/>
      <c r="AM67" s="1021">
        <v>1</v>
      </c>
      <c r="AN67" s="1020"/>
      <c r="AO67" s="869"/>
      <c r="AP67" s="767"/>
      <c r="AQ67" s="767"/>
      <c r="AR67" s="1021">
        <v>1</v>
      </c>
      <c r="AS67" s="1020"/>
      <c r="AT67" s="1115">
        <f t="shared" si="19"/>
        <v>3</v>
      </c>
      <c r="AU67" s="1116">
        <f t="shared" si="20"/>
        <v>0</v>
      </c>
      <c r="AV67" s="1049">
        <f>AU67/4</f>
        <v>0</v>
      </c>
      <c r="AW67" s="1116">
        <f t="shared" si="21"/>
        <v>1</v>
      </c>
      <c r="AX67" s="1049">
        <f>AW67/4</f>
        <v>0.25</v>
      </c>
      <c r="AY67" s="1116">
        <f t="shared" si="22"/>
        <v>0</v>
      </c>
      <c r="AZ67" s="1049">
        <f>AY67/4</f>
        <v>0</v>
      </c>
      <c r="BA67" s="1116">
        <f t="shared" si="23"/>
        <v>3</v>
      </c>
      <c r="BB67" s="1049">
        <f>BA67/4</f>
        <v>0.75</v>
      </c>
      <c r="BC67" s="1116">
        <f t="shared" si="24"/>
        <v>0</v>
      </c>
      <c r="BD67" s="1049">
        <f>BC67/4</f>
        <v>0</v>
      </c>
      <c r="BE67" s="1029">
        <f t="shared" si="25"/>
        <v>1</v>
      </c>
    </row>
    <row r="68" spans="2:57" ht="18.95" customHeight="1" x14ac:dyDescent="0.25">
      <c r="B68" s="1117" t="s">
        <v>497</v>
      </c>
      <c r="C68" s="1118"/>
      <c r="D68" s="1502" t="s">
        <v>388</v>
      </c>
      <c r="E68" s="1503"/>
      <c r="F68" s="1119">
        <f t="shared" ref="F68:AS68" si="26">SUM(F6:F67)</f>
        <v>7</v>
      </c>
      <c r="G68" s="1120">
        <f t="shared" si="26"/>
        <v>18</v>
      </c>
      <c r="H68" s="1120">
        <f t="shared" si="26"/>
        <v>5</v>
      </c>
      <c r="I68" s="1120">
        <f t="shared" si="26"/>
        <v>4</v>
      </c>
      <c r="J68" s="1120">
        <f t="shared" si="26"/>
        <v>0</v>
      </c>
      <c r="K68" s="1121">
        <f t="shared" si="26"/>
        <v>20</v>
      </c>
      <c r="L68" s="1122">
        <f t="shared" si="26"/>
        <v>3</v>
      </c>
      <c r="M68" s="952">
        <f t="shared" si="26"/>
        <v>17</v>
      </c>
      <c r="N68" s="952">
        <f t="shared" si="26"/>
        <v>9</v>
      </c>
      <c r="O68" s="952">
        <f t="shared" si="26"/>
        <v>3</v>
      </c>
      <c r="P68" s="952">
        <f t="shared" si="26"/>
        <v>1</v>
      </c>
      <c r="Q68" s="1123">
        <f t="shared" si="26"/>
        <v>21</v>
      </c>
      <c r="R68" s="1122">
        <f t="shared" si="26"/>
        <v>1</v>
      </c>
      <c r="S68" s="952">
        <f t="shared" si="26"/>
        <v>31</v>
      </c>
      <c r="T68" s="952">
        <f t="shared" si="26"/>
        <v>14</v>
      </c>
      <c r="U68" s="952">
        <f t="shared" si="26"/>
        <v>4</v>
      </c>
      <c r="V68" s="952">
        <f t="shared" si="26"/>
        <v>3</v>
      </c>
      <c r="W68" s="1124">
        <f t="shared" si="26"/>
        <v>1</v>
      </c>
      <c r="X68" s="1122">
        <f t="shared" si="26"/>
        <v>0</v>
      </c>
      <c r="Y68" s="952">
        <f t="shared" si="26"/>
        <v>0</v>
      </c>
      <c r="Z68" s="952">
        <f t="shared" si="26"/>
        <v>4</v>
      </c>
      <c r="AA68" s="952">
        <f t="shared" si="26"/>
        <v>18</v>
      </c>
      <c r="AB68" s="952">
        <f t="shared" si="26"/>
        <v>14</v>
      </c>
      <c r="AC68" s="1124">
        <f t="shared" si="26"/>
        <v>18</v>
      </c>
      <c r="AD68" s="1122">
        <f t="shared" si="26"/>
        <v>0</v>
      </c>
      <c r="AE68" s="952">
        <f t="shared" si="26"/>
        <v>1</v>
      </c>
      <c r="AF68" s="952">
        <f t="shared" si="26"/>
        <v>1</v>
      </c>
      <c r="AG68" s="952">
        <f t="shared" si="26"/>
        <v>27</v>
      </c>
      <c r="AH68" s="952">
        <f t="shared" si="26"/>
        <v>17</v>
      </c>
      <c r="AI68" s="1124">
        <f t="shared" si="26"/>
        <v>8</v>
      </c>
      <c r="AJ68" s="1122">
        <f t="shared" si="26"/>
        <v>0</v>
      </c>
      <c r="AK68" s="1171">
        <f t="shared" si="26"/>
        <v>2</v>
      </c>
      <c r="AL68" s="1171">
        <f t="shared" si="26"/>
        <v>8</v>
      </c>
      <c r="AM68" s="1171">
        <f t="shared" si="26"/>
        <v>38</v>
      </c>
      <c r="AN68" s="1124">
        <f t="shared" si="26"/>
        <v>6</v>
      </c>
      <c r="AO68" s="1122">
        <f t="shared" si="26"/>
        <v>0</v>
      </c>
      <c r="AP68" s="1171">
        <f t="shared" si="26"/>
        <v>0</v>
      </c>
      <c r="AQ68" s="1171">
        <f t="shared" si="26"/>
        <v>5</v>
      </c>
      <c r="AR68" s="1171">
        <f t="shared" si="26"/>
        <v>35</v>
      </c>
      <c r="AS68" s="1124">
        <f t="shared" si="26"/>
        <v>14</v>
      </c>
      <c r="AT68" s="1125"/>
      <c r="AU68" s="1126">
        <f t="shared" ref="AU68:BD68" si="27">SUM(AU6:AU67)</f>
        <v>11</v>
      </c>
      <c r="AV68" s="1071">
        <f t="shared" si="27"/>
        <v>1.5714285714285712</v>
      </c>
      <c r="AW68" s="1119">
        <f t="shared" si="27"/>
        <v>69</v>
      </c>
      <c r="AX68" s="1127">
        <f t="shared" si="27"/>
        <v>11.56904761904762</v>
      </c>
      <c r="AY68" s="1119">
        <f t="shared" si="27"/>
        <v>46</v>
      </c>
      <c r="AZ68" s="1127">
        <f t="shared" si="27"/>
        <v>7.7095238095238114</v>
      </c>
      <c r="BA68" s="1119">
        <f t="shared" si="27"/>
        <v>129</v>
      </c>
      <c r="BB68" s="1128">
        <f t="shared" si="27"/>
        <v>22.369047619047613</v>
      </c>
      <c r="BC68" s="1129">
        <f t="shared" si="27"/>
        <v>55</v>
      </c>
      <c r="BD68" s="1130">
        <f t="shared" si="27"/>
        <v>10.780952380952384</v>
      </c>
      <c r="BE68" s="1131"/>
    </row>
    <row r="69" spans="2:57" ht="18.95" customHeight="1" x14ac:dyDescent="0.25">
      <c r="B69" s="1132"/>
      <c r="C69" s="1133"/>
      <c r="D69" s="1500" t="s">
        <v>526</v>
      </c>
      <c r="E69" s="1501"/>
      <c r="F69" s="1134">
        <f>F68/K71</f>
        <v>0.20588235294117646</v>
      </c>
      <c r="G69" s="968">
        <f>G68/K71</f>
        <v>0.52941176470588236</v>
      </c>
      <c r="H69" s="968">
        <f>H68/K71</f>
        <v>0.14705882352941177</v>
      </c>
      <c r="I69" s="968">
        <f>I68/K71</f>
        <v>0.11764705882352941</v>
      </c>
      <c r="J69" s="968">
        <f>J68/K71</f>
        <v>0</v>
      </c>
      <c r="K69" s="968"/>
      <c r="L69" s="1135">
        <f>L68/Q71</f>
        <v>9.0909090909090912E-2</v>
      </c>
      <c r="M69" s="968">
        <f>M68/Q71</f>
        <v>0.51515151515151514</v>
      </c>
      <c r="N69" s="968">
        <f>N68/Q71</f>
        <v>0.27272727272727271</v>
      </c>
      <c r="O69" s="968">
        <f>O68/Q71</f>
        <v>9.0909090909090912E-2</v>
      </c>
      <c r="P69" s="968">
        <f>P68/Q71</f>
        <v>3.0303030303030304E-2</v>
      </c>
      <c r="Q69" s="1136"/>
      <c r="R69" s="1137">
        <f>R68/W71</f>
        <v>1.8867924528301886E-2</v>
      </c>
      <c r="S69" s="968">
        <f>S68/W71</f>
        <v>0.58490566037735847</v>
      </c>
      <c r="T69" s="968">
        <f>T68/W71</f>
        <v>0.26415094339622641</v>
      </c>
      <c r="U69" s="968">
        <f>U68/W71</f>
        <v>7.5471698113207544E-2</v>
      </c>
      <c r="V69" s="968">
        <f>V68/W71</f>
        <v>5.6603773584905662E-2</v>
      </c>
      <c r="W69" s="1138"/>
      <c r="X69" s="1137">
        <f>X68/AC71</f>
        <v>0</v>
      </c>
      <c r="Y69" s="968">
        <f>Y68/AC71</f>
        <v>0</v>
      </c>
      <c r="Z69" s="968">
        <f>Z68/AC71</f>
        <v>0.1111111111111111</v>
      </c>
      <c r="AA69" s="968">
        <f>AA68/AC71</f>
        <v>0.5</v>
      </c>
      <c r="AB69" s="968">
        <f>AB68/AC71</f>
        <v>0.3888888888888889</v>
      </c>
      <c r="AC69" s="1138"/>
      <c r="AD69" s="1137">
        <f>AD68/AI71</f>
        <v>0</v>
      </c>
      <c r="AE69" s="968">
        <f>AE68/AI71</f>
        <v>2.1739130434782608E-2</v>
      </c>
      <c r="AF69" s="968">
        <f>AF68/AI71</f>
        <v>2.1739130434782608E-2</v>
      </c>
      <c r="AG69" s="968">
        <f>AG68/AI71</f>
        <v>0.58695652173913049</v>
      </c>
      <c r="AH69" s="968">
        <f>AH68/AI71</f>
        <v>0.36956521739130432</v>
      </c>
      <c r="AI69" s="1138"/>
      <c r="AJ69" s="1172">
        <f t="shared" ref="AJ69:AS69" si="28">AJ68/54</f>
        <v>0</v>
      </c>
      <c r="AK69" s="1172">
        <f t="shared" si="28"/>
        <v>3.7037037037037035E-2</v>
      </c>
      <c r="AL69" s="1172">
        <f t="shared" si="28"/>
        <v>0.14814814814814814</v>
      </c>
      <c r="AM69" s="1172">
        <f t="shared" si="28"/>
        <v>0.70370370370370372</v>
      </c>
      <c r="AN69" s="1172">
        <f t="shared" si="28"/>
        <v>0.1111111111111111</v>
      </c>
      <c r="AO69" s="1172">
        <f t="shared" si="28"/>
        <v>0</v>
      </c>
      <c r="AP69" s="1172">
        <f t="shared" si="28"/>
        <v>0</v>
      </c>
      <c r="AQ69" s="1172">
        <f t="shared" si="28"/>
        <v>9.2592592592592587E-2</v>
      </c>
      <c r="AR69" s="1172">
        <f t="shared" si="28"/>
        <v>0.64814814814814814</v>
      </c>
      <c r="AS69" s="1137">
        <f t="shared" si="28"/>
        <v>0.25925925925925924</v>
      </c>
      <c r="AT69" s="1173"/>
      <c r="AU69" s="1140" t="s">
        <v>527</v>
      </c>
      <c r="AV69" s="1141">
        <f>AV68/54</f>
        <v>2.9100529100529095E-2</v>
      </c>
      <c r="AW69" s="1142"/>
      <c r="AX69" s="1143">
        <f>AX68/54</f>
        <v>0.21424162257495591</v>
      </c>
      <c r="AY69" s="1144"/>
      <c r="AZ69" s="1143">
        <f>AZ68/54</f>
        <v>0.14276895943562615</v>
      </c>
      <c r="BA69" s="1144"/>
      <c r="BB69" s="1143">
        <f>BB68/54</f>
        <v>0.41424162257495578</v>
      </c>
      <c r="BC69" s="1145"/>
      <c r="BD69" s="1145">
        <f>BD68/54</f>
        <v>0.19964726631393304</v>
      </c>
      <c r="BE69" s="1146"/>
    </row>
    <row r="70" spans="2:57" ht="18.95" customHeight="1" x14ac:dyDescent="0.25">
      <c r="B70" s="1147"/>
      <c r="C70" s="1133"/>
      <c r="D70" s="1504"/>
      <c r="E70" s="1505"/>
      <c r="F70" s="1134"/>
      <c r="G70" s="936"/>
      <c r="H70" s="936"/>
      <c r="I70" s="936"/>
      <c r="J70" s="936"/>
      <c r="K70" s="832"/>
      <c r="L70" s="1134"/>
      <c r="M70" s="936"/>
      <c r="N70" s="936"/>
      <c r="O70" s="936"/>
      <c r="P70" s="936"/>
      <c r="Q70" s="832"/>
      <c r="R70" s="1134"/>
      <c r="S70" s="936"/>
      <c r="T70" s="936"/>
      <c r="U70" s="936"/>
      <c r="V70" s="936"/>
      <c r="W70" s="832"/>
      <c r="X70" s="1134"/>
      <c r="Y70" s="936"/>
      <c r="Z70" s="936"/>
      <c r="AA70" s="936"/>
      <c r="AB70" s="936"/>
      <c r="AC70" s="832"/>
      <c r="AD70" s="1134"/>
      <c r="AE70" s="936"/>
      <c r="AF70" s="936"/>
      <c r="AG70" s="936"/>
      <c r="AH70" s="936"/>
      <c r="AI70" s="832"/>
      <c r="AJ70" s="1134"/>
      <c r="AK70" s="936"/>
      <c r="AL70" s="936"/>
      <c r="AM70" s="936"/>
      <c r="AN70" s="1148"/>
      <c r="AO70" s="1134"/>
      <c r="AP70" s="936"/>
      <c r="AQ70" s="936"/>
      <c r="AR70" s="936"/>
      <c r="AS70" s="1148"/>
      <c r="AT70" s="1149"/>
      <c r="AU70" s="1150"/>
      <c r="AV70" s="836"/>
      <c r="AW70" s="836"/>
      <c r="AX70" s="836"/>
      <c r="AY70" s="836"/>
      <c r="AZ70" s="836"/>
      <c r="BA70" s="836"/>
      <c r="BB70" s="836"/>
      <c r="BC70" s="836"/>
      <c r="BD70" s="836"/>
      <c r="BE70" s="836"/>
    </row>
    <row r="71" spans="2:57" ht="18.95" customHeight="1" x14ac:dyDescent="0.25">
      <c r="B71" s="1147"/>
      <c r="C71" s="1133"/>
      <c r="D71" s="1504"/>
      <c r="E71" s="1505"/>
      <c r="F71" s="1495" t="s">
        <v>567</v>
      </c>
      <c r="G71" s="1496"/>
      <c r="H71" s="1496"/>
      <c r="I71" s="1496"/>
      <c r="J71" s="1497"/>
      <c r="K71" s="1151">
        <f>54-K68</f>
        <v>34</v>
      </c>
      <c r="L71" s="1498" t="s">
        <v>568</v>
      </c>
      <c r="M71" s="1499"/>
      <c r="N71" s="1496"/>
      <c r="O71" s="1496"/>
      <c r="P71" s="1497"/>
      <c r="Q71" s="1151">
        <f>54-Q68</f>
        <v>33</v>
      </c>
      <c r="R71" s="1495" t="s">
        <v>569</v>
      </c>
      <c r="S71" s="1496"/>
      <c r="T71" s="1496"/>
      <c r="U71" s="1496"/>
      <c r="V71" s="1497"/>
      <c r="W71" s="1151">
        <f>54-W68</f>
        <v>53</v>
      </c>
      <c r="X71" s="1495" t="s">
        <v>570</v>
      </c>
      <c r="Y71" s="1496"/>
      <c r="Z71" s="1496"/>
      <c r="AA71" s="1496"/>
      <c r="AB71" s="1497"/>
      <c r="AC71" s="1151">
        <f>54-AC68</f>
        <v>36</v>
      </c>
      <c r="AD71" s="1495" t="s">
        <v>571</v>
      </c>
      <c r="AE71" s="1496"/>
      <c r="AF71" s="1496"/>
      <c r="AG71" s="1496"/>
      <c r="AH71" s="1497"/>
      <c r="AI71" s="1151">
        <f>54-AI68</f>
        <v>46</v>
      </c>
      <c r="AJ71" s="1495" t="s">
        <v>572</v>
      </c>
      <c r="AK71" s="1496"/>
      <c r="AL71" s="1496"/>
      <c r="AM71" s="1496"/>
      <c r="AN71" s="1497"/>
      <c r="AO71" s="1495" t="s">
        <v>572</v>
      </c>
      <c r="AP71" s="1496"/>
      <c r="AQ71" s="1496"/>
      <c r="AR71" s="1496"/>
      <c r="AS71" s="1497"/>
      <c r="AT71" s="1152"/>
      <c r="AU71" s="936"/>
      <c r="AV71" s="936"/>
      <c r="AW71" s="936"/>
      <c r="AX71" s="936"/>
      <c r="AY71" s="936"/>
      <c r="AZ71" s="936"/>
      <c r="BA71" s="936"/>
      <c r="BB71" s="936"/>
      <c r="BC71" s="936"/>
      <c r="BD71" s="936"/>
      <c r="BE71" s="936"/>
    </row>
    <row r="72" spans="2:57" ht="18.95" customHeight="1" x14ac:dyDescent="0.25">
      <c r="B72" s="1147"/>
      <c r="C72" s="968"/>
      <c r="D72" s="1504"/>
      <c r="E72" s="1505"/>
      <c r="F72" s="1142"/>
      <c r="G72" s="830"/>
      <c r="H72" s="830"/>
      <c r="I72" s="830"/>
      <c r="J72" s="830"/>
      <c r="K72" s="1153"/>
      <c r="L72" s="1134"/>
      <c r="M72" s="936"/>
      <c r="N72" s="936"/>
      <c r="O72" s="936"/>
      <c r="P72" s="936"/>
      <c r="Q72" s="1154"/>
      <c r="R72" s="1134"/>
      <c r="S72" s="936"/>
      <c r="T72" s="936"/>
      <c r="U72" s="936"/>
      <c r="V72" s="936"/>
      <c r="W72" s="1154"/>
      <c r="X72" s="1134"/>
      <c r="Y72" s="936"/>
      <c r="Z72" s="936"/>
      <c r="AA72" s="936"/>
      <c r="AB72" s="936"/>
      <c r="AC72" s="836"/>
      <c r="AD72" s="936"/>
      <c r="AE72" s="936"/>
      <c r="AF72" s="936"/>
      <c r="AG72" s="936"/>
      <c r="AH72" s="936"/>
      <c r="AI72" s="836"/>
      <c r="AJ72" s="936"/>
      <c r="AK72" s="936"/>
      <c r="AL72" s="936"/>
      <c r="AM72" s="936"/>
      <c r="AN72" s="936"/>
      <c r="AO72" s="936"/>
      <c r="AP72" s="936"/>
      <c r="AQ72" s="936"/>
      <c r="AR72" s="936"/>
      <c r="AS72" s="936"/>
      <c r="AT72" s="936"/>
      <c r="AU72" s="936"/>
      <c r="AV72" s="936"/>
      <c r="AW72" s="936"/>
      <c r="AX72" s="936"/>
      <c r="AY72" s="936"/>
      <c r="AZ72" s="936"/>
      <c r="BA72" s="936"/>
      <c r="BB72" s="936"/>
      <c r="BC72" s="936"/>
      <c r="BD72" s="936"/>
      <c r="BE72" s="936"/>
    </row>
  </sheetData>
  <mergeCells count="35">
    <mergeCell ref="AU4:BD4"/>
    <mergeCell ref="AT4:AT5"/>
    <mergeCell ref="D69:E69"/>
    <mergeCell ref="C4:C5"/>
    <mergeCell ref="B4:B5"/>
    <mergeCell ref="D4:E4"/>
    <mergeCell ref="R4:W4"/>
    <mergeCell ref="F4:K4"/>
    <mergeCell ref="L4:Q4"/>
    <mergeCell ref="X4:AC4"/>
    <mergeCell ref="AD4:AI4"/>
    <mergeCell ref="AJ4:AN4"/>
    <mergeCell ref="AO4:AS4"/>
    <mergeCell ref="D9:E9"/>
    <mergeCell ref="D12:E12"/>
    <mergeCell ref="D19:E19"/>
    <mergeCell ref="C3:D3"/>
    <mergeCell ref="K3:L3"/>
    <mergeCell ref="G3:H3"/>
    <mergeCell ref="N3:T3"/>
    <mergeCell ref="D8:E8"/>
    <mergeCell ref="D28:E28"/>
    <mergeCell ref="D38:E38"/>
    <mergeCell ref="D37:E37"/>
    <mergeCell ref="AJ71:AN71"/>
    <mergeCell ref="AO71:AS71"/>
    <mergeCell ref="AD71:AH71"/>
    <mergeCell ref="D72:E72"/>
    <mergeCell ref="D70:E70"/>
    <mergeCell ref="X71:AB71"/>
    <mergeCell ref="D68:E68"/>
    <mergeCell ref="L71:P71"/>
    <mergeCell ref="R71:V71"/>
    <mergeCell ref="D71:E71"/>
    <mergeCell ref="F71:J71"/>
  </mergeCells>
  <pageMargins left="0.75" right="0.75" top="1" bottom="1" header="0.5" footer="0.5"/>
  <pageSetup orientation="portrait"/>
  <headerFooter>
    <oddFooter>&amp;L&amp;"Helvetica,Regular"&amp;12&amp;K000000	&amp;P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5"/>
  <sheetViews>
    <sheetView workbookViewId="0">
      <selection activeCell="F3" sqref="F3"/>
    </sheetView>
  </sheetViews>
  <sheetFormatPr defaultColWidth="12.19921875" defaultRowHeight="18" customHeight="1" x14ac:dyDescent="0.2"/>
  <cols>
    <col min="1" max="1" width="0.19921875" style="1174" customWidth="1"/>
    <col min="2" max="256" width="12.19921875" style="1174" customWidth="1"/>
  </cols>
  <sheetData>
    <row r="1" spans="2:6" ht="2.1" customHeight="1" x14ac:dyDescent="0.2"/>
    <row r="2" spans="2:6" ht="20.25" customHeight="1" x14ac:dyDescent="0.2">
      <c r="B2" s="970"/>
      <c r="C2" s="371" t="s">
        <v>545</v>
      </c>
      <c r="D2" s="371" t="s">
        <v>546</v>
      </c>
      <c r="E2" s="371" t="s">
        <v>547</v>
      </c>
      <c r="F2" s="371" t="s">
        <v>548</v>
      </c>
    </row>
    <row r="3" spans="2:6" ht="20.25" customHeight="1" x14ac:dyDescent="0.2">
      <c r="B3" s="53" t="s">
        <v>549</v>
      </c>
      <c r="C3" s="76">
        <v>1081</v>
      </c>
      <c r="D3" s="76">
        <v>372</v>
      </c>
      <c r="E3" s="76">
        <v>98</v>
      </c>
      <c r="F3" s="76">
        <v>27</v>
      </c>
    </row>
    <row r="4" spans="2:6" ht="20.25" customHeight="1" x14ac:dyDescent="0.2">
      <c r="B4" s="53" t="s">
        <v>550</v>
      </c>
      <c r="C4" s="76">
        <v>1041</v>
      </c>
      <c r="D4" s="76">
        <v>309</v>
      </c>
      <c r="E4" s="76">
        <v>1049</v>
      </c>
      <c r="F4" s="76">
        <v>849</v>
      </c>
    </row>
    <row r="5" spans="2:6" ht="20.25" customHeight="1" x14ac:dyDescent="0.2">
      <c r="B5" s="970"/>
      <c r="C5" s="970"/>
      <c r="D5" s="970"/>
      <c r="E5" s="970"/>
      <c r="F5" s="970"/>
    </row>
  </sheetData>
  <pageMargins left="0.75" right="0.75" top="1" bottom="1" header="0.5" footer="0.5"/>
  <pageSetup orientation="portrait"/>
  <headerFooter>
    <oddFooter>&amp;L&amp;"Helvetica,Regular"&amp;12&amp;K000000	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31"/>
  <sheetViews>
    <sheetView workbookViewId="0"/>
  </sheetViews>
  <sheetFormatPr defaultColWidth="12.19921875" defaultRowHeight="18" customHeight="1" x14ac:dyDescent="0.2"/>
  <cols>
    <col min="1" max="1" width="0.19921875" style="1175" customWidth="1"/>
    <col min="2" max="2" width="7.8984375" style="1175" customWidth="1"/>
    <col min="3" max="3" width="10.5" style="1175" customWidth="1"/>
    <col min="4" max="4" width="9" style="1175" customWidth="1"/>
    <col min="5" max="5" width="9.19921875" style="1175" customWidth="1"/>
    <col min="6" max="6" width="4.09765625" style="1175" customWidth="1"/>
    <col min="7" max="256" width="12.19921875" style="1175" customWidth="1"/>
  </cols>
  <sheetData>
    <row r="1" spans="2:6" ht="2.1" customHeight="1" x14ac:dyDescent="0.2"/>
    <row r="2" spans="2:6" ht="45.75" customHeight="1" x14ac:dyDescent="0.2">
      <c r="B2" s="1176" t="s">
        <v>551</v>
      </c>
      <c r="C2" s="1177" t="s">
        <v>552</v>
      </c>
      <c r="D2" s="942"/>
      <c r="E2" s="942"/>
      <c r="F2" s="749"/>
    </row>
    <row r="3" spans="2:6" ht="22.5" customHeight="1" x14ac:dyDescent="0.25">
      <c r="B3" s="371">
        <v>860</v>
      </c>
      <c r="C3" s="1178">
        <v>0.83720930232558144</v>
      </c>
      <c r="D3" s="1179" t="s">
        <v>553</v>
      </c>
      <c r="E3" s="1180">
        <v>1E-4</v>
      </c>
      <c r="F3" s="970"/>
    </row>
    <row r="4" spans="2:6" ht="21.95" customHeight="1" x14ac:dyDescent="0.25">
      <c r="B4" s="371">
        <v>20</v>
      </c>
      <c r="C4" s="1181">
        <v>0</v>
      </c>
      <c r="D4" s="1182" t="s">
        <v>554</v>
      </c>
      <c r="E4" s="1183">
        <f>SQRT(E3)</f>
        <v>0.01</v>
      </c>
      <c r="F4" s="970"/>
    </row>
    <row r="5" spans="2:6" ht="22.5" customHeight="1" x14ac:dyDescent="0.25">
      <c r="B5" s="371">
        <v>880</v>
      </c>
      <c r="C5" s="1181">
        <v>0.34090909090909088</v>
      </c>
      <c r="D5" s="1529" t="s">
        <v>555</v>
      </c>
      <c r="E5" s="1530"/>
      <c r="F5" s="1184"/>
    </row>
    <row r="6" spans="2:6" ht="22.5" customHeight="1" x14ac:dyDescent="0.25">
      <c r="B6" s="371">
        <v>40</v>
      </c>
      <c r="C6" s="1181">
        <v>1</v>
      </c>
      <c r="D6" s="1185"/>
      <c r="E6" s="1186"/>
      <c r="F6" s="970"/>
    </row>
    <row r="7" spans="2:6" ht="21.95" customHeight="1" x14ac:dyDescent="0.25">
      <c r="B7" s="371">
        <v>0</v>
      </c>
      <c r="C7" s="1181">
        <v>0</v>
      </c>
      <c r="D7" s="346"/>
      <c r="E7" s="970"/>
      <c r="F7" s="970"/>
    </row>
    <row r="8" spans="2:6" ht="21.2" customHeight="1" x14ac:dyDescent="0.25">
      <c r="B8" s="371">
        <v>180</v>
      </c>
      <c r="C8" s="1187">
        <v>0.88888888888888884</v>
      </c>
      <c r="D8" s="346"/>
      <c r="E8" s="970"/>
      <c r="F8" s="970"/>
    </row>
    <row r="9" spans="2:6" ht="21.2" customHeight="1" x14ac:dyDescent="0.25">
      <c r="B9" s="371">
        <v>820</v>
      </c>
      <c r="C9" s="1188">
        <v>0.6097560975609756</v>
      </c>
      <c r="D9" s="346"/>
      <c r="E9" s="970"/>
      <c r="F9" s="970"/>
    </row>
    <row r="10" spans="2:6" ht="21.95" customHeight="1" x14ac:dyDescent="0.25">
      <c r="B10" s="371">
        <v>0</v>
      </c>
      <c r="C10" s="1181">
        <v>0</v>
      </c>
      <c r="D10" s="346"/>
      <c r="E10" s="970"/>
      <c r="F10" s="970"/>
    </row>
    <row r="11" spans="2:6" ht="21.95" customHeight="1" x14ac:dyDescent="0.25">
      <c r="B11" s="371">
        <v>40</v>
      </c>
      <c r="C11" s="1181">
        <v>1</v>
      </c>
      <c r="D11" s="346"/>
      <c r="E11" s="970"/>
      <c r="F11" s="970"/>
    </row>
    <row r="12" spans="2:6" ht="21.95" customHeight="1" x14ac:dyDescent="0.25">
      <c r="B12" s="371">
        <v>160</v>
      </c>
      <c r="C12" s="1181">
        <v>0</v>
      </c>
      <c r="D12" s="346"/>
      <c r="E12" s="970"/>
      <c r="F12" s="970"/>
    </row>
    <row r="13" spans="2:6" ht="21.95" customHeight="1" x14ac:dyDescent="0.25">
      <c r="B13" s="371">
        <v>940</v>
      </c>
      <c r="C13" s="1181">
        <v>6.3829787234042548E-2</v>
      </c>
      <c r="D13" s="346"/>
      <c r="E13" s="970"/>
      <c r="F13" s="970"/>
    </row>
    <row r="14" spans="2:6" ht="21.95" customHeight="1" x14ac:dyDescent="0.25">
      <c r="B14" s="371">
        <v>2800</v>
      </c>
      <c r="C14" s="1181">
        <v>0.9285714285714286</v>
      </c>
      <c r="D14" s="346"/>
      <c r="E14" s="970"/>
      <c r="F14" s="970"/>
    </row>
    <row r="15" spans="2:6" ht="21.95" customHeight="1" x14ac:dyDescent="0.25">
      <c r="B15" s="371">
        <v>280</v>
      </c>
      <c r="C15" s="1181">
        <v>0.7857142857142857</v>
      </c>
      <c r="D15" s="346"/>
      <c r="E15" s="970"/>
      <c r="F15" s="970"/>
    </row>
    <row r="16" spans="2:6" ht="21.95" customHeight="1" x14ac:dyDescent="0.25">
      <c r="B16" s="371">
        <v>760</v>
      </c>
      <c r="C16" s="1181">
        <v>0.52631578947368418</v>
      </c>
      <c r="D16" s="346"/>
      <c r="E16" s="970"/>
      <c r="F16" s="970"/>
    </row>
    <row r="17" spans="2:6" ht="21.95" customHeight="1" x14ac:dyDescent="0.25">
      <c r="B17" s="371">
        <v>4080</v>
      </c>
      <c r="C17" s="1181">
        <v>0.71568627450980393</v>
      </c>
      <c r="D17" s="346"/>
      <c r="E17" s="970"/>
      <c r="F17" s="970"/>
    </row>
    <row r="18" spans="2:6" ht="21.95" customHeight="1" x14ac:dyDescent="0.25">
      <c r="B18" s="371">
        <v>400</v>
      </c>
      <c r="C18" s="1181">
        <v>0.55000000000000004</v>
      </c>
      <c r="D18" s="346"/>
      <c r="E18" s="970"/>
      <c r="F18" s="970"/>
    </row>
    <row r="19" spans="2:6" ht="21.95" customHeight="1" x14ac:dyDescent="0.25">
      <c r="B19" s="371">
        <v>1180</v>
      </c>
      <c r="C19" s="1181">
        <v>0.49152542372881358</v>
      </c>
      <c r="D19" s="346"/>
      <c r="E19" s="970"/>
      <c r="F19" s="970"/>
    </row>
    <row r="20" spans="2:6" ht="21.95" customHeight="1" x14ac:dyDescent="0.25">
      <c r="B20" s="371">
        <v>600</v>
      </c>
      <c r="C20" s="1181">
        <v>0.16666666666666671</v>
      </c>
      <c r="D20" s="346"/>
      <c r="E20" s="970"/>
      <c r="F20" s="970"/>
    </row>
    <row r="21" spans="2:6" ht="21.95" customHeight="1" x14ac:dyDescent="0.25">
      <c r="B21" s="371">
        <v>3860</v>
      </c>
      <c r="C21" s="1181">
        <v>0.73575129533678751</v>
      </c>
      <c r="D21" s="346"/>
      <c r="E21" s="970"/>
      <c r="F21" s="970"/>
    </row>
    <row r="22" spans="2:6" ht="21.95" customHeight="1" x14ac:dyDescent="0.25">
      <c r="B22" s="371">
        <v>480</v>
      </c>
      <c r="C22" s="1181">
        <v>0.29166666666666669</v>
      </c>
      <c r="D22" s="346"/>
      <c r="E22" s="970"/>
      <c r="F22" s="970"/>
    </row>
    <row r="23" spans="2:6" ht="21.95" customHeight="1" x14ac:dyDescent="0.25">
      <c r="B23" s="371">
        <v>920</v>
      </c>
      <c r="C23" s="1181">
        <v>0.91304347826086951</v>
      </c>
      <c r="D23" s="346"/>
      <c r="E23" s="970"/>
      <c r="F23" s="970"/>
    </row>
    <row r="24" spans="2:6" ht="21.95" customHeight="1" x14ac:dyDescent="0.25">
      <c r="B24" s="371">
        <v>140</v>
      </c>
      <c r="C24" s="1181">
        <v>0.8571428571428571</v>
      </c>
      <c r="D24" s="346"/>
      <c r="E24" s="970"/>
      <c r="F24" s="970"/>
    </row>
    <row r="25" spans="2:6" ht="21.95" customHeight="1" x14ac:dyDescent="0.25">
      <c r="B25" s="371">
        <v>2520</v>
      </c>
      <c r="C25" s="1181">
        <v>0.73809523809523814</v>
      </c>
      <c r="D25" s="346"/>
      <c r="E25" s="970"/>
      <c r="F25" s="970"/>
    </row>
    <row r="26" spans="2:6" ht="21.95" customHeight="1" x14ac:dyDescent="0.25">
      <c r="B26" s="371">
        <v>1900</v>
      </c>
      <c r="C26" s="1181">
        <v>0.48421052631578948</v>
      </c>
      <c r="D26" s="346"/>
      <c r="E26" s="970"/>
      <c r="F26" s="970"/>
    </row>
    <row r="27" spans="2:6" ht="21.95" customHeight="1" x14ac:dyDescent="0.25">
      <c r="B27" s="371">
        <v>1060</v>
      </c>
      <c r="C27" s="1181">
        <v>0.79245283018867929</v>
      </c>
      <c r="D27" s="346"/>
      <c r="E27" s="970"/>
      <c r="F27" s="970"/>
    </row>
    <row r="28" spans="2:6" ht="21.95" customHeight="1" x14ac:dyDescent="0.25">
      <c r="B28" s="371">
        <v>40</v>
      </c>
      <c r="C28" s="1181">
        <v>1</v>
      </c>
      <c r="D28" s="346"/>
      <c r="E28" s="970"/>
      <c r="F28" s="970"/>
    </row>
    <row r="29" spans="2:6" ht="21.95" customHeight="1" x14ac:dyDescent="0.25">
      <c r="B29" s="371">
        <v>2140</v>
      </c>
      <c r="C29" s="1181">
        <v>0.60747663551401865</v>
      </c>
      <c r="D29" s="346"/>
      <c r="E29" s="970"/>
      <c r="F29" s="970"/>
    </row>
    <row r="30" spans="2:6" ht="21.95" customHeight="1" x14ac:dyDescent="0.25">
      <c r="B30" s="371">
        <v>3720</v>
      </c>
      <c r="C30" s="1181">
        <v>0.978494623655914</v>
      </c>
      <c r="D30" s="346"/>
      <c r="E30" s="970"/>
      <c r="F30" s="970"/>
    </row>
    <row r="31" spans="2:6" ht="21.95" customHeight="1" x14ac:dyDescent="0.25">
      <c r="B31" s="371">
        <v>1000</v>
      </c>
      <c r="C31" s="1181">
        <v>0</v>
      </c>
      <c r="D31" s="346"/>
      <c r="E31" s="970"/>
      <c r="F31" s="970"/>
    </row>
    <row r="32" spans="2:6" ht="21.95" customHeight="1" x14ac:dyDescent="0.25">
      <c r="B32" s="371">
        <v>10400</v>
      </c>
      <c r="C32" s="1181">
        <v>0.72307692307692306</v>
      </c>
      <c r="D32" s="346"/>
      <c r="E32" s="970"/>
      <c r="F32" s="970"/>
    </row>
    <row r="33" spans="2:6" ht="21.95" customHeight="1" x14ac:dyDescent="0.25">
      <c r="B33" s="371">
        <v>960</v>
      </c>
      <c r="C33" s="1181">
        <v>0.91666666666666663</v>
      </c>
      <c r="D33" s="346"/>
      <c r="E33" s="970"/>
      <c r="F33" s="970"/>
    </row>
    <row r="34" spans="2:6" ht="21.95" customHeight="1" x14ac:dyDescent="0.25">
      <c r="B34" s="371">
        <v>1700</v>
      </c>
      <c r="C34" s="1181">
        <v>0.8</v>
      </c>
      <c r="D34" s="346"/>
      <c r="E34" s="970"/>
      <c r="F34" s="970"/>
    </row>
    <row r="35" spans="2:6" ht="21.95" customHeight="1" x14ac:dyDescent="0.25">
      <c r="B35" s="371">
        <v>420</v>
      </c>
      <c r="C35" s="1181">
        <v>0.52380952380952384</v>
      </c>
      <c r="D35" s="346"/>
      <c r="E35" s="970"/>
      <c r="F35" s="970"/>
    </row>
    <row r="36" spans="2:6" ht="21.95" customHeight="1" x14ac:dyDescent="0.25">
      <c r="B36" s="371">
        <v>1000</v>
      </c>
      <c r="C36" s="1181">
        <v>0.74</v>
      </c>
      <c r="D36" s="346"/>
      <c r="E36" s="970"/>
      <c r="F36" s="970"/>
    </row>
    <row r="37" spans="2:6" ht="21.95" customHeight="1" x14ac:dyDescent="0.25">
      <c r="B37" s="371">
        <v>1500</v>
      </c>
      <c r="C37" s="1181">
        <v>0.56000000000000005</v>
      </c>
      <c r="D37" s="346"/>
      <c r="E37" s="970"/>
      <c r="F37" s="970"/>
    </row>
    <row r="38" spans="2:6" ht="21.95" customHeight="1" x14ac:dyDescent="0.25">
      <c r="B38" s="970"/>
      <c r="C38" s="1181"/>
      <c r="D38" s="346"/>
      <c r="E38" s="970"/>
      <c r="F38" s="970"/>
    </row>
    <row r="39" spans="2:6" ht="21.95" customHeight="1" x14ac:dyDescent="0.25">
      <c r="B39" s="970"/>
      <c r="C39" s="1181"/>
      <c r="D39" s="346"/>
      <c r="E39" s="970"/>
      <c r="F39" s="970"/>
    </row>
    <row r="40" spans="2:6" ht="21.95" customHeight="1" x14ac:dyDescent="0.25">
      <c r="B40" s="371">
        <v>740</v>
      </c>
      <c r="C40" s="1181">
        <v>0.27027027027027029</v>
      </c>
      <c r="D40" s="346"/>
      <c r="E40" s="970"/>
      <c r="F40" s="970"/>
    </row>
    <row r="41" spans="2:6" ht="21.95" customHeight="1" x14ac:dyDescent="0.25">
      <c r="B41" s="371">
        <v>1420</v>
      </c>
      <c r="C41" s="1181">
        <v>0.49295774647887319</v>
      </c>
      <c r="D41" s="346"/>
      <c r="E41" s="970"/>
      <c r="F41" s="970"/>
    </row>
    <row r="42" spans="2:6" ht="21.95" customHeight="1" x14ac:dyDescent="0.25">
      <c r="B42" s="371">
        <v>360</v>
      </c>
      <c r="C42" s="1181">
        <v>0.61111111111111116</v>
      </c>
      <c r="D42" s="346"/>
      <c r="E42" s="970"/>
      <c r="F42" s="970"/>
    </row>
    <row r="43" spans="2:6" ht="21.95" customHeight="1" x14ac:dyDescent="0.25">
      <c r="B43" s="371">
        <v>2500</v>
      </c>
      <c r="C43" s="1181">
        <v>0.64</v>
      </c>
      <c r="D43" s="346"/>
      <c r="E43" s="970"/>
      <c r="F43" s="970"/>
    </row>
    <row r="44" spans="2:6" ht="21.95" customHeight="1" x14ac:dyDescent="0.25">
      <c r="B44" s="371">
        <v>280</v>
      </c>
      <c r="C44" s="1181">
        <v>0.2857142857142857</v>
      </c>
      <c r="D44" s="346"/>
      <c r="E44" s="970"/>
      <c r="F44" s="970"/>
    </row>
    <row r="45" spans="2:6" ht="21.95" customHeight="1" x14ac:dyDescent="0.25">
      <c r="B45" s="371">
        <v>0</v>
      </c>
      <c r="C45" s="1181">
        <v>0</v>
      </c>
      <c r="D45" s="346"/>
      <c r="E45" s="970"/>
      <c r="F45" s="970"/>
    </row>
    <row r="46" spans="2:6" ht="21.95" customHeight="1" x14ac:dyDescent="0.25">
      <c r="B46" s="371">
        <v>2760</v>
      </c>
      <c r="C46" s="1181">
        <v>0.73913043478260865</v>
      </c>
      <c r="D46" s="346"/>
      <c r="E46" s="970"/>
      <c r="F46" s="970"/>
    </row>
    <row r="47" spans="2:6" ht="21.95" customHeight="1" x14ac:dyDescent="0.25">
      <c r="B47" s="970"/>
      <c r="C47" s="1181"/>
      <c r="D47" s="346"/>
      <c r="E47" s="970"/>
      <c r="F47" s="970"/>
    </row>
    <row r="48" spans="2:6" ht="21.95" customHeight="1" x14ac:dyDescent="0.25">
      <c r="B48" s="371">
        <v>0</v>
      </c>
      <c r="C48" s="1181">
        <v>0</v>
      </c>
      <c r="D48" s="346"/>
      <c r="E48" s="970"/>
      <c r="F48" s="970"/>
    </row>
    <row r="49" spans="2:6" ht="21.95" customHeight="1" x14ac:dyDescent="0.25">
      <c r="B49" s="371">
        <v>3480</v>
      </c>
      <c r="C49" s="1181">
        <v>0.56896551724137934</v>
      </c>
      <c r="D49" s="346"/>
      <c r="E49" s="970"/>
      <c r="F49" s="970"/>
    </row>
    <row r="50" spans="2:6" ht="21.95" customHeight="1" x14ac:dyDescent="0.25">
      <c r="B50" s="371">
        <v>1040</v>
      </c>
      <c r="C50" s="1181">
        <v>0.46153846153846162</v>
      </c>
      <c r="D50" s="346"/>
      <c r="E50" s="970"/>
      <c r="F50" s="970"/>
    </row>
    <row r="51" spans="2:6" ht="21.95" customHeight="1" x14ac:dyDescent="0.25">
      <c r="B51" s="371">
        <v>940</v>
      </c>
      <c r="C51" s="1181">
        <v>0.1276595744680851</v>
      </c>
      <c r="D51" s="346"/>
      <c r="E51" s="970"/>
      <c r="F51" s="970"/>
    </row>
    <row r="52" spans="2:6" ht="21.95" customHeight="1" x14ac:dyDescent="0.25">
      <c r="B52" s="371">
        <v>1540</v>
      </c>
      <c r="C52" s="1181">
        <v>0.8441558441558441</v>
      </c>
      <c r="D52" s="346"/>
      <c r="E52" s="970"/>
      <c r="F52" s="970"/>
    </row>
    <row r="53" spans="2:6" ht="21.95" customHeight="1" x14ac:dyDescent="0.25">
      <c r="B53" s="371">
        <v>360</v>
      </c>
      <c r="C53" s="1181">
        <v>0.33333333333333331</v>
      </c>
      <c r="D53" s="346"/>
      <c r="E53" s="970"/>
      <c r="F53" s="970"/>
    </row>
    <row r="54" spans="2:6" ht="21.95" customHeight="1" x14ac:dyDescent="0.25">
      <c r="B54" s="371">
        <v>640</v>
      </c>
      <c r="C54" s="1181">
        <v>0.6875</v>
      </c>
      <c r="D54" s="346"/>
      <c r="E54" s="970"/>
      <c r="F54" s="970"/>
    </row>
    <row r="55" spans="2:6" ht="21.95" customHeight="1" x14ac:dyDescent="0.25">
      <c r="B55" s="371">
        <v>320</v>
      </c>
      <c r="C55" s="1181">
        <v>0.3125</v>
      </c>
      <c r="D55" s="346"/>
      <c r="E55" s="970"/>
      <c r="F55" s="970"/>
    </row>
    <row r="56" spans="2:6" ht="21.95" customHeight="1" x14ac:dyDescent="0.25">
      <c r="B56" s="371">
        <v>300</v>
      </c>
      <c r="C56" s="1181">
        <v>0.8666666666666667</v>
      </c>
      <c r="D56" s="346"/>
      <c r="E56" s="970"/>
      <c r="F56" s="970"/>
    </row>
    <row r="57" spans="2:6" ht="21.95" customHeight="1" x14ac:dyDescent="0.25">
      <c r="B57" s="970"/>
      <c r="C57" s="1181"/>
      <c r="D57" s="346"/>
      <c r="E57" s="970"/>
      <c r="F57" s="970"/>
    </row>
    <row r="58" spans="2:6" ht="21.95" customHeight="1" x14ac:dyDescent="0.25">
      <c r="B58" s="371">
        <v>840</v>
      </c>
      <c r="C58" s="1181">
        <v>0.52380952380952384</v>
      </c>
      <c r="D58" s="346"/>
      <c r="E58" s="970"/>
      <c r="F58" s="970"/>
    </row>
    <row r="59" spans="2:6" ht="21.95" customHeight="1" x14ac:dyDescent="0.25">
      <c r="B59" s="371">
        <v>260</v>
      </c>
      <c r="C59" s="1181">
        <v>0.23076923076923081</v>
      </c>
      <c r="D59" s="346"/>
      <c r="E59" s="970"/>
      <c r="F59" s="970"/>
    </row>
    <row r="60" spans="2:6" ht="21.95" customHeight="1" x14ac:dyDescent="0.25">
      <c r="B60" s="371">
        <v>4460</v>
      </c>
      <c r="C60" s="1181">
        <v>0.21524663677130049</v>
      </c>
      <c r="D60" s="346"/>
      <c r="E60" s="970"/>
      <c r="F60" s="970"/>
    </row>
    <row r="61" spans="2:6" ht="21.95" customHeight="1" x14ac:dyDescent="0.25">
      <c r="B61" s="371">
        <v>500</v>
      </c>
      <c r="C61" s="1181">
        <v>0.28000000000000003</v>
      </c>
      <c r="D61" s="346"/>
      <c r="E61" s="970"/>
      <c r="F61" s="970"/>
    </row>
    <row r="62" spans="2:6" ht="21.95" customHeight="1" x14ac:dyDescent="0.25">
      <c r="B62" s="371">
        <v>600</v>
      </c>
      <c r="C62" s="1181">
        <v>0.1333333333333333</v>
      </c>
      <c r="D62" s="346"/>
      <c r="E62" s="970"/>
      <c r="F62" s="970"/>
    </row>
    <row r="63" spans="2:6" ht="21.95" customHeight="1" x14ac:dyDescent="0.25">
      <c r="B63" s="371">
        <v>720</v>
      </c>
      <c r="C63" s="1181">
        <v>0</v>
      </c>
      <c r="D63" s="346"/>
      <c r="E63" s="970"/>
      <c r="F63" s="970"/>
    </row>
    <row r="64" spans="2:6" ht="21.95" customHeight="1" x14ac:dyDescent="0.25">
      <c r="B64" s="371">
        <v>1720</v>
      </c>
      <c r="C64" s="1181">
        <v>0.7441860465116279</v>
      </c>
      <c r="D64" s="346"/>
      <c r="E64" s="970"/>
      <c r="F64" s="970"/>
    </row>
    <row r="65" spans="2:6" ht="21.95" customHeight="1" x14ac:dyDescent="0.25">
      <c r="B65" s="371">
        <v>2740</v>
      </c>
      <c r="C65" s="1181">
        <v>0.70802919708029199</v>
      </c>
      <c r="D65" s="346"/>
      <c r="E65" s="970"/>
      <c r="F65" s="970"/>
    </row>
    <row r="66" spans="2:6" ht="21.95" customHeight="1" x14ac:dyDescent="0.25">
      <c r="B66" s="371">
        <v>1420</v>
      </c>
      <c r="C66" s="1181">
        <v>0.52112676056338025</v>
      </c>
      <c r="D66" s="346"/>
      <c r="E66" s="970"/>
      <c r="F66" s="970"/>
    </row>
    <row r="67" spans="2:6" ht="21.95" customHeight="1" x14ac:dyDescent="0.25">
      <c r="B67" s="371">
        <v>40</v>
      </c>
      <c r="C67" s="1181">
        <v>0</v>
      </c>
      <c r="D67" s="346"/>
      <c r="E67" s="970"/>
      <c r="F67" s="970"/>
    </row>
    <row r="68" spans="2:6" ht="21.95" customHeight="1" x14ac:dyDescent="0.25">
      <c r="B68" s="371">
        <v>900</v>
      </c>
      <c r="C68" s="1181">
        <v>0.97777777777777775</v>
      </c>
      <c r="D68" s="346"/>
      <c r="E68" s="970"/>
      <c r="F68" s="970"/>
    </row>
    <row r="69" spans="2:6" ht="21.95" customHeight="1" x14ac:dyDescent="0.25">
      <c r="B69" s="371">
        <v>820</v>
      </c>
      <c r="C69" s="1181">
        <v>0.73170731707317072</v>
      </c>
      <c r="D69" s="346"/>
      <c r="E69" s="970"/>
      <c r="F69" s="970"/>
    </row>
    <row r="70" spans="2:6" ht="21.95" customHeight="1" x14ac:dyDescent="0.25">
      <c r="B70" s="970"/>
      <c r="C70" s="1181"/>
      <c r="D70" s="346"/>
      <c r="E70" s="970"/>
      <c r="F70" s="970"/>
    </row>
    <row r="71" spans="2:6" ht="21.95" customHeight="1" x14ac:dyDescent="0.25">
      <c r="B71" s="371">
        <v>2060</v>
      </c>
      <c r="C71" s="1181">
        <v>0.40776699029126212</v>
      </c>
      <c r="D71" s="346"/>
      <c r="E71" s="970"/>
      <c r="F71" s="970"/>
    </row>
    <row r="72" spans="2:6" ht="21.95" customHeight="1" x14ac:dyDescent="0.25">
      <c r="B72" s="371">
        <v>2820</v>
      </c>
      <c r="C72" s="1181">
        <v>0.36879432624113467</v>
      </c>
      <c r="D72" s="346"/>
      <c r="E72" s="970"/>
      <c r="F72" s="970"/>
    </row>
    <row r="73" spans="2:6" ht="21.95" customHeight="1" x14ac:dyDescent="0.25">
      <c r="B73" s="371">
        <v>420</v>
      </c>
      <c r="C73" s="1181">
        <v>0.33333333333333331</v>
      </c>
      <c r="D73" s="346"/>
      <c r="E73" s="970"/>
      <c r="F73" s="970"/>
    </row>
    <row r="74" spans="2:6" ht="21.95" customHeight="1" x14ac:dyDescent="0.25">
      <c r="B74" s="371">
        <v>1540</v>
      </c>
      <c r="C74" s="1181">
        <v>0.33766233766233772</v>
      </c>
      <c r="D74" s="346"/>
      <c r="E74" s="970"/>
      <c r="F74" s="970"/>
    </row>
    <row r="75" spans="2:6" ht="21.95" customHeight="1" x14ac:dyDescent="0.25">
      <c r="B75" s="371">
        <v>2140</v>
      </c>
      <c r="C75" s="1181">
        <v>0.22429906542056069</v>
      </c>
      <c r="D75" s="346"/>
      <c r="E75" s="970"/>
      <c r="F75" s="970"/>
    </row>
    <row r="76" spans="2:6" ht="21.95" customHeight="1" x14ac:dyDescent="0.25">
      <c r="B76" s="371">
        <v>2760</v>
      </c>
      <c r="C76" s="1181">
        <v>0.89130434782608692</v>
      </c>
      <c r="D76" s="346"/>
      <c r="E76" s="970"/>
      <c r="F76" s="970"/>
    </row>
    <row r="77" spans="2:6" ht="21.95" customHeight="1" x14ac:dyDescent="0.25">
      <c r="B77" s="371">
        <v>1460</v>
      </c>
      <c r="C77" s="1181">
        <v>0.19178082191780821</v>
      </c>
      <c r="D77" s="346"/>
      <c r="E77" s="970"/>
      <c r="F77" s="970"/>
    </row>
    <row r="78" spans="2:6" ht="21.95" customHeight="1" x14ac:dyDescent="0.25">
      <c r="B78" s="371">
        <v>1860</v>
      </c>
      <c r="C78" s="1181">
        <v>0.36559139784946237</v>
      </c>
      <c r="D78" s="346"/>
      <c r="E78" s="970"/>
      <c r="F78" s="970"/>
    </row>
    <row r="79" spans="2:6" ht="21.95" customHeight="1" x14ac:dyDescent="0.25">
      <c r="B79" s="371">
        <v>1920</v>
      </c>
      <c r="C79" s="1181">
        <v>0.36458333333333331</v>
      </c>
      <c r="D79" s="346"/>
      <c r="E79" s="970"/>
      <c r="F79" s="970"/>
    </row>
    <row r="80" spans="2:6" ht="21.95" customHeight="1" x14ac:dyDescent="0.25">
      <c r="B80" s="371">
        <v>920</v>
      </c>
      <c r="C80" s="1181">
        <v>0.63043478260869568</v>
      </c>
      <c r="D80" s="346"/>
      <c r="E80" s="970"/>
      <c r="F80" s="970"/>
    </row>
    <row r="81" spans="2:6" ht="21.95" customHeight="1" x14ac:dyDescent="0.25">
      <c r="B81" s="371">
        <v>1820</v>
      </c>
      <c r="C81" s="1181">
        <v>0.48351648351648352</v>
      </c>
      <c r="D81" s="346"/>
      <c r="E81" s="970"/>
      <c r="F81" s="970"/>
    </row>
    <row r="82" spans="2:6" ht="21.95" customHeight="1" x14ac:dyDescent="0.25">
      <c r="B82" s="371">
        <v>240</v>
      </c>
      <c r="C82" s="1181">
        <v>0.83333333333333337</v>
      </c>
      <c r="D82" s="346"/>
      <c r="E82" s="970"/>
      <c r="F82" s="970"/>
    </row>
    <row r="83" spans="2:6" ht="21.95" customHeight="1" x14ac:dyDescent="0.25">
      <c r="B83" s="371">
        <v>120</v>
      </c>
      <c r="C83" s="1181">
        <v>0.83333333333333337</v>
      </c>
      <c r="D83" s="346"/>
      <c r="E83" s="970"/>
      <c r="F83" s="970"/>
    </row>
    <row r="84" spans="2:6" ht="21.95" customHeight="1" x14ac:dyDescent="0.25">
      <c r="B84" s="371">
        <v>2920</v>
      </c>
      <c r="C84" s="1181">
        <v>8.9041095890410954E-2</v>
      </c>
      <c r="D84" s="346"/>
      <c r="E84" s="970"/>
      <c r="F84" s="970"/>
    </row>
    <row r="85" spans="2:6" ht="21.95" customHeight="1" x14ac:dyDescent="0.25">
      <c r="B85" s="371">
        <v>2460</v>
      </c>
      <c r="C85" s="1181">
        <v>0.95121951219512191</v>
      </c>
      <c r="D85" s="346"/>
      <c r="E85" s="970"/>
      <c r="F85" s="970"/>
    </row>
    <row r="86" spans="2:6" ht="21.95" customHeight="1" x14ac:dyDescent="0.25">
      <c r="B86" s="970"/>
      <c r="C86" s="1181"/>
      <c r="D86" s="346"/>
      <c r="E86" s="970"/>
      <c r="F86" s="970"/>
    </row>
    <row r="87" spans="2:6" ht="21.95" customHeight="1" x14ac:dyDescent="0.25">
      <c r="B87" s="970"/>
      <c r="C87" s="1181"/>
      <c r="D87" s="346"/>
      <c r="E87" s="970"/>
      <c r="F87" s="970"/>
    </row>
    <row r="88" spans="2:6" ht="21.95" customHeight="1" x14ac:dyDescent="0.25">
      <c r="B88" s="371">
        <v>740</v>
      </c>
      <c r="C88" s="1181">
        <v>0.72972972972972971</v>
      </c>
      <c r="D88" s="346"/>
      <c r="E88" s="970"/>
      <c r="F88" s="970"/>
    </row>
    <row r="89" spans="2:6" ht="21.95" customHeight="1" x14ac:dyDescent="0.25">
      <c r="B89" s="371">
        <v>440</v>
      </c>
      <c r="C89" s="1181">
        <v>0.90909090909090906</v>
      </c>
      <c r="D89" s="346"/>
      <c r="E89" s="970"/>
      <c r="F89" s="970"/>
    </row>
    <row r="90" spans="2:6" ht="21.95" customHeight="1" x14ac:dyDescent="0.25">
      <c r="B90" s="371">
        <v>460</v>
      </c>
      <c r="C90" s="1181">
        <v>0.95652173913043481</v>
      </c>
      <c r="D90" s="346"/>
      <c r="E90" s="970"/>
      <c r="F90" s="970"/>
    </row>
    <row r="91" spans="2:6" ht="21.95" customHeight="1" x14ac:dyDescent="0.25">
      <c r="B91" s="371">
        <v>1760</v>
      </c>
      <c r="C91" s="1181">
        <v>0.57954545454545459</v>
      </c>
      <c r="D91" s="346"/>
      <c r="E91" s="970"/>
      <c r="F91" s="970"/>
    </row>
    <row r="92" spans="2:6" ht="21.95" customHeight="1" x14ac:dyDescent="0.25">
      <c r="B92" s="371">
        <v>22040</v>
      </c>
      <c r="C92" s="1181">
        <v>0.26153846153846161</v>
      </c>
      <c r="D92" s="346"/>
      <c r="E92" s="970"/>
      <c r="F92" s="970"/>
    </row>
    <row r="93" spans="2:6" ht="21.95" customHeight="1" x14ac:dyDescent="0.25">
      <c r="B93" s="371">
        <v>1500</v>
      </c>
      <c r="C93" s="1181">
        <v>0.96</v>
      </c>
      <c r="D93" s="346"/>
      <c r="E93" s="970"/>
      <c r="F93" s="970"/>
    </row>
    <row r="94" spans="2:6" ht="21.95" customHeight="1" x14ac:dyDescent="0.25">
      <c r="B94" s="371">
        <v>3480</v>
      </c>
      <c r="C94" s="1181">
        <v>8.6206896551724144E-2</v>
      </c>
      <c r="D94" s="346"/>
      <c r="E94" s="970"/>
      <c r="F94" s="970"/>
    </row>
    <row r="95" spans="2:6" ht="21.95" customHeight="1" x14ac:dyDescent="0.25">
      <c r="B95" s="371">
        <v>3000</v>
      </c>
      <c r="C95" s="1181">
        <v>0.18</v>
      </c>
      <c r="D95" s="346"/>
      <c r="E95" s="970"/>
      <c r="F95" s="970"/>
    </row>
    <row r="96" spans="2:6" ht="21.95" customHeight="1" x14ac:dyDescent="0.25">
      <c r="B96" s="371">
        <v>420</v>
      </c>
      <c r="C96" s="1181">
        <v>0.38095238095238088</v>
      </c>
      <c r="D96" s="346"/>
      <c r="E96" s="970"/>
      <c r="F96" s="970"/>
    </row>
    <row r="97" spans="2:6" ht="21.95" customHeight="1" x14ac:dyDescent="0.25">
      <c r="B97" s="371">
        <v>520</v>
      </c>
      <c r="C97" s="1181">
        <v>0.80769230769230771</v>
      </c>
      <c r="D97" s="346"/>
      <c r="E97" s="970"/>
      <c r="F97" s="970"/>
    </row>
    <row r="98" spans="2:6" ht="21.95" customHeight="1" x14ac:dyDescent="0.25">
      <c r="B98" s="371">
        <v>1360</v>
      </c>
      <c r="C98" s="1181">
        <v>0.54411764705882348</v>
      </c>
      <c r="D98" s="346"/>
      <c r="E98" s="970"/>
      <c r="F98" s="970"/>
    </row>
    <row r="99" spans="2:6" ht="21.95" customHeight="1" x14ac:dyDescent="0.25">
      <c r="B99" s="371">
        <v>20</v>
      </c>
      <c r="C99" s="1181">
        <v>0</v>
      </c>
      <c r="D99" s="346"/>
      <c r="E99" s="970"/>
      <c r="F99" s="970"/>
    </row>
    <row r="100" spans="2:6" ht="21.95" customHeight="1" x14ac:dyDescent="0.25">
      <c r="B100" s="371">
        <v>540</v>
      </c>
      <c r="C100" s="1181">
        <v>0.92592592592592593</v>
      </c>
      <c r="D100" s="346"/>
      <c r="E100" s="970"/>
      <c r="F100" s="970"/>
    </row>
    <row r="101" spans="2:6" ht="21.95" customHeight="1" x14ac:dyDescent="0.25">
      <c r="B101" s="371">
        <v>0</v>
      </c>
      <c r="C101" s="1181">
        <v>0</v>
      </c>
      <c r="D101" s="346"/>
      <c r="E101" s="970"/>
      <c r="F101" s="970"/>
    </row>
    <row r="102" spans="2:6" ht="21.95" customHeight="1" x14ac:dyDescent="0.25">
      <c r="B102" s="371">
        <v>520</v>
      </c>
      <c r="C102" s="1181">
        <v>0.69230769230769229</v>
      </c>
      <c r="D102" s="346"/>
      <c r="E102" s="970"/>
      <c r="F102" s="970"/>
    </row>
    <row r="103" spans="2:6" ht="21.95" customHeight="1" x14ac:dyDescent="0.25">
      <c r="B103" s="371">
        <v>1680</v>
      </c>
      <c r="C103" s="1181">
        <v>0.2857142857142857</v>
      </c>
      <c r="D103" s="346"/>
      <c r="E103" s="970"/>
      <c r="F103" s="970"/>
    </row>
    <row r="104" spans="2:6" ht="21.95" customHeight="1" x14ac:dyDescent="0.25">
      <c r="B104" s="371">
        <v>460</v>
      </c>
      <c r="C104" s="1181">
        <v>0.47826086956521741</v>
      </c>
      <c r="D104" s="346"/>
      <c r="E104" s="970"/>
      <c r="F104" s="970"/>
    </row>
    <row r="105" spans="2:6" ht="21.95" customHeight="1" x14ac:dyDescent="0.25">
      <c r="B105" s="371">
        <v>1040</v>
      </c>
      <c r="C105" s="1181">
        <v>0.84615384615384615</v>
      </c>
      <c r="D105" s="346"/>
      <c r="E105" s="970"/>
      <c r="F105" s="970"/>
    </row>
    <row r="106" spans="2:6" ht="21.95" customHeight="1" x14ac:dyDescent="0.25">
      <c r="B106" s="371">
        <v>260</v>
      </c>
      <c r="C106" s="1181">
        <v>0.23076923076923081</v>
      </c>
      <c r="D106" s="346"/>
      <c r="E106" s="970"/>
      <c r="F106" s="970"/>
    </row>
    <row r="107" spans="2:6" ht="21.95" customHeight="1" x14ac:dyDescent="0.25">
      <c r="B107" s="371">
        <v>4820</v>
      </c>
      <c r="C107" s="1181">
        <v>0.24896265560165981</v>
      </c>
      <c r="D107" s="346"/>
      <c r="E107" s="970"/>
      <c r="F107" s="970"/>
    </row>
    <row r="108" spans="2:6" ht="21.95" customHeight="1" x14ac:dyDescent="0.25">
      <c r="B108" s="371">
        <v>2320</v>
      </c>
      <c r="C108" s="1181">
        <v>0.25</v>
      </c>
      <c r="D108" s="346"/>
      <c r="E108" s="970"/>
      <c r="F108" s="970"/>
    </row>
    <row r="109" spans="2:6" ht="21.95" customHeight="1" x14ac:dyDescent="0.25">
      <c r="B109" s="371">
        <v>360</v>
      </c>
      <c r="C109" s="1181">
        <v>0.77777777777777779</v>
      </c>
      <c r="D109" s="346"/>
      <c r="E109" s="970"/>
      <c r="F109" s="970"/>
    </row>
    <row r="110" spans="2:6" ht="21.95" customHeight="1" x14ac:dyDescent="0.25">
      <c r="B110" s="371">
        <v>1380</v>
      </c>
      <c r="C110" s="1181">
        <v>0.50724637681159424</v>
      </c>
      <c r="D110" s="346"/>
      <c r="E110" s="970"/>
      <c r="F110" s="970"/>
    </row>
    <row r="111" spans="2:6" ht="21.95" customHeight="1" x14ac:dyDescent="0.25">
      <c r="B111" s="371">
        <v>1980</v>
      </c>
      <c r="C111" s="1181">
        <v>0.74747474747474751</v>
      </c>
      <c r="D111" s="346"/>
      <c r="E111" s="970"/>
      <c r="F111" s="970"/>
    </row>
    <row r="112" spans="2:6" ht="21.95" customHeight="1" x14ac:dyDescent="0.25">
      <c r="B112" s="371">
        <v>640</v>
      </c>
      <c r="C112" s="1181">
        <v>0.78125</v>
      </c>
      <c r="D112" s="346"/>
      <c r="E112" s="970"/>
      <c r="F112" s="970"/>
    </row>
    <row r="113" spans="2:6" ht="21.95" customHeight="1" x14ac:dyDescent="0.25">
      <c r="B113" s="371">
        <v>6080</v>
      </c>
      <c r="C113" s="1181">
        <v>0.97368421052631582</v>
      </c>
      <c r="D113" s="346"/>
      <c r="E113" s="970"/>
      <c r="F113" s="970"/>
    </row>
    <row r="114" spans="2:6" ht="21.95" customHeight="1" x14ac:dyDescent="0.25">
      <c r="B114" s="371">
        <v>80</v>
      </c>
      <c r="C114" s="1181">
        <v>0.5</v>
      </c>
      <c r="D114" s="346"/>
      <c r="E114" s="970"/>
      <c r="F114" s="970"/>
    </row>
    <row r="115" spans="2:6" ht="21.95" customHeight="1" x14ac:dyDescent="0.25">
      <c r="B115" s="371">
        <v>1440</v>
      </c>
      <c r="C115" s="1181">
        <v>0.31944444444444442</v>
      </c>
      <c r="D115" s="346"/>
      <c r="E115" s="970"/>
      <c r="F115" s="970"/>
    </row>
    <row r="116" spans="2:6" ht="21.95" customHeight="1" x14ac:dyDescent="0.25">
      <c r="B116" s="371">
        <v>20</v>
      </c>
      <c r="C116" s="1181">
        <v>1</v>
      </c>
      <c r="D116" s="346"/>
      <c r="E116" s="970"/>
      <c r="F116" s="970"/>
    </row>
    <row r="117" spans="2:6" ht="21.95" customHeight="1" x14ac:dyDescent="0.25">
      <c r="B117" s="371">
        <v>1100</v>
      </c>
      <c r="C117" s="1181">
        <v>0.45454545454545447</v>
      </c>
      <c r="D117" s="346"/>
      <c r="E117" s="970"/>
      <c r="F117" s="970"/>
    </row>
    <row r="118" spans="2:6" ht="21.95" customHeight="1" x14ac:dyDescent="0.25">
      <c r="B118" s="371">
        <v>1740</v>
      </c>
      <c r="C118" s="1181">
        <v>0.31034482758620691</v>
      </c>
      <c r="D118" s="346"/>
      <c r="E118" s="970"/>
      <c r="F118" s="970"/>
    </row>
    <row r="119" spans="2:6" ht="21.95" customHeight="1" x14ac:dyDescent="0.25">
      <c r="B119" s="371">
        <v>2160</v>
      </c>
      <c r="C119" s="1181">
        <v>0.37037037037037029</v>
      </c>
      <c r="D119" s="346"/>
      <c r="E119" s="970"/>
      <c r="F119" s="970"/>
    </row>
    <row r="120" spans="2:6" ht="21.95" customHeight="1" x14ac:dyDescent="0.25">
      <c r="B120" s="371">
        <v>260</v>
      </c>
      <c r="C120" s="1181">
        <v>0.76923076923076927</v>
      </c>
      <c r="D120" s="346"/>
      <c r="E120" s="970"/>
      <c r="F120" s="970"/>
    </row>
    <row r="121" spans="2:6" ht="21.95" customHeight="1" x14ac:dyDescent="0.25">
      <c r="B121" s="371">
        <v>540</v>
      </c>
      <c r="C121" s="1181">
        <v>1</v>
      </c>
      <c r="D121" s="346"/>
      <c r="E121" s="970"/>
      <c r="F121" s="970"/>
    </row>
    <row r="122" spans="2:6" ht="21.95" customHeight="1" x14ac:dyDescent="0.25">
      <c r="B122" s="371">
        <v>520</v>
      </c>
      <c r="C122" s="1181">
        <v>0.34615384615384609</v>
      </c>
      <c r="D122" s="346"/>
      <c r="E122" s="970"/>
      <c r="F122" s="970"/>
    </row>
    <row r="123" spans="2:6" ht="21.95" customHeight="1" x14ac:dyDescent="0.25">
      <c r="B123" s="371">
        <v>2080</v>
      </c>
      <c r="C123" s="1181">
        <v>0.98076923076923073</v>
      </c>
      <c r="D123" s="346"/>
      <c r="E123" s="970"/>
      <c r="F123" s="970"/>
    </row>
    <row r="124" spans="2:6" ht="21.95" customHeight="1" x14ac:dyDescent="0.25">
      <c r="B124" s="371">
        <v>2760</v>
      </c>
      <c r="C124" s="1181">
        <v>0.29710144927536231</v>
      </c>
      <c r="D124" s="346"/>
      <c r="E124" s="970"/>
      <c r="F124" s="970"/>
    </row>
    <row r="125" spans="2:6" ht="21.95" customHeight="1" x14ac:dyDescent="0.25">
      <c r="B125" s="371">
        <v>220</v>
      </c>
      <c r="C125" s="1181">
        <v>1</v>
      </c>
      <c r="D125" s="346"/>
      <c r="E125" s="970"/>
      <c r="F125" s="970"/>
    </row>
    <row r="126" spans="2:6" ht="21.95" customHeight="1" x14ac:dyDescent="0.25">
      <c r="B126" s="371">
        <v>80</v>
      </c>
      <c r="C126" s="1181">
        <v>1</v>
      </c>
      <c r="D126" s="346"/>
      <c r="E126" s="970"/>
      <c r="F126" s="970"/>
    </row>
    <row r="127" spans="2:6" ht="21.95" customHeight="1" x14ac:dyDescent="0.25">
      <c r="B127" s="371">
        <v>4720</v>
      </c>
      <c r="C127" s="1181">
        <v>0.52118644067796616</v>
      </c>
      <c r="D127" s="346"/>
      <c r="E127" s="970"/>
      <c r="F127" s="970"/>
    </row>
    <row r="128" spans="2:6" ht="21.95" customHeight="1" x14ac:dyDescent="0.25">
      <c r="B128" s="371">
        <v>3160</v>
      </c>
      <c r="C128" s="1181">
        <v>0.66455696202531644</v>
      </c>
      <c r="D128" s="346"/>
      <c r="E128" s="970"/>
      <c r="F128" s="970"/>
    </row>
    <row r="129" spans="2:6" ht="21.95" customHeight="1" x14ac:dyDescent="0.25">
      <c r="B129" s="371">
        <v>4420</v>
      </c>
      <c r="C129" s="1181">
        <v>0.80995475113122173</v>
      </c>
      <c r="D129" s="346"/>
      <c r="E129" s="970"/>
      <c r="F129" s="970"/>
    </row>
    <row r="130" spans="2:6" ht="21.2" customHeight="1" x14ac:dyDescent="0.25">
      <c r="B130" s="371">
        <v>3080</v>
      </c>
      <c r="C130" s="1187">
        <v>0.46753246753246752</v>
      </c>
      <c r="D130" s="346"/>
      <c r="E130" s="970"/>
      <c r="F130" s="970"/>
    </row>
    <row r="131" spans="2:6" ht="20.25" customHeight="1" x14ac:dyDescent="0.25">
      <c r="B131" s="371">
        <v>1360</v>
      </c>
      <c r="C131" s="1189">
        <v>0.66176470588235292</v>
      </c>
      <c r="D131" s="346"/>
      <c r="E131" s="970"/>
      <c r="F131" s="970"/>
    </row>
  </sheetData>
  <mergeCells count="1">
    <mergeCell ref="D5:E5"/>
  </mergeCells>
  <pageMargins left="0.75" right="0.75" top="1" bottom="1" header="0.5" footer="0.5"/>
  <pageSetup orientation="portrait"/>
  <headerFooter>
    <oddFooter>&amp;L&amp;"Helvetica,Regular"&amp;12&amp;K000000	&amp;P</oddFooter>
  </headerFooter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31"/>
  <sheetViews>
    <sheetView workbookViewId="0"/>
  </sheetViews>
  <sheetFormatPr defaultColWidth="12.19921875" defaultRowHeight="18" customHeight="1" x14ac:dyDescent="0.2"/>
  <cols>
    <col min="1" max="1" width="0.19921875" style="1190" customWidth="1"/>
    <col min="2" max="2" width="7.8984375" style="1190" customWidth="1"/>
    <col min="3" max="3" width="11.59765625" style="1190" customWidth="1"/>
    <col min="4" max="4" width="9.5" style="1190" customWidth="1"/>
    <col min="5" max="5" width="10.09765625" style="1190" customWidth="1"/>
    <col min="6" max="6" width="5.69921875" style="1190" customWidth="1"/>
    <col min="7" max="256" width="12.19921875" style="1190" customWidth="1"/>
  </cols>
  <sheetData>
    <row r="1" spans="2:6" ht="2.1" customHeight="1" x14ac:dyDescent="0.2"/>
    <row r="2" spans="2:6" ht="57.75" customHeight="1" x14ac:dyDescent="0.2">
      <c r="B2" s="1176" t="s">
        <v>551</v>
      </c>
      <c r="C2" s="1177" t="s">
        <v>556</v>
      </c>
      <c r="D2" s="942"/>
      <c r="E2" s="942"/>
      <c r="F2" s="749"/>
    </row>
    <row r="3" spans="2:6" ht="22.5" customHeight="1" x14ac:dyDescent="0.25">
      <c r="B3" s="371">
        <v>860</v>
      </c>
      <c r="C3" s="1178">
        <v>4.6511627906976737E-2</v>
      </c>
      <c r="D3" s="1179" t="s">
        <v>553</v>
      </c>
      <c r="E3" s="1180">
        <v>5.4000000000000003E-3</v>
      </c>
      <c r="F3" s="970"/>
    </row>
    <row r="4" spans="2:6" ht="21.95" customHeight="1" x14ac:dyDescent="0.25">
      <c r="B4" s="371">
        <v>20</v>
      </c>
      <c r="C4" s="1181">
        <v>0</v>
      </c>
      <c r="D4" s="1182" t="s">
        <v>554</v>
      </c>
      <c r="E4" s="1183">
        <f>SQRT(E3)</f>
        <v>7.3484692283495343E-2</v>
      </c>
      <c r="F4" s="970"/>
    </row>
    <row r="5" spans="2:6" ht="22.5" customHeight="1" x14ac:dyDescent="0.25">
      <c r="B5" s="371">
        <v>880</v>
      </c>
      <c r="C5" s="1181">
        <v>0</v>
      </c>
      <c r="D5" s="1529" t="s">
        <v>555</v>
      </c>
      <c r="E5" s="1530"/>
      <c r="F5" s="1184"/>
    </row>
    <row r="6" spans="2:6" ht="22.5" customHeight="1" x14ac:dyDescent="0.25">
      <c r="B6" s="371">
        <v>40</v>
      </c>
      <c r="C6" s="1181">
        <v>0.5</v>
      </c>
      <c r="D6" s="1185"/>
      <c r="E6" s="1186"/>
      <c r="F6" s="970"/>
    </row>
    <row r="7" spans="2:6" ht="21.95" customHeight="1" x14ac:dyDescent="0.25">
      <c r="B7" s="371">
        <v>0</v>
      </c>
      <c r="C7" s="1181">
        <v>0</v>
      </c>
      <c r="D7" s="346"/>
      <c r="E7" s="970"/>
      <c r="F7" s="970"/>
    </row>
    <row r="8" spans="2:6" ht="21.2" customHeight="1" x14ac:dyDescent="0.25">
      <c r="B8" s="371">
        <v>180</v>
      </c>
      <c r="C8" s="1187">
        <v>0.22222222222222221</v>
      </c>
      <c r="D8" s="346"/>
      <c r="E8" s="970"/>
      <c r="F8" s="970"/>
    </row>
    <row r="9" spans="2:6" ht="21.2" customHeight="1" x14ac:dyDescent="0.25">
      <c r="B9" s="371">
        <v>820</v>
      </c>
      <c r="C9" s="1188">
        <v>9.7560975609756101E-2</v>
      </c>
      <c r="D9" s="346"/>
      <c r="E9" s="970"/>
      <c r="F9" s="970"/>
    </row>
    <row r="10" spans="2:6" ht="21.95" customHeight="1" x14ac:dyDescent="0.25">
      <c r="B10" s="371">
        <v>0</v>
      </c>
      <c r="C10" s="1181">
        <v>0</v>
      </c>
      <c r="D10" s="346"/>
      <c r="E10" s="970"/>
      <c r="F10" s="970"/>
    </row>
    <row r="11" spans="2:6" ht="21.95" customHeight="1" x14ac:dyDescent="0.25">
      <c r="B11" s="371">
        <v>40</v>
      </c>
      <c r="C11" s="1181">
        <v>1</v>
      </c>
      <c r="D11" s="346"/>
      <c r="E11" s="970"/>
      <c r="F11" s="970"/>
    </row>
    <row r="12" spans="2:6" ht="21.95" customHeight="1" x14ac:dyDescent="0.25">
      <c r="B12" s="371">
        <v>160</v>
      </c>
      <c r="C12" s="1181">
        <v>0</v>
      </c>
      <c r="D12" s="346"/>
      <c r="E12" s="970"/>
      <c r="F12" s="970"/>
    </row>
    <row r="13" spans="2:6" ht="21.95" customHeight="1" x14ac:dyDescent="0.25">
      <c r="B13" s="371">
        <v>940</v>
      </c>
      <c r="C13" s="1181">
        <v>2.1276595744680851E-2</v>
      </c>
      <c r="D13" s="346"/>
      <c r="E13" s="970"/>
      <c r="F13" s="970"/>
    </row>
    <row r="14" spans="2:6" ht="21.95" customHeight="1" x14ac:dyDescent="0.25">
      <c r="B14" s="371">
        <v>2800</v>
      </c>
      <c r="C14" s="1181">
        <v>0.2857142857142857</v>
      </c>
      <c r="D14" s="346"/>
      <c r="E14" s="970"/>
      <c r="F14" s="970"/>
    </row>
    <row r="15" spans="2:6" ht="21.95" customHeight="1" x14ac:dyDescent="0.25">
      <c r="B15" s="371">
        <v>280</v>
      </c>
      <c r="C15" s="1181">
        <v>0.14285714285714279</v>
      </c>
      <c r="D15" s="346"/>
      <c r="E15" s="970"/>
      <c r="F15" s="970"/>
    </row>
    <row r="16" spans="2:6" ht="21.95" customHeight="1" x14ac:dyDescent="0.25">
      <c r="B16" s="371">
        <v>760</v>
      </c>
      <c r="C16" s="1181">
        <v>0.10526315789473679</v>
      </c>
      <c r="D16" s="346"/>
      <c r="E16" s="970"/>
      <c r="F16" s="970"/>
    </row>
    <row r="17" spans="2:6" ht="21.95" customHeight="1" x14ac:dyDescent="0.25">
      <c r="B17" s="371">
        <v>4080</v>
      </c>
      <c r="C17" s="1181">
        <v>7.8431372549019607E-2</v>
      </c>
      <c r="D17" s="346"/>
      <c r="E17" s="970"/>
      <c r="F17" s="970"/>
    </row>
    <row r="18" spans="2:6" ht="21.95" customHeight="1" x14ac:dyDescent="0.25">
      <c r="B18" s="371">
        <v>400</v>
      </c>
      <c r="C18" s="1181">
        <v>0</v>
      </c>
      <c r="D18" s="346"/>
      <c r="E18" s="970"/>
      <c r="F18" s="970"/>
    </row>
    <row r="19" spans="2:6" ht="21.95" customHeight="1" x14ac:dyDescent="0.25">
      <c r="B19" s="371">
        <v>1180</v>
      </c>
      <c r="C19" s="1181">
        <v>5.0847457627118647E-2</v>
      </c>
      <c r="D19" s="346"/>
      <c r="E19" s="970"/>
      <c r="F19" s="970"/>
    </row>
    <row r="20" spans="2:6" ht="21.95" customHeight="1" x14ac:dyDescent="0.25">
      <c r="B20" s="371">
        <v>600</v>
      </c>
      <c r="C20" s="1181">
        <v>3.3333333333333333E-2</v>
      </c>
      <c r="D20" s="346"/>
      <c r="E20" s="970"/>
      <c r="F20" s="970"/>
    </row>
    <row r="21" spans="2:6" ht="21.95" customHeight="1" x14ac:dyDescent="0.25">
      <c r="B21" s="371">
        <v>3860</v>
      </c>
      <c r="C21" s="1181">
        <v>3.10880829015544E-2</v>
      </c>
      <c r="D21" s="346"/>
      <c r="E21" s="970"/>
      <c r="F21" s="970"/>
    </row>
    <row r="22" spans="2:6" ht="21.95" customHeight="1" x14ac:dyDescent="0.25">
      <c r="B22" s="371">
        <v>480</v>
      </c>
      <c r="C22" s="1181">
        <v>0</v>
      </c>
      <c r="D22" s="346"/>
      <c r="E22" s="970"/>
      <c r="F22" s="970"/>
    </row>
    <row r="23" spans="2:6" ht="21.95" customHeight="1" x14ac:dyDescent="0.25">
      <c r="B23" s="371">
        <v>920</v>
      </c>
      <c r="C23" s="1181">
        <v>0.13043478260869559</v>
      </c>
      <c r="D23" s="346"/>
      <c r="E23" s="970"/>
      <c r="F23" s="970"/>
    </row>
    <row r="24" spans="2:6" ht="21.95" customHeight="1" x14ac:dyDescent="0.25">
      <c r="B24" s="371">
        <v>140</v>
      </c>
      <c r="C24" s="1181">
        <v>0.5714285714285714</v>
      </c>
      <c r="D24" s="346"/>
      <c r="E24" s="970"/>
      <c r="F24" s="970"/>
    </row>
    <row r="25" spans="2:6" ht="21.95" customHeight="1" x14ac:dyDescent="0.25">
      <c r="B25" s="371">
        <v>2520</v>
      </c>
      <c r="C25" s="1181">
        <v>0.1111111111111111</v>
      </c>
      <c r="D25" s="346"/>
      <c r="E25" s="970"/>
      <c r="F25" s="970"/>
    </row>
    <row r="26" spans="2:6" ht="21.95" customHeight="1" x14ac:dyDescent="0.25">
      <c r="B26" s="371">
        <v>1900</v>
      </c>
      <c r="C26" s="1181">
        <v>5.2631578947368418E-2</v>
      </c>
      <c r="D26" s="346"/>
      <c r="E26" s="970"/>
      <c r="F26" s="970"/>
    </row>
    <row r="27" spans="2:6" ht="21.95" customHeight="1" x14ac:dyDescent="0.25">
      <c r="B27" s="371">
        <v>1060</v>
      </c>
      <c r="C27" s="1181">
        <v>0.30188679245283018</v>
      </c>
      <c r="D27" s="346"/>
      <c r="E27" s="970"/>
      <c r="F27" s="970"/>
    </row>
    <row r="28" spans="2:6" ht="21.95" customHeight="1" x14ac:dyDescent="0.25">
      <c r="B28" s="371">
        <v>40</v>
      </c>
      <c r="C28" s="1181">
        <v>0</v>
      </c>
      <c r="D28" s="346"/>
      <c r="E28" s="970"/>
      <c r="F28" s="970"/>
    </row>
    <row r="29" spans="2:6" ht="21.95" customHeight="1" x14ac:dyDescent="0.25">
      <c r="B29" s="371">
        <v>2140</v>
      </c>
      <c r="C29" s="1181">
        <v>2.803738317757009E-2</v>
      </c>
      <c r="D29" s="346"/>
      <c r="E29" s="970"/>
      <c r="F29" s="970"/>
    </row>
    <row r="30" spans="2:6" ht="21.95" customHeight="1" x14ac:dyDescent="0.25">
      <c r="B30" s="371">
        <v>3720</v>
      </c>
      <c r="C30" s="1181">
        <v>0.18279569892473119</v>
      </c>
      <c r="D30" s="346"/>
      <c r="E30" s="970"/>
      <c r="F30" s="970"/>
    </row>
    <row r="31" spans="2:6" ht="21.95" customHeight="1" x14ac:dyDescent="0.25">
      <c r="B31" s="371">
        <v>1000</v>
      </c>
      <c r="C31" s="1181">
        <v>0</v>
      </c>
      <c r="D31" s="346"/>
      <c r="E31" s="970"/>
      <c r="F31" s="970"/>
    </row>
    <row r="32" spans="2:6" ht="21.95" customHeight="1" x14ac:dyDescent="0.25">
      <c r="B32" s="371">
        <v>10400</v>
      </c>
      <c r="C32" s="1181">
        <v>0.4</v>
      </c>
      <c r="D32" s="346"/>
      <c r="E32" s="970"/>
      <c r="F32" s="970"/>
    </row>
    <row r="33" spans="2:6" ht="21.95" customHeight="1" x14ac:dyDescent="0.25">
      <c r="B33" s="371">
        <v>960</v>
      </c>
      <c r="C33" s="1181">
        <v>6.25E-2</v>
      </c>
      <c r="D33" s="346"/>
      <c r="E33" s="970"/>
      <c r="F33" s="970"/>
    </row>
    <row r="34" spans="2:6" ht="21.95" customHeight="1" x14ac:dyDescent="0.25">
      <c r="B34" s="371">
        <v>1700</v>
      </c>
      <c r="C34" s="1181">
        <v>0.23529411764705879</v>
      </c>
      <c r="D34" s="346"/>
      <c r="E34" s="970"/>
      <c r="F34" s="970"/>
    </row>
    <row r="35" spans="2:6" ht="21.95" customHeight="1" x14ac:dyDescent="0.25">
      <c r="B35" s="371">
        <v>420</v>
      </c>
      <c r="C35" s="1181">
        <v>0</v>
      </c>
      <c r="D35" s="346"/>
      <c r="E35" s="970"/>
      <c r="F35" s="970"/>
    </row>
    <row r="36" spans="2:6" ht="21.95" customHeight="1" x14ac:dyDescent="0.25">
      <c r="B36" s="371">
        <v>1000</v>
      </c>
      <c r="C36" s="1181">
        <v>0.1</v>
      </c>
      <c r="D36" s="346"/>
      <c r="E36" s="970"/>
      <c r="F36" s="970"/>
    </row>
    <row r="37" spans="2:6" ht="21.95" customHeight="1" x14ac:dyDescent="0.25">
      <c r="B37" s="371">
        <v>1500</v>
      </c>
      <c r="C37" s="1181">
        <v>0.04</v>
      </c>
      <c r="D37" s="346"/>
      <c r="E37" s="970"/>
      <c r="F37" s="970"/>
    </row>
    <row r="38" spans="2:6" ht="21.95" customHeight="1" x14ac:dyDescent="0.25">
      <c r="B38" s="970"/>
      <c r="C38" s="1181"/>
      <c r="D38" s="346"/>
      <c r="E38" s="970"/>
      <c r="F38" s="970"/>
    </row>
    <row r="39" spans="2:6" ht="21.95" customHeight="1" x14ac:dyDescent="0.25">
      <c r="B39" s="970"/>
      <c r="C39" s="1181"/>
      <c r="D39" s="346"/>
      <c r="E39" s="970"/>
      <c r="F39" s="970"/>
    </row>
    <row r="40" spans="2:6" ht="21.95" customHeight="1" x14ac:dyDescent="0.25">
      <c r="B40" s="371">
        <v>740</v>
      </c>
      <c r="C40" s="1181">
        <v>5.4054054054054057E-2</v>
      </c>
      <c r="D40" s="346"/>
      <c r="E40" s="970"/>
      <c r="F40" s="970"/>
    </row>
    <row r="41" spans="2:6" ht="21.95" customHeight="1" x14ac:dyDescent="0.25">
      <c r="B41" s="371">
        <v>1420</v>
      </c>
      <c r="C41" s="1181">
        <v>0.12676056338028169</v>
      </c>
      <c r="D41" s="346"/>
      <c r="E41" s="970"/>
      <c r="F41" s="970"/>
    </row>
    <row r="42" spans="2:6" ht="21.95" customHeight="1" x14ac:dyDescent="0.25">
      <c r="B42" s="371">
        <v>360</v>
      </c>
      <c r="C42" s="1181">
        <v>5.5555555555555552E-2</v>
      </c>
      <c r="D42" s="346"/>
      <c r="E42" s="970"/>
      <c r="F42" s="970"/>
    </row>
    <row r="43" spans="2:6" ht="21.95" customHeight="1" x14ac:dyDescent="0.25">
      <c r="B43" s="371">
        <v>2500</v>
      </c>
      <c r="C43" s="1181">
        <v>0.04</v>
      </c>
      <c r="D43" s="346"/>
      <c r="E43" s="970"/>
      <c r="F43" s="970"/>
    </row>
    <row r="44" spans="2:6" ht="21.95" customHeight="1" x14ac:dyDescent="0.25">
      <c r="B44" s="371">
        <v>280</v>
      </c>
      <c r="C44" s="1181">
        <v>0.14285714285714279</v>
      </c>
      <c r="D44" s="346"/>
      <c r="E44" s="970"/>
      <c r="F44" s="970"/>
    </row>
    <row r="45" spans="2:6" ht="21.95" customHeight="1" x14ac:dyDescent="0.25">
      <c r="B45" s="371">
        <v>0</v>
      </c>
      <c r="C45" s="1181">
        <v>0</v>
      </c>
      <c r="D45" s="346"/>
      <c r="E45" s="970"/>
      <c r="F45" s="970"/>
    </row>
    <row r="46" spans="2:6" ht="21.95" customHeight="1" x14ac:dyDescent="0.25">
      <c r="B46" s="371">
        <v>2760</v>
      </c>
      <c r="C46" s="1181">
        <v>2.1739130434782612E-2</v>
      </c>
      <c r="D46" s="346"/>
      <c r="E46" s="970"/>
      <c r="F46" s="970"/>
    </row>
    <row r="47" spans="2:6" ht="21.95" customHeight="1" x14ac:dyDescent="0.25">
      <c r="B47" s="970"/>
      <c r="C47" s="1181"/>
      <c r="D47" s="346"/>
      <c r="E47" s="970"/>
      <c r="F47" s="970"/>
    </row>
    <row r="48" spans="2:6" ht="21.95" customHeight="1" x14ac:dyDescent="0.25">
      <c r="B48" s="371">
        <v>0</v>
      </c>
      <c r="C48" s="1181">
        <v>0</v>
      </c>
      <c r="D48" s="346"/>
      <c r="E48" s="970"/>
      <c r="F48" s="970"/>
    </row>
    <row r="49" spans="2:6" ht="21.95" customHeight="1" x14ac:dyDescent="0.25">
      <c r="B49" s="371">
        <v>3480</v>
      </c>
      <c r="C49" s="1181">
        <v>5.1724137931034482E-2</v>
      </c>
      <c r="D49" s="346"/>
      <c r="E49" s="970"/>
      <c r="F49" s="970"/>
    </row>
    <row r="50" spans="2:6" ht="21.95" customHeight="1" x14ac:dyDescent="0.25">
      <c r="B50" s="371">
        <v>1040</v>
      </c>
      <c r="C50" s="1181">
        <v>0.1153846153846154</v>
      </c>
      <c r="D50" s="346"/>
      <c r="E50" s="970"/>
      <c r="F50" s="970"/>
    </row>
    <row r="51" spans="2:6" ht="21.95" customHeight="1" x14ac:dyDescent="0.25">
      <c r="B51" s="371">
        <v>940</v>
      </c>
      <c r="C51" s="1181">
        <v>4.2553191489361701E-2</v>
      </c>
      <c r="D51" s="346"/>
      <c r="E51" s="970"/>
      <c r="F51" s="970"/>
    </row>
    <row r="52" spans="2:6" ht="21.95" customHeight="1" x14ac:dyDescent="0.25">
      <c r="B52" s="371">
        <v>1540</v>
      </c>
      <c r="C52" s="1181">
        <v>0.11688311688311689</v>
      </c>
      <c r="D52" s="346"/>
      <c r="E52" s="970"/>
      <c r="F52" s="970"/>
    </row>
    <row r="53" spans="2:6" ht="21.95" customHeight="1" x14ac:dyDescent="0.25">
      <c r="B53" s="371">
        <v>360</v>
      </c>
      <c r="C53" s="1181">
        <v>5.5555555555555552E-2</v>
      </c>
      <c r="D53" s="346"/>
      <c r="E53" s="970"/>
      <c r="F53" s="970"/>
    </row>
    <row r="54" spans="2:6" ht="21.95" customHeight="1" x14ac:dyDescent="0.25">
      <c r="B54" s="371">
        <v>640</v>
      </c>
      <c r="C54" s="1181">
        <v>0.125</v>
      </c>
      <c r="D54" s="346"/>
      <c r="E54" s="970"/>
      <c r="F54" s="970"/>
    </row>
    <row r="55" spans="2:6" ht="21.95" customHeight="1" x14ac:dyDescent="0.25">
      <c r="B55" s="371">
        <v>320</v>
      </c>
      <c r="C55" s="1181">
        <v>0</v>
      </c>
      <c r="D55" s="346"/>
      <c r="E55" s="970"/>
      <c r="F55" s="970"/>
    </row>
    <row r="56" spans="2:6" ht="21.95" customHeight="1" x14ac:dyDescent="0.25">
      <c r="B56" s="371">
        <v>300</v>
      </c>
      <c r="C56" s="1181">
        <v>0.33333333333333331</v>
      </c>
      <c r="D56" s="346"/>
      <c r="E56" s="970"/>
      <c r="F56" s="970"/>
    </row>
    <row r="57" spans="2:6" ht="21.95" customHeight="1" x14ac:dyDescent="0.25">
      <c r="B57" s="970"/>
      <c r="C57" s="1181"/>
      <c r="D57" s="346"/>
      <c r="E57" s="970"/>
      <c r="F57" s="970"/>
    </row>
    <row r="58" spans="2:6" ht="21.95" customHeight="1" x14ac:dyDescent="0.25">
      <c r="B58" s="371">
        <v>840</v>
      </c>
      <c r="C58" s="1181">
        <v>0</v>
      </c>
      <c r="D58" s="346"/>
      <c r="E58" s="970"/>
      <c r="F58" s="970"/>
    </row>
    <row r="59" spans="2:6" ht="21.95" customHeight="1" x14ac:dyDescent="0.25">
      <c r="B59" s="371">
        <v>260</v>
      </c>
      <c r="C59" s="1181">
        <v>0</v>
      </c>
      <c r="D59" s="346"/>
      <c r="E59" s="970"/>
      <c r="F59" s="970"/>
    </row>
    <row r="60" spans="2:6" ht="21.95" customHeight="1" x14ac:dyDescent="0.25">
      <c r="B60" s="371">
        <v>4460</v>
      </c>
      <c r="C60" s="1181">
        <v>2.6905829596412561E-2</v>
      </c>
      <c r="D60" s="346"/>
      <c r="E60" s="970"/>
      <c r="F60" s="970"/>
    </row>
    <row r="61" spans="2:6" ht="21.95" customHeight="1" x14ac:dyDescent="0.25">
      <c r="B61" s="371">
        <v>500</v>
      </c>
      <c r="C61" s="1181">
        <v>0</v>
      </c>
      <c r="D61" s="346"/>
      <c r="E61" s="970"/>
      <c r="F61" s="970"/>
    </row>
    <row r="62" spans="2:6" ht="21.95" customHeight="1" x14ac:dyDescent="0.25">
      <c r="B62" s="371">
        <v>600</v>
      </c>
      <c r="C62" s="1181">
        <v>3.3333333333333333E-2</v>
      </c>
      <c r="D62" s="346"/>
      <c r="E62" s="970"/>
      <c r="F62" s="970"/>
    </row>
    <row r="63" spans="2:6" ht="21.95" customHeight="1" x14ac:dyDescent="0.25">
      <c r="B63" s="371">
        <v>720</v>
      </c>
      <c r="C63" s="1181">
        <v>0</v>
      </c>
      <c r="D63" s="346"/>
      <c r="E63" s="970"/>
      <c r="F63" s="970"/>
    </row>
    <row r="64" spans="2:6" ht="21.95" customHeight="1" x14ac:dyDescent="0.25">
      <c r="B64" s="371">
        <v>1720</v>
      </c>
      <c r="C64" s="1181">
        <v>0.12790697674418611</v>
      </c>
      <c r="D64" s="346"/>
      <c r="E64" s="970"/>
      <c r="F64" s="970"/>
    </row>
    <row r="65" spans="2:6" ht="21.95" customHeight="1" x14ac:dyDescent="0.25">
      <c r="B65" s="371">
        <v>2740</v>
      </c>
      <c r="C65" s="1181">
        <v>0.11678832116788319</v>
      </c>
      <c r="D65" s="346"/>
      <c r="E65" s="970"/>
      <c r="F65" s="970"/>
    </row>
    <row r="66" spans="2:6" ht="21.95" customHeight="1" x14ac:dyDescent="0.25">
      <c r="B66" s="371">
        <v>1420</v>
      </c>
      <c r="C66" s="1181">
        <v>0.1126760563380282</v>
      </c>
      <c r="D66" s="346"/>
      <c r="E66" s="970"/>
      <c r="F66" s="970"/>
    </row>
    <row r="67" spans="2:6" ht="21.95" customHeight="1" x14ac:dyDescent="0.25">
      <c r="B67" s="371">
        <v>40</v>
      </c>
      <c r="C67" s="1181">
        <v>0</v>
      </c>
      <c r="D67" s="346"/>
      <c r="E67" s="970"/>
      <c r="F67" s="970"/>
    </row>
    <row r="68" spans="2:6" ht="21.95" customHeight="1" x14ac:dyDescent="0.25">
      <c r="B68" s="371">
        <v>900</v>
      </c>
      <c r="C68" s="1181">
        <v>0.1111111111111111</v>
      </c>
      <c r="D68" s="346"/>
      <c r="E68" s="970"/>
      <c r="F68" s="970"/>
    </row>
    <row r="69" spans="2:6" ht="21.95" customHeight="1" x14ac:dyDescent="0.25">
      <c r="B69" s="371">
        <v>820</v>
      </c>
      <c r="C69" s="1181">
        <v>0.21951219512195119</v>
      </c>
      <c r="D69" s="346"/>
      <c r="E69" s="970"/>
      <c r="F69" s="970"/>
    </row>
    <row r="70" spans="2:6" ht="21.95" customHeight="1" x14ac:dyDescent="0.25">
      <c r="B70" s="970"/>
      <c r="C70" s="1181"/>
      <c r="D70" s="346"/>
      <c r="E70" s="970"/>
      <c r="F70" s="970"/>
    </row>
    <row r="71" spans="2:6" ht="21.95" customHeight="1" x14ac:dyDescent="0.25">
      <c r="B71" s="371">
        <v>2060</v>
      </c>
      <c r="C71" s="1181">
        <v>2.9126213592233011E-2</v>
      </c>
      <c r="D71" s="346"/>
      <c r="E71" s="970"/>
      <c r="F71" s="970"/>
    </row>
    <row r="72" spans="2:6" ht="21.95" customHeight="1" x14ac:dyDescent="0.25">
      <c r="B72" s="371">
        <v>2820</v>
      </c>
      <c r="C72" s="1181">
        <v>7.8014184397163122E-2</v>
      </c>
      <c r="D72" s="346"/>
      <c r="E72" s="970"/>
      <c r="F72" s="970"/>
    </row>
    <row r="73" spans="2:6" ht="21.95" customHeight="1" x14ac:dyDescent="0.25">
      <c r="B73" s="371">
        <v>420</v>
      </c>
      <c r="C73" s="1181">
        <v>0.14285714285714279</v>
      </c>
      <c r="D73" s="346"/>
      <c r="E73" s="970"/>
      <c r="F73" s="970"/>
    </row>
    <row r="74" spans="2:6" ht="21.95" customHeight="1" x14ac:dyDescent="0.25">
      <c r="B74" s="371">
        <v>1540</v>
      </c>
      <c r="C74" s="1181">
        <v>7.792207792207792E-2</v>
      </c>
      <c r="D74" s="346"/>
      <c r="E74" s="970"/>
      <c r="F74" s="970"/>
    </row>
    <row r="75" spans="2:6" ht="21.95" customHeight="1" x14ac:dyDescent="0.25">
      <c r="B75" s="371">
        <v>2140</v>
      </c>
      <c r="C75" s="1181">
        <v>3.7383177570093462E-2</v>
      </c>
      <c r="D75" s="346"/>
      <c r="E75" s="970"/>
      <c r="F75" s="970"/>
    </row>
    <row r="76" spans="2:6" ht="21.95" customHeight="1" x14ac:dyDescent="0.25">
      <c r="B76" s="371">
        <v>2760</v>
      </c>
      <c r="C76" s="1181">
        <v>0.31159420289855072</v>
      </c>
      <c r="D76" s="346"/>
      <c r="E76" s="970"/>
      <c r="F76" s="970"/>
    </row>
    <row r="77" spans="2:6" ht="21.95" customHeight="1" x14ac:dyDescent="0.25">
      <c r="B77" s="371">
        <v>1460</v>
      </c>
      <c r="C77" s="1181">
        <v>6.8493150684931503E-2</v>
      </c>
      <c r="D77" s="346"/>
      <c r="E77" s="970"/>
      <c r="F77" s="970"/>
    </row>
    <row r="78" spans="2:6" ht="21.95" customHeight="1" x14ac:dyDescent="0.25">
      <c r="B78" s="371">
        <v>1860</v>
      </c>
      <c r="C78" s="1181">
        <v>3.2258064516129031E-2</v>
      </c>
      <c r="D78" s="346"/>
      <c r="E78" s="970"/>
      <c r="F78" s="970"/>
    </row>
    <row r="79" spans="2:6" ht="21.95" customHeight="1" x14ac:dyDescent="0.25">
      <c r="B79" s="371">
        <v>1920</v>
      </c>
      <c r="C79" s="1181">
        <v>2.0833333333333329E-2</v>
      </c>
      <c r="D79" s="346"/>
      <c r="E79" s="970"/>
      <c r="F79" s="970"/>
    </row>
    <row r="80" spans="2:6" ht="21.95" customHeight="1" x14ac:dyDescent="0.25">
      <c r="B80" s="371">
        <v>920</v>
      </c>
      <c r="C80" s="1181">
        <v>0.17391304347826089</v>
      </c>
      <c r="D80" s="346"/>
      <c r="E80" s="970"/>
      <c r="F80" s="970"/>
    </row>
    <row r="81" spans="2:6" ht="21.95" customHeight="1" x14ac:dyDescent="0.25">
      <c r="B81" s="371">
        <v>1820</v>
      </c>
      <c r="C81" s="1181">
        <v>3.2967032967032968E-2</v>
      </c>
      <c r="D81" s="346"/>
      <c r="E81" s="970"/>
      <c r="F81" s="970"/>
    </row>
    <row r="82" spans="2:6" ht="21.95" customHeight="1" x14ac:dyDescent="0.25">
      <c r="B82" s="371">
        <v>240</v>
      </c>
      <c r="C82" s="1181">
        <v>0.16666666666666671</v>
      </c>
      <c r="D82" s="346"/>
      <c r="E82" s="970"/>
      <c r="F82" s="970"/>
    </row>
    <row r="83" spans="2:6" ht="21.95" customHeight="1" x14ac:dyDescent="0.25">
      <c r="B83" s="371">
        <v>120</v>
      </c>
      <c r="C83" s="1181">
        <v>0.5</v>
      </c>
      <c r="D83" s="346"/>
      <c r="E83" s="970"/>
      <c r="F83" s="970"/>
    </row>
    <row r="84" spans="2:6" ht="21.95" customHeight="1" x14ac:dyDescent="0.25">
      <c r="B84" s="371">
        <v>2920</v>
      </c>
      <c r="C84" s="1181">
        <v>0</v>
      </c>
      <c r="D84" s="346"/>
      <c r="E84" s="970"/>
      <c r="F84" s="970"/>
    </row>
    <row r="85" spans="2:6" ht="21.95" customHeight="1" x14ac:dyDescent="0.25">
      <c r="B85" s="371">
        <v>2460</v>
      </c>
      <c r="C85" s="1181">
        <v>1.6260162601626021E-2</v>
      </c>
      <c r="D85" s="346"/>
      <c r="E85" s="970"/>
      <c r="F85" s="970"/>
    </row>
    <row r="86" spans="2:6" ht="21.95" customHeight="1" x14ac:dyDescent="0.25">
      <c r="B86" s="970"/>
      <c r="C86" s="1181"/>
      <c r="D86" s="346"/>
      <c r="E86" s="970"/>
      <c r="F86" s="970"/>
    </row>
    <row r="87" spans="2:6" ht="21.95" customHeight="1" x14ac:dyDescent="0.25">
      <c r="B87" s="970"/>
      <c r="C87" s="1181"/>
      <c r="D87" s="346"/>
      <c r="E87" s="970"/>
      <c r="F87" s="970"/>
    </row>
    <row r="88" spans="2:6" ht="21.95" customHeight="1" x14ac:dyDescent="0.25">
      <c r="B88" s="371">
        <v>740</v>
      </c>
      <c r="C88" s="1181">
        <v>0.1891891891891892</v>
      </c>
      <c r="D88" s="346"/>
      <c r="E88" s="970"/>
      <c r="F88" s="970"/>
    </row>
    <row r="89" spans="2:6" ht="21.95" customHeight="1" x14ac:dyDescent="0.25">
      <c r="B89" s="371">
        <v>440</v>
      </c>
      <c r="C89" s="1181">
        <v>0.31818181818181818</v>
      </c>
      <c r="D89" s="346"/>
      <c r="E89" s="970"/>
      <c r="F89" s="970"/>
    </row>
    <row r="90" spans="2:6" ht="21.95" customHeight="1" x14ac:dyDescent="0.25">
      <c r="B90" s="371">
        <v>460</v>
      </c>
      <c r="C90" s="1181">
        <v>4.3478260869565223E-2</v>
      </c>
      <c r="D90" s="346"/>
      <c r="E90" s="970"/>
      <c r="F90" s="970"/>
    </row>
    <row r="91" spans="2:6" ht="21.95" customHeight="1" x14ac:dyDescent="0.25">
      <c r="B91" s="371">
        <v>1760</v>
      </c>
      <c r="C91" s="1181">
        <v>4.5454545454545463E-2</v>
      </c>
      <c r="D91" s="346"/>
      <c r="E91" s="970"/>
      <c r="F91" s="970"/>
    </row>
    <row r="92" spans="2:6" ht="21.95" customHeight="1" x14ac:dyDescent="0.25">
      <c r="B92" s="371">
        <v>26000</v>
      </c>
      <c r="C92" s="1181">
        <v>3.0769230769230771E-2</v>
      </c>
      <c r="D92" s="346"/>
      <c r="E92" s="970"/>
      <c r="F92" s="970"/>
    </row>
    <row r="93" spans="2:6" ht="21.95" customHeight="1" x14ac:dyDescent="0.25">
      <c r="B93" s="371">
        <v>1500</v>
      </c>
      <c r="C93" s="1181">
        <v>0.04</v>
      </c>
      <c r="D93" s="346"/>
      <c r="E93" s="970"/>
      <c r="F93" s="970"/>
    </row>
    <row r="94" spans="2:6" ht="21.95" customHeight="1" x14ac:dyDescent="0.25">
      <c r="B94" s="371">
        <v>3480</v>
      </c>
      <c r="C94" s="1181">
        <v>0</v>
      </c>
      <c r="D94" s="346"/>
      <c r="E94" s="970"/>
      <c r="F94" s="970"/>
    </row>
    <row r="95" spans="2:6" ht="21.95" customHeight="1" x14ac:dyDescent="0.25">
      <c r="B95" s="371">
        <v>3000</v>
      </c>
      <c r="C95" s="1181">
        <v>0.02</v>
      </c>
      <c r="D95" s="346"/>
      <c r="E95" s="970"/>
      <c r="F95" s="970"/>
    </row>
    <row r="96" spans="2:6" ht="21.95" customHeight="1" x14ac:dyDescent="0.25">
      <c r="B96" s="371">
        <v>420</v>
      </c>
      <c r="C96" s="1181">
        <v>0.14285714285714279</v>
      </c>
      <c r="D96" s="346"/>
      <c r="E96" s="970"/>
      <c r="F96" s="970"/>
    </row>
    <row r="97" spans="2:6" ht="21.95" customHeight="1" x14ac:dyDescent="0.25">
      <c r="B97" s="371">
        <v>520</v>
      </c>
      <c r="C97" s="1181">
        <v>3.8461538461538457E-2</v>
      </c>
      <c r="D97" s="346"/>
      <c r="E97" s="970"/>
      <c r="F97" s="970"/>
    </row>
    <row r="98" spans="2:6" ht="21.95" customHeight="1" x14ac:dyDescent="0.25">
      <c r="B98" s="371">
        <v>1360</v>
      </c>
      <c r="C98" s="1181">
        <v>5.8823529411764712E-2</v>
      </c>
      <c r="D98" s="346"/>
      <c r="E98" s="970"/>
      <c r="F98" s="970"/>
    </row>
    <row r="99" spans="2:6" ht="21.95" customHeight="1" x14ac:dyDescent="0.25">
      <c r="B99" s="371">
        <v>20</v>
      </c>
      <c r="C99" s="1181">
        <v>0</v>
      </c>
      <c r="D99" s="346"/>
      <c r="E99" s="970"/>
      <c r="F99" s="970"/>
    </row>
    <row r="100" spans="2:6" ht="21.95" customHeight="1" x14ac:dyDescent="0.25">
      <c r="B100" s="371">
        <v>540</v>
      </c>
      <c r="C100" s="1181">
        <v>0.70370370370370372</v>
      </c>
      <c r="D100" s="346"/>
      <c r="E100" s="970"/>
      <c r="F100" s="970"/>
    </row>
    <row r="101" spans="2:6" ht="21.95" customHeight="1" x14ac:dyDescent="0.25">
      <c r="B101" s="371">
        <v>0</v>
      </c>
      <c r="C101" s="1181">
        <v>0</v>
      </c>
      <c r="D101" s="346"/>
      <c r="E101" s="970"/>
      <c r="F101" s="970"/>
    </row>
    <row r="102" spans="2:6" ht="21.95" customHeight="1" x14ac:dyDescent="0.25">
      <c r="B102" s="371">
        <v>520</v>
      </c>
      <c r="C102" s="1181">
        <v>0.1153846153846154</v>
      </c>
      <c r="D102" s="346"/>
      <c r="E102" s="970"/>
      <c r="F102" s="970"/>
    </row>
    <row r="103" spans="2:6" ht="21.95" customHeight="1" x14ac:dyDescent="0.25">
      <c r="B103" s="371">
        <v>1680</v>
      </c>
      <c r="C103" s="1181">
        <v>7.1428571428571425E-2</v>
      </c>
      <c r="D103" s="346"/>
      <c r="E103" s="970"/>
      <c r="F103" s="970"/>
    </row>
    <row r="104" spans="2:6" ht="21.95" customHeight="1" x14ac:dyDescent="0.25">
      <c r="B104" s="371">
        <v>460</v>
      </c>
      <c r="C104" s="1181">
        <v>0</v>
      </c>
      <c r="D104" s="346"/>
      <c r="E104" s="970"/>
      <c r="F104" s="970"/>
    </row>
    <row r="105" spans="2:6" ht="21.95" customHeight="1" x14ac:dyDescent="0.25">
      <c r="B105" s="371">
        <v>1040</v>
      </c>
      <c r="C105" s="1181">
        <v>7.6923076923076927E-2</v>
      </c>
      <c r="D105" s="346"/>
      <c r="E105" s="970"/>
      <c r="F105" s="970"/>
    </row>
    <row r="106" spans="2:6" ht="21.95" customHeight="1" x14ac:dyDescent="0.25">
      <c r="B106" s="371">
        <v>260</v>
      </c>
      <c r="C106" s="1181">
        <v>0</v>
      </c>
      <c r="D106" s="346"/>
      <c r="E106" s="970"/>
      <c r="F106" s="970"/>
    </row>
    <row r="107" spans="2:6" ht="21.95" customHeight="1" x14ac:dyDescent="0.25">
      <c r="B107" s="371">
        <v>4820</v>
      </c>
      <c r="C107" s="1181">
        <v>1.659751037344398E-2</v>
      </c>
      <c r="D107" s="346"/>
      <c r="E107" s="970"/>
      <c r="F107" s="970"/>
    </row>
    <row r="108" spans="2:6" ht="21.95" customHeight="1" x14ac:dyDescent="0.25">
      <c r="B108" s="371">
        <v>2320</v>
      </c>
      <c r="C108" s="1181">
        <v>2.5862068965517241E-2</v>
      </c>
      <c r="D108" s="346"/>
      <c r="E108" s="970"/>
      <c r="F108" s="970"/>
    </row>
    <row r="109" spans="2:6" ht="21.95" customHeight="1" x14ac:dyDescent="0.25">
      <c r="B109" s="371">
        <v>360</v>
      </c>
      <c r="C109" s="1181">
        <v>0.3888888888888889</v>
      </c>
      <c r="D109" s="346"/>
      <c r="E109" s="970"/>
      <c r="F109" s="970"/>
    </row>
    <row r="110" spans="2:6" ht="21.95" customHeight="1" x14ac:dyDescent="0.25">
      <c r="B110" s="371">
        <v>1380</v>
      </c>
      <c r="C110" s="1181">
        <v>1.4492753623188409E-2</v>
      </c>
      <c r="D110" s="346"/>
      <c r="E110" s="970"/>
      <c r="F110" s="970"/>
    </row>
    <row r="111" spans="2:6" ht="21.95" customHeight="1" x14ac:dyDescent="0.25">
      <c r="B111" s="371">
        <v>1980</v>
      </c>
      <c r="C111" s="1181">
        <v>1.01010101010101E-2</v>
      </c>
      <c r="D111" s="346"/>
      <c r="E111" s="970"/>
      <c r="F111" s="970"/>
    </row>
    <row r="112" spans="2:6" ht="21.95" customHeight="1" x14ac:dyDescent="0.25">
      <c r="B112" s="371">
        <v>640</v>
      </c>
      <c r="C112" s="1181">
        <v>0.1875</v>
      </c>
      <c r="D112" s="346"/>
      <c r="E112" s="970"/>
      <c r="F112" s="970"/>
    </row>
    <row r="113" spans="2:6" ht="21.95" customHeight="1" x14ac:dyDescent="0.25">
      <c r="B113" s="371">
        <v>6080</v>
      </c>
      <c r="C113" s="1181">
        <v>1.973684210526316E-2</v>
      </c>
      <c r="D113" s="346"/>
      <c r="E113" s="970"/>
      <c r="F113" s="970"/>
    </row>
    <row r="114" spans="2:6" ht="21.95" customHeight="1" x14ac:dyDescent="0.25">
      <c r="B114" s="371">
        <v>80</v>
      </c>
      <c r="C114" s="1181">
        <v>0</v>
      </c>
      <c r="D114" s="346"/>
      <c r="E114" s="970"/>
      <c r="F114" s="970"/>
    </row>
    <row r="115" spans="2:6" ht="21.95" customHeight="1" x14ac:dyDescent="0.25">
      <c r="B115" s="371">
        <v>1440</v>
      </c>
      <c r="C115" s="1181">
        <v>6.9444444444444448E-2</v>
      </c>
      <c r="D115" s="346"/>
      <c r="E115" s="970"/>
      <c r="F115" s="970"/>
    </row>
    <row r="116" spans="2:6" ht="21.95" customHeight="1" x14ac:dyDescent="0.25">
      <c r="B116" s="371">
        <v>20</v>
      </c>
      <c r="C116" s="1181">
        <v>0</v>
      </c>
      <c r="D116" s="346"/>
      <c r="E116" s="970"/>
      <c r="F116" s="970"/>
    </row>
    <row r="117" spans="2:6" ht="21.95" customHeight="1" x14ac:dyDescent="0.25">
      <c r="B117" s="371">
        <v>1100</v>
      </c>
      <c r="C117" s="1181">
        <v>0</v>
      </c>
      <c r="D117" s="346"/>
      <c r="E117" s="970"/>
      <c r="F117" s="970"/>
    </row>
    <row r="118" spans="2:6" ht="21.95" customHeight="1" x14ac:dyDescent="0.25">
      <c r="B118" s="371">
        <v>1740</v>
      </c>
      <c r="C118" s="1181">
        <v>0</v>
      </c>
      <c r="D118" s="346"/>
      <c r="E118" s="970"/>
      <c r="F118" s="970"/>
    </row>
    <row r="119" spans="2:6" ht="21.95" customHeight="1" x14ac:dyDescent="0.25">
      <c r="B119" s="371">
        <v>2160</v>
      </c>
      <c r="C119" s="1181">
        <v>1.8518518518518521E-2</v>
      </c>
      <c r="D119" s="346"/>
      <c r="E119" s="970"/>
      <c r="F119" s="970"/>
    </row>
    <row r="120" spans="2:6" ht="21.95" customHeight="1" x14ac:dyDescent="0.25">
      <c r="B120" s="371">
        <v>260</v>
      </c>
      <c r="C120" s="1181">
        <v>0.38461538461538458</v>
      </c>
      <c r="D120" s="346"/>
      <c r="E120" s="970"/>
      <c r="F120" s="970"/>
    </row>
    <row r="121" spans="2:6" ht="21.95" customHeight="1" x14ac:dyDescent="0.25">
      <c r="B121" s="371">
        <v>540</v>
      </c>
      <c r="C121" s="1181">
        <v>0.44444444444444442</v>
      </c>
      <c r="D121" s="346"/>
      <c r="E121" s="970"/>
      <c r="F121" s="970"/>
    </row>
    <row r="122" spans="2:6" ht="21.95" customHeight="1" x14ac:dyDescent="0.25">
      <c r="B122" s="371">
        <v>520</v>
      </c>
      <c r="C122" s="1181">
        <v>0</v>
      </c>
      <c r="D122" s="346"/>
      <c r="E122" s="970"/>
      <c r="F122" s="970"/>
    </row>
    <row r="123" spans="2:6" ht="21.95" customHeight="1" x14ac:dyDescent="0.25">
      <c r="B123" s="371">
        <v>2080</v>
      </c>
      <c r="C123" s="1181">
        <v>2.8846153846153851E-2</v>
      </c>
      <c r="D123" s="346"/>
      <c r="E123" s="970"/>
      <c r="F123" s="970"/>
    </row>
    <row r="124" spans="2:6" ht="21.95" customHeight="1" x14ac:dyDescent="0.25">
      <c r="B124" s="371">
        <v>2760</v>
      </c>
      <c r="C124" s="1181">
        <v>1.4492753623188409E-2</v>
      </c>
      <c r="D124" s="346"/>
      <c r="E124" s="970"/>
      <c r="F124" s="970"/>
    </row>
    <row r="125" spans="2:6" ht="21.95" customHeight="1" x14ac:dyDescent="0.25">
      <c r="B125" s="371">
        <v>220</v>
      </c>
      <c r="C125" s="1181">
        <v>0.1818181818181818</v>
      </c>
      <c r="D125" s="346"/>
      <c r="E125" s="970"/>
      <c r="F125" s="970"/>
    </row>
    <row r="126" spans="2:6" ht="21.95" customHeight="1" x14ac:dyDescent="0.25">
      <c r="B126" s="371">
        <v>80</v>
      </c>
      <c r="C126" s="1181">
        <v>0</v>
      </c>
      <c r="D126" s="346"/>
      <c r="E126" s="970"/>
      <c r="F126" s="970"/>
    </row>
    <row r="127" spans="2:6" ht="21.95" customHeight="1" x14ac:dyDescent="0.25">
      <c r="B127" s="371">
        <v>4720</v>
      </c>
      <c r="C127" s="1181">
        <v>1.271186440677966E-2</v>
      </c>
      <c r="D127" s="346"/>
      <c r="E127" s="970"/>
      <c r="F127" s="970"/>
    </row>
    <row r="128" spans="2:6" ht="21.95" customHeight="1" x14ac:dyDescent="0.25">
      <c r="B128" s="371">
        <v>3160</v>
      </c>
      <c r="C128" s="1181">
        <v>3.1645569620253167E-2</v>
      </c>
      <c r="D128" s="346"/>
      <c r="E128" s="970"/>
      <c r="F128" s="970"/>
    </row>
    <row r="129" spans="2:6" ht="21.95" customHeight="1" x14ac:dyDescent="0.25">
      <c r="B129" s="371">
        <v>4420</v>
      </c>
      <c r="C129" s="1181">
        <v>0.10859728506787331</v>
      </c>
      <c r="D129" s="346"/>
      <c r="E129" s="970"/>
      <c r="F129" s="970"/>
    </row>
    <row r="130" spans="2:6" ht="21.2" customHeight="1" x14ac:dyDescent="0.25">
      <c r="B130" s="371">
        <v>3080</v>
      </c>
      <c r="C130" s="1187">
        <v>3.896103896103896E-2</v>
      </c>
      <c r="D130" s="346"/>
      <c r="E130" s="970"/>
      <c r="F130" s="970"/>
    </row>
    <row r="131" spans="2:6" ht="20.25" customHeight="1" x14ac:dyDescent="0.25">
      <c r="B131" s="371">
        <v>1360</v>
      </c>
      <c r="C131" s="1189">
        <v>0.1029411764705882</v>
      </c>
      <c r="D131" s="346"/>
      <c r="E131" s="970"/>
      <c r="F131" s="970"/>
    </row>
  </sheetData>
  <mergeCells count="1">
    <mergeCell ref="D5:E5"/>
  </mergeCells>
  <pageMargins left="0.75" right="0.75" top="1" bottom="1" header="0.5" footer="0.5"/>
  <pageSetup orientation="portrait"/>
  <headerFooter>
    <oddFooter>&amp;L&amp;"Helvetica,Regular"&amp;12&amp;K000000	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31"/>
  <sheetViews>
    <sheetView workbookViewId="0"/>
  </sheetViews>
  <sheetFormatPr defaultColWidth="12.19921875" defaultRowHeight="18" customHeight="1" x14ac:dyDescent="0.2"/>
  <cols>
    <col min="1" max="1" width="0.19921875" style="1191" customWidth="1"/>
    <col min="2" max="2" width="8.69921875" style="1191" customWidth="1"/>
    <col min="3" max="3" width="10.59765625" style="1191" customWidth="1"/>
    <col min="4" max="4" width="9.3984375" style="1191" customWidth="1"/>
    <col min="5" max="5" width="8.3984375" style="1191" customWidth="1"/>
    <col min="6" max="6" width="4.5" style="1191" customWidth="1"/>
    <col min="7" max="256" width="12.19921875" style="1191" customWidth="1"/>
  </cols>
  <sheetData>
    <row r="1" spans="2:6" ht="2.1" customHeight="1" x14ac:dyDescent="0.2"/>
    <row r="2" spans="2:6" ht="57.75" customHeight="1" x14ac:dyDescent="0.2">
      <c r="B2" s="1192" t="s">
        <v>557</v>
      </c>
      <c r="C2" s="1177" t="s">
        <v>556</v>
      </c>
      <c r="D2" s="942"/>
      <c r="E2" s="942"/>
      <c r="F2" s="749"/>
    </row>
    <row r="3" spans="2:6" ht="22.5" customHeight="1" x14ac:dyDescent="0.25">
      <c r="B3" s="371">
        <v>45.4</v>
      </c>
      <c r="C3" s="1178">
        <v>4.6511627906976737E-2</v>
      </c>
      <c r="D3" s="1179" t="s">
        <v>553</v>
      </c>
      <c r="E3" s="1193">
        <v>1.6400000000000001E-2</v>
      </c>
      <c r="F3" s="970"/>
    </row>
    <row r="4" spans="2:6" ht="21.95" customHeight="1" x14ac:dyDescent="0.25">
      <c r="B4" s="371">
        <v>47.2</v>
      </c>
      <c r="C4" s="1181">
        <v>0</v>
      </c>
      <c r="D4" s="1182" t="s">
        <v>554</v>
      </c>
      <c r="E4" s="1183">
        <f>SQRT(E3)</f>
        <v>0.12806248474865697</v>
      </c>
      <c r="F4" s="970"/>
    </row>
    <row r="5" spans="2:6" ht="22.5" customHeight="1" x14ac:dyDescent="0.25">
      <c r="B5" s="371">
        <v>39</v>
      </c>
      <c r="C5" s="1181">
        <v>0</v>
      </c>
      <c r="D5" s="1529" t="s">
        <v>555</v>
      </c>
      <c r="E5" s="1530"/>
      <c r="F5" s="1184"/>
    </row>
    <row r="6" spans="2:6" ht="22.5" customHeight="1" x14ac:dyDescent="0.25">
      <c r="B6" s="371">
        <v>35.799999999999997</v>
      </c>
      <c r="C6" s="1181">
        <v>0.5</v>
      </c>
      <c r="D6" s="1185"/>
      <c r="E6" s="1186"/>
      <c r="F6" s="970"/>
    </row>
    <row r="7" spans="2:6" ht="21.95" customHeight="1" x14ac:dyDescent="0.25">
      <c r="B7" s="371">
        <v>125</v>
      </c>
      <c r="C7" s="1181">
        <v>0</v>
      </c>
      <c r="D7" s="346"/>
      <c r="E7" s="970"/>
      <c r="F7" s="970"/>
    </row>
    <row r="8" spans="2:6" ht="21.2" customHeight="1" x14ac:dyDescent="0.25">
      <c r="B8" s="371">
        <v>42.6</v>
      </c>
      <c r="C8" s="1187">
        <v>0.22222222222222221</v>
      </c>
      <c r="D8" s="346"/>
      <c r="E8" s="970"/>
      <c r="F8" s="970"/>
    </row>
    <row r="9" spans="2:6" ht="21.2" customHeight="1" x14ac:dyDescent="0.25">
      <c r="B9" s="371">
        <v>43.4</v>
      </c>
      <c r="C9" s="1188">
        <v>9.7560975609756101E-2</v>
      </c>
      <c r="D9" s="346"/>
      <c r="E9" s="970"/>
      <c r="F9" s="970"/>
    </row>
    <row r="10" spans="2:6" ht="21.95" customHeight="1" x14ac:dyDescent="0.25">
      <c r="B10" s="371">
        <v>60.6</v>
      </c>
      <c r="C10" s="1181">
        <v>0</v>
      </c>
      <c r="D10" s="346"/>
      <c r="E10" s="970"/>
      <c r="F10" s="970"/>
    </row>
    <row r="11" spans="2:6" ht="21.95" customHeight="1" x14ac:dyDescent="0.25">
      <c r="B11" s="371">
        <v>49.8</v>
      </c>
      <c r="C11" s="1181">
        <v>1</v>
      </c>
      <c r="D11" s="346"/>
      <c r="E11" s="970"/>
      <c r="F11" s="970"/>
    </row>
    <row r="12" spans="2:6" ht="21.95" customHeight="1" x14ac:dyDescent="0.25">
      <c r="B12" s="371">
        <v>27</v>
      </c>
      <c r="C12" s="1181">
        <v>0</v>
      </c>
      <c r="D12" s="346"/>
      <c r="E12" s="970"/>
      <c r="F12" s="970"/>
    </row>
    <row r="13" spans="2:6" ht="21.95" customHeight="1" x14ac:dyDescent="0.25">
      <c r="B13" s="371">
        <v>29</v>
      </c>
      <c r="C13" s="1181">
        <v>2.1276595744680851E-2</v>
      </c>
      <c r="D13" s="346"/>
      <c r="E13" s="970"/>
      <c r="F13" s="970"/>
    </row>
    <row r="14" spans="2:6" ht="21.95" customHeight="1" x14ac:dyDescent="0.25">
      <c r="B14" s="371">
        <v>47.8</v>
      </c>
      <c r="C14" s="1181">
        <v>0.2857142857142857</v>
      </c>
      <c r="D14" s="346"/>
      <c r="E14" s="970"/>
      <c r="F14" s="970"/>
    </row>
    <row r="15" spans="2:6" ht="21.95" customHeight="1" x14ac:dyDescent="0.25">
      <c r="B15" s="371">
        <v>45.4</v>
      </c>
      <c r="C15" s="1181">
        <v>0.14285714285714279</v>
      </c>
      <c r="D15" s="346"/>
      <c r="E15" s="970"/>
      <c r="F15" s="970"/>
    </row>
    <row r="16" spans="2:6" ht="21.95" customHeight="1" x14ac:dyDescent="0.25">
      <c r="B16" s="371">
        <v>62</v>
      </c>
      <c r="C16" s="1181">
        <v>0.10526315789473679</v>
      </c>
      <c r="D16" s="346"/>
      <c r="E16" s="970"/>
      <c r="F16" s="970"/>
    </row>
    <row r="17" spans="2:6" ht="21.95" customHeight="1" x14ac:dyDescent="0.25">
      <c r="B17" s="371">
        <v>29.6</v>
      </c>
      <c r="C17" s="1181">
        <v>7.8431372549019607E-2</v>
      </c>
      <c r="D17" s="346"/>
      <c r="E17" s="970"/>
      <c r="F17" s="970"/>
    </row>
    <row r="18" spans="2:6" ht="21.95" customHeight="1" x14ac:dyDescent="0.25">
      <c r="B18" s="371">
        <v>104</v>
      </c>
      <c r="C18" s="1181">
        <v>0</v>
      </c>
      <c r="D18" s="346"/>
      <c r="E18" s="970"/>
      <c r="F18" s="970"/>
    </row>
    <row r="19" spans="2:6" ht="21.95" customHeight="1" x14ac:dyDescent="0.25">
      <c r="B19" s="371">
        <v>34.6</v>
      </c>
      <c r="C19" s="1181">
        <v>5.0847457627118647E-2</v>
      </c>
      <c r="D19" s="346"/>
      <c r="E19" s="970"/>
      <c r="F19" s="970"/>
    </row>
    <row r="20" spans="2:6" ht="21.95" customHeight="1" x14ac:dyDescent="0.25">
      <c r="B20" s="371">
        <v>111.25</v>
      </c>
      <c r="C20" s="1181">
        <v>3.3333333333333333E-2</v>
      </c>
      <c r="D20" s="346"/>
      <c r="E20" s="970"/>
      <c r="F20" s="970"/>
    </row>
    <row r="21" spans="2:6" ht="21.95" customHeight="1" x14ac:dyDescent="0.25">
      <c r="B21" s="371">
        <v>39.25</v>
      </c>
      <c r="C21" s="1181">
        <v>3.10880829015544E-2</v>
      </c>
      <c r="D21" s="346"/>
      <c r="E21" s="970"/>
      <c r="F21" s="970"/>
    </row>
    <row r="22" spans="2:6" ht="21.95" customHeight="1" x14ac:dyDescent="0.25">
      <c r="B22" s="371">
        <v>30.8</v>
      </c>
      <c r="C22" s="1181">
        <v>0</v>
      </c>
      <c r="D22" s="346"/>
      <c r="E22" s="970"/>
      <c r="F22" s="970"/>
    </row>
    <row r="23" spans="2:6" ht="21.95" customHeight="1" x14ac:dyDescent="0.25">
      <c r="B23" s="371">
        <v>33.200000000000003</v>
      </c>
      <c r="C23" s="1181">
        <v>0.13043478260869559</v>
      </c>
      <c r="D23" s="346"/>
      <c r="E23" s="970"/>
      <c r="F23" s="970"/>
    </row>
    <row r="24" spans="2:6" ht="21.95" customHeight="1" x14ac:dyDescent="0.25">
      <c r="B24" s="371">
        <v>65</v>
      </c>
      <c r="C24" s="1181">
        <v>0.5714285714285714</v>
      </c>
      <c r="D24" s="346"/>
      <c r="E24" s="970"/>
      <c r="F24" s="970"/>
    </row>
    <row r="25" spans="2:6" ht="21.95" customHeight="1" x14ac:dyDescent="0.25">
      <c r="B25" s="371">
        <v>50.4</v>
      </c>
      <c r="C25" s="1181">
        <v>0.1111111111111111</v>
      </c>
      <c r="D25" s="346"/>
      <c r="E25" s="970"/>
      <c r="F25" s="970"/>
    </row>
    <row r="26" spans="2:6" ht="21.95" customHeight="1" x14ac:dyDescent="0.25">
      <c r="B26" s="1194">
        <v>57.4</v>
      </c>
      <c r="C26" s="1181">
        <v>5.2631578947368418E-2</v>
      </c>
      <c r="D26" s="346"/>
      <c r="E26" s="970"/>
      <c r="F26" s="970"/>
    </row>
    <row r="27" spans="2:6" ht="21.95" customHeight="1" x14ac:dyDescent="0.25">
      <c r="B27" s="371">
        <v>131</v>
      </c>
      <c r="C27" s="1181">
        <v>0.30188679245283018</v>
      </c>
      <c r="D27" s="346"/>
      <c r="E27" s="970"/>
      <c r="F27" s="970"/>
    </row>
    <row r="28" spans="2:6" ht="21.95" customHeight="1" x14ac:dyDescent="0.25">
      <c r="B28" s="371">
        <v>140</v>
      </c>
      <c r="C28" s="1181">
        <v>0</v>
      </c>
      <c r="D28" s="346"/>
      <c r="E28" s="970"/>
      <c r="F28" s="970"/>
    </row>
    <row r="29" spans="2:6" ht="21.95" customHeight="1" x14ac:dyDescent="0.25">
      <c r="B29" s="371">
        <v>109</v>
      </c>
      <c r="C29" s="1181">
        <v>2.803738317757009E-2</v>
      </c>
      <c r="D29" s="346"/>
      <c r="E29" s="970"/>
      <c r="F29" s="970"/>
    </row>
    <row r="30" spans="2:6" ht="21.95" customHeight="1" x14ac:dyDescent="0.25">
      <c r="B30" s="371">
        <v>88</v>
      </c>
      <c r="C30" s="1181">
        <v>0.18279569892473119</v>
      </c>
      <c r="D30" s="346"/>
      <c r="E30" s="970"/>
      <c r="F30" s="970"/>
    </row>
    <row r="31" spans="2:6" ht="21.95" customHeight="1" x14ac:dyDescent="0.25">
      <c r="B31" s="371">
        <v>99</v>
      </c>
      <c r="C31" s="1181">
        <v>0</v>
      </c>
      <c r="D31" s="346"/>
      <c r="E31" s="970"/>
      <c r="F31" s="970"/>
    </row>
    <row r="32" spans="2:6" ht="21.95" customHeight="1" x14ac:dyDescent="0.25">
      <c r="B32" s="371">
        <v>67.599999999999994</v>
      </c>
      <c r="C32" s="1181">
        <v>0.4</v>
      </c>
      <c r="D32" s="346"/>
      <c r="E32" s="970"/>
      <c r="F32" s="970"/>
    </row>
    <row r="33" spans="2:6" ht="21.95" customHeight="1" x14ac:dyDescent="0.25">
      <c r="B33" s="371">
        <v>48.2</v>
      </c>
      <c r="C33" s="1181">
        <v>6.25E-2</v>
      </c>
      <c r="D33" s="346"/>
      <c r="E33" s="970"/>
      <c r="F33" s="970"/>
    </row>
    <row r="34" spans="2:6" ht="21.95" customHeight="1" x14ac:dyDescent="0.25">
      <c r="B34" s="371">
        <v>56.4</v>
      </c>
      <c r="C34" s="1181">
        <v>0.23529411764705879</v>
      </c>
      <c r="D34" s="346"/>
      <c r="E34" s="970"/>
      <c r="F34" s="970"/>
    </row>
    <row r="35" spans="2:6" ht="21.95" customHeight="1" x14ac:dyDescent="0.25">
      <c r="B35" s="371">
        <v>42</v>
      </c>
      <c r="C35" s="1181">
        <v>0</v>
      </c>
      <c r="D35" s="346"/>
      <c r="E35" s="970"/>
      <c r="F35" s="970"/>
    </row>
    <row r="36" spans="2:6" ht="21.95" customHeight="1" x14ac:dyDescent="0.25">
      <c r="B36" s="371">
        <v>31.6</v>
      </c>
      <c r="C36" s="1181">
        <v>0.1</v>
      </c>
      <c r="D36" s="346"/>
      <c r="E36" s="970"/>
      <c r="F36" s="970"/>
    </row>
    <row r="37" spans="2:6" ht="21.95" customHeight="1" x14ac:dyDescent="0.25">
      <c r="B37" s="371">
        <v>47</v>
      </c>
      <c r="C37" s="1181">
        <v>0.04</v>
      </c>
      <c r="D37" s="346"/>
      <c r="E37" s="970"/>
      <c r="F37" s="970"/>
    </row>
    <row r="38" spans="2:6" ht="21.95" customHeight="1" x14ac:dyDescent="0.25">
      <c r="B38" s="970"/>
      <c r="C38" s="1181"/>
      <c r="D38" s="346"/>
      <c r="E38" s="970"/>
      <c r="F38" s="970"/>
    </row>
    <row r="39" spans="2:6" ht="21.95" customHeight="1" x14ac:dyDescent="0.25">
      <c r="B39" s="970"/>
      <c r="C39" s="1181"/>
      <c r="D39" s="346"/>
      <c r="E39" s="970"/>
      <c r="F39" s="970"/>
    </row>
    <row r="40" spans="2:6" ht="21.95" customHeight="1" x14ac:dyDescent="0.25">
      <c r="B40" s="371">
        <v>29.6</v>
      </c>
      <c r="C40" s="1181">
        <v>5.4054054054054057E-2</v>
      </c>
      <c r="D40" s="346"/>
      <c r="E40" s="970"/>
      <c r="F40" s="970"/>
    </row>
    <row r="41" spans="2:6" ht="21.95" customHeight="1" x14ac:dyDescent="0.25">
      <c r="B41" s="371">
        <v>51.4</v>
      </c>
      <c r="C41" s="1181">
        <v>0.12676056338028169</v>
      </c>
      <c r="D41" s="346"/>
      <c r="E41" s="970"/>
      <c r="F41" s="970"/>
    </row>
    <row r="42" spans="2:6" ht="21.95" customHeight="1" x14ac:dyDescent="0.25">
      <c r="B42" s="371">
        <v>22.6</v>
      </c>
      <c r="C42" s="1181">
        <v>5.5555555555555552E-2</v>
      </c>
      <c r="D42" s="346"/>
      <c r="E42" s="970"/>
      <c r="F42" s="970"/>
    </row>
    <row r="43" spans="2:6" ht="21.95" customHeight="1" x14ac:dyDescent="0.25">
      <c r="B43" s="371">
        <v>33.75</v>
      </c>
      <c r="C43" s="1181">
        <v>0.04</v>
      </c>
      <c r="D43" s="346"/>
      <c r="E43" s="970"/>
      <c r="F43" s="970"/>
    </row>
    <row r="44" spans="2:6" ht="21.95" customHeight="1" x14ac:dyDescent="0.25">
      <c r="B44" s="371">
        <v>19.2</v>
      </c>
      <c r="C44" s="1181">
        <v>0.14285714285714279</v>
      </c>
      <c r="D44" s="346"/>
      <c r="E44" s="970"/>
      <c r="F44" s="970"/>
    </row>
    <row r="45" spans="2:6" ht="21.95" customHeight="1" x14ac:dyDescent="0.25">
      <c r="B45" s="371">
        <v>40.75</v>
      </c>
      <c r="C45" s="1181">
        <v>0</v>
      </c>
      <c r="D45" s="346"/>
      <c r="E45" s="970"/>
      <c r="F45" s="970"/>
    </row>
    <row r="46" spans="2:6" ht="21.95" customHeight="1" x14ac:dyDescent="0.25">
      <c r="B46" s="371">
        <v>42.6</v>
      </c>
      <c r="C46" s="1181">
        <v>2.1739130434782612E-2</v>
      </c>
      <c r="D46" s="346"/>
      <c r="E46" s="970"/>
      <c r="F46" s="970"/>
    </row>
    <row r="47" spans="2:6" ht="21.95" customHeight="1" x14ac:dyDescent="0.25">
      <c r="B47" s="970"/>
      <c r="C47" s="1181"/>
      <c r="D47" s="346"/>
      <c r="E47" s="970"/>
      <c r="F47" s="970"/>
    </row>
    <row r="48" spans="2:6" ht="21.95" customHeight="1" x14ac:dyDescent="0.25">
      <c r="B48" s="371">
        <v>39</v>
      </c>
      <c r="C48" s="1181">
        <v>0</v>
      </c>
      <c r="D48" s="346"/>
      <c r="E48" s="970"/>
      <c r="F48" s="970"/>
    </row>
    <row r="49" spans="2:6" ht="21.95" customHeight="1" x14ac:dyDescent="0.25">
      <c r="B49" s="371">
        <v>57</v>
      </c>
      <c r="C49" s="1181">
        <v>5.1724137931034482E-2</v>
      </c>
      <c r="D49" s="346"/>
      <c r="E49" s="970"/>
      <c r="F49" s="970"/>
    </row>
    <row r="50" spans="2:6" ht="21.95" customHeight="1" x14ac:dyDescent="0.25">
      <c r="B50" s="371">
        <v>38.4</v>
      </c>
      <c r="C50" s="1181">
        <v>0.1153846153846154</v>
      </c>
      <c r="D50" s="346"/>
      <c r="E50" s="970"/>
      <c r="F50" s="970"/>
    </row>
    <row r="51" spans="2:6" ht="21.95" customHeight="1" x14ac:dyDescent="0.25">
      <c r="B51" s="371">
        <v>35.799999999999997</v>
      </c>
      <c r="C51" s="1181">
        <v>4.2553191489361701E-2</v>
      </c>
      <c r="D51" s="346"/>
      <c r="E51" s="970"/>
      <c r="F51" s="970"/>
    </row>
    <row r="52" spans="2:6" ht="21.95" customHeight="1" x14ac:dyDescent="0.25">
      <c r="B52" s="371">
        <v>32.799999999999997</v>
      </c>
      <c r="C52" s="1181">
        <v>0.11688311688311689</v>
      </c>
      <c r="D52" s="346"/>
      <c r="E52" s="970"/>
      <c r="F52" s="970"/>
    </row>
    <row r="53" spans="2:6" ht="21.95" customHeight="1" x14ac:dyDescent="0.25">
      <c r="B53" s="371">
        <v>45</v>
      </c>
      <c r="C53" s="1181">
        <v>5.5555555555555552E-2</v>
      </c>
      <c r="D53" s="346"/>
      <c r="E53" s="970"/>
      <c r="F53" s="970"/>
    </row>
    <row r="54" spans="2:6" ht="21.95" customHeight="1" x14ac:dyDescent="0.25">
      <c r="B54" s="371">
        <v>55.75</v>
      </c>
      <c r="C54" s="1181">
        <v>0.125</v>
      </c>
      <c r="D54" s="346"/>
      <c r="E54" s="970"/>
      <c r="F54" s="970"/>
    </row>
    <row r="55" spans="2:6" ht="21.95" customHeight="1" x14ac:dyDescent="0.25">
      <c r="B55" s="371">
        <v>43.6</v>
      </c>
      <c r="C55" s="1181">
        <v>0</v>
      </c>
      <c r="D55" s="346"/>
      <c r="E55" s="970"/>
      <c r="F55" s="970"/>
    </row>
    <row r="56" spans="2:6" ht="21.95" customHeight="1" x14ac:dyDescent="0.25">
      <c r="B56" s="371">
        <v>39.200000000000003</v>
      </c>
      <c r="C56" s="1181">
        <v>0.33333333333333331</v>
      </c>
      <c r="D56" s="346"/>
      <c r="E56" s="970"/>
      <c r="F56" s="970"/>
    </row>
    <row r="57" spans="2:6" ht="21.95" customHeight="1" x14ac:dyDescent="0.25">
      <c r="B57" s="970"/>
      <c r="C57" s="1181"/>
      <c r="D57" s="346"/>
      <c r="E57" s="970"/>
      <c r="F57" s="970"/>
    </row>
    <row r="58" spans="2:6" ht="21.95" customHeight="1" x14ac:dyDescent="0.25">
      <c r="B58" s="371">
        <v>44.4</v>
      </c>
      <c r="C58" s="1181">
        <v>0</v>
      </c>
      <c r="D58" s="346"/>
      <c r="E58" s="970"/>
      <c r="F58" s="970"/>
    </row>
    <row r="59" spans="2:6" ht="21.95" customHeight="1" x14ac:dyDescent="0.25">
      <c r="B59" s="371">
        <v>31.2</v>
      </c>
      <c r="C59" s="1181">
        <v>0</v>
      </c>
      <c r="D59" s="346"/>
      <c r="E59" s="970"/>
      <c r="F59" s="970"/>
    </row>
    <row r="60" spans="2:6" ht="21.95" customHeight="1" x14ac:dyDescent="0.25">
      <c r="B60" s="371">
        <v>20.8</v>
      </c>
      <c r="C60" s="1181">
        <v>2.6905829596412561E-2</v>
      </c>
      <c r="D60" s="346"/>
      <c r="E60" s="970"/>
      <c r="F60" s="970"/>
    </row>
    <row r="61" spans="2:6" ht="21.95" customHeight="1" x14ac:dyDescent="0.25">
      <c r="B61" s="371">
        <v>41.75</v>
      </c>
      <c r="C61" s="1181">
        <v>0</v>
      </c>
      <c r="D61" s="346"/>
      <c r="E61" s="970"/>
      <c r="F61" s="970"/>
    </row>
    <row r="62" spans="2:6" ht="21.95" customHeight="1" x14ac:dyDescent="0.25">
      <c r="B62" s="371">
        <v>31.4</v>
      </c>
      <c r="C62" s="1181">
        <v>3.3333333333333333E-2</v>
      </c>
      <c r="D62" s="346"/>
      <c r="E62" s="970"/>
      <c r="F62" s="970"/>
    </row>
    <row r="63" spans="2:6" ht="21.95" customHeight="1" x14ac:dyDescent="0.25">
      <c r="B63" s="371">
        <v>77</v>
      </c>
      <c r="C63" s="1181">
        <v>0</v>
      </c>
      <c r="D63" s="346"/>
      <c r="E63" s="970"/>
      <c r="F63" s="970"/>
    </row>
    <row r="64" spans="2:6" ht="21.95" customHeight="1" x14ac:dyDescent="0.25">
      <c r="B64" s="371">
        <v>39.4</v>
      </c>
      <c r="C64" s="1181">
        <v>0.12790697674418611</v>
      </c>
      <c r="D64" s="346"/>
      <c r="E64" s="970"/>
      <c r="F64" s="970"/>
    </row>
    <row r="65" spans="2:6" ht="21.95" customHeight="1" x14ac:dyDescent="0.25">
      <c r="B65" s="371">
        <v>37</v>
      </c>
      <c r="C65" s="1181">
        <v>0.11678832116788319</v>
      </c>
      <c r="D65" s="346"/>
      <c r="E65" s="970"/>
      <c r="F65" s="970"/>
    </row>
    <row r="66" spans="2:6" ht="21.95" customHeight="1" x14ac:dyDescent="0.25">
      <c r="B66" s="371">
        <v>63.6</v>
      </c>
      <c r="C66" s="1181">
        <v>0.1126760563380282</v>
      </c>
      <c r="D66" s="346"/>
      <c r="E66" s="970"/>
      <c r="F66" s="970"/>
    </row>
    <row r="67" spans="2:6" ht="21.95" customHeight="1" x14ac:dyDescent="0.25">
      <c r="B67" s="371">
        <v>31.6</v>
      </c>
      <c r="C67" s="1181">
        <v>0</v>
      </c>
      <c r="D67" s="346"/>
      <c r="E67" s="970"/>
      <c r="F67" s="970"/>
    </row>
    <row r="68" spans="2:6" ht="21.95" customHeight="1" x14ac:dyDescent="0.25">
      <c r="B68" s="371">
        <v>38</v>
      </c>
      <c r="C68" s="1181">
        <v>0.1111111111111111</v>
      </c>
      <c r="D68" s="346"/>
      <c r="E68" s="970"/>
      <c r="F68" s="970"/>
    </row>
    <row r="69" spans="2:6" ht="21.95" customHeight="1" x14ac:dyDescent="0.25">
      <c r="B69" s="371">
        <v>38.200000000000003</v>
      </c>
      <c r="C69" s="1181">
        <v>0.21951219512195119</v>
      </c>
      <c r="D69" s="346"/>
      <c r="E69" s="970"/>
      <c r="F69" s="970"/>
    </row>
    <row r="70" spans="2:6" ht="21.95" customHeight="1" x14ac:dyDescent="0.25">
      <c r="B70" s="970"/>
      <c r="C70" s="1181"/>
      <c r="D70" s="346"/>
      <c r="E70" s="970"/>
      <c r="F70" s="970"/>
    </row>
    <row r="71" spans="2:6" ht="21.95" customHeight="1" x14ac:dyDescent="0.25">
      <c r="B71" s="371">
        <v>38.200000000000003</v>
      </c>
      <c r="C71" s="1181">
        <v>2.9126213592233011E-2</v>
      </c>
      <c r="D71" s="346"/>
      <c r="E71" s="970"/>
      <c r="F71" s="970"/>
    </row>
    <row r="72" spans="2:6" ht="21.95" customHeight="1" x14ac:dyDescent="0.25">
      <c r="B72" s="371">
        <v>21</v>
      </c>
      <c r="C72" s="1181">
        <v>7.8014184397163122E-2</v>
      </c>
      <c r="D72" s="346"/>
      <c r="E72" s="970"/>
      <c r="F72" s="970"/>
    </row>
    <row r="73" spans="2:6" ht="21.95" customHeight="1" x14ac:dyDescent="0.25">
      <c r="B73" s="371">
        <v>29.6</v>
      </c>
      <c r="C73" s="1181">
        <v>0.14285714285714279</v>
      </c>
      <c r="D73" s="346"/>
      <c r="E73" s="970"/>
      <c r="F73" s="970"/>
    </row>
    <row r="74" spans="2:6" ht="21.95" customHeight="1" x14ac:dyDescent="0.25">
      <c r="B74" s="371">
        <v>73</v>
      </c>
      <c r="C74" s="1181">
        <v>7.792207792207792E-2</v>
      </c>
      <c r="D74" s="346"/>
      <c r="E74" s="970"/>
      <c r="F74" s="970"/>
    </row>
    <row r="75" spans="2:6" ht="21.95" customHeight="1" x14ac:dyDescent="0.25">
      <c r="B75" s="371">
        <v>47.2</v>
      </c>
      <c r="C75" s="1181">
        <v>3.7383177570093462E-2</v>
      </c>
      <c r="D75" s="346"/>
      <c r="E75" s="970"/>
      <c r="F75" s="970"/>
    </row>
    <row r="76" spans="2:6" ht="21.95" customHeight="1" x14ac:dyDescent="0.25">
      <c r="B76" s="371">
        <v>52.75</v>
      </c>
      <c r="C76" s="1181">
        <v>0.31159420289855072</v>
      </c>
      <c r="D76" s="346"/>
      <c r="E76" s="970"/>
      <c r="F76" s="970"/>
    </row>
    <row r="77" spans="2:6" ht="21.95" customHeight="1" x14ac:dyDescent="0.25">
      <c r="B77" s="371">
        <v>40.4</v>
      </c>
      <c r="C77" s="1181">
        <v>6.8493150684931503E-2</v>
      </c>
      <c r="D77" s="346"/>
      <c r="E77" s="970"/>
      <c r="F77" s="970"/>
    </row>
    <row r="78" spans="2:6" ht="21.95" customHeight="1" x14ac:dyDescent="0.25">
      <c r="B78" s="371">
        <v>34.200000000000003</v>
      </c>
      <c r="C78" s="1181">
        <v>3.2258064516129031E-2</v>
      </c>
      <c r="D78" s="346"/>
      <c r="E78" s="970"/>
      <c r="F78" s="970"/>
    </row>
    <row r="79" spans="2:6" ht="21.95" customHeight="1" x14ac:dyDescent="0.25">
      <c r="B79" s="371">
        <v>40.200000000000003</v>
      </c>
      <c r="C79" s="1181">
        <v>2.0833333333333329E-2</v>
      </c>
      <c r="D79" s="346"/>
      <c r="E79" s="970"/>
      <c r="F79" s="970"/>
    </row>
    <row r="80" spans="2:6" ht="21.95" customHeight="1" x14ac:dyDescent="0.25">
      <c r="B80" s="371">
        <v>35.6</v>
      </c>
      <c r="C80" s="1181">
        <v>0.17391304347826089</v>
      </c>
      <c r="D80" s="346"/>
      <c r="E80" s="970"/>
      <c r="F80" s="970"/>
    </row>
    <row r="81" spans="2:6" ht="21.95" customHeight="1" x14ac:dyDescent="0.25">
      <c r="B81" s="371">
        <v>43</v>
      </c>
      <c r="C81" s="1181">
        <v>3.2967032967032968E-2</v>
      </c>
      <c r="D81" s="346"/>
      <c r="E81" s="970"/>
      <c r="F81" s="970"/>
    </row>
    <row r="82" spans="2:6" ht="21.95" customHeight="1" x14ac:dyDescent="0.25">
      <c r="B82" s="371">
        <v>47.4</v>
      </c>
      <c r="C82" s="1181">
        <v>0.16666666666666671</v>
      </c>
      <c r="D82" s="346"/>
      <c r="E82" s="970"/>
      <c r="F82" s="970"/>
    </row>
    <row r="83" spans="2:6" ht="21.95" customHeight="1" x14ac:dyDescent="0.25">
      <c r="B83" s="371">
        <v>96.4</v>
      </c>
      <c r="C83" s="1181">
        <v>0.5</v>
      </c>
      <c r="D83" s="346"/>
      <c r="E83" s="970"/>
      <c r="F83" s="970"/>
    </row>
    <row r="84" spans="2:6" ht="21.95" customHeight="1" x14ac:dyDescent="0.25">
      <c r="B84" s="371">
        <v>53</v>
      </c>
      <c r="C84" s="1181">
        <v>0</v>
      </c>
      <c r="D84" s="346"/>
      <c r="E84" s="970"/>
      <c r="F84" s="970"/>
    </row>
    <row r="85" spans="2:6" ht="21.95" customHeight="1" x14ac:dyDescent="0.25">
      <c r="B85" s="371">
        <v>39.6</v>
      </c>
      <c r="C85" s="1181">
        <v>1.6260162601626021E-2</v>
      </c>
      <c r="D85" s="346"/>
      <c r="E85" s="970"/>
      <c r="F85" s="970"/>
    </row>
    <row r="86" spans="2:6" ht="21.95" customHeight="1" x14ac:dyDescent="0.25">
      <c r="B86" s="970"/>
      <c r="C86" s="1181"/>
      <c r="D86" s="346"/>
      <c r="E86" s="970"/>
      <c r="F86" s="970"/>
    </row>
    <row r="87" spans="2:6" ht="21.95" customHeight="1" x14ac:dyDescent="0.25">
      <c r="B87" s="970"/>
      <c r="C87" s="1181"/>
      <c r="D87" s="346"/>
      <c r="E87" s="970"/>
      <c r="F87" s="970"/>
    </row>
    <row r="88" spans="2:6" ht="21.95" customHeight="1" x14ac:dyDescent="0.25">
      <c r="B88" s="371">
        <v>43.6</v>
      </c>
      <c r="C88" s="1181">
        <v>0.1891891891891892</v>
      </c>
      <c r="D88" s="346"/>
      <c r="E88" s="970"/>
      <c r="F88" s="970"/>
    </row>
    <row r="89" spans="2:6" ht="21.95" customHeight="1" x14ac:dyDescent="0.25">
      <c r="B89" s="371">
        <v>79</v>
      </c>
      <c r="C89" s="1181">
        <v>0.31818181818181818</v>
      </c>
      <c r="D89" s="346"/>
      <c r="E89" s="970"/>
      <c r="F89" s="970"/>
    </row>
    <row r="90" spans="2:6" ht="21.95" customHeight="1" x14ac:dyDescent="0.25">
      <c r="B90" s="371">
        <v>27.4</v>
      </c>
      <c r="C90" s="1181">
        <v>4.3478260869565223E-2</v>
      </c>
      <c r="D90" s="346"/>
      <c r="E90" s="970"/>
      <c r="F90" s="970"/>
    </row>
    <row r="91" spans="2:6" ht="21.95" customHeight="1" x14ac:dyDescent="0.25">
      <c r="B91" s="371">
        <v>28</v>
      </c>
      <c r="C91" s="1181">
        <v>4.5454545454545463E-2</v>
      </c>
      <c r="D91" s="346"/>
      <c r="E91" s="970"/>
      <c r="F91" s="970"/>
    </row>
    <row r="92" spans="2:6" ht="21.95" customHeight="1" x14ac:dyDescent="0.25">
      <c r="B92" s="371">
        <v>44.6</v>
      </c>
      <c r="C92" s="1181">
        <v>3.0769230769230771E-2</v>
      </c>
      <c r="D92" s="346"/>
      <c r="E92" s="970"/>
      <c r="F92" s="970"/>
    </row>
    <row r="93" spans="2:6" ht="21.95" customHeight="1" x14ac:dyDescent="0.25">
      <c r="B93" s="371">
        <v>45.4</v>
      </c>
      <c r="C93" s="1181">
        <v>0.04</v>
      </c>
      <c r="D93" s="346"/>
      <c r="E93" s="970"/>
      <c r="F93" s="970"/>
    </row>
    <row r="94" spans="2:6" ht="21.95" customHeight="1" x14ac:dyDescent="0.25">
      <c r="B94" s="371">
        <v>39.25</v>
      </c>
      <c r="C94" s="1181">
        <v>0</v>
      </c>
      <c r="D94" s="346"/>
      <c r="E94" s="970"/>
      <c r="F94" s="970"/>
    </row>
    <row r="95" spans="2:6" ht="21.95" customHeight="1" x14ac:dyDescent="0.25">
      <c r="B95" s="371">
        <v>47.2</v>
      </c>
      <c r="C95" s="1181">
        <v>0.02</v>
      </c>
      <c r="D95" s="346"/>
      <c r="E95" s="970"/>
      <c r="F95" s="970"/>
    </row>
    <row r="96" spans="2:6" ht="21.95" customHeight="1" x14ac:dyDescent="0.25">
      <c r="B96" s="371">
        <v>40.4</v>
      </c>
      <c r="C96" s="1181">
        <v>0.14285714285714279</v>
      </c>
      <c r="D96" s="346"/>
      <c r="E96" s="970"/>
      <c r="F96" s="970"/>
    </row>
    <row r="97" spans="2:6" ht="21.95" customHeight="1" x14ac:dyDescent="0.25">
      <c r="B97" s="371">
        <v>63</v>
      </c>
      <c r="C97" s="1181">
        <v>3.8461538461538457E-2</v>
      </c>
      <c r="D97" s="346"/>
      <c r="E97" s="970"/>
      <c r="F97" s="970"/>
    </row>
    <row r="98" spans="2:6" ht="21.95" customHeight="1" x14ac:dyDescent="0.25">
      <c r="B98" s="371">
        <v>43.6</v>
      </c>
      <c r="C98" s="1181">
        <v>5.8823529411764712E-2</v>
      </c>
      <c r="D98" s="346"/>
      <c r="E98" s="970"/>
      <c r="F98" s="970"/>
    </row>
    <row r="99" spans="2:6" ht="21.95" customHeight="1" x14ac:dyDescent="0.25">
      <c r="B99" s="371">
        <v>31.2</v>
      </c>
      <c r="C99" s="1181">
        <v>0</v>
      </c>
      <c r="D99" s="346"/>
      <c r="E99" s="970"/>
      <c r="F99" s="970"/>
    </row>
    <row r="100" spans="2:6" ht="21.95" customHeight="1" x14ac:dyDescent="0.25">
      <c r="B100" s="371">
        <v>75</v>
      </c>
      <c r="C100" s="1181">
        <v>0.70370370370370372</v>
      </c>
      <c r="D100" s="346"/>
      <c r="E100" s="970"/>
      <c r="F100" s="970"/>
    </row>
    <row r="101" spans="2:6" ht="21.95" customHeight="1" x14ac:dyDescent="0.25">
      <c r="B101" s="371">
        <v>120.8</v>
      </c>
      <c r="C101" s="1181">
        <v>0</v>
      </c>
      <c r="D101" s="346"/>
      <c r="E101" s="970"/>
      <c r="F101" s="970"/>
    </row>
    <row r="102" spans="2:6" ht="21.95" customHeight="1" x14ac:dyDescent="0.25">
      <c r="B102" s="371">
        <v>47.2</v>
      </c>
      <c r="C102" s="1181">
        <v>0.1153846153846154</v>
      </c>
      <c r="D102" s="346"/>
      <c r="E102" s="970"/>
      <c r="F102" s="970"/>
    </row>
    <row r="103" spans="2:6" ht="21.95" customHeight="1" x14ac:dyDescent="0.25">
      <c r="B103" s="371">
        <v>32.6</v>
      </c>
      <c r="C103" s="1181">
        <v>7.1428571428571425E-2</v>
      </c>
      <c r="D103" s="346"/>
      <c r="E103" s="970"/>
      <c r="F103" s="970"/>
    </row>
    <row r="104" spans="2:6" ht="21.95" customHeight="1" x14ac:dyDescent="0.25">
      <c r="B104" s="371">
        <v>50.4</v>
      </c>
      <c r="C104" s="1181">
        <v>0</v>
      </c>
      <c r="D104" s="346"/>
      <c r="E104" s="970"/>
      <c r="F104" s="970"/>
    </row>
    <row r="105" spans="2:6" ht="21.95" customHeight="1" x14ac:dyDescent="0.25">
      <c r="B105" s="371">
        <v>41.4</v>
      </c>
      <c r="C105" s="1181">
        <v>7.6923076923076927E-2</v>
      </c>
      <c r="D105" s="346"/>
      <c r="E105" s="970"/>
      <c r="F105" s="970"/>
    </row>
    <row r="106" spans="2:6" ht="21.95" customHeight="1" x14ac:dyDescent="0.25">
      <c r="B106" s="371">
        <v>34</v>
      </c>
      <c r="C106" s="1181">
        <v>0</v>
      </c>
      <c r="D106" s="346"/>
      <c r="E106" s="970"/>
      <c r="F106" s="970"/>
    </row>
    <row r="107" spans="2:6" ht="21.95" customHeight="1" x14ac:dyDescent="0.25">
      <c r="B107" s="371">
        <v>82.2</v>
      </c>
      <c r="C107" s="1181">
        <v>1.659751037344398E-2</v>
      </c>
      <c r="D107" s="346"/>
      <c r="E107" s="970"/>
      <c r="F107" s="970"/>
    </row>
    <row r="108" spans="2:6" ht="21.95" customHeight="1" x14ac:dyDescent="0.25">
      <c r="B108" s="371">
        <v>34.4</v>
      </c>
      <c r="C108" s="1181">
        <v>2.5862068965517241E-2</v>
      </c>
      <c r="D108" s="346"/>
      <c r="E108" s="970"/>
      <c r="F108" s="970"/>
    </row>
    <row r="109" spans="2:6" ht="21.95" customHeight="1" x14ac:dyDescent="0.25">
      <c r="B109" s="371">
        <v>62.25</v>
      </c>
      <c r="C109" s="1181">
        <v>0.3888888888888889</v>
      </c>
      <c r="D109" s="346"/>
      <c r="E109" s="970"/>
      <c r="F109" s="970"/>
    </row>
    <row r="110" spans="2:6" ht="21.95" customHeight="1" x14ac:dyDescent="0.25">
      <c r="B110" s="371">
        <v>32</v>
      </c>
      <c r="C110" s="1181">
        <v>1.4492753623188409E-2</v>
      </c>
      <c r="D110" s="346"/>
      <c r="E110" s="970"/>
      <c r="F110" s="970"/>
    </row>
    <row r="111" spans="2:6" ht="21.95" customHeight="1" x14ac:dyDescent="0.25">
      <c r="B111" s="371">
        <v>61.8</v>
      </c>
      <c r="C111" s="1181">
        <v>1.01010101010101E-2</v>
      </c>
      <c r="D111" s="346"/>
      <c r="E111" s="970"/>
      <c r="F111" s="970"/>
    </row>
    <row r="112" spans="2:6" ht="21.95" customHeight="1" x14ac:dyDescent="0.25">
      <c r="B112" s="371">
        <v>67</v>
      </c>
      <c r="C112" s="1181">
        <v>0.1875</v>
      </c>
      <c r="D112" s="346"/>
      <c r="E112" s="970"/>
      <c r="F112" s="970"/>
    </row>
    <row r="113" spans="2:6" ht="21.95" customHeight="1" x14ac:dyDescent="0.25">
      <c r="B113" s="371">
        <v>56</v>
      </c>
      <c r="C113" s="1181">
        <v>1.973684210526316E-2</v>
      </c>
      <c r="D113" s="346"/>
      <c r="E113" s="970"/>
      <c r="F113" s="970"/>
    </row>
    <row r="114" spans="2:6" ht="21.95" customHeight="1" x14ac:dyDescent="0.25">
      <c r="B114" s="371">
        <v>27.8</v>
      </c>
      <c r="C114" s="1181">
        <v>0</v>
      </c>
      <c r="D114" s="346"/>
      <c r="E114" s="970"/>
      <c r="F114" s="970"/>
    </row>
    <row r="115" spans="2:6" ht="21.95" customHeight="1" x14ac:dyDescent="0.25">
      <c r="B115" s="371">
        <v>39.75</v>
      </c>
      <c r="C115" s="1181">
        <v>6.9444444444444448E-2</v>
      </c>
      <c r="D115" s="346"/>
      <c r="E115" s="970"/>
      <c r="F115" s="970"/>
    </row>
    <row r="116" spans="2:6" ht="21.95" customHeight="1" x14ac:dyDescent="0.25">
      <c r="B116" s="371">
        <v>41.6</v>
      </c>
      <c r="C116" s="1181">
        <v>0</v>
      </c>
      <c r="D116" s="346"/>
      <c r="E116" s="970"/>
      <c r="F116" s="970"/>
    </row>
    <row r="117" spans="2:6" ht="21.95" customHeight="1" x14ac:dyDescent="0.25">
      <c r="B117" s="371">
        <v>46.6</v>
      </c>
      <c r="C117" s="1181">
        <v>0</v>
      </c>
      <c r="D117" s="346"/>
      <c r="E117" s="970"/>
      <c r="F117" s="970"/>
    </row>
    <row r="118" spans="2:6" ht="21.95" customHeight="1" x14ac:dyDescent="0.25">
      <c r="B118" s="371">
        <v>29.4</v>
      </c>
      <c r="C118" s="1181">
        <v>0</v>
      </c>
      <c r="D118" s="346"/>
      <c r="E118" s="970"/>
      <c r="F118" s="970"/>
    </row>
    <row r="119" spans="2:6" ht="21.95" customHeight="1" x14ac:dyDescent="0.25">
      <c r="B119" s="371">
        <v>60</v>
      </c>
      <c r="C119" s="1181">
        <v>1.8518518518518521E-2</v>
      </c>
      <c r="D119" s="346"/>
      <c r="E119" s="970"/>
      <c r="F119" s="970"/>
    </row>
    <row r="120" spans="2:6" ht="21.95" customHeight="1" x14ac:dyDescent="0.25">
      <c r="B120" s="371">
        <v>35.200000000000003</v>
      </c>
      <c r="C120" s="1181">
        <v>0.38461538461538458</v>
      </c>
      <c r="D120" s="346"/>
      <c r="E120" s="970"/>
      <c r="F120" s="970"/>
    </row>
    <row r="121" spans="2:6" ht="21.95" customHeight="1" x14ac:dyDescent="0.25">
      <c r="B121" s="371">
        <v>52.6</v>
      </c>
      <c r="C121" s="1181">
        <v>0.44444444444444442</v>
      </c>
      <c r="D121" s="346"/>
      <c r="E121" s="970"/>
      <c r="F121" s="970"/>
    </row>
    <row r="122" spans="2:6" ht="21.95" customHeight="1" x14ac:dyDescent="0.25">
      <c r="B122" s="371">
        <v>30.2</v>
      </c>
      <c r="C122" s="1181">
        <v>0</v>
      </c>
      <c r="D122" s="346"/>
      <c r="E122" s="970"/>
      <c r="F122" s="970"/>
    </row>
    <row r="123" spans="2:6" ht="21.95" customHeight="1" x14ac:dyDescent="0.25">
      <c r="B123" s="371">
        <v>53.8</v>
      </c>
      <c r="C123" s="1181">
        <v>2.8846153846153851E-2</v>
      </c>
      <c r="D123" s="346"/>
      <c r="E123" s="970"/>
      <c r="F123" s="970"/>
    </row>
    <row r="124" spans="2:6" ht="21.95" customHeight="1" x14ac:dyDescent="0.25">
      <c r="B124" s="371">
        <v>26</v>
      </c>
      <c r="C124" s="1181">
        <v>1.4492753623188409E-2</v>
      </c>
      <c r="D124" s="346"/>
      <c r="E124" s="970"/>
      <c r="F124" s="970"/>
    </row>
    <row r="125" spans="2:6" ht="21.95" customHeight="1" x14ac:dyDescent="0.25">
      <c r="B125" s="371">
        <v>33.4</v>
      </c>
      <c r="C125" s="1181">
        <v>0.1818181818181818</v>
      </c>
      <c r="D125" s="346"/>
      <c r="E125" s="970"/>
      <c r="F125" s="970"/>
    </row>
    <row r="126" spans="2:6" ht="21.95" customHeight="1" x14ac:dyDescent="0.25">
      <c r="B126" s="371">
        <v>28.4</v>
      </c>
      <c r="C126" s="1181">
        <v>0</v>
      </c>
      <c r="D126" s="346"/>
      <c r="E126" s="970"/>
      <c r="F126" s="970"/>
    </row>
    <row r="127" spans="2:6" ht="21.95" customHeight="1" x14ac:dyDescent="0.25">
      <c r="B127" s="371">
        <v>61</v>
      </c>
      <c r="C127" s="1181">
        <v>1.271186440677966E-2</v>
      </c>
      <c r="D127" s="346"/>
      <c r="E127" s="970"/>
      <c r="F127" s="970"/>
    </row>
    <row r="128" spans="2:6" ht="21.95" customHeight="1" x14ac:dyDescent="0.25">
      <c r="B128" s="371">
        <v>55</v>
      </c>
      <c r="C128" s="1181">
        <v>3.1645569620253167E-2</v>
      </c>
      <c r="D128" s="346"/>
      <c r="E128" s="970"/>
      <c r="F128" s="970"/>
    </row>
    <row r="129" spans="2:6" ht="21.95" customHeight="1" x14ac:dyDescent="0.25">
      <c r="B129" s="371">
        <v>45.8</v>
      </c>
      <c r="C129" s="1181">
        <v>0.10859728506787331</v>
      </c>
      <c r="D129" s="346"/>
      <c r="E129" s="970"/>
      <c r="F129" s="970"/>
    </row>
    <row r="130" spans="2:6" ht="21.2" customHeight="1" x14ac:dyDescent="0.25">
      <c r="B130" s="371">
        <v>69</v>
      </c>
      <c r="C130" s="1187">
        <v>3.896103896103896E-2</v>
      </c>
      <c r="D130" s="346"/>
      <c r="E130" s="970"/>
      <c r="F130" s="970"/>
    </row>
    <row r="131" spans="2:6" ht="20.25" customHeight="1" x14ac:dyDescent="0.25">
      <c r="B131" s="371">
        <v>45.4</v>
      </c>
      <c r="C131" s="1189">
        <v>0.1029411764705882</v>
      </c>
      <c r="D131" s="346"/>
      <c r="E131" s="970"/>
      <c r="F131" s="970"/>
    </row>
  </sheetData>
  <mergeCells count="1">
    <mergeCell ref="D5:E5"/>
  </mergeCells>
  <pageMargins left="0.75" right="0.75" top="1" bottom="1" header="0.5" footer="0.5"/>
  <pageSetup orientation="portrait"/>
  <headerFooter>
    <oddFooter>&amp;L&amp;"Helvetica,Regular"&amp;12&amp;K000000	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31"/>
  <sheetViews>
    <sheetView workbookViewId="0"/>
  </sheetViews>
  <sheetFormatPr defaultColWidth="12.19921875" defaultRowHeight="18" customHeight="1" x14ac:dyDescent="0.2"/>
  <cols>
    <col min="1" max="1" width="0.19921875" style="1195" customWidth="1"/>
    <col min="2" max="2" width="8.09765625" style="1195" customWidth="1"/>
    <col min="3" max="3" width="9" style="1195" customWidth="1"/>
    <col min="4" max="4" width="12.19921875" style="1195" customWidth="1"/>
    <col min="5" max="5" width="6.8984375" style="1195" customWidth="1"/>
    <col min="6" max="6" width="3.5" style="1195" customWidth="1"/>
    <col min="7" max="256" width="12.19921875" style="1195" customWidth="1"/>
  </cols>
  <sheetData>
    <row r="1" spans="2:6" ht="2.1" customHeight="1" x14ac:dyDescent="0.2"/>
    <row r="2" spans="2:6" ht="69.75" customHeight="1" x14ac:dyDescent="0.2">
      <c r="B2" s="1192" t="s">
        <v>557</v>
      </c>
      <c r="C2" s="1177" t="s">
        <v>552</v>
      </c>
      <c r="D2" s="942"/>
      <c r="E2" s="942"/>
      <c r="F2" s="749"/>
    </row>
    <row r="3" spans="2:6" ht="22.5" customHeight="1" x14ac:dyDescent="0.25">
      <c r="B3" s="371">
        <v>45.4</v>
      </c>
      <c r="C3" s="1181">
        <v>0.83720930232558144</v>
      </c>
      <c r="D3" s="1196" t="s">
        <v>553</v>
      </c>
      <c r="E3" s="1193">
        <v>2.8999999999999998E-3</v>
      </c>
      <c r="F3" s="970"/>
    </row>
    <row r="4" spans="2:6" ht="21.95" customHeight="1" x14ac:dyDescent="0.25">
      <c r="B4" s="371">
        <v>47.2</v>
      </c>
      <c r="C4" s="1181">
        <v>0</v>
      </c>
      <c r="D4" s="1182" t="s">
        <v>554</v>
      </c>
      <c r="E4" s="1183">
        <f>SQRT(E3)</f>
        <v>5.3851648071345036E-2</v>
      </c>
      <c r="F4" s="970"/>
    </row>
    <row r="5" spans="2:6" ht="22.5" customHeight="1" x14ac:dyDescent="0.25">
      <c r="B5" s="371">
        <v>39</v>
      </c>
      <c r="C5" s="1181">
        <v>0.34090909090909088</v>
      </c>
      <c r="D5" s="1529" t="s">
        <v>555</v>
      </c>
      <c r="E5" s="1530"/>
      <c r="F5" s="1184"/>
    </row>
    <row r="6" spans="2:6" ht="22.5" customHeight="1" x14ac:dyDescent="0.25">
      <c r="B6" s="371">
        <v>35.799999999999997</v>
      </c>
      <c r="C6" s="1181">
        <v>1</v>
      </c>
      <c r="D6" s="1185"/>
      <c r="E6" s="1186"/>
      <c r="F6" s="970"/>
    </row>
    <row r="7" spans="2:6" ht="21.95" customHeight="1" x14ac:dyDescent="0.25">
      <c r="B7" s="371">
        <v>125</v>
      </c>
      <c r="C7" s="1181">
        <v>0</v>
      </c>
      <c r="D7" s="346"/>
      <c r="E7" s="970"/>
      <c r="F7" s="970"/>
    </row>
    <row r="8" spans="2:6" ht="21.2" customHeight="1" x14ac:dyDescent="0.25">
      <c r="B8" s="371">
        <v>42.6</v>
      </c>
      <c r="C8" s="1187">
        <v>0.88888888888888884</v>
      </c>
      <c r="D8" s="346"/>
      <c r="E8" s="970"/>
      <c r="F8" s="970"/>
    </row>
    <row r="9" spans="2:6" ht="21.2" customHeight="1" x14ac:dyDescent="0.25">
      <c r="B9" s="371">
        <v>43.4</v>
      </c>
      <c r="C9" s="1188">
        <v>0.6097560975609756</v>
      </c>
      <c r="D9" s="346"/>
      <c r="E9" s="970"/>
      <c r="F9" s="970"/>
    </row>
    <row r="10" spans="2:6" ht="21.95" customHeight="1" x14ac:dyDescent="0.25">
      <c r="B10" s="371">
        <v>60.6</v>
      </c>
      <c r="C10" s="1181">
        <v>0</v>
      </c>
      <c r="D10" s="346"/>
      <c r="E10" s="970"/>
      <c r="F10" s="970"/>
    </row>
    <row r="11" spans="2:6" ht="21.95" customHeight="1" x14ac:dyDescent="0.25">
      <c r="B11" s="371">
        <v>49.8</v>
      </c>
      <c r="C11" s="1181">
        <v>1</v>
      </c>
      <c r="D11" s="346"/>
      <c r="E11" s="970"/>
      <c r="F11" s="970"/>
    </row>
    <row r="12" spans="2:6" ht="21.95" customHeight="1" x14ac:dyDescent="0.25">
      <c r="B12" s="371">
        <v>27</v>
      </c>
      <c r="C12" s="1181">
        <v>0</v>
      </c>
      <c r="D12" s="346"/>
      <c r="E12" s="970"/>
      <c r="F12" s="970"/>
    </row>
    <row r="13" spans="2:6" ht="21.95" customHeight="1" x14ac:dyDescent="0.25">
      <c r="B13" s="371">
        <v>29</v>
      </c>
      <c r="C13" s="1181">
        <v>6.3829787234042548E-2</v>
      </c>
      <c r="D13" s="346"/>
      <c r="E13" s="970"/>
      <c r="F13" s="970"/>
    </row>
    <row r="14" spans="2:6" ht="21.95" customHeight="1" x14ac:dyDescent="0.25">
      <c r="B14" s="371">
        <v>47.8</v>
      </c>
      <c r="C14" s="1181">
        <v>0.9285714285714286</v>
      </c>
      <c r="D14" s="346"/>
      <c r="E14" s="970"/>
      <c r="F14" s="970"/>
    </row>
    <row r="15" spans="2:6" ht="21.95" customHeight="1" x14ac:dyDescent="0.25">
      <c r="B15" s="371">
        <v>45.4</v>
      </c>
      <c r="C15" s="1181">
        <v>0.7857142857142857</v>
      </c>
      <c r="D15" s="346"/>
      <c r="E15" s="970"/>
      <c r="F15" s="970"/>
    </row>
    <row r="16" spans="2:6" ht="21.95" customHeight="1" x14ac:dyDescent="0.25">
      <c r="B16" s="371">
        <v>62</v>
      </c>
      <c r="C16" s="1181">
        <v>0.52631578947368418</v>
      </c>
      <c r="D16" s="346"/>
      <c r="E16" s="970"/>
      <c r="F16" s="970"/>
    </row>
    <row r="17" spans="2:6" ht="21.95" customHeight="1" x14ac:dyDescent="0.25">
      <c r="B17" s="371">
        <v>29.6</v>
      </c>
      <c r="C17" s="1181">
        <v>0.71568627450980393</v>
      </c>
      <c r="D17" s="346"/>
      <c r="E17" s="970"/>
      <c r="F17" s="970"/>
    </row>
    <row r="18" spans="2:6" ht="21.95" customHeight="1" x14ac:dyDescent="0.25">
      <c r="B18" s="371">
        <v>104</v>
      </c>
      <c r="C18" s="1181">
        <v>0.55000000000000004</v>
      </c>
      <c r="D18" s="346"/>
      <c r="E18" s="970"/>
      <c r="F18" s="970"/>
    </row>
    <row r="19" spans="2:6" ht="21.95" customHeight="1" x14ac:dyDescent="0.25">
      <c r="B19" s="371">
        <v>34.6</v>
      </c>
      <c r="C19" s="1181">
        <v>0.49152542372881358</v>
      </c>
      <c r="D19" s="346"/>
      <c r="E19" s="970"/>
      <c r="F19" s="970"/>
    </row>
    <row r="20" spans="2:6" ht="21.95" customHeight="1" x14ac:dyDescent="0.25">
      <c r="B20" s="371">
        <v>111.25</v>
      </c>
      <c r="C20" s="1181">
        <v>0.16666666666666671</v>
      </c>
      <c r="D20" s="346"/>
      <c r="E20" s="970"/>
      <c r="F20" s="970"/>
    </row>
    <row r="21" spans="2:6" ht="21.95" customHeight="1" x14ac:dyDescent="0.25">
      <c r="B21" s="371">
        <v>39.25</v>
      </c>
      <c r="C21" s="1181">
        <v>0.73575129533678751</v>
      </c>
      <c r="D21" s="346"/>
      <c r="E21" s="970"/>
      <c r="F21" s="970"/>
    </row>
    <row r="22" spans="2:6" ht="21.95" customHeight="1" x14ac:dyDescent="0.25">
      <c r="B22" s="371">
        <v>30.8</v>
      </c>
      <c r="C22" s="1181">
        <v>0.29166666666666669</v>
      </c>
      <c r="D22" s="346"/>
      <c r="E22" s="970"/>
      <c r="F22" s="970"/>
    </row>
    <row r="23" spans="2:6" ht="21.95" customHeight="1" x14ac:dyDescent="0.25">
      <c r="B23" s="371">
        <v>33.200000000000003</v>
      </c>
      <c r="C23" s="1181">
        <v>0.91304347826086951</v>
      </c>
      <c r="D23" s="346"/>
      <c r="E23" s="970"/>
      <c r="F23" s="970"/>
    </row>
    <row r="24" spans="2:6" ht="21.95" customHeight="1" x14ac:dyDescent="0.25">
      <c r="B24" s="371">
        <v>65</v>
      </c>
      <c r="C24" s="1181">
        <v>0.8571428571428571</v>
      </c>
      <c r="D24" s="346"/>
      <c r="E24" s="970"/>
      <c r="F24" s="970"/>
    </row>
    <row r="25" spans="2:6" ht="21.95" customHeight="1" x14ac:dyDescent="0.25">
      <c r="B25" s="371">
        <v>50.4</v>
      </c>
      <c r="C25" s="1181">
        <v>0.73809523809523814</v>
      </c>
      <c r="D25" s="346"/>
      <c r="E25" s="970"/>
      <c r="F25" s="970"/>
    </row>
    <row r="26" spans="2:6" ht="21.95" customHeight="1" x14ac:dyDescent="0.25">
      <c r="B26" s="1194">
        <v>57.4</v>
      </c>
      <c r="C26" s="1181">
        <v>0.48421052631578948</v>
      </c>
      <c r="D26" s="346"/>
      <c r="E26" s="970"/>
      <c r="F26" s="970"/>
    </row>
    <row r="27" spans="2:6" ht="21.95" customHeight="1" x14ac:dyDescent="0.25">
      <c r="B27" s="371">
        <v>131</v>
      </c>
      <c r="C27" s="1181">
        <v>0.79245283018867929</v>
      </c>
      <c r="D27" s="346"/>
      <c r="E27" s="970"/>
      <c r="F27" s="970"/>
    </row>
    <row r="28" spans="2:6" ht="21.95" customHeight="1" x14ac:dyDescent="0.25">
      <c r="B28" s="371">
        <v>140</v>
      </c>
      <c r="C28" s="1181">
        <v>1</v>
      </c>
      <c r="D28" s="346"/>
      <c r="E28" s="970"/>
      <c r="F28" s="970"/>
    </row>
    <row r="29" spans="2:6" ht="21.95" customHeight="1" x14ac:dyDescent="0.25">
      <c r="B29" s="371">
        <v>109</v>
      </c>
      <c r="C29" s="1181">
        <v>0.60747663551401865</v>
      </c>
      <c r="D29" s="346"/>
      <c r="E29" s="970"/>
      <c r="F29" s="970"/>
    </row>
    <row r="30" spans="2:6" ht="21.95" customHeight="1" x14ac:dyDescent="0.25">
      <c r="B30" s="371">
        <v>88</v>
      </c>
      <c r="C30" s="1181">
        <v>0.978494623655914</v>
      </c>
      <c r="D30" s="346"/>
      <c r="E30" s="970"/>
      <c r="F30" s="970"/>
    </row>
    <row r="31" spans="2:6" ht="21.95" customHeight="1" x14ac:dyDescent="0.25">
      <c r="B31" s="371">
        <v>99</v>
      </c>
      <c r="C31" s="1181">
        <v>0</v>
      </c>
      <c r="D31" s="346"/>
      <c r="E31" s="970"/>
      <c r="F31" s="970"/>
    </row>
    <row r="32" spans="2:6" ht="21.95" customHeight="1" x14ac:dyDescent="0.25">
      <c r="B32" s="371">
        <v>67.599999999999994</v>
      </c>
      <c r="C32" s="1181">
        <v>0.72307692307692306</v>
      </c>
      <c r="D32" s="346"/>
      <c r="E32" s="970"/>
      <c r="F32" s="970"/>
    </row>
    <row r="33" spans="2:6" ht="21.95" customHeight="1" x14ac:dyDescent="0.25">
      <c r="B33" s="371">
        <v>48.2</v>
      </c>
      <c r="C33" s="1181">
        <v>0.91666666666666663</v>
      </c>
      <c r="D33" s="346"/>
      <c r="E33" s="970"/>
      <c r="F33" s="970"/>
    </row>
    <row r="34" spans="2:6" ht="21.95" customHeight="1" x14ac:dyDescent="0.25">
      <c r="B34" s="371">
        <v>56.4</v>
      </c>
      <c r="C34" s="1181">
        <v>0.8</v>
      </c>
      <c r="D34" s="346"/>
      <c r="E34" s="970"/>
      <c r="F34" s="970"/>
    </row>
    <row r="35" spans="2:6" ht="21.95" customHeight="1" x14ac:dyDescent="0.25">
      <c r="B35" s="371">
        <v>42</v>
      </c>
      <c r="C35" s="1181">
        <v>0.52380952380952384</v>
      </c>
      <c r="D35" s="346"/>
      <c r="E35" s="970"/>
      <c r="F35" s="970"/>
    </row>
    <row r="36" spans="2:6" ht="21.95" customHeight="1" x14ac:dyDescent="0.25">
      <c r="B36" s="371">
        <v>31.6</v>
      </c>
      <c r="C36" s="1181">
        <v>0.74</v>
      </c>
      <c r="D36" s="346"/>
      <c r="E36" s="970"/>
      <c r="F36" s="970"/>
    </row>
    <row r="37" spans="2:6" ht="21.95" customHeight="1" x14ac:dyDescent="0.25">
      <c r="B37" s="371">
        <v>47</v>
      </c>
      <c r="C37" s="1181">
        <v>0.56000000000000005</v>
      </c>
      <c r="D37" s="346"/>
      <c r="E37" s="970"/>
      <c r="F37" s="970"/>
    </row>
    <row r="38" spans="2:6" ht="21.95" customHeight="1" x14ac:dyDescent="0.25">
      <c r="B38" s="970"/>
      <c r="C38" s="1181"/>
      <c r="D38" s="346"/>
      <c r="E38" s="970"/>
      <c r="F38" s="970"/>
    </row>
    <row r="39" spans="2:6" ht="21.95" customHeight="1" x14ac:dyDescent="0.25">
      <c r="B39" s="970"/>
      <c r="C39" s="1181"/>
      <c r="D39" s="346"/>
      <c r="E39" s="970"/>
      <c r="F39" s="970"/>
    </row>
    <row r="40" spans="2:6" ht="21.95" customHeight="1" x14ac:dyDescent="0.25">
      <c r="B40" s="371">
        <v>29.6</v>
      </c>
      <c r="C40" s="1181">
        <v>0.27027027027027029</v>
      </c>
      <c r="D40" s="346"/>
      <c r="E40" s="970"/>
      <c r="F40" s="970"/>
    </row>
    <row r="41" spans="2:6" ht="21.95" customHeight="1" x14ac:dyDescent="0.25">
      <c r="B41" s="371">
        <v>51.4</v>
      </c>
      <c r="C41" s="1181">
        <v>0.49295774647887319</v>
      </c>
      <c r="D41" s="346"/>
      <c r="E41" s="970"/>
      <c r="F41" s="970"/>
    </row>
    <row r="42" spans="2:6" ht="21.95" customHeight="1" x14ac:dyDescent="0.25">
      <c r="B42" s="371">
        <v>22.6</v>
      </c>
      <c r="C42" s="1181">
        <v>0.61111111111111116</v>
      </c>
      <c r="D42" s="346"/>
      <c r="E42" s="970"/>
      <c r="F42" s="970"/>
    </row>
    <row r="43" spans="2:6" ht="21.95" customHeight="1" x14ac:dyDescent="0.25">
      <c r="B43" s="371">
        <v>33.75</v>
      </c>
      <c r="C43" s="1181">
        <v>0.64</v>
      </c>
      <c r="D43" s="346"/>
      <c r="E43" s="970"/>
      <c r="F43" s="970"/>
    </row>
    <row r="44" spans="2:6" ht="21.95" customHeight="1" x14ac:dyDescent="0.25">
      <c r="B44" s="371">
        <v>19.2</v>
      </c>
      <c r="C44" s="1181">
        <v>0.2857142857142857</v>
      </c>
      <c r="D44" s="346"/>
      <c r="E44" s="970"/>
      <c r="F44" s="970"/>
    </row>
    <row r="45" spans="2:6" ht="21.95" customHeight="1" x14ac:dyDescent="0.25">
      <c r="B45" s="371">
        <v>40.75</v>
      </c>
      <c r="C45" s="1181">
        <v>0</v>
      </c>
      <c r="D45" s="346"/>
      <c r="E45" s="970"/>
      <c r="F45" s="970"/>
    </row>
    <row r="46" spans="2:6" ht="21.95" customHeight="1" x14ac:dyDescent="0.25">
      <c r="B46" s="371">
        <v>42.6</v>
      </c>
      <c r="C46" s="1181">
        <v>0.73913043478260865</v>
      </c>
      <c r="D46" s="346"/>
      <c r="E46" s="970"/>
      <c r="F46" s="970"/>
    </row>
    <row r="47" spans="2:6" ht="21.95" customHeight="1" x14ac:dyDescent="0.25">
      <c r="B47" s="970"/>
      <c r="C47" s="1181"/>
      <c r="D47" s="346"/>
      <c r="E47" s="970"/>
      <c r="F47" s="970"/>
    </row>
    <row r="48" spans="2:6" ht="21.95" customHeight="1" x14ac:dyDescent="0.25">
      <c r="B48" s="371">
        <v>39</v>
      </c>
      <c r="C48" s="1181">
        <v>0</v>
      </c>
      <c r="D48" s="346"/>
      <c r="E48" s="970"/>
      <c r="F48" s="970"/>
    </row>
    <row r="49" spans="2:6" ht="21.95" customHeight="1" x14ac:dyDescent="0.25">
      <c r="B49" s="371">
        <v>57</v>
      </c>
      <c r="C49" s="1181">
        <v>0.56896551724137934</v>
      </c>
      <c r="D49" s="346"/>
      <c r="E49" s="970"/>
      <c r="F49" s="970"/>
    </row>
    <row r="50" spans="2:6" ht="21.95" customHeight="1" x14ac:dyDescent="0.25">
      <c r="B50" s="371">
        <v>38.4</v>
      </c>
      <c r="C50" s="1181">
        <v>0.46153846153846162</v>
      </c>
      <c r="D50" s="346"/>
      <c r="E50" s="970"/>
      <c r="F50" s="970"/>
    </row>
    <row r="51" spans="2:6" ht="21.95" customHeight="1" x14ac:dyDescent="0.25">
      <c r="B51" s="371">
        <v>35.799999999999997</v>
      </c>
      <c r="C51" s="1181">
        <v>0.1276595744680851</v>
      </c>
      <c r="D51" s="346"/>
      <c r="E51" s="970"/>
      <c r="F51" s="970"/>
    </row>
    <row r="52" spans="2:6" ht="21.95" customHeight="1" x14ac:dyDescent="0.25">
      <c r="B52" s="371">
        <v>32.799999999999997</v>
      </c>
      <c r="C52" s="1181">
        <v>0.8441558441558441</v>
      </c>
      <c r="D52" s="346"/>
      <c r="E52" s="970"/>
      <c r="F52" s="970"/>
    </row>
    <row r="53" spans="2:6" ht="21.95" customHeight="1" x14ac:dyDescent="0.25">
      <c r="B53" s="371">
        <v>45</v>
      </c>
      <c r="C53" s="1181">
        <v>0.33333333333333331</v>
      </c>
      <c r="D53" s="346"/>
      <c r="E53" s="970"/>
      <c r="F53" s="970"/>
    </row>
    <row r="54" spans="2:6" ht="21.95" customHeight="1" x14ac:dyDescent="0.25">
      <c r="B54" s="371">
        <v>55.75</v>
      </c>
      <c r="C54" s="1181">
        <v>0.6875</v>
      </c>
      <c r="D54" s="346"/>
      <c r="E54" s="970"/>
      <c r="F54" s="970"/>
    </row>
    <row r="55" spans="2:6" ht="21.95" customHeight="1" x14ac:dyDescent="0.25">
      <c r="B55" s="371">
        <v>43.6</v>
      </c>
      <c r="C55" s="1181">
        <v>0.3125</v>
      </c>
      <c r="D55" s="346"/>
      <c r="E55" s="970"/>
      <c r="F55" s="970"/>
    </row>
    <row r="56" spans="2:6" ht="21.95" customHeight="1" x14ac:dyDescent="0.25">
      <c r="B56" s="371">
        <v>39.200000000000003</v>
      </c>
      <c r="C56" s="1181">
        <v>0.8666666666666667</v>
      </c>
      <c r="D56" s="346"/>
      <c r="E56" s="970"/>
      <c r="F56" s="970"/>
    </row>
    <row r="57" spans="2:6" ht="21.95" customHeight="1" x14ac:dyDescent="0.25">
      <c r="B57" s="970"/>
      <c r="C57" s="1181"/>
      <c r="D57" s="346"/>
      <c r="E57" s="970"/>
      <c r="F57" s="970"/>
    </row>
    <row r="58" spans="2:6" ht="21.95" customHeight="1" x14ac:dyDescent="0.25">
      <c r="B58" s="371">
        <v>44.4</v>
      </c>
      <c r="C58" s="1181">
        <v>0.52380952380952384</v>
      </c>
      <c r="D58" s="346"/>
      <c r="E58" s="970"/>
      <c r="F58" s="970"/>
    </row>
    <row r="59" spans="2:6" ht="21.95" customHeight="1" x14ac:dyDescent="0.25">
      <c r="B59" s="371">
        <v>31.2</v>
      </c>
      <c r="C59" s="1181">
        <v>0.23076923076923081</v>
      </c>
      <c r="D59" s="346"/>
      <c r="E59" s="970"/>
      <c r="F59" s="970"/>
    </row>
    <row r="60" spans="2:6" ht="21.95" customHeight="1" x14ac:dyDescent="0.25">
      <c r="B60" s="371">
        <v>20.8</v>
      </c>
      <c r="C60" s="1181">
        <v>0.21524663677130049</v>
      </c>
      <c r="D60" s="346"/>
      <c r="E60" s="970"/>
      <c r="F60" s="970"/>
    </row>
    <row r="61" spans="2:6" ht="21.95" customHeight="1" x14ac:dyDescent="0.25">
      <c r="B61" s="371">
        <v>41.75</v>
      </c>
      <c r="C61" s="1181">
        <v>0.28000000000000003</v>
      </c>
      <c r="D61" s="346"/>
      <c r="E61" s="970"/>
      <c r="F61" s="970"/>
    </row>
    <row r="62" spans="2:6" ht="21.95" customHeight="1" x14ac:dyDescent="0.25">
      <c r="B62" s="371">
        <v>31.4</v>
      </c>
      <c r="C62" s="1181">
        <v>0.1333333333333333</v>
      </c>
      <c r="D62" s="346"/>
      <c r="E62" s="970"/>
      <c r="F62" s="970"/>
    </row>
    <row r="63" spans="2:6" ht="21.95" customHeight="1" x14ac:dyDescent="0.25">
      <c r="B63" s="371">
        <v>77</v>
      </c>
      <c r="C63" s="1181">
        <v>0</v>
      </c>
      <c r="D63" s="346"/>
      <c r="E63" s="970"/>
      <c r="F63" s="970"/>
    </row>
    <row r="64" spans="2:6" ht="21.95" customHeight="1" x14ac:dyDescent="0.25">
      <c r="B64" s="371">
        <v>39.4</v>
      </c>
      <c r="C64" s="1181">
        <v>0.7441860465116279</v>
      </c>
      <c r="D64" s="346"/>
      <c r="E64" s="970"/>
      <c r="F64" s="970"/>
    </row>
    <row r="65" spans="2:6" ht="21.95" customHeight="1" x14ac:dyDescent="0.25">
      <c r="B65" s="371">
        <v>37</v>
      </c>
      <c r="C65" s="1181">
        <v>0.70802919708029199</v>
      </c>
      <c r="D65" s="346"/>
      <c r="E65" s="970"/>
      <c r="F65" s="970"/>
    </row>
    <row r="66" spans="2:6" ht="21.95" customHeight="1" x14ac:dyDescent="0.25">
      <c r="B66" s="371">
        <v>63.6</v>
      </c>
      <c r="C66" s="1181">
        <v>0.52112676056338025</v>
      </c>
      <c r="D66" s="346"/>
      <c r="E66" s="970"/>
      <c r="F66" s="970"/>
    </row>
    <row r="67" spans="2:6" ht="21.95" customHeight="1" x14ac:dyDescent="0.25">
      <c r="B67" s="371">
        <v>31.6</v>
      </c>
      <c r="C67" s="1181">
        <v>0</v>
      </c>
      <c r="D67" s="346"/>
      <c r="E67" s="970"/>
      <c r="F67" s="970"/>
    </row>
    <row r="68" spans="2:6" ht="21.95" customHeight="1" x14ac:dyDescent="0.25">
      <c r="B68" s="371">
        <v>38</v>
      </c>
      <c r="C68" s="1181">
        <v>0.97777777777777775</v>
      </c>
      <c r="D68" s="346"/>
      <c r="E68" s="970"/>
      <c r="F68" s="970"/>
    </row>
    <row r="69" spans="2:6" ht="21.95" customHeight="1" x14ac:dyDescent="0.25">
      <c r="B69" s="371">
        <v>38.200000000000003</v>
      </c>
      <c r="C69" s="1181">
        <v>0.73170731707317072</v>
      </c>
      <c r="D69" s="346"/>
      <c r="E69" s="970"/>
      <c r="F69" s="970"/>
    </row>
    <row r="70" spans="2:6" ht="21.95" customHeight="1" x14ac:dyDescent="0.25">
      <c r="B70" s="970"/>
      <c r="C70" s="1181"/>
      <c r="D70" s="346"/>
      <c r="E70" s="970"/>
      <c r="F70" s="970"/>
    </row>
    <row r="71" spans="2:6" ht="21.95" customHeight="1" x14ac:dyDescent="0.25">
      <c r="B71" s="371">
        <v>38.200000000000003</v>
      </c>
      <c r="C71" s="1181">
        <v>0.40776699029126212</v>
      </c>
      <c r="D71" s="346"/>
      <c r="E71" s="970"/>
      <c r="F71" s="970"/>
    </row>
    <row r="72" spans="2:6" ht="21.95" customHeight="1" x14ac:dyDescent="0.25">
      <c r="B72" s="371">
        <v>21</v>
      </c>
      <c r="C72" s="1181">
        <v>0.36879432624113467</v>
      </c>
      <c r="D72" s="346"/>
      <c r="E72" s="970"/>
      <c r="F72" s="970"/>
    </row>
    <row r="73" spans="2:6" ht="21.95" customHeight="1" x14ac:dyDescent="0.25">
      <c r="B73" s="371">
        <v>29.6</v>
      </c>
      <c r="C73" s="1181">
        <v>0.33333333333333331</v>
      </c>
      <c r="D73" s="346"/>
      <c r="E73" s="970"/>
      <c r="F73" s="970"/>
    </row>
    <row r="74" spans="2:6" ht="21.95" customHeight="1" x14ac:dyDescent="0.25">
      <c r="B74" s="371">
        <v>73</v>
      </c>
      <c r="C74" s="1181">
        <v>0.33766233766233772</v>
      </c>
      <c r="D74" s="346"/>
      <c r="E74" s="970"/>
      <c r="F74" s="970"/>
    </row>
    <row r="75" spans="2:6" ht="21.95" customHeight="1" x14ac:dyDescent="0.25">
      <c r="B75" s="371">
        <v>47.2</v>
      </c>
      <c r="C75" s="1181">
        <v>0.22429906542056069</v>
      </c>
      <c r="D75" s="346"/>
      <c r="E75" s="970"/>
      <c r="F75" s="970"/>
    </row>
    <row r="76" spans="2:6" ht="21.95" customHeight="1" x14ac:dyDescent="0.25">
      <c r="B76" s="371">
        <v>52.75</v>
      </c>
      <c r="C76" s="1181">
        <v>0.89130434782608692</v>
      </c>
      <c r="D76" s="346"/>
      <c r="E76" s="970"/>
      <c r="F76" s="970"/>
    </row>
    <row r="77" spans="2:6" ht="21.95" customHeight="1" x14ac:dyDescent="0.25">
      <c r="B77" s="371">
        <v>40.4</v>
      </c>
      <c r="C77" s="1181">
        <v>0.19178082191780821</v>
      </c>
      <c r="D77" s="346"/>
      <c r="E77" s="970"/>
      <c r="F77" s="970"/>
    </row>
    <row r="78" spans="2:6" ht="21.95" customHeight="1" x14ac:dyDescent="0.25">
      <c r="B78" s="371">
        <v>34.200000000000003</v>
      </c>
      <c r="C78" s="1181">
        <v>0.36559139784946237</v>
      </c>
      <c r="D78" s="346"/>
      <c r="E78" s="970"/>
      <c r="F78" s="970"/>
    </row>
    <row r="79" spans="2:6" ht="21.95" customHeight="1" x14ac:dyDescent="0.25">
      <c r="B79" s="371">
        <v>40.200000000000003</v>
      </c>
      <c r="C79" s="1181">
        <v>0.36458333333333331</v>
      </c>
      <c r="D79" s="346"/>
      <c r="E79" s="970"/>
      <c r="F79" s="970"/>
    </row>
    <row r="80" spans="2:6" ht="21.95" customHeight="1" x14ac:dyDescent="0.25">
      <c r="B80" s="371">
        <v>35.6</v>
      </c>
      <c r="C80" s="1181">
        <v>0.63043478260869568</v>
      </c>
      <c r="D80" s="346"/>
      <c r="E80" s="970"/>
      <c r="F80" s="970"/>
    </row>
    <row r="81" spans="2:6" ht="21.95" customHeight="1" x14ac:dyDescent="0.25">
      <c r="B81" s="371">
        <v>43</v>
      </c>
      <c r="C81" s="1181">
        <v>0.48351648351648352</v>
      </c>
      <c r="D81" s="346"/>
      <c r="E81" s="970"/>
      <c r="F81" s="970"/>
    </row>
    <row r="82" spans="2:6" ht="21.95" customHeight="1" x14ac:dyDescent="0.25">
      <c r="B82" s="371">
        <v>47.4</v>
      </c>
      <c r="C82" s="1181">
        <v>0.83333333333333337</v>
      </c>
      <c r="D82" s="346"/>
      <c r="E82" s="970"/>
      <c r="F82" s="970"/>
    </row>
    <row r="83" spans="2:6" ht="21.95" customHeight="1" x14ac:dyDescent="0.25">
      <c r="B83" s="371">
        <v>96.4</v>
      </c>
      <c r="C83" s="1181">
        <v>0.83333333333333337</v>
      </c>
      <c r="D83" s="346"/>
      <c r="E83" s="970"/>
      <c r="F83" s="970"/>
    </row>
    <row r="84" spans="2:6" ht="21.95" customHeight="1" x14ac:dyDescent="0.25">
      <c r="B84" s="371">
        <v>53</v>
      </c>
      <c r="C84" s="1181">
        <v>8.9041095890410954E-2</v>
      </c>
      <c r="D84" s="346"/>
      <c r="E84" s="970"/>
      <c r="F84" s="970"/>
    </row>
    <row r="85" spans="2:6" ht="21.95" customHeight="1" x14ac:dyDescent="0.25">
      <c r="B85" s="371">
        <v>39.6</v>
      </c>
      <c r="C85" s="1181">
        <v>0.95121951219512191</v>
      </c>
      <c r="D85" s="346"/>
      <c r="E85" s="970"/>
      <c r="F85" s="970"/>
    </row>
    <row r="86" spans="2:6" ht="21.95" customHeight="1" x14ac:dyDescent="0.25">
      <c r="B86" s="970"/>
      <c r="C86" s="1181"/>
      <c r="D86" s="346"/>
      <c r="E86" s="970"/>
      <c r="F86" s="970"/>
    </row>
    <row r="87" spans="2:6" ht="21.95" customHeight="1" x14ac:dyDescent="0.25">
      <c r="B87" s="970"/>
      <c r="C87" s="1181"/>
      <c r="D87" s="346"/>
      <c r="E87" s="970"/>
      <c r="F87" s="970"/>
    </row>
    <row r="88" spans="2:6" ht="21.95" customHeight="1" x14ac:dyDescent="0.25">
      <c r="B88" s="371">
        <v>43.6</v>
      </c>
      <c r="C88" s="1181">
        <v>0.72972972972972971</v>
      </c>
      <c r="D88" s="346"/>
      <c r="E88" s="970"/>
      <c r="F88" s="970"/>
    </row>
    <row r="89" spans="2:6" ht="21.95" customHeight="1" x14ac:dyDescent="0.25">
      <c r="B89" s="371">
        <v>79</v>
      </c>
      <c r="C89" s="1181">
        <v>0.90909090909090906</v>
      </c>
      <c r="D89" s="346"/>
      <c r="E89" s="970"/>
      <c r="F89" s="970"/>
    </row>
    <row r="90" spans="2:6" ht="21.95" customHeight="1" x14ac:dyDescent="0.25">
      <c r="B90" s="371">
        <v>27.4</v>
      </c>
      <c r="C90" s="1181">
        <v>0.95652173913043481</v>
      </c>
      <c r="D90" s="346"/>
      <c r="E90" s="970"/>
      <c r="F90" s="970"/>
    </row>
    <row r="91" spans="2:6" ht="21.95" customHeight="1" x14ac:dyDescent="0.25">
      <c r="B91" s="371">
        <v>28</v>
      </c>
      <c r="C91" s="1181">
        <v>0.57954545454545459</v>
      </c>
      <c r="D91" s="346"/>
      <c r="E91" s="970"/>
      <c r="F91" s="970"/>
    </row>
    <row r="92" spans="2:6" ht="21.95" customHeight="1" x14ac:dyDescent="0.25">
      <c r="B92" s="371">
        <v>44.6</v>
      </c>
      <c r="C92" s="1181">
        <v>0.26153846153846161</v>
      </c>
      <c r="D92" s="346"/>
      <c r="E92" s="970"/>
      <c r="F92" s="970"/>
    </row>
    <row r="93" spans="2:6" ht="21.95" customHeight="1" x14ac:dyDescent="0.25">
      <c r="B93" s="371">
        <v>45.4</v>
      </c>
      <c r="C93" s="1181">
        <v>0.96</v>
      </c>
      <c r="D93" s="346"/>
      <c r="E93" s="970"/>
      <c r="F93" s="970"/>
    </row>
    <row r="94" spans="2:6" ht="21.95" customHeight="1" x14ac:dyDescent="0.25">
      <c r="B94" s="371">
        <v>39.25</v>
      </c>
      <c r="C94" s="1181">
        <v>8.6206896551724144E-2</v>
      </c>
      <c r="D94" s="346"/>
      <c r="E94" s="970"/>
      <c r="F94" s="970"/>
    </row>
    <row r="95" spans="2:6" ht="21.95" customHeight="1" x14ac:dyDescent="0.25">
      <c r="B95" s="371">
        <v>47.2</v>
      </c>
      <c r="C95" s="1181">
        <v>0.18</v>
      </c>
      <c r="D95" s="346"/>
      <c r="E95" s="970"/>
      <c r="F95" s="970"/>
    </row>
    <row r="96" spans="2:6" ht="21.95" customHeight="1" x14ac:dyDescent="0.25">
      <c r="B96" s="371">
        <v>40.4</v>
      </c>
      <c r="C96" s="1181">
        <v>0.38095238095238088</v>
      </c>
      <c r="D96" s="346"/>
      <c r="E96" s="970"/>
      <c r="F96" s="970"/>
    </row>
    <row r="97" spans="2:6" ht="21.95" customHeight="1" x14ac:dyDescent="0.25">
      <c r="B97" s="371">
        <v>63</v>
      </c>
      <c r="C97" s="1181">
        <v>0.80769230769230771</v>
      </c>
      <c r="D97" s="346"/>
      <c r="E97" s="970"/>
      <c r="F97" s="970"/>
    </row>
    <row r="98" spans="2:6" ht="21.95" customHeight="1" x14ac:dyDescent="0.25">
      <c r="B98" s="371">
        <v>43.6</v>
      </c>
      <c r="C98" s="1181">
        <v>0.54411764705882348</v>
      </c>
      <c r="D98" s="346"/>
      <c r="E98" s="970"/>
      <c r="F98" s="970"/>
    </row>
    <row r="99" spans="2:6" ht="21.95" customHeight="1" x14ac:dyDescent="0.25">
      <c r="B99" s="371">
        <v>31.2</v>
      </c>
      <c r="C99" s="1181">
        <v>0</v>
      </c>
      <c r="D99" s="346"/>
      <c r="E99" s="970"/>
      <c r="F99" s="970"/>
    </row>
    <row r="100" spans="2:6" ht="21.95" customHeight="1" x14ac:dyDescent="0.25">
      <c r="B100" s="371">
        <v>75</v>
      </c>
      <c r="C100" s="1181">
        <v>0.92592592592592593</v>
      </c>
      <c r="D100" s="346"/>
      <c r="E100" s="970"/>
      <c r="F100" s="970"/>
    </row>
    <row r="101" spans="2:6" ht="21.95" customHeight="1" x14ac:dyDescent="0.25">
      <c r="B101" s="371">
        <v>120.8</v>
      </c>
      <c r="C101" s="1181">
        <v>0</v>
      </c>
      <c r="D101" s="346"/>
      <c r="E101" s="970"/>
      <c r="F101" s="970"/>
    </row>
    <row r="102" spans="2:6" ht="21.95" customHeight="1" x14ac:dyDescent="0.25">
      <c r="B102" s="371">
        <v>47.2</v>
      </c>
      <c r="C102" s="1181">
        <v>0.69230769230769229</v>
      </c>
      <c r="D102" s="346"/>
      <c r="E102" s="970"/>
      <c r="F102" s="970"/>
    </row>
    <row r="103" spans="2:6" ht="21.95" customHeight="1" x14ac:dyDescent="0.25">
      <c r="B103" s="371">
        <v>32.6</v>
      </c>
      <c r="C103" s="1181">
        <v>0.2857142857142857</v>
      </c>
      <c r="D103" s="346"/>
      <c r="E103" s="970"/>
      <c r="F103" s="970"/>
    </row>
    <row r="104" spans="2:6" ht="21.95" customHeight="1" x14ac:dyDescent="0.25">
      <c r="B104" s="371">
        <v>50.4</v>
      </c>
      <c r="C104" s="1181">
        <v>0.47826086956521741</v>
      </c>
      <c r="D104" s="346"/>
      <c r="E104" s="970"/>
      <c r="F104" s="970"/>
    </row>
    <row r="105" spans="2:6" ht="21.95" customHeight="1" x14ac:dyDescent="0.25">
      <c r="B105" s="371">
        <v>41.4</v>
      </c>
      <c r="C105" s="1181">
        <v>0.84615384615384615</v>
      </c>
      <c r="D105" s="346"/>
      <c r="E105" s="970"/>
      <c r="F105" s="970"/>
    </row>
    <row r="106" spans="2:6" ht="21.95" customHeight="1" x14ac:dyDescent="0.25">
      <c r="B106" s="371">
        <v>34</v>
      </c>
      <c r="C106" s="1181">
        <v>0.23076923076923081</v>
      </c>
      <c r="D106" s="346"/>
      <c r="E106" s="970"/>
      <c r="F106" s="970"/>
    </row>
    <row r="107" spans="2:6" ht="21.95" customHeight="1" x14ac:dyDescent="0.25">
      <c r="B107" s="371">
        <v>82.2</v>
      </c>
      <c r="C107" s="1181">
        <v>0.24896265560165981</v>
      </c>
      <c r="D107" s="346"/>
      <c r="E107" s="970"/>
      <c r="F107" s="970"/>
    </row>
    <row r="108" spans="2:6" ht="21.95" customHeight="1" x14ac:dyDescent="0.25">
      <c r="B108" s="371">
        <v>34.4</v>
      </c>
      <c r="C108" s="1181">
        <v>0.25</v>
      </c>
      <c r="D108" s="346"/>
      <c r="E108" s="970"/>
      <c r="F108" s="970"/>
    </row>
    <row r="109" spans="2:6" ht="21.95" customHeight="1" x14ac:dyDescent="0.25">
      <c r="B109" s="371">
        <v>62.25</v>
      </c>
      <c r="C109" s="1181">
        <v>0.77777777777777779</v>
      </c>
      <c r="D109" s="346"/>
      <c r="E109" s="970"/>
      <c r="F109" s="970"/>
    </row>
    <row r="110" spans="2:6" ht="21.95" customHeight="1" x14ac:dyDescent="0.25">
      <c r="B110" s="371">
        <v>32</v>
      </c>
      <c r="C110" s="1181">
        <v>0.50724637681159424</v>
      </c>
      <c r="D110" s="346"/>
      <c r="E110" s="970"/>
      <c r="F110" s="970"/>
    </row>
    <row r="111" spans="2:6" ht="21.95" customHeight="1" x14ac:dyDescent="0.25">
      <c r="B111" s="371">
        <v>61.8</v>
      </c>
      <c r="C111" s="1181">
        <v>0.74747474747474751</v>
      </c>
      <c r="D111" s="346"/>
      <c r="E111" s="970"/>
      <c r="F111" s="970"/>
    </row>
    <row r="112" spans="2:6" ht="21.95" customHeight="1" x14ac:dyDescent="0.25">
      <c r="B112" s="371">
        <v>67</v>
      </c>
      <c r="C112" s="1181">
        <v>0.78125</v>
      </c>
      <c r="D112" s="346"/>
      <c r="E112" s="970"/>
      <c r="F112" s="970"/>
    </row>
    <row r="113" spans="2:6" ht="21.95" customHeight="1" x14ac:dyDescent="0.25">
      <c r="B113" s="371">
        <v>56</v>
      </c>
      <c r="C113" s="1181">
        <v>0.97368421052631582</v>
      </c>
      <c r="D113" s="346"/>
      <c r="E113" s="970"/>
      <c r="F113" s="970"/>
    </row>
    <row r="114" spans="2:6" ht="21.95" customHeight="1" x14ac:dyDescent="0.25">
      <c r="B114" s="371">
        <v>27.8</v>
      </c>
      <c r="C114" s="1181">
        <v>0.5</v>
      </c>
      <c r="D114" s="346"/>
      <c r="E114" s="970"/>
      <c r="F114" s="970"/>
    </row>
    <row r="115" spans="2:6" ht="21.95" customHeight="1" x14ac:dyDescent="0.25">
      <c r="B115" s="371">
        <v>39.75</v>
      </c>
      <c r="C115" s="1181">
        <v>0.31944444444444442</v>
      </c>
      <c r="D115" s="346"/>
      <c r="E115" s="970"/>
      <c r="F115" s="970"/>
    </row>
    <row r="116" spans="2:6" ht="21.95" customHeight="1" x14ac:dyDescent="0.25">
      <c r="B116" s="371">
        <v>41.6</v>
      </c>
      <c r="C116" s="1181">
        <v>1</v>
      </c>
      <c r="D116" s="346"/>
      <c r="E116" s="970"/>
      <c r="F116" s="970"/>
    </row>
    <row r="117" spans="2:6" ht="21.95" customHeight="1" x14ac:dyDescent="0.25">
      <c r="B117" s="371">
        <v>46.6</v>
      </c>
      <c r="C117" s="1181">
        <v>0.45454545454545447</v>
      </c>
      <c r="D117" s="346"/>
      <c r="E117" s="970"/>
      <c r="F117" s="970"/>
    </row>
    <row r="118" spans="2:6" ht="21.95" customHeight="1" x14ac:dyDescent="0.25">
      <c r="B118" s="371">
        <v>29.4</v>
      </c>
      <c r="C118" s="1181">
        <v>0.31034482758620691</v>
      </c>
      <c r="D118" s="346"/>
      <c r="E118" s="970"/>
      <c r="F118" s="970"/>
    </row>
    <row r="119" spans="2:6" ht="21.95" customHeight="1" x14ac:dyDescent="0.25">
      <c r="B119" s="371">
        <v>60</v>
      </c>
      <c r="C119" s="1181">
        <v>0.37037037037037029</v>
      </c>
      <c r="D119" s="346"/>
      <c r="E119" s="970"/>
      <c r="F119" s="970"/>
    </row>
    <row r="120" spans="2:6" ht="21.95" customHeight="1" x14ac:dyDescent="0.25">
      <c r="B120" s="371">
        <v>35.200000000000003</v>
      </c>
      <c r="C120" s="1181">
        <v>0.76923076923076927</v>
      </c>
      <c r="D120" s="346"/>
      <c r="E120" s="970"/>
      <c r="F120" s="970"/>
    </row>
    <row r="121" spans="2:6" ht="21.95" customHeight="1" x14ac:dyDescent="0.25">
      <c r="B121" s="371">
        <v>52.6</v>
      </c>
      <c r="C121" s="1181">
        <v>1</v>
      </c>
      <c r="D121" s="346"/>
      <c r="E121" s="970"/>
      <c r="F121" s="970"/>
    </row>
    <row r="122" spans="2:6" ht="21.95" customHeight="1" x14ac:dyDescent="0.25">
      <c r="B122" s="371">
        <v>30.2</v>
      </c>
      <c r="C122" s="1181">
        <v>0.34615384615384609</v>
      </c>
      <c r="D122" s="346"/>
      <c r="E122" s="970"/>
      <c r="F122" s="970"/>
    </row>
    <row r="123" spans="2:6" ht="21.95" customHeight="1" x14ac:dyDescent="0.25">
      <c r="B123" s="371">
        <v>53.8</v>
      </c>
      <c r="C123" s="1181">
        <v>0.98076923076923073</v>
      </c>
      <c r="D123" s="346"/>
      <c r="E123" s="970"/>
      <c r="F123" s="970"/>
    </row>
    <row r="124" spans="2:6" ht="21.95" customHeight="1" x14ac:dyDescent="0.25">
      <c r="B124" s="371">
        <v>26</v>
      </c>
      <c r="C124" s="1181">
        <v>0.29710144927536231</v>
      </c>
      <c r="D124" s="346"/>
      <c r="E124" s="970"/>
      <c r="F124" s="970"/>
    </row>
    <row r="125" spans="2:6" ht="21.95" customHeight="1" x14ac:dyDescent="0.25">
      <c r="B125" s="371">
        <v>33.4</v>
      </c>
      <c r="C125" s="1181">
        <v>1</v>
      </c>
      <c r="D125" s="346"/>
      <c r="E125" s="970"/>
      <c r="F125" s="970"/>
    </row>
    <row r="126" spans="2:6" ht="21.95" customHeight="1" x14ac:dyDescent="0.25">
      <c r="B126" s="371">
        <v>28.4</v>
      </c>
      <c r="C126" s="1181">
        <v>1</v>
      </c>
      <c r="D126" s="346"/>
      <c r="E126" s="970"/>
      <c r="F126" s="970"/>
    </row>
    <row r="127" spans="2:6" ht="21.95" customHeight="1" x14ac:dyDescent="0.25">
      <c r="B127" s="371">
        <v>61</v>
      </c>
      <c r="C127" s="1181">
        <v>0.52118644067796616</v>
      </c>
      <c r="D127" s="346"/>
      <c r="E127" s="970"/>
      <c r="F127" s="970"/>
    </row>
    <row r="128" spans="2:6" ht="21.95" customHeight="1" x14ac:dyDescent="0.25">
      <c r="B128" s="371">
        <v>55</v>
      </c>
      <c r="C128" s="1181">
        <v>0.66455696202531644</v>
      </c>
      <c r="D128" s="346"/>
      <c r="E128" s="970"/>
      <c r="F128" s="970"/>
    </row>
    <row r="129" spans="2:6" ht="21.95" customHeight="1" x14ac:dyDescent="0.25">
      <c r="B129" s="371">
        <v>45.8</v>
      </c>
      <c r="C129" s="1181">
        <v>0.80995475113122173</v>
      </c>
      <c r="D129" s="346"/>
      <c r="E129" s="970"/>
      <c r="F129" s="970"/>
    </row>
    <row r="130" spans="2:6" ht="21.2" customHeight="1" x14ac:dyDescent="0.25">
      <c r="B130" s="371">
        <v>69</v>
      </c>
      <c r="C130" s="1187">
        <v>0.46753246753246752</v>
      </c>
      <c r="D130" s="346"/>
      <c r="E130" s="970"/>
      <c r="F130" s="970"/>
    </row>
    <row r="131" spans="2:6" ht="20.25" customHeight="1" x14ac:dyDescent="0.25">
      <c r="B131" s="371">
        <v>45.4</v>
      </c>
      <c r="C131" s="1189">
        <v>0.66176470588235292</v>
      </c>
      <c r="D131" s="346"/>
      <c r="E131" s="970"/>
      <c r="F131" s="970"/>
    </row>
  </sheetData>
  <mergeCells count="1">
    <mergeCell ref="D5:E5"/>
  </mergeCells>
  <pageMargins left="0.75" right="0.75" top="1" bottom="1" header="0.5" footer="0.5"/>
  <pageSetup orientation="portrait"/>
  <headerFooter>
    <oddFooter>&amp;L&amp;"Helvetica,Regular"&amp;12&amp;K000000	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31"/>
  <sheetViews>
    <sheetView workbookViewId="0"/>
  </sheetViews>
  <sheetFormatPr defaultColWidth="12.19921875" defaultRowHeight="18" customHeight="1" x14ac:dyDescent="0.2"/>
  <cols>
    <col min="1" max="1" width="0.19921875" style="1197" customWidth="1"/>
    <col min="2" max="2" width="9.3984375" style="1197" customWidth="1"/>
    <col min="3" max="3" width="8" style="1197" customWidth="1"/>
    <col min="4" max="4" width="9.59765625" style="1197" customWidth="1"/>
    <col min="5" max="5" width="7.69921875" style="1197" customWidth="1"/>
    <col min="6" max="6" width="3.8984375" style="1197" customWidth="1"/>
    <col min="7" max="256" width="12.19921875" style="1197" customWidth="1"/>
  </cols>
  <sheetData>
    <row r="1" spans="2:6" ht="2.1" customHeight="1" x14ac:dyDescent="0.2"/>
    <row r="2" spans="2:6" ht="57.75" customHeight="1" x14ac:dyDescent="0.2">
      <c r="B2" s="1192" t="s">
        <v>558</v>
      </c>
      <c r="C2" s="1192" t="s">
        <v>559</v>
      </c>
      <c r="D2" s="942"/>
      <c r="E2" s="942"/>
      <c r="F2" s="749"/>
    </row>
    <row r="3" spans="2:6" ht="21.75" customHeight="1" x14ac:dyDescent="0.2">
      <c r="B3" s="371">
        <v>45.4</v>
      </c>
      <c r="C3" s="1198">
        <v>860</v>
      </c>
      <c r="D3" s="1179" t="s">
        <v>553</v>
      </c>
      <c r="E3" s="1180">
        <v>1E-4</v>
      </c>
      <c r="F3" s="970"/>
    </row>
    <row r="4" spans="2:6" ht="20.85" customHeight="1" x14ac:dyDescent="0.2">
      <c r="B4" s="371">
        <v>47.2</v>
      </c>
      <c r="C4" s="371">
        <v>20</v>
      </c>
      <c r="D4" s="1199" t="s">
        <v>554</v>
      </c>
      <c r="E4" s="1183">
        <f>SQRT(E3)</f>
        <v>0.01</v>
      </c>
      <c r="F4" s="970"/>
    </row>
    <row r="5" spans="2:6" ht="21.95" customHeight="1" x14ac:dyDescent="0.2">
      <c r="B5" s="371">
        <v>39</v>
      </c>
      <c r="C5" s="371">
        <v>880</v>
      </c>
      <c r="D5" s="1531" t="s">
        <v>555</v>
      </c>
      <c r="E5" s="1530"/>
      <c r="F5" s="1184"/>
    </row>
    <row r="6" spans="2:6" ht="21.75" customHeight="1" x14ac:dyDescent="0.2">
      <c r="B6" s="371">
        <v>35.799999999999997</v>
      </c>
      <c r="C6" s="371">
        <v>40</v>
      </c>
      <c r="D6" s="1186"/>
      <c r="E6" s="1186"/>
      <c r="F6" s="970"/>
    </row>
    <row r="7" spans="2:6" ht="20.25" customHeight="1" x14ac:dyDescent="0.2">
      <c r="B7" s="371">
        <v>125</v>
      </c>
      <c r="C7" s="371">
        <v>0</v>
      </c>
      <c r="D7" s="970"/>
      <c r="E7" s="970"/>
      <c r="F7" s="970"/>
    </row>
    <row r="8" spans="2:6" ht="20.25" customHeight="1" x14ac:dyDescent="0.2">
      <c r="B8" s="371">
        <v>42.6</v>
      </c>
      <c r="C8" s="371">
        <v>180</v>
      </c>
      <c r="D8" s="970"/>
      <c r="E8" s="970"/>
      <c r="F8" s="970"/>
    </row>
    <row r="9" spans="2:6" ht="20.25" customHeight="1" x14ac:dyDescent="0.2">
      <c r="B9" s="371">
        <v>43.4</v>
      </c>
      <c r="C9" s="371">
        <v>820</v>
      </c>
      <c r="D9" s="970"/>
      <c r="E9" s="970"/>
      <c r="F9" s="970"/>
    </row>
    <row r="10" spans="2:6" ht="20.25" customHeight="1" x14ac:dyDescent="0.2">
      <c r="B10" s="371">
        <v>60.6</v>
      </c>
      <c r="C10" s="371">
        <v>0</v>
      </c>
      <c r="D10" s="970"/>
      <c r="E10" s="970"/>
      <c r="F10" s="970"/>
    </row>
    <row r="11" spans="2:6" ht="20.25" customHeight="1" x14ac:dyDescent="0.2">
      <c r="B11" s="371">
        <v>49.8</v>
      </c>
      <c r="C11" s="371">
        <v>40</v>
      </c>
      <c r="D11" s="970"/>
      <c r="E11" s="970"/>
      <c r="F11" s="970"/>
    </row>
    <row r="12" spans="2:6" ht="20.25" customHeight="1" x14ac:dyDescent="0.2">
      <c r="B12" s="371">
        <v>27</v>
      </c>
      <c r="C12" s="371">
        <v>160</v>
      </c>
      <c r="D12" s="970"/>
      <c r="E12" s="970"/>
      <c r="F12" s="970"/>
    </row>
    <row r="13" spans="2:6" ht="20.25" customHeight="1" x14ac:dyDescent="0.2">
      <c r="B13" s="371">
        <v>29</v>
      </c>
      <c r="C13" s="371">
        <v>940</v>
      </c>
      <c r="D13" s="970"/>
      <c r="E13" s="970"/>
      <c r="F13" s="970"/>
    </row>
    <row r="14" spans="2:6" ht="20.25" customHeight="1" x14ac:dyDescent="0.2">
      <c r="B14" s="371">
        <v>47.8</v>
      </c>
      <c r="C14" s="371">
        <v>2800</v>
      </c>
      <c r="D14" s="970"/>
      <c r="E14" s="970"/>
      <c r="F14" s="970"/>
    </row>
    <row r="15" spans="2:6" ht="20.25" customHeight="1" x14ac:dyDescent="0.2">
      <c r="B15" s="371">
        <v>45.4</v>
      </c>
      <c r="C15" s="371">
        <v>280</v>
      </c>
      <c r="D15" s="970"/>
      <c r="E15" s="970"/>
      <c r="F15" s="970"/>
    </row>
    <row r="16" spans="2:6" ht="20.25" customHeight="1" x14ac:dyDescent="0.2">
      <c r="B16" s="371">
        <v>62</v>
      </c>
      <c r="C16" s="371">
        <v>760</v>
      </c>
      <c r="D16" s="970"/>
      <c r="E16" s="970"/>
      <c r="F16" s="970"/>
    </row>
    <row r="17" spans="2:6" ht="20.25" customHeight="1" x14ac:dyDescent="0.2">
      <c r="B17" s="371">
        <v>29.6</v>
      </c>
      <c r="C17" s="371">
        <v>4080</v>
      </c>
      <c r="D17" s="970"/>
      <c r="E17" s="970"/>
      <c r="F17" s="970"/>
    </row>
    <row r="18" spans="2:6" ht="20.25" customHeight="1" x14ac:dyDescent="0.2">
      <c r="B18" s="371">
        <v>104</v>
      </c>
      <c r="C18" s="371">
        <v>400</v>
      </c>
      <c r="D18" s="970"/>
      <c r="E18" s="970"/>
      <c r="F18" s="970"/>
    </row>
    <row r="19" spans="2:6" ht="20.25" customHeight="1" x14ac:dyDescent="0.2">
      <c r="B19" s="371">
        <v>34.6</v>
      </c>
      <c r="C19" s="371">
        <v>1180</v>
      </c>
      <c r="D19" s="970"/>
      <c r="E19" s="970"/>
      <c r="F19" s="970"/>
    </row>
    <row r="20" spans="2:6" ht="20.25" customHeight="1" x14ac:dyDescent="0.2">
      <c r="B20" s="371">
        <v>111.25</v>
      </c>
      <c r="C20" s="371">
        <v>600</v>
      </c>
      <c r="D20" s="970"/>
      <c r="E20" s="970"/>
      <c r="F20" s="970"/>
    </row>
    <row r="21" spans="2:6" ht="20.25" customHeight="1" x14ac:dyDescent="0.2">
      <c r="B21" s="371">
        <v>39.25</v>
      </c>
      <c r="C21" s="371">
        <v>3860</v>
      </c>
      <c r="D21" s="970"/>
      <c r="E21" s="970"/>
      <c r="F21" s="970"/>
    </row>
    <row r="22" spans="2:6" ht="20.25" customHeight="1" x14ac:dyDescent="0.2">
      <c r="B22" s="371">
        <v>30.8</v>
      </c>
      <c r="C22" s="371">
        <v>480</v>
      </c>
      <c r="D22" s="970"/>
      <c r="E22" s="970"/>
      <c r="F22" s="970"/>
    </row>
    <row r="23" spans="2:6" ht="20.25" customHeight="1" x14ac:dyDescent="0.2">
      <c r="B23" s="371">
        <v>33.200000000000003</v>
      </c>
      <c r="C23" s="371">
        <v>920</v>
      </c>
      <c r="D23" s="970"/>
      <c r="E23" s="970"/>
      <c r="F23" s="970"/>
    </row>
    <row r="24" spans="2:6" ht="20.25" customHeight="1" x14ac:dyDescent="0.2">
      <c r="B24" s="371">
        <v>65</v>
      </c>
      <c r="C24" s="371">
        <v>140</v>
      </c>
      <c r="D24" s="970"/>
      <c r="E24" s="970"/>
      <c r="F24" s="970"/>
    </row>
    <row r="25" spans="2:6" ht="20.25" customHeight="1" x14ac:dyDescent="0.2">
      <c r="B25" s="371">
        <v>50.4</v>
      </c>
      <c r="C25" s="371">
        <v>2520</v>
      </c>
      <c r="D25" s="970"/>
      <c r="E25" s="970"/>
      <c r="F25" s="970"/>
    </row>
    <row r="26" spans="2:6" ht="20.25" customHeight="1" x14ac:dyDescent="0.2">
      <c r="B26" s="1194">
        <v>57.4</v>
      </c>
      <c r="C26" s="371">
        <v>1900</v>
      </c>
      <c r="D26" s="970"/>
      <c r="E26" s="970"/>
      <c r="F26" s="970"/>
    </row>
    <row r="27" spans="2:6" ht="20.25" customHeight="1" x14ac:dyDescent="0.2">
      <c r="B27" s="371">
        <v>131</v>
      </c>
      <c r="C27" s="371">
        <v>1060</v>
      </c>
      <c r="D27" s="970"/>
      <c r="E27" s="970"/>
      <c r="F27" s="970"/>
    </row>
    <row r="28" spans="2:6" ht="20.25" customHeight="1" x14ac:dyDescent="0.2">
      <c r="B28" s="371">
        <v>140</v>
      </c>
      <c r="C28" s="371">
        <v>40</v>
      </c>
      <c r="D28" s="970"/>
      <c r="E28" s="970"/>
      <c r="F28" s="970"/>
    </row>
    <row r="29" spans="2:6" ht="20.25" customHeight="1" x14ac:dyDescent="0.2">
      <c r="B29" s="371">
        <v>109</v>
      </c>
      <c r="C29" s="371">
        <v>2140</v>
      </c>
      <c r="D29" s="970"/>
      <c r="E29" s="970"/>
      <c r="F29" s="970"/>
    </row>
    <row r="30" spans="2:6" ht="20.25" customHeight="1" x14ac:dyDescent="0.2">
      <c r="B30" s="371">
        <v>88</v>
      </c>
      <c r="C30" s="371">
        <v>3720</v>
      </c>
      <c r="D30" s="970"/>
      <c r="E30" s="970"/>
      <c r="F30" s="970"/>
    </row>
    <row r="31" spans="2:6" ht="20.25" customHeight="1" x14ac:dyDescent="0.2">
      <c r="B31" s="371">
        <v>99</v>
      </c>
      <c r="C31" s="371">
        <v>1000</v>
      </c>
      <c r="D31" s="970"/>
      <c r="E31" s="970"/>
      <c r="F31" s="970"/>
    </row>
    <row r="32" spans="2:6" ht="20.25" customHeight="1" x14ac:dyDescent="0.2">
      <c r="B32" s="371">
        <v>67.599999999999994</v>
      </c>
      <c r="C32" s="371">
        <v>10400</v>
      </c>
      <c r="D32" s="970"/>
      <c r="E32" s="970"/>
      <c r="F32" s="970"/>
    </row>
    <row r="33" spans="2:6" ht="20.25" customHeight="1" x14ac:dyDescent="0.2">
      <c r="B33" s="371">
        <v>48.2</v>
      </c>
      <c r="C33" s="371">
        <v>960</v>
      </c>
      <c r="D33" s="970"/>
      <c r="E33" s="970"/>
      <c r="F33" s="970"/>
    </row>
    <row r="34" spans="2:6" ht="20.25" customHeight="1" x14ac:dyDescent="0.2">
      <c r="B34" s="371">
        <v>56.4</v>
      </c>
      <c r="C34" s="371">
        <v>1700</v>
      </c>
      <c r="D34" s="970"/>
      <c r="E34" s="970"/>
      <c r="F34" s="970"/>
    </row>
    <row r="35" spans="2:6" ht="20.25" customHeight="1" x14ac:dyDescent="0.2">
      <c r="B35" s="371">
        <v>42</v>
      </c>
      <c r="C35" s="371">
        <v>420</v>
      </c>
      <c r="D35" s="970"/>
      <c r="E35" s="970"/>
      <c r="F35" s="970"/>
    </row>
    <row r="36" spans="2:6" ht="20.25" customHeight="1" x14ac:dyDescent="0.2">
      <c r="B36" s="371">
        <v>31.6</v>
      </c>
      <c r="C36" s="371">
        <v>1000</v>
      </c>
      <c r="D36" s="970"/>
      <c r="E36" s="970"/>
      <c r="F36" s="970"/>
    </row>
    <row r="37" spans="2:6" ht="20.25" customHeight="1" x14ac:dyDescent="0.2">
      <c r="B37" s="371">
        <v>47</v>
      </c>
      <c r="C37" s="371">
        <v>1500</v>
      </c>
      <c r="D37" s="970"/>
      <c r="E37" s="970"/>
      <c r="F37" s="970"/>
    </row>
    <row r="38" spans="2:6" ht="20.25" customHeight="1" x14ac:dyDescent="0.2">
      <c r="B38" s="970"/>
      <c r="C38" s="970"/>
      <c r="D38" s="970"/>
      <c r="E38" s="970"/>
      <c r="F38" s="970"/>
    </row>
    <row r="39" spans="2:6" ht="20.25" customHeight="1" x14ac:dyDescent="0.2">
      <c r="B39" s="970"/>
      <c r="C39" s="970"/>
      <c r="D39" s="970"/>
      <c r="E39" s="970"/>
      <c r="F39" s="970"/>
    </row>
    <row r="40" spans="2:6" ht="20.25" customHeight="1" x14ac:dyDescent="0.2">
      <c r="B40" s="371">
        <v>29.6</v>
      </c>
      <c r="C40" s="371">
        <v>740</v>
      </c>
      <c r="D40" s="970"/>
      <c r="E40" s="970"/>
      <c r="F40" s="970"/>
    </row>
    <row r="41" spans="2:6" ht="20.25" customHeight="1" x14ac:dyDescent="0.2">
      <c r="B41" s="371">
        <v>51.4</v>
      </c>
      <c r="C41" s="371">
        <v>1420</v>
      </c>
      <c r="D41" s="970"/>
      <c r="E41" s="970"/>
      <c r="F41" s="970"/>
    </row>
    <row r="42" spans="2:6" ht="20.25" customHeight="1" x14ac:dyDescent="0.2">
      <c r="B42" s="371">
        <v>22.6</v>
      </c>
      <c r="C42" s="371">
        <v>360</v>
      </c>
      <c r="D42" s="970"/>
      <c r="E42" s="970"/>
      <c r="F42" s="970"/>
    </row>
    <row r="43" spans="2:6" ht="20.25" customHeight="1" x14ac:dyDescent="0.2">
      <c r="B43" s="371">
        <v>33.75</v>
      </c>
      <c r="C43" s="371">
        <v>2500</v>
      </c>
      <c r="D43" s="970"/>
      <c r="E43" s="970"/>
      <c r="F43" s="970"/>
    </row>
    <row r="44" spans="2:6" ht="20.25" customHeight="1" x14ac:dyDescent="0.2">
      <c r="B44" s="371">
        <v>19.2</v>
      </c>
      <c r="C44" s="371">
        <v>280</v>
      </c>
      <c r="D44" s="970"/>
      <c r="E44" s="970"/>
      <c r="F44" s="970"/>
    </row>
    <row r="45" spans="2:6" ht="20.25" customHeight="1" x14ac:dyDescent="0.2">
      <c r="B45" s="371">
        <v>40.75</v>
      </c>
      <c r="C45" s="371">
        <v>0</v>
      </c>
      <c r="D45" s="970"/>
      <c r="E45" s="970"/>
      <c r="F45" s="970"/>
    </row>
    <row r="46" spans="2:6" ht="20.25" customHeight="1" x14ac:dyDescent="0.2">
      <c r="B46" s="371">
        <v>42.6</v>
      </c>
      <c r="C46" s="371">
        <v>2760</v>
      </c>
      <c r="D46" s="970"/>
      <c r="E46" s="970"/>
      <c r="F46" s="970"/>
    </row>
    <row r="47" spans="2:6" ht="20.25" customHeight="1" x14ac:dyDescent="0.2">
      <c r="B47" s="970"/>
      <c r="C47" s="970"/>
      <c r="D47" s="970"/>
      <c r="E47" s="970"/>
      <c r="F47" s="970"/>
    </row>
    <row r="48" spans="2:6" ht="20.25" customHeight="1" x14ac:dyDescent="0.2">
      <c r="B48" s="371">
        <v>39</v>
      </c>
      <c r="C48" s="371">
        <v>0</v>
      </c>
      <c r="D48" s="970"/>
      <c r="E48" s="970"/>
      <c r="F48" s="970"/>
    </row>
    <row r="49" spans="2:6" ht="20.25" customHeight="1" x14ac:dyDescent="0.2">
      <c r="B49" s="371">
        <v>57</v>
      </c>
      <c r="C49" s="371">
        <v>3480</v>
      </c>
      <c r="D49" s="970"/>
      <c r="E49" s="970"/>
      <c r="F49" s="970"/>
    </row>
    <row r="50" spans="2:6" ht="20.25" customHeight="1" x14ac:dyDescent="0.2">
      <c r="B50" s="371">
        <v>38.4</v>
      </c>
      <c r="C50" s="371">
        <v>1040</v>
      </c>
      <c r="D50" s="970"/>
      <c r="E50" s="970"/>
      <c r="F50" s="970"/>
    </row>
    <row r="51" spans="2:6" ht="20.25" customHeight="1" x14ac:dyDescent="0.2">
      <c r="B51" s="371">
        <v>35.799999999999997</v>
      </c>
      <c r="C51" s="371">
        <v>940</v>
      </c>
      <c r="D51" s="970"/>
      <c r="E51" s="970"/>
      <c r="F51" s="970"/>
    </row>
    <row r="52" spans="2:6" ht="20.25" customHeight="1" x14ac:dyDescent="0.2">
      <c r="B52" s="371">
        <v>32.799999999999997</v>
      </c>
      <c r="C52" s="371">
        <v>1540</v>
      </c>
      <c r="D52" s="970"/>
      <c r="E52" s="970"/>
      <c r="F52" s="970"/>
    </row>
    <row r="53" spans="2:6" ht="20.25" customHeight="1" x14ac:dyDescent="0.2">
      <c r="B53" s="371">
        <v>45</v>
      </c>
      <c r="C53" s="371">
        <v>360</v>
      </c>
      <c r="D53" s="970"/>
      <c r="E53" s="970"/>
      <c r="F53" s="970"/>
    </row>
    <row r="54" spans="2:6" ht="20.25" customHeight="1" x14ac:dyDescent="0.2">
      <c r="B54" s="371">
        <v>55.75</v>
      </c>
      <c r="C54" s="371">
        <v>640</v>
      </c>
      <c r="D54" s="970"/>
      <c r="E54" s="970"/>
      <c r="F54" s="970"/>
    </row>
    <row r="55" spans="2:6" ht="20.25" customHeight="1" x14ac:dyDescent="0.2">
      <c r="B55" s="371">
        <v>43.6</v>
      </c>
      <c r="C55" s="371">
        <v>320</v>
      </c>
      <c r="D55" s="970"/>
      <c r="E55" s="970"/>
      <c r="F55" s="970"/>
    </row>
    <row r="56" spans="2:6" ht="20.25" customHeight="1" x14ac:dyDescent="0.2">
      <c r="B56" s="371">
        <v>39.200000000000003</v>
      </c>
      <c r="C56" s="371">
        <v>300</v>
      </c>
      <c r="D56" s="970"/>
      <c r="E56" s="970"/>
      <c r="F56" s="970"/>
    </row>
    <row r="57" spans="2:6" ht="20.25" customHeight="1" x14ac:dyDescent="0.2">
      <c r="B57" s="970"/>
      <c r="C57" s="970"/>
      <c r="D57" s="970"/>
      <c r="E57" s="970"/>
      <c r="F57" s="970"/>
    </row>
    <row r="58" spans="2:6" ht="20.25" customHeight="1" x14ac:dyDescent="0.2">
      <c r="B58" s="371">
        <v>44.4</v>
      </c>
      <c r="C58" s="371">
        <v>840</v>
      </c>
      <c r="D58" s="970"/>
      <c r="E58" s="970"/>
      <c r="F58" s="970"/>
    </row>
    <row r="59" spans="2:6" ht="20.25" customHeight="1" x14ac:dyDescent="0.2">
      <c r="B59" s="371">
        <v>31.2</v>
      </c>
      <c r="C59" s="371">
        <v>260</v>
      </c>
      <c r="D59" s="970"/>
      <c r="E59" s="970"/>
      <c r="F59" s="970"/>
    </row>
    <row r="60" spans="2:6" ht="20.25" customHeight="1" x14ac:dyDescent="0.2">
      <c r="B60" s="371">
        <v>20.8</v>
      </c>
      <c r="C60" s="371">
        <v>4460</v>
      </c>
      <c r="D60" s="970"/>
      <c r="E60" s="970"/>
      <c r="F60" s="970"/>
    </row>
    <row r="61" spans="2:6" ht="20.25" customHeight="1" x14ac:dyDescent="0.2">
      <c r="B61" s="371">
        <v>41.75</v>
      </c>
      <c r="C61" s="371">
        <v>500</v>
      </c>
      <c r="D61" s="970"/>
      <c r="E61" s="970"/>
      <c r="F61" s="970"/>
    </row>
    <row r="62" spans="2:6" ht="20.25" customHeight="1" x14ac:dyDescent="0.2">
      <c r="B62" s="371">
        <v>31.4</v>
      </c>
      <c r="C62" s="371">
        <v>600</v>
      </c>
      <c r="D62" s="970"/>
      <c r="E62" s="970"/>
      <c r="F62" s="970"/>
    </row>
    <row r="63" spans="2:6" ht="20.25" customHeight="1" x14ac:dyDescent="0.2">
      <c r="B63" s="371">
        <v>77</v>
      </c>
      <c r="C63" s="371">
        <v>720</v>
      </c>
      <c r="D63" s="970"/>
      <c r="E63" s="970"/>
      <c r="F63" s="970"/>
    </row>
    <row r="64" spans="2:6" ht="20.25" customHeight="1" x14ac:dyDescent="0.2">
      <c r="B64" s="371">
        <v>39.4</v>
      </c>
      <c r="C64" s="371">
        <v>1720</v>
      </c>
      <c r="D64" s="970"/>
      <c r="E64" s="970"/>
      <c r="F64" s="970"/>
    </row>
    <row r="65" spans="2:6" ht="20.25" customHeight="1" x14ac:dyDescent="0.2">
      <c r="B65" s="371">
        <v>37</v>
      </c>
      <c r="C65" s="371">
        <v>2740</v>
      </c>
      <c r="D65" s="970"/>
      <c r="E65" s="970"/>
      <c r="F65" s="970"/>
    </row>
    <row r="66" spans="2:6" ht="20.25" customHeight="1" x14ac:dyDescent="0.2">
      <c r="B66" s="371">
        <v>63.6</v>
      </c>
      <c r="C66" s="371">
        <v>1420</v>
      </c>
      <c r="D66" s="970"/>
      <c r="E66" s="970"/>
      <c r="F66" s="970"/>
    </row>
    <row r="67" spans="2:6" ht="20.25" customHeight="1" x14ac:dyDescent="0.2">
      <c r="B67" s="371">
        <v>31.6</v>
      </c>
      <c r="C67" s="371">
        <v>40</v>
      </c>
      <c r="D67" s="970"/>
      <c r="E67" s="970"/>
      <c r="F67" s="970"/>
    </row>
    <row r="68" spans="2:6" ht="20.25" customHeight="1" x14ac:dyDescent="0.2">
      <c r="B68" s="371">
        <v>38</v>
      </c>
      <c r="C68" s="371">
        <v>900</v>
      </c>
      <c r="D68" s="970"/>
      <c r="E68" s="970"/>
      <c r="F68" s="970"/>
    </row>
    <row r="69" spans="2:6" ht="20.25" customHeight="1" x14ac:dyDescent="0.2">
      <c r="B69" s="371">
        <v>38.200000000000003</v>
      </c>
      <c r="C69" s="371">
        <v>820</v>
      </c>
      <c r="D69" s="970"/>
      <c r="E69" s="970"/>
      <c r="F69" s="970"/>
    </row>
    <row r="70" spans="2:6" ht="20.25" customHeight="1" x14ac:dyDescent="0.2">
      <c r="B70" s="970"/>
      <c r="C70" s="970"/>
      <c r="D70" s="970"/>
      <c r="E70" s="970"/>
      <c r="F70" s="970"/>
    </row>
    <row r="71" spans="2:6" ht="20.25" customHeight="1" x14ac:dyDescent="0.2">
      <c r="B71" s="371">
        <v>38.200000000000003</v>
      </c>
      <c r="C71" s="371">
        <v>2060</v>
      </c>
      <c r="D71" s="970"/>
      <c r="E71" s="970"/>
      <c r="F71" s="970"/>
    </row>
    <row r="72" spans="2:6" ht="20.25" customHeight="1" x14ac:dyDescent="0.2">
      <c r="B72" s="371">
        <v>21</v>
      </c>
      <c r="C72" s="371">
        <v>2820</v>
      </c>
      <c r="D72" s="970"/>
      <c r="E72" s="970"/>
      <c r="F72" s="970"/>
    </row>
    <row r="73" spans="2:6" ht="20.25" customHeight="1" x14ac:dyDescent="0.2">
      <c r="B73" s="371">
        <v>29.6</v>
      </c>
      <c r="C73" s="371">
        <v>420</v>
      </c>
      <c r="D73" s="970"/>
      <c r="E73" s="970"/>
      <c r="F73" s="970"/>
    </row>
    <row r="74" spans="2:6" ht="20.25" customHeight="1" x14ac:dyDescent="0.2">
      <c r="B74" s="371">
        <v>73</v>
      </c>
      <c r="C74" s="371">
        <v>1540</v>
      </c>
      <c r="D74" s="970"/>
      <c r="E74" s="970"/>
      <c r="F74" s="970"/>
    </row>
    <row r="75" spans="2:6" ht="20.25" customHeight="1" x14ac:dyDescent="0.2">
      <c r="B75" s="371">
        <v>47.2</v>
      </c>
      <c r="C75" s="371">
        <v>2140</v>
      </c>
      <c r="D75" s="970"/>
      <c r="E75" s="970"/>
      <c r="F75" s="970"/>
    </row>
    <row r="76" spans="2:6" ht="20.25" customHeight="1" x14ac:dyDescent="0.2">
      <c r="B76" s="371">
        <v>52.75</v>
      </c>
      <c r="C76" s="371">
        <v>2760</v>
      </c>
      <c r="D76" s="970"/>
      <c r="E76" s="970"/>
      <c r="F76" s="970"/>
    </row>
    <row r="77" spans="2:6" ht="20.25" customHeight="1" x14ac:dyDescent="0.2">
      <c r="B77" s="371">
        <v>40.4</v>
      </c>
      <c r="C77" s="371">
        <v>1460</v>
      </c>
      <c r="D77" s="970"/>
      <c r="E77" s="970"/>
      <c r="F77" s="970"/>
    </row>
    <row r="78" spans="2:6" ht="20.25" customHeight="1" x14ac:dyDescent="0.2">
      <c r="B78" s="371">
        <v>34.200000000000003</v>
      </c>
      <c r="C78" s="371">
        <v>1860</v>
      </c>
      <c r="D78" s="970"/>
      <c r="E78" s="970"/>
      <c r="F78" s="970"/>
    </row>
    <row r="79" spans="2:6" ht="20.25" customHeight="1" x14ac:dyDescent="0.2">
      <c r="B79" s="371">
        <v>40.200000000000003</v>
      </c>
      <c r="C79" s="371">
        <v>1920</v>
      </c>
      <c r="D79" s="970"/>
      <c r="E79" s="970"/>
      <c r="F79" s="970"/>
    </row>
    <row r="80" spans="2:6" ht="20.25" customHeight="1" x14ac:dyDescent="0.2">
      <c r="B80" s="371">
        <v>35.6</v>
      </c>
      <c r="C80" s="371">
        <v>920</v>
      </c>
      <c r="D80" s="970"/>
      <c r="E80" s="970"/>
      <c r="F80" s="970"/>
    </row>
    <row r="81" spans="2:6" ht="20.25" customHeight="1" x14ac:dyDescent="0.2">
      <c r="B81" s="371">
        <v>43</v>
      </c>
      <c r="C81" s="371">
        <v>1820</v>
      </c>
      <c r="D81" s="970"/>
      <c r="E81" s="970"/>
      <c r="F81" s="970"/>
    </row>
    <row r="82" spans="2:6" ht="20.25" customHeight="1" x14ac:dyDescent="0.2">
      <c r="B82" s="371">
        <v>47.4</v>
      </c>
      <c r="C82" s="371">
        <v>240</v>
      </c>
      <c r="D82" s="970"/>
      <c r="E82" s="970"/>
      <c r="F82" s="970"/>
    </row>
    <row r="83" spans="2:6" ht="20.25" customHeight="1" x14ac:dyDescent="0.2">
      <c r="B83" s="371">
        <v>96.4</v>
      </c>
      <c r="C83" s="371">
        <v>120</v>
      </c>
      <c r="D83" s="970"/>
      <c r="E83" s="970"/>
      <c r="F83" s="970"/>
    </row>
    <row r="84" spans="2:6" ht="20.25" customHeight="1" x14ac:dyDescent="0.2">
      <c r="B84" s="371">
        <v>53</v>
      </c>
      <c r="C84" s="371">
        <v>2920</v>
      </c>
      <c r="D84" s="970"/>
      <c r="E84" s="970"/>
      <c r="F84" s="970"/>
    </row>
    <row r="85" spans="2:6" ht="20.25" customHeight="1" x14ac:dyDescent="0.2">
      <c r="B85" s="371">
        <v>39.6</v>
      </c>
      <c r="C85" s="371">
        <v>2460</v>
      </c>
      <c r="D85" s="970"/>
      <c r="E85" s="970"/>
      <c r="F85" s="970"/>
    </row>
    <row r="86" spans="2:6" ht="20.25" customHeight="1" x14ac:dyDescent="0.2">
      <c r="B86" s="970"/>
      <c r="C86" s="970"/>
      <c r="D86" s="970"/>
      <c r="E86" s="970"/>
      <c r="F86" s="970"/>
    </row>
    <row r="87" spans="2:6" ht="20.25" customHeight="1" x14ac:dyDescent="0.2">
      <c r="B87" s="970"/>
      <c r="C87" s="970"/>
      <c r="D87" s="970"/>
      <c r="E87" s="970"/>
      <c r="F87" s="970"/>
    </row>
    <row r="88" spans="2:6" ht="20.25" customHeight="1" x14ac:dyDescent="0.2">
      <c r="B88" s="371">
        <v>43.6</v>
      </c>
      <c r="C88" s="371">
        <v>740</v>
      </c>
      <c r="D88" s="970"/>
      <c r="E88" s="970"/>
      <c r="F88" s="970"/>
    </row>
    <row r="89" spans="2:6" ht="20.25" customHeight="1" x14ac:dyDescent="0.2">
      <c r="B89" s="371">
        <v>79</v>
      </c>
      <c r="C89" s="371">
        <v>440</v>
      </c>
      <c r="D89" s="970"/>
      <c r="E89" s="970"/>
      <c r="F89" s="970"/>
    </row>
    <row r="90" spans="2:6" ht="20.25" customHeight="1" x14ac:dyDescent="0.2">
      <c r="B90" s="371">
        <v>27.4</v>
      </c>
      <c r="C90" s="371">
        <v>460</v>
      </c>
      <c r="D90" s="970"/>
      <c r="E90" s="970"/>
      <c r="F90" s="970"/>
    </row>
    <row r="91" spans="2:6" ht="20.25" customHeight="1" x14ac:dyDescent="0.2">
      <c r="B91" s="371">
        <v>28</v>
      </c>
      <c r="C91" s="371">
        <v>1760</v>
      </c>
      <c r="D91" s="970"/>
      <c r="E91" s="970"/>
      <c r="F91" s="970"/>
    </row>
    <row r="92" spans="2:6" ht="20.25" customHeight="1" x14ac:dyDescent="0.2">
      <c r="B92" s="371">
        <v>44.6</v>
      </c>
      <c r="C92" s="371">
        <v>22040</v>
      </c>
      <c r="D92" s="970"/>
      <c r="E92" s="970"/>
      <c r="F92" s="970"/>
    </row>
    <row r="93" spans="2:6" ht="20.25" customHeight="1" x14ac:dyDescent="0.2">
      <c r="B93" s="371">
        <v>45.4</v>
      </c>
      <c r="C93" s="371">
        <v>1500</v>
      </c>
      <c r="D93" s="970"/>
      <c r="E93" s="970"/>
      <c r="F93" s="970"/>
    </row>
    <row r="94" spans="2:6" ht="20.25" customHeight="1" x14ac:dyDescent="0.2">
      <c r="B94" s="371">
        <v>39.25</v>
      </c>
      <c r="C94" s="371">
        <v>3480</v>
      </c>
      <c r="D94" s="970"/>
      <c r="E94" s="970"/>
      <c r="F94" s="970"/>
    </row>
    <row r="95" spans="2:6" ht="20.25" customHeight="1" x14ac:dyDescent="0.2">
      <c r="B95" s="371">
        <v>47.2</v>
      </c>
      <c r="C95" s="371">
        <v>3000</v>
      </c>
      <c r="D95" s="970"/>
      <c r="E95" s="970"/>
      <c r="F95" s="970"/>
    </row>
    <row r="96" spans="2:6" ht="20.25" customHeight="1" x14ac:dyDescent="0.2">
      <c r="B96" s="371">
        <v>40.4</v>
      </c>
      <c r="C96" s="371">
        <v>420</v>
      </c>
      <c r="D96" s="970"/>
      <c r="E96" s="970"/>
      <c r="F96" s="970"/>
    </row>
    <row r="97" spans="2:6" ht="20.25" customHeight="1" x14ac:dyDescent="0.2">
      <c r="B97" s="371">
        <v>63</v>
      </c>
      <c r="C97" s="371">
        <v>520</v>
      </c>
      <c r="D97" s="970"/>
      <c r="E97" s="970"/>
      <c r="F97" s="970"/>
    </row>
    <row r="98" spans="2:6" ht="20.25" customHeight="1" x14ac:dyDescent="0.2">
      <c r="B98" s="371">
        <v>43.6</v>
      </c>
      <c r="C98" s="371">
        <v>1360</v>
      </c>
      <c r="D98" s="970"/>
      <c r="E98" s="970"/>
      <c r="F98" s="970"/>
    </row>
    <row r="99" spans="2:6" ht="20.25" customHeight="1" x14ac:dyDescent="0.2">
      <c r="B99" s="371">
        <v>31.2</v>
      </c>
      <c r="C99" s="371">
        <v>20</v>
      </c>
      <c r="D99" s="970"/>
      <c r="E99" s="970"/>
      <c r="F99" s="970"/>
    </row>
    <row r="100" spans="2:6" ht="20.25" customHeight="1" x14ac:dyDescent="0.2">
      <c r="B100" s="371">
        <v>75</v>
      </c>
      <c r="C100" s="371">
        <v>540</v>
      </c>
      <c r="D100" s="970"/>
      <c r="E100" s="970"/>
      <c r="F100" s="970"/>
    </row>
    <row r="101" spans="2:6" ht="20.25" customHeight="1" x14ac:dyDescent="0.2">
      <c r="B101" s="371">
        <v>120.8</v>
      </c>
      <c r="C101" s="371">
        <v>0</v>
      </c>
      <c r="D101" s="970"/>
      <c r="E101" s="970"/>
      <c r="F101" s="970"/>
    </row>
    <row r="102" spans="2:6" ht="20.25" customHeight="1" x14ac:dyDescent="0.2">
      <c r="B102" s="371">
        <v>47.2</v>
      </c>
      <c r="C102" s="371">
        <v>520</v>
      </c>
      <c r="D102" s="970"/>
      <c r="E102" s="970"/>
      <c r="F102" s="970"/>
    </row>
    <row r="103" spans="2:6" ht="20.25" customHeight="1" x14ac:dyDescent="0.2">
      <c r="B103" s="371">
        <v>32.6</v>
      </c>
      <c r="C103" s="371">
        <v>1680</v>
      </c>
      <c r="D103" s="970"/>
      <c r="E103" s="970"/>
      <c r="F103" s="970"/>
    </row>
    <row r="104" spans="2:6" ht="20.25" customHeight="1" x14ac:dyDescent="0.2">
      <c r="B104" s="371">
        <v>50.4</v>
      </c>
      <c r="C104" s="371">
        <v>460</v>
      </c>
      <c r="D104" s="970"/>
      <c r="E104" s="970"/>
      <c r="F104" s="970"/>
    </row>
    <row r="105" spans="2:6" ht="20.25" customHeight="1" x14ac:dyDescent="0.2">
      <c r="B105" s="371">
        <v>41.4</v>
      </c>
      <c r="C105" s="371">
        <v>1040</v>
      </c>
      <c r="D105" s="970"/>
      <c r="E105" s="970"/>
      <c r="F105" s="970"/>
    </row>
    <row r="106" spans="2:6" ht="20.25" customHeight="1" x14ac:dyDescent="0.2">
      <c r="B106" s="371">
        <v>34</v>
      </c>
      <c r="C106" s="371">
        <v>260</v>
      </c>
      <c r="D106" s="970"/>
      <c r="E106" s="970"/>
      <c r="F106" s="970"/>
    </row>
    <row r="107" spans="2:6" ht="20.25" customHeight="1" x14ac:dyDescent="0.2">
      <c r="B107" s="371">
        <v>82.2</v>
      </c>
      <c r="C107" s="371">
        <v>4820</v>
      </c>
      <c r="D107" s="970"/>
      <c r="E107" s="970"/>
      <c r="F107" s="970"/>
    </row>
    <row r="108" spans="2:6" ht="20.25" customHeight="1" x14ac:dyDescent="0.2">
      <c r="B108" s="371">
        <v>34.4</v>
      </c>
      <c r="C108" s="371">
        <v>2320</v>
      </c>
      <c r="D108" s="970"/>
      <c r="E108" s="970"/>
      <c r="F108" s="970"/>
    </row>
    <row r="109" spans="2:6" ht="20.25" customHeight="1" x14ac:dyDescent="0.2">
      <c r="B109" s="371">
        <v>62.25</v>
      </c>
      <c r="C109" s="371">
        <v>360</v>
      </c>
      <c r="D109" s="970"/>
      <c r="E109" s="970"/>
      <c r="F109" s="970"/>
    </row>
    <row r="110" spans="2:6" ht="20.25" customHeight="1" x14ac:dyDescent="0.2">
      <c r="B110" s="371">
        <v>32</v>
      </c>
      <c r="C110" s="371">
        <v>1380</v>
      </c>
      <c r="D110" s="970"/>
      <c r="E110" s="970"/>
      <c r="F110" s="970"/>
    </row>
    <row r="111" spans="2:6" ht="20.25" customHeight="1" x14ac:dyDescent="0.2">
      <c r="B111" s="371">
        <v>61.8</v>
      </c>
      <c r="C111" s="371">
        <v>1980</v>
      </c>
      <c r="D111" s="970"/>
      <c r="E111" s="970"/>
      <c r="F111" s="970"/>
    </row>
    <row r="112" spans="2:6" ht="20.25" customHeight="1" x14ac:dyDescent="0.2">
      <c r="B112" s="371">
        <v>67</v>
      </c>
      <c r="C112" s="371">
        <v>640</v>
      </c>
      <c r="D112" s="970"/>
      <c r="E112" s="970"/>
      <c r="F112" s="970"/>
    </row>
    <row r="113" spans="2:6" ht="20.25" customHeight="1" x14ac:dyDescent="0.2">
      <c r="B113" s="371">
        <v>56</v>
      </c>
      <c r="C113" s="371">
        <v>6080</v>
      </c>
      <c r="D113" s="970"/>
      <c r="E113" s="970"/>
      <c r="F113" s="970"/>
    </row>
    <row r="114" spans="2:6" ht="20.25" customHeight="1" x14ac:dyDescent="0.2">
      <c r="B114" s="371">
        <v>27.8</v>
      </c>
      <c r="C114" s="371">
        <v>80</v>
      </c>
      <c r="D114" s="970"/>
      <c r="E114" s="970"/>
      <c r="F114" s="970"/>
    </row>
    <row r="115" spans="2:6" ht="20.25" customHeight="1" x14ac:dyDescent="0.2">
      <c r="B115" s="371">
        <v>39.75</v>
      </c>
      <c r="C115" s="371">
        <v>1440</v>
      </c>
      <c r="D115" s="970"/>
      <c r="E115" s="970"/>
      <c r="F115" s="970"/>
    </row>
    <row r="116" spans="2:6" ht="20.25" customHeight="1" x14ac:dyDescent="0.2">
      <c r="B116" s="371">
        <v>41.6</v>
      </c>
      <c r="C116" s="371">
        <v>20</v>
      </c>
      <c r="D116" s="970"/>
      <c r="E116" s="970"/>
      <c r="F116" s="970"/>
    </row>
    <row r="117" spans="2:6" ht="20.25" customHeight="1" x14ac:dyDescent="0.2">
      <c r="B117" s="371">
        <v>46.6</v>
      </c>
      <c r="C117" s="371">
        <v>1100</v>
      </c>
      <c r="D117" s="970"/>
      <c r="E117" s="970"/>
      <c r="F117" s="970"/>
    </row>
    <row r="118" spans="2:6" ht="20.25" customHeight="1" x14ac:dyDescent="0.2">
      <c r="B118" s="371">
        <v>29.4</v>
      </c>
      <c r="C118" s="371">
        <v>1740</v>
      </c>
      <c r="D118" s="970"/>
      <c r="E118" s="970"/>
      <c r="F118" s="970"/>
    </row>
    <row r="119" spans="2:6" ht="20.25" customHeight="1" x14ac:dyDescent="0.2">
      <c r="B119" s="371">
        <v>60</v>
      </c>
      <c r="C119" s="371">
        <v>2160</v>
      </c>
      <c r="D119" s="970"/>
      <c r="E119" s="970"/>
      <c r="F119" s="970"/>
    </row>
    <row r="120" spans="2:6" ht="20.25" customHeight="1" x14ac:dyDescent="0.2">
      <c r="B120" s="371">
        <v>35.200000000000003</v>
      </c>
      <c r="C120" s="371">
        <v>260</v>
      </c>
      <c r="D120" s="970"/>
      <c r="E120" s="970"/>
      <c r="F120" s="970"/>
    </row>
    <row r="121" spans="2:6" ht="20.25" customHeight="1" x14ac:dyDescent="0.2">
      <c r="B121" s="371">
        <v>52.6</v>
      </c>
      <c r="C121" s="371">
        <v>540</v>
      </c>
      <c r="D121" s="970"/>
      <c r="E121" s="970"/>
      <c r="F121" s="970"/>
    </row>
    <row r="122" spans="2:6" ht="20.25" customHeight="1" x14ac:dyDescent="0.2">
      <c r="B122" s="371">
        <v>30.2</v>
      </c>
      <c r="C122" s="371">
        <v>520</v>
      </c>
      <c r="D122" s="970"/>
      <c r="E122" s="970"/>
      <c r="F122" s="970"/>
    </row>
    <row r="123" spans="2:6" ht="20.25" customHeight="1" x14ac:dyDescent="0.2">
      <c r="B123" s="371">
        <v>53.8</v>
      </c>
      <c r="C123" s="371">
        <v>2080</v>
      </c>
      <c r="D123" s="970"/>
      <c r="E123" s="970"/>
      <c r="F123" s="970"/>
    </row>
    <row r="124" spans="2:6" ht="20.25" customHeight="1" x14ac:dyDescent="0.2">
      <c r="B124" s="371">
        <v>26</v>
      </c>
      <c r="C124" s="371">
        <v>2760</v>
      </c>
      <c r="D124" s="970"/>
      <c r="E124" s="970"/>
      <c r="F124" s="970"/>
    </row>
    <row r="125" spans="2:6" ht="20.25" customHeight="1" x14ac:dyDescent="0.2">
      <c r="B125" s="371">
        <v>33.4</v>
      </c>
      <c r="C125" s="371">
        <v>220</v>
      </c>
      <c r="D125" s="970"/>
      <c r="E125" s="970"/>
      <c r="F125" s="970"/>
    </row>
    <row r="126" spans="2:6" ht="20.25" customHeight="1" x14ac:dyDescent="0.2">
      <c r="B126" s="371">
        <v>28.4</v>
      </c>
      <c r="C126" s="371">
        <v>80</v>
      </c>
      <c r="D126" s="970"/>
      <c r="E126" s="970"/>
      <c r="F126" s="970"/>
    </row>
    <row r="127" spans="2:6" ht="20.25" customHeight="1" x14ac:dyDescent="0.2">
      <c r="B127" s="371">
        <v>61</v>
      </c>
      <c r="C127" s="371">
        <v>4720</v>
      </c>
      <c r="D127" s="970"/>
      <c r="E127" s="970"/>
      <c r="F127" s="970"/>
    </row>
    <row r="128" spans="2:6" ht="20.25" customHeight="1" x14ac:dyDescent="0.2">
      <c r="B128" s="371">
        <v>55</v>
      </c>
      <c r="C128" s="371">
        <v>3160</v>
      </c>
      <c r="D128" s="970"/>
      <c r="E128" s="970"/>
      <c r="F128" s="970"/>
    </row>
    <row r="129" spans="2:6" ht="20.25" customHeight="1" x14ac:dyDescent="0.2">
      <c r="B129" s="371">
        <v>45.8</v>
      </c>
      <c r="C129" s="371">
        <v>4420</v>
      </c>
      <c r="D129" s="970"/>
      <c r="E129" s="970"/>
      <c r="F129" s="970"/>
    </row>
    <row r="130" spans="2:6" ht="20.25" customHeight="1" x14ac:dyDescent="0.2">
      <c r="B130" s="371">
        <v>69</v>
      </c>
      <c r="C130" s="371">
        <v>3080</v>
      </c>
      <c r="D130" s="970"/>
      <c r="E130" s="970"/>
      <c r="F130" s="970"/>
    </row>
    <row r="131" spans="2:6" ht="20.25" customHeight="1" x14ac:dyDescent="0.2">
      <c r="B131" s="371">
        <v>45.4</v>
      </c>
      <c r="C131" s="371">
        <v>1360</v>
      </c>
      <c r="D131" s="970"/>
      <c r="E131" s="970"/>
      <c r="F131" s="970"/>
    </row>
  </sheetData>
  <mergeCells count="1">
    <mergeCell ref="D5:E5"/>
  </mergeCells>
  <pageMargins left="0.75" right="0.75" top="1" bottom="1" header="0.5" footer="0.5"/>
  <pageSetup orientation="portrait"/>
  <headerFooter>
    <oddFooter>&amp;L&amp;"Helvetica,Regular"&amp;12&amp;K000000	&amp;P</oddFooter>
  </headerFooter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31"/>
  <sheetViews>
    <sheetView workbookViewId="0">
      <selection activeCell="L5" sqref="L5"/>
    </sheetView>
  </sheetViews>
  <sheetFormatPr defaultColWidth="12.19921875" defaultRowHeight="18" customHeight="1" x14ac:dyDescent="0.2"/>
  <cols>
    <col min="1" max="1" width="0.19921875" style="1200" customWidth="1"/>
    <col min="2" max="2" width="9.69921875" style="1200" customWidth="1"/>
    <col min="3" max="3" width="9.09765625" style="1200" customWidth="1"/>
    <col min="4" max="4" width="9.8984375" style="1200" customWidth="1"/>
    <col min="5" max="5" width="8.69921875" style="1200" customWidth="1"/>
    <col min="6" max="6" width="4.3984375" style="1200" customWidth="1"/>
    <col min="7" max="256" width="12.19921875" style="1200" customWidth="1"/>
  </cols>
  <sheetData>
    <row r="1" spans="2:6" ht="2.1" customHeight="1" x14ac:dyDescent="0.2"/>
    <row r="2" spans="2:6" ht="68.849999999999994" customHeight="1" x14ac:dyDescent="0.2">
      <c r="B2" s="1201" t="s">
        <v>560</v>
      </c>
      <c r="C2" s="1201" t="s">
        <v>561</v>
      </c>
      <c r="D2" s="942"/>
      <c r="E2" s="942"/>
      <c r="F2" s="749"/>
    </row>
    <row r="3" spans="2:6" ht="21.75" customHeight="1" x14ac:dyDescent="0.2">
      <c r="B3" s="1202">
        <f>'MASTER_ ALL areas - No.seedling'!H5</f>
        <v>0.12</v>
      </c>
      <c r="C3" s="1198">
        <v>860</v>
      </c>
      <c r="D3" s="1179" t="s">
        <v>553</v>
      </c>
      <c r="E3" s="1180">
        <v>1.2999999999999999E-3</v>
      </c>
      <c r="F3" s="970"/>
    </row>
    <row r="4" spans="2:6" ht="20.85" customHeight="1" x14ac:dyDescent="0.2">
      <c r="B4" s="1202">
        <f>'MASTER_ ALL areas - No.seedling'!H6</f>
        <v>0</v>
      </c>
      <c r="C4" s="371">
        <v>20</v>
      </c>
      <c r="D4" s="1199" t="s">
        <v>554</v>
      </c>
      <c r="E4" s="1183">
        <f>SQRT(E3)</f>
        <v>3.605551275463989E-2</v>
      </c>
      <c r="F4" s="970"/>
    </row>
    <row r="5" spans="2:6" ht="21.95" customHeight="1" x14ac:dyDescent="0.2">
      <c r="B5" s="1202">
        <f>'MASTER_ ALL areas - No.seedling'!H7</f>
        <v>0.75</v>
      </c>
      <c r="C5" s="371">
        <v>880</v>
      </c>
      <c r="D5" s="1531" t="s">
        <v>555</v>
      </c>
      <c r="E5" s="1530"/>
      <c r="F5" s="1184"/>
    </row>
    <row r="6" spans="2:6" ht="21.75" customHeight="1" x14ac:dyDescent="0.2">
      <c r="B6" s="1202">
        <f>'MASTER_ ALL areas - No.seedling'!H8</f>
        <v>0.01</v>
      </c>
      <c r="C6" s="371">
        <v>40</v>
      </c>
      <c r="D6" s="1186"/>
      <c r="E6" s="1186"/>
      <c r="F6" s="970"/>
    </row>
    <row r="7" spans="2:6" ht="20.25" customHeight="1" x14ac:dyDescent="0.2">
      <c r="B7" s="1202">
        <f>'MASTER_ ALL areas - No.seedling'!H9</f>
        <v>0</v>
      </c>
      <c r="C7" s="371">
        <v>0</v>
      </c>
      <c r="D7" s="970"/>
      <c r="E7" s="970"/>
      <c r="F7" s="970"/>
    </row>
    <row r="8" spans="2:6" ht="20.25" customHeight="1" x14ac:dyDescent="0.2">
      <c r="B8" s="1202">
        <f>'MASTER_ ALL areas - No.seedling'!H10</f>
        <v>0.01</v>
      </c>
      <c r="C8" s="371">
        <v>180</v>
      </c>
      <c r="D8" s="970"/>
      <c r="E8" s="970"/>
      <c r="F8" s="970"/>
    </row>
    <row r="9" spans="2:6" ht="20.25" customHeight="1" x14ac:dyDescent="0.2">
      <c r="B9" s="1202">
        <f>'MASTER_ ALL areas - No.seedling'!H11</f>
        <v>0</v>
      </c>
      <c r="C9" s="371">
        <v>820</v>
      </c>
      <c r="D9" s="970"/>
      <c r="E9" s="970"/>
      <c r="F9" s="970"/>
    </row>
    <row r="10" spans="2:6" ht="20.25" customHeight="1" x14ac:dyDescent="0.2">
      <c r="B10" s="1202">
        <f>'MASTER_ ALL areas - No.seedling'!H12</f>
        <v>0.4</v>
      </c>
      <c r="C10" s="371">
        <v>0</v>
      </c>
      <c r="D10" s="970"/>
      <c r="E10" s="970"/>
      <c r="F10" s="970"/>
    </row>
    <row r="11" spans="2:6" ht="20.25" customHeight="1" x14ac:dyDescent="0.2">
      <c r="B11" s="1202">
        <f>'MASTER_ ALL areas - No.seedling'!H13</f>
        <v>0.01</v>
      </c>
      <c r="C11" s="371">
        <v>40</v>
      </c>
      <c r="D11" s="970"/>
      <c r="E11" s="970"/>
      <c r="F11" s="970"/>
    </row>
    <row r="12" spans="2:6" ht="20.25" customHeight="1" x14ac:dyDescent="0.2">
      <c r="B12" s="1202">
        <f>'MASTER_ ALL areas - No.seedling'!H14</f>
        <v>0.01</v>
      </c>
      <c r="C12" s="371">
        <v>160</v>
      </c>
      <c r="D12" s="970"/>
      <c r="E12" s="970"/>
      <c r="F12" s="970"/>
    </row>
    <row r="13" spans="2:6" ht="20.25" customHeight="1" x14ac:dyDescent="0.2">
      <c r="B13" s="1202">
        <f>'MASTER_ ALL areas - No.seedling'!H15</f>
        <v>0.35</v>
      </c>
      <c r="C13" s="371">
        <v>940</v>
      </c>
      <c r="D13" s="970"/>
      <c r="E13" s="970"/>
      <c r="F13" s="970"/>
    </row>
    <row r="14" spans="2:6" ht="20.25" customHeight="1" x14ac:dyDescent="0.2">
      <c r="B14" s="1202">
        <f>'MASTER_ ALL areas - No.seedling'!H16</f>
        <v>0.01</v>
      </c>
      <c r="C14" s="371">
        <v>2800</v>
      </c>
      <c r="D14" s="970"/>
      <c r="E14" s="970"/>
      <c r="F14" s="970"/>
    </row>
    <row r="15" spans="2:6" ht="20.25" customHeight="1" x14ac:dyDescent="0.2">
      <c r="B15" s="1202">
        <f>'MASTER_ ALL areas - No.seedling'!H17</f>
        <v>0</v>
      </c>
      <c r="C15" s="371">
        <v>280</v>
      </c>
      <c r="D15" s="970"/>
      <c r="E15" s="970"/>
      <c r="F15" s="970"/>
    </row>
    <row r="16" spans="2:6" ht="20.25" customHeight="1" x14ac:dyDescent="0.2">
      <c r="B16" s="1202">
        <f>'MASTER_ ALL areas - No.seedling'!H18</f>
        <v>0.3</v>
      </c>
      <c r="C16" s="371">
        <v>760</v>
      </c>
      <c r="D16" s="970"/>
      <c r="E16" s="970"/>
      <c r="F16" s="970"/>
    </row>
    <row r="17" spans="2:6" ht="20.25" customHeight="1" x14ac:dyDescent="0.2">
      <c r="B17" s="1202">
        <f>'MASTER_ ALL areas - No.seedling'!H19</f>
        <v>0.75</v>
      </c>
      <c r="C17" s="371">
        <v>4080</v>
      </c>
      <c r="D17" s="970"/>
      <c r="E17" s="970"/>
      <c r="F17" s="970"/>
    </row>
    <row r="18" spans="2:6" ht="20.25" customHeight="1" x14ac:dyDescent="0.2">
      <c r="B18" s="1202">
        <f>'MASTER_ ALL areas - No.seedling'!H20</f>
        <v>0.15</v>
      </c>
      <c r="C18" s="371">
        <v>400</v>
      </c>
      <c r="D18" s="970"/>
      <c r="E18" s="970"/>
      <c r="F18" s="970"/>
    </row>
    <row r="19" spans="2:6" ht="20.25" customHeight="1" x14ac:dyDescent="0.2">
      <c r="B19" s="1202">
        <f>'MASTER_ ALL areas - No.seedling'!H21</f>
        <v>0.5</v>
      </c>
      <c r="C19" s="371">
        <v>1180</v>
      </c>
      <c r="D19" s="970"/>
      <c r="E19" s="970"/>
      <c r="F19" s="970"/>
    </row>
    <row r="20" spans="2:6" ht="20.25" customHeight="1" x14ac:dyDescent="0.2">
      <c r="B20" s="1202">
        <f>'MASTER_ ALL areas - No.seedling'!H22</f>
        <v>0.4</v>
      </c>
      <c r="C20" s="371">
        <v>600</v>
      </c>
      <c r="D20" s="970"/>
      <c r="E20" s="970"/>
      <c r="F20" s="970"/>
    </row>
    <row r="21" spans="2:6" ht="20.25" customHeight="1" x14ac:dyDescent="0.2">
      <c r="B21" s="1202">
        <f>'MASTER_ ALL areas - No.seedling'!H23</f>
        <v>0.2</v>
      </c>
      <c r="C21" s="371">
        <v>3860</v>
      </c>
      <c r="D21" s="970"/>
      <c r="E21" s="970"/>
      <c r="F21" s="970"/>
    </row>
    <row r="22" spans="2:6" ht="20.25" customHeight="1" x14ac:dyDescent="0.2">
      <c r="B22" s="1202">
        <f>'MASTER_ ALL areas - No.seedling'!H24</f>
        <v>0.75</v>
      </c>
      <c r="C22" s="371">
        <v>480</v>
      </c>
      <c r="D22" s="970"/>
      <c r="E22" s="970"/>
      <c r="F22" s="970"/>
    </row>
    <row r="23" spans="2:6" ht="20.25" customHeight="1" x14ac:dyDescent="0.2">
      <c r="B23" s="1202">
        <f>'MASTER_ ALL areas - No.seedling'!H25</f>
        <v>0</v>
      </c>
      <c r="C23" s="371">
        <v>920</v>
      </c>
      <c r="D23" s="970"/>
      <c r="E23" s="970"/>
      <c r="F23" s="970"/>
    </row>
    <row r="24" spans="2:6" ht="20.25" customHeight="1" x14ac:dyDescent="0.2">
      <c r="B24" s="1202">
        <f>'MASTER_ ALL areas - No.seedling'!H26</f>
        <v>0</v>
      </c>
      <c r="C24" s="371">
        <v>140</v>
      </c>
      <c r="D24" s="970"/>
      <c r="E24" s="970"/>
      <c r="F24" s="970"/>
    </row>
    <row r="25" spans="2:6" ht="20.25" customHeight="1" x14ac:dyDescent="0.2">
      <c r="B25" s="1202">
        <f>'MASTER_ ALL areas - No.seedling'!H27</f>
        <v>0.6</v>
      </c>
      <c r="C25" s="371">
        <v>2520</v>
      </c>
      <c r="D25" s="970"/>
      <c r="E25" s="970"/>
      <c r="F25" s="970"/>
    </row>
    <row r="26" spans="2:6" ht="20.25" customHeight="1" x14ac:dyDescent="0.2">
      <c r="B26" s="1202">
        <f>'MASTER_ ALL areas - No.seedling'!H28</f>
        <v>0.01</v>
      </c>
      <c r="C26" s="371">
        <v>1900</v>
      </c>
      <c r="D26" s="970"/>
      <c r="E26" s="970"/>
      <c r="F26" s="970"/>
    </row>
    <row r="27" spans="2:6" ht="20.25" customHeight="1" x14ac:dyDescent="0.2">
      <c r="B27" s="1202">
        <f>'MASTER_ ALL areas - No.seedling'!H29</f>
        <v>0.03</v>
      </c>
      <c r="C27" s="371">
        <v>1060</v>
      </c>
      <c r="D27" s="970"/>
      <c r="E27" s="970"/>
      <c r="F27" s="970"/>
    </row>
    <row r="28" spans="2:6" ht="20.25" customHeight="1" x14ac:dyDescent="0.2">
      <c r="B28" s="1202">
        <f>'MASTER_ ALL areas - No.seedling'!H30</f>
        <v>0</v>
      </c>
      <c r="C28" s="371">
        <v>40</v>
      </c>
      <c r="D28" s="970"/>
      <c r="E28" s="970"/>
      <c r="F28" s="970"/>
    </row>
    <row r="29" spans="2:6" ht="20.25" customHeight="1" x14ac:dyDescent="0.2">
      <c r="B29" s="1202">
        <f>'MASTER_ ALL areas - No.seedling'!H31</f>
        <v>0.15</v>
      </c>
      <c r="C29" s="371">
        <v>2140</v>
      </c>
      <c r="D29" s="970"/>
      <c r="E29" s="970"/>
      <c r="F29" s="970"/>
    </row>
    <row r="30" spans="2:6" ht="20.25" customHeight="1" x14ac:dyDescent="0.2">
      <c r="B30" s="1202">
        <f>'MASTER_ ALL areas - No.seedling'!H32</f>
        <v>0.2</v>
      </c>
      <c r="C30" s="371">
        <v>3720</v>
      </c>
      <c r="D30" s="970"/>
      <c r="E30" s="970"/>
      <c r="F30" s="970"/>
    </row>
    <row r="31" spans="2:6" ht="20.25" customHeight="1" x14ac:dyDescent="0.2">
      <c r="B31" s="1202">
        <f>'MASTER_ ALL areas - No.seedling'!H33</f>
        <v>0</v>
      </c>
      <c r="C31" s="371">
        <v>1000</v>
      </c>
      <c r="D31" s="970"/>
      <c r="E31" s="970"/>
      <c r="F31" s="970"/>
    </row>
    <row r="32" spans="2:6" ht="20.25" customHeight="1" x14ac:dyDescent="0.2">
      <c r="B32" s="1202">
        <f>'MASTER_ ALL areas - No.seedling'!H34</f>
        <v>0.4</v>
      </c>
      <c r="C32" s="371">
        <v>10400</v>
      </c>
      <c r="D32" s="970"/>
      <c r="E32" s="970"/>
      <c r="F32" s="970"/>
    </row>
    <row r="33" spans="2:6" ht="20.25" customHeight="1" x14ac:dyDescent="0.2">
      <c r="B33" s="1202">
        <f>'MASTER_ ALL areas - No.seedling'!H35</f>
        <v>0.02</v>
      </c>
      <c r="C33" s="371">
        <v>960</v>
      </c>
      <c r="D33" s="970"/>
      <c r="E33" s="970"/>
      <c r="F33" s="970"/>
    </row>
    <row r="34" spans="2:6" ht="20.25" customHeight="1" x14ac:dyDescent="0.2">
      <c r="B34" s="1202">
        <f>'MASTER_ ALL areas - No.seedling'!H36</f>
        <v>0.15</v>
      </c>
      <c r="C34" s="371">
        <v>1700</v>
      </c>
      <c r="D34" s="970"/>
      <c r="E34" s="970"/>
      <c r="F34" s="970"/>
    </row>
    <row r="35" spans="2:6" ht="20.25" customHeight="1" x14ac:dyDescent="0.2">
      <c r="B35" s="1202">
        <f>'MASTER_ ALL areas - No.seedling'!H37</f>
        <v>0.05</v>
      </c>
      <c r="C35" s="371">
        <v>420</v>
      </c>
      <c r="D35" s="970"/>
      <c r="E35" s="970"/>
      <c r="F35" s="970"/>
    </row>
    <row r="36" spans="2:6" ht="20.25" customHeight="1" x14ac:dyDescent="0.2">
      <c r="B36" s="1202">
        <f>'MASTER_ ALL areas - No.seedling'!H38</f>
        <v>0.05</v>
      </c>
      <c r="C36" s="371">
        <v>1000</v>
      </c>
      <c r="D36" s="970"/>
      <c r="E36" s="970"/>
      <c r="F36" s="970"/>
    </row>
    <row r="37" spans="2:6" ht="20.25" customHeight="1" x14ac:dyDescent="0.2">
      <c r="B37" s="1202">
        <f>'MASTER_ ALL areas - No.seedling'!H39</f>
        <v>0.45</v>
      </c>
      <c r="C37" s="371">
        <v>1500</v>
      </c>
      <c r="D37" s="970"/>
      <c r="E37" s="970"/>
      <c r="F37" s="970"/>
    </row>
    <row r="38" spans="2:6" ht="20.25" customHeight="1" x14ac:dyDescent="0.2">
      <c r="B38" s="1202">
        <f>'MASTER_ ALL areas - No.seedling'!H40</f>
        <v>0</v>
      </c>
      <c r="C38" s="970"/>
      <c r="D38" s="970"/>
      <c r="E38" s="970"/>
      <c r="F38" s="970"/>
    </row>
    <row r="39" spans="2:6" ht="20.25" customHeight="1" x14ac:dyDescent="0.2">
      <c r="B39" s="1202">
        <f>'MASTER_ ALL areas - No.seedling'!H41</f>
        <v>0</v>
      </c>
      <c r="C39" s="970"/>
      <c r="D39" s="970"/>
      <c r="E39" s="970"/>
      <c r="F39" s="970"/>
    </row>
    <row r="40" spans="2:6" ht="20.25" customHeight="1" x14ac:dyDescent="0.2">
      <c r="B40" s="1202">
        <f>'MASTER_ ALL areas - No.seedling'!H42</f>
        <v>0.6</v>
      </c>
      <c r="C40" s="371">
        <v>740</v>
      </c>
      <c r="D40" s="970"/>
      <c r="E40" s="970"/>
      <c r="F40" s="970"/>
    </row>
    <row r="41" spans="2:6" ht="20.25" customHeight="1" x14ac:dyDescent="0.2">
      <c r="B41" s="1202">
        <f>'MASTER_ ALL areas - No.seedling'!H43</f>
        <v>0.35</v>
      </c>
      <c r="C41" s="371">
        <v>1420</v>
      </c>
      <c r="D41" s="970"/>
      <c r="E41" s="970"/>
      <c r="F41" s="970"/>
    </row>
    <row r="42" spans="2:6" ht="20.25" customHeight="1" x14ac:dyDescent="0.2">
      <c r="B42" s="1202">
        <f>'MASTER_ ALL areas - No.seedling'!H44</f>
        <v>0.7</v>
      </c>
      <c r="C42" s="371">
        <v>360</v>
      </c>
      <c r="D42" s="970"/>
      <c r="E42" s="970"/>
      <c r="F42" s="970"/>
    </row>
    <row r="43" spans="2:6" ht="20.25" customHeight="1" x14ac:dyDescent="0.2">
      <c r="B43" s="1202">
        <f>'MASTER_ ALL areas - No.seedling'!H45</f>
        <v>0.01</v>
      </c>
      <c r="C43" s="371">
        <v>2500</v>
      </c>
      <c r="D43" s="970"/>
      <c r="E43" s="970"/>
      <c r="F43" s="970"/>
    </row>
    <row r="44" spans="2:6" ht="20.25" customHeight="1" x14ac:dyDescent="0.2">
      <c r="B44" s="1202">
        <f>'MASTER_ ALL areas - No.seedling'!H46</f>
        <v>0.65</v>
      </c>
      <c r="C44" s="371">
        <v>280</v>
      </c>
      <c r="D44" s="970"/>
      <c r="E44" s="970"/>
      <c r="F44" s="970"/>
    </row>
    <row r="45" spans="2:6" ht="20.25" customHeight="1" x14ac:dyDescent="0.2">
      <c r="B45" s="1202">
        <f>'MASTER_ ALL areas - No.seedling'!H47</f>
        <v>0</v>
      </c>
      <c r="C45" s="371">
        <v>0</v>
      </c>
      <c r="D45" s="970"/>
      <c r="E45" s="970"/>
      <c r="F45" s="970"/>
    </row>
    <row r="46" spans="2:6" ht="20.25" customHeight="1" x14ac:dyDescent="0.2">
      <c r="B46" s="1202">
        <f>'MASTER_ ALL areas - No.seedling'!H48</f>
        <v>0</v>
      </c>
      <c r="C46" s="371">
        <v>2760</v>
      </c>
      <c r="D46" s="970"/>
      <c r="E46" s="970"/>
      <c r="F46" s="970"/>
    </row>
    <row r="47" spans="2:6" ht="20.25" customHeight="1" x14ac:dyDescent="0.2">
      <c r="B47" s="1202">
        <f>'MASTER_ ALL areas - No.seedling'!H49</f>
        <v>0</v>
      </c>
      <c r="C47" s="970"/>
      <c r="D47" s="970"/>
      <c r="E47" s="970"/>
      <c r="F47" s="970"/>
    </row>
    <row r="48" spans="2:6" ht="20.25" customHeight="1" x14ac:dyDescent="0.2">
      <c r="B48" s="1202">
        <f>'MASTER_ ALL areas - No.seedling'!H50</f>
        <v>0</v>
      </c>
      <c r="C48" s="371">
        <v>0</v>
      </c>
      <c r="D48" s="970"/>
      <c r="E48" s="970"/>
      <c r="F48" s="970"/>
    </row>
    <row r="49" spans="2:6" ht="20.25" customHeight="1" x14ac:dyDescent="0.2">
      <c r="B49" s="1202">
        <f>'MASTER_ ALL areas - No.seedling'!H51</f>
        <v>0.25</v>
      </c>
      <c r="C49" s="371">
        <v>3480</v>
      </c>
      <c r="D49" s="970"/>
      <c r="E49" s="970"/>
      <c r="F49" s="970"/>
    </row>
    <row r="50" spans="2:6" ht="20.25" customHeight="1" x14ac:dyDescent="0.2">
      <c r="B50" s="1202">
        <f>'MASTER_ ALL areas - No.seedling'!H52</f>
        <v>0.25</v>
      </c>
      <c r="C50" s="371">
        <v>1040</v>
      </c>
      <c r="D50" s="970"/>
      <c r="E50" s="970"/>
      <c r="F50" s="970"/>
    </row>
    <row r="51" spans="2:6" ht="20.25" customHeight="1" x14ac:dyDescent="0.2">
      <c r="B51" s="1202">
        <f>'MASTER_ ALL areas - No.seedling'!H53</f>
        <v>0.5</v>
      </c>
      <c r="C51" s="371">
        <v>940</v>
      </c>
      <c r="D51" s="970"/>
      <c r="E51" s="970"/>
      <c r="F51" s="970"/>
    </row>
    <row r="52" spans="2:6" ht="20.25" customHeight="1" x14ac:dyDescent="0.2">
      <c r="B52" s="1202">
        <f>'MASTER_ ALL areas - No.seedling'!H54</f>
        <v>0</v>
      </c>
      <c r="C52" s="371">
        <v>1540</v>
      </c>
      <c r="D52" s="970"/>
      <c r="E52" s="970"/>
      <c r="F52" s="970"/>
    </row>
    <row r="53" spans="2:6" ht="20.25" customHeight="1" x14ac:dyDescent="0.2">
      <c r="B53" s="1202">
        <f>'MASTER_ ALL areas - No.seedling'!H55</f>
        <v>0.7</v>
      </c>
      <c r="C53" s="371">
        <v>360</v>
      </c>
      <c r="D53" s="970"/>
      <c r="E53" s="970"/>
      <c r="F53" s="970"/>
    </row>
    <row r="54" spans="2:6" ht="20.25" customHeight="1" x14ac:dyDescent="0.2">
      <c r="B54" s="1202">
        <f>'MASTER_ ALL areas - No.seedling'!H56</f>
        <v>0</v>
      </c>
      <c r="C54" s="371">
        <v>640</v>
      </c>
      <c r="D54" s="970"/>
      <c r="E54" s="970"/>
      <c r="F54" s="970"/>
    </row>
    <row r="55" spans="2:6" ht="20.25" customHeight="1" x14ac:dyDescent="0.2">
      <c r="B55" s="1202">
        <f>'MASTER_ ALL areas - No.seedling'!H57</f>
        <v>0.8</v>
      </c>
      <c r="C55" s="371">
        <v>320</v>
      </c>
      <c r="D55" s="970"/>
      <c r="E55" s="970"/>
      <c r="F55" s="970"/>
    </row>
    <row r="56" spans="2:6" ht="20.25" customHeight="1" x14ac:dyDescent="0.2">
      <c r="B56" s="1202">
        <f>'MASTER_ ALL areas - No.seedling'!H58</f>
        <v>0</v>
      </c>
      <c r="C56" s="371">
        <v>300</v>
      </c>
      <c r="D56" s="970"/>
      <c r="E56" s="970"/>
      <c r="F56" s="970"/>
    </row>
    <row r="57" spans="2:6" ht="20.25" customHeight="1" x14ac:dyDescent="0.2">
      <c r="B57" s="1202">
        <f>'MASTER_ ALL areas - No.seedling'!H59</f>
        <v>0</v>
      </c>
      <c r="C57" s="970"/>
      <c r="D57" s="970"/>
      <c r="E57" s="970"/>
      <c r="F57" s="970"/>
    </row>
    <row r="58" spans="2:6" ht="20.25" customHeight="1" x14ac:dyDescent="0.2">
      <c r="B58" s="1202">
        <f>'MASTER_ ALL areas - No.seedling'!H60</f>
        <v>0.5</v>
      </c>
      <c r="C58" s="371">
        <v>840</v>
      </c>
      <c r="D58" s="970"/>
      <c r="E58" s="970"/>
      <c r="F58" s="970"/>
    </row>
    <row r="59" spans="2:6" ht="20.25" customHeight="1" x14ac:dyDescent="0.2">
      <c r="B59" s="1202">
        <f>'MASTER_ ALL areas - No.seedling'!H61</f>
        <v>0.8</v>
      </c>
      <c r="C59" s="371">
        <v>260</v>
      </c>
      <c r="D59" s="970"/>
      <c r="E59" s="970"/>
      <c r="F59" s="970"/>
    </row>
    <row r="60" spans="2:6" ht="20.25" customHeight="1" x14ac:dyDescent="0.2">
      <c r="B60" s="1202">
        <f>'MASTER_ ALL areas - No.seedling'!H62</f>
        <v>0.6</v>
      </c>
      <c r="C60" s="371">
        <v>4460</v>
      </c>
      <c r="D60" s="970"/>
      <c r="E60" s="970"/>
      <c r="F60" s="970"/>
    </row>
    <row r="61" spans="2:6" ht="20.25" customHeight="1" x14ac:dyDescent="0.2">
      <c r="B61" s="1202">
        <f>'MASTER_ ALL areas - No.seedling'!H63</f>
        <v>0.2</v>
      </c>
      <c r="C61" s="371">
        <v>500</v>
      </c>
      <c r="D61" s="970"/>
      <c r="E61" s="970"/>
      <c r="F61" s="970"/>
    </row>
    <row r="62" spans="2:6" ht="20.25" customHeight="1" x14ac:dyDescent="0.2">
      <c r="B62" s="1202">
        <f>'MASTER_ ALL areas - No.seedling'!H64</f>
        <v>0.4</v>
      </c>
      <c r="C62" s="371">
        <v>600</v>
      </c>
      <c r="D62" s="970"/>
      <c r="E62" s="970"/>
      <c r="F62" s="970"/>
    </row>
    <row r="63" spans="2:6" ht="20.25" customHeight="1" x14ac:dyDescent="0.2">
      <c r="B63" s="1202">
        <f>'MASTER_ ALL areas - No.seedling'!H65</f>
        <v>0.5</v>
      </c>
      <c r="C63" s="371">
        <v>720</v>
      </c>
      <c r="D63" s="970"/>
      <c r="E63" s="970"/>
      <c r="F63" s="970"/>
    </row>
    <row r="64" spans="2:6" ht="20.25" customHeight="1" x14ac:dyDescent="0.2">
      <c r="B64" s="1202">
        <f>'MASTER_ ALL areas - No.seedling'!H66</f>
        <v>0.05</v>
      </c>
      <c r="C64" s="371">
        <v>1720</v>
      </c>
      <c r="D64" s="970"/>
      <c r="E64" s="970"/>
      <c r="F64" s="970"/>
    </row>
    <row r="65" spans="2:6" ht="20.25" customHeight="1" x14ac:dyDescent="0.2">
      <c r="B65" s="1202">
        <f>'MASTER_ ALL areas - No.seedling'!H67</f>
        <v>0.5</v>
      </c>
      <c r="C65" s="371">
        <v>2740</v>
      </c>
      <c r="D65" s="970"/>
      <c r="E65" s="970"/>
      <c r="F65" s="970"/>
    </row>
    <row r="66" spans="2:6" ht="20.25" customHeight="1" x14ac:dyDescent="0.2">
      <c r="B66" s="1202">
        <f>'MASTER_ ALL areas - No.seedling'!H68</f>
        <v>0.4</v>
      </c>
      <c r="C66" s="371">
        <v>1420</v>
      </c>
      <c r="D66" s="970"/>
      <c r="E66" s="970"/>
      <c r="F66" s="970"/>
    </row>
    <row r="67" spans="2:6" ht="20.25" customHeight="1" x14ac:dyDescent="0.2">
      <c r="B67" s="1202">
        <f>'MASTER_ ALL areas - No.seedling'!H69</f>
        <v>0.8</v>
      </c>
      <c r="C67" s="371">
        <v>40</v>
      </c>
      <c r="D67" s="970"/>
      <c r="E67" s="970"/>
      <c r="F67" s="970"/>
    </row>
    <row r="68" spans="2:6" ht="20.25" customHeight="1" x14ac:dyDescent="0.2">
      <c r="B68" s="1202">
        <f>'MASTER_ ALL areas - No.seedling'!H70</f>
        <v>0</v>
      </c>
      <c r="C68" s="371">
        <v>900</v>
      </c>
      <c r="D68" s="970"/>
      <c r="E68" s="970"/>
      <c r="F68" s="970"/>
    </row>
    <row r="69" spans="2:6" ht="20.25" customHeight="1" x14ac:dyDescent="0.2">
      <c r="B69" s="1202">
        <f>'MASTER_ ALL areas - No.seedling'!H71</f>
        <v>0.1</v>
      </c>
      <c r="C69" s="371">
        <v>820</v>
      </c>
      <c r="D69" s="970"/>
      <c r="E69" s="970"/>
      <c r="F69" s="970"/>
    </row>
    <row r="70" spans="2:6" ht="20.25" customHeight="1" x14ac:dyDescent="0.2">
      <c r="B70" s="371">
        <f>'MASTER_ ALL areas - No.seedling'!H72</f>
        <v>0</v>
      </c>
      <c r="C70" s="970"/>
      <c r="D70" s="970"/>
      <c r="E70" s="970"/>
      <c r="F70" s="970"/>
    </row>
    <row r="71" spans="2:6" ht="20.25" customHeight="1" x14ac:dyDescent="0.2">
      <c r="B71" s="1202">
        <f>'MASTER_ ALL areas - No.seedling'!H73</f>
        <v>0.6</v>
      </c>
      <c r="C71" s="371">
        <v>2060</v>
      </c>
      <c r="D71" s="970"/>
      <c r="E71" s="970"/>
      <c r="F71" s="970"/>
    </row>
    <row r="72" spans="2:6" ht="20.25" customHeight="1" x14ac:dyDescent="0.2">
      <c r="B72" s="1202">
        <f>'MASTER_ ALL areas - No.seedling'!H74</f>
        <v>0.7</v>
      </c>
      <c r="C72" s="371">
        <v>2820</v>
      </c>
      <c r="D72" s="970"/>
      <c r="E72" s="970"/>
      <c r="F72" s="970"/>
    </row>
    <row r="73" spans="2:6" ht="20.25" customHeight="1" x14ac:dyDescent="0.2">
      <c r="B73" s="1202">
        <f>'MASTER_ ALL areas - No.seedling'!H75</f>
        <v>0.75</v>
      </c>
      <c r="C73" s="371">
        <v>420</v>
      </c>
      <c r="D73" s="970"/>
      <c r="E73" s="970"/>
      <c r="F73" s="970"/>
    </row>
    <row r="74" spans="2:6" ht="20.25" customHeight="1" x14ac:dyDescent="0.2">
      <c r="B74" s="1202">
        <f>'MASTER_ ALL areas - No.seedling'!H76</f>
        <v>0.5</v>
      </c>
      <c r="C74" s="371">
        <v>1540</v>
      </c>
      <c r="D74" s="970"/>
      <c r="E74" s="970"/>
      <c r="F74" s="970"/>
    </row>
    <row r="75" spans="2:6" ht="20.25" customHeight="1" x14ac:dyDescent="0.2">
      <c r="B75" s="1202">
        <f>'MASTER_ ALL areas - No.seedling'!H77</f>
        <v>0.25</v>
      </c>
      <c r="C75" s="371">
        <v>2140</v>
      </c>
      <c r="D75" s="970"/>
      <c r="E75" s="970"/>
      <c r="F75" s="970"/>
    </row>
    <row r="76" spans="2:6" ht="20.25" customHeight="1" x14ac:dyDescent="0.2">
      <c r="B76" s="1202">
        <f>'MASTER_ ALL areas - No.seedling'!H78</f>
        <v>0.01</v>
      </c>
      <c r="C76" s="371">
        <v>2760</v>
      </c>
      <c r="D76" s="970"/>
      <c r="E76" s="970"/>
      <c r="F76" s="970"/>
    </row>
    <row r="77" spans="2:6" ht="20.25" customHeight="1" x14ac:dyDescent="0.2">
      <c r="B77" s="1202">
        <f>'MASTER_ ALL areas - No.seedling'!H79</f>
        <v>0.6</v>
      </c>
      <c r="C77" s="371">
        <v>1460</v>
      </c>
      <c r="D77" s="970"/>
      <c r="E77" s="970"/>
      <c r="F77" s="970"/>
    </row>
    <row r="78" spans="2:6" ht="20.25" customHeight="1" x14ac:dyDescent="0.2">
      <c r="B78" s="1202">
        <f>'MASTER_ ALL areas - No.seedling'!H80</f>
        <v>0.15</v>
      </c>
      <c r="C78" s="371">
        <v>1860</v>
      </c>
      <c r="D78" s="970"/>
      <c r="E78" s="970"/>
      <c r="F78" s="970"/>
    </row>
    <row r="79" spans="2:6" ht="20.25" customHeight="1" x14ac:dyDescent="0.2">
      <c r="B79" s="1202">
        <f>'MASTER_ ALL areas - No.seedling'!H81</f>
        <v>0.02</v>
      </c>
      <c r="C79" s="371">
        <v>1920</v>
      </c>
      <c r="D79" s="970"/>
      <c r="E79" s="970"/>
      <c r="F79" s="970"/>
    </row>
    <row r="80" spans="2:6" ht="20.25" customHeight="1" x14ac:dyDescent="0.2">
      <c r="B80" s="1202">
        <f>'MASTER_ ALL areas - No.seedling'!H82</f>
        <v>0</v>
      </c>
      <c r="C80" s="371">
        <v>920</v>
      </c>
      <c r="D80" s="970"/>
      <c r="E80" s="970"/>
      <c r="F80" s="970"/>
    </row>
    <row r="81" spans="2:6" ht="20.25" customHeight="1" x14ac:dyDescent="0.2">
      <c r="B81" s="1202">
        <f>'MASTER_ ALL areas - No.seedling'!H83</f>
        <v>0</v>
      </c>
      <c r="C81" s="371">
        <v>1820</v>
      </c>
      <c r="D81" s="970"/>
      <c r="E81" s="970"/>
      <c r="F81" s="970"/>
    </row>
    <row r="82" spans="2:6" ht="20.25" customHeight="1" x14ac:dyDescent="0.2">
      <c r="B82" s="1202">
        <f>'MASTER_ ALL areas - No.seedling'!H84</f>
        <v>0</v>
      </c>
      <c r="C82" s="371">
        <v>240</v>
      </c>
      <c r="D82" s="970"/>
      <c r="E82" s="970"/>
      <c r="F82" s="970"/>
    </row>
    <row r="83" spans="2:6" ht="20.25" customHeight="1" x14ac:dyDescent="0.2">
      <c r="B83" s="1202">
        <f>'MASTER_ ALL areas - No.seedling'!H85</f>
        <v>0.4</v>
      </c>
      <c r="C83" s="371">
        <v>120</v>
      </c>
      <c r="D83" s="970"/>
      <c r="E83" s="970"/>
      <c r="F83" s="970"/>
    </row>
    <row r="84" spans="2:6" ht="20.25" customHeight="1" x14ac:dyDescent="0.2">
      <c r="B84" s="1202">
        <f>'MASTER_ ALL areas - No.seedling'!H86</f>
        <v>0.02</v>
      </c>
      <c r="C84" s="371">
        <v>2920</v>
      </c>
      <c r="D84" s="970"/>
      <c r="E84" s="970"/>
      <c r="F84" s="970"/>
    </row>
    <row r="85" spans="2:6" ht="20.25" customHeight="1" x14ac:dyDescent="0.2">
      <c r="B85" s="1202">
        <f>'MASTER_ ALL areas - No.seedling'!H87</f>
        <v>0</v>
      </c>
      <c r="C85" s="371">
        <v>2460</v>
      </c>
      <c r="D85" s="970"/>
      <c r="E85" s="970"/>
      <c r="F85" s="970"/>
    </row>
    <row r="86" spans="2:6" ht="20.25" customHeight="1" x14ac:dyDescent="0.2">
      <c r="B86" s="1202">
        <f>'MASTER_ ALL areas - No.seedling'!H88</f>
        <v>0</v>
      </c>
      <c r="C86" s="970"/>
      <c r="D86" s="970"/>
      <c r="E86" s="970"/>
      <c r="F86" s="970"/>
    </row>
    <row r="87" spans="2:6" ht="20.25" customHeight="1" x14ac:dyDescent="0.2">
      <c r="B87" s="1202">
        <f>'MASTER_ ALL areas - No.seedling'!H89</f>
        <v>0</v>
      </c>
      <c r="C87" s="970"/>
      <c r="D87" s="970"/>
      <c r="E87" s="970"/>
      <c r="F87" s="970"/>
    </row>
    <row r="88" spans="2:6" ht="20.25" customHeight="1" x14ac:dyDescent="0.2">
      <c r="B88" s="1202">
        <f>'MASTER_ ALL areas - No.seedling'!H90</f>
        <v>0.3</v>
      </c>
      <c r="C88" s="371">
        <v>740</v>
      </c>
      <c r="D88" s="970"/>
      <c r="E88" s="970"/>
      <c r="F88" s="970"/>
    </row>
    <row r="89" spans="2:6" ht="20.25" customHeight="1" x14ac:dyDescent="0.2">
      <c r="B89" s="1202">
        <f>'MASTER_ ALL areas - No.seedling'!H91</f>
        <v>0</v>
      </c>
      <c r="C89" s="371">
        <v>440</v>
      </c>
      <c r="D89" s="970"/>
      <c r="E89" s="970"/>
      <c r="F89" s="970"/>
    </row>
    <row r="90" spans="2:6" ht="20.25" customHeight="1" x14ac:dyDescent="0.2">
      <c r="B90" s="1202">
        <f>'MASTER_ ALL areas - No.seedling'!H92</f>
        <v>0</v>
      </c>
      <c r="C90" s="371">
        <v>460</v>
      </c>
      <c r="D90" s="970"/>
      <c r="E90" s="970"/>
      <c r="F90" s="970"/>
    </row>
    <row r="91" spans="2:6" ht="20.25" customHeight="1" x14ac:dyDescent="0.2">
      <c r="B91" s="1202">
        <f>'MASTER_ ALL areas - No.seedling'!H93</f>
        <v>0.01</v>
      </c>
      <c r="C91" s="371">
        <v>1760</v>
      </c>
      <c r="D91" s="970"/>
      <c r="E91" s="970"/>
      <c r="F91" s="970"/>
    </row>
    <row r="92" spans="2:6" ht="20.25" customHeight="1" x14ac:dyDescent="0.2">
      <c r="B92" s="1202">
        <f>'MASTER_ ALL areas - No.seedling'!H94</f>
        <v>0.25</v>
      </c>
      <c r="C92" s="371">
        <v>26000</v>
      </c>
      <c r="D92" s="970"/>
      <c r="E92" s="970"/>
      <c r="F92" s="970"/>
    </row>
    <row r="93" spans="2:6" ht="20.25" customHeight="1" x14ac:dyDescent="0.2">
      <c r="B93" s="1202">
        <f>'MASTER_ ALL areas - No.seedling'!H95</f>
        <v>0</v>
      </c>
      <c r="C93" s="371">
        <v>1500</v>
      </c>
      <c r="D93" s="970"/>
      <c r="E93" s="970"/>
      <c r="F93" s="970"/>
    </row>
    <row r="94" spans="2:6" ht="20.25" customHeight="1" x14ac:dyDescent="0.2">
      <c r="B94" s="1202">
        <f>'MASTER_ ALL areas - No.seedling'!H96</f>
        <v>0</v>
      </c>
      <c r="C94" s="371">
        <v>3480</v>
      </c>
      <c r="D94" s="970"/>
      <c r="E94" s="970"/>
      <c r="F94" s="970"/>
    </row>
    <row r="95" spans="2:6" ht="20.25" customHeight="1" x14ac:dyDescent="0.2">
      <c r="B95" s="1202">
        <f>'MASTER_ ALL areas - No.seedling'!H97</f>
        <v>0.3</v>
      </c>
      <c r="C95" s="371">
        <v>3000</v>
      </c>
      <c r="D95" s="970"/>
      <c r="E95" s="970"/>
      <c r="F95" s="970"/>
    </row>
    <row r="96" spans="2:6" ht="20.25" customHeight="1" x14ac:dyDescent="0.2">
      <c r="B96" s="1202">
        <f>'MASTER_ ALL areas - No.seedling'!H98</f>
        <v>0.25</v>
      </c>
      <c r="C96" s="371">
        <v>420</v>
      </c>
      <c r="D96" s="970"/>
      <c r="E96" s="970"/>
      <c r="F96" s="970"/>
    </row>
    <row r="97" spans="2:6" ht="20.25" customHeight="1" x14ac:dyDescent="0.2">
      <c r="B97" s="1202">
        <f>'MASTER_ ALL areas - No.seedling'!H99</f>
        <v>0.55000000000000004</v>
      </c>
      <c r="C97" s="371">
        <v>520</v>
      </c>
      <c r="D97" s="970"/>
      <c r="E97" s="970"/>
      <c r="F97" s="970"/>
    </row>
    <row r="98" spans="2:6" ht="20.25" customHeight="1" x14ac:dyDescent="0.2">
      <c r="B98" s="1202">
        <f>'MASTER_ ALL areas - No.seedling'!H100</f>
        <v>0.75</v>
      </c>
      <c r="C98" s="371">
        <v>1360</v>
      </c>
      <c r="D98" s="970"/>
      <c r="E98" s="970"/>
      <c r="F98" s="970"/>
    </row>
    <row r="99" spans="2:6" ht="20.25" customHeight="1" x14ac:dyDescent="0.2">
      <c r="B99" s="1202">
        <f>'MASTER_ ALL areas - No.seedling'!H101</f>
        <v>0</v>
      </c>
      <c r="C99" s="371">
        <v>20</v>
      </c>
      <c r="D99" s="970"/>
      <c r="E99" s="970"/>
      <c r="F99" s="970"/>
    </row>
    <row r="100" spans="2:6" ht="20.25" customHeight="1" x14ac:dyDescent="0.2">
      <c r="B100" s="1202">
        <f>'MASTER_ ALL areas - No.seedling'!H102</f>
        <v>0.4</v>
      </c>
      <c r="C100" s="371">
        <v>540</v>
      </c>
      <c r="D100" s="970"/>
      <c r="E100" s="970"/>
      <c r="F100" s="970"/>
    </row>
    <row r="101" spans="2:6" ht="20.25" customHeight="1" x14ac:dyDescent="0.2">
      <c r="B101" s="1202">
        <f>'MASTER_ ALL areas - No.seedling'!H103</f>
        <v>0</v>
      </c>
      <c r="C101" s="371">
        <v>0</v>
      </c>
      <c r="D101" s="970"/>
      <c r="E101" s="970"/>
      <c r="F101" s="970"/>
    </row>
    <row r="102" spans="2:6" ht="20.25" customHeight="1" x14ac:dyDescent="0.2">
      <c r="B102" s="1202">
        <f>'MASTER_ ALL areas - No.seedling'!H104</f>
        <v>0.6</v>
      </c>
      <c r="C102" s="371">
        <v>520</v>
      </c>
      <c r="D102" s="970"/>
      <c r="E102" s="970"/>
      <c r="F102" s="970"/>
    </row>
    <row r="103" spans="2:6" ht="20.25" customHeight="1" x14ac:dyDescent="0.2">
      <c r="B103" s="1202">
        <f>'MASTER_ ALL areas - No.seedling'!H105</f>
        <v>0.05</v>
      </c>
      <c r="C103" s="371">
        <v>1680</v>
      </c>
      <c r="D103" s="970"/>
      <c r="E103" s="970"/>
      <c r="F103" s="970"/>
    </row>
    <row r="104" spans="2:6" ht="20.25" customHeight="1" x14ac:dyDescent="0.2">
      <c r="B104" s="1202">
        <f>'MASTER_ ALL areas - No.seedling'!H106</f>
        <v>0.8</v>
      </c>
      <c r="C104" s="371">
        <v>460</v>
      </c>
      <c r="D104" s="970"/>
      <c r="E104" s="970"/>
      <c r="F104" s="970"/>
    </row>
    <row r="105" spans="2:6" ht="20.25" customHeight="1" x14ac:dyDescent="0.2">
      <c r="B105" s="1202">
        <f>'MASTER_ ALL areas - No.seedling'!H107</f>
        <v>0.35</v>
      </c>
      <c r="C105" s="371">
        <v>1040</v>
      </c>
      <c r="D105" s="970"/>
      <c r="E105" s="970"/>
      <c r="F105" s="970"/>
    </row>
    <row r="106" spans="2:6" ht="20.25" customHeight="1" x14ac:dyDescent="0.2">
      <c r="B106" s="1202">
        <f>'MASTER_ ALL areas - No.seedling'!H108</f>
        <v>0.8</v>
      </c>
      <c r="C106" s="371">
        <v>260</v>
      </c>
      <c r="D106" s="970"/>
      <c r="E106" s="970"/>
      <c r="F106" s="970"/>
    </row>
    <row r="107" spans="2:6" ht="20.25" customHeight="1" x14ac:dyDescent="0.2">
      <c r="B107" s="1202">
        <f>'MASTER_ ALL areas - No.seedling'!H109</f>
        <v>0.25</v>
      </c>
      <c r="C107" s="371">
        <v>4820</v>
      </c>
      <c r="D107" s="970"/>
      <c r="E107" s="970"/>
      <c r="F107" s="970"/>
    </row>
    <row r="108" spans="2:6" ht="20.25" customHeight="1" x14ac:dyDescent="0.2">
      <c r="B108" s="1202">
        <f>'MASTER_ ALL areas - No.seedling'!H110</f>
        <v>0.3</v>
      </c>
      <c r="C108" s="371">
        <v>2320</v>
      </c>
      <c r="D108" s="970"/>
      <c r="E108" s="970"/>
      <c r="F108" s="970"/>
    </row>
    <row r="109" spans="2:6" ht="20.25" customHeight="1" x14ac:dyDescent="0.2">
      <c r="B109" s="1202">
        <f>'MASTER_ ALL areas - No.seedling'!H111</f>
        <v>0.1</v>
      </c>
      <c r="C109" s="371">
        <v>360</v>
      </c>
      <c r="D109" s="970"/>
      <c r="E109" s="970"/>
      <c r="F109" s="970"/>
    </row>
    <row r="110" spans="2:6" ht="20.25" customHeight="1" x14ac:dyDescent="0.2">
      <c r="B110" s="1202">
        <f>'MASTER_ ALL areas - No.seedling'!H112</f>
        <v>0.7</v>
      </c>
      <c r="C110" s="371">
        <v>1380</v>
      </c>
      <c r="D110" s="970"/>
      <c r="E110" s="970"/>
      <c r="F110" s="970"/>
    </row>
    <row r="111" spans="2:6" ht="20.25" customHeight="1" x14ac:dyDescent="0.2">
      <c r="B111" s="1202">
        <f>'MASTER_ ALL areas - No.seedling'!H113</f>
        <v>0.1</v>
      </c>
      <c r="C111" s="371">
        <v>1980</v>
      </c>
      <c r="D111" s="970"/>
      <c r="E111" s="970"/>
      <c r="F111" s="970"/>
    </row>
    <row r="112" spans="2:6" ht="20.25" customHeight="1" x14ac:dyDescent="0.2">
      <c r="B112" s="1202">
        <f>'MASTER_ ALL areas - No.seedling'!H114</f>
        <v>0</v>
      </c>
      <c r="C112" s="371">
        <v>640</v>
      </c>
      <c r="D112" s="970"/>
      <c r="E112" s="970"/>
      <c r="F112" s="970"/>
    </row>
    <row r="113" spans="2:6" ht="20.25" customHeight="1" x14ac:dyDescent="0.2">
      <c r="B113" s="1202">
        <f>'MASTER_ ALL areas - No.seedling'!H115</f>
        <v>0.01</v>
      </c>
      <c r="C113" s="371">
        <v>6080</v>
      </c>
      <c r="D113" s="970"/>
      <c r="E113" s="970"/>
      <c r="F113" s="970"/>
    </row>
    <row r="114" spans="2:6" ht="20.25" customHeight="1" x14ac:dyDescent="0.2">
      <c r="B114" s="1202">
        <f>'MASTER_ ALL areas - No.seedling'!H116</f>
        <v>0</v>
      </c>
      <c r="C114" s="371">
        <v>80</v>
      </c>
      <c r="D114" s="970"/>
      <c r="E114" s="970"/>
      <c r="F114" s="970"/>
    </row>
    <row r="115" spans="2:6" ht="20.25" customHeight="1" x14ac:dyDescent="0.2">
      <c r="B115" s="1202">
        <f>'MASTER_ ALL areas - No.seedling'!H117</f>
        <v>0.1</v>
      </c>
      <c r="C115" s="371">
        <v>1440</v>
      </c>
      <c r="D115" s="970"/>
      <c r="E115" s="970"/>
      <c r="F115" s="970"/>
    </row>
    <row r="116" spans="2:6" ht="20.25" customHeight="1" x14ac:dyDescent="0.2">
      <c r="B116" s="1202">
        <f>'MASTER_ ALL areas - No.seedling'!H118</f>
        <v>0</v>
      </c>
      <c r="C116" s="371">
        <v>20</v>
      </c>
      <c r="D116" s="970"/>
      <c r="E116" s="970"/>
      <c r="F116" s="970"/>
    </row>
    <row r="117" spans="2:6" ht="20.25" customHeight="1" x14ac:dyDescent="0.2">
      <c r="B117" s="1202">
        <f>'MASTER_ ALL areas - No.seedling'!H119</f>
        <v>0.15</v>
      </c>
      <c r="C117" s="371">
        <v>1100</v>
      </c>
      <c r="D117" s="970"/>
      <c r="E117" s="970"/>
      <c r="F117" s="970"/>
    </row>
    <row r="118" spans="2:6" ht="20.25" customHeight="1" x14ac:dyDescent="0.2">
      <c r="B118" s="1202">
        <f>'MASTER_ ALL areas - No.seedling'!H120</f>
        <v>0.1</v>
      </c>
      <c r="C118" s="371">
        <v>1740</v>
      </c>
      <c r="D118" s="970"/>
      <c r="E118" s="970"/>
      <c r="F118" s="970"/>
    </row>
    <row r="119" spans="2:6" ht="20.25" customHeight="1" x14ac:dyDescent="0.2">
      <c r="B119" s="1202">
        <f>'MASTER_ ALL areas - No.seedling'!H121</f>
        <v>0.25</v>
      </c>
      <c r="C119" s="371">
        <v>2160</v>
      </c>
      <c r="D119" s="970"/>
      <c r="E119" s="970"/>
      <c r="F119" s="970"/>
    </row>
    <row r="120" spans="2:6" ht="20.25" customHeight="1" x14ac:dyDescent="0.2">
      <c r="B120" s="1202">
        <f>'MASTER_ ALL areas - No.seedling'!H122</f>
        <v>0</v>
      </c>
      <c r="C120" s="371">
        <v>260</v>
      </c>
      <c r="D120" s="970"/>
      <c r="E120" s="970"/>
      <c r="F120" s="970"/>
    </row>
    <row r="121" spans="2:6" ht="20.25" customHeight="1" x14ac:dyDescent="0.2">
      <c r="B121" s="1202">
        <f>'MASTER_ ALL areas - No.seedling'!H123</f>
        <v>0.01</v>
      </c>
      <c r="C121" s="371">
        <v>540</v>
      </c>
      <c r="D121" s="970"/>
      <c r="E121" s="970"/>
      <c r="F121" s="970"/>
    </row>
    <row r="122" spans="2:6" ht="20.25" customHeight="1" x14ac:dyDescent="0.2">
      <c r="B122" s="1202">
        <f>'MASTER_ ALL areas - No.seedling'!H124</f>
        <v>0.85</v>
      </c>
      <c r="C122" s="371">
        <v>520</v>
      </c>
      <c r="D122" s="970"/>
      <c r="E122" s="970"/>
      <c r="F122" s="970"/>
    </row>
    <row r="123" spans="2:6" ht="20.25" customHeight="1" x14ac:dyDescent="0.2">
      <c r="B123" s="1202">
        <f>'MASTER_ ALL areas - No.seedling'!H125</f>
        <v>0.05</v>
      </c>
      <c r="C123" s="371">
        <v>2080</v>
      </c>
      <c r="D123" s="970"/>
      <c r="E123" s="970"/>
      <c r="F123" s="970"/>
    </row>
    <row r="124" spans="2:6" ht="20.25" customHeight="1" x14ac:dyDescent="0.2">
      <c r="B124" s="1202">
        <f>'MASTER_ ALL areas - No.seedling'!H126</f>
        <v>0.8</v>
      </c>
      <c r="C124" s="371">
        <v>2760</v>
      </c>
      <c r="D124" s="970"/>
      <c r="E124" s="970"/>
      <c r="F124" s="970"/>
    </row>
    <row r="125" spans="2:6" ht="20.25" customHeight="1" x14ac:dyDescent="0.2">
      <c r="B125" s="1202">
        <f>'MASTER_ ALL areas - No.seedling'!H127</f>
        <v>0</v>
      </c>
      <c r="C125" s="371">
        <v>220</v>
      </c>
      <c r="D125" s="970"/>
      <c r="E125" s="970"/>
      <c r="F125" s="970"/>
    </row>
    <row r="126" spans="2:6" ht="20.25" customHeight="1" x14ac:dyDescent="0.2">
      <c r="B126" s="1202">
        <f>'MASTER_ ALL areas - No.seedling'!H128</f>
        <v>0</v>
      </c>
      <c r="C126" s="371">
        <v>80</v>
      </c>
      <c r="D126" s="970"/>
      <c r="E126" s="970"/>
      <c r="F126" s="970"/>
    </row>
    <row r="127" spans="2:6" ht="20.25" customHeight="1" x14ac:dyDescent="0.2">
      <c r="B127" s="1202">
        <f>'MASTER_ ALL areas - No.seedling'!H129</f>
        <v>0.6</v>
      </c>
      <c r="C127" s="371">
        <v>4720</v>
      </c>
      <c r="D127" s="970"/>
      <c r="E127" s="970"/>
      <c r="F127" s="970"/>
    </row>
    <row r="128" spans="2:6" ht="20.25" customHeight="1" x14ac:dyDescent="0.2">
      <c r="B128" s="1202">
        <f>'MASTER_ ALL areas - No.seedling'!H130</f>
        <v>0.3</v>
      </c>
      <c r="C128" s="371">
        <v>3160</v>
      </c>
      <c r="D128" s="970"/>
      <c r="E128" s="970"/>
      <c r="F128" s="970"/>
    </row>
    <row r="129" spans="2:6" ht="20.25" customHeight="1" x14ac:dyDescent="0.2">
      <c r="B129" s="1202">
        <f>'MASTER_ ALL areas - No.seedling'!H131</f>
        <v>0.2</v>
      </c>
      <c r="C129" s="371">
        <v>4420</v>
      </c>
      <c r="D129" s="970"/>
      <c r="E129" s="970"/>
      <c r="F129" s="970"/>
    </row>
    <row r="130" spans="2:6" ht="20.25" customHeight="1" x14ac:dyDescent="0.2">
      <c r="B130" s="1202">
        <f>'MASTER_ ALL areas - No.seedling'!H132</f>
        <v>0.35</v>
      </c>
      <c r="C130" s="371">
        <v>3080</v>
      </c>
      <c r="D130" s="970"/>
      <c r="E130" s="970"/>
      <c r="F130" s="970"/>
    </row>
    <row r="131" spans="2:6" ht="20.25" customHeight="1" x14ac:dyDescent="0.2">
      <c r="B131" s="1202">
        <f>'MASTER_ ALL areas - No.seedling'!H133</f>
        <v>0.01</v>
      </c>
      <c r="C131" s="371">
        <v>1360</v>
      </c>
      <c r="D131" s="970"/>
      <c r="E131" s="970"/>
      <c r="F131" s="970"/>
    </row>
  </sheetData>
  <mergeCells count="1">
    <mergeCell ref="D5:E5"/>
  </mergeCells>
  <pageMargins left="0.75" right="0.75" top="1" bottom="1" header="0.5" footer="0.5"/>
  <pageSetup orientation="portrait"/>
  <headerFooter>
    <oddFooter>&amp;L&amp;"Helvetica,Regular"&amp;12&amp;K000000	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32"/>
  <sheetViews>
    <sheetView workbookViewId="0"/>
  </sheetViews>
  <sheetFormatPr defaultColWidth="12.19921875" defaultRowHeight="18" customHeight="1" x14ac:dyDescent="0.2"/>
  <cols>
    <col min="1" max="1" width="0.19921875" style="1203" customWidth="1"/>
    <col min="2" max="256" width="12.19921875" style="1203" customWidth="1"/>
  </cols>
  <sheetData>
    <row r="1" spans="2:8" ht="2.1" customHeight="1" x14ac:dyDescent="0.2"/>
    <row r="2" spans="2:8" ht="30" customHeight="1" x14ac:dyDescent="0.2">
      <c r="B2" s="1204" t="s">
        <v>13</v>
      </c>
      <c r="C2" s="285" t="s">
        <v>14</v>
      </c>
      <c r="D2" s="1534" t="s">
        <v>15</v>
      </c>
      <c r="E2" s="1535"/>
      <c r="F2" s="1532" t="s">
        <v>562</v>
      </c>
      <c r="G2" s="1284"/>
      <c r="H2" s="1533"/>
    </row>
    <row r="3" spans="2:8" ht="20.85" customHeight="1" x14ac:dyDescent="0.2">
      <c r="B3" s="1205"/>
      <c r="C3" s="1206"/>
      <c r="D3" s="944" t="s">
        <v>65</v>
      </c>
      <c r="E3" s="944" t="s">
        <v>66</v>
      </c>
      <c r="F3" s="1207" t="s">
        <v>563</v>
      </c>
      <c r="G3" s="1208" t="s">
        <v>564</v>
      </c>
      <c r="H3" s="1209" t="s">
        <v>565</v>
      </c>
    </row>
    <row r="4" spans="2:8" ht="21.2" customHeight="1" x14ac:dyDescent="0.25">
      <c r="B4" s="33">
        <v>1</v>
      </c>
      <c r="C4" s="760" t="s">
        <v>88</v>
      </c>
      <c r="D4" s="761">
        <v>214874</v>
      </c>
      <c r="E4" s="843">
        <v>930373</v>
      </c>
      <c r="F4" s="582">
        <v>6820</v>
      </c>
      <c r="G4" s="582"/>
      <c r="H4" s="582"/>
    </row>
    <row r="5" spans="2:8" ht="20.25" customHeight="1" x14ac:dyDescent="0.25">
      <c r="B5" s="63">
        <v>2</v>
      </c>
      <c r="C5" s="190" t="s">
        <v>92</v>
      </c>
      <c r="D5" s="770">
        <v>215083</v>
      </c>
      <c r="E5" s="780">
        <v>930372</v>
      </c>
      <c r="F5" s="76">
        <v>6819</v>
      </c>
      <c r="G5" s="76"/>
      <c r="H5" s="76"/>
    </row>
    <row r="6" spans="2:8" ht="20.25" customHeight="1" x14ac:dyDescent="0.25">
      <c r="B6" s="63">
        <v>3</v>
      </c>
      <c r="C6" s="190" t="s">
        <v>95</v>
      </c>
      <c r="D6" s="770">
        <v>214869</v>
      </c>
      <c r="E6" s="780">
        <v>930582</v>
      </c>
      <c r="F6" s="76">
        <v>6821</v>
      </c>
      <c r="G6" s="76"/>
      <c r="H6" s="76"/>
    </row>
    <row r="7" spans="2:8" ht="20.25" customHeight="1" x14ac:dyDescent="0.25">
      <c r="B7" s="63">
        <v>4</v>
      </c>
      <c r="C7" s="190" t="s">
        <v>98</v>
      </c>
      <c r="D7" s="770">
        <v>215085</v>
      </c>
      <c r="E7" s="780">
        <v>930586</v>
      </c>
      <c r="F7" s="76">
        <v>6822</v>
      </c>
      <c r="G7" s="76"/>
      <c r="H7" s="76"/>
    </row>
    <row r="8" spans="2:8" ht="20.85" customHeight="1" x14ac:dyDescent="0.25">
      <c r="B8" s="63">
        <v>5</v>
      </c>
      <c r="C8" s="190" t="s">
        <v>101</v>
      </c>
      <c r="D8" s="770">
        <v>215293</v>
      </c>
      <c r="E8" s="780">
        <v>930584</v>
      </c>
      <c r="F8" s="76">
        <v>6817</v>
      </c>
      <c r="G8" s="76"/>
      <c r="H8" s="76"/>
    </row>
    <row r="9" spans="2:8" ht="20.85" customHeight="1" x14ac:dyDescent="0.25">
      <c r="B9" s="63">
        <v>6</v>
      </c>
      <c r="C9" s="190" t="s">
        <v>104</v>
      </c>
      <c r="D9" s="770">
        <v>215925</v>
      </c>
      <c r="E9" s="780">
        <v>930583</v>
      </c>
      <c r="F9" s="76">
        <v>6810</v>
      </c>
      <c r="G9" s="76"/>
      <c r="H9" s="76"/>
    </row>
    <row r="10" spans="2:8" ht="20.25" customHeight="1" x14ac:dyDescent="0.25">
      <c r="B10" s="63">
        <v>7</v>
      </c>
      <c r="C10" s="190" t="s">
        <v>107</v>
      </c>
      <c r="D10" s="770">
        <v>214656</v>
      </c>
      <c r="E10" s="780">
        <v>930792</v>
      </c>
      <c r="F10" s="76">
        <v>6875</v>
      </c>
      <c r="G10" s="76"/>
      <c r="H10" s="76"/>
    </row>
    <row r="11" spans="2:8" ht="20.25" customHeight="1" x14ac:dyDescent="0.25">
      <c r="B11" s="63">
        <v>8</v>
      </c>
      <c r="C11" s="190" t="s">
        <v>109</v>
      </c>
      <c r="D11" s="770">
        <v>214875</v>
      </c>
      <c r="E11" s="780">
        <v>930795</v>
      </c>
      <c r="F11" s="76">
        <v>6867</v>
      </c>
      <c r="G11" s="76"/>
      <c r="H11" s="76"/>
    </row>
    <row r="12" spans="2:8" ht="20.25" customHeight="1" x14ac:dyDescent="0.25">
      <c r="B12" s="63">
        <v>9</v>
      </c>
      <c r="C12" s="190" t="s">
        <v>112</v>
      </c>
      <c r="D12" s="770">
        <v>215085</v>
      </c>
      <c r="E12" s="780">
        <v>930792</v>
      </c>
      <c r="F12" s="76">
        <v>6823</v>
      </c>
      <c r="G12" s="76"/>
      <c r="H12" s="76"/>
    </row>
    <row r="13" spans="2:8" ht="20.25" customHeight="1" x14ac:dyDescent="0.25">
      <c r="B13" s="63">
        <v>10</v>
      </c>
      <c r="C13" s="190" t="s">
        <v>115</v>
      </c>
      <c r="D13" s="770">
        <v>215506</v>
      </c>
      <c r="E13" s="780">
        <v>930795</v>
      </c>
      <c r="F13" s="76">
        <v>6816</v>
      </c>
      <c r="G13" s="76"/>
      <c r="H13" s="76"/>
    </row>
    <row r="14" spans="2:8" ht="20.25" customHeight="1" x14ac:dyDescent="0.25">
      <c r="B14" s="63">
        <v>11</v>
      </c>
      <c r="C14" s="190" t="s">
        <v>119</v>
      </c>
      <c r="D14" s="770">
        <v>215709</v>
      </c>
      <c r="E14" s="780">
        <v>930793</v>
      </c>
      <c r="F14" s="76">
        <v>6811</v>
      </c>
      <c r="G14" s="76"/>
      <c r="H14" s="76"/>
    </row>
    <row r="15" spans="2:8" ht="20.25" customHeight="1" x14ac:dyDescent="0.25">
      <c r="B15" s="63">
        <v>12</v>
      </c>
      <c r="C15" s="190" t="s">
        <v>123</v>
      </c>
      <c r="D15" s="770">
        <v>214661</v>
      </c>
      <c r="E15" s="780">
        <v>931004</v>
      </c>
      <c r="F15" s="76">
        <v>6800</v>
      </c>
      <c r="G15" s="76"/>
      <c r="H15" s="76"/>
    </row>
    <row r="16" spans="2:8" ht="20.25" customHeight="1" x14ac:dyDescent="0.25">
      <c r="B16" s="63">
        <v>13</v>
      </c>
      <c r="C16" s="190" t="s">
        <v>127</v>
      </c>
      <c r="D16" s="770">
        <v>214871</v>
      </c>
      <c r="E16" s="780">
        <v>931001</v>
      </c>
      <c r="F16" s="76">
        <v>6801</v>
      </c>
      <c r="G16" s="76"/>
      <c r="H16" s="76"/>
    </row>
    <row r="17" spans="2:8" ht="20.25" customHeight="1" x14ac:dyDescent="0.25">
      <c r="B17" s="63">
        <v>14</v>
      </c>
      <c r="C17" s="190" t="s">
        <v>130</v>
      </c>
      <c r="D17" s="770">
        <v>215085</v>
      </c>
      <c r="E17" s="780">
        <v>931004</v>
      </c>
      <c r="F17" s="76">
        <v>6865</v>
      </c>
      <c r="G17" s="76"/>
      <c r="H17" s="76"/>
    </row>
    <row r="18" spans="2:8" ht="20.85" customHeight="1" x14ac:dyDescent="0.25">
      <c r="B18" s="63">
        <v>15</v>
      </c>
      <c r="C18" s="190" t="s">
        <v>133</v>
      </c>
      <c r="D18" s="770">
        <v>215290</v>
      </c>
      <c r="E18" s="780">
        <v>931004</v>
      </c>
      <c r="F18" s="76">
        <v>6824</v>
      </c>
      <c r="G18" s="76"/>
      <c r="H18" s="76"/>
    </row>
    <row r="19" spans="2:8" ht="20.85" customHeight="1" x14ac:dyDescent="0.25">
      <c r="B19" s="63">
        <v>16</v>
      </c>
      <c r="C19" s="190" t="s">
        <v>135</v>
      </c>
      <c r="D19" s="770">
        <v>215503</v>
      </c>
      <c r="E19" s="780">
        <v>9311003</v>
      </c>
      <c r="F19" s="76">
        <v>6791</v>
      </c>
      <c r="G19" s="76"/>
      <c r="H19" s="76"/>
    </row>
    <row r="20" spans="2:8" ht="20.25" customHeight="1" x14ac:dyDescent="0.25">
      <c r="B20" s="63">
        <v>17</v>
      </c>
      <c r="C20" s="190" t="s">
        <v>138</v>
      </c>
      <c r="D20" s="770">
        <v>214450</v>
      </c>
      <c r="E20" s="780">
        <v>931210</v>
      </c>
      <c r="F20" s="76">
        <v>6799</v>
      </c>
      <c r="G20" s="76"/>
      <c r="H20" s="76"/>
    </row>
    <row r="21" spans="2:8" ht="20.25" customHeight="1" x14ac:dyDescent="0.25">
      <c r="B21" s="63">
        <v>18</v>
      </c>
      <c r="C21" s="190" t="s">
        <v>141</v>
      </c>
      <c r="D21" s="770">
        <v>214663</v>
      </c>
      <c r="E21" s="780">
        <v>931211</v>
      </c>
      <c r="F21" s="76">
        <v>6803</v>
      </c>
      <c r="G21" s="76"/>
      <c r="H21" s="76"/>
    </row>
    <row r="22" spans="2:8" ht="20.25" customHeight="1" x14ac:dyDescent="0.25">
      <c r="B22" s="63">
        <v>19</v>
      </c>
      <c r="C22" s="190" t="s">
        <v>144</v>
      </c>
      <c r="D22" s="770">
        <v>214873</v>
      </c>
      <c r="E22" s="780">
        <v>931212</v>
      </c>
      <c r="F22" s="76">
        <v>6802</v>
      </c>
      <c r="G22" s="76"/>
      <c r="H22" s="76"/>
    </row>
    <row r="23" spans="2:8" ht="20.25" customHeight="1" x14ac:dyDescent="0.25">
      <c r="B23" s="63">
        <v>20</v>
      </c>
      <c r="C23" s="212" t="s">
        <v>148</v>
      </c>
      <c r="D23" s="770">
        <v>215072</v>
      </c>
      <c r="E23" s="780">
        <v>931204</v>
      </c>
      <c r="F23" s="76">
        <v>6864</v>
      </c>
      <c r="G23" s="76"/>
      <c r="H23" s="76"/>
    </row>
    <row r="24" spans="2:8" ht="20.25" customHeight="1" x14ac:dyDescent="0.25">
      <c r="B24" s="63">
        <v>21</v>
      </c>
      <c r="C24" s="190" t="s">
        <v>152</v>
      </c>
      <c r="D24" s="770">
        <v>215289</v>
      </c>
      <c r="E24" s="780">
        <v>931213</v>
      </c>
      <c r="F24" s="76">
        <v>6792</v>
      </c>
      <c r="G24" s="76"/>
      <c r="H24" s="76"/>
    </row>
    <row r="25" spans="2:8" ht="20.25" customHeight="1" x14ac:dyDescent="0.25">
      <c r="B25" s="63">
        <v>22</v>
      </c>
      <c r="C25" s="190" t="s">
        <v>155</v>
      </c>
      <c r="D25" s="770">
        <v>215505</v>
      </c>
      <c r="E25" s="780">
        <v>931214</v>
      </c>
      <c r="F25" s="76">
        <v>6790</v>
      </c>
      <c r="G25" s="76"/>
      <c r="H25" s="76"/>
    </row>
    <row r="26" spans="2:8" ht="20.25" customHeight="1" x14ac:dyDescent="0.25">
      <c r="B26" s="63">
        <v>23</v>
      </c>
      <c r="C26" s="190" t="s">
        <v>157</v>
      </c>
      <c r="D26" s="770">
        <v>214250</v>
      </c>
      <c r="E26" s="780">
        <v>931478</v>
      </c>
      <c r="F26" s="76">
        <v>6797</v>
      </c>
      <c r="G26" s="76"/>
      <c r="H26" s="76"/>
    </row>
    <row r="27" spans="2:8" ht="20.25" customHeight="1" x14ac:dyDescent="0.25">
      <c r="B27" s="63">
        <v>24</v>
      </c>
      <c r="C27" s="190" t="s">
        <v>160</v>
      </c>
      <c r="D27" s="770">
        <v>214486</v>
      </c>
      <c r="E27" s="780">
        <v>931476</v>
      </c>
      <c r="F27" s="76">
        <v>6796</v>
      </c>
      <c r="G27" s="76"/>
      <c r="H27" s="76"/>
    </row>
    <row r="28" spans="2:8" ht="20.25" customHeight="1" x14ac:dyDescent="0.25">
      <c r="B28" s="63">
        <v>25</v>
      </c>
      <c r="C28" s="190" t="s">
        <v>163</v>
      </c>
      <c r="D28" s="770">
        <v>214870</v>
      </c>
      <c r="E28" s="780">
        <v>931422</v>
      </c>
      <c r="F28" s="76">
        <v>6863</v>
      </c>
      <c r="G28" s="76"/>
      <c r="H28" s="76"/>
    </row>
    <row r="29" spans="2:8" ht="20.25" customHeight="1" x14ac:dyDescent="0.25">
      <c r="B29" s="63">
        <v>26</v>
      </c>
      <c r="C29" s="190" t="s">
        <v>165</v>
      </c>
      <c r="D29" s="770">
        <v>215081</v>
      </c>
      <c r="E29" s="780">
        <v>931415</v>
      </c>
      <c r="F29" s="76">
        <v>6793</v>
      </c>
      <c r="G29" s="76"/>
      <c r="H29" s="76"/>
    </row>
    <row r="30" spans="2:8" ht="20.85" customHeight="1" x14ac:dyDescent="0.25">
      <c r="B30" s="63">
        <v>27</v>
      </c>
      <c r="C30" s="190" t="s">
        <v>168</v>
      </c>
      <c r="D30" s="770">
        <v>213989</v>
      </c>
      <c r="E30" s="780">
        <v>931735</v>
      </c>
      <c r="F30" s="76">
        <v>6804</v>
      </c>
      <c r="G30" s="76"/>
      <c r="H30" s="76"/>
    </row>
    <row r="31" spans="2:8" ht="20.85" customHeight="1" x14ac:dyDescent="0.25">
      <c r="B31" s="63">
        <v>28</v>
      </c>
      <c r="C31" s="190" t="s">
        <v>92</v>
      </c>
      <c r="D31" s="770">
        <v>214381</v>
      </c>
      <c r="E31" s="780">
        <v>931568</v>
      </c>
      <c r="F31" s="76">
        <v>6795</v>
      </c>
      <c r="G31" s="76"/>
      <c r="H31" s="76"/>
    </row>
    <row r="32" spans="2:8" ht="20.25" customHeight="1" x14ac:dyDescent="0.25">
      <c r="B32" s="63">
        <v>29</v>
      </c>
      <c r="C32" s="190" t="s">
        <v>172</v>
      </c>
      <c r="D32" s="770">
        <v>214874</v>
      </c>
      <c r="E32" s="780">
        <v>931632</v>
      </c>
      <c r="F32" s="76">
        <v>6827</v>
      </c>
      <c r="G32" s="76"/>
      <c r="H32" s="76"/>
    </row>
    <row r="33" spans="2:8" ht="20.25" customHeight="1" x14ac:dyDescent="0.25">
      <c r="B33" s="63">
        <v>30</v>
      </c>
      <c r="C33" s="190" t="s">
        <v>174</v>
      </c>
      <c r="D33" s="770">
        <v>214051</v>
      </c>
      <c r="E33" s="780">
        <v>931818</v>
      </c>
      <c r="F33" s="76">
        <v>6794</v>
      </c>
      <c r="G33" s="76"/>
      <c r="H33" s="76"/>
    </row>
    <row r="34" spans="2:8" ht="20.25" customHeight="1" x14ac:dyDescent="0.25">
      <c r="B34" s="63">
        <v>31</v>
      </c>
      <c r="C34" s="212" t="s">
        <v>177</v>
      </c>
      <c r="D34" s="770">
        <v>214460</v>
      </c>
      <c r="E34" s="780">
        <v>931844</v>
      </c>
      <c r="F34" s="76">
        <v>6838</v>
      </c>
      <c r="G34" s="76"/>
      <c r="H34" s="76"/>
    </row>
    <row r="35" spans="2:8" ht="20.25" customHeight="1" x14ac:dyDescent="0.25">
      <c r="B35" s="63">
        <v>32</v>
      </c>
      <c r="C35" s="190" t="s">
        <v>180</v>
      </c>
      <c r="D35" s="770">
        <v>214662</v>
      </c>
      <c r="E35" s="780">
        <v>931843</v>
      </c>
      <c r="F35" s="76">
        <v>6833</v>
      </c>
      <c r="G35" s="76"/>
      <c r="H35" s="76"/>
    </row>
    <row r="36" spans="2:8" ht="20.25" customHeight="1" x14ac:dyDescent="0.25">
      <c r="B36" s="63">
        <v>33</v>
      </c>
      <c r="C36" s="190" t="s">
        <v>184</v>
      </c>
      <c r="D36" s="770">
        <v>214873</v>
      </c>
      <c r="E36" s="780">
        <v>931842</v>
      </c>
      <c r="F36" s="76">
        <v>6829</v>
      </c>
      <c r="G36" s="76"/>
      <c r="H36" s="76"/>
    </row>
    <row r="37" spans="2:8" ht="20.25" customHeight="1" x14ac:dyDescent="0.25">
      <c r="B37" s="63">
        <v>34</v>
      </c>
      <c r="C37" s="190" t="s">
        <v>187</v>
      </c>
      <c r="D37" s="770">
        <v>221592</v>
      </c>
      <c r="E37" s="780">
        <v>931843</v>
      </c>
      <c r="F37" s="76">
        <v>6921</v>
      </c>
      <c r="G37" s="76"/>
      <c r="H37" s="76"/>
    </row>
    <row r="38" spans="2:8" ht="20.85" customHeight="1" x14ac:dyDescent="0.25">
      <c r="B38" s="63">
        <v>35</v>
      </c>
      <c r="C38" s="190" t="s">
        <v>189</v>
      </c>
      <c r="D38" s="770">
        <v>221779</v>
      </c>
      <c r="E38" s="780">
        <v>931841</v>
      </c>
      <c r="F38" s="76">
        <v>6922</v>
      </c>
      <c r="G38" s="76"/>
      <c r="H38" s="76"/>
    </row>
    <row r="39" spans="2:8" ht="20.85" customHeight="1" x14ac:dyDescent="0.25">
      <c r="B39" s="63">
        <v>36</v>
      </c>
      <c r="C39" s="1210"/>
      <c r="D39" s="1537" t="s">
        <v>192</v>
      </c>
      <c r="E39" s="1476"/>
      <c r="F39" s="76"/>
      <c r="G39" s="76"/>
      <c r="H39" s="76"/>
    </row>
    <row r="40" spans="2:8" ht="20.25" customHeight="1" x14ac:dyDescent="0.25">
      <c r="B40" s="63">
        <v>37</v>
      </c>
      <c r="C40" s="190"/>
      <c r="D40" s="1536" t="s">
        <v>192</v>
      </c>
      <c r="E40" s="1480"/>
      <c r="F40" s="76"/>
      <c r="G40" s="76"/>
      <c r="H40" s="76"/>
    </row>
    <row r="41" spans="2:8" ht="20.25" customHeight="1" x14ac:dyDescent="0.25">
      <c r="B41" s="63">
        <v>38</v>
      </c>
      <c r="C41" s="190" t="s">
        <v>193</v>
      </c>
      <c r="D41" s="793">
        <v>214451</v>
      </c>
      <c r="E41" s="951">
        <v>932053</v>
      </c>
      <c r="F41" s="76">
        <v>6834</v>
      </c>
      <c r="G41" s="76"/>
      <c r="H41" s="76"/>
    </row>
    <row r="42" spans="2:8" ht="20.25" customHeight="1" x14ac:dyDescent="0.25">
      <c r="B42" s="63">
        <v>39</v>
      </c>
      <c r="C42" s="190" t="s">
        <v>196</v>
      </c>
      <c r="D42" s="770">
        <v>221442</v>
      </c>
      <c r="E42" s="780">
        <v>932038</v>
      </c>
      <c r="F42" s="76">
        <v>6920</v>
      </c>
      <c r="G42" s="76"/>
      <c r="H42" s="76"/>
    </row>
    <row r="43" spans="2:8" ht="20.25" customHeight="1" x14ac:dyDescent="0.25">
      <c r="B43" s="63">
        <v>40</v>
      </c>
      <c r="C43" s="190" t="s">
        <v>198</v>
      </c>
      <c r="D43" s="770">
        <v>214246</v>
      </c>
      <c r="E43" s="780">
        <v>932259</v>
      </c>
      <c r="F43" s="76">
        <v>6860</v>
      </c>
      <c r="G43" s="76"/>
      <c r="H43" s="76"/>
    </row>
    <row r="44" spans="2:8" ht="20.25" customHeight="1" x14ac:dyDescent="0.25">
      <c r="B44" s="63">
        <v>41</v>
      </c>
      <c r="C44" s="190" t="s">
        <v>200</v>
      </c>
      <c r="D44" s="770">
        <v>214454</v>
      </c>
      <c r="E44" s="780">
        <v>932261</v>
      </c>
      <c r="F44" s="76">
        <v>6859</v>
      </c>
      <c r="G44" s="76"/>
      <c r="H44" s="76"/>
    </row>
    <row r="45" spans="2:8" ht="20.25" customHeight="1" x14ac:dyDescent="0.25">
      <c r="B45" s="63">
        <v>42</v>
      </c>
      <c r="C45" s="190" t="s">
        <v>202</v>
      </c>
      <c r="D45" s="770">
        <v>214871</v>
      </c>
      <c r="E45" s="780">
        <v>932263</v>
      </c>
      <c r="F45" s="76">
        <v>6858</v>
      </c>
      <c r="G45" s="76"/>
      <c r="H45" s="76"/>
    </row>
    <row r="46" spans="2:8" ht="20.25" customHeight="1" x14ac:dyDescent="0.25">
      <c r="B46" s="63">
        <v>43</v>
      </c>
      <c r="C46" s="190" t="s">
        <v>204</v>
      </c>
      <c r="D46" s="770">
        <v>219702</v>
      </c>
      <c r="E46" s="780">
        <v>932264</v>
      </c>
      <c r="F46" s="76">
        <v>6914</v>
      </c>
      <c r="G46" s="76"/>
      <c r="H46" s="76"/>
    </row>
    <row r="47" spans="2:8" ht="20.25" customHeight="1" x14ac:dyDescent="0.25">
      <c r="B47" s="63">
        <v>44</v>
      </c>
      <c r="C47" s="190" t="s">
        <v>207</v>
      </c>
      <c r="D47" s="795">
        <v>221172</v>
      </c>
      <c r="E47" s="952">
        <v>932264</v>
      </c>
      <c r="F47" s="76">
        <v>6939</v>
      </c>
      <c r="G47" s="76"/>
      <c r="H47" s="76"/>
    </row>
    <row r="48" spans="2:8" ht="20.25" customHeight="1" x14ac:dyDescent="0.25">
      <c r="B48" s="63">
        <v>45</v>
      </c>
      <c r="C48" s="190"/>
      <c r="D48" s="1536" t="s">
        <v>192</v>
      </c>
      <c r="E48" s="1480"/>
      <c r="F48" s="76"/>
      <c r="G48" s="76"/>
      <c r="H48" s="76"/>
    </row>
    <row r="49" spans="2:8" ht="20.25" customHeight="1" x14ac:dyDescent="0.25">
      <c r="B49" s="63">
        <v>46</v>
      </c>
      <c r="C49" s="190" t="s">
        <v>209</v>
      </c>
      <c r="D49" s="899">
        <v>214034</v>
      </c>
      <c r="E49" s="1211">
        <v>932476</v>
      </c>
      <c r="F49" s="76">
        <v>6846</v>
      </c>
      <c r="G49" s="76"/>
      <c r="H49" s="76"/>
    </row>
    <row r="50" spans="2:8" ht="20.25" customHeight="1" x14ac:dyDescent="0.25">
      <c r="B50" s="63">
        <v>47</v>
      </c>
      <c r="C50" s="190" t="s">
        <v>212</v>
      </c>
      <c r="D50" s="793">
        <v>214243</v>
      </c>
      <c r="E50" s="951">
        <v>932474</v>
      </c>
      <c r="F50" s="76">
        <v>6854</v>
      </c>
      <c r="G50" s="76"/>
      <c r="H50" s="76"/>
    </row>
    <row r="51" spans="2:8" ht="20.85" customHeight="1" x14ac:dyDescent="0.25">
      <c r="B51" s="63">
        <v>48</v>
      </c>
      <c r="C51" s="190" t="s">
        <v>216</v>
      </c>
      <c r="D51" s="770">
        <v>219290</v>
      </c>
      <c r="E51" s="780">
        <v>932466</v>
      </c>
      <c r="F51" s="76">
        <v>6913</v>
      </c>
      <c r="G51" s="76"/>
      <c r="H51" s="76"/>
    </row>
    <row r="52" spans="2:8" ht="20.85" customHeight="1" x14ac:dyDescent="0.25">
      <c r="B52" s="63">
        <v>49</v>
      </c>
      <c r="C52" s="190" t="s">
        <v>220</v>
      </c>
      <c r="D52" s="770">
        <v>220332</v>
      </c>
      <c r="E52" s="780">
        <v>932474</v>
      </c>
      <c r="F52" s="76">
        <v>5311</v>
      </c>
      <c r="G52" s="76">
        <v>5312</v>
      </c>
      <c r="H52" s="76">
        <v>5313</v>
      </c>
    </row>
    <row r="53" spans="2:8" ht="20.25" customHeight="1" x14ac:dyDescent="0.25">
      <c r="B53" s="63">
        <v>50</v>
      </c>
      <c r="C53" s="190" t="s">
        <v>222</v>
      </c>
      <c r="D53" s="770">
        <v>220543</v>
      </c>
      <c r="E53" s="780">
        <v>932473</v>
      </c>
      <c r="F53" s="76">
        <v>5314</v>
      </c>
      <c r="G53" s="76"/>
      <c r="H53" s="76"/>
    </row>
    <row r="54" spans="2:8" ht="20.25" customHeight="1" x14ac:dyDescent="0.25">
      <c r="B54" s="63">
        <v>51</v>
      </c>
      <c r="C54" s="190" t="s">
        <v>225</v>
      </c>
      <c r="D54" s="770">
        <v>220953</v>
      </c>
      <c r="E54" s="780">
        <v>932459</v>
      </c>
      <c r="F54" s="76">
        <v>6901</v>
      </c>
      <c r="G54" s="76"/>
      <c r="H54" s="76"/>
    </row>
    <row r="55" spans="2:8" ht="20.25" customHeight="1" x14ac:dyDescent="0.25">
      <c r="B55" s="63">
        <v>52</v>
      </c>
      <c r="C55" s="190" t="s">
        <v>204</v>
      </c>
      <c r="D55" s="770">
        <v>221173</v>
      </c>
      <c r="E55" s="780">
        <v>932474</v>
      </c>
      <c r="F55" s="76">
        <v>6953</v>
      </c>
      <c r="G55" s="76"/>
      <c r="H55" s="76"/>
    </row>
    <row r="56" spans="2:8" ht="20.25" customHeight="1" x14ac:dyDescent="0.25">
      <c r="B56" s="63">
        <v>53</v>
      </c>
      <c r="C56" s="190" t="s">
        <v>231</v>
      </c>
      <c r="D56" s="770">
        <v>221593</v>
      </c>
      <c r="E56" s="780">
        <v>932473</v>
      </c>
      <c r="F56" s="76">
        <v>5316</v>
      </c>
      <c r="G56" s="76">
        <v>5317</v>
      </c>
      <c r="H56" s="76"/>
    </row>
    <row r="57" spans="2:8" ht="20.25" customHeight="1" x14ac:dyDescent="0.25">
      <c r="B57" s="63">
        <v>54</v>
      </c>
      <c r="C57" s="190" t="s">
        <v>180</v>
      </c>
      <c r="D57" s="795">
        <v>222433</v>
      </c>
      <c r="E57" s="952">
        <v>932474</v>
      </c>
      <c r="F57" s="76">
        <v>5321</v>
      </c>
      <c r="G57" s="76"/>
      <c r="H57" s="76"/>
    </row>
    <row r="58" spans="2:8" ht="20.25" customHeight="1" x14ac:dyDescent="0.25">
      <c r="B58" s="63">
        <v>55</v>
      </c>
      <c r="C58" s="190"/>
      <c r="D58" s="1536" t="s">
        <v>192</v>
      </c>
      <c r="E58" s="1480"/>
      <c r="F58" s="76"/>
      <c r="G58" s="76"/>
      <c r="H58" s="76"/>
    </row>
    <row r="59" spans="2:8" ht="20.25" customHeight="1" x14ac:dyDescent="0.25">
      <c r="B59" s="63">
        <v>56</v>
      </c>
      <c r="C59" s="190" t="s">
        <v>235</v>
      </c>
      <c r="D59" s="793">
        <v>214083</v>
      </c>
      <c r="E59" s="951">
        <v>932695</v>
      </c>
      <c r="F59" s="76">
        <v>6845</v>
      </c>
      <c r="G59" s="76"/>
      <c r="H59" s="76"/>
    </row>
    <row r="60" spans="2:8" ht="20.25" customHeight="1" x14ac:dyDescent="0.25">
      <c r="B60" s="63">
        <v>57</v>
      </c>
      <c r="C60" s="190" t="s">
        <v>238</v>
      </c>
      <c r="D60" s="770">
        <v>214241</v>
      </c>
      <c r="E60" s="780">
        <v>932681</v>
      </c>
      <c r="F60" s="76">
        <v>6844</v>
      </c>
      <c r="G60" s="76"/>
      <c r="H60" s="76"/>
    </row>
    <row r="61" spans="2:8" ht="20.25" customHeight="1" x14ac:dyDescent="0.25">
      <c r="B61" s="63">
        <v>58</v>
      </c>
      <c r="C61" s="190" t="s">
        <v>240</v>
      </c>
      <c r="D61" s="770">
        <v>216760</v>
      </c>
      <c r="E61" s="780">
        <v>932687</v>
      </c>
      <c r="F61" s="76">
        <v>6877</v>
      </c>
      <c r="G61" s="76"/>
      <c r="H61" s="76"/>
    </row>
    <row r="62" spans="2:8" ht="20.25" customHeight="1" x14ac:dyDescent="0.25">
      <c r="B62" s="63">
        <v>59</v>
      </c>
      <c r="C62" s="190" t="s">
        <v>160</v>
      </c>
      <c r="D62" s="770">
        <v>218855</v>
      </c>
      <c r="E62" s="780">
        <v>932677</v>
      </c>
      <c r="F62" s="76">
        <v>6911</v>
      </c>
      <c r="G62" s="76"/>
      <c r="H62" s="76"/>
    </row>
    <row r="63" spans="2:8" ht="20.25" customHeight="1" x14ac:dyDescent="0.25">
      <c r="B63" s="63">
        <v>60</v>
      </c>
      <c r="C63" s="190" t="s">
        <v>245</v>
      </c>
      <c r="D63" s="770">
        <v>220120</v>
      </c>
      <c r="E63" s="780">
        <v>932677</v>
      </c>
      <c r="F63" s="76">
        <v>5308</v>
      </c>
      <c r="G63" s="76"/>
      <c r="H63" s="76"/>
    </row>
    <row r="64" spans="2:8" ht="20.25" customHeight="1" x14ac:dyDescent="0.25">
      <c r="B64" s="63">
        <v>61</v>
      </c>
      <c r="C64" s="190" t="s">
        <v>247</v>
      </c>
      <c r="D64" s="770">
        <v>220335</v>
      </c>
      <c r="E64" s="780">
        <v>932680</v>
      </c>
      <c r="F64" s="76">
        <v>6905</v>
      </c>
      <c r="G64" s="76"/>
      <c r="H64" s="76"/>
    </row>
    <row r="65" spans="2:8" ht="20.85" customHeight="1" x14ac:dyDescent="0.25">
      <c r="B65" s="63">
        <v>62</v>
      </c>
      <c r="C65" s="190" t="s">
        <v>249</v>
      </c>
      <c r="D65" s="770">
        <v>220543</v>
      </c>
      <c r="E65" s="780">
        <v>932683</v>
      </c>
      <c r="F65" s="76">
        <v>6904</v>
      </c>
      <c r="G65" s="76"/>
      <c r="H65" s="76"/>
    </row>
    <row r="66" spans="2:8" ht="20.85" customHeight="1" x14ac:dyDescent="0.25">
      <c r="B66" s="63">
        <v>63</v>
      </c>
      <c r="C66" s="190" t="s">
        <v>252</v>
      </c>
      <c r="D66" s="770">
        <v>220750</v>
      </c>
      <c r="E66" s="780">
        <v>932674</v>
      </c>
      <c r="F66" s="76">
        <v>6903</v>
      </c>
      <c r="G66" s="76"/>
      <c r="H66" s="76"/>
    </row>
    <row r="67" spans="2:8" ht="20.25" customHeight="1" x14ac:dyDescent="0.25">
      <c r="B67" s="63">
        <v>64</v>
      </c>
      <c r="C67" s="190" t="s">
        <v>255</v>
      </c>
      <c r="D67" s="770">
        <v>220966</v>
      </c>
      <c r="E67" s="780">
        <v>932682</v>
      </c>
      <c r="F67" s="76">
        <v>6952</v>
      </c>
      <c r="G67" s="76"/>
      <c r="H67" s="76"/>
    </row>
    <row r="68" spans="2:8" ht="20.25" customHeight="1" x14ac:dyDescent="0.25">
      <c r="B68" s="63">
        <v>65</v>
      </c>
      <c r="C68" s="190" t="s">
        <v>257</v>
      </c>
      <c r="D68" s="770">
        <v>221591</v>
      </c>
      <c r="E68" s="780">
        <v>932677</v>
      </c>
      <c r="F68" s="76">
        <v>5318</v>
      </c>
      <c r="G68" s="76"/>
      <c r="H68" s="76"/>
    </row>
    <row r="69" spans="2:8" ht="20.25" customHeight="1" x14ac:dyDescent="0.25">
      <c r="B69" s="63">
        <v>66</v>
      </c>
      <c r="C69" s="190" t="s">
        <v>259</v>
      </c>
      <c r="D69" s="770">
        <v>222223</v>
      </c>
      <c r="E69" s="780">
        <v>932682</v>
      </c>
      <c r="F69" s="76">
        <v>5323</v>
      </c>
      <c r="G69" s="76"/>
      <c r="H69" s="76"/>
    </row>
    <row r="70" spans="2:8" ht="20.25" customHeight="1" x14ac:dyDescent="0.25">
      <c r="B70" s="63">
        <v>67</v>
      </c>
      <c r="C70" s="190" t="s">
        <v>261</v>
      </c>
      <c r="D70" s="795">
        <v>223273</v>
      </c>
      <c r="E70" s="952">
        <v>932695</v>
      </c>
      <c r="F70" s="76">
        <v>6963</v>
      </c>
      <c r="G70" s="76"/>
      <c r="H70" s="76"/>
    </row>
    <row r="71" spans="2:8" ht="20.25" customHeight="1" x14ac:dyDescent="0.25">
      <c r="B71" s="63">
        <v>68</v>
      </c>
      <c r="C71" s="190"/>
      <c r="D71" s="1536" t="s">
        <v>192</v>
      </c>
      <c r="E71" s="1480"/>
      <c r="F71" s="76"/>
      <c r="G71" s="76"/>
      <c r="H71" s="76"/>
    </row>
    <row r="72" spans="2:8" ht="20.25" customHeight="1" x14ac:dyDescent="0.25">
      <c r="B72" s="63">
        <v>69</v>
      </c>
      <c r="C72" s="190" t="s">
        <v>265</v>
      </c>
      <c r="D72" s="793">
        <v>214242</v>
      </c>
      <c r="E72" s="951">
        <v>932896</v>
      </c>
      <c r="F72" s="76">
        <v>6843</v>
      </c>
      <c r="G72" s="76"/>
      <c r="H72" s="76"/>
    </row>
    <row r="73" spans="2:8" ht="20.25" customHeight="1" x14ac:dyDescent="0.25">
      <c r="B73" s="63">
        <v>70</v>
      </c>
      <c r="C73" s="190" t="s">
        <v>268</v>
      </c>
      <c r="D73" s="770">
        <v>216761</v>
      </c>
      <c r="E73" s="780">
        <v>932892</v>
      </c>
      <c r="F73" s="76">
        <v>6879</v>
      </c>
      <c r="G73" s="76"/>
      <c r="H73" s="76"/>
    </row>
    <row r="74" spans="2:8" ht="20.25" customHeight="1" x14ac:dyDescent="0.25">
      <c r="B74" s="63">
        <v>71</v>
      </c>
      <c r="C74" s="190" t="s">
        <v>231</v>
      </c>
      <c r="D74" s="770">
        <v>216973</v>
      </c>
      <c r="E74" s="780">
        <v>932888</v>
      </c>
      <c r="F74" s="76">
        <v>6880</v>
      </c>
      <c r="G74" s="76"/>
      <c r="H74" s="76"/>
    </row>
    <row r="75" spans="2:8" ht="20.85" customHeight="1" x14ac:dyDescent="0.25">
      <c r="B75" s="63">
        <v>72</v>
      </c>
      <c r="C75" s="190" t="s">
        <v>271</v>
      </c>
      <c r="D75" s="770">
        <v>217183</v>
      </c>
      <c r="E75" s="780">
        <v>932894</v>
      </c>
      <c r="F75" s="76">
        <v>6883</v>
      </c>
      <c r="G75" s="76"/>
      <c r="H75" s="76"/>
    </row>
    <row r="76" spans="2:8" ht="20.85" customHeight="1" x14ac:dyDescent="0.25">
      <c r="B76" s="63">
        <v>73</v>
      </c>
      <c r="C76" s="190" t="s">
        <v>274</v>
      </c>
      <c r="D76" s="770">
        <v>218440</v>
      </c>
      <c r="E76" s="780">
        <v>932894</v>
      </c>
      <c r="F76" s="76">
        <v>6909</v>
      </c>
      <c r="G76" s="76"/>
      <c r="H76" s="76"/>
    </row>
    <row r="77" spans="2:8" ht="20.25" customHeight="1" x14ac:dyDescent="0.25">
      <c r="B77" s="63">
        <v>74</v>
      </c>
      <c r="C77" s="190" t="s">
        <v>276</v>
      </c>
      <c r="D77" s="770">
        <v>218653</v>
      </c>
      <c r="E77" s="780">
        <v>932891</v>
      </c>
      <c r="F77" s="76">
        <v>6918</v>
      </c>
      <c r="G77" s="76"/>
      <c r="H77" s="76"/>
    </row>
    <row r="78" spans="2:8" ht="20.25" customHeight="1" x14ac:dyDescent="0.25">
      <c r="B78" s="63">
        <v>75</v>
      </c>
      <c r="C78" s="190" t="s">
        <v>278</v>
      </c>
      <c r="D78" s="770">
        <v>218862</v>
      </c>
      <c r="E78" s="780">
        <v>932894</v>
      </c>
      <c r="F78" s="76">
        <v>6917</v>
      </c>
      <c r="G78" s="76"/>
      <c r="H78" s="76"/>
    </row>
    <row r="79" spans="2:8" ht="20.25" customHeight="1" x14ac:dyDescent="0.25">
      <c r="B79" s="63">
        <v>76</v>
      </c>
      <c r="C79" s="190" t="s">
        <v>280</v>
      </c>
      <c r="D79" s="770">
        <v>219284</v>
      </c>
      <c r="E79" s="780">
        <v>932892</v>
      </c>
      <c r="F79" s="76">
        <v>6934</v>
      </c>
      <c r="G79" s="76"/>
      <c r="H79" s="76"/>
    </row>
    <row r="80" spans="2:8" ht="20.25" customHeight="1" x14ac:dyDescent="0.25">
      <c r="B80" s="63">
        <v>77</v>
      </c>
      <c r="C80" s="190" t="s">
        <v>283</v>
      </c>
      <c r="D80" s="770">
        <v>219492</v>
      </c>
      <c r="E80" s="780">
        <v>932895</v>
      </c>
      <c r="F80" s="76">
        <v>6935</v>
      </c>
      <c r="G80" s="76"/>
      <c r="H80" s="76"/>
    </row>
    <row r="81" spans="2:8" ht="20.25" customHeight="1" x14ac:dyDescent="0.25">
      <c r="B81" s="63">
        <v>78</v>
      </c>
      <c r="C81" s="190" t="s">
        <v>285</v>
      </c>
      <c r="D81" s="770">
        <v>219704</v>
      </c>
      <c r="E81" s="780">
        <v>932892</v>
      </c>
      <c r="F81" s="76">
        <v>6936</v>
      </c>
      <c r="G81" s="76"/>
      <c r="H81" s="76"/>
    </row>
    <row r="82" spans="2:8" ht="20.25" customHeight="1" x14ac:dyDescent="0.25">
      <c r="B82" s="63">
        <v>79</v>
      </c>
      <c r="C82" s="190" t="s">
        <v>288</v>
      </c>
      <c r="D82" s="770">
        <v>219909</v>
      </c>
      <c r="E82" s="780">
        <v>932893</v>
      </c>
      <c r="F82" s="76">
        <v>6937</v>
      </c>
      <c r="G82" s="76"/>
      <c r="H82" s="76"/>
    </row>
    <row r="83" spans="2:8" ht="20.25" customHeight="1" x14ac:dyDescent="0.25">
      <c r="B83" s="63">
        <v>80</v>
      </c>
      <c r="C83" s="190" t="s">
        <v>290</v>
      </c>
      <c r="D83" s="770">
        <v>220121</v>
      </c>
      <c r="E83" s="780">
        <v>932892</v>
      </c>
      <c r="F83" s="76">
        <v>5307</v>
      </c>
      <c r="G83" s="76"/>
      <c r="H83" s="76"/>
    </row>
    <row r="84" spans="2:8" ht="20.25" customHeight="1" x14ac:dyDescent="0.25">
      <c r="B84" s="63">
        <v>81</v>
      </c>
      <c r="C84" s="190" t="s">
        <v>109</v>
      </c>
      <c r="D84" s="770">
        <v>220312</v>
      </c>
      <c r="E84" s="780">
        <v>932891</v>
      </c>
      <c r="F84" s="76">
        <v>6964</v>
      </c>
      <c r="G84" s="76"/>
      <c r="H84" s="76"/>
    </row>
    <row r="85" spans="2:8" ht="20.25" customHeight="1" x14ac:dyDescent="0.25">
      <c r="B85" s="63">
        <v>82</v>
      </c>
      <c r="C85" s="190" t="s">
        <v>202</v>
      </c>
      <c r="D85" s="770">
        <v>220987</v>
      </c>
      <c r="E85" s="780">
        <v>932914</v>
      </c>
      <c r="F85" s="76">
        <v>6950</v>
      </c>
      <c r="G85" s="76"/>
      <c r="H85" s="76"/>
    </row>
    <row r="86" spans="2:8" ht="20.25" customHeight="1" x14ac:dyDescent="0.25">
      <c r="B86" s="63">
        <v>83</v>
      </c>
      <c r="C86" s="190" t="s">
        <v>298</v>
      </c>
      <c r="D86" s="795">
        <v>222153</v>
      </c>
      <c r="E86" s="952">
        <v>932754</v>
      </c>
      <c r="F86" s="76">
        <v>5324</v>
      </c>
      <c r="G86" s="76"/>
      <c r="H86" s="76"/>
    </row>
    <row r="87" spans="2:8" ht="20.85" customHeight="1" x14ac:dyDescent="0.25">
      <c r="B87" s="63">
        <v>84</v>
      </c>
      <c r="C87" s="190"/>
      <c r="D87" s="1536" t="s">
        <v>192</v>
      </c>
      <c r="E87" s="1480"/>
      <c r="F87" s="76"/>
      <c r="G87" s="76"/>
      <c r="H87" s="76"/>
    </row>
    <row r="88" spans="2:8" ht="20.85" customHeight="1" x14ac:dyDescent="0.25">
      <c r="B88" s="63">
        <v>85</v>
      </c>
      <c r="C88" s="190"/>
      <c r="D88" s="1536" t="s">
        <v>192</v>
      </c>
      <c r="E88" s="1480"/>
      <c r="F88" s="76"/>
      <c r="G88" s="76"/>
      <c r="H88" s="76"/>
    </row>
    <row r="89" spans="2:8" ht="20.25" customHeight="1" x14ac:dyDescent="0.25">
      <c r="B89" s="63">
        <v>86</v>
      </c>
      <c r="C89" s="190" t="s">
        <v>261</v>
      </c>
      <c r="D89" s="793">
        <v>218231</v>
      </c>
      <c r="E89" s="951">
        <v>933105</v>
      </c>
      <c r="F89" s="76">
        <v>6892</v>
      </c>
      <c r="G89" s="76"/>
      <c r="H89" s="76"/>
    </row>
    <row r="90" spans="2:8" ht="20.25" customHeight="1" x14ac:dyDescent="0.25">
      <c r="B90" s="63">
        <v>87</v>
      </c>
      <c r="C90" s="190" t="s">
        <v>283</v>
      </c>
      <c r="D90" s="770">
        <v>218442</v>
      </c>
      <c r="E90" s="780">
        <v>933102</v>
      </c>
      <c r="F90" s="76">
        <v>6919</v>
      </c>
      <c r="G90" s="76"/>
      <c r="H90" s="76"/>
    </row>
    <row r="91" spans="2:8" ht="20.25" customHeight="1" x14ac:dyDescent="0.25">
      <c r="B91" s="63">
        <v>88</v>
      </c>
      <c r="C91" s="190" t="s">
        <v>304</v>
      </c>
      <c r="D91" s="770">
        <v>219073</v>
      </c>
      <c r="E91" s="780">
        <v>933104</v>
      </c>
      <c r="F91" s="76">
        <v>6933</v>
      </c>
      <c r="G91" s="76"/>
      <c r="H91" s="76"/>
    </row>
    <row r="92" spans="2:8" ht="20.25" customHeight="1" x14ac:dyDescent="0.25">
      <c r="B92" s="63">
        <v>89</v>
      </c>
      <c r="C92" s="190" t="s">
        <v>307</v>
      </c>
      <c r="D92" s="770">
        <v>219282</v>
      </c>
      <c r="E92" s="780">
        <v>933102</v>
      </c>
      <c r="F92" s="76">
        <v>6894</v>
      </c>
      <c r="G92" s="76"/>
      <c r="H92" s="76"/>
    </row>
    <row r="93" spans="2:8" ht="20.25" customHeight="1" x14ac:dyDescent="0.25">
      <c r="B93" s="63">
        <v>90</v>
      </c>
      <c r="C93" s="190" t="s">
        <v>309</v>
      </c>
      <c r="D93" s="770">
        <v>219493</v>
      </c>
      <c r="E93" s="780">
        <v>933103</v>
      </c>
      <c r="F93" s="76">
        <v>6895</v>
      </c>
      <c r="G93" s="76"/>
      <c r="H93" s="76"/>
    </row>
    <row r="94" spans="2:8" ht="20.25" customHeight="1" x14ac:dyDescent="0.25">
      <c r="B94" s="63">
        <v>91</v>
      </c>
      <c r="C94" s="190" t="s">
        <v>312</v>
      </c>
      <c r="D94" s="770">
        <v>219914</v>
      </c>
      <c r="E94" s="780">
        <v>933103</v>
      </c>
      <c r="F94" s="76">
        <v>6938</v>
      </c>
      <c r="G94" s="76"/>
      <c r="H94" s="76"/>
    </row>
    <row r="95" spans="2:8" ht="20.25" customHeight="1" x14ac:dyDescent="0.25">
      <c r="B95" s="63">
        <v>92</v>
      </c>
      <c r="C95" s="190" t="s">
        <v>247</v>
      </c>
      <c r="D95" s="770">
        <v>220986</v>
      </c>
      <c r="E95" s="780">
        <v>933102</v>
      </c>
      <c r="F95" s="76">
        <v>6946</v>
      </c>
      <c r="G95" s="76"/>
      <c r="H95" s="76"/>
    </row>
    <row r="96" spans="2:8" ht="20.25" customHeight="1" x14ac:dyDescent="0.25">
      <c r="B96" s="63">
        <v>93</v>
      </c>
      <c r="C96" s="190" t="s">
        <v>307</v>
      </c>
      <c r="D96" s="770">
        <v>221173</v>
      </c>
      <c r="E96" s="780">
        <v>933101</v>
      </c>
      <c r="F96" s="76">
        <v>6943</v>
      </c>
      <c r="G96" s="76"/>
      <c r="H96" s="76"/>
    </row>
    <row r="97" spans="2:8" ht="20.25" customHeight="1" x14ac:dyDescent="0.25">
      <c r="B97" s="63">
        <v>94</v>
      </c>
      <c r="C97" s="190" t="s">
        <v>317</v>
      </c>
      <c r="D97" s="770">
        <v>217817</v>
      </c>
      <c r="E97" s="780">
        <v>933313</v>
      </c>
      <c r="F97" s="76">
        <v>5284</v>
      </c>
      <c r="G97" s="76"/>
      <c r="H97" s="76"/>
    </row>
    <row r="98" spans="2:8" ht="20.25" customHeight="1" x14ac:dyDescent="0.25">
      <c r="B98" s="63">
        <v>95</v>
      </c>
      <c r="C98" s="190" t="s">
        <v>319</v>
      </c>
      <c r="D98" s="770">
        <v>218023</v>
      </c>
      <c r="E98" s="780">
        <v>933314</v>
      </c>
      <c r="F98" s="76">
        <v>5285</v>
      </c>
      <c r="G98" s="76"/>
      <c r="H98" s="76"/>
    </row>
    <row r="99" spans="2:8" ht="20.25" customHeight="1" x14ac:dyDescent="0.25">
      <c r="B99" s="63">
        <v>96</v>
      </c>
      <c r="C99" s="190" t="s">
        <v>321</v>
      </c>
      <c r="D99" s="770">
        <v>218864</v>
      </c>
      <c r="E99" s="780">
        <v>933313</v>
      </c>
      <c r="F99" s="76">
        <v>6893</v>
      </c>
      <c r="G99" s="76"/>
      <c r="H99" s="76"/>
    </row>
    <row r="100" spans="2:8" ht="20.85" customHeight="1" x14ac:dyDescent="0.25">
      <c r="B100" s="63">
        <v>97</v>
      </c>
      <c r="C100" s="190" t="s">
        <v>165</v>
      </c>
      <c r="D100" s="770">
        <v>219079</v>
      </c>
      <c r="E100" s="780">
        <v>933305</v>
      </c>
      <c r="F100" s="76">
        <v>6965</v>
      </c>
      <c r="G100" s="76"/>
      <c r="H100" s="76"/>
    </row>
    <row r="101" spans="2:8" ht="20.85" customHeight="1" x14ac:dyDescent="0.25">
      <c r="B101" s="63">
        <v>98</v>
      </c>
      <c r="C101" s="190" t="s">
        <v>325</v>
      </c>
      <c r="D101" s="770">
        <v>219285</v>
      </c>
      <c r="E101" s="780">
        <v>933314</v>
      </c>
      <c r="F101" s="76">
        <v>6966</v>
      </c>
      <c r="G101" s="76"/>
      <c r="H101" s="76"/>
    </row>
    <row r="102" spans="2:8" ht="20.25" customHeight="1" x14ac:dyDescent="0.25">
      <c r="B102" s="63">
        <v>99</v>
      </c>
      <c r="C102" s="190" t="s">
        <v>160</v>
      </c>
      <c r="D102" s="770">
        <v>219494</v>
      </c>
      <c r="E102" s="780">
        <v>933315</v>
      </c>
      <c r="F102" s="76">
        <v>6967</v>
      </c>
      <c r="G102" s="76"/>
      <c r="H102" s="76"/>
    </row>
    <row r="103" spans="2:8" ht="20.25" customHeight="1" x14ac:dyDescent="0.25">
      <c r="B103" s="63">
        <v>100</v>
      </c>
      <c r="C103" s="190" t="s">
        <v>193</v>
      </c>
      <c r="D103" s="770">
        <v>219694</v>
      </c>
      <c r="E103" s="780">
        <v>933284</v>
      </c>
      <c r="F103" s="76">
        <v>6968</v>
      </c>
      <c r="G103" s="76"/>
      <c r="H103" s="76"/>
    </row>
    <row r="104" spans="2:8" ht="20.25" customHeight="1" x14ac:dyDescent="0.25">
      <c r="B104" s="63">
        <v>101</v>
      </c>
      <c r="C104" s="190" t="s">
        <v>325</v>
      </c>
      <c r="D104" s="770">
        <v>217392</v>
      </c>
      <c r="E104" s="780">
        <v>933524</v>
      </c>
      <c r="F104" s="76">
        <v>6887</v>
      </c>
      <c r="G104" s="76"/>
      <c r="H104" s="76"/>
    </row>
    <row r="105" spans="2:8" ht="20.85" customHeight="1" x14ac:dyDescent="0.25">
      <c r="B105" s="63">
        <v>102</v>
      </c>
      <c r="C105" s="190" t="s">
        <v>333</v>
      </c>
      <c r="D105" s="770">
        <v>217600</v>
      </c>
      <c r="E105" s="780">
        <v>933520</v>
      </c>
      <c r="F105" s="76">
        <v>5280</v>
      </c>
      <c r="G105" s="76">
        <v>5281</v>
      </c>
      <c r="H105" s="76"/>
    </row>
    <row r="106" spans="2:8" ht="20.85" customHeight="1" x14ac:dyDescent="0.25">
      <c r="B106" s="63">
        <v>103</v>
      </c>
      <c r="C106" s="190" t="s">
        <v>255</v>
      </c>
      <c r="D106" s="770">
        <v>218862</v>
      </c>
      <c r="E106" s="780">
        <v>933523</v>
      </c>
      <c r="F106" s="76">
        <v>6926</v>
      </c>
      <c r="G106" s="76"/>
      <c r="H106" s="76"/>
    </row>
    <row r="107" spans="2:8" ht="20.25" customHeight="1" x14ac:dyDescent="0.25">
      <c r="B107" s="63">
        <v>104</v>
      </c>
      <c r="C107" s="190" t="s">
        <v>337</v>
      </c>
      <c r="D107" s="770">
        <v>219279</v>
      </c>
      <c r="E107" s="780">
        <v>933520</v>
      </c>
      <c r="F107" s="76">
        <v>6932</v>
      </c>
      <c r="G107" s="76"/>
      <c r="H107" s="76"/>
    </row>
    <row r="108" spans="2:8" ht="20.85" customHeight="1" x14ac:dyDescent="0.25">
      <c r="B108" s="63">
        <v>105</v>
      </c>
      <c r="C108" s="190" t="s">
        <v>339</v>
      </c>
      <c r="D108" s="770">
        <v>215924</v>
      </c>
      <c r="E108" s="780">
        <v>933733</v>
      </c>
      <c r="F108" s="76">
        <v>6890</v>
      </c>
      <c r="G108" s="76"/>
      <c r="H108" s="76"/>
    </row>
    <row r="109" spans="2:8" ht="20.85" customHeight="1" x14ac:dyDescent="0.25">
      <c r="B109" s="63">
        <v>106</v>
      </c>
      <c r="C109" s="190" t="s">
        <v>341</v>
      </c>
      <c r="D109" s="770">
        <v>216133</v>
      </c>
      <c r="E109" s="780">
        <v>933733</v>
      </c>
      <c r="F109" s="76">
        <v>6889</v>
      </c>
      <c r="G109" s="76"/>
      <c r="H109" s="76"/>
    </row>
    <row r="110" spans="2:8" ht="20.85" customHeight="1" x14ac:dyDescent="0.25">
      <c r="B110" s="63">
        <v>107</v>
      </c>
      <c r="C110" s="190" t="s">
        <v>344</v>
      </c>
      <c r="D110" s="770">
        <v>216344</v>
      </c>
      <c r="E110" s="780">
        <v>933732</v>
      </c>
      <c r="F110" s="76">
        <v>6888</v>
      </c>
      <c r="G110" s="76"/>
      <c r="H110" s="76"/>
    </row>
    <row r="111" spans="2:8" ht="20.85" customHeight="1" x14ac:dyDescent="0.25">
      <c r="B111" s="63">
        <v>108</v>
      </c>
      <c r="C111" s="190" t="s">
        <v>346</v>
      </c>
      <c r="D111" s="770">
        <v>219071</v>
      </c>
      <c r="E111" s="780">
        <v>933735</v>
      </c>
      <c r="F111" s="76">
        <v>6931</v>
      </c>
      <c r="G111" s="76"/>
      <c r="H111" s="76"/>
    </row>
    <row r="112" spans="2:8" ht="20.85" customHeight="1" x14ac:dyDescent="0.25">
      <c r="B112" s="63">
        <v>109</v>
      </c>
      <c r="C112" s="190" t="s">
        <v>348</v>
      </c>
      <c r="D112" s="770">
        <v>216343</v>
      </c>
      <c r="E112" s="780">
        <v>933944</v>
      </c>
      <c r="F112" s="76">
        <v>6891</v>
      </c>
      <c r="G112" s="76"/>
      <c r="H112" s="76"/>
    </row>
    <row r="113" spans="2:8" ht="20.85" customHeight="1" x14ac:dyDescent="0.25">
      <c r="B113" s="63">
        <v>110</v>
      </c>
      <c r="C113" s="190" t="s">
        <v>351</v>
      </c>
      <c r="D113" s="770">
        <v>218655</v>
      </c>
      <c r="E113" s="780">
        <v>933943</v>
      </c>
      <c r="F113" s="76">
        <v>6927</v>
      </c>
      <c r="G113" s="76"/>
      <c r="H113" s="76"/>
    </row>
    <row r="114" spans="2:8" ht="20.25" customHeight="1" x14ac:dyDescent="0.25">
      <c r="B114" s="63">
        <v>111</v>
      </c>
      <c r="C114" s="190" t="s">
        <v>312</v>
      </c>
      <c r="D114" s="770">
        <v>218863</v>
      </c>
      <c r="E114" s="780">
        <v>933940</v>
      </c>
      <c r="F114" s="76">
        <v>6928</v>
      </c>
      <c r="G114" s="76"/>
      <c r="H114" s="76"/>
    </row>
    <row r="115" spans="2:8" ht="20.85" customHeight="1" x14ac:dyDescent="0.25">
      <c r="B115" s="63">
        <v>112</v>
      </c>
      <c r="C115" s="190" t="s">
        <v>354</v>
      </c>
      <c r="D115" s="770">
        <v>217605</v>
      </c>
      <c r="E115" s="780">
        <v>934152</v>
      </c>
      <c r="F115" s="76">
        <v>6961</v>
      </c>
      <c r="G115" s="76"/>
      <c r="H115" s="76"/>
    </row>
    <row r="116" spans="2:8" ht="20.85" customHeight="1" x14ac:dyDescent="0.25">
      <c r="B116" s="63">
        <v>113</v>
      </c>
      <c r="C116" s="190" t="s">
        <v>189</v>
      </c>
      <c r="D116" s="770">
        <v>218024</v>
      </c>
      <c r="E116" s="780">
        <v>934152</v>
      </c>
      <c r="F116" s="76">
        <v>6960</v>
      </c>
      <c r="G116" s="76"/>
      <c r="H116" s="76"/>
    </row>
    <row r="117" spans="2:8" ht="20.85" customHeight="1" x14ac:dyDescent="0.25">
      <c r="B117" s="63">
        <v>114</v>
      </c>
      <c r="C117" s="190" t="s">
        <v>358</v>
      </c>
      <c r="D117" s="770">
        <v>218228</v>
      </c>
      <c r="E117" s="780">
        <v>934154</v>
      </c>
      <c r="F117" s="76">
        <v>6958</v>
      </c>
      <c r="G117" s="76"/>
      <c r="H117" s="76"/>
    </row>
    <row r="118" spans="2:8" ht="20.85" customHeight="1" x14ac:dyDescent="0.25">
      <c r="B118" s="63">
        <v>115</v>
      </c>
      <c r="C118" s="190" t="s">
        <v>95</v>
      </c>
      <c r="D118" s="770">
        <v>218651</v>
      </c>
      <c r="E118" s="780">
        <v>934154</v>
      </c>
      <c r="F118" s="76">
        <v>6954</v>
      </c>
      <c r="G118" s="76"/>
      <c r="H118" s="76"/>
    </row>
    <row r="119" spans="2:8" ht="20.25" customHeight="1" x14ac:dyDescent="0.25">
      <c r="B119" s="63">
        <v>116</v>
      </c>
      <c r="C119" s="190" t="s">
        <v>348</v>
      </c>
      <c r="D119" s="807">
        <v>217392.7181000002</v>
      </c>
      <c r="E119" s="958">
        <v>934362.99019999988</v>
      </c>
      <c r="F119" s="76">
        <v>6962</v>
      </c>
      <c r="G119" s="76"/>
      <c r="H119" s="76"/>
    </row>
    <row r="120" spans="2:8" ht="20.85" customHeight="1" x14ac:dyDescent="0.25">
      <c r="B120" s="63">
        <v>117</v>
      </c>
      <c r="C120" s="190" t="s">
        <v>144</v>
      </c>
      <c r="D120" s="793">
        <v>217606</v>
      </c>
      <c r="E120" s="951">
        <v>934359</v>
      </c>
      <c r="F120" s="76">
        <v>5333</v>
      </c>
      <c r="G120" s="76"/>
      <c r="H120" s="76"/>
    </row>
    <row r="121" spans="2:8" ht="20.85" customHeight="1" x14ac:dyDescent="0.25">
      <c r="B121" s="63">
        <v>118</v>
      </c>
      <c r="C121" s="190" t="s">
        <v>184</v>
      </c>
      <c r="D121" s="770">
        <v>217812</v>
      </c>
      <c r="E121" s="780">
        <v>934363</v>
      </c>
      <c r="F121" s="76">
        <v>5331</v>
      </c>
      <c r="G121" s="76">
        <v>5332</v>
      </c>
      <c r="H121" s="76"/>
    </row>
    <row r="122" spans="2:8" ht="20.25" customHeight="1" x14ac:dyDescent="0.25">
      <c r="B122" s="63">
        <v>119</v>
      </c>
      <c r="C122" s="190" t="s">
        <v>257</v>
      </c>
      <c r="D122" s="770">
        <v>218021</v>
      </c>
      <c r="E122" s="780">
        <v>934361</v>
      </c>
      <c r="F122" s="76">
        <v>5330</v>
      </c>
      <c r="G122" s="76"/>
      <c r="H122" s="76"/>
    </row>
    <row r="123" spans="2:8" ht="20.25" customHeight="1" x14ac:dyDescent="0.25">
      <c r="B123" s="63">
        <v>120</v>
      </c>
      <c r="C123" s="190" t="s">
        <v>138</v>
      </c>
      <c r="D123" s="770">
        <v>218442</v>
      </c>
      <c r="E123" s="780">
        <v>934362</v>
      </c>
      <c r="F123" s="76">
        <v>6955</v>
      </c>
      <c r="G123" s="76"/>
      <c r="H123" s="76"/>
    </row>
    <row r="124" spans="2:8" ht="20.25" customHeight="1" x14ac:dyDescent="0.25">
      <c r="B124" s="63">
        <v>121</v>
      </c>
      <c r="C124" s="190" t="s">
        <v>354</v>
      </c>
      <c r="D124" s="770">
        <v>218030</v>
      </c>
      <c r="E124" s="780">
        <v>934564</v>
      </c>
      <c r="F124" s="76">
        <v>5329</v>
      </c>
      <c r="G124" s="76"/>
      <c r="H124" s="76"/>
    </row>
    <row r="125" spans="2:8" ht="20.25" customHeight="1" x14ac:dyDescent="0.25">
      <c r="B125" s="63">
        <v>122</v>
      </c>
      <c r="C125" s="190" t="s">
        <v>152</v>
      </c>
      <c r="D125" s="770">
        <v>218228</v>
      </c>
      <c r="E125" s="780">
        <v>934546</v>
      </c>
      <c r="F125" s="76">
        <v>6956</v>
      </c>
      <c r="G125" s="76"/>
      <c r="H125" s="76"/>
    </row>
    <row r="126" spans="2:8" ht="20.25" customHeight="1" x14ac:dyDescent="0.25">
      <c r="B126" s="63">
        <v>123</v>
      </c>
      <c r="C126" s="190" t="s">
        <v>235</v>
      </c>
      <c r="D126" s="770">
        <v>217601</v>
      </c>
      <c r="E126" s="780">
        <v>934786</v>
      </c>
      <c r="F126" s="76">
        <v>5327</v>
      </c>
      <c r="G126" s="76"/>
      <c r="H126" s="76"/>
    </row>
    <row r="127" spans="2:8" ht="20.25" customHeight="1" x14ac:dyDescent="0.25">
      <c r="B127" s="63">
        <v>124</v>
      </c>
      <c r="C127" s="190" t="s">
        <v>373</v>
      </c>
      <c r="D127" s="770">
        <v>217812</v>
      </c>
      <c r="E127" s="780">
        <v>934782</v>
      </c>
      <c r="F127" s="76">
        <v>5328</v>
      </c>
      <c r="G127" s="76"/>
      <c r="H127" s="76"/>
    </row>
    <row r="128" spans="2:8" ht="20.25" customHeight="1" x14ac:dyDescent="0.25">
      <c r="B128" s="63">
        <v>125</v>
      </c>
      <c r="C128" s="190" t="s">
        <v>375</v>
      </c>
      <c r="D128" s="770">
        <v>214791</v>
      </c>
      <c r="E128" s="780">
        <v>931688</v>
      </c>
      <c r="F128" s="76">
        <v>6842</v>
      </c>
      <c r="G128" s="76"/>
      <c r="H128" s="76"/>
    </row>
    <row r="129" spans="2:8" ht="20.25" customHeight="1" x14ac:dyDescent="0.25">
      <c r="B129" s="63">
        <v>126</v>
      </c>
      <c r="C129" s="190" t="s">
        <v>358</v>
      </c>
      <c r="D129" s="770">
        <v>214579</v>
      </c>
      <c r="E129" s="780">
        <v>931737</v>
      </c>
      <c r="F129" s="76">
        <v>6839</v>
      </c>
      <c r="G129" s="76"/>
      <c r="H129" s="122"/>
    </row>
    <row r="130" spans="2:8" ht="20.25" customHeight="1" x14ac:dyDescent="0.25">
      <c r="B130" s="63">
        <v>127</v>
      </c>
      <c r="C130" s="190" t="s">
        <v>378</v>
      </c>
      <c r="D130" s="770">
        <v>214413</v>
      </c>
      <c r="E130" s="780">
        <v>931911</v>
      </c>
      <c r="F130" s="76">
        <v>6836</v>
      </c>
      <c r="G130" s="76"/>
      <c r="H130" s="76"/>
    </row>
    <row r="131" spans="2:8" ht="20.25" customHeight="1" x14ac:dyDescent="0.25">
      <c r="B131" s="63">
        <v>128</v>
      </c>
      <c r="C131" s="190" t="s">
        <v>381</v>
      </c>
      <c r="D131" s="770">
        <v>214387</v>
      </c>
      <c r="E131" s="780">
        <v>932017</v>
      </c>
      <c r="F131" s="76">
        <v>6835</v>
      </c>
      <c r="G131" s="76"/>
      <c r="H131" s="76"/>
    </row>
    <row r="132" spans="2:8" ht="20.85" customHeight="1" x14ac:dyDescent="0.25">
      <c r="B132" s="63">
        <v>129</v>
      </c>
      <c r="C132" s="190" t="s">
        <v>384</v>
      </c>
      <c r="D132" s="770">
        <v>219506</v>
      </c>
      <c r="E132" s="780">
        <v>932385</v>
      </c>
      <c r="F132" s="76">
        <v>6916</v>
      </c>
      <c r="G132" s="76"/>
      <c r="H132" s="76"/>
    </row>
  </sheetData>
  <mergeCells count="9">
    <mergeCell ref="F2:H2"/>
    <mergeCell ref="D2:E2"/>
    <mergeCell ref="D48:E48"/>
    <mergeCell ref="D88:E88"/>
    <mergeCell ref="D39:E39"/>
    <mergeCell ref="D87:E87"/>
    <mergeCell ref="D40:E40"/>
    <mergeCell ref="D58:E58"/>
    <mergeCell ref="D71:E71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22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defaultColWidth="12.19921875" defaultRowHeight="18" customHeight="1" x14ac:dyDescent="0.2"/>
  <cols>
    <col min="1" max="1" width="0.19921875" style="566" customWidth="1"/>
    <col min="2" max="17" width="9" style="566" customWidth="1"/>
    <col min="18" max="18" width="1.5" style="566" customWidth="1"/>
    <col min="19" max="38" width="9" style="566" customWidth="1"/>
    <col min="39" max="39" width="1.59765625" style="566" customWidth="1"/>
    <col min="40" max="79" width="9" style="566" customWidth="1"/>
    <col min="80" max="80" width="1.59765625" style="566" customWidth="1"/>
    <col min="81" max="240" width="9" style="566" customWidth="1"/>
    <col min="241" max="241" width="24.8984375" style="566" customWidth="1"/>
    <col min="242" max="242" width="32.3984375" style="566" customWidth="1"/>
    <col min="243" max="256" width="12.19921875" style="566" customWidth="1"/>
  </cols>
  <sheetData>
    <row r="1" spans="2:242" ht="2.1" customHeight="1" x14ac:dyDescent="0.2"/>
    <row r="2" spans="2:242" ht="33" customHeight="1" x14ac:dyDescent="0.25">
      <c r="B2" s="394"/>
      <c r="C2" s="395"/>
      <c r="D2" s="5"/>
      <c r="E2" s="5"/>
      <c r="F2" s="5"/>
      <c r="G2" s="5"/>
      <c r="H2" s="5"/>
      <c r="I2" s="5"/>
      <c r="J2" s="5"/>
      <c r="K2" s="5"/>
      <c r="L2" s="6"/>
      <c r="M2" s="5"/>
      <c r="N2" s="7"/>
      <c r="O2" s="7"/>
      <c r="P2" s="7"/>
      <c r="Q2" s="8"/>
      <c r="R2" s="9"/>
      <c r="S2" s="1391" t="s">
        <v>404</v>
      </c>
      <c r="T2" s="1284"/>
      <c r="U2" s="1284"/>
      <c r="V2" s="1284"/>
      <c r="W2" s="1284"/>
      <c r="X2" s="1249"/>
      <c r="Y2" s="1284"/>
      <c r="Z2" s="1284"/>
      <c r="AA2" s="1284"/>
      <c r="AB2" s="1284"/>
      <c r="AC2" s="1249"/>
      <c r="AD2" s="1284"/>
      <c r="AE2" s="1284"/>
      <c r="AF2" s="1284"/>
      <c r="AG2" s="1284"/>
      <c r="AH2" s="1249"/>
      <c r="AI2" s="1249"/>
      <c r="AJ2" s="1284"/>
      <c r="AK2" s="1249"/>
      <c r="AL2" s="1262"/>
      <c r="AM2" s="11"/>
      <c r="AN2" s="1391" t="s">
        <v>405</v>
      </c>
      <c r="AO2" s="1284"/>
      <c r="AP2" s="1284"/>
      <c r="AQ2" s="1284"/>
      <c r="AR2" s="1284"/>
      <c r="AS2" s="1249"/>
      <c r="AT2" s="1284"/>
      <c r="AU2" s="1284"/>
      <c r="AV2" s="1284"/>
      <c r="AW2" s="1284"/>
      <c r="AX2" s="1249"/>
      <c r="AY2" s="1284"/>
      <c r="AZ2" s="1284"/>
      <c r="BA2" s="1284"/>
      <c r="BB2" s="1284"/>
      <c r="BC2" s="1249"/>
      <c r="BD2" s="1249"/>
      <c r="BE2" s="1284"/>
      <c r="BF2" s="1249"/>
      <c r="BG2" s="1249"/>
      <c r="BH2" s="1249"/>
      <c r="BI2" s="1284"/>
      <c r="BJ2" s="1284"/>
      <c r="BK2" s="1284"/>
      <c r="BL2" s="1284"/>
      <c r="BM2" s="1249"/>
      <c r="BN2" s="1284"/>
      <c r="BO2" s="1284"/>
      <c r="BP2" s="1284"/>
      <c r="BQ2" s="1284"/>
      <c r="BR2" s="1249"/>
      <c r="BS2" s="1284"/>
      <c r="BT2" s="1284"/>
      <c r="BU2" s="1284"/>
      <c r="BV2" s="1284"/>
      <c r="BW2" s="1249"/>
      <c r="BX2" s="1249"/>
      <c r="BY2" s="1284"/>
      <c r="BZ2" s="1249"/>
      <c r="CA2" s="1262"/>
      <c r="CB2" s="12"/>
      <c r="CC2" s="1283" t="s">
        <v>3</v>
      </c>
      <c r="CD2" s="1284"/>
      <c r="CE2" s="1284"/>
      <c r="CF2" s="1284"/>
      <c r="CG2" s="1284"/>
      <c r="CH2" s="1249"/>
      <c r="CI2" s="1284"/>
      <c r="CJ2" s="1284"/>
      <c r="CK2" s="1284"/>
      <c r="CL2" s="1284"/>
      <c r="CM2" s="1249"/>
      <c r="CN2" s="1284"/>
      <c r="CO2" s="1284"/>
      <c r="CP2" s="1284"/>
      <c r="CQ2" s="1284"/>
      <c r="CR2" s="1249"/>
      <c r="CS2" s="1249"/>
      <c r="CT2" s="1284"/>
      <c r="CU2" s="1249"/>
      <c r="CV2" s="1262"/>
      <c r="CW2" s="1283" t="s">
        <v>4</v>
      </c>
      <c r="CX2" s="1284"/>
      <c r="CY2" s="1284"/>
      <c r="CZ2" s="1284"/>
      <c r="DA2" s="1284"/>
      <c r="DB2" s="1249"/>
      <c r="DC2" s="1284"/>
      <c r="DD2" s="1284"/>
      <c r="DE2" s="1284"/>
      <c r="DF2" s="1284"/>
      <c r="DG2" s="1249"/>
      <c r="DH2" s="1284"/>
      <c r="DI2" s="1284"/>
      <c r="DJ2" s="1284"/>
      <c r="DK2" s="1284"/>
      <c r="DL2" s="1249"/>
      <c r="DM2" s="1249"/>
      <c r="DN2" s="1284"/>
      <c r="DO2" s="1249"/>
      <c r="DP2" s="1262"/>
      <c r="DQ2" s="1283" t="s">
        <v>5</v>
      </c>
      <c r="DR2" s="1284"/>
      <c r="DS2" s="1284"/>
      <c r="DT2" s="1284"/>
      <c r="DU2" s="1284"/>
      <c r="DV2" s="1249"/>
      <c r="DW2" s="1284"/>
      <c r="DX2" s="1284"/>
      <c r="DY2" s="1284"/>
      <c r="DZ2" s="1284"/>
      <c r="EA2" s="1249"/>
      <c r="EB2" s="1284"/>
      <c r="EC2" s="1284"/>
      <c r="ED2" s="1284"/>
      <c r="EE2" s="1284"/>
      <c r="EF2" s="1249"/>
      <c r="EG2" s="1249"/>
      <c r="EH2" s="1284"/>
      <c r="EI2" s="1249"/>
      <c r="EJ2" s="1262"/>
      <c r="EK2" s="1283" t="s">
        <v>6</v>
      </c>
      <c r="EL2" s="1284"/>
      <c r="EM2" s="1284"/>
      <c r="EN2" s="1284"/>
      <c r="EO2" s="1284"/>
      <c r="EP2" s="1249"/>
      <c r="EQ2" s="1284"/>
      <c r="ER2" s="1284"/>
      <c r="ES2" s="1284"/>
      <c r="ET2" s="1284"/>
      <c r="EU2" s="1249"/>
      <c r="EV2" s="1284"/>
      <c r="EW2" s="1284"/>
      <c r="EX2" s="1284"/>
      <c r="EY2" s="1284"/>
      <c r="EZ2" s="1249"/>
      <c r="FA2" s="1249"/>
      <c r="FB2" s="1284"/>
      <c r="FC2" s="1249"/>
      <c r="FD2" s="1262"/>
      <c r="FE2" s="1283" t="s">
        <v>7</v>
      </c>
      <c r="FF2" s="1284"/>
      <c r="FG2" s="1284"/>
      <c r="FH2" s="1284"/>
      <c r="FI2" s="1284"/>
      <c r="FJ2" s="1249"/>
      <c r="FK2" s="1284"/>
      <c r="FL2" s="1284"/>
      <c r="FM2" s="1284"/>
      <c r="FN2" s="1284"/>
      <c r="FO2" s="1249"/>
      <c r="FP2" s="1284"/>
      <c r="FQ2" s="1284"/>
      <c r="FR2" s="1284"/>
      <c r="FS2" s="1284"/>
      <c r="FT2" s="1249"/>
      <c r="FU2" s="1249"/>
      <c r="FV2" s="1284"/>
      <c r="FW2" s="1249"/>
      <c r="FX2" s="1262"/>
      <c r="FY2" s="1283" t="s">
        <v>8</v>
      </c>
      <c r="FZ2" s="1284"/>
      <c r="GA2" s="1284"/>
      <c r="GB2" s="1284"/>
      <c r="GC2" s="1284"/>
      <c r="GD2" s="1249"/>
      <c r="GE2" s="1284"/>
      <c r="GF2" s="1284"/>
      <c r="GG2" s="1284"/>
      <c r="GH2" s="1284"/>
      <c r="GI2" s="1249"/>
      <c r="GJ2" s="1284"/>
      <c r="GK2" s="1284"/>
      <c r="GL2" s="1284"/>
      <c r="GM2" s="1284"/>
      <c r="GN2" s="1249"/>
      <c r="GO2" s="1249"/>
      <c r="GP2" s="1284"/>
      <c r="GQ2" s="1249"/>
      <c r="GR2" s="1262"/>
      <c r="GS2" s="1283" t="s">
        <v>9</v>
      </c>
      <c r="GT2" s="1284"/>
      <c r="GU2" s="1284"/>
      <c r="GV2" s="1284"/>
      <c r="GW2" s="1284"/>
      <c r="GX2" s="1249"/>
      <c r="GY2" s="1284"/>
      <c r="GZ2" s="1284"/>
      <c r="HA2" s="1284"/>
      <c r="HB2" s="1284"/>
      <c r="HC2" s="1249"/>
      <c r="HD2" s="1284"/>
      <c r="HE2" s="1284"/>
      <c r="HF2" s="1284"/>
      <c r="HG2" s="1284"/>
      <c r="HH2" s="1249"/>
      <c r="HI2" s="1249"/>
      <c r="HJ2" s="1284"/>
      <c r="HK2" s="1249"/>
      <c r="HL2" s="1262"/>
      <c r="HM2" s="1283" t="s">
        <v>10</v>
      </c>
      <c r="HN2" s="1284"/>
      <c r="HO2" s="1284"/>
      <c r="HP2" s="1284"/>
      <c r="HQ2" s="1284"/>
      <c r="HR2" s="1249"/>
      <c r="HS2" s="1284"/>
      <c r="HT2" s="1284"/>
      <c r="HU2" s="1284"/>
      <c r="HV2" s="1284"/>
      <c r="HW2" s="1249"/>
      <c r="HX2" s="1284"/>
      <c r="HY2" s="1284"/>
      <c r="HZ2" s="1284"/>
      <c r="IA2" s="1284"/>
      <c r="IB2" s="1249"/>
      <c r="IC2" s="1249"/>
      <c r="ID2" s="1284"/>
      <c r="IE2" s="1249"/>
      <c r="IF2" s="1262"/>
      <c r="IG2" s="1246" t="s">
        <v>11</v>
      </c>
      <c r="IH2" s="1246" t="s">
        <v>12</v>
      </c>
    </row>
    <row r="3" spans="2:242" ht="33" customHeight="1" x14ac:dyDescent="0.2">
      <c r="B3" s="1367" t="s">
        <v>13</v>
      </c>
      <c r="C3" s="1246" t="s">
        <v>14</v>
      </c>
      <c r="D3" s="14" t="s">
        <v>15</v>
      </c>
      <c r="E3" s="399"/>
      <c r="F3" s="1246" t="s">
        <v>16</v>
      </c>
      <c r="G3" s="1246" t="s">
        <v>17</v>
      </c>
      <c r="H3" s="1251" t="s">
        <v>18</v>
      </c>
      <c r="I3" s="1246" t="s">
        <v>19</v>
      </c>
      <c r="J3" s="1251" t="s">
        <v>20</v>
      </c>
      <c r="K3" s="1260" t="s">
        <v>21</v>
      </c>
      <c r="L3" s="1323" t="s">
        <v>398</v>
      </c>
      <c r="M3" s="1324" t="s">
        <v>23</v>
      </c>
      <c r="N3" s="1322" t="s">
        <v>24</v>
      </c>
      <c r="O3" s="1322" t="s">
        <v>25</v>
      </c>
      <c r="P3" s="1388" t="s">
        <v>26</v>
      </c>
      <c r="Q3" s="1389"/>
      <c r="R3" s="1277"/>
      <c r="S3" s="1261" t="s">
        <v>27</v>
      </c>
      <c r="T3" s="1249"/>
      <c r="U3" s="1249"/>
      <c r="V3" s="1249"/>
      <c r="W3" s="1262"/>
      <c r="X3" s="1248" t="s">
        <v>28</v>
      </c>
      <c r="Y3" s="1249"/>
      <c r="Z3" s="1249"/>
      <c r="AA3" s="1249"/>
      <c r="AB3" s="1250"/>
      <c r="AC3" s="1248" t="s">
        <v>29</v>
      </c>
      <c r="AD3" s="1249"/>
      <c r="AE3" s="1249"/>
      <c r="AF3" s="1249"/>
      <c r="AG3" s="1250"/>
      <c r="AH3" s="1248" t="s">
        <v>30</v>
      </c>
      <c r="AI3" s="1249"/>
      <c r="AJ3" s="1249"/>
      <c r="AK3" s="1249"/>
      <c r="AL3" s="1250"/>
      <c r="AM3" s="1277"/>
      <c r="AN3" s="1261" t="s">
        <v>3</v>
      </c>
      <c r="AO3" s="1249"/>
      <c r="AP3" s="1249"/>
      <c r="AQ3" s="1249"/>
      <c r="AR3" s="1262"/>
      <c r="AS3" s="1261" t="s">
        <v>4</v>
      </c>
      <c r="AT3" s="1249"/>
      <c r="AU3" s="1249"/>
      <c r="AV3" s="1249"/>
      <c r="AW3" s="1262"/>
      <c r="AX3" s="1261" t="s">
        <v>5</v>
      </c>
      <c r="AY3" s="1249"/>
      <c r="AZ3" s="1249"/>
      <c r="BA3" s="1249"/>
      <c r="BB3" s="1262"/>
      <c r="BC3" s="1261" t="s">
        <v>6</v>
      </c>
      <c r="BD3" s="1249"/>
      <c r="BE3" s="1249"/>
      <c r="BF3" s="1249"/>
      <c r="BG3" s="1262"/>
      <c r="BH3" s="1261" t="s">
        <v>31</v>
      </c>
      <c r="BI3" s="1249"/>
      <c r="BJ3" s="1249"/>
      <c r="BK3" s="1249"/>
      <c r="BL3" s="1262"/>
      <c r="BM3" s="1261" t="s">
        <v>8</v>
      </c>
      <c r="BN3" s="1249"/>
      <c r="BO3" s="1249"/>
      <c r="BP3" s="1249"/>
      <c r="BQ3" s="1262"/>
      <c r="BR3" s="1261" t="s">
        <v>9</v>
      </c>
      <c r="BS3" s="1249"/>
      <c r="BT3" s="1249"/>
      <c r="BU3" s="1249"/>
      <c r="BV3" s="1262"/>
      <c r="BW3" s="1261" t="s">
        <v>32</v>
      </c>
      <c r="BX3" s="1249"/>
      <c r="BY3" s="1249"/>
      <c r="BZ3" s="1249"/>
      <c r="CA3" s="1262"/>
      <c r="CB3" s="19"/>
      <c r="CC3" s="1261" t="s">
        <v>33</v>
      </c>
      <c r="CD3" s="1249"/>
      <c r="CE3" s="1249"/>
      <c r="CF3" s="1249"/>
      <c r="CG3" s="1262"/>
      <c r="CH3" s="1248" t="s">
        <v>34</v>
      </c>
      <c r="CI3" s="1263"/>
      <c r="CJ3" s="1263"/>
      <c r="CK3" s="1263"/>
      <c r="CL3" s="1264"/>
      <c r="CM3" s="1248" t="s">
        <v>35</v>
      </c>
      <c r="CN3" s="1249"/>
      <c r="CO3" s="1249"/>
      <c r="CP3" s="1249"/>
      <c r="CQ3" s="1250"/>
      <c r="CR3" s="1248" t="s">
        <v>36</v>
      </c>
      <c r="CS3" s="1249"/>
      <c r="CT3" s="1249"/>
      <c r="CU3" s="1249"/>
      <c r="CV3" s="1250"/>
      <c r="CW3" s="1248" t="s">
        <v>37</v>
      </c>
      <c r="CX3" s="1249"/>
      <c r="CY3" s="1249"/>
      <c r="CZ3" s="1249"/>
      <c r="DA3" s="1250"/>
      <c r="DB3" s="1248" t="s">
        <v>38</v>
      </c>
      <c r="DC3" s="1249"/>
      <c r="DD3" s="1249"/>
      <c r="DE3" s="1249"/>
      <c r="DF3" s="1250"/>
      <c r="DG3" s="1248" t="s">
        <v>39</v>
      </c>
      <c r="DH3" s="1249"/>
      <c r="DI3" s="1249"/>
      <c r="DJ3" s="1249"/>
      <c r="DK3" s="1250"/>
      <c r="DL3" s="1248" t="s">
        <v>40</v>
      </c>
      <c r="DM3" s="1263"/>
      <c r="DN3" s="1263"/>
      <c r="DO3" s="1263"/>
      <c r="DP3" s="1264"/>
      <c r="DQ3" s="1248" t="s">
        <v>41</v>
      </c>
      <c r="DR3" s="1249"/>
      <c r="DS3" s="1249"/>
      <c r="DT3" s="1249"/>
      <c r="DU3" s="1250"/>
      <c r="DV3" s="1248" t="s">
        <v>42</v>
      </c>
      <c r="DW3" s="1249"/>
      <c r="DX3" s="1249"/>
      <c r="DY3" s="1249"/>
      <c r="DZ3" s="1250"/>
      <c r="EA3" s="1248" t="s">
        <v>43</v>
      </c>
      <c r="EB3" s="1249"/>
      <c r="EC3" s="1249"/>
      <c r="ED3" s="1249"/>
      <c r="EE3" s="1250"/>
      <c r="EF3" s="1248" t="s">
        <v>44</v>
      </c>
      <c r="EG3" s="1249"/>
      <c r="EH3" s="1249"/>
      <c r="EI3" s="1249"/>
      <c r="EJ3" s="1250"/>
      <c r="EK3" s="1248" t="s">
        <v>45</v>
      </c>
      <c r="EL3" s="1249"/>
      <c r="EM3" s="1249"/>
      <c r="EN3" s="1249"/>
      <c r="EO3" s="1250"/>
      <c r="EP3" s="1248" t="s">
        <v>46</v>
      </c>
      <c r="EQ3" s="1249"/>
      <c r="ER3" s="1249"/>
      <c r="ES3" s="1249"/>
      <c r="ET3" s="1250"/>
      <c r="EU3" s="1248" t="s">
        <v>47</v>
      </c>
      <c r="EV3" s="1249"/>
      <c r="EW3" s="1249"/>
      <c r="EX3" s="1249"/>
      <c r="EY3" s="1250"/>
      <c r="EZ3" s="1248" t="s">
        <v>48</v>
      </c>
      <c r="FA3" s="1249"/>
      <c r="FB3" s="1249"/>
      <c r="FC3" s="1249"/>
      <c r="FD3" s="1250"/>
      <c r="FE3" s="1248" t="s">
        <v>49</v>
      </c>
      <c r="FF3" s="1249"/>
      <c r="FG3" s="1249"/>
      <c r="FH3" s="1249"/>
      <c r="FI3" s="1250"/>
      <c r="FJ3" s="1248" t="s">
        <v>50</v>
      </c>
      <c r="FK3" s="1249"/>
      <c r="FL3" s="1249"/>
      <c r="FM3" s="1249"/>
      <c r="FN3" s="1250"/>
      <c r="FO3" s="1248" t="s">
        <v>51</v>
      </c>
      <c r="FP3" s="1249"/>
      <c r="FQ3" s="1249"/>
      <c r="FR3" s="1249"/>
      <c r="FS3" s="1250"/>
      <c r="FT3" s="1248" t="s">
        <v>52</v>
      </c>
      <c r="FU3" s="1249"/>
      <c r="FV3" s="1249"/>
      <c r="FW3" s="1249"/>
      <c r="FX3" s="1250"/>
      <c r="FY3" s="1248" t="s">
        <v>53</v>
      </c>
      <c r="FZ3" s="1249"/>
      <c r="GA3" s="1249"/>
      <c r="GB3" s="1249"/>
      <c r="GC3" s="1250"/>
      <c r="GD3" s="1248" t="s">
        <v>54</v>
      </c>
      <c r="GE3" s="1249"/>
      <c r="GF3" s="1249"/>
      <c r="GG3" s="1249"/>
      <c r="GH3" s="1250"/>
      <c r="GI3" s="1248" t="s">
        <v>55</v>
      </c>
      <c r="GJ3" s="1249"/>
      <c r="GK3" s="1249"/>
      <c r="GL3" s="1249"/>
      <c r="GM3" s="1250"/>
      <c r="GN3" s="1248" t="s">
        <v>56</v>
      </c>
      <c r="GO3" s="1249"/>
      <c r="GP3" s="1249"/>
      <c r="GQ3" s="1249"/>
      <c r="GR3" s="1250"/>
      <c r="GS3" s="1248" t="s">
        <v>57</v>
      </c>
      <c r="GT3" s="1249"/>
      <c r="GU3" s="1249"/>
      <c r="GV3" s="1249"/>
      <c r="GW3" s="1250"/>
      <c r="GX3" s="1248" t="s">
        <v>58</v>
      </c>
      <c r="GY3" s="1249"/>
      <c r="GZ3" s="1249"/>
      <c r="HA3" s="1249"/>
      <c r="HB3" s="1250"/>
      <c r="HC3" s="1248" t="s">
        <v>59</v>
      </c>
      <c r="HD3" s="1249"/>
      <c r="HE3" s="1249"/>
      <c r="HF3" s="1249"/>
      <c r="HG3" s="1250"/>
      <c r="HH3" s="1248" t="s">
        <v>60</v>
      </c>
      <c r="HI3" s="1249"/>
      <c r="HJ3" s="1249"/>
      <c r="HK3" s="1249"/>
      <c r="HL3" s="1250"/>
      <c r="HM3" s="1248" t="s">
        <v>61</v>
      </c>
      <c r="HN3" s="1249"/>
      <c r="HO3" s="1249"/>
      <c r="HP3" s="1249"/>
      <c r="HQ3" s="1250"/>
      <c r="HR3" s="1248" t="s">
        <v>62</v>
      </c>
      <c r="HS3" s="1249"/>
      <c r="HT3" s="1249"/>
      <c r="HU3" s="1249"/>
      <c r="HV3" s="1250"/>
      <c r="HW3" s="1248" t="s">
        <v>63</v>
      </c>
      <c r="HX3" s="1249"/>
      <c r="HY3" s="1249"/>
      <c r="HZ3" s="1249"/>
      <c r="IA3" s="1250"/>
      <c r="IB3" s="1248" t="s">
        <v>64</v>
      </c>
      <c r="IC3" s="1249"/>
      <c r="ID3" s="1249"/>
      <c r="IE3" s="1249"/>
      <c r="IF3" s="1250"/>
      <c r="IG3" s="1282"/>
      <c r="IH3" s="1282"/>
    </row>
    <row r="4" spans="2:242" ht="90" customHeight="1" x14ac:dyDescent="0.25">
      <c r="B4" s="1343"/>
      <c r="C4" s="1247"/>
      <c r="D4" s="20" t="s">
        <v>65</v>
      </c>
      <c r="E4" s="20" t="s">
        <v>66</v>
      </c>
      <c r="F4" s="1252"/>
      <c r="G4" s="1252"/>
      <c r="H4" s="1252"/>
      <c r="I4" s="1252"/>
      <c r="J4" s="1252"/>
      <c r="K4" s="1252"/>
      <c r="L4" s="1252"/>
      <c r="M4" s="1325"/>
      <c r="N4" s="1252"/>
      <c r="O4" s="1252"/>
      <c r="P4" s="567" t="s">
        <v>67</v>
      </c>
      <c r="Q4" s="568" t="s">
        <v>68</v>
      </c>
      <c r="R4" s="1387"/>
      <c r="S4" s="17" t="s">
        <v>399</v>
      </c>
      <c r="T4" s="10" t="s">
        <v>70</v>
      </c>
      <c r="U4" s="10" t="s">
        <v>71</v>
      </c>
      <c r="V4" s="10" t="s">
        <v>72</v>
      </c>
      <c r="W4" s="18" t="s">
        <v>73</v>
      </c>
      <c r="X4" s="400" t="s">
        <v>400</v>
      </c>
      <c r="Y4" s="10" t="s">
        <v>70</v>
      </c>
      <c r="Z4" s="10" t="s">
        <v>71</v>
      </c>
      <c r="AA4" s="10" t="s">
        <v>72</v>
      </c>
      <c r="AB4" s="401" t="s">
        <v>73</v>
      </c>
      <c r="AC4" s="400" t="s">
        <v>401</v>
      </c>
      <c r="AD4" s="10" t="s">
        <v>70</v>
      </c>
      <c r="AE4" s="10" t="s">
        <v>71</v>
      </c>
      <c r="AF4" s="10" t="s">
        <v>72</v>
      </c>
      <c r="AG4" s="401" t="s">
        <v>73</v>
      </c>
      <c r="AH4" s="400" t="s">
        <v>402</v>
      </c>
      <c r="AI4" s="10" t="s">
        <v>70</v>
      </c>
      <c r="AJ4" s="10" t="s">
        <v>71</v>
      </c>
      <c r="AK4" s="10" t="s">
        <v>72</v>
      </c>
      <c r="AL4" s="401" t="s">
        <v>73</v>
      </c>
      <c r="AM4" s="1282"/>
      <c r="AN4" s="17" t="s">
        <v>3</v>
      </c>
      <c r="AO4" s="402" t="s">
        <v>70</v>
      </c>
      <c r="AP4" s="402" t="s">
        <v>71</v>
      </c>
      <c r="AQ4" s="402" t="s">
        <v>72</v>
      </c>
      <c r="AR4" s="18" t="s">
        <v>73</v>
      </c>
      <c r="AS4" s="17" t="s">
        <v>4</v>
      </c>
      <c r="AT4" s="402" t="s">
        <v>70</v>
      </c>
      <c r="AU4" s="402" t="s">
        <v>71</v>
      </c>
      <c r="AV4" s="403" t="s">
        <v>72</v>
      </c>
      <c r="AW4" s="404" t="s">
        <v>73</v>
      </c>
      <c r="AX4" s="17" t="s">
        <v>5</v>
      </c>
      <c r="AY4" s="402" t="s">
        <v>70</v>
      </c>
      <c r="AZ4" s="402" t="s">
        <v>71</v>
      </c>
      <c r="BA4" s="403" t="s">
        <v>72</v>
      </c>
      <c r="BB4" s="404" t="s">
        <v>73</v>
      </c>
      <c r="BC4" s="17" t="s">
        <v>6</v>
      </c>
      <c r="BD4" s="402" t="s">
        <v>70</v>
      </c>
      <c r="BE4" s="402" t="s">
        <v>71</v>
      </c>
      <c r="BF4" s="403" t="s">
        <v>72</v>
      </c>
      <c r="BG4" s="404" t="s">
        <v>73</v>
      </c>
      <c r="BH4" s="17" t="s">
        <v>31</v>
      </c>
      <c r="BI4" s="402" t="s">
        <v>70</v>
      </c>
      <c r="BJ4" s="402" t="s">
        <v>71</v>
      </c>
      <c r="BK4" s="403" t="s">
        <v>72</v>
      </c>
      <c r="BL4" s="404" t="s">
        <v>73</v>
      </c>
      <c r="BM4" s="17" t="s">
        <v>8</v>
      </c>
      <c r="BN4" s="402" t="s">
        <v>70</v>
      </c>
      <c r="BO4" s="402" t="s">
        <v>71</v>
      </c>
      <c r="BP4" s="403" t="s">
        <v>72</v>
      </c>
      <c r="BQ4" s="404" t="s">
        <v>73</v>
      </c>
      <c r="BR4" s="17" t="s">
        <v>9</v>
      </c>
      <c r="BS4" s="402" t="s">
        <v>70</v>
      </c>
      <c r="BT4" s="402" t="s">
        <v>71</v>
      </c>
      <c r="BU4" s="403" t="s">
        <v>72</v>
      </c>
      <c r="BV4" s="404" t="s">
        <v>73</v>
      </c>
      <c r="BW4" s="17" t="s">
        <v>32</v>
      </c>
      <c r="BX4" s="402" t="s">
        <v>70</v>
      </c>
      <c r="BY4" s="402" t="s">
        <v>71</v>
      </c>
      <c r="BZ4" s="403" t="s">
        <v>72</v>
      </c>
      <c r="CA4" s="404" t="s">
        <v>73</v>
      </c>
      <c r="CB4" s="16"/>
      <c r="CC4" s="17" t="s">
        <v>399</v>
      </c>
      <c r="CD4" s="10" t="s">
        <v>70</v>
      </c>
      <c r="CE4" s="10" t="s">
        <v>71</v>
      </c>
      <c r="CF4" s="10" t="s">
        <v>72</v>
      </c>
      <c r="CG4" s="18" t="s">
        <v>73</v>
      </c>
      <c r="CH4" s="400" t="s">
        <v>400</v>
      </c>
      <c r="CI4" s="10" t="s">
        <v>70</v>
      </c>
      <c r="CJ4" s="10" t="s">
        <v>71</v>
      </c>
      <c r="CK4" s="10" t="s">
        <v>72</v>
      </c>
      <c r="CL4" s="401" t="s">
        <v>73</v>
      </c>
      <c r="CM4" s="400" t="s">
        <v>401</v>
      </c>
      <c r="CN4" s="10" t="s">
        <v>70</v>
      </c>
      <c r="CO4" s="10" t="s">
        <v>71</v>
      </c>
      <c r="CP4" s="10" t="s">
        <v>72</v>
      </c>
      <c r="CQ4" s="401" t="s">
        <v>73</v>
      </c>
      <c r="CR4" s="400" t="s">
        <v>402</v>
      </c>
      <c r="CS4" s="10" t="s">
        <v>70</v>
      </c>
      <c r="CT4" s="10" t="s">
        <v>71</v>
      </c>
      <c r="CU4" s="10" t="s">
        <v>72</v>
      </c>
      <c r="CV4" s="401" t="s">
        <v>73</v>
      </c>
      <c r="CW4" s="400" t="s">
        <v>399</v>
      </c>
      <c r="CX4" s="10" t="s">
        <v>70</v>
      </c>
      <c r="CY4" s="10" t="s">
        <v>71</v>
      </c>
      <c r="CZ4" s="10" t="s">
        <v>72</v>
      </c>
      <c r="DA4" s="401" t="s">
        <v>73</v>
      </c>
      <c r="DB4" s="400" t="s">
        <v>400</v>
      </c>
      <c r="DC4" s="10" t="s">
        <v>70</v>
      </c>
      <c r="DD4" s="10" t="s">
        <v>71</v>
      </c>
      <c r="DE4" s="10" t="s">
        <v>72</v>
      </c>
      <c r="DF4" s="401" t="s">
        <v>73</v>
      </c>
      <c r="DG4" s="400" t="s">
        <v>401</v>
      </c>
      <c r="DH4" s="10" t="s">
        <v>70</v>
      </c>
      <c r="DI4" s="10" t="s">
        <v>71</v>
      </c>
      <c r="DJ4" s="10" t="s">
        <v>72</v>
      </c>
      <c r="DK4" s="401" t="s">
        <v>73</v>
      </c>
      <c r="DL4" s="400" t="s">
        <v>402</v>
      </c>
      <c r="DM4" s="10" t="s">
        <v>70</v>
      </c>
      <c r="DN4" s="10" t="s">
        <v>71</v>
      </c>
      <c r="DO4" s="10" t="s">
        <v>72</v>
      </c>
      <c r="DP4" s="401" t="s">
        <v>73</v>
      </c>
      <c r="DQ4" s="400" t="s">
        <v>399</v>
      </c>
      <c r="DR4" s="10" t="s">
        <v>70</v>
      </c>
      <c r="DS4" s="10" t="s">
        <v>71</v>
      </c>
      <c r="DT4" s="10" t="s">
        <v>72</v>
      </c>
      <c r="DU4" s="401" t="s">
        <v>73</v>
      </c>
      <c r="DV4" s="400" t="s">
        <v>400</v>
      </c>
      <c r="DW4" s="10" t="s">
        <v>70</v>
      </c>
      <c r="DX4" s="10" t="s">
        <v>71</v>
      </c>
      <c r="DY4" s="10" t="s">
        <v>72</v>
      </c>
      <c r="DZ4" s="401" t="s">
        <v>73</v>
      </c>
      <c r="EA4" s="400" t="s">
        <v>401</v>
      </c>
      <c r="EB4" s="10" t="s">
        <v>70</v>
      </c>
      <c r="EC4" s="10" t="s">
        <v>71</v>
      </c>
      <c r="ED4" s="10" t="s">
        <v>72</v>
      </c>
      <c r="EE4" s="401" t="s">
        <v>73</v>
      </c>
      <c r="EF4" s="400" t="s">
        <v>402</v>
      </c>
      <c r="EG4" s="10" t="s">
        <v>70</v>
      </c>
      <c r="EH4" s="10" t="s">
        <v>71</v>
      </c>
      <c r="EI4" s="10" t="s">
        <v>72</v>
      </c>
      <c r="EJ4" s="401" t="s">
        <v>73</v>
      </c>
      <c r="EK4" s="400" t="s">
        <v>399</v>
      </c>
      <c r="EL4" s="10" t="s">
        <v>70</v>
      </c>
      <c r="EM4" s="10" t="s">
        <v>71</v>
      </c>
      <c r="EN4" s="10" t="s">
        <v>72</v>
      </c>
      <c r="EO4" s="401" t="s">
        <v>73</v>
      </c>
      <c r="EP4" s="400" t="s">
        <v>400</v>
      </c>
      <c r="EQ4" s="10" t="s">
        <v>70</v>
      </c>
      <c r="ER4" s="10" t="s">
        <v>71</v>
      </c>
      <c r="ES4" s="10" t="s">
        <v>72</v>
      </c>
      <c r="ET4" s="401" t="s">
        <v>73</v>
      </c>
      <c r="EU4" s="400" t="s">
        <v>401</v>
      </c>
      <c r="EV4" s="10" t="s">
        <v>70</v>
      </c>
      <c r="EW4" s="10" t="s">
        <v>71</v>
      </c>
      <c r="EX4" s="10" t="s">
        <v>72</v>
      </c>
      <c r="EY4" s="401" t="s">
        <v>73</v>
      </c>
      <c r="EZ4" s="400" t="s">
        <v>402</v>
      </c>
      <c r="FA4" s="10" t="s">
        <v>70</v>
      </c>
      <c r="FB4" s="10" t="s">
        <v>71</v>
      </c>
      <c r="FC4" s="10" t="s">
        <v>72</v>
      </c>
      <c r="FD4" s="401" t="s">
        <v>73</v>
      </c>
      <c r="FE4" s="400" t="s">
        <v>399</v>
      </c>
      <c r="FF4" s="10" t="s">
        <v>70</v>
      </c>
      <c r="FG4" s="10" t="s">
        <v>71</v>
      </c>
      <c r="FH4" s="10" t="s">
        <v>72</v>
      </c>
      <c r="FI4" s="401" t="s">
        <v>73</v>
      </c>
      <c r="FJ4" s="400" t="s">
        <v>400</v>
      </c>
      <c r="FK4" s="10" t="s">
        <v>70</v>
      </c>
      <c r="FL4" s="10" t="s">
        <v>71</v>
      </c>
      <c r="FM4" s="10" t="s">
        <v>72</v>
      </c>
      <c r="FN4" s="401" t="s">
        <v>73</v>
      </c>
      <c r="FO4" s="400" t="s">
        <v>401</v>
      </c>
      <c r="FP4" s="10" t="s">
        <v>70</v>
      </c>
      <c r="FQ4" s="10" t="s">
        <v>71</v>
      </c>
      <c r="FR4" s="10" t="s">
        <v>72</v>
      </c>
      <c r="FS4" s="401" t="s">
        <v>73</v>
      </c>
      <c r="FT4" s="400" t="s">
        <v>402</v>
      </c>
      <c r="FU4" s="10" t="s">
        <v>70</v>
      </c>
      <c r="FV4" s="10" t="s">
        <v>71</v>
      </c>
      <c r="FW4" s="10" t="s">
        <v>72</v>
      </c>
      <c r="FX4" s="401" t="s">
        <v>73</v>
      </c>
      <c r="FY4" s="400" t="s">
        <v>399</v>
      </c>
      <c r="FZ4" s="10" t="s">
        <v>70</v>
      </c>
      <c r="GA4" s="10" t="s">
        <v>71</v>
      </c>
      <c r="GB4" s="10" t="s">
        <v>72</v>
      </c>
      <c r="GC4" s="401" t="s">
        <v>73</v>
      </c>
      <c r="GD4" s="400" t="s">
        <v>400</v>
      </c>
      <c r="GE4" s="10" t="s">
        <v>70</v>
      </c>
      <c r="GF4" s="10" t="s">
        <v>71</v>
      </c>
      <c r="GG4" s="10" t="s">
        <v>72</v>
      </c>
      <c r="GH4" s="401" t="s">
        <v>73</v>
      </c>
      <c r="GI4" s="400" t="s">
        <v>401</v>
      </c>
      <c r="GJ4" s="10" t="s">
        <v>70</v>
      </c>
      <c r="GK4" s="10" t="s">
        <v>71</v>
      </c>
      <c r="GL4" s="10" t="s">
        <v>72</v>
      </c>
      <c r="GM4" s="401" t="s">
        <v>73</v>
      </c>
      <c r="GN4" s="400" t="s">
        <v>402</v>
      </c>
      <c r="GO4" s="10" t="s">
        <v>70</v>
      </c>
      <c r="GP4" s="10" t="s">
        <v>71</v>
      </c>
      <c r="GQ4" s="10" t="s">
        <v>72</v>
      </c>
      <c r="GR4" s="401" t="s">
        <v>73</v>
      </c>
      <c r="GS4" s="400" t="s">
        <v>399</v>
      </c>
      <c r="GT4" s="10" t="s">
        <v>70</v>
      </c>
      <c r="GU4" s="10" t="s">
        <v>71</v>
      </c>
      <c r="GV4" s="10" t="s">
        <v>72</v>
      </c>
      <c r="GW4" s="401" t="s">
        <v>73</v>
      </c>
      <c r="GX4" s="400" t="s">
        <v>400</v>
      </c>
      <c r="GY4" s="10" t="s">
        <v>70</v>
      </c>
      <c r="GZ4" s="10" t="s">
        <v>71</v>
      </c>
      <c r="HA4" s="10" t="s">
        <v>72</v>
      </c>
      <c r="HB4" s="401" t="s">
        <v>73</v>
      </c>
      <c r="HC4" s="400" t="s">
        <v>401</v>
      </c>
      <c r="HD4" s="10" t="s">
        <v>70</v>
      </c>
      <c r="HE4" s="10" t="s">
        <v>71</v>
      </c>
      <c r="HF4" s="10" t="s">
        <v>72</v>
      </c>
      <c r="HG4" s="401" t="s">
        <v>73</v>
      </c>
      <c r="HH4" s="400" t="s">
        <v>402</v>
      </c>
      <c r="HI4" s="10" t="s">
        <v>70</v>
      </c>
      <c r="HJ4" s="10" t="s">
        <v>71</v>
      </c>
      <c r="HK4" s="10" t="s">
        <v>72</v>
      </c>
      <c r="HL4" s="401" t="s">
        <v>73</v>
      </c>
      <c r="HM4" s="400" t="s">
        <v>399</v>
      </c>
      <c r="HN4" s="10" t="s">
        <v>70</v>
      </c>
      <c r="HO4" s="10" t="s">
        <v>71</v>
      </c>
      <c r="HP4" s="10" t="s">
        <v>72</v>
      </c>
      <c r="HQ4" s="401" t="s">
        <v>73</v>
      </c>
      <c r="HR4" s="400" t="s">
        <v>400</v>
      </c>
      <c r="HS4" s="10" t="s">
        <v>70</v>
      </c>
      <c r="HT4" s="10" t="s">
        <v>71</v>
      </c>
      <c r="HU4" s="10" t="s">
        <v>72</v>
      </c>
      <c r="HV4" s="401" t="s">
        <v>73</v>
      </c>
      <c r="HW4" s="400" t="s">
        <v>401</v>
      </c>
      <c r="HX4" s="10" t="s">
        <v>70</v>
      </c>
      <c r="HY4" s="10" t="s">
        <v>71</v>
      </c>
      <c r="HZ4" s="10" t="s">
        <v>72</v>
      </c>
      <c r="IA4" s="401" t="s">
        <v>73</v>
      </c>
      <c r="IB4" s="400" t="s">
        <v>402</v>
      </c>
      <c r="IC4" s="10" t="s">
        <v>70</v>
      </c>
      <c r="ID4" s="10" t="s">
        <v>71</v>
      </c>
      <c r="IE4" s="10" t="s">
        <v>72</v>
      </c>
      <c r="IF4" s="401" t="s">
        <v>73</v>
      </c>
      <c r="IG4" s="1252"/>
      <c r="IH4" s="1282"/>
    </row>
    <row r="5" spans="2:242" ht="33" customHeight="1" x14ac:dyDescent="0.25">
      <c r="B5" s="405">
        <v>53</v>
      </c>
      <c r="C5" s="406" t="s">
        <v>231</v>
      </c>
      <c r="D5" s="407">
        <v>221593</v>
      </c>
      <c r="E5" s="408">
        <v>932473</v>
      </c>
      <c r="F5" s="409" t="s">
        <v>89</v>
      </c>
      <c r="G5" s="569" t="s">
        <v>194</v>
      </c>
      <c r="H5" s="570">
        <f>'MASTER_ ALL areas - No.seedling'!G57</f>
        <v>4</v>
      </c>
      <c r="I5" s="571">
        <f>'MASTER_ ALL areas - No.seedling'!H57</f>
        <v>0.8</v>
      </c>
      <c r="J5" s="570">
        <f>'MASTER_ ALL areas - No.seedling'!I57</f>
        <v>43.6</v>
      </c>
      <c r="K5" s="572">
        <f>'MASTER_ ALL areas - No.seedling'!J57</f>
        <v>16</v>
      </c>
      <c r="L5" s="573">
        <f t="shared" ref="L5:L15" si="0">K5*20</f>
        <v>320</v>
      </c>
      <c r="M5" s="570">
        <f>'MASTER_ ALL areas - No.seedling'!L57</f>
        <v>320</v>
      </c>
      <c r="N5" s="574">
        <f>'MASTER_ ALL areas - No.seedling'!M57</f>
        <v>0</v>
      </c>
      <c r="O5" s="575">
        <f>'MASTER_ ALL areas - No.seedling'!N57</f>
        <v>5</v>
      </c>
      <c r="P5" s="576">
        <f t="shared" ref="P5:P15" si="1">IF(K5=0,0,N5/K5)</f>
        <v>0</v>
      </c>
      <c r="Q5" s="577">
        <f t="shared" ref="Q5:Q15" si="2">IF(K5=0,0,O5/K5)</f>
        <v>0.3125</v>
      </c>
      <c r="R5" s="578"/>
      <c r="S5" s="579">
        <f>'MASTER_ ALL areas - No.seedling'!R57</f>
        <v>280</v>
      </c>
      <c r="T5" s="575">
        <f>'MASTER_ ALL areas - No.seedling'!S57</f>
        <v>0</v>
      </c>
      <c r="U5" s="580">
        <f t="shared" ref="U5:U15" si="3">IF(S5=0,0,T5/(S5/20))</f>
        <v>0</v>
      </c>
      <c r="V5" s="575">
        <f>'MASTER_ ALL areas - No.seedling'!U57</f>
        <v>5</v>
      </c>
      <c r="W5" s="80">
        <f t="shared" ref="W5:W15" si="4">IF(S5=0,0,V5/(S5/20))</f>
        <v>0.35714285714285715</v>
      </c>
      <c r="X5" s="581">
        <f>'MASTER_ ALL areas - No.seedling'!W57</f>
        <v>40</v>
      </c>
      <c r="Y5" s="575">
        <f>'MASTER_ ALL areas - No.seedling'!X57</f>
        <v>0</v>
      </c>
      <c r="Z5" s="580">
        <f t="shared" ref="Z5:Z15" si="5">IF(X5=0,0,Y5/(X5/20))</f>
        <v>0</v>
      </c>
      <c r="AA5" s="575">
        <f>'MASTER_ ALL areas - No.seedling'!Z57</f>
        <v>0</v>
      </c>
      <c r="AB5" s="80">
        <f t="shared" ref="AB5:AB15" si="6">IF(X5=0,0,AA5/(X5/20))</f>
        <v>0</v>
      </c>
      <c r="AC5" s="581">
        <f>'MASTER_ ALL areas - No.seedling'!AB57</f>
        <v>0</v>
      </c>
      <c r="AD5" s="575">
        <f>'MASTER_ ALL areas - No.seedling'!AC57</f>
        <v>0</v>
      </c>
      <c r="AE5" s="580">
        <f t="shared" ref="AE5:AE15" si="7">IF(AC5=0,0,AD5/(AC5/20))</f>
        <v>0</v>
      </c>
      <c r="AF5" s="575">
        <f>'MASTER_ ALL areas - No.seedling'!AE57</f>
        <v>0</v>
      </c>
      <c r="AG5" s="80">
        <f t="shared" ref="AG5:AG15" si="8">IF(AC5=0,0,AF5/(AC5/20))</f>
        <v>0</v>
      </c>
      <c r="AH5" s="581">
        <f>'MASTER_ ALL areas - No.seedling'!AG57</f>
        <v>0</v>
      </c>
      <c r="AI5" s="575">
        <f>'MASTER_ ALL areas - No.seedling'!AH57</f>
        <v>0</v>
      </c>
      <c r="AJ5" s="580">
        <f t="shared" ref="AJ5:AJ15" si="9">IF(AH5=0,0,AI5/(AH5/20))</f>
        <v>0</v>
      </c>
      <c r="AK5" s="575">
        <f>'MASTER_ ALL areas - No.seedling'!AJ57</f>
        <v>0</v>
      </c>
      <c r="AL5" s="81">
        <f t="shared" ref="AL5:AL15" si="10">IF(AH5=0,0,AK5/(AH5/20))</f>
        <v>0</v>
      </c>
      <c r="AM5" s="79"/>
      <c r="AN5" s="579">
        <f>'MASTER_ ALL areas - No.seedling'!AM57</f>
        <v>0</v>
      </c>
      <c r="AO5" s="581">
        <f>'MASTER_ ALL areas - No.seedling'!AN57</f>
        <v>0</v>
      </c>
      <c r="AP5" s="80">
        <f t="shared" ref="AP5:AP15" si="11">IF(AN5=0,0,AO5/(AN5/20))</f>
        <v>0</v>
      </c>
      <c r="AQ5" s="581">
        <f>'MASTER_ ALL areas - No.seedling'!AP57</f>
        <v>0</v>
      </c>
      <c r="AR5" s="80">
        <f t="shared" ref="AR5:AR15" si="12">IF(AN5=0,0,AQ5/(AN5/20))</f>
        <v>0</v>
      </c>
      <c r="AS5" s="581">
        <f>'MASTER_ ALL areas - No.seedling'!AR57</f>
        <v>320</v>
      </c>
      <c r="AT5" s="581">
        <f>'MASTER_ ALL areas - No.seedling'!AS57</f>
        <v>0</v>
      </c>
      <c r="AU5" s="80">
        <f t="shared" ref="AU5:AU15" si="13">IF(AS5=0,0,AT5/(AS5/20))</f>
        <v>0</v>
      </c>
      <c r="AV5" s="581">
        <f>'MASTER_ ALL areas - No.seedling'!AU57</f>
        <v>5</v>
      </c>
      <c r="AW5" s="80">
        <f t="shared" ref="AW5:AW15" si="14">IF(AS5=0,0,AV5/(AS5/20))</f>
        <v>0.3125</v>
      </c>
      <c r="AX5" s="581">
        <f>'MASTER_ ALL areas - No.seedling'!AW57</f>
        <v>0</v>
      </c>
      <c r="AY5" s="581">
        <f>'MASTER_ ALL areas - No.seedling'!AX57</f>
        <v>0</v>
      </c>
      <c r="AZ5" s="80">
        <f t="shared" ref="AZ5:AZ15" si="15">IF(AX5=0,0,AY5/(AX5/20))</f>
        <v>0</v>
      </c>
      <c r="BA5" s="581">
        <f>'MASTER_ ALL areas - No.seedling'!AZ57</f>
        <v>0</v>
      </c>
      <c r="BB5" s="80">
        <f t="shared" ref="BB5:BB15" si="16">IF(AX5=0,0,BA5/(AX5/20))</f>
        <v>0</v>
      </c>
      <c r="BC5" s="581">
        <f>'MASTER_ ALL areas - No.seedling'!BB57</f>
        <v>0</v>
      </c>
      <c r="BD5" s="581">
        <f>'MASTER_ ALL areas - No.seedling'!BC57</f>
        <v>0</v>
      </c>
      <c r="BE5" s="80">
        <f t="shared" ref="BE5:BE15" si="17">IF(BC5=0,0,BD5/(BC5/20))</f>
        <v>0</v>
      </c>
      <c r="BF5" s="581">
        <f>'MASTER_ ALL areas - No.seedling'!BE57</f>
        <v>0</v>
      </c>
      <c r="BG5" s="80">
        <f t="shared" ref="BG5:BG15" si="18">IF(BC5=0,0,BF5/(BC5/20))</f>
        <v>0</v>
      </c>
      <c r="BH5" s="581">
        <f>'MASTER_ ALL areas - No.seedling'!BG57</f>
        <v>0</v>
      </c>
      <c r="BI5" s="581">
        <f>'MASTER_ ALL areas - No.seedling'!BH57</f>
        <v>0</v>
      </c>
      <c r="BJ5" s="80">
        <f t="shared" ref="BJ5:BJ15" si="19">IF(BH5=0,0,BI5/(BH5/20))</f>
        <v>0</v>
      </c>
      <c r="BK5" s="581">
        <f>'MASTER_ ALL areas - No.seedling'!BJ57</f>
        <v>0</v>
      </c>
      <c r="BL5" s="80">
        <f t="shared" ref="BL5:BL15" si="20">IF(BH5=0,0,BK5/(BH5/20))</f>
        <v>0</v>
      </c>
      <c r="BM5" s="581">
        <f>'MASTER_ ALL areas - No.seedling'!BL57</f>
        <v>0</v>
      </c>
      <c r="BN5" s="581">
        <f>'MASTER_ ALL areas - No.seedling'!BM57</f>
        <v>0</v>
      </c>
      <c r="BO5" s="80">
        <f t="shared" ref="BO5:BO15" si="21">IF(BM5=0,0,BN5/(BM5/20))</f>
        <v>0</v>
      </c>
      <c r="BP5" s="581">
        <f>'MASTER_ ALL areas - No.seedling'!BO57</f>
        <v>0</v>
      </c>
      <c r="BQ5" s="80">
        <f t="shared" ref="BQ5:BQ15" si="22">IF(BM5=0,0,BP5/(BM5/20))</f>
        <v>0</v>
      </c>
      <c r="BR5" s="581">
        <f>'MASTER_ ALL areas - No.seedling'!BQ57</f>
        <v>0</v>
      </c>
      <c r="BS5" s="581">
        <f>'MASTER_ ALL areas - No.seedling'!BR57</f>
        <v>0</v>
      </c>
      <c r="BT5" s="80">
        <f t="shared" ref="BT5:BT15" si="23">IF(BR5=0,0,BS5/(BR5/20))</f>
        <v>0</v>
      </c>
      <c r="BU5" s="581">
        <f>'MASTER_ ALL areas - No.seedling'!BT57</f>
        <v>0</v>
      </c>
      <c r="BV5" s="80">
        <f t="shared" ref="BV5:BV15" si="24">IF(BR5=0,0,BU5/(BR5/20))</f>
        <v>0</v>
      </c>
      <c r="BW5" s="581">
        <f>'MASTER_ ALL areas - No.seedling'!BV57</f>
        <v>0</v>
      </c>
      <c r="BX5" s="581">
        <f>'MASTER_ ALL areas - No.seedling'!BW57</f>
        <v>0</v>
      </c>
      <c r="BY5" s="80">
        <f t="shared" ref="BY5:BY15" si="25">IF(BW5=0,0,BX5/(BW5/20))</f>
        <v>0</v>
      </c>
      <c r="BZ5" s="581">
        <f>'MASTER_ ALL areas - No.seedling'!BY57</f>
        <v>0</v>
      </c>
      <c r="CA5" s="81">
        <f t="shared" ref="CA5:CA15" si="26">IF(BW5=0,0,BZ5/(BW5/20))</f>
        <v>0</v>
      </c>
      <c r="CB5" s="79"/>
      <c r="CC5" s="75">
        <f>'MASTER_ ALL areas - No.seedling'!CB57</f>
        <v>0</v>
      </c>
      <c r="CD5" s="582">
        <f>'MASTER_ ALL areas - No.seedling'!CC57</f>
        <v>0</v>
      </c>
      <c r="CE5" s="580">
        <f t="shared" ref="CE5:CE15" si="27">IF(CC5=0,0,CD5/(CC5/20))</f>
        <v>0</v>
      </c>
      <c r="CF5" s="582">
        <f>'MASTER_ ALL areas - No.seedling'!CE57</f>
        <v>0</v>
      </c>
      <c r="CG5" s="81">
        <f t="shared" ref="CG5:CG15" si="28">IF(CC5=0,0,CF5/(CC5/20))</f>
        <v>0</v>
      </c>
      <c r="CH5" s="75">
        <f>'MASTER_ ALL areas - No.seedling'!CG57</f>
        <v>0</v>
      </c>
      <c r="CI5" s="582">
        <f>'MASTER_ ALL areas - No.seedling'!CH57</f>
        <v>0</v>
      </c>
      <c r="CJ5" s="580">
        <f t="shared" ref="CJ5:CJ15" si="29">IF(CH5=0,0,CI5/(CH5/20))</f>
        <v>0</v>
      </c>
      <c r="CK5" s="582">
        <f>'MASTER_ ALL areas - No.seedling'!CJ57</f>
        <v>0</v>
      </c>
      <c r="CL5" s="81">
        <f t="shared" ref="CL5:CL15" si="30">IF(CH5=0,0,CK5/(CH5/20))</f>
        <v>0</v>
      </c>
      <c r="CM5" s="75">
        <f>'MASTER_ ALL areas - No.seedling'!CL57</f>
        <v>0</v>
      </c>
      <c r="CN5" s="582">
        <f>'MASTER_ ALL areas - No.seedling'!CM57</f>
        <v>0</v>
      </c>
      <c r="CO5" s="580">
        <f t="shared" ref="CO5:CO15" si="31">IF(CM5=0,0,CN5/(CM5/20))</f>
        <v>0</v>
      </c>
      <c r="CP5" s="582">
        <f>'MASTER_ ALL areas - No.seedling'!CO57</f>
        <v>0</v>
      </c>
      <c r="CQ5" s="81">
        <f t="shared" ref="CQ5:CQ15" si="32">IF(CM5=0,0,CP5/(CM5/20))</f>
        <v>0</v>
      </c>
      <c r="CR5" s="75">
        <f>'MASTER_ ALL areas - No.seedling'!CQ57</f>
        <v>0</v>
      </c>
      <c r="CS5" s="582">
        <f>'MASTER_ ALL areas - No.seedling'!CR57</f>
        <v>0</v>
      </c>
      <c r="CT5" s="580">
        <f t="shared" ref="CT5:CT15" si="33">IF(CR5=0,0,CS5/(CR5/20))</f>
        <v>0</v>
      </c>
      <c r="CU5" s="582">
        <f>'MASTER_ ALL areas - No.seedling'!CT57</f>
        <v>0</v>
      </c>
      <c r="CV5" s="81">
        <f t="shared" ref="CV5:CV15" si="34">IF(CR5=0,0,CU5/(CR5/20))</f>
        <v>0</v>
      </c>
      <c r="CW5" s="75">
        <f>'MASTER_ ALL areas - No.seedling'!CV57</f>
        <v>280</v>
      </c>
      <c r="CX5" s="582">
        <f>'MASTER_ ALL areas - No.seedling'!CW57</f>
        <v>0</v>
      </c>
      <c r="CY5" s="580">
        <f t="shared" ref="CY5:CY15" si="35">IF(CW5=0,0,CX5/(CW5/20))</f>
        <v>0</v>
      </c>
      <c r="CZ5" s="582">
        <f>'MASTER_ ALL areas - No.seedling'!CY57</f>
        <v>5</v>
      </c>
      <c r="DA5" s="81">
        <f t="shared" ref="DA5:DA15" si="36">IF(CW5=0,0,CZ5/(CW5/20))</f>
        <v>0.35714285714285715</v>
      </c>
      <c r="DB5" s="75">
        <f>'MASTER_ ALL areas - No.seedling'!DA57</f>
        <v>40</v>
      </c>
      <c r="DC5" s="582">
        <f>'MASTER_ ALL areas - No.seedling'!DB57</f>
        <v>0</v>
      </c>
      <c r="DD5" s="580">
        <f t="shared" ref="DD5:DD15" si="37">IF(DB5=0,0,DC5/(DB5/20))</f>
        <v>0</v>
      </c>
      <c r="DE5" s="582">
        <f>'MASTER_ ALL areas - No.seedling'!DD57</f>
        <v>0</v>
      </c>
      <c r="DF5" s="81">
        <f t="shared" ref="DF5:DF15" si="38">IF(DB5=0,0,DE5/(DB5/20))</f>
        <v>0</v>
      </c>
      <c r="DG5" s="75">
        <f>'MASTER_ ALL areas - No.seedling'!DF57</f>
        <v>0</v>
      </c>
      <c r="DH5" s="582">
        <f>'MASTER_ ALL areas - No.seedling'!DG57</f>
        <v>0</v>
      </c>
      <c r="DI5" s="580">
        <f t="shared" ref="DI5:DI15" si="39">IF(DG5=0,0,DH5/(DG5/20))</f>
        <v>0</v>
      </c>
      <c r="DJ5" s="582">
        <f>'MASTER_ ALL areas - No.seedling'!DI57</f>
        <v>0</v>
      </c>
      <c r="DK5" s="81">
        <f t="shared" ref="DK5:DK15" si="40">IF(DG5=0,0,DJ5/(DG5/20))</f>
        <v>0</v>
      </c>
      <c r="DL5" s="75">
        <f>'MASTER_ ALL areas - No.seedling'!DK57</f>
        <v>0</v>
      </c>
      <c r="DM5" s="582">
        <f>'MASTER_ ALL areas - No.seedling'!DL57</f>
        <v>0</v>
      </c>
      <c r="DN5" s="580">
        <f t="shared" ref="DN5:DN15" si="41">IF(DL5=0,0,DM5/(DL5/20))</f>
        <v>0</v>
      </c>
      <c r="DO5" s="582">
        <f>'MASTER_ ALL areas - No.seedling'!DN57</f>
        <v>0</v>
      </c>
      <c r="DP5" s="81">
        <f t="shared" ref="DP5:DP15" si="42">IF(DL5=0,0,DO5/(DL5/20))</f>
        <v>0</v>
      </c>
      <c r="DQ5" s="75">
        <f>'MASTER_ ALL areas - No.seedling'!DP57</f>
        <v>0</v>
      </c>
      <c r="DR5" s="582">
        <f>'MASTER_ ALL areas - No.seedling'!DQ57</f>
        <v>0</v>
      </c>
      <c r="DS5" s="580">
        <f t="shared" ref="DS5:DS15" si="43">IF(DQ5=0,0,DR5/(DQ5/20))</f>
        <v>0</v>
      </c>
      <c r="DT5" s="582">
        <f>'MASTER_ ALL areas - No.seedling'!DS57</f>
        <v>0</v>
      </c>
      <c r="DU5" s="81">
        <f t="shared" ref="DU5:DU15" si="44">IF(DQ5=0,0,DT5/(DQ5/20))</f>
        <v>0</v>
      </c>
      <c r="DV5" s="75">
        <f>'MASTER_ ALL areas - No.seedling'!DU57</f>
        <v>0</v>
      </c>
      <c r="DW5" s="582">
        <f>'MASTER_ ALL areas - No.seedling'!DV57</f>
        <v>0</v>
      </c>
      <c r="DX5" s="580">
        <f t="shared" ref="DX5:DX15" si="45">IF(DV5=0,0,DW5/(DV5/20))</f>
        <v>0</v>
      </c>
      <c r="DY5" s="582">
        <f>'MASTER_ ALL areas - No.seedling'!DX57</f>
        <v>0</v>
      </c>
      <c r="DZ5" s="81">
        <f t="shared" ref="DZ5:DZ15" si="46">IF(DV5=0,0,DY5/(DV5/20))</f>
        <v>0</v>
      </c>
      <c r="EA5" s="75">
        <f>'MASTER_ ALL areas - No.seedling'!DZ57</f>
        <v>0</v>
      </c>
      <c r="EB5" s="582">
        <f>'MASTER_ ALL areas - No.seedling'!EA57</f>
        <v>0</v>
      </c>
      <c r="EC5" s="580">
        <f t="shared" ref="EC5:EC15" si="47">IF(EA5=0,0,EB5/(EA5/20))</f>
        <v>0</v>
      </c>
      <c r="ED5" s="582">
        <f>'MASTER_ ALL areas - No.seedling'!EC57</f>
        <v>0</v>
      </c>
      <c r="EE5" s="81">
        <f t="shared" ref="EE5:EE15" si="48">IF(EA5=0,0,ED5/(EA5/20))</f>
        <v>0</v>
      </c>
      <c r="EF5" s="75">
        <f>'MASTER_ ALL areas - No.seedling'!EE57</f>
        <v>0</v>
      </c>
      <c r="EG5" s="582">
        <f>'MASTER_ ALL areas - No.seedling'!EF57</f>
        <v>0</v>
      </c>
      <c r="EH5" s="580">
        <f t="shared" ref="EH5:EH15" si="49">IF(EF5=0,0,EG5/(EF5/20))</f>
        <v>0</v>
      </c>
      <c r="EI5" s="582">
        <f>'MASTER_ ALL areas - No.seedling'!EH57</f>
        <v>0</v>
      </c>
      <c r="EJ5" s="81">
        <f t="shared" ref="EJ5:EJ15" si="50">IF(EF5=0,0,EI5/(EF5/20))</f>
        <v>0</v>
      </c>
      <c r="EK5" s="75">
        <f>'MASTER_ ALL areas - No.seedling'!EJ57</f>
        <v>0</v>
      </c>
      <c r="EL5" s="582">
        <f>'MASTER_ ALL areas - No.seedling'!EK57</f>
        <v>0</v>
      </c>
      <c r="EM5" s="580">
        <f t="shared" ref="EM5:EM15" si="51">IF(EK5=0,0,EL5/(EK5/20))</f>
        <v>0</v>
      </c>
      <c r="EN5" s="582">
        <f>'MASTER_ ALL areas - No.seedling'!EM57</f>
        <v>0</v>
      </c>
      <c r="EO5" s="81">
        <f t="shared" ref="EO5:EO15" si="52">IF(EK5=0,0,EN5/(EK5/20))</f>
        <v>0</v>
      </c>
      <c r="EP5" s="75">
        <f>'MASTER_ ALL areas - No.seedling'!EO57</f>
        <v>0</v>
      </c>
      <c r="EQ5" s="582">
        <f>'MASTER_ ALL areas - No.seedling'!EP57</f>
        <v>0</v>
      </c>
      <c r="ER5" s="580">
        <f t="shared" ref="ER5:ER15" si="53">IF(EP5=0,0,EQ5/(EP5/20))</f>
        <v>0</v>
      </c>
      <c r="ES5" s="582">
        <f>'MASTER_ ALL areas - No.seedling'!ER57</f>
        <v>0</v>
      </c>
      <c r="ET5" s="81">
        <f t="shared" ref="ET5:ET15" si="54">IF(EP5=0,0,ES5/(EP5/20))</f>
        <v>0</v>
      </c>
      <c r="EU5" s="75">
        <f>'MASTER_ ALL areas - No.seedling'!ET57</f>
        <v>0</v>
      </c>
      <c r="EV5" s="582">
        <f>'MASTER_ ALL areas - No.seedling'!EU57</f>
        <v>0</v>
      </c>
      <c r="EW5" s="580">
        <f t="shared" ref="EW5:EW15" si="55">IF(EU5=0,0,EV5/(EU5/20))</f>
        <v>0</v>
      </c>
      <c r="EX5" s="582">
        <f>'MASTER_ ALL areas - No.seedling'!EW57</f>
        <v>0</v>
      </c>
      <c r="EY5" s="81">
        <f t="shared" ref="EY5:EY15" si="56">IF(EU5=0,0,EX5/(EU5/20))</f>
        <v>0</v>
      </c>
      <c r="EZ5" s="75">
        <f>'MASTER_ ALL areas - No.seedling'!EY57</f>
        <v>0</v>
      </c>
      <c r="FA5" s="582">
        <f>'MASTER_ ALL areas - No.seedling'!EZ57</f>
        <v>0</v>
      </c>
      <c r="FB5" s="580">
        <f t="shared" ref="FB5:FB15" si="57">IF(EZ5=0,0,FA5/(EZ5/20))</f>
        <v>0</v>
      </c>
      <c r="FC5" s="582">
        <f>'MASTER_ ALL areas - No.seedling'!FB57</f>
        <v>0</v>
      </c>
      <c r="FD5" s="81">
        <f t="shared" ref="FD5:FD15" si="58">IF(EZ5=0,0,FC5/(EZ5/20))</f>
        <v>0</v>
      </c>
      <c r="FE5" s="75">
        <f>'MASTER_ ALL areas - No.seedling'!FD57</f>
        <v>0</v>
      </c>
      <c r="FF5" s="582">
        <f>'MASTER_ ALL areas - No.seedling'!FE57</f>
        <v>0</v>
      </c>
      <c r="FG5" s="580">
        <f t="shared" ref="FG5:FG15" si="59">IF(FE5=0,0,FF5/(FE5/20))</f>
        <v>0</v>
      </c>
      <c r="FH5" s="582">
        <f>'MASTER_ ALL areas - No.seedling'!FG57</f>
        <v>0</v>
      </c>
      <c r="FI5" s="81">
        <f t="shared" ref="FI5:FI15" si="60">IF(FE5=0,0,FH5/(FE5/20))</f>
        <v>0</v>
      </c>
      <c r="FJ5" s="75">
        <f>'MASTER_ ALL areas - No.seedling'!FI57</f>
        <v>0</v>
      </c>
      <c r="FK5" s="582">
        <f>'MASTER_ ALL areas - No.seedling'!FJ57</f>
        <v>0</v>
      </c>
      <c r="FL5" s="580">
        <f t="shared" ref="FL5:FL15" si="61">IF(FJ5=0,0,FK5/(FJ5/20))</f>
        <v>0</v>
      </c>
      <c r="FM5" s="582">
        <f>'MASTER_ ALL areas - No.seedling'!FL57</f>
        <v>0</v>
      </c>
      <c r="FN5" s="81">
        <f t="shared" ref="FN5:FN15" si="62">IF(FJ5=0,0,FM5/(FJ5/20))</f>
        <v>0</v>
      </c>
      <c r="FO5" s="75">
        <f>'MASTER_ ALL areas - No.seedling'!FN57</f>
        <v>0</v>
      </c>
      <c r="FP5" s="582">
        <f>'MASTER_ ALL areas - No.seedling'!FO57</f>
        <v>0</v>
      </c>
      <c r="FQ5" s="580">
        <f t="shared" ref="FQ5:FQ15" si="63">IF(FO5=0,0,FP5/(FO5/20))</f>
        <v>0</v>
      </c>
      <c r="FR5" s="582">
        <f>'MASTER_ ALL areas - No.seedling'!FQ57</f>
        <v>0</v>
      </c>
      <c r="FS5" s="81">
        <f t="shared" ref="FS5:FS15" si="64">IF(FO5=0,0,FR5/(FO5/20))</f>
        <v>0</v>
      </c>
      <c r="FT5" s="75">
        <f>'MASTER_ ALL areas - No.seedling'!FS57</f>
        <v>0</v>
      </c>
      <c r="FU5" s="582">
        <f>'MASTER_ ALL areas - No.seedling'!FT57</f>
        <v>0</v>
      </c>
      <c r="FV5" s="580">
        <f t="shared" ref="FV5:FV15" si="65">IF(FT5=0,0,FU5/(FT5/20))</f>
        <v>0</v>
      </c>
      <c r="FW5" s="582">
        <f>'MASTER_ ALL areas - No.seedling'!FV57</f>
        <v>0</v>
      </c>
      <c r="FX5" s="81">
        <f t="shared" ref="FX5:FX15" si="66">IF(FT5=0,0,FW5/(FT5/20))</f>
        <v>0</v>
      </c>
      <c r="FY5" s="75">
        <f>'MASTER_ ALL areas - No.seedling'!FX57</f>
        <v>0</v>
      </c>
      <c r="FZ5" s="582">
        <f>'MASTER_ ALL areas - No.seedling'!FY57</f>
        <v>0</v>
      </c>
      <c r="GA5" s="580">
        <f t="shared" ref="GA5:GA15" si="67">IF(FY5=0,0,FZ5/(FY5/20))</f>
        <v>0</v>
      </c>
      <c r="GB5" s="582">
        <f>'MASTER_ ALL areas - No.seedling'!GA57</f>
        <v>0</v>
      </c>
      <c r="GC5" s="81">
        <f t="shared" ref="GC5:GC15" si="68">IF(FY5=0,0,GB5/(FY5/20))</f>
        <v>0</v>
      </c>
      <c r="GD5" s="75">
        <f>'MASTER_ ALL areas - No.seedling'!GC57</f>
        <v>0</v>
      </c>
      <c r="GE5" s="582">
        <f>'MASTER_ ALL areas - No.seedling'!GD57</f>
        <v>0</v>
      </c>
      <c r="GF5" s="580">
        <f t="shared" ref="GF5:GF15" si="69">IF(GD5=0,0,GE5/(GD5/20))</f>
        <v>0</v>
      </c>
      <c r="GG5" s="582">
        <f>'MASTER_ ALL areas - No.seedling'!GF57</f>
        <v>0</v>
      </c>
      <c r="GH5" s="81">
        <f t="shared" ref="GH5:GH15" si="70">IF(GD5=0,0,GG5/(GD5/20))</f>
        <v>0</v>
      </c>
      <c r="GI5" s="75">
        <f>'MASTER_ ALL areas - No.seedling'!GH57</f>
        <v>0</v>
      </c>
      <c r="GJ5" s="582">
        <f>'MASTER_ ALL areas - No.seedling'!GI57</f>
        <v>0</v>
      </c>
      <c r="GK5" s="580">
        <f t="shared" ref="GK5:GK15" si="71">IF(GI5=0,0,GJ5/(GI5/20))</f>
        <v>0</v>
      </c>
      <c r="GL5" s="582">
        <f>'MASTER_ ALL areas - No.seedling'!GK57</f>
        <v>0</v>
      </c>
      <c r="GM5" s="81">
        <f t="shared" ref="GM5:GM15" si="72">IF(GI5=0,0,GL5/(GI5/20))</f>
        <v>0</v>
      </c>
      <c r="GN5" s="75">
        <f>'MASTER_ ALL areas - No.seedling'!GM57</f>
        <v>0</v>
      </c>
      <c r="GO5" s="582">
        <f>'MASTER_ ALL areas - No.seedling'!GN57</f>
        <v>0</v>
      </c>
      <c r="GP5" s="580">
        <f t="shared" ref="GP5:GP15" si="73">IF(GN5=0,0,GO5/(GN5/20))</f>
        <v>0</v>
      </c>
      <c r="GQ5" s="582">
        <f>'MASTER_ ALL areas - No.seedling'!GP57</f>
        <v>0</v>
      </c>
      <c r="GR5" s="81">
        <f t="shared" ref="GR5:GR15" si="74">IF(GN5=0,0,GQ5/(GN5/20))</f>
        <v>0</v>
      </c>
      <c r="GS5" s="75">
        <f>'MASTER_ ALL areas - No.seedling'!GR57</f>
        <v>0</v>
      </c>
      <c r="GT5" s="582">
        <f>'MASTER_ ALL areas - No.seedling'!GS57</f>
        <v>0</v>
      </c>
      <c r="GU5" s="580">
        <f t="shared" ref="GU5:GU15" si="75">IF(GS5=0,0,GT5/(GS5/20))</f>
        <v>0</v>
      </c>
      <c r="GV5" s="582">
        <f>'MASTER_ ALL areas - No.seedling'!GU57</f>
        <v>0</v>
      </c>
      <c r="GW5" s="81">
        <f t="shared" ref="GW5:GW15" si="76">IF(GS5=0,0,GV5/(GS5/20))</f>
        <v>0</v>
      </c>
      <c r="GX5" s="75">
        <f>'MASTER_ ALL areas - No.seedling'!GW57</f>
        <v>0</v>
      </c>
      <c r="GY5" s="582">
        <f>'MASTER_ ALL areas - No.seedling'!GX57</f>
        <v>0</v>
      </c>
      <c r="GZ5" s="580">
        <f t="shared" ref="GZ5:GZ15" si="77">IF(GX5=0,0,GY5/(GX5/20))</f>
        <v>0</v>
      </c>
      <c r="HA5" s="582">
        <f>'MASTER_ ALL areas - No.seedling'!GZ57</f>
        <v>0</v>
      </c>
      <c r="HB5" s="81">
        <f t="shared" ref="HB5:HB15" si="78">IF(GX5=0,0,HA5/(GX5/20))</f>
        <v>0</v>
      </c>
      <c r="HC5" s="75">
        <f>'MASTER_ ALL areas - No.seedling'!HB57</f>
        <v>0</v>
      </c>
      <c r="HD5" s="582">
        <f>'MASTER_ ALL areas - No.seedling'!HC57</f>
        <v>0</v>
      </c>
      <c r="HE5" s="580">
        <f t="shared" ref="HE5:HE15" si="79">IF(HC5=0,0,HD5/(HC5/20))</f>
        <v>0</v>
      </c>
      <c r="HF5" s="582">
        <f>'MASTER_ ALL areas - No.seedling'!HE57</f>
        <v>0</v>
      </c>
      <c r="HG5" s="81">
        <f t="shared" ref="HG5:HG15" si="80">IF(HC5=0,0,HF5/(HC5/20))</f>
        <v>0</v>
      </c>
      <c r="HH5" s="75">
        <f>'MASTER_ ALL areas - No.seedling'!HG57</f>
        <v>0</v>
      </c>
      <c r="HI5" s="582">
        <f>'MASTER_ ALL areas - No.seedling'!HH57</f>
        <v>0</v>
      </c>
      <c r="HJ5" s="580">
        <f t="shared" ref="HJ5:HJ15" si="81">IF(HH5=0,0,HI5/(HH5/20))</f>
        <v>0</v>
      </c>
      <c r="HK5" s="582">
        <f>'MASTER_ ALL areas - No.seedling'!HJ57</f>
        <v>0</v>
      </c>
      <c r="HL5" s="81">
        <f t="shared" ref="HL5:HL15" si="82">IF(HH5=0,0,HK5/(HH5/20))</f>
        <v>0</v>
      </c>
      <c r="HM5" s="75">
        <f>'MASTER_ ALL areas - No.seedling'!HL57</f>
        <v>0</v>
      </c>
      <c r="HN5" s="582">
        <f>'MASTER_ ALL areas - No.seedling'!HM57</f>
        <v>0</v>
      </c>
      <c r="HO5" s="580">
        <f t="shared" ref="HO5:HO15" si="83">IF(HM5=0,0,HN5/(HM5/20))</f>
        <v>0</v>
      </c>
      <c r="HP5" s="582">
        <f>'MASTER_ ALL areas - No.seedling'!HO57</f>
        <v>0</v>
      </c>
      <c r="HQ5" s="81">
        <f t="shared" ref="HQ5:HQ15" si="84">IF(HM5=0,0,HP5/(HM5/20))</f>
        <v>0</v>
      </c>
      <c r="HR5" s="75">
        <f>'MASTER_ ALL areas - No.seedling'!HQ57</f>
        <v>0</v>
      </c>
      <c r="HS5" s="582">
        <f>'MASTER_ ALL areas - No.seedling'!HR57</f>
        <v>0</v>
      </c>
      <c r="HT5" s="580">
        <f t="shared" ref="HT5:HT15" si="85">IF(HR5=0,0,HS5/(HR5/20))</f>
        <v>0</v>
      </c>
      <c r="HU5" s="582">
        <f>'MASTER_ ALL areas - No.seedling'!HT57</f>
        <v>0</v>
      </c>
      <c r="HV5" s="81">
        <f t="shared" ref="HV5:HV15" si="86">IF(HR5=0,0,HU5/(HR5/20))</f>
        <v>0</v>
      </c>
      <c r="HW5" s="75">
        <f>'MASTER_ ALL areas - No.seedling'!HV57</f>
        <v>0</v>
      </c>
      <c r="HX5" s="582">
        <f>'MASTER_ ALL areas - No.seedling'!HW57</f>
        <v>0</v>
      </c>
      <c r="HY5" s="580">
        <f t="shared" ref="HY5:HY15" si="87">IF(HW5=0,0,HX5/(HW5/20))</f>
        <v>0</v>
      </c>
      <c r="HZ5" s="582">
        <f>'MASTER_ ALL areas - No.seedling'!HY57</f>
        <v>0</v>
      </c>
      <c r="IA5" s="81">
        <f t="shared" ref="IA5:IA15" si="88">IF(HW5=0,0,HZ5/(HW5/20))</f>
        <v>0</v>
      </c>
      <c r="IB5" s="75">
        <f>'MASTER_ ALL areas - No.seedling'!IA57</f>
        <v>0</v>
      </c>
      <c r="IC5" s="582">
        <f>'MASTER_ ALL areas - No.seedling'!IB57</f>
        <v>0</v>
      </c>
      <c r="ID5" s="580">
        <f t="shared" ref="ID5:ID15" si="89">IF(IB5=0,0,IC5/(IB5/20))</f>
        <v>0</v>
      </c>
      <c r="IE5" s="582">
        <f>'MASTER_ ALL areas - No.seedling'!ID57</f>
        <v>0</v>
      </c>
      <c r="IF5" s="85">
        <f t="shared" ref="IF5:IF15" si="90">IF(IB5=0,0,IE5/(IB5/20))</f>
        <v>0</v>
      </c>
      <c r="IG5" s="583" t="s">
        <v>232</v>
      </c>
      <c r="IH5" s="87"/>
    </row>
    <row r="6" spans="2:242" ht="33" customHeight="1" x14ac:dyDescent="0.25">
      <c r="B6" s="420">
        <v>58</v>
      </c>
      <c r="C6" s="421" t="s">
        <v>240</v>
      </c>
      <c r="D6" s="422">
        <v>216760</v>
      </c>
      <c r="E6" s="423">
        <v>932687</v>
      </c>
      <c r="F6" s="424" t="s">
        <v>89</v>
      </c>
      <c r="G6" s="198" t="s">
        <v>194</v>
      </c>
      <c r="H6" s="584">
        <f>'MASTER_ ALL areas - No.seedling'!G62</f>
        <v>6</v>
      </c>
      <c r="I6" s="585">
        <f>'MASTER_ ALL areas - No.seedling'!H62</f>
        <v>0.6</v>
      </c>
      <c r="J6" s="212">
        <f>'MASTER_ ALL areas - No.seedling'!I62</f>
        <v>20.8</v>
      </c>
      <c r="K6" s="586">
        <f>'MASTER_ ALL areas - No.seedling'!J62</f>
        <v>223</v>
      </c>
      <c r="L6" s="587">
        <f t="shared" si="0"/>
        <v>4460</v>
      </c>
      <c r="M6" s="212">
        <f>'MASTER_ ALL areas - No.seedling'!L62</f>
        <v>4460</v>
      </c>
      <c r="N6" s="579">
        <f>'MASTER_ ALL areas - No.seedling'!M62</f>
        <v>6</v>
      </c>
      <c r="O6" s="581">
        <f>'MASTER_ ALL areas - No.seedling'!N62</f>
        <v>48</v>
      </c>
      <c r="P6" s="77">
        <f t="shared" si="1"/>
        <v>2.6905829596412557E-2</v>
      </c>
      <c r="Q6" s="78">
        <f t="shared" si="2"/>
        <v>0.21524663677130046</v>
      </c>
      <c r="R6" s="79"/>
      <c r="S6" s="579">
        <f>'MASTER_ ALL areas - No.seedling'!R62</f>
        <v>4040</v>
      </c>
      <c r="T6" s="581">
        <f>'MASTER_ ALL areas - No.seedling'!S62</f>
        <v>3</v>
      </c>
      <c r="U6" s="80">
        <f t="shared" si="3"/>
        <v>1.4851485148514851E-2</v>
      </c>
      <c r="V6" s="581">
        <f>'MASTER_ ALL areas - No.seedling'!U62</f>
        <v>31</v>
      </c>
      <c r="W6" s="80">
        <f t="shared" si="4"/>
        <v>0.15346534653465346</v>
      </c>
      <c r="X6" s="581">
        <f>'MASTER_ ALL areas - No.seedling'!W62</f>
        <v>420</v>
      </c>
      <c r="Y6" s="581">
        <f>'MASTER_ ALL areas - No.seedling'!X62</f>
        <v>3</v>
      </c>
      <c r="Z6" s="80">
        <f t="shared" si="5"/>
        <v>0.14285714285714285</v>
      </c>
      <c r="AA6" s="581">
        <f>'MASTER_ ALL areas - No.seedling'!Z62</f>
        <v>17</v>
      </c>
      <c r="AB6" s="80">
        <f t="shared" si="6"/>
        <v>0.80952380952380953</v>
      </c>
      <c r="AC6" s="581">
        <f>'MASTER_ ALL areas - No.seedling'!AB62</f>
        <v>0</v>
      </c>
      <c r="AD6" s="581">
        <f>'MASTER_ ALL areas - No.seedling'!AC62</f>
        <v>0</v>
      </c>
      <c r="AE6" s="80">
        <f t="shared" si="7"/>
        <v>0</v>
      </c>
      <c r="AF6" s="581">
        <f>'MASTER_ ALL areas - No.seedling'!AE62</f>
        <v>0</v>
      </c>
      <c r="AG6" s="80">
        <f t="shared" si="8"/>
        <v>0</v>
      </c>
      <c r="AH6" s="581">
        <f>'MASTER_ ALL areas - No.seedling'!AG62</f>
        <v>0</v>
      </c>
      <c r="AI6" s="581">
        <f>'MASTER_ ALL areas - No.seedling'!AH62</f>
        <v>0</v>
      </c>
      <c r="AJ6" s="80">
        <f t="shared" si="9"/>
        <v>0</v>
      </c>
      <c r="AK6" s="581">
        <f>'MASTER_ ALL areas - No.seedling'!AJ62</f>
        <v>0</v>
      </c>
      <c r="AL6" s="81">
        <f t="shared" si="10"/>
        <v>0</v>
      </c>
      <c r="AM6" s="79"/>
      <c r="AN6" s="579">
        <f>'MASTER_ ALL areas - No.seedling'!AM62</f>
        <v>360</v>
      </c>
      <c r="AO6" s="581">
        <f>'MASTER_ ALL areas - No.seedling'!AN62</f>
        <v>1</v>
      </c>
      <c r="AP6" s="80">
        <f t="shared" si="11"/>
        <v>5.5555555555555552E-2</v>
      </c>
      <c r="AQ6" s="581">
        <f>'MASTER_ ALL areas - No.seedling'!AP62</f>
        <v>1</v>
      </c>
      <c r="AR6" s="80">
        <f t="shared" si="12"/>
        <v>5.5555555555555552E-2</v>
      </c>
      <c r="AS6" s="581">
        <f>'MASTER_ ALL areas - No.seedling'!AR62</f>
        <v>4040</v>
      </c>
      <c r="AT6" s="581">
        <f>'MASTER_ ALL areas - No.seedling'!AS62</f>
        <v>2</v>
      </c>
      <c r="AU6" s="80">
        <f t="shared" si="13"/>
        <v>9.9009900990099011E-3</v>
      </c>
      <c r="AV6" s="581">
        <f>'MASTER_ ALL areas - No.seedling'!AU62</f>
        <v>44</v>
      </c>
      <c r="AW6" s="80">
        <f t="shared" si="14"/>
        <v>0.21782178217821782</v>
      </c>
      <c r="AX6" s="581">
        <f>'MASTER_ ALL areas - No.seedling'!AW62</f>
        <v>0</v>
      </c>
      <c r="AY6" s="581">
        <f>'MASTER_ ALL areas - No.seedling'!AX62</f>
        <v>0</v>
      </c>
      <c r="AZ6" s="80">
        <f t="shared" si="15"/>
        <v>0</v>
      </c>
      <c r="BA6" s="581">
        <f>'MASTER_ ALL areas - No.seedling'!AZ62</f>
        <v>0</v>
      </c>
      <c r="BB6" s="80">
        <f t="shared" si="16"/>
        <v>0</v>
      </c>
      <c r="BC6" s="581">
        <f>'MASTER_ ALL areas - No.seedling'!BB62</f>
        <v>60</v>
      </c>
      <c r="BD6" s="581">
        <f>'MASTER_ ALL areas - No.seedling'!BC62</f>
        <v>3</v>
      </c>
      <c r="BE6" s="80">
        <f t="shared" si="17"/>
        <v>1</v>
      </c>
      <c r="BF6" s="581">
        <f>'MASTER_ ALL areas - No.seedling'!BE62</f>
        <v>3</v>
      </c>
      <c r="BG6" s="80">
        <f t="shared" si="18"/>
        <v>1</v>
      </c>
      <c r="BH6" s="581">
        <f>'MASTER_ ALL areas - No.seedling'!BG62</f>
        <v>0</v>
      </c>
      <c r="BI6" s="581">
        <f>'MASTER_ ALL areas - No.seedling'!BH62</f>
        <v>0</v>
      </c>
      <c r="BJ6" s="80">
        <f t="shared" si="19"/>
        <v>0</v>
      </c>
      <c r="BK6" s="581">
        <f>'MASTER_ ALL areas - No.seedling'!BJ62</f>
        <v>0</v>
      </c>
      <c r="BL6" s="80">
        <f t="shared" si="20"/>
        <v>0</v>
      </c>
      <c r="BM6" s="581">
        <f>'MASTER_ ALL areas - No.seedling'!BL62</f>
        <v>0</v>
      </c>
      <c r="BN6" s="581">
        <f>'MASTER_ ALL areas - No.seedling'!BM62</f>
        <v>0</v>
      </c>
      <c r="BO6" s="80">
        <f t="shared" si="21"/>
        <v>0</v>
      </c>
      <c r="BP6" s="581">
        <f>'MASTER_ ALL areas - No.seedling'!BO62</f>
        <v>0</v>
      </c>
      <c r="BQ6" s="80">
        <f t="shared" si="22"/>
        <v>0</v>
      </c>
      <c r="BR6" s="581">
        <f>'MASTER_ ALL areas - No.seedling'!BQ62</f>
        <v>0</v>
      </c>
      <c r="BS6" s="581">
        <f>'MASTER_ ALL areas - No.seedling'!BR62</f>
        <v>0</v>
      </c>
      <c r="BT6" s="80">
        <f t="shared" si="23"/>
        <v>0</v>
      </c>
      <c r="BU6" s="581">
        <f>'MASTER_ ALL areas - No.seedling'!BT62</f>
        <v>0</v>
      </c>
      <c r="BV6" s="80">
        <f t="shared" si="24"/>
        <v>0</v>
      </c>
      <c r="BW6" s="581">
        <f>'MASTER_ ALL areas - No.seedling'!BV62</f>
        <v>0</v>
      </c>
      <c r="BX6" s="581">
        <f>'MASTER_ ALL areas - No.seedling'!BW62</f>
        <v>0</v>
      </c>
      <c r="BY6" s="80">
        <f t="shared" si="25"/>
        <v>0</v>
      </c>
      <c r="BZ6" s="581">
        <f>'MASTER_ ALL areas - No.seedling'!BY62</f>
        <v>0</v>
      </c>
      <c r="CA6" s="81">
        <f t="shared" si="26"/>
        <v>0</v>
      </c>
      <c r="CB6" s="79"/>
      <c r="CC6" s="75">
        <f>'MASTER_ ALL areas - No.seedling'!CB62</f>
        <v>320</v>
      </c>
      <c r="CD6" s="76">
        <f>'MASTER_ ALL areas - No.seedling'!CC62</f>
        <v>0</v>
      </c>
      <c r="CE6" s="80">
        <f t="shared" si="27"/>
        <v>0</v>
      </c>
      <c r="CF6" s="76">
        <f>'MASTER_ ALL areas - No.seedling'!CE62</f>
        <v>0</v>
      </c>
      <c r="CG6" s="81">
        <f t="shared" si="28"/>
        <v>0</v>
      </c>
      <c r="CH6" s="75">
        <f>'MASTER_ ALL areas - No.seedling'!CG62</f>
        <v>40</v>
      </c>
      <c r="CI6" s="76">
        <f>'MASTER_ ALL areas - No.seedling'!CH62</f>
        <v>1</v>
      </c>
      <c r="CJ6" s="80">
        <f t="shared" si="29"/>
        <v>0.5</v>
      </c>
      <c r="CK6" s="76">
        <f>'MASTER_ ALL areas - No.seedling'!CJ62</f>
        <v>1</v>
      </c>
      <c r="CL6" s="81">
        <f t="shared" si="30"/>
        <v>0.5</v>
      </c>
      <c r="CM6" s="75">
        <f>'MASTER_ ALL areas - No.seedling'!CL62</f>
        <v>0</v>
      </c>
      <c r="CN6" s="76">
        <f>'MASTER_ ALL areas - No.seedling'!CM62</f>
        <v>0</v>
      </c>
      <c r="CO6" s="80">
        <f t="shared" si="31"/>
        <v>0</v>
      </c>
      <c r="CP6" s="76">
        <f>'MASTER_ ALL areas - No.seedling'!CO62</f>
        <v>0</v>
      </c>
      <c r="CQ6" s="81">
        <f t="shared" si="32"/>
        <v>0</v>
      </c>
      <c r="CR6" s="75">
        <f>'MASTER_ ALL areas - No.seedling'!CQ62</f>
        <v>0</v>
      </c>
      <c r="CS6" s="76">
        <f>'MASTER_ ALL areas - No.seedling'!CR62</f>
        <v>0</v>
      </c>
      <c r="CT6" s="80">
        <f t="shared" si="33"/>
        <v>0</v>
      </c>
      <c r="CU6" s="76">
        <f>'MASTER_ ALL areas - No.seedling'!CT62</f>
        <v>0</v>
      </c>
      <c r="CV6" s="81">
        <f t="shared" si="34"/>
        <v>0</v>
      </c>
      <c r="CW6" s="75">
        <f>'MASTER_ ALL areas - No.seedling'!CV62</f>
        <v>3700</v>
      </c>
      <c r="CX6" s="76">
        <f>'MASTER_ ALL areas - No.seedling'!CW62</f>
        <v>2</v>
      </c>
      <c r="CY6" s="80">
        <f t="shared" si="35"/>
        <v>1.0810810810810811E-2</v>
      </c>
      <c r="CZ6" s="76">
        <f>'MASTER_ ALL areas - No.seedling'!CY62</f>
        <v>30</v>
      </c>
      <c r="DA6" s="81">
        <f t="shared" si="36"/>
        <v>0.16216216216216217</v>
      </c>
      <c r="DB6" s="75">
        <f>'MASTER_ ALL areas - No.seedling'!DA62</f>
        <v>340</v>
      </c>
      <c r="DC6" s="76">
        <f>'MASTER_ ALL areas - No.seedling'!DB62</f>
        <v>0</v>
      </c>
      <c r="DD6" s="80">
        <f t="shared" si="37"/>
        <v>0</v>
      </c>
      <c r="DE6" s="76">
        <f>'MASTER_ ALL areas - No.seedling'!DD62</f>
        <v>14</v>
      </c>
      <c r="DF6" s="81">
        <f t="shared" si="38"/>
        <v>0.82352941176470584</v>
      </c>
      <c r="DG6" s="75">
        <f>'MASTER_ ALL areas - No.seedling'!DF62</f>
        <v>0</v>
      </c>
      <c r="DH6" s="76">
        <f>'MASTER_ ALL areas - No.seedling'!DG62</f>
        <v>0</v>
      </c>
      <c r="DI6" s="80">
        <f t="shared" si="39"/>
        <v>0</v>
      </c>
      <c r="DJ6" s="76">
        <f>'MASTER_ ALL areas - No.seedling'!DI62</f>
        <v>0</v>
      </c>
      <c r="DK6" s="81">
        <f t="shared" si="40"/>
        <v>0</v>
      </c>
      <c r="DL6" s="75">
        <f>'MASTER_ ALL areas - No.seedling'!DK62</f>
        <v>0</v>
      </c>
      <c r="DM6" s="76">
        <f>'MASTER_ ALL areas - No.seedling'!DL62</f>
        <v>0</v>
      </c>
      <c r="DN6" s="80">
        <f t="shared" si="41"/>
        <v>0</v>
      </c>
      <c r="DO6" s="76">
        <f>'MASTER_ ALL areas - No.seedling'!DN62</f>
        <v>0</v>
      </c>
      <c r="DP6" s="81">
        <f t="shared" si="42"/>
        <v>0</v>
      </c>
      <c r="DQ6" s="75">
        <f>'MASTER_ ALL areas - No.seedling'!DP62</f>
        <v>0</v>
      </c>
      <c r="DR6" s="76">
        <f>'MASTER_ ALL areas - No.seedling'!DQ62</f>
        <v>0</v>
      </c>
      <c r="DS6" s="80">
        <f t="shared" si="43"/>
        <v>0</v>
      </c>
      <c r="DT6" s="76">
        <f>'MASTER_ ALL areas - No.seedling'!DS62</f>
        <v>0</v>
      </c>
      <c r="DU6" s="81">
        <f t="shared" si="44"/>
        <v>0</v>
      </c>
      <c r="DV6" s="75">
        <f>'MASTER_ ALL areas - No.seedling'!DU62</f>
        <v>0</v>
      </c>
      <c r="DW6" s="76">
        <f>'MASTER_ ALL areas - No.seedling'!DV62</f>
        <v>0</v>
      </c>
      <c r="DX6" s="80">
        <f t="shared" si="45"/>
        <v>0</v>
      </c>
      <c r="DY6" s="76">
        <f>'MASTER_ ALL areas - No.seedling'!DX62</f>
        <v>0</v>
      </c>
      <c r="DZ6" s="81">
        <f t="shared" si="46"/>
        <v>0</v>
      </c>
      <c r="EA6" s="75">
        <f>'MASTER_ ALL areas - No.seedling'!DZ62</f>
        <v>0</v>
      </c>
      <c r="EB6" s="76">
        <f>'MASTER_ ALL areas - No.seedling'!EA62</f>
        <v>0</v>
      </c>
      <c r="EC6" s="80">
        <f t="shared" si="47"/>
        <v>0</v>
      </c>
      <c r="ED6" s="76">
        <f>'MASTER_ ALL areas - No.seedling'!EC62</f>
        <v>0</v>
      </c>
      <c r="EE6" s="81">
        <f t="shared" si="48"/>
        <v>0</v>
      </c>
      <c r="EF6" s="75">
        <f>'MASTER_ ALL areas - No.seedling'!EE62</f>
        <v>0</v>
      </c>
      <c r="EG6" s="76">
        <f>'MASTER_ ALL areas - No.seedling'!EF62</f>
        <v>0</v>
      </c>
      <c r="EH6" s="80">
        <f t="shared" si="49"/>
        <v>0</v>
      </c>
      <c r="EI6" s="76">
        <f>'MASTER_ ALL areas - No.seedling'!EH62</f>
        <v>0</v>
      </c>
      <c r="EJ6" s="81">
        <f t="shared" si="50"/>
        <v>0</v>
      </c>
      <c r="EK6" s="75">
        <f>'MASTER_ ALL areas - No.seedling'!EJ62</f>
        <v>20</v>
      </c>
      <c r="EL6" s="76">
        <f>'MASTER_ ALL areas - No.seedling'!EK62</f>
        <v>1</v>
      </c>
      <c r="EM6" s="80">
        <f t="shared" si="51"/>
        <v>1</v>
      </c>
      <c r="EN6" s="76">
        <f>'MASTER_ ALL areas - No.seedling'!EM62</f>
        <v>1</v>
      </c>
      <c r="EO6" s="81">
        <f t="shared" si="52"/>
        <v>1</v>
      </c>
      <c r="EP6" s="75">
        <f>'MASTER_ ALL areas - No.seedling'!EO62</f>
        <v>40</v>
      </c>
      <c r="EQ6" s="76">
        <f>'MASTER_ ALL areas - No.seedling'!EP62</f>
        <v>2</v>
      </c>
      <c r="ER6" s="80">
        <f t="shared" si="53"/>
        <v>1</v>
      </c>
      <c r="ES6" s="76">
        <f>'MASTER_ ALL areas - No.seedling'!ER62</f>
        <v>2</v>
      </c>
      <c r="ET6" s="81">
        <f t="shared" si="54"/>
        <v>1</v>
      </c>
      <c r="EU6" s="75">
        <f>'MASTER_ ALL areas - No.seedling'!ET62</f>
        <v>0</v>
      </c>
      <c r="EV6" s="76">
        <f>'MASTER_ ALL areas - No.seedling'!EU62</f>
        <v>0</v>
      </c>
      <c r="EW6" s="80">
        <f t="shared" si="55"/>
        <v>0</v>
      </c>
      <c r="EX6" s="76">
        <f>'MASTER_ ALL areas - No.seedling'!EW62</f>
        <v>0</v>
      </c>
      <c r="EY6" s="81">
        <f t="shared" si="56"/>
        <v>0</v>
      </c>
      <c r="EZ6" s="75">
        <f>'MASTER_ ALL areas - No.seedling'!EY62</f>
        <v>0</v>
      </c>
      <c r="FA6" s="76">
        <f>'MASTER_ ALL areas - No.seedling'!EZ62</f>
        <v>0</v>
      </c>
      <c r="FB6" s="80">
        <f t="shared" si="57"/>
        <v>0</v>
      </c>
      <c r="FC6" s="76">
        <f>'MASTER_ ALL areas - No.seedling'!FB62</f>
        <v>0</v>
      </c>
      <c r="FD6" s="81">
        <f t="shared" si="58"/>
        <v>0</v>
      </c>
      <c r="FE6" s="75">
        <f>'MASTER_ ALL areas - No.seedling'!FD62</f>
        <v>0</v>
      </c>
      <c r="FF6" s="76">
        <f>'MASTER_ ALL areas - No.seedling'!FE62</f>
        <v>0</v>
      </c>
      <c r="FG6" s="80">
        <f t="shared" si="59"/>
        <v>0</v>
      </c>
      <c r="FH6" s="76">
        <f>'MASTER_ ALL areas - No.seedling'!FG62</f>
        <v>0</v>
      </c>
      <c r="FI6" s="81">
        <f t="shared" si="60"/>
        <v>0</v>
      </c>
      <c r="FJ6" s="75">
        <f>'MASTER_ ALL areas - No.seedling'!FI62</f>
        <v>0</v>
      </c>
      <c r="FK6" s="76">
        <f>'MASTER_ ALL areas - No.seedling'!FJ62</f>
        <v>0</v>
      </c>
      <c r="FL6" s="80">
        <f t="shared" si="61"/>
        <v>0</v>
      </c>
      <c r="FM6" s="76">
        <f>'MASTER_ ALL areas - No.seedling'!FL62</f>
        <v>0</v>
      </c>
      <c r="FN6" s="81">
        <f t="shared" si="62"/>
        <v>0</v>
      </c>
      <c r="FO6" s="75">
        <f>'MASTER_ ALL areas - No.seedling'!FN62</f>
        <v>0</v>
      </c>
      <c r="FP6" s="76">
        <f>'MASTER_ ALL areas - No.seedling'!FO62</f>
        <v>0</v>
      </c>
      <c r="FQ6" s="80">
        <f t="shared" si="63"/>
        <v>0</v>
      </c>
      <c r="FR6" s="76">
        <f>'MASTER_ ALL areas - No.seedling'!FQ62</f>
        <v>0</v>
      </c>
      <c r="FS6" s="81">
        <f t="shared" si="64"/>
        <v>0</v>
      </c>
      <c r="FT6" s="75">
        <f>'MASTER_ ALL areas - No.seedling'!FS62</f>
        <v>0</v>
      </c>
      <c r="FU6" s="76">
        <f>'MASTER_ ALL areas - No.seedling'!FT62</f>
        <v>0</v>
      </c>
      <c r="FV6" s="80">
        <f t="shared" si="65"/>
        <v>0</v>
      </c>
      <c r="FW6" s="76">
        <f>'MASTER_ ALL areas - No.seedling'!FV62</f>
        <v>0</v>
      </c>
      <c r="FX6" s="81">
        <f t="shared" si="66"/>
        <v>0</v>
      </c>
      <c r="FY6" s="75">
        <f>'MASTER_ ALL areas - No.seedling'!FX62</f>
        <v>0</v>
      </c>
      <c r="FZ6" s="76">
        <f>'MASTER_ ALL areas - No.seedling'!FY62</f>
        <v>0</v>
      </c>
      <c r="GA6" s="80">
        <f t="shared" si="67"/>
        <v>0</v>
      </c>
      <c r="GB6" s="76">
        <f>'MASTER_ ALL areas - No.seedling'!GA62</f>
        <v>0</v>
      </c>
      <c r="GC6" s="81">
        <f t="shared" si="68"/>
        <v>0</v>
      </c>
      <c r="GD6" s="75">
        <f>'MASTER_ ALL areas - No.seedling'!GC62</f>
        <v>0</v>
      </c>
      <c r="GE6" s="76">
        <f>'MASTER_ ALL areas - No.seedling'!GD62</f>
        <v>0</v>
      </c>
      <c r="GF6" s="80">
        <f t="shared" si="69"/>
        <v>0</v>
      </c>
      <c r="GG6" s="76">
        <f>'MASTER_ ALL areas - No.seedling'!GF62</f>
        <v>0</v>
      </c>
      <c r="GH6" s="81">
        <f t="shared" si="70"/>
        <v>0</v>
      </c>
      <c r="GI6" s="75">
        <f>'MASTER_ ALL areas - No.seedling'!GH62</f>
        <v>0</v>
      </c>
      <c r="GJ6" s="76">
        <f>'MASTER_ ALL areas - No.seedling'!GI62</f>
        <v>0</v>
      </c>
      <c r="GK6" s="80">
        <f t="shared" si="71"/>
        <v>0</v>
      </c>
      <c r="GL6" s="76">
        <f>'MASTER_ ALL areas - No.seedling'!GK62</f>
        <v>0</v>
      </c>
      <c r="GM6" s="81">
        <f t="shared" si="72"/>
        <v>0</v>
      </c>
      <c r="GN6" s="75">
        <f>'MASTER_ ALL areas - No.seedling'!GM62</f>
        <v>0</v>
      </c>
      <c r="GO6" s="76">
        <f>'MASTER_ ALL areas - No.seedling'!GN62</f>
        <v>0</v>
      </c>
      <c r="GP6" s="80">
        <f t="shared" si="73"/>
        <v>0</v>
      </c>
      <c r="GQ6" s="76">
        <f>'MASTER_ ALL areas - No.seedling'!GP62</f>
        <v>0</v>
      </c>
      <c r="GR6" s="81">
        <f t="shared" si="74"/>
        <v>0</v>
      </c>
      <c r="GS6" s="75">
        <f>'MASTER_ ALL areas - No.seedling'!GR62</f>
        <v>0</v>
      </c>
      <c r="GT6" s="76">
        <f>'MASTER_ ALL areas - No.seedling'!GS62</f>
        <v>0</v>
      </c>
      <c r="GU6" s="80">
        <f t="shared" si="75"/>
        <v>0</v>
      </c>
      <c r="GV6" s="76">
        <f>'MASTER_ ALL areas - No.seedling'!GU62</f>
        <v>0</v>
      </c>
      <c r="GW6" s="81">
        <f t="shared" si="76"/>
        <v>0</v>
      </c>
      <c r="GX6" s="75">
        <f>'MASTER_ ALL areas - No.seedling'!GW62</f>
        <v>0</v>
      </c>
      <c r="GY6" s="76">
        <f>'MASTER_ ALL areas - No.seedling'!GX62</f>
        <v>0</v>
      </c>
      <c r="GZ6" s="80">
        <f t="shared" si="77"/>
        <v>0</v>
      </c>
      <c r="HA6" s="76">
        <f>'MASTER_ ALL areas - No.seedling'!GZ62</f>
        <v>0</v>
      </c>
      <c r="HB6" s="81">
        <f t="shared" si="78"/>
        <v>0</v>
      </c>
      <c r="HC6" s="75">
        <f>'MASTER_ ALL areas - No.seedling'!HB62</f>
        <v>0</v>
      </c>
      <c r="HD6" s="76">
        <f>'MASTER_ ALL areas - No.seedling'!HC62</f>
        <v>0</v>
      </c>
      <c r="HE6" s="80">
        <f t="shared" si="79"/>
        <v>0</v>
      </c>
      <c r="HF6" s="76">
        <f>'MASTER_ ALL areas - No.seedling'!HE62</f>
        <v>0</v>
      </c>
      <c r="HG6" s="81">
        <f t="shared" si="80"/>
        <v>0</v>
      </c>
      <c r="HH6" s="75">
        <f>'MASTER_ ALL areas - No.seedling'!HG62</f>
        <v>0</v>
      </c>
      <c r="HI6" s="76">
        <f>'MASTER_ ALL areas - No.seedling'!HH62</f>
        <v>0</v>
      </c>
      <c r="HJ6" s="80">
        <f t="shared" si="81"/>
        <v>0</v>
      </c>
      <c r="HK6" s="76">
        <f>'MASTER_ ALL areas - No.seedling'!HJ62</f>
        <v>0</v>
      </c>
      <c r="HL6" s="81">
        <f t="shared" si="82"/>
        <v>0</v>
      </c>
      <c r="HM6" s="75">
        <f>'MASTER_ ALL areas - No.seedling'!HL62</f>
        <v>0</v>
      </c>
      <c r="HN6" s="76">
        <f>'MASTER_ ALL areas - No.seedling'!HM62</f>
        <v>0</v>
      </c>
      <c r="HO6" s="80">
        <f t="shared" si="83"/>
        <v>0</v>
      </c>
      <c r="HP6" s="76">
        <f>'MASTER_ ALL areas - No.seedling'!HO62</f>
        <v>0</v>
      </c>
      <c r="HQ6" s="81">
        <f t="shared" si="84"/>
        <v>0</v>
      </c>
      <c r="HR6" s="75">
        <f>'MASTER_ ALL areas - No.seedling'!HQ62</f>
        <v>0</v>
      </c>
      <c r="HS6" s="76">
        <f>'MASTER_ ALL areas - No.seedling'!HR62</f>
        <v>0</v>
      </c>
      <c r="HT6" s="80">
        <f t="shared" si="85"/>
        <v>0</v>
      </c>
      <c r="HU6" s="76">
        <f>'MASTER_ ALL areas - No.seedling'!HT62</f>
        <v>0</v>
      </c>
      <c r="HV6" s="81">
        <f t="shared" si="86"/>
        <v>0</v>
      </c>
      <c r="HW6" s="75">
        <f>'MASTER_ ALL areas - No.seedling'!HV62</f>
        <v>0</v>
      </c>
      <c r="HX6" s="76">
        <f>'MASTER_ ALL areas - No.seedling'!HW62</f>
        <v>0</v>
      </c>
      <c r="HY6" s="80">
        <f t="shared" si="87"/>
        <v>0</v>
      </c>
      <c r="HZ6" s="76">
        <f>'MASTER_ ALL areas - No.seedling'!HY62</f>
        <v>0</v>
      </c>
      <c r="IA6" s="81">
        <f t="shared" si="88"/>
        <v>0</v>
      </c>
      <c r="IB6" s="75">
        <f>'MASTER_ ALL areas - No.seedling'!IA62</f>
        <v>0</v>
      </c>
      <c r="IC6" s="76">
        <f>'MASTER_ ALL areas - No.seedling'!IB62</f>
        <v>0</v>
      </c>
      <c r="ID6" s="80">
        <f t="shared" si="89"/>
        <v>0</v>
      </c>
      <c r="IE6" s="76">
        <f>'MASTER_ ALL areas - No.seedling'!ID62</f>
        <v>0</v>
      </c>
      <c r="IF6" s="85">
        <f t="shared" si="90"/>
        <v>0</v>
      </c>
      <c r="IG6" s="86" t="s">
        <v>241</v>
      </c>
      <c r="IH6" s="87"/>
    </row>
    <row r="7" spans="2:242" ht="33" customHeight="1" x14ac:dyDescent="0.25">
      <c r="B7" s="420">
        <v>65</v>
      </c>
      <c r="C7" s="421" t="s">
        <v>257</v>
      </c>
      <c r="D7" s="422">
        <v>221591</v>
      </c>
      <c r="E7" s="423">
        <v>932677</v>
      </c>
      <c r="F7" s="424" t="s">
        <v>89</v>
      </c>
      <c r="G7" s="199" t="s">
        <v>194</v>
      </c>
      <c r="H7" s="212">
        <f>'MASTER_ ALL areas - No.seedling'!G69</f>
        <v>4</v>
      </c>
      <c r="I7" s="585">
        <f>'MASTER_ ALL areas - No.seedling'!H69</f>
        <v>0.8</v>
      </c>
      <c r="J7" s="212">
        <f>'MASTER_ ALL areas - No.seedling'!I69</f>
        <v>31.6</v>
      </c>
      <c r="K7" s="586">
        <f>'MASTER_ ALL areas - No.seedling'!J69</f>
        <v>2</v>
      </c>
      <c r="L7" s="587">
        <f t="shared" si="0"/>
        <v>40</v>
      </c>
      <c r="M7" s="212">
        <f>'MASTER_ ALL areas - No.seedling'!L69</f>
        <v>40</v>
      </c>
      <c r="N7" s="579">
        <f>'MASTER_ ALL areas - No.seedling'!M69</f>
        <v>0</v>
      </c>
      <c r="O7" s="581">
        <f>'MASTER_ ALL areas - No.seedling'!N69</f>
        <v>0</v>
      </c>
      <c r="P7" s="77">
        <f t="shared" si="1"/>
        <v>0</v>
      </c>
      <c r="Q7" s="78">
        <f t="shared" si="2"/>
        <v>0</v>
      </c>
      <c r="R7" s="79"/>
      <c r="S7" s="579">
        <f>'MASTER_ ALL areas - No.seedling'!R69</f>
        <v>20</v>
      </c>
      <c r="T7" s="581">
        <f>'MASTER_ ALL areas - No.seedling'!S69</f>
        <v>0</v>
      </c>
      <c r="U7" s="80">
        <f t="shared" si="3"/>
        <v>0</v>
      </c>
      <c r="V7" s="581">
        <f>'MASTER_ ALL areas - No.seedling'!U69</f>
        <v>0</v>
      </c>
      <c r="W7" s="80">
        <f t="shared" si="4"/>
        <v>0</v>
      </c>
      <c r="X7" s="581">
        <f>'MASTER_ ALL areas - No.seedling'!W69</f>
        <v>20</v>
      </c>
      <c r="Y7" s="581">
        <f>'MASTER_ ALL areas - No.seedling'!X69</f>
        <v>0</v>
      </c>
      <c r="Z7" s="80">
        <f t="shared" si="5"/>
        <v>0</v>
      </c>
      <c r="AA7" s="581">
        <f>'MASTER_ ALL areas - No.seedling'!Z69</f>
        <v>0</v>
      </c>
      <c r="AB7" s="80">
        <f t="shared" si="6"/>
        <v>0</v>
      </c>
      <c r="AC7" s="581">
        <f>'MASTER_ ALL areas - No.seedling'!AB69</f>
        <v>0</v>
      </c>
      <c r="AD7" s="581">
        <f>'MASTER_ ALL areas - No.seedling'!AC69</f>
        <v>0</v>
      </c>
      <c r="AE7" s="80">
        <f t="shared" si="7"/>
        <v>0</v>
      </c>
      <c r="AF7" s="581">
        <f>'MASTER_ ALL areas - No.seedling'!AE69</f>
        <v>0</v>
      </c>
      <c r="AG7" s="80">
        <f t="shared" si="8"/>
        <v>0</v>
      </c>
      <c r="AH7" s="581">
        <f>'MASTER_ ALL areas - No.seedling'!AG69</f>
        <v>0</v>
      </c>
      <c r="AI7" s="581">
        <f>'MASTER_ ALL areas - No.seedling'!AH69</f>
        <v>0</v>
      </c>
      <c r="AJ7" s="80">
        <f t="shared" si="9"/>
        <v>0</v>
      </c>
      <c r="AK7" s="581">
        <f>'MASTER_ ALL areas - No.seedling'!AJ69</f>
        <v>0</v>
      </c>
      <c r="AL7" s="81">
        <f t="shared" si="10"/>
        <v>0</v>
      </c>
      <c r="AM7" s="79"/>
      <c r="AN7" s="579">
        <f>'MASTER_ ALL areas - No.seedling'!AM69</f>
        <v>0</v>
      </c>
      <c r="AO7" s="581">
        <f>'MASTER_ ALL areas - No.seedling'!AN69</f>
        <v>0</v>
      </c>
      <c r="AP7" s="80">
        <f t="shared" si="11"/>
        <v>0</v>
      </c>
      <c r="AQ7" s="581">
        <f>'MASTER_ ALL areas - No.seedling'!AP69</f>
        <v>0</v>
      </c>
      <c r="AR7" s="80">
        <f t="shared" si="12"/>
        <v>0</v>
      </c>
      <c r="AS7" s="581">
        <f>'MASTER_ ALL areas - No.seedling'!AR69</f>
        <v>40</v>
      </c>
      <c r="AT7" s="581">
        <f>'MASTER_ ALL areas - No.seedling'!AS69</f>
        <v>0</v>
      </c>
      <c r="AU7" s="80">
        <f t="shared" si="13"/>
        <v>0</v>
      </c>
      <c r="AV7" s="581">
        <f>'MASTER_ ALL areas - No.seedling'!AU69</f>
        <v>0</v>
      </c>
      <c r="AW7" s="80">
        <f t="shared" si="14"/>
        <v>0</v>
      </c>
      <c r="AX7" s="581">
        <f>'MASTER_ ALL areas - No.seedling'!AW69</f>
        <v>0</v>
      </c>
      <c r="AY7" s="581">
        <f>'MASTER_ ALL areas - No.seedling'!AX69</f>
        <v>0</v>
      </c>
      <c r="AZ7" s="80">
        <f t="shared" si="15"/>
        <v>0</v>
      </c>
      <c r="BA7" s="581">
        <f>'MASTER_ ALL areas - No.seedling'!AZ69</f>
        <v>0</v>
      </c>
      <c r="BB7" s="80">
        <f t="shared" si="16"/>
        <v>0</v>
      </c>
      <c r="BC7" s="581">
        <f>'MASTER_ ALL areas - No.seedling'!BB69</f>
        <v>0</v>
      </c>
      <c r="BD7" s="581">
        <f>'MASTER_ ALL areas - No.seedling'!BC69</f>
        <v>0</v>
      </c>
      <c r="BE7" s="80">
        <f t="shared" si="17"/>
        <v>0</v>
      </c>
      <c r="BF7" s="581">
        <f>'MASTER_ ALL areas - No.seedling'!BE69</f>
        <v>0</v>
      </c>
      <c r="BG7" s="80">
        <f t="shared" si="18"/>
        <v>0</v>
      </c>
      <c r="BH7" s="581">
        <f>'MASTER_ ALL areas - No.seedling'!BG69</f>
        <v>0</v>
      </c>
      <c r="BI7" s="581">
        <f>'MASTER_ ALL areas - No.seedling'!BH69</f>
        <v>0</v>
      </c>
      <c r="BJ7" s="80">
        <f t="shared" si="19"/>
        <v>0</v>
      </c>
      <c r="BK7" s="581">
        <f>'MASTER_ ALL areas - No.seedling'!BJ69</f>
        <v>0</v>
      </c>
      <c r="BL7" s="80">
        <f t="shared" si="20"/>
        <v>0</v>
      </c>
      <c r="BM7" s="581">
        <f>'MASTER_ ALL areas - No.seedling'!BL69</f>
        <v>0</v>
      </c>
      <c r="BN7" s="581">
        <f>'MASTER_ ALL areas - No.seedling'!BM69</f>
        <v>0</v>
      </c>
      <c r="BO7" s="80">
        <f t="shared" si="21"/>
        <v>0</v>
      </c>
      <c r="BP7" s="581">
        <f>'MASTER_ ALL areas - No.seedling'!BO69</f>
        <v>0</v>
      </c>
      <c r="BQ7" s="80">
        <f t="shared" si="22"/>
        <v>0</v>
      </c>
      <c r="BR7" s="581">
        <f>'MASTER_ ALL areas - No.seedling'!BQ69</f>
        <v>0</v>
      </c>
      <c r="BS7" s="581">
        <f>'MASTER_ ALL areas - No.seedling'!BR69</f>
        <v>0</v>
      </c>
      <c r="BT7" s="80">
        <f t="shared" si="23"/>
        <v>0</v>
      </c>
      <c r="BU7" s="581">
        <f>'MASTER_ ALL areas - No.seedling'!BT69</f>
        <v>0</v>
      </c>
      <c r="BV7" s="80">
        <f t="shared" si="24"/>
        <v>0</v>
      </c>
      <c r="BW7" s="581">
        <f>'MASTER_ ALL areas - No.seedling'!BV69</f>
        <v>0</v>
      </c>
      <c r="BX7" s="581">
        <f>'MASTER_ ALL areas - No.seedling'!BW69</f>
        <v>0</v>
      </c>
      <c r="BY7" s="80">
        <f t="shared" si="25"/>
        <v>0</v>
      </c>
      <c r="BZ7" s="581">
        <f>'MASTER_ ALL areas - No.seedling'!BY69</f>
        <v>0</v>
      </c>
      <c r="CA7" s="81">
        <f t="shared" si="26"/>
        <v>0</v>
      </c>
      <c r="CB7" s="79"/>
      <c r="CC7" s="75">
        <f>'MASTER_ ALL areas - No.seedling'!CB69</f>
        <v>0</v>
      </c>
      <c r="CD7" s="76">
        <f>'MASTER_ ALL areas - No.seedling'!CC69</f>
        <v>0</v>
      </c>
      <c r="CE7" s="80">
        <f t="shared" si="27"/>
        <v>0</v>
      </c>
      <c r="CF7" s="76">
        <f>'MASTER_ ALL areas - No.seedling'!CE69</f>
        <v>0</v>
      </c>
      <c r="CG7" s="81">
        <f t="shared" si="28"/>
        <v>0</v>
      </c>
      <c r="CH7" s="75">
        <f>'MASTER_ ALL areas - No.seedling'!CG69</f>
        <v>0</v>
      </c>
      <c r="CI7" s="76">
        <f>'MASTER_ ALL areas - No.seedling'!CH69</f>
        <v>0</v>
      </c>
      <c r="CJ7" s="80">
        <f t="shared" si="29"/>
        <v>0</v>
      </c>
      <c r="CK7" s="76">
        <f>'MASTER_ ALL areas - No.seedling'!CJ69</f>
        <v>0</v>
      </c>
      <c r="CL7" s="81">
        <f t="shared" si="30"/>
        <v>0</v>
      </c>
      <c r="CM7" s="75">
        <f>'MASTER_ ALL areas - No.seedling'!CL69</f>
        <v>0</v>
      </c>
      <c r="CN7" s="76">
        <f>'MASTER_ ALL areas - No.seedling'!CM69</f>
        <v>0</v>
      </c>
      <c r="CO7" s="80">
        <f t="shared" si="31"/>
        <v>0</v>
      </c>
      <c r="CP7" s="76">
        <f>'MASTER_ ALL areas - No.seedling'!CO69</f>
        <v>0</v>
      </c>
      <c r="CQ7" s="81">
        <f t="shared" si="32"/>
        <v>0</v>
      </c>
      <c r="CR7" s="75">
        <f>'MASTER_ ALL areas - No.seedling'!CQ69</f>
        <v>0</v>
      </c>
      <c r="CS7" s="76">
        <f>'MASTER_ ALL areas - No.seedling'!CR69</f>
        <v>0</v>
      </c>
      <c r="CT7" s="80">
        <f t="shared" si="33"/>
        <v>0</v>
      </c>
      <c r="CU7" s="76">
        <f>'MASTER_ ALL areas - No.seedling'!CT69</f>
        <v>0</v>
      </c>
      <c r="CV7" s="81">
        <f t="shared" si="34"/>
        <v>0</v>
      </c>
      <c r="CW7" s="75">
        <f>'MASTER_ ALL areas - No.seedling'!CV69</f>
        <v>20</v>
      </c>
      <c r="CX7" s="76">
        <f>'MASTER_ ALL areas - No.seedling'!CW69</f>
        <v>0</v>
      </c>
      <c r="CY7" s="80">
        <f t="shared" si="35"/>
        <v>0</v>
      </c>
      <c r="CZ7" s="76">
        <f>'MASTER_ ALL areas - No.seedling'!CY69</f>
        <v>0</v>
      </c>
      <c r="DA7" s="81">
        <f t="shared" si="36"/>
        <v>0</v>
      </c>
      <c r="DB7" s="75">
        <f>'MASTER_ ALL areas - No.seedling'!DA69</f>
        <v>20</v>
      </c>
      <c r="DC7" s="76">
        <f>'MASTER_ ALL areas - No.seedling'!DB69</f>
        <v>0</v>
      </c>
      <c r="DD7" s="80">
        <f t="shared" si="37"/>
        <v>0</v>
      </c>
      <c r="DE7" s="76">
        <f>'MASTER_ ALL areas - No.seedling'!DD69</f>
        <v>0</v>
      </c>
      <c r="DF7" s="81">
        <f t="shared" si="38"/>
        <v>0</v>
      </c>
      <c r="DG7" s="75">
        <f>'MASTER_ ALL areas - No.seedling'!DF69</f>
        <v>0</v>
      </c>
      <c r="DH7" s="76">
        <f>'MASTER_ ALL areas - No.seedling'!DG69</f>
        <v>0</v>
      </c>
      <c r="DI7" s="80">
        <f t="shared" si="39"/>
        <v>0</v>
      </c>
      <c r="DJ7" s="76">
        <f>'MASTER_ ALL areas - No.seedling'!DI69</f>
        <v>0</v>
      </c>
      <c r="DK7" s="81">
        <f t="shared" si="40"/>
        <v>0</v>
      </c>
      <c r="DL7" s="75">
        <f>'MASTER_ ALL areas - No.seedling'!DK69</f>
        <v>0</v>
      </c>
      <c r="DM7" s="76">
        <f>'MASTER_ ALL areas - No.seedling'!DL69</f>
        <v>0</v>
      </c>
      <c r="DN7" s="80">
        <f t="shared" si="41"/>
        <v>0</v>
      </c>
      <c r="DO7" s="76">
        <f>'MASTER_ ALL areas - No.seedling'!DN69</f>
        <v>0</v>
      </c>
      <c r="DP7" s="81">
        <f t="shared" si="42"/>
        <v>0</v>
      </c>
      <c r="DQ7" s="75">
        <f>'MASTER_ ALL areas - No.seedling'!DP69</f>
        <v>0</v>
      </c>
      <c r="DR7" s="76">
        <f>'MASTER_ ALL areas - No.seedling'!DQ69</f>
        <v>0</v>
      </c>
      <c r="DS7" s="80">
        <f t="shared" si="43"/>
        <v>0</v>
      </c>
      <c r="DT7" s="76">
        <f>'MASTER_ ALL areas - No.seedling'!DS69</f>
        <v>0</v>
      </c>
      <c r="DU7" s="81">
        <f t="shared" si="44"/>
        <v>0</v>
      </c>
      <c r="DV7" s="75">
        <f>'MASTER_ ALL areas - No.seedling'!DU69</f>
        <v>0</v>
      </c>
      <c r="DW7" s="76">
        <f>'MASTER_ ALL areas - No.seedling'!DV69</f>
        <v>0</v>
      </c>
      <c r="DX7" s="80">
        <f t="shared" si="45"/>
        <v>0</v>
      </c>
      <c r="DY7" s="76">
        <f>'MASTER_ ALL areas - No.seedling'!DX69</f>
        <v>0</v>
      </c>
      <c r="DZ7" s="81">
        <f t="shared" si="46"/>
        <v>0</v>
      </c>
      <c r="EA7" s="75">
        <f>'MASTER_ ALL areas - No.seedling'!DZ69</f>
        <v>0</v>
      </c>
      <c r="EB7" s="76">
        <f>'MASTER_ ALL areas - No.seedling'!EA69</f>
        <v>0</v>
      </c>
      <c r="EC7" s="80">
        <f t="shared" si="47"/>
        <v>0</v>
      </c>
      <c r="ED7" s="76">
        <f>'MASTER_ ALL areas - No.seedling'!EC69</f>
        <v>0</v>
      </c>
      <c r="EE7" s="81">
        <f t="shared" si="48"/>
        <v>0</v>
      </c>
      <c r="EF7" s="75">
        <f>'MASTER_ ALL areas - No.seedling'!EE69</f>
        <v>0</v>
      </c>
      <c r="EG7" s="76">
        <f>'MASTER_ ALL areas - No.seedling'!EF69</f>
        <v>0</v>
      </c>
      <c r="EH7" s="80">
        <f t="shared" si="49"/>
        <v>0</v>
      </c>
      <c r="EI7" s="76">
        <f>'MASTER_ ALL areas - No.seedling'!EH69</f>
        <v>0</v>
      </c>
      <c r="EJ7" s="81">
        <f t="shared" si="50"/>
        <v>0</v>
      </c>
      <c r="EK7" s="75">
        <f>'MASTER_ ALL areas - No.seedling'!EJ69</f>
        <v>0</v>
      </c>
      <c r="EL7" s="76">
        <f>'MASTER_ ALL areas - No.seedling'!EK69</f>
        <v>0</v>
      </c>
      <c r="EM7" s="80">
        <f t="shared" si="51"/>
        <v>0</v>
      </c>
      <c r="EN7" s="76">
        <f>'MASTER_ ALL areas - No.seedling'!EM69</f>
        <v>0</v>
      </c>
      <c r="EO7" s="81">
        <f t="shared" si="52"/>
        <v>0</v>
      </c>
      <c r="EP7" s="75">
        <f>'MASTER_ ALL areas - No.seedling'!EO69</f>
        <v>0</v>
      </c>
      <c r="EQ7" s="76">
        <f>'MASTER_ ALL areas - No.seedling'!EP69</f>
        <v>0</v>
      </c>
      <c r="ER7" s="80">
        <f t="shared" si="53"/>
        <v>0</v>
      </c>
      <c r="ES7" s="76">
        <f>'MASTER_ ALL areas - No.seedling'!ER69</f>
        <v>0</v>
      </c>
      <c r="ET7" s="81">
        <f t="shared" si="54"/>
        <v>0</v>
      </c>
      <c r="EU7" s="75">
        <f>'MASTER_ ALL areas - No.seedling'!ET69</f>
        <v>0</v>
      </c>
      <c r="EV7" s="76">
        <f>'MASTER_ ALL areas - No.seedling'!EU69</f>
        <v>0</v>
      </c>
      <c r="EW7" s="80">
        <f t="shared" si="55"/>
        <v>0</v>
      </c>
      <c r="EX7" s="76">
        <f>'MASTER_ ALL areas - No.seedling'!EW69</f>
        <v>0</v>
      </c>
      <c r="EY7" s="81">
        <f t="shared" si="56"/>
        <v>0</v>
      </c>
      <c r="EZ7" s="75">
        <f>'MASTER_ ALL areas - No.seedling'!EY69</f>
        <v>0</v>
      </c>
      <c r="FA7" s="76">
        <f>'MASTER_ ALL areas - No.seedling'!EZ69</f>
        <v>0</v>
      </c>
      <c r="FB7" s="80">
        <f t="shared" si="57"/>
        <v>0</v>
      </c>
      <c r="FC7" s="76">
        <f>'MASTER_ ALL areas - No.seedling'!FB69</f>
        <v>0</v>
      </c>
      <c r="FD7" s="81">
        <f t="shared" si="58"/>
        <v>0</v>
      </c>
      <c r="FE7" s="75">
        <f>'MASTER_ ALL areas - No.seedling'!FD69</f>
        <v>0</v>
      </c>
      <c r="FF7" s="76">
        <f>'MASTER_ ALL areas - No.seedling'!FE69</f>
        <v>0</v>
      </c>
      <c r="FG7" s="80">
        <f t="shared" si="59"/>
        <v>0</v>
      </c>
      <c r="FH7" s="76">
        <f>'MASTER_ ALL areas - No.seedling'!FG69</f>
        <v>0</v>
      </c>
      <c r="FI7" s="81">
        <f t="shared" si="60"/>
        <v>0</v>
      </c>
      <c r="FJ7" s="75">
        <f>'MASTER_ ALL areas - No.seedling'!FI69</f>
        <v>0</v>
      </c>
      <c r="FK7" s="76">
        <f>'MASTER_ ALL areas - No.seedling'!FJ69</f>
        <v>0</v>
      </c>
      <c r="FL7" s="80">
        <f t="shared" si="61"/>
        <v>0</v>
      </c>
      <c r="FM7" s="76">
        <f>'MASTER_ ALL areas - No.seedling'!FL69</f>
        <v>0</v>
      </c>
      <c r="FN7" s="81">
        <f t="shared" si="62"/>
        <v>0</v>
      </c>
      <c r="FO7" s="75">
        <f>'MASTER_ ALL areas - No.seedling'!FN69</f>
        <v>0</v>
      </c>
      <c r="FP7" s="76">
        <f>'MASTER_ ALL areas - No.seedling'!FO69</f>
        <v>0</v>
      </c>
      <c r="FQ7" s="80">
        <f t="shared" si="63"/>
        <v>0</v>
      </c>
      <c r="FR7" s="76">
        <f>'MASTER_ ALL areas - No.seedling'!FQ69</f>
        <v>0</v>
      </c>
      <c r="FS7" s="81">
        <f t="shared" si="64"/>
        <v>0</v>
      </c>
      <c r="FT7" s="75">
        <f>'MASTER_ ALL areas - No.seedling'!FS69</f>
        <v>0</v>
      </c>
      <c r="FU7" s="76">
        <f>'MASTER_ ALL areas - No.seedling'!FT69</f>
        <v>0</v>
      </c>
      <c r="FV7" s="80">
        <f t="shared" si="65"/>
        <v>0</v>
      </c>
      <c r="FW7" s="76">
        <f>'MASTER_ ALL areas - No.seedling'!FV69</f>
        <v>0</v>
      </c>
      <c r="FX7" s="81">
        <f t="shared" si="66"/>
        <v>0</v>
      </c>
      <c r="FY7" s="75">
        <f>'MASTER_ ALL areas - No.seedling'!FX69</f>
        <v>0</v>
      </c>
      <c r="FZ7" s="76">
        <f>'MASTER_ ALL areas - No.seedling'!FY69</f>
        <v>0</v>
      </c>
      <c r="GA7" s="80">
        <f t="shared" si="67"/>
        <v>0</v>
      </c>
      <c r="GB7" s="76">
        <f>'MASTER_ ALL areas - No.seedling'!GA69</f>
        <v>0</v>
      </c>
      <c r="GC7" s="81">
        <f t="shared" si="68"/>
        <v>0</v>
      </c>
      <c r="GD7" s="75">
        <f>'MASTER_ ALL areas - No.seedling'!GC69</f>
        <v>0</v>
      </c>
      <c r="GE7" s="76">
        <f>'MASTER_ ALL areas - No.seedling'!GD69</f>
        <v>0</v>
      </c>
      <c r="GF7" s="80">
        <f t="shared" si="69"/>
        <v>0</v>
      </c>
      <c r="GG7" s="76">
        <f>'MASTER_ ALL areas - No.seedling'!GF69</f>
        <v>0</v>
      </c>
      <c r="GH7" s="81">
        <f t="shared" si="70"/>
        <v>0</v>
      </c>
      <c r="GI7" s="75">
        <f>'MASTER_ ALL areas - No.seedling'!GH69</f>
        <v>0</v>
      </c>
      <c r="GJ7" s="76">
        <f>'MASTER_ ALL areas - No.seedling'!GI69</f>
        <v>0</v>
      </c>
      <c r="GK7" s="80">
        <f t="shared" si="71"/>
        <v>0</v>
      </c>
      <c r="GL7" s="76">
        <f>'MASTER_ ALL areas - No.seedling'!GK69</f>
        <v>0</v>
      </c>
      <c r="GM7" s="81">
        <f t="shared" si="72"/>
        <v>0</v>
      </c>
      <c r="GN7" s="75">
        <f>'MASTER_ ALL areas - No.seedling'!GM69</f>
        <v>0</v>
      </c>
      <c r="GO7" s="76">
        <f>'MASTER_ ALL areas - No.seedling'!GN69</f>
        <v>0</v>
      </c>
      <c r="GP7" s="80">
        <f t="shared" si="73"/>
        <v>0</v>
      </c>
      <c r="GQ7" s="76">
        <f>'MASTER_ ALL areas - No.seedling'!GP69</f>
        <v>0</v>
      </c>
      <c r="GR7" s="81">
        <f t="shared" si="74"/>
        <v>0</v>
      </c>
      <c r="GS7" s="75">
        <f>'MASTER_ ALL areas - No.seedling'!GR69</f>
        <v>0</v>
      </c>
      <c r="GT7" s="76">
        <f>'MASTER_ ALL areas - No.seedling'!GS69</f>
        <v>0</v>
      </c>
      <c r="GU7" s="80">
        <f t="shared" si="75"/>
        <v>0</v>
      </c>
      <c r="GV7" s="76">
        <f>'MASTER_ ALL areas - No.seedling'!GU69</f>
        <v>0</v>
      </c>
      <c r="GW7" s="81">
        <f t="shared" si="76"/>
        <v>0</v>
      </c>
      <c r="GX7" s="75">
        <f>'MASTER_ ALL areas - No.seedling'!GW69</f>
        <v>0</v>
      </c>
      <c r="GY7" s="76">
        <f>'MASTER_ ALL areas - No.seedling'!GX69</f>
        <v>0</v>
      </c>
      <c r="GZ7" s="80">
        <f t="shared" si="77"/>
        <v>0</v>
      </c>
      <c r="HA7" s="76">
        <f>'MASTER_ ALL areas - No.seedling'!GZ69</f>
        <v>0</v>
      </c>
      <c r="HB7" s="81">
        <f t="shared" si="78"/>
        <v>0</v>
      </c>
      <c r="HC7" s="75">
        <f>'MASTER_ ALL areas - No.seedling'!HB69</f>
        <v>0</v>
      </c>
      <c r="HD7" s="76">
        <f>'MASTER_ ALL areas - No.seedling'!HC69</f>
        <v>0</v>
      </c>
      <c r="HE7" s="80">
        <f t="shared" si="79"/>
        <v>0</v>
      </c>
      <c r="HF7" s="76">
        <f>'MASTER_ ALL areas - No.seedling'!HE69</f>
        <v>0</v>
      </c>
      <c r="HG7" s="81">
        <f t="shared" si="80"/>
        <v>0</v>
      </c>
      <c r="HH7" s="75">
        <f>'MASTER_ ALL areas - No.seedling'!HG69</f>
        <v>0</v>
      </c>
      <c r="HI7" s="76">
        <f>'MASTER_ ALL areas - No.seedling'!HH69</f>
        <v>0</v>
      </c>
      <c r="HJ7" s="80">
        <f t="shared" si="81"/>
        <v>0</v>
      </c>
      <c r="HK7" s="76">
        <f>'MASTER_ ALL areas - No.seedling'!HJ69</f>
        <v>0</v>
      </c>
      <c r="HL7" s="81">
        <f t="shared" si="82"/>
        <v>0</v>
      </c>
      <c r="HM7" s="75">
        <f>'MASTER_ ALL areas - No.seedling'!HL69</f>
        <v>0</v>
      </c>
      <c r="HN7" s="76">
        <f>'MASTER_ ALL areas - No.seedling'!HM69</f>
        <v>0</v>
      </c>
      <c r="HO7" s="80">
        <f t="shared" si="83"/>
        <v>0</v>
      </c>
      <c r="HP7" s="76">
        <f>'MASTER_ ALL areas - No.seedling'!HO69</f>
        <v>0</v>
      </c>
      <c r="HQ7" s="81">
        <f t="shared" si="84"/>
        <v>0</v>
      </c>
      <c r="HR7" s="75">
        <f>'MASTER_ ALL areas - No.seedling'!HQ69</f>
        <v>0</v>
      </c>
      <c r="HS7" s="76">
        <f>'MASTER_ ALL areas - No.seedling'!HR69</f>
        <v>0</v>
      </c>
      <c r="HT7" s="80">
        <f t="shared" si="85"/>
        <v>0</v>
      </c>
      <c r="HU7" s="76">
        <f>'MASTER_ ALL areas - No.seedling'!HT69</f>
        <v>0</v>
      </c>
      <c r="HV7" s="81">
        <f t="shared" si="86"/>
        <v>0</v>
      </c>
      <c r="HW7" s="75">
        <f>'MASTER_ ALL areas - No.seedling'!HV69</f>
        <v>0</v>
      </c>
      <c r="HX7" s="76">
        <f>'MASTER_ ALL areas - No.seedling'!HW69</f>
        <v>0</v>
      </c>
      <c r="HY7" s="80">
        <f t="shared" si="87"/>
        <v>0</v>
      </c>
      <c r="HZ7" s="76">
        <f>'MASTER_ ALL areas - No.seedling'!HY69</f>
        <v>0</v>
      </c>
      <c r="IA7" s="81">
        <f t="shared" si="88"/>
        <v>0</v>
      </c>
      <c r="IB7" s="75">
        <f>'MASTER_ ALL areas - No.seedling'!IA69</f>
        <v>0</v>
      </c>
      <c r="IC7" s="76">
        <f>'MASTER_ ALL areas - No.seedling'!IB69</f>
        <v>0</v>
      </c>
      <c r="ID7" s="80">
        <f t="shared" si="89"/>
        <v>0</v>
      </c>
      <c r="IE7" s="76">
        <f>'MASTER_ ALL areas - No.seedling'!ID69</f>
        <v>0</v>
      </c>
      <c r="IF7" s="85">
        <f t="shared" si="90"/>
        <v>0</v>
      </c>
      <c r="IG7" s="86" t="s">
        <v>258</v>
      </c>
      <c r="IH7" s="87"/>
    </row>
    <row r="8" spans="2:242" ht="33" customHeight="1" x14ac:dyDescent="0.25">
      <c r="B8" s="420">
        <v>67</v>
      </c>
      <c r="C8" s="421" t="s">
        <v>261</v>
      </c>
      <c r="D8" s="422">
        <v>223273</v>
      </c>
      <c r="E8" s="423">
        <v>932695</v>
      </c>
      <c r="F8" s="180" t="s">
        <v>262</v>
      </c>
      <c r="G8" s="214" t="s">
        <v>263</v>
      </c>
      <c r="H8" s="584">
        <f>'MASTER_ ALL areas - No.seedling'!G71</f>
        <v>6</v>
      </c>
      <c r="I8" s="585">
        <f>'MASTER_ ALL areas - No.seedling'!H71</f>
        <v>0.1</v>
      </c>
      <c r="J8" s="212">
        <f>'MASTER_ ALL areas - No.seedling'!I71</f>
        <v>38.200000000000003</v>
      </c>
      <c r="K8" s="586">
        <f>'MASTER_ ALL areas - No.seedling'!J71</f>
        <v>41</v>
      </c>
      <c r="L8" s="587">
        <f t="shared" si="0"/>
        <v>820</v>
      </c>
      <c r="M8" s="212">
        <f>'MASTER_ ALL areas - No.seedling'!L71</f>
        <v>820</v>
      </c>
      <c r="N8" s="579">
        <f>'MASTER_ ALL areas - No.seedling'!M71</f>
        <v>9</v>
      </c>
      <c r="O8" s="581">
        <f>'MASTER_ ALL areas - No.seedling'!N71</f>
        <v>30</v>
      </c>
      <c r="P8" s="77">
        <f t="shared" si="1"/>
        <v>0.21951219512195122</v>
      </c>
      <c r="Q8" s="78">
        <f t="shared" si="2"/>
        <v>0.73170731707317072</v>
      </c>
      <c r="R8" s="79"/>
      <c r="S8" s="579">
        <f>'MASTER_ ALL areas - No.seedling'!R71</f>
        <v>340</v>
      </c>
      <c r="T8" s="581">
        <f>'MASTER_ ALL areas - No.seedling'!S71</f>
        <v>3</v>
      </c>
      <c r="U8" s="80">
        <f t="shared" si="3"/>
        <v>0.17647058823529413</v>
      </c>
      <c r="V8" s="581">
        <f>'MASTER_ ALL areas - No.seedling'!U71</f>
        <v>11</v>
      </c>
      <c r="W8" s="80">
        <f t="shared" si="4"/>
        <v>0.6470588235294118</v>
      </c>
      <c r="X8" s="581">
        <f>'MASTER_ ALL areas - No.seedling'!W71</f>
        <v>220</v>
      </c>
      <c r="Y8" s="581">
        <f>'MASTER_ ALL areas - No.seedling'!X71</f>
        <v>4</v>
      </c>
      <c r="Z8" s="80">
        <f t="shared" si="5"/>
        <v>0.36363636363636365</v>
      </c>
      <c r="AA8" s="581">
        <f>'MASTER_ ALL areas - No.seedling'!Z71</f>
        <v>9</v>
      </c>
      <c r="AB8" s="80">
        <f t="shared" si="6"/>
        <v>0.81818181818181823</v>
      </c>
      <c r="AC8" s="581">
        <f>'MASTER_ ALL areas - No.seedling'!AB71</f>
        <v>220</v>
      </c>
      <c r="AD8" s="581">
        <f>'MASTER_ ALL areas - No.seedling'!AC71</f>
        <v>2</v>
      </c>
      <c r="AE8" s="80">
        <f t="shared" si="7"/>
        <v>0.18181818181818182</v>
      </c>
      <c r="AF8" s="581">
        <f>'MASTER_ ALL areas - No.seedling'!AE71</f>
        <v>10</v>
      </c>
      <c r="AG8" s="80">
        <f t="shared" si="8"/>
        <v>0.90909090909090906</v>
      </c>
      <c r="AH8" s="581">
        <f>'MASTER_ ALL areas - No.seedling'!AG71</f>
        <v>40</v>
      </c>
      <c r="AI8" s="581">
        <f>'MASTER_ ALL areas - No.seedling'!AH71</f>
        <v>0</v>
      </c>
      <c r="AJ8" s="80">
        <f t="shared" si="9"/>
        <v>0</v>
      </c>
      <c r="AK8" s="581">
        <f>'MASTER_ ALL areas - No.seedling'!AJ71</f>
        <v>0</v>
      </c>
      <c r="AL8" s="81">
        <f t="shared" si="10"/>
        <v>0</v>
      </c>
      <c r="AM8" s="79"/>
      <c r="AN8" s="579">
        <f>'MASTER_ ALL areas - No.seedling'!AM71</f>
        <v>160</v>
      </c>
      <c r="AO8" s="581">
        <f>'MASTER_ ALL areas - No.seedling'!AN71</f>
        <v>1</v>
      </c>
      <c r="AP8" s="80">
        <f t="shared" si="11"/>
        <v>0.125</v>
      </c>
      <c r="AQ8" s="581">
        <f>'MASTER_ ALL areas - No.seedling'!AP71</f>
        <v>5</v>
      </c>
      <c r="AR8" s="80">
        <f t="shared" si="12"/>
        <v>0.625</v>
      </c>
      <c r="AS8" s="581">
        <f>'MASTER_ ALL areas - No.seedling'!AR71</f>
        <v>380</v>
      </c>
      <c r="AT8" s="581">
        <f>'MASTER_ ALL areas - No.seedling'!AS71</f>
        <v>3</v>
      </c>
      <c r="AU8" s="80">
        <f t="shared" si="13"/>
        <v>0.15789473684210525</v>
      </c>
      <c r="AV8" s="581">
        <f>'MASTER_ ALL areas - No.seedling'!AU71</f>
        <v>13</v>
      </c>
      <c r="AW8" s="80">
        <f t="shared" si="14"/>
        <v>0.68421052631578949</v>
      </c>
      <c r="AX8" s="581">
        <f>'MASTER_ ALL areas - No.seedling'!AW71</f>
        <v>20</v>
      </c>
      <c r="AY8" s="581">
        <f>'MASTER_ ALL areas - No.seedling'!AX71</f>
        <v>0</v>
      </c>
      <c r="AZ8" s="80">
        <f t="shared" si="15"/>
        <v>0</v>
      </c>
      <c r="BA8" s="581">
        <f>'MASTER_ ALL areas - No.seedling'!AZ71</f>
        <v>1</v>
      </c>
      <c r="BB8" s="80">
        <f t="shared" si="16"/>
        <v>1</v>
      </c>
      <c r="BC8" s="581">
        <f>'MASTER_ ALL areas - No.seedling'!BB71</f>
        <v>0</v>
      </c>
      <c r="BD8" s="581">
        <f>'MASTER_ ALL areas - No.seedling'!BC71</f>
        <v>0</v>
      </c>
      <c r="BE8" s="80">
        <f t="shared" si="17"/>
        <v>0</v>
      </c>
      <c r="BF8" s="581">
        <f>'MASTER_ ALL areas - No.seedling'!BE71</f>
        <v>0</v>
      </c>
      <c r="BG8" s="80">
        <f t="shared" si="18"/>
        <v>0</v>
      </c>
      <c r="BH8" s="581">
        <f>'MASTER_ ALL areas - No.seedling'!BG71</f>
        <v>160</v>
      </c>
      <c r="BI8" s="581">
        <f>'MASTER_ ALL areas - No.seedling'!BH71</f>
        <v>3</v>
      </c>
      <c r="BJ8" s="80">
        <f t="shared" si="19"/>
        <v>0.375</v>
      </c>
      <c r="BK8" s="581">
        <f>'MASTER_ ALL areas - No.seedling'!BJ71</f>
        <v>8</v>
      </c>
      <c r="BL8" s="80">
        <f t="shared" si="20"/>
        <v>1</v>
      </c>
      <c r="BM8" s="581">
        <f>'MASTER_ ALL areas - No.seedling'!BL71</f>
        <v>0</v>
      </c>
      <c r="BN8" s="581">
        <f>'MASTER_ ALL areas - No.seedling'!BM71</f>
        <v>0</v>
      </c>
      <c r="BO8" s="80">
        <f t="shared" si="21"/>
        <v>0</v>
      </c>
      <c r="BP8" s="581">
        <f>'MASTER_ ALL areas - No.seedling'!BO71</f>
        <v>0</v>
      </c>
      <c r="BQ8" s="80">
        <f t="shared" si="22"/>
        <v>0</v>
      </c>
      <c r="BR8" s="581">
        <f>'MASTER_ ALL areas - No.seedling'!BQ71</f>
        <v>0</v>
      </c>
      <c r="BS8" s="581">
        <f>'MASTER_ ALL areas - No.seedling'!BR71</f>
        <v>0</v>
      </c>
      <c r="BT8" s="80">
        <f t="shared" si="23"/>
        <v>0</v>
      </c>
      <c r="BU8" s="581">
        <f>'MASTER_ ALL areas - No.seedling'!BT71</f>
        <v>0</v>
      </c>
      <c r="BV8" s="80">
        <f t="shared" si="24"/>
        <v>0</v>
      </c>
      <c r="BW8" s="581">
        <f>'MASTER_ ALL areas - No.seedling'!BV71</f>
        <v>100</v>
      </c>
      <c r="BX8" s="581">
        <f>'MASTER_ ALL areas - No.seedling'!BW71</f>
        <v>2</v>
      </c>
      <c r="BY8" s="80">
        <f t="shared" si="25"/>
        <v>0.4</v>
      </c>
      <c r="BZ8" s="581">
        <f>'MASTER_ ALL areas - No.seedling'!BY71</f>
        <v>3</v>
      </c>
      <c r="CA8" s="81">
        <f t="shared" si="26"/>
        <v>0.6</v>
      </c>
      <c r="CB8" s="79"/>
      <c r="CC8" s="75">
        <f>'MASTER_ ALL areas - No.seedling'!CB71</f>
        <v>100</v>
      </c>
      <c r="CD8" s="76">
        <f>'MASTER_ ALL areas - No.seedling'!CC71</f>
        <v>1</v>
      </c>
      <c r="CE8" s="80">
        <f t="shared" si="27"/>
        <v>0.2</v>
      </c>
      <c r="CF8" s="76">
        <f>'MASTER_ ALL areas - No.seedling'!CE71</f>
        <v>2</v>
      </c>
      <c r="CG8" s="81">
        <f t="shared" si="28"/>
        <v>0.4</v>
      </c>
      <c r="CH8" s="75">
        <f>'MASTER_ ALL areas - No.seedling'!CG71</f>
        <v>20</v>
      </c>
      <c r="CI8" s="76">
        <f>'MASTER_ ALL areas - No.seedling'!CH71</f>
        <v>0</v>
      </c>
      <c r="CJ8" s="80">
        <f t="shared" si="29"/>
        <v>0</v>
      </c>
      <c r="CK8" s="76">
        <f>'MASTER_ ALL areas - No.seedling'!CJ71</f>
        <v>1</v>
      </c>
      <c r="CL8" s="81">
        <f t="shared" si="30"/>
        <v>1</v>
      </c>
      <c r="CM8" s="75">
        <f>'MASTER_ ALL areas - No.seedling'!CL71</f>
        <v>40</v>
      </c>
      <c r="CN8" s="76">
        <f>'MASTER_ ALL areas - No.seedling'!CM71</f>
        <v>0</v>
      </c>
      <c r="CO8" s="80">
        <f t="shared" si="31"/>
        <v>0</v>
      </c>
      <c r="CP8" s="76">
        <f>'MASTER_ ALL areas - No.seedling'!CO71</f>
        <v>2</v>
      </c>
      <c r="CQ8" s="81">
        <f t="shared" si="32"/>
        <v>1</v>
      </c>
      <c r="CR8" s="75">
        <f>'MASTER_ ALL areas - No.seedling'!CQ71</f>
        <v>0</v>
      </c>
      <c r="CS8" s="76">
        <f>'MASTER_ ALL areas - No.seedling'!CR71</f>
        <v>0</v>
      </c>
      <c r="CT8" s="80">
        <f t="shared" si="33"/>
        <v>0</v>
      </c>
      <c r="CU8" s="76">
        <f>'MASTER_ ALL areas - No.seedling'!CT71</f>
        <v>0</v>
      </c>
      <c r="CV8" s="81">
        <f t="shared" si="34"/>
        <v>0</v>
      </c>
      <c r="CW8" s="75">
        <f>'MASTER_ ALL areas - No.seedling'!CV71</f>
        <v>160</v>
      </c>
      <c r="CX8" s="76">
        <f>'MASTER_ ALL areas - No.seedling'!CW71</f>
        <v>0</v>
      </c>
      <c r="CY8" s="80">
        <f t="shared" si="35"/>
        <v>0</v>
      </c>
      <c r="CZ8" s="76">
        <f>'MASTER_ ALL areas - No.seedling'!CY71</f>
        <v>5</v>
      </c>
      <c r="DA8" s="81">
        <f t="shared" si="36"/>
        <v>0.625</v>
      </c>
      <c r="DB8" s="75">
        <f>'MASTER_ ALL areas - No.seedling'!DA71</f>
        <v>160</v>
      </c>
      <c r="DC8" s="76">
        <f>'MASTER_ ALL areas - No.seedling'!DB71</f>
        <v>3</v>
      </c>
      <c r="DD8" s="80">
        <f t="shared" si="37"/>
        <v>0.375</v>
      </c>
      <c r="DE8" s="76">
        <f>'MASTER_ ALL areas - No.seedling'!DD71</f>
        <v>6</v>
      </c>
      <c r="DF8" s="81">
        <f t="shared" si="38"/>
        <v>0.75</v>
      </c>
      <c r="DG8" s="75">
        <f>'MASTER_ ALL areas - No.seedling'!DF71</f>
        <v>40</v>
      </c>
      <c r="DH8" s="76">
        <f>'MASTER_ ALL areas - No.seedling'!DG71</f>
        <v>0</v>
      </c>
      <c r="DI8" s="80">
        <f t="shared" si="39"/>
        <v>0</v>
      </c>
      <c r="DJ8" s="76">
        <f>'MASTER_ ALL areas - No.seedling'!DI71</f>
        <v>2</v>
      </c>
      <c r="DK8" s="81">
        <f t="shared" si="40"/>
        <v>1</v>
      </c>
      <c r="DL8" s="75">
        <f>'MASTER_ ALL areas - No.seedling'!DK71</f>
        <v>20</v>
      </c>
      <c r="DM8" s="76">
        <f>'MASTER_ ALL areas - No.seedling'!DL71</f>
        <v>0</v>
      </c>
      <c r="DN8" s="80">
        <f t="shared" si="41"/>
        <v>0</v>
      </c>
      <c r="DO8" s="76">
        <f>'MASTER_ ALL areas - No.seedling'!DN71</f>
        <v>0</v>
      </c>
      <c r="DP8" s="81">
        <f t="shared" si="42"/>
        <v>0</v>
      </c>
      <c r="DQ8" s="75">
        <f>'MASTER_ ALL areas - No.seedling'!DP71</f>
        <v>20</v>
      </c>
      <c r="DR8" s="76">
        <f>'MASTER_ ALL areas - No.seedling'!DQ71</f>
        <v>0</v>
      </c>
      <c r="DS8" s="80">
        <f t="shared" si="43"/>
        <v>0</v>
      </c>
      <c r="DT8" s="76">
        <f>'MASTER_ ALL areas - No.seedling'!DS71</f>
        <v>1</v>
      </c>
      <c r="DU8" s="81">
        <f t="shared" si="44"/>
        <v>1</v>
      </c>
      <c r="DV8" s="75">
        <f>'MASTER_ ALL areas - No.seedling'!DU71</f>
        <v>0</v>
      </c>
      <c r="DW8" s="76">
        <f>'MASTER_ ALL areas - No.seedling'!DV71</f>
        <v>0</v>
      </c>
      <c r="DX8" s="80">
        <f t="shared" si="45"/>
        <v>0</v>
      </c>
      <c r="DY8" s="76">
        <f>'MASTER_ ALL areas - No.seedling'!DX71</f>
        <v>0</v>
      </c>
      <c r="DZ8" s="81">
        <f t="shared" si="46"/>
        <v>0</v>
      </c>
      <c r="EA8" s="75">
        <f>'MASTER_ ALL areas - No.seedling'!DZ71</f>
        <v>0</v>
      </c>
      <c r="EB8" s="76">
        <f>'MASTER_ ALL areas - No.seedling'!EA71</f>
        <v>0</v>
      </c>
      <c r="EC8" s="80">
        <f t="shared" si="47"/>
        <v>0</v>
      </c>
      <c r="ED8" s="76">
        <f>'MASTER_ ALL areas - No.seedling'!EC71</f>
        <v>0</v>
      </c>
      <c r="EE8" s="81">
        <f t="shared" si="48"/>
        <v>0</v>
      </c>
      <c r="EF8" s="75">
        <f>'MASTER_ ALL areas - No.seedling'!EE71</f>
        <v>0</v>
      </c>
      <c r="EG8" s="76">
        <f>'MASTER_ ALL areas - No.seedling'!EF71</f>
        <v>0</v>
      </c>
      <c r="EH8" s="80">
        <f t="shared" si="49"/>
        <v>0</v>
      </c>
      <c r="EI8" s="76">
        <f>'MASTER_ ALL areas - No.seedling'!EH71</f>
        <v>0</v>
      </c>
      <c r="EJ8" s="81">
        <f t="shared" si="50"/>
        <v>0</v>
      </c>
      <c r="EK8" s="75">
        <f>'MASTER_ ALL areas - No.seedling'!EJ71</f>
        <v>0</v>
      </c>
      <c r="EL8" s="76">
        <f>'MASTER_ ALL areas - No.seedling'!EK71</f>
        <v>0</v>
      </c>
      <c r="EM8" s="80">
        <f t="shared" si="51"/>
        <v>0</v>
      </c>
      <c r="EN8" s="76">
        <f>'MASTER_ ALL areas - No.seedling'!EM71</f>
        <v>0</v>
      </c>
      <c r="EO8" s="81">
        <f t="shared" si="52"/>
        <v>0</v>
      </c>
      <c r="EP8" s="75">
        <f>'MASTER_ ALL areas - No.seedling'!EO71</f>
        <v>0</v>
      </c>
      <c r="EQ8" s="76">
        <f>'MASTER_ ALL areas - No.seedling'!EP71</f>
        <v>0</v>
      </c>
      <c r="ER8" s="80">
        <f t="shared" si="53"/>
        <v>0</v>
      </c>
      <c r="ES8" s="76">
        <f>'MASTER_ ALL areas - No.seedling'!ER71</f>
        <v>0</v>
      </c>
      <c r="ET8" s="81">
        <f t="shared" si="54"/>
        <v>0</v>
      </c>
      <c r="EU8" s="75">
        <f>'MASTER_ ALL areas - No.seedling'!ET71</f>
        <v>0</v>
      </c>
      <c r="EV8" s="76">
        <f>'MASTER_ ALL areas - No.seedling'!EU71</f>
        <v>0</v>
      </c>
      <c r="EW8" s="80">
        <f t="shared" si="55"/>
        <v>0</v>
      </c>
      <c r="EX8" s="76">
        <f>'MASTER_ ALL areas - No.seedling'!EW71</f>
        <v>0</v>
      </c>
      <c r="EY8" s="81">
        <f t="shared" si="56"/>
        <v>0</v>
      </c>
      <c r="EZ8" s="75">
        <f>'MASTER_ ALL areas - No.seedling'!EY71</f>
        <v>0</v>
      </c>
      <c r="FA8" s="76">
        <f>'MASTER_ ALL areas - No.seedling'!EZ71</f>
        <v>0</v>
      </c>
      <c r="FB8" s="80">
        <f t="shared" si="57"/>
        <v>0</v>
      </c>
      <c r="FC8" s="76">
        <f>'MASTER_ ALL areas - No.seedling'!FB71</f>
        <v>0</v>
      </c>
      <c r="FD8" s="81">
        <f t="shared" si="58"/>
        <v>0</v>
      </c>
      <c r="FE8" s="75">
        <f>'MASTER_ ALL areas - No.seedling'!FD71</f>
        <v>60</v>
      </c>
      <c r="FF8" s="76">
        <f>'MASTER_ ALL areas - No.seedling'!FE71</f>
        <v>2</v>
      </c>
      <c r="FG8" s="80">
        <f t="shared" si="59"/>
        <v>0.66666666666666663</v>
      </c>
      <c r="FH8" s="76">
        <f>'MASTER_ ALL areas - No.seedling'!FG71</f>
        <v>3</v>
      </c>
      <c r="FI8" s="81">
        <f t="shared" si="60"/>
        <v>1</v>
      </c>
      <c r="FJ8" s="75">
        <f>'MASTER_ ALL areas - No.seedling'!FI71</f>
        <v>40</v>
      </c>
      <c r="FK8" s="76">
        <f>'MASTER_ ALL areas - No.seedling'!FJ71</f>
        <v>1</v>
      </c>
      <c r="FL8" s="80">
        <f t="shared" si="61"/>
        <v>0.5</v>
      </c>
      <c r="FM8" s="76">
        <f>'MASTER_ ALL areas - No.seedling'!FL71</f>
        <v>2</v>
      </c>
      <c r="FN8" s="81">
        <f t="shared" si="62"/>
        <v>1</v>
      </c>
      <c r="FO8" s="75">
        <f>'MASTER_ ALL areas - No.seedling'!FN71</f>
        <v>60</v>
      </c>
      <c r="FP8" s="76">
        <f>'MASTER_ ALL areas - No.seedling'!FO71</f>
        <v>0</v>
      </c>
      <c r="FQ8" s="80">
        <f t="shared" si="63"/>
        <v>0</v>
      </c>
      <c r="FR8" s="76">
        <f>'MASTER_ ALL areas - No.seedling'!FQ71</f>
        <v>3</v>
      </c>
      <c r="FS8" s="81">
        <f t="shared" si="64"/>
        <v>1</v>
      </c>
      <c r="FT8" s="75">
        <f>'MASTER_ ALL areas - No.seedling'!FS71</f>
        <v>0</v>
      </c>
      <c r="FU8" s="76">
        <f>'MASTER_ ALL areas - No.seedling'!FT71</f>
        <v>0</v>
      </c>
      <c r="FV8" s="80">
        <f t="shared" si="65"/>
        <v>0</v>
      </c>
      <c r="FW8" s="76">
        <f>'MASTER_ ALL areas - No.seedling'!FV71</f>
        <v>0</v>
      </c>
      <c r="FX8" s="81">
        <f t="shared" si="66"/>
        <v>0</v>
      </c>
      <c r="FY8" s="75">
        <f>'MASTER_ ALL areas - No.seedling'!FX71</f>
        <v>0</v>
      </c>
      <c r="FZ8" s="76">
        <f>'MASTER_ ALL areas - No.seedling'!FY71</f>
        <v>0</v>
      </c>
      <c r="GA8" s="80">
        <f t="shared" si="67"/>
        <v>0</v>
      </c>
      <c r="GB8" s="76">
        <f>'MASTER_ ALL areas - No.seedling'!GA71</f>
        <v>0</v>
      </c>
      <c r="GC8" s="81">
        <f t="shared" si="68"/>
        <v>0</v>
      </c>
      <c r="GD8" s="75">
        <f>'MASTER_ ALL areas - No.seedling'!GC71</f>
        <v>0</v>
      </c>
      <c r="GE8" s="76">
        <f>'MASTER_ ALL areas - No.seedling'!GD71</f>
        <v>0</v>
      </c>
      <c r="GF8" s="80">
        <f t="shared" si="69"/>
        <v>0</v>
      </c>
      <c r="GG8" s="76">
        <f>'MASTER_ ALL areas - No.seedling'!GF71</f>
        <v>0</v>
      </c>
      <c r="GH8" s="81">
        <f t="shared" si="70"/>
        <v>0</v>
      </c>
      <c r="GI8" s="75">
        <f>'MASTER_ ALL areas - No.seedling'!GH71</f>
        <v>0</v>
      </c>
      <c r="GJ8" s="76">
        <f>'MASTER_ ALL areas - No.seedling'!GI71</f>
        <v>0</v>
      </c>
      <c r="GK8" s="80">
        <f t="shared" si="71"/>
        <v>0</v>
      </c>
      <c r="GL8" s="76">
        <f>'MASTER_ ALL areas - No.seedling'!GK71</f>
        <v>0</v>
      </c>
      <c r="GM8" s="81">
        <f t="shared" si="72"/>
        <v>0</v>
      </c>
      <c r="GN8" s="75">
        <f>'MASTER_ ALL areas - No.seedling'!GM71</f>
        <v>0</v>
      </c>
      <c r="GO8" s="76">
        <f>'MASTER_ ALL areas - No.seedling'!GN71</f>
        <v>0</v>
      </c>
      <c r="GP8" s="80">
        <f t="shared" si="73"/>
        <v>0</v>
      </c>
      <c r="GQ8" s="76">
        <f>'MASTER_ ALL areas - No.seedling'!GP71</f>
        <v>0</v>
      </c>
      <c r="GR8" s="81">
        <f t="shared" si="74"/>
        <v>0</v>
      </c>
      <c r="GS8" s="75">
        <f>'MASTER_ ALL areas - No.seedling'!GR71</f>
        <v>0</v>
      </c>
      <c r="GT8" s="76">
        <f>'MASTER_ ALL areas - No.seedling'!GS71</f>
        <v>0</v>
      </c>
      <c r="GU8" s="80">
        <f t="shared" si="75"/>
        <v>0</v>
      </c>
      <c r="GV8" s="76">
        <f>'MASTER_ ALL areas - No.seedling'!GU71</f>
        <v>0</v>
      </c>
      <c r="GW8" s="81">
        <f t="shared" si="76"/>
        <v>0</v>
      </c>
      <c r="GX8" s="75">
        <f>'MASTER_ ALL areas - No.seedling'!GW71</f>
        <v>0</v>
      </c>
      <c r="GY8" s="76">
        <f>'MASTER_ ALL areas - No.seedling'!GX71</f>
        <v>0</v>
      </c>
      <c r="GZ8" s="80">
        <f t="shared" si="77"/>
        <v>0</v>
      </c>
      <c r="HA8" s="76">
        <f>'MASTER_ ALL areas - No.seedling'!GZ71</f>
        <v>0</v>
      </c>
      <c r="HB8" s="81">
        <f t="shared" si="78"/>
        <v>0</v>
      </c>
      <c r="HC8" s="75">
        <f>'MASTER_ ALL areas - No.seedling'!HB71</f>
        <v>0</v>
      </c>
      <c r="HD8" s="76">
        <f>'MASTER_ ALL areas - No.seedling'!HC71</f>
        <v>0</v>
      </c>
      <c r="HE8" s="80">
        <f t="shared" si="79"/>
        <v>0</v>
      </c>
      <c r="HF8" s="76">
        <f>'MASTER_ ALL areas - No.seedling'!HE71</f>
        <v>0</v>
      </c>
      <c r="HG8" s="81">
        <f t="shared" si="80"/>
        <v>0</v>
      </c>
      <c r="HH8" s="75">
        <f>'MASTER_ ALL areas - No.seedling'!HG71</f>
        <v>0</v>
      </c>
      <c r="HI8" s="76">
        <f>'MASTER_ ALL areas - No.seedling'!HH71</f>
        <v>0</v>
      </c>
      <c r="HJ8" s="80">
        <f t="shared" si="81"/>
        <v>0</v>
      </c>
      <c r="HK8" s="76">
        <f>'MASTER_ ALL areas - No.seedling'!HJ71</f>
        <v>0</v>
      </c>
      <c r="HL8" s="81">
        <f t="shared" si="82"/>
        <v>0</v>
      </c>
      <c r="HM8" s="75">
        <f>'MASTER_ ALL areas - No.seedling'!HL71</f>
        <v>0</v>
      </c>
      <c r="HN8" s="76">
        <f>'MASTER_ ALL areas - No.seedling'!HM71</f>
        <v>0</v>
      </c>
      <c r="HO8" s="80">
        <f t="shared" si="83"/>
        <v>0</v>
      </c>
      <c r="HP8" s="76">
        <f>'MASTER_ ALL areas - No.seedling'!HO71</f>
        <v>0</v>
      </c>
      <c r="HQ8" s="81">
        <f t="shared" si="84"/>
        <v>0</v>
      </c>
      <c r="HR8" s="75">
        <f>'MASTER_ ALL areas - No.seedling'!HQ71</f>
        <v>0</v>
      </c>
      <c r="HS8" s="76">
        <f>'MASTER_ ALL areas - No.seedling'!HR71</f>
        <v>0</v>
      </c>
      <c r="HT8" s="80">
        <f t="shared" si="85"/>
        <v>0</v>
      </c>
      <c r="HU8" s="76">
        <f>'MASTER_ ALL areas - No.seedling'!HT71</f>
        <v>0</v>
      </c>
      <c r="HV8" s="81">
        <f t="shared" si="86"/>
        <v>0</v>
      </c>
      <c r="HW8" s="75">
        <f>'MASTER_ ALL areas - No.seedling'!HV71</f>
        <v>80</v>
      </c>
      <c r="HX8" s="76">
        <f>'MASTER_ ALL areas - No.seedling'!HW71</f>
        <v>2</v>
      </c>
      <c r="HY8" s="80">
        <f t="shared" si="87"/>
        <v>0.5</v>
      </c>
      <c r="HZ8" s="76">
        <f>'MASTER_ ALL areas - No.seedling'!HY71</f>
        <v>3</v>
      </c>
      <c r="IA8" s="81">
        <f t="shared" si="88"/>
        <v>0.75</v>
      </c>
      <c r="IB8" s="75">
        <f>'MASTER_ ALL areas - No.seedling'!IA71</f>
        <v>20</v>
      </c>
      <c r="IC8" s="76">
        <f>'MASTER_ ALL areas - No.seedling'!IB71</f>
        <v>0</v>
      </c>
      <c r="ID8" s="80">
        <f t="shared" si="89"/>
        <v>0</v>
      </c>
      <c r="IE8" s="76">
        <f>'MASTER_ ALL areas - No.seedling'!ID71</f>
        <v>0</v>
      </c>
      <c r="IF8" s="85">
        <f t="shared" si="90"/>
        <v>0</v>
      </c>
      <c r="IG8" s="86" t="s">
        <v>264</v>
      </c>
      <c r="IH8" s="87"/>
    </row>
    <row r="9" spans="2:242" ht="33" customHeight="1" x14ac:dyDescent="0.25">
      <c r="B9" s="420">
        <v>70</v>
      </c>
      <c r="C9" s="421" t="s">
        <v>268</v>
      </c>
      <c r="D9" s="422">
        <v>216761</v>
      </c>
      <c r="E9" s="423">
        <v>932892</v>
      </c>
      <c r="F9" s="424" t="s">
        <v>89</v>
      </c>
      <c r="G9" s="198" t="s">
        <v>194</v>
      </c>
      <c r="H9" s="584">
        <f>'MASTER_ ALL areas - No.seedling'!G74</f>
        <v>6</v>
      </c>
      <c r="I9" s="585">
        <f>'MASTER_ ALL areas - No.seedling'!H74</f>
        <v>0.7</v>
      </c>
      <c r="J9" s="212">
        <f>'MASTER_ ALL areas - No.seedling'!I74</f>
        <v>21</v>
      </c>
      <c r="K9" s="586">
        <f>'MASTER_ ALL areas - No.seedling'!J74</f>
        <v>141</v>
      </c>
      <c r="L9" s="587">
        <f t="shared" si="0"/>
        <v>2820</v>
      </c>
      <c r="M9" s="212">
        <f>'MASTER_ ALL areas - No.seedling'!L74</f>
        <v>2820</v>
      </c>
      <c r="N9" s="579">
        <f>'MASTER_ ALL areas - No.seedling'!M74</f>
        <v>11</v>
      </c>
      <c r="O9" s="581">
        <f>'MASTER_ ALL areas - No.seedling'!N74</f>
        <v>52</v>
      </c>
      <c r="P9" s="77">
        <f t="shared" si="1"/>
        <v>7.8014184397163122E-2</v>
      </c>
      <c r="Q9" s="78">
        <f t="shared" si="2"/>
        <v>0.36879432624113473</v>
      </c>
      <c r="R9" s="79"/>
      <c r="S9" s="579">
        <f>'MASTER_ ALL areas - No.seedling'!R74</f>
        <v>2380</v>
      </c>
      <c r="T9" s="581">
        <f>'MASTER_ ALL areas - No.seedling'!S74</f>
        <v>0</v>
      </c>
      <c r="U9" s="80">
        <f t="shared" si="3"/>
        <v>0</v>
      </c>
      <c r="V9" s="581">
        <f>'MASTER_ ALL areas - No.seedling'!U74</f>
        <v>30</v>
      </c>
      <c r="W9" s="80">
        <f t="shared" si="4"/>
        <v>0.25210084033613445</v>
      </c>
      <c r="X9" s="581">
        <f>'MASTER_ ALL areas - No.seedling'!W74</f>
        <v>420</v>
      </c>
      <c r="Y9" s="581">
        <f>'MASTER_ ALL areas - No.seedling'!X74</f>
        <v>11</v>
      </c>
      <c r="Z9" s="80">
        <f t="shared" si="5"/>
        <v>0.52380952380952384</v>
      </c>
      <c r="AA9" s="581">
        <f>'MASTER_ ALL areas - No.seedling'!Z74</f>
        <v>21</v>
      </c>
      <c r="AB9" s="80">
        <f t="shared" si="6"/>
        <v>1</v>
      </c>
      <c r="AC9" s="581">
        <f>'MASTER_ ALL areas - No.seedling'!AB74</f>
        <v>0</v>
      </c>
      <c r="AD9" s="581">
        <f>'MASTER_ ALL areas - No.seedling'!AC74</f>
        <v>0</v>
      </c>
      <c r="AE9" s="80">
        <f t="shared" si="7"/>
        <v>0</v>
      </c>
      <c r="AF9" s="581">
        <f>'MASTER_ ALL areas - No.seedling'!AE74</f>
        <v>0</v>
      </c>
      <c r="AG9" s="80">
        <f t="shared" si="8"/>
        <v>0</v>
      </c>
      <c r="AH9" s="581">
        <f>'MASTER_ ALL areas - No.seedling'!AG74</f>
        <v>20</v>
      </c>
      <c r="AI9" s="581">
        <f>'MASTER_ ALL areas - No.seedling'!AH74</f>
        <v>0</v>
      </c>
      <c r="AJ9" s="80">
        <f t="shared" si="9"/>
        <v>0</v>
      </c>
      <c r="AK9" s="581">
        <f>'MASTER_ ALL areas - No.seedling'!AJ74</f>
        <v>1</v>
      </c>
      <c r="AL9" s="81">
        <f t="shared" si="10"/>
        <v>1</v>
      </c>
      <c r="AM9" s="79"/>
      <c r="AN9" s="579">
        <f>'MASTER_ ALL areas - No.seedling'!AM74</f>
        <v>60</v>
      </c>
      <c r="AO9" s="581">
        <f>'MASTER_ ALL areas - No.seedling'!AN74</f>
        <v>0</v>
      </c>
      <c r="AP9" s="80">
        <f t="shared" si="11"/>
        <v>0</v>
      </c>
      <c r="AQ9" s="581">
        <f>'MASTER_ ALL areas - No.seedling'!AP74</f>
        <v>2</v>
      </c>
      <c r="AR9" s="80">
        <f t="shared" si="12"/>
        <v>0.66666666666666663</v>
      </c>
      <c r="AS9" s="581">
        <f>'MASTER_ ALL areas - No.seedling'!AR74</f>
        <v>2460</v>
      </c>
      <c r="AT9" s="581">
        <f>'MASTER_ ALL areas - No.seedling'!AS74</f>
        <v>0</v>
      </c>
      <c r="AU9" s="80">
        <f t="shared" si="13"/>
        <v>0</v>
      </c>
      <c r="AV9" s="581">
        <f>'MASTER_ ALL areas - No.seedling'!AU74</f>
        <v>35</v>
      </c>
      <c r="AW9" s="80">
        <f t="shared" si="14"/>
        <v>0.28455284552845528</v>
      </c>
      <c r="AX9" s="581">
        <f>'MASTER_ ALL areas - No.seedling'!AW74</f>
        <v>0</v>
      </c>
      <c r="AY9" s="581">
        <f>'MASTER_ ALL areas - No.seedling'!AX74</f>
        <v>0</v>
      </c>
      <c r="AZ9" s="80">
        <f t="shared" si="15"/>
        <v>0</v>
      </c>
      <c r="BA9" s="581">
        <f>'MASTER_ ALL areas - No.seedling'!AZ74</f>
        <v>0</v>
      </c>
      <c r="BB9" s="80">
        <f t="shared" si="16"/>
        <v>0</v>
      </c>
      <c r="BC9" s="581">
        <f>'MASTER_ ALL areas - No.seedling'!BB74</f>
        <v>240</v>
      </c>
      <c r="BD9" s="581">
        <f>'MASTER_ ALL areas - No.seedling'!BC74</f>
        <v>11</v>
      </c>
      <c r="BE9" s="80">
        <f t="shared" si="17"/>
        <v>0.91666666666666663</v>
      </c>
      <c r="BF9" s="581">
        <f>'MASTER_ ALL areas - No.seedling'!BE74</f>
        <v>12</v>
      </c>
      <c r="BG9" s="80">
        <f t="shared" si="18"/>
        <v>1</v>
      </c>
      <c r="BH9" s="581">
        <f>'MASTER_ ALL areas - No.seedling'!BG74</f>
        <v>0</v>
      </c>
      <c r="BI9" s="581">
        <f>'MASTER_ ALL areas - No.seedling'!BH74</f>
        <v>0</v>
      </c>
      <c r="BJ9" s="80">
        <f t="shared" si="19"/>
        <v>0</v>
      </c>
      <c r="BK9" s="581">
        <f>'MASTER_ ALL areas - No.seedling'!BJ74</f>
        <v>0</v>
      </c>
      <c r="BL9" s="80">
        <f t="shared" si="20"/>
        <v>0</v>
      </c>
      <c r="BM9" s="581">
        <f>'MASTER_ ALL areas - No.seedling'!BL74</f>
        <v>0</v>
      </c>
      <c r="BN9" s="581">
        <f>'MASTER_ ALL areas - No.seedling'!BM74</f>
        <v>0</v>
      </c>
      <c r="BO9" s="80">
        <f t="shared" si="21"/>
        <v>0</v>
      </c>
      <c r="BP9" s="581">
        <f>'MASTER_ ALL areas - No.seedling'!BO74</f>
        <v>0</v>
      </c>
      <c r="BQ9" s="80">
        <f t="shared" si="22"/>
        <v>0</v>
      </c>
      <c r="BR9" s="581">
        <f>'MASTER_ ALL areas - No.seedling'!BQ74</f>
        <v>0</v>
      </c>
      <c r="BS9" s="581">
        <f>'MASTER_ ALL areas - No.seedling'!BR74</f>
        <v>0</v>
      </c>
      <c r="BT9" s="80">
        <f t="shared" si="23"/>
        <v>0</v>
      </c>
      <c r="BU9" s="581">
        <f>'MASTER_ ALL areas - No.seedling'!BT74</f>
        <v>0</v>
      </c>
      <c r="BV9" s="80">
        <f t="shared" si="24"/>
        <v>0</v>
      </c>
      <c r="BW9" s="581">
        <f>'MASTER_ ALL areas - No.seedling'!BV74</f>
        <v>60</v>
      </c>
      <c r="BX9" s="581">
        <f>'MASTER_ ALL areas - No.seedling'!BW74</f>
        <v>0</v>
      </c>
      <c r="BY9" s="80">
        <f t="shared" si="25"/>
        <v>0</v>
      </c>
      <c r="BZ9" s="581">
        <f>'MASTER_ ALL areas - No.seedling'!BY74</f>
        <v>3</v>
      </c>
      <c r="CA9" s="81">
        <f t="shared" si="26"/>
        <v>1</v>
      </c>
      <c r="CB9" s="79"/>
      <c r="CC9" s="75">
        <f>'MASTER_ ALL areas - No.seedling'!CB74</f>
        <v>40</v>
      </c>
      <c r="CD9" s="76">
        <f>'MASTER_ ALL areas - No.seedling'!CC74</f>
        <v>0</v>
      </c>
      <c r="CE9" s="80">
        <f t="shared" si="27"/>
        <v>0</v>
      </c>
      <c r="CF9" s="76">
        <f>'MASTER_ ALL areas - No.seedling'!CE74</f>
        <v>1</v>
      </c>
      <c r="CG9" s="81">
        <f t="shared" si="28"/>
        <v>0.5</v>
      </c>
      <c r="CH9" s="75">
        <f>'MASTER_ ALL areas - No.seedling'!CG74</f>
        <v>0</v>
      </c>
      <c r="CI9" s="76">
        <f>'MASTER_ ALL areas - No.seedling'!CH74</f>
        <v>0</v>
      </c>
      <c r="CJ9" s="80">
        <f t="shared" si="29"/>
        <v>0</v>
      </c>
      <c r="CK9" s="76">
        <f>'MASTER_ ALL areas - No.seedling'!CJ74</f>
        <v>0</v>
      </c>
      <c r="CL9" s="81">
        <f t="shared" si="30"/>
        <v>0</v>
      </c>
      <c r="CM9" s="75">
        <f>'MASTER_ ALL areas - No.seedling'!CL74</f>
        <v>0</v>
      </c>
      <c r="CN9" s="76">
        <f>'MASTER_ ALL areas - No.seedling'!CM74</f>
        <v>0</v>
      </c>
      <c r="CO9" s="80">
        <f t="shared" si="31"/>
        <v>0</v>
      </c>
      <c r="CP9" s="76">
        <f>'MASTER_ ALL areas - No.seedling'!CO74</f>
        <v>0</v>
      </c>
      <c r="CQ9" s="81">
        <f t="shared" si="32"/>
        <v>0</v>
      </c>
      <c r="CR9" s="75">
        <f>'MASTER_ ALL areas - No.seedling'!CQ74</f>
        <v>20</v>
      </c>
      <c r="CS9" s="76">
        <f>'MASTER_ ALL areas - No.seedling'!CR74</f>
        <v>0</v>
      </c>
      <c r="CT9" s="80">
        <f t="shared" si="33"/>
        <v>0</v>
      </c>
      <c r="CU9" s="76">
        <f>'MASTER_ ALL areas - No.seedling'!CT74</f>
        <v>1</v>
      </c>
      <c r="CV9" s="81">
        <f t="shared" si="34"/>
        <v>1</v>
      </c>
      <c r="CW9" s="75">
        <f>'MASTER_ ALL areas - No.seedling'!CV74</f>
        <v>2340</v>
      </c>
      <c r="CX9" s="76">
        <f>'MASTER_ ALL areas - No.seedling'!CW74</f>
        <v>0</v>
      </c>
      <c r="CY9" s="80">
        <f t="shared" si="35"/>
        <v>0</v>
      </c>
      <c r="CZ9" s="76">
        <f>'MASTER_ ALL areas - No.seedling'!CY74</f>
        <v>29</v>
      </c>
      <c r="DA9" s="81">
        <f t="shared" si="36"/>
        <v>0.24786324786324787</v>
      </c>
      <c r="DB9" s="75">
        <f>'MASTER_ ALL areas - No.seedling'!DA74</f>
        <v>120</v>
      </c>
      <c r="DC9" s="76">
        <f>'MASTER_ ALL areas - No.seedling'!DB74</f>
        <v>0</v>
      </c>
      <c r="DD9" s="80">
        <f t="shared" si="37"/>
        <v>0</v>
      </c>
      <c r="DE9" s="76">
        <f>'MASTER_ ALL areas - No.seedling'!DD74</f>
        <v>6</v>
      </c>
      <c r="DF9" s="81">
        <f t="shared" si="38"/>
        <v>1</v>
      </c>
      <c r="DG9" s="75">
        <f>'MASTER_ ALL areas - No.seedling'!DF74</f>
        <v>0</v>
      </c>
      <c r="DH9" s="76">
        <f>'MASTER_ ALL areas - No.seedling'!DG74</f>
        <v>0</v>
      </c>
      <c r="DI9" s="80">
        <f t="shared" si="39"/>
        <v>0</v>
      </c>
      <c r="DJ9" s="76">
        <f>'MASTER_ ALL areas - No.seedling'!DI74</f>
        <v>0</v>
      </c>
      <c r="DK9" s="81">
        <f t="shared" si="40"/>
        <v>0</v>
      </c>
      <c r="DL9" s="75">
        <f>'MASTER_ ALL areas - No.seedling'!DK74</f>
        <v>0</v>
      </c>
      <c r="DM9" s="76">
        <f>'MASTER_ ALL areas - No.seedling'!DL74</f>
        <v>0</v>
      </c>
      <c r="DN9" s="80">
        <f t="shared" si="41"/>
        <v>0</v>
      </c>
      <c r="DO9" s="76">
        <f>'MASTER_ ALL areas - No.seedling'!DN74</f>
        <v>0</v>
      </c>
      <c r="DP9" s="81">
        <f t="shared" si="42"/>
        <v>0</v>
      </c>
      <c r="DQ9" s="75">
        <f>'MASTER_ ALL areas - No.seedling'!DP74</f>
        <v>0</v>
      </c>
      <c r="DR9" s="76">
        <f>'MASTER_ ALL areas - No.seedling'!DQ74</f>
        <v>0</v>
      </c>
      <c r="DS9" s="80">
        <f t="shared" si="43"/>
        <v>0</v>
      </c>
      <c r="DT9" s="76">
        <f>'MASTER_ ALL areas - No.seedling'!DS74</f>
        <v>0</v>
      </c>
      <c r="DU9" s="81">
        <f t="shared" si="44"/>
        <v>0</v>
      </c>
      <c r="DV9" s="75">
        <f>'MASTER_ ALL areas - No.seedling'!DU74</f>
        <v>0</v>
      </c>
      <c r="DW9" s="76">
        <f>'MASTER_ ALL areas - No.seedling'!DV74</f>
        <v>0</v>
      </c>
      <c r="DX9" s="80">
        <f t="shared" si="45"/>
        <v>0</v>
      </c>
      <c r="DY9" s="76">
        <f>'MASTER_ ALL areas - No.seedling'!DX74</f>
        <v>0</v>
      </c>
      <c r="DZ9" s="81">
        <f t="shared" si="46"/>
        <v>0</v>
      </c>
      <c r="EA9" s="75">
        <f>'MASTER_ ALL areas - No.seedling'!DZ74</f>
        <v>0</v>
      </c>
      <c r="EB9" s="76">
        <f>'MASTER_ ALL areas - No.seedling'!EA74</f>
        <v>0</v>
      </c>
      <c r="EC9" s="80">
        <f t="shared" si="47"/>
        <v>0</v>
      </c>
      <c r="ED9" s="76">
        <f>'MASTER_ ALL areas - No.seedling'!EC74</f>
        <v>0</v>
      </c>
      <c r="EE9" s="81">
        <f t="shared" si="48"/>
        <v>0</v>
      </c>
      <c r="EF9" s="75">
        <f>'MASTER_ ALL areas - No.seedling'!EE74</f>
        <v>0</v>
      </c>
      <c r="EG9" s="76">
        <f>'MASTER_ ALL areas - No.seedling'!EF74</f>
        <v>0</v>
      </c>
      <c r="EH9" s="80">
        <f t="shared" si="49"/>
        <v>0</v>
      </c>
      <c r="EI9" s="76">
        <f>'MASTER_ ALL areas - No.seedling'!EH74</f>
        <v>0</v>
      </c>
      <c r="EJ9" s="81">
        <f t="shared" si="50"/>
        <v>0</v>
      </c>
      <c r="EK9" s="75">
        <f>'MASTER_ ALL areas - No.seedling'!EJ74</f>
        <v>0</v>
      </c>
      <c r="EL9" s="76">
        <f>'MASTER_ ALL areas - No.seedling'!EK74</f>
        <v>0</v>
      </c>
      <c r="EM9" s="80">
        <f t="shared" si="51"/>
        <v>0</v>
      </c>
      <c r="EN9" s="76">
        <f>'MASTER_ ALL areas - No.seedling'!EM74</f>
        <v>0</v>
      </c>
      <c r="EO9" s="81">
        <f t="shared" si="52"/>
        <v>0</v>
      </c>
      <c r="EP9" s="75">
        <f>'MASTER_ ALL areas - No.seedling'!EO74</f>
        <v>240</v>
      </c>
      <c r="EQ9" s="76">
        <f>'MASTER_ ALL areas - No.seedling'!EP74</f>
        <v>11</v>
      </c>
      <c r="ER9" s="80">
        <f t="shared" si="53"/>
        <v>0.91666666666666663</v>
      </c>
      <c r="ES9" s="76">
        <f>'MASTER_ ALL areas - No.seedling'!ER74</f>
        <v>12</v>
      </c>
      <c r="ET9" s="81">
        <f t="shared" si="54"/>
        <v>1</v>
      </c>
      <c r="EU9" s="75">
        <f>'MASTER_ ALL areas - No.seedling'!ET74</f>
        <v>0</v>
      </c>
      <c r="EV9" s="76">
        <f>'MASTER_ ALL areas - No.seedling'!EU74</f>
        <v>0</v>
      </c>
      <c r="EW9" s="80">
        <f t="shared" si="55"/>
        <v>0</v>
      </c>
      <c r="EX9" s="76">
        <f>'MASTER_ ALL areas - No.seedling'!EW74</f>
        <v>0</v>
      </c>
      <c r="EY9" s="81">
        <f t="shared" si="56"/>
        <v>0</v>
      </c>
      <c r="EZ9" s="75">
        <f>'MASTER_ ALL areas - No.seedling'!EY74</f>
        <v>0</v>
      </c>
      <c r="FA9" s="76">
        <f>'MASTER_ ALL areas - No.seedling'!EZ74</f>
        <v>0</v>
      </c>
      <c r="FB9" s="80">
        <f t="shared" si="57"/>
        <v>0</v>
      </c>
      <c r="FC9" s="76">
        <f>'MASTER_ ALL areas - No.seedling'!FB74</f>
        <v>0</v>
      </c>
      <c r="FD9" s="81">
        <f t="shared" si="58"/>
        <v>0</v>
      </c>
      <c r="FE9" s="75">
        <f>'MASTER_ ALL areas - No.seedling'!FD74</f>
        <v>0</v>
      </c>
      <c r="FF9" s="76">
        <f>'MASTER_ ALL areas - No.seedling'!FE74</f>
        <v>0</v>
      </c>
      <c r="FG9" s="80">
        <f t="shared" si="59"/>
        <v>0</v>
      </c>
      <c r="FH9" s="76">
        <f>'MASTER_ ALL areas - No.seedling'!FG74</f>
        <v>0</v>
      </c>
      <c r="FI9" s="81">
        <f t="shared" si="60"/>
        <v>0</v>
      </c>
      <c r="FJ9" s="75">
        <f>'MASTER_ ALL areas - No.seedling'!FI74</f>
        <v>0</v>
      </c>
      <c r="FK9" s="76">
        <f>'MASTER_ ALL areas - No.seedling'!FJ74</f>
        <v>0</v>
      </c>
      <c r="FL9" s="80">
        <f t="shared" si="61"/>
        <v>0</v>
      </c>
      <c r="FM9" s="76">
        <f>'MASTER_ ALL areas - No.seedling'!FL74</f>
        <v>0</v>
      </c>
      <c r="FN9" s="81">
        <f t="shared" si="62"/>
        <v>0</v>
      </c>
      <c r="FO9" s="75">
        <f>'MASTER_ ALL areas - No.seedling'!FN74</f>
        <v>0</v>
      </c>
      <c r="FP9" s="76">
        <f>'MASTER_ ALL areas - No.seedling'!FO74</f>
        <v>0</v>
      </c>
      <c r="FQ9" s="80">
        <f t="shared" si="63"/>
        <v>0</v>
      </c>
      <c r="FR9" s="76">
        <f>'MASTER_ ALL areas - No.seedling'!FQ74</f>
        <v>0</v>
      </c>
      <c r="FS9" s="81">
        <f t="shared" si="64"/>
        <v>0</v>
      </c>
      <c r="FT9" s="75">
        <f>'MASTER_ ALL areas - No.seedling'!FS74</f>
        <v>0</v>
      </c>
      <c r="FU9" s="76">
        <f>'MASTER_ ALL areas - No.seedling'!FT74</f>
        <v>0</v>
      </c>
      <c r="FV9" s="80">
        <f t="shared" si="65"/>
        <v>0</v>
      </c>
      <c r="FW9" s="76">
        <f>'MASTER_ ALL areas - No.seedling'!FV74</f>
        <v>0</v>
      </c>
      <c r="FX9" s="81">
        <f t="shared" si="66"/>
        <v>0</v>
      </c>
      <c r="FY9" s="75">
        <f>'MASTER_ ALL areas - No.seedling'!FX74</f>
        <v>0</v>
      </c>
      <c r="FZ9" s="76">
        <f>'MASTER_ ALL areas - No.seedling'!FY74</f>
        <v>0</v>
      </c>
      <c r="GA9" s="80">
        <f t="shared" si="67"/>
        <v>0</v>
      </c>
      <c r="GB9" s="76">
        <f>'MASTER_ ALL areas - No.seedling'!GA74</f>
        <v>0</v>
      </c>
      <c r="GC9" s="81">
        <f t="shared" si="68"/>
        <v>0</v>
      </c>
      <c r="GD9" s="75">
        <f>'MASTER_ ALL areas - No.seedling'!GC74</f>
        <v>0</v>
      </c>
      <c r="GE9" s="76">
        <f>'MASTER_ ALL areas - No.seedling'!GD74</f>
        <v>0</v>
      </c>
      <c r="GF9" s="80">
        <f t="shared" si="69"/>
        <v>0</v>
      </c>
      <c r="GG9" s="76">
        <f>'MASTER_ ALL areas - No.seedling'!GF74</f>
        <v>0</v>
      </c>
      <c r="GH9" s="81">
        <f t="shared" si="70"/>
        <v>0</v>
      </c>
      <c r="GI9" s="75">
        <f>'MASTER_ ALL areas - No.seedling'!GH74</f>
        <v>0</v>
      </c>
      <c r="GJ9" s="76">
        <f>'MASTER_ ALL areas - No.seedling'!GI74</f>
        <v>0</v>
      </c>
      <c r="GK9" s="80">
        <f t="shared" si="71"/>
        <v>0</v>
      </c>
      <c r="GL9" s="76">
        <f>'MASTER_ ALL areas - No.seedling'!GK74</f>
        <v>0</v>
      </c>
      <c r="GM9" s="81">
        <f t="shared" si="72"/>
        <v>0</v>
      </c>
      <c r="GN9" s="75">
        <f>'MASTER_ ALL areas - No.seedling'!GM74</f>
        <v>0</v>
      </c>
      <c r="GO9" s="76">
        <f>'MASTER_ ALL areas - No.seedling'!GN74</f>
        <v>0</v>
      </c>
      <c r="GP9" s="80">
        <f t="shared" si="73"/>
        <v>0</v>
      </c>
      <c r="GQ9" s="76">
        <f>'MASTER_ ALL areas - No.seedling'!GP74</f>
        <v>0</v>
      </c>
      <c r="GR9" s="81">
        <f t="shared" si="74"/>
        <v>0</v>
      </c>
      <c r="GS9" s="75">
        <f>'MASTER_ ALL areas - No.seedling'!GR74</f>
        <v>0</v>
      </c>
      <c r="GT9" s="76">
        <f>'MASTER_ ALL areas - No.seedling'!GS74</f>
        <v>0</v>
      </c>
      <c r="GU9" s="80">
        <f t="shared" si="75"/>
        <v>0</v>
      </c>
      <c r="GV9" s="76">
        <f>'MASTER_ ALL areas - No.seedling'!GU74</f>
        <v>0</v>
      </c>
      <c r="GW9" s="81">
        <f t="shared" si="76"/>
        <v>0</v>
      </c>
      <c r="GX9" s="75">
        <f>'MASTER_ ALL areas - No.seedling'!GW74</f>
        <v>0</v>
      </c>
      <c r="GY9" s="76">
        <f>'MASTER_ ALL areas - No.seedling'!GX74</f>
        <v>0</v>
      </c>
      <c r="GZ9" s="80">
        <f t="shared" si="77"/>
        <v>0</v>
      </c>
      <c r="HA9" s="76">
        <f>'MASTER_ ALL areas - No.seedling'!GZ74</f>
        <v>0</v>
      </c>
      <c r="HB9" s="81">
        <f t="shared" si="78"/>
        <v>0</v>
      </c>
      <c r="HC9" s="75">
        <f>'MASTER_ ALL areas - No.seedling'!HB74</f>
        <v>0</v>
      </c>
      <c r="HD9" s="76">
        <f>'MASTER_ ALL areas - No.seedling'!HC74</f>
        <v>0</v>
      </c>
      <c r="HE9" s="80">
        <f t="shared" si="79"/>
        <v>0</v>
      </c>
      <c r="HF9" s="76">
        <f>'MASTER_ ALL areas - No.seedling'!HE74</f>
        <v>0</v>
      </c>
      <c r="HG9" s="81">
        <f t="shared" si="80"/>
        <v>0</v>
      </c>
      <c r="HH9" s="75">
        <f>'MASTER_ ALL areas - No.seedling'!HG74</f>
        <v>0</v>
      </c>
      <c r="HI9" s="76">
        <f>'MASTER_ ALL areas - No.seedling'!HH74</f>
        <v>0</v>
      </c>
      <c r="HJ9" s="80">
        <f t="shared" si="81"/>
        <v>0</v>
      </c>
      <c r="HK9" s="76">
        <f>'MASTER_ ALL areas - No.seedling'!HJ74</f>
        <v>0</v>
      </c>
      <c r="HL9" s="81">
        <f t="shared" si="82"/>
        <v>0</v>
      </c>
      <c r="HM9" s="75">
        <f>'MASTER_ ALL areas - No.seedling'!HL74</f>
        <v>0</v>
      </c>
      <c r="HN9" s="76">
        <f>'MASTER_ ALL areas - No.seedling'!HM74</f>
        <v>0</v>
      </c>
      <c r="HO9" s="80">
        <f t="shared" si="83"/>
        <v>0</v>
      </c>
      <c r="HP9" s="76">
        <f>'MASTER_ ALL areas - No.seedling'!HO74</f>
        <v>0</v>
      </c>
      <c r="HQ9" s="81">
        <f t="shared" si="84"/>
        <v>0</v>
      </c>
      <c r="HR9" s="75">
        <f>'MASTER_ ALL areas - No.seedling'!HQ74</f>
        <v>60</v>
      </c>
      <c r="HS9" s="76">
        <f>'MASTER_ ALL areas - No.seedling'!HR74</f>
        <v>0</v>
      </c>
      <c r="HT9" s="80">
        <f t="shared" si="85"/>
        <v>0</v>
      </c>
      <c r="HU9" s="76">
        <f>'MASTER_ ALL areas - No.seedling'!HT74</f>
        <v>3</v>
      </c>
      <c r="HV9" s="81">
        <f t="shared" si="86"/>
        <v>1</v>
      </c>
      <c r="HW9" s="75">
        <f>'MASTER_ ALL areas - No.seedling'!HV74</f>
        <v>0</v>
      </c>
      <c r="HX9" s="76">
        <f>'MASTER_ ALL areas - No.seedling'!HW74</f>
        <v>0</v>
      </c>
      <c r="HY9" s="80">
        <f t="shared" si="87"/>
        <v>0</v>
      </c>
      <c r="HZ9" s="76">
        <f>'MASTER_ ALL areas - No.seedling'!HY74</f>
        <v>0</v>
      </c>
      <c r="IA9" s="81">
        <f t="shared" si="88"/>
        <v>0</v>
      </c>
      <c r="IB9" s="75">
        <f>'MASTER_ ALL areas - No.seedling'!IA74</f>
        <v>0</v>
      </c>
      <c r="IC9" s="76">
        <f>'MASTER_ ALL areas - No.seedling'!IB74</f>
        <v>0</v>
      </c>
      <c r="ID9" s="80">
        <f t="shared" si="89"/>
        <v>0</v>
      </c>
      <c r="IE9" s="76">
        <f>'MASTER_ ALL areas - No.seedling'!ID74</f>
        <v>0</v>
      </c>
      <c r="IF9" s="85">
        <f t="shared" si="90"/>
        <v>0</v>
      </c>
      <c r="IG9" s="86" t="s">
        <v>269</v>
      </c>
      <c r="IH9" s="87"/>
    </row>
    <row r="10" spans="2:242" ht="33" customHeight="1" x14ac:dyDescent="0.25">
      <c r="B10" s="420">
        <v>71</v>
      </c>
      <c r="C10" s="421" t="s">
        <v>231</v>
      </c>
      <c r="D10" s="422">
        <v>216973</v>
      </c>
      <c r="E10" s="423">
        <v>932888</v>
      </c>
      <c r="F10" s="424" t="s">
        <v>89</v>
      </c>
      <c r="G10" s="199" t="s">
        <v>194</v>
      </c>
      <c r="H10" s="584">
        <f>'MASTER_ ALL areas - No.seedling'!G75</f>
        <v>6</v>
      </c>
      <c r="I10" s="585">
        <f>'MASTER_ ALL areas - No.seedling'!H75</f>
        <v>0.75</v>
      </c>
      <c r="J10" s="212">
        <f>'MASTER_ ALL areas - No.seedling'!I75</f>
        <v>29.6</v>
      </c>
      <c r="K10" s="586">
        <f>'MASTER_ ALL areas - No.seedling'!J75</f>
        <v>21</v>
      </c>
      <c r="L10" s="587">
        <f t="shared" si="0"/>
        <v>420</v>
      </c>
      <c r="M10" s="212">
        <f>'MASTER_ ALL areas - No.seedling'!L75</f>
        <v>420</v>
      </c>
      <c r="N10" s="579">
        <f>'MASTER_ ALL areas - No.seedling'!M75</f>
        <v>3</v>
      </c>
      <c r="O10" s="581">
        <f>'MASTER_ ALL areas - No.seedling'!N75</f>
        <v>7</v>
      </c>
      <c r="P10" s="77">
        <f t="shared" si="1"/>
        <v>0.14285714285714285</v>
      </c>
      <c r="Q10" s="78">
        <f t="shared" si="2"/>
        <v>0.33333333333333331</v>
      </c>
      <c r="R10" s="79"/>
      <c r="S10" s="579">
        <f>'MASTER_ ALL areas - No.seedling'!R75</f>
        <v>320</v>
      </c>
      <c r="T10" s="581">
        <f>'MASTER_ ALL areas - No.seedling'!S75</f>
        <v>1</v>
      </c>
      <c r="U10" s="80">
        <f t="shared" si="3"/>
        <v>6.25E-2</v>
      </c>
      <c r="V10" s="581">
        <f>'MASTER_ ALL areas - No.seedling'!U75</f>
        <v>3</v>
      </c>
      <c r="W10" s="80">
        <f t="shared" si="4"/>
        <v>0.1875</v>
      </c>
      <c r="X10" s="581">
        <f>'MASTER_ ALL areas - No.seedling'!W75</f>
        <v>100</v>
      </c>
      <c r="Y10" s="581">
        <f>'MASTER_ ALL areas - No.seedling'!X75</f>
        <v>2</v>
      </c>
      <c r="Z10" s="80">
        <f t="shared" si="5"/>
        <v>0.4</v>
      </c>
      <c r="AA10" s="581">
        <f>'MASTER_ ALL areas - No.seedling'!Z75</f>
        <v>4</v>
      </c>
      <c r="AB10" s="80">
        <f t="shared" si="6"/>
        <v>0.8</v>
      </c>
      <c r="AC10" s="581">
        <f>'MASTER_ ALL areas - No.seedling'!AB75</f>
        <v>0</v>
      </c>
      <c r="AD10" s="581">
        <f>'MASTER_ ALL areas - No.seedling'!AC75</f>
        <v>0</v>
      </c>
      <c r="AE10" s="80">
        <f t="shared" si="7"/>
        <v>0</v>
      </c>
      <c r="AF10" s="581">
        <f>'MASTER_ ALL areas - No.seedling'!AE75</f>
        <v>0</v>
      </c>
      <c r="AG10" s="80">
        <f t="shared" si="8"/>
        <v>0</v>
      </c>
      <c r="AH10" s="581">
        <f>'MASTER_ ALL areas - No.seedling'!AG75</f>
        <v>0</v>
      </c>
      <c r="AI10" s="581">
        <f>'MASTER_ ALL areas - No.seedling'!AH75</f>
        <v>0</v>
      </c>
      <c r="AJ10" s="80">
        <f t="shared" si="9"/>
        <v>0</v>
      </c>
      <c r="AK10" s="581">
        <f>'MASTER_ ALL areas - No.seedling'!AJ75</f>
        <v>0</v>
      </c>
      <c r="AL10" s="81">
        <f t="shared" si="10"/>
        <v>0</v>
      </c>
      <c r="AM10" s="79"/>
      <c r="AN10" s="579">
        <f>'MASTER_ ALL areas - No.seedling'!AM75</f>
        <v>0</v>
      </c>
      <c r="AO10" s="581">
        <f>'MASTER_ ALL areas - No.seedling'!AN75</f>
        <v>0</v>
      </c>
      <c r="AP10" s="80">
        <f t="shared" si="11"/>
        <v>0</v>
      </c>
      <c r="AQ10" s="581">
        <f>'MASTER_ ALL areas - No.seedling'!AP75</f>
        <v>0</v>
      </c>
      <c r="AR10" s="80">
        <f t="shared" si="12"/>
        <v>0</v>
      </c>
      <c r="AS10" s="581">
        <f>'MASTER_ ALL areas - No.seedling'!AR75</f>
        <v>360</v>
      </c>
      <c r="AT10" s="581">
        <f>'MASTER_ ALL areas - No.seedling'!AS75</f>
        <v>0</v>
      </c>
      <c r="AU10" s="80">
        <f t="shared" si="13"/>
        <v>0</v>
      </c>
      <c r="AV10" s="581">
        <f>'MASTER_ ALL areas - No.seedling'!AU75</f>
        <v>4</v>
      </c>
      <c r="AW10" s="80">
        <f t="shared" si="14"/>
        <v>0.22222222222222221</v>
      </c>
      <c r="AX10" s="581">
        <f>'MASTER_ ALL areas - No.seedling'!AW75</f>
        <v>0</v>
      </c>
      <c r="AY10" s="581">
        <f>'MASTER_ ALL areas - No.seedling'!AX75</f>
        <v>0</v>
      </c>
      <c r="AZ10" s="80">
        <f t="shared" si="15"/>
        <v>0</v>
      </c>
      <c r="BA10" s="581">
        <f>'MASTER_ ALL areas - No.seedling'!AZ75</f>
        <v>0</v>
      </c>
      <c r="BB10" s="80">
        <f t="shared" si="16"/>
        <v>0</v>
      </c>
      <c r="BC10" s="581">
        <f>'MASTER_ ALL areas - No.seedling'!BB75</f>
        <v>60</v>
      </c>
      <c r="BD10" s="581">
        <f>'MASTER_ ALL areas - No.seedling'!BC75</f>
        <v>3</v>
      </c>
      <c r="BE10" s="80">
        <f t="shared" si="17"/>
        <v>1</v>
      </c>
      <c r="BF10" s="581">
        <f>'MASTER_ ALL areas - No.seedling'!BE75</f>
        <v>3</v>
      </c>
      <c r="BG10" s="80">
        <f t="shared" si="18"/>
        <v>1</v>
      </c>
      <c r="BH10" s="581">
        <f>'MASTER_ ALL areas - No.seedling'!BG75</f>
        <v>0</v>
      </c>
      <c r="BI10" s="581">
        <f>'MASTER_ ALL areas - No.seedling'!BH75</f>
        <v>0</v>
      </c>
      <c r="BJ10" s="80">
        <f t="shared" si="19"/>
        <v>0</v>
      </c>
      <c r="BK10" s="581">
        <f>'MASTER_ ALL areas - No.seedling'!BJ75</f>
        <v>0</v>
      </c>
      <c r="BL10" s="80">
        <f t="shared" si="20"/>
        <v>0</v>
      </c>
      <c r="BM10" s="581">
        <f>'MASTER_ ALL areas - No.seedling'!BL75</f>
        <v>0</v>
      </c>
      <c r="BN10" s="581">
        <f>'MASTER_ ALL areas - No.seedling'!BM75</f>
        <v>0</v>
      </c>
      <c r="BO10" s="80">
        <f t="shared" si="21"/>
        <v>0</v>
      </c>
      <c r="BP10" s="581">
        <f>'MASTER_ ALL areas - No.seedling'!BO75</f>
        <v>0</v>
      </c>
      <c r="BQ10" s="80">
        <f t="shared" si="22"/>
        <v>0</v>
      </c>
      <c r="BR10" s="581">
        <f>'MASTER_ ALL areas - No.seedling'!BQ75</f>
        <v>0</v>
      </c>
      <c r="BS10" s="581">
        <f>'MASTER_ ALL areas - No.seedling'!BR75</f>
        <v>0</v>
      </c>
      <c r="BT10" s="80">
        <f t="shared" si="23"/>
        <v>0</v>
      </c>
      <c r="BU10" s="581">
        <f>'MASTER_ ALL areas - No.seedling'!BT75</f>
        <v>0</v>
      </c>
      <c r="BV10" s="80">
        <f t="shared" si="24"/>
        <v>0</v>
      </c>
      <c r="BW10" s="581">
        <f>'MASTER_ ALL areas - No.seedling'!BV75</f>
        <v>0</v>
      </c>
      <c r="BX10" s="581">
        <f>'MASTER_ ALL areas - No.seedling'!BW75</f>
        <v>0</v>
      </c>
      <c r="BY10" s="80">
        <f t="shared" si="25"/>
        <v>0</v>
      </c>
      <c r="BZ10" s="581">
        <f>'MASTER_ ALL areas - No.seedling'!BY75</f>
        <v>0</v>
      </c>
      <c r="CA10" s="81">
        <f t="shared" si="26"/>
        <v>0</v>
      </c>
      <c r="CB10" s="79"/>
      <c r="CC10" s="75">
        <f>'MASTER_ ALL areas - No.seedling'!CB75</f>
        <v>0</v>
      </c>
      <c r="CD10" s="76">
        <f>'MASTER_ ALL areas - No.seedling'!CC75</f>
        <v>0</v>
      </c>
      <c r="CE10" s="80">
        <f t="shared" si="27"/>
        <v>0</v>
      </c>
      <c r="CF10" s="76">
        <f>'MASTER_ ALL areas - No.seedling'!CE75</f>
        <v>0</v>
      </c>
      <c r="CG10" s="81">
        <f t="shared" si="28"/>
        <v>0</v>
      </c>
      <c r="CH10" s="75">
        <f>'MASTER_ ALL areas - No.seedling'!CG75</f>
        <v>0</v>
      </c>
      <c r="CI10" s="76">
        <f>'MASTER_ ALL areas - No.seedling'!CH75</f>
        <v>0</v>
      </c>
      <c r="CJ10" s="80">
        <f t="shared" si="29"/>
        <v>0</v>
      </c>
      <c r="CK10" s="76">
        <f>'MASTER_ ALL areas - No.seedling'!CJ75</f>
        <v>0</v>
      </c>
      <c r="CL10" s="81">
        <f t="shared" si="30"/>
        <v>0</v>
      </c>
      <c r="CM10" s="75">
        <f>'MASTER_ ALL areas - No.seedling'!CL75</f>
        <v>0</v>
      </c>
      <c r="CN10" s="76">
        <f>'MASTER_ ALL areas - No.seedling'!CM75</f>
        <v>0</v>
      </c>
      <c r="CO10" s="80">
        <f t="shared" si="31"/>
        <v>0</v>
      </c>
      <c r="CP10" s="76">
        <f>'MASTER_ ALL areas - No.seedling'!CO75</f>
        <v>0</v>
      </c>
      <c r="CQ10" s="81">
        <f t="shared" si="32"/>
        <v>0</v>
      </c>
      <c r="CR10" s="75">
        <f>'MASTER_ ALL areas - No.seedling'!CQ75</f>
        <v>0</v>
      </c>
      <c r="CS10" s="76">
        <f>'MASTER_ ALL areas - No.seedling'!CR75</f>
        <v>0</v>
      </c>
      <c r="CT10" s="80">
        <f t="shared" si="33"/>
        <v>0</v>
      </c>
      <c r="CU10" s="76">
        <f>'MASTER_ ALL areas - No.seedling'!CT75</f>
        <v>0</v>
      </c>
      <c r="CV10" s="81">
        <f t="shared" si="34"/>
        <v>0</v>
      </c>
      <c r="CW10" s="75">
        <f>'MASTER_ ALL areas - No.seedling'!CV75</f>
        <v>300</v>
      </c>
      <c r="CX10" s="76">
        <f>'MASTER_ ALL areas - No.seedling'!CW75</f>
        <v>0</v>
      </c>
      <c r="CY10" s="80">
        <f t="shared" si="35"/>
        <v>0</v>
      </c>
      <c r="CZ10" s="76">
        <f>'MASTER_ ALL areas - No.seedling'!CY75</f>
        <v>2</v>
      </c>
      <c r="DA10" s="81">
        <f t="shared" si="36"/>
        <v>0.13333333333333333</v>
      </c>
      <c r="DB10" s="75">
        <f>'MASTER_ ALL areas - No.seedling'!DA75</f>
        <v>60</v>
      </c>
      <c r="DC10" s="76">
        <f>'MASTER_ ALL areas - No.seedling'!DB75</f>
        <v>0</v>
      </c>
      <c r="DD10" s="80">
        <f t="shared" si="37"/>
        <v>0</v>
      </c>
      <c r="DE10" s="76">
        <f>'MASTER_ ALL areas - No.seedling'!DD75</f>
        <v>2</v>
      </c>
      <c r="DF10" s="81">
        <f t="shared" si="38"/>
        <v>0.66666666666666663</v>
      </c>
      <c r="DG10" s="75">
        <f>'MASTER_ ALL areas - No.seedling'!DF75</f>
        <v>0</v>
      </c>
      <c r="DH10" s="76">
        <f>'MASTER_ ALL areas - No.seedling'!DG75</f>
        <v>0</v>
      </c>
      <c r="DI10" s="80">
        <f t="shared" si="39"/>
        <v>0</v>
      </c>
      <c r="DJ10" s="76">
        <f>'MASTER_ ALL areas - No.seedling'!DI75</f>
        <v>0</v>
      </c>
      <c r="DK10" s="81">
        <f t="shared" si="40"/>
        <v>0</v>
      </c>
      <c r="DL10" s="75">
        <f>'MASTER_ ALL areas - No.seedling'!DK75</f>
        <v>0</v>
      </c>
      <c r="DM10" s="76">
        <f>'MASTER_ ALL areas - No.seedling'!DL75</f>
        <v>0</v>
      </c>
      <c r="DN10" s="80">
        <f t="shared" si="41"/>
        <v>0</v>
      </c>
      <c r="DO10" s="76">
        <f>'MASTER_ ALL areas - No.seedling'!DN75</f>
        <v>0</v>
      </c>
      <c r="DP10" s="81">
        <f t="shared" si="42"/>
        <v>0</v>
      </c>
      <c r="DQ10" s="75">
        <f>'MASTER_ ALL areas - No.seedling'!DP75</f>
        <v>0</v>
      </c>
      <c r="DR10" s="76">
        <f>'MASTER_ ALL areas - No.seedling'!DQ75</f>
        <v>0</v>
      </c>
      <c r="DS10" s="80">
        <f t="shared" si="43"/>
        <v>0</v>
      </c>
      <c r="DT10" s="76">
        <f>'MASTER_ ALL areas - No.seedling'!DS75</f>
        <v>0</v>
      </c>
      <c r="DU10" s="81">
        <f t="shared" si="44"/>
        <v>0</v>
      </c>
      <c r="DV10" s="75">
        <f>'MASTER_ ALL areas - No.seedling'!DU75</f>
        <v>0</v>
      </c>
      <c r="DW10" s="76">
        <f>'MASTER_ ALL areas - No.seedling'!DV75</f>
        <v>0</v>
      </c>
      <c r="DX10" s="80">
        <f t="shared" si="45"/>
        <v>0</v>
      </c>
      <c r="DY10" s="76">
        <f>'MASTER_ ALL areas - No.seedling'!DX75</f>
        <v>0</v>
      </c>
      <c r="DZ10" s="81">
        <f t="shared" si="46"/>
        <v>0</v>
      </c>
      <c r="EA10" s="75">
        <f>'MASTER_ ALL areas - No.seedling'!DZ75</f>
        <v>0</v>
      </c>
      <c r="EB10" s="76">
        <f>'MASTER_ ALL areas - No.seedling'!EA75</f>
        <v>0</v>
      </c>
      <c r="EC10" s="80">
        <f t="shared" si="47"/>
        <v>0</v>
      </c>
      <c r="ED10" s="76">
        <f>'MASTER_ ALL areas - No.seedling'!EC75</f>
        <v>0</v>
      </c>
      <c r="EE10" s="81">
        <f t="shared" si="48"/>
        <v>0</v>
      </c>
      <c r="EF10" s="75">
        <f>'MASTER_ ALL areas - No.seedling'!EE75</f>
        <v>0</v>
      </c>
      <c r="EG10" s="76">
        <f>'MASTER_ ALL areas - No.seedling'!EF75</f>
        <v>0</v>
      </c>
      <c r="EH10" s="80">
        <f t="shared" si="49"/>
        <v>0</v>
      </c>
      <c r="EI10" s="76">
        <f>'MASTER_ ALL areas - No.seedling'!EH75</f>
        <v>0</v>
      </c>
      <c r="EJ10" s="81">
        <f t="shared" si="50"/>
        <v>0</v>
      </c>
      <c r="EK10" s="75">
        <f>'MASTER_ ALL areas - No.seedling'!EJ75</f>
        <v>20</v>
      </c>
      <c r="EL10" s="76">
        <f>'MASTER_ ALL areas - No.seedling'!EK75</f>
        <v>1</v>
      </c>
      <c r="EM10" s="80">
        <f t="shared" si="51"/>
        <v>1</v>
      </c>
      <c r="EN10" s="76">
        <f>'MASTER_ ALL areas - No.seedling'!EM75</f>
        <v>1</v>
      </c>
      <c r="EO10" s="81">
        <f t="shared" si="52"/>
        <v>1</v>
      </c>
      <c r="EP10" s="75">
        <f>'MASTER_ ALL areas - No.seedling'!EO75</f>
        <v>40</v>
      </c>
      <c r="EQ10" s="76">
        <f>'MASTER_ ALL areas - No.seedling'!EP75</f>
        <v>2</v>
      </c>
      <c r="ER10" s="80">
        <f t="shared" si="53"/>
        <v>1</v>
      </c>
      <c r="ES10" s="76">
        <f>'MASTER_ ALL areas - No.seedling'!ER75</f>
        <v>2</v>
      </c>
      <c r="ET10" s="81">
        <f t="shared" si="54"/>
        <v>1</v>
      </c>
      <c r="EU10" s="75">
        <f>'MASTER_ ALL areas - No.seedling'!ET75</f>
        <v>0</v>
      </c>
      <c r="EV10" s="76">
        <f>'MASTER_ ALL areas - No.seedling'!EU75</f>
        <v>0</v>
      </c>
      <c r="EW10" s="80">
        <f t="shared" si="55"/>
        <v>0</v>
      </c>
      <c r="EX10" s="76">
        <f>'MASTER_ ALL areas - No.seedling'!EW75</f>
        <v>0</v>
      </c>
      <c r="EY10" s="81">
        <f t="shared" si="56"/>
        <v>0</v>
      </c>
      <c r="EZ10" s="75">
        <f>'MASTER_ ALL areas - No.seedling'!EY75</f>
        <v>0</v>
      </c>
      <c r="FA10" s="76">
        <f>'MASTER_ ALL areas - No.seedling'!EZ75</f>
        <v>0</v>
      </c>
      <c r="FB10" s="80">
        <f t="shared" si="57"/>
        <v>0</v>
      </c>
      <c r="FC10" s="76">
        <f>'MASTER_ ALL areas - No.seedling'!FB75</f>
        <v>0</v>
      </c>
      <c r="FD10" s="81">
        <f t="shared" si="58"/>
        <v>0</v>
      </c>
      <c r="FE10" s="75">
        <f>'MASTER_ ALL areas - No.seedling'!FD75</f>
        <v>0</v>
      </c>
      <c r="FF10" s="76">
        <f>'MASTER_ ALL areas - No.seedling'!FE75</f>
        <v>0</v>
      </c>
      <c r="FG10" s="80">
        <f t="shared" si="59"/>
        <v>0</v>
      </c>
      <c r="FH10" s="76">
        <f>'MASTER_ ALL areas - No.seedling'!FG75</f>
        <v>0</v>
      </c>
      <c r="FI10" s="81">
        <f t="shared" si="60"/>
        <v>0</v>
      </c>
      <c r="FJ10" s="75">
        <f>'MASTER_ ALL areas - No.seedling'!FI75</f>
        <v>0</v>
      </c>
      <c r="FK10" s="76">
        <f>'MASTER_ ALL areas - No.seedling'!FJ75</f>
        <v>0</v>
      </c>
      <c r="FL10" s="80">
        <f t="shared" si="61"/>
        <v>0</v>
      </c>
      <c r="FM10" s="76">
        <f>'MASTER_ ALL areas - No.seedling'!FL75</f>
        <v>0</v>
      </c>
      <c r="FN10" s="81">
        <f t="shared" si="62"/>
        <v>0</v>
      </c>
      <c r="FO10" s="75">
        <f>'MASTER_ ALL areas - No.seedling'!FN75</f>
        <v>0</v>
      </c>
      <c r="FP10" s="76">
        <f>'MASTER_ ALL areas - No.seedling'!FO75</f>
        <v>0</v>
      </c>
      <c r="FQ10" s="80">
        <f t="shared" si="63"/>
        <v>0</v>
      </c>
      <c r="FR10" s="76">
        <f>'MASTER_ ALL areas - No.seedling'!FQ75</f>
        <v>0</v>
      </c>
      <c r="FS10" s="81">
        <f t="shared" si="64"/>
        <v>0</v>
      </c>
      <c r="FT10" s="75">
        <f>'MASTER_ ALL areas - No.seedling'!FS75</f>
        <v>0</v>
      </c>
      <c r="FU10" s="76">
        <f>'MASTER_ ALL areas - No.seedling'!FT75</f>
        <v>0</v>
      </c>
      <c r="FV10" s="80">
        <f t="shared" si="65"/>
        <v>0</v>
      </c>
      <c r="FW10" s="76">
        <f>'MASTER_ ALL areas - No.seedling'!FV75</f>
        <v>0</v>
      </c>
      <c r="FX10" s="81">
        <f t="shared" si="66"/>
        <v>0</v>
      </c>
      <c r="FY10" s="75">
        <f>'MASTER_ ALL areas - No.seedling'!FX75</f>
        <v>0</v>
      </c>
      <c r="FZ10" s="76">
        <f>'MASTER_ ALL areas - No.seedling'!FY75</f>
        <v>0</v>
      </c>
      <c r="GA10" s="80">
        <f t="shared" si="67"/>
        <v>0</v>
      </c>
      <c r="GB10" s="76">
        <f>'MASTER_ ALL areas - No.seedling'!GA75</f>
        <v>0</v>
      </c>
      <c r="GC10" s="81">
        <f t="shared" si="68"/>
        <v>0</v>
      </c>
      <c r="GD10" s="75">
        <f>'MASTER_ ALL areas - No.seedling'!GC75</f>
        <v>0</v>
      </c>
      <c r="GE10" s="76">
        <f>'MASTER_ ALL areas - No.seedling'!GD75</f>
        <v>0</v>
      </c>
      <c r="GF10" s="80">
        <f t="shared" si="69"/>
        <v>0</v>
      </c>
      <c r="GG10" s="76">
        <f>'MASTER_ ALL areas - No.seedling'!GF75</f>
        <v>0</v>
      </c>
      <c r="GH10" s="81">
        <f t="shared" si="70"/>
        <v>0</v>
      </c>
      <c r="GI10" s="75">
        <f>'MASTER_ ALL areas - No.seedling'!GH75</f>
        <v>0</v>
      </c>
      <c r="GJ10" s="76">
        <f>'MASTER_ ALL areas - No.seedling'!GI75</f>
        <v>0</v>
      </c>
      <c r="GK10" s="80">
        <f t="shared" si="71"/>
        <v>0</v>
      </c>
      <c r="GL10" s="76">
        <f>'MASTER_ ALL areas - No.seedling'!GK75</f>
        <v>0</v>
      </c>
      <c r="GM10" s="81">
        <f t="shared" si="72"/>
        <v>0</v>
      </c>
      <c r="GN10" s="75">
        <f>'MASTER_ ALL areas - No.seedling'!GM75</f>
        <v>0</v>
      </c>
      <c r="GO10" s="76">
        <f>'MASTER_ ALL areas - No.seedling'!GN75</f>
        <v>0</v>
      </c>
      <c r="GP10" s="80">
        <f t="shared" si="73"/>
        <v>0</v>
      </c>
      <c r="GQ10" s="76">
        <f>'MASTER_ ALL areas - No.seedling'!GP75</f>
        <v>0</v>
      </c>
      <c r="GR10" s="81">
        <f t="shared" si="74"/>
        <v>0</v>
      </c>
      <c r="GS10" s="75">
        <f>'MASTER_ ALL areas - No.seedling'!GR75</f>
        <v>0</v>
      </c>
      <c r="GT10" s="76">
        <f>'MASTER_ ALL areas - No.seedling'!GS75</f>
        <v>0</v>
      </c>
      <c r="GU10" s="80">
        <f t="shared" si="75"/>
        <v>0</v>
      </c>
      <c r="GV10" s="76">
        <f>'MASTER_ ALL areas - No.seedling'!GU75</f>
        <v>0</v>
      </c>
      <c r="GW10" s="81">
        <f t="shared" si="76"/>
        <v>0</v>
      </c>
      <c r="GX10" s="75">
        <f>'MASTER_ ALL areas - No.seedling'!GW75</f>
        <v>0</v>
      </c>
      <c r="GY10" s="76">
        <f>'MASTER_ ALL areas - No.seedling'!GX75</f>
        <v>0</v>
      </c>
      <c r="GZ10" s="80">
        <f t="shared" si="77"/>
        <v>0</v>
      </c>
      <c r="HA10" s="76">
        <f>'MASTER_ ALL areas - No.seedling'!GZ75</f>
        <v>0</v>
      </c>
      <c r="HB10" s="81">
        <f t="shared" si="78"/>
        <v>0</v>
      </c>
      <c r="HC10" s="75">
        <f>'MASTER_ ALL areas - No.seedling'!HB75</f>
        <v>0</v>
      </c>
      <c r="HD10" s="76">
        <f>'MASTER_ ALL areas - No.seedling'!HC75</f>
        <v>0</v>
      </c>
      <c r="HE10" s="80">
        <f t="shared" si="79"/>
        <v>0</v>
      </c>
      <c r="HF10" s="76">
        <f>'MASTER_ ALL areas - No.seedling'!HE75</f>
        <v>0</v>
      </c>
      <c r="HG10" s="81">
        <f t="shared" si="80"/>
        <v>0</v>
      </c>
      <c r="HH10" s="75">
        <f>'MASTER_ ALL areas - No.seedling'!HG75</f>
        <v>0</v>
      </c>
      <c r="HI10" s="76">
        <f>'MASTER_ ALL areas - No.seedling'!HH75</f>
        <v>0</v>
      </c>
      <c r="HJ10" s="80">
        <f t="shared" si="81"/>
        <v>0</v>
      </c>
      <c r="HK10" s="76">
        <f>'MASTER_ ALL areas - No.seedling'!HJ75</f>
        <v>0</v>
      </c>
      <c r="HL10" s="81">
        <f t="shared" si="82"/>
        <v>0</v>
      </c>
      <c r="HM10" s="75">
        <f>'MASTER_ ALL areas - No.seedling'!HL75</f>
        <v>0</v>
      </c>
      <c r="HN10" s="76">
        <f>'MASTER_ ALL areas - No.seedling'!HM75</f>
        <v>0</v>
      </c>
      <c r="HO10" s="80">
        <f t="shared" si="83"/>
        <v>0</v>
      </c>
      <c r="HP10" s="76">
        <f>'MASTER_ ALL areas - No.seedling'!HO75</f>
        <v>0</v>
      </c>
      <c r="HQ10" s="81">
        <f t="shared" si="84"/>
        <v>0</v>
      </c>
      <c r="HR10" s="75">
        <f>'MASTER_ ALL areas - No.seedling'!HQ75</f>
        <v>0</v>
      </c>
      <c r="HS10" s="76">
        <f>'MASTER_ ALL areas - No.seedling'!HR75</f>
        <v>0</v>
      </c>
      <c r="HT10" s="80">
        <f t="shared" si="85"/>
        <v>0</v>
      </c>
      <c r="HU10" s="76">
        <f>'MASTER_ ALL areas - No.seedling'!HT75</f>
        <v>0</v>
      </c>
      <c r="HV10" s="81">
        <f t="shared" si="86"/>
        <v>0</v>
      </c>
      <c r="HW10" s="75">
        <f>'MASTER_ ALL areas - No.seedling'!HV75</f>
        <v>0</v>
      </c>
      <c r="HX10" s="76">
        <f>'MASTER_ ALL areas - No.seedling'!HW75</f>
        <v>0</v>
      </c>
      <c r="HY10" s="80">
        <f t="shared" si="87"/>
        <v>0</v>
      </c>
      <c r="HZ10" s="76">
        <f>'MASTER_ ALL areas - No.seedling'!HY75</f>
        <v>0</v>
      </c>
      <c r="IA10" s="81">
        <f t="shared" si="88"/>
        <v>0</v>
      </c>
      <c r="IB10" s="75">
        <f>'MASTER_ ALL areas - No.seedling'!IA75</f>
        <v>0</v>
      </c>
      <c r="IC10" s="76">
        <f>'MASTER_ ALL areas - No.seedling'!IB75</f>
        <v>0</v>
      </c>
      <c r="ID10" s="80">
        <f t="shared" si="89"/>
        <v>0</v>
      </c>
      <c r="IE10" s="76">
        <f>'MASTER_ ALL areas - No.seedling'!ID75</f>
        <v>0</v>
      </c>
      <c r="IF10" s="85">
        <f t="shared" si="90"/>
        <v>0</v>
      </c>
      <c r="IG10" s="86" t="s">
        <v>270</v>
      </c>
      <c r="IH10" s="87"/>
    </row>
    <row r="11" spans="2:242" ht="33" customHeight="1" x14ac:dyDescent="0.25">
      <c r="B11" s="420">
        <v>72</v>
      </c>
      <c r="C11" s="421" t="s">
        <v>271</v>
      </c>
      <c r="D11" s="422">
        <v>217183</v>
      </c>
      <c r="E11" s="423">
        <v>932894</v>
      </c>
      <c r="F11" s="424" t="s">
        <v>89</v>
      </c>
      <c r="G11" s="214" t="s">
        <v>272</v>
      </c>
      <c r="H11" s="584">
        <f>'MASTER_ ALL areas - No.seedling'!G76</f>
        <v>6</v>
      </c>
      <c r="I11" s="585">
        <f>'MASTER_ ALL areas - No.seedling'!H76</f>
        <v>0.5</v>
      </c>
      <c r="J11" s="212">
        <f>'MASTER_ ALL areas - No.seedling'!I76</f>
        <v>73</v>
      </c>
      <c r="K11" s="586">
        <f>'MASTER_ ALL areas - No.seedling'!J76</f>
        <v>77</v>
      </c>
      <c r="L11" s="587">
        <f t="shared" si="0"/>
        <v>1540</v>
      </c>
      <c r="M11" s="212">
        <f>'MASTER_ ALL areas - No.seedling'!L76</f>
        <v>1540</v>
      </c>
      <c r="N11" s="579">
        <f>'MASTER_ ALL areas - No.seedling'!M76</f>
        <v>6</v>
      </c>
      <c r="O11" s="581">
        <f>'MASTER_ ALL areas - No.seedling'!N76</f>
        <v>26</v>
      </c>
      <c r="P11" s="77">
        <f t="shared" si="1"/>
        <v>7.792207792207792E-2</v>
      </c>
      <c r="Q11" s="78">
        <f t="shared" si="2"/>
        <v>0.33766233766233766</v>
      </c>
      <c r="R11" s="79"/>
      <c r="S11" s="579">
        <f>'MASTER_ ALL areas - No.seedling'!R76</f>
        <v>1400</v>
      </c>
      <c r="T11" s="581">
        <f>'MASTER_ ALL areas - No.seedling'!S76</f>
        <v>5</v>
      </c>
      <c r="U11" s="80">
        <f t="shared" si="3"/>
        <v>7.1428571428571425E-2</v>
      </c>
      <c r="V11" s="581">
        <f>'MASTER_ ALL areas - No.seedling'!U76</f>
        <v>20</v>
      </c>
      <c r="W11" s="80">
        <f t="shared" si="4"/>
        <v>0.2857142857142857</v>
      </c>
      <c r="X11" s="581">
        <f>'MASTER_ ALL areas - No.seedling'!W76</f>
        <v>140</v>
      </c>
      <c r="Y11" s="581">
        <f>'MASTER_ ALL areas - No.seedling'!X76</f>
        <v>1</v>
      </c>
      <c r="Z11" s="80">
        <f t="shared" si="5"/>
        <v>0.14285714285714285</v>
      </c>
      <c r="AA11" s="581">
        <f>'MASTER_ ALL areas - No.seedling'!Z76</f>
        <v>6</v>
      </c>
      <c r="AB11" s="80">
        <f t="shared" si="6"/>
        <v>0.8571428571428571</v>
      </c>
      <c r="AC11" s="581">
        <f>'MASTER_ ALL areas - No.seedling'!AB76</f>
        <v>0</v>
      </c>
      <c r="AD11" s="581">
        <f>'MASTER_ ALL areas - No.seedling'!AC76</f>
        <v>0</v>
      </c>
      <c r="AE11" s="80">
        <f t="shared" si="7"/>
        <v>0</v>
      </c>
      <c r="AF11" s="581">
        <f>'MASTER_ ALL areas - No.seedling'!AE76</f>
        <v>0</v>
      </c>
      <c r="AG11" s="80">
        <f t="shared" si="8"/>
        <v>0</v>
      </c>
      <c r="AH11" s="581">
        <f>'MASTER_ ALL areas - No.seedling'!AG76</f>
        <v>0</v>
      </c>
      <c r="AI11" s="581">
        <f>'MASTER_ ALL areas - No.seedling'!AH76</f>
        <v>0</v>
      </c>
      <c r="AJ11" s="80">
        <f t="shared" si="9"/>
        <v>0</v>
      </c>
      <c r="AK11" s="581">
        <f>'MASTER_ ALL areas - No.seedling'!AJ76</f>
        <v>0</v>
      </c>
      <c r="AL11" s="81">
        <f t="shared" si="10"/>
        <v>0</v>
      </c>
      <c r="AM11" s="79"/>
      <c r="AN11" s="579">
        <f>'MASTER_ ALL areas - No.seedling'!AM76</f>
        <v>80</v>
      </c>
      <c r="AO11" s="581">
        <f>'MASTER_ ALL areas - No.seedling'!AN76</f>
        <v>4</v>
      </c>
      <c r="AP11" s="80">
        <f t="shared" si="11"/>
        <v>1</v>
      </c>
      <c r="AQ11" s="581">
        <f>'MASTER_ ALL areas - No.seedling'!AP76</f>
        <v>4</v>
      </c>
      <c r="AR11" s="80">
        <f t="shared" si="12"/>
        <v>1</v>
      </c>
      <c r="AS11" s="581">
        <f>'MASTER_ ALL areas - No.seedling'!AR76</f>
        <v>1220</v>
      </c>
      <c r="AT11" s="581">
        <f>'MASTER_ ALL areas - No.seedling'!AS76</f>
        <v>0</v>
      </c>
      <c r="AU11" s="80">
        <f t="shared" si="13"/>
        <v>0</v>
      </c>
      <c r="AV11" s="581">
        <f>'MASTER_ ALL areas - No.seedling'!AU76</f>
        <v>20</v>
      </c>
      <c r="AW11" s="80">
        <f t="shared" si="14"/>
        <v>0.32786885245901637</v>
      </c>
      <c r="AX11" s="581">
        <f>'MASTER_ ALL areas - No.seedling'!AW76</f>
        <v>180</v>
      </c>
      <c r="AY11" s="581">
        <f>'MASTER_ ALL areas - No.seedling'!AX76</f>
        <v>2</v>
      </c>
      <c r="AZ11" s="80">
        <f t="shared" si="15"/>
        <v>0.22222222222222221</v>
      </c>
      <c r="BA11" s="581">
        <f>'MASTER_ ALL areas - No.seedling'!AZ76</f>
        <v>2</v>
      </c>
      <c r="BB11" s="80">
        <f t="shared" si="16"/>
        <v>0.22222222222222221</v>
      </c>
      <c r="BC11" s="581">
        <f>'MASTER_ ALL areas - No.seedling'!BB76</f>
        <v>60</v>
      </c>
      <c r="BD11" s="581">
        <f>'MASTER_ ALL areas - No.seedling'!BC76</f>
        <v>0</v>
      </c>
      <c r="BE11" s="80">
        <f t="shared" si="17"/>
        <v>0</v>
      </c>
      <c r="BF11" s="581">
        <f>'MASTER_ ALL areas - No.seedling'!BE76</f>
        <v>0</v>
      </c>
      <c r="BG11" s="80">
        <f t="shared" si="18"/>
        <v>0</v>
      </c>
      <c r="BH11" s="581">
        <f>'MASTER_ ALL areas - No.seedling'!BG76</f>
        <v>0</v>
      </c>
      <c r="BI11" s="581">
        <f>'MASTER_ ALL areas - No.seedling'!BH76</f>
        <v>0</v>
      </c>
      <c r="BJ11" s="80">
        <f t="shared" si="19"/>
        <v>0</v>
      </c>
      <c r="BK11" s="581">
        <f>'MASTER_ ALL areas - No.seedling'!BJ76</f>
        <v>0</v>
      </c>
      <c r="BL11" s="80">
        <f t="shared" si="20"/>
        <v>0</v>
      </c>
      <c r="BM11" s="581">
        <f>'MASTER_ ALL areas - No.seedling'!BL76</f>
        <v>0</v>
      </c>
      <c r="BN11" s="581">
        <f>'MASTER_ ALL areas - No.seedling'!BM76</f>
        <v>0</v>
      </c>
      <c r="BO11" s="80">
        <f t="shared" si="21"/>
        <v>0</v>
      </c>
      <c r="BP11" s="581">
        <f>'MASTER_ ALL areas - No.seedling'!BO76</f>
        <v>0</v>
      </c>
      <c r="BQ11" s="80">
        <f t="shared" si="22"/>
        <v>0</v>
      </c>
      <c r="BR11" s="581">
        <f>'MASTER_ ALL areas - No.seedling'!BQ76</f>
        <v>0</v>
      </c>
      <c r="BS11" s="581">
        <f>'MASTER_ ALL areas - No.seedling'!BR76</f>
        <v>0</v>
      </c>
      <c r="BT11" s="80">
        <f t="shared" si="23"/>
        <v>0</v>
      </c>
      <c r="BU11" s="581">
        <f>'MASTER_ ALL areas - No.seedling'!BT76</f>
        <v>0</v>
      </c>
      <c r="BV11" s="80">
        <f t="shared" si="24"/>
        <v>0</v>
      </c>
      <c r="BW11" s="581">
        <f>'MASTER_ ALL areas - No.seedling'!BV76</f>
        <v>0</v>
      </c>
      <c r="BX11" s="581">
        <f>'MASTER_ ALL areas - No.seedling'!BW76</f>
        <v>0</v>
      </c>
      <c r="BY11" s="80">
        <f t="shared" si="25"/>
        <v>0</v>
      </c>
      <c r="BZ11" s="581">
        <f>'MASTER_ ALL areas - No.seedling'!BY76</f>
        <v>0</v>
      </c>
      <c r="CA11" s="81">
        <f t="shared" si="26"/>
        <v>0</v>
      </c>
      <c r="CB11" s="79"/>
      <c r="CC11" s="75">
        <f>'MASTER_ ALL areas - No.seedling'!CB76</f>
        <v>80</v>
      </c>
      <c r="CD11" s="76">
        <f>'MASTER_ ALL areas - No.seedling'!CC76</f>
        <v>4</v>
      </c>
      <c r="CE11" s="80">
        <f t="shared" si="27"/>
        <v>1</v>
      </c>
      <c r="CF11" s="76">
        <f>'MASTER_ ALL areas - No.seedling'!CE76</f>
        <v>4</v>
      </c>
      <c r="CG11" s="81">
        <f t="shared" si="28"/>
        <v>1</v>
      </c>
      <c r="CH11" s="75">
        <f>'MASTER_ ALL areas - No.seedling'!CG76</f>
        <v>0</v>
      </c>
      <c r="CI11" s="76">
        <f>'MASTER_ ALL areas - No.seedling'!CH76</f>
        <v>0</v>
      </c>
      <c r="CJ11" s="80">
        <f t="shared" si="29"/>
        <v>0</v>
      </c>
      <c r="CK11" s="76">
        <f>'MASTER_ ALL areas - No.seedling'!CJ76</f>
        <v>0</v>
      </c>
      <c r="CL11" s="81">
        <f t="shared" si="30"/>
        <v>0</v>
      </c>
      <c r="CM11" s="75">
        <f>'MASTER_ ALL areas - No.seedling'!CL76</f>
        <v>0</v>
      </c>
      <c r="CN11" s="76">
        <f>'MASTER_ ALL areas - No.seedling'!CM76</f>
        <v>0</v>
      </c>
      <c r="CO11" s="80">
        <f t="shared" si="31"/>
        <v>0</v>
      </c>
      <c r="CP11" s="76">
        <f>'MASTER_ ALL areas - No.seedling'!CO76</f>
        <v>0</v>
      </c>
      <c r="CQ11" s="81">
        <f t="shared" si="32"/>
        <v>0</v>
      </c>
      <c r="CR11" s="75">
        <f>'MASTER_ ALL areas - No.seedling'!CQ76</f>
        <v>0</v>
      </c>
      <c r="CS11" s="76">
        <f>'MASTER_ ALL areas - No.seedling'!CR76</f>
        <v>0</v>
      </c>
      <c r="CT11" s="80">
        <f t="shared" si="33"/>
        <v>0</v>
      </c>
      <c r="CU11" s="76">
        <f>'MASTER_ ALL areas - No.seedling'!CT76</f>
        <v>0</v>
      </c>
      <c r="CV11" s="81">
        <f t="shared" si="34"/>
        <v>0</v>
      </c>
      <c r="CW11" s="75">
        <f>'MASTER_ ALL areas - No.seedling'!CV76</f>
        <v>1120</v>
      </c>
      <c r="CX11" s="76">
        <f>'MASTER_ ALL areas - No.seedling'!CW76</f>
        <v>0</v>
      </c>
      <c r="CY11" s="80">
        <f t="shared" si="35"/>
        <v>0</v>
      </c>
      <c r="CZ11" s="76">
        <f>'MASTER_ ALL areas - No.seedling'!CY76</f>
        <v>15</v>
      </c>
      <c r="DA11" s="81">
        <f t="shared" si="36"/>
        <v>0.26785714285714285</v>
      </c>
      <c r="DB11" s="75">
        <f>'MASTER_ ALL areas - No.seedling'!DA76</f>
        <v>100</v>
      </c>
      <c r="DC11" s="76">
        <f>'MASTER_ ALL areas - No.seedling'!DB76</f>
        <v>0</v>
      </c>
      <c r="DD11" s="80">
        <f t="shared" si="37"/>
        <v>0</v>
      </c>
      <c r="DE11" s="76">
        <f>'MASTER_ ALL areas - No.seedling'!DD76</f>
        <v>5</v>
      </c>
      <c r="DF11" s="81">
        <f t="shared" si="38"/>
        <v>1</v>
      </c>
      <c r="DG11" s="75">
        <f>'MASTER_ ALL areas - No.seedling'!DF76</f>
        <v>0</v>
      </c>
      <c r="DH11" s="76">
        <f>'MASTER_ ALL areas - No.seedling'!DG76</f>
        <v>0</v>
      </c>
      <c r="DI11" s="80">
        <f t="shared" si="39"/>
        <v>0</v>
      </c>
      <c r="DJ11" s="76">
        <f>'MASTER_ ALL areas - No.seedling'!DI76</f>
        <v>0</v>
      </c>
      <c r="DK11" s="81">
        <f t="shared" si="40"/>
        <v>0</v>
      </c>
      <c r="DL11" s="75">
        <f>'MASTER_ ALL areas - No.seedling'!DK76</f>
        <v>0</v>
      </c>
      <c r="DM11" s="76">
        <f>'MASTER_ ALL areas - No.seedling'!DL76</f>
        <v>0</v>
      </c>
      <c r="DN11" s="80">
        <f t="shared" si="41"/>
        <v>0</v>
      </c>
      <c r="DO11" s="76">
        <f>'MASTER_ ALL areas - No.seedling'!DN76</f>
        <v>0</v>
      </c>
      <c r="DP11" s="81">
        <f t="shared" si="42"/>
        <v>0</v>
      </c>
      <c r="DQ11" s="75">
        <f>'MASTER_ ALL areas - No.seedling'!DP76</f>
        <v>140</v>
      </c>
      <c r="DR11" s="76">
        <f>'MASTER_ ALL areas - No.seedling'!DQ76</f>
        <v>1</v>
      </c>
      <c r="DS11" s="80">
        <f t="shared" si="43"/>
        <v>0.14285714285714285</v>
      </c>
      <c r="DT11" s="76">
        <f>'MASTER_ ALL areas - No.seedling'!DS76</f>
        <v>1</v>
      </c>
      <c r="DU11" s="81">
        <f t="shared" si="44"/>
        <v>0.14285714285714285</v>
      </c>
      <c r="DV11" s="75">
        <f>'MASTER_ ALL areas - No.seedling'!DU76</f>
        <v>40</v>
      </c>
      <c r="DW11" s="76">
        <f>'MASTER_ ALL areas - No.seedling'!DV76</f>
        <v>1</v>
      </c>
      <c r="DX11" s="80">
        <f t="shared" si="45"/>
        <v>0.5</v>
      </c>
      <c r="DY11" s="76">
        <f>'MASTER_ ALL areas - No.seedling'!DX76</f>
        <v>1</v>
      </c>
      <c r="DZ11" s="81">
        <f t="shared" si="46"/>
        <v>0.5</v>
      </c>
      <c r="EA11" s="75">
        <f>'MASTER_ ALL areas - No.seedling'!DZ76</f>
        <v>0</v>
      </c>
      <c r="EB11" s="76">
        <f>'MASTER_ ALL areas - No.seedling'!EA76</f>
        <v>0</v>
      </c>
      <c r="EC11" s="80">
        <f t="shared" si="47"/>
        <v>0</v>
      </c>
      <c r="ED11" s="76">
        <f>'MASTER_ ALL areas - No.seedling'!EC76</f>
        <v>0</v>
      </c>
      <c r="EE11" s="81">
        <f t="shared" si="48"/>
        <v>0</v>
      </c>
      <c r="EF11" s="75">
        <f>'MASTER_ ALL areas - No.seedling'!EE76</f>
        <v>0</v>
      </c>
      <c r="EG11" s="76">
        <f>'MASTER_ ALL areas - No.seedling'!EF76</f>
        <v>0</v>
      </c>
      <c r="EH11" s="80">
        <f t="shared" si="49"/>
        <v>0</v>
      </c>
      <c r="EI11" s="76">
        <f>'MASTER_ ALL areas - No.seedling'!EH76</f>
        <v>0</v>
      </c>
      <c r="EJ11" s="81">
        <f t="shared" si="50"/>
        <v>0</v>
      </c>
      <c r="EK11" s="75">
        <f>'MASTER_ ALL areas - No.seedling'!EJ76</f>
        <v>60</v>
      </c>
      <c r="EL11" s="76">
        <f>'MASTER_ ALL areas - No.seedling'!EK76</f>
        <v>0</v>
      </c>
      <c r="EM11" s="80">
        <f t="shared" si="51"/>
        <v>0</v>
      </c>
      <c r="EN11" s="76">
        <f>'MASTER_ ALL areas - No.seedling'!EM76</f>
        <v>0</v>
      </c>
      <c r="EO11" s="81">
        <f t="shared" si="52"/>
        <v>0</v>
      </c>
      <c r="EP11" s="75">
        <f>'MASTER_ ALL areas - No.seedling'!EO76</f>
        <v>0</v>
      </c>
      <c r="EQ11" s="76">
        <f>'MASTER_ ALL areas - No.seedling'!EP76</f>
        <v>0</v>
      </c>
      <c r="ER11" s="80">
        <f t="shared" si="53"/>
        <v>0</v>
      </c>
      <c r="ES11" s="76">
        <f>'MASTER_ ALL areas - No.seedling'!ER76</f>
        <v>0</v>
      </c>
      <c r="ET11" s="81">
        <f t="shared" si="54"/>
        <v>0</v>
      </c>
      <c r="EU11" s="75">
        <f>'MASTER_ ALL areas - No.seedling'!ET76</f>
        <v>0</v>
      </c>
      <c r="EV11" s="76">
        <f>'MASTER_ ALL areas - No.seedling'!EU76</f>
        <v>0</v>
      </c>
      <c r="EW11" s="80">
        <f t="shared" si="55"/>
        <v>0</v>
      </c>
      <c r="EX11" s="76">
        <f>'MASTER_ ALL areas - No.seedling'!EW76</f>
        <v>0</v>
      </c>
      <c r="EY11" s="81">
        <f t="shared" si="56"/>
        <v>0</v>
      </c>
      <c r="EZ11" s="75">
        <f>'MASTER_ ALL areas - No.seedling'!EY76</f>
        <v>0</v>
      </c>
      <c r="FA11" s="76">
        <f>'MASTER_ ALL areas - No.seedling'!EZ76</f>
        <v>0</v>
      </c>
      <c r="FB11" s="80">
        <f t="shared" si="57"/>
        <v>0</v>
      </c>
      <c r="FC11" s="76">
        <f>'MASTER_ ALL areas - No.seedling'!FB76</f>
        <v>0</v>
      </c>
      <c r="FD11" s="81">
        <f t="shared" si="58"/>
        <v>0</v>
      </c>
      <c r="FE11" s="75">
        <f>'MASTER_ ALL areas - No.seedling'!FD76</f>
        <v>0</v>
      </c>
      <c r="FF11" s="76">
        <f>'MASTER_ ALL areas - No.seedling'!FE76</f>
        <v>0</v>
      </c>
      <c r="FG11" s="80">
        <f t="shared" si="59"/>
        <v>0</v>
      </c>
      <c r="FH11" s="76">
        <f>'MASTER_ ALL areas - No.seedling'!FG76</f>
        <v>0</v>
      </c>
      <c r="FI11" s="81">
        <f t="shared" si="60"/>
        <v>0</v>
      </c>
      <c r="FJ11" s="75">
        <f>'MASTER_ ALL areas - No.seedling'!FI76</f>
        <v>0</v>
      </c>
      <c r="FK11" s="76">
        <f>'MASTER_ ALL areas - No.seedling'!FJ76</f>
        <v>0</v>
      </c>
      <c r="FL11" s="80">
        <f t="shared" si="61"/>
        <v>0</v>
      </c>
      <c r="FM11" s="76">
        <f>'MASTER_ ALL areas - No.seedling'!FL76</f>
        <v>0</v>
      </c>
      <c r="FN11" s="81">
        <f t="shared" si="62"/>
        <v>0</v>
      </c>
      <c r="FO11" s="75">
        <f>'MASTER_ ALL areas - No.seedling'!FN76</f>
        <v>0</v>
      </c>
      <c r="FP11" s="76">
        <f>'MASTER_ ALL areas - No.seedling'!FO76</f>
        <v>0</v>
      </c>
      <c r="FQ11" s="80">
        <f t="shared" si="63"/>
        <v>0</v>
      </c>
      <c r="FR11" s="76">
        <f>'MASTER_ ALL areas - No.seedling'!FQ76</f>
        <v>0</v>
      </c>
      <c r="FS11" s="81">
        <f t="shared" si="64"/>
        <v>0</v>
      </c>
      <c r="FT11" s="75">
        <f>'MASTER_ ALL areas - No.seedling'!FS76</f>
        <v>0</v>
      </c>
      <c r="FU11" s="76">
        <f>'MASTER_ ALL areas - No.seedling'!FT76</f>
        <v>0</v>
      </c>
      <c r="FV11" s="80">
        <f t="shared" si="65"/>
        <v>0</v>
      </c>
      <c r="FW11" s="76">
        <f>'MASTER_ ALL areas - No.seedling'!FV76</f>
        <v>0</v>
      </c>
      <c r="FX11" s="81">
        <f t="shared" si="66"/>
        <v>0</v>
      </c>
      <c r="FY11" s="75">
        <f>'MASTER_ ALL areas - No.seedling'!FX76</f>
        <v>0</v>
      </c>
      <c r="FZ11" s="76">
        <f>'MASTER_ ALL areas - No.seedling'!FY76</f>
        <v>0</v>
      </c>
      <c r="GA11" s="80">
        <f t="shared" si="67"/>
        <v>0</v>
      </c>
      <c r="GB11" s="76">
        <f>'MASTER_ ALL areas - No.seedling'!GA76</f>
        <v>0</v>
      </c>
      <c r="GC11" s="81">
        <f t="shared" si="68"/>
        <v>0</v>
      </c>
      <c r="GD11" s="75">
        <f>'MASTER_ ALL areas - No.seedling'!GC76</f>
        <v>0</v>
      </c>
      <c r="GE11" s="76">
        <f>'MASTER_ ALL areas - No.seedling'!GD76</f>
        <v>0</v>
      </c>
      <c r="GF11" s="80">
        <f t="shared" si="69"/>
        <v>0</v>
      </c>
      <c r="GG11" s="76">
        <f>'MASTER_ ALL areas - No.seedling'!GF76</f>
        <v>0</v>
      </c>
      <c r="GH11" s="81">
        <f t="shared" si="70"/>
        <v>0</v>
      </c>
      <c r="GI11" s="75">
        <f>'MASTER_ ALL areas - No.seedling'!GH76</f>
        <v>0</v>
      </c>
      <c r="GJ11" s="76">
        <f>'MASTER_ ALL areas - No.seedling'!GI76</f>
        <v>0</v>
      </c>
      <c r="GK11" s="80">
        <f t="shared" si="71"/>
        <v>0</v>
      </c>
      <c r="GL11" s="76">
        <f>'MASTER_ ALL areas - No.seedling'!GK76</f>
        <v>0</v>
      </c>
      <c r="GM11" s="81">
        <f t="shared" si="72"/>
        <v>0</v>
      </c>
      <c r="GN11" s="75">
        <f>'MASTER_ ALL areas - No.seedling'!GM76</f>
        <v>0</v>
      </c>
      <c r="GO11" s="76">
        <f>'MASTER_ ALL areas - No.seedling'!GN76</f>
        <v>0</v>
      </c>
      <c r="GP11" s="80">
        <f t="shared" si="73"/>
        <v>0</v>
      </c>
      <c r="GQ11" s="76">
        <f>'MASTER_ ALL areas - No.seedling'!GP76</f>
        <v>0</v>
      </c>
      <c r="GR11" s="81">
        <f t="shared" si="74"/>
        <v>0</v>
      </c>
      <c r="GS11" s="75">
        <f>'MASTER_ ALL areas - No.seedling'!GR76</f>
        <v>0</v>
      </c>
      <c r="GT11" s="76">
        <f>'MASTER_ ALL areas - No.seedling'!GS76</f>
        <v>0</v>
      </c>
      <c r="GU11" s="80">
        <f t="shared" si="75"/>
        <v>0</v>
      </c>
      <c r="GV11" s="76">
        <f>'MASTER_ ALL areas - No.seedling'!GU76</f>
        <v>0</v>
      </c>
      <c r="GW11" s="81">
        <f t="shared" si="76"/>
        <v>0</v>
      </c>
      <c r="GX11" s="75">
        <f>'MASTER_ ALL areas - No.seedling'!GW76</f>
        <v>0</v>
      </c>
      <c r="GY11" s="76">
        <f>'MASTER_ ALL areas - No.seedling'!GX76</f>
        <v>0</v>
      </c>
      <c r="GZ11" s="80">
        <f t="shared" si="77"/>
        <v>0</v>
      </c>
      <c r="HA11" s="76">
        <f>'MASTER_ ALL areas - No.seedling'!GZ76</f>
        <v>0</v>
      </c>
      <c r="HB11" s="81">
        <f t="shared" si="78"/>
        <v>0</v>
      </c>
      <c r="HC11" s="75">
        <f>'MASTER_ ALL areas - No.seedling'!HB76</f>
        <v>0</v>
      </c>
      <c r="HD11" s="76">
        <f>'MASTER_ ALL areas - No.seedling'!HC76</f>
        <v>0</v>
      </c>
      <c r="HE11" s="80">
        <f t="shared" si="79"/>
        <v>0</v>
      </c>
      <c r="HF11" s="76">
        <f>'MASTER_ ALL areas - No.seedling'!HE76</f>
        <v>0</v>
      </c>
      <c r="HG11" s="81">
        <f t="shared" si="80"/>
        <v>0</v>
      </c>
      <c r="HH11" s="75">
        <f>'MASTER_ ALL areas - No.seedling'!HG76</f>
        <v>0</v>
      </c>
      <c r="HI11" s="76">
        <f>'MASTER_ ALL areas - No.seedling'!HH76</f>
        <v>0</v>
      </c>
      <c r="HJ11" s="80">
        <f t="shared" si="81"/>
        <v>0</v>
      </c>
      <c r="HK11" s="76">
        <f>'MASTER_ ALL areas - No.seedling'!HJ76</f>
        <v>0</v>
      </c>
      <c r="HL11" s="81">
        <f t="shared" si="82"/>
        <v>0</v>
      </c>
      <c r="HM11" s="75">
        <f>'MASTER_ ALL areas - No.seedling'!HL76</f>
        <v>0</v>
      </c>
      <c r="HN11" s="76">
        <f>'MASTER_ ALL areas - No.seedling'!HM76</f>
        <v>0</v>
      </c>
      <c r="HO11" s="80">
        <f t="shared" si="83"/>
        <v>0</v>
      </c>
      <c r="HP11" s="76">
        <f>'MASTER_ ALL areas - No.seedling'!HO76</f>
        <v>0</v>
      </c>
      <c r="HQ11" s="81">
        <f t="shared" si="84"/>
        <v>0</v>
      </c>
      <c r="HR11" s="75">
        <f>'MASTER_ ALL areas - No.seedling'!HQ76</f>
        <v>0</v>
      </c>
      <c r="HS11" s="76">
        <f>'MASTER_ ALL areas - No.seedling'!HR76</f>
        <v>0</v>
      </c>
      <c r="HT11" s="80">
        <f t="shared" si="85"/>
        <v>0</v>
      </c>
      <c r="HU11" s="76">
        <f>'MASTER_ ALL areas - No.seedling'!HT76</f>
        <v>0</v>
      </c>
      <c r="HV11" s="81">
        <f t="shared" si="86"/>
        <v>0</v>
      </c>
      <c r="HW11" s="75">
        <f>'MASTER_ ALL areas - No.seedling'!HV76</f>
        <v>0</v>
      </c>
      <c r="HX11" s="76">
        <f>'MASTER_ ALL areas - No.seedling'!HW76</f>
        <v>0</v>
      </c>
      <c r="HY11" s="80">
        <f t="shared" si="87"/>
        <v>0</v>
      </c>
      <c r="HZ11" s="76">
        <f>'MASTER_ ALL areas - No.seedling'!HY76</f>
        <v>0</v>
      </c>
      <c r="IA11" s="81">
        <f t="shared" si="88"/>
        <v>0</v>
      </c>
      <c r="IB11" s="75">
        <f>'MASTER_ ALL areas - No.seedling'!IA76</f>
        <v>0</v>
      </c>
      <c r="IC11" s="76">
        <f>'MASTER_ ALL areas - No.seedling'!IB76</f>
        <v>0</v>
      </c>
      <c r="ID11" s="80">
        <f t="shared" si="89"/>
        <v>0</v>
      </c>
      <c r="IE11" s="76">
        <f>'MASTER_ ALL areas - No.seedling'!ID76</f>
        <v>0</v>
      </c>
      <c r="IF11" s="85">
        <f t="shared" si="90"/>
        <v>0</v>
      </c>
      <c r="IG11" s="86" t="s">
        <v>273</v>
      </c>
      <c r="IH11" s="87"/>
    </row>
    <row r="12" spans="2:242" ht="33" customHeight="1" x14ac:dyDescent="0.25">
      <c r="B12" s="420">
        <v>105</v>
      </c>
      <c r="C12" s="421" t="s">
        <v>339</v>
      </c>
      <c r="D12" s="422">
        <v>215924</v>
      </c>
      <c r="E12" s="423">
        <v>933733</v>
      </c>
      <c r="F12" s="424" t="s">
        <v>89</v>
      </c>
      <c r="G12" s="88" t="s">
        <v>142</v>
      </c>
      <c r="H12" s="584">
        <f>'MASTER_ ALL areas - No.seedling'!G109</f>
        <v>6</v>
      </c>
      <c r="I12" s="585">
        <f>'MASTER_ ALL areas - No.seedling'!H109</f>
        <v>0.25</v>
      </c>
      <c r="J12" s="212">
        <f>'MASTER_ ALL areas - No.seedling'!I109</f>
        <v>82.2</v>
      </c>
      <c r="K12" s="586">
        <f>'MASTER_ ALL areas - No.seedling'!J109</f>
        <v>241</v>
      </c>
      <c r="L12" s="587">
        <f t="shared" si="0"/>
        <v>4820</v>
      </c>
      <c r="M12" s="212">
        <f>'MASTER_ ALL areas - No.seedling'!L109</f>
        <v>4820</v>
      </c>
      <c r="N12" s="579">
        <f>'MASTER_ ALL areas - No.seedling'!M109</f>
        <v>4</v>
      </c>
      <c r="O12" s="581">
        <f>'MASTER_ ALL areas - No.seedling'!N109</f>
        <v>60</v>
      </c>
      <c r="P12" s="77">
        <f t="shared" si="1"/>
        <v>1.6597510373443983E-2</v>
      </c>
      <c r="Q12" s="78">
        <f t="shared" si="2"/>
        <v>0.24896265560165975</v>
      </c>
      <c r="R12" s="79"/>
      <c r="S12" s="579">
        <f>'MASTER_ ALL areas - No.seedling'!R109</f>
        <v>4180</v>
      </c>
      <c r="T12" s="581">
        <f>'MASTER_ ALL areas - No.seedling'!S109</f>
        <v>0</v>
      </c>
      <c r="U12" s="80">
        <f t="shared" si="3"/>
        <v>0</v>
      </c>
      <c r="V12" s="581">
        <f>'MASTER_ ALL areas - No.seedling'!U109</f>
        <v>36</v>
      </c>
      <c r="W12" s="80">
        <f t="shared" si="4"/>
        <v>0.17224880382775121</v>
      </c>
      <c r="X12" s="581">
        <f>'MASTER_ ALL areas - No.seedling'!W109</f>
        <v>620</v>
      </c>
      <c r="Y12" s="581">
        <f>'MASTER_ ALL areas - No.seedling'!X109</f>
        <v>4</v>
      </c>
      <c r="Z12" s="80">
        <f t="shared" si="5"/>
        <v>0.12903225806451613</v>
      </c>
      <c r="AA12" s="581">
        <f>'MASTER_ ALL areas - No.seedling'!Z109</f>
        <v>24</v>
      </c>
      <c r="AB12" s="80">
        <f t="shared" si="6"/>
        <v>0.77419354838709675</v>
      </c>
      <c r="AC12" s="581">
        <f>'MASTER_ ALL areas - No.seedling'!AB109</f>
        <v>20</v>
      </c>
      <c r="AD12" s="581">
        <f>'MASTER_ ALL areas - No.seedling'!AC109</f>
        <v>0</v>
      </c>
      <c r="AE12" s="80">
        <f t="shared" si="7"/>
        <v>0</v>
      </c>
      <c r="AF12" s="581">
        <f>'MASTER_ ALL areas - No.seedling'!AE109</f>
        <v>0</v>
      </c>
      <c r="AG12" s="80">
        <f t="shared" si="8"/>
        <v>0</v>
      </c>
      <c r="AH12" s="581">
        <f>'MASTER_ ALL areas - No.seedling'!AG109</f>
        <v>0</v>
      </c>
      <c r="AI12" s="581">
        <f>'MASTER_ ALL areas - No.seedling'!AH109</f>
        <v>0</v>
      </c>
      <c r="AJ12" s="80">
        <f t="shared" si="9"/>
        <v>0</v>
      </c>
      <c r="AK12" s="581">
        <f>'MASTER_ ALL areas - No.seedling'!AJ109</f>
        <v>0</v>
      </c>
      <c r="AL12" s="81">
        <f t="shared" si="10"/>
        <v>0</v>
      </c>
      <c r="AM12" s="79"/>
      <c r="AN12" s="579">
        <f>'MASTER_ ALL areas - No.seedling'!AM109</f>
        <v>620</v>
      </c>
      <c r="AO12" s="581">
        <f>'MASTER_ ALL areas - No.seedling'!AN109</f>
        <v>3</v>
      </c>
      <c r="AP12" s="80">
        <f t="shared" si="11"/>
        <v>9.6774193548387094E-2</v>
      </c>
      <c r="AQ12" s="581">
        <f>'MASTER_ ALL areas - No.seedling'!AP109</f>
        <v>15</v>
      </c>
      <c r="AR12" s="80">
        <f t="shared" si="12"/>
        <v>0.4838709677419355</v>
      </c>
      <c r="AS12" s="581">
        <f>'MASTER_ ALL areas - No.seedling'!AR109</f>
        <v>3720</v>
      </c>
      <c r="AT12" s="581">
        <f>'MASTER_ ALL areas - No.seedling'!AS109</f>
        <v>1</v>
      </c>
      <c r="AU12" s="80">
        <f t="shared" si="13"/>
        <v>5.3763440860215058E-3</v>
      </c>
      <c r="AV12" s="581">
        <f>'MASTER_ ALL areas - No.seedling'!AU109</f>
        <v>41</v>
      </c>
      <c r="AW12" s="80">
        <f t="shared" si="14"/>
        <v>0.22043010752688172</v>
      </c>
      <c r="AX12" s="581">
        <f>'MASTER_ ALL areas - No.seedling'!AW109</f>
        <v>480</v>
      </c>
      <c r="AY12" s="581">
        <f>'MASTER_ ALL areas - No.seedling'!AX109</f>
        <v>0</v>
      </c>
      <c r="AZ12" s="80">
        <f t="shared" si="15"/>
        <v>0</v>
      </c>
      <c r="BA12" s="581">
        <f>'MASTER_ ALL areas - No.seedling'!AZ109</f>
        <v>4</v>
      </c>
      <c r="BB12" s="80">
        <f t="shared" si="16"/>
        <v>0.16666666666666666</v>
      </c>
      <c r="BC12" s="581">
        <f>'MASTER_ ALL areas - No.seedling'!BB109</f>
        <v>0</v>
      </c>
      <c r="BD12" s="581">
        <f>'MASTER_ ALL areas - No.seedling'!BC109</f>
        <v>0</v>
      </c>
      <c r="BE12" s="80">
        <f t="shared" si="17"/>
        <v>0</v>
      </c>
      <c r="BF12" s="581">
        <f>'MASTER_ ALL areas - No.seedling'!BE109</f>
        <v>0</v>
      </c>
      <c r="BG12" s="80">
        <f t="shared" si="18"/>
        <v>0</v>
      </c>
      <c r="BH12" s="581">
        <f>'MASTER_ ALL areas - No.seedling'!BG109</f>
        <v>0</v>
      </c>
      <c r="BI12" s="581">
        <f>'MASTER_ ALL areas - No.seedling'!BH109</f>
        <v>0</v>
      </c>
      <c r="BJ12" s="80">
        <f t="shared" si="19"/>
        <v>0</v>
      </c>
      <c r="BK12" s="581">
        <f>'MASTER_ ALL areas - No.seedling'!BJ109</f>
        <v>0</v>
      </c>
      <c r="BL12" s="80">
        <f t="shared" si="20"/>
        <v>0</v>
      </c>
      <c r="BM12" s="581">
        <f>'MASTER_ ALL areas - No.seedling'!BL109</f>
        <v>0</v>
      </c>
      <c r="BN12" s="581">
        <f>'MASTER_ ALL areas - No.seedling'!BM109</f>
        <v>0</v>
      </c>
      <c r="BO12" s="80">
        <f t="shared" si="21"/>
        <v>0</v>
      </c>
      <c r="BP12" s="581">
        <f>'MASTER_ ALL areas - No.seedling'!BO109</f>
        <v>0</v>
      </c>
      <c r="BQ12" s="80">
        <f t="shared" si="22"/>
        <v>0</v>
      </c>
      <c r="BR12" s="581">
        <f>'MASTER_ ALL areas - No.seedling'!BQ109</f>
        <v>0</v>
      </c>
      <c r="BS12" s="581">
        <f>'MASTER_ ALL areas - No.seedling'!BR109</f>
        <v>0</v>
      </c>
      <c r="BT12" s="80">
        <f t="shared" si="23"/>
        <v>0</v>
      </c>
      <c r="BU12" s="581">
        <f>'MASTER_ ALL areas - No.seedling'!BT109</f>
        <v>0</v>
      </c>
      <c r="BV12" s="80">
        <f t="shared" si="24"/>
        <v>0</v>
      </c>
      <c r="BW12" s="581">
        <f>'MASTER_ ALL areas - No.seedling'!BV109</f>
        <v>0</v>
      </c>
      <c r="BX12" s="581">
        <f>'MASTER_ ALL areas - No.seedling'!BW109</f>
        <v>0</v>
      </c>
      <c r="BY12" s="80">
        <f t="shared" si="25"/>
        <v>0</v>
      </c>
      <c r="BZ12" s="581">
        <f>'MASTER_ ALL areas - No.seedling'!BY109</f>
        <v>0</v>
      </c>
      <c r="CA12" s="81">
        <f t="shared" si="26"/>
        <v>0</v>
      </c>
      <c r="CB12" s="79"/>
      <c r="CC12" s="75">
        <f>'MASTER_ ALL areas - No.seedling'!CB109</f>
        <v>340</v>
      </c>
      <c r="CD12" s="76">
        <f>'MASTER_ ALL areas - No.seedling'!CC109</f>
        <v>0</v>
      </c>
      <c r="CE12" s="80">
        <f t="shared" si="27"/>
        <v>0</v>
      </c>
      <c r="CF12" s="76">
        <f>'MASTER_ ALL areas - No.seedling'!CE109</f>
        <v>3</v>
      </c>
      <c r="CG12" s="81">
        <f t="shared" si="28"/>
        <v>0.17647058823529413</v>
      </c>
      <c r="CH12" s="75">
        <f>'MASTER_ ALL areas - No.seedling'!CG109</f>
        <v>260</v>
      </c>
      <c r="CI12" s="76">
        <f>'MASTER_ ALL areas - No.seedling'!CH109</f>
        <v>3</v>
      </c>
      <c r="CJ12" s="80">
        <f t="shared" si="29"/>
        <v>0.23076923076923078</v>
      </c>
      <c r="CK12" s="76">
        <f>'MASTER_ ALL areas - No.seedling'!CJ109</f>
        <v>12</v>
      </c>
      <c r="CL12" s="81">
        <f t="shared" si="30"/>
        <v>0.92307692307692313</v>
      </c>
      <c r="CM12" s="75">
        <f>'MASTER_ ALL areas - No.seedling'!CL109</f>
        <v>20</v>
      </c>
      <c r="CN12" s="76">
        <f>'MASTER_ ALL areas - No.seedling'!CM109</f>
        <v>0</v>
      </c>
      <c r="CO12" s="80">
        <f t="shared" si="31"/>
        <v>0</v>
      </c>
      <c r="CP12" s="76">
        <f>'MASTER_ ALL areas - No.seedling'!CO109</f>
        <v>0</v>
      </c>
      <c r="CQ12" s="81">
        <f t="shared" si="32"/>
        <v>0</v>
      </c>
      <c r="CR12" s="75">
        <f>'MASTER_ ALL areas - No.seedling'!CQ109</f>
        <v>0</v>
      </c>
      <c r="CS12" s="76">
        <f>'MASTER_ ALL areas - No.seedling'!CR109</f>
        <v>0</v>
      </c>
      <c r="CT12" s="80">
        <f t="shared" si="33"/>
        <v>0</v>
      </c>
      <c r="CU12" s="76">
        <f>'MASTER_ ALL areas - No.seedling'!CT109</f>
        <v>0</v>
      </c>
      <c r="CV12" s="81">
        <f t="shared" si="34"/>
        <v>0</v>
      </c>
      <c r="CW12" s="75">
        <f>'MASTER_ ALL areas - No.seedling'!CV109</f>
        <v>3360</v>
      </c>
      <c r="CX12" s="76">
        <f>'MASTER_ ALL areas - No.seedling'!CW109</f>
        <v>0</v>
      </c>
      <c r="CY12" s="80">
        <f t="shared" si="35"/>
        <v>0</v>
      </c>
      <c r="CZ12" s="76">
        <f>'MASTER_ ALL areas - No.seedling'!CY109</f>
        <v>29</v>
      </c>
      <c r="DA12" s="81">
        <f t="shared" si="36"/>
        <v>0.17261904761904762</v>
      </c>
      <c r="DB12" s="75">
        <f>'MASTER_ ALL areas - No.seedling'!DA109</f>
        <v>360</v>
      </c>
      <c r="DC12" s="76">
        <f>'MASTER_ ALL areas - No.seedling'!DB109</f>
        <v>1</v>
      </c>
      <c r="DD12" s="80">
        <f t="shared" si="37"/>
        <v>5.5555555555555552E-2</v>
      </c>
      <c r="DE12" s="76">
        <f>'MASTER_ ALL areas - No.seedling'!DD109</f>
        <v>12</v>
      </c>
      <c r="DF12" s="81">
        <f t="shared" si="38"/>
        <v>0.66666666666666663</v>
      </c>
      <c r="DG12" s="75">
        <f>'MASTER_ ALL areas - No.seedling'!DF109</f>
        <v>0</v>
      </c>
      <c r="DH12" s="76">
        <f>'MASTER_ ALL areas - No.seedling'!DG109</f>
        <v>0</v>
      </c>
      <c r="DI12" s="80">
        <f t="shared" si="39"/>
        <v>0</v>
      </c>
      <c r="DJ12" s="76">
        <f>'MASTER_ ALL areas - No.seedling'!DI109</f>
        <v>0</v>
      </c>
      <c r="DK12" s="81">
        <f t="shared" si="40"/>
        <v>0</v>
      </c>
      <c r="DL12" s="75">
        <f>'MASTER_ ALL areas - No.seedling'!DK109</f>
        <v>0</v>
      </c>
      <c r="DM12" s="76">
        <f>'MASTER_ ALL areas - No.seedling'!DL109</f>
        <v>0</v>
      </c>
      <c r="DN12" s="80">
        <f t="shared" si="41"/>
        <v>0</v>
      </c>
      <c r="DO12" s="76">
        <f>'MASTER_ ALL areas - No.seedling'!DN109</f>
        <v>0</v>
      </c>
      <c r="DP12" s="81">
        <f t="shared" si="42"/>
        <v>0</v>
      </c>
      <c r="DQ12" s="75">
        <f>'MASTER_ ALL areas - No.seedling'!DP109</f>
        <v>480</v>
      </c>
      <c r="DR12" s="76">
        <f>'MASTER_ ALL areas - No.seedling'!DQ109</f>
        <v>0</v>
      </c>
      <c r="DS12" s="80">
        <f t="shared" si="43"/>
        <v>0</v>
      </c>
      <c r="DT12" s="76">
        <f>'MASTER_ ALL areas - No.seedling'!DS109</f>
        <v>4</v>
      </c>
      <c r="DU12" s="81">
        <f t="shared" si="44"/>
        <v>0.16666666666666666</v>
      </c>
      <c r="DV12" s="75">
        <f>'MASTER_ ALL areas - No.seedling'!DU109</f>
        <v>0</v>
      </c>
      <c r="DW12" s="76">
        <f>'MASTER_ ALL areas - No.seedling'!DV109</f>
        <v>0</v>
      </c>
      <c r="DX12" s="80">
        <f t="shared" si="45"/>
        <v>0</v>
      </c>
      <c r="DY12" s="76">
        <f>'MASTER_ ALL areas - No.seedling'!DX109</f>
        <v>0</v>
      </c>
      <c r="DZ12" s="81">
        <f t="shared" si="46"/>
        <v>0</v>
      </c>
      <c r="EA12" s="75">
        <f>'MASTER_ ALL areas - No.seedling'!DZ109</f>
        <v>0</v>
      </c>
      <c r="EB12" s="76">
        <f>'MASTER_ ALL areas - No.seedling'!EA109</f>
        <v>0</v>
      </c>
      <c r="EC12" s="80">
        <f t="shared" si="47"/>
        <v>0</v>
      </c>
      <c r="ED12" s="76">
        <f>'MASTER_ ALL areas - No.seedling'!EC109</f>
        <v>0</v>
      </c>
      <c r="EE12" s="81">
        <f t="shared" si="48"/>
        <v>0</v>
      </c>
      <c r="EF12" s="75">
        <f>'MASTER_ ALL areas - No.seedling'!EE109</f>
        <v>0</v>
      </c>
      <c r="EG12" s="76">
        <f>'MASTER_ ALL areas - No.seedling'!EF109</f>
        <v>0</v>
      </c>
      <c r="EH12" s="80">
        <f t="shared" si="49"/>
        <v>0</v>
      </c>
      <c r="EI12" s="76">
        <f>'MASTER_ ALL areas - No.seedling'!EH109</f>
        <v>0</v>
      </c>
      <c r="EJ12" s="81">
        <f t="shared" si="50"/>
        <v>0</v>
      </c>
      <c r="EK12" s="75">
        <f>'MASTER_ ALL areas - No.seedling'!EJ109</f>
        <v>0</v>
      </c>
      <c r="EL12" s="76">
        <f>'MASTER_ ALL areas - No.seedling'!EK109</f>
        <v>0</v>
      </c>
      <c r="EM12" s="80">
        <f t="shared" si="51"/>
        <v>0</v>
      </c>
      <c r="EN12" s="76">
        <f>'MASTER_ ALL areas - No.seedling'!EM109</f>
        <v>0</v>
      </c>
      <c r="EO12" s="81">
        <f t="shared" si="52"/>
        <v>0</v>
      </c>
      <c r="EP12" s="75">
        <f>'MASTER_ ALL areas - No.seedling'!EO109</f>
        <v>0</v>
      </c>
      <c r="EQ12" s="76">
        <f>'MASTER_ ALL areas - No.seedling'!EP109</f>
        <v>0</v>
      </c>
      <c r="ER12" s="80">
        <f t="shared" si="53"/>
        <v>0</v>
      </c>
      <c r="ES12" s="76">
        <f>'MASTER_ ALL areas - No.seedling'!ER109</f>
        <v>0</v>
      </c>
      <c r="ET12" s="81">
        <f t="shared" si="54"/>
        <v>0</v>
      </c>
      <c r="EU12" s="75">
        <f>'MASTER_ ALL areas - No.seedling'!ET109</f>
        <v>0</v>
      </c>
      <c r="EV12" s="76">
        <f>'MASTER_ ALL areas - No.seedling'!EU109</f>
        <v>0</v>
      </c>
      <c r="EW12" s="80">
        <f t="shared" si="55"/>
        <v>0</v>
      </c>
      <c r="EX12" s="76">
        <f>'MASTER_ ALL areas - No.seedling'!EW109</f>
        <v>0</v>
      </c>
      <c r="EY12" s="81">
        <f t="shared" si="56"/>
        <v>0</v>
      </c>
      <c r="EZ12" s="75">
        <f>'MASTER_ ALL areas - No.seedling'!EY109</f>
        <v>0</v>
      </c>
      <c r="FA12" s="76">
        <f>'MASTER_ ALL areas - No.seedling'!EZ109</f>
        <v>0</v>
      </c>
      <c r="FB12" s="80">
        <f t="shared" si="57"/>
        <v>0</v>
      </c>
      <c r="FC12" s="76">
        <f>'MASTER_ ALL areas - No.seedling'!FB109</f>
        <v>0</v>
      </c>
      <c r="FD12" s="81">
        <f t="shared" si="58"/>
        <v>0</v>
      </c>
      <c r="FE12" s="75">
        <f>'MASTER_ ALL areas - No.seedling'!FD109</f>
        <v>0</v>
      </c>
      <c r="FF12" s="76">
        <f>'MASTER_ ALL areas - No.seedling'!FE109</f>
        <v>0</v>
      </c>
      <c r="FG12" s="80">
        <f t="shared" si="59"/>
        <v>0</v>
      </c>
      <c r="FH12" s="76">
        <f>'MASTER_ ALL areas - No.seedling'!FG109</f>
        <v>0</v>
      </c>
      <c r="FI12" s="81">
        <f t="shared" si="60"/>
        <v>0</v>
      </c>
      <c r="FJ12" s="75">
        <f>'MASTER_ ALL areas - No.seedling'!FI109</f>
        <v>0</v>
      </c>
      <c r="FK12" s="76">
        <f>'MASTER_ ALL areas - No.seedling'!FJ109</f>
        <v>0</v>
      </c>
      <c r="FL12" s="80">
        <f t="shared" si="61"/>
        <v>0</v>
      </c>
      <c r="FM12" s="76">
        <f>'MASTER_ ALL areas - No.seedling'!FL109</f>
        <v>0</v>
      </c>
      <c r="FN12" s="81">
        <f t="shared" si="62"/>
        <v>0</v>
      </c>
      <c r="FO12" s="75">
        <f>'MASTER_ ALL areas - No.seedling'!FN109</f>
        <v>0</v>
      </c>
      <c r="FP12" s="76">
        <f>'MASTER_ ALL areas - No.seedling'!FO109</f>
        <v>0</v>
      </c>
      <c r="FQ12" s="80">
        <f t="shared" si="63"/>
        <v>0</v>
      </c>
      <c r="FR12" s="76">
        <f>'MASTER_ ALL areas - No.seedling'!FQ109</f>
        <v>0</v>
      </c>
      <c r="FS12" s="81">
        <f t="shared" si="64"/>
        <v>0</v>
      </c>
      <c r="FT12" s="75">
        <f>'MASTER_ ALL areas - No.seedling'!FS109</f>
        <v>0</v>
      </c>
      <c r="FU12" s="76">
        <f>'MASTER_ ALL areas - No.seedling'!FT109</f>
        <v>0</v>
      </c>
      <c r="FV12" s="80">
        <f t="shared" si="65"/>
        <v>0</v>
      </c>
      <c r="FW12" s="76">
        <f>'MASTER_ ALL areas - No.seedling'!FV109</f>
        <v>0</v>
      </c>
      <c r="FX12" s="81">
        <f t="shared" si="66"/>
        <v>0</v>
      </c>
      <c r="FY12" s="75">
        <f>'MASTER_ ALL areas - No.seedling'!FX109</f>
        <v>0</v>
      </c>
      <c r="FZ12" s="76">
        <f>'MASTER_ ALL areas - No.seedling'!FY109</f>
        <v>0</v>
      </c>
      <c r="GA12" s="80">
        <f t="shared" si="67"/>
        <v>0</v>
      </c>
      <c r="GB12" s="76">
        <f>'MASTER_ ALL areas - No.seedling'!GA109</f>
        <v>0</v>
      </c>
      <c r="GC12" s="81">
        <f t="shared" si="68"/>
        <v>0</v>
      </c>
      <c r="GD12" s="75">
        <f>'MASTER_ ALL areas - No.seedling'!GC109</f>
        <v>0</v>
      </c>
      <c r="GE12" s="76">
        <f>'MASTER_ ALL areas - No.seedling'!GD109</f>
        <v>0</v>
      </c>
      <c r="GF12" s="80">
        <f t="shared" si="69"/>
        <v>0</v>
      </c>
      <c r="GG12" s="76">
        <f>'MASTER_ ALL areas - No.seedling'!GF109</f>
        <v>0</v>
      </c>
      <c r="GH12" s="81">
        <f t="shared" si="70"/>
        <v>0</v>
      </c>
      <c r="GI12" s="75">
        <f>'MASTER_ ALL areas - No.seedling'!GH109</f>
        <v>0</v>
      </c>
      <c r="GJ12" s="76">
        <f>'MASTER_ ALL areas - No.seedling'!GI109</f>
        <v>0</v>
      </c>
      <c r="GK12" s="80">
        <f t="shared" si="71"/>
        <v>0</v>
      </c>
      <c r="GL12" s="76">
        <f>'MASTER_ ALL areas - No.seedling'!GK109</f>
        <v>0</v>
      </c>
      <c r="GM12" s="81">
        <f t="shared" si="72"/>
        <v>0</v>
      </c>
      <c r="GN12" s="75">
        <f>'MASTER_ ALL areas - No.seedling'!GM109</f>
        <v>0</v>
      </c>
      <c r="GO12" s="76">
        <f>'MASTER_ ALL areas - No.seedling'!GN109</f>
        <v>0</v>
      </c>
      <c r="GP12" s="80">
        <f t="shared" si="73"/>
        <v>0</v>
      </c>
      <c r="GQ12" s="76">
        <f>'MASTER_ ALL areas - No.seedling'!GP109</f>
        <v>0</v>
      </c>
      <c r="GR12" s="81">
        <f t="shared" si="74"/>
        <v>0</v>
      </c>
      <c r="GS12" s="75">
        <f>'MASTER_ ALL areas - No.seedling'!GR109</f>
        <v>0</v>
      </c>
      <c r="GT12" s="76">
        <f>'MASTER_ ALL areas - No.seedling'!GS109</f>
        <v>0</v>
      </c>
      <c r="GU12" s="80">
        <f t="shared" si="75"/>
        <v>0</v>
      </c>
      <c r="GV12" s="76">
        <f>'MASTER_ ALL areas - No.seedling'!GU109</f>
        <v>0</v>
      </c>
      <c r="GW12" s="81">
        <f t="shared" si="76"/>
        <v>0</v>
      </c>
      <c r="GX12" s="75">
        <f>'MASTER_ ALL areas - No.seedling'!GW109</f>
        <v>0</v>
      </c>
      <c r="GY12" s="76">
        <f>'MASTER_ ALL areas - No.seedling'!GX109</f>
        <v>0</v>
      </c>
      <c r="GZ12" s="80">
        <f t="shared" si="77"/>
        <v>0</v>
      </c>
      <c r="HA12" s="76">
        <f>'MASTER_ ALL areas - No.seedling'!GZ109</f>
        <v>0</v>
      </c>
      <c r="HB12" s="81">
        <f t="shared" si="78"/>
        <v>0</v>
      </c>
      <c r="HC12" s="75">
        <f>'MASTER_ ALL areas - No.seedling'!HB109</f>
        <v>0</v>
      </c>
      <c r="HD12" s="76">
        <f>'MASTER_ ALL areas - No.seedling'!HC109</f>
        <v>0</v>
      </c>
      <c r="HE12" s="80">
        <f t="shared" si="79"/>
        <v>0</v>
      </c>
      <c r="HF12" s="76">
        <f>'MASTER_ ALL areas - No.seedling'!HE109</f>
        <v>0</v>
      </c>
      <c r="HG12" s="81">
        <f t="shared" si="80"/>
        <v>0</v>
      </c>
      <c r="HH12" s="75">
        <f>'MASTER_ ALL areas - No.seedling'!HG109</f>
        <v>0</v>
      </c>
      <c r="HI12" s="76">
        <f>'MASTER_ ALL areas - No.seedling'!HH109</f>
        <v>0</v>
      </c>
      <c r="HJ12" s="80">
        <f t="shared" si="81"/>
        <v>0</v>
      </c>
      <c r="HK12" s="76">
        <f>'MASTER_ ALL areas - No.seedling'!HJ109</f>
        <v>0</v>
      </c>
      <c r="HL12" s="81">
        <f t="shared" si="82"/>
        <v>0</v>
      </c>
      <c r="HM12" s="75">
        <f>'MASTER_ ALL areas - No.seedling'!HL109</f>
        <v>0</v>
      </c>
      <c r="HN12" s="76">
        <f>'MASTER_ ALL areas - No.seedling'!HM109</f>
        <v>0</v>
      </c>
      <c r="HO12" s="80">
        <f t="shared" si="83"/>
        <v>0</v>
      </c>
      <c r="HP12" s="76">
        <f>'MASTER_ ALL areas - No.seedling'!HO109</f>
        <v>0</v>
      </c>
      <c r="HQ12" s="81">
        <f t="shared" si="84"/>
        <v>0</v>
      </c>
      <c r="HR12" s="75">
        <f>'MASTER_ ALL areas - No.seedling'!HQ109</f>
        <v>0</v>
      </c>
      <c r="HS12" s="76">
        <f>'MASTER_ ALL areas - No.seedling'!HR109</f>
        <v>0</v>
      </c>
      <c r="HT12" s="80">
        <f t="shared" si="85"/>
        <v>0</v>
      </c>
      <c r="HU12" s="76">
        <f>'MASTER_ ALL areas - No.seedling'!HT109</f>
        <v>0</v>
      </c>
      <c r="HV12" s="81">
        <f t="shared" si="86"/>
        <v>0</v>
      </c>
      <c r="HW12" s="75">
        <f>'MASTER_ ALL areas - No.seedling'!HV109</f>
        <v>0</v>
      </c>
      <c r="HX12" s="76">
        <f>'MASTER_ ALL areas - No.seedling'!HW109</f>
        <v>0</v>
      </c>
      <c r="HY12" s="80">
        <f t="shared" si="87"/>
        <v>0</v>
      </c>
      <c r="HZ12" s="76">
        <f>'MASTER_ ALL areas - No.seedling'!HY109</f>
        <v>0</v>
      </c>
      <c r="IA12" s="81">
        <f t="shared" si="88"/>
        <v>0</v>
      </c>
      <c r="IB12" s="75">
        <f>'MASTER_ ALL areas - No.seedling'!IA109</f>
        <v>0</v>
      </c>
      <c r="IC12" s="76">
        <f>'MASTER_ ALL areas - No.seedling'!IB109</f>
        <v>0</v>
      </c>
      <c r="ID12" s="80">
        <f t="shared" si="89"/>
        <v>0</v>
      </c>
      <c r="IE12" s="76">
        <f>'MASTER_ ALL areas - No.seedling'!ID109</f>
        <v>0</v>
      </c>
      <c r="IF12" s="85">
        <f t="shared" si="90"/>
        <v>0</v>
      </c>
      <c r="IG12" s="86" t="s">
        <v>340</v>
      </c>
      <c r="IH12" s="87"/>
    </row>
    <row r="13" spans="2:242" ht="33" customHeight="1" x14ac:dyDescent="0.25">
      <c r="B13" s="420">
        <v>106</v>
      </c>
      <c r="C13" s="421" t="s">
        <v>341</v>
      </c>
      <c r="D13" s="422">
        <v>216133</v>
      </c>
      <c r="E13" s="423">
        <v>933733</v>
      </c>
      <c r="F13" s="424" t="s">
        <v>89</v>
      </c>
      <c r="G13" s="88" t="s">
        <v>342</v>
      </c>
      <c r="H13" s="588">
        <f>'MASTER_ ALL areas - No.seedling'!G110</f>
        <v>3</v>
      </c>
      <c r="I13" s="585">
        <f>'MASTER_ ALL areas - No.seedling'!H110</f>
        <v>0.3</v>
      </c>
      <c r="J13" s="212">
        <f>'MASTER_ ALL areas - No.seedling'!I110</f>
        <v>34.4</v>
      </c>
      <c r="K13" s="586">
        <f>'MASTER_ ALL areas - No.seedling'!J110</f>
        <v>116</v>
      </c>
      <c r="L13" s="587">
        <f t="shared" si="0"/>
        <v>2320</v>
      </c>
      <c r="M13" s="212">
        <f>'MASTER_ ALL areas - No.seedling'!L110</f>
        <v>2320</v>
      </c>
      <c r="N13" s="579">
        <f>'MASTER_ ALL areas - No.seedling'!M110</f>
        <v>3</v>
      </c>
      <c r="O13" s="581">
        <f>'MASTER_ ALL areas - No.seedling'!N110</f>
        <v>29</v>
      </c>
      <c r="P13" s="77">
        <f t="shared" si="1"/>
        <v>2.5862068965517241E-2</v>
      </c>
      <c r="Q13" s="78">
        <f t="shared" si="2"/>
        <v>0.25</v>
      </c>
      <c r="R13" s="79"/>
      <c r="S13" s="579">
        <f>'MASTER_ ALL areas - No.seedling'!R110</f>
        <v>180</v>
      </c>
      <c r="T13" s="581">
        <f>'MASTER_ ALL areas - No.seedling'!S110</f>
        <v>0</v>
      </c>
      <c r="U13" s="80">
        <f t="shared" si="3"/>
        <v>0</v>
      </c>
      <c r="V13" s="581">
        <f>'MASTER_ ALL areas - No.seedling'!U110</f>
        <v>4</v>
      </c>
      <c r="W13" s="80">
        <f t="shared" si="4"/>
        <v>0.44444444444444442</v>
      </c>
      <c r="X13" s="581">
        <f>'MASTER_ ALL areas - No.seedling'!W110</f>
        <v>700</v>
      </c>
      <c r="Y13" s="581">
        <f>'MASTER_ ALL areas - No.seedling'!X110</f>
        <v>3</v>
      </c>
      <c r="Z13" s="80">
        <f t="shared" si="5"/>
        <v>8.5714285714285715E-2</v>
      </c>
      <c r="AA13" s="581">
        <f>'MASTER_ ALL areas - No.seedling'!Z110</f>
        <v>18</v>
      </c>
      <c r="AB13" s="80">
        <f t="shared" si="6"/>
        <v>0.51428571428571423</v>
      </c>
      <c r="AC13" s="581">
        <f>'MASTER_ ALL areas - No.seedling'!AB110</f>
        <v>880</v>
      </c>
      <c r="AD13" s="581">
        <f>'MASTER_ ALL areas - No.seedling'!AC110</f>
        <v>0</v>
      </c>
      <c r="AE13" s="80">
        <f t="shared" si="7"/>
        <v>0</v>
      </c>
      <c r="AF13" s="581">
        <f>'MASTER_ ALL areas - No.seedling'!AE110</f>
        <v>6</v>
      </c>
      <c r="AG13" s="80">
        <f t="shared" si="8"/>
        <v>0.13636363636363635</v>
      </c>
      <c r="AH13" s="581">
        <f>'MASTER_ ALL areas - No.seedling'!AG110</f>
        <v>560</v>
      </c>
      <c r="AI13" s="581">
        <f>'MASTER_ ALL areas - No.seedling'!AH110</f>
        <v>0</v>
      </c>
      <c r="AJ13" s="80">
        <f t="shared" si="9"/>
        <v>0</v>
      </c>
      <c r="AK13" s="581">
        <f>'MASTER_ ALL areas - No.seedling'!AJ110</f>
        <v>1</v>
      </c>
      <c r="AL13" s="81">
        <f t="shared" si="10"/>
        <v>3.5714285714285712E-2</v>
      </c>
      <c r="AM13" s="79"/>
      <c r="AN13" s="579">
        <f>'MASTER_ ALL areas - No.seedling'!AM110</f>
        <v>1980</v>
      </c>
      <c r="AO13" s="581">
        <f>'MASTER_ ALL areas - No.seedling'!AN110</f>
        <v>1</v>
      </c>
      <c r="AP13" s="80">
        <f t="shared" si="11"/>
        <v>1.0101010101010102E-2</v>
      </c>
      <c r="AQ13" s="581">
        <f>'MASTER_ ALL areas - No.seedling'!AP110</f>
        <v>19</v>
      </c>
      <c r="AR13" s="80">
        <f t="shared" si="12"/>
        <v>0.19191919191919191</v>
      </c>
      <c r="AS13" s="581">
        <f>'MASTER_ ALL areas - No.seedling'!AR110</f>
        <v>280</v>
      </c>
      <c r="AT13" s="581">
        <f>'MASTER_ ALL areas - No.seedling'!AS110</f>
        <v>2</v>
      </c>
      <c r="AU13" s="80">
        <f t="shared" si="13"/>
        <v>0.14285714285714285</v>
      </c>
      <c r="AV13" s="581">
        <f>'MASTER_ ALL areas - No.seedling'!AU110</f>
        <v>10</v>
      </c>
      <c r="AW13" s="80">
        <f t="shared" si="14"/>
        <v>0.7142857142857143</v>
      </c>
      <c r="AX13" s="581">
        <f>'MASTER_ ALL areas - No.seedling'!AW110</f>
        <v>0</v>
      </c>
      <c r="AY13" s="581">
        <f>'MASTER_ ALL areas - No.seedling'!AX110</f>
        <v>0</v>
      </c>
      <c r="AZ13" s="80">
        <f t="shared" si="15"/>
        <v>0</v>
      </c>
      <c r="BA13" s="581">
        <f>'MASTER_ ALL areas - No.seedling'!AZ110</f>
        <v>0</v>
      </c>
      <c r="BB13" s="80">
        <f t="shared" si="16"/>
        <v>0</v>
      </c>
      <c r="BC13" s="581">
        <f>'MASTER_ ALL areas - No.seedling'!BB110</f>
        <v>0</v>
      </c>
      <c r="BD13" s="581">
        <f>'MASTER_ ALL areas - No.seedling'!BC110</f>
        <v>0</v>
      </c>
      <c r="BE13" s="80">
        <f t="shared" si="17"/>
        <v>0</v>
      </c>
      <c r="BF13" s="581">
        <f>'MASTER_ ALL areas - No.seedling'!BE110</f>
        <v>0</v>
      </c>
      <c r="BG13" s="80">
        <f t="shared" si="18"/>
        <v>0</v>
      </c>
      <c r="BH13" s="581">
        <f>'MASTER_ ALL areas - No.seedling'!BG110</f>
        <v>60</v>
      </c>
      <c r="BI13" s="581">
        <f>'MASTER_ ALL areas - No.seedling'!BH110</f>
        <v>0</v>
      </c>
      <c r="BJ13" s="80">
        <f t="shared" si="19"/>
        <v>0</v>
      </c>
      <c r="BK13" s="581">
        <f>'MASTER_ ALL areas - No.seedling'!BJ110</f>
        <v>0</v>
      </c>
      <c r="BL13" s="80">
        <f t="shared" si="20"/>
        <v>0</v>
      </c>
      <c r="BM13" s="581">
        <f>'MASTER_ ALL areas - No.seedling'!BL110</f>
        <v>0</v>
      </c>
      <c r="BN13" s="581">
        <f>'MASTER_ ALL areas - No.seedling'!BM110</f>
        <v>0</v>
      </c>
      <c r="BO13" s="80">
        <f t="shared" si="21"/>
        <v>0</v>
      </c>
      <c r="BP13" s="581">
        <f>'MASTER_ ALL areas - No.seedling'!BO110</f>
        <v>0</v>
      </c>
      <c r="BQ13" s="80">
        <f t="shared" si="22"/>
        <v>0</v>
      </c>
      <c r="BR13" s="581">
        <f>'MASTER_ ALL areas - No.seedling'!BQ110</f>
        <v>0</v>
      </c>
      <c r="BS13" s="581">
        <f>'MASTER_ ALL areas - No.seedling'!BR110</f>
        <v>0</v>
      </c>
      <c r="BT13" s="80">
        <f t="shared" si="23"/>
        <v>0</v>
      </c>
      <c r="BU13" s="581">
        <f>'MASTER_ ALL areas - No.seedling'!BT110</f>
        <v>0</v>
      </c>
      <c r="BV13" s="80">
        <f t="shared" si="24"/>
        <v>0</v>
      </c>
      <c r="BW13" s="581">
        <f>'MASTER_ ALL areas - No.seedling'!BV110</f>
        <v>0</v>
      </c>
      <c r="BX13" s="581">
        <f>'MASTER_ ALL areas - No.seedling'!BW110</f>
        <v>0</v>
      </c>
      <c r="BY13" s="80">
        <f t="shared" si="25"/>
        <v>0</v>
      </c>
      <c r="BZ13" s="581">
        <f>'MASTER_ ALL areas - No.seedling'!BY110</f>
        <v>0</v>
      </c>
      <c r="CA13" s="81">
        <f t="shared" si="26"/>
        <v>0</v>
      </c>
      <c r="CB13" s="79"/>
      <c r="CC13" s="75">
        <f>'MASTER_ ALL areas - No.seedling'!CB110</f>
        <v>40</v>
      </c>
      <c r="CD13" s="76">
        <f>'MASTER_ ALL areas - No.seedling'!CC110</f>
        <v>0</v>
      </c>
      <c r="CE13" s="80">
        <f t="shared" si="27"/>
        <v>0</v>
      </c>
      <c r="CF13" s="76">
        <f>'MASTER_ ALL areas - No.seedling'!CE110</f>
        <v>2</v>
      </c>
      <c r="CG13" s="81">
        <f t="shared" si="28"/>
        <v>1</v>
      </c>
      <c r="CH13" s="75">
        <f>'MASTER_ ALL areas - No.seedling'!CG110</f>
        <v>500</v>
      </c>
      <c r="CI13" s="76">
        <f>'MASTER_ ALL areas - No.seedling'!CH110</f>
        <v>1</v>
      </c>
      <c r="CJ13" s="80">
        <f t="shared" si="29"/>
        <v>0.04</v>
      </c>
      <c r="CK13" s="76">
        <f>'MASTER_ ALL areas - No.seedling'!CJ110</f>
        <v>10</v>
      </c>
      <c r="CL13" s="81">
        <f t="shared" si="30"/>
        <v>0.4</v>
      </c>
      <c r="CM13" s="75">
        <f>'MASTER_ ALL areas - No.seedling'!CL110</f>
        <v>880</v>
      </c>
      <c r="CN13" s="76">
        <f>'MASTER_ ALL areas - No.seedling'!CM110</f>
        <v>0</v>
      </c>
      <c r="CO13" s="80">
        <f t="shared" si="31"/>
        <v>0</v>
      </c>
      <c r="CP13" s="76">
        <f>'MASTER_ ALL areas - No.seedling'!CO110</f>
        <v>6</v>
      </c>
      <c r="CQ13" s="81">
        <f t="shared" si="32"/>
        <v>0.13636363636363635</v>
      </c>
      <c r="CR13" s="75">
        <f>'MASTER_ ALL areas - No.seedling'!CQ110</f>
        <v>560</v>
      </c>
      <c r="CS13" s="76">
        <f>'MASTER_ ALL areas - No.seedling'!CR110</f>
        <v>0</v>
      </c>
      <c r="CT13" s="80">
        <f t="shared" si="33"/>
        <v>0</v>
      </c>
      <c r="CU13" s="76">
        <f>'MASTER_ ALL areas - No.seedling'!CT110</f>
        <v>1</v>
      </c>
      <c r="CV13" s="81">
        <f t="shared" si="34"/>
        <v>3.5714285714285712E-2</v>
      </c>
      <c r="CW13" s="75">
        <f>'MASTER_ ALL areas - No.seedling'!CV110</f>
        <v>120</v>
      </c>
      <c r="CX13" s="76">
        <f>'MASTER_ ALL areas - No.seedling'!CW110</f>
        <v>0</v>
      </c>
      <c r="CY13" s="80">
        <f t="shared" si="35"/>
        <v>0</v>
      </c>
      <c r="CZ13" s="76">
        <f>'MASTER_ ALL areas - No.seedling'!CY110</f>
        <v>2</v>
      </c>
      <c r="DA13" s="81">
        <f t="shared" si="36"/>
        <v>0.33333333333333331</v>
      </c>
      <c r="DB13" s="75">
        <f>'MASTER_ ALL areas - No.seedling'!DA110</f>
        <v>160</v>
      </c>
      <c r="DC13" s="76">
        <f>'MASTER_ ALL areas - No.seedling'!DB110</f>
        <v>2</v>
      </c>
      <c r="DD13" s="80">
        <f t="shared" si="37"/>
        <v>0.25</v>
      </c>
      <c r="DE13" s="76">
        <f>'MASTER_ ALL areas - No.seedling'!DD110</f>
        <v>8</v>
      </c>
      <c r="DF13" s="81">
        <f t="shared" si="38"/>
        <v>1</v>
      </c>
      <c r="DG13" s="75">
        <f>'MASTER_ ALL areas - No.seedling'!DF110</f>
        <v>0</v>
      </c>
      <c r="DH13" s="76">
        <f>'MASTER_ ALL areas - No.seedling'!DG110</f>
        <v>0</v>
      </c>
      <c r="DI13" s="80">
        <f t="shared" si="39"/>
        <v>0</v>
      </c>
      <c r="DJ13" s="76">
        <f>'MASTER_ ALL areas - No.seedling'!DI110</f>
        <v>0</v>
      </c>
      <c r="DK13" s="81">
        <f t="shared" si="40"/>
        <v>0</v>
      </c>
      <c r="DL13" s="75">
        <f>'MASTER_ ALL areas - No.seedling'!DK110</f>
        <v>0</v>
      </c>
      <c r="DM13" s="76">
        <f>'MASTER_ ALL areas - No.seedling'!DL110</f>
        <v>0</v>
      </c>
      <c r="DN13" s="80">
        <f t="shared" si="41"/>
        <v>0</v>
      </c>
      <c r="DO13" s="76">
        <f>'MASTER_ ALL areas - No.seedling'!DN110</f>
        <v>0</v>
      </c>
      <c r="DP13" s="81">
        <f t="shared" si="42"/>
        <v>0</v>
      </c>
      <c r="DQ13" s="75">
        <f>'MASTER_ ALL areas - No.seedling'!DP110</f>
        <v>0</v>
      </c>
      <c r="DR13" s="76">
        <f>'MASTER_ ALL areas - No.seedling'!DQ110</f>
        <v>0</v>
      </c>
      <c r="DS13" s="80">
        <f t="shared" si="43"/>
        <v>0</v>
      </c>
      <c r="DT13" s="76">
        <f>'MASTER_ ALL areas - No.seedling'!DS110</f>
        <v>0</v>
      </c>
      <c r="DU13" s="81">
        <f t="shared" si="44"/>
        <v>0</v>
      </c>
      <c r="DV13" s="75">
        <f>'MASTER_ ALL areas - No.seedling'!DU110</f>
        <v>0</v>
      </c>
      <c r="DW13" s="76">
        <f>'MASTER_ ALL areas - No.seedling'!DV110</f>
        <v>0</v>
      </c>
      <c r="DX13" s="80">
        <f t="shared" si="45"/>
        <v>0</v>
      </c>
      <c r="DY13" s="76">
        <f>'MASTER_ ALL areas - No.seedling'!DX110</f>
        <v>0</v>
      </c>
      <c r="DZ13" s="81">
        <f t="shared" si="46"/>
        <v>0</v>
      </c>
      <c r="EA13" s="75">
        <f>'MASTER_ ALL areas - No.seedling'!DZ110</f>
        <v>0</v>
      </c>
      <c r="EB13" s="76">
        <f>'MASTER_ ALL areas - No.seedling'!EA110</f>
        <v>0</v>
      </c>
      <c r="EC13" s="80">
        <f t="shared" si="47"/>
        <v>0</v>
      </c>
      <c r="ED13" s="76">
        <f>'MASTER_ ALL areas - No.seedling'!EC110</f>
        <v>0</v>
      </c>
      <c r="EE13" s="81">
        <f t="shared" si="48"/>
        <v>0</v>
      </c>
      <c r="EF13" s="75">
        <f>'MASTER_ ALL areas - No.seedling'!EE110</f>
        <v>0</v>
      </c>
      <c r="EG13" s="76">
        <f>'MASTER_ ALL areas - No.seedling'!EF110</f>
        <v>0</v>
      </c>
      <c r="EH13" s="80">
        <f t="shared" si="49"/>
        <v>0</v>
      </c>
      <c r="EI13" s="76">
        <f>'MASTER_ ALL areas - No.seedling'!EH110</f>
        <v>0</v>
      </c>
      <c r="EJ13" s="81">
        <f t="shared" si="50"/>
        <v>0</v>
      </c>
      <c r="EK13" s="75">
        <f>'MASTER_ ALL areas - No.seedling'!EJ110</f>
        <v>0</v>
      </c>
      <c r="EL13" s="76">
        <f>'MASTER_ ALL areas - No.seedling'!EK110</f>
        <v>0</v>
      </c>
      <c r="EM13" s="80">
        <f t="shared" si="51"/>
        <v>0</v>
      </c>
      <c r="EN13" s="76">
        <f>'MASTER_ ALL areas - No.seedling'!EM110</f>
        <v>0</v>
      </c>
      <c r="EO13" s="81">
        <f t="shared" si="52"/>
        <v>0</v>
      </c>
      <c r="EP13" s="75">
        <f>'MASTER_ ALL areas - No.seedling'!EO110</f>
        <v>0</v>
      </c>
      <c r="EQ13" s="76">
        <f>'MASTER_ ALL areas - No.seedling'!EP110</f>
        <v>0</v>
      </c>
      <c r="ER13" s="80">
        <f t="shared" si="53"/>
        <v>0</v>
      </c>
      <c r="ES13" s="76">
        <f>'MASTER_ ALL areas - No.seedling'!ER110</f>
        <v>0</v>
      </c>
      <c r="ET13" s="81">
        <f t="shared" si="54"/>
        <v>0</v>
      </c>
      <c r="EU13" s="75">
        <f>'MASTER_ ALL areas - No.seedling'!ET110</f>
        <v>0</v>
      </c>
      <c r="EV13" s="76">
        <f>'MASTER_ ALL areas - No.seedling'!EU110</f>
        <v>0</v>
      </c>
      <c r="EW13" s="80">
        <f t="shared" si="55"/>
        <v>0</v>
      </c>
      <c r="EX13" s="76">
        <f>'MASTER_ ALL areas - No.seedling'!EW110</f>
        <v>0</v>
      </c>
      <c r="EY13" s="81">
        <f t="shared" si="56"/>
        <v>0</v>
      </c>
      <c r="EZ13" s="75">
        <f>'MASTER_ ALL areas - No.seedling'!EY110</f>
        <v>0</v>
      </c>
      <c r="FA13" s="76">
        <f>'MASTER_ ALL areas - No.seedling'!EZ110</f>
        <v>0</v>
      </c>
      <c r="FB13" s="80">
        <f t="shared" si="57"/>
        <v>0</v>
      </c>
      <c r="FC13" s="76">
        <f>'MASTER_ ALL areas - No.seedling'!FB110</f>
        <v>0</v>
      </c>
      <c r="FD13" s="81">
        <f t="shared" si="58"/>
        <v>0</v>
      </c>
      <c r="FE13" s="75">
        <f>'MASTER_ ALL areas - No.seedling'!FD110</f>
        <v>20</v>
      </c>
      <c r="FF13" s="76">
        <f>'MASTER_ ALL areas - No.seedling'!FE110</f>
        <v>0</v>
      </c>
      <c r="FG13" s="80">
        <f t="shared" si="59"/>
        <v>0</v>
      </c>
      <c r="FH13" s="76">
        <f>'MASTER_ ALL areas - No.seedling'!FG110</f>
        <v>0</v>
      </c>
      <c r="FI13" s="81">
        <f t="shared" si="60"/>
        <v>0</v>
      </c>
      <c r="FJ13" s="75">
        <f>'MASTER_ ALL areas - No.seedling'!FI110</f>
        <v>40</v>
      </c>
      <c r="FK13" s="76">
        <f>'MASTER_ ALL areas - No.seedling'!FJ110</f>
        <v>0</v>
      </c>
      <c r="FL13" s="80">
        <f t="shared" si="61"/>
        <v>0</v>
      </c>
      <c r="FM13" s="76">
        <f>'MASTER_ ALL areas - No.seedling'!FL110</f>
        <v>0</v>
      </c>
      <c r="FN13" s="81">
        <f t="shared" si="62"/>
        <v>0</v>
      </c>
      <c r="FO13" s="75">
        <f>'MASTER_ ALL areas - No.seedling'!FN110</f>
        <v>0</v>
      </c>
      <c r="FP13" s="76">
        <f>'MASTER_ ALL areas - No.seedling'!FO110</f>
        <v>0</v>
      </c>
      <c r="FQ13" s="80">
        <f t="shared" si="63"/>
        <v>0</v>
      </c>
      <c r="FR13" s="76">
        <f>'MASTER_ ALL areas - No.seedling'!FQ110</f>
        <v>0</v>
      </c>
      <c r="FS13" s="81">
        <f t="shared" si="64"/>
        <v>0</v>
      </c>
      <c r="FT13" s="75">
        <f>'MASTER_ ALL areas - No.seedling'!FS110</f>
        <v>0</v>
      </c>
      <c r="FU13" s="76">
        <f>'MASTER_ ALL areas - No.seedling'!FT110</f>
        <v>0</v>
      </c>
      <c r="FV13" s="80">
        <f t="shared" si="65"/>
        <v>0</v>
      </c>
      <c r="FW13" s="76">
        <f>'MASTER_ ALL areas - No.seedling'!FV110</f>
        <v>0</v>
      </c>
      <c r="FX13" s="81">
        <f t="shared" si="66"/>
        <v>0</v>
      </c>
      <c r="FY13" s="75">
        <f>'MASTER_ ALL areas - No.seedling'!FX110</f>
        <v>0</v>
      </c>
      <c r="FZ13" s="76">
        <f>'MASTER_ ALL areas - No.seedling'!FY110</f>
        <v>0</v>
      </c>
      <c r="GA13" s="80">
        <f t="shared" si="67"/>
        <v>0</v>
      </c>
      <c r="GB13" s="76">
        <f>'MASTER_ ALL areas - No.seedling'!GA110</f>
        <v>0</v>
      </c>
      <c r="GC13" s="81">
        <f t="shared" si="68"/>
        <v>0</v>
      </c>
      <c r="GD13" s="75">
        <f>'MASTER_ ALL areas - No.seedling'!GC110</f>
        <v>0</v>
      </c>
      <c r="GE13" s="76">
        <f>'MASTER_ ALL areas - No.seedling'!GD110</f>
        <v>0</v>
      </c>
      <c r="GF13" s="80">
        <f t="shared" si="69"/>
        <v>0</v>
      </c>
      <c r="GG13" s="76">
        <f>'MASTER_ ALL areas - No.seedling'!GF110</f>
        <v>0</v>
      </c>
      <c r="GH13" s="81">
        <f t="shared" si="70"/>
        <v>0</v>
      </c>
      <c r="GI13" s="75">
        <f>'MASTER_ ALL areas - No.seedling'!GH110</f>
        <v>0</v>
      </c>
      <c r="GJ13" s="76">
        <f>'MASTER_ ALL areas - No.seedling'!GI110</f>
        <v>0</v>
      </c>
      <c r="GK13" s="80">
        <f t="shared" si="71"/>
        <v>0</v>
      </c>
      <c r="GL13" s="76">
        <f>'MASTER_ ALL areas - No.seedling'!GK110</f>
        <v>0</v>
      </c>
      <c r="GM13" s="81">
        <f t="shared" si="72"/>
        <v>0</v>
      </c>
      <c r="GN13" s="75">
        <f>'MASTER_ ALL areas - No.seedling'!GM110</f>
        <v>0</v>
      </c>
      <c r="GO13" s="76">
        <f>'MASTER_ ALL areas - No.seedling'!GN110</f>
        <v>0</v>
      </c>
      <c r="GP13" s="80">
        <f t="shared" si="73"/>
        <v>0</v>
      </c>
      <c r="GQ13" s="76">
        <f>'MASTER_ ALL areas - No.seedling'!GP110</f>
        <v>0</v>
      </c>
      <c r="GR13" s="81">
        <f t="shared" si="74"/>
        <v>0</v>
      </c>
      <c r="GS13" s="75">
        <f>'MASTER_ ALL areas - No.seedling'!GR110</f>
        <v>0</v>
      </c>
      <c r="GT13" s="76">
        <f>'MASTER_ ALL areas - No.seedling'!GS110</f>
        <v>0</v>
      </c>
      <c r="GU13" s="80">
        <f t="shared" si="75"/>
        <v>0</v>
      </c>
      <c r="GV13" s="76">
        <f>'MASTER_ ALL areas - No.seedling'!GU110</f>
        <v>0</v>
      </c>
      <c r="GW13" s="81">
        <f t="shared" si="76"/>
        <v>0</v>
      </c>
      <c r="GX13" s="75">
        <f>'MASTER_ ALL areas - No.seedling'!GW110</f>
        <v>0</v>
      </c>
      <c r="GY13" s="76">
        <f>'MASTER_ ALL areas - No.seedling'!GX110</f>
        <v>0</v>
      </c>
      <c r="GZ13" s="80">
        <f t="shared" si="77"/>
        <v>0</v>
      </c>
      <c r="HA13" s="76">
        <f>'MASTER_ ALL areas - No.seedling'!GZ110</f>
        <v>0</v>
      </c>
      <c r="HB13" s="81">
        <f t="shared" si="78"/>
        <v>0</v>
      </c>
      <c r="HC13" s="75">
        <f>'MASTER_ ALL areas - No.seedling'!HB110</f>
        <v>0</v>
      </c>
      <c r="HD13" s="76">
        <f>'MASTER_ ALL areas - No.seedling'!HC110</f>
        <v>0</v>
      </c>
      <c r="HE13" s="80">
        <f t="shared" si="79"/>
        <v>0</v>
      </c>
      <c r="HF13" s="76">
        <f>'MASTER_ ALL areas - No.seedling'!HE110</f>
        <v>0</v>
      </c>
      <c r="HG13" s="81">
        <f t="shared" si="80"/>
        <v>0</v>
      </c>
      <c r="HH13" s="75">
        <f>'MASTER_ ALL areas - No.seedling'!HG110</f>
        <v>0</v>
      </c>
      <c r="HI13" s="76">
        <f>'MASTER_ ALL areas - No.seedling'!HH110</f>
        <v>0</v>
      </c>
      <c r="HJ13" s="80">
        <f t="shared" si="81"/>
        <v>0</v>
      </c>
      <c r="HK13" s="76">
        <f>'MASTER_ ALL areas - No.seedling'!HJ110</f>
        <v>0</v>
      </c>
      <c r="HL13" s="81">
        <f t="shared" si="82"/>
        <v>0</v>
      </c>
      <c r="HM13" s="75">
        <f>'MASTER_ ALL areas - No.seedling'!HL110</f>
        <v>0</v>
      </c>
      <c r="HN13" s="76">
        <f>'MASTER_ ALL areas - No.seedling'!HM110</f>
        <v>0</v>
      </c>
      <c r="HO13" s="80">
        <f t="shared" si="83"/>
        <v>0</v>
      </c>
      <c r="HP13" s="76">
        <f>'MASTER_ ALL areas - No.seedling'!HO110</f>
        <v>0</v>
      </c>
      <c r="HQ13" s="81">
        <f t="shared" si="84"/>
        <v>0</v>
      </c>
      <c r="HR13" s="75">
        <f>'MASTER_ ALL areas - No.seedling'!HQ110</f>
        <v>0</v>
      </c>
      <c r="HS13" s="76">
        <f>'MASTER_ ALL areas - No.seedling'!HR110</f>
        <v>0</v>
      </c>
      <c r="HT13" s="80">
        <f t="shared" si="85"/>
        <v>0</v>
      </c>
      <c r="HU13" s="76">
        <f>'MASTER_ ALL areas - No.seedling'!HT110</f>
        <v>0</v>
      </c>
      <c r="HV13" s="81">
        <f t="shared" si="86"/>
        <v>0</v>
      </c>
      <c r="HW13" s="75">
        <f>'MASTER_ ALL areas - No.seedling'!HV110</f>
        <v>0</v>
      </c>
      <c r="HX13" s="76">
        <f>'MASTER_ ALL areas - No.seedling'!HW110</f>
        <v>0</v>
      </c>
      <c r="HY13" s="80">
        <f t="shared" si="87"/>
        <v>0</v>
      </c>
      <c r="HZ13" s="76">
        <f>'MASTER_ ALL areas - No.seedling'!HY110</f>
        <v>0</v>
      </c>
      <c r="IA13" s="81">
        <f t="shared" si="88"/>
        <v>0</v>
      </c>
      <c r="IB13" s="75">
        <f>'MASTER_ ALL areas - No.seedling'!IA110</f>
        <v>0</v>
      </c>
      <c r="IC13" s="76">
        <f>'MASTER_ ALL areas - No.seedling'!IB110</f>
        <v>0</v>
      </c>
      <c r="ID13" s="80">
        <f t="shared" si="89"/>
        <v>0</v>
      </c>
      <c r="IE13" s="76">
        <f>'MASTER_ ALL areas - No.seedling'!ID110</f>
        <v>0</v>
      </c>
      <c r="IF13" s="85">
        <f t="shared" si="90"/>
        <v>0</v>
      </c>
      <c r="IG13" s="86" t="s">
        <v>343</v>
      </c>
      <c r="IH13" s="87"/>
    </row>
    <row r="14" spans="2:242" ht="33" customHeight="1" x14ac:dyDescent="0.25">
      <c r="B14" s="420">
        <v>107</v>
      </c>
      <c r="C14" s="421" t="s">
        <v>344</v>
      </c>
      <c r="D14" s="422">
        <v>216344</v>
      </c>
      <c r="E14" s="423">
        <v>933732</v>
      </c>
      <c r="F14" s="424" t="s">
        <v>89</v>
      </c>
      <c r="G14" s="88" t="s">
        <v>229</v>
      </c>
      <c r="H14" s="589" t="str">
        <f>'MASTER_ ALL areas - No.seedling'!G111</f>
        <v>1(2)</v>
      </c>
      <c r="I14" s="585">
        <f>'MASTER_ ALL areas - No.seedling'!H111</f>
        <v>0.1</v>
      </c>
      <c r="J14" s="212">
        <f>'MASTER_ ALL areas - No.seedling'!I111</f>
        <v>62.25</v>
      </c>
      <c r="K14" s="586">
        <f>'MASTER_ ALL areas - No.seedling'!J111</f>
        <v>18</v>
      </c>
      <c r="L14" s="587">
        <f t="shared" si="0"/>
        <v>360</v>
      </c>
      <c r="M14" s="212">
        <f>'MASTER_ ALL areas - No.seedling'!L111</f>
        <v>360</v>
      </c>
      <c r="N14" s="579">
        <f>'MASTER_ ALL areas - No.seedling'!M111</f>
        <v>7</v>
      </c>
      <c r="O14" s="581">
        <f>'MASTER_ ALL areas - No.seedling'!N111</f>
        <v>14</v>
      </c>
      <c r="P14" s="77">
        <f t="shared" si="1"/>
        <v>0.3888888888888889</v>
      </c>
      <c r="Q14" s="78">
        <f t="shared" si="2"/>
        <v>0.77777777777777779</v>
      </c>
      <c r="R14" s="79"/>
      <c r="S14" s="579">
        <f>'MASTER_ ALL areas - No.seedling'!R111</f>
        <v>20</v>
      </c>
      <c r="T14" s="581">
        <f>'MASTER_ ALL areas - No.seedling'!S111</f>
        <v>0</v>
      </c>
      <c r="U14" s="80">
        <f t="shared" si="3"/>
        <v>0</v>
      </c>
      <c r="V14" s="581">
        <f>'MASTER_ ALL areas - No.seedling'!U111</f>
        <v>0</v>
      </c>
      <c r="W14" s="80">
        <f t="shared" si="4"/>
        <v>0</v>
      </c>
      <c r="X14" s="581">
        <f>'MASTER_ ALL areas - No.seedling'!W111</f>
        <v>200</v>
      </c>
      <c r="Y14" s="581">
        <f>'MASTER_ ALL areas - No.seedling'!X111</f>
        <v>6</v>
      </c>
      <c r="Z14" s="80">
        <f t="shared" si="5"/>
        <v>0.6</v>
      </c>
      <c r="AA14" s="581">
        <f>'MASTER_ ALL areas - No.seedling'!Z111</f>
        <v>10</v>
      </c>
      <c r="AB14" s="80">
        <f t="shared" si="6"/>
        <v>1</v>
      </c>
      <c r="AC14" s="581">
        <f>'MASTER_ ALL areas - No.seedling'!AB111</f>
        <v>60</v>
      </c>
      <c r="AD14" s="581">
        <f>'MASTER_ ALL areas - No.seedling'!AC111</f>
        <v>1</v>
      </c>
      <c r="AE14" s="80">
        <f t="shared" si="7"/>
        <v>0.33333333333333331</v>
      </c>
      <c r="AF14" s="581">
        <f>'MASTER_ ALL areas - No.seedling'!AE111</f>
        <v>3</v>
      </c>
      <c r="AG14" s="80">
        <f t="shared" si="8"/>
        <v>1</v>
      </c>
      <c r="AH14" s="581">
        <f>'MASTER_ ALL areas - No.seedling'!AG111</f>
        <v>80</v>
      </c>
      <c r="AI14" s="581">
        <f>'MASTER_ ALL areas - No.seedling'!AH111</f>
        <v>0</v>
      </c>
      <c r="AJ14" s="80">
        <f t="shared" si="9"/>
        <v>0</v>
      </c>
      <c r="AK14" s="581">
        <f>'MASTER_ ALL areas - No.seedling'!AJ111</f>
        <v>1</v>
      </c>
      <c r="AL14" s="81">
        <f t="shared" si="10"/>
        <v>0.25</v>
      </c>
      <c r="AM14" s="79"/>
      <c r="AN14" s="579">
        <f>'MASTER_ ALL areas - No.seedling'!AM111</f>
        <v>260</v>
      </c>
      <c r="AO14" s="581">
        <f>'MASTER_ ALL areas - No.seedling'!AN111</f>
        <v>4</v>
      </c>
      <c r="AP14" s="80">
        <f t="shared" si="11"/>
        <v>0.30769230769230771</v>
      </c>
      <c r="AQ14" s="581">
        <f>'MASTER_ ALL areas - No.seedling'!AP111</f>
        <v>9</v>
      </c>
      <c r="AR14" s="80">
        <f t="shared" si="12"/>
        <v>0.69230769230769229</v>
      </c>
      <c r="AS14" s="581">
        <f>'MASTER_ ALL areas - No.seedling'!AR111</f>
        <v>100</v>
      </c>
      <c r="AT14" s="581">
        <f>'MASTER_ ALL areas - No.seedling'!AS111</f>
        <v>3</v>
      </c>
      <c r="AU14" s="80">
        <f t="shared" si="13"/>
        <v>0.6</v>
      </c>
      <c r="AV14" s="581">
        <f>'MASTER_ ALL areas - No.seedling'!AU111</f>
        <v>5</v>
      </c>
      <c r="AW14" s="80">
        <f t="shared" si="14"/>
        <v>1</v>
      </c>
      <c r="AX14" s="581">
        <f>'MASTER_ ALL areas - No.seedling'!AW111</f>
        <v>0</v>
      </c>
      <c r="AY14" s="581">
        <f>'MASTER_ ALL areas - No.seedling'!AX111</f>
        <v>0</v>
      </c>
      <c r="AZ14" s="80">
        <f t="shared" si="15"/>
        <v>0</v>
      </c>
      <c r="BA14" s="581">
        <f>'MASTER_ ALL areas - No.seedling'!AZ111</f>
        <v>0</v>
      </c>
      <c r="BB14" s="80">
        <f t="shared" si="16"/>
        <v>0</v>
      </c>
      <c r="BC14" s="581">
        <f>'MASTER_ ALL areas - No.seedling'!BB111</f>
        <v>0</v>
      </c>
      <c r="BD14" s="581">
        <f>'MASTER_ ALL areas - No.seedling'!BC111</f>
        <v>0</v>
      </c>
      <c r="BE14" s="80">
        <f t="shared" si="17"/>
        <v>0</v>
      </c>
      <c r="BF14" s="581">
        <f>'MASTER_ ALL areas - No.seedling'!BE111</f>
        <v>0</v>
      </c>
      <c r="BG14" s="80">
        <f t="shared" si="18"/>
        <v>0</v>
      </c>
      <c r="BH14" s="581">
        <f>'MASTER_ ALL areas - No.seedling'!BG111</f>
        <v>0</v>
      </c>
      <c r="BI14" s="581">
        <f>'MASTER_ ALL areas - No.seedling'!BH111</f>
        <v>0</v>
      </c>
      <c r="BJ14" s="80">
        <f t="shared" si="19"/>
        <v>0</v>
      </c>
      <c r="BK14" s="581">
        <f>'MASTER_ ALL areas - No.seedling'!BJ111</f>
        <v>0</v>
      </c>
      <c r="BL14" s="80">
        <f t="shared" si="20"/>
        <v>0</v>
      </c>
      <c r="BM14" s="581">
        <f>'MASTER_ ALL areas - No.seedling'!BL111</f>
        <v>0</v>
      </c>
      <c r="BN14" s="581">
        <f>'MASTER_ ALL areas - No.seedling'!BM111</f>
        <v>0</v>
      </c>
      <c r="BO14" s="80">
        <f t="shared" si="21"/>
        <v>0</v>
      </c>
      <c r="BP14" s="581">
        <f>'MASTER_ ALL areas - No.seedling'!BO111</f>
        <v>0</v>
      </c>
      <c r="BQ14" s="80">
        <f t="shared" si="22"/>
        <v>0</v>
      </c>
      <c r="BR14" s="581">
        <f>'MASTER_ ALL areas - No.seedling'!BQ111</f>
        <v>0</v>
      </c>
      <c r="BS14" s="581">
        <f>'MASTER_ ALL areas - No.seedling'!BR111</f>
        <v>0</v>
      </c>
      <c r="BT14" s="80">
        <f t="shared" si="23"/>
        <v>0</v>
      </c>
      <c r="BU14" s="581">
        <f>'MASTER_ ALL areas - No.seedling'!BT111</f>
        <v>0</v>
      </c>
      <c r="BV14" s="80">
        <f t="shared" si="24"/>
        <v>0</v>
      </c>
      <c r="BW14" s="581">
        <f>'MASTER_ ALL areas - No.seedling'!BV111</f>
        <v>0</v>
      </c>
      <c r="BX14" s="581">
        <f>'MASTER_ ALL areas - No.seedling'!BW111</f>
        <v>0</v>
      </c>
      <c r="BY14" s="80">
        <f t="shared" si="25"/>
        <v>0</v>
      </c>
      <c r="BZ14" s="581">
        <f>'MASTER_ ALL areas - No.seedling'!BY111</f>
        <v>0</v>
      </c>
      <c r="CA14" s="81">
        <f t="shared" si="26"/>
        <v>0</v>
      </c>
      <c r="CB14" s="79"/>
      <c r="CC14" s="75">
        <f>'MASTER_ ALL areas - No.seedling'!CB111</f>
        <v>20</v>
      </c>
      <c r="CD14" s="76">
        <f>'MASTER_ ALL areas - No.seedling'!CC111</f>
        <v>0</v>
      </c>
      <c r="CE14" s="80">
        <f t="shared" si="27"/>
        <v>0</v>
      </c>
      <c r="CF14" s="76">
        <f>'MASTER_ ALL areas - No.seedling'!CE111</f>
        <v>0</v>
      </c>
      <c r="CG14" s="81">
        <f t="shared" si="28"/>
        <v>0</v>
      </c>
      <c r="CH14" s="75">
        <f>'MASTER_ ALL areas - No.seedling'!CG111</f>
        <v>100</v>
      </c>
      <c r="CI14" s="76">
        <f>'MASTER_ ALL areas - No.seedling'!CH111</f>
        <v>3</v>
      </c>
      <c r="CJ14" s="80">
        <f t="shared" si="29"/>
        <v>0.6</v>
      </c>
      <c r="CK14" s="76">
        <f>'MASTER_ ALL areas - No.seedling'!CJ111</f>
        <v>5</v>
      </c>
      <c r="CL14" s="81">
        <f t="shared" si="30"/>
        <v>1</v>
      </c>
      <c r="CM14" s="75">
        <f>'MASTER_ ALL areas - No.seedling'!CL111</f>
        <v>60</v>
      </c>
      <c r="CN14" s="76">
        <f>'MASTER_ ALL areas - No.seedling'!CM111</f>
        <v>1</v>
      </c>
      <c r="CO14" s="80">
        <f t="shared" si="31"/>
        <v>0.33333333333333331</v>
      </c>
      <c r="CP14" s="76">
        <f>'MASTER_ ALL areas - No.seedling'!CO111</f>
        <v>3</v>
      </c>
      <c r="CQ14" s="81">
        <f t="shared" si="32"/>
        <v>1</v>
      </c>
      <c r="CR14" s="75">
        <f>'MASTER_ ALL areas - No.seedling'!CQ111</f>
        <v>80</v>
      </c>
      <c r="CS14" s="76">
        <f>'MASTER_ ALL areas - No.seedling'!CR111</f>
        <v>0</v>
      </c>
      <c r="CT14" s="80">
        <f t="shared" si="33"/>
        <v>0</v>
      </c>
      <c r="CU14" s="76">
        <f>'MASTER_ ALL areas - No.seedling'!CT111</f>
        <v>1</v>
      </c>
      <c r="CV14" s="81">
        <f t="shared" si="34"/>
        <v>0.25</v>
      </c>
      <c r="CW14" s="75">
        <f>'MASTER_ ALL areas - No.seedling'!CV111</f>
        <v>0</v>
      </c>
      <c r="CX14" s="76">
        <f>'MASTER_ ALL areas - No.seedling'!CW111</f>
        <v>0</v>
      </c>
      <c r="CY14" s="80">
        <f t="shared" si="35"/>
        <v>0</v>
      </c>
      <c r="CZ14" s="76">
        <f>'MASTER_ ALL areas - No.seedling'!CY111</f>
        <v>0</v>
      </c>
      <c r="DA14" s="81">
        <f t="shared" si="36"/>
        <v>0</v>
      </c>
      <c r="DB14" s="75">
        <f>'MASTER_ ALL areas - No.seedling'!DA111</f>
        <v>100</v>
      </c>
      <c r="DC14" s="76">
        <f>'MASTER_ ALL areas - No.seedling'!DB111</f>
        <v>3</v>
      </c>
      <c r="DD14" s="80">
        <f t="shared" si="37"/>
        <v>0.6</v>
      </c>
      <c r="DE14" s="76">
        <f>'MASTER_ ALL areas - No.seedling'!DD111</f>
        <v>5</v>
      </c>
      <c r="DF14" s="81">
        <f t="shared" si="38"/>
        <v>1</v>
      </c>
      <c r="DG14" s="75">
        <f>'MASTER_ ALL areas - No.seedling'!DF111</f>
        <v>0</v>
      </c>
      <c r="DH14" s="76">
        <f>'MASTER_ ALL areas - No.seedling'!DG111</f>
        <v>0</v>
      </c>
      <c r="DI14" s="80">
        <f t="shared" si="39"/>
        <v>0</v>
      </c>
      <c r="DJ14" s="76">
        <f>'MASTER_ ALL areas - No.seedling'!DI111</f>
        <v>0</v>
      </c>
      <c r="DK14" s="81">
        <f t="shared" si="40"/>
        <v>0</v>
      </c>
      <c r="DL14" s="75">
        <f>'MASTER_ ALL areas - No.seedling'!DK111</f>
        <v>0</v>
      </c>
      <c r="DM14" s="76">
        <f>'MASTER_ ALL areas - No.seedling'!DL111</f>
        <v>0</v>
      </c>
      <c r="DN14" s="80">
        <f t="shared" si="41"/>
        <v>0</v>
      </c>
      <c r="DO14" s="76">
        <f>'MASTER_ ALL areas - No.seedling'!DN111</f>
        <v>0</v>
      </c>
      <c r="DP14" s="81">
        <f t="shared" si="42"/>
        <v>0</v>
      </c>
      <c r="DQ14" s="75">
        <f>'MASTER_ ALL areas - No.seedling'!DP111</f>
        <v>0</v>
      </c>
      <c r="DR14" s="76">
        <f>'MASTER_ ALL areas - No.seedling'!DQ111</f>
        <v>0</v>
      </c>
      <c r="DS14" s="80">
        <f t="shared" si="43"/>
        <v>0</v>
      </c>
      <c r="DT14" s="76">
        <f>'MASTER_ ALL areas - No.seedling'!DS111</f>
        <v>0</v>
      </c>
      <c r="DU14" s="81">
        <f t="shared" si="44"/>
        <v>0</v>
      </c>
      <c r="DV14" s="75">
        <f>'MASTER_ ALL areas - No.seedling'!DU111</f>
        <v>0</v>
      </c>
      <c r="DW14" s="76">
        <f>'MASTER_ ALL areas - No.seedling'!DV111</f>
        <v>0</v>
      </c>
      <c r="DX14" s="80">
        <f t="shared" si="45"/>
        <v>0</v>
      </c>
      <c r="DY14" s="76">
        <f>'MASTER_ ALL areas - No.seedling'!DX111</f>
        <v>0</v>
      </c>
      <c r="DZ14" s="81">
        <f t="shared" si="46"/>
        <v>0</v>
      </c>
      <c r="EA14" s="75">
        <f>'MASTER_ ALL areas - No.seedling'!DZ111</f>
        <v>0</v>
      </c>
      <c r="EB14" s="76">
        <f>'MASTER_ ALL areas - No.seedling'!EA111</f>
        <v>0</v>
      </c>
      <c r="EC14" s="80">
        <f t="shared" si="47"/>
        <v>0</v>
      </c>
      <c r="ED14" s="76">
        <f>'MASTER_ ALL areas - No.seedling'!EC111</f>
        <v>0</v>
      </c>
      <c r="EE14" s="81">
        <f t="shared" si="48"/>
        <v>0</v>
      </c>
      <c r="EF14" s="75">
        <f>'MASTER_ ALL areas - No.seedling'!EE111</f>
        <v>0</v>
      </c>
      <c r="EG14" s="76">
        <f>'MASTER_ ALL areas - No.seedling'!EF111</f>
        <v>0</v>
      </c>
      <c r="EH14" s="80">
        <f t="shared" si="49"/>
        <v>0</v>
      </c>
      <c r="EI14" s="76">
        <f>'MASTER_ ALL areas - No.seedling'!EH111</f>
        <v>0</v>
      </c>
      <c r="EJ14" s="81">
        <f t="shared" si="50"/>
        <v>0</v>
      </c>
      <c r="EK14" s="75">
        <f>'MASTER_ ALL areas - No.seedling'!EJ111</f>
        <v>0</v>
      </c>
      <c r="EL14" s="76">
        <f>'MASTER_ ALL areas - No.seedling'!EK111</f>
        <v>0</v>
      </c>
      <c r="EM14" s="80">
        <f t="shared" si="51"/>
        <v>0</v>
      </c>
      <c r="EN14" s="76">
        <f>'MASTER_ ALL areas - No.seedling'!EM111</f>
        <v>0</v>
      </c>
      <c r="EO14" s="81">
        <f t="shared" si="52"/>
        <v>0</v>
      </c>
      <c r="EP14" s="75">
        <f>'MASTER_ ALL areas - No.seedling'!EO111</f>
        <v>0</v>
      </c>
      <c r="EQ14" s="76">
        <f>'MASTER_ ALL areas - No.seedling'!EP111</f>
        <v>0</v>
      </c>
      <c r="ER14" s="80">
        <f t="shared" si="53"/>
        <v>0</v>
      </c>
      <c r="ES14" s="76">
        <f>'MASTER_ ALL areas - No.seedling'!ER111</f>
        <v>0</v>
      </c>
      <c r="ET14" s="81">
        <f t="shared" si="54"/>
        <v>0</v>
      </c>
      <c r="EU14" s="75">
        <f>'MASTER_ ALL areas - No.seedling'!ET111</f>
        <v>0</v>
      </c>
      <c r="EV14" s="76">
        <f>'MASTER_ ALL areas - No.seedling'!EU111</f>
        <v>0</v>
      </c>
      <c r="EW14" s="80">
        <f t="shared" si="55"/>
        <v>0</v>
      </c>
      <c r="EX14" s="76">
        <f>'MASTER_ ALL areas - No.seedling'!EW111</f>
        <v>0</v>
      </c>
      <c r="EY14" s="81">
        <f t="shared" si="56"/>
        <v>0</v>
      </c>
      <c r="EZ14" s="75">
        <f>'MASTER_ ALL areas - No.seedling'!EY111</f>
        <v>0</v>
      </c>
      <c r="FA14" s="76">
        <f>'MASTER_ ALL areas - No.seedling'!EZ111</f>
        <v>0</v>
      </c>
      <c r="FB14" s="80">
        <f t="shared" si="57"/>
        <v>0</v>
      </c>
      <c r="FC14" s="76">
        <f>'MASTER_ ALL areas - No.seedling'!FB111</f>
        <v>0</v>
      </c>
      <c r="FD14" s="81">
        <f t="shared" si="58"/>
        <v>0</v>
      </c>
      <c r="FE14" s="75">
        <f>'MASTER_ ALL areas - No.seedling'!FD111</f>
        <v>0</v>
      </c>
      <c r="FF14" s="76">
        <f>'MASTER_ ALL areas - No.seedling'!FE111</f>
        <v>0</v>
      </c>
      <c r="FG14" s="80">
        <f t="shared" si="59"/>
        <v>0</v>
      </c>
      <c r="FH14" s="76">
        <f>'MASTER_ ALL areas - No.seedling'!FG111</f>
        <v>0</v>
      </c>
      <c r="FI14" s="81">
        <f t="shared" si="60"/>
        <v>0</v>
      </c>
      <c r="FJ14" s="75">
        <f>'MASTER_ ALL areas - No.seedling'!FI111</f>
        <v>0</v>
      </c>
      <c r="FK14" s="76">
        <f>'MASTER_ ALL areas - No.seedling'!FJ111</f>
        <v>0</v>
      </c>
      <c r="FL14" s="80">
        <f t="shared" si="61"/>
        <v>0</v>
      </c>
      <c r="FM14" s="76">
        <f>'MASTER_ ALL areas - No.seedling'!FL111</f>
        <v>0</v>
      </c>
      <c r="FN14" s="81">
        <f t="shared" si="62"/>
        <v>0</v>
      </c>
      <c r="FO14" s="75">
        <f>'MASTER_ ALL areas - No.seedling'!FN111</f>
        <v>0</v>
      </c>
      <c r="FP14" s="76">
        <f>'MASTER_ ALL areas - No.seedling'!FO111</f>
        <v>0</v>
      </c>
      <c r="FQ14" s="80">
        <f t="shared" si="63"/>
        <v>0</v>
      </c>
      <c r="FR14" s="76">
        <f>'MASTER_ ALL areas - No.seedling'!FQ111</f>
        <v>0</v>
      </c>
      <c r="FS14" s="81">
        <f t="shared" si="64"/>
        <v>0</v>
      </c>
      <c r="FT14" s="75">
        <f>'MASTER_ ALL areas - No.seedling'!FS111</f>
        <v>0</v>
      </c>
      <c r="FU14" s="76">
        <f>'MASTER_ ALL areas - No.seedling'!FT111</f>
        <v>0</v>
      </c>
      <c r="FV14" s="80">
        <f t="shared" si="65"/>
        <v>0</v>
      </c>
      <c r="FW14" s="76">
        <f>'MASTER_ ALL areas - No.seedling'!FV111</f>
        <v>0</v>
      </c>
      <c r="FX14" s="81">
        <f t="shared" si="66"/>
        <v>0</v>
      </c>
      <c r="FY14" s="75">
        <f>'MASTER_ ALL areas - No.seedling'!FX111</f>
        <v>0</v>
      </c>
      <c r="FZ14" s="76">
        <f>'MASTER_ ALL areas - No.seedling'!FY111</f>
        <v>0</v>
      </c>
      <c r="GA14" s="80">
        <f t="shared" si="67"/>
        <v>0</v>
      </c>
      <c r="GB14" s="76">
        <f>'MASTER_ ALL areas - No.seedling'!GA111</f>
        <v>0</v>
      </c>
      <c r="GC14" s="81">
        <f t="shared" si="68"/>
        <v>0</v>
      </c>
      <c r="GD14" s="75">
        <f>'MASTER_ ALL areas - No.seedling'!GC111</f>
        <v>0</v>
      </c>
      <c r="GE14" s="76">
        <f>'MASTER_ ALL areas - No.seedling'!GD111</f>
        <v>0</v>
      </c>
      <c r="GF14" s="80">
        <f t="shared" si="69"/>
        <v>0</v>
      </c>
      <c r="GG14" s="76">
        <f>'MASTER_ ALL areas - No.seedling'!GF111</f>
        <v>0</v>
      </c>
      <c r="GH14" s="81">
        <f t="shared" si="70"/>
        <v>0</v>
      </c>
      <c r="GI14" s="75">
        <f>'MASTER_ ALL areas - No.seedling'!GH111</f>
        <v>0</v>
      </c>
      <c r="GJ14" s="76">
        <f>'MASTER_ ALL areas - No.seedling'!GI111</f>
        <v>0</v>
      </c>
      <c r="GK14" s="80">
        <f t="shared" si="71"/>
        <v>0</v>
      </c>
      <c r="GL14" s="76">
        <f>'MASTER_ ALL areas - No.seedling'!GK111</f>
        <v>0</v>
      </c>
      <c r="GM14" s="81">
        <f t="shared" si="72"/>
        <v>0</v>
      </c>
      <c r="GN14" s="75">
        <f>'MASTER_ ALL areas - No.seedling'!GM111</f>
        <v>0</v>
      </c>
      <c r="GO14" s="76">
        <f>'MASTER_ ALL areas - No.seedling'!GN111</f>
        <v>0</v>
      </c>
      <c r="GP14" s="80">
        <f t="shared" si="73"/>
        <v>0</v>
      </c>
      <c r="GQ14" s="76">
        <f>'MASTER_ ALL areas - No.seedling'!GP111</f>
        <v>0</v>
      </c>
      <c r="GR14" s="81">
        <f t="shared" si="74"/>
        <v>0</v>
      </c>
      <c r="GS14" s="75">
        <f>'MASTER_ ALL areas - No.seedling'!GR111</f>
        <v>0</v>
      </c>
      <c r="GT14" s="76">
        <f>'MASTER_ ALL areas - No.seedling'!GS111</f>
        <v>0</v>
      </c>
      <c r="GU14" s="80">
        <f t="shared" si="75"/>
        <v>0</v>
      </c>
      <c r="GV14" s="76">
        <f>'MASTER_ ALL areas - No.seedling'!GU111</f>
        <v>0</v>
      </c>
      <c r="GW14" s="81">
        <f t="shared" si="76"/>
        <v>0</v>
      </c>
      <c r="GX14" s="75">
        <f>'MASTER_ ALL areas - No.seedling'!GW111</f>
        <v>0</v>
      </c>
      <c r="GY14" s="76">
        <f>'MASTER_ ALL areas - No.seedling'!GX111</f>
        <v>0</v>
      </c>
      <c r="GZ14" s="80">
        <f t="shared" si="77"/>
        <v>0</v>
      </c>
      <c r="HA14" s="76">
        <f>'MASTER_ ALL areas - No.seedling'!GZ111</f>
        <v>0</v>
      </c>
      <c r="HB14" s="81">
        <f t="shared" si="78"/>
        <v>0</v>
      </c>
      <c r="HC14" s="75">
        <f>'MASTER_ ALL areas - No.seedling'!HB111</f>
        <v>0</v>
      </c>
      <c r="HD14" s="76">
        <f>'MASTER_ ALL areas - No.seedling'!HC111</f>
        <v>0</v>
      </c>
      <c r="HE14" s="80">
        <f t="shared" si="79"/>
        <v>0</v>
      </c>
      <c r="HF14" s="76">
        <f>'MASTER_ ALL areas - No.seedling'!HE111</f>
        <v>0</v>
      </c>
      <c r="HG14" s="81">
        <f t="shared" si="80"/>
        <v>0</v>
      </c>
      <c r="HH14" s="75">
        <f>'MASTER_ ALL areas - No.seedling'!HG111</f>
        <v>0</v>
      </c>
      <c r="HI14" s="76">
        <f>'MASTER_ ALL areas - No.seedling'!HH111</f>
        <v>0</v>
      </c>
      <c r="HJ14" s="80">
        <f t="shared" si="81"/>
        <v>0</v>
      </c>
      <c r="HK14" s="76">
        <f>'MASTER_ ALL areas - No.seedling'!HJ111</f>
        <v>0</v>
      </c>
      <c r="HL14" s="81">
        <f t="shared" si="82"/>
        <v>0</v>
      </c>
      <c r="HM14" s="75">
        <f>'MASTER_ ALL areas - No.seedling'!HL111</f>
        <v>0</v>
      </c>
      <c r="HN14" s="76">
        <f>'MASTER_ ALL areas - No.seedling'!HM111</f>
        <v>0</v>
      </c>
      <c r="HO14" s="80">
        <f t="shared" si="83"/>
        <v>0</v>
      </c>
      <c r="HP14" s="76">
        <f>'MASTER_ ALL areas - No.seedling'!HO111</f>
        <v>0</v>
      </c>
      <c r="HQ14" s="81">
        <f t="shared" si="84"/>
        <v>0</v>
      </c>
      <c r="HR14" s="75">
        <f>'MASTER_ ALL areas - No.seedling'!HQ111</f>
        <v>0</v>
      </c>
      <c r="HS14" s="76">
        <f>'MASTER_ ALL areas - No.seedling'!HR111</f>
        <v>0</v>
      </c>
      <c r="HT14" s="80">
        <f t="shared" si="85"/>
        <v>0</v>
      </c>
      <c r="HU14" s="76">
        <f>'MASTER_ ALL areas - No.seedling'!HT111</f>
        <v>0</v>
      </c>
      <c r="HV14" s="81">
        <f t="shared" si="86"/>
        <v>0</v>
      </c>
      <c r="HW14" s="75">
        <f>'MASTER_ ALL areas - No.seedling'!HV111</f>
        <v>0</v>
      </c>
      <c r="HX14" s="76">
        <f>'MASTER_ ALL areas - No.seedling'!HW111</f>
        <v>0</v>
      </c>
      <c r="HY14" s="80">
        <f t="shared" si="87"/>
        <v>0</v>
      </c>
      <c r="HZ14" s="76">
        <f>'MASTER_ ALL areas - No.seedling'!HY111</f>
        <v>0</v>
      </c>
      <c r="IA14" s="81">
        <f t="shared" si="88"/>
        <v>0</v>
      </c>
      <c r="IB14" s="75">
        <f>'MASTER_ ALL areas - No.seedling'!IA111</f>
        <v>0</v>
      </c>
      <c r="IC14" s="76">
        <f>'MASTER_ ALL areas - No.seedling'!IB111</f>
        <v>0</v>
      </c>
      <c r="ID14" s="80">
        <f t="shared" si="89"/>
        <v>0</v>
      </c>
      <c r="IE14" s="76">
        <f>'MASTER_ ALL areas - No.seedling'!ID111</f>
        <v>0</v>
      </c>
      <c r="IF14" s="85">
        <f t="shared" si="90"/>
        <v>0</v>
      </c>
      <c r="IG14" s="86" t="s">
        <v>345</v>
      </c>
      <c r="IH14" s="87"/>
    </row>
    <row r="15" spans="2:242" ht="33" customHeight="1" x14ac:dyDescent="0.25">
      <c r="B15" s="420">
        <v>109</v>
      </c>
      <c r="C15" s="421" t="s">
        <v>348</v>
      </c>
      <c r="D15" s="422">
        <v>216343</v>
      </c>
      <c r="E15" s="423">
        <v>933944</v>
      </c>
      <c r="F15" s="506" t="s">
        <v>89</v>
      </c>
      <c r="G15" s="507" t="s">
        <v>349</v>
      </c>
      <c r="H15" s="590" t="str">
        <f>'MASTER_ ALL areas - No.seedling'!G113</f>
        <v>2(1)</v>
      </c>
      <c r="I15" s="591">
        <f>'MASTER_ ALL areas - No.seedling'!H113</f>
        <v>0.1</v>
      </c>
      <c r="J15" s="592">
        <f>'MASTER_ ALL areas - No.seedling'!I113</f>
        <v>61.8</v>
      </c>
      <c r="K15" s="593">
        <f>'MASTER_ ALL areas - No.seedling'!J113</f>
        <v>99</v>
      </c>
      <c r="L15" s="594">
        <f t="shared" si="0"/>
        <v>1980</v>
      </c>
      <c r="M15" s="592">
        <f>'MASTER_ ALL areas - No.seedling'!L113</f>
        <v>1980</v>
      </c>
      <c r="N15" s="595">
        <f>'MASTER_ ALL areas - No.seedling'!M113</f>
        <v>1</v>
      </c>
      <c r="O15" s="596">
        <f>'MASTER_ ALL areas - No.seedling'!N113</f>
        <v>74</v>
      </c>
      <c r="P15" s="278">
        <f t="shared" si="1"/>
        <v>1.0101010101010102E-2</v>
      </c>
      <c r="Q15" s="597">
        <f t="shared" si="2"/>
        <v>0.74747474747474751</v>
      </c>
      <c r="R15" s="79"/>
      <c r="S15" s="595">
        <f>'MASTER_ ALL areas - No.seedling'!R113</f>
        <v>880</v>
      </c>
      <c r="T15" s="596">
        <f>'MASTER_ ALL areas - No.seedling'!S113</f>
        <v>1</v>
      </c>
      <c r="U15" s="274">
        <f t="shared" si="3"/>
        <v>2.2727272727272728E-2</v>
      </c>
      <c r="V15" s="596">
        <f>'MASTER_ ALL areas - No.seedling'!U113</f>
        <v>20</v>
      </c>
      <c r="W15" s="274">
        <f t="shared" si="4"/>
        <v>0.45454545454545453</v>
      </c>
      <c r="X15" s="596">
        <f>'MASTER_ ALL areas - No.seedling'!W113</f>
        <v>1080</v>
      </c>
      <c r="Y15" s="596">
        <f>'MASTER_ ALL areas - No.seedling'!X113</f>
        <v>0</v>
      </c>
      <c r="Z15" s="274">
        <f t="shared" si="5"/>
        <v>0</v>
      </c>
      <c r="AA15" s="596">
        <f>'MASTER_ ALL areas - No.seedling'!Z113</f>
        <v>54</v>
      </c>
      <c r="AB15" s="274">
        <f t="shared" si="6"/>
        <v>1</v>
      </c>
      <c r="AC15" s="596">
        <f>'MASTER_ ALL areas - No.seedling'!AB113</f>
        <v>0</v>
      </c>
      <c r="AD15" s="596">
        <f>'MASTER_ ALL areas - No.seedling'!AC113</f>
        <v>0</v>
      </c>
      <c r="AE15" s="274">
        <f t="shared" si="7"/>
        <v>0</v>
      </c>
      <c r="AF15" s="596">
        <f>'MASTER_ ALL areas - No.seedling'!AE113</f>
        <v>0</v>
      </c>
      <c r="AG15" s="274">
        <f t="shared" si="8"/>
        <v>0</v>
      </c>
      <c r="AH15" s="596">
        <f>'MASTER_ ALL areas - No.seedling'!AG113</f>
        <v>20</v>
      </c>
      <c r="AI15" s="596">
        <f>'MASTER_ ALL areas - No.seedling'!AH113</f>
        <v>0</v>
      </c>
      <c r="AJ15" s="274">
        <f t="shared" si="9"/>
        <v>0</v>
      </c>
      <c r="AK15" s="596">
        <f>'MASTER_ ALL areas - No.seedling'!AJ113</f>
        <v>0</v>
      </c>
      <c r="AL15" s="275">
        <f t="shared" si="10"/>
        <v>0</v>
      </c>
      <c r="AM15" s="79"/>
      <c r="AN15" s="595">
        <f>'MASTER_ ALL areas - No.seedling'!AM113</f>
        <v>1280</v>
      </c>
      <c r="AO15" s="596">
        <f>'MASTER_ ALL areas - No.seedling'!AN113</f>
        <v>1</v>
      </c>
      <c r="AP15" s="274">
        <f t="shared" si="11"/>
        <v>1.5625E-2</v>
      </c>
      <c r="AQ15" s="596">
        <f>'MASTER_ ALL areas - No.seedling'!AP113</f>
        <v>49</v>
      </c>
      <c r="AR15" s="274">
        <f t="shared" si="12"/>
        <v>0.765625</v>
      </c>
      <c r="AS15" s="596">
        <f>'MASTER_ ALL areas - No.seedling'!AR113</f>
        <v>680</v>
      </c>
      <c r="AT15" s="596">
        <f>'MASTER_ ALL areas - No.seedling'!AS113</f>
        <v>0</v>
      </c>
      <c r="AU15" s="274">
        <f t="shared" si="13"/>
        <v>0</v>
      </c>
      <c r="AV15" s="596">
        <f>'MASTER_ ALL areas - No.seedling'!AU113</f>
        <v>24</v>
      </c>
      <c r="AW15" s="274">
        <f t="shared" si="14"/>
        <v>0.70588235294117652</v>
      </c>
      <c r="AX15" s="596">
        <f>'MASTER_ ALL areas - No.seedling'!AW113</f>
        <v>0</v>
      </c>
      <c r="AY15" s="596">
        <f>'MASTER_ ALL areas - No.seedling'!AX113</f>
        <v>0</v>
      </c>
      <c r="AZ15" s="274">
        <f t="shared" si="15"/>
        <v>0</v>
      </c>
      <c r="BA15" s="596">
        <f>'MASTER_ ALL areas - No.seedling'!AZ113</f>
        <v>0</v>
      </c>
      <c r="BB15" s="274">
        <f t="shared" si="16"/>
        <v>0</v>
      </c>
      <c r="BC15" s="596">
        <f>'MASTER_ ALL areas - No.seedling'!BB113</f>
        <v>0</v>
      </c>
      <c r="BD15" s="596">
        <f>'MASTER_ ALL areas - No.seedling'!BC113</f>
        <v>0</v>
      </c>
      <c r="BE15" s="274">
        <f t="shared" si="17"/>
        <v>0</v>
      </c>
      <c r="BF15" s="596">
        <f>'MASTER_ ALL areas - No.seedling'!BE113</f>
        <v>0</v>
      </c>
      <c r="BG15" s="274">
        <f t="shared" si="18"/>
        <v>0</v>
      </c>
      <c r="BH15" s="596">
        <f>'MASTER_ ALL areas - No.seedling'!BG113</f>
        <v>20</v>
      </c>
      <c r="BI15" s="596">
        <f>'MASTER_ ALL areas - No.seedling'!BH113</f>
        <v>0</v>
      </c>
      <c r="BJ15" s="274">
        <f t="shared" si="19"/>
        <v>0</v>
      </c>
      <c r="BK15" s="596">
        <f>'MASTER_ ALL areas - No.seedling'!BJ113</f>
        <v>1</v>
      </c>
      <c r="BL15" s="274">
        <f t="shared" si="20"/>
        <v>1</v>
      </c>
      <c r="BM15" s="596">
        <f>'MASTER_ ALL areas - No.seedling'!BL113</f>
        <v>0</v>
      </c>
      <c r="BN15" s="596">
        <f>'MASTER_ ALL areas - No.seedling'!BM113</f>
        <v>0</v>
      </c>
      <c r="BO15" s="274">
        <f t="shared" si="21"/>
        <v>0</v>
      </c>
      <c r="BP15" s="596">
        <f>'MASTER_ ALL areas - No.seedling'!BO113</f>
        <v>0</v>
      </c>
      <c r="BQ15" s="274">
        <f t="shared" si="22"/>
        <v>0</v>
      </c>
      <c r="BR15" s="596">
        <f>'MASTER_ ALL areas - No.seedling'!BQ113</f>
        <v>0</v>
      </c>
      <c r="BS15" s="596">
        <f>'MASTER_ ALL areas - No.seedling'!BR113</f>
        <v>0</v>
      </c>
      <c r="BT15" s="274">
        <f t="shared" si="23"/>
        <v>0</v>
      </c>
      <c r="BU15" s="596">
        <f>'MASTER_ ALL areas - No.seedling'!BT113</f>
        <v>0</v>
      </c>
      <c r="BV15" s="274">
        <f t="shared" si="24"/>
        <v>0</v>
      </c>
      <c r="BW15" s="596">
        <f>'MASTER_ ALL areas - No.seedling'!BV113</f>
        <v>0</v>
      </c>
      <c r="BX15" s="596">
        <f>'MASTER_ ALL areas - No.seedling'!BW113</f>
        <v>0</v>
      </c>
      <c r="BY15" s="274">
        <f t="shared" si="25"/>
        <v>0</v>
      </c>
      <c r="BZ15" s="596">
        <f>'MASTER_ ALL areas - No.seedling'!BY113</f>
        <v>0</v>
      </c>
      <c r="CA15" s="275">
        <f t="shared" si="26"/>
        <v>0</v>
      </c>
      <c r="CB15" s="79"/>
      <c r="CC15" s="276">
        <f>'MASTER_ ALL areas - No.seedling'!CB113</f>
        <v>400</v>
      </c>
      <c r="CD15" s="277">
        <f>'MASTER_ ALL areas - No.seedling'!CC113</f>
        <v>1</v>
      </c>
      <c r="CE15" s="274">
        <f t="shared" si="27"/>
        <v>0.05</v>
      </c>
      <c r="CF15" s="277">
        <f>'MASTER_ ALL areas - No.seedling'!CE113</f>
        <v>6</v>
      </c>
      <c r="CG15" s="275">
        <f t="shared" si="28"/>
        <v>0.3</v>
      </c>
      <c r="CH15" s="276">
        <f>'MASTER_ ALL areas - No.seedling'!CG113</f>
        <v>860</v>
      </c>
      <c r="CI15" s="277">
        <f>'MASTER_ ALL areas - No.seedling'!CH113</f>
        <v>0</v>
      </c>
      <c r="CJ15" s="274">
        <f t="shared" si="29"/>
        <v>0</v>
      </c>
      <c r="CK15" s="277">
        <f>'MASTER_ ALL areas - No.seedling'!CJ113</f>
        <v>43</v>
      </c>
      <c r="CL15" s="275">
        <f t="shared" si="30"/>
        <v>1</v>
      </c>
      <c r="CM15" s="276">
        <f>'MASTER_ ALL areas - No.seedling'!CL113</f>
        <v>0</v>
      </c>
      <c r="CN15" s="277">
        <f>'MASTER_ ALL areas - No.seedling'!CM113</f>
        <v>0</v>
      </c>
      <c r="CO15" s="274">
        <f t="shared" si="31"/>
        <v>0</v>
      </c>
      <c r="CP15" s="277">
        <f>'MASTER_ ALL areas - No.seedling'!CO113</f>
        <v>0</v>
      </c>
      <c r="CQ15" s="275">
        <f t="shared" si="32"/>
        <v>0</v>
      </c>
      <c r="CR15" s="276">
        <f>'MASTER_ ALL areas - No.seedling'!CQ113</f>
        <v>20</v>
      </c>
      <c r="CS15" s="277">
        <f>'MASTER_ ALL areas - No.seedling'!CR113</f>
        <v>0</v>
      </c>
      <c r="CT15" s="274">
        <f t="shared" si="33"/>
        <v>0</v>
      </c>
      <c r="CU15" s="277">
        <f>'MASTER_ ALL areas - No.seedling'!CT113</f>
        <v>0</v>
      </c>
      <c r="CV15" s="275">
        <f t="shared" si="34"/>
        <v>0</v>
      </c>
      <c r="CW15" s="276">
        <f>'MASTER_ ALL areas - No.seedling'!CV113</f>
        <v>460</v>
      </c>
      <c r="CX15" s="277">
        <f>'MASTER_ ALL areas - No.seedling'!CW113</f>
        <v>0</v>
      </c>
      <c r="CY15" s="274">
        <f t="shared" si="35"/>
        <v>0</v>
      </c>
      <c r="CZ15" s="277">
        <f>'MASTER_ ALL areas - No.seedling'!CY113</f>
        <v>13</v>
      </c>
      <c r="DA15" s="275">
        <f t="shared" si="36"/>
        <v>0.56521739130434778</v>
      </c>
      <c r="DB15" s="276">
        <f>'MASTER_ ALL areas - No.seedling'!DA113</f>
        <v>220</v>
      </c>
      <c r="DC15" s="277">
        <f>'MASTER_ ALL areas - No.seedling'!DB113</f>
        <v>0</v>
      </c>
      <c r="DD15" s="274">
        <f t="shared" si="37"/>
        <v>0</v>
      </c>
      <c r="DE15" s="277">
        <f>'MASTER_ ALL areas - No.seedling'!DD113</f>
        <v>11</v>
      </c>
      <c r="DF15" s="275">
        <f t="shared" si="38"/>
        <v>1</v>
      </c>
      <c r="DG15" s="276">
        <f>'MASTER_ ALL areas - No.seedling'!DF113</f>
        <v>0</v>
      </c>
      <c r="DH15" s="277">
        <f>'MASTER_ ALL areas - No.seedling'!DG113</f>
        <v>0</v>
      </c>
      <c r="DI15" s="274">
        <f t="shared" si="39"/>
        <v>0</v>
      </c>
      <c r="DJ15" s="277">
        <f>'MASTER_ ALL areas - No.seedling'!DI113</f>
        <v>0</v>
      </c>
      <c r="DK15" s="275">
        <f t="shared" si="40"/>
        <v>0</v>
      </c>
      <c r="DL15" s="276">
        <f>'MASTER_ ALL areas - No.seedling'!DK113</f>
        <v>0</v>
      </c>
      <c r="DM15" s="277">
        <f>'MASTER_ ALL areas - No.seedling'!DL113</f>
        <v>0</v>
      </c>
      <c r="DN15" s="274">
        <f t="shared" si="41"/>
        <v>0</v>
      </c>
      <c r="DO15" s="277">
        <f>'MASTER_ ALL areas - No.seedling'!DN113</f>
        <v>0</v>
      </c>
      <c r="DP15" s="275">
        <f t="shared" si="42"/>
        <v>0</v>
      </c>
      <c r="DQ15" s="276">
        <f>'MASTER_ ALL areas - No.seedling'!DP113</f>
        <v>0</v>
      </c>
      <c r="DR15" s="277">
        <f>'MASTER_ ALL areas - No.seedling'!DQ113</f>
        <v>0</v>
      </c>
      <c r="DS15" s="274">
        <f t="shared" si="43"/>
        <v>0</v>
      </c>
      <c r="DT15" s="277">
        <f>'MASTER_ ALL areas - No.seedling'!DS113</f>
        <v>0</v>
      </c>
      <c r="DU15" s="275">
        <f t="shared" si="44"/>
        <v>0</v>
      </c>
      <c r="DV15" s="276">
        <f>'MASTER_ ALL areas - No.seedling'!DU113</f>
        <v>0</v>
      </c>
      <c r="DW15" s="277">
        <f>'MASTER_ ALL areas - No.seedling'!DV113</f>
        <v>0</v>
      </c>
      <c r="DX15" s="274">
        <f t="shared" si="45"/>
        <v>0</v>
      </c>
      <c r="DY15" s="277">
        <f>'MASTER_ ALL areas - No.seedling'!DX113</f>
        <v>0</v>
      </c>
      <c r="DZ15" s="275">
        <f t="shared" si="46"/>
        <v>0</v>
      </c>
      <c r="EA15" s="276">
        <f>'MASTER_ ALL areas - No.seedling'!DZ113</f>
        <v>0</v>
      </c>
      <c r="EB15" s="277">
        <f>'MASTER_ ALL areas - No.seedling'!EA113</f>
        <v>0</v>
      </c>
      <c r="EC15" s="274">
        <f t="shared" si="47"/>
        <v>0</v>
      </c>
      <c r="ED15" s="277">
        <f>'MASTER_ ALL areas - No.seedling'!EC113</f>
        <v>0</v>
      </c>
      <c r="EE15" s="275">
        <f t="shared" si="48"/>
        <v>0</v>
      </c>
      <c r="EF15" s="276">
        <f>'MASTER_ ALL areas - No.seedling'!EE113</f>
        <v>0</v>
      </c>
      <c r="EG15" s="277">
        <f>'MASTER_ ALL areas - No.seedling'!EF113</f>
        <v>0</v>
      </c>
      <c r="EH15" s="274">
        <f t="shared" si="49"/>
        <v>0</v>
      </c>
      <c r="EI15" s="277">
        <f>'MASTER_ ALL areas - No.seedling'!EH113</f>
        <v>0</v>
      </c>
      <c r="EJ15" s="275">
        <f t="shared" si="50"/>
        <v>0</v>
      </c>
      <c r="EK15" s="276">
        <f>'MASTER_ ALL areas - No.seedling'!EJ113</f>
        <v>0</v>
      </c>
      <c r="EL15" s="277">
        <f>'MASTER_ ALL areas - No.seedling'!EK113</f>
        <v>0</v>
      </c>
      <c r="EM15" s="274">
        <f t="shared" si="51"/>
        <v>0</v>
      </c>
      <c r="EN15" s="277">
        <f>'MASTER_ ALL areas - No.seedling'!EM113</f>
        <v>0</v>
      </c>
      <c r="EO15" s="275">
        <f t="shared" si="52"/>
        <v>0</v>
      </c>
      <c r="EP15" s="276">
        <f>'MASTER_ ALL areas - No.seedling'!EO113</f>
        <v>0</v>
      </c>
      <c r="EQ15" s="277">
        <f>'MASTER_ ALL areas - No.seedling'!EP113</f>
        <v>0</v>
      </c>
      <c r="ER15" s="274">
        <f t="shared" si="53"/>
        <v>0</v>
      </c>
      <c r="ES15" s="277">
        <f>'MASTER_ ALL areas - No.seedling'!ER113</f>
        <v>0</v>
      </c>
      <c r="ET15" s="275">
        <f t="shared" si="54"/>
        <v>0</v>
      </c>
      <c r="EU15" s="276">
        <f>'MASTER_ ALL areas - No.seedling'!ET113</f>
        <v>0</v>
      </c>
      <c r="EV15" s="277">
        <f>'MASTER_ ALL areas - No.seedling'!EU113</f>
        <v>0</v>
      </c>
      <c r="EW15" s="274">
        <f t="shared" si="55"/>
        <v>0</v>
      </c>
      <c r="EX15" s="277">
        <f>'MASTER_ ALL areas - No.seedling'!EW113</f>
        <v>0</v>
      </c>
      <c r="EY15" s="275">
        <f t="shared" si="56"/>
        <v>0</v>
      </c>
      <c r="EZ15" s="276">
        <f>'MASTER_ ALL areas - No.seedling'!EY113</f>
        <v>0</v>
      </c>
      <c r="FA15" s="277">
        <f>'MASTER_ ALL areas - No.seedling'!EZ113</f>
        <v>0</v>
      </c>
      <c r="FB15" s="274">
        <f t="shared" si="57"/>
        <v>0</v>
      </c>
      <c r="FC15" s="277">
        <f>'MASTER_ ALL areas - No.seedling'!FB113</f>
        <v>0</v>
      </c>
      <c r="FD15" s="275">
        <f t="shared" si="58"/>
        <v>0</v>
      </c>
      <c r="FE15" s="276">
        <f>'MASTER_ ALL areas - No.seedling'!FD113</f>
        <v>20</v>
      </c>
      <c r="FF15" s="277">
        <f>'MASTER_ ALL areas - No.seedling'!FE113</f>
        <v>0</v>
      </c>
      <c r="FG15" s="274">
        <f t="shared" si="59"/>
        <v>0</v>
      </c>
      <c r="FH15" s="277">
        <f>'MASTER_ ALL areas - No.seedling'!FG113</f>
        <v>1</v>
      </c>
      <c r="FI15" s="275">
        <f t="shared" si="60"/>
        <v>1</v>
      </c>
      <c r="FJ15" s="276">
        <f>'MASTER_ ALL areas - No.seedling'!FI113</f>
        <v>0</v>
      </c>
      <c r="FK15" s="277">
        <f>'MASTER_ ALL areas - No.seedling'!FJ113</f>
        <v>0</v>
      </c>
      <c r="FL15" s="274">
        <f t="shared" si="61"/>
        <v>0</v>
      </c>
      <c r="FM15" s="277">
        <f>'MASTER_ ALL areas - No.seedling'!FL113</f>
        <v>0</v>
      </c>
      <c r="FN15" s="275">
        <f t="shared" si="62"/>
        <v>0</v>
      </c>
      <c r="FO15" s="276">
        <f>'MASTER_ ALL areas - No.seedling'!FN113</f>
        <v>0</v>
      </c>
      <c r="FP15" s="277">
        <f>'MASTER_ ALL areas - No.seedling'!FO113</f>
        <v>0</v>
      </c>
      <c r="FQ15" s="274">
        <f t="shared" si="63"/>
        <v>0</v>
      </c>
      <c r="FR15" s="277">
        <f>'MASTER_ ALL areas - No.seedling'!FQ113</f>
        <v>0</v>
      </c>
      <c r="FS15" s="275">
        <f t="shared" si="64"/>
        <v>0</v>
      </c>
      <c r="FT15" s="276">
        <f>'MASTER_ ALL areas - No.seedling'!FS113</f>
        <v>0</v>
      </c>
      <c r="FU15" s="277">
        <f>'MASTER_ ALL areas - No.seedling'!FT113</f>
        <v>0</v>
      </c>
      <c r="FV15" s="274">
        <f t="shared" si="65"/>
        <v>0</v>
      </c>
      <c r="FW15" s="277">
        <f>'MASTER_ ALL areas - No.seedling'!FV113</f>
        <v>0</v>
      </c>
      <c r="FX15" s="275">
        <f t="shared" si="66"/>
        <v>0</v>
      </c>
      <c r="FY15" s="276">
        <f>'MASTER_ ALL areas - No.seedling'!FX113</f>
        <v>0</v>
      </c>
      <c r="FZ15" s="277">
        <f>'MASTER_ ALL areas - No.seedling'!FY113</f>
        <v>0</v>
      </c>
      <c r="GA15" s="274">
        <f t="shared" si="67"/>
        <v>0</v>
      </c>
      <c r="GB15" s="277">
        <f>'MASTER_ ALL areas - No.seedling'!GA113</f>
        <v>0</v>
      </c>
      <c r="GC15" s="275">
        <f t="shared" si="68"/>
        <v>0</v>
      </c>
      <c r="GD15" s="276">
        <f>'MASTER_ ALL areas - No.seedling'!GC113</f>
        <v>0</v>
      </c>
      <c r="GE15" s="277">
        <f>'MASTER_ ALL areas - No.seedling'!GD113</f>
        <v>0</v>
      </c>
      <c r="GF15" s="274">
        <f t="shared" si="69"/>
        <v>0</v>
      </c>
      <c r="GG15" s="277">
        <f>'MASTER_ ALL areas - No.seedling'!GF113</f>
        <v>0</v>
      </c>
      <c r="GH15" s="275">
        <f t="shared" si="70"/>
        <v>0</v>
      </c>
      <c r="GI15" s="276">
        <f>'MASTER_ ALL areas - No.seedling'!GH113</f>
        <v>0</v>
      </c>
      <c r="GJ15" s="277">
        <f>'MASTER_ ALL areas - No.seedling'!GI113</f>
        <v>0</v>
      </c>
      <c r="GK15" s="274">
        <f t="shared" si="71"/>
        <v>0</v>
      </c>
      <c r="GL15" s="277">
        <f>'MASTER_ ALL areas - No.seedling'!GK113</f>
        <v>0</v>
      </c>
      <c r="GM15" s="275">
        <f t="shared" si="72"/>
        <v>0</v>
      </c>
      <c r="GN15" s="276">
        <f>'MASTER_ ALL areas - No.seedling'!GM113</f>
        <v>0</v>
      </c>
      <c r="GO15" s="277">
        <f>'MASTER_ ALL areas - No.seedling'!GN113</f>
        <v>0</v>
      </c>
      <c r="GP15" s="274">
        <f t="shared" si="73"/>
        <v>0</v>
      </c>
      <c r="GQ15" s="277">
        <f>'MASTER_ ALL areas - No.seedling'!GP113</f>
        <v>0</v>
      </c>
      <c r="GR15" s="275">
        <f t="shared" si="74"/>
        <v>0</v>
      </c>
      <c r="GS15" s="276">
        <f>'MASTER_ ALL areas - No.seedling'!GR113</f>
        <v>0</v>
      </c>
      <c r="GT15" s="277">
        <f>'MASTER_ ALL areas - No.seedling'!GS113</f>
        <v>0</v>
      </c>
      <c r="GU15" s="274">
        <f t="shared" si="75"/>
        <v>0</v>
      </c>
      <c r="GV15" s="277">
        <f>'MASTER_ ALL areas - No.seedling'!GU113</f>
        <v>0</v>
      </c>
      <c r="GW15" s="275">
        <f t="shared" si="76"/>
        <v>0</v>
      </c>
      <c r="GX15" s="276">
        <f>'MASTER_ ALL areas - No.seedling'!GW113</f>
        <v>0</v>
      </c>
      <c r="GY15" s="277">
        <f>'MASTER_ ALL areas - No.seedling'!GX113</f>
        <v>0</v>
      </c>
      <c r="GZ15" s="274">
        <f t="shared" si="77"/>
        <v>0</v>
      </c>
      <c r="HA15" s="277">
        <f>'MASTER_ ALL areas - No.seedling'!GZ113</f>
        <v>0</v>
      </c>
      <c r="HB15" s="275">
        <f t="shared" si="78"/>
        <v>0</v>
      </c>
      <c r="HC15" s="276">
        <f>'MASTER_ ALL areas - No.seedling'!HB113</f>
        <v>0</v>
      </c>
      <c r="HD15" s="277">
        <f>'MASTER_ ALL areas - No.seedling'!HC113</f>
        <v>0</v>
      </c>
      <c r="HE15" s="274">
        <f t="shared" si="79"/>
        <v>0</v>
      </c>
      <c r="HF15" s="277">
        <f>'MASTER_ ALL areas - No.seedling'!HE113</f>
        <v>0</v>
      </c>
      <c r="HG15" s="275">
        <f t="shared" si="80"/>
        <v>0</v>
      </c>
      <c r="HH15" s="276">
        <f>'MASTER_ ALL areas - No.seedling'!HG113</f>
        <v>0</v>
      </c>
      <c r="HI15" s="277">
        <f>'MASTER_ ALL areas - No.seedling'!HH113</f>
        <v>0</v>
      </c>
      <c r="HJ15" s="274">
        <f t="shared" si="81"/>
        <v>0</v>
      </c>
      <c r="HK15" s="277">
        <f>'MASTER_ ALL areas - No.seedling'!HJ113</f>
        <v>0</v>
      </c>
      <c r="HL15" s="275">
        <f t="shared" si="82"/>
        <v>0</v>
      </c>
      <c r="HM15" s="276">
        <f>'MASTER_ ALL areas - No.seedling'!HL113</f>
        <v>0</v>
      </c>
      <c r="HN15" s="277">
        <f>'MASTER_ ALL areas - No.seedling'!HM113</f>
        <v>0</v>
      </c>
      <c r="HO15" s="274">
        <f t="shared" si="83"/>
        <v>0</v>
      </c>
      <c r="HP15" s="277">
        <f>'MASTER_ ALL areas - No.seedling'!HO113</f>
        <v>0</v>
      </c>
      <c r="HQ15" s="275">
        <f t="shared" si="84"/>
        <v>0</v>
      </c>
      <c r="HR15" s="276">
        <f>'MASTER_ ALL areas - No.seedling'!HQ113</f>
        <v>0</v>
      </c>
      <c r="HS15" s="277">
        <f>'MASTER_ ALL areas - No.seedling'!HR113</f>
        <v>0</v>
      </c>
      <c r="HT15" s="274">
        <f t="shared" si="85"/>
        <v>0</v>
      </c>
      <c r="HU15" s="277">
        <f>'MASTER_ ALL areas - No.seedling'!HT113</f>
        <v>0</v>
      </c>
      <c r="HV15" s="275">
        <f t="shared" si="86"/>
        <v>0</v>
      </c>
      <c r="HW15" s="276">
        <f>'MASTER_ ALL areas - No.seedling'!HV113</f>
        <v>0</v>
      </c>
      <c r="HX15" s="277">
        <f>'MASTER_ ALL areas - No.seedling'!HW113</f>
        <v>0</v>
      </c>
      <c r="HY15" s="274">
        <f t="shared" si="87"/>
        <v>0</v>
      </c>
      <c r="HZ15" s="277">
        <f>'MASTER_ ALL areas - No.seedling'!HY113</f>
        <v>0</v>
      </c>
      <c r="IA15" s="275">
        <f t="shared" si="88"/>
        <v>0</v>
      </c>
      <c r="IB15" s="276">
        <f>'MASTER_ ALL areas - No.seedling'!IA113</f>
        <v>0</v>
      </c>
      <c r="IC15" s="277">
        <f>'MASTER_ ALL areas - No.seedling'!IB113</f>
        <v>0</v>
      </c>
      <c r="ID15" s="274">
        <f t="shared" si="89"/>
        <v>0</v>
      </c>
      <c r="IE15" s="277">
        <f>'MASTER_ ALL areas - No.seedling'!ID113</f>
        <v>0</v>
      </c>
      <c r="IF15" s="282">
        <f t="shared" si="90"/>
        <v>0</v>
      </c>
      <c r="IG15" s="86" t="s">
        <v>350</v>
      </c>
      <c r="IH15" s="87"/>
    </row>
    <row r="16" spans="2:242" ht="33" customHeight="1" x14ac:dyDescent="0.25">
      <c r="B16" s="598" t="s">
        <v>386</v>
      </c>
      <c r="C16" s="1378"/>
      <c r="D16" s="1379"/>
      <c r="E16" s="1380"/>
      <c r="F16" s="515" t="s">
        <v>388</v>
      </c>
      <c r="G16" s="516"/>
      <c r="H16" s="308"/>
      <c r="I16" s="289">
        <f t="shared" ref="I16:O16" si="91">SUM(I5:I15)</f>
        <v>4.9999999999999991</v>
      </c>
      <c r="J16" s="290">
        <f t="shared" si="91"/>
        <v>498.44999999999993</v>
      </c>
      <c r="K16" s="520">
        <f t="shared" si="91"/>
        <v>995</v>
      </c>
      <c r="L16" s="292">
        <f t="shared" si="91"/>
        <v>19900</v>
      </c>
      <c r="M16" s="521">
        <f t="shared" si="91"/>
        <v>19900</v>
      </c>
      <c r="N16" s="294">
        <f t="shared" si="91"/>
        <v>50</v>
      </c>
      <c r="O16" s="295">
        <f t="shared" si="91"/>
        <v>345</v>
      </c>
      <c r="P16" s="296">
        <f>N16/K16</f>
        <v>5.0251256281407038E-2</v>
      </c>
      <c r="Q16" s="296">
        <f>O16/K16</f>
        <v>0.34673366834170855</v>
      </c>
      <c r="R16" s="297"/>
      <c r="S16" s="523">
        <f>SUM(S5:S15)</f>
        <v>14040</v>
      </c>
      <c r="T16" s="523">
        <f>SUM(T5:T15)</f>
        <v>13</v>
      </c>
      <c r="U16" s="524">
        <f>IF(S16=0,0,T16/S19)</f>
        <v>1.8518518518518517E-2</v>
      </c>
      <c r="V16" s="523">
        <f>SUM(V5:V15)</f>
        <v>160</v>
      </c>
      <c r="W16" s="524">
        <f>IF(S16=0,0,V16/S19)</f>
        <v>0.22792022792022792</v>
      </c>
      <c r="X16" s="523">
        <f>SUM(X5:X15)</f>
        <v>3960</v>
      </c>
      <c r="Y16" s="523">
        <f>SUM(Y5:Y15)</f>
        <v>34</v>
      </c>
      <c r="Z16" s="524">
        <f>IF(X16=0,0,Y16/X19)</f>
        <v>0.17171717171717171</v>
      </c>
      <c r="AA16" s="523">
        <f>SUM(AA5:AA15)</f>
        <v>163</v>
      </c>
      <c r="AB16" s="524">
        <f>IF(X16=0,0,AA16/X19)</f>
        <v>0.8232323232323232</v>
      </c>
      <c r="AC16" s="523">
        <f>SUM(AC5:AC15)</f>
        <v>1180</v>
      </c>
      <c r="AD16" s="523">
        <f>SUM(AD5:AD15)</f>
        <v>3</v>
      </c>
      <c r="AE16" s="524">
        <f>IF(AC16=0,0,AD16/AC19)</f>
        <v>5.0847457627118647E-2</v>
      </c>
      <c r="AF16" s="523">
        <f>SUM(AF5:AF15)</f>
        <v>19</v>
      </c>
      <c r="AG16" s="524">
        <f>IF(AC16=0,0,AF16/AC19)</f>
        <v>0.32203389830508472</v>
      </c>
      <c r="AH16" s="523">
        <f>SUM(AH5:AH15)</f>
        <v>720</v>
      </c>
      <c r="AI16" s="523">
        <f>SUM(AI5:AI15)</f>
        <v>0</v>
      </c>
      <c r="AJ16" s="524">
        <f>IF(AH16=0,0,AI16/AH19)</f>
        <v>0</v>
      </c>
      <c r="AK16" s="523">
        <f>SUM(AK5:AK15)</f>
        <v>3</v>
      </c>
      <c r="AL16" s="524">
        <f>IF(AH16=0,0,AK16/AH19)</f>
        <v>8.3333333333333329E-2</v>
      </c>
      <c r="AM16" s="300"/>
      <c r="AN16" s="523">
        <f>SUM(AN5:AN15)</f>
        <v>4800</v>
      </c>
      <c r="AO16" s="523">
        <f>SUM(AO5:AO15)</f>
        <v>15</v>
      </c>
      <c r="AP16" s="524">
        <f>IF(AN16=0,0,AO16/AN19)</f>
        <v>6.25E-2</v>
      </c>
      <c r="AQ16" s="523">
        <f>SUM(AQ5:AQ15)</f>
        <v>104</v>
      </c>
      <c r="AR16" s="526">
        <f>IF(AN16=0,0,AQ16/AN19)</f>
        <v>0.43333333333333335</v>
      </c>
      <c r="AS16" s="527">
        <f>SUM(AS5:AS15)</f>
        <v>13600</v>
      </c>
      <c r="AT16" s="523">
        <f>SUM(AT5:AT15)</f>
        <v>11</v>
      </c>
      <c r="AU16" s="524">
        <f>IF(AS16=0,0,AT16/AS19)</f>
        <v>1.6176470588235296E-2</v>
      </c>
      <c r="AV16" s="523">
        <f>SUM(AV5:AV15)</f>
        <v>201</v>
      </c>
      <c r="AW16" s="526">
        <f>IF(AS16=0,0,AV16/AS19)</f>
        <v>0.29558823529411765</v>
      </c>
      <c r="AX16" s="527">
        <f>SUM(AX5:AX15)</f>
        <v>680</v>
      </c>
      <c r="AY16" s="523">
        <f>SUM(AY5:AY15)</f>
        <v>2</v>
      </c>
      <c r="AZ16" s="524">
        <f>IF(AX16=0,0,AY16/AX19)</f>
        <v>5.8823529411764705E-2</v>
      </c>
      <c r="BA16" s="523">
        <f>SUM(BA5:BA15)</f>
        <v>7</v>
      </c>
      <c r="BB16" s="526">
        <f>IF(AX16=0,0,BA16/AX19)</f>
        <v>0.20588235294117646</v>
      </c>
      <c r="BC16" s="527">
        <f>SUM(BC5:BC15)</f>
        <v>420</v>
      </c>
      <c r="BD16" s="523">
        <f>SUM(BD5:BD15)</f>
        <v>17</v>
      </c>
      <c r="BE16" s="524">
        <f>IF(BC16=0,0,BD16/BC19)</f>
        <v>0.80952380952380953</v>
      </c>
      <c r="BF16" s="523">
        <f>SUM(BF5:BF15)</f>
        <v>18</v>
      </c>
      <c r="BG16" s="526">
        <f>IF(BC16=0,0,BF16/BC19)</f>
        <v>0.8571428571428571</v>
      </c>
      <c r="BH16" s="527">
        <f>SUM(BH5:BH15)</f>
        <v>240</v>
      </c>
      <c r="BI16" s="523">
        <f>SUM(BI5:BI15)</f>
        <v>3</v>
      </c>
      <c r="BJ16" s="524">
        <f>IF(BH16=0,0,BI16/BH19)</f>
        <v>0.25</v>
      </c>
      <c r="BK16" s="523">
        <f>SUM(BK5:BK15)</f>
        <v>9</v>
      </c>
      <c r="BL16" s="526">
        <f>IF(BH16=0,0,BK16/BH19)</f>
        <v>0.75</v>
      </c>
      <c r="BM16" s="527">
        <f>SUM(BM5:BM15)</f>
        <v>0</v>
      </c>
      <c r="BN16" s="523">
        <f>SUM(BN5:BN15)</f>
        <v>0</v>
      </c>
      <c r="BO16" s="524">
        <f>IF(BM16=0,0,BN16/BM19)</f>
        <v>0</v>
      </c>
      <c r="BP16" s="523">
        <f>SUM(BP5:BP15)</f>
        <v>0</v>
      </c>
      <c r="BQ16" s="526">
        <f>IF(BM16=0,0,BP16/BM19)</f>
        <v>0</v>
      </c>
      <c r="BR16" s="527">
        <f>SUM(BR5:BR15)</f>
        <v>0</v>
      </c>
      <c r="BS16" s="523">
        <f>SUM(BS5:BS15)</f>
        <v>0</v>
      </c>
      <c r="BT16" s="524">
        <f>IF(BR16=0,0,BS16/BR19)</f>
        <v>0</v>
      </c>
      <c r="BU16" s="523">
        <f>SUM(BU5:BU15)</f>
        <v>0</v>
      </c>
      <c r="BV16" s="526">
        <f>IF(BR16=0,0,BU16/BR19)</f>
        <v>0</v>
      </c>
      <c r="BW16" s="527">
        <f>SUM(BW5:BW15)</f>
        <v>160</v>
      </c>
      <c r="BX16" s="523">
        <f>SUM(BX5:BX15)</f>
        <v>2</v>
      </c>
      <c r="BY16" s="524">
        <f>IF(BW16=0,0,BX16/BW19)</f>
        <v>0.25</v>
      </c>
      <c r="BZ16" s="523">
        <f>SUM(BZ5:BZ15)</f>
        <v>6</v>
      </c>
      <c r="CA16" s="528">
        <f>IF(BW16=0,0,BZ16/BW19)</f>
        <v>0.75</v>
      </c>
      <c r="CB16" s="79"/>
      <c r="CC16" s="529">
        <f>SUM(CC5:CC15)</f>
        <v>1340</v>
      </c>
      <c r="CD16" s="523">
        <f>SUM(CD5:CD15)</f>
        <v>6</v>
      </c>
      <c r="CE16" s="524">
        <f>IF(CC16=0,0,CD16/CC19)</f>
        <v>8.9552238805970144E-2</v>
      </c>
      <c r="CF16" s="523">
        <f>SUM(CF5:CF15)</f>
        <v>18</v>
      </c>
      <c r="CG16" s="524">
        <f>IF(CC16=0,0,CF16/CC19)</f>
        <v>0.26865671641791045</v>
      </c>
      <c r="CH16" s="523">
        <f>SUM(CH5:CH15)</f>
        <v>1780</v>
      </c>
      <c r="CI16" s="523">
        <f>SUM(CI5:CI15)</f>
        <v>8</v>
      </c>
      <c r="CJ16" s="524">
        <f>IF(CH16=0,0,CI16/CH19)</f>
        <v>8.98876404494382E-2</v>
      </c>
      <c r="CK16" s="523">
        <f>SUM(CK5:CK15)</f>
        <v>72</v>
      </c>
      <c r="CL16" s="524">
        <f>IF(CH16=0,0,CK16/CH19)</f>
        <v>0.8089887640449438</v>
      </c>
      <c r="CM16" s="523">
        <f>SUM(CM5:CM15)</f>
        <v>1000</v>
      </c>
      <c r="CN16" s="523">
        <f>SUM(CN5:CN15)</f>
        <v>1</v>
      </c>
      <c r="CO16" s="524">
        <f>IF(CM16=0,0,CN16/CM19)</f>
        <v>0.02</v>
      </c>
      <c r="CP16" s="523">
        <f>SUM(CP5:CP15)</f>
        <v>11</v>
      </c>
      <c r="CQ16" s="524">
        <f>IF(CM16=0,0,CP16/CM19)</f>
        <v>0.22</v>
      </c>
      <c r="CR16" s="523">
        <f>SUM(CR5:CR15)</f>
        <v>680</v>
      </c>
      <c r="CS16" s="523">
        <f>SUM(CS5:CS15)</f>
        <v>0</v>
      </c>
      <c r="CT16" s="524">
        <f>IF(CR16=0,0,CS16/CR19)</f>
        <v>0</v>
      </c>
      <c r="CU16" s="523">
        <f>SUM(CU5:CU15)</f>
        <v>3</v>
      </c>
      <c r="CV16" s="524">
        <f>IF(CR16=0,0,CU16/CR19)</f>
        <v>8.8235294117647065E-2</v>
      </c>
      <c r="CW16" s="523">
        <f>SUM(CW5:CW15)</f>
        <v>11860</v>
      </c>
      <c r="CX16" s="523">
        <f>SUM(CX5:CX15)</f>
        <v>2</v>
      </c>
      <c r="CY16" s="524">
        <f>IF(CW16=0,0,CX16/CW19)</f>
        <v>3.3726812816188868E-3</v>
      </c>
      <c r="CZ16" s="523">
        <f>SUM(CZ5:CZ15)</f>
        <v>130</v>
      </c>
      <c r="DA16" s="524">
        <f>IF(CW16=0,0,CZ16/CW19)</f>
        <v>0.21922428330522767</v>
      </c>
      <c r="DB16" s="523">
        <f>SUM(DB5:DB15)</f>
        <v>1680</v>
      </c>
      <c r="DC16" s="523">
        <f>SUM(DC5:DC15)</f>
        <v>9</v>
      </c>
      <c r="DD16" s="524">
        <f>IF(DB16=0,0,DC16/DB19)</f>
        <v>0.10714285714285714</v>
      </c>
      <c r="DE16" s="523">
        <f>SUM(DE5:DE15)</f>
        <v>69</v>
      </c>
      <c r="DF16" s="524">
        <f>IF(DB16=0,0,DE16/DB19)</f>
        <v>0.8214285714285714</v>
      </c>
      <c r="DG16" s="523">
        <f>SUM(DG5:DG15)</f>
        <v>40</v>
      </c>
      <c r="DH16" s="523">
        <f>SUM(DH5:DH15)</f>
        <v>0</v>
      </c>
      <c r="DI16" s="524">
        <f>IF(DG16=0,0,DH16/DG19)</f>
        <v>0</v>
      </c>
      <c r="DJ16" s="523">
        <f>SUM(DJ5:DJ15)</f>
        <v>2</v>
      </c>
      <c r="DK16" s="524">
        <f>IF(DG16=0,0,DJ16/DG19)</f>
        <v>1</v>
      </c>
      <c r="DL16" s="523">
        <f>SUM(DL5:DL15)</f>
        <v>20</v>
      </c>
      <c r="DM16" s="523">
        <f>SUM(DM5:DM15)</f>
        <v>0</v>
      </c>
      <c r="DN16" s="524">
        <f>IF(DL16=0,0,DM16/DL19)</f>
        <v>0</v>
      </c>
      <c r="DO16" s="523">
        <f>SUM(DO5:DO15)</f>
        <v>0</v>
      </c>
      <c r="DP16" s="524">
        <f>IF(DL16=0,0,DO16/DL19)</f>
        <v>0</v>
      </c>
      <c r="DQ16" s="523">
        <f>SUM(DQ5:DQ15)</f>
        <v>640</v>
      </c>
      <c r="DR16" s="523">
        <f>SUM(DR5:DR15)</f>
        <v>1</v>
      </c>
      <c r="DS16" s="524">
        <f>IF(DQ16=0,0,DR16/DQ19)</f>
        <v>3.125E-2</v>
      </c>
      <c r="DT16" s="523">
        <f>SUM(DT5:DT15)</f>
        <v>6</v>
      </c>
      <c r="DU16" s="524">
        <f>IF(DQ16=0,0,DT16/DQ19)</f>
        <v>0.1875</v>
      </c>
      <c r="DV16" s="523">
        <f>SUM(DV5:DV15)</f>
        <v>40</v>
      </c>
      <c r="DW16" s="523">
        <f>SUM(DW5:DW15)</f>
        <v>1</v>
      </c>
      <c r="DX16" s="524">
        <f>IF(DV16=0,0,DW16/DV19)</f>
        <v>0.5</v>
      </c>
      <c r="DY16" s="523">
        <f>SUM(DY5:DY15)</f>
        <v>1</v>
      </c>
      <c r="DZ16" s="524">
        <f>IF(DV16=0,0,DY16/DV19)</f>
        <v>0.5</v>
      </c>
      <c r="EA16" s="523">
        <f>SUM(EA5:EA15)</f>
        <v>0</v>
      </c>
      <c r="EB16" s="523">
        <f>SUM(EB5:EB15)</f>
        <v>0</v>
      </c>
      <c r="EC16" s="524">
        <f>IF(EA16=0,0,EB16/EA19)</f>
        <v>0</v>
      </c>
      <c r="ED16" s="523">
        <f>SUM(ED5:ED15)</f>
        <v>0</v>
      </c>
      <c r="EE16" s="524">
        <f>IF(EA16=0,0,ED16/EA19)</f>
        <v>0</v>
      </c>
      <c r="EF16" s="523">
        <f>SUM(EF5:EF15)</f>
        <v>0</v>
      </c>
      <c r="EG16" s="523">
        <f>SUM(EG5:EG15)</f>
        <v>0</v>
      </c>
      <c r="EH16" s="524">
        <f>IF(EF16=0,0,EG16/EF19)</f>
        <v>0</v>
      </c>
      <c r="EI16" s="523">
        <f>SUM(EI5:EI15)</f>
        <v>0</v>
      </c>
      <c r="EJ16" s="524">
        <f>IF(EF16=0,0,EI16/EF19)</f>
        <v>0</v>
      </c>
      <c r="EK16" s="523">
        <f>SUM(EK5:EK15)</f>
        <v>100</v>
      </c>
      <c r="EL16" s="523">
        <f>SUM(EL5:EL15)</f>
        <v>2</v>
      </c>
      <c r="EM16" s="524">
        <f>IF(EK16=0,0,EL16/EK19)</f>
        <v>0.4</v>
      </c>
      <c r="EN16" s="523">
        <f>SUM(EN5:EN15)</f>
        <v>2</v>
      </c>
      <c r="EO16" s="524">
        <f>IF(EK16=0,0,EN16/EK19)</f>
        <v>0.4</v>
      </c>
      <c r="EP16" s="523">
        <f>SUM(EP5:EP15)</f>
        <v>320</v>
      </c>
      <c r="EQ16" s="523">
        <f>SUM(EQ5:EQ15)</f>
        <v>15</v>
      </c>
      <c r="ER16" s="524">
        <f>IF(EP16=0,0,EQ16/EP19)</f>
        <v>0.9375</v>
      </c>
      <c r="ES16" s="523">
        <f>SUM(ES5:ES15)</f>
        <v>16</v>
      </c>
      <c r="ET16" s="524">
        <f>IF(EP16=0,0,ES16/EP19)</f>
        <v>1</v>
      </c>
      <c r="EU16" s="523">
        <f>SUM(EU5:EU15)</f>
        <v>0</v>
      </c>
      <c r="EV16" s="523">
        <f>SUM(EV5:EV15)</f>
        <v>0</v>
      </c>
      <c r="EW16" s="524">
        <f>IF(EU16=0,0,EV16/EU19)</f>
        <v>0</v>
      </c>
      <c r="EX16" s="523">
        <f>SUM(EX5:EX15)</f>
        <v>0</v>
      </c>
      <c r="EY16" s="524">
        <f>IF(EU16=0,0,EX16/EU19)</f>
        <v>0</v>
      </c>
      <c r="EZ16" s="523">
        <f>SUM(EZ5:EZ15)</f>
        <v>0</v>
      </c>
      <c r="FA16" s="523">
        <f>SUM(FA5:FA15)</f>
        <v>0</v>
      </c>
      <c r="FB16" s="524">
        <f>IF(EZ16=0,0,FA16/EZ19)</f>
        <v>0</v>
      </c>
      <c r="FC16" s="523">
        <f>SUM(FC5:FC15)</f>
        <v>0</v>
      </c>
      <c r="FD16" s="524">
        <f>IF(EZ16=0,0,FC16/EZ19)</f>
        <v>0</v>
      </c>
      <c r="FE16" s="523">
        <f>SUM(FE5:FE15)</f>
        <v>100</v>
      </c>
      <c r="FF16" s="523">
        <f>SUM(FF5:FF15)</f>
        <v>2</v>
      </c>
      <c r="FG16" s="524">
        <f>IF(FE16=0,0,FF16/FE19)</f>
        <v>0.4</v>
      </c>
      <c r="FH16" s="523">
        <f>SUM(FH5:FH15)</f>
        <v>4</v>
      </c>
      <c r="FI16" s="524">
        <f>IF(FE16=0,0,FH16/FE19)</f>
        <v>0.8</v>
      </c>
      <c r="FJ16" s="523">
        <f>SUM(FJ5:FJ15)</f>
        <v>80</v>
      </c>
      <c r="FK16" s="523">
        <f>SUM(FK5:FK15)</f>
        <v>1</v>
      </c>
      <c r="FL16" s="524">
        <f>IF(FJ16=0,0,FK16/FJ19)</f>
        <v>0.25</v>
      </c>
      <c r="FM16" s="523">
        <f>SUM(FM5:FM15)</f>
        <v>2</v>
      </c>
      <c r="FN16" s="524">
        <f>IF(FJ16=0,0,FM16/FJ19)</f>
        <v>0.5</v>
      </c>
      <c r="FO16" s="523">
        <f>SUM(FO5:FO15)</f>
        <v>60</v>
      </c>
      <c r="FP16" s="523">
        <f>SUM(FP5:FP15)</f>
        <v>0</v>
      </c>
      <c r="FQ16" s="524">
        <f>IF(FO16=0,0,FP16/FO19)</f>
        <v>0</v>
      </c>
      <c r="FR16" s="523">
        <f>SUM(FR5:FR15)</f>
        <v>3</v>
      </c>
      <c r="FS16" s="524">
        <f>IF(FO16=0,0,FR16/FO19)</f>
        <v>1</v>
      </c>
      <c r="FT16" s="523">
        <f>SUM(FT5:FT15)</f>
        <v>0</v>
      </c>
      <c r="FU16" s="523">
        <f>SUM(FU5:FU15)</f>
        <v>0</v>
      </c>
      <c r="FV16" s="524">
        <f>IF(FT16=0,0,FU16/FT19)</f>
        <v>0</v>
      </c>
      <c r="FW16" s="523">
        <f>SUM(FW5:FW15)</f>
        <v>0</v>
      </c>
      <c r="FX16" s="524">
        <f>IF(FT16=0,0,FW16/FT19)</f>
        <v>0</v>
      </c>
      <c r="FY16" s="523">
        <f>SUM(FY5:FY15)</f>
        <v>0</v>
      </c>
      <c r="FZ16" s="523">
        <f>SUM(FZ5:FZ15)</f>
        <v>0</v>
      </c>
      <c r="GA16" s="524">
        <f>IF(FY16=0,0,FZ16/FY19)</f>
        <v>0</v>
      </c>
      <c r="GB16" s="523">
        <f>SUM(GB5:GB15)</f>
        <v>0</v>
      </c>
      <c r="GC16" s="524">
        <f>IF(FY16=0,0,GB16/FY19)</f>
        <v>0</v>
      </c>
      <c r="GD16" s="523">
        <f>SUM(GD5:GD15)</f>
        <v>0</v>
      </c>
      <c r="GE16" s="523">
        <f>SUM(GE5:GE15)</f>
        <v>0</v>
      </c>
      <c r="GF16" s="524">
        <f>IF(GD16=0,0,GE16/GD19)</f>
        <v>0</v>
      </c>
      <c r="GG16" s="523">
        <f>SUM(GG5:GG15)</f>
        <v>0</v>
      </c>
      <c r="GH16" s="524">
        <f>IF(GD16=0,0,GG16/GD19)</f>
        <v>0</v>
      </c>
      <c r="GI16" s="523">
        <f>SUM(GI5:GI15)</f>
        <v>0</v>
      </c>
      <c r="GJ16" s="523">
        <f>SUM(GJ5:GJ15)</f>
        <v>0</v>
      </c>
      <c r="GK16" s="524">
        <f>IF(GI16=0,0,GJ16/GI19)</f>
        <v>0</v>
      </c>
      <c r="GL16" s="523">
        <f>SUM(GL5:GL15)</f>
        <v>0</v>
      </c>
      <c r="GM16" s="524">
        <f>IF(GI16=0,0,GL16/GI19)</f>
        <v>0</v>
      </c>
      <c r="GN16" s="523">
        <f>SUM(GN5:GN15)</f>
        <v>0</v>
      </c>
      <c r="GO16" s="523">
        <f>SUM(GO5:GO15)</f>
        <v>0</v>
      </c>
      <c r="GP16" s="524">
        <f>IF(GN16=0,0,GO16/GN19)</f>
        <v>0</v>
      </c>
      <c r="GQ16" s="523">
        <f>SUM(GQ5:GQ15)</f>
        <v>0</v>
      </c>
      <c r="GR16" s="524">
        <f>IF(GN16=0,0,GQ16/GN19)</f>
        <v>0</v>
      </c>
      <c r="GS16" s="523">
        <f>SUM(GS5:GS15)</f>
        <v>0</v>
      </c>
      <c r="GT16" s="523">
        <f>SUM(GT5:GT15)</f>
        <v>0</v>
      </c>
      <c r="GU16" s="524">
        <f>IF(GS16=0,0,GT16/GS19)</f>
        <v>0</v>
      </c>
      <c r="GV16" s="523">
        <f>SUM(GV5:GV15)</f>
        <v>0</v>
      </c>
      <c r="GW16" s="524">
        <f>IF(GS16=0,0,GV16/GS19)</f>
        <v>0</v>
      </c>
      <c r="GX16" s="523">
        <f>SUM(GX5:GX15)</f>
        <v>0</v>
      </c>
      <c r="GY16" s="523">
        <f>SUM(GY5:GY15)</f>
        <v>0</v>
      </c>
      <c r="GZ16" s="524">
        <f>IF(GX16=0,0,GY16/GX19)</f>
        <v>0</v>
      </c>
      <c r="HA16" s="523">
        <f>SUM(HA5:HA15)</f>
        <v>0</v>
      </c>
      <c r="HB16" s="524">
        <f>IF(GX16=0,0,HA16/GX19)</f>
        <v>0</v>
      </c>
      <c r="HC16" s="523">
        <f>SUM(HC5:HC15)</f>
        <v>0</v>
      </c>
      <c r="HD16" s="523">
        <f>SUM(HD5:HD15)</f>
        <v>0</v>
      </c>
      <c r="HE16" s="524">
        <f>IF(HC16=0,0,HD16/HC19)</f>
        <v>0</v>
      </c>
      <c r="HF16" s="523">
        <f>SUM(HF5:HF15)</f>
        <v>0</v>
      </c>
      <c r="HG16" s="524">
        <f>IF(HC16=0,0,HF16/HC19)</f>
        <v>0</v>
      </c>
      <c r="HH16" s="523">
        <f>SUM(HH5:HH15)</f>
        <v>0</v>
      </c>
      <c r="HI16" s="523">
        <f>SUM(HI5:HI15)</f>
        <v>0</v>
      </c>
      <c r="HJ16" s="524">
        <f>IF(HH16=0,0,HI16/HH19)</f>
        <v>0</v>
      </c>
      <c r="HK16" s="523">
        <f>SUM(HK5:HK15)</f>
        <v>0</v>
      </c>
      <c r="HL16" s="524">
        <f>IF(HH16=0,0,HK16/HH19)</f>
        <v>0</v>
      </c>
      <c r="HM16" s="523">
        <f>SUM(HM5:HM15)</f>
        <v>0</v>
      </c>
      <c r="HN16" s="523">
        <f>SUM(HN5:HN15)</f>
        <v>0</v>
      </c>
      <c r="HO16" s="524">
        <f>IF(HM16=0,0,HN16/HM19)</f>
        <v>0</v>
      </c>
      <c r="HP16" s="523">
        <f>SUM(HP5:HP15)</f>
        <v>0</v>
      </c>
      <c r="HQ16" s="524">
        <f>IF(HM16=0,0,HP16/HM19)</f>
        <v>0</v>
      </c>
      <c r="HR16" s="523">
        <f>SUM(HR5:HR15)</f>
        <v>60</v>
      </c>
      <c r="HS16" s="523">
        <f>SUM(HS5:HS15)</f>
        <v>0</v>
      </c>
      <c r="HT16" s="524">
        <f>IF(HR16=0,0,HS16/HR19)</f>
        <v>0</v>
      </c>
      <c r="HU16" s="523">
        <f>SUM(HU5:HU15)</f>
        <v>3</v>
      </c>
      <c r="HV16" s="524">
        <f>IF(HR16=0,0,HU16/HR19)</f>
        <v>1</v>
      </c>
      <c r="HW16" s="523">
        <f>SUM(HW5:HW15)</f>
        <v>80</v>
      </c>
      <c r="HX16" s="523">
        <f>SUM(HX5:HX15)</f>
        <v>2</v>
      </c>
      <c r="HY16" s="524">
        <f>IF(HW16=0,0,HX16/HW19)</f>
        <v>0.5</v>
      </c>
      <c r="HZ16" s="523">
        <f>SUM(HZ5:HZ15)</f>
        <v>3</v>
      </c>
      <c r="IA16" s="524">
        <f>IF(HW16=0,0,HZ16/HW19)</f>
        <v>0.75</v>
      </c>
      <c r="IB16" s="523">
        <f>SUM(IB5:IB15)</f>
        <v>20</v>
      </c>
      <c r="IC16" s="523">
        <f>SUM(IC5:IC15)</f>
        <v>0</v>
      </c>
      <c r="ID16" s="524">
        <f>IF(IB16=0,0,IC16/IB19)</f>
        <v>0</v>
      </c>
      <c r="IE16" s="523">
        <f>SUM(IE5:IE15)</f>
        <v>0</v>
      </c>
      <c r="IF16" s="305">
        <f>IF(IB16=0,0,IE16/IB19)</f>
        <v>0</v>
      </c>
      <c r="IG16" s="1373"/>
      <c r="IH16" s="1374"/>
    </row>
    <row r="17" spans="2:242" ht="33" customHeight="1" x14ac:dyDescent="0.25">
      <c r="B17" s="306">
        <v>11</v>
      </c>
      <c r="C17" s="1381"/>
      <c r="D17" s="1382"/>
      <c r="E17" s="1383"/>
      <c r="F17" s="530" t="s">
        <v>389</v>
      </c>
      <c r="G17" s="307"/>
      <c r="H17" s="308"/>
      <c r="I17" s="309">
        <f>I16/B17</f>
        <v>0.45454545454545447</v>
      </c>
      <c r="J17" s="310">
        <f>J16/B17</f>
        <v>45.313636363636355</v>
      </c>
      <c r="K17" s="311">
        <f>K16/B17</f>
        <v>90.454545454545453</v>
      </c>
      <c r="L17" s="312">
        <f>L16/B17</f>
        <v>1809.090909090909</v>
      </c>
      <c r="M17" s="533">
        <f>M16/B17</f>
        <v>1809.090909090909</v>
      </c>
      <c r="N17" s="1212">
        <f>N16/122</f>
        <v>0.4098360655737705</v>
      </c>
      <c r="O17" s="1212">
        <f>O16/122</f>
        <v>2.8278688524590163</v>
      </c>
      <c r="P17" s="314"/>
      <c r="Q17" s="1334" t="s">
        <v>390</v>
      </c>
      <c r="R17" s="315"/>
      <c r="S17" s="535">
        <f>S16/B17</f>
        <v>1276.3636363636363</v>
      </c>
      <c r="T17" s="536"/>
      <c r="U17" s="536"/>
      <c r="V17" s="536"/>
      <c r="W17" s="536"/>
      <c r="X17" s="536">
        <f>X16/B17</f>
        <v>360</v>
      </c>
      <c r="Y17" s="536"/>
      <c r="Z17" s="536"/>
      <c r="AA17" s="536"/>
      <c r="AB17" s="536"/>
      <c r="AC17" s="536">
        <f>AC16/B17</f>
        <v>107.27272727272727</v>
      </c>
      <c r="AD17" s="536"/>
      <c r="AE17" s="536"/>
      <c r="AF17" s="536"/>
      <c r="AG17" s="536"/>
      <c r="AH17" s="536">
        <f>AH16/B17</f>
        <v>65.454545454545453</v>
      </c>
      <c r="AI17" s="536"/>
      <c r="AJ17" s="536"/>
      <c r="AK17" s="536"/>
      <c r="AL17" s="537"/>
      <c r="AM17" s="315"/>
      <c r="AN17" s="535">
        <f>AN16/B17</f>
        <v>436.36363636363637</v>
      </c>
      <c r="AO17" s="536"/>
      <c r="AP17" s="536"/>
      <c r="AQ17" s="536"/>
      <c r="AR17" s="538"/>
      <c r="AS17" s="539">
        <f>AS16/B17</f>
        <v>1236.3636363636363</v>
      </c>
      <c r="AT17" s="536"/>
      <c r="AU17" s="536"/>
      <c r="AV17" s="536"/>
      <c r="AW17" s="538"/>
      <c r="AX17" s="539">
        <f>AX16/B17</f>
        <v>61.81818181818182</v>
      </c>
      <c r="AY17" s="536"/>
      <c r="AZ17" s="536"/>
      <c r="BA17" s="536"/>
      <c r="BB17" s="538"/>
      <c r="BC17" s="539">
        <f>BC16/B17</f>
        <v>38.18181818181818</v>
      </c>
      <c r="BD17" s="536"/>
      <c r="BE17" s="536"/>
      <c r="BF17" s="536"/>
      <c r="BG17" s="538"/>
      <c r="BH17" s="539">
        <f>BH16/B17</f>
        <v>21.818181818181817</v>
      </c>
      <c r="BI17" s="536"/>
      <c r="BJ17" s="536"/>
      <c r="BK17" s="536"/>
      <c r="BL17" s="538"/>
      <c r="BM17" s="539">
        <f>BM16/B17</f>
        <v>0</v>
      </c>
      <c r="BN17" s="536"/>
      <c r="BO17" s="536"/>
      <c r="BP17" s="536"/>
      <c r="BQ17" s="538"/>
      <c r="BR17" s="539">
        <f>BR16/B17</f>
        <v>0</v>
      </c>
      <c r="BS17" s="536"/>
      <c r="BT17" s="536"/>
      <c r="BU17" s="536"/>
      <c r="BV17" s="538"/>
      <c r="BW17" s="539">
        <f>BW16/B17</f>
        <v>14.545454545454545</v>
      </c>
      <c r="BX17" s="536"/>
      <c r="BY17" s="536"/>
      <c r="BZ17" s="536"/>
      <c r="CA17" s="537"/>
      <c r="CB17" s="315"/>
      <c r="CC17" s="535">
        <f>CC16/B17</f>
        <v>121.81818181818181</v>
      </c>
      <c r="CD17" s="536"/>
      <c r="CE17" s="536"/>
      <c r="CF17" s="536"/>
      <c r="CG17" s="536"/>
      <c r="CH17" s="536">
        <f>CH16/B17</f>
        <v>161.81818181818181</v>
      </c>
      <c r="CI17" s="536"/>
      <c r="CJ17" s="536"/>
      <c r="CK17" s="536"/>
      <c r="CL17" s="536"/>
      <c r="CM17" s="536">
        <f>CM16/B17</f>
        <v>90.909090909090907</v>
      </c>
      <c r="CN17" s="536"/>
      <c r="CO17" s="536"/>
      <c r="CP17" s="536"/>
      <c r="CQ17" s="536"/>
      <c r="CR17" s="536">
        <f>CR16/B17</f>
        <v>61.81818181818182</v>
      </c>
      <c r="CS17" s="536"/>
      <c r="CT17" s="536"/>
      <c r="CU17" s="538"/>
      <c r="CV17" s="540"/>
      <c r="CW17" s="541">
        <f>CW16/B17</f>
        <v>1078.1818181818182</v>
      </c>
      <c r="CX17" s="536"/>
      <c r="CY17" s="536"/>
      <c r="CZ17" s="536"/>
      <c r="DA17" s="536"/>
      <c r="DB17" s="536">
        <f>DB16/B17</f>
        <v>152.72727272727272</v>
      </c>
      <c r="DC17" s="536"/>
      <c r="DD17" s="536"/>
      <c r="DE17" s="536"/>
      <c r="DF17" s="536"/>
      <c r="DG17" s="536">
        <f>DG16/B17</f>
        <v>3.6363636363636362</v>
      </c>
      <c r="DH17" s="536"/>
      <c r="DI17" s="536"/>
      <c r="DJ17" s="536"/>
      <c r="DK17" s="536"/>
      <c r="DL17" s="536">
        <f>DL16/B17</f>
        <v>1.8181818181818181</v>
      </c>
      <c r="DM17" s="536"/>
      <c r="DN17" s="536"/>
      <c r="DO17" s="538"/>
      <c r="DP17" s="540"/>
      <c r="DQ17" s="541">
        <f>DQ16/B17</f>
        <v>58.18181818181818</v>
      </c>
      <c r="DR17" s="536"/>
      <c r="DS17" s="536"/>
      <c r="DT17" s="536"/>
      <c r="DU17" s="536"/>
      <c r="DV17" s="536">
        <f>DV16/B17</f>
        <v>3.6363636363636362</v>
      </c>
      <c r="DW17" s="536"/>
      <c r="DX17" s="536"/>
      <c r="DY17" s="536"/>
      <c r="DZ17" s="536"/>
      <c r="EA17" s="536">
        <f>EA16/B17</f>
        <v>0</v>
      </c>
      <c r="EB17" s="536"/>
      <c r="EC17" s="536"/>
      <c r="ED17" s="536"/>
      <c r="EE17" s="536"/>
      <c r="EF17" s="536">
        <f>EF16/B17</f>
        <v>0</v>
      </c>
      <c r="EG17" s="536"/>
      <c r="EH17" s="536"/>
      <c r="EI17" s="538"/>
      <c r="EJ17" s="540"/>
      <c r="EK17" s="541">
        <f>EK16/B17</f>
        <v>9.0909090909090917</v>
      </c>
      <c r="EL17" s="536"/>
      <c r="EM17" s="536"/>
      <c r="EN17" s="536"/>
      <c r="EO17" s="536"/>
      <c r="EP17" s="536">
        <f>EP16/B17</f>
        <v>29.09090909090909</v>
      </c>
      <c r="EQ17" s="542"/>
      <c r="ER17" s="542"/>
      <c r="ES17" s="542"/>
      <c r="ET17" s="542"/>
      <c r="EU17" s="542">
        <f>EU16/B17</f>
        <v>0</v>
      </c>
      <c r="EV17" s="536"/>
      <c r="EW17" s="536"/>
      <c r="EX17" s="536"/>
      <c r="EY17" s="536"/>
      <c r="EZ17" s="536">
        <f>EZ16/B17</f>
        <v>0</v>
      </c>
      <c r="FA17" s="536"/>
      <c r="FB17" s="536"/>
      <c r="FC17" s="538"/>
      <c r="FD17" s="540"/>
      <c r="FE17" s="541">
        <f>FE16/B17</f>
        <v>9.0909090909090917</v>
      </c>
      <c r="FF17" s="536"/>
      <c r="FG17" s="536"/>
      <c r="FH17" s="536"/>
      <c r="FI17" s="536"/>
      <c r="FJ17" s="536">
        <f>FJ16/B17</f>
        <v>7.2727272727272725</v>
      </c>
      <c r="FK17" s="536"/>
      <c r="FL17" s="536"/>
      <c r="FM17" s="536"/>
      <c r="FN17" s="536"/>
      <c r="FO17" s="536">
        <f>FO16/B17</f>
        <v>5.4545454545454541</v>
      </c>
      <c r="FP17" s="536"/>
      <c r="FQ17" s="536"/>
      <c r="FR17" s="536"/>
      <c r="FS17" s="536"/>
      <c r="FT17" s="536">
        <f>FT16/B17</f>
        <v>0</v>
      </c>
      <c r="FU17" s="536"/>
      <c r="FV17" s="536"/>
      <c r="FW17" s="538"/>
      <c r="FX17" s="540"/>
      <c r="FY17" s="541">
        <f>FY16/B17</f>
        <v>0</v>
      </c>
      <c r="FZ17" s="536"/>
      <c r="GA17" s="536"/>
      <c r="GB17" s="536"/>
      <c r="GC17" s="536"/>
      <c r="GD17" s="536">
        <f>GD16/B17</f>
        <v>0</v>
      </c>
      <c r="GE17" s="542"/>
      <c r="GF17" s="542"/>
      <c r="GG17" s="542"/>
      <c r="GH17" s="542"/>
      <c r="GI17" s="542">
        <f>GI16/B17</f>
        <v>0</v>
      </c>
      <c r="GJ17" s="536"/>
      <c r="GK17" s="536"/>
      <c r="GL17" s="536"/>
      <c r="GM17" s="536"/>
      <c r="GN17" s="536">
        <f>GN16/B17</f>
        <v>0</v>
      </c>
      <c r="GO17" s="536"/>
      <c r="GP17" s="536"/>
      <c r="GQ17" s="538"/>
      <c r="GR17" s="543"/>
      <c r="GS17" s="544">
        <f>GS16/B17</f>
        <v>0</v>
      </c>
      <c r="GT17" s="536"/>
      <c r="GU17" s="536"/>
      <c r="GV17" s="536"/>
      <c r="GW17" s="536"/>
      <c r="GX17" s="536">
        <f>GX16/B17</f>
        <v>0</v>
      </c>
      <c r="GY17" s="536"/>
      <c r="GZ17" s="536"/>
      <c r="HA17" s="536"/>
      <c r="HB17" s="536"/>
      <c r="HC17" s="536">
        <f>HC16/B17</f>
        <v>0</v>
      </c>
      <c r="HD17" s="536"/>
      <c r="HE17" s="536"/>
      <c r="HF17" s="536"/>
      <c r="HG17" s="536"/>
      <c r="HH17" s="536">
        <f>HH16/B17</f>
        <v>0</v>
      </c>
      <c r="HI17" s="536"/>
      <c r="HJ17" s="536"/>
      <c r="HK17" s="536"/>
      <c r="HL17" s="545"/>
      <c r="HM17" s="541">
        <f>HM16/B17</f>
        <v>0</v>
      </c>
      <c r="HN17" s="536"/>
      <c r="HO17" s="536"/>
      <c r="HP17" s="536"/>
      <c r="HQ17" s="536"/>
      <c r="HR17" s="536">
        <f>HR16/B17</f>
        <v>5.4545454545454541</v>
      </c>
      <c r="HS17" s="536"/>
      <c r="HT17" s="536"/>
      <c r="HU17" s="536"/>
      <c r="HV17" s="536"/>
      <c r="HW17" s="536">
        <f>HW16/B17</f>
        <v>7.2727272727272725</v>
      </c>
      <c r="HX17" s="542"/>
      <c r="HY17" s="542"/>
      <c r="HZ17" s="542"/>
      <c r="IA17" s="546"/>
      <c r="IB17" s="547">
        <f>IB16/B17</f>
        <v>1.8181818181818181</v>
      </c>
      <c r="IC17" s="542"/>
      <c r="ID17" s="542"/>
      <c r="IE17" s="546"/>
      <c r="IF17" s="329"/>
      <c r="IG17" s="1332"/>
      <c r="IH17" s="1333"/>
    </row>
    <row r="18" spans="2:242" ht="33" customHeight="1" x14ac:dyDescent="0.25">
      <c r="B18" s="377"/>
      <c r="C18" s="1375"/>
      <c r="D18" s="1376"/>
      <c r="E18" s="1377"/>
      <c r="F18" s="549"/>
      <c r="G18" s="332"/>
      <c r="H18" s="333"/>
      <c r="I18" s="334"/>
      <c r="J18" s="335"/>
      <c r="K18" s="336"/>
      <c r="L18" s="337"/>
      <c r="M18" s="338" t="s">
        <v>392</v>
      </c>
      <c r="N18" s="296">
        <f>N16/K16</f>
        <v>5.0251256281407038E-2</v>
      </c>
      <c r="O18" s="296">
        <f>O16/K16</f>
        <v>0.34673366834170855</v>
      </c>
      <c r="P18" s="339"/>
      <c r="Q18" s="1335"/>
      <c r="R18" s="340"/>
      <c r="S18" s="1361">
        <f>SUM(S17:AL17)</f>
        <v>1809.090909090909</v>
      </c>
      <c r="T18" s="1362"/>
      <c r="U18" s="1362"/>
      <c r="V18" s="1362"/>
      <c r="W18" s="1362"/>
      <c r="X18" s="1363"/>
      <c r="Y18" s="1362"/>
      <c r="Z18" s="1362"/>
      <c r="AA18" s="1362"/>
      <c r="AB18" s="1362"/>
      <c r="AC18" s="1363"/>
      <c r="AD18" s="1362"/>
      <c r="AE18" s="1362"/>
      <c r="AF18" s="1362"/>
      <c r="AG18" s="1362"/>
      <c r="AH18" s="1363"/>
      <c r="AI18" s="1364"/>
      <c r="AJ18" s="1364"/>
      <c r="AK18" s="1364"/>
      <c r="AL18" s="1365"/>
      <c r="AM18" s="342"/>
      <c r="AN18" s="1371">
        <f>SUM(AN17:CA17)</f>
        <v>1809.0909090909088</v>
      </c>
      <c r="AO18" s="1357"/>
      <c r="AP18" s="1357"/>
      <c r="AQ18" s="1357"/>
      <c r="AR18" s="1357"/>
      <c r="AS18" s="1357"/>
      <c r="AT18" s="1357"/>
      <c r="AU18" s="1357"/>
      <c r="AV18" s="1357"/>
      <c r="AW18" s="1357"/>
      <c r="AX18" s="1357"/>
      <c r="AY18" s="1357"/>
      <c r="AZ18" s="1357"/>
      <c r="BA18" s="1357"/>
      <c r="BB18" s="1357"/>
      <c r="BC18" s="1357"/>
      <c r="BD18" s="1357"/>
      <c r="BE18" s="1357"/>
      <c r="BF18" s="1357"/>
      <c r="BG18" s="1357"/>
      <c r="BH18" s="1357"/>
      <c r="BI18" s="1357"/>
      <c r="BJ18" s="1357"/>
      <c r="BK18" s="1357"/>
      <c r="BL18" s="1357"/>
      <c r="BM18" s="1357"/>
      <c r="BN18" s="1357"/>
      <c r="BO18" s="1357"/>
      <c r="BP18" s="1357"/>
      <c r="BQ18" s="1357"/>
      <c r="BR18" s="1357"/>
      <c r="BS18" s="1357"/>
      <c r="BT18" s="1357"/>
      <c r="BU18" s="1357"/>
      <c r="BV18" s="1357"/>
      <c r="BW18" s="1357"/>
      <c r="BX18" s="1357"/>
      <c r="BY18" s="1357"/>
      <c r="BZ18" s="1357"/>
      <c r="CA18" s="1372"/>
      <c r="CB18" s="342"/>
      <c r="CC18" s="1370">
        <f>SUM(CC17:CV17)</f>
        <v>436.36363636363632</v>
      </c>
      <c r="CD18" s="1355"/>
      <c r="CE18" s="1355"/>
      <c r="CF18" s="1355"/>
      <c r="CG18" s="1355"/>
      <c r="CH18" s="1356"/>
      <c r="CI18" s="1355"/>
      <c r="CJ18" s="1355"/>
      <c r="CK18" s="1355"/>
      <c r="CL18" s="1355"/>
      <c r="CM18" s="1356"/>
      <c r="CN18" s="1355"/>
      <c r="CO18" s="1355"/>
      <c r="CP18" s="1355"/>
      <c r="CQ18" s="1355"/>
      <c r="CR18" s="1356"/>
      <c r="CS18" s="1357"/>
      <c r="CT18" s="1357"/>
      <c r="CU18" s="1357"/>
      <c r="CV18" s="1358"/>
      <c r="CW18" s="1354">
        <f>SUM(CW17:DP17)</f>
        <v>1236.3636363636365</v>
      </c>
      <c r="CX18" s="1355"/>
      <c r="CY18" s="1355"/>
      <c r="CZ18" s="1355"/>
      <c r="DA18" s="1355"/>
      <c r="DB18" s="1356"/>
      <c r="DC18" s="1355"/>
      <c r="DD18" s="1355"/>
      <c r="DE18" s="1355"/>
      <c r="DF18" s="1355"/>
      <c r="DG18" s="1356"/>
      <c r="DH18" s="1355"/>
      <c r="DI18" s="1355"/>
      <c r="DJ18" s="1355"/>
      <c r="DK18" s="1355"/>
      <c r="DL18" s="1356"/>
      <c r="DM18" s="1357"/>
      <c r="DN18" s="1357"/>
      <c r="DO18" s="1357"/>
      <c r="DP18" s="1358"/>
      <c r="DQ18" s="1354">
        <f>SUM(DQ17:EJ17)</f>
        <v>61.818181818181813</v>
      </c>
      <c r="DR18" s="1355"/>
      <c r="DS18" s="1355"/>
      <c r="DT18" s="1355"/>
      <c r="DU18" s="1355"/>
      <c r="DV18" s="1356"/>
      <c r="DW18" s="1355"/>
      <c r="DX18" s="1355"/>
      <c r="DY18" s="1355"/>
      <c r="DZ18" s="1355"/>
      <c r="EA18" s="1356"/>
      <c r="EB18" s="1355"/>
      <c r="EC18" s="1355"/>
      <c r="ED18" s="1355"/>
      <c r="EE18" s="1355"/>
      <c r="EF18" s="1356"/>
      <c r="EG18" s="1357"/>
      <c r="EH18" s="1357"/>
      <c r="EI18" s="1357"/>
      <c r="EJ18" s="1358"/>
      <c r="EK18" s="1354">
        <f>SUM(EK17:FD17)</f>
        <v>38.18181818181818</v>
      </c>
      <c r="EL18" s="1355"/>
      <c r="EM18" s="1355"/>
      <c r="EN18" s="1355"/>
      <c r="EO18" s="1355"/>
      <c r="EP18" s="1356"/>
      <c r="EQ18" s="1355"/>
      <c r="ER18" s="1355"/>
      <c r="ES18" s="1355"/>
      <c r="ET18" s="1355"/>
      <c r="EU18" s="1356"/>
      <c r="EV18" s="1355"/>
      <c r="EW18" s="1355"/>
      <c r="EX18" s="1355"/>
      <c r="EY18" s="1355"/>
      <c r="EZ18" s="1356"/>
      <c r="FA18" s="1357"/>
      <c r="FB18" s="1357"/>
      <c r="FC18" s="1357"/>
      <c r="FD18" s="1358"/>
      <c r="FE18" s="1354">
        <f>SUM(FE17:FX17)</f>
        <v>21.818181818181817</v>
      </c>
      <c r="FF18" s="1355"/>
      <c r="FG18" s="1355"/>
      <c r="FH18" s="1355"/>
      <c r="FI18" s="1355"/>
      <c r="FJ18" s="1356"/>
      <c r="FK18" s="1355"/>
      <c r="FL18" s="1355"/>
      <c r="FM18" s="1355"/>
      <c r="FN18" s="1355"/>
      <c r="FO18" s="1356"/>
      <c r="FP18" s="1355"/>
      <c r="FQ18" s="1355"/>
      <c r="FR18" s="1355"/>
      <c r="FS18" s="1355"/>
      <c r="FT18" s="1356"/>
      <c r="FU18" s="1357"/>
      <c r="FV18" s="1357"/>
      <c r="FW18" s="1357"/>
      <c r="FX18" s="1358"/>
      <c r="FY18" s="1384">
        <f>SUM(FY17:GR17)</f>
        <v>0</v>
      </c>
      <c r="FZ18" s="1362"/>
      <c r="GA18" s="1362"/>
      <c r="GB18" s="1362"/>
      <c r="GC18" s="1362"/>
      <c r="GD18" s="1385"/>
      <c r="GE18" s="1362"/>
      <c r="GF18" s="1362"/>
      <c r="GG18" s="1362"/>
      <c r="GH18" s="1362"/>
      <c r="GI18" s="1385"/>
      <c r="GJ18" s="1362"/>
      <c r="GK18" s="1362"/>
      <c r="GL18" s="1362"/>
      <c r="GM18" s="1362"/>
      <c r="GN18" s="1385"/>
      <c r="GO18" s="1357"/>
      <c r="GP18" s="1357"/>
      <c r="GQ18" s="1357"/>
      <c r="GR18" s="1386"/>
      <c r="GS18" s="1384">
        <f>SUM(GS17:HL17)</f>
        <v>0</v>
      </c>
      <c r="GT18" s="1362"/>
      <c r="GU18" s="1362"/>
      <c r="GV18" s="1362"/>
      <c r="GW18" s="1362"/>
      <c r="GX18" s="1385"/>
      <c r="GY18" s="1362"/>
      <c r="GZ18" s="1362"/>
      <c r="HA18" s="1362"/>
      <c r="HB18" s="1362"/>
      <c r="HC18" s="1385"/>
      <c r="HD18" s="1362"/>
      <c r="HE18" s="1362"/>
      <c r="HF18" s="1362"/>
      <c r="HG18" s="1362"/>
      <c r="HH18" s="1385"/>
      <c r="HI18" s="1363"/>
      <c r="HJ18" s="1363"/>
      <c r="HK18" s="1363"/>
      <c r="HL18" s="1358"/>
      <c r="HM18" s="1354">
        <f>SUM(HM17:IF17)</f>
        <v>14.545454545454545</v>
      </c>
      <c r="HN18" s="1355"/>
      <c r="HO18" s="1355"/>
      <c r="HP18" s="1355"/>
      <c r="HQ18" s="1355"/>
      <c r="HR18" s="1356"/>
      <c r="HS18" s="1355"/>
      <c r="HT18" s="1355"/>
      <c r="HU18" s="1355"/>
      <c r="HV18" s="1355"/>
      <c r="HW18" s="1356"/>
      <c r="HX18" s="1355"/>
      <c r="HY18" s="1355"/>
      <c r="HZ18" s="1355"/>
      <c r="IA18" s="1355"/>
      <c r="IB18" s="1356"/>
      <c r="IC18" s="1357"/>
      <c r="ID18" s="1357"/>
      <c r="IE18" s="1357"/>
      <c r="IF18" s="1302"/>
      <c r="IG18" s="1332"/>
      <c r="IH18" s="1333"/>
    </row>
    <row r="19" spans="2:242" ht="33" customHeight="1" x14ac:dyDescent="0.25">
      <c r="B19" s="377"/>
      <c r="C19" s="1375"/>
      <c r="D19" s="1379"/>
      <c r="E19" s="345"/>
      <c r="F19" s="1308" t="s">
        <v>394</v>
      </c>
      <c r="G19" s="332"/>
      <c r="H19" s="347"/>
      <c r="I19" s="348"/>
      <c r="J19" s="349"/>
      <c r="K19" s="350"/>
      <c r="L19" s="351"/>
      <c r="M19" s="350"/>
      <c r="N19" s="599"/>
      <c r="O19" s="352"/>
      <c r="P19" s="353"/>
      <c r="Q19" s="1308" t="s">
        <v>394</v>
      </c>
      <c r="R19" s="600"/>
      <c r="S19" s="369">
        <f>CC19+CW19+DQ19+EK19+FE19+FY19+GS19+HM19</f>
        <v>702</v>
      </c>
      <c r="T19" s="357"/>
      <c r="U19" s="357"/>
      <c r="V19" s="357"/>
      <c r="W19" s="357"/>
      <c r="X19" s="360">
        <f>CH19+DB19+DV19+EP19+FJ19+GD19+GX19+HR19</f>
        <v>198</v>
      </c>
      <c r="Y19" s="357"/>
      <c r="Z19" s="357"/>
      <c r="AA19" s="357"/>
      <c r="AB19" s="357"/>
      <c r="AC19" s="360">
        <f>CM19+DG19+EA19+EU19+FO19+GI19+HC19+HW19</f>
        <v>59</v>
      </c>
      <c r="AD19" s="357"/>
      <c r="AE19" s="357"/>
      <c r="AF19" s="357"/>
      <c r="AG19" s="357"/>
      <c r="AH19" s="361">
        <f>CR19+DL19+EF19+EZ19+FT19+GN19+HH19+IB19</f>
        <v>36</v>
      </c>
      <c r="AI19" s="362"/>
      <c r="AJ19" s="362"/>
      <c r="AK19" s="362"/>
      <c r="AL19" s="363"/>
      <c r="AM19" s="342"/>
      <c r="AN19" s="343">
        <f>SUM(CC19:CV19)</f>
        <v>240</v>
      </c>
      <c r="AO19" s="362"/>
      <c r="AP19" s="362"/>
      <c r="AQ19" s="362"/>
      <c r="AR19" s="365"/>
      <c r="AS19" s="361">
        <f>SUM(CW19:DP19)</f>
        <v>680</v>
      </c>
      <c r="AT19" s="362"/>
      <c r="AU19" s="362"/>
      <c r="AV19" s="362"/>
      <c r="AW19" s="365"/>
      <c r="AX19" s="361">
        <f>((SUM(AX5:AX15)/20))</f>
        <v>34</v>
      </c>
      <c r="AY19" s="362"/>
      <c r="AZ19" s="362"/>
      <c r="BA19" s="362"/>
      <c r="BB19" s="363"/>
      <c r="BC19" s="343">
        <f>((SUM(BC5:BC15)/20))</f>
        <v>21</v>
      </c>
      <c r="BD19" s="362"/>
      <c r="BE19" s="362"/>
      <c r="BF19" s="362"/>
      <c r="BG19" s="363"/>
      <c r="BH19" s="343">
        <f>((SUM(BH5:BH15)/20))</f>
        <v>12</v>
      </c>
      <c r="BI19" s="362"/>
      <c r="BJ19" s="362"/>
      <c r="BK19" s="362"/>
      <c r="BL19" s="363"/>
      <c r="BM19" s="343">
        <f>((SUM(BM5:BM15)/20))</f>
        <v>0</v>
      </c>
      <c r="BN19" s="362"/>
      <c r="BO19" s="362"/>
      <c r="BP19" s="362"/>
      <c r="BQ19" s="363"/>
      <c r="BR19" s="343">
        <f>((SUM(BR5:BR15)/20))</f>
        <v>0</v>
      </c>
      <c r="BS19" s="362"/>
      <c r="BT19" s="362"/>
      <c r="BU19" s="362"/>
      <c r="BV19" s="363"/>
      <c r="BW19" s="343">
        <f>((SUM(BW5:BW15)/20))</f>
        <v>8</v>
      </c>
      <c r="BX19" s="362"/>
      <c r="BY19" s="362"/>
      <c r="BZ19" s="362"/>
      <c r="CA19" s="363"/>
      <c r="CB19" s="342"/>
      <c r="CC19" s="366">
        <f>((SUM(CC5:CC15)/20))</f>
        <v>67</v>
      </c>
      <c r="CD19" s="357"/>
      <c r="CE19" s="357"/>
      <c r="CF19" s="357"/>
      <c r="CG19" s="601"/>
      <c r="CH19" s="343">
        <f>((SUM(CH5:CH15)/20))</f>
        <v>89</v>
      </c>
      <c r="CI19" s="362"/>
      <c r="CJ19" s="362"/>
      <c r="CK19" s="362"/>
      <c r="CL19" s="363"/>
      <c r="CM19" s="343">
        <f>((SUM(CM5:CM15)/20))</f>
        <v>50</v>
      </c>
      <c r="CN19" s="362"/>
      <c r="CO19" s="362"/>
      <c r="CP19" s="362"/>
      <c r="CQ19" s="363"/>
      <c r="CR19" s="343">
        <f>((SUM(CR5:CR15)/20))</f>
        <v>34</v>
      </c>
      <c r="CS19" s="362"/>
      <c r="CT19" s="362"/>
      <c r="CU19" s="362"/>
      <c r="CV19" s="363"/>
      <c r="CW19" s="366">
        <f>((SUM(CW5:CW15)/20))</f>
        <v>593</v>
      </c>
      <c r="CX19" s="357"/>
      <c r="CY19" s="357"/>
      <c r="CZ19" s="357"/>
      <c r="DA19" s="601"/>
      <c r="DB19" s="343">
        <f>((SUM(DB5:DB15)/20))</f>
        <v>84</v>
      </c>
      <c r="DC19" s="362"/>
      <c r="DD19" s="362"/>
      <c r="DE19" s="362"/>
      <c r="DF19" s="363"/>
      <c r="DG19" s="343">
        <f>((SUM(DG5:DG15)/20))</f>
        <v>2</v>
      </c>
      <c r="DH19" s="362"/>
      <c r="DI19" s="362"/>
      <c r="DJ19" s="362"/>
      <c r="DK19" s="363"/>
      <c r="DL19" s="343">
        <f>((SUM(DL5:DL15)/20))</f>
        <v>1</v>
      </c>
      <c r="DM19" s="362"/>
      <c r="DN19" s="362"/>
      <c r="DO19" s="362"/>
      <c r="DP19" s="368"/>
      <c r="DQ19" s="366">
        <f>((SUM(DQ5:DQ15)/20))</f>
        <v>32</v>
      </c>
      <c r="DR19" s="357"/>
      <c r="DS19" s="357"/>
      <c r="DT19" s="357"/>
      <c r="DU19" s="601"/>
      <c r="DV19" s="343">
        <f>((SUM(DV5:DV15)/20))</f>
        <v>2</v>
      </c>
      <c r="DW19" s="362"/>
      <c r="DX19" s="362"/>
      <c r="DY19" s="362"/>
      <c r="DZ19" s="363"/>
      <c r="EA19" s="343">
        <f>((SUM(EA5:EA15)/20))</f>
        <v>0</v>
      </c>
      <c r="EB19" s="362"/>
      <c r="EC19" s="362"/>
      <c r="ED19" s="362"/>
      <c r="EE19" s="363"/>
      <c r="EF19" s="343">
        <f>((SUM(EF5:EF15)/20))</f>
        <v>0</v>
      </c>
      <c r="EG19" s="362"/>
      <c r="EH19" s="362"/>
      <c r="EI19" s="362"/>
      <c r="EJ19" s="363"/>
      <c r="EK19" s="366">
        <f>((SUM(EK5:EK15)/20))</f>
        <v>5</v>
      </c>
      <c r="EL19" s="357"/>
      <c r="EM19" s="357"/>
      <c r="EN19" s="357"/>
      <c r="EO19" s="601"/>
      <c r="EP19" s="343">
        <f>((SUM(EP5:EP15)/20))</f>
        <v>16</v>
      </c>
      <c r="EQ19" s="362"/>
      <c r="ER19" s="362"/>
      <c r="ES19" s="362"/>
      <c r="ET19" s="363"/>
      <c r="EU19" s="343">
        <f>((SUM(EU5:EU15)/20))</f>
        <v>0</v>
      </c>
      <c r="EV19" s="362"/>
      <c r="EW19" s="362"/>
      <c r="EX19" s="362"/>
      <c r="EY19" s="363"/>
      <c r="EZ19" s="343">
        <f>((SUM(EZ5:EZ15)/20))</f>
        <v>0</v>
      </c>
      <c r="FA19" s="362"/>
      <c r="FB19" s="362"/>
      <c r="FC19" s="362"/>
      <c r="FD19" s="363"/>
      <c r="FE19" s="366">
        <f>((SUM(FE5:FE15)/20))</f>
        <v>5</v>
      </c>
      <c r="FF19" s="357"/>
      <c r="FG19" s="357"/>
      <c r="FH19" s="357"/>
      <c r="FI19" s="601"/>
      <c r="FJ19" s="343">
        <f>((SUM(FJ5:FJ15)/20))</f>
        <v>4</v>
      </c>
      <c r="FK19" s="362"/>
      <c r="FL19" s="362"/>
      <c r="FM19" s="362"/>
      <c r="FN19" s="363"/>
      <c r="FO19" s="343">
        <f>((SUM(FO5:FO15)/20))</f>
        <v>3</v>
      </c>
      <c r="FP19" s="362"/>
      <c r="FQ19" s="362"/>
      <c r="FR19" s="362"/>
      <c r="FS19" s="363"/>
      <c r="FT19" s="343">
        <f>((SUM(FT5:FT15)/20))</f>
        <v>0</v>
      </c>
      <c r="FU19" s="362"/>
      <c r="FV19" s="362"/>
      <c r="FW19" s="362"/>
      <c r="FX19" s="368"/>
      <c r="FY19" s="366">
        <f>((SUM(FY5:FY15)/20))</f>
        <v>0</v>
      </c>
      <c r="FZ19" s="357"/>
      <c r="GA19" s="357"/>
      <c r="GB19" s="357"/>
      <c r="GC19" s="601"/>
      <c r="GD19" s="343">
        <f>((SUM(GD5:GD15)/20))</f>
        <v>0</v>
      </c>
      <c r="GE19" s="362"/>
      <c r="GF19" s="362"/>
      <c r="GG19" s="362"/>
      <c r="GH19" s="363"/>
      <c r="GI19" s="343">
        <f>((SUM(GI5:GI15)/20))</f>
        <v>0</v>
      </c>
      <c r="GJ19" s="362"/>
      <c r="GK19" s="362"/>
      <c r="GL19" s="362"/>
      <c r="GM19" s="363"/>
      <c r="GN19" s="343">
        <f>((SUM(GN5:GN15)/20))</f>
        <v>0</v>
      </c>
      <c r="GO19" s="362"/>
      <c r="GP19" s="362"/>
      <c r="GQ19" s="362"/>
      <c r="GR19" s="363"/>
      <c r="GS19" s="366">
        <f>((SUM(GS5:GS15)/20))</f>
        <v>0</v>
      </c>
      <c r="GT19" s="357"/>
      <c r="GU19" s="357"/>
      <c r="GV19" s="357"/>
      <c r="GW19" s="601"/>
      <c r="GX19" s="343">
        <f>((SUM(GX5:GX15)/20))</f>
        <v>0</v>
      </c>
      <c r="GY19" s="362"/>
      <c r="GZ19" s="362"/>
      <c r="HA19" s="362"/>
      <c r="HB19" s="363"/>
      <c r="HC19" s="343">
        <f>((SUM(HC5:HC15)/20))</f>
        <v>0</v>
      </c>
      <c r="HD19" s="362"/>
      <c r="HE19" s="362"/>
      <c r="HF19" s="362"/>
      <c r="HG19" s="363"/>
      <c r="HH19" s="343">
        <f>((SUM(HH5:HH15)/20))</f>
        <v>0</v>
      </c>
      <c r="HI19" s="362"/>
      <c r="HJ19" s="362"/>
      <c r="HK19" s="362"/>
      <c r="HL19" s="368"/>
      <c r="HM19" s="366">
        <f>((SUM(HM5:HM15)/20))</f>
        <v>0</v>
      </c>
      <c r="HN19" s="357"/>
      <c r="HO19" s="357"/>
      <c r="HP19" s="357"/>
      <c r="HQ19" s="601"/>
      <c r="HR19" s="343">
        <f>((SUM(HR5:HR15)/20))</f>
        <v>3</v>
      </c>
      <c r="HS19" s="362"/>
      <c r="HT19" s="362"/>
      <c r="HU19" s="362"/>
      <c r="HV19" s="363"/>
      <c r="HW19" s="343">
        <f>((SUM(HW5:HW15)/20))</f>
        <v>4</v>
      </c>
      <c r="HX19" s="362"/>
      <c r="HY19" s="362"/>
      <c r="HZ19" s="362"/>
      <c r="IA19" s="363"/>
      <c r="IB19" s="343">
        <f>((SUM(IB5:IB15)/20))</f>
        <v>1</v>
      </c>
      <c r="IC19" s="362"/>
      <c r="ID19" s="362"/>
      <c r="IE19" s="362"/>
      <c r="IF19" s="370"/>
      <c r="IG19" s="1338"/>
      <c r="IH19" s="1339"/>
    </row>
    <row r="20" spans="2:242" ht="33" customHeight="1" x14ac:dyDescent="0.25">
      <c r="B20" s="377"/>
      <c r="C20" s="1375"/>
      <c r="D20" s="1379"/>
      <c r="E20" s="1390"/>
      <c r="F20" s="1309"/>
      <c r="G20" s="332"/>
      <c r="H20" s="347"/>
      <c r="I20" s="348"/>
      <c r="J20" s="349"/>
      <c r="K20" s="350"/>
      <c r="L20" s="351"/>
      <c r="M20" s="350"/>
      <c r="N20" s="374"/>
      <c r="O20" s="374"/>
      <c r="P20" s="353"/>
      <c r="Q20" s="1314"/>
      <c r="R20" s="375"/>
      <c r="S20" s="1369">
        <f>SUM(S19:AL19)</f>
        <v>995</v>
      </c>
      <c r="T20" s="1266"/>
      <c r="U20" s="1266"/>
      <c r="V20" s="1266"/>
      <c r="W20" s="1266"/>
      <c r="X20" s="1268"/>
      <c r="Y20" s="1266"/>
      <c r="Z20" s="1266"/>
      <c r="AA20" s="1266"/>
      <c r="AB20" s="1266"/>
      <c r="AC20" s="1268"/>
      <c r="AD20" s="1266"/>
      <c r="AE20" s="1266"/>
      <c r="AF20" s="1266"/>
      <c r="AG20" s="1266"/>
      <c r="AH20" s="1268"/>
      <c r="AI20" s="1269"/>
      <c r="AJ20" s="1269"/>
      <c r="AK20" s="1269"/>
      <c r="AL20" s="1270"/>
      <c r="AM20" s="342"/>
      <c r="AN20" s="1303">
        <f>SUM(AN19:CA19)</f>
        <v>995</v>
      </c>
      <c r="AO20" s="1268"/>
      <c r="AP20" s="1268"/>
      <c r="AQ20" s="1268"/>
      <c r="AR20" s="1268"/>
      <c r="AS20" s="1268"/>
      <c r="AT20" s="1268"/>
      <c r="AU20" s="1268"/>
      <c r="AV20" s="1268"/>
      <c r="AW20" s="1268"/>
      <c r="AX20" s="1268"/>
      <c r="AY20" s="1268"/>
      <c r="AZ20" s="1268"/>
      <c r="BA20" s="1268"/>
      <c r="BB20" s="1268"/>
      <c r="BC20" s="1268"/>
      <c r="BD20" s="1268"/>
      <c r="BE20" s="1268"/>
      <c r="BF20" s="1268"/>
      <c r="BG20" s="1268"/>
      <c r="BH20" s="1268"/>
      <c r="BI20" s="1268"/>
      <c r="BJ20" s="1268"/>
      <c r="BK20" s="1268"/>
      <c r="BL20" s="1268"/>
      <c r="BM20" s="1268"/>
      <c r="BN20" s="1268"/>
      <c r="BO20" s="1268"/>
      <c r="BP20" s="1268"/>
      <c r="BQ20" s="1268"/>
      <c r="BR20" s="1268"/>
      <c r="BS20" s="1268"/>
      <c r="BT20" s="1268"/>
      <c r="BU20" s="1268"/>
      <c r="BV20" s="1268"/>
      <c r="BW20" s="1268"/>
      <c r="BX20" s="1268"/>
      <c r="BY20" s="1268"/>
      <c r="BZ20" s="1268"/>
      <c r="CA20" s="1270"/>
      <c r="CB20" s="342"/>
      <c r="CC20" s="1289">
        <f>SUM(CC19:CV19)</f>
        <v>240</v>
      </c>
      <c r="CD20" s="1290"/>
      <c r="CE20" s="1290"/>
      <c r="CF20" s="1290"/>
      <c r="CG20" s="1290"/>
      <c r="CH20" s="1291"/>
      <c r="CI20" s="1290"/>
      <c r="CJ20" s="1290"/>
      <c r="CK20" s="1290"/>
      <c r="CL20" s="1290"/>
      <c r="CM20" s="1291"/>
      <c r="CN20" s="1290"/>
      <c r="CO20" s="1290"/>
      <c r="CP20" s="1290"/>
      <c r="CQ20" s="1290"/>
      <c r="CR20" s="1291"/>
      <c r="CS20" s="1291"/>
      <c r="CT20" s="1291"/>
      <c r="CU20" s="1291"/>
      <c r="CV20" s="1295"/>
      <c r="CW20" s="1289">
        <f>SUM(CV19:DL19)</f>
        <v>680</v>
      </c>
      <c r="CX20" s="1290"/>
      <c r="CY20" s="1290"/>
      <c r="CZ20" s="1290"/>
      <c r="DA20" s="1290"/>
      <c r="DB20" s="1291"/>
      <c r="DC20" s="1290"/>
      <c r="DD20" s="1290"/>
      <c r="DE20" s="1290"/>
      <c r="DF20" s="1290"/>
      <c r="DG20" s="1291"/>
      <c r="DH20" s="1290"/>
      <c r="DI20" s="1290"/>
      <c r="DJ20" s="1290"/>
      <c r="DK20" s="1290"/>
      <c r="DL20" s="1291"/>
      <c r="DM20" s="1291"/>
      <c r="DN20" s="1291"/>
      <c r="DO20" s="1291"/>
      <c r="DP20" s="1295"/>
      <c r="DQ20" s="1293">
        <f>SUM(DQ19:EJ19)</f>
        <v>34</v>
      </c>
      <c r="DR20" s="1290"/>
      <c r="DS20" s="1290"/>
      <c r="DT20" s="1290"/>
      <c r="DU20" s="1290"/>
      <c r="DV20" s="1291"/>
      <c r="DW20" s="1290"/>
      <c r="DX20" s="1290"/>
      <c r="DY20" s="1290"/>
      <c r="DZ20" s="1290"/>
      <c r="EA20" s="1291"/>
      <c r="EB20" s="1290"/>
      <c r="EC20" s="1290"/>
      <c r="ED20" s="1290"/>
      <c r="EE20" s="1290"/>
      <c r="EF20" s="1291"/>
      <c r="EG20" s="1294"/>
      <c r="EH20" s="1294"/>
      <c r="EI20" s="1294"/>
      <c r="EJ20" s="1295"/>
      <c r="EK20" s="1289">
        <f>SUM(EK19:FD19)</f>
        <v>21</v>
      </c>
      <c r="EL20" s="1290"/>
      <c r="EM20" s="1290"/>
      <c r="EN20" s="1290"/>
      <c r="EO20" s="1290"/>
      <c r="EP20" s="1291"/>
      <c r="EQ20" s="1290"/>
      <c r="ER20" s="1290"/>
      <c r="ES20" s="1290"/>
      <c r="ET20" s="1290"/>
      <c r="EU20" s="1291"/>
      <c r="EV20" s="1290"/>
      <c r="EW20" s="1290"/>
      <c r="EX20" s="1290"/>
      <c r="EY20" s="1290"/>
      <c r="EZ20" s="1291"/>
      <c r="FA20" s="1291"/>
      <c r="FB20" s="1291"/>
      <c r="FC20" s="1291"/>
      <c r="FD20" s="1295"/>
      <c r="FE20" s="1289">
        <f>SUM(FE19:FX19)</f>
        <v>12</v>
      </c>
      <c r="FF20" s="1290"/>
      <c r="FG20" s="1290"/>
      <c r="FH20" s="1290"/>
      <c r="FI20" s="1290"/>
      <c r="FJ20" s="1291"/>
      <c r="FK20" s="1290"/>
      <c r="FL20" s="1290"/>
      <c r="FM20" s="1290"/>
      <c r="FN20" s="1290"/>
      <c r="FO20" s="1291"/>
      <c r="FP20" s="1290"/>
      <c r="FQ20" s="1290"/>
      <c r="FR20" s="1290"/>
      <c r="FS20" s="1290"/>
      <c r="FT20" s="1291"/>
      <c r="FU20" s="1291"/>
      <c r="FV20" s="1291"/>
      <c r="FW20" s="1291"/>
      <c r="FX20" s="1292"/>
      <c r="FY20" s="1293">
        <f>SUM(FY19:GR19)</f>
        <v>0</v>
      </c>
      <c r="FZ20" s="1290"/>
      <c r="GA20" s="1290"/>
      <c r="GB20" s="1290"/>
      <c r="GC20" s="1290"/>
      <c r="GD20" s="1291"/>
      <c r="GE20" s="1290"/>
      <c r="GF20" s="1290"/>
      <c r="GG20" s="1290"/>
      <c r="GH20" s="1290"/>
      <c r="GI20" s="1291"/>
      <c r="GJ20" s="1290"/>
      <c r="GK20" s="1290"/>
      <c r="GL20" s="1290"/>
      <c r="GM20" s="1290"/>
      <c r="GN20" s="1291"/>
      <c r="GO20" s="1294"/>
      <c r="GP20" s="1294"/>
      <c r="GQ20" s="1294"/>
      <c r="GR20" s="1295"/>
      <c r="GS20" s="1293">
        <f>SUM(GS19:HL19)</f>
        <v>0</v>
      </c>
      <c r="GT20" s="1290"/>
      <c r="GU20" s="1290"/>
      <c r="GV20" s="1290"/>
      <c r="GW20" s="1290"/>
      <c r="GX20" s="1291"/>
      <c r="GY20" s="1290"/>
      <c r="GZ20" s="1290"/>
      <c r="HA20" s="1290"/>
      <c r="HB20" s="1290"/>
      <c r="HC20" s="1291"/>
      <c r="HD20" s="1290"/>
      <c r="HE20" s="1290"/>
      <c r="HF20" s="1290"/>
      <c r="HG20" s="1290"/>
      <c r="HH20" s="1291"/>
      <c r="HI20" s="1291"/>
      <c r="HJ20" s="1291"/>
      <c r="HK20" s="1291"/>
      <c r="HL20" s="1292"/>
      <c r="HM20" s="1293">
        <f>SUM(HM19:IF19)</f>
        <v>8</v>
      </c>
      <c r="HN20" s="1290"/>
      <c r="HO20" s="1290"/>
      <c r="HP20" s="1290"/>
      <c r="HQ20" s="1290"/>
      <c r="HR20" s="1291"/>
      <c r="HS20" s="1290"/>
      <c r="HT20" s="1290"/>
      <c r="HU20" s="1290"/>
      <c r="HV20" s="1290"/>
      <c r="HW20" s="1291"/>
      <c r="HX20" s="1290"/>
      <c r="HY20" s="1290"/>
      <c r="HZ20" s="1290"/>
      <c r="IA20" s="1290"/>
      <c r="IB20" s="1291"/>
      <c r="IC20" s="1294"/>
      <c r="ID20" s="1294"/>
      <c r="IE20" s="1294"/>
      <c r="IF20" s="1298"/>
      <c r="IG20" s="1332"/>
      <c r="IH20" s="1333"/>
    </row>
    <row r="21" spans="2:242" ht="33" customHeight="1" x14ac:dyDescent="0.25">
      <c r="B21" s="377"/>
      <c r="C21" s="377"/>
      <c r="D21" s="377"/>
      <c r="E21" s="345"/>
      <c r="F21" s="1310"/>
      <c r="G21" s="332"/>
      <c r="H21" s="347"/>
      <c r="I21" s="348"/>
      <c r="J21" s="349"/>
      <c r="K21" s="350"/>
      <c r="L21" s="351"/>
      <c r="M21" s="350"/>
      <c r="N21" s="374"/>
      <c r="O21" s="374"/>
      <c r="P21" s="353"/>
      <c r="Q21" s="1315"/>
      <c r="R21" s="378"/>
      <c r="S21" s="1271"/>
      <c r="T21" s="1272"/>
      <c r="U21" s="1272"/>
      <c r="V21" s="1272"/>
      <c r="W21" s="1272"/>
      <c r="X21" s="1274"/>
      <c r="Y21" s="1272"/>
      <c r="Z21" s="1272"/>
      <c r="AA21" s="1272"/>
      <c r="AB21" s="1272"/>
      <c r="AC21" s="1274"/>
      <c r="AD21" s="1272"/>
      <c r="AE21" s="1272"/>
      <c r="AF21" s="1272"/>
      <c r="AG21" s="1272"/>
      <c r="AH21" s="1274"/>
      <c r="AI21" s="1275"/>
      <c r="AJ21" s="1275"/>
      <c r="AK21" s="1275"/>
      <c r="AL21" s="1276"/>
      <c r="AM21" s="379"/>
      <c r="AN21" s="1304"/>
      <c r="AO21" s="1305"/>
      <c r="AP21" s="1305"/>
      <c r="AQ21" s="1305"/>
      <c r="AR21" s="1305"/>
      <c r="AS21" s="1305"/>
      <c r="AT21" s="1305"/>
      <c r="AU21" s="1305"/>
      <c r="AV21" s="1305"/>
      <c r="AW21" s="1305"/>
      <c r="AX21" s="1305"/>
      <c r="AY21" s="1305"/>
      <c r="AZ21" s="1305"/>
      <c r="BA21" s="1305"/>
      <c r="BB21" s="1305"/>
      <c r="BC21" s="1305"/>
      <c r="BD21" s="1305"/>
      <c r="BE21" s="1305"/>
      <c r="BF21" s="1305"/>
      <c r="BG21" s="1305"/>
      <c r="BH21" s="1305"/>
      <c r="BI21" s="1305"/>
      <c r="BJ21" s="1305"/>
      <c r="BK21" s="1305"/>
      <c r="BL21" s="1305"/>
      <c r="BM21" s="1305"/>
      <c r="BN21" s="1305"/>
      <c r="BO21" s="1305"/>
      <c r="BP21" s="1305"/>
      <c r="BQ21" s="1305"/>
      <c r="BR21" s="1305"/>
      <c r="BS21" s="1305"/>
      <c r="BT21" s="1305"/>
      <c r="BU21" s="1305"/>
      <c r="BV21" s="1305"/>
      <c r="BW21" s="1305"/>
      <c r="BX21" s="1305"/>
      <c r="BY21" s="1305"/>
      <c r="BZ21" s="1305"/>
      <c r="CA21" s="1276"/>
      <c r="CB21" s="379"/>
      <c r="CC21" s="1344">
        <f>SUM(CC20:IF20)</f>
        <v>995</v>
      </c>
      <c r="CD21" s="1290"/>
      <c r="CE21" s="1290"/>
      <c r="CF21" s="1290"/>
      <c r="CG21" s="1290"/>
      <c r="CH21" s="1291"/>
      <c r="CI21" s="1290"/>
      <c r="CJ21" s="1290"/>
      <c r="CK21" s="1290"/>
      <c r="CL21" s="1290"/>
      <c r="CM21" s="1291"/>
      <c r="CN21" s="1290"/>
      <c r="CO21" s="1290"/>
      <c r="CP21" s="1290"/>
      <c r="CQ21" s="1290"/>
      <c r="CR21" s="1291"/>
      <c r="CS21" s="1290"/>
      <c r="CT21" s="1290"/>
      <c r="CU21" s="1290"/>
      <c r="CV21" s="1290"/>
      <c r="CW21" s="1291"/>
      <c r="CX21" s="1290"/>
      <c r="CY21" s="1290"/>
      <c r="CZ21" s="1290"/>
      <c r="DA21" s="1290"/>
      <c r="DB21" s="1291"/>
      <c r="DC21" s="1290"/>
      <c r="DD21" s="1290"/>
      <c r="DE21" s="1290"/>
      <c r="DF21" s="1290"/>
      <c r="DG21" s="1291"/>
      <c r="DH21" s="1290"/>
      <c r="DI21" s="1290"/>
      <c r="DJ21" s="1290"/>
      <c r="DK21" s="1290"/>
      <c r="DL21" s="1291"/>
      <c r="DM21" s="1290"/>
      <c r="DN21" s="1290"/>
      <c r="DO21" s="1290"/>
      <c r="DP21" s="1290"/>
      <c r="DQ21" s="1291"/>
      <c r="DR21" s="1290"/>
      <c r="DS21" s="1290"/>
      <c r="DT21" s="1290"/>
      <c r="DU21" s="1290"/>
      <c r="DV21" s="1291"/>
      <c r="DW21" s="1290"/>
      <c r="DX21" s="1290"/>
      <c r="DY21" s="1290"/>
      <c r="DZ21" s="1290"/>
      <c r="EA21" s="1291"/>
      <c r="EB21" s="1290"/>
      <c r="EC21" s="1290"/>
      <c r="ED21" s="1290"/>
      <c r="EE21" s="1290"/>
      <c r="EF21" s="1291"/>
      <c r="EG21" s="1290"/>
      <c r="EH21" s="1290"/>
      <c r="EI21" s="1290"/>
      <c r="EJ21" s="1290"/>
      <c r="EK21" s="1291"/>
      <c r="EL21" s="1290"/>
      <c r="EM21" s="1290"/>
      <c r="EN21" s="1290"/>
      <c r="EO21" s="1290"/>
      <c r="EP21" s="1291"/>
      <c r="EQ21" s="1290"/>
      <c r="ER21" s="1290"/>
      <c r="ES21" s="1290"/>
      <c r="ET21" s="1290"/>
      <c r="EU21" s="1291"/>
      <c r="EV21" s="1290"/>
      <c r="EW21" s="1290"/>
      <c r="EX21" s="1290"/>
      <c r="EY21" s="1290"/>
      <c r="EZ21" s="1291"/>
      <c r="FA21" s="1290"/>
      <c r="FB21" s="1290"/>
      <c r="FC21" s="1290"/>
      <c r="FD21" s="1290"/>
      <c r="FE21" s="1291"/>
      <c r="FF21" s="1290"/>
      <c r="FG21" s="1290"/>
      <c r="FH21" s="1290"/>
      <c r="FI21" s="1290"/>
      <c r="FJ21" s="1291"/>
      <c r="FK21" s="1290"/>
      <c r="FL21" s="1290"/>
      <c r="FM21" s="1290"/>
      <c r="FN21" s="1290"/>
      <c r="FO21" s="1291"/>
      <c r="FP21" s="1290"/>
      <c r="FQ21" s="1290"/>
      <c r="FR21" s="1290"/>
      <c r="FS21" s="1290"/>
      <c r="FT21" s="1291"/>
      <c r="FU21" s="1290"/>
      <c r="FV21" s="1290"/>
      <c r="FW21" s="1290"/>
      <c r="FX21" s="1290"/>
      <c r="FY21" s="1291"/>
      <c r="FZ21" s="1290"/>
      <c r="GA21" s="1290"/>
      <c r="GB21" s="1290"/>
      <c r="GC21" s="1290"/>
      <c r="GD21" s="1291"/>
      <c r="GE21" s="1290"/>
      <c r="GF21" s="1290"/>
      <c r="GG21" s="1290"/>
      <c r="GH21" s="1290"/>
      <c r="GI21" s="1291"/>
      <c r="GJ21" s="1290"/>
      <c r="GK21" s="1290"/>
      <c r="GL21" s="1290"/>
      <c r="GM21" s="1290"/>
      <c r="GN21" s="1291"/>
      <c r="GO21" s="1290"/>
      <c r="GP21" s="1290"/>
      <c r="GQ21" s="1290"/>
      <c r="GR21" s="1290"/>
      <c r="GS21" s="1291"/>
      <c r="GT21" s="1290"/>
      <c r="GU21" s="1290"/>
      <c r="GV21" s="1290"/>
      <c r="GW21" s="1290"/>
      <c r="GX21" s="1291"/>
      <c r="GY21" s="1290"/>
      <c r="GZ21" s="1290"/>
      <c r="HA21" s="1290"/>
      <c r="HB21" s="1290"/>
      <c r="HC21" s="1291"/>
      <c r="HD21" s="1290"/>
      <c r="HE21" s="1290"/>
      <c r="HF21" s="1290"/>
      <c r="HG21" s="1290"/>
      <c r="HH21" s="1291"/>
      <c r="HI21" s="1290"/>
      <c r="HJ21" s="1290"/>
      <c r="HK21" s="1290"/>
      <c r="HL21" s="1290"/>
      <c r="HM21" s="1291"/>
      <c r="HN21" s="1290"/>
      <c r="HO21" s="1290"/>
      <c r="HP21" s="1290"/>
      <c r="HQ21" s="1290"/>
      <c r="HR21" s="1291"/>
      <c r="HS21" s="1290"/>
      <c r="HT21" s="1290"/>
      <c r="HU21" s="1290"/>
      <c r="HV21" s="1290"/>
      <c r="HW21" s="1291"/>
      <c r="HX21" s="1290"/>
      <c r="HY21" s="1290"/>
      <c r="HZ21" s="1290"/>
      <c r="IA21" s="1290"/>
      <c r="IB21" s="1291"/>
      <c r="IC21" s="1288"/>
      <c r="ID21" s="1288"/>
      <c r="IE21" s="1288"/>
      <c r="IF21" s="1298"/>
      <c r="IG21" s="1332"/>
      <c r="IH21" s="1333"/>
    </row>
    <row r="22" spans="2:242" ht="33" customHeight="1" x14ac:dyDescent="0.25">
      <c r="B22" s="377"/>
      <c r="C22" s="377"/>
      <c r="D22" s="377"/>
      <c r="E22" s="345"/>
      <c r="F22" s="602"/>
      <c r="G22" s="332"/>
      <c r="H22" s="347"/>
      <c r="I22" s="348"/>
      <c r="J22" s="349"/>
      <c r="K22" s="350"/>
      <c r="L22" s="351"/>
      <c r="M22" s="350"/>
      <c r="N22" s="374"/>
      <c r="O22" s="374"/>
      <c r="P22" s="353"/>
      <c r="Q22" s="603"/>
      <c r="R22" s="382"/>
      <c r="S22" s="383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8"/>
      <c r="AM22" s="389"/>
      <c r="AN22" s="604"/>
      <c r="AO22" s="605"/>
      <c r="AP22" s="605"/>
      <c r="AQ22" s="605"/>
      <c r="AR22" s="605"/>
      <c r="AS22" s="605"/>
      <c r="AT22" s="605"/>
      <c r="AU22" s="605"/>
      <c r="AV22" s="605"/>
      <c r="AW22" s="605"/>
      <c r="AX22" s="605"/>
      <c r="AY22" s="605"/>
      <c r="AZ22" s="605"/>
      <c r="BA22" s="605"/>
      <c r="BB22" s="605"/>
      <c r="BC22" s="605"/>
      <c r="BD22" s="605"/>
      <c r="BE22" s="605"/>
      <c r="BF22" s="605"/>
      <c r="BG22" s="605"/>
      <c r="BH22" s="605"/>
      <c r="BI22" s="605"/>
      <c r="BJ22" s="605"/>
      <c r="BK22" s="605"/>
      <c r="BL22" s="605"/>
      <c r="BM22" s="605"/>
      <c r="BN22" s="605"/>
      <c r="BO22" s="605"/>
      <c r="BP22" s="605"/>
      <c r="BQ22" s="605"/>
      <c r="BR22" s="605"/>
      <c r="BS22" s="605"/>
      <c r="BT22" s="605"/>
      <c r="BU22" s="605"/>
      <c r="BV22" s="605"/>
      <c r="BW22" s="605"/>
      <c r="BX22" s="605"/>
      <c r="BY22" s="605"/>
      <c r="BZ22" s="605"/>
      <c r="CA22" s="606"/>
      <c r="CB22" s="389"/>
      <c r="CC22" s="1287"/>
      <c r="CD22" s="1288"/>
      <c r="CE22" s="1288"/>
      <c r="CF22" s="1288"/>
      <c r="CG22" s="1288"/>
      <c r="CH22" s="1288"/>
      <c r="CI22" s="1288"/>
      <c r="CJ22" s="1288"/>
      <c r="CK22" s="1288"/>
      <c r="CL22" s="1288"/>
      <c r="CM22" s="1288"/>
      <c r="CN22" s="1288"/>
      <c r="CO22" s="1288"/>
      <c r="CP22" s="1288"/>
      <c r="CQ22" s="1288"/>
      <c r="CR22" s="1288"/>
      <c r="CS22" s="1288"/>
      <c r="CT22" s="1288"/>
      <c r="CU22" s="1288"/>
      <c r="CV22" s="1288"/>
      <c r="CW22" s="1288"/>
      <c r="CX22" s="1288"/>
      <c r="CY22" s="1288"/>
      <c r="CZ22" s="1288"/>
      <c r="DA22" s="1288"/>
      <c r="DB22" s="1288"/>
      <c r="DC22" s="1288"/>
      <c r="DD22" s="1288"/>
      <c r="DE22" s="1288"/>
      <c r="DF22" s="1288"/>
      <c r="DG22" s="1288"/>
      <c r="DH22" s="1288"/>
      <c r="DI22" s="1288"/>
      <c r="DJ22" s="1288"/>
      <c r="DK22" s="1288"/>
      <c r="DL22" s="1288"/>
      <c r="DM22" s="1288"/>
      <c r="DN22" s="1288"/>
      <c r="DO22" s="1288"/>
      <c r="DP22" s="1288"/>
      <c r="DQ22" s="1288"/>
      <c r="DR22" s="1288"/>
      <c r="DS22" s="1288"/>
      <c r="DT22" s="1288"/>
      <c r="DU22" s="1288"/>
      <c r="DV22" s="1288"/>
      <c r="DW22" s="1288"/>
      <c r="DX22" s="1288"/>
      <c r="DY22" s="1288"/>
      <c r="DZ22" s="1288"/>
      <c r="EA22" s="1288"/>
      <c r="EB22" s="1288"/>
      <c r="EC22" s="1288"/>
      <c r="ED22" s="1288"/>
      <c r="EE22" s="1288"/>
      <c r="EF22" s="1288"/>
      <c r="EG22" s="1288"/>
      <c r="EH22" s="1288"/>
      <c r="EI22" s="1288"/>
      <c r="EJ22" s="1288"/>
      <c r="EK22" s="1288"/>
      <c r="EL22" s="1288"/>
      <c r="EM22" s="1288"/>
      <c r="EN22" s="1288"/>
      <c r="EO22" s="1288"/>
      <c r="EP22" s="1288"/>
      <c r="EQ22" s="1288"/>
      <c r="ER22" s="1288"/>
      <c r="ES22" s="1288"/>
      <c r="ET22" s="1288"/>
      <c r="EU22" s="1288"/>
      <c r="EV22" s="1288"/>
      <c r="EW22" s="1288"/>
      <c r="EX22" s="1288"/>
      <c r="EY22" s="1288"/>
      <c r="EZ22" s="1288"/>
      <c r="FA22" s="1288"/>
      <c r="FB22" s="1288"/>
      <c r="FC22" s="1288"/>
      <c r="FD22" s="1288"/>
      <c r="FE22" s="1288"/>
      <c r="FF22" s="1288"/>
      <c r="FG22" s="1288"/>
      <c r="FH22" s="1288"/>
      <c r="FI22" s="1288"/>
      <c r="FJ22" s="1288"/>
      <c r="FK22" s="1288"/>
      <c r="FL22" s="1288"/>
      <c r="FM22" s="1288"/>
      <c r="FN22" s="1288"/>
      <c r="FO22" s="1288"/>
      <c r="FP22" s="1288"/>
      <c r="FQ22" s="1288"/>
      <c r="FR22" s="1288"/>
      <c r="FS22" s="1288"/>
      <c r="FT22" s="1288"/>
      <c r="FU22" s="1288"/>
      <c r="FV22" s="1288"/>
      <c r="FW22" s="1288"/>
      <c r="FX22" s="1288"/>
      <c r="FY22" s="1288"/>
      <c r="FZ22" s="1288"/>
      <c r="GA22" s="1288"/>
      <c r="GB22" s="1288"/>
      <c r="GC22" s="1288"/>
      <c r="GD22" s="1288"/>
      <c r="GE22" s="1288"/>
      <c r="GF22" s="1288"/>
      <c r="GG22" s="1288"/>
      <c r="GH22" s="1288"/>
      <c r="GI22" s="1288"/>
      <c r="GJ22" s="1288"/>
      <c r="GK22" s="1288"/>
      <c r="GL22" s="1288"/>
      <c r="GM22" s="1288"/>
      <c r="GN22" s="1288"/>
      <c r="GO22" s="1288"/>
      <c r="GP22" s="1288"/>
      <c r="GQ22" s="1288"/>
      <c r="GR22" s="1288"/>
      <c r="GS22" s="1288"/>
      <c r="GT22" s="1288"/>
      <c r="GU22" s="1288"/>
      <c r="GV22" s="1288"/>
      <c r="GW22" s="1288"/>
      <c r="GX22" s="1288"/>
      <c r="GY22" s="1288"/>
      <c r="GZ22" s="1288"/>
      <c r="HA22" s="1288"/>
      <c r="HB22" s="1288"/>
      <c r="HC22" s="1288"/>
      <c r="HD22" s="1288"/>
      <c r="HE22" s="1288"/>
      <c r="HF22" s="1288"/>
      <c r="HG22" s="1288"/>
      <c r="HH22" s="1288"/>
      <c r="HI22" s="1288"/>
      <c r="HJ22" s="1288"/>
      <c r="HK22" s="1288"/>
      <c r="HL22" s="1288"/>
      <c r="HM22" s="1288"/>
      <c r="HN22" s="1288"/>
      <c r="HO22" s="1288"/>
      <c r="HP22" s="1288"/>
      <c r="HQ22" s="1288"/>
      <c r="HR22" s="1288"/>
      <c r="HS22" s="1288"/>
      <c r="HT22" s="1288"/>
      <c r="HU22" s="1288"/>
      <c r="HV22" s="1288"/>
      <c r="HW22" s="1288"/>
      <c r="HX22" s="1288"/>
      <c r="HY22" s="1288"/>
      <c r="HZ22" s="1288"/>
      <c r="IA22" s="1288"/>
      <c r="IB22" s="1288"/>
      <c r="IC22" s="1288"/>
      <c r="ID22" s="1288"/>
      <c r="IE22" s="1288"/>
      <c r="IF22" s="1288"/>
      <c r="IG22" s="1285"/>
      <c r="IH22" s="1286"/>
    </row>
  </sheetData>
  <mergeCells count="107">
    <mergeCell ref="CW2:DP2"/>
    <mergeCell ref="HW3:IA3"/>
    <mergeCell ref="S2:AL2"/>
    <mergeCell ref="EP3:ET3"/>
    <mergeCell ref="GX3:HB3"/>
    <mergeCell ref="GN3:GR3"/>
    <mergeCell ref="CW18:DP18"/>
    <mergeCell ref="DQ18:EJ18"/>
    <mergeCell ref="CW3:DA3"/>
    <mergeCell ref="DB3:DF3"/>
    <mergeCell ref="EK2:FD2"/>
    <mergeCell ref="HH3:HL3"/>
    <mergeCell ref="N3:N4"/>
    <mergeCell ref="L3:L4"/>
    <mergeCell ref="O3:O4"/>
    <mergeCell ref="F3:F4"/>
    <mergeCell ref="G3:G4"/>
    <mergeCell ref="IG21:IH21"/>
    <mergeCell ref="IG18:IH18"/>
    <mergeCell ref="CC2:CV2"/>
    <mergeCell ref="IG2:IG4"/>
    <mergeCell ref="IH2:IH4"/>
    <mergeCell ref="HM2:IF2"/>
    <mergeCell ref="IG17:IH17"/>
    <mergeCell ref="GS2:HL2"/>
    <mergeCell ref="AN2:CA2"/>
    <mergeCell ref="F19:F21"/>
    <mergeCell ref="GI3:GM3"/>
    <mergeCell ref="FY20:GR20"/>
    <mergeCell ref="DQ2:EJ2"/>
    <mergeCell ref="FY2:GR2"/>
    <mergeCell ref="HM20:IF20"/>
    <mergeCell ref="FE2:FX2"/>
    <mergeCell ref="FO3:FS3"/>
    <mergeCell ref="GD3:GH3"/>
    <mergeCell ref="CM3:CQ3"/>
    <mergeCell ref="B3:B4"/>
    <mergeCell ref="J3:J4"/>
    <mergeCell ref="I3:I4"/>
    <mergeCell ref="C19:D19"/>
    <mergeCell ref="P3:Q3"/>
    <mergeCell ref="K3:K4"/>
    <mergeCell ref="CC20:CV20"/>
    <mergeCell ref="AN18:CA18"/>
    <mergeCell ref="S18:AL18"/>
    <mergeCell ref="BW3:CA3"/>
    <mergeCell ref="AN20:CA21"/>
    <mergeCell ref="M3:M4"/>
    <mergeCell ref="C3:C4"/>
    <mergeCell ref="CC3:CG3"/>
    <mergeCell ref="CH3:CL3"/>
    <mergeCell ref="CR3:CV3"/>
    <mergeCell ref="C20:E20"/>
    <mergeCell ref="CC18:CV18"/>
    <mergeCell ref="CC21:IF21"/>
    <mergeCell ref="GS20:HL20"/>
    <mergeCell ref="FY3:GC3"/>
    <mergeCell ref="GS18:HL18"/>
    <mergeCell ref="EU3:EY3"/>
    <mergeCell ref="EA3:EE3"/>
    <mergeCell ref="C18:E18"/>
    <mergeCell ref="FT3:FX3"/>
    <mergeCell ref="FJ3:FN3"/>
    <mergeCell ref="CC22:IF22"/>
    <mergeCell ref="BR3:BV3"/>
    <mergeCell ref="BM3:BQ3"/>
    <mergeCell ref="BC3:BG3"/>
    <mergeCell ref="C16:E17"/>
    <mergeCell ref="AX3:BB3"/>
    <mergeCell ref="AS3:AW3"/>
    <mergeCell ref="DQ20:EJ20"/>
    <mergeCell ref="AH3:AL3"/>
    <mergeCell ref="AC3:AG3"/>
    <mergeCell ref="X3:AB3"/>
    <mergeCell ref="S3:W3"/>
    <mergeCell ref="AM3:AM4"/>
    <mergeCell ref="HM3:HQ3"/>
    <mergeCell ref="HM18:IF18"/>
    <mergeCell ref="H3:H4"/>
    <mergeCell ref="GS3:GW3"/>
    <mergeCell ref="FY18:GR18"/>
    <mergeCell ref="FE3:FI3"/>
    <mergeCell ref="R3:R4"/>
    <mergeCell ref="HC3:HG3"/>
    <mergeCell ref="IB3:IF3"/>
    <mergeCell ref="HR3:HV3"/>
    <mergeCell ref="Q17:Q18"/>
    <mergeCell ref="IG16:IH16"/>
    <mergeCell ref="IG20:IH20"/>
    <mergeCell ref="IG22:IH22"/>
    <mergeCell ref="DL3:DP3"/>
    <mergeCell ref="EK18:FD18"/>
    <mergeCell ref="DQ3:DU3"/>
    <mergeCell ref="DV3:DZ3"/>
    <mergeCell ref="EF3:EJ3"/>
    <mergeCell ref="EZ3:FD3"/>
    <mergeCell ref="FE18:FX18"/>
    <mergeCell ref="EK3:EO3"/>
    <mergeCell ref="Q19:Q21"/>
    <mergeCell ref="BH3:BL3"/>
    <mergeCell ref="AN3:AR3"/>
    <mergeCell ref="IG19:IH19"/>
    <mergeCell ref="FE20:FX20"/>
    <mergeCell ref="DG3:DK3"/>
    <mergeCell ref="EK20:FD20"/>
    <mergeCell ref="S20:AL21"/>
    <mergeCell ref="CW20:DP20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100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defaultColWidth="12.19921875" defaultRowHeight="18" customHeight="1" x14ac:dyDescent="0.2"/>
  <cols>
    <col min="1" max="1" width="0.19921875" style="607" customWidth="1"/>
    <col min="2" max="17" width="9" style="607" customWidth="1"/>
    <col min="18" max="18" width="3.09765625" style="607" customWidth="1"/>
    <col min="19" max="38" width="9" style="607" customWidth="1"/>
    <col min="39" max="39" width="2.69921875" style="607" customWidth="1"/>
    <col min="40" max="79" width="9" style="607" customWidth="1"/>
    <col min="80" max="80" width="1.59765625" style="607" customWidth="1"/>
    <col min="81" max="240" width="9" style="607" customWidth="1"/>
    <col min="241" max="241" width="37.8984375" style="607" customWidth="1"/>
    <col min="242" max="242" width="29.5" style="607" customWidth="1"/>
    <col min="243" max="256" width="12.19921875" style="607" customWidth="1"/>
  </cols>
  <sheetData>
    <row r="1" spans="2:242" ht="2.1" customHeight="1" x14ac:dyDescent="0.2"/>
    <row r="2" spans="2:242" ht="33" customHeight="1" x14ac:dyDescent="0.25">
      <c r="B2" s="394"/>
      <c r="C2" s="395"/>
      <c r="D2" s="5"/>
      <c r="E2" s="5"/>
      <c r="F2" s="5"/>
      <c r="G2" s="5"/>
      <c r="H2" s="608"/>
      <c r="I2" s="5"/>
      <c r="J2" s="5"/>
      <c r="K2" s="5"/>
      <c r="L2" s="6"/>
      <c r="M2" s="5"/>
      <c r="N2" s="7"/>
      <c r="O2" s="7"/>
      <c r="P2" s="7"/>
      <c r="Q2" s="8"/>
      <c r="R2" s="9"/>
      <c r="S2" s="1391" t="s">
        <v>404</v>
      </c>
      <c r="T2" s="1284"/>
      <c r="U2" s="1284"/>
      <c r="V2" s="1284"/>
      <c r="W2" s="1284"/>
      <c r="X2" s="1249"/>
      <c r="Y2" s="1284"/>
      <c r="Z2" s="1284"/>
      <c r="AA2" s="1284"/>
      <c r="AB2" s="1284"/>
      <c r="AC2" s="1249"/>
      <c r="AD2" s="1284"/>
      <c r="AE2" s="1284"/>
      <c r="AF2" s="1284"/>
      <c r="AG2" s="1284"/>
      <c r="AH2" s="1249"/>
      <c r="AI2" s="1249"/>
      <c r="AJ2" s="1284"/>
      <c r="AK2" s="1249"/>
      <c r="AL2" s="1262"/>
      <c r="AM2" s="11"/>
      <c r="AN2" s="1391" t="s">
        <v>405</v>
      </c>
      <c r="AO2" s="1284"/>
      <c r="AP2" s="1284"/>
      <c r="AQ2" s="1284"/>
      <c r="AR2" s="1284"/>
      <c r="AS2" s="1249"/>
      <c r="AT2" s="1284"/>
      <c r="AU2" s="1284"/>
      <c r="AV2" s="1284"/>
      <c r="AW2" s="1284"/>
      <c r="AX2" s="1249"/>
      <c r="AY2" s="1284"/>
      <c r="AZ2" s="1284"/>
      <c r="BA2" s="1284"/>
      <c r="BB2" s="1284"/>
      <c r="BC2" s="1249"/>
      <c r="BD2" s="1249"/>
      <c r="BE2" s="1284"/>
      <c r="BF2" s="1249"/>
      <c r="BG2" s="1249"/>
      <c r="BH2" s="1249"/>
      <c r="BI2" s="1284"/>
      <c r="BJ2" s="1284"/>
      <c r="BK2" s="1284"/>
      <c r="BL2" s="1284"/>
      <c r="BM2" s="1249"/>
      <c r="BN2" s="1284"/>
      <c r="BO2" s="1284"/>
      <c r="BP2" s="1284"/>
      <c r="BQ2" s="1284"/>
      <c r="BR2" s="1249"/>
      <c r="BS2" s="1284"/>
      <c r="BT2" s="1284"/>
      <c r="BU2" s="1284"/>
      <c r="BV2" s="1284"/>
      <c r="BW2" s="1249"/>
      <c r="BX2" s="1249"/>
      <c r="BY2" s="1284"/>
      <c r="BZ2" s="1249"/>
      <c r="CA2" s="1262"/>
      <c r="CB2" s="12"/>
      <c r="CC2" s="1283" t="s">
        <v>3</v>
      </c>
      <c r="CD2" s="1284"/>
      <c r="CE2" s="1284"/>
      <c r="CF2" s="1284"/>
      <c r="CG2" s="1284"/>
      <c r="CH2" s="1249"/>
      <c r="CI2" s="1284"/>
      <c r="CJ2" s="1284"/>
      <c r="CK2" s="1284"/>
      <c r="CL2" s="1284"/>
      <c r="CM2" s="1249"/>
      <c r="CN2" s="1284"/>
      <c r="CO2" s="1284"/>
      <c r="CP2" s="1284"/>
      <c r="CQ2" s="1284"/>
      <c r="CR2" s="1249"/>
      <c r="CS2" s="1249"/>
      <c r="CT2" s="1284"/>
      <c r="CU2" s="1249"/>
      <c r="CV2" s="1262"/>
      <c r="CW2" s="1283" t="s">
        <v>4</v>
      </c>
      <c r="CX2" s="1284"/>
      <c r="CY2" s="1284"/>
      <c r="CZ2" s="1284"/>
      <c r="DA2" s="1284"/>
      <c r="DB2" s="1249"/>
      <c r="DC2" s="1284"/>
      <c r="DD2" s="1284"/>
      <c r="DE2" s="1284"/>
      <c r="DF2" s="1284"/>
      <c r="DG2" s="1249"/>
      <c r="DH2" s="1284"/>
      <c r="DI2" s="1284"/>
      <c r="DJ2" s="1284"/>
      <c r="DK2" s="1284"/>
      <c r="DL2" s="1249"/>
      <c r="DM2" s="1249"/>
      <c r="DN2" s="1284"/>
      <c r="DO2" s="1249"/>
      <c r="DP2" s="1262"/>
      <c r="DQ2" s="1283" t="s">
        <v>5</v>
      </c>
      <c r="DR2" s="1284"/>
      <c r="DS2" s="1284"/>
      <c r="DT2" s="1284"/>
      <c r="DU2" s="1284"/>
      <c r="DV2" s="1249"/>
      <c r="DW2" s="1284"/>
      <c r="DX2" s="1284"/>
      <c r="DY2" s="1284"/>
      <c r="DZ2" s="1284"/>
      <c r="EA2" s="1249"/>
      <c r="EB2" s="1284"/>
      <c r="EC2" s="1284"/>
      <c r="ED2" s="1284"/>
      <c r="EE2" s="1284"/>
      <c r="EF2" s="1249"/>
      <c r="EG2" s="1249"/>
      <c r="EH2" s="1284"/>
      <c r="EI2" s="1249"/>
      <c r="EJ2" s="1262"/>
      <c r="EK2" s="1283" t="s">
        <v>6</v>
      </c>
      <c r="EL2" s="1284"/>
      <c r="EM2" s="1284"/>
      <c r="EN2" s="1284"/>
      <c r="EO2" s="1284"/>
      <c r="EP2" s="1249"/>
      <c r="EQ2" s="1284"/>
      <c r="ER2" s="1284"/>
      <c r="ES2" s="1284"/>
      <c r="ET2" s="1284"/>
      <c r="EU2" s="1249"/>
      <c r="EV2" s="1284"/>
      <c r="EW2" s="1284"/>
      <c r="EX2" s="1284"/>
      <c r="EY2" s="1284"/>
      <c r="EZ2" s="1249"/>
      <c r="FA2" s="1249"/>
      <c r="FB2" s="1284"/>
      <c r="FC2" s="1249"/>
      <c r="FD2" s="1262"/>
      <c r="FE2" s="1283" t="s">
        <v>7</v>
      </c>
      <c r="FF2" s="1284"/>
      <c r="FG2" s="1284"/>
      <c r="FH2" s="1284"/>
      <c r="FI2" s="1284"/>
      <c r="FJ2" s="1249"/>
      <c r="FK2" s="1284"/>
      <c r="FL2" s="1284"/>
      <c r="FM2" s="1284"/>
      <c r="FN2" s="1284"/>
      <c r="FO2" s="1249"/>
      <c r="FP2" s="1284"/>
      <c r="FQ2" s="1284"/>
      <c r="FR2" s="1284"/>
      <c r="FS2" s="1284"/>
      <c r="FT2" s="1249"/>
      <c r="FU2" s="1249"/>
      <c r="FV2" s="1284"/>
      <c r="FW2" s="1249"/>
      <c r="FX2" s="1262"/>
      <c r="FY2" s="1283" t="s">
        <v>8</v>
      </c>
      <c r="FZ2" s="1284"/>
      <c r="GA2" s="1284"/>
      <c r="GB2" s="1284"/>
      <c r="GC2" s="1284"/>
      <c r="GD2" s="1249"/>
      <c r="GE2" s="1284"/>
      <c r="GF2" s="1284"/>
      <c r="GG2" s="1284"/>
      <c r="GH2" s="1284"/>
      <c r="GI2" s="1249"/>
      <c r="GJ2" s="1284"/>
      <c r="GK2" s="1284"/>
      <c r="GL2" s="1284"/>
      <c r="GM2" s="1284"/>
      <c r="GN2" s="1249"/>
      <c r="GO2" s="1249"/>
      <c r="GP2" s="1284"/>
      <c r="GQ2" s="1249"/>
      <c r="GR2" s="1262"/>
      <c r="GS2" s="1283" t="s">
        <v>9</v>
      </c>
      <c r="GT2" s="1284"/>
      <c r="GU2" s="1284"/>
      <c r="GV2" s="1284"/>
      <c r="GW2" s="1284"/>
      <c r="GX2" s="1249"/>
      <c r="GY2" s="1284"/>
      <c r="GZ2" s="1284"/>
      <c r="HA2" s="1284"/>
      <c r="HB2" s="1284"/>
      <c r="HC2" s="1249"/>
      <c r="HD2" s="1284"/>
      <c r="HE2" s="1284"/>
      <c r="HF2" s="1284"/>
      <c r="HG2" s="1284"/>
      <c r="HH2" s="1249"/>
      <c r="HI2" s="1249"/>
      <c r="HJ2" s="1284"/>
      <c r="HK2" s="1249"/>
      <c r="HL2" s="1262"/>
      <c r="HM2" s="1283" t="s">
        <v>10</v>
      </c>
      <c r="HN2" s="1284"/>
      <c r="HO2" s="1284"/>
      <c r="HP2" s="1284"/>
      <c r="HQ2" s="1284"/>
      <c r="HR2" s="1249"/>
      <c r="HS2" s="1284"/>
      <c r="HT2" s="1284"/>
      <c r="HU2" s="1284"/>
      <c r="HV2" s="1284"/>
      <c r="HW2" s="1249"/>
      <c r="HX2" s="1284"/>
      <c r="HY2" s="1284"/>
      <c r="HZ2" s="1284"/>
      <c r="IA2" s="1284"/>
      <c r="IB2" s="1249"/>
      <c r="IC2" s="1249"/>
      <c r="ID2" s="1284"/>
      <c r="IE2" s="1249"/>
      <c r="IF2" s="1262"/>
      <c r="IG2" s="1246" t="s">
        <v>11</v>
      </c>
      <c r="IH2" s="1246" t="s">
        <v>12</v>
      </c>
    </row>
    <row r="3" spans="2:242" ht="33" customHeight="1" x14ac:dyDescent="0.2">
      <c r="B3" s="1367" t="s">
        <v>13</v>
      </c>
      <c r="C3" s="1246" t="s">
        <v>14</v>
      </c>
      <c r="D3" s="14" t="s">
        <v>15</v>
      </c>
      <c r="E3" s="399"/>
      <c r="F3" s="1246" t="s">
        <v>16</v>
      </c>
      <c r="G3" s="1246" t="s">
        <v>17</v>
      </c>
      <c r="H3" s="1251" t="s">
        <v>18</v>
      </c>
      <c r="I3" s="1246" t="s">
        <v>19</v>
      </c>
      <c r="J3" s="1251" t="s">
        <v>20</v>
      </c>
      <c r="K3" s="1260" t="s">
        <v>21</v>
      </c>
      <c r="L3" s="1323" t="s">
        <v>398</v>
      </c>
      <c r="M3" s="1324" t="s">
        <v>23</v>
      </c>
      <c r="N3" s="1322" t="s">
        <v>24</v>
      </c>
      <c r="O3" s="1322" t="s">
        <v>25</v>
      </c>
      <c r="P3" s="1388" t="s">
        <v>26</v>
      </c>
      <c r="Q3" s="1389"/>
      <c r="R3" s="1277"/>
      <c r="S3" s="1261" t="s">
        <v>27</v>
      </c>
      <c r="T3" s="1249"/>
      <c r="U3" s="1249"/>
      <c r="V3" s="1249"/>
      <c r="W3" s="1262"/>
      <c r="X3" s="1248" t="s">
        <v>28</v>
      </c>
      <c r="Y3" s="1249"/>
      <c r="Z3" s="1249"/>
      <c r="AA3" s="1249"/>
      <c r="AB3" s="1250"/>
      <c r="AC3" s="1248" t="s">
        <v>29</v>
      </c>
      <c r="AD3" s="1249"/>
      <c r="AE3" s="1249"/>
      <c r="AF3" s="1249"/>
      <c r="AG3" s="1250"/>
      <c r="AH3" s="1248" t="s">
        <v>30</v>
      </c>
      <c r="AI3" s="1249"/>
      <c r="AJ3" s="1249"/>
      <c r="AK3" s="1249"/>
      <c r="AL3" s="1250"/>
      <c r="AM3" s="1277"/>
      <c r="AN3" s="1261" t="s">
        <v>3</v>
      </c>
      <c r="AO3" s="1249"/>
      <c r="AP3" s="1249"/>
      <c r="AQ3" s="1249"/>
      <c r="AR3" s="1262"/>
      <c r="AS3" s="1261" t="s">
        <v>4</v>
      </c>
      <c r="AT3" s="1249"/>
      <c r="AU3" s="1249"/>
      <c r="AV3" s="1249"/>
      <c r="AW3" s="1262"/>
      <c r="AX3" s="1261" t="s">
        <v>5</v>
      </c>
      <c r="AY3" s="1249"/>
      <c r="AZ3" s="1249"/>
      <c r="BA3" s="1249"/>
      <c r="BB3" s="1262"/>
      <c r="BC3" s="1261" t="s">
        <v>6</v>
      </c>
      <c r="BD3" s="1249"/>
      <c r="BE3" s="1249"/>
      <c r="BF3" s="1249"/>
      <c r="BG3" s="1262"/>
      <c r="BH3" s="1261" t="s">
        <v>31</v>
      </c>
      <c r="BI3" s="1249"/>
      <c r="BJ3" s="1249"/>
      <c r="BK3" s="1249"/>
      <c r="BL3" s="1262"/>
      <c r="BM3" s="1261" t="s">
        <v>8</v>
      </c>
      <c r="BN3" s="1249"/>
      <c r="BO3" s="1249"/>
      <c r="BP3" s="1249"/>
      <c r="BQ3" s="1262"/>
      <c r="BR3" s="1261" t="s">
        <v>9</v>
      </c>
      <c r="BS3" s="1249"/>
      <c r="BT3" s="1249"/>
      <c r="BU3" s="1249"/>
      <c r="BV3" s="1262"/>
      <c r="BW3" s="1261" t="s">
        <v>32</v>
      </c>
      <c r="BX3" s="1249"/>
      <c r="BY3" s="1249"/>
      <c r="BZ3" s="1249"/>
      <c r="CA3" s="1262"/>
      <c r="CB3" s="19"/>
      <c r="CC3" s="1261" t="s">
        <v>33</v>
      </c>
      <c r="CD3" s="1249"/>
      <c r="CE3" s="1249"/>
      <c r="CF3" s="1249"/>
      <c r="CG3" s="1262"/>
      <c r="CH3" s="1248" t="s">
        <v>34</v>
      </c>
      <c r="CI3" s="1263"/>
      <c r="CJ3" s="1263"/>
      <c r="CK3" s="1263"/>
      <c r="CL3" s="1264"/>
      <c r="CM3" s="1248" t="s">
        <v>35</v>
      </c>
      <c r="CN3" s="1249"/>
      <c r="CO3" s="1249"/>
      <c r="CP3" s="1249"/>
      <c r="CQ3" s="1250"/>
      <c r="CR3" s="1248" t="s">
        <v>36</v>
      </c>
      <c r="CS3" s="1249"/>
      <c r="CT3" s="1249"/>
      <c r="CU3" s="1249"/>
      <c r="CV3" s="1250"/>
      <c r="CW3" s="1248" t="s">
        <v>37</v>
      </c>
      <c r="CX3" s="1249"/>
      <c r="CY3" s="1249"/>
      <c r="CZ3" s="1249"/>
      <c r="DA3" s="1250"/>
      <c r="DB3" s="1248" t="s">
        <v>38</v>
      </c>
      <c r="DC3" s="1249"/>
      <c r="DD3" s="1249"/>
      <c r="DE3" s="1249"/>
      <c r="DF3" s="1250"/>
      <c r="DG3" s="1248" t="s">
        <v>39</v>
      </c>
      <c r="DH3" s="1249"/>
      <c r="DI3" s="1249"/>
      <c r="DJ3" s="1249"/>
      <c r="DK3" s="1250"/>
      <c r="DL3" s="1248" t="s">
        <v>40</v>
      </c>
      <c r="DM3" s="1263"/>
      <c r="DN3" s="1263"/>
      <c r="DO3" s="1263"/>
      <c r="DP3" s="1264"/>
      <c r="DQ3" s="1248" t="s">
        <v>41</v>
      </c>
      <c r="DR3" s="1249"/>
      <c r="DS3" s="1249"/>
      <c r="DT3" s="1249"/>
      <c r="DU3" s="1250"/>
      <c r="DV3" s="1248" t="s">
        <v>42</v>
      </c>
      <c r="DW3" s="1249"/>
      <c r="DX3" s="1249"/>
      <c r="DY3" s="1249"/>
      <c r="DZ3" s="1250"/>
      <c r="EA3" s="1248" t="s">
        <v>43</v>
      </c>
      <c r="EB3" s="1249"/>
      <c r="EC3" s="1249"/>
      <c r="ED3" s="1249"/>
      <c r="EE3" s="1250"/>
      <c r="EF3" s="1248" t="s">
        <v>44</v>
      </c>
      <c r="EG3" s="1249"/>
      <c r="EH3" s="1249"/>
      <c r="EI3" s="1249"/>
      <c r="EJ3" s="1250"/>
      <c r="EK3" s="1248" t="s">
        <v>45</v>
      </c>
      <c r="EL3" s="1249"/>
      <c r="EM3" s="1249"/>
      <c r="EN3" s="1249"/>
      <c r="EO3" s="1250"/>
      <c r="EP3" s="1248" t="s">
        <v>46</v>
      </c>
      <c r="EQ3" s="1249"/>
      <c r="ER3" s="1249"/>
      <c r="ES3" s="1249"/>
      <c r="ET3" s="1250"/>
      <c r="EU3" s="1248" t="s">
        <v>47</v>
      </c>
      <c r="EV3" s="1249"/>
      <c r="EW3" s="1249"/>
      <c r="EX3" s="1249"/>
      <c r="EY3" s="1250"/>
      <c r="EZ3" s="1248" t="s">
        <v>48</v>
      </c>
      <c r="FA3" s="1249"/>
      <c r="FB3" s="1249"/>
      <c r="FC3" s="1249"/>
      <c r="FD3" s="1250"/>
      <c r="FE3" s="1248" t="s">
        <v>49</v>
      </c>
      <c r="FF3" s="1249"/>
      <c r="FG3" s="1249"/>
      <c r="FH3" s="1249"/>
      <c r="FI3" s="1250"/>
      <c r="FJ3" s="1248" t="s">
        <v>50</v>
      </c>
      <c r="FK3" s="1249"/>
      <c r="FL3" s="1249"/>
      <c r="FM3" s="1249"/>
      <c r="FN3" s="1250"/>
      <c r="FO3" s="1248" t="s">
        <v>51</v>
      </c>
      <c r="FP3" s="1249"/>
      <c r="FQ3" s="1249"/>
      <c r="FR3" s="1249"/>
      <c r="FS3" s="1250"/>
      <c r="FT3" s="1248" t="s">
        <v>52</v>
      </c>
      <c r="FU3" s="1249"/>
      <c r="FV3" s="1249"/>
      <c r="FW3" s="1249"/>
      <c r="FX3" s="1250"/>
      <c r="FY3" s="1248" t="s">
        <v>53</v>
      </c>
      <c r="FZ3" s="1249"/>
      <c r="GA3" s="1249"/>
      <c r="GB3" s="1249"/>
      <c r="GC3" s="1250"/>
      <c r="GD3" s="1248" t="s">
        <v>54</v>
      </c>
      <c r="GE3" s="1249"/>
      <c r="GF3" s="1249"/>
      <c r="GG3" s="1249"/>
      <c r="GH3" s="1250"/>
      <c r="GI3" s="1248" t="s">
        <v>55</v>
      </c>
      <c r="GJ3" s="1249"/>
      <c r="GK3" s="1249"/>
      <c r="GL3" s="1249"/>
      <c r="GM3" s="1250"/>
      <c r="GN3" s="1248" t="s">
        <v>56</v>
      </c>
      <c r="GO3" s="1249"/>
      <c r="GP3" s="1249"/>
      <c r="GQ3" s="1249"/>
      <c r="GR3" s="1250"/>
      <c r="GS3" s="1248" t="s">
        <v>57</v>
      </c>
      <c r="GT3" s="1249"/>
      <c r="GU3" s="1249"/>
      <c r="GV3" s="1249"/>
      <c r="GW3" s="1250"/>
      <c r="GX3" s="1248" t="s">
        <v>58</v>
      </c>
      <c r="GY3" s="1249"/>
      <c r="GZ3" s="1249"/>
      <c r="HA3" s="1249"/>
      <c r="HB3" s="1250"/>
      <c r="HC3" s="1248" t="s">
        <v>59</v>
      </c>
      <c r="HD3" s="1249"/>
      <c r="HE3" s="1249"/>
      <c r="HF3" s="1249"/>
      <c r="HG3" s="1250"/>
      <c r="HH3" s="1248" t="s">
        <v>60</v>
      </c>
      <c r="HI3" s="1249"/>
      <c r="HJ3" s="1249"/>
      <c r="HK3" s="1249"/>
      <c r="HL3" s="1250"/>
      <c r="HM3" s="1248" t="s">
        <v>61</v>
      </c>
      <c r="HN3" s="1249"/>
      <c r="HO3" s="1249"/>
      <c r="HP3" s="1249"/>
      <c r="HQ3" s="1250"/>
      <c r="HR3" s="1248" t="s">
        <v>62</v>
      </c>
      <c r="HS3" s="1249"/>
      <c r="HT3" s="1249"/>
      <c r="HU3" s="1249"/>
      <c r="HV3" s="1250"/>
      <c r="HW3" s="1248" t="s">
        <v>63</v>
      </c>
      <c r="HX3" s="1249"/>
      <c r="HY3" s="1249"/>
      <c r="HZ3" s="1249"/>
      <c r="IA3" s="1250"/>
      <c r="IB3" s="1248" t="s">
        <v>64</v>
      </c>
      <c r="IC3" s="1249"/>
      <c r="ID3" s="1249"/>
      <c r="IE3" s="1249"/>
      <c r="IF3" s="1250"/>
      <c r="IG3" s="1282"/>
      <c r="IH3" s="1282"/>
    </row>
    <row r="4" spans="2:242" ht="90" customHeight="1" x14ac:dyDescent="0.25">
      <c r="B4" s="1343"/>
      <c r="C4" s="1247"/>
      <c r="D4" s="20" t="s">
        <v>65</v>
      </c>
      <c r="E4" s="20" t="s">
        <v>66</v>
      </c>
      <c r="F4" s="1252"/>
      <c r="G4" s="1252"/>
      <c r="H4" s="1252"/>
      <c r="I4" s="1252"/>
      <c r="J4" s="1252"/>
      <c r="K4" s="1252"/>
      <c r="L4" s="1252"/>
      <c r="M4" s="1325"/>
      <c r="N4" s="1252"/>
      <c r="O4" s="1252"/>
      <c r="P4" s="567" t="s">
        <v>67</v>
      </c>
      <c r="Q4" s="568" t="s">
        <v>68</v>
      </c>
      <c r="R4" s="1387"/>
      <c r="S4" s="23" t="s">
        <v>399</v>
      </c>
      <c r="T4" s="24" t="s">
        <v>70</v>
      </c>
      <c r="U4" s="24" t="s">
        <v>71</v>
      </c>
      <c r="V4" s="24" t="s">
        <v>72</v>
      </c>
      <c r="W4" s="30" t="s">
        <v>73</v>
      </c>
      <c r="X4" s="26" t="s">
        <v>400</v>
      </c>
      <c r="Y4" s="24" t="s">
        <v>70</v>
      </c>
      <c r="Z4" s="24" t="s">
        <v>71</v>
      </c>
      <c r="AA4" s="24" t="s">
        <v>72</v>
      </c>
      <c r="AB4" s="28" t="s">
        <v>73</v>
      </c>
      <c r="AC4" s="26" t="s">
        <v>401</v>
      </c>
      <c r="AD4" s="24" t="s">
        <v>70</v>
      </c>
      <c r="AE4" s="24" t="s">
        <v>71</v>
      </c>
      <c r="AF4" s="24" t="s">
        <v>72</v>
      </c>
      <c r="AG4" s="28" t="s">
        <v>73</v>
      </c>
      <c r="AH4" s="26" t="s">
        <v>402</v>
      </c>
      <c r="AI4" s="10" t="s">
        <v>70</v>
      </c>
      <c r="AJ4" s="24" t="s">
        <v>71</v>
      </c>
      <c r="AK4" s="24" t="s">
        <v>72</v>
      </c>
      <c r="AL4" s="28" t="s">
        <v>73</v>
      </c>
      <c r="AM4" s="1282"/>
      <c r="AN4" s="23" t="s">
        <v>3</v>
      </c>
      <c r="AO4" s="29" t="s">
        <v>70</v>
      </c>
      <c r="AP4" s="29" t="s">
        <v>71</v>
      </c>
      <c r="AQ4" s="29" t="s">
        <v>72</v>
      </c>
      <c r="AR4" s="30" t="s">
        <v>73</v>
      </c>
      <c r="AS4" s="23" t="s">
        <v>4</v>
      </c>
      <c r="AT4" s="29" t="s">
        <v>70</v>
      </c>
      <c r="AU4" s="29" t="s">
        <v>71</v>
      </c>
      <c r="AV4" s="31" t="s">
        <v>72</v>
      </c>
      <c r="AW4" s="32" t="s">
        <v>73</v>
      </c>
      <c r="AX4" s="23" t="s">
        <v>5</v>
      </c>
      <c r="AY4" s="29" t="s">
        <v>70</v>
      </c>
      <c r="AZ4" s="29" t="s">
        <v>71</v>
      </c>
      <c r="BA4" s="31" t="s">
        <v>72</v>
      </c>
      <c r="BB4" s="32" t="s">
        <v>73</v>
      </c>
      <c r="BC4" s="23" t="s">
        <v>6</v>
      </c>
      <c r="BD4" s="29" t="s">
        <v>70</v>
      </c>
      <c r="BE4" s="29" t="s">
        <v>71</v>
      </c>
      <c r="BF4" s="31" t="s">
        <v>72</v>
      </c>
      <c r="BG4" s="32" t="s">
        <v>73</v>
      </c>
      <c r="BH4" s="23" t="s">
        <v>31</v>
      </c>
      <c r="BI4" s="29" t="s">
        <v>70</v>
      </c>
      <c r="BJ4" s="29" t="s">
        <v>71</v>
      </c>
      <c r="BK4" s="31" t="s">
        <v>72</v>
      </c>
      <c r="BL4" s="32" t="s">
        <v>73</v>
      </c>
      <c r="BM4" s="23" t="s">
        <v>8</v>
      </c>
      <c r="BN4" s="29" t="s">
        <v>70</v>
      </c>
      <c r="BO4" s="29" t="s">
        <v>71</v>
      </c>
      <c r="BP4" s="31" t="s">
        <v>72</v>
      </c>
      <c r="BQ4" s="32" t="s">
        <v>73</v>
      </c>
      <c r="BR4" s="23" t="s">
        <v>9</v>
      </c>
      <c r="BS4" s="29" t="s">
        <v>70</v>
      </c>
      <c r="BT4" s="29" t="s">
        <v>71</v>
      </c>
      <c r="BU4" s="31" t="s">
        <v>72</v>
      </c>
      <c r="BV4" s="32" t="s">
        <v>73</v>
      </c>
      <c r="BW4" s="23" t="s">
        <v>32</v>
      </c>
      <c r="BX4" s="29" t="s">
        <v>70</v>
      </c>
      <c r="BY4" s="29" t="s">
        <v>71</v>
      </c>
      <c r="BZ4" s="31" t="s">
        <v>72</v>
      </c>
      <c r="CA4" s="32" t="s">
        <v>73</v>
      </c>
      <c r="CB4" s="16"/>
      <c r="CC4" s="23" t="s">
        <v>399</v>
      </c>
      <c r="CD4" s="24" t="s">
        <v>70</v>
      </c>
      <c r="CE4" s="24" t="s">
        <v>71</v>
      </c>
      <c r="CF4" s="24" t="s">
        <v>72</v>
      </c>
      <c r="CG4" s="30" t="s">
        <v>73</v>
      </c>
      <c r="CH4" s="26" t="s">
        <v>400</v>
      </c>
      <c r="CI4" s="24" t="s">
        <v>70</v>
      </c>
      <c r="CJ4" s="24" t="s">
        <v>71</v>
      </c>
      <c r="CK4" s="24" t="s">
        <v>72</v>
      </c>
      <c r="CL4" s="28" t="s">
        <v>73</v>
      </c>
      <c r="CM4" s="26" t="s">
        <v>401</v>
      </c>
      <c r="CN4" s="24" t="s">
        <v>70</v>
      </c>
      <c r="CO4" s="24" t="s">
        <v>71</v>
      </c>
      <c r="CP4" s="24" t="s">
        <v>72</v>
      </c>
      <c r="CQ4" s="28" t="s">
        <v>73</v>
      </c>
      <c r="CR4" s="26" t="s">
        <v>402</v>
      </c>
      <c r="CS4" s="24" t="s">
        <v>70</v>
      </c>
      <c r="CT4" s="24" t="s">
        <v>71</v>
      </c>
      <c r="CU4" s="24" t="s">
        <v>72</v>
      </c>
      <c r="CV4" s="28" t="s">
        <v>73</v>
      </c>
      <c r="CW4" s="26" t="s">
        <v>399</v>
      </c>
      <c r="CX4" s="24" t="s">
        <v>70</v>
      </c>
      <c r="CY4" s="24" t="s">
        <v>71</v>
      </c>
      <c r="CZ4" s="24" t="s">
        <v>72</v>
      </c>
      <c r="DA4" s="28" t="s">
        <v>73</v>
      </c>
      <c r="DB4" s="26" t="s">
        <v>400</v>
      </c>
      <c r="DC4" s="24" t="s">
        <v>70</v>
      </c>
      <c r="DD4" s="24" t="s">
        <v>71</v>
      </c>
      <c r="DE4" s="24" t="s">
        <v>72</v>
      </c>
      <c r="DF4" s="28" t="s">
        <v>73</v>
      </c>
      <c r="DG4" s="26" t="s">
        <v>401</v>
      </c>
      <c r="DH4" s="24" t="s">
        <v>70</v>
      </c>
      <c r="DI4" s="24" t="s">
        <v>71</v>
      </c>
      <c r="DJ4" s="24" t="s">
        <v>72</v>
      </c>
      <c r="DK4" s="28" t="s">
        <v>73</v>
      </c>
      <c r="DL4" s="26" t="s">
        <v>402</v>
      </c>
      <c r="DM4" s="24" t="s">
        <v>70</v>
      </c>
      <c r="DN4" s="24" t="s">
        <v>71</v>
      </c>
      <c r="DO4" s="24" t="s">
        <v>72</v>
      </c>
      <c r="DP4" s="28" t="s">
        <v>73</v>
      </c>
      <c r="DQ4" s="26" t="s">
        <v>399</v>
      </c>
      <c r="DR4" s="24" t="s">
        <v>70</v>
      </c>
      <c r="DS4" s="24" t="s">
        <v>71</v>
      </c>
      <c r="DT4" s="24" t="s">
        <v>72</v>
      </c>
      <c r="DU4" s="28" t="s">
        <v>73</v>
      </c>
      <c r="DV4" s="26" t="s">
        <v>400</v>
      </c>
      <c r="DW4" s="24" t="s">
        <v>70</v>
      </c>
      <c r="DX4" s="24" t="s">
        <v>71</v>
      </c>
      <c r="DY4" s="24" t="s">
        <v>72</v>
      </c>
      <c r="DZ4" s="28" t="s">
        <v>73</v>
      </c>
      <c r="EA4" s="26" t="s">
        <v>401</v>
      </c>
      <c r="EB4" s="24" t="s">
        <v>70</v>
      </c>
      <c r="EC4" s="24" t="s">
        <v>71</v>
      </c>
      <c r="ED4" s="24" t="s">
        <v>72</v>
      </c>
      <c r="EE4" s="28" t="s">
        <v>73</v>
      </c>
      <c r="EF4" s="26" t="s">
        <v>402</v>
      </c>
      <c r="EG4" s="24" t="s">
        <v>70</v>
      </c>
      <c r="EH4" s="24" t="s">
        <v>71</v>
      </c>
      <c r="EI4" s="24" t="s">
        <v>72</v>
      </c>
      <c r="EJ4" s="28" t="s">
        <v>73</v>
      </c>
      <c r="EK4" s="26" t="s">
        <v>399</v>
      </c>
      <c r="EL4" s="24" t="s">
        <v>70</v>
      </c>
      <c r="EM4" s="24" t="s">
        <v>71</v>
      </c>
      <c r="EN4" s="24" t="s">
        <v>72</v>
      </c>
      <c r="EO4" s="28" t="s">
        <v>73</v>
      </c>
      <c r="EP4" s="26" t="s">
        <v>400</v>
      </c>
      <c r="EQ4" s="24" t="s">
        <v>70</v>
      </c>
      <c r="ER4" s="24" t="s">
        <v>71</v>
      </c>
      <c r="ES4" s="24" t="s">
        <v>72</v>
      </c>
      <c r="ET4" s="28" t="s">
        <v>73</v>
      </c>
      <c r="EU4" s="26" t="s">
        <v>401</v>
      </c>
      <c r="EV4" s="24" t="s">
        <v>70</v>
      </c>
      <c r="EW4" s="24" t="s">
        <v>71</v>
      </c>
      <c r="EX4" s="24" t="s">
        <v>72</v>
      </c>
      <c r="EY4" s="28" t="s">
        <v>73</v>
      </c>
      <c r="EZ4" s="26" t="s">
        <v>402</v>
      </c>
      <c r="FA4" s="24" t="s">
        <v>70</v>
      </c>
      <c r="FB4" s="24" t="s">
        <v>71</v>
      </c>
      <c r="FC4" s="24" t="s">
        <v>72</v>
      </c>
      <c r="FD4" s="28" t="s">
        <v>73</v>
      </c>
      <c r="FE4" s="26" t="s">
        <v>399</v>
      </c>
      <c r="FF4" s="24" t="s">
        <v>70</v>
      </c>
      <c r="FG4" s="24" t="s">
        <v>71</v>
      </c>
      <c r="FH4" s="24" t="s">
        <v>72</v>
      </c>
      <c r="FI4" s="28" t="s">
        <v>73</v>
      </c>
      <c r="FJ4" s="26" t="s">
        <v>400</v>
      </c>
      <c r="FK4" s="24" t="s">
        <v>70</v>
      </c>
      <c r="FL4" s="24" t="s">
        <v>71</v>
      </c>
      <c r="FM4" s="24" t="s">
        <v>72</v>
      </c>
      <c r="FN4" s="28" t="s">
        <v>73</v>
      </c>
      <c r="FO4" s="26" t="s">
        <v>401</v>
      </c>
      <c r="FP4" s="24" t="s">
        <v>70</v>
      </c>
      <c r="FQ4" s="24" t="s">
        <v>71</v>
      </c>
      <c r="FR4" s="24" t="s">
        <v>72</v>
      </c>
      <c r="FS4" s="28" t="s">
        <v>73</v>
      </c>
      <c r="FT4" s="26" t="s">
        <v>402</v>
      </c>
      <c r="FU4" s="24" t="s">
        <v>70</v>
      </c>
      <c r="FV4" s="24" t="s">
        <v>71</v>
      </c>
      <c r="FW4" s="24" t="s">
        <v>72</v>
      </c>
      <c r="FX4" s="28" t="s">
        <v>73</v>
      </c>
      <c r="FY4" s="26" t="s">
        <v>399</v>
      </c>
      <c r="FZ4" s="24" t="s">
        <v>70</v>
      </c>
      <c r="GA4" s="24" t="s">
        <v>71</v>
      </c>
      <c r="GB4" s="24" t="s">
        <v>72</v>
      </c>
      <c r="GC4" s="28" t="s">
        <v>73</v>
      </c>
      <c r="GD4" s="26" t="s">
        <v>400</v>
      </c>
      <c r="GE4" s="24" t="s">
        <v>70</v>
      </c>
      <c r="GF4" s="24" t="s">
        <v>71</v>
      </c>
      <c r="GG4" s="24" t="s">
        <v>72</v>
      </c>
      <c r="GH4" s="28" t="s">
        <v>73</v>
      </c>
      <c r="GI4" s="26" t="s">
        <v>401</v>
      </c>
      <c r="GJ4" s="24" t="s">
        <v>70</v>
      </c>
      <c r="GK4" s="24" t="s">
        <v>71</v>
      </c>
      <c r="GL4" s="24" t="s">
        <v>72</v>
      </c>
      <c r="GM4" s="28" t="s">
        <v>73</v>
      </c>
      <c r="GN4" s="26" t="s">
        <v>402</v>
      </c>
      <c r="GO4" s="24" t="s">
        <v>70</v>
      </c>
      <c r="GP4" s="24" t="s">
        <v>71</v>
      </c>
      <c r="GQ4" s="24" t="s">
        <v>72</v>
      </c>
      <c r="GR4" s="28" t="s">
        <v>73</v>
      </c>
      <c r="GS4" s="26" t="s">
        <v>399</v>
      </c>
      <c r="GT4" s="24" t="s">
        <v>70</v>
      </c>
      <c r="GU4" s="24" t="s">
        <v>71</v>
      </c>
      <c r="GV4" s="24" t="s">
        <v>72</v>
      </c>
      <c r="GW4" s="28" t="s">
        <v>73</v>
      </c>
      <c r="GX4" s="26" t="s">
        <v>400</v>
      </c>
      <c r="GY4" s="24" t="s">
        <v>70</v>
      </c>
      <c r="GZ4" s="24" t="s">
        <v>71</v>
      </c>
      <c r="HA4" s="24" t="s">
        <v>72</v>
      </c>
      <c r="HB4" s="28" t="s">
        <v>73</v>
      </c>
      <c r="HC4" s="26" t="s">
        <v>401</v>
      </c>
      <c r="HD4" s="24" t="s">
        <v>70</v>
      </c>
      <c r="HE4" s="24" t="s">
        <v>71</v>
      </c>
      <c r="HF4" s="24" t="s">
        <v>72</v>
      </c>
      <c r="HG4" s="28" t="s">
        <v>73</v>
      </c>
      <c r="HH4" s="26" t="s">
        <v>402</v>
      </c>
      <c r="HI4" s="24" t="s">
        <v>70</v>
      </c>
      <c r="HJ4" s="24" t="s">
        <v>71</v>
      </c>
      <c r="HK4" s="24" t="s">
        <v>72</v>
      </c>
      <c r="HL4" s="28" t="s">
        <v>73</v>
      </c>
      <c r="HM4" s="26" t="s">
        <v>399</v>
      </c>
      <c r="HN4" s="24" t="s">
        <v>70</v>
      </c>
      <c r="HO4" s="24" t="s">
        <v>71</v>
      </c>
      <c r="HP4" s="24" t="s">
        <v>72</v>
      </c>
      <c r="HQ4" s="28" t="s">
        <v>73</v>
      </c>
      <c r="HR4" s="26" t="s">
        <v>400</v>
      </c>
      <c r="HS4" s="24" t="s">
        <v>70</v>
      </c>
      <c r="HT4" s="24" t="s">
        <v>71</v>
      </c>
      <c r="HU4" s="24" t="s">
        <v>72</v>
      </c>
      <c r="HV4" s="28" t="s">
        <v>73</v>
      </c>
      <c r="HW4" s="26" t="s">
        <v>401</v>
      </c>
      <c r="HX4" s="24" t="s">
        <v>70</v>
      </c>
      <c r="HY4" s="24" t="s">
        <v>71</v>
      </c>
      <c r="HZ4" s="24" t="s">
        <v>72</v>
      </c>
      <c r="IA4" s="28" t="s">
        <v>73</v>
      </c>
      <c r="IB4" s="26" t="s">
        <v>402</v>
      </c>
      <c r="IC4" s="24" t="s">
        <v>70</v>
      </c>
      <c r="ID4" s="24" t="s">
        <v>71</v>
      </c>
      <c r="IE4" s="24" t="s">
        <v>72</v>
      </c>
      <c r="IF4" s="28" t="s">
        <v>73</v>
      </c>
      <c r="IG4" s="1252"/>
      <c r="IH4" s="1282"/>
    </row>
    <row r="5" spans="2:242" ht="33" customHeight="1" x14ac:dyDescent="0.25">
      <c r="B5" s="405">
        <v>21</v>
      </c>
      <c r="C5" s="406" t="s">
        <v>152</v>
      </c>
      <c r="D5" s="407">
        <v>215289</v>
      </c>
      <c r="E5" s="408">
        <v>931213</v>
      </c>
      <c r="F5" s="409" t="s">
        <v>89</v>
      </c>
      <c r="G5" s="569" t="s">
        <v>153</v>
      </c>
      <c r="H5" s="570">
        <f>'MASTER_ ALL areas - No.seedling'!G25</f>
        <v>1</v>
      </c>
      <c r="I5" s="609">
        <f>'MASTER_ ALL areas - No.seedling'!H25</f>
        <v>0</v>
      </c>
      <c r="J5" s="610">
        <f>'MASTER_ ALL areas - No.seedling'!I25</f>
        <v>33.200000000000003</v>
      </c>
      <c r="K5" s="611">
        <f>'MASTER_ ALL areas - No.seedling'!J25</f>
        <v>46</v>
      </c>
      <c r="L5" s="573">
        <f>K5*20</f>
        <v>920</v>
      </c>
      <c r="M5" s="612">
        <f>'MASTER_ ALL areas - No.seedling'!L25</f>
        <v>920</v>
      </c>
      <c r="N5" s="613">
        <f>'MASTER_ ALL areas - No.seedling'!M25</f>
        <v>6</v>
      </c>
      <c r="O5" s="614">
        <f>'MASTER_ ALL areas - No.seedling'!N25</f>
        <v>42</v>
      </c>
      <c r="P5" s="580">
        <f>'MASTER_ ALL areas - No.seedling'!O25</f>
        <v>0.13043478260869565</v>
      </c>
      <c r="Q5" s="615">
        <f>'MASTER_ ALL areas - No.seedling'!P25</f>
        <v>0.91304347826086951</v>
      </c>
      <c r="R5" s="616"/>
      <c r="S5" s="617">
        <f>'MASTER_ ALL areas - No.seedling'!R25</f>
        <v>900</v>
      </c>
      <c r="T5" s="582">
        <f>'MASTER_ ALL areas - No.seedling'!S25</f>
        <v>5</v>
      </c>
      <c r="U5" s="576">
        <f>IF(S5=0,0,T5/(S5/20))</f>
        <v>0.1111111111111111</v>
      </c>
      <c r="V5" s="618">
        <f>'MASTER_ ALL areas - No.seedling'!U25</f>
        <v>41</v>
      </c>
      <c r="W5" s="80">
        <f>IF(S5=0,0,V5/(S5/20))</f>
        <v>0.91111111111111109</v>
      </c>
      <c r="X5" s="619">
        <f>'MASTER_ ALL areas - No.seedling'!W25</f>
        <v>20</v>
      </c>
      <c r="Y5" s="618">
        <f>'MASTER_ ALL areas - No.seedling'!X25</f>
        <v>1</v>
      </c>
      <c r="Z5" s="576">
        <f>IF(X5=0,0,Y5/(X5/20))</f>
        <v>1</v>
      </c>
      <c r="AA5" s="618">
        <f>'MASTER_ ALL areas - No.seedling'!Z25</f>
        <v>1</v>
      </c>
      <c r="AB5" s="80">
        <f>IF(X5=0,0,AA5/(X5/20))</f>
        <v>1</v>
      </c>
      <c r="AC5" s="76">
        <f>'MASTER_ ALL areas - No.seedling'!AB25</f>
        <v>0</v>
      </c>
      <c r="AD5" s="582">
        <f>'MASTER_ ALL areas - No.seedling'!AC25</f>
        <v>0</v>
      </c>
      <c r="AE5" s="576">
        <f>IF(AC5=0,0,AD5/(AC5/20))</f>
        <v>0</v>
      </c>
      <c r="AF5" s="618">
        <f>'MASTER_ ALL areas - No.seedling'!AE25</f>
        <v>0</v>
      </c>
      <c r="AG5" s="80">
        <f>IF(AC5=0,0,AF5/(AC5/20))</f>
        <v>0</v>
      </c>
      <c r="AH5" s="76">
        <f>'MASTER_ ALL areas - No.seedling'!AG25</f>
        <v>0</v>
      </c>
      <c r="AI5" s="582">
        <f>'MASTER_ ALL areas - No.seedling'!AH25</f>
        <v>0</v>
      </c>
      <c r="AJ5" s="576">
        <f>IF(AH5=0,0,AI5/(AH5/20))</f>
        <v>0</v>
      </c>
      <c r="AK5" s="618">
        <f>'MASTER_ ALL areas - No.seedling'!AJ25</f>
        <v>0</v>
      </c>
      <c r="AL5" s="81">
        <f>IF(AH5=0,0,AK5/(AH5/20))</f>
        <v>0</v>
      </c>
      <c r="AM5" s="620"/>
      <c r="AN5" s="617">
        <f>'MASTER_ ALL areas - No.seedling'!AM25</f>
        <v>400</v>
      </c>
      <c r="AO5" s="76">
        <f>'MASTER_ ALL areas - No.seedling'!AN25</f>
        <v>6</v>
      </c>
      <c r="AP5" s="77">
        <f>IF(AN5=0,0,AO5/(AN5/20))</f>
        <v>0.3</v>
      </c>
      <c r="AQ5" s="82">
        <f>'MASTER_ ALL areas - No.seedling'!AP25</f>
        <v>18</v>
      </c>
      <c r="AR5" s="77">
        <f>IF(AN5=0,0,AQ5/(AN5/20))</f>
        <v>0.9</v>
      </c>
      <c r="AS5" s="82">
        <f>'MASTER_ ALL areas - No.seedling'!AR25</f>
        <v>80</v>
      </c>
      <c r="AT5" s="76">
        <f>'MASTER_ ALL areas - No.seedling'!AS25</f>
        <v>0</v>
      </c>
      <c r="AU5" s="77">
        <f>IF(AS5=0,0,AT5/(AS5/20))</f>
        <v>0</v>
      </c>
      <c r="AV5" s="82">
        <f>'MASTER_ ALL areas - No.seedling'!AU25</f>
        <v>2</v>
      </c>
      <c r="AW5" s="77">
        <f>IF(AS5=0,0,AV5/(AS5/20))</f>
        <v>0.5</v>
      </c>
      <c r="AX5" s="71">
        <f>'MASTER_ ALL areas - No.seedling'!AW25</f>
        <v>0</v>
      </c>
      <c r="AY5" s="82">
        <f>'MASTER_ ALL areas - No.seedling'!AX25</f>
        <v>0</v>
      </c>
      <c r="AZ5" s="77">
        <f>IF(AX5=0,0,AY5/(AX5/20))</f>
        <v>0</v>
      </c>
      <c r="BA5" s="82">
        <f>'MASTER_ ALL areas - No.seedling'!AZ25</f>
        <v>0</v>
      </c>
      <c r="BB5" s="77">
        <f>IF(AX5=0,0,BA5/(AX5/20))</f>
        <v>0</v>
      </c>
      <c r="BC5" s="82">
        <f>'MASTER_ ALL areas - No.seedling'!BB25</f>
        <v>0</v>
      </c>
      <c r="BD5" s="76">
        <f>'MASTER_ ALL areas - No.seedling'!BC25</f>
        <v>0</v>
      </c>
      <c r="BE5" s="77">
        <f>IF(BC5=0,0,BD5/(BC5/20))</f>
        <v>0</v>
      </c>
      <c r="BF5" s="82">
        <f>'MASTER_ ALL areas - No.seedling'!BE25</f>
        <v>0</v>
      </c>
      <c r="BG5" s="77">
        <f>IF(BC5=0,0,BF5/(BC5/20))</f>
        <v>0</v>
      </c>
      <c r="BH5" s="82">
        <f>'MASTER_ ALL areas - No.seedling'!BG25</f>
        <v>440</v>
      </c>
      <c r="BI5" s="76">
        <f>'MASTER_ ALL areas - No.seedling'!BH25</f>
        <v>0</v>
      </c>
      <c r="BJ5" s="77">
        <f>IF(BH5=0,0,BI5/(BH5/20))</f>
        <v>0</v>
      </c>
      <c r="BK5" s="82">
        <f>'MASTER_ ALL areas - No.seedling'!BJ25</f>
        <v>22</v>
      </c>
      <c r="BL5" s="77">
        <f>IF(BH5=0,0,BK5/(BH5/20))</f>
        <v>1</v>
      </c>
      <c r="BM5" s="82">
        <f>'MASTER_ ALL areas - No.seedling'!BL25</f>
        <v>0</v>
      </c>
      <c r="BN5" s="76">
        <f>'MASTER_ ALL areas - No.seedling'!BM25</f>
        <v>0</v>
      </c>
      <c r="BO5" s="77">
        <f>IF(BM5=0,0,BN5/(BM5/20))</f>
        <v>0</v>
      </c>
      <c r="BP5" s="82">
        <f>'MASTER_ ALL areas - No.seedling'!BO25</f>
        <v>0</v>
      </c>
      <c r="BQ5" s="77">
        <f>IF(BM5=0,0,BP5/(BM5/20))</f>
        <v>0</v>
      </c>
      <c r="BR5" s="82">
        <f>'MASTER_ ALL areas - No.seedling'!BQ25</f>
        <v>0</v>
      </c>
      <c r="BS5" s="76">
        <f>'MASTER_ ALL areas - No.seedling'!BR25</f>
        <v>0</v>
      </c>
      <c r="BT5" s="77">
        <f>IF(BR5=0,0,BS5/(BR5/20))</f>
        <v>0</v>
      </c>
      <c r="BU5" s="82">
        <f>'MASTER_ ALL areas - No.seedling'!BT25</f>
        <v>0</v>
      </c>
      <c r="BV5" s="77">
        <f>IF(BR5=0,0,BU5/(BR5/20))</f>
        <v>0</v>
      </c>
      <c r="BW5" s="82">
        <f>'MASTER_ ALL areas - No.seedling'!BV25</f>
        <v>0</v>
      </c>
      <c r="BX5" s="76">
        <f>'MASTER_ ALL areas - No.seedling'!BW25</f>
        <v>0</v>
      </c>
      <c r="BY5" s="77">
        <f>IF(BW5=0,0,BX5/(BW5/20))</f>
        <v>0</v>
      </c>
      <c r="BZ5" s="82">
        <f>'MASTER_ ALL areas - No.seedling'!BY25</f>
        <v>0</v>
      </c>
      <c r="CA5" s="81">
        <f>IF(BW5=0,0,BZ5/(BW5/20))</f>
        <v>0</v>
      </c>
      <c r="CB5" s="461"/>
      <c r="CC5" s="75">
        <f>'MASTER_ ALL areas - No.seedling'!CB25</f>
        <v>380</v>
      </c>
      <c r="CD5" s="582">
        <f>'MASTER_ ALL areas - No.seedling'!CC25</f>
        <v>5</v>
      </c>
      <c r="CE5" s="580">
        <f>IF(CC5=0,0,CD5/(CC5/20))</f>
        <v>0.26315789473684209</v>
      </c>
      <c r="CF5" s="582">
        <f>'MASTER_ ALL areas - No.seedling'!CE25</f>
        <v>17</v>
      </c>
      <c r="CG5" s="81">
        <f>IF(CC5=0,0,CF5/(CC5/20))</f>
        <v>0.89473684210526316</v>
      </c>
      <c r="CH5" s="75">
        <f>'MASTER_ ALL areas - No.seedling'!CG25</f>
        <v>20</v>
      </c>
      <c r="CI5" s="582">
        <f>'MASTER_ ALL areas - No.seedling'!CH25</f>
        <v>1</v>
      </c>
      <c r="CJ5" s="580">
        <f>IF(CH5=0,0,CI5/(CH5/20))</f>
        <v>1</v>
      </c>
      <c r="CK5" s="582">
        <f>'MASTER_ ALL areas - No.seedling'!CJ25</f>
        <v>1</v>
      </c>
      <c r="CL5" s="81">
        <f>IF(CH5=0,0,CK5/(CH5/20))</f>
        <v>1</v>
      </c>
      <c r="CM5" s="75">
        <f>'MASTER_ ALL areas - No.seedling'!CL25</f>
        <v>0</v>
      </c>
      <c r="CN5" s="582">
        <f>'MASTER_ ALL areas - No.seedling'!CM25</f>
        <v>0</v>
      </c>
      <c r="CO5" s="580">
        <f>IF(CM5=0,0,CN5/(CM5/20))</f>
        <v>0</v>
      </c>
      <c r="CP5" s="582">
        <f>'MASTER_ ALL areas - No.seedling'!CO25</f>
        <v>0</v>
      </c>
      <c r="CQ5" s="81">
        <f>IF(CM5=0,0,CP5/(CM5/20))</f>
        <v>0</v>
      </c>
      <c r="CR5" s="75">
        <f>'MASTER_ ALL areas - No.seedling'!CQ25</f>
        <v>0</v>
      </c>
      <c r="CS5" s="582">
        <f>'MASTER_ ALL areas - No.seedling'!CR25</f>
        <v>0</v>
      </c>
      <c r="CT5" s="580">
        <f>IF(CR5=0,0,CS5/(CR5/20))</f>
        <v>0</v>
      </c>
      <c r="CU5" s="582">
        <f>'MASTER_ ALL areas - No.seedling'!CT25</f>
        <v>0</v>
      </c>
      <c r="CV5" s="81">
        <f>IF(CR5=0,0,CU5/(CR5/20))</f>
        <v>0</v>
      </c>
      <c r="CW5" s="75">
        <f>'MASTER_ ALL areas - No.seedling'!CV25</f>
        <v>80</v>
      </c>
      <c r="CX5" s="582">
        <f>'MASTER_ ALL areas - No.seedling'!CW25</f>
        <v>0</v>
      </c>
      <c r="CY5" s="580">
        <f>IF(CW5=0,0,CX5/(CW5/20))</f>
        <v>0</v>
      </c>
      <c r="CZ5" s="582">
        <f>'MASTER_ ALL areas - No.seedling'!CY25</f>
        <v>2</v>
      </c>
      <c r="DA5" s="81">
        <f>IF(CW5=0,0,CZ5/(CW5/20))</f>
        <v>0.5</v>
      </c>
      <c r="DB5" s="75">
        <f>'MASTER_ ALL areas - No.seedling'!DA25</f>
        <v>0</v>
      </c>
      <c r="DC5" s="582">
        <f>'MASTER_ ALL areas - No.seedling'!DB25</f>
        <v>0</v>
      </c>
      <c r="DD5" s="580">
        <f>IF(DB5=0,0,DC5/(DB5/20))</f>
        <v>0</v>
      </c>
      <c r="DE5" s="582">
        <f>'MASTER_ ALL areas - No.seedling'!DD25</f>
        <v>0</v>
      </c>
      <c r="DF5" s="81">
        <f>IF(DB5=0,0,DE5/(DB5/20))</f>
        <v>0</v>
      </c>
      <c r="DG5" s="75">
        <f>'MASTER_ ALL areas - No.seedling'!DF25</f>
        <v>0</v>
      </c>
      <c r="DH5" s="582">
        <f>'MASTER_ ALL areas - No.seedling'!DG25</f>
        <v>0</v>
      </c>
      <c r="DI5" s="580">
        <f>IF(DG5=0,0,DH5/(DG5/20))</f>
        <v>0</v>
      </c>
      <c r="DJ5" s="582">
        <f>'MASTER_ ALL areas - No.seedling'!DI25</f>
        <v>0</v>
      </c>
      <c r="DK5" s="81">
        <f>IF(DG5=0,0,DJ5/(DG5/20))</f>
        <v>0</v>
      </c>
      <c r="DL5" s="75">
        <f>'MASTER_ ALL areas - No.seedling'!DK25</f>
        <v>0</v>
      </c>
      <c r="DM5" s="582">
        <f>'MASTER_ ALL areas - No.seedling'!DL25</f>
        <v>0</v>
      </c>
      <c r="DN5" s="580">
        <f>IF(DL5=0,0,DM5/(DL5/20))</f>
        <v>0</v>
      </c>
      <c r="DO5" s="582">
        <f>'MASTER_ ALL areas - No.seedling'!DN25</f>
        <v>0</v>
      </c>
      <c r="DP5" s="81">
        <f>IF(DL5=0,0,DO5/(DL5/20))</f>
        <v>0</v>
      </c>
      <c r="DQ5" s="75">
        <f>'MASTER_ ALL areas - No.seedling'!DP25</f>
        <v>0</v>
      </c>
      <c r="DR5" s="582">
        <f>'MASTER_ ALL areas - No.seedling'!DQ25</f>
        <v>0</v>
      </c>
      <c r="DS5" s="580">
        <f>IF(DQ5=0,0,DR5/(DQ5/20))</f>
        <v>0</v>
      </c>
      <c r="DT5" s="582">
        <f>'MASTER_ ALL areas - No.seedling'!DS25</f>
        <v>0</v>
      </c>
      <c r="DU5" s="81">
        <f>IF(DQ5=0,0,DT5/(DQ5/20))</f>
        <v>0</v>
      </c>
      <c r="DV5" s="75">
        <f>'MASTER_ ALL areas - No.seedling'!DU25</f>
        <v>0</v>
      </c>
      <c r="DW5" s="582">
        <f>'MASTER_ ALL areas - No.seedling'!DV25</f>
        <v>0</v>
      </c>
      <c r="DX5" s="580">
        <f>IF(DV5=0,0,DW5/(DV5/20))</f>
        <v>0</v>
      </c>
      <c r="DY5" s="582">
        <f>'MASTER_ ALL areas - No.seedling'!DX25</f>
        <v>0</v>
      </c>
      <c r="DZ5" s="81">
        <f>IF(DV5=0,0,DY5/(DV5/20))</f>
        <v>0</v>
      </c>
      <c r="EA5" s="75">
        <f>'MASTER_ ALL areas - No.seedling'!DZ25</f>
        <v>0</v>
      </c>
      <c r="EB5" s="582">
        <f>'MASTER_ ALL areas - No.seedling'!EA25</f>
        <v>0</v>
      </c>
      <c r="EC5" s="580">
        <f>IF(EA5=0,0,EB5/(EA5/20))</f>
        <v>0</v>
      </c>
      <c r="ED5" s="582">
        <f>'MASTER_ ALL areas - No.seedling'!EC25</f>
        <v>0</v>
      </c>
      <c r="EE5" s="81">
        <f>IF(EA5=0,0,ED5/(EA5/20))</f>
        <v>0</v>
      </c>
      <c r="EF5" s="75">
        <f>'MASTER_ ALL areas - No.seedling'!EE25</f>
        <v>0</v>
      </c>
      <c r="EG5" s="582">
        <f>'MASTER_ ALL areas - No.seedling'!EF25</f>
        <v>0</v>
      </c>
      <c r="EH5" s="580">
        <f>IF(EF5=0,0,EG5/(EF5/20))</f>
        <v>0</v>
      </c>
      <c r="EI5" s="582">
        <f>'MASTER_ ALL areas - No.seedling'!EH25</f>
        <v>0</v>
      </c>
      <c r="EJ5" s="81">
        <f>IF(EF5=0,0,EI5/(EF5/20))</f>
        <v>0</v>
      </c>
      <c r="EK5" s="75">
        <f>'MASTER_ ALL areas - No.seedling'!EJ25</f>
        <v>0</v>
      </c>
      <c r="EL5" s="582">
        <f>'MASTER_ ALL areas - No.seedling'!EK25</f>
        <v>0</v>
      </c>
      <c r="EM5" s="580">
        <f>IF(EK5=0,0,EL5/(EK5/20))</f>
        <v>0</v>
      </c>
      <c r="EN5" s="582">
        <f>'MASTER_ ALL areas - No.seedling'!EM25</f>
        <v>0</v>
      </c>
      <c r="EO5" s="81">
        <f>IF(EK5=0,0,EN5/(EK5/20))</f>
        <v>0</v>
      </c>
      <c r="EP5" s="75">
        <f>'MASTER_ ALL areas - No.seedling'!EO25</f>
        <v>0</v>
      </c>
      <c r="EQ5" s="582">
        <f>'MASTER_ ALL areas - No.seedling'!EP25</f>
        <v>0</v>
      </c>
      <c r="ER5" s="580">
        <f>IF(EP5=0,0,EQ5/(EP5/20))</f>
        <v>0</v>
      </c>
      <c r="ES5" s="582">
        <f>'MASTER_ ALL areas - No.seedling'!ER25</f>
        <v>0</v>
      </c>
      <c r="ET5" s="81">
        <f>IF(EP5=0,0,ES5/(EP5/20))</f>
        <v>0</v>
      </c>
      <c r="EU5" s="75">
        <f>'MASTER_ ALL areas - No.seedling'!ET25</f>
        <v>0</v>
      </c>
      <c r="EV5" s="582">
        <f>'MASTER_ ALL areas - No.seedling'!EU25</f>
        <v>0</v>
      </c>
      <c r="EW5" s="580">
        <f>IF(EU5=0,0,EV5/(EU5/20))</f>
        <v>0</v>
      </c>
      <c r="EX5" s="582">
        <f>'MASTER_ ALL areas - No.seedling'!EW25</f>
        <v>0</v>
      </c>
      <c r="EY5" s="81">
        <f>IF(EU5=0,0,EX5/(EU5/20))</f>
        <v>0</v>
      </c>
      <c r="EZ5" s="75">
        <f>'MASTER_ ALL areas - No.seedling'!EY25</f>
        <v>0</v>
      </c>
      <c r="FA5" s="582">
        <f>'MASTER_ ALL areas - No.seedling'!EZ25</f>
        <v>0</v>
      </c>
      <c r="FB5" s="580">
        <f>IF(EZ5=0,0,FA5/(EZ5/20))</f>
        <v>0</v>
      </c>
      <c r="FC5" s="582">
        <f>'MASTER_ ALL areas - No.seedling'!FB25</f>
        <v>0</v>
      </c>
      <c r="FD5" s="81">
        <f>IF(EZ5=0,0,FC5/(EZ5/20))</f>
        <v>0</v>
      </c>
      <c r="FE5" s="75">
        <f>'MASTER_ ALL areas - No.seedling'!FD25</f>
        <v>440</v>
      </c>
      <c r="FF5" s="582">
        <f>'MASTER_ ALL areas - No.seedling'!FE25</f>
        <v>0</v>
      </c>
      <c r="FG5" s="580">
        <f>IF(FE5=0,0,FF5/(FE5/20))</f>
        <v>0</v>
      </c>
      <c r="FH5" s="582">
        <f>'MASTER_ ALL areas - No.seedling'!FG25</f>
        <v>22</v>
      </c>
      <c r="FI5" s="81">
        <f>IF(FE5=0,0,FH5/(FE5/20))</f>
        <v>1</v>
      </c>
      <c r="FJ5" s="75">
        <f>'MASTER_ ALL areas - No.seedling'!FI25</f>
        <v>0</v>
      </c>
      <c r="FK5" s="582">
        <f>'MASTER_ ALL areas - No.seedling'!FJ25</f>
        <v>0</v>
      </c>
      <c r="FL5" s="580">
        <f>IF(FJ5=0,0,FK5/(FJ5/20))</f>
        <v>0</v>
      </c>
      <c r="FM5" s="582">
        <f>'MASTER_ ALL areas - No.seedling'!FL25</f>
        <v>0</v>
      </c>
      <c r="FN5" s="81">
        <f>IF(FJ5=0,0,FM5/(FJ5/20))</f>
        <v>0</v>
      </c>
      <c r="FO5" s="75">
        <f>'MASTER_ ALL areas - No.seedling'!FN25</f>
        <v>0</v>
      </c>
      <c r="FP5" s="582">
        <f>'MASTER_ ALL areas - No.seedling'!FO25</f>
        <v>0</v>
      </c>
      <c r="FQ5" s="580">
        <f>IF(FO5=0,0,FP5/(FO5/20))</f>
        <v>0</v>
      </c>
      <c r="FR5" s="582">
        <f>'MASTER_ ALL areas - No.seedling'!FQ25</f>
        <v>0</v>
      </c>
      <c r="FS5" s="81">
        <f>IF(FO5=0,0,FR5/(FO5/20))</f>
        <v>0</v>
      </c>
      <c r="FT5" s="75">
        <f>'MASTER_ ALL areas - No.seedling'!FS25</f>
        <v>0</v>
      </c>
      <c r="FU5" s="582">
        <f>'MASTER_ ALL areas - No.seedling'!FT25</f>
        <v>0</v>
      </c>
      <c r="FV5" s="580">
        <f>IF(FT5=0,0,FU5/(FT5/20))</f>
        <v>0</v>
      </c>
      <c r="FW5" s="582">
        <f>'MASTER_ ALL areas - No.seedling'!FV25</f>
        <v>0</v>
      </c>
      <c r="FX5" s="81">
        <f>IF(FT5=0,0,FW5/(FT5/20))</f>
        <v>0</v>
      </c>
      <c r="FY5" s="75">
        <f>'MASTER_ ALL areas - No.seedling'!FX25</f>
        <v>0</v>
      </c>
      <c r="FZ5" s="582">
        <f>'MASTER_ ALL areas - No.seedling'!FY25</f>
        <v>0</v>
      </c>
      <c r="GA5" s="580">
        <f>IF(FY5=0,0,FZ5/(FY5/20))</f>
        <v>0</v>
      </c>
      <c r="GB5" s="582">
        <f>'MASTER_ ALL areas - No.seedling'!GA25</f>
        <v>0</v>
      </c>
      <c r="GC5" s="81">
        <f>IF(FY5=0,0,GB5/(FY5/20))</f>
        <v>0</v>
      </c>
      <c r="GD5" s="75">
        <f>'MASTER_ ALL areas - No.seedling'!GC25</f>
        <v>0</v>
      </c>
      <c r="GE5" s="582">
        <f>'MASTER_ ALL areas - No.seedling'!GD25</f>
        <v>0</v>
      </c>
      <c r="GF5" s="580">
        <f>IF(GD5=0,0,GE5/(GD5/20))</f>
        <v>0</v>
      </c>
      <c r="GG5" s="582">
        <f>'MASTER_ ALL areas - No.seedling'!GF25</f>
        <v>0</v>
      </c>
      <c r="GH5" s="81">
        <f>IF(GD5=0,0,GG5/(GD5/20))</f>
        <v>0</v>
      </c>
      <c r="GI5" s="75">
        <f>'MASTER_ ALL areas - No.seedling'!GH25</f>
        <v>0</v>
      </c>
      <c r="GJ5" s="582">
        <f>'MASTER_ ALL areas - No.seedling'!GI25</f>
        <v>0</v>
      </c>
      <c r="GK5" s="580">
        <f>IF(GI5=0,0,GJ5/(GI5/20))</f>
        <v>0</v>
      </c>
      <c r="GL5" s="582">
        <f>'MASTER_ ALL areas - No.seedling'!GK25</f>
        <v>0</v>
      </c>
      <c r="GM5" s="81">
        <f>IF(GI5=0,0,GL5/(GI5/20))</f>
        <v>0</v>
      </c>
      <c r="GN5" s="75">
        <f>'MASTER_ ALL areas - No.seedling'!GM25</f>
        <v>0</v>
      </c>
      <c r="GO5" s="582">
        <f>'MASTER_ ALL areas - No.seedling'!GN25</f>
        <v>0</v>
      </c>
      <c r="GP5" s="580">
        <f>IF(GN5=0,0,GO5/(GN5/20))</f>
        <v>0</v>
      </c>
      <c r="GQ5" s="582">
        <f>'MASTER_ ALL areas - No.seedling'!GP25</f>
        <v>0</v>
      </c>
      <c r="GR5" s="81">
        <f>IF(GN5=0,0,GQ5/(GN5/20))</f>
        <v>0</v>
      </c>
      <c r="GS5" s="75">
        <f>'MASTER_ ALL areas - No.seedling'!GR25</f>
        <v>0</v>
      </c>
      <c r="GT5" s="582">
        <f>'MASTER_ ALL areas - No.seedling'!GS25</f>
        <v>0</v>
      </c>
      <c r="GU5" s="580">
        <f>IF(GS5=0,0,GT5/(GS5/20))</f>
        <v>0</v>
      </c>
      <c r="GV5" s="582">
        <f>'MASTER_ ALL areas - No.seedling'!GU25</f>
        <v>0</v>
      </c>
      <c r="GW5" s="81">
        <f>IF(GS5=0,0,GV5/(GS5/20))</f>
        <v>0</v>
      </c>
      <c r="GX5" s="75">
        <f>'MASTER_ ALL areas - No.seedling'!GW25</f>
        <v>0</v>
      </c>
      <c r="GY5" s="582">
        <f>'MASTER_ ALL areas - No.seedling'!GX25</f>
        <v>0</v>
      </c>
      <c r="GZ5" s="580">
        <f>IF(GX5=0,0,GY5/(GX5/20))</f>
        <v>0</v>
      </c>
      <c r="HA5" s="582">
        <f>'MASTER_ ALL areas - No.seedling'!GZ25</f>
        <v>0</v>
      </c>
      <c r="HB5" s="81">
        <f>IF(GX5=0,0,HA5/(GX5/20))</f>
        <v>0</v>
      </c>
      <c r="HC5" s="75">
        <f>'MASTER_ ALL areas - No.seedling'!HB25</f>
        <v>0</v>
      </c>
      <c r="HD5" s="582">
        <f>'MASTER_ ALL areas - No.seedling'!HC25</f>
        <v>0</v>
      </c>
      <c r="HE5" s="580">
        <f>IF(HC5=0,0,HD5/(HC5/20))</f>
        <v>0</v>
      </c>
      <c r="HF5" s="582">
        <f>'MASTER_ ALL areas - No.seedling'!HE25</f>
        <v>0</v>
      </c>
      <c r="HG5" s="81">
        <f>IF(HC5=0,0,HF5/(HC5/20))</f>
        <v>0</v>
      </c>
      <c r="HH5" s="75">
        <f>'MASTER_ ALL areas - No.seedling'!HG25</f>
        <v>0</v>
      </c>
      <c r="HI5" s="582">
        <f>'MASTER_ ALL areas - No.seedling'!HH25</f>
        <v>0</v>
      </c>
      <c r="HJ5" s="580">
        <f>IF(HH5=0,0,HI5/(HH5/20))</f>
        <v>0</v>
      </c>
      <c r="HK5" s="582">
        <f>'MASTER_ ALL areas - No.seedling'!HJ25</f>
        <v>0</v>
      </c>
      <c r="HL5" s="81">
        <f>IF(HH5=0,0,HK5/(HH5/20))</f>
        <v>0</v>
      </c>
      <c r="HM5" s="75">
        <f>'MASTER_ ALL areas - No.seedling'!HL25</f>
        <v>0</v>
      </c>
      <c r="HN5" s="582">
        <f>'MASTER_ ALL areas - No.seedling'!HM25</f>
        <v>0</v>
      </c>
      <c r="HO5" s="580">
        <f>IF(HM5=0,0,HN5/(HM5/20))</f>
        <v>0</v>
      </c>
      <c r="HP5" s="582">
        <f>'MASTER_ ALL areas - No.seedling'!HO25</f>
        <v>0</v>
      </c>
      <c r="HQ5" s="81">
        <f>IF(HM5=0,0,HP5/(HM5/20))</f>
        <v>0</v>
      </c>
      <c r="HR5" s="75">
        <f>'MASTER_ ALL areas - No.seedling'!HQ25</f>
        <v>0</v>
      </c>
      <c r="HS5" s="582">
        <f>'MASTER_ ALL areas - No.seedling'!HR25</f>
        <v>0</v>
      </c>
      <c r="HT5" s="580">
        <f>IF(HR5=0,0,HS5/(HR5/20))</f>
        <v>0</v>
      </c>
      <c r="HU5" s="582">
        <f>'MASTER_ ALL areas - No.seedling'!HT25</f>
        <v>0</v>
      </c>
      <c r="HV5" s="81">
        <f>IF(HR5=0,0,HU5/(HR5/20))</f>
        <v>0</v>
      </c>
      <c r="HW5" s="75">
        <f>'MASTER_ ALL areas - No.seedling'!HV25</f>
        <v>0</v>
      </c>
      <c r="HX5" s="582">
        <f>'MASTER_ ALL areas - No.seedling'!HW25</f>
        <v>0</v>
      </c>
      <c r="HY5" s="580">
        <f>IF(HW5=0,0,HX5/(HW5/20))</f>
        <v>0</v>
      </c>
      <c r="HZ5" s="582">
        <f>'MASTER_ ALL areas - No.seedling'!HY25</f>
        <v>0</v>
      </c>
      <c r="IA5" s="81">
        <f>IF(HW5=0,0,HZ5/(HW5/20))</f>
        <v>0</v>
      </c>
      <c r="IB5" s="75">
        <f>'MASTER_ ALL areas - No.seedling'!IA25</f>
        <v>0</v>
      </c>
      <c r="IC5" s="582">
        <f>'MASTER_ ALL areas - No.seedling'!IB25</f>
        <v>0</v>
      </c>
      <c r="ID5" s="580">
        <f>IF(IB5=0,0,IC5/(IB5/20))</f>
        <v>0</v>
      </c>
      <c r="IE5" s="582">
        <f>'MASTER_ ALL areas - No.seedling'!ID25</f>
        <v>0</v>
      </c>
      <c r="IF5" s="85">
        <f>IF(IB5=0,0,IE5/(IB5/20))</f>
        <v>0</v>
      </c>
      <c r="IG5" s="583" t="s">
        <v>154</v>
      </c>
      <c r="IH5" s="87"/>
    </row>
    <row r="6" spans="2:242" ht="33" customHeight="1" x14ac:dyDescent="0.25">
      <c r="B6" s="420">
        <v>22</v>
      </c>
      <c r="C6" s="421" t="s">
        <v>155</v>
      </c>
      <c r="D6" s="422">
        <v>215505</v>
      </c>
      <c r="E6" s="423">
        <v>931214</v>
      </c>
      <c r="F6" s="424" t="s">
        <v>89</v>
      </c>
      <c r="G6" s="88" t="s">
        <v>102</v>
      </c>
      <c r="H6" s="212">
        <f>'MASTER_ ALL areas - No.seedling'!G26</f>
        <v>1</v>
      </c>
      <c r="I6" s="70">
        <f>'MASTER_ ALL areas - No.seedling'!H26</f>
        <v>0</v>
      </c>
      <c r="J6" s="71">
        <f>'MASTER_ ALL areas - No.seedling'!I26</f>
        <v>65</v>
      </c>
      <c r="K6" s="72">
        <f>'MASTER_ ALL areas - No.seedling'!J26</f>
        <v>7</v>
      </c>
      <c r="L6" s="73">
        <f>K6*20</f>
        <v>140</v>
      </c>
      <c r="M6" s="74">
        <f>'MASTER_ ALL areas - No.seedling'!L26</f>
        <v>140</v>
      </c>
      <c r="N6" s="113">
        <f>'MASTER_ ALL areas - No.seedling'!M26</f>
        <v>4</v>
      </c>
      <c r="O6" s="114">
        <f>'MASTER_ ALL areas - No.seedling'!N26</f>
        <v>6</v>
      </c>
      <c r="P6" s="80">
        <f>'MASTER_ ALL areas - No.seedling'!O26</f>
        <v>0.5714285714285714</v>
      </c>
      <c r="Q6" s="81">
        <f>'MASTER_ ALL areas - No.seedling'!P26</f>
        <v>0.8571428571428571</v>
      </c>
      <c r="R6" s="621"/>
      <c r="S6" s="617">
        <f>'MASTER_ ALL areas - No.seedling'!R26</f>
        <v>120</v>
      </c>
      <c r="T6" s="76">
        <f>'MASTER_ ALL areas - No.seedling'!S26</f>
        <v>3</v>
      </c>
      <c r="U6" s="77">
        <f>IF(S6=0,0,T6/(S6/20))</f>
        <v>0.5</v>
      </c>
      <c r="V6" s="82">
        <f>'MASTER_ ALL areas - No.seedling'!U26</f>
        <v>5</v>
      </c>
      <c r="W6" s="80">
        <f>IF(S6=0,0,V6/(S6/20))</f>
        <v>0.83333333333333337</v>
      </c>
      <c r="X6" s="619">
        <f>'MASTER_ ALL areas - No.seedling'!W26</f>
        <v>20</v>
      </c>
      <c r="Y6" s="82">
        <f>'MASTER_ ALL areas - No.seedling'!X26</f>
        <v>1</v>
      </c>
      <c r="Z6" s="77">
        <f>IF(X6=0,0,Y6/(X6/20))</f>
        <v>1</v>
      </c>
      <c r="AA6" s="82">
        <f>'MASTER_ ALL areas - No.seedling'!Z26</f>
        <v>1</v>
      </c>
      <c r="AB6" s="80">
        <f>IF(X6=0,0,AA6/(X6/20))</f>
        <v>1</v>
      </c>
      <c r="AC6" s="76">
        <f>'MASTER_ ALL areas - No.seedling'!AB26</f>
        <v>0</v>
      </c>
      <c r="AD6" s="76">
        <f>'MASTER_ ALL areas - No.seedling'!AC26</f>
        <v>0</v>
      </c>
      <c r="AE6" s="77">
        <f>IF(AC6=0,0,AD6/(AC6/20))</f>
        <v>0</v>
      </c>
      <c r="AF6" s="82">
        <f>'MASTER_ ALL areas - No.seedling'!AE26</f>
        <v>0</v>
      </c>
      <c r="AG6" s="80">
        <f>IF(AC6=0,0,AF6/(AC6/20))</f>
        <v>0</v>
      </c>
      <c r="AH6" s="76">
        <f>'MASTER_ ALL areas - No.seedling'!AG26</f>
        <v>0</v>
      </c>
      <c r="AI6" s="76">
        <f>'MASTER_ ALL areas - No.seedling'!AH26</f>
        <v>0</v>
      </c>
      <c r="AJ6" s="77">
        <f>IF(AH6=0,0,AI6/(AH6/20))</f>
        <v>0</v>
      </c>
      <c r="AK6" s="82">
        <f>'MASTER_ ALL areas - No.seedling'!AJ26</f>
        <v>0</v>
      </c>
      <c r="AL6" s="81">
        <f>IF(AH6=0,0,AK6/(AH6/20))</f>
        <v>0</v>
      </c>
      <c r="AM6" s="621"/>
      <c r="AN6" s="617">
        <f>'MASTER_ ALL areas - No.seedling'!AM26</f>
        <v>20</v>
      </c>
      <c r="AO6" s="76">
        <f>'MASTER_ ALL areas - No.seedling'!AN26</f>
        <v>1</v>
      </c>
      <c r="AP6" s="77">
        <f>IF(AN6=0,0,AO6/(AN6/20))</f>
        <v>1</v>
      </c>
      <c r="AQ6" s="82">
        <f>'MASTER_ ALL areas - No.seedling'!AP26</f>
        <v>1</v>
      </c>
      <c r="AR6" s="77">
        <f>IF(AN6=0,0,AQ6/(AN6/20))</f>
        <v>1</v>
      </c>
      <c r="AS6" s="82">
        <f>'MASTER_ ALL areas - No.seedling'!AR26</f>
        <v>100</v>
      </c>
      <c r="AT6" s="76">
        <f>'MASTER_ ALL areas - No.seedling'!AS26</f>
        <v>3</v>
      </c>
      <c r="AU6" s="77">
        <f>IF(AS6=0,0,AT6/(AS6/20))</f>
        <v>0.6</v>
      </c>
      <c r="AV6" s="82">
        <f>'MASTER_ ALL areas - No.seedling'!AU26</f>
        <v>5</v>
      </c>
      <c r="AW6" s="77">
        <f>IF(AS6=0,0,AV6/(AS6/20))</f>
        <v>1</v>
      </c>
      <c r="AX6" s="71">
        <f>'MASTER_ ALL areas - No.seedling'!AW26</f>
        <v>0</v>
      </c>
      <c r="AY6" s="82">
        <f>'MASTER_ ALL areas - No.seedling'!AX26</f>
        <v>0</v>
      </c>
      <c r="AZ6" s="77">
        <f>IF(AX6=0,0,AY6/(AX6/20))</f>
        <v>0</v>
      </c>
      <c r="BA6" s="82">
        <f>'MASTER_ ALL areas - No.seedling'!AZ26</f>
        <v>0</v>
      </c>
      <c r="BB6" s="77">
        <f>IF(AX6=0,0,BA6/(AX6/20))</f>
        <v>0</v>
      </c>
      <c r="BC6" s="82">
        <f>'MASTER_ ALL areas - No.seedling'!BB26</f>
        <v>0</v>
      </c>
      <c r="BD6" s="76">
        <f>'MASTER_ ALL areas - No.seedling'!BC26</f>
        <v>0</v>
      </c>
      <c r="BE6" s="77">
        <f>IF(BC6=0,0,BD6/(BC6/20))</f>
        <v>0</v>
      </c>
      <c r="BF6" s="82">
        <f>'MASTER_ ALL areas - No.seedling'!BE26</f>
        <v>0</v>
      </c>
      <c r="BG6" s="77">
        <f>IF(BC6=0,0,BF6/(BC6/20))</f>
        <v>0</v>
      </c>
      <c r="BH6" s="82">
        <f>'MASTER_ ALL areas - No.seedling'!BG26</f>
        <v>20</v>
      </c>
      <c r="BI6" s="76">
        <f>'MASTER_ ALL areas - No.seedling'!BH26</f>
        <v>0</v>
      </c>
      <c r="BJ6" s="77">
        <f>IF(BH6=0,0,BI6/(BH6/20))</f>
        <v>0</v>
      </c>
      <c r="BK6" s="82">
        <f>'MASTER_ ALL areas - No.seedling'!BJ26</f>
        <v>0</v>
      </c>
      <c r="BL6" s="77">
        <f>IF(BH6=0,0,BK6/(BH6/20))</f>
        <v>0</v>
      </c>
      <c r="BM6" s="82">
        <f>'MASTER_ ALL areas - No.seedling'!BL26</f>
        <v>0</v>
      </c>
      <c r="BN6" s="76">
        <f>'MASTER_ ALL areas - No.seedling'!BM26</f>
        <v>0</v>
      </c>
      <c r="BO6" s="77">
        <f>IF(BM6=0,0,BN6/(BM6/20))</f>
        <v>0</v>
      </c>
      <c r="BP6" s="82">
        <f>'MASTER_ ALL areas - No.seedling'!BO26</f>
        <v>0</v>
      </c>
      <c r="BQ6" s="77">
        <f>IF(BM6=0,0,BP6/(BM6/20))</f>
        <v>0</v>
      </c>
      <c r="BR6" s="82">
        <f>'MASTER_ ALL areas - No.seedling'!BQ26</f>
        <v>0</v>
      </c>
      <c r="BS6" s="76">
        <f>'MASTER_ ALL areas - No.seedling'!BR26</f>
        <v>0</v>
      </c>
      <c r="BT6" s="77">
        <f>IF(BR6=0,0,BS6/(BR6/20))</f>
        <v>0</v>
      </c>
      <c r="BU6" s="82">
        <f>'MASTER_ ALL areas - No.seedling'!BT26</f>
        <v>0</v>
      </c>
      <c r="BV6" s="77">
        <f>IF(BR6=0,0,BU6/(BR6/20))</f>
        <v>0</v>
      </c>
      <c r="BW6" s="82">
        <f>'MASTER_ ALL areas - No.seedling'!BV26</f>
        <v>0</v>
      </c>
      <c r="BX6" s="76">
        <f>'MASTER_ ALL areas - No.seedling'!BW26</f>
        <v>0</v>
      </c>
      <c r="BY6" s="77">
        <f>IF(BW6=0,0,BX6/(BW6/20))</f>
        <v>0</v>
      </c>
      <c r="BZ6" s="82">
        <f>'MASTER_ ALL areas - No.seedling'!BY26</f>
        <v>0</v>
      </c>
      <c r="CA6" s="81">
        <f>IF(BW6=0,0,BZ6/(BW6/20))</f>
        <v>0</v>
      </c>
      <c r="CB6" s="79"/>
      <c r="CC6" s="75">
        <f>'MASTER_ ALL areas - No.seedling'!CB26</f>
        <v>20</v>
      </c>
      <c r="CD6" s="76">
        <f>'MASTER_ ALL areas - No.seedling'!CC26</f>
        <v>1</v>
      </c>
      <c r="CE6" s="80">
        <f>IF(CC6=0,0,CD6/(CC6/20))</f>
        <v>1</v>
      </c>
      <c r="CF6" s="76">
        <f>'MASTER_ ALL areas - No.seedling'!CE26</f>
        <v>1</v>
      </c>
      <c r="CG6" s="81">
        <f>IF(CC6=0,0,CF6/(CC6/20))</f>
        <v>1</v>
      </c>
      <c r="CH6" s="113">
        <f>'MASTER_ ALL areas - No.seedling'!CG26</f>
        <v>0</v>
      </c>
      <c r="CI6" s="76">
        <f>'MASTER_ ALL areas - No.seedling'!CH26</f>
        <v>0</v>
      </c>
      <c r="CJ6" s="80">
        <f>IF(CH6=0,0,CI6/(CH6/20))</f>
        <v>0</v>
      </c>
      <c r="CK6" s="76">
        <f>'MASTER_ ALL areas - No.seedling'!CJ26</f>
        <v>0</v>
      </c>
      <c r="CL6" s="81">
        <f>IF(CH6=0,0,CK6/(CH6/20))</f>
        <v>0</v>
      </c>
      <c r="CM6" s="113">
        <f>'MASTER_ ALL areas - No.seedling'!CL26</f>
        <v>0</v>
      </c>
      <c r="CN6" s="76">
        <f>'MASTER_ ALL areas - No.seedling'!CM26</f>
        <v>0</v>
      </c>
      <c r="CO6" s="80">
        <f>IF(CM6=0,0,CN6/(CM6/20))</f>
        <v>0</v>
      </c>
      <c r="CP6" s="76">
        <f>'MASTER_ ALL areas - No.seedling'!CO26</f>
        <v>0</v>
      </c>
      <c r="CQ6" s="81">
        <f>IF(CM6=0,0,CP6/(CM6/20))</f>
        <v>0</v>
      </c>
      <c r="CR6" s="113">
        <f>'MASTER_ ALL areas - No.seedling'!CQ26</f>
        <v>0</v>
      </c>
      <c r="CS6" s="76">
        <f>'MASTER_ ALL areas - No.seedling'!CR26</f>
        <v>0</v>
      </c>
      <c r="CT6" s="80">
        <f>IF(CR6=0,0,CS6/(CR6/20))</f>
        <v>0</v>
      </c>
      <c r="CU6" s="76">
        <f>'MASTER_ ALL areas - No.seedling'!CT26</f>
        <v>0</v>
      </c>
      <c r="CV6" s="81">
        <f>IF(CR6=0,0,CU6/(CR6/20))</f>
        <v>0</v>
      </c>
      <c r="CW6" s="75">
        <f>'MASTER_ ALL areas - No.seedling'!CV26</f>
        <v>80</v>
      </c>
      <c r="CX6" s="76">
        <f>'MASTER_ ALL areas - No.seedling'!CW26</f>
        <v>2</v>
      </c>
      <c r="CY6" s="80">
        <f>IF(CW6=0,0,CX6/(CW6/20))</f>
        <v>0.5</v>
      </c>
      <c r="CZ6" s="76">
        <f>'MASTER_ ALL areas - No.seedling'!CY26</f>
        <v>4</v>
      </c>
      <c r="DA6" s="81">
        <f>IF(CW6=0,0,CZ6/(CW6/20))</f>
        <v>1</v>
      </c>
      <c r="DB6" s="75">
        <f>'MASTER_ ALL areas - No.seedling'!DA26</f>
        <v>20</v>
      </c>
      <c r="DC6" s="76">
        <f>'MASTER_ ALL areas - No.seedling'!DB26</f>
        <v>1</v>
      </c>
      <c r="DD6" s="80">
        <f>IF(DB6=0,0,DC6/(DB6/20))</f>
        <v>1</v>
      </c>
      <c r="DE6" s="76">
        <f>'MASTER_ ALL areas - No.seedling'!DD26</f>
        <v>1</v>
      </c>
      <c r="DF6" s="81">
        <f>IF(DB6=0,0,DE6/(DB6/20))</f>
        <v>1</v>
      </c>
      <c r="DG6" s="113">
        <f>'MASTER_ ALL areas - No.seedling'!DF26</f>
        <v>0</v>
      </c>
      <c r="DH6" s="76">
        <f>'MASTER_ ALL areas - No.seedling'!DG26</f>
        <v>0</v>
      </c>
      <c r="DI6" s="80">
        <f>IF(DG6=0,0,DH6/(DG6/20))</f>
        <v>0</v>
      </c>
      <c r="DJ6" s="76">
        <f>'MASTER_ ALL areas - No.seedling'!DI26</f>
        <v>0</v>
      </c>
      <c r="DK6" s="81">
        <f>IF(DG6=0,0,DJ6/(DG6/20))</f>
        <v>0</v>
      </c>
      <c r="DL6" s="113">
        <f>'MASTER_ ALL areas - No.seedling'!DK26</f>
        <v>0</v>
      </c>
      <c r="DM6" s="76">
        <f>'MASTER_ ALL areas - No.seedling'!DL26</f>
        <v>0</v>
      </c>
      <c r="DN6" s="80">
        <f>IF(DL6=0,0,DM6/(DL6/20))</f>
        <v>0</v>
      </c>
      <c r="DO6" s="76">
        <f>'MASTER_ ALL areas - No.seedling'!DN26</f>
        <v>0</v>
      </c>
      <c r="DP6" s="81">
        <f>IF(DL6=0,0,DO6/(DL6/20))</f>
        <v>0</v>
      </c>
      <c r="DQ6" s="113">
        <f>'MASTER_ ALL areas - No.seedling'!DP26</f>
        <v>0</v>
      </c>
      <c r="DR6" s="76">
        <f>'MASTER_ ALL areas - No.seedling'!DQ26</f>
        <v>0</v>
      </c>
      <c r="DS6" s="80">
        <f>IF(DQ6=0,0,DR6/(DQ6/20))</f>
        <v>0</v>
      </c>
      <c r="DT6" s="76">
        <f>'MASTER_ ALL areas - No.seedling'!DS26</f>
        <v>0</v>
      </c>
      <c r="DU6" s="81">
        <f>IF(DQ6=0,0,DT6/(DQ6/20))</f>
        <v>0</v>
      </c>
      <c r="DV6" s="113">
        <f>'MASTER_ ALL areas - No.seedling'!DU26</f>
        <v>0</v>
      </c>
      <c r="DW6" s="76">
        <f>'MASTER_ ALL areas - No.seedling'!DV26</f>
        <v>0</v>
      </c>
      <c r="DX6" s="80">
        <f>IF(DV6=0,0,DW6/(DV6/20))</f>
        <v>0</v>
      </c>
      <c r="DY6" s="76">
        <f>'MASTER_ ALL areas - No.seedling'!DX26</f>
        <v>0</v>
      </c>
      <c r="DZ6" s="81">
        <f>IF(DV6=0,0,DY6/(DV6/20))</f>
        <v>0</v>
      </c>
      <c r="EA6" s="113">
        <f>'MASTER_ ALL areas - No.seedling'!DZ26</f>
        <v>0</v>
      </c>
      <c r="EB6" s="76">
        <f>'MASTER_ ALL areas - No.seedling'!EA26</f>
        <v>0</v>
      </c>
      <c r="EC6" s="80">
        <f>IF(EA6=0,0,EB6/(EA6/20))</f>
        <v>0</v>
      </c>
      <c r="ED6" s="76">
        <f>'MASTER_ ALL areas - No.seedling'!EC26</f>
        <v>0</v>
      </c>
      <c r="EE6" s="81">
        <f>IF(EA6=0,0,ED6/(EA6/20))</f>
        <v>0</v>
      </c>
      <c r="EF6" s="113">
        <f>'MASTER_ ALL areas - No.seedling'!EE26</f>
        <v>0</v>
      </c>
      <c r="EG6" s="76">
        <f>'MASTER_ ALL areas - No.seedling'!EF26</f>
        <v>0</v>
      </c>
      <c r="EH6" s="80">
        <f>IF(EF6=0,0,EG6/(EF6/20))</f>
        <v>0</v>
      </c>
      <c r="EI6" s="76">
        <f>'MASTER_ ALL areas - No.seedling'!EH26</f>
        <v>0</v>
      </c>
      <c r="EJ6" s="81">
        <f>IF(EF6=0,0,EI6/(EF6/20))</f>
        <v>0</v>
      </c>
      <c r="EK6" s="113">
        <f>'MASTER_ ALL areas - No.seedling'!EJ26</f>
        <v>0</v>
      </c>
      <c r="EL6" s="76">
        <f>'MASTER_ ALL areas - No.seedling'!EK26</f>
        <v>0</v>
      </c>
      <c r="EM6" s="80">
        <f>IF(EK6=0,0,EL6/(EK6/20))</f>
        <v>0</v>
      </c>
      <c r="EN6" s="76">
        <f>'MASTER_ ALL areas - No.seedling'!EM26</f>
        <v>0</v>
      </c>
      <c r="EO6" s="81">
        <f>IF(EK6=0,0,EN6/(EK6/20))</f>
        <v>0</v>
      </c>
      <c r="EP6" s="113">
        <f>'MASTER_ ALL areas - No.seedling'!EO26</f>
        <v>0</v>
      </c>
      <c r="EQ6" s="76">
        <f>'MASTER_ ALL areas - No.seedling'!EP26</f>
        <v>0</v>
      </c>
      <c r="ER6" s="80">
        <f>IF(EP6=0,0,EQ6/(EP6/20))</f>
        <v>0</v>
      </c>
      <c r="ES6" s="76">
        <f>'MASTER_ ALL areas - No.seedling'!ER26</f>
        <v>0</v>
      </c>
      <c r="ET6" s="81">
        <f>IF(EP6=0,0,ES6/(EP6/20))</f>
        <v>0</v>
      </c>
      <c r="EU6" s="113">
        <f>'MASTER_ ALL areas - No.seedling'!ET26</f>
        <v>0</v>
      </c>
      <c r="EV6" s="76">
        <f>'MASTER_ ALL areas - No.seedling'!EU26</f>
        <v>0</v>
      </c>
      <c r="EW6" s="80">
        <f>IF(EU6=0,0,EV6/(EU6/20))</f>
        <v>0</v>
      </c>
      <c r="EX6" s="76">
        <f>'MASTER_ ALL areas - No.seedling'!EW26</f>
        <v>0</v>
      </c>
      <c r="EY6" s="81">
        <f>IF(EU6=0,0,EX6/(EU6/20))</f>
        <v>0</v>
      </c>
      <c r="EZ6" s="113">
        <f>'MASTER_ ALL areas - No.seedling'!EY26</f>
        <v>0</v>
      </c>
      <c r="FA6" s="76">
        <f>'MASTER_ ALL areas - No.seedling'!EZ26</f>
        <v>0</v>
      </c>
      <c r="FB6" s="80">
        <f>IF(EZ6=0,0,FA6/(EZ6/20))</f>
        <v>0</v>
      </c>
      <c r="FC6" s="76">
        <f>'MASTER_ ALL areas - No.seedling'!FB26</f>
        <v>0</v>
      </c>
      <c r="FD6" s="81">
        <f>IF(EZ6=0,0,FC6/(EZ6/20))</f>
        <v>0</v>
      </c>
      <c r="FE6" s="75">
        <f>'MASTER_ ALL areas - No.seedling'!FD26</f>
        <v>20</v>
      </c>
      <c r="FF6" s="76">
        <f>'MASTER_ ALL areas - No.seedling'!FE26</f>
        <v>0</v>
      </c>
      <c r="FG6" s="80">
        <f>IF(FE6=0,0,FF6/(FE6/20))</f>
        <v>0</v>
      </c>
      <c r="FH6" s="76">
        <f>'MASTER_ ALL areas - No.seedling'!FG26</f>
        <v>0</v>
      </c>
      <c r="FI6" s="81">
        <f>IF(FE6=0,0,FH6/(FE6/20))</f>
        <v>0</v>
      </c>
      <c r="FJ6" s="113">
        <f>'MASTER_ ALL areas - No.seedling'!FI26</f>
        <v>0</v>
      </c>
      <c r="FK6" s="76">
        <f>'MASTER_ ALL areas - No.seedling'!FJ26</f>
        <v>0</v>
      </c>
      <c r="FL6" s="80">
        <f>IF(FJ6=0,0,FK6/(FJ6/20))</f>
        <v>0</v>
      </c>
      <c r="FM6" s="76">
        <f>'MASTER_ ALL areas - No.seedling'!FL26</f>
        <v>0</v>
      </c>
      <c r="FN6" s="81">
        <f>IF(FJ6=0,0,FM6/(FJ6/20))</f>
        <v>0</v>
      </c>
      <c r="FO6" s="113">
        <f>'MASTER_ ALL areas - No.seedling'!FN26</f>
        <v>0</v>
      </c>
      <c r="FP6" s="76">
        <f>'MASTER_ ALL areas - No.seedling'!FO26</f>
        <v>0</v>
      </c>
      <c r="FQ6" s="80">
        <f>IF(FO6=0,0,FP6/(FO6/20))</f>
        <v>0</v>
      </c>
      <c r="FR6" s="76">
        <f>'MASTER_ ALL areas - No.seedling'!FQ26</f>
        <v>0</v>
      </c>
      <c r="FS6" s="81">
        <f>IF(FO6=0,0,FR6/(FO6/20))</f>
        <v>0</v>
      </c>
      <c r="FT6" s="113">
        <f>'MASTER_ ALL areas - No.seedling'!FS26</f>
        <v>0</v>
      </c>
      <c r="FU6" s="76">
        <f>'MASTER_ ALL areas - No.seedling'!FT26</f>
        <v>0</v>
      </c>
      <c r="FV6" s="80">
        <f>IF(FT6=0,0,FU6/(FT6/20))</f>
        <v>0</v>
      </c>
      <c r="FW6" s="76">
        <f>'MASTER_ ALL areas - No.seedling'!FV26</f>
        <v>0</v>
      </c>
      <c r="FX6" s="81">
        <f>IF(FT6=0,0,FW6/(FT6/20))</f>
        <v>0</v>
      </c>
      <c r="FY6" s="113">
        <f>'MASTER_ ALL areas - No.seedling'!FX26</f>
        <v>0</v>
      </c>
      <c r="FZ6" s="76">
        <f>'MASTER_ ALL areas - No.seedling'!FY26</f>
        <v>0</v>
      </c>
      <c r="GA6" s="80">
        <f>IF(FY6=0,0,FZ6/(FY6/20))</f>
        <v>0</v>
      </c>
      <c r="GB6" s="76">
        <f>'MASTER_ ALL areas - No.seedling'!GA26</f>
        <v>0</v>
      </c>
      <c r="GC6" s="81">
        <f>IF(FY6=0,0,GB6/(FY6/20))</f>
        <v>0</v>
      </c>
      <c r="GD6" s="113">
        <f>'MASTER_ ALL areas - No.seedling'!GC26</f>
        <v>0</v>
      </c>
      <c r="GE6" s="76">
        <f>'MASTER_ ALL areas - No.seedling'!GD26</f>
        <v>0</v>
      </c>
      <c r="GF6" s="80">
        <f>IF(GD6=0,0,GE6/(GD6/20))</f>
        <v>0</v>
      </c>
      <c r="GG6" s="76">
        <f>'MASTER_ ALL areas - No.seedling'!GF26</f>
        <v>0</v>
      </c>
      <c r="GH6" s="81">
        <f>IF(GD6=0,0,GG6/(GD6/20))</f>
        <v>0</v>
      </c>
      <c r="GI6" s="113">
        <f>'MASTER_ ALL areas - No.seedling'!GH26</f>
        <v>0</v>
      </c>
      <c r="GJ6" s="76">
        <f>'MASTER_ ALL areas - No.seedling'!GI26</f>
        <v>0</v>
      </c>
      <c r="GK6" s="80">
        <f>IF(GI6=0,0,GJ6/(GI6/20))</f>
        <v>0</v>
      </c>
      <c r="GL6" s="76">
        <f>'MASTER_ ALL areas - No.seedling'!GK26</f>
        <v>0</v>
      </c>
      <c r="GM6" s="81">
        <f>IF(GI6=0,0,GL6/(GI6/20))</f>
        <v>0</v>
      </c>
      <c r="GN6" s="113">
        <f>'MASTER_ ALL areas - No.seedling'!GM26</f>
        <v>0</v>
      </c>
      <c r="GO6" s="76">
        <f>'MASTER_ ALL areas - No.seedling'!GN26</f>
        <v>0</v>
      </c>
      <c r="GP6" s="80">
        <f>IF(GN6=0,0,GO6/(GN6/20))</f>
        <v>0</v>
      </c>
      <c r="GQ6" s="76">
        <f>'MASTER_ ALL areas - No.seedling'!GP26</f>
        <v>0</v>
      </c>
      <c r="GR6" s="81">
        <f>IF(GN6=0,0,GQ6/(GN6/20))</f>
        <v>0</v>
      </c>
      <c r="GS6" s="113">
        <f>'MASTER_ ALL areas - No.seedling'!GR26</f>
        <v>0</v>
      </c>
      <c r="GT6" s="76">
        <f>'MASTER_ ALL areas - No.seedling'!GS26</f>
        <v>0</v>
      </c>
      <c r="GU6" s="80">
        <f>IF(GS6=0,0,GT6/(GS6/20))</f>
        <v>0</v>
      </c>
      <c r="GV6" s="76">
        <f>'MASTER_ ALL areas - No.seedling'!GU26</f>
        <v>0</v>
      </c>
      <c r="GW6" s="81">
        <f>IF(GS6=0,0,GV6/(GS6/20))</f>
        <v>0</v>
      </c>
      <c r="GX6" s="113">
        <f>'MASTER_ ALL areas - No.seedling'!GW26</f>
        <v>0</v>
      </c>
      <c r="GY6" s="76">
        <f>'MASTER_ ALL areas - No.seedling'!GX26</f>
        <v>0</v>
      </c>
      <c r="GZ6" s="80">
        <f>IF(GX6=0,0,GY6/(GX6/20))</f>
        <v>0</v>
      </c>
      <c r="HA6" s="76">
        <f>'MASTER_ ALL areas - No.seedling'!GZ26</f>
        <v>0</v>
      </c>
      <c r="HB6" s="81">
        <f>IF(GX6=0,0,HA6/(GX6/20))</f>
        <v>0</v>
      </c>
      <c r="HC6" s="113">
        <f>'MASTER_ ALL areas - No.seedling'!HB26</f>
        <v>0</v>
      </c>
      <c r="HD6" s="76">
        <f>'MASTER_ ALL areas - No.seedling'!HC26</f>
        <v>0</v>
      </c>
      <c r="HE6" s="80">
        <f>IF(HC6=0,0,HD6/(HC6/20))</f>
        <v>0</v>
      </c>
      <c r="HF6" s="76">
        <f>'MASTER_ ALL areas - No.seedling'!HE26</f>
        <v>0</v>
      </c>
      <c r="HG6" s="81">
        <f>IF(HC6=0,0,HF6/(HC6/20))</f>
        <v>0</v>
      </c>
      <c r="HH6" s="113">
        <f>'MASTER_ ALL areas - No.seedling'!HG26</f>
        <v>0</v>
      </c>
      <c r="HI6" s="76">
        <f>'MASTER_ ALL areas - No.seedling'!HH26</f>
        <v>0</v>
      </c>
      <c r="HJ6" s="80">
        <f>IF(HH6=0,0,HI6/(HH6/20))</f>
        <v>0</v>
      </c>
      <c r="HK6" s="76">
        <f>'MASTER_ ALL areas - No.seedling'!HJ26</f>
        <v>0</v>
      </c>
      <c r="HL6" s="81">
        <f>IF(HH6=0,0,HK6/(HH6/20))</f>
        <v>0</v>
      </c>
      <c r="HM6" s="113">
        <f>'MASTER_ ALL areas - No.seedling'!HL26</f>
        <v>0</v>
      </c>
      <c r="HN6" s="76">
        <f>'MASTER_ ALL areas - No.seedling'!HM26</f>
        <v>0</v>
      </c>
      <c r="HO6" s="80">
        <f>IF(HM6=0,0,HN6/(HM6/20))</f>
        <v>0</v>
      </c>
      <c r="HP6" s="76">
        <f>'MASTER_ ALL areas - No.seedling'!HO26</f>
        <v>0</v>
      </c>
      <c r="HQ6" s="81">
        <f>IF(HM6=0,0,HP6/(HM6/20))</f>
        <v>0</v>
      </c>
      <c r="HR6" s="113">
        <f>'MASTER_ ALL areas - No.seedling'!HQ26</f>
        <v>0</v>
      </c>
      <c r="HS6" s="76">
        <f>'MASTER_ ALL areas - No.seedling'!HR26</f>
        <v>0</v>
      </c>
      <c r="HT6" s="80">
        <f>IF(HR6=0,0,HS6/(HR6/20))</f>
        <v>0</v>
      </c>
      <c r="HU6" s="76">
        <f>'MASTER_ ALL areas - No.seedling'!HT26</f>
        <v>0</v>
      </c>
      <c r="HV6" s="81">
        <f>IF(HR6=0,0,HU6/(HR6/20))</f>
        <v>0</v>
      </c>
      <c r="HW6" s="113">
        <f>'MASTER_ ALL areas - No.seedling'!HV26</f>
        <v>0</v>
      </c>
      <c r="HX6" s="76">
        <f>'MASTER_ ALL areas - No.seedling'!HW26</f>
        <v>0</v>
      </c>
      <c r="HY6" s="80">
        <f>IF(HW6=0,0,HX6/(HW6/20))</f>
        <v>0</v>
      </c>
      <c r="HZ6" s="76">
        <f>'MASTER_ ALL areas - No.seedling'!HY26</f>
        <v>0</v>
      </c>
      <c r="IA6" s="81">
        <f>IF(HW6=0,0,HZ6/(HW6/20))</f>
        <v>0</v>
      </c>
      <c r="IB6" s="113">
        <f>'MASTER_ ALL areas - No.seedling'!IA26</f>
        <v>0</v>
      </c>
      <c r="IC6" s="76">
        <f>'MASTER_ ALL areas - No.seedling'!IB26</f>
        <v>0</v>
      </c>
      <c r="ID6" s="80">
        <f>IF(IB6=0,0,IC6/(IB6/20))</f>
        <v>0</v>
      </c>
      <c r="IE6" s="76">
        <f>'MASTER_ ALL areas - No.seedling'!ID26</f>
        <v>0</v>
      </c>
      <c r="IF6" s="85">
        <f>IF(IB6=0,0,IE6/(IB6/20))</f>
        <v>0</v>
      </c>
      <c r="IG6" s="86" t="s">
        <v>156</v>
      </c>
      <c r="IH6" s="87"/>
    </row>
    <row r="7" spans="2:242" ht="33" customHeight="1" x14ac:dyDescent="0.25">
      <c r="B7" s="420">
        <v>25</v>
      </c>
      <c r="C7" s="421" t="s">
        <v>163</v>
      </c>
      <c r="D7" s="422">
        <v>214870</v>
      </c>
      <c r="E7" s="423">
        <v>931422</v>
      </c>
      <c r="F7" s="424" t="s">
        <v>89</v>
      </c>
      <c r="G7" s="88" t="s">
        <v>102</v>
      </c>
      <c r="H7" s="212">
        <f>'MASTER_ ALL areas - No.seedling'!G29</f>
        <v>2</v>
      </c>
      <c r="I7" s="70">
        <f>'MASTER_ ALL areas - No.seedling'!H29</f>
        <v>0.03</v>
      </c>
      <c r="J7" s="71">
        <f>'MASTER_ ALL areas - No.seedling'!I29</f>
        <v>131</v>
      </c>
      <c r="K7" s="72">
        <f>'MASTER_ ALL areas - No.seedling'!J29</f>
        <v>53</v>
      </c>
      <c r="L7" s="73">
        <f>K7*20</f>
        <v>1060</v>
      </c>
      <c r="M7" s="74">
        <f>'MASTER_ ALL areas - No.seedling'!L29</f>
        <v>1060</v>
      </c>
      <c r="N7" s="113">
        <f>'MASTER_ ALL areas - No.seedling'!M29</f>
        <v>16</v>
      </c>
      <c r="O7" s="114">
        <f>'MASTER_ ALL areas - No.seedling'!N29</f>
        <v>42</v>
      </c>
      <c r="P7" s="80">
        <f>'MASTER_ ALL areas - No.seedling'!O29</f>
        <v>0.30188679245283018</v>
      </c>
      <c r="Q7" s="81">
        <f>'MASTER_ ALL areas - No.seedling'!P29</f>
        <v>0.79245283018867929</v>
      </c>
      <c r="R7" s="621"/>
      <c r="S7" s="617">
        <f>'MASTER_ ALL areas - No.seedling'!R29</f>
        <v>860</v>
      </c>
      <c r="T7" s="76">
        <f>'MASTER_ ALL areas - No.seedling'!S29</f>
        <v>9</v>
      </c>
      <c r="U7" s="77">
        <f>IF(S7=0,0,T7/(S7/20))</f>
        <v>0.20930232558139536</v>
      </c>
      <c r="V7" s="82">
        <f>'MASTER_ ALL areas - No.seedling'!U29</f>
        <v>32</v>
      </c>
      <c r="W7" s="80">
        <f>IF(S7=0,0,V7/(S7/20))</f>
        <v>0.7441860465116279</v>
      </c>
      <c r="X7" s="619">
        <f>'MASTER_ ALL areas - No.seedling'!W29</f>
        <v>140</v>
      </c>
      <c r="Y7" s="82">
        <f>'MASTER_ ALL areas - No.seedling'!X29</f>
        <v>5</v>
      </c>
      <c r="Z7" s="77">
        <f>IF(X7=0,0,Y7/(X7/20))</f>
        <v>0.7142857142857143</v>
      </c>
      <c r="AA7" s="82">
        <f>'MASTER_ ALL areas - No.seedling'!Z29</f>
        <v>7</v>
      </c>
      <c r="AB7" s="80">
        <f>IF(X7=0,0,AA7/(X7/20))</f>
        <v>1</v>
      </c>
      <c r="AC7" s="76">
        <f>'MASTER_ ALL areas - No.seedling'!AB29</f>
        <v>60</v>
      </c>
      <c r="AD7" s="76">
        <f>'MASTER_ ALL areas - No.seedling'!AC29</f>
        <v>2</v>
      </c>
      <c r="AE7" s="77">
        <f>IF(AC7=0,0,AD7/(AC7/20))</f>
        <v>0.66666666666666663</v>
      </c>
      <c r="AF7" s="82">
        <f>'MASTER_ ALL areas - No.seedling'!AE29</f>
        <v>3</v>
      </c>
      <c r="AG7" s="80">
        <f>IF(AC7=0,0,AF7/(AC7/20))</f>
        <v>1</v>
      </c>
      <c r="AH7" s="76">
        <f>'MASTER_ ALL areas - No.seedling'!AG29</f>
        <v>0</v>
      </c>
      <c r="AI7" s="76">
        <f>'MASTER_ ALL areas - No.seedling'!AH29</f>
        <v>0</v>
      </c>
      <c r="AJ7" s="77">
        <f>IF(AH7=0,0,AI7/(AH7/20))</f>
        <v>0</v>
      </c>
      <c r="AK7" s="82">
        <f>'MASTER_ ALL areas - No.seedling'!AJ29</f>
        <v>0</v>
      </c>
      <c r="AL7" s="81">
        <f>IF(AH7=0,0,AK7/(AH7/20))</f>
        <v>0</v>
      </c>
      <c r="AM7" s="621"/>
      <c r="AN7" s="617">
        <f>'MASTER_ ALL areas - No.seedling'!AM29</f>
        <v>420</v>
      </c>
      <c r="AO7" s="76">
        <f>'MASTER_ ALL areas - No.seedling'!AN29</f>
        <v>7</v>
      </c>
      <c r="AP7" s="77">
        <f>IF(AN7=0,0,AO7/(AN7/20))</f>
        <v>0.33333333333333331</v>
      </c>
      <c r="AQ7" s="82">
        <f>'MASTER_ ALL areas - No.seedling'!AP29</f>
        <v>15</v>
      </c>
      <c r="AR7" s="77">
        <f>IF(AN7=0,0,AQ7/(AN7/20))</f>
        <v>0.7142857142857143</v>
      </c>
      <c r="AS7" s="82">
        <f>'MASTER_ ALL areas - No.seedling'!AR29</f>
        <v>0</v>
      </c>
      <c r="AT7" s="76">
        <f>'MASTER_ ALL areas - No.seedling'!AS29</f>
        <v>0</v>
      </c>
      <c r="AU7" s="77">
        <f>IF(AS7=0,0,AT7/(AS7/20))</f>
        <v>0</v>
      </c>
      <c r="AV7" s="82">
        <f>'MASTER_ ALL areas - No.seedling'!AU29</f>
        <v>0</v>
      </c>
      <c r="AW7" s="77">
        <f>IF(AS7=0,0,AV7/(AS7/20))</f>
        <v>0</v>
      </c>
      <c r="AX7" s="71">
        <f>'MASTER_ ALL areas - No.seedling'!AW29</f>
        <v>560</v>
      </c>
      <c r="AY7" s="82">
        <f>'MASTER_ ALL areas - No.seedling'!AX29</f>
        <v>7</v>
      </c>
      <c r="AZ7" s="77">
        <f>IF(AX7=0,0,AY7/(AX7/20))</f>
        <v>0.25</v>
      </c>
      <c r="BA7" s="82">
        <f>'MASTER_ ALL areas - No.seedling'!AZ29</f>
        <v>23</v>
      </c>
      <c r="BB7" s="77">
        <f>IF(AX7=0,0,BA7/(AX7/20))</f>
        <v>0.8214285714285714</v>
      </c>
      <c r="BC7" s="82">
        <f>'MASTER_ ALL areas - No.seedling'!BB29</f>
        <v>20</v>
      </c>
      <c r="BD7" s="76">
        <f>'MASTER_ ALL areas - No.seedling'!BC29</f>
        <v>1</v>
      </c>
      <c r="BE7" s="77">
        <f>IF(BC7=0,0,BD7/(BC7/20))</f>
        <v>1</v>
      </c>
      <c r="BF7" s="82">
        <f>'MASTER_ ALL areas - No.seedling'!BE29</f>
        <v>1</v>
      </c>
      <c r="BG7" s="77">
        <f>IF(BC7=0,0,BF7/(BC7/20))</f>
        <v>1</v>
      </c>
      <c r="BH7" s="82">
        <f>'MASTER_ ALL areas - No.seedling'!BG29</f>
        <v>0</v>
      </c>
      <c r="BI7" s="76">
        <f>'MASTER_ ALL areas - No.seedling'!BH29</f>
        <v>0</v>
      </c>
      <c r="BJ7" s="77">
        <f>IF(BH7=0,0,BI7/(BH7/20))</f>
        <v>0</v>
      </c>
      <c r="BK7" s="82">
        <f>'MASTER_ ALL areas - No.seedling'!BJ29</f>
        <v>0</v>
      </c>
      <c r="BL7" s="77">
        <f>IF(BH7=0,0,BK7/(BH7/20))</f>
        <v>0</v>
      </c>
      <c r="BM7" s="82">
        <f>'MASTER_ ALL areas - No.seedling'!BL29</f>
        <v>0</v>
      </c>
      <c r="BN7" s="76">
        <f>'MASTER_ ALL areas - No.seedling'!BM29</f>
        <v>0</v>
      </c>
      <c r="BO7" s="77">
        <f>IF(BM7=0,0,BN7/(BM7/20))</f>
        <v>0</v>
      </c>
      <c r="BP7" s="82">
        <f>'MASTER_ ALL areas - No.seedling'!BO29</f>
        <v>0</v>
      </c>
      <c r="BQ7" s="77">
        <f>IF(BM7=0,0,BP7/(BM7/20))</f>
        <v>0</v>
      </c>
      <c r="BR7" s="82">
        <f>'MASTER_ ALL areas - No.seedling'!BQ29</f>
        <v>40</v>
      </c>
      <c r="BS7" s="76">
        <f>'MASTER_ ALL areas - No.seedling'!BR29</f>
        <v>0</v>
      </c>
      <c r="BT7" s="77">
        <f>IF(BR7=0,0,BS7/(BR7/20))</f>
        <v>0</v>
      </c>
      <c r="BU7" s="82">
        <f>'MASTER_ ALL areas - No.seedling'!BT29</f>
        <v>2</v>
      </c>
      <c r="BV7" s="77">
        <f>IF(BR7=0,0,BU7/(BR7/20))</f>
        <v>1</v>
      </c>
      <c r="BW7" s="82">
        <f>'MASTER_ ALL areas - No.seedling'!BV29</f>
        <v>20</v>
      </c>
      <c r="BX7" s="76">
        <f>'MASTER_ ALL areas - No.seedling'!BW29</f>
        <v>1</v>
      </c>
      <c r="BY7" s="77">
        <f>IF(BW7=0,0,BX7/(BW7/20))</f>
        <v>1</v>
      </c>
      <c r="BZ7" s="82">
        <f>'MASTER_ ALL areas - No.seedling'!BY29</f>
        <v>1</v>
      </c>
      <c r="CA7" s="81">
        <f>IF(BW7=0,0,BZ7/(BW7/20))</f>
        <v>1</v>
      </c>
      <c r="CB7" s="79"/>
      <c r="CC7" s="75">
        <f>'MASTER_ ALL areas - No.seedling'!CB29</f>
        <v>320</v>
      </c>
      <c r="CD7" s="76">
        <f>'MASTER_ ALL areas - No.seedling'!CC29</f>
        <v>3</v>
      </c>
      <c r="CE7" s="80">
        <f>IF(CC7=0,0,CD7/(CC7/20))</f>
        <v>0.1875</v>
      </c>
      <c r="CF7" s="76">
        <f>'MASTER_ ALL areas - No.seedling'!CE29</f>
        <v>10</v>
      </c>
      <c r="CG7" s="81">
        <f>IF(CC7=0,0,CF7/(CC7/20))</f>
        <v>0.625</v>
      </c>
      <c r="CH7" s="75">
        <f>'MASTER_ ALL areas - No.seedling'!CG29</f>
        <v>60</v>
      </c>
      <c r="CI7" s="76">
        <f>'MASTER_ ALL areas - No.seedling'!CH29</f>
        <v>3</v>
      </c>
      <c r="CJ7" s="80">
        <f>IF(CH7=0,0,CI7/(CH7/20))</f>
        <v>1</v>
      </c>
      <c r="CK7" s="76">
        <f>'MASTER_ ALL areas - No.seedling'!CJ29</f>
        <v>3</v>
      </c>
      <c r="CL7" s="81">
        <f>IF(CH7=0,0,CK7/(CH7/20))</f>
        <v>1</v>
      </c>
      <c r="CM7" s="75">
        <f>'MASTER_ ALL areas - No.seedling'!CL29</f>
        <v>40</v>
      </c>
      <c r="CN7" s="76">
        <f>'MASTER_ ALL areas - No.seedling'!CM29</f>
        <v>1</v>
      </c>
      <c r="CO7" s="80">
        <f>IF(CM7=0,0,CN7/(CM7/20))</f>
        <v>0.5</v>
      </c>
      <c r="CP7" s="76">
        <f>'MASTER_ ALL areas - No.seedling'!CO29</f>
        <v>2</v>
      </c>
      <c r="CQ7" s="81">
        <f>IF(CM7=0,0,CP7/(CM7/20))</f>
        <v>1</v>
      </c>
      <c r="CR7" s="113">
        <f>'MASTER_ ALL areas - No.seedling'!CQ29</f>
        <v>0</v>
      </c>
      <c r="CS7" s="76">
        <f>'MASTER_ ALL areas - No.seedling'!CR29</f>
        <v>0</v>
      </c>
      <c r="CT7" s="80">
        <f>IF(CR7=0,0,CS7/(CR7/20))</f>
        <v>0</v>
      </c>
      <c r="CU7" s="76">
        <f>'MASTER_ ALL areas - No.seedling'!CT29</f>
        <v>0</v>
      </c>
      <c r="CV7" s="81">
        <f>IF(CR7=0,0,CU7/(CR7/20))</f>
        <v>0</v>
      </c>
      <c r="CW7" s="113">
        <f>'MASTER_ ALL areas - No.seedling'!CV29</f>
        <v>0</v>
      </c>
      <c r="CX7" s="76">
        <f>'MASTER_ ALL areas - No.seedling'!CW29</f>
        <v>0</v>
      </c>
      <c r="CY7" s="80">
        <f>IF(CW7=0,0,CX7/(CW7/20))</f>
        <v>0</v>
      </c>
      <c r="CZ7" s="76">
        <f>'MASTER_ ALL areas - No.seedling'!CY29</f>
        <v>0</v>
      </c>
      <c r="DA7" s="81">
        <f>IF(CW7=0,0,CZ7/(CW7/20))</f>
        <v>0</v>
      </c>
      <c r="DB7" s="113">
        <f>'MASTER_ ALL areas - No.seedling'!DA29</f>
        <v>0</v>
      </c>
      <c r="DC7" s="76">
        <f>'MASTER_ ALL areas - No.seedling'!DB29</f>
        <v>0</v>
      </c>
      <c r="DD7" s="80">
        <f>IF(DB7=0,0,DC7/(DB7/20))</f>
        <v>0</v>
      </c>
      <c r="DE7" s="76">
        <f>'MASTER_ ALL areas - No.seedling'!DD29</f>
        <v>0</v>
      </c>
      <c r="DF7" s="81">
        <f>IF(DB7=0,0,DE7/(DB7/20))</f>
        <v>0</v>
      </c>
      <c r="DG7" s="113">
        <f>'MASTER_ ALL areas - No.seedling'!DF29</f>
        <v>0</v>
      </c>
      <c r="DH7" s="76">
        <f>'MASTER_ ALL areas - No.seedling'!DG29</f>
        <v>0</v>
      </c>
      <c r="DI7" s="80">
        <f>IF(DG7=0,0,DH7/(DG7/20))</f>
        <v>0</v>
      </c>
      <c r="DJ7" s="76">
        <f>'MASTER_ ALL areas - No.seedling'!DI29</f>
        <v>0</v>
      </c>
      <c r="DK7" s="81">
        <f>IF(DG7=0,0,DJ7/(DG7/20))</f>
        <v>0</v>
      </c>
      <c r="DL7" s="113">
        <f>'MASTER_ ALL areas - No.seedling'!DK29</f>
        <v>0</v>
      </c>
      <c r="DM7" s="76">
        <f>'MASTER_ ALL areas - No.seedling'!DL29</f>
        <v>0</v>
      </c>
      <c r="DN7" s="80">
        <f>IF(DL7=0,0,DM7/(DL7/20))</f>
        <v>0</v>
      </c>
      <c r="DO7" s="76">
        <f>'MASTER_ ALL areas - No.seedling'!DN29</f>
        <v>0</v>
      </c>
      <c r="DP7" s="81">
        <f>IF(DL7=0,0,DO7/(DL7/20))</f>
        <v>0</v>
      </c>
      <c r="DQ7" s="75">
        <f>'MASTER_ ALL areas - No.seedling'!DP29</f>
        <v>480</v>
      </c>
      <c r="DR7" s="76">
        <f>'MASTER_ ALL areas - No.seedling'!DQ29</f>
        <v>5</v>
      </c>
      <c r="DS7" s="80">
        <f>IF(DQ7=0,0,DR7/(DQ7/20))</f>
        <v>0.20833333333333334</v>
      </c>
      <c r="DT7" s="76">
        <f>'MASTER_ ALL areas - No.seedling'!DS29</f>
        <v>19</v>
      </c>
      <c r="DU7" s="81">
        <f>IF(DQ7=0,0,DT7/(DQ7/20))</f>
        <v>0.79166666666666663</v>
      </c>
      <c r="DV7" s="75">
        <f>'MASTER_ ALL areas - No.seedling'!DU29</f>
        <v>80</v>
      </c>
      <c r="DW7" s="76">
        <f>'MASTER_ ALL areas - No.seedling'!DV29</f>
        <v>2</v>
      </c>
      <c r="DX7" s="80">
        <f>IF(DV7=0,0,DW7/(DV7/20))</f>
        <v>0.5</v>
      </c>
      <c r="DY7" s="76">
        <f>'MASTER_ ALL areas - No.seedling'!DX29</f>
        <v>4</v>
      </c>
      <c r="DZ7" s="81">
        <f>IF(DV7=0,0,DY7/(DV7/20))</f>
        <v>1</v>
      </c>
      <c r="EA7" s="113">
        <f>'MASTER_ ALL areas - No.seedling'!DZ29</f>
        <v>0</v>
      </c>
      <c r="EB7" s="76">
        <f>'MASTER_ ALL areas - No.seedling'!EA29</f>
        <v>0</v>
      </c>
      <c r="EC7" s="80">
        <f>IF(EA7=0,0,EB7/(EA7/20))</f>
        <v>0</v>
      </c>
      <c r="ED7" s="76">
        <f>'MASTER_ ALL areas - No.seedling'!EC29</f>
        <v>0</v>
      </c>
      <c r="EE7" s="81">
        <f>IF(EA7=0,0,ED7/(EA7/20))</f>
        <v>0</v>
      </c>
      <c r="EF7" s="113">
        <f>'MASTER_ ALL areas - No.seedling'!EE29</f>
        <v>0</v>
      </c>
      <c r="EG7" s="76">
        <f>'MASTER_ ALL areas - No.seedling'!EF29</f>
        <v>0</v>
      </c>
      <c r="EH7" s="80">
        <f>IF(EF7=0,0,EG7/(EF7/20))</f>
        <v>0</v>
      </c>
      <c r="EI7" s="76">
        <f>'MASTER_ ALL areas - No.seedling'!EH29</f>
        <v>0</v>
      </c>
      <c r="EJ7" s="81">
        <f>IF(EF7=0,0,EI7/(EF7/20))</f>
        <v>0</v>
      </c>
      <c r="EK7" s="113">
        <f>'MASTER_ ALL areas - No.seedling'!EJ29</f>
        <v>0</v>
      </c>
      <c r="EL7" s="76">
        <f>'MASTER_ ALL areas - No.seedling'!EK29</f>
        <v>0</v>
      </c>
      <c r="EM7" s="80">
        <f>IF(EK7=0,0,EL7/(EK7/20))</f>
        <v>0</v>
      </c>
      <c r="EN7" s="76">
        <f>'MASTER_ ALL areas - No.seedling'!EM29</f>
        <v>0</v>
      </c>
      <c r="EO7" s="81">
        <f>IF(EK7=0,0,EN7/(EK7/20))</f>
        <v>0</v>
      </c>
      <c r="EP7" s="113">
        <f>'MASTER_ ALL areas - No.seedling'!EO29</f>
        <v>0</v>
      </c>
      <c r="EQ7" s="76">
        <f>'MASTER_ ALL areas - No.seedling'!EP29</f>
        <v>0</v>
      </c>
      <c r="ER7" s="80">
        <f>IF(EP7=0,0,EQ7/(EP7/20))</f>
        <v>0</v>
      </c>
      <c r="ES7" s="76">
        <f>'MASTER_ ALL areas - No.seedling'!ER29</f>
        <v>0</v>
      </c>
      <c r="ET7" s="81">
        <f>IF(EP7=0,0,ES7/(EP7/20))</f>
        <v>0</v>
      </c>
      <c r="EU7" s="75">
        <f>'MASTER_ ALL areas - No.seedling'!ET29</f>
        <v>20</v>
      </c>
      <c r="EV7" s="76">
        <f>'MASTER_ ALL areas - No.seedling'!EU29</f>
        <v>1</v>
      </c>
      <c r="EW7" s="80">
        <f>IF(EU7=0,0,EV7/(EU7/20))</f>
        <v>1</v>
      </c>
      <c r="EX7" s="76">
        <f>'MASTER_ ALL areas - No.seedling'!EW29</f>
        <v>1</v>
      </c>
      <c r="EY7" s="81">
        <f>IF(EU7=0,0,EX7/(EU7/20))</f>
        <v>1</v>
      </c>
      <c r="EZ7" s="113">
        <f>'MASTER_ ALL areas - No.seedling'!EY29</f>
        <v>0</v>
      </c>
      <c r="FA7" s="76">
        <f>'MASTER_ ALL areas - No.seedling'!EZ29</f>
        <v>0</v>
      </c>
      <c r="FB7" s="80">
        <f>IF(EZ7=0,0,FA7/(EZ7/20))</f>
        <v>0</v>
      </c>
      <c r="FC7" s="76">
        <f>'MASTER_ ALL areas - No.seedling'!FB29</f>
        <v>0</v>
      </c>
      <c r="FD7" s="81">
        <f>IF(EZ7=0,0,FC7/(EZ7/20))</f>
        <v>0</v>
      </c>
      <c r="FE7" s="113">
        <f>'MASTER_ ALL areas - No.seedling'!FD29</f>
        <v>0</v>
      </c>
      <c r="FF7" s="76">
        <f>'MASTER_ ALL areas - No.seedling'!FE29</f>
        <v>0</v>
      </c>
      <c r="FG7" s="80">
        <f>IF(FE7=0,0,FF7/(FE7/20))</f>
        <v>0</v>
      </c>
      <c r="FH7" s="76">
        <f>'MASTER_ ALL areas - No.seedling'!FG29</f>
        <v>0</v>
      </c>
      <c r="FI7" s="81">
        <f>IF(FE7=0,0,FH7/(FE7/20))</f>
        <v>0</v>
      </c>
      <c r="FJ7" s="113">
        <f>'MASTER_ ALL areas - No.seedling'!FI29</f>
        <v>0</v>
      </c>
      <c r="FK7" s="76">
        <f>'MASTER_ ALL areas - No.seedling'!FJ29</f>
        <v>0</v>
      </c>
      <c r="FL7" s="80">
        <f>IF(FJ7=0,0,FK7/(FJ7/20))</f>
        <v>0</v>
      </c>
      <c r="FM7" s="76">
        <f>'MASTER_ ALL areas - No.seedling'!FL29</f>
        <v>0</v>
      </c>
      <c r="FN7" s="81">
        <f>IF(FJ7=0,0,FM7/(FJ7/20))</f>
        <v>0</v>
      </c>
      <c r="FO7" s="113">
        <f>'MASTER_ ALL areas - No.seedling'!FN29</f>
        <v>0</v>
      </c>
      <c r="FP7" s="76">
        <f>'MASTER_ ALL areas - No.seedling'!FO29</f>
        <v>0</v>
      </c>
      <c r="FQ7" s="80">
        <f>IF(FO7=0,0,FP7/(FO7/20))</f>
        <v>0</v>
      </c>
      <c r="FR7" s="76">
        <f>'MASTER_ ALL areas - No.seedling'!FQ29</f>
        <v>0</v>
      </c>
      <c r="FS7" s="81">
        <f>IF(FO7=0,0,FR7/(FO7/20))</f>
        <v>0</v>
      </c>
      <c r="FT7" s="113">
        <f>'MASTER_ ALL areas - No.seedling'!FS29</f>
        <v>0</v>
      </c>
      <c r="FU7" s="76">
        <f>'MASTER_ ALL areas - No.seedling'!FT29</f>
        <v>0</v>
      </c>
      <c r="FV7" s="80">
        <f>IF(FT7=0,0,FU7/(FT7/20))</f>
        <v>0</v>
      </c>
      <c r="FW7" s="76">
        <f>'MASTER_ ALL areas - No.seedling'!FV29</f>
        <v>0</v>
      </c>
      <c r="FX7" s="81">
        <f>IF(FT7=0,0,FW7/(FT7/20))</f>
        <v>0</v>
      </c>
      <c r="FY7" s="113">
        <f>'MASTER_ ALL areas - No.seedling'!FX29</f>
        <v>0</v>
      </c>
      <c r="FZ7" s="76">
        <f>'MASTER_ ALL areas - No.seedling'!FY29</f>
        <v>0</v>
      </c>
      <c r="GA7" s="80">
        <f>IF(FY7=0,0,FZ7/(FY7/20))</f>
        <v>0</v>
      </c>
      <c r="GB7" s="76">
        <f>'MASTER_ ALL areas - No.seedling'!GA29</f>
        <v>0</v>
      </c>
      <c r="GC7" s="81">
        <f>IF(FY7=0,0,GB7/(FY7/20))</f>
        <v>0</v>
      </c>
      <c r="GD7" s="113">
        <f>'MASTER_ ALL areas - No.seedling'!GC29</f>
        <v>0</v>
      </c>
      <c r="GE7" s="76">
        <f>'MASTER_ ALL areas - No.seedling'!GD29</f>
        <v>0</v>
      </c>
      <c r="GF7" s="80">
        <f>IF(GD7=0,0,GE7/(GD7/20))</f>
        <v>0</v>
      </c>
      <c r="GG7" s="76">
        <f>'MASTER_ ALL areas - No.seedling'!GF29</f>
        <v>0</v>
      </c>
      <c r="GH7" s="81">
        <f>IF(GD7=0,0,GG7/(GD7/20))</f>
        <v>0</v>
      </c>
      <c r="GI7" s="113">
        <f>'MASTER_ ALL areas - No.seedling'!GH29</f>
        <v>0</v>
      </c>
      <c r="GJ7" s="76">
        <f>'MASTER_ ALL areas - No.seedling'!GI29</f>
        <v>0</v>
      </c>
      <c r="GK7" s="80">
        <f>IF(GI7=0,0,GJ7/(GI7/20))</f>
        <v>0</v>
      </c>
      <c r="GL7" s="76">
        <f>'MASTER_ ALL areas - No.seedling'!GK29</f>
        <v>0</v>
      </c>
      <c r="GM7" s="81">
        <f>IF(GI7=0,0,GL7/(GI7/20))</f>
        <v>0</v>
      </c>
      <c r="GN7" s="113">
        <f>'MASTER_ ALL areas - No.seedling'!GM29</f>
        <v>0</v>
      </c>
      <c r="GO7" s="76">
        <f>'MASTER_ ALL areas - No.seedling'!GN29</f>
        <v>0</v>
      </c>
      <c r="GP7" s="80">
        <f>IF(GN7=0,0,GO7/(GN7/20))</f>
        <v>0</v>
      </c>
      <c r="GQ7" s="76">
        <f>'MASTER_ ALL areas - No.seedling'!GP29</f>
        <v>0</v>
      </c>
      <c r="GR7" s="81">
        <f>IF(GN7=0,0,GQ7/(GN7/20))</f>
        <v>0</v>
      </c>
      <c r="GS7" s="75">
        <f>'MASTER_ ALL areas - No.seedling'!GR29</f>
        <v>40</v>
      </c>
      <c r="GT7" s="76">
        <f>'MASTER_ ALL areas - No.seedling'!GS29</f>
        <v>0</v>
      </c>
      <c r="GU7" s="80">
        <f>IF(GS7=0,0,GT7/(GS7/20))</f>
        <v>0</v>
      </c>
      <c r="GV7" s="76">
        <f>'MASTER_ ALL areas - No.seedling'!GU29</f>
        <v>2</v>
      </c>
      <c r="GW7" s="81">
        <f>IF(GS7=0,0,GV7/(GS7/20))</f>
        <v>1</v>
      </c>
      <c r="GX7" s="113">
        <f>'MASTER_ ALL areas - No.seedling'!GW29</f>
        <v>0</v>
      </c>
      <c r="GY7" s="76">
        <f>'MASTER_ ALL areas - No.seedling'!GX29</f>
        <v>0</v>
      </c>
      <c r="GZ7" s="80">
        <f>IF(GX7=0,0,GY7/(GX7/20))</f>
        <v>0</v>
      </c>
      <c r="HA7" s="76">
        <f>'MASTER_ ALL areas - No.seedling'!GZ29</f>
        <v>0</v>
      </c>
      <c r="HB7" s="81">
        <f>IF(GX7=0,0,HA7/(GX7/20))</f>
        <v>0</v>
      </c>
      <c r="HC7" s="113">
        <f>'MASTER_ ALL areas - No.seedling'!HB29</f>
        <v>0</v>
      </c>
      <c r="HD7" s="76">
        <f>'MASTER_ ALL areas - No.seedling'!HC29</f>
        <v>0</v>
      </c>
      <c r="HE7" s="80">
        <f>IF(HC7=0,0,HD7/(HC7/20))</f>
        <v>0</v>
      </c>
      <c r="HF7" s="76">
        <f>'MASTER_ ALL areas - No.seedling'!HE29</f>
        <v>0</v>
      </c>
      <c r="HG7" s="81">
        <f>IF(HC7=0,0,HF7/(HC7/20))</f>
        <v>0</v>
      </c>
      <c r="HH7" s="113">
        <f>'MASTER_ ALL areas - No.seedling'!HG29</f>
        <v>0</v>
      </c>
      <c r="HI7" s="76">
        <f>'MASTER_ ALL areas - No.seedling'!HH29</f>
        <v>0</v>
      </c>
      <c r="HJ7" s="80">
        <f>IF(HH7=0,0,HI7/(HH7/20))</f>
        <v>0</v>
      </c>
      <c r="HK7" s="76">
        <f>'MASTER_ ALL areas - No.seedling'!HJ29</f>
        <v>0</v>
      </c>
      <c r="HL7" s="81">
        <f>IF(HH7=0,0,HK7/(HH7/20))</f>
        <v>0</v>
      </c>
      <c r="HM7" s="75">
        <f>'MASTER_ ALL areas - No.seedling'!HL29</f>
        <v>20</v>
      </c>
      <c r="HN7" s="76">
        <f>'MASTER_ ALL areas - No.seedling'!HM29</f>
        <v>1</v>
      </c>
      <c r="HO7" s="80">
        <f>IF(HM7=0,0,HN7/(HM7/20))</f>
        <v>1</v>
      </c>
      <c r="HP7" s="76">
        <f>'MASTER_ ALL areas - No.seedling'!HO29</f>
        <v>1</v>
      </c>
      <c r="HQ7" s="81">
        <f>IF(HM7=0,0,HP7/(HM7/20))</f>
        <v>1</v>
      </c>
      <c r="HR7" s="113">
        <f>'MASTER_ ALL areas - No.seedling'!HQ29</f>
        <v>0</v>
      </c>
      <c r="HS7" s="76">
        <f>'MASTER_ ALL areas - No.seedling'!HR29</f>
        <v>0</v>
      </c>
      <c r="HT7" s="80">
        <f>IF(HR7=0,0,HS7/(HR7/20))</f>
        <v>0</v>
      </c>
      <c r="HU7" s="76">
        <f>'MASTER_ ALL areas - No.seedling'!HT29</f>
        <v>0</v>
      </c>
      <c r="HV7" s="81">
        <f>IF(HR7=0,0,HU7/(HR7/20))</f>
        <v>0</v>
      </c>
      <c r="HW7" s="113">
        <f>'MASTER_ ALL areas - No.seedling'!HV29</f>
        <v>0</v>
      </c>
      <c r="HX7" s="76">
        <f>'MASTER_ ALL areas - No.seedling'!HW29</f>
        <v>0</v>
      </c>
      <c r="HY7" s="80">
        <f>IF(HW7=0,0,HX7/(HW7/20))</f>
        <v>0</v>
      </c>
      <c r="HZ7" s="76">
        <f>'MASTER_ ALL areas - No.seedling'!HY29</f>
        <v>0</v>
      </c>
      <c r="IA7" s="81">
        <f>IF(HW7=0,0,HZ7/(HW7/20))</f>
        <v>0</v>
      </c>
      <c r="IB7" s="113">
        <f>'MASTER_ ALL areas - No.seedling'!IA29</f>
        <v>0</v>
      </c>
      <c r="IC7" s="76">
        <f>'MASTER_ ALL areas - No.seedling'!IB29</f>
        <v>0</v>
      </c>
      <c r="ID7" s="80">
        <f>IF(IB7=0,0,IC7/(IB7/20))</f>
        <v>0</v>
      </c>
      <c r="IE7" s="76">
        <f>'MASTER_ ALL areas - No.seedling'!ID29</f>
        <v>0</v>
      </c>
      <c r="IF7" s="85">
        <f>IF(IB7=0,0,IE7/(IB7/20))</f>
        <v>0</v>
      </c>
      <c r="IG7" s="86" t="s">
        <v>164</v>
      </c>
      <c r="IH7" s="87"/>
    </row>
    <row r="8" spans="2:242" ht="33" customHeight="1" x14ac:dyDescent="0.25">
      <c r="B8" s="420">
        <v>26</v>
      </c>
      <c r="C8" s="421" t="s">
        <v>165</v>
      </c>
      <c r="D8" s="422">
        <v>215081</v>
      </c>
      <c r="E8" s="423">
        <v>931415</v>
      </c>
      <c r="F8" s="154" t="s">
        <v>166</v>
      </c>
      <c r="G8" s="88" t="s">
        <v>102</v>
      </c>
      <c r="H8" s="212">
        <f>'MASTER_ ALL areas - No.seedling'!G30</f>
        <v>1</v>
      </c>
      <c r="I8" s="70">
        <f>'MASTER_ ALL areas - No.seedling'!H30</f>
        <v>0</v>
      </c>
      <c r="J8" s="71">
        <f>'MASTER_ ALL areas - No.seedling'!I30</f>
        <v>140</v>
      </c>
      <c r="K8" s="72">
        <f>'MASTER_ ALL areas - No.seedling'!J30</f>
        <v>2</v>
      </c>
      <c r="L8" s="73">
        <f>K8*20</f>
        <v>40</v>
      </c>
      <c r="M8" s="74">
        <f>'MASTER_ ALL areas - No.seedling'!L30</f>
        <v>40</v>
      </c>
      <c r="N8" s="113">
        <f>'MASTER_ ALL areas - No.seedling'!M30</f>
        <v>0</v>
      </c>
      <c r="O8" s="114">
        <f>'MASTER_ ALL areas - No.seedling'!N30</f>
        <v>2</v>
      </c>
      <c r="P8" s="80">
        <f>'MASTER_ ALL areas - No.seedling'!O30</f>
        <v>0</v>
      </c>
      <c r="Q8" s="81">
        <f>'MASTER_ ALL areas - No.seedling'!P30</f>
        <v>1</v>
      </c>
      <c r="R8" s="621"/>
      <c r="S8" s="617">
        <f>'MASTER_ ALL areas - No.seedling'!R30</f>
        <v>40</v>
      </c>
      <c r="T8" s="76">
        <f>'MASTER_ ALL areas - No.seedling'!S30</f>
        <v>0</v>
      </c>
      <c r="U8" s="77">
        <f>IF(S8=0,0,T8/(S8/20))</f>
        <v>0</v>
      </c>
      <c r="V8" s="82">
        <f>'MASTER_ ALL areas - No.seedling'!U30</f>
        <v>2</v>
      </c>
      <c r="W8" s="80">
        <f>IF(S8=0,0,V8/(S8/20))</f>
        <v>1</v>
      </c>
      <c r="X8" s="619">
        <f>'MASTER_ ALL areas - No.seedling'!W30</f>
        <v>0</v>
      </c>
      <c r="Y8" s="82">
        <f>'MASTER_ ALL areas - No.seedling'!X30</f>
        <v>0</v>
      </c>
      <c r="Z8" s="77">
        <f>IF(X8=0,0,Y8/(X8/20))</f>
        <v>0</v>
      </c>
      <c r="AA8" s="82">
        <f>'MASTER_ ALL areas - No.seedling'!Z30</f>
        <v>0</v>
      </c>
      <c r="AB8" s="80">
        <f>IF(X8=0,0,AA8/(X8/20))</f>
        <v>0</v>
      </c>
      <c r="AC8" s="76">
        <f>'MASTER_ ALL areas - No.seedling'!AB30</f>
        <v>0</v>
      </c>
      <c r="AD8" s="76">
        <f>'MASTER_ ALL areas - No.seedling'!AC30</f>
        <v>0</v>
      </c>
      <c r="AE8" s="77">
        <f>IF(AC8=0,0,AD8/(AC8/20))</f>
        <v>0</v>
      </c>
      <c r="AF8" s="82">
        <f>'MASTER_ ALL areas - No.seedling'!AE30</f>
        <v>0</v>
      </c>
      <c r="AG8" s="80">
        <f>IF(AC8=0,0,AF8/(AC8/20))</f>
        <v>0</v>
      </c>
      <c r="AH8" s="76">
        <f>'MASTER_ ALL areas - No.seedling'!AG30</f>
        <v>0</v>
      </c>
      <c r="AI8" s="76">
        <f>'MASTER_ ALL areas - No.seedling'!AH30</f>
        <v>0</v>
      </c>
      <c r="AJ8" s="77">
        <f>IF(AH8=0,0,AI8/(AH8/20))</f>
        <v>0</v>
      </c>
      <c r="AK8" s="82">
        <f>'MASTER_ ALL areas - No.seedling'!AJ30</f>
        <v>0</v>
      </c>
      <c r="AL8" s="81">
        <f>IF(AH8=0,0,AK8/(AH8/20))</f>
        <v>0</v>
      </c>
      <c r="AM8" s="621"/>
      <c r="AN8" s="617">
        <f>'MASTER_ ALL areas - No.seedling'!AM30</f>
        <v>0</v>
      </c>
      <c r="AO8" s="76">
        <f>'MASTER_ ALL areas - No.seedling'!AN30</f>
        <v>0</v>
      </c>
      <c r="AP8" s="77">
        <f>IF(AN8=0,0,AO8/(AN8/20))</f>
        <v>0</v>
      </c>
      <c r="AQ8" s="82">
        <f>'MASTER_ ALL areas - No.seedling'!AP30</f>
        <v>0</v>
      </c>
      <c r="AR8" s="77">
        <f>IF(AN8=0,0,AQ8/(AN8/20))</f>
        <v>0</v>
      </c>
      <c r="AS8" s="82">
        <f>'MASTER_ ALL areas - No.seedling'!AR30</f>
        <v>0</v>
      </c>
      <c r="AT8" s="76">
        <f>'MASTER_ ALL areas - No.seedling'!AS30</f>
        <v>0</v>
      </c>
      <c r="AU8" s="77">
        <f>IF(AS8=0,0,AT8/(AS8/20))</f>
        <v>0</v>
      </c>
      <c r="AV8" s="82">
        <f>'MASTER_ ALL areas - No.seedling'!AU30</f>
        <v>0</v>
      </c>
      <c r="AW8" s="77">
        <f>IF(AS8=0,0,AV8/(AS8/20))</f>
        <v>0</v>
      </c>
      <c r="AX8" s="71">
        <f>'MASTER_ ALL areas - No.seedling'!AW30</f>
        <v>40</v>
      </c>
      <c r="AY8" s="82">
        <f>'MASTER_ ALL areas - No.seedling'!AX30</f>
        <v>0</v>
      </c>
      <c r="AZ8" s="77">
        <f>IF(AX8=0,0,AY8/(AX8/20))</f>
        <v>0</v>
      </c>
      <c r="BA8" s="82">
        <f>'MASTER_ ALL areas - No.seedling'!AZ30</f>
        <v>2</v>
      </c>
      <c r="BB8" s="77">
        <f>IF(AX8=0,0,BA8/(AX8/20))</f>
        <v>1</v>
      </c>
      <c r="BC8" s="82">
        <f>'MASTER_ ALL areas - No.seedling'!BB30</f>
        <v>0</v>
      </c>
      <c r="BD8" s="76">
        <f>'MASTER_ ALL areas - No.seedling'!BC30</f>
        <v>0</v>
      </c>
      <c r="BE8" s="77">
        <f>IF(BC8=0,0,BD8/(BC8/20))</f>
        <v>0</v>
      </c>
      <c r="BF8" s="82">
        <f>'MASTER_ ALL areas - No.seedling'!BE30</f>
        <v>0</v>
      </c>
      <c r="BG8" s="77">
        <f>IF(BC8=0,0,BF8/(BC8/20))</f>
        <v>0</v>
      </c>
      <c r="BH8" s="82">
        <f>'MASTER_ ALL areas - No.seedling'!BG30</f>
        <v>0</v>
      </c>
      <c r="BI8" s="76">
        <f>'MASTER_ ALL areas - No.seedling'!BH30</f>
        <v>0</v>
      </c>
      <c r="BJ8" s="77">
        <f>IF(BH8=0,0,BI8/(BH8/20))</f>
        <v>0</v>
      </c>
      <c r="BK8" s="82">
        <f>'MASTER_ ALL areas - No.seedling'!BJ30</f>
        <v>0</v>
      </c>
      <c r="BL8" s="77">
        <f>IF(BH8=0,0,BK8/(BH8/20))</f>
        <v>0</v>
      </c>
      <c r="BM8" s="82">
        <f>'MASTER_ ALL areas - No.seedling'!BL30</f>
        <v>0</v>
      </c>
      <c r="BN8" s="76">
        <f>'MASTER_ ALL areas - No.seedling'!BM30</f>
        <v>0</v>
      </c>
      <c r="BO8" s="77">
        <f>IF(BM8=0,0,BN8/(BM8/20))</f>
        <v>0</v>
      </c>
      <c r="BP8" s="82">
        <f>'MASTER_ ALL areas - No.seedling'!BO30</f>
        <v>0</v>
      </c>
      <c r="BQ8" s="77">
        <f>IF(BM8=0,0,BP8/(BM8/20))</f>
        <v>0</v>
      </c>
      <c r="BR8" s="82">
        <f>'MASTER_ ALL areas - No.seedling'!BQ30</f>
        <v>0</v>
      </c>
      <c r="BS8" s="76">
        <f>'MASTER_ ALL areas - No.seedling'!BR30</f>
        <v>0</v>
      </c>
      <c r="BT8" s="77">
        <f>IF(BR8=0,0,BS8/(BR8/20))</f>
        <v>0</v>
      </c>
      <c r="BU8" s="82">
        <f>'MASTER_ ALL areas - No.seedling'!BT30</f>
        <v>0</v>
      </c>
      <c r="BV8" s="77">
        <f>IF(BR8=0,0,BU8/(BR8/20))</f>
        <v>0</v>
      </c>
      <c r="BW8" s="82">
        <f>'MASTER_ ALL areas - No.seedling'!BV30</f>
        <v>0</v>
      </c>
      <c r="BX8" s="76">
        <f>'MASTER_ ALL areas - No.seedling'!BW30</f>
        <v>0</v>
      </c>
      <c r="BY8" s="77">
        <f>IF(BW8=0,0,BX8/(BW8/20))</f>
        <v>0</v>
      </c>
      <c r="BZ8" s="82">
        <f>'MASTER_ ALL areas - No.seedling'!BY30</f>
        <v>0</v>
      </c>
      <c r="CA8" s="81">
        <f>IF(BW8=0,0,BZ8/(BW8/20))</f>
        <v>0</v>
      </c>
      <c r="CB8" s="79"/>
      <c r="CC8" s="113">
        <f>'MASTER_ ALL areas - No.seedling'!CB30</f>
        <v>0</v>
      </c>
      <c r="CD8" s="76">
        <f>'MASTER_ ALL areas - No.seedling'!CC30</f>
        <v>0</v>
      </c>
      <c r="CE8" s="80">
        <f>IF(CC8=0,0,CD8/(CC8/20))</f>
        <v>0</v>
      </c>
      <c r="CF8" s="76">
        <f>'MASTER_ ALL areas - No.seedling'!CE30</f>
        <v>0</v>
      </c>
      <c r="CG8" s="81">
        <f>IF(CC8=0,0,CF8/(CC8/20))</f>
        <v>0</v>
      </c>
      <c r="CH8" s="113">
        <f>'MASTER_ ALL areas - No.seedling'!CG30</f>
        <v>0</v>
      </c>
      <c r="CI8" s="76">
        <f>'MASTER_ ALL areas - No.seedling'!CH30</f>
        <v>0</v>
      </c>
      <c r="CJ8" s="80">
        <f>IF(CH8=0,0,CI8/(CH8/20))</f>
        <v>0</v>
      </c>
      <c r="CK8" s="76">
        <f>'MASTER_ ALL areas - No.seedling'!CJ30</f>
        <v>0</v>
      </c>
      <c r="CL8" s="81">
        <f>IF(CH8=0,0,CK8/(CH8/20))</f>
        <v>0</v>
      </c>
      <c r="CM8" s="113">
        <f>'MASTER_ ALL areas - No.seedling'!CL30</f>
        <v>0</v>
      </c>
      <c r="CN8" s="76">
        <f>'MASTER_ ALL areas - No.seedling'!CM30</f>
        <v>0</v>
      </c>
      <c r="CO8" s="80">
        <f>IF(CM8=0,0,CN8/(CM8/20))</f>
        <v>0</v>
      </c>
      <c r="CP8" s="76">
        <f>'MASTER_ ALL areas - No.seedling'!CO30</f>
        <v>0</v>
      </c>
      <c r="CQ8" s="81">
        <f>IF(CM8=0,0,CP8/(CM8/20))</f>
        <v>0</v>
      </c>
      <c r="CR8" s="113">
        <f>'MASTER_ ALL areas - No.seedling'!CQ30</f>
        <v>0</v>
      </c>
      <c r="CS8" s="76">
        <f>'MASTER_ ALL areas - No.seedling'!CR30</f>
        <v>0</v>
      </c>
      <c r="CT8" s="80">
        <f>IF(CR8=0,0,CS8/(CR8/20))</f>
        <v>0</v>
      </c>
      <c r="CU8" s="76">
        <f>'MASTER_ ALL areas - No.seedling'!CT30</f>
        <v>0</v>
      </c>
      <c r="CV8" s="81">
        <f>IF(CR8=0,0,CU8/(CR8/20))</f>
        <v>0</v>
      </c>
      <c r="CW8" s="113">
        <f>'MASTER_ ALL areas - No.seedling'!CV30</f>
        <v>0</v>
      </c>
      <c r="CX8" s="76">
        <f>'MASTER_ ALL areas - No.seedling'!CW30</f>
        <v>0</v>
      </c>
      <c r="CY8" s="80">
        <f>IF(CW8=0,0,CX8/(CW8/20))</f>
        <v>0</v>
      </c>
      <c r="CZ8" s="76">
        <f>'MASTER_ ALL areas - No.seedling'!CY30</f>
        <v>0</v>
      </c>
      <c r="DA8" s="81">
        <f>IF(CW8=0,0,CZ8/(CW8/20))</f>
        <v>0</v>
      </c>
      <c r="DB8" s="113">
        <f>'MASTER_ ALL areas - No.seedling'!DA30</f>
        <v>0</v>
      </c>
      <c r="DC8" s="76">
        <f>'MASTER_ ALL areas - No.seedling'!DB30</f>
        <v>0</v>
      </c>
      <c r="DD8" s="80">
        <f>IF(DB8=0,0,DC8/(DB8/20))</f>
        <v>0</v>
      </c>
      <c r="DE8" s="76">
        <f>'MASTER_ ALL areas - No.seedling'!DD30</f>
        <v>0</v>
      </c>
      <c r="DF8" s="81">
        <f>IF(DB8=0,0,DE8/(DB8/20))</f>
        <v>0</v>
      </c>
      <c r="DG8" s="113">
        <f>'MASTER_ ALL areas - No.seedling'!DF30</f>
        <v>0</v>
      </c>
      <c r="DH8" s="76">
        <f>'MASTER_ ALL areas - No.seedling'!DG30</f>
        <v>0</v>
      </c>
      <c r="DI8" s="80">
        <f>IF(DG8=0,0,DH8/(DG8/20))</f>
        <v>0</v>
      </c>
      <c r="DJ8" s="76">
        <f>'MASTER_ ALL areas - No.seedling'!DI30</f>
        <v>0</v>
      </c>
      <c r="DK8" s="81">
        <f>IF(DG8=0,0,DJ8/(DG8/20))</f>
        <v>0</v>
      </c>
      <c r="DL8" s="113">
        <f>'MASTER_ ALL areas - No.seedling'!DK30</f>
        <v>0</v>
      </c>
      <c r="DM8" s="76">
        <f>'MASTER_ ALL areas - No.seedling'!DL30</f>
        <v>0</v>
      </c>
      <c r="DN8" s="80">
        <f>IF(DL8=0,0,DM8/(DL8/20))</f>
        <v>0</v>
      </c>
      <c r="DO8" s="76">
        <f>'MASTER_ ALL areas - No.seedling'!DN30</f>
        <v>0</v>
      </c>
      <c r="DP8" s="81">
        <f>IF(DL8=0,0,DO8/(DL8/20))</f>
        <v>0</v>
      </c>
      <c r="DQ8" s="75">
        <f>'MASTER_ ALL areas - No.seedling'!DP30</f>
        <v>40</v>
      </c>
      <c r="DR8" s="76">
        <f>'MASTER_ ALL areas - No.seedling'!DQ30</f>
        <v>0</v>
      </c>
      <c r="DS8" s="80">
        <f>IF(DQ8=0,0,DR8/(DQ8/20))</f>
        <v>0</v>
      </c>
      <c r="DT8" s="76">
        <f>'MASTER_ ALL areas - No.seedling'!DS30</f>
        <v>2</v>
      </c>
      <c r="DU8" s="81">
        <f>IF(DQ8=0,0,DT8/(DQ8/20))</f>
        <v>1</v>
      </c>
      <c r="DV8" s="113">
        <f>'MASTER_ ALL areas - No.seedling'!DU30</f>
        <v>0</v>
      </c>
      <c r="DW8" s="76">
        <f>'MASTER_ ALL areas - No.seedling'!DV30</f>
        <v>0</v>
      </c>
      <c r="DX8" s="80">
        <f>IF(DV8=0,0,DW8/(DV8/20))</f>
        <v>0</v>
      </c>
      <c r="DY8" s="76">
        <f>'MASTER_ ALL areas - No.seedling'!DX30</f>
        <v>0</v>
      </c>
      <c r="DZ8" s="81">
        <f>IF(DV8=0,0,DY8/(DV8/20))</f>
        <v>0</v>
      </c>
      <c r="EA8" s="113">
        <f>'MASTER_ ALL areas - No.seedling'!DZ30</f>
        <v>0</v>
      </c>
      <c r="EB8" s="76">
        <f>'MASTER_ ALL areas - No.seedling'!EA30</f>
        <v>0</v>
      </c>
      <c r="EC8" s="80">
        <f>IF(EA8=0,0,EB8/(EA8/20))</f>
        <v>0</v>
      </c>
      <c r="ED8" s="76">
        <f>'MASTER_ ALL areas - No.seedling'!EC30</f>
        <v>0</v>
      </c>
      <c r="EE8" s="81">
        <f>IF(EA8=0,0,ED8/(EA8/20))</f>
        <v>0</v>
      </c>
      <c r="EF8" s="113">
        <f>'MASTER_ ALL areas - No.seedling'!EE30</f>
        <v>0</v>
      </c>
      <c r="EG8" s="76">
        <f>'MASTER_ ALL areas - No.seedling'!EF30</f>
        <v>0</v>
      </c>
      <c r="EH8" s="80">
        <f>IF(EF8=0,0,EG8/(EF8/20))</f>
        <v>0</v>
      </c>
      <c r="EI8" s="76">
        <f>'MASTER_ ALL areas - No.seedling'!EH30</f>
        <v>0</v>
      </c>
      <c r="EJ8" s="81">
        <f>IF(EF8=0,0,EI8/(EF8/20))</f>
        <v>0</v>
      </c>
      <c r="EK8" s="113">
        <f>'MASTER_ ALL areas - No.seedling'!EJ30</f>
        <v>0</v>
      </c>
      <c r="EL8" s="76">
        <f>'MASTER_ ALL areas - No.seedling'!EK30</f>
        <v>0</v>
      </c>
      <c r="EM8" s="80">
        <f>IF(EK8=0,0,EL8/(EK8/20))</f>
        <v>0</v>
      </c>
      <c r="EN8" s="76">
        <f>'MASTER_ ALL areas - No.seedling'!EM30</f>
        <v>0</v>
      </c>
      <c r="EO8" s="81">
        <f>IF(EK8=0,0,EN8/(EK8/20))</f>
        <v>0</v>
      </c>
      <c r="EP8" s="113">
        <f>'MASTER_ ALL areas - No.seedling'!EO30</f>
        <v>0</v>
      </c>
      <c r="EQ8" s="76">
        <f>'MASTER_ ALL areas - No.seedling'!EP30</f>
        <v>0</v>
      </c>
      <c r="ER8" s="80">
        <f>IF(EP8=0,0,EQ8/(EP8/20))</f>
        <v>0</v>
      </c>
      <c r="ES8" s="76">
        <f>'MASTER_ ALL areas - No.seedling'!ER30</f>
        <v>0</v>
      </c>
      <c r="ET8" s="81">
        <f>IF(EP8=0,0,ES8/(EP8/20))</f>
        <v>0</v>
      </c>
      <c r="EU8" s="113">
        <f>'MASTER_ ALL areas - No.seedling'!ET30</f>
        <v>0</v>
      </c>
      <c r="EV8" s="76">
        <f>'MASTER_ ALL areas - No.seedling'!EU30</f>
        <v>0</v>
      </c>
      <c r="EW8" s="80">
        <f>IF(EU8=0,0,EV8/(EU8/20))</f>
        <v>0</v>
      </c>
      <c r="EX8" s="76">
        <f>'MASTER_ ALL areas - No.seedling'!EW30</f>
        <v>0</v>
      </c>
      <c r="EY8" s="81">
        <f>IF(EU8=0,0,EX8/(EU8/20))</f>
        <v>0</v>
      </c>
      <c r="EZ8" s="113">
        <f>'MASTER_ ALL areas - No.seedling'!EY30</f>
        <v>0</v>
      </c>
      <c r="FA8" s="76">
        <f>'MASTER_ ALL areas - No.seedling'!EZ30</f>
        <v>0</v>
      </c>
      <c r="FB8" s="80">
        <f>IF(EZ8=0,0,FA8/(EZ8/20))</f>
        <v>0</v>
      </c>
      <c r="FC8" s="76">
        <f>'MASTER_ ALL areas - No.seedling'!FB30</f>
        <v>0</v>
      </c>
      <c r="FD8" s="81">
        <f>IF(EZ8=0,0,FC8/(EZ8/20))</f>
        <v>0</v>
      </c>
      <c r="FE8" s="113">
        <f>'MASTER_ ALL areas - No.seedling'!FD30</f>
        <v>0</v>
      </c>
      <c r="FF8" s="76">
        <f>'MASTER_ ALL areas - No.seedling'!FE30</f>
        <v>0</v>
      </c>
      <c r="FG8" s="80">
        <f>IF(FE8=0,0,FF8/(FE8/20))</f>
        <v>0</v>
      </c>
      <c r="FH8" s="76">
        <f>'MASTER_ ALL areas - No.seedling'!FG30</f>
        <v>0</v>
      </c>
      <c r="FI8" s="81">
        <f>IF(FE8=0,0,FH8/(FE8/20))</f>
        <v>0</v>
      </c>
      <c r="FJ8" s="113">
        <f>'MASTER_ ALL areas - No.seedling'!FI30</f>
        <v>0</v>
      </c>
      <c r="FK8" s="76">
        <f>'MASTER_ ALL areas - No.seedling'!FJ30</f>
        <v>0</v>
      </c>
      <c r="FL8" s="80">
        <f>IF(FJ8=0,0,FK8/(FJ8/20))</f>
        <v>0</v>
      </c>
      <c r="FM8" s="76">
        <f>'MASTER_ ALL areas - No.seedling'!FL30</f>
        <v>0</v>
      </c>
      <c r="FN8" s="81">
        <f>IF(FJ8=0,0,FM8/(FJ8/20))</f>
        <v>0</v>
      </c>
      <c r="FO8" s="113">
        <f>'MASTER_ ALL areas - No.seedling'!FN30</f>
        <v>0</v>
      </c>
      <c r="FP8" s="76">
        <f>'MASTER_ ALL areas - No.seedling'!FO30</f>
        <v>0</v>
      </c>
      <c r="FQ8" s="80">
        <f>IF(FO8=0,0,FP8/(FO8/20))</f>
        <v>0</v>
      </c>
      <c r="FR8" s="76">
        <f>'MASTER_ ALL areas - No.seedling'!FQ30</f>
        <v>0</v>
      </c>
      <c r="FS8" s="81">
        <f>IF(FO8=0,0,FR8/(FO8/20))</f>
        <v>0</v>
      </c>
      <c r="FT8" s="113">
        <f>'MASTER_ ALL areas - No.seedling'!FS30</f>
        <v>0</v>
      </c>
      <c r="FU8" s="76">
        <f>'MASTER_ ALL areas - No.seedling'!FT30</f>
        <v>0</v>
      </c>
      <c r="FV8" s="80">
        <f>IF(FT8=0,0,FU8/(FT8/20))</f>
        <v>0</v>
      </c>
      <c r="FW8" s="76">
        <f>'MASTER_ ALL areas - No.seedling'!FV30</f>
        <v>0</v>
      </c>
      <c r="FX8" s="81">
        <f>IF(FT8=0,0,FW8/(FT8/20))</f>
        <v>0</v>
      </c>
      <c r="FY8" s="113">
        <f>'MASTER_ ALL areas - No.seedling'!FX30</f>
        <v>0</v>
      </c>
      <c r="FZ8" s="76">
        <f>'MASTER_ ALL areas - No.seedling'!FY30</f>
        <v>0</v>
      </c>
      <c r="GA8" s="80">
        <f>IF(FY8=0,0,FZ8/(FY8/20))</f>
        <v>0</v>
      </c>
      <c r="GB8" s="76">
        <f>'MASTER_ ALL areas - No.seedling'!GA30</f>
        <v>0</v>
      </c>
      <c r="GC8" s="81">
        <f>IF(FY8=0,0,GB8/(FY8/20))</f>
        <v>0</v>
      </c>
      <c r="GD8" s="113">
        <f>'MASTER_ ALL areas - No.seedling'!GC30</f>
        <v>0</v>
      </c>
      <c r="GE8" s="76">
        <f>'MASTER_ ALL areas - No.seedling'!GD30</f>
        <v>0</v>
      </c>
      <c r="GF8" s="80">
        <f>IF(GD8=0,0,GE8/(GD8/20))</f>
        <v>0</v>
      </c>
      <c r="GG8" s="76">
        <f>'MASTER_ ALL areas - No.seedling'!GF30</f>
        <v>0</v>
      </c>
      <c r="GH8" s="81">
        <f>IF(GD8=0,0,GG8/(GD8/20))</f>
        <v>0</v>
      </c>
      <c r="GI8" s="113">
        <f>'MASTER_ ALL areas - No.seedling'!GH30</f>
        <v>0</v>
      </c>
      <c r="GJ8" s="76">
        <f>'MASTER_ ALL areas - No.seedling'!GI30</f>
        <v>0</v>
      </c>
      <c r="GK8" s="80">
        <f>IF(GI8=0,0,GJ8/(GI8/20))</f>
        <v>0</v>
      </c>
      <c r="GL8" s="76">
        <f>'MASTER_ ALL areas - No.seedling'!GK30</f>
        <v>0</v>
      </c>
      <c r="GM8" s="81">
        <f>IF(GI8=0,0,GL8/(GI8/20))</f>
        <v>0</v>
      </c>
      <c r="GN8" s="113">
        <f>'MASTER_ ALL areas - No.seedling'!GM30</f>
        <v>0</v>
      </c>
      <c r="GO8" s="76">
        <f>'MASTER_ ALL areas - No.seedling'!GN30</f>
        <v>0</v>
      </c>
      <c r="GP8" s="80">
        <f>IF(GN8=0,0,GO8/(GN8/20))</f>
        <v>0</v>
      </c>
      <c r="GQ8" s="76">
        <f>'MASTER_ ALL areas - No.seedling'!GP30</f>
        <v>0</v>
      </c>
      <c r="GR8" s="81">
        <f>IF(GN8=0,0,GQ8/(GN8/20))</f>
        <v>0</v>
      </c>
      <c r="GS8" s="113">
        <f>'MASTER_ ALL areas - No.seedling'!GR30</f>
        <v>0</v>
      </c>
      <c r="GT8" s="76">
        <f>'MASTER_ ALL areas - No.seedling'!GS30</f>
        <v>0</v>
      </c>
      <c r="GU8" s="80">
        <f>IF(GS8=0,0,GT8/(GS8/20))</f>
        <v>0</v>
      </c>
      <c r="GV8" s="76">
        <f>'MASTER_ ALL areas - No.seedling'!GU30</f>
        <v>0</v>
      </c>
      <c r="GW8" s="81">
        <f>IF(GS8=0,0,GV8/(GS8/20))</f>
        <v>0</v>
      </c>
      <c r="GX8" s="113">
        <f>'MASTER_ ALL areas - No.seedling'!GW30</f>
        <v>0</v>
      </c>
      <c r="GY8" s="76">
        <f>'MASTER_ ALL areas - No.seedling'!GX30</f>
        <v>0</v>
      </c>
      <c r="GZ8" s="80">
        <f>IF(GX8=0,0,GY8/(GX8/20))</f>
        <v>0</v>
      </c>
      <c r="HA8" s="76">
        <f>'MASTER_ ALL areas - No.seedling'!GZ30</f>
        <v>0</v>
      </c>
      <c r="HB8" s="81">
        <f>IF(GX8=0,0,HA8/(GX8/20))</f>
        <v>0</v>
      </c>
      <c r="HC8" s="113">
        <f>'MASTER_ ALL areas - No.seedling'!HB30</f>
        <v>0</v>
      </c>
      <c r="HD8" s="76">
        <f>'MASTER_ ALL areas - No.seedling'!HC30</f>
        <v>0</v>
      </c>
      <c r="HE8" s="80">
        <f>IF(HC8=0,0,HD8/(HC8/20))</f>
        <v>0</v>
      </c>
      <c r="HF8" s="76">
        <f>'MASTER_ ALL areas - No.seedling'!HE30</f>
        <v>0</v>
      </c>
      <c r="HG8" s="81">
        <f>IF(HC8=0,0,HF8/(HC8/20))</f>
        <v>0</v>
      </c>
      <c r="HH8" s="113">
        <f>'MASTER_ ALL areas - No.seedling'!HG30</f>
        <v>0</v>
      </c>
      <c r="HI8" s="76">
        <f>'MASTER_ ALL areas - No.seedling'!HH30</f>
        <v>0</v>
      </c>
      <c r="HJ8" s="80">
        <f>IF(HH8=0,0,HI8/(HH8/20))</f>
        <v>0</v>
      </c>
      <c r="HK8" s="76">
        <f>'MASTER_ ALL areas - No.seedling'!HJ30</f>
        <v>0</v>
      </c>
      <c r="HL8" s="81">
        <f>IF(HH8=0,0,HK8/(HH8/20))</f>
        <v>0</v>
      </c>
      <c r="HM8" s="113">
        <f>'MASTER_ ALL areas - No.seedling'!HL30</f>
        <v>0</v>
      </c>
      <c r="HN8" s="76">
        <f>'MASTER_ ALL areas - No.seedling'!HM30</f>
        <v>0</v>
      </c>
      <c r="HO8" s="80">
        <f>IF(HM8=0,0,HN8/(HM8/20))</f>
        <v>0</v>
      </c>
      <c r="HP8" s="76">
        <f>'MASTER_ ALL areas - No.seedling'!HO30</f>
        <v>0</v>
      </c>
      <c r="HQ8" s="81">
        <f>IF(HM8=0,0,HP8/(HM8/20))</f>
        <v>0</v>
      </c>
      <c r="HR8" s="113">
        <f>'MASTER_ ALL areas - No.seedling'!HQ30</f>
        <v>0</v>
      </c>
      <c r="HS8" s="76">
        <f>'MASTER_ ALL areas - No.seedling'!HR30</f>
        <v>0</v>
      </c>
      <c r="HT8" s="80">
        <f>IF(HR8=0,0,HS8/(HR8/20))</f>
        <v>0</v>
      </c>
      <c r="HU8" s="76">
        <f>'MASTER_ ALL areas - No.seedling'!HT30</f>
        <v>0</v>
      </c>
      <c r="HV8" s="81">
        <f>IF(HR8=0,0,HU8/(HR8/20))</f>
        <v>0</v>
      </c>
      <c r="HW8" s="113">
        <f>'MASTER_ ALL areas - No.seedling'!HV30</f>
        <v>0</v>
      </c>
      <c r="HX8" s="76">
        <f>'MASTER_ ALL areas - No.seedling'!HW30</f>
        <v>0</v>
      </c>
      <c r="HY8" s="80">
        <f>IF(HW8=0,0,HX8/(HW8/20))</f>
        <v>0</v>
      </c>
      <c r="HZ8" s="76">
        <f>'MASTER_ ALL areas - No.seedling'!HY30</f>
        <v>0</v>
      </c>
      <c r="IA8" s="81">
        <f>IF(HW8=0,0,HZ8/(HW8/20))</f>
        <v>0</v>
      </c>
      <c r="IB8" s="113">
        <f>'MASTER_ ALL areas - No.seedling'!IA30</f>
        <v>0</v>
      </c>
      <c r="IC8" s="76">
        <f>'MASTER_ ALL areas - No.seedling'!IB30</f>
        <v>0</v>
      </c>
      <c r="ID8" s="80">
        <f>IF(IB8=0,0,IC8/(IB8/20))</f>
        <v>0</v>
      </c>
      <c r="IE8" s="76">
        <f>'MASTER_ ALL areas - No.seedling'!ID30</f>
        <v>0</v>
      </c>
      <c r="IF8" s="85">
        <f>IF(IB8=0,0,IE8/(IB8/20))</f>
        <v>0</v>
      </c>
      <c r="IG8" s="86" t="s">
        <v>167</v>
      </c>
      <c r="IH8" s="87"/>
    </row>
    <row r="9" spans="2:242" ht="33" customHeight="1" x14ac:dyDescent="0.25">
      <c r="B9" s="438">
        <v>29</v>
      </c>
      <c r="C9" s="439" t="s">
        <v>172</v>
      </c>
      <c r="D9" s="440">
        <v>214874</v>
      </c>
      <c r="E9" s="441">
        <v>931632</v>
      </c>
      <c r="F9" s="442" t="s">
        <v>89</v>
      </c>
      <c r="G9" s="129" t="s">
        <v>136</v>
      </c>
      <c r="H9" s="622">
        <f>'MASTER_ ALL areas - No.seedling'!G33</f>
        <v>1</v>
      </c>
      <c r="I9" s="130">
        <f>'MASTER_ ALL areas - No.seedling'!H33</f>
        <v>0</v>
      </c>
      <c r="J9" s="131">
        <f>'MASTER_ ALL areas - No.seedling'!I33</f>
        <v>99</v>
      </c>
      <c r="K9" s="132">
        <f>'MASTER_ ALL areas - No.seedling'!J33</f>
        <v>25</v>
      </c>
      <c r="L9" s="133">
        <f>K9*40</f>
        <v>1000</v>
      </c>
      <c r="M9" s="134">
        <f>'MASTER_ ALL areas - No.seedling'!L33</f>
        <v>1000</v>
      </c>
      <c r="N9" s="135">
        <f>'MASTER_ ALL areas - No.seedling'!M33</f>
        <v>0</v>
      </c>
      <c r="O9" s="136">
        <f>'MASTER_ ALL areas - No.seedling'!N33</f>
        <v>0</v>
      </c>
      <c r="P9" s="141">
        <f>'MASTER_ ALL areas - No.seedling'!O33</f>
        <v>0</v>
      </c>
      <c r="Q9" s="142">
        <f>'MASTER_ ALL areas - No.seedling'!P33</f>
        <v>0</v>
      </c>
      <c r="R9" s="623"/>
      <c r="S9" s="624">
        <f>'MASTER_ ALL areas - No.seedling'!R33</f>
        <v>1000</v>
      </c>
      <c r="T9" s="140">
        <f>'MASTER_ ALL areas - No.seedling'!S33</f>
        <v>0</v>
      </c>
      <c r="U9" s="137">
        <f>IF(S9=0,0,T9/(S9/40))</f>
        <v>0</v>
      </c>
      <c r="V9" s="143">
        <f>'MASTER_ ALL areas - No.seedling'!U33</f>
        <v>0</v>
      </c>
      <c r="W9" s="141">
        <f>IF(S9=0,0,V9/(S9/40))</f>
        <v>0</v>
      </c>
      <c r="X9" s="625">
        <f>'MASTER_ ALL areas - No.seedling'!W33</f>
        <v>0</v>
      </c>
      <c r="Y9" s="143">
        <f>'MASTER_ ALL areas - No.seedling'!X33</f>
        <v>0</v>
      </c>
      <c r="Z9" s="137">
        <f>IF(X9=0,0,Y9/(X9/40))</f>
        <v>0</v>
      </c>
      <c r="AA9" s="143">
        <f>'MASTER_ ALL areas - No.seedling'!Z33</f>
        <v>0</v>
      </c>
      <c r="AB9" s="141">
        <f>IF(X9=0,0,AA9/(X9/40))</f>
        <v>0</v>
      </c>
      <c r="AC9" s="140">
        <f>'MASTER_ ALL areas - No.seedling'!AB33</f>
        <v>0</v>
      </c>
      <c r="AD9" s="140">
        <f>'MASTER_ ALL areas - No.seedling'!AC33</f>
        <v>0</v>
      </c>
      <c r="AE9" s="137">
        <f>IF(AC9=0,0,AD9/(AC9/40))</f>
        <v>0</v>
      </c>
      <c r="AF9" s="143">
        <f>'MASTER_ ALL areas - No.seedling'!AE33</f>
        <v>0</v>
      </c>
      <c r="AG9" s="141">
        <f>IF(AC9=0,0,AF9/(AC9/40))</f>
        <v>0</v>
      </c>
      <c r="AH9" s="140">
        <f>'MASTER_ ALL areas - No.seedling'!AG33</f>
        <v>0</v>
      </c>
      <c r="AI9" s="140">
        <f>'MASTER_ ALL areas - No.seedling'!AH33</f>
        <v>0</v>
      </c>
      <c r="AJ9" s="137">
        <f>IF(AH9=0,0,AI9/(AH9/40))</f>
        <v>0</v>
      </c>
      <c r="AK9" s="143">
        <f>'MASTER_ ALL areas - No.seedling'!AJ33</f>
        <v>0</v>
      </c>
      <c r="AL9" s="142">
        <f>IF(AH9=0,0,AK9/(AH9/40))</f>
        <v>0</v>
      </c>
      <c r="AM9" s="623"/>
      <c r="AN9" s="624">
        <f>'MASTER_ ALL areas - No.seedling'!AM33</f>
        <v>840</v>
      </c>
      <c r="AO9" s="140">
        <f>'MASTER_ ALL areas - No.seedling'!AN33</f>
        <v>0</v>
      </c>
      <c r="AP9" s="137">
        <f>IF(AN9=0,0,AO9/(AN9/40))</f>
        <v>0</v>
      </c>
      <c r="AQ9" s="143">
        <f>'MASTER_ ALL areas - No.seedling'!AP33</f>
        <v>0</v>
      </c>
      <c r="AR9" s="137">
        <f>IF(AN9=0,0,AQ9/(AN9/40))</f>
        <v>0</v>
      </c>
      <c r="AS9" s="143">
        <f>'MASTER_ ALL areas - No.seedling'!AR33</f>
        <v>0</v>
      </c>
      <c r="AT9" s="140">
        <f>'MASTER_ ALL areas - No.seedling'!AS33</f>
        <v>0</v>
      </c>
      <c r="AU9" s="137">
        <f>IF(AS9=0,0,AT9/(AS9/40))</f>
        <v>0</v>
      </c>
      <c r="AV9" s="143">
        <f>'MASTER_ ALL areas - No.seedling'!AU33</f>
        <v>0</v>
      </c>
      <c r="AW9" s="137">
        <f>IF(AS9=0,0,AV9/(AS9/40))</f>
        <v>0</v>
      </c>
      <c r="AX9" s="131">
        <f>'MASTER_ ALL areas - No.seedling'!AW33</f>
        <v>120</v>
      </c>
      <c r="AY9" s="143">
        <f>'MASTER_ ALL areas - No.seedling'!AX33</f>
        <v>0</v>
      </c>
      <c r="AZ9" s="137">
        <f>IF(AX9=0,0,AY9/(AX9/40))</f>
        <v>0</v>
      </c>
      <c r="BA9" s="143">
        <f>'MASTER_ ALL areas - No.seedling'!AZ33</f>
        <v>0</v>
      </c>
      <c r="BB9" s="137">
        <f>IF(AX9=0,0,BA9/(AX9/40))</f>
        <v>0</v>
      </c>
      <c r="BC9" s="143">
        <f>'MASTER_ ALL areas - No.seedling'!BB33</f>
        <v>0</v>
      </c>
      <c r="BD9" s="140">
        <f>'MASTER_ ALL areas - No.seedling'!BC33</f>
        <v>0</v>
      </c>
      <c r="BE9" s="137">
        <f>IF(BC9=0,0,BD9/(BC9/40))</f>
        <v>0</v>
      </c>
      <c r="BF9" s="143">
        <f>'MASTER_ ALL areas - No.seedling'!BE33</f>
        <v>0</v>
      </c>
      <c r="BG9" s="137">
        <f>IF(BC9=0,0,BF9/(BC9/40))</f>
        <v>0</v>
      </c>
      <c r="BH9" s="143">
        <f>'MASTER_ ALL areas - No.seedling'!BG33</f>
        <v>40</v>
      </c>
      <c r="BI9" s="140">
        <f>'MASTER_ ALL areas - No.seedling'!BH33</f>
        <v>0</v>
      </c>
      <c r="BJ9" s="137">
        <f>IF(BH9=0,0,BI9/(BH9/40))</f>
        <v>0</v>
      </c>
      <c r="BK9" s="143">
        <f>'MASTER_ ALL areas - No.seedling'!BJ33</f>
        <v>0</v>
      </c>
      <c r="BL9" s="137">
        <f>IF(BH9=0,0,BK9/(BH9/40))</f>
        <v>0</v>
      </c>
      <c r="BM9" s="143">
        <f>'MASTER_ ALL areas - No.seedling'!BL33</f>
        <v>0</v>
      </c>
      <c r="BN9" s="140">
        <f>'MASTER_ ALL areas - No.seedling'!BM33</f>
        <v>0</v>
      </c>
      <c r="BO9" s="137">
        <f>IF(BM9=0,0,BN9/(BM9/40))</f>
        <v>0</v>
      </c>
      <c r="BP9" s="143">
        <f>'MASTER_ ALL areas - No.seedling'!BO33</f>
        <v>0</v>
      </c>
      <c r="BQ9" s="137">
        <f>IF(BM9=0,0,BP9/(BM9/40))</f>
        <v>0</v>
      </c>
      <c r="BR9" s="143">
        <f>'MASTER_ ALL areas - No.seedling'!BQ33</f>
        <v>0</v>
      </c>
      <c r="BS9" s="140">
        <f>'MASTER_ ALL areas - No.seedling'!BR33</f>
        <v>0</v>
      </c>
      <c r="BT9" s="137">
        <f>IF(BR9=0,0,BS9/(BR9/40))</f>
        <v>0</v>
      </c>
      <c r="BU9" s="143">
        <f>'MASTER_ ALL areas - No.seedling'!BT33</f>
        <v>0</v>
      </c>
      <c r="BV9" s="137">
        <f>IF(BR9=0,0,BU9/(BR9/40))</f>
        <v>0</v>
      </c>
      <c r="BW9" s="143">
        <f>'MASTER_ ALL areas - No.seedling'!BV33</f>
        <v>0</v>
      </c>
      <c r="BX9" s="140">
        <f>'MASTER_ ALL areas - No.seedling'!BW33</f>
        <v>0</v>
      </c>
      <c r="BY9" s="137">
        <f>IF(BW9=0,0,BX9/(BW9/40))</f>
        <v>0</v>
      </c>
      <c r="BZ9" s="143">
        <f>'MASTER_ ALL areas - No.seedling'!BY33</f>
        <v>0</v>
      </c>
      <c r="CA9" s="142">
        <f>IF(BW9=0,0,BZ9/(BW9/40))</f>
        <v>0</v>
      </c>
      <c r="CB9" s="626"/>
      <c r="CC9" s="139">
        <f>'MASTER_ ALL areas - No.seedling'!CB33</f>
        <v>840</v>
      </c>
      <c r="CD9" s="140">
        <f>'MASTER_ ALL areas - No.seedling'!CC33</f>
        <v>0</v>
      </c>
      <c r="CE9" s="141">
        <f>IF(CC9=0,0,CD9/(CC9/40))</f>
        <v>0</v>
      </c>
      <c r="CF9" s="140">
        <f>'MASTER_ ALL areas - No.seedling'!CE33</f>
        <v>0</v>
      </c>
      <c r="CG9" s="142">
        <f>IF(CC9=0,0,CF9/(CC9/40))</f>
        <v>0</v>
      </c>
      <c r="CH9" s="135">
        <f>'MASTER_ ALL areas - No.seedling'!CG33</f>
        <v>0</v>
      </c>
      <c r="CI9" s="140">
        <f>'MASTER_ ALL areas - No.seedling'!CH33</f>
        <v>0</v>
      </c>
      <c r="CJ9" s="141">
        <f>IF(CH9=0,0,CI9/(CH9/40))</f>
        <v>0</v>
      </c>
      <c r="CK9" s="140">
        <f>'MASTER_ ALL areas - No.seedling'!CJ33</f>
        <v>0</v>
      </c>
      <c r="CL9" s="142">
        <f>IF(CH9=0,0,CK9/(CH9/40))</f>
        <v>0</v>
      </c>
      <c r="CM9" s="135">
        <f>'MASTER_ ALL areas - No.seedling'!CL33</f>
        <v>0</v>
      </c>
      <c r="CN9" s="140">
        <f>'MASTER_ ALL areas - No.seedling'!CM33</f>
        <v>0</v>
      </c>
      <c r="CO9" s="141">
        <f>IF(CM9=0,0,CN9/(CM9/40))</f>
        <v>0</v>
      </c>
      <c r="CP9" s="140">
        <f>'MASTER_ ALL areas - No.seedling'!CO33</f>
        <v>0</v>
      </c>
      <c r="CQ9" s="142">
        <f>IF(CM9=0,0,CP9/(CM9/40))</f>
        <v>0</v>
      </c>
      <c r="CR9" s="135">
        <f>'MASTER_ ALL areas - No.seedling'!CQ33</f>
        <v>0</v>
      </c>
      <c r="CS9" s="140">
        <f>'MASTER_ ALL areas - No.seedling'!CR33</f>
        <v>0</v>
      </c>
      <c r="CT9" s="141">
        <f>IF(CR9=0,0,CS9/(CR9/40))</f>
        <v>0</v>
      </c>
      <c r="CU9" s="140">
        <f>'MASTER_ ALL areas - No.seedling'!CT33</f>
        <v>0</v>
      </c>
      <c r="CV9" s="142">
        <f>IF(CR9=0,0,CU9/(CR9/40))</f>
        <v>0</v>
      </c>
      <c r="CW9" s="135">
        <f>'MASTER_ ALL areas - No.seedling'!CV33</f>
        <v>0</v>
      </c>
      <c r="CX9" s="140">
        <f>'MASTER_ ALL areas - No.seedling'!CW33</f>
        <v>0</v>
      </c>
      <c r="CY9" s="141">
        <f>IF(CW9=0,0,CX9/(CW9/40))</f>
        <v>0</v>
      </c>
      <c r="CZ9" s="140">
        <f>'MASTER_ ALL areas - No.seedling'!CY33</f>
        <v>0</v>
      </c>
      <c r="DA9" s="142">
        <f>IF(CW9=0,0,CZ9/(CW9/40))</f>
        <v>0</v>
      </c>
      <c r="DB9" s="135">
        <f>'MASTER_ ALL areas - No.seedling'!DA33</f>
        <v>0</v>
      </c>
      <c r="DC9" s="140">
        <f>'MASTER_ ALL areas - No.seedling'!DB33</f>
        <v>0</v>
      </c>
      <c r="DD9" s="141">
        <f>IF(DB9=0,0,DC9/(DB9/40))</f>
        <v>0</v>
      </c>
      <c r="DE9" s="140">
        <f>'MASTER_ ALL areas - No.seedling'!DD33</f>
        <v>0</v>
      </c>
      <c r="DF9" s="142">
        <f>IF(DB9=0,0,DE9/(DB9/40))</f>
        <v>0</v>
      </c>
      <c r="DG9" s="135">
        <f>'MASTER_ ALL areas - No.seedling'!DF33</f>
        <v>0</v>
      </c>
      <c r="DH9" s="140">
        <f>'MASTER_ ALL areas - No.seedling'!DG33</f>
        <v>0</v>
      </c>
      <c r="DI9" s="141">
        <f>IF(DG9=0,0,DH9/(DG9/40))</f>
        <v>0</v>
      </c>
      <c r="DJ9" s="140">
        <f>'MASTER_ ALL areas - No.seedling'!DI33</f>
        <v>0</v>
      </c>
      <c r="DK9" s="142">
        <f>IF(DG9=0,0,DJ9/(DG9/40))</f>
        <v>0</v>
      </c>
      <c r="DL9" s="135">
        <f>'MASTER_ ALL areas - No.seedling'!DK33</f>
        <v>0</v>
      </c>
      <c r="DM9" s="140">
        <f>'MASTER_ ALL areas - No.seedling'!DL33</f>
        <v>0</v>
      </c>
      <c r="DN9" s="141">
        <f>IF(DL9=0,0,DM9/(DL9/40))</f>
        <v>0</v>
      </c>
      <c r="DO9" s="140">
        <f>'MASTER_ ALL areas - No.seedling'!DN33</f>
        <v>0</v>
      </c>
      <c r="DP9" s="142">
        <f>IF(DL9=0,0,DO9/(DL9/40))</f>
        <v>0</v>
      </c>
      <c r="DQ9" s="139">
        <f>'MASTER_ ALL areas - No.seedling'!DP33</f>
        <v>120</v>
      </c>
      <c r="DR9" s="140">
        <f>'MASTER_ ALL areas - No.seedling'!DQ33</f>
        <v>0</v>
      </c>
      <c r="DS9" s="141">
        <f>IF(DQ9=0,0,DR9/(DQ9/40))</f>
        <v>0</v>
      </c>
      <c r="DT9" s="140">
        <f>'MASTER_ ALL areas - No.seedling'!DS33</f>
        <v>0</v>
      </c>
      <c r="DU9" s="142">
        <f>IF(DQ9=0,0,DT9/(DQ9/40))</f>
        <v>0</v>
      </c>
      <c r="DV9" s="135">
        <f>'MASTER_ ALL areas - No.seedling'!DU33</f>
        <v>0</v>
      </c>
      <c r="DW9" s="140">
        <f>'MASTER_ ALL areas - No.seedling'!DV33</f>
        <v>0</v>
      </c>
      <c r="DX9" s="141">
        <f>IF(DV9=0,0,DW9/(DV9/40))</f>
        <v>0</v>
      </c>
      <c r="DY9" s="140">
        <f>'MASTER_ ALL areas - No.seedling'!DX33</f>
        <v>0</v>
      </c>
      <c r="DZ9" s="142">
        <f>IF(DV9=0,0,DY9/(DV9/40))</f>
        <v>0</v>
      </c>
      <c r="EA9" s="135">
        <f>'MASTER_ ALL areas - No.seedling'!DZ33</f>
        <v>0</v>
      </c>
      <c r="EB9" s="140">
        <f>'MASTER_ ALL areas - No.seedling'!EA33</f>
        <v>0</v>
      </c>
      <c r="EC9" s="141">
        <f>IF(EA9=0,0,EB9/(EA9/40))</f>
        <v>0</v>
      </c>
      <c r="ED9" s="140">
        <f>'MASTER_ ALL areas - No.seedling'!EC33</f>
        <v>0</v>
      </c>
      <c r="EE9" s="142">
        <f>IF(EA9=0,0,ED9/(EA9/40))</f>
        <v>0</v>
      </c>
      <c r="EF9" s="135">
        <f>'MASTER_ ALL areas - No.seedling'!EE33</f>
        <v>0</v>
      </c>
      <c r="EG9" s="140">
        <f>'MASTER_ ALL areas - No.seedling'!EF33</f>
        <v>0</v>
      </c>
      <c r="EH9" s="141">
        <f>IF(EF9=0,0,EG9/(EF9/40))</f>
        <v>0</v>
      </c>
      <c r="EI9" s="140">
        <f>'MASTER_ ALL areas - No.seedling'!EH33</f>
        <v>0</v>
      </c>
      <c r="EJ9" s="142">
        <f>IF(EF9=0,0,EI9/(EF9/40))</f>
        <v>0</v>
      </c>
      <c r="EK9" s="135">
        <f>'MASTER_ ALL areas - No.seedling'!EJ33</f>
        <v>0</v>
      </c>
      <c r="EL9" s="140">
        <f>'MASTER_ ALL areas - No.seedling'!EK33</f>
        <v>0</v>
      </c>
      <c r="EM9" s="141">
        <f>IF(EK9=0,0,EL9/(EK9/40))</f>
        <v>0</v>
      </c>
      <c r="EN9" s="140">
        <f>'MASTER_ ALL areas - No.seedling'!EM33</f>
        <v>0</v>
      </c>
      <c r="EO9" s="142">
        <f>IF(EK9=0,0,EN9/(EK9/40))</f>
        <v>0</v>
      </c>
      <c r="EP9" s="135">
        <f>'MASTER_ ALL areas - No.seedling'!EO33</f>
        <v>0</v>
      </c>
      <c r="EQ9" s="140">
        <f>'MASTER_ ALL areas - No.seedling'!EP33</f>
        <v>0</v>
      </c>
      <c r="ER9" s="141">
        <f>IF(EP9=0,0,EQ9/(EP9/40))</f>
        <v>0</v>
      </c>
      <c r="ES9" s="140">
        <f>'MASTER_ ALL areas - No.seedling'!ER33</f>
        <v>0</v>
      </c>
      <c r="ET9" s="142">
        <f>IF(EP9=0,0,ES9/(EP9/40))</f>
        <v>0</v>
      </c>
      <c r="EU9" s="135">
        <f>'MASTER_ ALL areas - No.seedling'!ET33</f>
        <v>0</v>
      </c>
      <c r="EV9" s="140">
        <f>'MASTER_ ALL areas - No.seedling'!EU33</f>
        <v>0</v>
      </c>
      <c r="EW9" s="141">
        <f>IF(EU9=0,0,EV9/(EU9/40))</f>
        <v>0</v>
      </c>
      <c r="EX9" s="140">
        <f>'MASTER_ ALL areas - No.seedling'!EW33</f>
        <v>0</v>
      </c>
      <c r="EY9" s="142">
        <f>IF(EU9=0,0,EX9/(EU9/40))</f>
        <v>0</v>
      </c>
      <c r="EZ9" s="135">
        <f>'MASTER_ ALL areas - No.seedling'!EY33</f>
        <v>0</v>
      </c>
      <c r="FA9" s="140">
        <f>'MASTER_ ALL areas - No.seedling'!EZ33</f>
        <v>0</v>
      </c>
      <c r="FB9" s="141">
        <f>IF(EZ9=0,0,FA9/(EZ9/40))</f>
        <v>0</v>
      </c>
      <c r="FC9" s="140">
        <f>'MASTER_ ALL areas - No.seedling'!FB33</f>
        <v>0</v>
      </c>
      <c r="FD9" s="142">
        <f>IF(EZ9=0,0,FC9/(EZ9/40))</f>
        <v>0</v>
      </c>
      <c r="FE9" s="139">
        <f>'MASTER_ ALL areas - No.seedling'!FD33</f>
        <v>40</v>
      </c>
      <c r="FF9" s="140">
        <f>'MASTER_ ALL areas - No.seedling'!FE33</f>
        <v>0</v>
      </c>
      <c r="FG9" s="141">
        <f>IF(FE9=0,0,FF9/(FE9/40))</f>
        <v>0</v>
      </c>
      <c r="FH9" s="140">
        <f>'MASTER_ ALL areas - No.seedling'!FG33</f>
        <v>0</v>
      </c>
      <c r="FI9" s="142">
        <f>IF(FE9=0,0,FH9/(FE9/40))</f>
        <v>0</v>
      </c>
      <c r="FJ9" s="135">
        <f>'MASTER_ ALL areas - No.seedling'!FI33</f>
        <v>0</v>
      </c>
      <c r="FK9" s="140">
        <f>'MASTER_ ALL areas - No.seedling'!FJ33</f>
        <v>0</v>
      </c>
      <c r="FL9" s="141">
        <f>IF(FJ9=0,0,FK9/(FJ9/40))</f>
        <v>0</v>
      </c>
      <c r="FM9" s="140">
        <f>'MASTER_ ALL areas - No.seedling'!FL33</f>
        <v>0</v>
      </c>
      <c r="FN9" s="142">
        <f>IF(FJ9=0,0,FM9/(FJ9/40))</f>
        <v>0</v>
      </c>
      <c r="FO9" s="135">
        <f>'MASTER_ ALL areas - No.seedling'!FN33</f>
        <v>0</v>
      </c>
      <c r="FP9" s="140">
        <f>'MASTER_ ALL areas - No.seedling'!FO33</f>
        <v>0</v>
      </c>
      <c r="FQ9" s="141">
        <f>IF(FO9=0,0,FP9/(FO9/40))</f>
        <v>0</v>
      </c>
      <c r="FR9" s="140">
        <f>'MASTER_ ALL areas - No.seedling'!FQ33</f>
        <v>0</v>
      </c>
      <c r="FS9" s="142">
        <f>IF(FO9=0,0,FR9/(FO9/40))</f>
        <v>0</v>
      </c>
      <c r="FT9" s="135">
        <f>'MASTER_ ALL areas - No.seedling'!FS33</f>
        <v>0</v>
      </c>
      <c r="FU9" s="140">
        <f>'MASTER_ ALL areas - No.seedling'!FT33</f>
        <v>0</v>
      </c>
      <c r="FV9" s="141">
        <f>IF(FT9=0,0,FU9/(FT9/40))</f>
        <v>0</v>
      </c>
      <c r="FW9" s="140">
        <f>'MASTER_ ALL areas - No.seedling'!FV33</f>
        <v>0</v>
      </c>
      <c r="FX9" s="142">
        <f>IF(FT9=0,0,FW9/(FT9/40))</f>
        <v>0</v>
      </c>
      <c r="FY9" s="135">
        <f>'MASTER_ ALL areas - No.seedling'!FX33</f>
        <v>0</v>
      </c>
      <c r="FZ9" s="140">
        <f>'MASTER_ ALL areas - No.seedling'!FY33</f>
        <v>0</v>
      </c>
      <c r="GA9" s="141">
        <f>IF(FY9=0,0,FZ9/(FY9/40))</f>
        <v>0</v>
      </c>
      <c r="GB9" s="140">
        <f>'MASTER_ ALL areas - No.seedling'!GA33</f>
        <v>0</v>
      </c>
      <c r="GC9" s="142">
        <f>IF(FY9=0,0,GB9/(FY9/40))</f>
        <v>0</v>
      </c>
      <c r="GD9" s="135">
        <f>'MASTER_ ALL areas - No.seedling'!GC33</f>
        <v>0</v>
      </c>
      <c r="GE9" s="140">
        <f>'MASTER_ ALL areas - No.seedling'!GD33</f>
        <v>0</v>
      </c>
      <c r="GF9" s="141">
        <f>IF(GD9=0,0,GE9/(GD9/40))</f>
        <v>0</v>
      </c>
      <c r="GG9" s="140">
        <f>'MASTER_ ALL areas - No.seedling'!GF33</f>
        <v>0</v>
      </c>
      <c r="GH9" s="142">
        <f>IF(GD9=0,0,GG9/(GD9/40))</f>
        <v>0</v>
      </c>
      <c r="GI9" s="135">
        <f>'MASTER_ ALL areas - No.seedling'!GH33</f>
        <v>0</v>
      </c>
      <c r="GJ9" s="140">
        <f>'MASTER_ ALL areas - No.seedling'!GI33</f>
        <v>0</v>
      </c>
      <c r="GK9" s="141">
        <f>IF(GI9=0,0,GJ9/(GI9/40))</f>
        <v>0</v>
      </c>
      <c r="GL9" s="140">
        <f>'MASTER_ ALL areas - No.seedling'!GK33</f>
        <v>0</v>
      </c>
      <c r="GM9" s="142">
        <f>IF(GI9=0,0,GL9/(GI9/40))</f>
        <v>0</v>
      </c>
      <c r="GN9" s="135">
        <f>'MASTER_ ALL areas - No.seedling'!GM33</f>
        <v>0</v>
      </c>
      <c r="GO9" s="140">
        <f>'MASTER_ ALL areas - No.seedling'!GN33</f>
        <v>0</v>
      </c>
      <c r="GP9" s="141">
        <f>IF(GN9=0,0,GO9/(GN9/40))</f>
        <v>0</v>
      </c>
      <c r="GQ9" s="140">
        <f>'MASTER_ ALL areas - No.seedling'!GP33</f>
        <v>0</v>
      </c>
      <c r="GR9" s="142">
        <f>IF(GN9=0,0,GQ9/(GN9/40))</f>
        <v>0</v>
      </c>
      <c r="GS9" s="135">
        <f>'MASTER_ ALL areas - No.seedling'!GR33</f>
        <v>0</v>
      </c>
      <c r="GT9" s="140">
        <f>'MASTER_ ALL areas - No.seedling'!GS33</f>
        <v>0</v>
      </c>
      <c r="GU9" s="141">
        <f>IF(GS9=0,0,GT9/(GS9/40))</f>
        <v>0</v>
      </c>
      <c r="GV9" s="140">
        <f>'MASTER_ ALL areas - No.seedling'!GU33</f>
        <v>0</v>
      </c>
      <c r="GW9" s="142">
        <f>IF(GS9=0,0,GV9/(GS9/40))</f>
        <v>0</v>
      </c>
      <c r="GX9" s="135">
        <f>'MASTER_ ALL areas - No.seedling'!GW33</f>
        <v>0</v>
      </c>
      <c r="GY9" s="140">
        <f>'MASTER_ ALL areas - No.seedling'!GX33</f>
        <v>0</v>
      </c>
      <c r="GZ9" s="141">
        <f>IF(GX9=0,0,GY9/(GX9/40))</f>
        <v>0</v>
      </c>
      <c r="HA9" s="140">
        <f>'MASTER_ ALL areas - No.seedling'!GZ33</f>
        <v>0</v>
      </c>
      <c r="HB9" s="142">
        <f>IF(GX9=0,0,HA9/(GX9/40))</f>
        <v>0</v>
      </c>
      <c r="HC9" s="135">
        <f>'MASTER_ ALL areas - No.seedling'!HB33</f>
        <v>0</v>
      </c>
      <c r="HD9" s="140">
        <f>'MASTER_ ALL areas - No.seedling'!HC33</f>
        <v>0</v>
      </c>
      <c r="HE9" s="141">
        <f>IF(HC9=0,0,HD9/(HC9/40))</f>
        <v>0</v>
      </c>
      <c r="HF9" s="140">
        <f>'MASTER_ ALL areas - No.seedling'!HE33</f>
        <v>0</v>
      </c>
      <c r="HG9" s="142">
        <f>IF(HC9=0,0,HF9/(HC9/40))</f>
        <v>0</v>
      </c>
      <c r="HH9" s="135">
        <f>'MASTER_ ALL areas - No.seedling'!HG33</f>
        <v>0</v>
      </c>
      <c r="HI9" s="140">
        <f>'MASTER_ ALL areas - No.seedling'!HH33</f>
        <v>0</v>
      </c>
      <c r="HJ9" s="141">
        <f>IF(HH9=0,0,HI9/(HH9/40))</f>
        <v>0</v>
      </c>
      <c r="HK9" s="140">
        <f>'MASTER_ ALL areas - No.seedling'!HJ33</f>
        <v>0</v>
      </c>
      <c r="HL9" s="142">
        <f>IF(HH9=0,0,HK9/(HH9/40))</f>
        <v>0</v>
      </c>
      <c r="HM9" s="135">
        <f>'MASTER_ ALL areas - No.seedling'!HL33</f>
        <v>0</v>
      </c>
      <c r="HN9" s="140">
        <f>'MASTER_ ALL areas - No.seedling'!HM33</f>
        <v>0</v>
      </c>
      <c r="HO9" s="141">
        <f>IF(HM9=0,0,HN9/(HM9/40))</f>
        <v>0</v>
      </c>
      <c r="HP9" s="140">
        <f>'MASTER_ ALL areas - No.seedling'!HO33</f>
        <v>0</v>
      </c>
      <c r="HQ9" s="142">
        <f>IF(HM9=0,0,HP9/(HM9/40))</f>
        <v>0</v>
      </c>
      <c r="HR9" s="135">
        <f>'MASTER_ ALL areas - No.seedling'!HQ33</f>
        <v>0</v>
      </c>
      <c r="HS9" s="140">
        <f>'MASTER_ ALL areas - No.seedling'!HR33</f>
        <v>0</v>
      </c>
      <c r="HT9" s="141">
        <f>IF(HR9=0,0,HS9/(HR9/40))</f>
        <v>0</v>
      </c>
      <c r="HU9" s="140">
        <f>'MASTER_ ALL areas - No.seedling'!HT33</f>
        <v>0</v>
      </c>
      <c r="HV9" s="142">
        <f>IF(HR9=0,0,HU9/(HR9/40))</f>
        <v>0</v>
      </c>
      <c r="HW9" s="135">
        <f>'MASTER_ ALL areas - No.seedling'!HV33</f>
        <v>0</v>
      </c>
      <c r="HX9" s="140">
        <f>'MASTER_ ALL areas - No.seedling'!HW33</f>
        <v>0</v>
      </c>
      <c r="HY9" s="141">
        <f>IF(HW9=0,0,HX9/(HW9/40))</f>
        <v>0</v>
      </c>
      <c r="HZ9" s="140">
        <f>'MASTER_ ALL areas - No.seedling'!HY33</f>
        <v>0</v>
      </c>
      <c r="IA9" s="142">
        <f>IF(HW9=0,0,HZ9/(HW9/40))</f>
        <v>0</v>
      </c>
      <c r="IB9" s="135">
        <f>'MASTER_ ALL areas - No.seedling'!IA33</f>
        <v>0</v>
      </c>
      <c r="IC9" s="140">
        <f>'MASTER_ ALL areas - No.seedling'!IB33</f>
        <v>0</v>
      </c>
      <c r="ID9" s="141">
        <f>IF(IB9=0,0,IC9/(IB9/40))</f>
        <v>0</v>
      </c>
      <c r="IE9" s="140">
        <f>'MASTER_ ALL areas - No.seedling'!ID33</f>
        <v>0</v>
      </c>
      <c r="IF9" s="144">
        <f>IF(IB9=0,0,IE9/(IB9/40))</f>
        <v>0</v>
      </c>
      <c r="IG9" s="145" t="s">
        <v>173</v>
      </c>
      <c r="IH9" s="146"/>
    </row>
    <row r="10" spans="2:242" ht="33" customHeight="1" x14ac:dyDescent="0.25">
      <c r="B10" s="420">
        <v>31</v>
      </c>
      <c r="C10" s="150" t="s">
        <v>177</v>
      </c>
      <c r="D10" s="422">
        <v>214460</v>
      </c>
      <c r="E10" s="423">
        <v>931844</v>
      </c>
      <c r="F10" s="180" t="s">
        <v>178</v>
      </c>
      <c r="G10" s="88" t="s">
        <v>128</v>
      </c>
      <c r="H10" s="212">
        <f>'MASTER_ ALL areas - No.seedling'!G35</f>
        <v>1</v>
      </c>
      <c r="I10" s="70">
        <f>'MASTER_ ALL areas - No.seedling'!H35</f>
        <v>0.02</v>
      </c>
      <c r="J10" s="71">
        <f>'MASTER_ ALL areas - No.seedling'!I35</f>
        <v>48.2</v>
      </c>
      <c r="K10" s="72">
        <f>'MASTER_ ALL areas - No.seedling'!J35</f>
        <v>48</v>
      </c>
      <c r="L10" s="73">
        <f>K10*20</f>
        <v>960</v>
      </c>
      <c r="M10" s="74">
        <f>'MASTER_ ALL areas - No.seedling'!L35</f>
        <v>960</v>
      </c>
      <c r="N10" s="113">
        <f>'MASTER_ ALL areas - No.seedling'!M35</f>
        <v>5</v>
      </c>
      <c r="O10" s="114">
        <f>'MASTER_ ALL areas - No.seedling'!N35</f>
        <v>44</v>
      </c>
      <c r="P10" s="80">
        <f>'MASTER_ ALL areas - No.seedling'!O35</f>
        <v>0.10416666666666667</v>
      </c>
      <c r="Q10" s="81">
        <f>'MASTER_ ALL areas - No.seedling'!P35</f>
        <v>0.91666666666666663</v>
      </c>
      <c r="R10" s="621"/>
      <c r="S10" s="617">
        <f>'MASTER_ ALL areas - No.seedling'!R35</f>
        <v>120</v>
      </c>
      <c r="T10" s="76">
        <f>'MASTER_ ALL areas - No.seedling'!S35</f>
        <v>0</v>
      </c>
      <c r="U10" s="77">
        <f>IF(S10=0,0,T10/(S10/20))</f>
        <v>0</v>
      </c>
      <c r="V10" s="82">
        <f>'MASTER_ ALL areas - No.seedling'!U35</f>
        <v>2</v>
      </c>
      <c r="W10" s="80">
        <f>IF(S10=0,0,V10/(S10/20))</f>
        <v>0.33333333333333331</v>
      </c>
      <c r="X10" s="619">
        <f>'MASTER_ ALL areas - No.seedling'!W35</f>
        <v>460</v>
      </c>
      <c r="Y10" s="82">
        <f>'MASTER_ ALL areas - No.seedling'!X35</f>
        <v>5</v>
      </c>
      <c r="Z10" s="77">
        <f>IF(X10=0,0,Y10/(X10/20))</f>
        <v>0.21739130434782608</v>
      </c>
      <c r="AA10" s="82">
        <f>'MASTER_ ALL areas - No.seedling'!Z35</f>
        <v>23</v>
      </c>
      <c r="AB10" s="80">
        <f>IF(X10=0,0,AA10/(X10/20))</f>
        <v>1</v>
      </c>
      <c r="AC10" s="76">
        <f>'MASTER_ ALL areas - No.seedling'!AB35</f>
        <v>380</v>
      </c>
      <c r="AD10" s="76">
        <f>'MASTER_ ALL areas - No.seedling'!AC35</f>
        <v>0</v>
      </c>
      <c r="AE10" s="77">
        <f>IF(AC10=0,0,AD10/(AC10/20))</f>
        <v>0</v>
      </c>
      <c r="AF10" s="82">
        <f>'MASTER_ ALL areas - No.seedling'!AE35</f>
        <v>19</v>
      </c>
      <c r="AG10" s="80">
        <f>IF(AC10=0,0,AF10/(AC10/20))</f>
        <v>1</v>
      </c>
      <c r="AH10" s="76">
        <f>'MASTER_ ALL areas - No.seedling'!AG35</f>
        <v>0</v>
      </c>
      <c r="AI10" s="76">
        <f>'MASTER_ ALL areas - No.seedling'!AH35</f>
        <v>0</v>
      </c>
      <c r="AJ10" s="77">
        <f>IF(AH10=0,0,AI10/(AH10/20))</f>
        <v>0</v>
      </c>
      <c r="AK10" s="82">
        <f>'MASTER_ ALL areas - No.seedling'!AJ35</f>
        <v>0</v>
      </c>
      <c r="AL10" s="81">
        <f>IF(AH10=0,0,AK10/(AH10/20))</f>
        <v>0</v>
      </c>
      <c r="AM10" s="621"/>
      <c r="AN10" s="617">
        <f>'MASTER_ ALL areas - No.seedling'!AM35</f>
        <v>800</v>
      </c>
      <c r="AO10" s="76">
        <f>'MASTER_ ALL areas - No.seedling'!AN35</f>
        <v>4</v>
      </c>
      <c r="AP10" s="77">
        <f>IF(AN10=0,0,AO10/(AN10/20))</f>
        <v>0.1</v>
      </c>
      <c r="AQ10" s="82">
        <f>'MASTER_ ALL areas - No.seedling'!AP35</f>
        <v>40</v>
      </c>
      <c r="AR10" s="77">
        <f>IF(AN10=0,0,AQ10/(AN10/20))</f>
        <v>1</v>
      </c>
      <c r="AS10" s="82">
        <f>'MASTER_ ALL areas - No.seedling'!AR35</f>
        <v>100</v>
      </c>
      <c r="AT10" s="76">
        <f>'MASTER_ ALL areas - No.seedling'!AS35</f>
        <v>0</v>
      </c>
      <c r="AU10" s="77">
        <f>IF(AS10=0,0,AT10/(AS10/20))</f>
        <v>0</v>
      </c>
      <c r="AV10" s="82">
        <f>'MASTER_ ALL areas - No.seedling'!AU35</f>
        <v>3</v>
      </c>
      <c r="AW10" s="77">
        <f>IF(AS10=0,0,AV10/(AS10/20))</f>
        <v>0.6</v>
      </c>
      <c r="AX10" s="71">
        <f>'MASTER_ ALL areas - No.seedling'!AW35</f>
        <v>40</v>
      </c>
      <c r="AY10" s="82">
        <f>'MASTER_ ALL areas - No.seedling'!AX35</f>
        <v>0</v>
      </c>
      <c r="AZ10" s="77">
        <f>IF(AX10=0,0,AY10/(AX10/20))</f>
        <v>0</v>
      </c>
      <c r="BA10" s="82">
        <f>'MASTER_ ALL areas - No.seedling'!AZ35</f>
        <v>0</v>
      </c>
      <c r="BB10" s="77">
        <f>IF(AX10=0,0,BA10/(AX10/20))</f>
        <v>0</v>
      </c>
      <c r="BC10" s="82">
        <f>'MASTER_ ALL areas - No.seedling'!BB35</f>
        <v>0</v>
      </c>
      <c r="BD10" s="76">
        <f>'MASTER_ ALL areas - No.seedling'!BC35</f>
        <v>0</v>
      </c>
      <c r="BE10" s="77">
        <f>IF(BC10=0,0,BD10/(BC10/20))</f>
        <v>0</v>
      </c>
      <c r="BF10" s="82">
        <f>'MASTER_ ALL areas - No.seedling'!BE35</f>
        <v>0</v>
      </c>
      <c r="BG10" s="77">
        <f>IF(BC10=0,0,BF10/(BC10/20))</f>
        <v>0</v>
      </c>
      <c r="BH10" s="82">
        <f>'MASTER_ ALL areas - No.seedling'!BG35</f>
        <v>20</v>
      </c>
      <c r="BI10" s="76">
        <f>'MASTER_ ALL areas - No.seedling'!BH35</f>
        <v>1</v>
      </c>
      <c r="BJ10" s="77">
        <f>IF(BH10=0,0,BI10/(BH10/20))</f>
        <v>1</v>
      </c>
      <c r="BK10" s="82">
        <f>'MASTER_ ALL areas - No.seedling'!BJ35</f>
        <v>1</v>
      </c>
      <c r="BL10" s="77">
        <f>IF(BH10=0,0,BK10/(BH10/20))</f>
        <v>1</v>
      </c>
      <c r="BM10" s="82">
        <f>'MASTER_ ALL areas - No.seedling'!BL35</f>
        <v>0</v>
      </c>
      <c r="BN10" s="76">
        <f>'MASTER_ ALL areas - No.seedling'!BM35</f>
        <v>0</v>
      </c>
      <c r="BO10" s="77">
        <f>IF(BM10=0,0,BN10/(BM10/20))</f>
        <v>0</v>
      </c>
      <c r="BP10" s="82">
        <f>'MASTER_ ALL areas - No.seedling'!BO35</f>
        <v>0</v>
      </c>
      <c r="BQ10" s="77">
        <f>IF(BM10=0,0,BP10/(BM10/20))</f>
        <v>0</v>
      </c>
      <c r="BR10" s="82">
        <f>'MASTER_ ALL areas - No.seedling'!BQ35</f>
        <v>0</v>
      </c>
      <c r="BS10" s="76">
        <f>'MASTER_ ALL areas - No.seedling'!BR35</f>
        <v>0</v>
      </c>
      <c r="BT10" s="77">
        <f>IF(BR10=0,0,BS10/(BR10/20))</f>
        <v>0</v>
      </c>
      <c r="BU10" s="82">
        <f>'MASTER_ ALL areas - No.seedling'!BT35</f>
        <v>0</v>
      </c>
      <c r="BV10" s="77">
        <f>IF(BR10=0,0,BU10/(BR10/20))</f>
        <v>0</v>
      </c>
      <c r="BW10" s="82">
        <f>'MASTER_ ALL areas - No.seedling'!BV35</f>
        <v>0</v>
      </c>
      <c r="BX10" s="76">
        <f>'MASTER_ ALL areas - No.seedling'!BW35</f>
        <v>0</v>
      </c>
      <c r="BY10" s="77">
        <f>IF(BW10=0,0,BX10/(BW10/20))</f>
        <v>0</v>
      </c>
      <c r="BZ10" s="82">
        <f>'MASTER_ ALL areas - No.seedling'!BY35</f>
        <v>0</v>
      </c>
      <c r="CA10" s="81">
        <f>IF(BW10=0,0,BZ10/(BW10/20))</f>
        <v>0</v>
      </c>
      <c r="CB10" s="79"/>
      <c r="CC10" s="113">
        <f>'MASTER_ ALL areas - No.seedling'!CB35</f>
        <v>0</v>
      </c>
      <c r="CD10" s="76">
        <f>'MASTER_ ALL areas - No.seedling'!CC35</f>
        <v>0</v>
      </c>
      <c r="CE10" s="80">
        <f>IF(CC10=0,0,CD10/(CC10/20))</f>
        <v>0</v>
      </c>
      <c r="CF10" s="76">
        <f>'MASTER_ ALL areas - No.seedling'!CE35</f>
        <v>0</v>
      </c>
      <c r="CG10" s="81">
        <f>IF(CC10=0,0,CF10/(CC10/20))</f>
        <v>0</v>
      </c>
      <c r="CH10" s="75">
        <f>'MASTER_ ALL areas - No.seedling'!CG35</f>
        <v>440</v>
      </c>
      <c r="CI10" s="76">
        <f>'MASTER_ ALL areas - No.seedling'!CH35</f>
        <v>4</v>
      </c>
      <c r="CJ10" s="80">
        <f>IF(CH10=0,0,CI10/(CH10/20))</f>
        <v>0.18181818181818182</v>
      </c>
      <c r="CK10" s="76">
        <f>'MASTER_ ALL areas - No.seedling'!CJ35</f>
        <v>22</v>
      </c>
      <c r="CL10" s="81">
        <f>IF(CH10=0,0,CK10/(CH10/20))</f>
        <v>1</v>
      </c>
      <c r="CM10" s="75">
        <f>'MASTER_ ALL areas - No.seedling'!CL35</f>
        <v>360</v>
      </c>
      <c r="CN10" s="76">
        <f>'MASTER_ ALL areas - No.seedling'!CM35</f>
        <v>0</v>
      </c>
      <c r="CO10" s="80">
        <f>IF(CM10=0,0,CN10/(CM10/20))</f>
        <v>0</v>
      </c>
      <c r="CP10" s="76">
        <f>'MASTER_ ALL areas - No.seedling'!CO35</f>
        <v>18</v>
      </c>
      <c r="CQ10" s="81">
        <f>IF(CM10=0,0,CP10/(CM10/20))</f>
        <v>1</v>
      </c>
      <c r="CR10" s="113">
        <f>'MASTER_ ALL areas - No.seedling'!CQ35</f>
        <v>0</v>
      </c>
      <c r="CS10" s="76">
        <f>'MASTER_ ALL areas - No.seedling'!CR35</f>
        <v>0</v>
      </c>
      <c r="CT10" s="80">
        <f>IF(CR10=0,0,CS10/(CR10/20))</f>
        <v>0</v>
      </c>
      <c r="CU10" s="76">
        <f>'MASTER_ ALL areas - No.seedling'!CT35</f>
        <v>0</v>
      </c>
      <c r="CV10" s="81">
        <f>IF(CR10=0,0,CU10/(CR10/20))</f>
        <v>0</v>
      </c>
      <c r="CW10" s="75">
        <f>'MASTER_ ALL areas - No.seedling'!CV35</f>
        <v>80</v>
      </c>
      <c r="CX10" s="76">
        <f>'MASTER_ ALL areas - No.seedling'!CW35</f>
        <v>0</v>
      </c>
      <c r="CY10" s="80">
        <f>IF(CW10=0,0,CX10/(CW10/20))</f>
        <v>0</v>
      </c>
      <c r="CZ10" s="76">
        <f>'MASTER_ ALL areas - No.seedling'!CY35</f>
        <v>2</v>
      </c>
      <c r="DA10" s="81">
        <f>IF(CW10=0,0,CZ10/(CW10/20))</f>
        <v>0.5</v>
      </c>
      <c r="DB10" s="113">
        <f>'MASTER_ ALL areas - No.seedling'!DA35</f>
        <v>0</v>
      </c>
      <c r="DC10" s="76">
        <f>'MASTER_ ALL areas - No.seedling'!DB35</f>
        <v>0</v>
      </c>
      <c r="DD10" s="80">
        <f>IF(DB10=0,0,DC10/(DB10/20))</f>
        <v>0</v>
      </c>
      <c r="DE10" s="76">
        <f>'MASTER_ ALL areas - No.seedling'!DD35</f>
        <v>0</v>
      </c>
      <c r="DF10" s="81">
        <f>IF(DB10=0,0,DE10/(DB10/20))</f>
        <v>0</v>
      </c>
      <c r="DG10" s="75">
        <f>'MASTER_ ALL areas - No.seedling'!DF35</f>
        <v>20</v>
      </c>
      <c r="DH10" s="76">
        <f>'MASTER_ ALL areas - No.seedling'!DG35</f>
        <v>0</v>
      </c>
      <c r="DI10" s="80">
        <f>IF(DG10=0,0,DH10/(DG10/20))</f>
        <v>0</v>
      </c>
      <c r="DJ10" s="76">
        <f>'MASTER_ ALL areas - No.seedling'!DI35</f>
        <v>1</v>
      </c>
      <c r="DK10" s="81">
        <f>IF(DG10=0,0,DJ10/(DG10/20))</f>
        <v>1</v>
      </c>
      <c r="DL10" s="113">
        <f>'MASTER_ ALL areas - No.seedling'!DK35</f>
        <v>0</v>
      </c>
      <c r="DM10" s="76">
        <f>'MASTER_ ALL areas - No.seedling'!DL35</f>
        <v>0</v>
      </c>
      <c r="DN10" s="80">
        <f>IF(DL10=0,0,DM10/(DL10/20))</f>
        <v>0</v>
      </c>
      <c r="DO10" s="76">
        <f>'MASTER_ ALL areas - No.seedling'!DN35</f>
        <v>0</v>
      </c>
      <c r="DP10" s="81">
        <f>IF(DL10=0,0,DO10/(DL10/20))</f>
        <v>0</v>
      </c>
      <c r="DQ10" s="75">
        <f>'MASTER_ ALL areas - No.seedling'!DP35</f>
        <v>40</v>
      </c>
      <c r="DR10" s="76">
        <f>'MASTER_ ALL areas - No.seedling'!DQ35</f>
        <v>0</v>
      </c>
      <c r="DS10" s="80">
        <f>IF(DQ10=0,0,DR10/(DQ10/20))</f>
        <v>0</v>
      </c>
      <c r="DT10" s="76">
        <f>'MASTER_ ALL areas - No.seedling'!DS35</f>
        <v>0</v>
      </c>
      <c r="DU10" s="81">
        <f>IF(DQ10=0,0,DT10/(DQ10/20))</f>
        <v>0</v>
      </c>
      <c r="DV10" s="113">
        <f>'MASTER_ ALL areas - No.seedling'!DU35</f>
        <v>0</v>
      </c>
      <c r="DW10" s="76">
        <f>'MASTER_ ALL areas - No.seedling'!DV35</f>
        <v>0</v>
      </c>
      <c r="DX10" s="80">
        <f>IF(DV10=0,0,DW10/(DV10/20))</f>
        <v>0</v>
      </c>
      <c r="DY10" s="76">
        <f>'MASTER_ ALL areas - No.seedling'!DX35</f>
        <v>0</v>
      </c>
      <c r="DZ10" s="81">
        <f>IF(DV10=0,0,DY10/(DV10/20))</f>
        <v>0</v>
      </c>
      <c r="EA10" s="113">
        <f>'MASTER_ ALL areas - No.seedling'!DZ35</f>
        <v>0</v>
      </c>
      <c r="EB10" s="76">
        <f>'MASTER_ ALL areas - No.seedling'!EA35</f>
        <v>0</v>
      </c>
      <c r="EC10" s="80">
        <f>IF(EA10=0,0,EB10/(EA10/20))</f>
        <v>0</v>
      </c>
      <c r="ED10" s="76">
        <f>'MASTER_ ALL areas - No.seedling'!EC35</f>
        <v>0</v>
      </c>
      <c r="EE10" s="81">
        <f>IF(EA10=0,0,ED10/(EA10/20))</f>
        <v>0</v>
      </c>
      <c r="EF10" s="113">
        <f>'MASTER_ ALL areas - No.seedling'!EE35</f>
        <v>0</v>
      </c>
      <c r="EG10" s="76">
        <f>'MASTER_ ALL areas - No.seedling'!EF35</f>
        <v>0</v>
      </c>
      <c r="EH10" s="80">
        <f>IF(EF10=0,0,EG10/(EF10/20))</f>
        <v>0</v>
      </c>
      <c r="EI10" s="76">
        <f>'MASTER_ ALL areas - No.seedling'!EH35</f>
        <v>0</v>
      </c>
      <c r="EJ10" s="81">
        <f>IF(EF10=0,0,EI10/(EF10/20))</f>
        <v>0</v>
      </c>
      <c r="EK10" s="113">
        <f>'MASTER_ ALL areas - No.seedling'!EJ35</f>
        <v>0</v>
      </c>
      <c r="EL10" s="76">
        <f>'MASTER_ ALL areas - No.seedling'!EK35</f>
        <v>0</v>
      </c>
      <c r="EM10" s="80">
        <f>IF(EK10=0,0,EL10/(EK10/20))</f>
        <v>0</v>
      </c>
      <c r="EN10" s="76">
        <f>'MASTER_ ALL areas - No.seedling'!EM35</f>
        <v>0</v>
      </c>
      <c r="EO10" s="81">
        <f>IF(EK10=0,0,EN10/(EK10/20))</f>
        <v>0</v>
      </c>
      <c r="EP10" s="113">
        <f>'MASTER_ ALL areas - No.seedling'!EO35</f>
        <v>0</v>
      </c>
      <c r="EQ10" s="76">
        <f>'MASTER_ ALL areas - No.seedling'!EP35</f>
        <v>0</v>
      </c>
      <c r="ER10" s="80">
        <f>IF(EP10=0,0,EQ10/(EP10/20))</f>
        <v>0</v>
      </c>
      <c r="ES10" s="76">
        <f>'MASTER_ ALL areas - No.seedling'!ER35</f>
        <v>0</v>
      </c>
      <c r="ET10" s="81">
        <f>IF(EP10=0,0,ES10/(EP10/20))</f>
        <v>0</v>
      </c>
      <c r="EU10" s="113">
        <f>'MASTER_ ALL areas - No.seedling'!ET35</f>
        <v>0</v>
      </c>
      <c r="EV10" s="76">
        <f>'MASTER_ ALL areas - No.seedling'!EU35</f>
        <v>0</v>
      </c>
      <c r="EW10" s="80">
        <f>IF(EU10=0,0,EV10/(EU10/20))</f>
        <v>0</v>
      </c>
      <c r="EX10" s="76">
        <f>'MASTER_ ALL areas - No.seedling'!EW35</f>
        <v>0</v>
      </c>
      <c r="EY10" s="81">
        <f>IF(EU10=0,0,EX10/(EU10/20))</f>
        <v>0</v>
      </c>
      <c r="EZ10" s="113">
        <f>'MASTER_ ALL areas - No.seedling'!EY35</f>
        <v>0</v>
      </c>
      <c r="FA10" s="76">
        <f>'MASTER_ ALL areas - No.seedling'!EZ35</f>
        <v>0</v>
      </c>
      <c r="FB10" s="80">
        <f>IF(EZ10=0,0,FA10/(EZ10/20))</f>
        <v>0</v>
      </c>
      <c r="FC10" s="76">
        <f>'MASTER_ ALL areas - No.seedling'!FB35</f>
        <v>0</v>
      </c>
      <c r="FD10" s="81">
        <f>IF(EZ10=0,0,FC10/(EZ10/20))</f>
        <v>0</v>
      </c>
      <c r="FE10" s="113">
        <f>'MASTER_ ALL areas - No.seedling'!FD35</f>
        <v>0</v>
      </c>
      <c r="FF10" s="76">
        <f>'MASTER_ ALL areas - No.seedling'!FE35</f>
        <v>0</v>
      </c>
      <c r="FG10" s="80">
        <f>IF(FE10=0,0,FF10/(FE10/20))</f>
        <v>0</v>
      </c>
      <c r="FH10" s="76">
        <f>'MASTER_ ALL areas - No.seedling'!FG35</f>
        <v>0</v>
      </c>
      <c r="FI10" s="81">
        <f>IF(FE10=0,0,FH10/(FE10/20))</f>
        <v>0</v>
      </c>
      <c r="FJ10" s="75">
        <f>'MASTER_ ALL areas - No.seedling'!FI35</f>
        <v>20</v>
      </c>
      <c r="FK10" s="76">
        <f>'MASTER_ ALL areas - No.seedling'!FJ35</f>
        <v>1</v>
      </c>
      <c r="FL10" s="80">
        <f>IF(FJ10=0,0,FK10/(FJ10/20))</f>
        <v>1</v>
      </c>
      <c r="FM10" s="76">
        <f>'MASTER_ ALL areas - No.seedling'!FL35</f>
        <v>1</v>
      </c>
      <c r="FN10" s="81">
        <f>IF(FJ10=0,0,FM10/(FJ10/20))</f>
        <v>1</v>
      </c>
      <c r="FO10" s="113">
        <f>'MASTER_ ALL areas - No.seedling'!FN35</f>
        <v>0</v>
      </c>
      <c r="FP10" s="76">
        <f>'MASTER_ ALL areas - No.seedling'!FO35</f>
        <v>0</v>
      </c>
      <c r="FQ10" s="80">
        <f>IF(FO10=0,0,FP10/(FO10/20))</f>
        <v>0</v>
      </c>
      <c r="FR10" s="76">
        <f>'MASTER_ ALL areas - No.seedling'!FQ35</f>
        <v>0</v>
      </c>
      <c r="FS10" s="81">
        <f>IF(FO10=0,0,FR10/(FO10/20))</f>
        <v>0</v>
      </c>
      <c r="FT10" s="113">
        <f>'MASTER_ ALL areas - No.seedling'!FS35</f>
        <v>0</v>
      </c>
      <c r="FU10" s="76">
        <f>'MASTER_ ALL areas - No.seedling'!FT35</f>
        <v>0</v>
      </c>
      <c r="FV10" s="80">
        <f>IF(FT10=0,0,FU10/(FT10/20))</f>
        <v>0</v>
      </c>
      <c r="FW10" s="76">
        <f>'MASTER_ ALL areas - No.seedling'!FV35</f>
        <v>0</v>
      </c>
      <c r="FX10" s="81">
        <f>IF(FT10=0,0,FW10/(FT10/20))</f>
        <v>0</v>
      </c>
      <c r="FY10" s="113">
        <f>'MASTER_ ALL areas - No.seedling'!FX35</f>
        <v>0</v>
      </c>
      <c r="FZ10" s="76">
        <f>'MASTER_ ALL areas - No.seedling'!FY35</f>
        <v>0</v>
      </c>
      <c r="GA10" s="80">
        <f>IF(FY10=0,0,FZ10/(FY10/20))</f>
        <v>0</v>
      </c>
      <c r="GB10" s="76">
        <f>'MASTER_ ALL areas - No.seedling'!GA35</f>
        <v>0</v>
      </c>
      <c r="GC10" s="81">
        <f>IF(FY10=0,0,GB10/(FY10/20))</f>
        <v>0</v>
      </c>
      <c r="GD10" s="113">
        <f>'MASTER_ ALL areas - No.seedling'!GC35</f>
        <v>0</v>
      </c>
      <c r="GE10" s="76">
        <f>'MASTER_ ALL areas - No.seedling'!GD35</f>
        <v>0</v>
      </c>
      <c r="GF10" s="80">
        <f>IF(GD10=0,0,GE10/(GD10/20))</f>
        <v>0</v>
      </c>
      <c r="GG10" s="76">
        <f>'MASTER_ ALL areas - No.seedling'!GF35</f>
        <v>0</v>
      </c>
      <c r="GH10" s="81">
        <f>IF(GD10=0,0,GG10/(GD10/20))</f>
        <v>0</v>
      </c>
      <c r="GI10" s="113">
        <f>'MASTER_ ALL areas - No.seedling'!GH35</f>
        <v>0</v>
      </c>
      <c r="GJ10" s="76">
        <f>'MASTER_ ALL areas - No.seedling'!GI35</f>
        <v>0</v>
      </c>
      <c r="GK10" s="80">
        <f>IF(GI10=0,0,GJ10/(GI10/20))</f>
        <v>0</v>
      </c>
      <c r="GL10" s="76">
        <f>'MASTER_ ALL areas - No.seedling'!GK35</f>
        <v>0</v>
      </c>
      <c r="GM10" s="81">
        <f>IF(GI10=0,0,GL10/(GI10/20))</f>
        <v>0</v>
      </c>
      <c r="GN10" s="113">
        <f>'MASTER_ ALL areas - No.seedling'!GM35</f>
        <v>0</v>
      </c>
      <c r="GO10" s="76">
        <f>'MASTER_ ALL areas - No.seedling'!GN35</f>
        <v>0</v>
      </c>
      <c r="GP10" s="80">
        <f>IF(GN10=0,0,GO10/(GN10/20))</f>
        <v>0</v>
      </c>
      <c r="GQ10" s="76">
        <f>'MASTER_ ALL areas - No.seedling'!GP35</f>
        <v>0</v>
      </c>
      <c r="GR10" s="81">
        <f>IF(GN10=0,0,GQ10/(GN10/20))</f>
        <v>0</v>
      </c>
      <c r="GS10" s="113">
        <f>'MASTER_ ALL areas - No.seedling'!GR35</f>
        <v>0</v>
      </c>
      <c r="GT10" s="76">
        <f>'MASTER_ ALL areas - No.seedling'!GS35</f>
        <v>0</v>
      </c>
      <c r="GU10" s="80">
        <f>IF(GS10=0,0,GT10/(GS10/20))</f>
        <v>0</v>
      </c>
      <c r="GV10" s="76">
        <f>'MASTER_ ALL areas - No.seedling'!GU35</f>
        <v>0</v>
      </c>
      <c r="GW10" s="81">
        <f>IF(GS10=0,0,GV10/(GS10/20))</f>
        <v>0</v>
      </c>
      <c r="GX10" s="113">
        <f>'MASTER_ ALL areas - No.seedling'!GW35</f>
        <v>0</v>
      </c>
      <c r="GY10" s="76">
        <f>'MASTER_ ALL areas - No.seedling'!GX35</f>
        <v>0</v>
      </c>
      <c r="GZ10" s="80">
        <f>IF(GX10=0,0,GY10/(GX10/20))</f>
        <v>0</v>
      </c>
      <c r="HA10" s="76">
        <f>'MASTER_ ALL areas - No.seedling'!GZ35</f>
        <v>0</v>
      </c>
      <c r="HB10" s="81">
        <f>IF(GX10=0,0,HA10/(GX10/20))</f>
        <v>0</v>
      </c>
      <c r="HC10" s="113">
        <f>'MASTER_ ALL areas - No.seedling'!HB35</f>
        <v>0</v>
      </c>
      <c r="HD10" s="76">
        <f>'MASTER_ ALL areas - No.seedling'!HC35</f>
        <v>0</v>
      </c>
      <c r="HE10" s="80">
        <f>IF(HC10=0,0,HD10/(HC10/20))</f>
        <v>0</v>
      </c>
      <c r="HF10" s="76">
        <f>'MASTER_ ALL areas - No.seedling'!HE35</f>
        <v>0</v>
      </c>
      <c r="HG10" s="81">
        <f>IF(HC10=0,0,HF10/(HC10/20))</f>
        <v>0</v>
      </c>
      <c r="HH10" s="113">
        <f>'MASTER_ ALL areas - No.seedling'!HG35</f>
        <v>0</v>
      </c>
      <c r="HI10" s="76">
        <f>'MASTER_ ALL areas - No.seedling'!HH35</f>
        <v>0</v>
      </c>
      <c r="HJ10" s="80">
        <f>IF(HH10=0,0,HI10/(HH10/20))</f>
        <v>0</v>
      </c>
      <c r="HK10" s="76">
        <f>'MASTER_ ALL areas - No.seedling'!HJ35</f>
        <v>0</v>
      </c>
      <c r="HL10" s="81">
        <f>IF(HH10=0,0,HK10/(HH10/20))</f>
        <v>0</v>
      </c>
      <c r="HM10" s="113">
        <f>'MASTER_ ALL areas - No.seedling'!HL35</f>
        <v>0</v>
      </c>
      <c r="HN10" s="76">
        <f>'MASTER_ ALL areas - No.seedling'!HM35</f>
        <v>0</v>
      </c>
      <c r="HO10" s="80">
        <f>IF(HM10=0,0,HN10/(HM10/20))</f>
        <v>0</v>
      </c>
      <c r="HP10" s="76">
        <f>'MASTER_ ALL areas - No.seedling'!HO35</f>
        <v>0</v>
      </c>
      <c r="HQ10" s="81">
        <f>IF(HM10=0,0,HP10/(HM10/20))</f>
        <v>0</v>
      </c>
      <c r="HR10" s="113">
        <f>'MASTER_ ALL areas - No.seedling'!HQ35</f>
        <v>0</v>
      </c>
      <c r="HS10" s="76">
        <f>'MASTER_ ALL areas - No.seedling'!HR35</f>
        <v>0</v>
      </c>
      <c r="HT10" s="80">
        <f>IF(HR10=0,0,HS10/(HR10/20))</f>
        <v>0</v>
      </c>
      <c r="HU10" s="76">
        <f>'MASTER_ ALL areas - No.seedling'!HT35</f>
        <v>0</v>
      </c>
      <c r="HV10" s="81">
        <f>IF(HR10=0,0,HU10/(HR10/20))</f>
        <v>0</v>
      </c>
      <c r="HW10" s="113">
        <f>'MASTER_ ALL areas - No.seedling'!HV35</f>
        <v>0</v>
      </c>
      <c r="HX10" s="76">
        <f>'MASTER_ ALL areas - No.seedling'!HW35</f>
        <v>0</v>
      </c>
      <c r="HY10" s="80">
        <f>IF(HW10=0,0,HX10/(HW10/20))</f>
        <v>0</v>
      </c>
      <c r="HZ10" s="76">
        <f>'MASTER_ ALL areas - No.seedling'!HY35</f>
        <v>0</v>
      </c>
      <c r="IA10" s="81">
        <f>IF(HW10=0,0,HZ10/(HW10/20))</f>
        <v>0</v>
      </c>
      <c r="IB10" s="113">
        <f>'MASTER_ ALL areas - No.seedling'!IA35</f>
        <v>0</v>
      </c>
      <c r="IC10" s="76">
        <f>'MASTER_ ALL areas - No.seedling'!IB35</f>
        <v>0</v>
      </c>
      <c r="ID10" s="80">
        <f>IF(IB10=0,0,IC10/(IB10/20))</f>
        <v>0</v>
      </c>
      <c r="IE10" s="76">
        <f>'MASTER_ ALL areas - No.seedling'!ID35</f>
        <v>0</v>
      </c>
      <c r="IF10" s="85">
        <f>IF(IB10=0,0,IE10/(IB10/20))</f>
        <v>0</v>
      </c>
      <c r="IG10" s="86" t="s">
        <v>179</v>
      </c>
      <c r="IH10" s="87"/>
    </row>
    <row r="11" spans="2:242" ht="33" customHeight="1" x14ac:dyDescent="0.25">
      <c r="B11" s="420">
        <v>32</v>
      </c>
      <c r="C11" s="421" t="s">
        <v>180</v>
      </c>
      <c r="D11" s="422">
        <v>214662</v>
      </c>
      <c r="E11" s="423">
        <v>931843</v>
      </c>
      <c r="F11" s="424" t="s">
        <v>89</v>
      </c>
      <c r="G11" s="88" t="s">
        <v>181</v>
      </c>
      <c r="H11" s="212" t="str">
        <f>'MASTER_ ALL areas - No.seedling'!G36</f>
        <v>1(4)</v>
      </c>
      <c r="I11" s="70">
        <f>'MASTER_ ALL areas - No.seedling'!H36</f>
        <v>0.15</v>
      </c>
      <c r="J11" s="71">
        <f>'MASTER_ ALL areas - No.seedling'!I36</f>
        <v>56.4</v>
      </c>
      <c r="K11" s="72">
        <f>'MASTER_ ALL areas - No.seedling'!J36</f>
        <v>85</v>
      </c>
      <c r="L11" s="73">
        <f>K11*20</f>
        <v>1700</v>
      </c>
      <c r="M11" s="74">
        <f>'MASTER_ ALL areas - No.seedling'!L36</f>
        <v>1700</v>
      </c>
      <c r="N11" s="113">
        <f>'MASTER_ ALL areas - No.seedling'!M36</f>
        <v>20</v>
      </c>
      <c r="O11" s="114">
        <f>'MASTER_ ALL areas - No.seedling'!N36</f>
        <v>68</v>
      </c>
      <c r="P11" s="80">
        <f>'MASTER_ ALL areas - No.seedling'!O36</f>
        <v>0.23529411764705882</v>
      </c>
      <c r="Q11" s="81">
        <f>'MASTER_ ALL areas - No.seedling'!P36</f>
        <v>0.8</v>
      </c>
      <c r="R11" s="621"/>
      <c r="S11" s="617">
        <f>'MASTER_ ALL areas - No.seedling'!R36</f>
        <v>1560</v>
      </c>
      <c r="T11" s="76">
        <f>'MASTER_ ALL areas - No.seedling'!S36</f>
        <v>15</v>
      </c>
      <c r="U11" s="77">
        <f>IF(S11=0,0,T11/(S11/20))</f>
        <v>0.19230769230769232</v>
      </c>
      <c r="V11" s="82">
        <f>'MASTER_ ALL areas - No.seedling'!U36</f>
        <v>61</v>
      </c>
      <c r="W11" s="80">
        <f>IF(S11=0,0,V11/(S11/20))</f>
        <v>0.78205128205128205</v>
      </c>
      <c r="X11" s="619">
        <f>'MASTER_ ALL areas - No.seedling'!W36</f>
        <v>120</v>
      </c>
      <c r="Y11" s="82">
        <f>'MASTER_ ALL areas - No.seedling'!X36</f>
        <v>4</v>
      </c>
      <c r="Z11" s="77">
        <f>IF(X11=0,0,Y11/(X11/20))</f>
        <v>0.66666666666666663</v>
      </c>
      <c r="AA11" s="82">
        <f>'MASTER_ ALL areas - No.seedling'!Z36</f>
        <v>6</v>
      </c>
      <c r="AB11" s="80">
        <f>IF(X11=0,0,AA11/(X11/20))</f>
        <v>1</v>
      </c>
      <c r="AC11" s="76">
        <f>'MASTER_ ALL areas - No.seedling'!AB36</f>
        <v>20</v>
      </c>
      <c r="AD11" s="76">
        <f>'MASTER_ ALL areas - No.seedling'!AC36</f>
        <v>1</v>
      </c>
      <c r="AE11" s="77">
        <f>IF(AC11=0,0,AD11/(AC11/20))</f>
        <v>1</v>
      </c>
      <c r="AF11" s="82">
        <f>'MASTER_ ALL areas - No.seedling'!AE36</f>
        <v>1</v>
      </c>
      <c r="AG11" s="80">
        <f>IF(AC11=0,0,AF11/(AC11/20))</f>
        <v>1</v>
      </c>
      <c r="AH11" s="76">
        <f>'MASTER_ ALL areas - No.seedling'!AG36</f>
        <v>0</v>
      </c>
      <c r="AI11" s="76">
        <f>'MASTER_ ALL areas - No.seedling'!AH36</f>
        <v>0</v>
      </c>
      <c r="AJ11" s="77">
        <f>IF(AH11=0,0,AI11/(AH11/20))</f>
        <v>0</v>
      </c>
      <c r="AK11" s="82">
        <f>'MASTER_ ALL areas - No.seedling'!AJ36</f>
        <v>0</v>
      </c>
      <c r="AL11" s="81">
        <f>IF(AH11=0,0,AK11/(AH11/20))</f>
        <v>0</v>
      </c>
      <c r="AM11" s="621"/>
      <c r="AN11" s="617">
        <f>'MASTER_ ALL areas - No.seedling'!AM36</f>
        <v>360</v>
      </c>
      <c r="AO11" s="76">
        <f>'MASTER_ ALL areas - No.seedling'!AN36</f>
        <v>5</v>
      </c>
      <c r="AP11" s="77">
        <f>IF(AN11=0,0,AO11/(AN11/20))</f>
        <v>0.27777777777777779</v>
      </c>
      <c r="AQ11" s="82">
        <f>'MASTER_ ALL areas - No.seedling'!AP36</f>
        <v>18</v>
      </c>
      <c r="AR11" s="77">
        <f>IF(AN11=0,0,AQ11/(AN11/20))</f>
        <v>1</v>
      </c>
      <c r="AS11" s="82">
        <f>'MASTER_ ALL areas - No.seedling'!AR36</f>
        <v>500</v>
      </c>
      <c r="AT11" s="76">
        <f>'MASTER_ ALL areas - No.seedling'!AS36</f>
        <v>4</v>
      </c>
      <c r="AU11" s="77">
        <f>IF(AS11=0,0,AT11/(AS11/20))</f>
        <v>0.16</v>
      </c>
      <c r="AV11" s="82">
        <f>'MASTER_ ALL areas - No.seedling'!AU36</f>
        <v>20</v>
      </c>
      <c r="AW11" s="77">
        <f>IF(AS11=0,0,AV11/(AS11/20))</f>
        <v>0.8</v>
      </c>
      <c r="AX11" s="71">
        <f>'MASTER_ ALL areas - No.seedling'!AW36</f>
        <v>340</v>
      </c>
      <c r="AY11" s="82">
        <f>'MASTER_ ALL areas - No.seedling'!AX36</f>
        <v>5</v>
      </c>
      <c r="AZ11" s="77">
        <f>IF(AX11=0,0,AY11/(AX11/20))</f>
        <v>0.29411764705882354</v>
      </c>
      <c r="BA11" s="82">
        <f>'MASTER_ ALL areas - No.seedling'!AZ36</f>
        <v>9</v>
      </c>
      <c r="BB11" s="77">
        <f>IF(AX11=0,0,BA11/(AX11/20))</f>
        <v>0.52941176470588236</v>
      </c>
      <c r="BC11" s="82">
        <f>'MASTER_ ALL areas - No.seedling'!BB36</f>
        <v>0</v>
      </c>
      <c r="BD11" s="76">
        <f>'MASTER_ ALL areas - No.seedling'!BC36</f>
        <v>0</v>
      </c>
      <c r="BE11" s="77">
        <f>IF(BC11=0,0,BD11/(BC11/20))</f>
        <v>0</v>
      </c>
      <c r="BF11" s="82">
        <f>'MASTER_ ALL areas - No.seedling'!BE36</f>
        <v>0</v>
      </c>
      <c r="BG11" s="77">
        <f>IF(BC11=0,0,BF11/(BC11/20))</f>
        <v>0</v>
      </c>
      <c r="BH11" s="82">
        <f>'MASTER_ ALL areas - No.seedling'!BG36</f>
        <v>500</v>
      </c>
      <c r="BI11" s="76">
        <f>'MASTER_ ALL areas - No.seedling'!BH36</f>
        <v>6</v>
      </c>
      <c r="BJ11" s="77">
        <f>IF(BH11=0,0,BI11/(BH11/20))</f>
        <v>0.24</v>
      </c>
      <c r="BK11" s="82">
        <f>'MASTER_ ALL areas - No.seedling'!BJ36</f>
        <v>21</v>
      </c>
      <c r="BL11" s="77">
        <f>IF(BH11=0,0,BK11/(BH11/20))</f>
        <v>0.84</v>
      </c>
      <c r="BM11" s="82">
        <f>'MASTER_ ALL areas - No.seedling'!BL36</f>
        <v>0</v>
      </c>
      <c r="BN11" s="76">
        <f>'MASTER_ ALL areas - No.seedling'!BM36</f>
        <v>0</v>
      </c>
      <c r="BO11" s="77">
        <f>IF(BM11=0,0,BN11/(BM11/20))</f>
        <v>0</v>
      </c>
      <c r="BP11" s="82">
        <f>'MASTER_ ALL areas - No.seedling'!BO36</f>
        <v>0</v>
      </c>
      <c r="BQ11" s="77">
        <f>IF(BM11=0,0,BP11/(BM11/20))</f>
        <v>0</v>
      </c>
      <c r="BR11" s="82">
        <f>'MASTER_ ALL areas - No.seedling'!BQ36</f>
        <v>0</v>
      </c>
      <c r="BS11" s="76">
        <f>'MASTER_ ALL areas - No.seedling'!BR36</f>
        <v>0</v>
      </c>
      <c r="BT11" s="77">
        <f>IF(BR11=0,0,BS11/(BR11/20))</f>
        <v>0</v>
      </c>
      <c r="BU11" s="82">
        <f>'MASTER_ ALL areas - No.seedling'!BT36</f>
        <v>0</v>
      </c>
      <c r="BV11" s="77">
        <f>IF(BR11=0,0,BU11/(BR11/20))</f>
        <v>0</v>
      </c>
      <c r="BW11" s="82">
        <f>'MASTER_ ALL areas - No.seedling'!BV36</f>
        <v>0</v>
      </c>
      <c r="BX11" s="76">
        <f>'MASTER_ ALL areas - No.seedling'!BW36</f>
        <v>0</v>
      </c>
      <c r="BY11" s="77">
        <f>IF(BW11=0,0,BX11/(BW11/20))</f>
        <v>0</v>
      </c>
      <c r="BZ11" s="82">
        <f>'MASTER_ ALL areas - No.seedling'!BY36</f>
        <v>0</v>
      </c>
      <c r="CA11" s="81">
        <f>IF(BW11=0,0,BZ11/(BW11/20))</f>
        <v>0</v>
      </c>
      <c r="CB11" s="79"/>
      <c r="CC11" s="75">
        <f>'MASTER_ ALL areas - No.seedling'!CB36</f>
        <v>240</v>
      </c>
      <c r="CD11" s="76">
        <f>'MASTER_ ALL areas - No.seedling'!CC36</f>
        <v>1</v>
      </c>
      <c r="CE11" s="80">
        <f>IF(CC11=0,0,CD11/(CC11/20))</f>
        <v>8.3333333333333329E-2</v>
      </c>
      <c r="CF11" s="76">
        <f>'MASTER_ ALL areas - No.seedling'!CE36</f>
        <v>12</v>
      </c>
      <c r="CG11" s="81">
        <f>IF(CC11=0,0,CF11/(CC11/20))</f>
        <v>1</v>
      </c>
      <c r="CH11" s="75">
        <f>'MASTER_ ALL areas - No.seedling'!CG36</f>
        <v>100</v>
      </c>
      <c r="CI11" s="76">
        <f>'MASTER_ ALL areas - No.seedling'!CH36</f>
        <v>3</v>
      </c>
      <c r="CJ11" s="80">
        <f>IF(CH11=0,0,CI11/(CH11/20))</f>
        <v>0.6</v>
      </c>
      <c r="CK11" s="76">
        <f>'MASTER_ ALL areas - No.seedling'!CJ36</f>
        <v>5</v>
      </c>
      <c r="CL11" s="81">
        <f>IF(CH11=0,0,CK11/(CH11/20))</f>
        <v>1</v>
      </c>
      <c r="CM11" s="75">
        <f>'MASTER_ ALL areas - No.seedling'!CL36</f>
        <v>20</v>
      </c>
      <c r="CN11" s="76">
        <f>'MASTER_ ALL areas - No.seedling'!CM36</f>
        <v>1</v>
      </c>
      <c r="CO11" s="80">
        <f>IF(CM11=0,0,CN11/(CM11/20))</f>
        <v>1</v>
      </c>
      <c r="CP11" s="76">
        <f>'MASTER_ ALL areas - No.seedling'!CO36</f>
        <v>1</v>
      </c>
      <c r="CQ11" s="81">
        <f>IF(CM11=0,0,CP11/(CM11/20))</f>
        <v>1</v>
      </c>
      <c r="CR11" s="113">
        <f>'MASTER_ ALL areas - No.seedling'!CQ36</f>
        <v>0</v>
      </c>
      <c r="CS11" s="76">
        <f>'MASTER_ ALL areas - No.seedling'!CR36</f>
        <v>0</v>
      </c>
      <c r="CT11" s="80">
        <f>IF(CR11=0,0,CS11/(CR11/20))</f>
        <v>0</v>
      </c>
      <c r="CU11" s="76">
        <f>'MASTER_ ALL areas - No.seedling'!CT36</f>
        <v>0</v>
      </c>
      <c r="CV11" s="81">
        <f>IF(CR11=0,0,CU11/(CR11/20))</f>
        <v>0</v>
      </c>
      <c r="CW11" s="75">
        <f>'MASTER_ ALL areas - No.seedling'!CV36</f>
        <v>500</v>
      </c>
      <c r="CX11" s="76">
        <f>'MASTER_ ALL areas - No.seedling'!CW36</f>
        <v>4</v>
      </c>
      <c r="CY11" s="80">
        <f>IF(CW11=0,0,CX11/(CW11/20))</f>
        <v>0.16</v>
      </c>
      <c r="CZ11" s="76">
        <f>'MASTER_ ALL areas - No.seedling'!CY36</f>
        <v>20</v>
      </c>
      <c r="DA11" s="81">
        <f>IF(CW11=0,0,CZ11/(CW11/20))</f>
        <v>0.8</v>
      </c>
      <c r="DB11" s="113">
        <f>'MASTER_ ALL areas - No.seedling'!DA36</f>
        <v>0</v>
      </c>
      <c r="DC11" s="76">
        <f>'MASTER_ ALL areas - No.seedling'!DB36</f>
        <v>0</v>
      </c>
      <c r="DD11" s="80">
        <f>IF(DB11=0,0,DC11/(DB11/20))</f>
        <v>0</v>
      </c>
      <c r="DE11" s="76">
        <f>'MASTER_ ALL areas - No.seedling'!DD36</f>
        <v>0</v>
      </c>
      <c r="DF11" s="81">
        <f>IF(DB11=0,0,DE11/(DB11/20))</f>
        <v>0</v>
      </c>
      <c r="DG11" s="113">
        <f>'MASTER_ ALL areas - No.seedling'!DF36</f>
        <v>0</v>
      </c>
      <c r="DH11" s="76">
        <f>'MASTER_ ALL areas - No.seedling'!DG36</f>
        <v>0</v>
      </c>
      <c r="DI11" s="80">
        <f>IF(DG11=0,0,DH11/(DG11/20))</f>
        <v>0</v>
      </c>
      <c r="DJ11" s="76">
        <f>'MASTER_ ALL areas - No.seedling'!DI36</f>
        <v>0</v>
      </c>
      <c r="DK11" s="81">
        <f>IF(DG11=0,0,DJ11/(DG11/20))</f>
        <v>0</v>
      </c>
      <c r="DL11" s="113">
        <f>'MASTER_ ALL areas - No.seedling'!DK36</f>
        <v>0</v>
      </c>
      <c r="DM11" s="76">
        <f>'MASTER_ ALL areas - No.seedling'!DL36</f>
        <v>0</v>
      </c>
      <c r="DN11" s="80">
        <f>IF(DL11=0,0,DM11/(DL11/20))</f>
        <v>0</v>
      </c>
      <c r="DO11" s="76">
        <f>'MASTER_ ALL areas - No.seedling'!DN36</f>
        <v>0</v>
      </c>
      <c r="DP11" s="81">
        <f>IF(DL11=0,0,DO11/(DL11/20))</f>
        <v>0</v>
      </c>
      <c r="DQ11" s="75">
        <f>'MASTER_ ALL areas - No.seedling'!DP36</f>
        <v>340</v>
      </c>
      <c r="DR11" s="76">
        <f>'MASTER_ ALL areas - No.seedling'!DQ36</f>
        <v>5</v>
      </c>
      <c r="DS11" s="80">
        <f>IF(DQ11=0,0,DR11/(DQ11/20))</f>
        <v>0.29411764705882354</v>
      </c>
      <c r="DT11" s="76">
        <f>'MASTER_ ALL areas - No.seedling'!DS36</f>
        <v>9</v>
      </c>
      <c r="DU11" s="81">
        <f>IF(DQ11=0,0,DT11/(DQ11/20))</f>
        <v>0.52941176470588236</v>
      </c>
      <c r="DV11" s="113">
        <f>'MASTER_ ALL areas - No.seedling'!DU36</f>
        <v>0</v>
      </c>
      <c r="DW11" s="76">
        <f>'MASTER_ ALL areas - No.seedling'!DV36</f>
        <v>0</v>
      </c>
      <c r="DX11" s="80">
        <f>IF(DV11=0,0,DW11/(DV11/20))</f>
        <v>0</v>
      </c>
      <c r="DY11" s="76">
        <f>'MASTER_ ALL areas - No.seedling'!DX36</f>
        <v>0</v>
      </c>
      <c r="DZ11" s="81">
        <f>IF(DV11=0,0,DY11/(DV11/20))</f>
        <v>0</v>
      </c>
      <c r="EA11" s="113">
        <f>'MASTER_ ALL areas - No.seedling'!DZ36</f>
        <v>0</v>
      </c>
      <c r="EB11" s="76">
        <f>'MASTER_ ALL areas - No.seedling'!EA36</f>
        <v>0</v>
      </c>
      <c r="EC11" s="80">
        <f>IF(EA11=0,0,EB11/(EA11/20))</f>
        <v>0</v>
      </c>
      <c r="ED11" s="76">
        <f>'MASTER_ ALL areas - No.seedling'!EC36</f>
        <v>0</v>
      </c>
      <c r="EE11" s="81">
        <f>IF(EA11=0,0,ED11/(EA11/20))</f>
        <v>0</v>
      </c>
      <c r="EF11" s="113">
        <f>'MASTER_ ALL areas - No.seedling'!EE36</f>
        <v>0</v>
      </c>
      <c r="EG11" s="76">
        <f>'MASTER_ ALL areas - No.seedling'!EF36</f>
        <v>0</v>
      </c>
      <c r="EH11" s="80">
        <f>IF(EF11=0,0,EG11/(EF11/20))</f>
        <v>0</v>
      </c>
      <c r="EI11" s="76">
        <f>'MASTER_ ALL areas - No.seedling'!EH36</f>
        <v>0</v>
      </c>
      <c r="EJ11" s="81">
        <f>IF(EF11=0,0,EI11/(EF11/20))</f>
        <v>0</v>
      </c>
      <c r="EK11" s="113">
        <f>'MASTER_ ALL areas - No.seedling'!EJ36</f>
        <v>0</v>
      </c>
      <c r="EL11" s="76">
        <f>'MASTER_ ALL areas - No.seedling'!EK36</f>
        <v>0</v>
      </c>
      <c r="EM11" s="80">
        <f>IF(EK11=0,0,EL11/(EK11/20))</f>
        <v>0</v>
      </c>
      <c r="EN11" s="76">
        <f>'MASTER_ ALL areas - No.seedling'!EM36</f>
        <v>0</v>
      </c>
      <c r="EO11" s="81">
        <f>IF(EK11=0,0,EN11/(EK11/20))</f>
        <v>0</v>
      </c>
      <c r="EP11" s="113">
        <f>'MASTER_ ALL areas - No.seedling'!EO36</f>
        <v>0</v>
      </c>
      <c r="EQ11" s="76">
        <f>'MASTER_ ALL areas - No.seedling'!EP36</f>
        <v>0</v>
      </c>
      <c r="ER11" s="80">
        <f>IF(EP11=0,0,EQ11/(EP11/20))</f>
        <v>0</v>
      </c>
      <c r="ES11" s="76">
        <f>'MASTER_ ALL areas - No.seedling'!ER36</f>
        <v>0</v>
      </c>
      <c r="ET11" s="81">
        <f>IF(EP11=0,0,ES11/(EP11/20))</f>
        <v>0</v>
      </c>
      <c r="EU11" s="113">
        <f>'MASTER_ ALL areas - No.seedling'!ET36</f>
        <v>0</v>
      </c>
      <c r="EV11" s="76">
        <f>'MASTER_ ALL areas - No.seedling'!EU36</f>
        <v>0</v>
      </c>
      <c r="EW11" s="80">
        <f>IF(EU11=0,0,EV11/(EU11/20))</f>
        <v>0</v>
      </c>
      <c r="EX11" s="76">
        <f>'MASTER_ ALL areas - No.seedling'!EW36</f>
        <v>0</v>
      </c>
      <c r="EY11" s="81">
        <f>IF(EU11=0,0,EX11/(EU11/20))</f>
        <v>0</v>
      </c>
      <c r="EZ11" s="113">
        <f>'MASTER_ ALL areas - No.seedling'!EY36</f>
        <v>0</v>
      </c>
      <c r="FA11" s="76">
        <f>'MASTER_ ALL areas - No.seedling'!EZ36</f>
        <v>0</v>
      </c>
      <c r="FB11" s="80">
        <f>IF(EZ11=0,0,FA11/(EZ11/20))</f>
        <v>0</v>
      </c>
      <c r="FC11" s="76">
        <f>'MASTER_ ALL areas - No.seedling'!FB36</f>
        <v>0</v>
      </c>
      <c r="FD11" s="81">
        <f>IF(EZ11=0,0,FC11/(EZ11/20))</f>
        <v>0</v>
      </c>
      <c r="FE11" s="75">
        <f>'MASTER_ ALL areas - No.seedling'!FD36</f>
        <v>480</v>
      </c>
      <c r="FF11" s="76">
        <f>'MASTER_ ALL areas - No.seedling'!FE36</f>
        <v>5</v>
      </c>
      <c r="FG11" s="80">
        <f>IF(FE11=0,0,FF11/(FE11/20))</f>
        <v>0.20833333333333334</v>
      </c>
      <c r="FH11" s="76">
        <f>'MASTER_ ALL areas - No.seedling'!FG36</f>
        <v>20</v>
      </c>
      <c r="FI11" s="81">
        <f>IF(FE11=0,0,FH11/(FE11/20))</f>
        <v>0.83333333333333337</v>
      </c>
      <c r="FJ11" s="75">
        <f>'MASTER_ ALL areas - No.seedling'!FI36</f>
        <v>20</v>
      </c>
      <c r="FK11" s="76">
        <f>'MASTER_ ALL areas - No.seedling'!FJ36</f>
        <v>1</v>
      </c>
      <c r="FL11" s="80">
        <f>IF(FJ11=0,0,FK11/(FJ11/20))</f>
        <v>1</v>
      </c>
      <c r="FM11" s="76">
        <f>'MASTER_ ALL areas - No.seedling'!FL36</f>
        <v>1</v>
      </c>
      <c r="FN11" s="81">
        <f>IF(FJ11=0,0,FM11/(FJ11/20))</f>
        <v>1</v>
      </c>
      <c r="FO11" s="113">
        <f>'MASTER_ ALL areas - No.seedling'!FN36</f>
        <v>0</v>
      </c>
      <c r="FP11" s="76">
        <f>'MASTER_ ALL areas - No.seedling'!FO36</f>
        <v>0</v>
      </c>
      <c r="FQ11" s="80">
        <f>IF(FO11=0,0,FP11/(FO11/20))</f>
        <v>0</v>
      </c>
      <c r="FR11" s="76">
        <f>'MASTER_ ALL areas - No.seedling'!FQ36</f>
        <v>0</v>
      </c>
      <c r="FS11" s="81">
        <f>IF(FO11=0,0,FR11/(FO11/20))</f>
        <v>0</v>
      </c>
      <c r="FT11" s="113">
        <f>'MASTER_ ALL areas - No.seedling'!FS36</f>
        <v>0</v>
      </c>
      <c r="FU11" s="76">
        <f>'MASTER_ ALL areas - No.seedling'!FT36</f>
        <v>0</v>
      </c>
      <c r="FV11" s="80">
        <f>IF(FT11=0,0,FU11/(FT11/20))</f>
        <v>0</v>
      </c>
      <c r="FW11" s="76">
        <f>'MASTER_ ALL areas - No.seedling'!FV36</f>
        <v>0</v>
      </c>
      <c r="FX11" s="81">
        <f>IF(FT11=0,0,FW11/(FT11/20))</f>
        <v>0</v>
      </c>
      <c r="FY11" s="113">
        <f>'MASTER_ ALL areas - No.seedling'!FX36</f>
        <v>0</v>
      </c>
      <c r="FZ11" s="76">
        <f>'MASTER_ ALL areas - No.seedling'!FY36</f>
        <v>0</v>
      </c>
      <c r="GA11" s="80">
        <f>IF(FY11=0,0,FZ11/(FY11/20))</f>
        <v>0</v>
      </c>
      <c r="GB11" s="76">
        <f>'MASTER_ ALL areas - No.seedling'!GA36</f>
        <v>0</v>
      </c>
      <c r="GC11" s="81">
        <f>IF(FY11=0,0,GB11/(FY11/20))</f>
        <v>0</v>
      </c>
      <c r="GD11" s="113">
        <f>'MASTER_ ALL areas - No.seedling'!GC36</f>
        <v>0</v>
      </c>
      <c r="GE11" s="76">
        <f>'MASTER_ ALL areas - No.seedling'!GD36</f>
        <v>0</v>
      </c>
      <c r="GF11" s="80">
        <f>IF(GD11=0,0,GE11/(GD11/20))</f>
        <v>0</v>
      </c>
      <c r="GG11" s="76">
        <f>'MASTER_ ALL areas - No.seedling'!GF36</f>
        <v>0</v>
      </c>
      <c r="GH11" s="81">
        <f>IF(GD11=0,0,GG11/(GD11/20))</f>
        <v>0</v>
      </c>
      <c r="GI11" s="113">
        <f>'MASTER_ ALL areas - No.seedling'!GH36</f>
        <v>0</v>
      </c>
      <c r="GJ11" s="76">
        <f>'MASTER_ ALL areas - No.seedling'!GI36</f>
        <v>0</v>
      </c>
      <c r="GK11" s="80">
        <f>IF(GI11=0,0,GJ11/(GI11/20))</f>
        <v>0</v>
      </c>
      <c r="GL11" s="76">
        <f>'MASTER_ ALL areas - No.seedling'!GK36</f>
        <v>0</v>
      </c>
      <c r="GM11" s="81">
        <f>IF(GI11=0,0,GL11/(GI11/20))</f>
        <v>0</v>
      </c>
      <c r="GN11" s="113">
        <f>'MASTER_ ALL areas - No.seedling'!GM36</f>
        <v>0</v>
      </c>
      <c r="GO11" s="76">
        <f>'MASTER_ ALL areas - No.seedling'!GN36</f>
        <v>0</v>
      </c>
      <c r="GP11" s="80">
        <f>IF(GN11=0,0,GO11/(GN11/20))</f>
        <v>0</v>
      </c>
      <c r="GQ11" s="76">
        <f>'MASTER_ ALL areas - No.seedling'!GP36</f>
        <v>0</v>
      </c>
      <c r="GR11" s="81">
        <f>IF(GN11=0,0,GQ11/(GN11/20))</f>
        <v>0</v>
      </c>
      <c r="GS11" s="113">
        <f>'MASTER_ ALL areas - No.seedling'!GR36</f>
        <v>0</v>
      </c>
      <c r="GT11" s="76">
        <f>'MASTER_ ALL areas - No.seedling'!GS36</f>
        <v>0</v>
      </c>
      <c r="GU11" s="80">
        <f>IF(GS11=0,0,GT11/(GS11/20))</f>
        <v>0</v>
      </c>
      <c r="GV11" s="76">
        <f>'MASTER_ ALL areas - No.seedling'!GU36</f>
        <v>0</v>
      </c>
      <c r="GW11" s="81">
        <f>IF(GS11=0,0,GV11/(GS11/20))</f>
        <v>0</v>
      </c>
      <c r="GX11" s="113">
        <f>'MASTER_ ALL areas - No.seedling'!GW36</f>
        <v>0</v>
      </c>
      <c r="GY11" s="76">
        <f>'MASTER_ ALL areas - No.seedling'!GX36</f>
        <v>0</v>
      </c>
      <c r="GZ11" s="80">
        <f>IF(GX11=0,0,GY11/(GX11/20))</f>
        <v>0</v>
      </c>
      <c r="HA11" s="76">
        <f>'MASTER_ ALL areas - No.seedling'!GZ36</f>
        <v>0</v>
      </c>
      <c r="HB11" s="81">
        <f>IF(GX11=0,0,HA11/(GX11/20))</f>
        <v>0</v>
      </c>
      <c r="HC11" s="113">
        <f>'MASTER_ ALL areas - No.seedling'!HB36</f>
        <v>0</v>
      </c>
      <c r="HD11" s="76">
        <f>'MASTER_ ALL areas - No.seedling'!HC36</f>
        <v>0</v>
      </c>
      <c r="HE11" s="80">
        <f>IF(HC11=0,0,HD11/(HC11/20))</f>
        <v>0</v>
      </c>
      <c r="HF11" s="76">
        <f>'MASTER_ ALL areas - No.seedling'!HE36</f>
        <v>0</v>
      </c>
      <c r="HG11" s="81">
        <f>IF(HC11=0,0,HF11/(HC11/20))</f>
        <v>0</v>
      </c>
      <c r="HH11" s="113">
        <f>'MASTER_ ALL areas - No.seedling'!HG36</f>
        <v>0</v>
      </c>
      <c r="HI11" s="76">
        <f>'MASTER_ ALL areas - No.seedling'!HH36</f>
        <v>0</v>
      </c>
      <c r="HJ11" s="80">
        <f>IF(HH11=0,0,HI11/(HH11/20))</f>
        <v>0</v>
      </c>
      <c r="HK11" s="76">
        <f>'MASTER_ ALL areas - No.seedling'!HJ36</f>
        <v>0</v>
      </c>
      <c r="HL11" s="81">
        <f>IF(HH11=0,0,HK11/(HH11/20))</f>
        <v>0</v>
      </c>
      <c r="HM11" s="113">
        <f>'MASTER_ ALL areas - No.seedling'!HL36</f>
        <v>0</v>
      </c>
      <c r="HN11" s="76">
        <f>'MASTER_ ALL areas - No.seedling'!HM36</f>
        <v>0</v>
      </c>
      <c r="HO11" s="80">
        <f>IF(HM11=0,0,HN11/(HM11/20))</f>
        <v>0</v>
      </c>
      <c r="HP11" s="76">
        <f>'MASTER_ ALL areas - No.seedling'!HO36</f>
        <v>0</v>
      </c>
      <c r="HQ11" s="81">
        <f>IF(HM11=0,0,HP11/(HM11/20))</f>
        <v>0</v>
      </c>
      <c r="HR11" s="113">
        <f>'MASTER_ ALL areas - No.seedling'!HQ36</f>
        <v>0</v>
      </c>
      <c r="HS11" s="76">
        <f>'MASTER_ ALL areas - No.seedling'!HR36</f>
        <v>0</v>
      </c>
      <c r="HT11" s="80">
        <f>IF(HR11=0,0,HS11/(HR11/20))</f>
        <v>0</v>
      </c>
      <c r="HU11" s="76">
        <f>'MASTER_ ALL areas - No.seedling'!HT36</f>
        <v>0</v>
      </c>
      <c r="HV11" s="81">
        <f>IF(HR11=0,0,HU11/(HR11/20))</f>
        <v>0</v>
      </c>
      <c r="HW11" s="113">
        <f>'MASTER_ ALL areas - No.seedling'!HV36</f>
        <v>0</v>
      </c>
      <c r="HX11" s="76">
        <f>'MASTER_ ALL areas - No.seedling'!HW36</f>
        <v>0</v>
      </c>
      <c r="HY11" s="80">
        <f>IF(HW11=0,0,HX11/(HW11/20))</f>
        <v>0</v>
      </c>
      <c r="HZ11" s="76">
        <f>'MASTER_ ALL areas - No.seedling'!HY36</f>
        <v>0</v>
      </c>
      <c r="IA11" s="81">
        <f>IF(HW11=0,0,HZ11/(HW11/20))</f>
        <v>0</v>
      </c>
      <c r="IB11" s="113">
        <f>'MASTER_ ALL areas - No.seedling'!IA36</f>
        <v>0</v>
      </c>
      <c r="IC11" s="76">
        <f>'MASTER_ ALL areas - No.seedling'!IB36</f>
        <v>0</v>
      </c>
      <c r="ID11" s="80">
        <f>IF(IB11=0,0,IC11/(IB11/20))</f>
        <v>0</v>
      </c>
      <c r="IE11" s="76">
        <f>'MASTER_ ALL areas - No.seedling'!ID36</f>
        <v>0</v>
      </c>
      <c r="IF11" s="182">
        <f>IF(IB11=0,0,IE11/(IB11/20))</f>
        <v>0</v>
      </c>
      <c r="IG11" s="183" t="s">
        <v>183</v>
      </c>
      <c r="IH11" s="184"/>
    </row>
    <row r="12" spans="2:242" ht="33" customHeight="1" x14ac:dyDescent="0.25">
      <c r="B12" s="420">
        <v>33</v>
      </c>
      <c r="C12" s="421" t="s">
        <v>184</v>
      </c>
      <c r="D12" s="453">
        <v>214873</v>
      </c>
      <c r="E12" s="454">
        <v>931842</v>
      </c>
      <c r="F12" s="455" t="s">
        <v>89</v>
      </c>
      <c r="G12" s="198" t="s">
        <v>185</v>
      </c>
      <c r="H12" s="212">
        <f>'MASTER_ ALL areas - No.seedling'!G37</f>
        <v>1</v>
      </c>
      <c r="I12" s="70">
        <f>'MASTER_ ALL areas - No.seedling'!H37</f>
        <v>0.05</v>
      </c>
      <c r="J12" s="71">
        <f>'MASTER_ ALL areas - No.seedling'!I37</f>
        <v>42</v>
      </c>
      <c r="K12" s="72">
        <f>'MASTER_ ALL areas - No.seedling'!J37</f>
        <v>21</v>
      </c>
      <c r="L12" s="73">
        <f>K12*20</f>
        <v>420</v>
      </c>
      <c r="M12" s="74">
        <f>'MASTER_ ALL areas - No.seedling'!L37</f>
        <v>420</v>
      </c>
      <c r="N12" s="113">
        <f>'MASTER_ ALL areas - No.seedling'!M37</f>
        <v>0</v>
      </c>
      <c r="O12" s="114">
        <f>'MASTER_ ALL areas - No.seedling'!N37</f>
        <v>11</v>
      </c>
      <c r="P12" s="80">
        <f>'MASTER_ ALL areas - No.seedling'!O37</f>
        <v>0</v>
      </c>
      <c r="Q12" s="81">
        <f>'MASTER_ ALL areas - No.seedling'!P37</f>
        <v>0.52380952380952384</v>
      </c>
      <c r="R12" s="621"/>
      <c r="S12" s="627">
        <f>'MASTER_ ALL areas - No.seedling'!R37</f>
        <v>360</v>
      </c>
      <c r="T12" s="277">
        <f>'MASTER_ ALL areas - No.seedling'!S37</f>
        <v>0</v>
      </c>
      <c r="U12" s="77">
        <f>IF(S12=0,0,T12/(S12/20))</f>
        <v>0</v>
      </c>
      <c r="V12" s="82">
        <f>'MASTER_ ALL areas - No.seedling'!U37</f>
        <v>8</v>
      </c>
      <c r="W12" s="80">
        <f>IF(S12=0,0,V12/(S12/20))</f>
        <v>0.44444444444444442</v>
      </c>
      <c r="X12" s="619">
        <f>'MASTER_ ALL areas - No.seedling'!W37</f>
        <v>0</v>
      </c>
      <c r="Y12" s="82">
        <f>'MASTER_ ALL areas - No.seedling'!X37</f>
        <v>0</v>
      </c>
      <c r="Z12" s="77">
        <f>IF(X12=0,0,Y12/(X12/20))</f>
        <v>0</v>
      </c>
      <c r="AA12" s="82">
        <f>'MASTER_ ALL areas - No.seedling'!Z37</f>
        <v>0</v>
      </c>
      <c r="AB12" s="80">
        <f>IF(X12=0,0,AA12/(X12/20))</f>
        <v>0</v>
      </c>
      <c r="AC12" s="76">
        <f>'MASTER_ ALL areas - No.seedling'!AB37</f>
        <v>60</v>
      </c>
      <c r="AD12" s="76">
        <f>'MASTER_ ALL areas - No.seedling'!AC37</f>
        <v>0</v>
      </c>
      <c r="AE12" s="77">
        <f>IF(AC12=0,0,AD12/(AC12/20))</f>
        <v>0</v>
      </c>
      <c r="AF12" s="82">
        <f>'MASTER_ ALL areas - No.seedling'!AE37</f>
        <v>3</v>
      </c>
      <c r="AG12" s="80">
        <f>IF(AC12=0,0,AF12/(AC12/20))</f>
        <v>1</v>
      </c>
      <c r="AH12" s="76">
        <f>'MASTER_ ALL areas - No.seedling'!AG37</f>
        <v>0</v>
      </c>
      <c r="AI12" s="76">
        <f>'MASTER_ ALL areas - No.seedling'!AH37</f>
        <v>0</v>
      </c>
      <c r="AJ12" s="77">
        <f>IF(AH12=0,0,AI12/(AH12/20))</f>
        <v>0</v>
      </c>
      <c r="AK12" s="82">
        <f>'MASTER_ ALL areas - No.seedling'!AJ37</f>
        <v>0</v>
      </c>
      <c r="AL12" s="81">
        <f>IF(AH12=0,0,AK12/(AH12/20))</f>
        <v>0</v>
      </c>
      <c r="AM12" s="621"/>
      <c r="AN12" s="617">
        <f>'MASTER_ ALL areas - No.seedling'!AM37</f>
        <v>240</v>
      </c>
      <c r="AO12" s="76">
        <f>'MASTER_ ALL areas - No.seedling'!AN37</f>
        <v>0</v>
      </c>
      <c r="AP12" s="77">
        <f>IF(AN12=0,0,AO12/(AN12/20))</f>
        <v>0</v>
      </c>
      <c r="AQ12" s="82">
        <f>'MASTER_ ALL areas - No.seedling'!AP37</f>
        <v>7</v>
      </c>
      <c r="AR12" s="77">
        <f>IF(AN12=0,0,AQ12/(AN12/20))</f>
        <v>0.58333333333333337</v>
      </c>
      <c r="AS12" s="82">
        <f>'MASTER_ ALL areas - No.seedling'!AR37</f>
        <v>160</v>
      </c>
      <c r="AT12" s="76">
        <f>'MASTER_ ALL areas - No.seedling'!AS37</f>
        <v>0</v>
      </c>
      <c r="AU12" s="77">
        <f>IF(AS12=0,0,AT12/(AS12/20))</f>
        <v>0</v>
      </c>
      <c r="AV12" s="82">
        <f>'MASTER_ ALL areas - No.seedling'!AU37</f>
        <v>3</v>
      </c>
      <c r="AW12" s="77">
        <f>IF(AS12=0,0,AV12/(AS12/20))</f>
        <v>0.375</v>
      </c>
      <c r="AX12" s="71">
        <f>'MASTER_ ALL areas - No.seedling'!AW37</f>
        <v>0</v>
      </c>
      <c r="AY12" s="82">
        <f>'MASTER_ ALL areas - No.seedling'!AX37</f>
        <v>0</v>
      </c>
      <c r="AZ12" s="77">
        <f>IF(AX12=0,0,AY12/(AX12/20))</f>
        <v>0</v>
      </c>
      <c r="BA12" s="82">
        <f>'MASTER_ ALL areas - No.seedling'!AZ37</f>
        <v>0</v>
      </c>
      <c r="BB12" s="77">
        <f>IF(AX12=0,0,BA12/(AX12/20))</f>
        <v>0</v>
      </c>
      <c r="BC12" s="82">
        <f>'MASTER_ ALL areas - No.seedling'!BB37</f>
        <v>0</v>
      </c>
      <c r="BD12" s="76">
        <f>'MASTER_ ALL areas - No.seedling'!BC37</f>
        <v>0</v>
      </c>
      <c r="BE12" s="77">
        <f>IF(BC12=0,0,BD12/(BC12/20))</f>
        <v>0</v>
      </c>
      <c r="BF12" s="82">
        <f>'MASTER_ ALL areas - No.seedling'!BE37</f>
        <v>0</v>
      </c>
      <c r="BG12" s="77">
        <f>IF(BC12=0,0,BF12/(BC12/20))</f>
        <v>0</v>
      </c>
      <c r="BH12" s="82">
        <f>'MASTER_ ALL areas - No.seedling'!BG37</f>
        <v>20</v>
      </c>
      <c r="BI12" s="76">
        <f>'MASTER_ ALL areas - No.seedling'!BH37</f>
        <v>0</v>
      </c>
      <c r="BJ12" s="77">
        <f>IF(BH12=0,0,BI12/(BH12/20))</f>
        <v>0</v>
      </c>
      <c r="BK12" s="82">
        <f>'MASTER_ ALL areas - No.seedling'!BJ37</f>
        <v>1</v>
      </c>
      <c r="BL12" s="77">
        <f>IF(BH12=0,0,BK12/(BH12/20))</f>
        <v>1</v>
      </c>
      <c r="BM12" s="82">
        <f>'MASTER_ ALL areas - No.seedling'!BL37</f>
        <v>0</v>
      </c>
      <c r="BN12" s="76">
        <f>'MASTER_ ALL areas - No.seedling'!BM37</f>
        <v>0</v>
      </c>
      <c r="BO12" s="77">
        <f>IF(BM12=0,0,BN12/(BM12/20))</f>
        <v>0</v>
      </c>
      <c r="BP12" s="82">
        <f>'MASTER_ ALL areas - No.seedling'!BO37</f>
        <v>0</v>
      </c>
      <c r="BQ12" s="77">
        <f>IF(BM12=0,0,BP12/(BM12/20))</f>
        <v>0</v>
      </c>
      <c r="BR12" s="82">
        <f>'MASTER_ ALL areas - No.seedling'!BQ37</f>
        <v>0</v>
      </c>
      <c r="BS12" s="76">
        <f>'MASTER_ ALL areas - No.seedling'!BR37</f>
        <v>0</v>
      </c>
      <c r="BT12" s="77">
        <f>IF(BR12=0,0,BS12/(BR12/20))</f>
        <v>0</v>
      </c>
      <c r="BU12" s="82">
        <f>'MASTER_ ALL areas - No.seedling'!BT37</f>
        <v>0</v>
      </c>
      <c r="BV12" s="77">
        <f>IF(BR12=0,0,BU12/(BR12/20))</f>
        <v>0</v>
      </c>
      <c r="BW12" s="82">
        <f>'MASTER_ ALL areas - No.seedling'!BV37</f>
        <v>0</v>
      </c>
      <c r="BX12" s="76">
        <f>'MASTER_ ALL areas - No.seedling'!BW37</f>
        <v>0</v>
      </c>
      <c r="BY12" s="77">
        <f>IF(BW12=0,0,BX12/(BW12/20))</f>
        <v>0</v>
      </c>
      <c r="BZ12" s="82">
        <f>'MASTER_ ALL areas - No.seedling'!BY37</f>
        <v>0</v>
      </c>
      <c r="CA12" s="81">
        <f>IF(BW12=0,0,BZ12/(BW12/20))</f>
        <v>0</v>
      </c>
      <c r="CB12" s="79"/>
      <c r="CC12" s="75">
        <f>'MASTER_ ALL areas - No.seedling'!CB37</f>
        <v>180</v>
      </c>
      <c r="CD12" s="76">
        <f>'MASTER_ ALL areas - No.seedling'!CC37</f>
        <v>0</v>
      </c>
      <c r="CE12" s="80">
        <f>IF(CC12=0,0,CD12/(CC12/20))</f>
        <v>0</v>
      </c>
      <c r="CF12" s="76">
        <f>'MASTER_ ALL areas - No.seedling'!CE37</f>
        <v>4</v>
      </c>
      <c r="CG12" s="81">
        <f>IF(CC12=0,0,CF12/(CC12/20))</f>
        <v>0.44444444444444442</v>
      </c>
      <c r="CH12" s="113">
        <f>'MASTER_ ALL areas - No.seedling'!CG37</f>
        <v>0</v>
      </c>
      <c r="CI12" s="76">
        <f>'MASTER_ ALL areas - No.seedling'!CH37</f>
        <v>0</v>
      </c>
      <c r="CJ12" s="80">
        <f>IF(CH12=0,0,CI12/(CH12/20))</f>
        <v>0</v>
      </c>
      <c r="CK12" s="76">
        <f>'MASTER_ ALL areas - No.seedling'!CJ37</f>
        <v>0</v>
      </c>
      <c r="CL12" s="81">
        <f>IF(CH12=0,0,CK12/(CH12/20))</f>
        <v>0</v>
      </c>
      <c r="CM12" s="75">
        <f>'MASTER_ ALL areas - No.seedling'!CL37</f>
        <v>60</v>
      </c>
      <c r="CN12" s="76">
        <f>'MASTER_ ALL areas - No.seedling'!CM37</f>
        <v>0</v>
      </c>
      <c r="CO12" s="80">
        <f>IF(CM12=0,0,CN12/(CM12/20))</f>
        <v>0</v>
      </c>
      <c r="CP12" s="76">
        <f>'MASTER_ ALL areas - No.seedling'!CO37</f>
        <v>3</v>
      </c>
      <c r="CQ12" s="81">
        <f>IF(CM12=0,0,CP12/(CM12/20))</f>
        <v>1</v>
      </c>
      <c r="CR12" s="113">
        <f>'MASTER_ ALL areas - No.seedling'!CQ37</f>
        <v>0</v>
      </c>
      <c r="CS12" s="76">
        <f>'MASTER_ ALL areas - No.seedling'!CR37</f>
        <v>0</v>
      </c>
      <c r="CT12" s="80">
        <f>IF(CR12=0,0,CS12/(CR12/20))</f>
        <v>0</v>
      </c>
      <c r="CU12" s="76">
        <f>'MASTER_ ALL areas - No.seedling'!CT37</f>
        <v>0</v>
      </c>
      <c r="CV12" s="81">
        <f>IF(CR12=0,0,CU12/(CR12/20))</f>
        <v>0</v>
      </c>
      <c r="CW12" s="75">
        <f>'MASTER_ ALL areas - No.seedling'!CV37</f>
        <v>160</v>
      </c>
      <c r="CX12" s="76">
        <f>'MASTER_ ALL areas - No.seedling'!CW37</f>
        <v>0</v>
      </c>
      <c r="CY12" s="80">
        <f>IF(CW12=0,0,CX12/(CW12/20))</f>
        <v>0</v>
      </c>
      <c r="CZ12" s="76">
        <f>'MASTER_ ALL areas - No.seedling'!CY37</f>
        <v>3</v>
      </c>
      <c r="DA12" s="81">
        <f>IF(CW12=0,0,CZ12/(CW12/20))</f>
        <v>0.375</v>
      </c>
      <c r="DB12" s="113">
        <f>'MASTER_ ALL areas - No.seedling'!DA37</f>
        <v>0</v>
      </c>
      <c r="DC12" s="76">
        <f>'MASTER_ ALL areas - No.seedling'!DB37</f>
        <v>0</v>
      </c>
      <c r="DD12" s="80">
        <f>IF(DB12=0,0,DC12/(DB12/20))</f>
        <v>0</v>
      </c>
      <c r="DE12" s="76">
        <f>'MASTER_ ALL areas - No.seedling'!DD37</f>
        <v>0</v>
      </c>
      <c r="DF12" s="81">
        <f>IF(DB12=0,0,DE12/(DB12/20))</f>
        <v>0</v>
      </c>
      <c r="DG12" s="113">
        <f>'MASTER_ ALL areas - No.seedling'!DF37</f>
        <v>0</v>
      </c>
      <c r="DH12" s="76">
        <f>'MASTER_ ALL areas - No.seedling'!DG37</f>
        <v>0</v>
      </c>
      <c r="DI12" s="80">
        <f>IF(DG12=0,0,DH12/(DG12/20))</f>
        <v>0</v>
      </c>
      <c r="DJ12" s="76">
        <f>'MASTER_ ALL areas - No.seedling'!DI37</f>
        <v>0</v>
      </c>
      <c r="DK12" s="81">
        <f>IF(DG12=0,0,DJ12/(DG12/20))</f>
        <v>0</v>
      </c>
      <c r="DL12" s="113">
        <f>'MASTER_ ALL areas - No.seedling'!DK37</f>
        <v>0</v>
      </c>
      <c r="DM12" s="76">
        <f>'MASTER_ ALL areas - No.seedling'!DL37</f>
        <v>0</v>
      </c>
      <c r="DN12" s="80">
        <f>IF(DL12=0,0,DM12/(DL12/20))</f>
        <v>0</v>
      </c>
      <c r="DO12" s="76">
        <f>'MASTER_ ALL areas - No.seedling'!DN37</f>
        <v>0</v>
      </c>
      <c r="DP12" s="81">
        <f>IF(DL12=0,0,DO12/(DL12/20))</f>
        <v>0</v>
      </c>
      <c r="DQ12" s="113">
        <f>'MASTER_ ALL areas - No.seedling'!DP37</f>
        <v>0</v>
      </c>
      <c r="DR12" s="76">
        <f>'MASTER_ ALL areas - No.seedling'!DQ37</f>
        <v>0</v>
      </c>
      <c r="DS12" s="80">
        <f>IF(DQ12=0,0,DR12/(DQ12/20))</f>
        <v>0</v>
      </c>
      <c r="DT12" s="76">
        <f>'MASTER_ ALL areas - No.seedling'!DS37</f>
        <v>0</v>
      </c>
      <c r="DU12" s="81">
        <f>IF(DQ12=0,0,DT12/(DQ12/20))</f>
        <v>0</v>
      </c>
      <c r="DV12" s="113">
        <f>'MASTER_ ALL areas - No.seedling'!DU37</f>
        <v>0</v>
      </c>
      <c r="DW12" s="76">
        <f>'MASTER_ ALL areas - No.seedling'!DV37</f>
        <v>0</v>
      </c>
      <c r="DX12" s="80">
        <f>IF(DV12=0,0,DW12/(DV12/20))</f>
        <v>0</v>
      </c>
      <c r="DY12" s="76">
        <f>'MASTER_ ALL areas - No.seedling'!DX37</f>
        <v>0</v>
      </c>
      <c r="DZ12" s="81">
        <f>IF(DV12=0,0,DY12/(DV12/20))</f>
        <v>0</v>
      </c>
      <c r="EA12" s="113">
        <f>'MASTER_ ALL areas - No.seedling'!DZ37</f>
        <v>0</v>
      </c>
      <c r="EB12" s="76">
        <f>'MASTER_ ALL areas - No.seedling'!EA37</f>
        <v>0</v>
      </c>
      <c r="EC12" s="80">
        <f>IF(EA12=0,0,EB12/(EA12/20))</f>
        <v>0</v>
      </c>
      <c r="ED12" s="76">
        <f>'MASTER_ ALL areas - No.seedling'!EC37</f>
        <v>0</v>
      </c>
      <c r="EE12" s="81">
        <f>IF(EA12=0,0,ED12/(EA12/20))</f>
        <v>0</v>
      </c>
      <c r="EF12" s="113">
        <f>'MASTER_ ALL areas - No.seedling'!EE37</f>
        <v>0</v>
      </c>
      <c r="EG12" s="76">
        <f>'MASTER_ ALL areas - No.seedling'!EF37</f>
        <v>0</v>
      </c>
      <c r="EH12" s="80">
        <f>IF(EF12=0,0,EG12/(EF12/20))</f>
        <v>0</v>
      </c>
      <c r="EI12" s="76">
        <f>'MASTER_ ALL areas - No.seedling'!EH37</f>
        <v>0</v>
      </c>
      <c r="EJ12" s="81">
        <f>IF(EF12=0,0,EI12/(EF12/20))</f>
        <v>0</v>
      </c>
      <c r="EK12" s="113">
        <f>'MASTER_ ALL areas - No.seedling'!EJ37</f>
        <v>0</v>
      </c>
      <c r="EL12" s="76">
        <f>'MASTER_ ALL areas - No.seedling'!EK37</f>
        <v>0</v>
      </c>
      <c r="EM12" s="80">
        <f>IF(EK12=0,0,EL12/(EK12/20))</f>
        <v>0</v>
      </c>
      <c r="EN12" s="76">
        <f>'MASTER_ ALL areas - No.seedling'!EM37</f>
        <v>0</v>
      </c>
      <c r="EO12" s="81">
        <f>IF(EK12=0,0,EN12/(EK12/20))</f>
        <v>0</v>
      </c>
      <c r="EP12" s="113">
        <f>'MASTER_ ALL areas - No.seedling'!EO37</f>
        <v>0</v>
      </c>
      <c r="EQ12" s="76">
        <f>'MASTER_ ALL areas - No.seedling'!EP37</f>
        <v>0</v>
      </c>
      <c r="ER12" s="80">
        <f>IF(EP12=0,0,EQ12/(EP12/20))</f>
        <v>0</v>
      </c>
      <c r="ES12" s="76">
        <f>'MASTER_ ALL areas - No.seedling'!ER37</f>
        <v>0</v>
      </c>
      <c r="ET12" s="81">
        <f>IF(EP12=0,0,ES12/(EP12/20))</f>
        <v>0</v>
      </c>
      <c r="EU12" s="113">
        <f>'MASTER_ ALL areas - No.seedling'!ET37</f>
        <v>0</v>
      </c>
      <c r="EV12" s="76">
        <f>'MASTER_ ALL areas - No.seedling'!EU37</f>
        <v>0</v>
      </c>
      <c r="EW12" s="80">
        <f>IF(EU12=0,0,EV12/(EU12/20))</f>
        <v>0</v>
      </c>
      <c r="EX12" s="76">
        <f>'MASTER_ ALL areas - No.seedling'!EW37</f>
        <v>0</v>
      </c>
      <c r="EY12" s="81">
        <f>IF(EU12=0,0,EX12/(EU12/20))</f>
        <v>0</v>
      </c>
      <c r="EZ12" s="113">
        <f>'MASTER_ ALL areas - No.seedling'!EY37</f>
        <v>0</v>
      </c>
      <c r="FA12" s="76">
        <f>'MASTER_ ALL areas - No.seedling'!EZ37</f>
        <v>0</v>
      </c>
      <c r="FB12" s="80">
        <f>IF(EZ12=0,0,FA12/(EZ12/20))</f>
        <v>0</v>
      </c>
      <c r="FC12" s="76">
        <f>'MASTER_ ALL areas - No.seedling'!FB37</f>
        <v>0</v>
      </c>
      <c r="FD12" s="81">
        <f>IF(EZ12=0,0,FC12/(EZ12/20))</f>
        <v>0</v>
      </c>
      <c r="FE12" s="75">
        <f>'MASTER_ ALL areas - No.seedling'!FD37</f>
        <v>20</v>
      </c>
      <c r="FF12" s="76">
        <f>'MASTER_ ALL areas - No.seedling'!FE37</f>
        <v>0</v>
      </c>
      <c r="FG12" s="80">
        <f>IF(FE12=0,0,FF12/(FE12/20))</f>
        <v>0</v>
      </c>
      <c r="FH12" s="76">
        <f>'MASTER_ ALL areas - No.seedling'!FG37</f>
        <v>1</v>
      </c>
      <c r="FI12" s="81">
        <f>IF(FE12=0,0,FH12/(FE12/20))</f>
        <v>1</v>
      </c>
      <c r="FJ12" s="113">
        <f>'MASTER_ ALL areas - No.seedling'!FI37</f>
        <v>0</v>
      </c>
      <c r="FK12" s="76">
        <f>'MASTER_ ALL areas - No.seedling'!FJ37</f>
        <v>0</v>
      </c>
      <c r="FL12" s="80">
        <f>IF(FJ12=0,0,FK12/(FJ12/20))</f>
        <v>0</v>
      </c>
      <c r="FM12" s="76">
        <f>'MASTER_ ALL areas - No.seedling'!FL37</f>
        <v>0</v>
      </c>
      <c r="FN12" s="81">
        <f>IF(FJ12=0,0,FM12/(FJ12/20))</f>
        <v>0</v>
      </c>
      <c r="FO12" s="113">
        <f>'MASTER_ ALL areas - No.seedling'!FN37</f>
        <v>0</v>
      </c>
      <c r="FP12" s="76">
        <f>'MASTER_ ALL areas - No.seedling'!FO37</f>
        <v>0</v>
      </c>
      <c r="FQ12" s="80">
        <f>IF(FO12=0,0,FP12/(FO12/20))</f>
        <v>0</v>
      </c>
      <c r="FR12" s="76">
        <f>'MASTER_ ALL areas - No.seedling'!FQ37</f>
        <v>0</v>
      </c>
      <c r="FS12" s="81">
        <f>IF(FO12=0,0,FR12/(FO12/20))</f>
        <v>0</v>
      </c>
      <c r="FT12" s="113">
        <f>'MASTER_ ALL areas - No.seedling'!FS37</f>
        <v>0</v>
      </c>
      <c r="FU12" s="76">
        <f>'MASTER_ ALL areas - No.seedling'!FT37</f>
        <v>0</v>
      </c>
      <c r="FV12" s="80">
        <f>IF(FT12=0,0,FU12/(FT12/20))</f>
        <v>0</v>
      </c>
      <c r="FW12" s="76">
        <f>'MASTER_ ALL areas - No.seedling'!FV37</f>
        <v>0</v>
      </c>
      <c r="FX12" s="81">
        <f>IF(FT12=0,0,FW12/(FT12/20))</f>
        <v>0</v>
      </c>
      <c r="FY12" s="113">
        <f>'MASTER_ ALL areas - No.seedling'!FX37</f>
        <v>0</v>
      </c>
      <c r="FZ12" s="76">
        <f>'MASTER_ ALL areas - No.seedling'!FY37</f>
        <v>0</v>
      </c>
      <c r="GA12" s="80">
        <f>IF(FY12=0,0,FZ12/(FY12/20))</f>
        <v>0</v>
      </c>
      <c r="GB12" s="76">
        <f>'MASTER_ ALL areas - No.seedling'!GA37</f>
        <v>0</v>
      </c>
      <c r="GC12" s="81">
        <f>IF(FY12=0,0,GB12/(FY12/20))</f>
        <v>0</v>
      </c>
      <c r="GD12" s="113">
        <f>'MASTER_ ALL areas - No.seedling'!GC37</f>
        <v>0</v>
      </c>
      <c r="GE12" s="76">
        <f>'MASTER_ ALL areas - No.seedling'!GD37</f>
        <v>0</v>
      </c>
      <c r="GF12" s="80">
        <f>IF(GD12=0,0,GE12/(GD12/20))</f>
        <v>0</v>
      </c>
      <c r="GG12" s="76">
        <f>'MASTER_ ALL areas - No.seedling'!GF37</f>
        <v>0</v>
      </c>
      <c r="GH12" s="81">
        <f>IF(GD12=0,0,GG12/(GD12/20))</f>
        <v>0</v>
      </c>
      <c r="GI12" s="113">
        <f>'MASTER_ ALL areas - No.seedling'!GH37</f>
        <v>0</v>
      </c>
      <c r="GJ12" s="76">
        <f>'MASTER_ ALL areas - No.seedling'!GI37</f>
        <v>0</v>
      </c>
      <c r="GK12" s="80">
        <f>IF(GI12=0,0,GJ12/(GI12/20))</f>
        <v>0</v>
      </c>
      <c r="GL12" s="76">
        <f>'MASTER_ ALL areas - No.seedling'!GK37</f>
        <v>0</v>
      </c>
      <c r="GM12" s="81">
        <f>IF(GI12=0,0,GL12/(GI12/20))</f>
        <v>0</v>
      </c>
      <c r="GN12" s="113">
        <f>'MASTER_ ALL areas - No.seedling'!GM37</f>
        <v>0</v>
      </c>
      <c r="GO12" s="76">
        <f>'MASTER_ ALL areas - No.seedling'!GN37</f>
        <v>0</v>
      </c>
      <c r="GP12" s="80">
        <f>IF(GN12=0,0,GO12/(GN12/20))</f>
        <v>0</v>
      </c>
      <c r="GQ12" s="76">
        <f>'MASTER_ ALL areas - No.seedling'!GP37</f>
        <v>0</v>
      </c>
      <c r="GR12" s="81">
        <f>IF(GN12=0,0,GQ12/(GN12/20))</f>
        <v>0</v>
      </c>
      <c r="GS12" s="113">
        <f>'MASTER_ ALL areas - No.seedling'!GR37</f>
        <v>0</v>
      </c>
      <c r="GT12" s="76">
        <f>'MASTER_ ALL areas - No.seedling'!GS37</f>
        <v>0</v>
      </c>
      <c r="GU12" s="80">
        <f>IF(GS12=0,0,GT12/(GS12/20))</f>
        <v>0</v>
      </c>
      <c r="GV12" s="76">
        <f>'MASTER_ ALL areas - No.seedling'!GU37</f>
        <v>0</v>
      </c>
      <c r="GW12" s="81">
        <f>IF(GS12=0,0,GV12/(GS12/20))</f>
        <v>0</v>
      </c>
      <c r="GX12" s="113">
        <f>'MASTER_ ALL areas - No.seedling'!GW37</f>
        <v>0</v>
      </c>
      <c r="GY12" s="76">
        <f>'MASTER_ ALL areas - No.seedling'!GX37</f>
        <v>0</v>
      </c>
      <c r="GZ12" s="80">
        <f>IF(GX12=0,0,GY12/(GX12/20))</f>
        <v>0</v>
      </c>
      <c r="HA12" s="76">
        <f>'MASTER_ ALL areas - No.seedling'!GZ37</f>
        <v>0</v>
      </c>
      <c r="HB12" s="81">
        <f>IF(GX12=0,0,HA12/(GX12/20))</f>
        <v>0</v>
      </c>
      <c r="HC12" s="113">
        <f>'MASTER_ ALL areas - No.seedling'!HB37</f>
        <v>0</v>
      </c>
      <c r="HD12" s="76">
        <f>'MASTER_ ALL areas - No.seedling'!HC37</f>
        <v>0</v>
      </c>
      <c r="HE12" s="80">
        <f>IF(HC12=0,0,HD12/(HC12/20))</f>
        <v>0</v>
      </c>
      <c r="HF12" s="76">
        <f>'MASTER_ ALL areas - No.seedling'!HE37</f>
        <v>0</v>
      </c>
      <c r="HG12" s="81">
        <f>IF(HC12=0,0,HF12/(HC12/20))</f>
        <v>0</v>
      </c>
      <c r="HH12" s="113">
        <f>'MASTER_ ALL areas - No.seedling'!HG37</f>
        <v>0</v>
      </c>
      <c r="HI12" s="76">
        <f>'MASTER_ ALL areas - No.seedling'!HH37</f>
        <v>0</v>
      </c>
      <c r="HJ12" s="80">
        <f>IF(HH12=0,0,HI12/(HH12/20))</f>
        <v>0</v>
      </c>
      <c r="HK12" s="76">
        <f>'MASTER_ ALL areas - No.seedling'!HJ37</f>
        <v>0</v>
      </c>
      <c r="HL12" s="81">
        <f>IF(HH12=0,0,HK12/(HH12/20))</f>
        <v>0</v>
      </c>
      <c r="HM12" s="113">
        <f>'MASTER_ ALL areas - No.seedling'!HL37</f>
        <v>0</v>
      </c>
      <c r="HN12" s="76">
        <f>'MASTER_ ALL areas - No.seedling'!HM37</f>
        <v>0</v>
      </c>
      <c r="HO12" s="80">
        <f>IF(HM12=0,0,HN12/(HM12/20))</f>
        <v>0</v>
      </c>
      <c r="HP12" s="76">
        <f>'MASTER_ ALL areas - No.seedling'!HO37</f>
        <v>0</v>
      </c>
      <c r="HQ12" s="81">
        <f>IF(HM12=0,0,HP12/(HM12/20))</f>
        <v>0</v>
      </c>
      <c r="HR12" s="113">
        <f>'MASTER_ ALL areas - No.seedling'!HQ37</f>
        <v>0</v>
      </c>
      <c r="HS12" s="76">
        <f>'MASTER_ ALL areas - No.seedling'!HR37</f>
        <v>0</v>
      </c>
      <c r="HT12" s="80">
        <f>IF(HR12=0,0,HS12/(HR12/20))</f>
        <v>0</v>
      </c>
      <c r="HU12" s="76">
        <f>'MASTER_ ALL areas - No.seedling'!HT37</f>
        <v>0</v>
      </c>
      <c r="HV12" s="81">
        <f>IF(HR12=0,0,HU12/(HR12/20))</f>
        <v>0</v>
      </c>
      <c r="HW12" s="113">
        <f>'MASTER_ ALL areas - No.seedling'!HV37</f>
        <v>0</v>
      </c>
      <c r="HX12" s="76">
        <f>'MASTER_ ALL areas - No.seedling'!HW37</f>
        <v>0</v>
      </c>
      <c r="HY12" s="80">
        <f>IF(HW12=0,0,HX12/(HW12/20))</f>
        <v>0</v>
      </c>
      <c r="HZ12" s="76">
        <f>'MASTER_ ALL areas - No.seedling'!HY37</f>
        <v>0</v>
      </c>
      <c r="IA12" s="81">
        <f>IF(HW12=0,0,HZ12/(HW12/20))</f>
        <v>0</v>
      </c>
      <c r="IB12" s="113">
        <f>'MASTER_ ALL areas - No.seedling'!IA37</f>
        <v>0</v>
      </c>
      <c r="IC12" s="76">
        <f>'MASTER_ ALL areas - No.seedling'!IB37</f>
        <v>0</v>
      </c>
      <c r="ID12" s="80">
        <f>IF(IB12=0,0,IC12/(IB12/20))</f>
        <v>0</v>
      </c>
      <c r="IE12" s="76">
        <f>'MASTER_ ALL areas - No.seedling'!ID37</f>
        <v>0</v>
      </c>
      <c r="IF12" s="85">
        <f>IF(IB12=0,0,IE12/(IB12/20))</f>
        <v>0</v>
      </c>
      <c r="IG12" s="86" t="s">
        <v>186</v>
      </c>
      <c r="IH12" s="87"/>
    </row>
    <row r="13" spans="2:242" ht="33" customHeight="1" x14ac:dyDescent="0.25">
      <c r="B13" s="420">
        <v>36</v>
      </c>
      <c r="C13" s="456"/>
      <c r="D13" s="1352" t="s">
        <v>192</v>
      </c>
      <c r="E13" s="1353"/>
      <c r="F13" s="457"/>
      <c r="G13" s="458"/>
      <c r="H13" s="459"/>
      <c r="I13" s="70"/>
      <c r="J13" s="191"/>
      <c r="K13" s="192"/>
      <c r="L13" s="193"/>
      <c r="M13" s="194"/>
      <c r="N13" s="113"/>
      <c r="O13" s="114"/>
      <c r="P13" s="80"/>
      <c r="Q13" s="81"/>
      <c r="R13" s="621"/>
      <c r="S13" s="628"/>
      <c r="T13" s="629"/>
      <c r="U13" s="77"/>
      <c r="V13" s="195"/>
      <c r="W13" s="80"/>
      <c r="X13" s="464"/>
      <c r="Y13" s="195"/>
      <c r="Z13" s="77"/>
      <c r="AA13" s="195"/>
      <c r="AB13" s="80"/>
      <c r="AC13" s="122"/>
      <c r="AD13" s="122"/>
      <c r="AE13" s="77"/>
      <c r="AF13" s="195"/>
      <c r="AG13" s="80"/>
      <c r="AH13" s="122"/>
      <c r="AI13" s="122"/>
      <c r="AJ13" s="77"/>
      <c r="AK13" s="195"/>
      <c r="AL13" s="81"/>
      <c r="AM13" s="621"/>
      <c r="AN13" s="463"/>
      <c r="AO13" s="122"/>
      <c r="AP13" s="77"/>
      <c r="AQ13" s="195"/>
      <c r="AR13" s="77"/>
      <c r="AS13" s="195"/>
      <c r="AT13" s="122"/>
      <c r="AU13" s="77"/>
      <c r="AV13" s="195"/>
      <c r="AW13" s="77"/>
      <c r="AX13" s="191"/>
      <c r="AY13" s="195"/>
      <c r="AZ13" s="77"/>
      <c r="BA13" s="195"/>
      <c r="BB13" s="77"/>
      <c r="BC13" s="195"/>
      <c r="BD13" s="122"/>
      <c r="BE13" s="77"/>
      <c r="BF13" s="195"/>
      <c r="BG13" s="77"/>
      <c r="BH13" s="195"/>
      <c r="BI13" s="122"/>
      <c r="BJ13" s="77"/>
      <c r="BK13" s="195"/>
      <c r="BL13" s="77"/>
      <c r="BM13" s="195"/>
      <c r="BN13" s="122"/>
      <c r="BO13" s="77"/>
      <c r="BP13" s="195"/>
      <c r="BQ13" s="77"/>
      <c r="BR13" s="195"/>
      <c r="BS13" s="122"/>
      <c r="BT13" s="77"/>
      <c r="BU13" s="195"/>
      <c r="BV13" s="77"/>
      <c r="BW13" s="195"/>
      <c r="BX13" s="122"/>
      <c r="BY13" s="77"/>
      <c r="BZ13" s="195"/>
      <c r="CA13" s="81"/>
      <c r="CB13" s="79"/>
      <c r="CC13" s="152"/>
      <c r="CD13" s="122"/>
      <c r="CE13" s="80"/>
      <c r="CF13" s="122"/>
      <c r="CG13" s="81"/>
      <c r="CH13" s="152"/>
      <c r="CI13" s="122"/>
      <c r="CJ13" s="80"/>
      <c r="CK13" s="122"/>
      <c r="CL13" s="81"/>
      <c r="CM13" s="152"/>
      <c r="CN13" s="122"/>
      <c r="CO13" s="80"/>
      <c r="CP13" s="122"/>
      <c r="CQ13" s="81"/>
      <c r="CR13" s="152"/>
      <c r="CS13" s="122"/>
      <c r="CT13" s="80"/>
      <c r="CU13" s="122"/>
      <c r="CV13" s="81"/>
      <c r="CW13" s="152"/>
      <c r="CX13" s="122"/>
      <c r="CY13" s="80"/>
      <c r="CZ13" s="122"/>
      <c r="DA13" s="81"/>
      <c r="DB13" s="152"/>
      <c r="DC13" s="122"/>
      <c r="DD13" s="80"/>
      <c r="DE13" s="122"/>
      <c r="DF13" s="81"/>
      <c r="DG13" s="152"/>
      <c r="DH13" s="122"/>
      <c r="DI13" s="80"/>
      <c r="DJ13" s="122"/>
      <c r="DK13" s="81"/>
      <c r="DL13" s="152"/>
      <c r="DM13" s="122"/>
      <c r="DN13" s="80"/>
      <c r="DO13" s="122"/>
      <c r="DP13" s="81"/>
      <c r="DQ13" s="152"/>
      <c r="DR13" s="122"/>
      <c r="DS13" s="80"/>
      <c r="DT13" s="122"/>
      <c r="DU13" s="81"/>
      <c r="DV13" s="152"/>
      <c r="DW13" s="122"/>
      <c r="DX13" s="80"/>
      <c r="DY13" s="122"/>
      <c r="DZ13" s="81"/>
      <c r="EA13" s="152"/>
      <c r="EB13" s="122"/>
      <c r="EC13" s="80"/>
      <c r="ED13" s="122"/>
      <c r="EE13" s="81"/>
      <c r="EF13" s="152"/>
      <c r="EG13" s="122"/>
      <c r="EH13" s="80"/>
      <c r="EI13" s="122"/>
      <c r="EJ13" s="81"/>
      <c r="EK13" s="152"/>
      <c r="EL13" s="122"/>
      <c r="EM13" s="80"/>
      <c r="EN13" s="122"/>
      <c r="EO13" s="81"/>
      <c r="EP13" s="152"/>
      <c r="EQ13" s="122"/>
      <c r="ER13" s="80"/>
      <c r="ES13" s="122"/>
      <c r="ET13" s="81"/>
      <c r="EU13" s="152"/>
      <c r="EV13" s="122"/>
      <c r="EW13" s="80"/>
      <c r="EX13" s="122"/>
      <c r="EY13" s="81"/>
      <c r="EZ13" s="152"/>
      <c r="FA13" s="122"/>
      <c r="FB13" s="80"/>
      <c r="FC13" s="122"/>
      <c r="FD13" s="81"/>
      <c r="FE13" s="152"/>
      <c r="FF13" s="122"/>
      <c r="FG13" s="80"/>
      <c r="FH13" s="122"/>
      <c r="FI13" s="81"/>
      <c r="FJ13" s="152"/>
      <c r="FK13" s="122"/>
      <c r="FL13" s="80"/>
      <c r="FM13" s="122"/>
      <c r="FN13" s="81"/>
      <c r="FO13" s="152"/>
      <c r="FP13" s="122"/>
      <c r="FQ13" s="80"/>
      <c r="FR13" s="122"/>
      <c r="FS13" s="81"/>
      <c r="FT13" s="152"/>
      <c r="FU13" s="122"/>
      <c r="FV13" s="80"/>
      <c r="FW13" s="122"/>
      <c r="FX13" s="81"/>
      <c r="FY13" s="152"/>
      <c r="FZ13" s="122"/>
      <c r="GA13" s="80"/>
      <c r="GB13" s="122"/>
      <c r="GC13" s="81"/>
      <c r="GD13" s="152"/>
      <c r="GE13" s="122"/>
      <c r="GF13" s="80"/>
      <c r="GG13" s="122"/>
      <c r="GH13" s="81"/>
      <c r="GI13" s="152"/>
      <c r="GJ13" s="122"/>
      <c r="GK13" s="80"/>
      <c r="GL13" s="122"/>
      <c r="GM13" s="81"/>
      <c r="GN13" s="152"/>
      <c r="GO13" s="122"/>
      <c r="GP13" s="80"/>
      <c r="GQ13" s="122"/>
      <c r="GR13" s="81"/>
      <c r="GS13" s="152"/>
      <c r="GT13" s="122"/>
      <c r="GU13" s="80"/>
      <c r="GV13" s="122"/>
      <c r="GW13" s="81"/>
      <c r="GX13" s="152"/>
      <c r="GY13" s="122"/>
      <c r="GZ13" s="80"/>
      <c r="HA13" s="122"/>
      <c r="HB13" s="81"/>
      <c r="HC13" s="152"/>
      <c r="HD13" s="122"/>
      <c r="HE13" s="80"/>
      <c r="HF13" s="122"/>
      <c r="HG13" s="81"/>
      <c r="HH13" s="152"/>
      <c r="HI13" s="122"/>
      <c r="HJ13" s="80"/>
      <c r="HK13" s="122"/>
      <c r="HL13" s="81"/>
      <c r="HM13" s="152"/>
      <c r="HN13" s="122"/>
      <c r="HO13" s="80"/>
      <c r="HP13" s="122"/>
      <c r="HQ13" s="81"/>
      <c r="HR13" s="152"/>
      <c r="HS13" s="122"/>
      <c r="HT13" s="80"/>
      <c r="HU13" s="122"/>
      <c r="HV13" s="81"/>
      <c r="HW13" s="152"/>
      <c r="HX13" s="122"/>
      <c r="HY13" s="80"/>
      <c r="HZ13" s="122"/>
      <c r="IA13" s="81"/>
      <c r="IB13" s="152"/>
      <c r="IC13" s="122"/>
      <c r="ID13" s="80"/>
      <c r="IE13" s="122"/>
      <c r="IF13" s="85"/>
      <c r="IG13" s="87"/>
      <c r="IH13" s="87"/>
    </row>
    <row r="14" spans="2:242" ht="33" customHeight="1" x14ac:dyDescent="0.25">
      <c r="B14" s="420">
        <v>37</v>
      </c>
      <c r="C14" s="421"/>
      <c r="D14" s="1352" t="s">
        <v>192</v>
      </c>
      <c r="E14" s="1353"/>
      <c r="F14" s="465"/>
      <c r="G14" s="466"/>
      <c r="H14" s="459"/>
      <c r="I14" s="70"/>
      <c r="J14" s="191"/>
      <c r="K14" s="192"/>
      <c r="L14" s="193"/>
      <c r="M14" s="194"/>
      <c r="N14" s="113"/>
      <c r="O14" s="114"/>
      <c r="P14" s="80"/>
      <c r="Q14" s="81"/>
      <c r="R14" s="621"/>
      <c r="S14" s="463"/>
      <c r="T14" s="122"/>
      <c r="U14" s="77"/>
      <c r="V14" s="195"/>
      <c r="W14" s="80"/>
      <c r="X14" s="464"/>
      <c r="Y14" s="195"/>
      <c r="Z14" s="77"/>
      <c r="AA14" s="195"/>
      <c r="AB14" s="80"/>
      <c r="AC14" s="122"/>
      <c r="AD14" s="122"/>
      <c r="AE14" s="77"/>
      <c r="AF14" s="195"/>
      <c r="AG14" s="80"/>
      <c r="AH14" s="122"/>
      <c r="AI14" s="122"/>
      <c r="AJ14" s="77"/>
      <c r="AK14" s="195"/>
      <c r="AL14" s="81"/>
      <c r="AM14" s="621"/>
      <c r="AN14" s="463"/>
      <c r="AO14" s="122"/>
      <c r="AP14" s="77"/>
      <c r="AQ14" s="195"/>
      <c r="AR14" s="77"/>
      <c r="AS14" s="195"/>
      <c r="AT14" s="122"/>
      <c r="AU14" s="77"/>
      <c r="AV14" s="195"/>
      <c r="AW14" s="77"/>
      <c r="AX14" s="191"/>
      <c r="AY14" s="195"/>
      <c r="AZ14" s="77"/>
      <c r="BA14" s="195"/>
      <c r="BB14" s="77"/>
      <c r="BC14" s="195"/>
      <c r="BD14" s="122"/>
      <c r="BE14" s="77"/>
      <c r="BF14" s="195"/>
      <c r="BG14" s="77"/>
      <c r="BH14" s="195"/>
      <c r="BI14" s="122"/>
      <c r="BJ14" s="77"/>
      <c r="BK14" s="195"/>
      <c r="BL14" s="77"/>
      <c r="BM14" s="195"/>
      <c r="BN14" s="122"/>
      <c r="BO14" s="77"/>
      <c r="BP14" s="195"/>
      <c r="BQ14" s="77"/>
      <c r="BR14" s="195"/>
      <c r="BS14" s="122"/>
      <c r="BT14" s="77"/>
      <c r="BU14" s="195"/>
      <c r="BV14" s="77"/>
      <c r="BW14" s="195"/>
      <c r="BX14" s="122"/>
      <c r="BY14" s="77"/>
      <c r="BZ14" s="195"/>
      <c r="CA14" s="81"/>
      <c r="CB14" s="79"/>
      <c r="CC14" s="152"/>
      <c r="CD14" s="122"/>
      <c r="CE14" s="80"/>
      <c r="CF14" s="122"/>
      <c r="CG14" s="81"/>
      <c r="CH14" s="152"/>
      <c r="CI14" s="122"/>
      <c r="CJ14" s="80"/>
      <c r="CK14" s="122"/>
      <c r="CL14" s="81"/>
      <c r="CM14" s="152"/>
      <c r="CN14" s="122"/>
      <c r="CO14" s="80"/>
      <c r="CP14" s="122"/>
      <c r="CQ14" s="81"/>
      <c r="CR14" s="152"/>
      <c r="CS14" s="122"/>
      <c r="CT14" s="80"/>
      <c r="CU14" s="122"/>
      <c r="CV14" s="81"/>
      <c r="CW14" s="152"/>
      <c r="CX14" s="122"/>
      <c r="CY14" s="80"/>
      <c r="CZ14" s="122"/>
      <c r="DA14" s="81"/>
      <c r="DB14" s="152"/>
      <c r="DC14" s="122"/>
      <c r="DD14" s="80"/>
      <c r="DE14" s="122"/>
      <c r="DF14" s="81"/>
      <c r="DG14" s="152"/>
      <c r="DH14" s="122"/>
      <c r="DI14" s="80"/>
      <c r="DJ14" s="122"/>
      <c r="DK14" s="81"/>
      <c r="DL14" s="152"/>
      <c r="DM14" s="122"/>
      <c r="DN14" s="80"/>
      <c r="DO14" s="122"/>
      <c r="DP14" s="81"/>
      <c r="DQ14" s="152"/>
      <c r="DR14" s="122"/>
      <c r="DS14" s="80"/>
      <c r="DT14" s="122"/>
      <c r="DU14" s="81"/>
      <c r="DV14" s="152"/>
      <c r="DW14" s="122"/>
      <c r="DX14" s="80"/>
      <c r="DY14" s="122"/>
      <c r="DZ14" s="81"/>
      <c r="EA14" s="152"/>
      <c r="EB14" s="122"/>
      <c r="EC14" s="80"/>
      <c r="ED14" s="122"/>
      <c r="EE14" s="81"/>
      <c r="EF14" s="152"/>
      <c r="EG14" s="122"/>
      <c r="EH14" s="80"/>
      <c r="EI14" s="122"/>
      <c r="EJ14" s="81"/>
      <c r="EK14" s="152"/>
      <c r="EL14" s="122"/>
      <c r="EM14" s="80"/>
      <c r="EN14" s="122"/>
      <c r="EO14" s="81"/>
      <c r="EP14" s="152"/>
      <c r="EQ14" s="122"/>
      <c r="ER14" s="80"/>
      <c r="ES14" s="122"/>
      <c r="ET14" s="81"/>
      <c r="EU14" s="152"/>
      <c r="EV14" s="122"/>
      <c r="EW14" s="80"/>
      <c r="EX14" s="122"/>
      <c r="EY14" s="81"/>
      <c r="EZ14" s="152"/>
      <c r="FA14" s="122"/>
      <c r="FB14" s="80"/>
      <c r="FC14" s="122"/>
      <c r="FD14" s="81"/>
      <c r="FE14" s="152"/>
      <c r="FF14" s="122"/>
      <c r="FG14" s="80"/>
      <c r="FH14" s="122"/>
      <c r="FI14" s="81"/>
      <c r="FJ14" s="152"/>
      <c r="FK14" s="122"/>
      <c r="FL14" s="80"/>
      <c r="FM14" s="122"/>
      <c r="FN14" s="81"/>
      <c r="FO14" s="152"/>
      <c r="FP14" s="122"/>
      <c r="FQ14" s="80"/>
      <c r="FR14" s="122"/>
      <c r="FS14" s="81"/>
      <c r="FT14" s="152"/>
      <c r="FU14" s="122"/>
      <c r="FV14" s="80"/>
      <c r="FW14" s="122"/>
      <c r="FX14" s="81"/>
      <c r="FY14" s="152"/>
      <c r="FZ14" s="122"/>
      <c r="GA14" s="80"/>
      <c r="GB14" s="122"/>
      <c r="GC14" s="81"/>
      <c r="GD14" s="152"/>
      <c r="GE14" s="122"/>
      <c r="GF14" s="80"/>
      <c r="GG14" s="122"/>
      <c r="GH14" s="81"/>
      <c r="GI14" s="152"/>
      <c r="GJ14" s="122"/>
      <c r="GK14" s="80"/>
      <c r="GL14" s="122"/>
      <c r="GM14" s="81"/>
      <c r="GN14" s="152"/>
      <c r="GO14" s="122"/>
      <c r="GP14" s="80"/>
      <c r="GQ14" s="122"/>
      <c r="GR14" s="81"/>
      <c r="GS14" s="152"/>
      <c r="GT14" s="122"/>
      <c r="GU14" s="80"/>
      <c r="GV14" s="122"/>
      <c r="GW14" s="81"/>
      <c r="GX14" s="152"/>
      <c r="GY14" s="122"/>
      <c r="GZ14" s="80"/>
      <c r="HA14" s="122"/>
      <c r="HB14" s="81"/>
      <c r="HC14" s="152"/>
      <c r="HD14" s="122"/>
      <c r="HE14" s="80"/>
      <c r="HF14" s="122"/>
      <c r="HG14" s="81"/>
      <c r="HH14" s="152"/>
      <c r="HI14" s="122"/>
      <c r="HJ14" s="80"/>
      <c r="HK14" s="122"/>
      <c r="HL14" s="81"/>
      <c r="HM14" s="152"/>
      <c r="HN14" s="122"/>
      <c r="HO14" s="80"/>
      <c r="HP14" s="122"/>
      <c r="HQ14" s="81"/>
      <c r="HR14" s="152"/>
      <c r="HS14" s="122"/>
      <c r="HT14" s="80"/>
      <c r="HU14" s="122"/>
      <c r="HV14" s="81"/>
      <c r="HW14" s="152"/>
      <c r="HX14" s="122"/>
      <c r="HY14" s="80"/>
      <c r="HZ14" s="122"/>
      <c r="IA14" s="81"/>
      <c r="IB14" s="152"/>
      <c r="IC14" s="122"/>
      <c r="ID14" s="80"/>
      <c r="IE14" s="122"/>
      <c r="IF14" s="85"/>
      <c r="IG14" s="87"/>
      <c r="IH14" s="87"/>
    </row>
    <row r="15" spans="2:242" ht="33" customHeight="1" x14ac:dyDescent="0.25">
      <c r="B15" s="420">
        <v>38</v>
      </c>
      <c r="C15" s="421" t="s">
        <v>193</v>
      </c>
      <c r="D15" s="467">
        <v>214451</v>
      </c>
      <c r="E15" s="468">
        <v>932053</v>
      </c>
      <c r="F15" s="469" t="s">
        <v>89</v>
      </c>
      <c r="G15" s="630" t="s">
        <v>194</v>
      </c>
      <c r="H15" s="212">
        <f>'MASTER_ ALL areas - No.seedling'!G42</f>
        <v>8</v>
      </c>
      <c r="I15" s="70">
        <f>'MASTER_ ALL areas - No.seedling'!H42</f>
        <v>0.6</v>
      </c>
      <c r="J15" s="71">
        <f>'MASTER_ ALL areas - No.seedling'!I42</f>
        <v>29.6</v>
      </c>
      <c r="K15" s="72">
        <f>'MASTER_ ALL areas - No.seedling'!J42</f>
        <v>37</v>
      </c>
      <c r="L15" s="73">
        <f t="shared" ref="L15:L20" si="0">K15*20</f>
        <v>740</v>
      </c>
      <c r="M15" s="74">
        <f>'MASTER_ ALL areas - No.seedling'!L42</f>
        <v>740</v>
      </c>
      <c r="N15" s="113">
        <f>'MASTER_ ALL areas - No.seedling'!M42</f>
        <v>2</v>
      </c>
      <c r="O15" s="114">
        <f>'MASTER_ ALL areas - No.seedling'!N42</f>
        <v>10</v>
      </c>
      <c r="P15" s="80">
        <f>'MASTER_ ALL areas - No.seedling'!O42</f>
        <v>5.4054054054054057E-2</v>
      </c>
      <c r="Q15" s="81">
        <f>'MASTER_ ALL areas - No.seedling'!P42</f>
        <v>0.27027027027027029</v>
      </c>
      <c r="R15" s="621"/>
      <c r="S15" s="617">
        <f>'MASTER_ ALL areas - No.seedling'!R42</f>
        <v>680</v>
      </c>
      <c r="T15" s="76">
        <f>'MASTER_ ALL areas - No.seedling'!S42</f>
        <v>1</v>
      </c>
      <c r="U15" s="77">
        <f t="shared" ref="U15:U20" si="1">IF(S15=0,0,T15/(S15/20))</f>
        <v>2.9411764705882353E-2</v>
      </c>
      <c r="V15" s="82">
        <f>'MASTER_ ALL areas - No.seedling'!U42</f>
        <v>9</v>
      </c>
      <c r="W15" s="80">
        <f t="shared" ref="W15:W20" si="2">IF(S15=0,0,V15/(S15/20))</f>
        <v>0.26470588235294118</v>
      </c>
      <c r="X15" s="619">
        <f>'MASTER_ ALL areas - No.seedling'!W42</f>
        <v>60</v>
      </c>
      <c r="Y15" s="82">
        <f>'MASTER_ ALL areas - No.seedling'!X42</f>
        <v>1</v>
      </c>
      <c r="Z15" s="77">
        <f t="shared" ref="Z15:Z20" si="3">IF(X15=0,0,Y15/(X15/20))</f>
        <v>0.33333333333333331</v>
      </c>
      <c r="AA15" s="82">
        <f>'MASTER_ ALL areas - No.seedling'!Z42</f>
        <v>1</v>
      </c>
      <c r="AB15" s="80">
        <f t="shared" ref="AB15:AB20" si="4">IF(X15=0,0,AA15/(X15/20))</f>
        <v>0.33333333333333331</v>
      </c>
      <c r="AC15" s="76">
        <f>'MASTER_ ALL areas - No.seedling'!AB42</f>
        <v>0</v>
      </c>
      <c r="AD15" s="76">
        <f>'MASTER_ ALL areas - No.seedling'!AC42</f>
        <v>0</v>
      </c>
      <c r="AE15" s="77">
        <f t="shared" ref="AE15:AE20" si="5">IF(AC15=0,0,AD15/(AC15/20))</f>
        <v>0</v>
      </c>
      <c r="AF15" s="82">
        <f>'MASTER_ ALL areas - No.seedling'!AE42</f>
        <v>0</v>
      </c>
      <c r="AG15" s="80">
        <f t="shared" ref="AG15:AG20" si="6">IF(AC15=0,0,AF15/(AC15/20))</f>
        <v>0</v>
      </c>
      <c r="AH15" s="76">
        <f>'MASTER_ ALL areas - No.seedling'!AG42</f>
        <v>0</v>
      </c>
      <c r="AI15" s="76">
        <f>'MASTER_ ALL areas - No.seedling'!AH42</f>
        <v>0</v>
      </c>
      <c r="AJ15" s="77">
        <f t="shared" ref="AJ15:AJ20" si="7">IF(AH15=0,0,AI15/(AH15/20))</f>
        <v>0</v>
      </c>
      <c r="AK15" s="82">
        <f>'MASTER_ ALL areas - No.seedling'!AJ42</f>
        <v>0</v>
      </c>
      <c r="AL15" s="81">
        <f t="shared" ref="AL15:AL20" si="8">IF(AH15=0,0,AK15/(AH15/20))</f>
        <v>0</v>
      </c>
      <c r="AM15" s="621"/>
      <c r="AN15" s="617">
        <f>'MASTER_ ALL areas - No.seedling'!AM42</f>
        <v>220</v>
      </c>
      <c r="AO15" s="76">
        <f>'MASTER_ ALL areas - No.seedling'!AN42</f>
        <v>0</v>
      </c>
      <c r="AP15" s="77">
        <f t="shared" ref="AP15:AP20" si="9">IF(AN15=0,0,AO15/(AN15/20))</f>
        <v>0</v>
      </c>
      <c r="AQ15" s="82">
        <f>'MASTER_ ALL areas - No.seedling'!AP42</f>
        <v>0</v>
      </c>
      <c r="AR15" s="77">
        <f t="shared" ref="AR15:AR20" si="10">IF(AN15=0,0,AQ15/(AN15/20))</f>
        <v>0</v>
      </c>
      <c r="AS15" s="82">
        <f>'MASTER_ ALL areas - No.seedling'!AR42</f>
        <v>480</v>
      </c>
      <c r="AT15" s="76">
        <f>'MASTER_ ALL areas - No.seedling'!AS42</f>
        <v>1</v>
      </c>
      <c r="AU15" s="77">
        <f t="shared" ref="AU15:AU20" si="11">IF(AS15=0,0,AT15/(AS15/20))</f>
        <v>4.1666666666666664E-2</v>
      </c>
      <c r="AV15" s="82">
        <f>'MASTER_ ALL areas - No.seedling'!AU42</f>
        <v>8</v>
      </c>
      <c r="AW15" s="77">
        <f t="shared" ref="AW15:AW20" si="12">IF(AS15=0,0,AV15/(AS15/20))</f>
        <v>0.33333333333333331</v>
      </c>
      <c r="AX15" s="71">
        <f>'MASTER_ ALL areas - No.seedling'!AW42</f>
        <v>0</v>
      </c>
      <c r="AY15" s="82">
        <f>'MASTER_ ALL areas - No.seedling'!AX42</f>
        <v>0</v>
      </c>
      <c r="AZ15" s="77">
        <f t="shared" ref="AZ15:AZ20" si="13">IF(AX15=0,0,AY15/(AX15/20))</f>
        <v>0</v>
      </c>
      <c r="BA15" s="82">
        <f>'MASTER_ ALL areas - No.seedling'!AZ42</f>
        <v>0</v>
      </c>
      <c r="BB15" s="77">
        <f t="shared" ref="BB15:BB20" si="14">IF(AX15=0,0,BA15/(AX15/20))</f>
        <v>0</v>
      </c>
      <c r="BC15" s="82">
        <f>'MASTER_ ALL areas - No.seedling'!BB42</f>
        <v>0</v>
      </c>
      <c r="BD15" s="76">
        <f>'MASTER_ ALL areas - No.seedling'!BC42</f>
        <v>0</v>
      </c>
      <c r="BE15" s="77">
        <f t="shared" ref="BE15:BE20" si="15">IF(BC15=0,0,BD15/(BC15/20))</f>
        <v>0</v>
      </c>
      <c r="BF15" s="82">
        <f>'MASTER_ ALL areas - No.seedling'!BE42</f>
        <v>0</v>
      </c>
      <c r="BG15" s="77">
        <f t="shared" ref="BG15:BG20" si="16">IF(BC15=0,0,BF15/(BC15/20))</f>
        <v>0</v>
      </c>
      <c r="BH15" s="82">
        <f>'MASTER_ ALL areas - No.seedling'!BG42</f>
        <v>40</v>
      </c>
      <c r="BI15" s="76">
        <f>'MASTER_ ALL areas - No.seedling'!BH42</f>
        <v>1</v>
      </c>
      <c r="BJ15" s="77">
        <f t="shared" ref="BJ15:BJ20" si="17">IF(BH15=0,0,BI15/(BH15/20))</f>
        <v>0.5</v>
      </c>
      <c r="BK15" s="82">
        <f>'MASTER_ ALL areas - No.seedling'!BJ42</f>
        <v>2</v>
      </c>
      <c r="BL15" s="77">
        <f t="shared" ref="BL15:BL20" si="18">IF(BH15=0,0,BK15/(BH15/20))</f>
        <v>1</v>
      </c>
      <c r="BM15" s="82">
        <f>'MASTER_ ALL areas - No.seedling'!BL42</f>
        <v>0</v>
      </c>
      <c r="BN15" s="76">
        <f>'MASTER_ ALL areas - No.seedling'!BM42</f>
        <v>0</v>
      </c>
      <c r="BO15" s="77">
        <f t="shared" ref="BO15:BO20" si="19">IF(BM15=0,0,BN15/(BM15/20))</f>
        <v>0</v>
      </c>
      <c r="BP15" s="82">
        <f>'MASTER_ ALL areas - No.seedling'!BO42</f>
        <v>0</v>
      </c>
      <c r="BQ15" s="77">
        <f t="shared" ref="BQ15:BQ20" si="20">IF(BM15=0,0,BP15/(BM15/20))</f>
        <v>0</v>
      </c>
      <c r="BR15" s="82">
        <f>'MASTER_ ALL areas - No.seedling'!BQ42</f>
        <v>0</v>
      </c>
      <c r="BS15" s="76">
        <f>'MASTER_ ALL areas - No.seedling'!BR42</f>
        <v>0</v>
      </c>
      <c r="BT15" s="77">
        <f t="shared" ref="BT15:BT20" si="21">IF(BR15=0,0,BS15/(BR15/20))</f>
        <v>0</v>
      </c>
      <c r="BU15" s="82">
        <f>'MASTER_ ALL areas - No.seedling'!BT42</f>
        <v>0</v>
      </c>
      <c r="BV15" s="77">
        <f t="shared" ref="BV15:BV20" si="22">IF(BR15=0,0,BU15/(BR15/20))</f>
        <v>0</v>
      </c>
      <c r="BW15" s="82">
        <f>'MASTER_ ALL areas - No.seedling'!BV42</f>
        <v>0</v>
      </c>
      <c r="BX15" s="76">
        <f>'MASTER_ ALL areas - No.seedling'!BW42</f>
        <v>0</v>
      </c>
      <c r="BY15" s="77">
        <f t="shared" ref="BY15:BY20" si="23">IF(BW15=0,0,BX15/(BW15/20))</f>
        <v>0</v>
      </c>
      <c r="BZ15" s="82">
        <f>'MASTER_ ALL areas - No.seedling'!BY42</f>
        <v>0</v>
      </c>
      <c r="CA15" s="81">
        <f t="shared" ref="CA15:CA20" si="24">IF(BW15=0,0,BZ15/(BW15/20))</f>
        <v>0</v>
      </c>
      <c r="CB15" s="79"/>
      <c r="CC15" s="75">
        <f>'MASTER_ ALL areas - No.seedling'!CB42</f>
        <v>220</v>
      </c>
      <c r="CD15" s="76">
        <f>'MASTER_ ALL areas - No.seedling'!CC42</f>
        <v>0</v>
      </c>
      <c r="CE15" s="80">
        <f t="shared" ref="CE15:CE20" si="25">IF(CC15=0,0,CD15/(CC15/20))</f>
        <v>0</v>
      </c>
      <c r="CF15" s="76">
        <f>'MASTER_ ALL areas - No.seedling'!CE42</f>
        <v>0</v>
      </c>
      <c r="CG15" s="81">
        <f t="shared" ref="CG15:CG20" si="26">IF(CC15=0,0,CF15/(CC15/20))</f>
        <v>0</v>
      </c>
      <c r="CH15" s="113">
        <f>'MASTER_ ALL areas - No.seedling'!CG42</f>
        <v>0</v>
      </c>
      <c r="CI15" s="76">
        <f>'MASTER_ ALL areas - No.seedling'!CH42</f>
        <v>0</v>
      </c>
      <c r="CJ15" s="80">
        <f t="shared" ref="CJ15:CJ20" si="27">IF(CH15=0,0,CI15/(CH15/20))</f>
        <v>0</v>
      </c>
      <c r="CK15" s="76">
        <f>'MASTER_ ALL areas - No.seedling'!CJ42</f>
        <v>0</v>
      </c>
      <c r="CL15" s="81">
        <f t="shared" ref="CL15:CL20" si="28">IF(CH15=0,0,CK15/(CH15/20))</f>
        <v>0</v>
      </c>
      <c r="CM15" s="113">
        <f>'MASTER_ ALL areas - No.seedling'!CL42</f>
        <v>0</v>
      </c>
      <c r="CN15" s="76">
        <f>'MASTER_ ALL areas - No.seedling'!CM42</f>
        <v>0</v>
      </c>
      <c r="CO15" s="80">
        <f t="shared" ref="CO15:CO20" si="29">IF(CM15=0,0,CN15/(CM15/20))</f>
        <v>0</v>
      </c>
      <c r="CP15" s="76">
        <f>'MASTER_ ALL areas - No.seedling'!CO42</f>
        <v>0</v>
      </c>
      <c r="CQ15" s="81">
        <f t="shared" ref="CQ15:CQ20" si="30">IF(CM15=0,0,CP15/(CM15/20))</f>
        <v>0</v>
      </c>
      <c r="CR15" s="113">
        <f>'MASTER_ ALL areas - No.seedling'!CQ42</f>
        <v>0</v>
      </c>
      <c r="CS15" s="76">
        <f>'MASTER_ ALL areas - No.seedling'!CR42</f>
        <v>0</v>
      </c>
      <c r="CT15" s="80">
        <f t="shared" ref="CT15:CT20" si="31">IF(CR15=0,0,CS15/(CR15/20))</f>
        <v>0</v>
      </c>
      <c r="CU15" s="76">
        <f>'MASTER_ ALL areas - No.seedling'!CT42</f>
        <v>0</v>
      </c>
      <c r="CV15" s="81">
        <f t="shared" ref="CV15:CV20" si="32">IF(CR15=0,0,CU15/(CR15/20))</f>
        <v>0</v>
      </c>
      <c r="CW15" s="75">
        <f>'MASTER_ ALL areas - No.seedling'!CV42</f>
        <v>420</v>
      </c>
      <c r="CX15" s="76">
        <f>'MASTER_ ALL areas - No.seedling'!CW42</f>
        <v>0</v>
      </c>
      <c r="CY15" s="80">
        <f t="shared" ref="CY15:CY20" si="33">IF(CW15=0,0,CX15/(CW15/20))</f>
        <v>0</v>
      </c>
      <c r="CZ15" s="76">
        <f>'MASTER_ ALL areas - No.seedling'!CY42</f>
        <v>7</v>
      </c>
      <c r="DA15" s="81">
        <f t="shared" ref="DA15:DA20" si="34">IF(CW15=0,0,CZ15/(CW15/20))</f>
        <v>0.33333333333333331</v>
      </c>
      <c r="DB15" s="75">
        <f>'MASTER_ ALL areas - No.seedling'!DA42</f>
        <v>60</v>
      </c>
      <c r="DC15" s="76">
        <f>'MASTER_ ALL areas - No.seedling'!DB42</f>
        <v>1</v>
      </c>
      <c r="DD15" s="80">
        <f t="shared" ref="DD15:DD20" si="35">IF(DB15=0,0,DC15/(DB15/20))</f>
        <v>0.33333333333333331</v>
      </c>
      <c r="DE15" s="76">
        <f>'MASTER_ ALL areas - No.seedling'!DD42</f>
        <v>1</v>
      </c>
      <c r="DF15" s="81">
        <f t="shared" ref="DF15:DF20" si="36">IF(DB15=0,0,DE15/(DB15/20))</f>
        <v>0.33333333333333331</v>
      </c>
      <c r="DG15" s="113">
        <f>'MASTER_ ALL areas - No.seedling'!DF42</f>
        <v>0</v>
      </c>
      <c r="DH15" s="76">
        <f>'MASTER_ ALL areas - No.seedling'!DG42</f>
        <v>0</v>
      </c>
      <c r="DI15" s="80">
        <f t="shared" ref="DI15:DI20" si="37">IF(DG15=0,0,DH15/(DG15/20))</f>
        <v>0</v>
      </c>
      <c r="DJ15" s="76">
        <f>'MASTER_ ALL areas - No.seedling'!DI42</f>
        <v>0</v>
      </c>
      <c r="DK15" s="81">
        <f t="shared" ref="DK15:DK20" si="38">IF(DG15=0,0,DJ15/(DG15/20))</f>
        <v>0</v>
      </c>
      <c r="DL15" s="113">
        <f>'MASTER_ ALL areas - No.seedling'!DK42</f>
        <v>0</v>
      </c>
      <c r="DM15" s="76">
        <f>'MASTER_ ALL areas - No.seedling'!DL42</f>
        <v>0</v>
      </c>
      <c r="DN15" s="80">
        <f t="shared" ref="DN15:DN20" si="39">IF(DL15=0,0,DM15/(DL15/20))</f>
        <v>0</v>
      </c>
      <c r="DO15" s="76">
        <f>'MASTER_ ALL areas - No.seedling'!DN42</f>
        <v>0</v>
      </c>
      <c r="DP15" s="81">
        <f t="shared" ref="DP15:DP20" si="40">IF(DL15=0,0,DO15/(DL15/20))</f>
        <v>0</v>
      </c>
      <c r="DQ15" s="113">
        <f>'MASTER_ ALL areas - No.seedling'!DP42</f>
        <v>0</v>
      </c>
      <c r="DR15" s="76">
        <f>'MASTER_ ALL areas - No.seedling'!DQ42</f>
        <v>0</v>
      </c>
      <c r="DS15" s="80">
        <f t="shared" ref="DS15:DS20" si="41">IF(DQ15=0,0,DR15/(DQ15/20))</f>
        <v>0</v>
      </c>
      <c r="DT15" s="76">
        <f>'MASTER_ ALL areas - No.seedling'!DS42</f>
        <v>0</v>
      </c>
      <c r="DU15" s="81">
        <f t="shared" ref="DU15:DU20" si="42">IF(DQ15=0,0,DT15/(DQ15/20))</f>
        <v>0</v>
      </c>
      <c r="DV15" s="113">
        <f>'MASTER_ ALL areas - No.seedling'!DU42</f>
        <v>0</v>
      </c>
      <c r="DW15" s="76">
        <f>'MASTER_ ALL areas - No.seedling'!DV42</f>
        <v>0</v>
      </c>
      <c r="DX15" s="80">
        <f t="shared" ref="DX15:DX20" si="43">IF(DV15=0,0,DW15/(DV15/20))</f>
        <v>0</v>
      </c>
      <c r="DY15" s="76">
        <f>'MASTER_ ALL areas - No.seedling'!DX42</f>
        <v>0</v>
      </c>
      <c r="DZ15" s="81">
        <f t="shared" ref="DZ15:DZ20" si="44">IF(DV15=0,0,DY15/(DV15/20))</f>
        <v>0</v>
      </c>
      <c r="EA15" s="113">
        <f>'MASTER_ ALL areas - No.seedling'!DZ42</f>
        <v>0</v>
      </c>
      <c r="EB15" s="76">
        <f>'MASTER_ ALL areas - No.seedling'!EA42</f>
        <v>0</v>
      </c>
      <c r="EC15" s="80">
        <f t="shared" ref="EC15:EC20" si="45">IF(EA15=0,0,EB15/(EA15/20))</f>
        <v>0</v>
      </c>
      <c r="ED15" s="76">
        <f>'MASTER_ ALL areas - No.seedling'!EC42</f>
        <v>0</v>
      </c>
      <c r="EE15" s="81">
        <f t="shared" ref="EE15:EE20" si="46">IF(EA15=0,0,ED15/(EA15/20))</f>
        <v>0</v>
      </c>
      <c r="EF15" s="113">
        <f>'MASTER_ ALL areas - No.seedling'!EE42</f>
        <v>0</v>
      </c>
      <c r="EG15" s="76">
        <f>'MASTER_ ALL areas - No.seedling'!EF42</f>
        <v>0</v>
      </c>
      <c r="EH15" s="80">
        <f t="shared" ref="EH15:EH20" si="47">IF(EF15=0,0,EG15/(EF15/20))</f>
        <v>0</v>
      </c>
      <c r="EI15" s="76">
        <f>'MASTER_ ALL areas - No.seedling'!EH42</f>
        <v>0</v>
      </c>
      <c r="EJ15" s="81">
        <f t="shared" ref="EJ15:EJ20" si="48">IF(EF15=0,0,EI15/(EF15/20))</f>
        <v>0</v>
      </c>
      <c r="EK15" s="113">
        <f>'MASTER_ ALL areas - No.seedling'!EJ42</f>
        <v>0</v>
      </c>
      <c r="EL15" s="76">
        <f>'MASTER_ ALL areas - No.seedling'!EK42</f>
        <v>0</v>
      </c>
      <c r="EM15" s="80">
        <f t="shared" ref="EM15:EM20" si="49">IF(EK15=0,0,EL15/(EK15/20))</f>
        <v>0</v>
      </c>
      <c r="EN15" s="76">
        <f>'MASTER_ ALL areas - No.seedling'!EM42</f>
        <v>0</v>
      </c>
      <c r="EO15" s="81">
        <f t="shared" ref="EO15:EO20" si="50">IF(EK15=0,0,EN15/(EK15/20))</f>
        <v>0</v>
      </c>
      <c r="EP15" s="113">
        <f>'MASTER_ ALL areas - No.seedling'!EO42</f>
        <v>0</v>
      </c>
      <c r="EQ15" s="76">
        <f>'MASTER_ ALL areas - No.seedling'!EP42</f>
        <v>0</v>
      </c>
      <c r="ER15" s="80">
        <f t="shared" ref="ER15:ER20" si="51">IF(EP15=0,0,EQ15/(EP15/20))</f>
        <v>0</v>
      </c>
      <c r="ES15" s="76">
        <f>'MASTER_ ALL areas - No.seedling'!ER42</f>
        <v>0</v>
      </c>
      <c r="ET15" s="81">
        <f t="shared" ref="ET15:ET20" si="52">IF(EP15=0,0,ES15/(EP15/20))</f>
        <v>0</v>
      </c>
      <c r="EU15" s="113">
        <f>'MASTER_ ALL areas - No.seedling'!ET42</f>
        <v>0</v>
      </c>
      <c r="EV15" s="76">
        <f>'MASTER_ ALL areas - No.seedling'!EU42</f>
        <v>0</v>
      </c>
      <c r="EW15" s="80">
        <f t="shared" ref="EW15:EW20" si="53">IF(EU15=0,0,EV15/(EU15/20))</f>
        <v>0</v>
      </c>
      <c r="EX15" s="76">
        <f>'MASTER_ ALL areas - No.seedling'!EW42</f>
        <v>0</v>
      </c>
      <c r="EY15" s="81">
        <f t="shared" ref="EY15:EY20" si="54">IF(EU15=0,0,EX15/(EU15/20))</f>
        <v>0</v>
      </c>
      <c r="EZ15" s="113">
        <f>'MASTER_ ALL areas - No.seedling'!EY42</f>
        <v>0</v>
      </c>
      <c r="FA15" s="76">
        <f>'MASTER_ ALL areas - No.seedling'!EZ42</f>
        <v>0</v>
      </c>
      <c r="FB15" s="80">
        <f t="shared" ref="FB15:FB20" si="55">IF(EZ15=0,0,FA15/(EZ15/20))</f>
        <v>0</v>
      </c>
      <c r="FC15" s="76">
        <f>'MASTER_ ALL areas - No.seedling'!FB42</f>
        <v>0</v>
      </c>
      <c r="FD15" s="81">
        <f t="shared" ref="FD15:FD20" si="56">IF(EZ15=0,0,FC15/(EZ15/20))</f>
        <v>0</v>
      </c>
      <c r="FE15" s="75">
        <f>'MASTER_ ALL areas - No.seedling'!FD42</f>
        <v>40</v>
      </c>
      <c r="FF15" s="76">
        <f>'MASTER_ ALL areas - No.seedling'!FE42</f>
        <v>1</v>
      </c>
      <c r="FG15" s="80">
        <f t="shared" ref="FG15:FG20" si="57">IF(FE15=0,0,FF15/(FE15/20))</f>
        <v>0.5</v>
      </c>
      <c r="FH15" s="76">
        <f>'MASTER_ ALL areas - No.seedling'!FG42</f>
        <v>2</v>
      </c>
      <c r="FI15" s="81">
        <f t="shared" ref="FI15:FI20" si="58">IF(FE15=0,0,FH15/(FE15/20))</f>
        <v>1</v>
      </c>
      <c r="FJ15" s="113">
        <f>'MASTER_ ALL areas - No.seedling'!FI42</f>
        <v>0</v>
      </c>
      <c r="FK15" s="76">
        <f>'MASTER_ ALL areas - No.seedling'!FJ42</f>
        <v>0</v>
      </c>
      <c r="FL15" s="80">
        <f t="shared" ref="FL15:FL20" si="59">IF(FJ15=0,0,FK15/(FJ15/20))</f>
        <v>0</v>
      </c>
      <c r="FM15" s="76">
        <f>'MASTER_ ALL areas - No.seedling'!FL42</f>
        <v>0</v>
      </c>
      <c r="FN15" s="81">
        <f t="shared" ref="FN15:FN20" si="60">IF(FJ15=0,0,FM15/(FJ15/20))</f>
        <v>0</v>
      </c>
      <c r="FO15" s="113">
        <f>'MASTER_ ALL areas - No.seedling'!FN42</f>
        <v>0</v>
      </c>
      <c r="FP15" s="76">
        <f>'MASTER_ ALL areas - No.seedling'!FO42</f>
        <v>0</v>
      </c>
      <c r="FQ15" s="80">
        <f t="shared" ref="FQ15:FQ20" si="61">IF(FO15=0,0,FP15/(FO15/20))</f>
        <v>0</v>
      </c>
      <c r="FR15" s="76">
        <f>'MASTER_ ALL areas - No.seedling'!FQ42</f>
        <v>0</v>
      </c>
      <c r="FS15" s="81">
        <f t="shared" ref="FS15:FS20" si="62">IF(FO15=0,0,FR15/(FO15/20))</f>
        <v>0</v>
      </c>
      <c r="FT15" s="113">
        <f>'MASTER_ ALL areas - No.seedling'!FS42</f>
        <v>0</v>
      </c>
      <c r="FU15" s="76">
        <f>'MASTER_ ALL areas - No.seedling'!FT42</f>
        <v>0</v>
      </c>
      <c r="FV15" s="80">
        <f t="shared" ref="FV15:FV20" si="63">IF(FT15=0,0,FU15/(FT15/20))</f>
        <v>0</v>
      </c>
      <c r="FW15" s="76">
        <f>'MASTER_ ALL areas - No.seedling'!FV42</f>
        <v>0</v>
      </c>
      <c r="FX15" s="81">
        <f t="shared" ref="FX15:FX20" si="64">IF(FT15=0,0,FW15/(FT15/20))</f>
        <v>0</v>
      </c>
      <c r="FY15" s="113">
        <f>'MASTER_ ALL areas - No.seedling'!FX42</f>
        <v>0</v>
      </c>
      <c r="FZ15" s="76">
        <f>'MASTER_ ALL areas - No.seedling'!FY42</f>
        <v>0</v>
      </c>
      <c r="GA15" s="80">
        <f t="shared" ref="GA15:GA20" si="65">IF(FY15=0,0,FZ15/(FY15/20))</f>
        <v>0</v>
      </c>
      <c r="GB15" s="76">
        <f>'MASTER_ ALL areas - No.seedling'!GA42</f>
        <v>0</v>
      </c>
      <c r="GC15" s="81">
        <f t="shared" ref="GC15:GC20" si="66">IF(FY15=0,0,GB15/(FY15/20))</f>
        <v>0</v>
      </c>
      <c r="GD15" s="113">
        <f>'MASTER_ ALL areas - No.seedling'!GC42</f>
        <v>0</v>
      </c>
      <c r="GE15" s="76">
        <f>'MASTER_ ALL areas - No.seedling'!GD42</f>
        <v>0</v>
      </c>
      <c r="GF15" s="80">
        <f t="shared" ref="GF15:GF20" si="67">IF(GD15=0,0,GE15/(GD15/20))</f>
        <v>0</v>
      </c>
      <c r="GG15" s="76">
        <f>'MASTER_ ALL areas - No.seedling'!GF42</f>
        <v>0</v>
      </c>
      <c r="GH15" s="81">
        <f t="shared" ref="GH15:GH20" si="68">IF(GD15=0,0,GG15/(GD15/20))</f>
        <v>0</v>
      </c>
      <c r="GI15" s="113">
        <f>'MASTER_ ALL areas - No.seedling'!GH42</f>
        <v>0</v>
      </c>
      <c r="GJ15" s="76">
        <f>'MASTER_ ALL areas - No.seedling'!GI42</f>
        <v>0</v>
      </c>
      <c r="GK15" s="80">
        <f t="shared" ref="GK15:GK20" si="69">IF(GI15=0,0,GJ15/(GI15/20))</f>
        <v>0</v>
      </c>
      <c r="GL15" s="76">
        <f>'MASTER_ ALL areas - No.seedling'!GK42</f>
        <v>0</v>
      </c>
      <c r="GM15" s="81">
        <f t="shared" ref="GM15:GM20" si="70">IF(GI15=0,0,GL15/(GI15/20))</f>
        <v>0</v>
      </c>
      <c r="GN15" s="113">
        <f>'MASTER_ ALL areas - No.seedling'!GM42</f>
        <v>0</v>
      </c>
      <c r="GO15" s="76">
        <f>'MASTER_ ALL areas - No.seedling'!GN42</f>
        <v>0</v>
      </c>
      <c r="GP15" s="80">
        <f t="shared" ref="GP15:GP20" si="71">IF(GN15=0,0,GO15/(GN15/20))</f>
        <v>0</v>
      </c>
      <c r="GQ15" s="76">
        <f>'MASTER_ ALL areas - No.seedling'!GP42</f>
        <v>0</v>
      </c>
      <c r="GR15" s="81">
        <f t="shared" ref="GR15:GR20" si="72">IF(GN15=0,0,GQ15/(GN15/20))</f>
        <v>0</v>
      </c>
      <c r="GS15" s="113">
        <f>'MASTER_ ALL areas - No.seedling'!GR42</f>
        <v>0</v>
      </c>
      <c r="GT15" s="76">
        <f>'MASTER_ ALL areas - No.seedling'!GS42</f>
        <v>0</v>
      </c>
      <c r="GU15" s="80">
        <f t="shared" ref="GU15:GU20" si="73">IF(GS15=0,0,GT15/(GS15/20))</f>
        <v>0</v>
      </c>
      <c r="GV15" s="76">
        <f>'MASTER_ ALL areas - No.seedling'!GU42</f>
        <v>0</v>
      </c>
      <c r="GW15" s="81">
        <f t="shared" ref="GW15:GW20" si="74">IF(GS15=0,0,GV15/(GS15/20))</f>
        <v>0</v>
      </c>
      <c r="GX15" s="113">
        <f>'MASTER_ ALL areas - No.seedling'!GW42</f>
        <v>0</v>
      </c>
      <c r="GY15" s="76">
        <f>'MASTER_ ALL areas - No.seedling'!GX42</f>
        <v>0</v>
      </c>
      <c r="GZ15" s="80">
        <f t="shared" ref="GZ15:GZ20" si="75">IF(GX15=0,0,GY15/(GX15/20))</f>
        <v>0</v>
      </c>
      <c r="HA15" s="76">
        <f>'MASTER_ ALL areas - No.seedling'!GZ42</f>
        <v>0</v>
      </c>
      <c r="HB15" s="81">
        <f t="shared" ref="HB15:HB20" si="76">IF(GX15=0,0,HA15/(GX15/20))</f>
        <v>0</v>
      </c>
      <c r="HC15" s="113">
        <f>'MASTER_ ALL areas - No.seedling'!HB42</f>
        <v>0</v>
      </c>
      <c r="HD15" s="76">
        <f>'MASTER_ ALL areas - No.seedling'!HC42</f>
        <v>0</v>
      </c>
      <c r="HE15" s="80">
        <f t="shared" ref="HE15:HE20" si="77">IF(HC15=0,0,HD15/(HC15/20))</f>
        <v>0</v>
      </c>
      <c r="HF15" s="76">
        <f>'MASTER_ ALL areas - No.seedling'!HE42</f>
        <v>0</v>
      </c>
      <c r="HG15" s="81">
        <f t="shared" ref="HG15:HG20" si="78">IF(HC15=0,0,HF15/(HC15/20))</f>
        <v>0</v>
      </c>
      <c r="HH15" s="113">
        <f>'MASTER_ ALL areas - No.seedling'!HG42</f>
        <v>0</v>
      </c>
      <c r="HI15" s="76">
        <f>'MASTER_ ALL areas - No.seedling'!HH42</f>
        <v>0</v>
      </c>
      <c r="HJ15" s="80">
        <f t="shared" ref="HJ15:HJ20" si="79">IF(HH15=0,0,HI15/(HH15/20))</f>
        <v>0</v>
      </c>
      <c r="HK15" s="76">
        <f>'MASTER_ ALL areas - No.seedling'!HJ42</f>
        <v>0</v>
      </c>
      <c r="HL15" s="81">
        <f t="shared" ref="HL15:HL20" si="80">IF(HH15=0,0,HK15/(HH15/20))</f>
        <v>0</v>
      </c>
      <c r="HM15" s="113">
        <f>'MASTER_ ALL areas - No.seedling'!HL42</f>
        <v>0</v>
      </c>
      <c r="HN15" s="76">
        <f>'MASTER_ ALL areas - No.seedling'!HM42</f>
        <v>0</v>
      </c>
      <c r="HO15" s="80">
        <f t="shared" ref="HO15:HO20" si="81">IF(HM15=0,0,HN15/(HM15/20))</f>
        <v>0</v>
      </c>
      <c r="HP15" s="76">
        <f>'MASTER_ ALL areas - No.seedling'!HO42</f>
        <v>0</v>
      </c>
      <c r="HQ15" s="81">
        <f t="shared" ref="HQ15:HQ20" si="82">IF(HM15=0,0,HP15/(HM15/20))</f>
        <v>0</v>
      </c>
      <c r="HR15" s="113">
        <f>'MASTER_ ALL areas - No.seedling'!HQ42</f>
        <v>0</v>
      </c>
      <c r="HS15" s="76">
        <f>'MASTER_ ALL areas - No.seedling'!HR42</f>
        <v>0</v>
      </c>
      <c r="HT15" s="80">
        <f t="shared" ref="HT15:HT20" si="83">IF(HR15=0,0,HS15/(HR15/20))</f>
        <v>0</v>
      </c>
      <c r="HU15" s="76">
        <f>'MASTER_ ALL areas - No.seedling'!HT42</f>
        <v>0</v>
      </c>
      <c r="HV15" s="81">
        <f t="shared" ref="HV15:HV20" si="84">IF(HR15=0,0,HU15/(HR15/20))</f>
        <v>0</v>
      </c>
      <c r="HW15" s="113">
        <f>'MASTER_ ALL areas - No.seedling'!HV42</f>
        <v>0</v>
      </c>
      <c r="HX15" s="76">
        <f>'MASTER_ ALL areas - No.seedling'!HW42</f>
        <v>0</v>
      </c>
      <c r="HY15" s="80">
        <f t="shared" ref="HY15:HY20" si="85">IF(HW15=0,0,HX15/(HW15/20))</f>
        <v>0</v>
      </c>
      <c r="HZ15" s="76">
        <f>'MASTER_ ALL areas - No.seedling'!HY42</f>
        <v>0</v>
      </c>
      <c r="IA15" s="81">
        <f t="shared" ref="IA15:IA20" si="86">IF(HW15=0,0,HZ15/(HW15/20))</f>
        <v>0</v>
      </c>
      <c r="IB15" s="113">
        <f>'MASTER_ ALL areas - No.seedling'!IA42</f>
        <v>0</v>
      </c>
      <c r="IC15" s="76">
        <f>'MASTER_ ALL areas - No.seedling'!IB42</f>
        <v>0</v>
      </c>
      <c r="ID15" s="80">
        <f t="shared" ref="ID15:ID20" si="87">IF(IB15=0,0,IC15/(IB15/20))</f>
        <v>0</v>
      </c>
      <c r="IE15" s="76">
        <f>'MASTER_ ALL areas - No.seedling'!ID42</f>
        <v>0</v>
      </c>
      <c r="IF15" s="85">
        <f t="shared" ref="IF15:IF20" si="88">IF(IB15=0,0,IE15/(IB15/20))</f>
        <v>0</v>
      </c>
      <c r="IG15" s="86" t="s">
        <v>195</v>
      </c>
      <c r="IH15" s="87"/>
    </row>
    <row r="16" spans="2:242" ht="33" customHeight="1" x14ac:dyDescent="0.25">
      <c r="B16" s="420">
        <v>40</v>
      </c>
      <c r="C16" s="421" t="s">
        <v>198</v>
      </c>
      <c r="D16" s="422">
        <v>214246</v>
      </c>
      <c r="E16" s="423">
        <v>932259</v>
      </c>
      <c r="F16" s="424" t="s">
        <v>89</v>
      </c>
      <c r="G16" s="199" t="s">
        <v>110</v>
      </c>
      <c r="H16" s="212">
        <f>'MASTER_ ALL areas - No.seedling'!G44</f>
        <v>6</v>
      </c>
      <c r="I16" s="70">
        <f>'MASTER_ ALL areas - No.seedling'!H44</f>
        <v>0.7</v>
      </c>
      <c r="J16" s="71">
        <f>'MASTER_ ALL areas - No.seedling'!I44</f>
        <v>22.6</v>
      </c>
      <c r="K16" s="72">
        <f>'MASTER_ ALL areas - No.seedling'!J44</f>
        <v>18</v>
      </c>
      <c r="L16" s="73">
        <f t="shared" si="0"/>
        <v>360</v>
      </c>
      <c r="M16" s="74">
        <f>'MASTER_ ALL areas - No.seedling'!L44</f>
        <v>360</v>
      </c>
      <c r="N16" s="113">
        <f>'MASTER_ ALL areas - No.seedling'!M44</f>
        <v>1</v>
      </c>
      <c r="O16" s="114">
        <f>'MASTER_ ALL areas - No.seedling'!N44</f>
        <v>11</v>
      </c>
      <c r="P16" s="80">
        <f>'MASTER_ ALL areas - No.seedling'!O44</f>
        <v>5.5555555555555552E-2</v>
      </c>
      <c r="Q16" s="81">
        <f>'MASTER_ ALL areas - No.seedling'!P44</f>
        <v>0.61111111111111116</v>
      </c>
      <c r="R16" s="621"/>
      <c r="S16" s="617">
        <f>'MASTER_ ALL areas - No.seedling'!R44</f>
        <v>220</v>
      </c>
      <c r="T16" s="76">
        <f>'MASTER_ ALL areas - No.seedling'!S44</f>
        <v>0</v>
      </c>
      <c r="U16" s="77">
        <f t="shared" si="1"/>
        <v>0</v>
      </c>
      <c r="V16" s="82">
        <f>'MASTER_ ALL areas - No.seedling'!U44</f>
        <v>4</v>
      </c>
      <c r="W16" s="80">
        <f t="shared" si="2"/>
        <v>0.36363636363636365</v>
      </c>
      <c r="X16" s="619">
        <f>'MASTER_ ALL areas - No.seedling'!W44</f>
        <v>40</v>
      </c>
      <c r="Y16" s="82">
        <f>'MASTER_ ALL areas - No.seedling'!X44</f>
        <v>1</v>
      </c>
      <c r="Z16" s="77">
        <f t="shared" si="3"/>
        <v>0.5</v>
      </c>
      <c r="AA16" s="82">
        <f>'MASTER_ ALL areas - No.seedling'!Z44</f>
        <v>2</v>
      </c>
      <c r="AB16" s="80">
        <f t="shared" si="4"/>
        <v>1</v>
      </c>
      <c r="AC16" s="76">
        <f>'MASTER_ ALL areas - No.seedling'!AB44</f>
        <v>20</v>
      </c>
      <c r="AD16" s="76">
        <f>'MASTER_ ALL areas - No.seedling'!AC44</f>
        <v>0</v>
      </c>
      <c r="AE16" s="77">
        <f t="shared" si="5"/>
        <v>0</v>
      </c>
      <c r="AF16" s="82">
        <f>'MASTER_ ALL areas - No.seedling'!AE44</f>
        <v>1</v>
      </c>
      <c r="AG16" s="80">
        <f t="shared" si="6"/>
        <v>1</v>
      </c>
      <c r="AH16" s="76">
        <f>'MASTER_ ALL areas - No.seedling'!AG44</f>
        <v>80</v>
      </c>
      <c r="AI16" s="76">
        <f>'MASTER_ ALL areas - No.seedling'!AH44</f>
        <v>0</v>
      </c>
      <c r="AJ16" s="77">
        <f t="shared" si="7"/>
        <v>0</v>
      </c>
      <c r="AK16" s="82">
        <f>'MASTER_ ALL areas - No.seedling'!AJ44</f>
        <v>4</v>
      </c>
      <c r="AL16" s="81">
        <f t="shared" si="8"/>
        <v>1</v>
      </c>
      <c r="AM16" s="621"/>
      <c r="AN16" s="617">
        <f>'MASTER_ ALL areas - No.seedling'!AM44</f>
        <v>120</v>
      </c>
      <c r="AO16" s="76">
        <f>'MASTER_ ALL areas - No.seedling'!AN44</f>
        <v>0</v>
      </c>
      <c r="AP16" s="77">
        <f t="shared" si="9"/>
        <v>0</v>
      </c>
      <c r="AQ16" s="82">
        <f>'MASTER_ ALL areas - No.seedling'!AP44</f>
        <v>6</v>
      </c>
      <c r="AR16" s="77">
        <f t="shared" si="10"/>
        <v>1</v>
      </c>
      <c r="AS16" s="82">
        <f>'MASTER_ ALL areas - No.seedling'!AR44</f>
        <v>240</v>
      </c>
      <c r="AT16" s="76">
        <f>'MASTER_ ALL areas - No.seedling'!AS44</f>
        <v>1</v>
      </c>
      <c r="AU16" s="77">
        <f t="shared" si="11"/>
        <v>8.3333333333333329E-2</v>
      </c>
      <c r="AV16" s="82">
        <f>'MASTER_ ALL areas - No.seedling'!AU44</f>
        <v>5</v>
      </c>
      <c r="AW16" s="77">
        <f t="shared" si="12"/>
        <v>0.41666666666666669</v>
      </c>
      <c r="AX16" s="71">
        <f>'MASTER_ ALL areas - No.seedling'!AW44</f>
        <v>0</v>
      </c>
      <c r="AY16" s="82">
        <f>'MASTER_ ALL areas - No.seedling'!AX44</f>
        <v>0</v>
      </c>
      <c r="AZ16" s="77">
        <f t="shared" si="13"/>
        <v>0</v>
      </c>
      <c r="BA16" s="82">
        <f>'MASTER_ ALL areas - No.seedling'!AZ44</f>
        <v>0</v>
      </c>
      <c r="BB16" s="77">
        <f t="shared" si="14"/>
        <v>0</v>
      </c>
      <c r="BC16" s="82">
        <f>'MASTER_ ALL areas - No.seedling'!BB44</f>
        <v>0</v>
      </c>
      <c r="BD16" s="76">
        <f>'MASTER_ ALL areas - No.seedling'!BC44</f>
        <v>0</v>
      </c>
      <c r="BE16" s="77">
        <f t="shared" si="15"/>
        <v>0</v>
      </c>
      <c r="BF16" s="82">
        <f>'MASTER_ ALL areas - No.seedling'!BE44</f>
        <v>0</v>
      </c>
      <c r="BG16" s="77">
        <f t="shared" si="16"/>
        <v>0</v>
      </c>
      <c r="BH16" s="82">
        <f>'MASTER_ ALL areas - No.seedling'!BG44</f>
        <v>0</v>
      </c>
      <c r="BI16" s="76">
        <f>'MASTER_ ALL areas - No.seedling'!BH44</f>
        <v>0</v>
      </c>
      <c r="BJ16" s="77">
        <f t="shared" si="17"/>
        <v>0</v>
      </c>
      <c r="BK16" s="82">
        <f>'MASTER_ ALL areas - No.seedling'!BJ44</f>
        <v>0</v>
      </c>
      <c r="BL16" s="77">
        <f t="shared" si="18"/>
        <v>0</v>
      </c>
      <c r="BM16" s="82">
        <f>'MASTER_ ALL areas - No.seedling'!BL44</f>
        <v>0</v>
      </c>
      <c r="BN16" s="76">
        <f>'MASTER_ ALL areas - No.seedling'!BM44</f>
        <v>0</v>
      </c>
      <c r="BO16" s="77">
        <f t="shared" si="19"/>
        <v>0</v>
      </c>
      <c r="BP16" s="82">
        <f>'MASTER_ ALL areas - No.seedling'!BO44</f>
        <v>0</v>
      </c>
      <c r="BQ16" s="77">
        <f t="shared" si="20"/>
        <v>0</v>
      </c>
      <c r="BR16" s="82">
        <f>'MASTER_ ALL areas - No.seedling'!BQ44</f>
        <v>0</v>
      </c>
      <c r="BS16" s="76">
        <f>'MASTER_ ALL areas - No.seedling'!BR44</f>
        <v>0</v>
      </c>
      <c r="BT16" s="77">
        <f t="shared" si="21"/>
        <v>0</v>
      </c>
      <c r="BU16" s="82">
        <f>'MASTER_ ALL areas - No.seedling'!BT44</f>
        <v>0</v>
      </c>
      <c r="BV16" s="77">
        <f t="shared" si="22"/>
        <v>0</v>
      </c>
      <c r="BW16" s="82">
        <f>'MASTER_ ALL areas - No.seedling'!BV44</f>
        <v>0</v>
      </c>
      <c r="BX16" s="76">
        <f>'MASTER_ ALL areas - No.seedling'!BW44</f>
        <v>0</v>
      </c>
      <c r="BY16" s="77">
        <f t="shared" si="23"/>
        <v>0</v>
      </c>
      <c r="BZ16" s="82">
        <f>'MASTER_ ALL areas - No.seedling'!BY44</f>
        <v>0</v>
      </c>
      <c r="CA16" s="81">
        <f t="shared" si="24"/>
        <v>0</v>
      </c>
      <c r="CB16" s="79"/>
      <c r="CC16" s="75">
        <f>'MASTER_ ALL areas - No.seedling'!CB44</f>
        <v>20</v>
      </c>
      <c r="CD16" s="76">
        <f>'MASTER_ ALL areas - No.seedling'!CC44</f>
        <v>0</v>
      </c>
      <c r="CE16" s="80">
        <f t="shared" si="25"/>
        <v>0</v>
      </c>
      <c r="CF16" s="76">
        <f>'MASTER_ ALL areas - No.seedling'!CE44</f>
        <v>1</v>
      </c>
      <c r="CG16" s="81">
        <f t="shared" si="26"/>
        <v>1</v>
      </c>
      <c r="CH16" s="113">
        <f>'MASTER_ ALL areas - No.seedling'!CG44</f>
        <v>0</v>
      </c>
      <c r="CI16" s="76">
        <f>'MASTER_ ALL areas - No.seedling'!CH44</f>
        <v>0</v>
      </c>
      <c r="CJ16" s="80">
        <f t="shared" si="27"/>
        <v>0</v>
      </c>
      <c r="CK16" s="76">
        <f>'MASTER_ ALL areas - No.seedling'!CJ44</f>
        <v>0</v>
      </c>
      <c r="CL16" s="81">
        <f t="shared" si="28"/>
        <v>0</v>
      </c>
      <c r="CM16" s="75">
        <f>'MASTER_ ALL areas - No.seedling'!CL44</f>
        <v>20</v>
      </c>
      <c r="CN16" s="76">
        <f>'MASTER_ ALL areas - No.seedling'!CM44</f>
        <v>0</v>
      </c>
      <c r="CO16" s="80">
        <f t="shared" si="29"/>
        <v>0</v>
      </c>
      <c r="CP16" s="76">
        <f>'MASTER_ ALL areas - No.seedling'!CO44</f>
        <v>1</v>
      </c>
      <c r="CQ16" s="81">
        <f t="shared" si="30"/>
        <v>1</v>
      </c>
      <c r="CR16" s="75">
        <f>'MASTER_ ALL areas - No.seedling'!CQ44</f>
        <v>80</v>
      </c>
      <c r="CS16" s="76">
        <f>'MASTER_ ALL areas - No.seedling'!CR44</f>
        <v>0</v>
      </c>
      <c r="CT16" s="80">
        <f t="shared" si="31"/>
        <v>0</v>
      </c>
      <c r="CU16" s="76">
        <f>'MASTER_ ALL areas - No.seedling'!CT44</f>
        <v>4</v>
      </c>
      <c r="CV16" s="81">
        <f t="shared" si="32"/>
        <v>1</v>
      </c>
      <c r="CW16" s="75">
        <f>'MASTER_ ALL areas - No.seedling'!CV44</f>
        <v>200</v>
      </c>
      <c r="CX16" s="76">
        <f>'MASTER_ ALL areas - No.seedling'!CW44</f>
        <v>0</v>
      </c>
      <c r="CY16" s="80">
        <f t="shared" si="33"/>
        <v>0</v>
      </c>
      <c r="CZ16" s="76">
        <f>'MASTER_ ALL areas - No.seedling'!CY44</f>
        <v>3</v>
      </c>
      <c r="DA16" s="81">
        <f t="shared" si="34"/>
        <v>0.3</v>
      </c>
      <c r="DB16" s="75">
        <f>'MASTER_ ALL areas - No.seedling'!DA44</f>
        <v>40</v>
      </c>
      <c r="DC16" s="76">
        <f>'MASTER_ ALL areas - No.seedling'!DB44</f>
        <v>1</v>
      </c>
      <c r="DD16" s="80">
        <f t="shared" si="35"/>
        <v>0.5</v>
      </c>
      <c r="DE16" s="76">
        <f>'MASTER_ ALL areas - No.seedling'!DD44</f>
        <v>2</v>
      </c>
      <c r="DF16" s="81">
        <f t="shared" si="36"/>
        <v>1</v>
      </c>
      <c r="DG16" s="113">
        <f>'MASTER_ ALL areas - No.seedling'!DF44</f>
        <v>0</v>
      </c>
      <c r="DH16" s="76">
        <f>'MASTER_ ALL areas - No.seedling'!DG44</f>
        <v>0</v>
      </c>
      <c r="DI16" s="80">
        <f t="shared" si="37"/>
        <v>0</v>
      </c>
      <c r="DJ16" s="76">
        <f>'MASTER_ ALL areas - No.seedling'!DI44</f>
        <v>0</v>
      </c>
      <c r="DK16" s="81">
        <f t="shared" si="38"/>
        <v>0</v>
      </c>
      <c r="DL16" s="113">
        <f>'MASTER_ ALL areas - No.seedling'!DK44</f>
        <v>0</v>
      </c>
      <c r="DM16" s="76">
        <f>'MASTER_ ALL areas - No.seedling'!DL44</f>
        <v>0</v>
      </c>
      <c r="DN16" s="80">
        <f t="shared" si="39"/>
        <v>0</v>
      </c>
      <c r="DO16" s="76">
        <f>'MASTER_ ALL areas - No.seedling'!DN44</f>
        <v>0</v>
      </c>
      <c r="DP16" s="81">
        <f t="shared" si="40"/>
        <v>0</v>
      </c>
      <c r="DQ16" s="113">
        <f>'MASTER_ ALL areas - No.seedling'!DP44</f>
        <v>0</v>
      </c>
      <c r="DR16" s="76">
        <f>'MASTER_ ALL areas - No.seedling'!DQ44</f>
        <v>0</v>
      </c>
      <c r="DS16" s="80">
        <f t="shared" si="41"/>
        <v>0</v>
      </c>
      <c r="DT16" s="76">
        <f>'MASTER_ ALL areas - No.seedling'!DS44</f>
        <v>0</v>
      </c>
      <c r="DU16" s="81">
        <f t="shared" si="42"/>
        <v>0</v>
      </c>
      <c r="DV16" s="113">
        <f>'MASTER_ ALL areas - No.seedling'!DU44</f>
        <v>0</v>
      </c>
      <c r="DW16" s="76">
        <f>'MASTER_ ALL areas - No.seedling'!DV44</f>
        <v>0</v>
      </c>
      <c r="DX16" s="80">
        <f t="shared" si="43"/>
        <v>0</v>
      </c>
      <c r="DY16" s="76">
        <f>'MASTER_ ALL areas - No.seedling'!DX44</f>
        <v>0</v>
      </c>
      <c r="DZ16" s="81">
        <f t="shared" si="44"/>
        <v>0</v>
      </c>
      <c r="EA16" s="113">
        <f>'MASTER_ ALL areas - No.seedling'!DZ44</f>
        <v>0</v>
      </c>
      <c r="EB16" s="76">
        <f>'MASTER_ ALL areas - No.seedling'!EA44</f>
        <v>0</v>
      </c>
      <c r="EC16" s="80">
        <f t="shared" si="45"/>
        <v>0</v>
      </c>
      <c r="ED16" s="76">
        <f>'MASTER_ ALL areas - No.seedling'!EC44</f>
        <v>0</v>
      </c>
      <c r="EE16" s="81">
        <f t="shared" si="46"/>
        <v>0</v>
      </c>
      <c r="EF16" s="113">
        <f>'MASTER_ ALL areas - No.seedling'!EE44</f>
        <v>0</v>
      </c>
      <c r="EG16" s="76">
        <f>'MASTER_ ALL areas - No.seedling'!EF44</f>
        <v>0</v>
      </c>
      <c r="EH16" s="80">
        <f t="shared" si="47"/>
        <v>0</v>
      </c>
      <c r="EI16" s="76">
        <f>'MASTER_ ALL areas - No.seedling'!EH44</f>
        <v>0</v>
      </c>
      <c r="EJ16" s="81">
        <f t="shared" si="48"/>
        <v>0</v>
      </c>
      <c r="EK16" s="113">
        <f>'MASTER_ ALL areas - No.seedling'!EJ44</f>
        <v>0</v>
      </c>
      <c r="EL16" s="76">
        <f>'MASTER_ ALL areas - No.seedling'!EK44</f>
        <v>0</v>
      </c>
      <c r="EM16" s="80">
        <f t="shared" si="49"/>
        <v>0</v>
      </c>
      <c r="EN16" s="76">
        <f>'MASTER_ ALL areas - No.seedling'!EM44</f>
        <v>0</v>
      </c>
      <c r="EO16" s="81">
        <f t="shared" si="50"/>
        <v>0</v>
      </c>
      <c r="EP16" s="113">
        <f>'MASTER_ ALL areas - No.seedling'!EO44</f>
        <v>0</v>
      </c>
      <c r="EQ16" s="76">
        <f>'MASTER_ ALL areas - No.seedling'!EP44</f>
        <v>0</v>
      </c>
      <c r="ER16" s="80">
        <f t="shared" si="51"/>
        <v>0</v>
      </c>
      <c r="ES16" s="76">
        <f>'MASTER_ ALL areas - No.seedling'!ER44</f>
        <v>0</v>
      </c>
      <c r="ET16" s="81">
        <f t="shared" si="52"/>
        <v>0</v>
      </c>
      <c r="EU16" s="113">
        <f>'MASTER_ ALL areas - No.seedling'!ET44</f>
        <v>0</v>
      </c>
      <c r="EV16" s="76">
        <f>'MASTER_ ALL areas - No.seedling'!EU44</f>
        <v>0</v>
      </c>
      <c r="EW16" s="80">
        <f t="shared" si="53"/>
        <v>0</v>
      </c>
      <c r="EX16" s="76">
        <f>'MASTER_ ALL areas - No.seedling'!EW44</f>
        <v>0</v>
      </c>
      <c r="EY16" s="81">
        <f t="shared" si="54"/>
        <v>0</v>
      </c>
      <c r="EZ16" s="113">
        <f>'MASTER_ ALL areas - No.seedling'!EY44</f>
        <v>0</v>
      </c>
      <c r="FA16" s="76">
        <f>'MASTER_ ALL areas - No.seedling'!EZ44</f>
        <v>0</v>
      </c>
      <c r="FB16" s="80">
        <f t="shared" si="55"/>
        <v>0</v>
      </c>
      <c r="FC16" s="76">
        <f>'MASTER_ ALL areas - No.seedling'!FB44</f>
        <v>0</v>
      </c>
      <c r="FD16" s="81">
        <f t="shared" si="56"/>
        <v>0</v>
      </c>
      <c r="FE16" s="113">
        <f>'MASTER_ ALL areas - No.seedling'!FD44</f>
        <v>0</v>
      </c>
      <c r="FF16" s="76">
        <f>'MASTER_ ALL areas - No.seedling'!FE44</f>
        <v>0</v>
      </c>
      <c r="FG16" s="80">
        <f t="shared" si="57"/>
        <v>0</v>
      </c>
      <c r="FH16" s="76">
        <f>'MASTER_ ALL areas - No.seedling'!FG44</f>
        <v>0</v>
      </c>
      <c r="FI16" s="81">
        <f t="shared" si="58"/>
        <v>0</v>
      </c>
      <c r="FJ16" s="113">
        <f>'MASTER_ ALL areas - No.seedling'!FI44</f>
        <v>0</v>
      </c>
      <c r="FK16" s="76">
        <f>'MASTER_ ALL areas - No.seedling'!FJ44</f>
        <v>0</v>
      </c>
      <c r="FL16" s="80">
        <f t="shared" si="59"/>
        <v>0</v>
      </c>
      <c r="FM16" s="76">
        <f>'MASTER_ ALL areas - No.seedling'!FL44</f>
        <v>0</v>
      </c>
      <c r="FN16" s="81">
        <f t="shared" si="60"/>
        <v>0</v>
      </c>
      <c r="FO16" s="113">
        <f>'MASTER_ ALL areas - No.seedling'!FN44</f>
        <v>0</v>
      </c>
      <c r="FP16" s="76">
        <f>'MASTER_ ALL areas - No.seedling'!FO44</f>
        <v>0</v>
      </c>
      <c r="FQ16" s="80">
        <f t="shared" si="61"/>
        <v>0</v>
      </c>
      <c r="FR16" s="76">
        <f>'MASTER_ ALL areas - No.seedling'!FQ44</f>
        <v>0</v>
      </c>
      <c r="FS16" s="81">
        <f t="shared" si="62"/>
        <v>0</v>
      </c>
      <c r="FT16" s="113">
        <f>'MASTER_ ALL areas - No.seedling'!FS44</f>
        <v>0</v>
      </c>
      <c r="FU16" s="76">
        <f>'MASTER_ ALL areas - No.seedling'!FT44</f>
        <v>0</v>
      </c>
      <c r="FV16" s="80">
        <f t="shared" si="63"/>
        <v>0</v>
      </c>
      <c r="FW16" s="76">
        <f>'MASTER_ ALL areas - No.seedling'!FV44</f>
        <v>0</v>
      </c>
      <c r="FX16" s="81">
        <f t="shared" si="64"/>
        <v>0</v>
      </c>
      <c r="FY16" s="113">
        <f>'MASTER_ ALL areas - No.seedling'!FX44</f>
        <v>0</v>
      </c>
      <c r="FZ16" s="76">
        <f>'MASTER_ ALL areas - No.seedling'!FY44</f>
        <v>0</v>
      </c>
      <c r="GA16" s="80">
        <f t="shared" si="65"/>
        <v>0</v>
      </c>
      <c r="GB16" s="76">
        <f>'MASTER_ ALL areas - No.seedling'!GA44</f>
        <v>0</v>
      </c>
      <c r="GC16" s="81">
        <f t="shared" si="66"/>
        <v>0</v>
      </c>
      <c r="GD16" s="113">
        <f>'MASTER_ ALL areas - No.seedling'!GC44</f>
        <v>0</v>
      </c>
      <c r="GE16" s="76">
        <f>'MASTER_ ALL areas - No.seedling'!GD44</f>
        <v>0</v>
      </c>
      <c r="GF16" s="80">
        <f t="shared" si="67"/>
        <v>0</v>
      </c>
      <c r="GG16" s="76">
        <f>'MASTER_ ALL areas - No.seedling'!GF44</f>
        <v>0</v>
      </c>
      <c r="GH16" s="81">
        <f t="shared" si="68"/>
        <v>0</v>
      </c>
      <c r="GI16" s="113">
        <f>'MASTER_ ALL areas - No.seedling'!GH44</f>
        <v>0</v>
      </c>
      <c r="GJ16" s="76">
        <f>'MASTER_ ALL areas - No.seedling'!GI44</f>
        <v>0</v>
      </c>
      <c r="GK16" s="80">
        <f t="shared" si="69"/>
        <v>0</v>
      </c>
      <c r="GL16" s="76">
        <f>'MASTER_ ALL areas - No.seedling'!GK44</f>
        <v>0</v>
      </c>
      <c r="GM16" s="81">
        <f t="shared" si="70"/>
        <v>0</v>
      </c>
      <c r="GN16" s="113">
        <f>'MASTER_ ALL areas - No.seedling'!GM44</f>
        <v>0</v>
      </c>
      <c r="GO16" s="76">
        <f>'MASTER_ ALL areas - No.seedling'!GN44</f>
        <v>0</v>
      </c>
      <c r="GP16" s="80">
        <f t="shared" si="71"/>
        <v>0</v>
      </c>
      <c r="GQ16" s="76">
        <f>'MASTER_ ALL areas - No.seedling'!GP44</f>
        <v>0</v>
      </c>
      <c r="GR16" s="81">
        <f t="shared" si="72"/>
        <v>0</v>
      </c>
      <c r="GS16" s="113">
        <f>'MASTER_ ALL areas - No.seedling'!GR44</f>
        <v>0</v>
      </c>
      <c r="GT16" s="76">
        <f>'MASTER_ ALL areas - No.seedling'!GS44</f>
        <v>0</v>
      </c>
      <c r="GU16" s="80">
        <f t="shared" si="73"/>
        <v>0</v>
      </c>
      <c r="GV16" s="76">
        <f>'MASTER_ ALL areas - No.seedling'!GU44</f>
        <v>0</v>
      </c>
      <c r="GW16" s="81">
        <f t="shared" si="74"/>
        <v>0</v>
      </c>
      <c r="GX16" s="113">
        <f>'MASTER_ ALL areas - No.seedling'!GW44</f>
        <v>0</v>
      </c>
      <c r="GY16" s="76">
        <f>'MASTER_ ALL areas - No.seedling'!GX44</f>
        <v>0</v>
      </c>
      <c r="GZ16" s="80">
        <f t="shared" si="75"/>
        <v>0</v>
      </c>
      <c r="HA16" s="76">
        <f>'MASTER_ ALL areas - No.seedling'!GZ44</f>
        <v>0</v>
      </c>
      <c r="HB16" s="81">
        <f t="shared" si="76"/>
        <v>0</v>
      </c>
      <c r="HC16" s="113">
        <f>'MASTER_ ALL areas - No.seedling'!HB44</f>
        <v>0</v>
      </c>
      <c r="HD16" s="76">
        <f>'MASTER_ ALL areas - No.seedling'!HC44</f>
        <v>0</v>
      </c>
      <c r="HE16" s="80">
        <f t="shared" si="77"/>
        <v>0</v>
      </c>
      <c r="HF16" s="76">
        <f>'MASTER_ ALL areas - No.seedling'!HE44</f>
        <v>0</v>
      </c>
      <c r="HG16" s="81">
        <f t="shared" si="78"/>
        <v>0</v>
      </c>
      <c r="HH16" s="113">
        <f>'MASTER_ ALL areas - No.seedling'!HG44</f>
        <v>0</v>
      </c>
      <c r="HI16" s="76">
        <f>'MASTER_ ALL areas - No.seedling'!HH44</f>
        <v>0</v>
      </c>
      <c r="HJ16" s="80">
        <f t="shared" si="79"/>
        <v>0</v>
      </c>
      <c r="HK16" s="76">
        <f>'MASTER_ ALL areas - No.seedling'!HJ44</f>
        <v>0</v>
      </c>
      <c r="HL16" s="81">
        <f t="shared" si="80"/>
        <v>0</v>
      </c>
      <c r="HM16" s="113">
        <f>'MASTER_ ALL areas - No.seedling'!HL44</f>
        <v>0</v>
      </c>
      <c r="HN16" s="76">
        <f>'MASTER_ ALL areas - No.seedling'!HM44</f>
        <v>0</v>
      </c>
      <c r="HO16" s="80">
        <f t="shared" si="81"/>
        <v>0</v>
      </c>
      <c r="HP16" s="76">
        <f>'MASTER_ ALL areas - No.seedling'!HO44</f>
        <v>0</v>
      </c>
      <c r="HQ16" s="81">
        <f t="shared" si="82"/>
        <v>0</v>
      </c>
      <c r="HR16" s="113">
        <f>'MASTER_ ALL areas - No.seedling'!HQ44</f>
        <v>0</v>
      </c>
      <c r="HS16" s="76">
        <f>'MASTER_ ALL areas - No.seedling'!HR44</f>
        <v>0</v>
      </c>
      <c r="HT16" s="80">
        <f t="shared" si="83"/>
        <v>0</v>
      </c>
      <c r="HU16" s="76">
        <f>'MASTER_ ALL areas - No.seedling'!HT44</f>
        <v>0</v>
      </c>
      <c r="HV16" s="81">
        <f t="shared" si="84"/>
        <v>0</v>
      </c>
      <c r="HW16" s="113">
        <f>'MASTER_ ALL areas - No.seedling'!HV44</f>
        <v>0</v>
      </c>
      <c r="HX16" s="76">
        <f>'MASTER_ ALL areas - No.seedling'!HW44</f>
        <v>0</v>
      </c>
      <c r="HY16" s="80">
        <f t="shared" si="85"/>
        <v>0</v>
      </c>
      <c r="HZ16" s="76">
        <f>'MASTER_ ALL areas - No.seedling'!HY44</f>
        <v>0</v>
      </c>
      <c r="IA16" s="81">
        <f t="shared" si="86"/>
        <v>0</v>
      </c>
      <c r="IB16" s="113">
        <f>'MASTER_ ALL areas - No.seedling'!IA44</f>
        <v>0</v>
      </c>
      <c r="IC16" s="76">
        <f>'MASTER_ ALL areas - No.seedling'!IB44</f>
        <v>0</v>
      </c>
      <c r="ID16" s="80">
        <f t="shared" si="87"/>
        <v>0</v>
      </c>
      <c r="IE16" s="76">
        <f>'MASTER_ ALL areas - No.seedling'!ID44</f>
        <v>0</v>
      </c>
      <c r="IF16" s="85">
        <f t="shared" si="88"/>
        <v>0</v>
      </c>
      <c r="IG16" s="86" t="s">
        <v>199</v>
      </c>
      <c r="IH16" s="87"/>
    </row>
    <row r="17" spans="2:242" ht="33" customHeight="1" x14ac:dyDescent="0.25">
      <c r="B17" s="420">
        <v>41</v>
      </c>
      <c r="C17" s="421" t="s">
        <v>200</v>
      </c>
      <c r="D17" s="422">
        <v>214454</v>
      </c>
      <c r="E17" s="423">
        <v>932261</v>
      </c>
      <c r="F17" s="424" t="s">
        <v>89</v>
      </c>
      <c r="G17" s="214" t="s">
        <v>185</v>
      </c>
      <c r="H17" s="212">
        <f>'MASTER_ ALL areas - No.seedling'!G45</f>
        <v>2</v>
      </c>
      <c r="I17" s="70">
        <f>'MASTER_ ALL areas - No.seedling'!H45</f>
        <v>0.01</v>
      </c>
      <c r="J17" s="71">
        <f>'MASTER_ ALL areas - No.seedling'!I45</f>
        <v>33.75</v>
      </c>
      <c r="K17" s="72">
        <f>'MASTER_ ALL areas - No.seedling'!J45</f>
        <v>125</v>
      </c>
      <c r="L17" s="73">
        <f t="shared" si="0"/>
        <v>2500</v>
      </c>
      <c r="M17" s="74">
        <f>'MASTER_ ALL areas - No.seedling'!L45</f>
        <v>2500</v>
      </c>
      <c r="N17" s="113">
        <f>'MASTER_ ALL areas - No.seedling'!M45</f>
        <v>5</v>
      </c>
      <c r="O17" s="114">
        <f>'MASTER_ ALL areas - No.seedling'!N45</f>
        <v>80</v>
      </c>
      <c r="P17" s="80">
        <f>'MASTER_ ALL areas - No.seedling'!O45</f>
        <v>0.04</v>
      </c>
      <c r="Q17" s="81">
        <f>'MASTER_ ALL areas - No.seedling'!P45</f>
        <v>0.64</v>
      </c>
      <c r="R17" s="621"/>
      <c r="S17" s="617">
        <f>'MASTER_ ALL areas - No.seedling'!R45</f>
        <v>1840</v>
      </c>
      <c r="T17" s="76">
        <f>'MASTER_ ALL areas - No.seedling'!S45</f>
        <v>3</v>
      </c>
      <c r="U17" s="77">
        <f t="shared" si="1"/>
        <v>3.2608695652173912E-2</v>
      </c>
      <c r="V17" s="82">
        <f>'MASTER_ ALL areas - No.seedling'!U45</f>
        <v>49</v>
      </c>
      <c r="W17" s="80">
        <f t="shared" si="2"/>
        <v>0.53260869565217395</v>
      </c>
      <c r="X17" s="619">
        <f>'MASTER_ ALL areas - No.seedling'!W45</f>
        <v>500</v>
      </c>
      <c r="Y17" s="82">
        <f>'MASTER_ ALL areas - No.seedling'!X45</f>
        <v>1</v>
      </c>
      <c r="Z17" s="77">
        <f t="shared" si="3"/>
        <v>0.04</v>
      </c>
      <c r="AA17" s="82">
        <f>'MASTER_ ALL areas - No.seedling'!Z45</f>
        <v>23</v>
      </c>
      <c r="AB17" s="80">
        <f t="shared" si="4"/>
        <v>0.92</v>
      </c>
      <c r="AC17" s="76">
        <f>'MASTER_ ALL areas - No.seedling'!AB45</f>
        <v>160</v>
      </c>
      <c r="AD17" s="76">
        <f>'MASTER_ ALL areas - No.seedling'!AC45</f>
        <v>1</v>
      </c>
      <c r="AE17" s="77">
        <f t="shared" si="5"/>
        <v>0.125</v>
      </c>
      <c r="AF17" s="82">
        <f>'MASTER_ ALL areas - No.seedling'!AE45</f>
        <v>8</v>
      </c>
      <c r="AG17" s="80">
        <f t="shared" si="6"/>
        <v>1</v>
      </c>
      <c r="AH17" s="76">
        <f>'MASTER_ ALL areas - No.seedling'!AG45</f>
        <v>0</v>
      </c>
      <c r="AI17" s="76">
        <f>'MASTER_ ALL areas - No.seedling'!AH45</f>
        <v>0</v>
      </c>
      <c r="AJ17" s="77">
        <f t="shared" si="7"/>
        <v>0</v>
      </c>
      <c r="AK17" s="82">
        <f>'MASTER_ ALL areas - No.seedling'!AJ45</f>
        <v>0</v>
      </c>
      <c r="AL17" s="81">
        <f t="shared" si="8"/>
        <v>0</v>
      </c>
      <c r="AM17" s="621"/>
      <c r="AN17" s="617">
        <f>'MASTER_ ALL areas - No.seedling'!AM45</f>
        <v>1920</v>
      </c>
      <c r="AO17" s="76">
        <f>'MASTER_ ALL areas - No.seedling'!AN45</f>
        <v>1</v>
      </c>
      <c r="AP17" s="77">
        <f t="shared" si="9"/>
        <v>1.0416666666666666E-2</v>
      </c>
      <c r="AQ17" s="82">
        <f>'MASTER_ ALL areas - No.seedling'!AP45</f>
        <v>62</v>
      </c>
      <c r="AR17" s="77">
        <f t="shared" si="10"/>
        <v>0.64583333333333337</v>
      </c>
      <c r="AS17" s="82">
        <f>'MASTER_ ALL areas - No.seedling'!AR45</f>
        <v>40</v>
      </c>
      <c r="AT17" s="76">
        <f>'MASTER_ ALL areas - No.seedling'!AS45</f>
        <v>1</v>
      </c>
      <c r="AU17" s="77">
        <f t="shared" si="11"/>
        <v>0.5</v>
      </c>
      <c r="AV17" s="82">
        <f>'MASTER_ ALL areas - No.seedling'!AU45</f>
        <v>2</v>
      </c>
      <c r="AW17" s="77">
        <f t="shared" si="12"/>
        <v>1</v>
      </c>
      <c r="AX17" s="71">
        <f>'MASTER_ ALL areas - No.seedling'!AW45</f>
        <v>0</v>
      </c>
      <c r="AY17" s="82">
        <f>'MASTER_ ALL areas - No.seedling'!AX45</f>
        <v>0</v>
      </c>
      <c r="AZ17" s="77">
        <f t="shared" si="13"/>
        <v>0</v>
      </c>
      <c r="BA17" s="82">
        <f>'MASTER_ ALL areas - No.seedling'!AZ45</f>
        <v>0</v>
      </c>
      <c r="BB17" s="77">
        <f t="shared" si="14"/>
        <v>0</v>
      </c>
      <c r="BC17" s="82">
        <f>'MASTER_ ALL areas - No.seedling'!BB45</f>
        <v>0</v>
      </c>
      <c r="BD17" s="76">
        <f>'MASTER_ ALL areas - No.seedling'!BC45</f>
        <v>0</v>
      </c>
      <c r="BE17" s="77">
        <f t="shared" si="15"/>
        <v>0</v>
      </c>
      <c r="BF17" s="82">
        <f>'MASTER_ ALL areas - No.seedling'!BE45</f>
        <v>0</v>
      </c>
      <c r="BG17" s="77">
        <f t="shared" si="16"/>
        <v>0</v>
      </c>
      <c r="BH17" s="82">
        <f>'MASTER_ ALL areas - No.seedling'!BG45</f>
        <v>540</v>
      </c>
      <c r="BI17" s="76">
        <f>'MASTER_ ALL areas - No.seedling'!BH45</f>
        <v>3</v>
      </c>
      <c r="BJ17" s="77">
        <f t="shared" si="17"/>
        <v>0.1111111111111111</v>
      </c>
      <c r="BK17" s="82">
        <f>'MASTER_ ALL areas - No.seedling'!BJ45</f>
        <v>16</v>
      </c>
      <c r="BL17" s="77">
        <f t="shared" si="18"/>
        <v>0.59259259259259256</v>
      </c>
      <c r="BM17" s="82">
        <f>'MASTER_ ALL areas - No.seedling'!BL45</f>
        <v>0</v>
      </c>
      <c r="BN17" s="76">
        <f>'MASTER_ ALL areas - No.seedling'!BM45</f>
        <v>0</v>
      </c>
      <c r="BO17" s="77">
        <f t="shared" si="19"/>
        <v>0</v>
      </c>
      <c r="BP17" s="82">
        <f>'MASTER_ ALL areas - No.seedling'!BO45</f>
        <v>0</v>
      </c>
      <c r="BQ17" s="77">
        <f t="shared" si="20"/>
        <v>0</v>
      </c>
      <c r="BR17" s="82">
        <f>'MASTER_ ALL areas - No.seedling'!BQ45</f>
        <v>0</v>
      </c>
      <c r="BS17" s="76">
        <f>'MASTER_ ALL areas - No.seedling'!BR45</f>
        <v>0</v>
      </c>
      <c r="BT17" s="77">
        <f t="shared" si="21"/>
        <v>0</v>
      </c>
      <c r="BU17" s="82">
        <f>'MASTER_ ALL areas - No.seedling'!BT45</f>
        <v>0</v>
      </c>
      <c r="BV17" s="77">
        <f t="shared" si="22"/>
        <v>0</v>
      </c>
      <c r="BW17" s="82">
        <f>'MASTER_ ALL areas - No.seedling'!BV45</f>
        <v>0</v>
      </c>
      <c r="BX17" s="76">
        <f>'MASTER_ ALL areas - No.seedling'!BW45</f>
        <v>0</v>
      </c>
      <c r="BY17" s="77">
        <f t="shared" si="23"/>
        <v>0</v>
      </c>
      <c r="BZ17" s="82">
        <f>'MASTER_ ALL areas - No.seedling'!BY45</f>
        <v>0</v>
      </c>
      <c r="CA17" s="81">
        <f t="shared" si="24"/>
        <v>0</v>
      </c>
      <c r="CB17" s="79"/>
      <c r="CC17" s="75">
        <f>'MASTER_ ALL areas - No.seedling'!CB45</f>
        <v>1280</v>
      </c>
      <c r="CD17" s="76">
        <f>'MASTER_ ALL areas - No.seedling'!CC45</f>
        <v>0</v>
      </c>
      <c r="CE17" s="80">
        <f t="shared" si="25"/>
        <v>0</v>
      </c>
      <c r="CF17" s="76">
        <f>'MASTER_ ALL areas - No.seedling'!CE45</f>
        <v>32</v>
      </c>
      <c r="CG17" s="81">
        <f t="shared" si="26"/>
        <v>0.5</v>
      </c>
      <c r="CH17" s="75">
        <f>'MASTER_ ALL areas - No.seedling'!CG45</f>
        <v>480</v>
      </c>
      <c r="CI17" s="76">
        <f>'MASTER_ ALL areas - No.seedling'!CH45</f>
        <v>0</v>
      </c>
      <c r="CJ17" s="80">
        <f t="shared" si="27"/>
        <v>0</v>
      </c>
      <c r="CK17" s="76">
        <f>'MASTER_ ALL areas - No.seedling'!CJ45</f>
        <v>22</v>
      </c>
      <c r="CL17" s="81">
        <f t="shared" si="28"/>
        <v>0.91666666666666663</v>
      </c>
      <c r="CM17" s="75">
        <f>'MASTER_ ALL areas - No.seedling'!CL45</f>
        <v>160</v>
      </c>
      <c r="CN17" s="76">
        <f>'MASTER_ ALL areas - No.seedling'!CM45</f>
        <v>1</v>
      </c>
      <c r="CO17" s="80">
        <f t="shared" si="29"/>
        <v>0.125</v>
      </c>
      <c r="CP17" s="76">
        <f>'MASTER_ ALL areas - No.seedling'!CO45</f>
        <v>8</v>
      </c>
      <c r="CQ17" s="81">
        <f t="shared" si="30"/>
        <v>1</v>
      </c>
      <c r="CR17" s="113">
        <f>'MASTER_ ALL areas - No.seedling'!CQ45</f>
        <v>0</v>
      </c>
      <c r="CS17" s="76">
        <f>'MASTER_ ALL areas - No.seedling'!CR45</f>
        <v>0</v>
      </c>
      <c r="CT17" s="80">
        <f t="shared" si="31"/>
        <v>0</v>
      </c>
      <c r="CU17" s="76">
        <f>'MASTER_ ALL areas - No.seedling'!CT45</f>
        <v>0</v>
      </c>
      <c r="CV17" s="81">
        <f t="shared" si="32"/>
        <v>0</v>
      </c>
      <c r="CW17" s="75">
        <f>'MASTER_ ALL areas - No.seedling'!CV45</f>
        <v>20</v>
      </c>
      <c r="CX17" s="76">
        <f>'MASTER_ ALL areas - No.seedling'!CW45</f>
        <v>0</v>
      </c>
      <c r="CY17" s="80">
        <f t="shared" si="33"/>
        <v>0</v>
      </c>
      <c r="CZ17" s="76">
        <f>'MASTER_ ALL areas - No.seedling'!CY45</f>
        <v>1</v>
      </c>
      <c r="DA17" s="81">
        <f t="shared" si="34"/>
        <v>1</v>
      </c>
      <c r="DB17" s="75">
        <f>'MASTER_ ALL areas - No.seedling'!DA45</f>
        <v>20</v>
      </c>
      <c r="DC17" s="76">
        <f>'MASTER_ ALL areas - No.seedling'!DB45</f>
        <v>1</v>
      </c>
      <c r="DD17" s="80">
        <f t="shared" si="35"/>
        <v>1</v>
      </c>
      <c r="DE17" s="76">
        <f>'MASTER_ ALL areas - No.seedling'!DD45</f>
        <v>1</v>
      </c>
      <c r="DF17" s="81">
        <f t="shared" si="36"/>
        <v>1</v>
      </c>
      <c r="DG17" s="113">
        <f>'MASTER_ ALL areas - No.seedling'!DF45</f>
        <v>0</v>
      </c>
      <c r="DH17" s="76">
        <f>'MASTER_ ALL areas - No.seedling'!DG45</f>
        <v>0</v>
      </c>
      <c r="DI17" s="80">
        <f t="shared" si="37"/>
        <v>0</v>
      </c>
      <c r="DJ17" s="76">
        <f>'MASTER_ ALL areas - No.seedling'!DI45</f>
        <v>0</v>
      </c>
      <c r="DK17" s="81">
        <f t="shared" si="38"/>
        <v>0</v>
      </c>
      <c r="DL17" s="113">
        <f>'MASTER_ ALL areas - No.seedling'!DK45</f>
        <v>0</v>
      </c>
      <c r="DM17" s="76">
        <f>'MASTER_ ALL areas - No.seedling'!DL45</f>
        <v>0</v>
      </c>
      <c r="DN17" s="80">
        <f t="shared" si="39"/>
        <v>0</v>
      </c>
      <c r="DO17" s="76">
        <f>'MASTER_ ALL areas - No.seedling'!DN45</f>
        <v>0</v>
      </c>
      <c r="DP17" s="81">
        <f t="shared" si="40"/>
        <v>0</v>
      </c>
      <c r="DQ17" s="113">
        <f>'MASTER_ ALL areas - No.seedling'!DP45</f>
        <v>0</v>
      </c>
      <c r="DR17" s="76">
        <f>'MASTER_ ALL areas - No.seedling'!DQ45</f>
        <v>0</v>
      </c>
      <c r="DS17" s="80">
        <f t="shared" si="41"/>
        <v>0</v>
      </c>
      <c r="DT17" s="76">
        <f>'MASTER_ ALL areas - No.seedling'!DS45</f>
        <v>0</v>
      </c>
      <c r="DU17" s="81">
        <f t="shared" si="42"/>
        <v>0</v>
      </c>
      <c r="DV17" s="113">
        <f>'MASTER_ ALL areas - No.seedling'!DU45</f>
        <v>0</v>
      </c>
      <c r="DW17" s="76">
        <f>'MASTER_ ALL areas - No.seedling'!DV45</f>
        <v>0</v>
      </c>
      <c r="DX17" s="80">
        <f t="shared" si="43"/>
        <v>0</v>
      </c>
      <c r="DY17" s="76">
        <f>'MASTER_ ALL areas - No.seedling'!DX45</f>
        <v>0</v>
      </c>
      <c r="DZ17" s="81">
        <f t="shared" si="44"/>
        <v>0</v>
      </c>
      <c r="EA17" s="113">
        <f>'MASTER_ ALL areas - No.seedling'!DZ45</f>
        <v>0</v>
      </c>
      <c r="EB17" s="76">
        <f>'MASTER_ ALL areas - No.seedling'!EA45</f>
        <v>0</v>
      </c>
      <c r="EC17" s="80">
        <f t="shared" si="45"/>
        <v>0</v>
      </c>
      <c r="ED17" s="76">
        <f>'MASTER_ ALL areas - No.seedling'!EC45</f>
        <v>0</v>
      </c>
      <c r="EE17" s="81">
        <f t="shared" si="46"/>
        <v>0</v>
      </c>
      <c r="EF17" s="113">
        <f>'MASTER_ ALL areas - No.seedling'!EE45</f>
        <v>0</v>
      </c>
      <c r="EG17" s="76">
        <f>'MASTER_ ALL areas - No.seedling'!EF45</f>
        <v>0</v>
      </c>
      <c r="EH17" s="80">
        <f t="shared" si="47"/>
        <v>0</v>
      </c>
      <c r="EI17" s="76">
        <f>'MASTER_ ALL areas - No.seedling'!EH45</f>
        <v>0</v>
      </c>
      <c r="EJ17" s="81">
        <f t="shared" si="48"/>
        <v>0</v>
      </c>
      <c r="EK17" s="113">
        <f>'MASTER_ ALL areas - No.seedling'!EJ45</f>
        <v>0</v>
      </c>
      <c r="EL17" s="76">
        <f>'MASTER_ ALL areas - No.seedling'!EK45</f>
        <v>0</v>
      </c>
      <c r="EM17" s="80">
        <f t="shared" si="49"/>
        <v>0</v>
      </c>
      <c r="EN17" s="76">
        <f>'MASTER_ ALL areas - No.seedling'!EM45</f>
        <v>0</v>
      </c>
      <c r="EO17" s="81">
        <f t="shared" si="50"/>
        <v>0</v>
      </c>
      <c r="EP17" s="113">
        <f>'MASTER_ ALL areas - No.seedling'!EO45</f>
        <v>0</v>
      </c>
      <c r="EQ17" s="76">
        <f>'MASTER_ ALL areas - No.seedling'!EP45</f>
        <v>0</v>
      </c>
      <c r="ER17" s="80">
        <f t="shared" si="51"/>
        <v>0</v>
      </c>
      <c r="ES17" s="76">
        <f>'MASTER_ ALL areas - No.seedling'!ER45</f>
        <v>0</v>
      </c>
      <c r="ET17" s="81">
        <f t="shared" si="52"/>
        <v>0</v>
      </c>
      <c r="EU17" s="113">
        <f>'MASTER_ ALL areas - No.seedling'!ET45</f>
        <v>0</v>
      </c>
      <c r="EV17" s="76">
        <f>'MASTER_ ALL areas - No.seedling'!EU45</f>
        <v>0</v>
      </c>
      <c r="EW17" s="80">
        <f t="shared" si="53"/>
        <v>0</v>
      </c>
      <c r="EX17" s="76">
        <f>'MASTER_ ALL areas - No.seedling'!EW45</f>
        <v>0</v>
      </c>
      <c r="EY17" s="81">
        <f t="shared" si="54"/>
        <v>0</v>
      </c>
      <c r="EZ17" s="113">
        <f>'MASTER_ ALL areas - No.seedling'!EY45</f>
        <v>0</v>
      </c>
      <c r="FA17" s="76">
        <f>'MASTER_ ALL areas - No.seedling'!EZ45</f>
        <v>0</v>
      </c>
      <c r="FB17" s="80">
        <f t="shared" si="55"/>
        <v>0</v>
      </c>
      <c r="FC17" s="76">
        <f>'MASTER_ ALL areas - No.seedling'!FB45</f>
        <v>0</v>
      </c>
      <c r="FD17" s="81">
        <f t="shared" si="56"/>
        <v>0</v>
      </c>
      <c r="FE17" s="75">
        <f>'MASTER_ ALL areas - No.seedling'!FD45</f>
        <v>540</v>
      </c>
      <c r="FF17" s="76">
        <f>'MASTER_ ALL areas - No.seedling'!FE45</f>
        <v>3</v>
      </c>
      <c r="FG17" s="80">
        <f t="shared" si="57"/>
        <v>0.1111111111111111</v>
      </c>
      <c r="FH17" s="76">
        <f>'MASTER_ ALL areas - No.seedling'!FG45</f>
        <v>16</v>
      </c>
      <c r="FI17" s="81">
        <f t="shared" si="58"/>
        <v>0.59259259259259256</v>
      </c>
      <c r="FJ17" s="113">
        <f>'MASTER_ ALL areas - No.seedling'!FI45</f>
        <v>0</v>
      </c>
      <c r="FK17" s="76">
        <f>'MASTER_ ALL areas - No.seedling'!FJ45</f>
        <v>0</v>
      </c>
      <c r="FL17" s="80">
        <f t="shared" si="59"/>
        <v>0</v>
      </c>
      <c r="FM17" s="76">
        <f>'MASTER_ ALL areas - No.seedling'!FL45</f>
        <v>0</v>
      </c>
      <c r="FN17" s="81">
        <f t="shared" si="60"/>
        <v>0</v>
      </c>
      <c r="FO17" s="113">
        <f>'MASTER_ ALL areas - No.seedling'!FN45</f>
        <v>0</v>
      </c>
      <c r="FP17" s="76">
        <f>'MASTER_ ALL areas - No.seedling'!FO45</f>
        <v>0</v>
      </c>
      <c r="FQ17" s="80">
        <f t="shared" si="61"/>
        <v>0</v>
      </c>
      <c r="FR17" s="76">
        <f>'MASTER_ ALL areas - No.seedling'!FQ45</f>
        <v>0</v>
      </c>
      <c r="FS17" s="81">
        <f t="shared" si="62"/>
        <v>0</v>
      </c>
      <c r="FT17" s="113">
        <f>'MASTER_ ALL areas - No.seedling'!FS45</f>
        <v>0</v>
      </c>
      <c r="FU17" s="76">
        <f>'MASTER_ ALL areas - No.seedling'!FT45</f>
        <v>0</v>
      </c>
      <c r="FV17" s="80">
        <f t="shared" si="63"/>
        <v>0</v>
      </c>
      <c r="FW17" s="76">
        <f>'MASTER_ ALL areas - No.seedling'!FV45</f>
        <v>0</v>
      </c>
      <c r="FX17" s="81">
        <f t="shared" si="64"/>
        <v>0</v>
      </c>
      <c r="FY17" s="113">
        <f>'MASTER_ ALL areas - No.seedling'!FX45</f>
        <v>0</v>
      </c>
      <c r="FZ17" s="76">
        <f>'MASTER_ ALL areas - No.seedling'!FY45</f>
        <v>0</v>
      </c>
      <c r="GA17" s="80">
        <f t="shared" si="65"/>
        <v>0</v>
      </c>
      <c r="GB17" s="76">
        <f>'MASTER_ ALL areas - No.seedling'!GA45</f>
        <v>0</v>
      </c>
      <c r="GC17" s="81">
        <f t="shared" si="66"/>
        <v>0</v>
      </c>
      <c r="GD17" s="113">
        <f>'MASTER_ ALL areas - No.seedling'!GC45</f>
        <v>0</v>
      </c>
      <c r="GE17" s="76">
        <f>'MASTER_ ALL areas - No.seedling'!GD45</f>
        <v>0</v>
      </c>
      <c r="GF17" s="80">
        <f t="shared" si="67"/>
        <v>0</v>
      </c>
      <c r="GG17" s="76">
        <f>'MASTER_ ALL areas - No.seedling'!GF45</f>
        <v>0</v>
      </c>
      <c r="GH17" s="81">
        <f t="shared" si="68"/>
        <v>0</v>
      </c>
      <c r="GI17" s="113">
        <f>'MASTER_ ALL areas - No.seedling'!GH45</f>
        <v>0</v>
      </c>
      <c r="GJ17" s="76">
        <f>'MASTER_ ALL areas - No.seedling'!GI45</f>
        <v>0</v>
      </c>
      <c r="GK17" s="80">
        <f t="shared" si="69"/>
        <v>0</v>
      </c>
      <c r="GL17" s="76">
        <f>'MASTER_ ALL areas - No.seedling'!GK45</f>
        <v>0</v>
      </c>
      <c r="GM17" s="81">
        <f t="shared" si="70"/>
        <v>0</v>
      </c>
      <c r="GN17" s="113">
        <f>'MASTER_ ALL areas - No.seedling'!GM45</f>
        <v>0</v>
      </c>
      <c r="GO17" s="76">
        <f>'MASTER_ ALL areas - No.seedling'!GN45</f>
        <v>0</v>
      </c>
      <c r="GP17" s="80">
        <f t="shared" si="71"/>
        <v>0</v>
      </c>
      <c r="GQ17" s="76">
        <f>'MASTER_ ALL areas - No.seedling'!GP45</f>
        <v>0</v>
      </c>
      <c r="GR17" s="81">
        <f t="shared" si="72"/>
        <v>0</v>
      </c>
      <c r="GS17" s="113">
        <f>'MASTER_ ALL areas - No.seedling'!GR45</f>
        <v>0</v>
      </c>
      <c r="GT17" s="76">
        <f>'MASTER_ ALL areas - No.seedling'!GS45</f>
        <v>0</v>
      </c>
      <c r="GU17" s="80">
        <f t="shared" si="73"/>
        <v>0</v>
      </c>
      <c r="GV17" s="76">
        <f>'MASTER_ ALL areas - No.seedling'!GU45</f>
        <v>0</v>
      </c>
      <c r="GW17" s="81">
        <f t="shared" si="74"/>
        <v>0</v>
      </c>
      <c r="GX17" s="113">
        <f>'MASTER_ ALL areas - No.seedling'!GW45</f>
        <v>0</v>
      </c>
      <c r="GY17" s="76">
        <f>'MASTER_ ALL areas - No.seedling'!GX45</f>
        <v>0</v>
      </c>
      <c r="GZ17" s="80">
        <f t="shared" si="75"/>
        <v>0</v>
      </c>
      <c r="HA17" s="76">
        <f>'MASTER_ ALL areas - No.seedling'!GZ45</f>
        <v>0</v>
      </c>
      <c r="HB17" s="81">
        <f t="shared" si="76"/>
        <v>0</v>
      </c>
      <c r="HC17" s="113">
        <f>'MASTER_ ALL areas - No.seedling'!HB45</f>
        <v>0</v>
      </c>
      <c r="HD17" s="76">
        <f>'MASTER_ ALL areas - No.seedling'!HC45</f>
        <v>0</v>
      </c>
      <c r="HE17" s="80">
        <f t="shared" si="77"/>
        <v>0</v>
      </c>
      <c r="HF17" s="76">
        <f>'MASTER_ ALL areas - No.seedling'!HE45</f>
        <v>0</v>
      </c>
      <c r="HG17" s="81">
        <f t="shared" si="78"/>
        <v>0</v>
      </c>
      <c r="HH17" s="113">
        <f>'MASTER_ ALL areas - No.seedling'!HG45</f>
        <v>0</v>
      </c>
      <c r="HI17" s="76">
        <f>'MASTER_ ALL areas - No.seedling'!HH45</f>
        <v>0</v>
      </c>
      <c r="HJ17" s="80">
        <f t="shared" si="79"/>
        <v>0</v>
      </c>
      <c r="HK17" s="76">
        <f>'MASTER_ ALL areas - No.seedling'!HJ45</f>
        <v>0</v>
      </c>
      <c r="HL17" s="81">
        <f t="shared" si="80"/>
        <v>0</v>
      </c>
      <c r="HM17" s="113">
        <f>'MASTER_ ALL areas - No.seedling'!HL45</f>
        <v>0</v>
      </c>
      <c r="HN17" s="76">
        <f>'MASTER_ ALL areas - No.seedling'!HM45</f>
        <v>0</v>
      </c>
      <c r="HO17" s="80">
        <f t="shared" si="81"/>
        <v>0</v>
      </c>
      <c r="HP17" s="76">
        <f>'MASTER_ ALL areas - No.seedling'!HO45</f>
        <v>0</v>
      </c>
      <c r="HQ17" s="81">
        <f t="shared" si="82"/>
        <v>0</v>
      </c>
      <c r="HR17" s="113">
        <f>'MASTER_ ALL areas - No.seedling'!HQ45</f>
        <v>0</v>
      </c>
      <c r="HS17" s="76">
        <f>'MASTER_ ALL areas - No.seedling'!HR45</f>
        <v>0</v>
      </c>
      <c r="HT17" s="80">
        <f t="shared" si="83"/>
        <v>0</v>
      </c>
      <c r="HU17" s="76">
        <f>'MASTER_ ALL areas - No.seedling'!HT45</f>
        <v>0</v>
      </c>
      <c r="HV17" s="81">
        <f t="shared" si="84"/>
        <v>0</v>
      </c>
      <c r="HW17" s="113">
        <f>'MASTER_ ALL areas - No.seedling'!HV45</f>
        <v>0</v>
      </c>
      <c r="HX17" s="76">
        <f>'MASTER_ ALL areas - No.seedling'!HW45</f>
        <v>0</v>
      </c>
      <c r="HY17" s="80">
        <f t="shared" si="85"/>
        <v>0</v>
      </c>
      <c r="HZ17" s="76">
        <f>'MASTER_ ALL areas - No.seedling'!HY45</f>
        <v>0</v>
      </c>
      <c r="IA17" s="81">
        <f t="shared" si="86"/>
        <v>0</v>
      </c>
      <c r="IB17" s="113">
        <f>'MASTER_ ALL areas - No.seedling'!IA45</f>
        <v>0</v>
      </c>
      <c r="IC17" s="76">
        <f>'MASTER_ ALL areas - No.seedling'!IB45</f>
        <v>0</v>
      </c>
      <c r="ID17" s="80">
        <f t="shared" si="87"/>
        <v>0</v>
      </c>
      <c r="IE17" s="76">
        <f>'MASTER_ ALL areas - No.seedling'!ID45</f>
        <v>0</v>
      </c>
      <c r="IF17" s="85">
        <f t="shared" si="88"/>
        <v>0</v>
      </c>
      <c r="IG17" s="86" t="s">
        <v>201</v>
      </c>
      <c r="IH17" s="87"/>
    </row>
    <row r="18" spans="2:242" ht="33" customHeight="1" x14ac:dyDescent="0.25">
      <c r="B18" s="420">
        <v>42</v>
      </c>
      <c r="C18" s="421" t="s">
        <v>202</v>
      </c>
      <c r="D18" s="422">
        <v>214871</v>
      </c>
      <c r="E18" s="423">
        <v>932263</v>
      </c>
      <c r="F18" s="424" t="s">
        <v>89</v>
      </c>
      <c r="G18" s="88" t="s">
        <v>96</v>
      </c>
      <c r="H18" s="212">
        <f>'MASTER_ ALL areas - No.seedling'!G46</f>
        <v>8</v>
      </c>
      <c r="I18" s="70">
        <f>'MASTER_ ALL areas - No.seedling'!H46</f>
        <v>0.65</v>
      </c>
      <c r="J18" s="71">
        <f>'MASTER_ ALL areas - No.seedling'!I46</f>
        <v>19.2</v>
      </c>
      <c r="K18" s="72">
        <f>'MASTER_ ALL areas - No.seedling'!J46</f>
        <v>14</v>
      </c>
      <c r="L18" s="73">
        <f t="shared" si="0"/>
        <v>280</v>
      </c>
      <c r="M18" s="74">
        <f>'MASTER_ ALL areas - No.seedling'!L46</f>
        <v>280</v>
      </c>
      <c r="N18" s="113">
        <f>'MASTER_ ALL areas - No.seedling'!M46</f>
        <v>2</v>
      </c>
      <c r="O18" s="114">
        <f>'MASTER_ ALL areas - No.seedling'!N46</f>
        <v>4</v>
      </c>
      <c r="P18" s="80">
        <f>'MASTER_ ALL areas - No.seedling'!O46</f>
        <v>0.14285714285714285</v>
      </c>
      <c r="Q18" s="81">
        <f>'MASTER_ ALL areas - No.seedling'!P46</f>
        <v>0.2857142857142857</v>
      </c>
      <c r="R18" s="621"/>
      <c r="S18" s="617">
        <f>'MASTER_ ALL areas - No.seedling'!R46</f>
        <v>280</v>
      </c>
      <c r="T18" s="76">
        <f>'MASTER_ ALL areas - No.seedling'!S46</f>
        <v>2</v>
      </c>
      <c r="U18" s="77">
        <f t="shared" si="1"/>
        <v>0.14285714285714285</v>
      </c>
      <c r="V18" s="82">
        <f>'MASTER_ ALL areas - No.seedling'!U46</f>
        <v>4</v>
      </c>
      <c r="W18" s="80">
        <f t="shared" si="2"/>
        <v>0.2857142857142857</v>
      </c>
      <c r="X18" s="619">
        <f>'MASTER_ ALL areas - No.seedling'!W46</f>
        <v>0</v>
      </c>
      <c r="Y18" s="82">
        <f>'MASTER_ ALL areas - No.seedling'!X46</f>
        <v>0</v>
      </c>
      <c r="Z18" s="77">
        <f t="shared" si="3"/>
        <v>0</v>
      </c>
      <c r="AA18" s="82">
        <f>'MASTER_ ALL areas - No.seedling'!Z46</f>
        <v>0</v>
      </c>
      <c r="AB18" s="80">
        <f t="shared" si="4"/>
        <v>0</v>
      </c>
      <c r="AC18" s="76">
        <f>'MASTER_ ALL areas - No.seedling'!AB46</f>
        <v>0</v>
      </c>
      <c r="AD18" s="76">
        <f>'MASTER_ ALL areas - No.seedling'!AC46</f>
        <v>0</v>
      </c>
      <c r="AE18" s="77">
        <f t="shared" si="5"/>
        <v>0</v>
      </c>
      <c r="AF18" s="82">
        <f>'MASTER_ ALL areas - No.seedling'!AE46</f>
        <v>0</v>
      </c>
      <c r="AG18" s="80">
        <f t="shared" si="6"/>
        <v>0</v>
      </c>
      <c r="AH18" s="76">
        <f>'MASTER_ ALL areas - No.seedling'!AG46</f>
        <v>0</v>
      </c>
      <c r="AI18" s="76">
        <f>'MASTER_ ALL areas - No.seedling'!AH46</f>
        <v>0</v>
      </c>
      <c r="AJ18" s="77">
        <f t="shared" si="7"/>
        <v>0</v>
      </c>
      <c r="AK18" s="82">
        <f>'MASTER_ ALL areas - No.seedling'!AJ46</f>
        <v>0</v>
      </c>
      <c r="AL18" s="81">
        <f t="shared" si="8"/>
        <v>0</v>
      </c>
      <c r="AM18" s="621"/>
      <c r="AN18" s="617">
        <f>'MASTER_ ALL areas - No.seedling'!AM46</f>
        <v>0</v>
      </c>
      <c r="AO18" s="76">
        <f>'MASTER_ ALL areas - No.seedling'!AN46</f>
        <v>0</v>
      </c>
      <c r="AP18" s="77">
        <f t="shared" si="9"/>
        <v>0</v>
      </c>
      <c r="AQ18" s="82">
        <f>'MASTER_ ALL areas - No.seedling'!AP46</f>
        <v>0</v>
      </c>
      <c r="AR18" s="77">
        <f t="shared" si="10"/>
        <v>0</v>
      </c>
      <c r="AS18" s="82">
        <f>'MASTER_ ALL areas - No.seedling'!AR46</f>
        <v>280</v>
      </c>
      <c r="AT18" s="76">
        <f>'MASTER_ ALL areas - No.seedling'!AS46</f>
        <v>2</v>
      </c>
      <c r="AU18" s="77">
        <f t="shared" si="11"/>
        <v>0.14285714285714285</v>
      </c>
      <c r="AV18" s="82">
        <f>'MASTER_ ALL areas - No.seedling'!AU46</f>
        <v>4</v>
      </c>
      <c r="AW18" s="77">
        <f t="shared" si="12"/>
        <v>0.2857142857142857</v>
      </c>
      <c r="AX18" s="71">
        <f>'MASTER_ ALL areas - No.seedling'!AW46</f>
        <v>0</v>
      </c>
      <c r="AY18" s="82">
        <f>'MASTER_ ALL areas - No.seedling'!AX46</f>
        <v>0</v>
      </c>
      <c r="AZ18" s="77">
        <f t="shared" si="13"/>
        <v>0</v>
      </c>
      <c r="BA18" s="82">
        <f>'MASTER_ ALL areas - No.seedling'!AZ46</f>
        <v>0</v>
      </c>
      <c r="BB18" s="77">
        <f t="shared" si="14"/>
        <v>0</v>
      </c>
      <c r="BC18" s="82">
        <f>'MASTER_ ALL areas - No.seedling'!BB46</f>
        <v>0</v>
      </c>
      <c r="BD18" s="76">
        <f>'MASTER_ ALL areas - No.seedling'!BC46</f>
        <v>0</v>
      </c>
      <c r="BE18" s="77">
        <f t="shared" si="15"/>
        <v>0</v>
      </c>
      <c r="BF18" s="82">
        <f>'MASTER_ ALL areas - No.seedling'!BE46</f>
        <v>0</v>
      </c>
      <c r="BG18" s="77">
        <f t="shared" si="16"/>
        <v>0</v>
      </c>
      <c r="BH18" s="82">
        <f>'MASTER_ ALL areas - No.seedling'!BG46</f>
        <v>0</v>
      </c>
      <c r="BI18" s="76">
        <f>'MASTER_ ALL areas - No.seedling'!BH46</f>
        <v>0</v>
      </c>
      <c r="BJ18" s="77">
        <f t="shared" si="17"/>
        <v>0</v>
      </c>
      <c r="BK18" s="82">
        <f>'MASTER_ ALL areas - No.seedling'!BJ46</f>
        <v>0</v>
      </c>
      <c r="BL18" s="77">
        <f t="shared" si="18"/>
        <v>0</v>
      </c>
      <c r="BM18" s="82">
        <f>'MASTER_ ALL areas - No.seedling'!BL46</f>
        <v>0</v>
      </c>
      <c r="BN18" s="76">
        <f>'MASTER_ ALL areas - No.seedling'!BM46</f>
        <v>0</v>
      </c>
      <c r="BO18" s="77">
        <f t="shared" si="19"/>
        <v>0</v>
      </c>
      <c r="BP18" s="82">
        <f>'MASTER_ ALL areas - No.seedling'!BO46</f>
        <v>0</v>
      </c>
      <c r="BQ18" s="77">
        <f t="shared" si="20"/>
        <v>0</v>
      </c>
      <c r="BR18" s="82">
        <f>'MASTER_ ALL areas - No.seedling'!BQ46</f>
        <v>0</v>
      </c>
      <c r="BS18" s="76">
        <f>'MASTER_ ALL areas - No.seedling'!BR46</f>
        <v>0</v>
      </c>
      <c r="BT18" s="77">
        <f t="shared" si="21"/>
        <v>0</v>
      </c>
      <c r="BU18" s="82">
        <f>'MASTER_ ALL areas - No.seedling'!BT46</f>
        <v>0</v>
      </c>
      <c r="BV18" s="77">
        <f t="shared" si="22"/>
        <v>0</v>
      </c>
      <c r="BW18" s="82">
        <f>'MASTER_ ALL areas - No.seedling'!BV46</f>
        <v>0</v>
      </c>
      <c r="BX18" s="76">
        <f>'MASTER_ ALL areas - No.seedling'!BW46</f>
        <v>0</v>
      </c>
      <c r="BY18" s="77">
        <f t="shared" si="23"/>
        <v>0</v>
      </c>
      <c r="BZ18" s="82">
        <f>'MASTER_ ALL areas - No.seedling'!BY46</f>
        <v>0</v>
      </c>
      <c r="CA18" s="81">
        <f t="shared" si="24"/>
        <v>0</v>
      </c>
      <c r="CB18" s="79"/>
      <c r="CC18" s="113">
        <f>'MASTER_ ALL areas - No.seedling'!CB46</f>
        <v>0</v>
      </c>
      <c r="CD18" s="76">
        <f>'MASTER_ ALL areas - No.seedling'!CC46</f>
        <v>0</v>
      </c>
      <c r="CE18" s="80">
        <f t="shared" si="25"/>
        <v>0</v>
      </c>
      <c r="CF18" s="76">
        <f>'MASTER_ ALL areas - No.seedling'!CE46</f>
        <v>0</v>
      </c>
      <c r="CG18" s="81">
        <f t="shared" si="26"/>
        <v>0</v>
      </c>
      <c r="CH18" s="113">
        <f>'MASTER_ ALL areas - No.seedling'!CG46</f>
        <v>0</v>
      </c>
      <c r="CI18" s="76">
        <f>'MASTER_ ALL areas - No.seedling'!CH46</f>
        <v>0</v>
      </c>
      <c r="CJ18" s="80">
        <f t="shared" si="27"/>
        <v>0</v>
      </c>
      <c r="CK18" s="76">
        <f>'MASTER_ ALL areas - No.seedling'!CJ46</f>
        <v>0</v>
      </c>
      <c r="CL18" s="81">
        <f t="shared" si="28"/>
        <v>0</v>
      </c>
      <c r="CM18" s="113">
        <f>'MASTER_ ALL areas - No.seedling'!CL46</f>
        <v>0</v>
      </c>
      <c r="CN18" s="76">
        <f>'MASTER_ ALL areas - No.seedling'!CM46</f>
        <v>0</v>
      </c>
      <c r="CO18" s="80">
        <f t="shared" si="29"/>
        <v>0</v>
      </c>
      <c r="CP18" s="76">
        <f>'MASTER_ ALL areas - No.seedling'!CO46</f>
        <v>0</v>
      </c>
      <c r="CQ18" s="81">
        <f t="shared" si="30"/>
        <v>0</v>
      </c>
      <c r="CR18" s="113">
        <f>'MASTER_ ALL areas - No.seedling'!CQ46</f>
        <v>0</v>
      </c>
      <c r="CS18" s="76">
        <f>'MASTER_ ALL areas - No.seedling'!CR46</f>
        <v>0</v>
      </c>
      <c r="CT18" s="80">
        <f t="shared" si="31"/>
        <v>0</v>
      </c>
      <c r="CU18" s="76">
        <f>'MASTER_ ALL areas - No.seedling'!CT46</f>
        <v>0</v>
      </c>
      <c r="CV18" s="81">
        <f t="shared" si="32"/>
        <v>0</v>
      </c>
      <c r="CW18" s="75">
        <f>'MASTER_ ALL areas - No.seedling'!CV46</f>
        <v>280</v>
      </c>
      <c r="CX18" s="76">
        <f>'MASTER_ ALL areas - No.seedling'!CW46</f>
        <v>2</v>
      </c>
      <c r="CY18" s="80">
        <f t="shared" si="33"/>
        <v>0.14285714285714285</v>
      </c>
      <c r="CZ18" s="76">
        <f>'MASTER_ ALL areas - No.seedling'!CY46</f>
        <v>4</v>
      </c>
      <c r="DA18" s="81">
        <f t="shared" si="34"/>
        <v>0.2857142857142857</v>
      </c>
      <c r="DB18" s="113">
        <f>'MASTER_ ALL areas - No.seedling'!DA46</f>
        <v>0</v>
      </c>
      <c r="DC18" s="76">
        <f>'MASTER_ ALL areas - No.seedling'!DB46</f>
        <v>0</v>
      </c>
      <c r="DD18" s="80">
        <f t="shared" si="35"/>
        <v>0</v>
      </c>
      <c r="DE18" s="76">
        <f>'MASTER_ ALL areas - No.seedling'!DD46</f>
        <v>0</v>
      </c>
      <c r="DF18" s="81">
        <f t="shared" si="36"/>
        <v>0</v>
      </c>
      <c r="DG18" s="113">
        <f>'MASTER_ ALL areas - No.seedling'!DF46</f>
        <v>0</v>
      </c>
      <c r="DH18" s="76">
        <f>'MASTER_ ALL areas - No.seedling'!DG46</f>
        <v>0</v>
      </c>
      <c r="DI18" s="80">
        <f t="shared" si="37"/>
        <v>0</v>
      </c>
      <c r="DJ18" s="76">
        <f>'MASTER_ ALL areas - No.seedling'!DI46</f>
        <v>0</v>
      </c>
      <c r="DK18" s="81">
        <f t="shared" si="38"/>
        <v>0</v>
      </c>
      <c r="DL18" s="113">
        <f>'MASTER_ ALL areas - No.seedling'!DK46</f>
        <v>0</v>
      </c>
      <c r="DM18" s="76">
        <f>'MASTER_ ALL areas - No.seedling'!DL46</f>
        <v>0</v>
      </c>
      <c r="DN18" s="80">
        <f t="shared" si="39"/>
        <v>0</v>
      </c>
      <c r="DO18" s="76">
        <f>'MASTER_ ALL areas - No.seedling'!DN46</f>
        <v>0</v>
      </c>
      <c r="DP18" s="81">
        <f t="shared" si="40"/>
        <v>0</v>
      </c>
      <c r="DQ18" s="113">
        <f>'MASTER_ ALL areas - No.seedling'!DP46</f>
        <v>0</v>
      </c>
      <c r="DR18" s="76">
        <f>'MASTER_ ALL areas - No.seedling'!DQ46</f>
        <v>0</v>
      </c>
      <c r="DS18" s="80">
        <f t="shared" si="41"/>
        <v>0</v>
      </c>
      <c r="DT18" s="76">
        <f>'MASTER_ ALL areas - No.seedling'!DS46</f>
        <v>0</v>
      </c>
      <c r="DU18" s="81">
        <f t="shared" si="42"/>
        <v>0</v>
      </c>
      <c r="DV18" s="113">
        <f>'MASTER_ ALL areas - No.seedling'!DU46</f>
        <v>0</v>
      </c>
      <c r="DW18" s="76">
        <f>'MASTER_ ALL areas - No.seedling'!DV46</f>
        <v>0</v>
      </c>
      <c r="DX18" s="80">
        <f t="shared" si="43"/>
        <v>0</v>
      </c>
      <c r="DY18" s="76">
        <f>'MASTER_ ALL areas - No.seedling'!DX46</f>
        <v>0</v>
      </c>
      <c r="DZ18" s="81">
        <f t="shared" si="44"/>
        <v>0</v>
      </c>
      <c r="EA18" s="113">
        <f>'MASTER_ ALL areas - No.seedling'!DZ46</f>
        <v>0</v>
      </c>
      <c r="EB18" s="76">
        <f>'MASTER_ ALL areas - No.seedling'!EA46</f>
        <v>0</v>
      </c>
      <c r="EC18" s="80">
        <f t="shared" si="45"/>
        <v>0</v>
      </c>
      <c r="ED18" s="76">
        <f>'MASTER_ ALL areas - No.seedling'!EC46</f>
        <v>0</v>
      </c>
      <c r="EE18" s="81">
        <f t="shared" si="46"/>
        <v>0</v>
      </c>
      <c r="EF18" s="113">
        <f>'MASTER_ ALL areas - No.seedling'!EE46</f>
        <v>0</v>
      </c>
      <c r="EG18" s="76">
        <f>'MASTER_ ALL areas - No.seedling'!EF46</f>
        <v>0</v>
      </c>
      <c r="EH18" s="80">
        <f t="shared" si="47"/>
        <v>0</v>
      </c>
      <c r="EI18" s="76">
        <f>'MASTER_ ALL areas - No.seedling'!EH46</f>
        <v>0</v>
      </c>
      <c r="EJ18" s="81">
        <f t="shared" si="48"/>
        <v>0</v>
      </c>
      <c r="EK18" s="113">
        <f>'MASTER_ ALL areas - No.seedling'!EJ46</f>
        <v>0</v>
      </c>
      <c r="EL18" s="76">
        <f>'MASTER_ ALL areas - No.seedling'!EK46</f>
        <v>0</v>
      </c>
      <c r="EM18" s="80">
        <f t="shared" si="49"/>
        <v>0</v>
      </c>
      <c r="EN18" s="76">
        <f>'MASTER_ ALL areas - No.seedling'!EM46</f>
        <v>0</v>
      </c>
      <c r="EO18" s="81">
        <f t="shared" si="50"/>
        <v>0</v>
      </c>
      <c r="EP18" s="113">
        <f>'MASTER_ ALL areas - No.seedling'!EO46</f>
        <v>0</v>
      </c>
      <c r="EQ18" s="76">
        <f>'MASTER_ ALL areas - No.seedling'!EP46</f>
        <v>0</v>
      </c>
      <c r="ER18" s="80">
        <f t="shared" si="51"/>
        <v>0</v>
      </c>
      <c r="ES18" s="76">
        <f>'MASTER_ ALL areas - No.seedling'!ER46</f>
        <v>0</v>
      </c>
      <c r="ET18" s="81">
        <f t="shared" si="52"/>
        <v>0</v>
      </c>
      <c r="EU18" s="113">
        <f>'MASTER_ ALL areas - No.seedling'!ET46</f>
        <v>0</v>
      </c>
      <c r="EV18" s="76">
        <f>'MASTER_ ALL areas - No.seedling'!EU46</f>
        <v>0</v>
      </c>
      <c r="EW18" s="80">
        <f t="shared" si="53"/>
        <v>0</v>
      </c>
      <c r="EX18" s="76">
        <f>'MASTER_ ALL areas - No.seedling'!EW46</f>
        <v>0</v>
      </c>
      <c r="EY18" s="81">
        <f t="shared" si="54"/>
        <v>0</v>
      </c>
      <c r="EZ18" s="113">
        <f>'MASTER_ ALL areas - No.seedling'!EY46</f>
        <v>0</v>
      </c>
      <c r="FA18" s="76">
        <f>'MASTER_ ALL areas - No.seedling'!EZ46</f>
        <v>0</v>
      </c>
      <c r="FB18" s="80">
        <f t="shared" si="55"/>
        <v>0</v>
      </c>
      <c r="FC18" s="76">
        <f>'MASTER_ ALL areas - No.seedling'!FB46</f>
        <v>0</v>
      </c>
      <c r="FD18" s="81">
        <f t="shared" si="56"/>
        <v>0</v>
      </c>
      <c r="FE18" s="113">
        <f>'MASTER_ ALL areas - No.seedling'!FD46</f>
        <v>0</v>
      </c>
      <c r="FF18" s="76">
        <f>'MASTER_ ALL areas - No.seedling'!FE46</f>
        <v>0</v>
      </c>
      <c r="FG18" s="80">
        <f t="shared" si="57"/>
        <v>0</v>
      </c>
      <c r="FH18" s="76">
        <f>'MASTER_ ALL areas - No.seedling'!FG46</f>
        <v>0</v>
      </c>
      <c r="FI18" s="81">
        <f t="shared" si="58"/>
        <v>0</v>
      </c>
      <c r="FJ18" s="113">
        <f>'MASTER_ ALL areas - No.seedling'!FI46</f>
        <v>0</v>
      </c>
      <c r="FK18" s="76">
        <f>'MASTER_ ALL areas - No.seedling'!FJ46</f>
        <v>0</v>
      </c>
      <c r="FL18" s="80">
        <f t="shared" si="59"/>
        <v>0</v>
      </c>
      <c r="FM18" s="76">
        <f>'MASTER_ ALL areas - No.seedling'!FL46</f>
        <v>0</v>
      </c>
      <c r="FN18" s="81">
        <f t="shared" si="60"/>
        <v>0</v>
      </c>
      <c r="FO18" s="113">
        <f>'MASTER_ ALL areas - No.seedling'!FN46</f>
        <v>0</v>
      </c>
      <c r="FP18" s="76">
        <f>'MASTER_ ALL areas - No.seedling'!FO46</f>
        <v>0</v>
      </c>
      <c r="FQ18" s="80">
        <f t="shared" si="61"/>
        <v>0</v>
      </c>
      <c r="FR18" s="76">
        <f>'MASTER_ ALL areas - No.seedling'!FQ46</f>
        <v>0</v>
      </c>
      <c r="FS18" s="81">
        <f t="shared" si="62"/>
        <v>0</v>
      </c>
      <c r="FT18" s="113">
        <f>'MASTER_ ALL areas - No.seedling'!FS46</f>
        <v>0</v>
      </c>
      <c r="FU18" s="76">
        <f>'MASTER_ ALL areas - No.seedling'!FT46</f>
        <v>0</v>
      </c>
      <c r="FV18" s="80">
        <f t="shared" si="63"/>
        <v>0</v>
      </c>
      <c r="FW18" s="76">
        <f>'MASTER_ ALL areas - No.seedling'!FV46</f>
        <v>0</v>
      </c>
      <c r="FX18" s="81">
        <f t="shared" si="64"/>
        <v>0</v>
      </c>
      <c r="FY18" s="113">
        <f>'MASTER_ ALL areas - No.seedling'!FX46</f>
        <v>0</v>
      </c>
      <c r="FZ18" s="76">
        <f>'MASTER_ ALL areas - No.seedling'!FY46</f>
        <v>0</v>
      </c>
      <c r="GA18" s="80">
        <f t="shared" si="65"/>
        <v>0</v>
      </c>
      <c r="GB18" s="76">
        <f>'MASTER_ ALL areas - No.seedling'!GA46</f>
        <v>0</v>
      </c>
      <c r="GC18" s="81">
        <f t="shared" si="66"/>
        <v>0</v>
      </c>
      <c r="GD18" s="113">
        <f>'MASTER_ ALL areas - No.seedling'!GC46</f>
        <v>0</v>
      </c>
      <c r="GE18" s="76">
        <f>'MASTER_ ALL areas - No.seedling'!GD46</f>
        <v>0</v>
      </c>
      <c r="GF18" s="80">
        <f t="shared" si="67"/>
        <v>0</v>
      </c>
      <c r="GG18" s="76">
        <f>'MASTER_ ALL areas - No.seedling'!GF46</f>
        <v>0</v>
      </c>
      <c r="GH18" s="81">
        <f t="shared" si="68"/>
        <v>0</v>
      </c>
      <c r="GI18" s="113">
        <f>'MASTER_ ALL areas - No.seedling'!GH46</f>
        <v>0</v>
      </c>
      <c r="GJ18" s="76">
        <f>'MASTER_ ALL areas - No.seedling'!GI46</f>
        <v>0</v>
      </c>
      <c r="GK18" s="80">
        <f t="shared" si="69"/>
        <v>0</v>
      </c>
      <c r="GL18" s="76">
        <f>'MASTER_ ALL areas - No.seedling'!GK46</f>
        <v>0</v>
      </c>
      <c r="GM18" s="81">
        <f t="shared" si="70"/>
        <v>0</v>
      </c>
      <c r="GN18" s="113">
        <f>'MASTER_ ALL areas - No.seedling'!GM46</f>
        <v>0</v>
      </c>
      <c r="GO18" s="76">
        <f>'MASTER_ ALL areas - No.seedling'!GN46</f>
        <v>0</v>
      </c>
      <c r="GP18" s="80">
        <f t="shared" si="71"/>
        <v>0</v>
      </c>
      <c r="GQ18" s="76">
        <f>'MASTER_ ALL areas - No.seedling'!GP46</f>
        <v>0</v>
      </c>
      <c r="GR18" s="81">
        <f t="shared" si="72"/>
        <v>0</v>
      </c>
      <c r="GS18" s="113">
        <f>'MASTER_ ALL areas - No.seedling'!GR46</f>
        <v>0</v>
      </c>
      <c r="GT18" s="76">
        <f>'MASTER_ ALL areas - No.seedling'!GS46</f>
        <v>0</v>
      </c>
      <c r="GU18" s="80">
        <f t="shared" si="73"/>
        <v>0</v>
      </c>
      <c r="GV18" s="76">
        <f>'MASTER_ ALL areas - No.seedling'!GU46</f>
        <v>0</v>
      </c>
      <c r="GW18" s="81">
        <f t="shared" si="74"/>
        <v>0</v>
      </c>
      <c r="GX18" s="113">
        <f>'MASTER_ ALL areas - No.seedling'!GW46</f>
        <v>0</v>
      </c>
      <c r="GY18" s="76">
        <f>'MASTER_ ALL areas - No.seedling'!GX46</f>
        <v>0</v>
      </c>
      <c r="GZ18" s="80">
        <f t="shared" si="75"/>
        <v>0</v>
      </c>
      <c r="HA18" s="76">
        <f>'MASTER_ ALL areas - No.seedling'!GZ46</f>
        <v>0</v>
      </c>
      <c r="HB18" s="81">
        <f t="shared" si="76"/>
        <v>0</v>
      </c>
      <c r="HC18" s="113">
        <f>'MASTER_ ALL areas - No.seedling'!HB46</f>
        <v>0</v>
      </c>
      <c r="HD18" s="76">
        <f>'MASTER_ ALL areas - No.seedling'!HC46</f>
        <v>0</v>
      </c>
      <c r="HE18" s="80">
        <f t="shared" si="77"/>
        <v>0</v>
      </c>
      <c r="HF18" s="76">
        <f>'MASTER_ ALL areas - No.seedling'!HE46</f>
        <v>0</v>
      </c>
      <c r="HG18" s="81">
        <f t="shared" si="78"/>
        <v>0</v>
      </c>
      <c r="HH18" s="113">
        <f>'MASTER_ ALL areas - No.seedling'!HG46</f>
        <v>0</v>
      </c>
      <c r="HI18" s="76">
        <f>'MASTER_ ALL areas - No.seedling'!HH46</f>
        <v>0</v>
      </c>
      <c r="HJ18" s="80">
        <f t="shared" si="79"/>
        <v>0</v>
      </c>
      <c r="HK18" s="76">
        <f>'MASTER_ ALL areas - No.seedling'!HJ46</f>
        <v>0</v>
      </c>
      <c r="HL18" s="81">
        <f t="shared" si="80"/>
        <v>0</v>
      </c>
      <c r="HM18" s="113">
        <f>'MASTER_ ALL areas - No.seedling'!HL46</f>
        <v>0</v>
      </c>
      <c r="HN18" s="76">
        <f>'MASTER_ ALL areas - No.seedling'!HM46</f>
        <v>0</v>
      </c>
      <c r="HO18" s="80">
        <f t="shared" si="81"/>
        <v>0</v>
      </c>
      <c r="HP18" s="76">
        <f>'MASTER_ ALL areas - No.seedling'!HO46</f>
        <v>0</v>
      </c>
      <c r="HQ18" s="81">
        <f t="shared" si="82"/>
        <v>0</v>
      </c>
      <c r="HR18" s="113">
        <f>'MASTER_ ALL areas - No.seedling'!HQ46</f>
        <v>0</v>
      </c>
      <c r="HS18" s="76">
        <f>'MASTER_ ALL areas - No.seedling'!HR46</f>
        <v>0</v>
      </c>
      <c r="HT18" s="80">
        <f t="shared" si="83"/>
        <v>0</v>
      </c>
      <c r="HU18" s="76">
        <f>'MASTER_ ALL areas - No.seedling'!HT46</f>
        <v>0</v>
      </c>
      <c r="HV18" s="81">
        <f t="shared" si="84"/>
        <v>0</v>
      </c>
      <c r="HW18" s="113">
        <f>'MASTER_ ALL areas - No.seedling'!HV46</f>
        <v>0</v>
      </c>
      <c r="HX18" s="76">
        <f>'MASTER_ ALL areas - No.seedling'!HW46</f>
        <v>0</v>
      </c>
      <c r="HY18" s="80">
        <f t="shared" si="85"/>
        <v>0</v>
      </c>
      <c r="HZ18" s="76">
        <f>'MASTER_ ALL areas - No.seedling'!HY46</f>
        <v>0</v>
      </c>
      <c r="IA18" s="81">
        <f t="shared" si="86"/>
        <v>0</v>
      </c>
      <c r="IB18" s="113">
        <f>'MASTER_ ALL areas - No.seedling'!IA46</f>
        <v>0</v>
      </c>
      <c r="IC18" s="76">
        <f>'MASTER_ ALL areas - No.seedling'!IB46</f>
        <v>0</v>
      </c>
      <c r="ID18" s="80">
        <f t="shared" si="87"/>
        <v>0</v>
      </c>
      <c r="IE18" s="76">
        <f>'MASTER_ ALL areas - No.seedling'!ID46</f>
        <v>0</v>
      </c>
      <c r="IF18" s="85">
        <f t="shared" si="88"/>
        <v>0</v>
      </c>
      <c r="IG18" s="86" t="s">
        <v>203</v>
      </c>
      <c r="IH18" s="87"/>
    </row>
    <row r="19" spans="2:242" ht="33" customHeight="1" x14ac:dyDescent="0.25">
      <c r="B19" s="430">
        <v>43</v>
      </c>
      <c r="C19" s="431" t="s">
        <v>204</v>
      </c>
      <c r="D19" s="432">
        <v>219702</v>
      </c>
      <c r="E19" s="433">
        <v>932264</v>
      </c>
      <c r="F19" s="434" t="s">
        <v>89</v>
      </c>
      <c r="G19" s="120" t="s">
        <v>205</v>
      </c>
      <c r="H19" s="631">
        <f>'MASTER_ ALL areas - No.seedling'!G47</f>
        <v>1</v>
      </c>
      <c r="I19" s="98">
        <f>'MASTER_ ALL areas - No.seedling'!H47</f>
        <v>0</v>
      </c>
      <c r="J19" s="99">
        <f>'MASTER_ ALL areas - No.seedling'!I47</f>
        <v>40.75</v>
      </c>
      <c r="K19" s="100">
        <f>'MASTER_ ALL areas - No.seedling'!J47</f>
        <v>0</v>
      </c>
      <c r="L19" s="101">
        <f t="shared" si="0"/>
        <v>0</v>
      </c>
      <c r="M19" s="102">
        <f>'MASTER_ ALL areas - No.seedling'!L47</f>
        <v>0</v>
      </c>
      <c r="N19" s="254">
        <f>'MASTER_ ALL areas - No.seedling'!M47</f>
        <v>0</v>
      </c>
      <c r="O19" s="255">
        <f>'MASTER_ ALL areas - No.seedling'!N47</f>
        <v>0</v>
      </c>
      <c r="P19" s="107">
        <f>'MASTER_ ALL areas - No.seedling'!O47</f>
        <v>0</v>
      </c>
      <c r="Q19" s="108">
        <f>'MASTER_ ALL areas - No.seedling'!P47</f>
        <v>0</v>
      </c>
      <c r="R19" s="632"/>
      <c r="S19" s="633">
        <f>'MASTER_ ALL areas - No.seedling'!R47</f>
        <v>0</v>
      </c>
      <c r="T19" s="104">
        <f>'MASTER_ ALL areas - No.seedling'!S47</f>
        <v>0</v>
      </c>
      <c r="U19" s="105">
        <f t="shared" si="1"/>
        <v>0</v>
      </c>
      <c r="V19" s="109">
        <f>'MASTER_ ALL areas - No.seedling'!U47</f>
        <v>0</v>
      </c>
      <c r="W19" s="107">
        <f t="shared" si="2"/>
        <v>0</v>
      </c>
      <c r="X19" s="634">
        <f>'MASTER_ ALL areas - No.seedling'!W47</f>
        <v>0</v>
      </c>
      <c r="Y19" s="109">
        <f>'MASTER_ ALL areas - No.seedling'!X47</f>
        <v>0</v>
      </c>
      <c r="Z19" s="105">
        <f t="shared" si="3"/>
        <v>0</v>
      </c>
      <c r="AA19" s="109">
        <f>'MASTER_ ALL areas - No.seedling'!Z47</f>
        <v>0</v>
      </c>
      <c r="AB19" s="107">
        <f t="shared" si="4"/>
        <v>0</v>
      </c>
      <c r="AC19" s="104">
        <f>'MASTER_ ALL areas - No.seedling'!AB47</f>
        <v>0</v>
      </c>
      <c r="AD19" s="104">
        <f>'MASTER_ ALL areas - No.seedling'!AC47</f>
        <v>0</v>
      </c>
      <c r="AE19" s="105">
        <f t="shared" si="5"/>
        <v>0</v>
      </c>
      <c r="AF19" s="109">
        <f>'MASTER_ ALL areas - No.seedling'!AE47</f>
        <v>0</v>
      </c>
      <c r="AG19" s="107">
        <f t="shared" si="6"/>
        <v>0</v>
      </c>
      <c r="AH19" s="104">
        <f>'MASTER_ ALL areas - No.seedling'!AG47</f>
        <v>0</v>
      </c>
      <c r="AI19" s="104">
        <f>'MASTER_ ALL areas - No.seedling'!AH47</f>
        <v>0</v>
      </c>
      <c r="AJ19" s="105">
        <f t="shared" si="7"/>
        <v>0</v>
      </c>
      <c r="AK19" s="109">
        <f>'MASTER_ ALL areas - No.seedling'!AJ47</f>
        <v>0</v>
      </c>
      <c r="AL19" s="108">
        <f t="shared" si="8"/>
        <v>0</v>
      </c>
      <c r="AM19" s="632"/>
      <c r="AN19" s="633">
        <f>'MASTER_ ALL areas - No.seedling'!AM47</f>
        <v>0</v>
      </c>
      <c r="AO19" s="104">
        <f>'MASTER_ ALL areas - No.seedling'!AN47</f>
        <v>0</v>
      </c>
      <c r="AP19" s="105">
        <f t="shared" si="9"/>
        <v>0</v>
      </c>
      <c r="AQ19" s="109">
        <f>'MASTER_ ALL areas - No.seedling'!AP47</f>
        <v>0</v>
      </c>
      <c r="AR19" s="105">
        <f t="shared" si="10"/>
        <v>0</v>
      </c>
      <c r="AS19" s="109">
        <f>'MASTER_ ALL areas - No.seedling'!AR47</f>
        <v>0</v>
      </c>
      <c r="AT19" s="104">
        <f>'MASTER_ ALL areas - No.seedling'!AS47</f>
        <v>0</v>
      </c>
      <c r="AU19" s="105">
        <f t="shared" si="11"/>
        <v>0</v>
      </c>
      <c r="AV19" s="109">
        <f>'MASTER_ ALL areas - No.seedling'!AU47</f>
        <v>0</v>
      </c>
      <c r="AW19" s="105">
        <f t="shared" si="12"/>
        <v>0</v>
      </c>
      <c r="AX19" s="99">
        <f>'MASTER_ ALL areas - No.seedling'!AW47</f>
        <v>0</v>
      </c>
      <c r="AY19" s="109">
        <f>'MASTER_ ALL areas - No.seedling'!AX47</f>
        <v>0</v>
      </c>
      <c r="AZ19" s="105">
        <f t="shared" si="13"/>
        <v>0</v>
      </c>
      <c r="BA19" s="109">
        <f>'MASTER_ ALL areas - No.seedling'!AZ47</f>
        <v>0</v>
      </c>
      <c r="BB19" s="105">
        <f t="shared" si="14"/>
        <v>0</v>
      </c>
      <c r="BC19" s="109">
        <f>'MASTER_ ALL areas - No.seedling'!BB47</f>
        <v>0</v>
      </c>
      <c r="BD19" s="104">
        <f>'MASTER_ ALL areas - No.seedling'!BC47</f>
        <v>0</v>
      </c>
      <c r="BE19" s="105">
        <f t="shared" si="15"/>
        <v>0</v>
      </c>
      <c r="BF19" s="109">
        <f>'MASTER_ ALL areas - No.seedling'!BE47</f>
        <v>0</v>
      </c>
      <c r="BG19" s="105">
        <f t="shared" si="16"/>
        <v>0</v>
      </c>
      <c r="BH19" s="109">
        <f>'MASTER_ ALL areas - No.seedling'!BG47</f>
        <v>0</v>
      </c>
      <c r="BI19" s="104">
        <f>'MASTER_ ALL areas - No.seedling'!BH47</f>
        <v>0</v>
      </c>
      <c r="BJ19" s="105">
        <f t="shared" si="17"/>
        <v>0</v>
      </c>
      <c r="BK19" s="109">
        <f>'MASTER_ ALL areas - No.seedling'!BJ47</f>
        <v>0</v>
      </c>
      <c r="BL19" s="105">
        <f t="shared" si="18"/>
        <v>0</v>
      </c>
      <c r="BM19" s="109">
        <f>'MASTER_ ALL areas - No.seedling'!BL47</f>
        <v>0</v>
      </c>
      <c r="BN19" s="104">
        <f>'MASTER_ ALL areas - No.seedling'!BM47</f>
        <v>0</v>
      </c>
      <c r="BO19" s="105">
        <f t="shared" si="19"/>
        <v>0</v>
      </c>
      <c r="BP19" s="109">
        <f>'MASTER_ ALL areas - No.seedling'!BO47</f>
        <v>0</v>
      </c>
      <c r="BQ19" s="105">
        <f t="shared" si="20"/>
        <v>0</v>
      </c>
      <c r="BR19" s="109">
        <f>'MASTER_ ALL areas - No.seedling'!BQ47</f>
        <v>0</v>
      </c>
      <c r="BS19" s="104">
        <f>'MASTER_ ALL areas - No.seedling'!BR47</f>
        <v>0</v>
      </c>
      <c r="BT19" s="105">
        <f t="shared" si="21"/>
        <v>0</v>
      </c>
      <c r="BU19" s="109">
        <f>'MASTER_ ALL areas - No.seedling'!BT47</f>
        <v>0</v>
      </c>
      <c r="BV19" s="105">
        <f t="shared" si="22"/>
        <v>0</v>
      </c>
      <c r="BW19" s="109">
        <f>'MASTER_ ALL areas - No.seedling'!BV47</f>
        <v>0</v>
      </c>
      <c r="BX19" s="104">
        <f>'MASTER_ ALL areas - No.seedling'!BW47</f>
        <v>0</v>
      </c>
      <c r="BY19" s="105">
        <f t="shared" si="23"/>
        <v>0</v>
      </c>
      <c r="BZ19" s="109">
        <f>'MASTER_ ALL areas - No.seedling'!BY47</f>
        <v>0</v>
      </c>
      <c r="CA19" s="108">
        <f t="shared" si="24"/>
        <v>0</v>
      </c>
      <c r="CB19" s="635"/>
      <c r="CC19" s="254">
        <f>'MASTER_ ALL areas - No.seedling'!CB47</f>
        <v>0</v>
      </c>
      <c r="CD19" s="104">
        <f>'MASTER_ ALL areas - No.seedling'!CC47</f>
        <v>0</v>
      </c>
      <c r="CE19" s="107">
        <f t="shared" si="25"/>
        <v>0</v>
      </c>
      <c r="CF19" s="104">
        <f>'MASTER_ ALL areas - No.seedling'!CE47</f>
        <v>0</v>
      </c>
      <c r="CG19" s="108">
        <f t="shared" si="26"/>
        <v>0</v>
      </c>
      <c r="CH19" s="254">
        <f>'MASTER_ ALL areas - No.seedling'!CG47</f>
        <v>0</v>
      </c>
      <c r="CI19" s="104">
        <f>'MASTER_ ALL areas - No.seedling'!CH47</f>
        <v>0</v>
      </c>
      <c r="CJ19" s="107">
        <f t="shared" si="27"/>
        <v>0</v>
      </c>
      <c r="CK19" s="104">
        <f>'MASTER_ ALL areas - No.seedling'!CJ47</f>
        <v>0</v>
      </c>
      <c r="CL19" s="108">
        <f t="shared" si="28"/>
        <v>0</v>
      </c>
      <c r="CM19" s="254">
        <f>'MASTER_ ALL areas - No.seedling'!CL47</f>
        <v>0</v>
      </c>
      <c r="CN19" s="104">
        <f>'MASTER_ ALL areas - No.seedling'!CM47</f>
        <v>0</v>
      </c>
      <c r="CO19" s="107">
        <f t="shared" si="29"/>
        <v>0</v>
      </c>
      <c r="CP19" s="104">
        <f>'MASTER_ ALL areas - No.seedling'!CO47</f>
        <v>0</v>
      </c>
      <c r="CQ19" s="108">
        <f t="shared" si="30"/>
        <v>0</v>
      </c>
      <c r="CR19" s="254">
        <f>'MASTER_ ALL areas - No.seedling'!CQ47</f>
        <v>0</v>
      </c>
      <c r="CS19" s="104">
        <f>'MASTER_ ALL areas - No.seedling'!CR47</f>
        <v>0</v>
      </c>
      <c r="CT19" s="107">
        <f t="shared" si="31"/>
        <v>0</v>
      </c>
      <c r="CU19" s="104">
        <f>'MASTER_ ALL areas - No.seedling'!CT47</f>
        <v>0</v>
      </c>
      <c r="CV19" s="108">
        <f t="shared" si="32"/>
        <v>0</v>
      </c>
      <c r="CW19" s="254">
        <f>'MASTER_ ALL areas - No.seedling'!CV47</f>
        <v>0</v>
      </c>
      <c r="CX19" s="104">
        <f>'MASTER_ ALL areas - No.seedling'!CW47</f>
        <v>0</v>
      </c>
      <c r="CY19" s="107">
        <f t="shared" si="33"/>
        <v>0</v>
      </c>
      <c r="CZ19" s="104">
        <f>'MASTER_ ALL areas - No.seedling'!CY47</f>
        <v>0</v>
      </c>
      <c r="DA19" s="108">
        <f t="shared" si="34"/>
        <v>0</v>
      </c>
      <c r="DB19" s="254">
        <f>'MASTER_ ALL areas - No.seedling'!DA47</f>
        <v>0</v>
      </c>
      <c r="DC19" s="104">
        <f>'MASTER_ ALL areas - No.seedling'!DB47</f>
        <v>0</v>
      </c>
      <c r="DD19" s="107">
        <f t="shared" si="35"/>
        <v>0</v>
      </c>
      <c r="DE19" s="104">
        <f>'MASTER_ ALL areas - No.seedling'!DD47</f>
        <v>0</v>
      </c>
      <c r="DF19" s="108">
        <f t="shared" si="36"/>
        <v>0</v>
      </c>
      <c r="DG19" s="254">
        <f>'MASTER_ ALL areas - No.seedling'!DF47</f>
        <v>0</v>
      </c>
      <c r="DH19" s="104">
        <f>'MASTER_ ALL areas - No.seedling'!DG47</f>
        <v>0</v>
      </c>
      <c r="DI19" s="107">
        <f t="shared" si="37"/>
        <v>0</v>
      </c>
      <c r="DJ19" s="104">
        <f>'MASTER_ ALL areas - No.seedling'!DI47</f>
        <v>0</v>
      </c>
      <c r="DK19" s="108">
        <f t="shared" si="38"/>
        <v>0</v>
      </c>
      <c r="DL19" s="254">
        <f>'MASTER_ ALL areas - No.seedling'!DK47</f>
        <v>0</v>
      </c>
      <c r="DM19" s="104">
        <f>'MASTER_ ALL areas - No.seedling'!DL47</f>
        <v>0</v>
      </c>
      <c r="DN19" s="107">
        <f t="shared" si="39"/>
        <v>0</v>
      </c>
      <c r="DO19" s="104">
        <f>'MASTER_ ALL areas - No.seedling'!DN47</f>
        <v>0</v>
      </c>
      <c r="DP19" s="108">
        <f t="shared" si="40"/>
        <v>0</v>
      </c>
      <c r="DQ19" s="254">
        <f>'MASTER_ ALL areas - No.seedling'!DP47</f>
        <v>0</v>
      </c>
      <c r="DR19" s="104">
        <f>'MASTER_ ALL areas - No.seedling'!DQ47</f>
        <v>0</v>
      </c>
      <c r="DS19" s="107">
        <f t="shared" si="41"/>
        <v>0</v>
      </c>
      <c r="DT19" s="104">
        <f>'MASTER_ ALL areas - No.seedling'!DS47</f>
        <v>0</v>
      </c>
      <c r="DU19" s="108">
        <f t="shared" si="42"/>
        <v>0</v>
      </c>
      <c r="DV19" s="254">
        <f>'MASTER_ ALL areas - No.seedling'!DU47</f>
        <v>0</v>
      </c>
      <c r="DW19" s="104">
        <f>'MASTER_ ALL areas - No.seedling'!DV47</f>
        <v>0</v>
      </c>
      <c r="DX19" s="107">
        <f t="shared" si="43"/>
        <v>0</v>
      </c>
      <c r="DY19" s="104">
        <f>'MASTER_ ALL areas - No.seedling'!DX47</f>
        <v>0</v>
      </c>
      <c r="DZ19" s="108">
        <f t="shared" si="44"/>
        <v>0</v>
      </c>
      <c r="EA19" s="254">
        <f>'MASTER_ ALL areas - No.seedling'!DZ47</f>
        <v>0</v>
      </c>
      <c r="EB19" s="104">
        <f>'MASTER_ ALL areas - No.seedling'!EA47</f>
        <v>0</v>
      </c>
      <c r="EC19" s="107">
        <f t="shared" si="45"/>
        <v>0</v>
      </c>
      <c r="ED19" s="104">
        <f>'MASTER_ ALL areas - No.seedling'!EC47</f>
        <v>0</v>
      </c>
      <c r="EE19" s="108">
        <f t="shared" si="46"/>
        <v>0</v>
      </c>
      <c r="EF19" s="254">
        <f>'MASTER_ ALL areas - No.seedling'!EE47</f>
        <v>0</v>
      </c>
      <c r="EG19" s="104">
        <f>'MASTER_ ALL areas - No.seedling'!EF47</f>
        <v>0</v>
      </c>
      <c r="EH19" s="107">
        <f t="shared" si="47"/>
        <v>0</v>
      </c>
      <c r="EI19" s="104">
        <f>'MASTER_ ALL areas - No.seedling'!EH47</f>
        <v>0</v>
      </c>
      <c r="EJ19" s="108">
        <f t="shared" si="48"/>
        <v>0</v>
      </c>
      <c r="EK19" s="254">
        <f>'MASTER_ ALL areas - No.seedling'!EJ47</f>
        <v>0</v>
      </c>
      <c r="EL19" s="104">
        <f>'MASTER_ ALL areas - No.seedling'!EK47</f>
        <v>0</v>
      </c>
      <c r="EM19" s="107">
        <f t="shared" si="49"/>
        <v>0</v>
      </c>
      <c r="EN19" s="104">
        <f>'MASTER_ ALL areas - No.seedling'!EM47</f>
        <v>0</v>
      </c>
      <c r="EO19" s="108">
        <f t="shared" si="50"/>
        <v>0</v>
      </c>
      <c r="EP19" s="254">
        <f>'MASTER_ ALL areas - No.seedling'!EO47</f>
        <v>0</v>
      </c>
      <c r="EQ19" s="104">
        <f>'MASTER_ ALL areas - No.seedling'!EP47</f>
        <v>0</v>
      </c>
      <c r="ER19" s="107">
        <f t="shared" si="51"/>
        <v>0</v>
      </c>
      <c r="ES19" s="104">
        <f>'MASTER_ ALL areas - No.seedling'!ER47</f>
        <v>0</v>
      </c>
      <c r="ET19" s="108">
        <f t="shared" si="52"/>
        <v>0</v>
      </c>
      <c r="EU19" s="254">
        <f>'MASTER_ ALL areas - No.seedling'!ET47</f>
        <v>0</v>
      </c>
      <c r="EV19" s="104">
        <f>'MASTER_ ALL areas - No.seedling'!EU47</f>
        <v>0</v>
      </c>
      <c r="EW19" s="107">
        <f t="shared" si="53"/>
        <v>0</v>
      </c>
      <c r="EX19" s="104">
        <f>'MASTER_ ALL areas - No.seedling'!EW47</f>
        <v>0</v>
      </c>
      <c r="EY19" s="108">
        <f t="shared" si="54"/>
        <v>0</v>
      </c>
      <c r="EZ19" s="254">
        <f>'MASTER_ ALL areas - No.seedling'!EY47</f>
        <v>0</v>
      </c>
      <c r="FA19" s="104">
        <f>'MASTER_ ALL areas - No.seedling'!EZ47</f>
        <v>0</v>
      </c>
      <c r="FB19" s="107">
        <f t="shared" si="55"/>
        <v>0</v>
      </c>
      <c r="FC19" s="104">
        <f>'MASTER_ ALL areas - No.seedling'!FB47</f>
        <v>0</v>
      </c>
      <c r="FD19" s="108">
        <f t="shared" si="56"/>
        <v>0</v>
      </c>
      <c r="FE19" s="254">
        <f>'MASTER_ ALL areas - No.seedling'!FD47</f>
        <v>0</v>
      </c>
      <c r="FF19" s="104">
        <f>'MASTER_ ALL areas - No.seedling'!FE47</f>
        <v>0</v>
      </c>
      <c r="FG19" s="107">
        <f t="shared" si="57"/>
        <v>0</v>
      </c>
      <c r="FH19" s="104">
        <f>'MASTER_ ALL areas - No.seedling'!FG47</f>
        <v>0</v>
      </c>
      <c r="FI19" s="108">
        <f t="shared" si="58"/>
        <v>0</v>
      </c>
      <c r="FJ19" s="254">
        <f>'MASTER_ ALL areas - No.seedling'!FI47</f>
        <v>0</v>
      </c>
      <c r="FK19" s="104">
        <f>'MASTER_ ALL areas - No.seedling'!FJ47</f>
        <v>0</v>
      </c>
      <c r="FL19" s="107">
        <f t="shared" si="59"/>
        <v>0</v>
      </c>
      <c r="FM19" s="104">
        <f>'MASTER_ ALL areas - No.seedling'!FL47</f>
        <v>0</v>
      </c>
      <c r="FN19" s="108">
        <f t="shared" si="60"/>
        <v>0</v>
      </c>
      <c r="FO19" s="254">
        <f>'MASTER_ ALL areas - No.seedling'!FN47</f>
        <v>0</v>
      </c>
      <c r="FP19" s="104">
        <f>'MASTER_ ALL areas - No.seedling'!FO47</f>
        <v>0</v>
      </c>
      <c r="FQ19" s="107">
        <f t="shared" si="61"/>
        <v>0</v>
      </c>
      <c r="FR19" s="104">
        <f>'MASTER_ ALL areas - No.seedling'!FQ47</f>
        <v>0</v>
      </c>
      <c r="FS19" s="108">
        <f t="shared" si="62"/>
        <v>0</v>
      </c>
      <c r="FT19" s="254">
        <f>'MASTER_ ALL areas - No.seedling'!FS47</f>
        <v>0</v>
      </c>
      <c r="FU19" s="104">
        <f>'MASTER_ ALL areas - No.seedling'!FT47</f>
        <v>0</v>
      </c>
      <c r="FV19" s="107">
        <f t="shared" si="63"/>
        <v>0</v>
      </c>
      <c r="FW19" s="104">
        <f>'MASTER_ ALL areas - No.seedling'!FV47</f>
        <v>0</v>
      </c>
      <c r="FX19" s="108">
        <f t="shared" si="64"/>
        <v>0</v>
      </c>
      <c r="FY19" s="254">
        <f>'MASTER_ ALL areas - No.seedling'!FX47</f>
        <v>0</v>
      </c>
      <c r="FZ19" s="104">
        <f>'MASTER_ ALL areas - No.seedling'!FY47</f>
        <v>0</v>
      </c>
      <c r="GA19" s="107">
        <f t="shared" si="65"/>
        <v>0</v>
      </c>
      <c r="GB19" s="104">
        <f>'MASTER_ ALL areas - No.seedling'!GA47</f>
        <v>0</v>
      </c>
      <c r="GC19" s="108">
        <f t="shared" si="66"/>
        <v>0</v>
      </c>
      <c r="GD19" s="254">
        <f>'MASTER_ ALL areas - No.seedling'!GC47</f>
        <v>0</v>
      </c>
      <c r="GE19" s="104">
        <f>'MASTER_ ALL areas - No.seedling'!GD47</f>
        <v>0</v>
      </c>
      <c r="GF19" s="107">
        <f t="shared" si="67"/>
        <v>0</v>
      </c>
      <c r="GG19" s="104">
        <f>'MASTER_ ALL areas - No.seedling'!GF47</f>
        <v>0</v>
      </c>
      <c r="GH19" s="108">
        <f t="shared" si="68"/>
        <v>0</v>
      </c>
      <c r="GI19" s="254">
        <f>'MASTER_ ALL areas - No.seedling'!GH47</f>
        <v>0</v>
      </c>
      <c r="GJ19" s="104">
        <f>'MASTER_ ALL areas - No.seedling'!GI47</f>
        <v>0</v>
      </c>
      <c r="GK19" s="107">
        <f t="shared" si="69"/>
        <v>0</v>
      </c>
      <c r="GL19" s="104">
        <f>'MASTER_ ALL areas - No.seedling'!GK47</f>
        <v>0</v>
      </c>
      <c r="GM19" s="108">
        <f t="shared" si="70"/>
        <v>0</v>
      </c>
      <c r="GN19" s="254">
        <f>'MASTER_ ALL areas - No.seedling'!GM47</f>
        <v>0</v>
      </c>
      <c r="GO19" s="104">
        <f>'MASTER_ ALL areas - No.seedling'!GN47</f>
        <v>0</v>
      </c>
      <c r="GP19" s="107">
        <f t="shared" si="71"/>
        <v>0</v>
      </c>
      <c r="GQ19" s="104">
        <f>'MASTER_ ALL areas - No.seedling'!GP47</f>
        <v>0</v>
      </c>
      <c r="GR19" s="108">
        <f t="shared" si="72"/>
        <v>0</v>
      </c>
      <c r="GS19" s="254">
        <f>'MASTER_ ALL areas - No.seedling'!GR47</f>
        <v>0</v>
      </c>
      <c r="GT19" s="104">
        <f>'MASTER_ ALL areas - No.seedling'!GS47</f>
        <v>0</v>
      </c>
      <c r="GU19" s="107">
        <f t="shared" si="73"/>
        <v>0</v>
      </c>
      <c r="GV19" s="104">
        <f>'MASTER_ ALL areas - No.seedling'!GU47</f>
        <v>0</v>
      </c>
      <c r="GW19" s="108">
        <f t="shared" si="74"/>
        <v>0</v>
      </c>
      <c r="GX19" s="254">
        <f>'MASTER_ ALL areas - No.seedling'!GW47</f>
        <v>0</v>
      </c>
      <c r="GY19" s="104">
        <f>'MASTER_ ALL areas - No.seedling'!GX47</f>
        <v>0</v>
      </c>
      <c r="GZ19" s="107">
        <f t="shared" si="75"/>
        <v>0</v>
      </c>
      <c r="HA19" s="104">
        <f>'MASTER_ ALL areas - No.seedling'!GZ47</f>
        <v>0</v>
      </c>
      <c r="HB19" s="108">
        <f t="shared" si="76"/>
        <v>0</v>
      </c>
      <c r="HC19" s="254">
        <f>'MASTER_ ALL areas - No.seedling'!HB47</f>
        <v>0</v>
      </c>
      <c r="HD19" s="104">
        <f>'MASTER_ ALL areas - No.seedling'!HC47</f>
        <v>0</v>
      </c>
      <c r="HE19" s="107">
        <f t="shared" si="77"/>
        <v>0</v>
      </c>
      <c r="HF19" s="104">
        <f>'MASTER_ ALL areas - No.seedling'!HE47</f>
        <v>0</v>
      </c>
      <c r="HG19" s="108">
        <f t="shared" si="78"/>
        <v>0</v>
      </c>
      <c r="HH19" s="254">
        <f>'MASTER_ ALL areas - No.seedling'!HG47</f>
        <v>0</v>
      </c>
      <c r="HI19" s="104">
        <f>'MASTER_ ALL areas - No.seedling'!HH47</f>
        <v>0</v>
      </c>
      <c r="HJ19" s="107">
        <f t="shared" si="79"/>
        <v>0</v>
      </c>
      <c r="HK19" s="104">
        <f>'MASTER_ ALL areas - No.seedling'!HJ47</f>
        <v>0</v>
      </c>
      <c r="HL19" s="108">
        <f t="shared" si="80"/>
        <v>0</v>
      </c>
      <c r="HM19" s="254">
        <f>'MASTER_ ALL areas - No.seedling'!HL47</f>
        <v>0</v>
      </c>
      <c r="HN19" s="104">
        <f>'MASTER_ ALL areas - No.seedling'!HM47</f>
        <v>0</v>
      </c>
      <c r="HO19" s="107">
        <f t="shared" si="81"/>
        <v>0</v>
      </c>
      <c r="HP19" s="104">
        <f>'MASTER_ ALL areas - No.seedling'!HO47</f>
        <v>0</v>
      </c>
      <c r="HQ19" s="108">
        <f t="shared" si="82"/>
        <v>0</v>
      </c>
      <c r="HR19" s="254">
        <f>'MASTER_ ALL areas - No.seedling'!HQ47</f>
        <v>0</v>
      </c>
      <c r="HS19" s="104">
        <f>'MASTER_ ALL areas - No.seedling'!HR47</f>
        <v>0</v>
      </c>
      <c r="HT19" s="107">
        <f t="shared" si="83"/>
        <v>0</v>
      </c>
      <c r="HU19" s="104">
        <f>'MASTER_ ALL areas - No.seedling'!HT47</f>
        <v>0</v>
      </c>
      <c r="HV19" s="108">
        <f t="shared" si="84"/>
        <v>0</v>
      </c>
      <c r="HW19" s="254">
        <f>'MASTER_ ALL areas - No.seedling'!HV47</f>
        <v>0</v>
      </c>
      <c r="HX19" s="104">
        <f>'MASTER_ ALL areas - No.seedling'!HW47</f>
        <v>0</v>
      </c>
      <c r="HY19" s="107">
        <f t="shared" si="85"/>
        <v>0</v>
      </c>
      <c r="HZ19" s="104">
        <f>'MASTER_ ALL areas - No.seedling'!HY47</f>
        <v>0</v>
      </c>
      <c r="IA19" s="108">
        <f t="shared" si="86"/>
        <v>0</v>
      </c>
      <c r="IB19" s="254">
        <f>'MASTER_ ALL areas - No.seedling'!IA47</f>
        <v>0</v>
      </c>
      <c r="IC19" s="104">
        <f>'MASTER_ ALL areas - No.seedling'!IB47</f>
        <v>0</v>
      </c>
      <c r="ID19" s="107">
        <f t="shared" si="87"/>
        <v>0</v>
      </c>
      <c r="IE19" s="104">
        <f>'MASTER_ ALL areas - No.seedling'!ID47</f>
        <v>0</v>
      </c>
      <c r="IF19" s="110">
        <f t="shared" si="88"/>
        <v>0</v>
      </c>
      <c r="IG19" s="111" t="s">
        <v>206</v>
      </c>
      <c r="IH19" s="112"/>
    </row>
    <row r="20" spans="2:242" ht="33" customHeight="1" x14ac:dyDescent="0.25">
      <c r="B20" s="420">
        <v>44</v>
      </c>
      <c r="C20" s="421" t="s">
        <v>207</v>
      </c>
      <c r="D20" s="453">
        <v>221172</v>
      </c>
      <c r="E20" s="454">
        <v>932264</v>
      </c>
      <c r="F20" s="455" t="s">
        <v>89</v>
      </c>
      <c r="G20" s="198" t="s">
        <v>185</v>
      </c>
      <c r="H20" s="212">
        <f>'MASTER_ ALL areas - No.seedling'!G48</f>
        <v>1</v>
      </c>
      <c r="I20" s="70">
        <f>'MASTER_ ALL areas - No.seedling'!H48</f>
        <v>0</v>
      </c>
      <c r="J20" s="71">
        <f>'MASTER_ ALL areas - No.seedling'!I48</f>
        <v>42.6</v>
      </c>
      <c r="K20" s="72">
        <f>'MASTER_ ALL areas - No.seedling'!J48</f>
        <v>138</v>
      </c>
      <c r="L20" s="73">
        <f t="shared" si="0"/>
        <v>2760</v>
      </c>
      <c r="M20" s="74">
        <f>'MASTER_ ALL areas - No.seedling'!L48</f>
        <v>2760</v>
      </c>
      <c r="N20" s="113">
        <f>'MASTER_ ALL areas - No.seedling'!M48</f>
        <v>3</v>
      </c>
      <c r="O20" s="114">
        <f>'MASTER_ ALL areas - No.seedling'!N48</f>
        <v>102</v>
      </c>
      <c r="P20" s="80">
        <f>'MASTER_ ALL areas - No.seedling'!O48</f>
        <v>2.1739130434782608E-2</v>
      </c>
      <c r="Q20" s="81">
        <f>'MASTER_ ALL areas - No.seedling'!P48</f>
        <v>0.73913043478260865</v>
      </c>
      <c r="R20" s="621"/>
      <c r="S20" s="627">
        <f>'MASTER_ ALL areas - No.seedling'!R48</f>
        <v>1800</v>
      </c>
      <c r="T20" s="277">
        <f>'MASTER_ ALL areas - No.seedling'!S48</f>
        <v>0</v>
      </c>
      <c r="U20" s="77">
        <f t="shared" si="1"/>
        <v>0</v>
      </c>
      <c r="V20" s="82">
        <f>'MASTER_ ALL areas - No.seedling'!U48</f>
        <v>54</v>
      </c>
      <c r="W20" s="80">
        <f t="shared" si="2"/>
        <v>0.6</v>
      </c>
      <c r="X20" s="619">
        <f>'MASTER_ ALL areas - No.seedling'!W48</f>
        <v>960</v>
      </c>
      <c r="Y20" s="82">
        <f>'MASTER_ ALL areas - No.seedling'!X48</f>
        <v>3</v>
      </c>
      <c r="Z20" s="77">
        <f t="shared" si="3"/>
        <v>6.25E-2</v>
      </c>
      <c r="AA20" s="82">
        <f>'MASTER_ ALL areas - No.seedling'!Z48</f>
        <v>48</v>
      </c>
      <c r="AB20" s="80">
        <f t="shared" si="4"/>
        <v>1</v>
      </c>
      <c r="AC20" s="76">
        <f>'MASTER_ ALL areas - No.seedling'!AB48</f>
        <v>0</v>
      </c>
      <c r="AD20" s="76">
        <f>'MASTER_ ALL areas - No.seedling'!AC48</f>
        <v>0</v>
      </c>
      <c r="AE20" s="77">
        <f t="shared" si="5"/>
        <v>0</v>
      </c>
      <c r="AF20" s="82">
        <f>'MASTER_ ALL areas - No.seedling'!AE48</f>
        <v>0</v>
      </c>
      <c r="AG20" s="80">
        <f t="shared" si="6"/>
        <v>0</v>
      </c>
      <c r="AH20" s="76">
        <f>'MASTER_ ALL areas - No.seedling'!AG48</f>
        <v>0</v>
      </c>
      <c r="AI20" s="76">
        <f>'MASTER_ ALL areas - No.seedling'!AH48</f>
        <v>0</v>
      </c>
      <c r="AJ20" s="77">
        <f t="shared" si="7"/>
        <v>0</v>
      </c>
      <c r="AK20" s="82">
        <f>'MASTER_ ALL areas - No.seedling'!AJ48</f>
        <v>0</v>
      </c>
      <c r="AL20" s="81">
        <f t="shared" si="8"/>
        <v>0</v>
      </c>
      <c r="AM20" s="621"/>
      <c r="AN20" s="617">
        <f>'MASTER_ ALL areas - No.seedling'!AM48</f>
        <v>2500</v>
      </c>
      <c r="AO20" s="76">
        <f>'MASTER_ ALL areas - No.seedling'!AN48</f>
        <v>3</v>
      </c>
      <c r="AP20" s="77">
        <f t="shared" si="9"/>
        <v>2.4E-2</v>
      </c>
      <c r="AQ20" s="82">
        <f>'MASTER_ ALL areas - No.seedling'!AP48</f>
        <v>95</v>
      </c>
      <c r="AR20" s="77">
        <f t="shared" si="10"/>
        <v>0.76</v>
      </c>
      <c r="AS20" s="82">
        <f>'MASTER_ ALL areas - No.seedling'!AR48</f>
        <v>40</v>
      </c>
      <c r="AT20" s="76">
        <f>'MASTER_ ALL areas - No.seedling'!AS48</f>
        <v>0</v>
      </c>
      <c r="AU20" s="77">
        <f t="shared" si="11"/>
        <v>0</v>
      </c>
      <c r="AV20" s="82">
        <f>'MASTER_ ALL areas - No.seedling'!AU48</f>
        <v>0</v>
      </c>
      <c r="AW20" s="77">
        <f t="shared" si="12"/>
        <v>0</v>
      </c>
      <c r="AX20" s="71">
        <f>'MASTER_ ALL areas - No.seedling'!AW48</f>
        <v>0</v>
      </c>
      <c r="AY20" s="82">
        <f>'MASTER_ ALL areas - No.seedling'!AX48</f>
        <v>0</v>
      </c>
      <c r="AZ20" s="77">
        <f t="shared" si="13"/>
        <v>0</v>
      </c>
      <c r="BA20" s="82">
        <f>'MASTER_ ALL areas - No.seedling'!AZ48</f>
        <v>0</v>
      </c>
      <c r="BB20" s="77">
        <f t="shared" si="14"/>
        <v>0</v>
      </c>
      <c r="BC20" s="82">
        <f>'MASTER_ ALL areas - No.seedling'!BB48</f>
        <v>0</v>
      </c>
      <c r="BD20" s="76">
        <f>'MASTER_ ALL areas - No.seedling'!BC48</f>
        <v>0</v>
      </c>
      <c r="BE20" s="77">
        <f t="shared" si="15"/>
        <v>0</v>
      </c>
      <c r="BF20" s="82">
        <f>'MASTER_ ALL areas - No.seedling'!BE48</f>
        <v>0</v>
      </c>
      <c r="BG20" s="77">
        <f t="shared" si="16"/>
        <v>0</v>
      </c>
      <c r="BH20" s="82">
        <f>'MASTER_ ALL areas - No.seedling'!BG48</f>
        <v>220</v>
      </c>
      <c r="BI20" s="76">
        <f>'MASTER_ ALL areas - No.seedling'!BH48</f>
        <v>0</v>
      </c>
      <c r="BJ20" s="77">
        <f t="shared" si="17"/>
        <v>0</v>
      </c>
      <c r="BK20" s="82">
        <f>'MASTER_ ALL areas - No.seedling'!BJ48</f>
        <v>7</v>
      </c>
      <c r="BL20" s="77">
        <f t="shared" si="18"/>
        <v>0.63636363636363635</v>
      </c>
      <c r="BM20" s="82">
        <f>'MASTER_ ALL areas - No.seedling'!BL48</f>
        <v>0</v>
      </c>
      <c r="BN20" s="76">
        <f>'MASTER_ ALL areas - No.seedling'!BM48</f>
        <v>0</v>
      </c>
      <c r="BO20" s="77">
        <f t="shared" si="19"/>
        <v>0</v>
      </c>
      <c r="BP20" s="82">
        <f>'MASTER_ ALL areas - No.seedling'!BO48</f>
        <v>0</v>
      </c>
      <c r="BQ20" s="77">
        <f t="shared" si="20"/>
        <v>0</v>
      </c>
      <c r="BR20" s="82">
        <f>'MASTER_ ALL areas - No.seedling'!BQ48</f>
        <v>0</v>
      </c>
      <c r="BS20" s="76">
        <f>'MASTER_ ALL areas - No.seedling'!BR48</f>
        <v>0</v>
      </c>
      <c r="BT20" s="77">
        <f t="shared" si="21"/>
        <v>0</v>
      </c>
      <c r="BU20" s="82">
        <f>'MASTER_ ALL areas - No.seedling'!BT48</f>
        <v>0</v>
      </c>
      <c r="BV20" s="77">
        <f t="shared" si="22"/>
        <v>0</v>
      </c>
      <c r="BW20" s="82">
        <f>'MASTER_ ALL areas - No.seedling'!BV48</f>
        <v>0</v>
      </c>
      <c r="BX20" s="76">
        <f>'MASTER_ ALL areas - No.seedling'!BW48</f>
        <v>0</v>
      </c>
      <c r="BY20" s="77">
        <f t="shared" si="23"/>
        <v>0</v>
      </c>
      <c r="BZ20" s="82">
        <f>'MASTER_ ALL areas - No.seedling'!BY48</f>
        <v>0</v>
      </c>
      <c r="CA20" s="81">
        <f t="shared" si="24"/>
        <v>0</v>
      </c>
      <c r="CB20" s="79"/>
      <c r="CC20" s="75">
        <f>'MASTER_ ALL areas - No.seedling'!CB48</f>
        <v>1580</v>
      </c>
      <c r="CD20" s="76">
        <f>'MASTER_ ALL areas - No.seedling'!CC48</f>
        <v>0</v>
      </c>
      <c r="CE20" s="80">
        <f t="shared" si="25"/>
        <v>0</v>
      </c>
      <c r="CF20" s="76">
        <f>'MASTER_ ALL areas - No.seedling'!CE48</f>
        <v>49</v>
      </c>
      <c r="CG20" s="81">
        <f t="shared" si="26"/>
        <v>0.620253164556962</v>
      </c>
      <c r="CH20" s="75">
        <f>'MASTER_ ALL areas - No.seedling'!CG48</f>
        <v>920</v>
      </c>
      <c r="CI20" s="76">
        <f>'MASTER_ ALL areas - No.seedling'!CH48</f>
        <v>3</v>
      </c>
      <c r="CJ20" s="80">
        <f t="shared" si="27"/>
        <v>6.5217391304347824E-2</v>
      </c>
      <c r="CK20" s="76">
        <f>'MASTER_ ALL areas - No.seedling'!CJ48</f>
        <v>46</v>
      </c>
      <c r="CL20" s="81">
        <f t="shared" si="28"/>
        <v>1</v>
      </c>
      <c r="CM20" s="113">
        <f>'MASTER_ ALL areas - No.seedling'!CL48</f>
        <v>0</v>
      </c>
      <c r="CN20" s="76">
        <f>'MASTER_ ALL areas - No.seedling'!CM48</f>
        <v>0</v>
      </c>
      <c r="CO20" s="80">
        <f t="shared" si="29"/>
        <v>0</v>
      </c>
      <c r="CP20" s="76">
        <f>'MASTER_ ALL areas - No.seedling'!CO48</f>
        <v>0</v>
      </c>
      <c r="CQ20" s="81">
        <f t="shared" si="30"/>
        <v>0</v>
      </c>
      <c r="CR20" s="113">
        <f>'MASTER_ ALL areas - No.seedling'!CQ48</f>
        <v>0</v>
      </c>
      <c r="CS20" s="76">
        <f>'MASTER_ ALL areas - No.seedling'!CR48</f>
        <v>0</v>
      </c>
      <c r="CT20" s="80">
        <f t="shared" si="31"/>
        <v>0</v>
      </c>
      <c r="CU20" s="76">
        <f>'MASTER_ ALL areas - No.seedling'!CT48</f>
        <v>0</v>
      </c>
      <c r="CV20" s="81">
        <f t="shared" si="32"/>
        <v>0</v>
      </c>
      <c r="CW20" s="75">
        <f>'MASTER_ ALL areas - No.seedling'!CV48</f>
        <v>40</v>
      </c>
      <c r="CX20" s="76">
        <f>'MASTER_ ALL areas - No.seedling'!CW48</f>
        <v>0</v>
      </c>
      <c r="CY20" s="80">
        <f t="shared" si="33"/>
        <v>0</v>
      </c>
      <c r="CZ20" s="76">
        <f>'MASTER_ ALL areas - No.seedling'!CY48</f>
        <v>0</v>
      </c>
      <c r="DA20" s="81">
        <f t="shared" si="34"/>
        <v>0</v>
      </c>
      <c r="DB20" s="113">
        <f>'MASTER_ ALL areas - No.seedling'!DA48</f>
        <v>0</v>
      </c>
      <c r="DC20" s="76">
        <f>'MASTER_ ALL areas - No.seedling'!DB48</f>
        <v>0</v>
      </c>
      <c r="DD20" s="80">
        <f t="shared" si="35"/>
        <v>0</v>
      </c>
      <c r="DE20" s="76">
        <f>'MASTER_ ALL areas - No.seedling'!DD48</f>
        <v>0</v>
      </c>
      <c r="DF20" s="81">
        <f t="shared" si="36"/>
        <v>0</v>
      </c>
      <c r="DG20" s="113">
        <f>'MASTER_ ALL areas - No.seedling'!DF48</f>
        <v>0</v>
      </c>
      <c r="DH20" s="76">
        <f>'MASTER_ ALL areas - No.seedling'!DG48</f>
        <v>0</v>
      </c>
      <c r="DI20" s="80">
        <f t="shared" si="37"/>
        <v>0</v>
      </c>
      <c r="DJ20" s="76">
        <f>'MASTER_ ALL areas - No.seedling'!DI48</f>
        <v>0</v>
      </c>
      <c r="DK20" s="81">
        <f t="shared" si="38"/>
        <v>0</v>
      </c>
      <c r="DL20" s="113">
        <f>'MASTER_ ALL areas - No.seedling'!DK48</f>
        <v>0</v>
      </c>
      <c r="DM20" s="76">
        <f>'MASTER_ ALL areas - No.seedling'!DL48</f>
        <v>0</v>
      </c>
      <c r="DN20" s="80">
        <f t="shared" si="39"/>
        <v>0</v>
      </c>
      <c r="DO20" s="76">
        <f>'MASTER_ ALL areas - No.seedling'!DN48</f>
        <v>0</v>
      </c>
      <c r="DP20" s="81">
        <f t="shared" si="40"/>
        <v>0</v>
      </c>
      <c r="DQ20" s="113">
        <f>'MASTER_ ALL areas - No.seedling'!DP48</f>
        <v>0</v>
      </c>
      <c r="DR20" s="76">
        <f>'MASTER_ ALL areas - No.seedling'!DQ48</f>
        <v>0</v>
      </c>
      <c r="DS20" s="80">
        <f t="shared" si="41"/>
        <v>0</v>
      </c>
      <c r="DT20" s="76">
        <f>'MASTER_ ALL areas - No.seedling'!DS48</f>
        <v>0</v>
      </c>
      <c r="DU20" s="81">
        <f t="shared" si="42"/>
        <v>0</v>
      </c>
      <c r="DV20" s="113">
        <f>'MASTER_ ALL areas - No.seedling'!DU48</f>
        <v>0</v>
      </c>
      <c r="DW20" s="76">
        <f>'MASTER_ ALL areas - No.seedling'!DV48</f>
        <v>0</v>
      </c>
      <c r="DX20" s="80">
        <f t="shared" si="43"/>
        <v>0</v>
      </c>
      <c r="DY20" s="76">
        <f>'MASTER_ ALL areas - No.seedling'!DX48</f>
        <v>0</v>
      </c>
      <c r="DZ20" s="81">
        <f t="shared" si="44"/>
        <v>0</v>
      </c>
      <c r="EA20" s="113">
        <f>'MASTER_ ALL areas - No.seedling'!DZ48</f>
        <v>0</v>
      </c>
      <c r="EB20" s="76">
        <f>'MASTER_ ALL areas - No.seedling'!EA48</f>
        <v>0</v>
      </c>
      <c r="EC20" s="80">
        <f t="shared" si="45"/>
        <v>0</v>
      </c>
      <c r="ED20" s="76">
        <f>'MASTER_ ALL areas - No.seedling'!EC48</f>
        <v>0</v>
      </c>
      <c r="EE20" s="81">
        <f t="shared" si="46"/>
        <v>0</v>
      </c>
      <c r="EF20" s="113">
        <f>'MASTER_ ALL areas - No.seedling'!EE48</f>
        <v>0</v>
      </c>
      <c r="EG20" s="76">
        <f>'MASTER_ ALL areas - No.seedling'!EF48</f>
        <v>0</v>
      </c>
      <c r="EH20" s="80">
        <f t="shared" si="47"/>
        <v>0</v>
      </c>
      <c r="EI20" s="76">
        <f>'MASTER_ ALL areas - No.seedling'!EH48</f>
        <v>0</v>
      </c>
      <c r="EJ20" s="81">
        <f t="shared" si="48"/>
        <v>0</v>
      </c>
      <c r="EK20" s="113">
        <f>'MASTER_ ALL areas - No.seedling'!EJ48</f>
        <v>0</v>
      </c>
      <c r="EL20" s="76">
        <f>'MASTER_ ALL areas - No.seedling'!EK48</f>
        <v>0</v>
      </c>
      <c r="EM20" s="80">
        <f t="shared" si="49"/>
        <v>0</v>
      </c>
      <c r="EN20" s="76">
        <f>'MASTER_ ALL areas - No.seedling'!EM48</f>
        <v>0</v>
      </c>
      <c r="EO20" s="81">
        <f t="shared" si="50"/>
        <v>0</v>
      </c>
      <c r="EP20" s="113">
        <f>'MASTER_ ALL areas - No.seedling'!EO48</f>
        <v>0</v>
      </c>
      <c r="EQ20" s="76">
        <f>'MASTER_ ALL areas - No.seedling'!EP48</f>
        <v>0</v>
      </c>
      <c r="ER20" s="80">
        <f t="shared" si="51"/>
        <v>0</v>
      </c>
      <c r="ES20" s="76">
        <f>'MASTER_ ALL areas - No.seedling'!ER48</f>
        <v>0</v>
      </c>
      <c r="ET20" s="81">
        <f t="shared" si="52"/>
        <v>0</v>
      </c>
      <c r="EU20" s="113">
        <f>'MASTER_ ALL areas - No.seedling'!ET48</f>
        <v>0</v>
      </c>
      <c r="EV20" s="76">
        <f>'MASTER_ ALL areas - No.seedling'!EU48</f>
        <v>0</v>
      </c>
      <c r="EW20" s="80">
        <f t="shared" si="53"/>
        <v>0</v>
      </c>
      <c r="EX20" s="76">
        <f>'MASTER_ ALL areas - No.seedling'!EW48</f>
        <v>0</v>
      </c>
      <c r="EY20" s="81">
        <f t="shared" si="54"/>
        <v>0</v>
      </c>
      <c r="EZ20" s="113">
        <f>'MASTER_ ALL areas - No.seedling'!EY48</f>
        <v>0</v>
      </c>
      <c r="FA20" s="76">
        <f>'MASTER_ ALL areas - No.seedling'!EZ48</f>
        <v>0</v>
      </c>
      <c r="FB20" s="80">
        <f t="shared" si="55"/>
        <v>0</v>
      </c>
      <c r="FC20" s="76">
        <f>'MASTER_ ALL areas - No.seedling'!FB48</f>
        <v>0</v>
      </c>
      <c r="FD20" s="81">
        <f t="shared" si="56"/>
        <v>0</v>
      </c>
      <c r="FE20" s="75">
        <f>'MASTER_ ALL areas - No.seedling'!FD48</f>
        <v>180</v>
      </c>
      <c r="FF20" s="76">
        <f>'MASTER_ ALL areas - No.seedling'!FE48</f>
        <v>0</v>
      </c>
      <c r="FG20" s="80">
        <f t="shared" si="57"/>
        <v>0</v>
      </c>
      <c r="FH20" s="76">
        <f>'MASTER_ ALL areas - No.seedling'!FG48</f>
        <v>5</v>
      </c>
      <c r="FI20" s="81">
        <f t="shared" si="58"/>
        <v>0.55555555555555558</v>
      </c>
      <c r="FJ20" s="75">
        <f>'MASTER_ ALL areas - No.seedling'!FI48</f>
        <v>40</v>
      </c>
      <c r="FK20" s="76">
        <f>'MASTER_ ALL areas - No.seedling'!FJ48</f>
        <v>0</v>
      </c>
      <c r="FL20" s="80">
        <f t="shared" si="59"/>
        <v>0</v>
      </c>
      <c r="FM20" s="76">
        <f>'MASTER_ ALL areas - No.seedling'!FL48</f>
        <v>2</v>
      </c>
      <c r="FN20" s="81">
        <f t="shared" si="60"/>
        <v>1</v>
      </c>
      <c r="FO20" s="113">
        <f>'MASTER_ ALL areas - No.seedling'!FN48</f>
        <v>0</v>
      </c>
      <c r="FP20" s="76">
        <f>'MASTER_ ALL areas - No.seedling'!FO48</f>
        <v>0</v>
      </c>
      <c r="FQ20" s="80">
        <f t="shared" si="61"/>
        <v>0</v>
      </c>
      <c r="FR20" s="76">
        <f>'MASTER_ ALL areas - No.seedling'!FQ48</f>
        <v>0</v>
      </c>
      <c r="FS20" s="81">
        <f t="shared" si="62"/>
        <v>0</v>
      </c>
      <c r="FT20" s="113">
        <f>'MASTER_ ALL areas - No.seedling'!FS48</f>
        <v>0</v>
      </c>
      <c r="FU20" s="76">
        <f>'MASTER_ ALL areas - No.seedling'!FT48</f>
        <v>0</v>
      </c>
      <c r="FV20" s="80">
        <f t="shared" si="63"/>
        <v>0</v>
      </c>
      <c r="FW20" s="76">
        <f>'MASTER_ ALL areas - No.seedling'!FV48</f>
        <v>0</v>
      </c>
      <c r="FX20" s="81">
        <f t="shared" si="64"/>
        <v>0</v>
      </c>
      <c r="FY20" s="113">
        <f>'MASTER_ ALL areas - No.seedling'!FX48</f>
        <v>0</v>
      </c>
      <c r="FZ20" s="76">
        <f>'MASTER_ ALL areas - No.seedling'!FY48</f>
        <v>0</v>
      </c>
      <c r="GA20" s="80">
        <f t="shared" si="65"/>
        <v>0</v>
      </c>
      <c r="GB20" s="76">
        <f>'MASTER_ ALL areas - No.seedling'!GA48</f>
        <v>0</v>
      </c>
      <c r="GC20" s="81">
        <f t="shared" si="66"/>
        <v>0</v>
      </c>
      <c r="GD20" s="113">
        <f>'MASTER_ ALL areas - No.seedling'!GC48</f>
        <v>0</v>
      </c>
      <c r="GE20" s="76">
        <f>'MASTER_ ALL areas - No.seedling'!GD48</f>
        <v>0</v>
      </c>
      <c r="GF20" s="80">
        <f t="shared" si="67"/>
        <v>0</v>
      </c>
      <c r="GG20" s="76">
        <f>'MASTER_ ALL areas - No.seedling'!GF48</f>
        <v>0</v>
      </c>
      <c r="GH20" s="81">
        <f t="shared" si="68"/>
        <v>0</v>
      </c>
      <c r="GI20" s="113">
        <f>'MASTER_ ALL areas - No.seedling'!GH48</f>
        <v>0</v>
      </c>
      <c r="GJ20" s="76">
        <f>'MASTER_ ALL areas - No.seedling'!GI48</f>
        <v>0</v>
      </c>
      <c r="GK20" s="80">
        <f t="shared" si="69"/>
        <v>0</v>
      </c>
      <c r="GL20" s="76">
        <f>'MASTER_ ALL areas - No.seedling'!GK48</f>
        <v>0</v>
      </c>
      <c r="GM20" s="81">
        <f t="shared" si="70"/>
        <v>0</v>
      </c>
      <c r="GN20" s="113">
        <f>'MASTER_ ALL areas - No.seedling'!GM48</f>
        <v>0</v>
      </c>
      <c r="GO20" s="76">
        <f>'MASTER_ ALL areas - No.seedling'!GN48</f>
        <v>0</v>
      </c>
      <c r="GP20" s="80">
        <f t="shared" si="71"/>
        <v>0</v>
      </c>
      <c r="GQ20" s="76">
        <f>'MASTER_ ALL areas - No.seedling'!GP48</f>
        <v>0</v>
      </c>
      <c r="GR20" s="81">
        <f t="shared" si="72"/>
        <v>0</v>
      </c>
      <c r="GS20" s="113">
        <f>'MASTER_ ALL areas - No.seedling'!GR48</f>
        <v>0</v>
      </c>
      <c r="GT20" s="76">
        <f>'MASTER_ ALL areas - No.seedling'!GS48</f>
        <v>0</v>
      </c>
      <c r="GU20" s="80">
        <f t="shared" si="73"/>
        <v>0</v>
      </c>
      <c r="GV20" s="76">
        <f>'MASTER_ ALL areas - No.seedling'!GU48</f>
        <v>0</v>
      </c>
      <c r="GW20" s="81">
        <f t="shared" si="74"/>
        <v>0</v>
      </c>
      <c r="GX20" s="113">
        <f>'MASTER_ ALL areas - No.seedling'!GW48</f>
        <v>0</v>
      </c>
      <c r="GY20" s="76">
        <f>'MASTER_ ALL areas - No.seedling'!GX48</f>
        <v>0</v>
      </c>
      <c r="GZ20" s="80">
        <f t="shared" si="75"/>
        <v>0</v>
      </c>
      <c r="HA20" s="76">
        <f>'MASTER_ ALL areas - No.seedling'!GZ48</f>
        <v>0</v>
      </c>
      <c r="HB20" s="81">
        <f t="shared" si="76"/>
        <v>0</v>
      </c>
      <c r="HC20" s="113">
        <f>'MASTER_ ALL areas - No.seedling'!HB48</f>
        <v>0</v>
      </c>
      <c r="HD20" s="76">
        <f>'MASTER_ ALL areas - No.seedling'!HC48</f>
        <v>0</v>
      </c>
      <c r="HE20" s="80">
        <f t="shared" si="77"/>
        <v>0</v>
      </c>
      <c r="HF20" s="76">
        <f>'MASTER_ ALL areas - No.seedling'!HE48</f>
        <v>0</v>
      </c>
      <c r="HG20" s="81">
        <f t="shared" si="78"/>
        <v>0</v>
      </c>
      <c r="HH20" s="113">
        <f>'MASTER_ ALL areas - No.seedling'!HG48</f>
        <v>0</v>
      </c>
      <c r="HI20" s="76">
        <f>'MASTER_ ALL areas - No.seedling'!HH48</f>
        <v>0</v>
      </c>
      <c r="HJ20" s="80">
        <f t="shared" si="79"/>
        <v>0</v>
      </c>
      <c r="HK20" s="76">
        <f>'MASTER_ ALL areas - No.seedling'!HJ48</f>
        <v>0</v>
      </c>
      <c r="HL20" s="81">
        <f t="shared" si="80"/>
        <v>0</v>
      </c>
      <c r="HM20" s="113">
        <f>'MASTER_ ALL areas - No.seedling'!HL48</f>
        <v>0</v>
      </c>
      <c r="HN20" s="76">
        <f>'MASTER_ ALL areas - No.seedling'!HM48</f>
        <v>0</v>
      </c>
      <c r="HO20" s="80">
        <f t="shared" si="81"/>
        <v>0</v>
      </c>
      <c r="HP20" s="76">
        <f>'MASTER_ ALL areas - No.seedling'!HO48</f>
        <v>0</v>
      </c>
      <c r="HQ20" s="81">
        <f t="shared" si="82"/>
        <v>0</v>
      </c>
      <c r="HR20" s="113">
        <f>'MASTER_ ALL areas - No.seedling'!HQ48</f>
        <v>0</v>
      </c>
      <c r="HS20" s="76">
        <f>'MASTER_ ALL areas - No.seedling'!HR48</f>
        <v>0</v>
      </c>
      <c r="HT20" s="80">
        <f t="shared" si="83"/>
        <v>0</v>
      </c>
      <c r="HU20" s="76">
        <f>'MASTER_ ALL areas - No.seedling'!HT48</f>
        <v>0</v>
      </c>
      <c r="HV20" s="81">
        <f t="shared" si="84"/>
        <v>0</v>
      </c>
      <c r="HW20" s="113">
        <f>'MASTER_ ALL areas - No.seedling'!HV48</f>
        <v>0</v>
      </c>
      <c r="HX20" s="76">
        <f>'MASTER_ ALL areas - No.seedling'!HW48</f>
        <v>0</v>
      </c>
      <c r="HY20" s="80">
        <f t="shared" si="85"/>
        <v>0</v>
      </c>
      <c r="HZ20" s="76">
        <f>'MASTER_ ALL areas - No.seedling'!HY48</f>
        <v>0</v>
      </c>
      <c r="IA20" s="81">
        <f t="shared" si="86"/>
        <v>0</v>
      </c>
      <c r="IB20" s="113">
        <f>'MASTER_ ALL areas - No.seedling'!IA48</f>
        <v>0</v>
      </c>
      <c r="IC20" s="76">
        <f>'MASTER_ ALL areas - No.seedling'!IB48</f>
        <v>0</v>
      </c>
      <c r="ID20" s="80">
        <f t="shared" si="87"/>
        <v>0</v>
      </c>
      <c r="IE20" s="76">
        <f>'MASTER_ ALL areas - No.seedling'!ID48</f>
        <v>0</v>
      </c>
      <c r="IF20" s="85">
        <f t="shared" si="88"/>
        <v>0</v>
      </c>
      <c r="IG20" s="86" t="s">
        <v>208</v>
      </c>
      <c r="IH20" s="87"/>
    </row>
    <row r="21" spans="2:242" ht="33" customHeight="1" x14ac:dyDescent="0.25">
      <c r="B21" s="420">
        <v>45</v>
      </c>
      <c r="C21" s="456"/>
      <c r="D21" s="1352" t="s">
        <v>192</v>
      </c>
      <c r="E21" s="1353"/>
      <c r="F21" s="636"/>
      <c r="G21" s="637"/>
      <c r="H21" s="459"/>
      <c r="I21" s="70"/>
      <c r="J21" s="191"/>
      <c r="K21" s="192"/>
      <c r="L21" s="193"/>
      <c r="M21" s="194"/>
      <c r="N21" s="113"/>
      <c r="O21" s="114"/>
      <c r="P21" s="80"/>
      <c r="Q21" s="81"/>
      <c r="R21" s="621"/>
      <c r="S21" s="628"/>
      <c r="T21" s="629"/>
      <c r="U21" s="77"/>
      <c r="V21" s="195"/>
      <c r="W21" s="80"/>
      <c r="X21" s="464"/>
      <c r="Y21" s="195"/>
      <c r="Z21" s="77"/>
      <c r="AA21" s="195"/>
      <c r="AB21" s="80"/>
      <c r="AC21" s="122"/>
      <c r="AD21" s="122"/>
      <c r="AE21" s="77"/>
      <c r="AF21" s="195"/>
      <c r="AG21" s="80"/>
      <c r="AH21" s="122"/>
      <c r="AI21" s="122"/>
      <c r="AJ21" s="77"/>
      <c r="AK21" s="195"/>
      <c r="AL21" s="81"/>
      <c r="AM21" s="621"/>
      <c r="AN21" s="463"/>
      <c r="AO21" s="122"/>
      <c r="AP21" s="77"/>
      <c r="AQ21" s="195"/>
      <c r="AR21" s="77"/>
      <c r="AS21" s="195"/>
      <c r="AT21" s="122"/>
      <c r="AU21" s="77"/>
      <c r="AV21" s="195"/>
      <c r="AW21" s="77"/>
      <c r="AX21" s="191"/>
      <c r="AY21" s="195"/>
      <c r="AZ21" s="77"/>
      <c r="BA21" s="195"/>
      <c r="BB21" s="77"/>
      <c r="BC21" s="195"/>
      <c r="BD21" s="122"/>
      <c r="BE21" s="77"/>
      <c r="BF21" s="195"/>
      <c r="BG21" s="77"/>
      <c r="BH21" s="195"/>
      <c r="BI21" s="122"/>
      <c r="BJ21" s="77"/>
      <c r="BK21" s="195"/>
      <c r="BL21" s="77"/>
      <c r="BM21" s="195"/>
      <c r="BN21" s="122"/>
      <c r="BO21" s="77"/>
      <c r="BP21" s="195"/>
      <c r="BQ21" s="77"/>
      <c r="BR21" s="195"/>
      <c r="BS21" s="122"/>
      <c r="BT21" s="77"/>
      <c r="BU21" s="195"/>
      <c r="BV21" s="77"/>
      <c r="BW21" s="195"/>
      <c r="BX21" s="122"/>
      <c r="BY21" s="77"/>
      <c r="BZ21" s="195"/>
      <c r="CA21" s="81"/>
      <c r="CB21" s="79"/>
      <c r="CC21" s="152"/>
      <c r="CD21" s="122"/>
      <c r="CE21" s="80"/>
      <c r="CF21" s="122"/>
      <c r="CG21" s="81"/>
      <c r="CH21" s="152"/>
      <c r="CI21" s="122"/>
      <c r="CJ21" s="80"/>
      <c r="CK21" s="122"/>
      <c r="CL21" s="81"/>
      <c r="CM21" s="152"/>
      <c r="CN21" s="122"/>
      <c r="CO21" s="80"/>
      <c r="CP21" s="122"/>
      <c r="CQ21" s="81"/>
      <c r="CR21" s="152"/>
      <c r="CS21" s="122"/>
      <c r="CT21" s="80"/>
      <c r="CU21" s="122"/>
      <c r="CV21" s="81"/>
      <c r="CW21" s="152"/>
      <c r="CX21" s="122"/>
      <c r="CY21" s="80"/>
      <c r="CZ21" s="122"/>
      <c r="DA21" s="81"/>
      <c r="DB21" s="152"/>
      <c r="DC21" s="122"/>
      <c r="DD21" s="80"/>
      <c r="DE21" s="122"/>
      <c r="DF21" s="81"/>
      <c r="DG21" s="152"/>
      <c r="DH21" s="122"/>
      <c r="DI21" s="80"/>
      <c r="DJ21" s="122"/>
      <c r="DK21" s="81"/>
      <c r="DL21" s="152"/>
      <c r="DM21" s="122"/>
      <c r="DN21" s="80"/>
      <c r="DO21" s="122"/>
      <c r="DP21" s="81"/>
      <c r="DQ21" s="152"/>
      <c r="DR21" s="122"/>
      <c r="DS21" s="80"/>
      <c r="DT21" s="122"/>
      <c r="DU21" s="81"/>
      <c r="DV21" s="152"/>
      <c r="DW21" s="122"/>
      <c r="DX21" s="80"/>
      <c r="DY21" s="122"/>
      <c r="DZ21" s="81"/>
      <c r="EA21" s="152"/>
      <c r="EB21" s="122"/>
      <c r="EC21" s="80"/>
      <c r="ED21" s="122"/>
      <c r="EE21" s="81"/>
      <c r="EF21" s="152"/>
      <c r="EG21" s="122"/>
      <c r="EH21" s="80"/>
      <c r="EI21" s="122"/>
      <c r="EJ21" s="81"/>
      <c r="EK21" s="152"/>
      <c r="EL21" s="122"/>
      <c r="EM21" s="80"/>
      <c r="EN21" s="122"/>
      <c r="EO21" s="81"/>
      <c r="EP21" s="152"/>
      <c r="EQ21" s="122"/>
      <c r="ER21" s="80"/>
      <c r="ES21" s="122"/>
      <c r="ET21" s="81"/>
      <c r="EU21" s="152"/>
      <c r="EV21" s="122"/>
      <c r="EW21" s="80"/>
      <c r="EX21" s="122"/>
      <c r="EY21" s="81"/>
      <c r="EZ21" s="152"/>
      <c r="FA21" s="122"/>
      <c r="FB21" s="80"/>
      <c r="FC21" s="122"/>
      <c r="FD21" s="81"/>
      <c r="FE21" s="152"/>
      <c r="FF21" s="122"/>
      <c r="FG21" s="80"/>
      <c r="FH21" s="122"/>
      <c r="FI21" s="81"/>
      <c r="FJ21" s="152"/>
      <c r="FK21" s="122"/>
      <c r="FL21" s="80"/>
      <c r="FM21" s="122"/>
      <c r="FN21" s="81"/>
      <c r="FO21" s="152"/>
      <c r="FP21" s="122"/>
      <c r="FQ21" s="80"/>
      <c r="FR21" s="122"/>
      <c r="FS21" s="81"/>
      <c r="FT21" s="152"/>
      <c r="FU21" s="122"/>
      <c r="FV21" s="80"/>
      <c r="FW21" s="122"/>
      <c r="FX21" s="81"/>
      <c r="FY21" s="152"/>
      <c r="FZ21" s="122"/>
      <c r="GA21" s="80"/>
      <c r="GB21" s="122"/>
      <c r="GC21" s="81"/>
      <c r="GD21" s="152"/>
      <c r="GE21" s="122"/>
      <c r="GF21" s="80"/>
      <c r="GG21" s="122"/>
      <c r="GH21" s="81"/>
      <c r="GI21" s="152"/>
      <c r="GJ21" s="122"/>
      <c r="GK21" s="80"/>
      <c r="GL21" s="122"/>
      <c r="GM21" s="81"/>
      <c r="GN21" s="152"/>
      <c r="GO21" s="122"/>
      <c r="GP21" s="80"/>
      <c r="GQ21" s="122"/>
      <c r="GR21" s="81"/>
      <c r="GS21" s="152"/>
      <c r="GT21" s="122"/>
      <c r="GU21" s="80"/>
      <c r="GV21" s="122"/>
      <c r="GW21" s="81"/>
      <c r="GX21" s="152"/>
      <c r="GY21" s="122"/>
      <c r="GZ21" s="80"/>
      <c r="HA21" s="122"/>
      <c r="HB21" s="81"/>
      <c r="HC21" s="152"/>
      <c r="HD21" s="122"/>
      <c r="HE21" s="80"/>
      <c r="HF21" s="122"/>
      <c r="HG21" s="81"/>
      <c r="HH21" s="152"/>
      <c r="HI21" s="122"/>
      <c r="HJ21" s="80"/>
      <c r="HK21" s="122"/>
      <c r="HL21" s="81"/>
      <c r="HM21" s="152"/>
      <c r="HN21" s="122"/>
      <c r="HO21" s="80"/>
      <c r="HP21" s="122"/>
      <c r="HQ21" s="81"/>
      <c r="HR21" s="152"/>
      <c r="HS21" s="122"/>
      <c r="HT21" s="80"/>
      <c r="HU21" s="122"/>
      <c r="HV21" s="81"/>
      <c r="HW21" s="152"/>
      <c r="HX21" s="122"/>
      <c r="HY21" s="80"/>
      <c r="HZ21" s="122"/>
      <c r="IA21" s="81"/>
      <c r="IB21" s="152"/>
      <c r="IC21" s="122"/>
      <c r="ID21" s="80"/>
      <c r="IE21" s="122"/>
      <c r="IF21" s="85"/>
      <c r="IG21" s="87"/>
      <c r="IH21" s="87"/>
    </row>
    <row r="22" spans="2:242" ht="33" customHeight="1" x14ac:dyDescent="0.25">
      <c r="B22" s="430">
        <v>46</v>
      </c>
      <c r="C22" s="431" t="s">
        <v>209</v>
      </c>
      <c r="D22" s="638">
        <v>214034</v>
      </c>
      <c r="E22" s="639">
        <v>932476</v>
      </c>
      <c r="F22" s="640" t="s">
        <v>89</v>
      </c>
      <c r="G22" s="641" t="s">
        <v>210</v>
      </c>
      <c r="H22" s="631">
        <f>'MASTER_ ALL areas - No.seedling'!G50</f>
        <v>1</v>
      </c>
      <c r="I22" s="98">
        <f>'MASTER_ ALL areas - No.seedling'!H50</f>
        <v>0</v>
      </c>
      <c r="J22" s="99">
        <f>'MASTER_ ALL areas - No.seedling'!I50</f>
        <v>39</v>
      </c>
      <c r="K22" s="100">
        <f>'MASTER_ ALL areas - No.seedling'!J50</f>
        <v>0</v>
      </c>
      <c r="L22" s="101">
        <f t="shared" ref="L22:L27" si="89">K22*20</f>
        <v>0</v>
      </c>
      <c r="M22" s="102">
        <f>'MASTER_ ALL areas - No.seedling'!L50</f>
        <v>0</v>
      </c>
      <c r="N22" s="254">
        <f>'MASTER_ ALL areas - No.seedling'!M50</f>
        <v>0</v>
      </c>
      <c r="O22" s="255">
        <f>'MASTER_ ALL areas - No.seedling'!N50</f>
        <v>0</v>
      </c>
      <c r="P22" s="107">
        <f>'MASTER_ ALL areas - No.seedling'!O50</f>
        <v>0</v>
      </c>
      <c r="Q22" s="108">
        <f>'MASTER_ ALL areas - No.seedling'!P50</f>
        <v>0</v>
      </c>
      <c r="R22" s="632"/>
      <c r="S22" s="633">
        <f>'MASTER_ ALL areas - No.seedling'!R50</f>
        <v>0</v>
      </c>
      <c r="T22" s="104">
        <f>'MASTER_ ALL areas - No.seedling'!S50</f>
        <v>0</v>
      </c>
      <c r="U22" s="105">
        <f t="shared" ref="U22:U27" si="90">IF(S22=0,0,T22/(S22/20))</f>
        <v>0</v>
      </c>
      <c r="V22" s="109">
        <f>'MASTER_ ALL areas - No.seedling'!U50</f>
        <v>0</v>
      </c>
      <c r="W22" s="107">
        <f t="shared" ref="W22:W27" si="91">IF(S22=0,0,V22/(S22/20))</f>
        <v>0</v>
      </c>
      <c r="X22" s="634">
        <f>'MASTER_ ALL areas - No.seedling'!W50</f>
        <v>0</v>
      </c>
      <c r="Y22" s="109">
        <f>'MASTER_ ALL areas - No.seedling'!X50</f>
        <v>0</v>
      </c>
      <c r="Z22" s="105">
        <f t="shared" ref="Z22:Z27" si="92">IF(X22=0,0,Y22/(X22/20))</f>
        <v>0</v>
      </c>
      <c r="AA22" s="109">
        <f>'MASTER_ ALL areas - No.seedling'!Z50</f>
        <v>0</v>
      </c>
      <c r="AB22" s="107">
        <f t="shared" ref="AB22:AB27" si="93">IF(X22=0,0,AA22/(X22/20))</f>
        <v>0</v>
      </c>
      <c r="AC22" s="104">
        <f>'MASTER_ ALL areas - No.seedling'!AB50</f>
        <v>0</v>
      </c>
      <c r="AD22" s="104">
        <f>'MASTER_ ALL areas - No.seedling'!AC50</f>
        <v>0</v>
      </c>
      <c r="AE22" s="105">
        <f t="shared" ref="AE22:AE27" si="94">IF(AC22=0,0,AD22/(AC22/20))</f>
        <v>0</v>
      </c>
      <c r="AF22" s="109">
        <f>'MASTER_ ALL areas - No.seedling'!AE50</f>
        <v>0</v>
      </c>
      <c r="AG22" s="107">
        <f t="shared" ref="AG22:AG27" si="95">IF(AC22=0,0,AF22/(AC22/20))</f>
        <v>0</v>
      </c>
      <c r="AH22" s="104">
        <f>'MASTER_ ALL areas - No.seedling'!AG50</f>
        <v>0</v>
      </c>
      <c r="AI22" s="104">
        <f>'MASTER_ ALL areas - No.seedling'!AH50</f>
        <v>0</v>
      </c>
      <c r="AJ22" s="105">
        <f t="shared" ref="AJ22:AJ27" si="96">IF(AH22=0,0,AI22/(AH22/20))</f>
        <v>0</v>
      </c>
      <c r="AK22" s="109">
        <f>'MASTER_ ALL areas - No.seedling'!AJ50</f>
        <v>0</v>
      </c>
      <c r="AL22" s="108">
        <f t="shared" ref="AL22:AL27" si="97">IF(AH22=0,0,AK22/(AH22/20))</f>
        <v>0</v>
      </c>
      <c r="AM22" s="632"/>
      <c r="AN22" s="633">
        <f>'MASTER_ ALL areas - No.seedling'!AM50</f>
        <v>0</v>
      </c>
      <c r="AO22" s="104">
        <f>'MASTER_ ALL areas - No.seedling'!AN50</f>
        <v>0</v>
      </c>
      <c r="AP22" s="105">
        <f t="shared" ref="AP22:AP27" si="98">IF(AN22=0,0,AO22/(AN22/20))</f>
        <v>0</v>
      </c>
      <c r="AQ22" s="109">
        <f>'MASTER_ ALL areas - No.seedling'!AP50</f>
        <v>0</v>
      </c>
      <c r="AR22" s="105">
        <f t="shared" ref="AR22:AR27" si="99">IF(AN22=0,0,AQ22/(AN22/20))</f>
        <v>0</v>
      </c>
      <c r="AS22" s="109">
        <f>'MASTER_ ALL areas - No.seedling'!AR50</f>
        <v>0</v>
      </c>
      <c r="AT22" s="104">
        <f>'MASTER_ ALL areas - No.seedling'!AS50</f>
        <v>0</v>
      </c>
      <c r="AU22" s="105">
        <f t="shared" ref="AU22:AU27" si="100">IF(AS22=0,0,AT22/(AS22/20))</f>
        <v>0</v>
      </c>
      <c r="AV22" s="109">
        <f>'MASTER_ ALL areas - No.seedling'!AU50</f>
        <v>0</v>
      </c>
      <c r="AW22" s="105">
        <f t="shared" ref="AW22:AW27" si="101">IF(AS22=0,0,AV22/(AS22/20))</f>
        <v>0</v>
      </c>
      <c r="AX22" s="99">
        <f>'MASTER_ ALL areas - No.seedling'!AW50</f>
        <v>0</v>
      </c>
      <c r="AY22" s="109">
        <f>'MASTER_ ALL areas - No.seedling'!AX50</f>
        <v>0</v>
      </c>
      <c r="AZ22" s="105">
        <f t="shared" ref="AZ22:AZ27" si="102">IF(AX22=0,0,AY22/(AX22/20))</f>
        <v>0</v>
      </c>
      <c r="BA22" s="109">
        <f>'MASTER_ ALL areas - No.seedling'!AZ50</f>
        <v>0</v>
      </c>
      <c r="BB22" s="105">
        <f t="shared" ref="BB22:BB27" si="103">IF(AX22=0,0,BA22/(AX22/20))</f>
        <v>0</v>
      </c>
      <c r="BC22" s="109">
        <f>'MASTER_ ALL areas - No.seedling'!BB50</f>
        <v>0</v>
      </c>
      <c r="BD22" s="104">
        <f>'MASTER_ ALL areas - No.seedling'!BC50</f>
        <v>0</v>
      </c>
      <c r="BE22" s="105">
        <f t="shared" ref="BE22:BE27" si="104">IF(BC22=0,0,BD22/(BC22/20))</f>
        <v>0</v>
      </c>
      <c r="BF22" s="109">
        <f>'MASTER_ ALL areas - No.seedling'!BE50</f>
        <v>0</v>
      </c>
      <c r="BG22" s="105">
        <f t="shared" ref="BG22:BG27" si="105">IF(BC22=0,0,BF22/(BC22/20))</f>
        <v>0</v>
      </c>
      <c r="BH22" s="109">
        <f>'MASTER_ ALL areas - No.seedling'!BG50</f>
        <v>0</v>
      </c>
      <c r="BI22" s="104">
        <f>'MASTER_ ALL areas - No.seedling'!BH50</f>
        <v>0</v>
      </c>
      <c r="BJ22" s="105">
        <f t="shared" ref="BJ22:BJ27" si="106">IF(BH22=0,0,BI22/(BH22/20))</f>
        <v>0</v>
      </c>
      <c r="BK22" s="109">
        <f>'MASTER_ ALL areas - No.seedling'!BJ50</f>
        <v>0</v>
      </c>
      <c r="BL22" s="105">
        <f t="shared" ref="BL22:BL27" si="107">IF(BH22=0,0,BK22/(BH22/20))</f>
        <v>0</v>
      </c>
      <c r="BM22" s="109">
        <f>'MASTER_ ALL areas - No.seedling'!BL50</f>
        <v>0</v>
      </c>
      <c r="BN22" s="104">
        <f>'MASTER_ ALL areas - No.seedling'!BM50</f>
        <v>0</v>
      </c>
      <c r="BO22" s="105">
        <f t="shared" ref="BO22:BO27" si="108">IF(BM22=0,0,BN22/(BM22/20))</f>
        <v>0</v>
      </c>
      <c r="BP22" s="109">
        <f>'MASTER_ ALL areas - No.seedling'!BO50</f>
        <v>0</v>
      </c>
      <c r="BQ22" s="105">
        <f t="shared" ref="BQ22:BQ27" si="109">IF(BM22=0,0,BP22/(BM22/20))</f>
        <v>0</v>
      </c>
      <c r="BR22" s="109">
        <f>'MASTER_ ALL areas - No.seedling'!BQ50</f>
        <v>0</v>
      </c>
      <c r="BS22" s="104">
        <f>'MASTER_ ALL areas - No.seedling'!BR50</f>
        <v>0</v>
      </c>
      <c r="BT22" s="105">
        <f t="shared" ref="BT22:BT27" si="110">IF(BR22=0,0,BS22/(BR22/20))</f>
        <v>0</v>
      </c>
      <c r="BU22" s="109">
        <f>'MASTER_ ALL areas - No.seedling'!BT50</f>
        <v>0</v>
      </c>
      <c r="BV22" s="105">
        <f t="shared" ref="BV22:BV27" si="111">IF(BR22=0,0,BU22/(BR22/20))</f>
        <v>0</v>
      </c>
      <c r="BW22" s="109">
        <f>'MASTER_ ALL areas - No.seedling'!BV50</f>
        <v>0</v>
      </c>
      <c r="BX22" s="104">
        <f>'MASTER_ ALL areas - No.seedling'!BW50</f>
        <v>0</v>
      </c>
      <c r="BY22" s="105">
        <f t="shared" ref="BY22:BY27" si="112">IF(BW22=0,0,BX22/(BW22/20))</f>
        <v>0</v>
      </c>
      <c r="BZ22" s="109">
        <f>'MASTER_ ALL areas - No.seedling'!BY50</f>
        <v>0</v>
      </c>
      <c r="CA22" s="108">
        <f t="shared" ref="CA22:CA27" si="113">IF(BW22=0,0,BZ22/(BW22/20))</f>
        <v>0</v>
      </c>
      <c r="CB22" s="635"/>
      <c r="CC22" s="254">
        <f>'MASTER_ ALL areas - No.seedling'!CB50</f>
        <v>0</v>
      </c>
      <c r="CD22" s="104">
        <f>'MASTER_ ALL areas - No.seedling'!CC50</f>
        <v>0</v>
      </c>
      <c r="CE22" s="107">
        <f t="shared" ref="CE22:CE27" si="114">IF(CC22=0,0,CD22/(CC22/20))</f>
        <v>0</v>
      </c>
      <c r="CF22" s="104">
        <f>'MASTER_ ALL areas - No.seedling'!CE50</f>
        <v>0</v>
      </c>
      <c r="CG22" s="108">
        <f t="shared" ref="CG22:CG27" si="115">IF(CC22=0,0,CF22/(CC22/20))</f>
        <v>0</v>
      </c>
      <c r="CH22" s="254">
        <f>'MASTER_ ALL areas - No.seedling'!CG50</f>
        <v>0</v>
      </c>
      <c r="CI22" s="104">
        <f>'MASTER_ ALL areas - No.seedling'!CH50</f>
        <v>0</v>
      </c>
      <c r="CJ22" s="107">
        <f t="shared" ref="CJ22:CJ27" si="116">IF(CH22=0,0,CI22/(CH22/20))</f>
        <v>0</v>
      </c>
      <c r="CK22" s="104">
        <f>'MASTER_ ALL areas - No.seedling'!CJ50</f>
        <v>0</v>
      </c>
      <c r="CL22" s="108">
        <f t="shared" ref="CL22:CL27" si="117">IF(CH22=0,0,CK22/(CH22/20))</f>
        <v>0</v>
      </c>
      <c r="CM22" s="254">
        <f>'MASTER_ ALL areas - No.seedling'!CL50</f>
        <v>0</v>
      </c>
      <c r="CN22" s="104">
        <f>'MASTER_ ALL areas - No.seedling'!CM50</f>
        <v>0</v>
      </c>
      <c r="CO22" s="107">
        <f t="shared" ref="CO22:CO27" si="118">IF(CM22=0,0,CN22/(CM22/20))</f>
        <v>0</v>
      </c>
      <c r="CP22" s="104">
        <f>'MASTER_ ALL areas - No.seedling'!CO50</f>
        <v>0</v>
      </c>
      <c r="CQ22" s="108">
        <f t="shared" ref="CQ22:CQ27" si="119">IF(CM22=0,0,CP22/(CM22/20))</f>
        <v>0</v>
      </c>
      <c r="CR22" s="254">
        <f>'MASTER_ ALL areas - No.seedling'!CQ50</f>
        <v>0</v>
      </c>
      <c r="CS22" s="104">
        <f>'MASTER_ ALL areas - No.seedling'!CR50</f>
        <v>0</v>
      </c>
      <c r="CT22" s="107">
        <f t="shared" ref="CT22:CT27" si="120">IF(CR22=0,0,CS22/(CR22/20))</f>
        <v>0</v>
      </c>
      <c r="CU22" s="104">
        <f>'MASTER_ ALL areas - No.seedling'!CT50</f>
        <v>0</v>
      </c>
      <c r="CV22" s="108">
        <f t="shared" ref="CV22:CV27" si="121">IF(CR22=0,0,CU22/(CR22/20))</f>
        <v>0</v>
      </c>
      <c r="CW22" s="254">
        <f>'MASTER_ ALL areas - No.seedling'!CV50</f>
        <v>0</v>
      </c>
      <c r="CX22" s="104">
        <f>'MASTER_ ALL areas - No.seedling'!CW50</f>
        <v>0</v>
      </c>
      <c r="CY22" s="107">
        <f t="shared" ref="CY22:CY27" si="122">IF(CW22=0,0,CX22/(CW22/20))</f>
        <v>0</v>
      </c>
      <c r="CZ22" s="104">
        <f>'MASTER_ ALL areas - No.seedling'!CY50</f>
        <v>0</v>
      </c>
      <c r="DA22" s="108">
        <f t="shared" ref="DA22:DA27" si="123">IF(CW22=0,0,CZ22/(CW22/20))</f>
        <v>0</v>
      </c>
      <c r="DB22" s="254">
        <f>'MASTER_ ALL areas - No.seedling'!DA50</f>
        <v>0</v>
      </c>
      <c r="DC22" s="104">
        <f>'MASTER_ ALL areas - No.seedling'!DB50</f>
        <v>0</v>
      </c>
      <c r="DD22" s="107">
        <f t="shared" ref="DD22:DD27" si="124">IF(DB22=0,0,DC22/(DB22/20))</f>
        <v>0</v>
      </c>
      <c r="DE22" s="104">
        <f>'MASTER_ ALL areas - No.seedling'!DD50</f>
        <v>0</v>
      </c>
      <c r="DF22" s="108">
        <f t="shared" ref="DF22:DF27" si="125">IF(DB22=0,0,DE22/(DB22/20))</f>
        <v>0</v>
      </c>
      <c r="DG22" s="254">
        <f>'MASTER_ ALL areas - No.seedling'!DF50</f>
        <v>0</v>
      </c>
      <c r="DH22" s="104">
        <f>'MASTER_ ALL areas - No.seedling'!DG50</f>
        <v>0</v>
      </c>
      <c r="DI22" s="107">
        <f t="shared" ref="DI22:DI27" si="126">IF(DG22=0,0,DH22/(DG22/20))</f>
        <v>0</v>
      </c>
      <c r="DJ22" s="104">
        <f>'MASTER_ ALL areas - No.seedling'!DI50</f>
        <v>0</v>
      </c>
      <c r="DK22" s="108">
        <f t="shared" ref="DK22:DK27" si="127">IF(DG22=0,0,DJ22/(DG22/20))</f>
        <v>0</v>
      </c>
      <c r="DL22" s="254">
        <f>'MASTER_ ALL areas - No.seedling'!DK50</f>
        <v>0</v>
      </c>
      <c r="DM22" s="104">
        <f>'MASTER_ ALL areas - No.seedling'!DL50</f>
        <v>0</v>
      </c>
      <c r="DN22" s="107">
        <f t="shared" ref="DN22:DN27" si="128">IF(DL22=0,0,DM22/(DL22/20))</f>
        <v>0</v>
      </c>
      <c r="DO22" s="104">
        <f>'MASTER_ ALL areas - No.seedling'!DN50</f>
        <v>0</v>
      </c>
      <c r="DP22" s="108">
        <f t="shared" ref="DP22:DP27" si="129">IF(DL22=0,0,DO22/(DL22/20))</f>
        <v>0</v>
      </c>
      <c r="DQ22" s="254">
        <f>'MASTER_ ALL areas - No.seedling'!DP50</f>
        <v>0</v>
      </c>
      <c r="DR22" s="104">
        <f>'MASTER_ ALL areas - No.seedling'!DQ50</f>
        <v>0</v>
      </c>
      <c r="DS22" s="107">
        <f t="shared" ref="DS22:DS27" si="130">IF(DQ22=0,0,DR22/(DQ22/20))</f>
        <v>0</v>
      </c>
      <c r="DT22" s="104">
        <f>'MASTER_ ALL areas - No.seedling'!DS50</f>
        <v>0</v>
      </c>
      <c r="DU22" s="108">
        <f t="shared" ref="DU22:DU27" si="131">IF(DQ22=0,0,DT22/(DQ22/20))</f>
        <v>0</v>
      </c>
      <c r="DV22" s="254">
        <f>'MASTER_ ALL areas - No.seedling'!DU50</f>
        <v>0</v>
      </c>
      <c r="DW22" s="104">
        <f>'MASTER_ ALL areas - No.seedling'!DV50</f>
        <v>0</v>
      </c>
      <c r="DX22" s="107">
        <f t="shared" ref="DX22:DX27" si="132">IF(DV22=0,0,DW22/(DV22/20))</f>
        <v>0</v>
      </c>
      <c r="DY22" s="104">
        <f>'MASTER_ ALL areas - No.seedling'!DX50</f>
        <v>0</v>
      </c>
      <c r="DZ22" s="108">
        <f t="shared" ref="DZ22:DZ27" si="133">IF(DV22=0,0,DY22/(DV22/20))</f>
        <v>0</v>
      </c>
      <c r="EA22" s="254">
        <f>'MASTER_ ALL areas - No.seedling'!DZ50</f>
        <v>0</v>
      </c>
      <c r="EB22" s="104">
        <f>'MASTER_ ALL areas - No.seedling'!EA50</f>
        <v>0</v>
      </c>
      <c r="EC22" s="107">
        <f t="shared" ref="EC22:EC27" si="134">IF(EA22=0,0,EB22/(EA22/20))</f>
        <v>0</v>
      </c>
      <c r="ED22" s="104">
        <f>'MASTER_ ALL areas - No.seedling'!EC50</f>
        <v>0</v>
      </c>
      <c r="EE22" s="108">
        <f t="shared" ref="EE22:EE27" si="135">IF(EA22=0,0,ED22/(EA22/20))</f>
        <v>0</v>
      </c>
      <c r="EF22" s="254">
        <f>'MASTER_ ALL areas - No.seedling'!EE50</f>
        <v>0</v>
      </c>
      <c r="EG22" s="104">
        <f>'MASTER_ ALL areas - No.seedling'!EF50</f>
        <v>0</v>
      </c>
      <c r="EH22" s="107">
        <f t="shared" ref="EH22:EH27" si="136">IF(EF22=0,0,EG22/(EF22/20))</f>
        <v>0</v>
      </c>
      <c r="EI22" s="104">
        <f>'MASTER_ ALL areas - No.seedling'!EH50</f>
        <v>0</v>
      </c>
      <c r="EJ22" s="108">
        <f t="shared" ref="EJ22:EJ27" si="137">IF(EF22=0,0,EI22/(EF22/20))</f>
        <v>0</v>
      </c>
      <c r="EK22" s="254">
        <f>'MASTER_ ALL areas - No.seedling'!EJ50</f>
        <v>0</v>
      </c>
      <c r="EL22" s="104">
        <f>'MASTER_ ALL areas - No.seedling'!EK50</f>
        <v>0</v>
      </c>
      <c r="EM22" s="107">
        <f t="shared" ref="EM22:EM27" si="138">IF(EK22=0,0,EL22/(EK22/20))</f>
        <v>0</v>
      </c>
      <c r="EN22" s="104">
        <f>'MASTER_ ALL areas - No.seedling'!EM50</f>
        <v>0</v>
      </c>
      <c r="EO22" s="108">
        <f t="shared" ref="EO22:EO27" si="139">IF(EK22=0,0,EN22/(EK22/20))</f>
        <v>0</v>
      </c>
      <c r="EP22" s="254">
        <f>'MASTER_ ALL areas - No.seedling'!EO50</f>
        <v>0</v>
      </c>
      <c r="EQ22" s="104">
        <f>'MASTER_ ALL areas - No.seedling'!EP50</f>
        <v>0</v>
      </c>
      <c r="ER22" s="107">
        <f t="shared" ref="ER22:ER27" si="140">IF(EP22=0,0,EQ22/(EP22/20))</f>
        <v>0</v>
      </c>
      <c r="ES22" s="104">
        <f>'MASTER_ ALL areas - No.seedling'!ER50</f>
        <v>0</v>
      </c>
      <c r="ET22" s="108">
        <f t="shared" ref="ET22:ET27" si="141">IF(EP22=0,0,ES22/(EP22/20))</f>
        <v>0</v>
      </c>
      <c r="EU22" s="254">
        <f>'MASTER_ ALL areas - No.seedling'!ET50</f>
        <v>0</v>
      </c>
      <c r="EV22" s="104">
        <f>'MASTER_ ALL areas - No.seedling'!EU50</f>
        <v>0</v>
      </c>
      <c r="EW22" s="107">
        <f t="shared" ref="EW22:EW27" si="142">IF(EU22=0,0,EV22/(EU22/20))</f>
        <v>0</v>
      </c>
      <c r="EX22" s="104">
        <f>'MASTER_ ALL areas - No.seedling'!EW50</f>
        <v>0</v>
      </c>
      <c r="EY22" s="108">
        <f t="shared" ref="EY22:EY27" si="143">IF(EU22=0,0,EX22/(EU22/20))</f>
        <v>0</v>
      </c>
      <c r="EZ22" s="254">
        <f>'MASTER_ ALL areas - No.seedling'!EY50</f>
        <v>0</v>
      </c>
      <c r="FA22" s="104">
        <f>'MASTER_ ALL areas - No.seedling'!EZ50</f>
        <v>0</v>
      </c>
      <c r="FB22" s="107">
        <f t="shared" ref="FB22:FB27" si="144">IF(EZ22=0,0,FA22/(EZ22/20))</f>
        <v>0</v>
      </c>
      <c r="FC22" s="104">
        <f>'MASTER_ ALL areas - No.seedling'!FB50</f>
        <v>0</v>
      </c>
      <c r="FD22" s="108">
        <f t="shared" ref="FD22:FD27" si="145">IF(EZ22=0,0,FC22/(EZ22/20))</f>
        <v>0</v>
      </c>
      <c r="FE22" s="254">
        <f>'MASTER_ ALL areas - No.seedling'!FD50</f>
        <v>0</v>
      </c>
      <c r="FF22" s="104">
        <f>'MASTER_ ALL areas - No.seedling'!FE50</f>
        <v>0</v>
      </c>
      <c r="FG22" s="107">
        <f t="shared" ref="FG22:FG27" si="146">IF(FE22=0,0,FF22/(FE22/20))</f>
        <v>0</v>
      </c>
      <c r="FH22" s="104">
        <f>'MASTER_ ALL areas - No.seedling'!FG50</f>
        <v>0</v>
      </c>
      <c r="FI22" s="108">
        <f t="shared" ref="FI22:FI27" si="147">IF(FE22=0,0,FH22/(FE22/20))</f>
        <v>0</v>
      </c>
      <c r="FJ22" s="254">
        <f>'MASTER_ ALL areas - No.seedling'!FI50</f>
        <v>0</v>
      </c>
      <c r="FK22" s="104">
        <f>'MASTER_ ALL areas - No.seedling'!FJ50</f>
        <v>0</v>
      </c>
      <c r="FL22" s="107">
        <f t="shared" ref="FL22:FL27" si="148">IF(FJ22=0,0,FK22/(FJ22/20))</f>
        <v>0</v>
      </c>
      <c r="FM22" s="104">
        <f>'MASTER_ ALL areas - No.seedling'!FL50</f>
        <v>0</v>
      </c>
      <c r="FN22" s="108">
        <f t="shared" ref="FN22:FN27" si="149">IF(FJ22=0,0,FM22/(FJ22/20))</f>
        <v>0</v>
      </c>
      <c r="FO22" s="254">
        <f>'MASTER_ ALL areas - No.seedling'!FN50</f>
        <v>0</v>
      </c>
      <c r="FP22" s="104">
        <f>'MASTER_ ALL areas - No.seedling'!FO50</f>
        <v>0</v>
      </c>
      <c r="FQ22" s="107">
        <f t="shared" ref="FQ22:FQ27" si="150">IF(FO22=0,0,FP22/(FO22/20))</f>
        <v>0</v>
      </c>
      <c r="FR22" s="104">
        <f>'MASTER_ ALL areas - No.seedling'!FQ50</f>
        <v>0</v>
      </c>
      <c r="FS22" s="108">
        <f t="shared" ref="FS22:FS27" si="151">IF(FO22=0,0,FR22/(FO22/20))</f>
        <v>0</v>
      </c>
      <c r="FT22" s="254">
        <f>'MASTER_ ALL areas - No.seedling'!FS50</f>
        <v>0</v>
      </c>
      <c r="FU22" s="104">
        <f>'MASTER_ ALL areas - No.seedling'!FT50</f>
        <v>0</v>
      </c>
      <c r="FV22" s="107">
        <f t="shared" ref="FV22:FV27" si="152">IF(FT22=0,0,FU22/(FT22/20))</f>
        <v>0</v>
      </c>
      <c r="FW22" s="104">
        <f>'MASTER_ ALL areas - No.seedling'!FV50</f>
        <v>0</v>
      </c>
      <c r="FX22" s="108">
        <f t="shared" ref="FX22:FX27" si="153">IF(FT22=0,0,FW22/(FT22/20))</f>
        <v>0</v>
      </c>
      <c r="FY22" s="254">
        <f>'MASTER_ ALL areas - No.seedling'!FX50</f>
        <v>0</v>
      </c>
      <c r="FZ22" s="104">
        <f>'MASTER_ ALL areas - No.seedling'!FY50</f>
        <v>0</v>
      </c>
      <c r="GA22" s="107">
        <f t="shared" ref="GA22:GA27" si="154">IF(FY22=0,0,FZ22/(FY22/20))</f>
        <v>0</v>
      </c>
      <c r="GB22" s="104">
        <f>'MASTER_ ALL areas - No.seedling'!GA50</f>
        <v>0</v>
      </c>
      <c r="GC22" s="108">
        <f t="shared" ref="GC22:GC27" si="155">IF(FY22=0,0,GB22/(FY22/20))</f>
        <v>0</v>
      </c>
      <c r="GD22" s="254">
        <f>'MASTER_ ALL areas - No.seedling'!GC50</f>
        <v>0</v>
      </c>
      <c r="GE22" s="104">
        <f>'MASTER_ ALL areas - No.seedling'!GD50</f>
        <v>0</v>
      </c>
      <c r="GF22" s="107">
        <f t="shared" ref="GF22:GF27" si="156">IF(GD22=0,0,GE22/(GD22/20))</f>
        <v>0</v>
      </c>
      <c r="GG22" s="104">
        <f>'MASTER_ ALL areas - No.seedling'!GF50</f>
        <v>0</v>
      </c>
      <c r="GH22" s="108">
        <f t="shared" ref="GH22:GH27" si="157">IF(GD22=0,0,GG22/(GD22/20))</f>
        <v>0</v>
      </c>
      <c r="GI22" s="254">
        <f>'MASTER_ ALL areas - No.seedling'!GH50</f>
        <v>0</v>
      </c>
      <c r="GJ22" s="104">
        <f>'MASTER_ ALL areas - No.seedling'!GI50</f>
        <v>0</v>
      </c>
      <c r="GK22" s="107">
        <f t="shared" ref="GK22:GK27" si="158">IF(GI22=0,0,GJ22/(GI22/20))</f>
        <v>0</v>
      </c>
      <c r="GL22" s="104">
        <f>'MASTER_ ALL areas - No.seedling'!GK50</f>
        <v>0</v>
      </c>
      <c r="GM22" s="108">
        <f t="shared" ref="GM22:GM27" si="159">IF(GI22=0,0,GL22/(GI22/20))</f>
        <v>0</v>
      </c>
      <c r="GN22" s="254">
        <f>'MASTER_ ALL areas - No.seedling'!GM50</f>
        <v>0</v>
      </c>
      <c r="GO22" s="104">
        <f>'MASTER_ ALL areas - No.seedling'!GN50</f>
        <v>0</v>
      </c>
      <c r="GP22" s="107">
        <f t="shared" ref="GP22:GP27" si="160">IF(GN22=0,0,GO22/(GN22/20))</f>
        <v>0</v>
      </c>
      <c r="GQ22" s="104">
        <f>'MASTER_ ALL areas - No.seedling'!GP50</f>
        <v>0</v>
      </c>
      <c r="GR22" s="108">
        <f t="shared" ref="GR22:GR27" si="161">IF(GN22=0,0,GQ22/(GN22/20))</f>
        <v>0</v>
      </c>
      <c r="GS22" s="254">
        <f>'MASTER_ ALL areas - No.seedling'!GR50</f>
        <v>0</v>
      </c>
      <c r="GT22" s="104">
        <f>'MASTER_ ALL areas - No.seedling'!GS50</f>
        <v>0</v>
      </c>
      <c r="GU22" s="107">
        <f t="shared" ref="GU22:GU27" si="162">IF(GS22=0,0,GT22/(GS22/20))</f>
        <v>0</v>
      </c>
      <c r="GV22" s="104">
        <f>'MASTER_ ALL areas - No.seedling'!GU50</f>
        <v>0</v>
      </c>
      <c r="GW22" s="108">
        <f t="shared" ref="GW22:GW27" si="163">IF(GS22=0,0,GV22/(GS22/20))</f>
        <v>0</v>
      </c>
      <c r="GX22" s="254">
        <f>'MASTER_ ALL areas - No.seedling'!GW50</f>
        <v>0</v>
      </c>
      <c r="GY22" s="104">
        <f>'MASTER_ ALL areas - No.seedling'!GX50</f>
        <v>0</v>
      </c>
      <c r="GZ22" s="107">
        <f t="shared" ref="GZ22:GZ27" si="164">IF(GX22=0,0,GY22/(GX22/20))</f>
        <v>0</v>
      </c>
      <c r="HA22" s="104">
        <f>'MASTER_ ALL areas - No.seedling'!GZ50</f>
        <v>0</v>
      </c>
      <c r="HB22" s="108">
        <f t="shared" ref="HB22:HB27" si="165">IF(GX22=0,0,HA22/(GX22/20))</f>
        <v>0</v>
      </c>
      <c r="HC22" s="254">
        <f>'MASTER_ ALL areas - No.seedling'!HB50</f>
        <v>0</v>
      </c>
      <c r="HD22" s="104">
        <f>'MASTER_ ALL areas - No.seedling'!HC50</f>
        <v>0</v>
      </c>
      <c r="HE22" s="107">
        <f t="shared" ref="HE22:HE27" si="166">IF(HC22=0,0,HD22/(HC22/20))</f>
        <v>0</v>
      </c>
      <c r="HF22" s="104">
        <f>'MASTER_ ALL areas - No.seedling'!HE50</f>
        <v>0</v>
      </c>
      <c r="HG22" s="108">
        <f t="shared" ref="HG22:HG27" si="167">IF(HC22=0,0,HF22/(HC22/20))</f>
        <v>0</v>
      </c>
      <c r="HH22" s="254">
        <f>'MASTER_ ALL areas - No.seedling'!HG50</f>
        <v>0</v>
      </c>
      <c r="HI22" s="104">
        <f>'MASTER_ ALL areas - No.seedling'!HH50</f>
        <v>0</v>
      </c>
      <c r="HJ22" s="107">
        <f t="shared" ref="HJ22:HJ27" si="168">IF(HH22=0,0,HI22/(HH22/20))</f>
        <v>0</v>
      </c>
      <c r="HK22" s="104">
        <f>'MASTER_ ALL areas - No.seedling'!HJ50</f>
        <v>0</v>
      </c>
      <c r="HL22" s="108">
        <f t="shared" ref="HL22:HL27" si="169">IF(HH22=0,0,HK22/(HH22/20))</f>
        <v>0</v>
      </c>
      <c r="HM22" s="254">
        <f>'MASTER_ ALL areas - No.seedling'!HL50</f>
        <v>0</v>
      </c>
      <c r="HN22" s="104">
        <f>'MASTER_ ALL areas - No.seedling'!HM50</f>
        <v>0</v>
      </c>
      <c r="HO22" s="107">
        <f t="shared" ref="HO22:HO27" si="170">IF(HM22=0,0,HN22/(HM22/20))</f>
        <v>0</v>
      </c>
      <c r="HP22" s="104">
        <f>'MASTER_ ALL areas - No.seedling'!HO50</f>
        <v>0</v>
      </c>
      <c r="HQ22" s="108">
        <f t="shared" ref="HQ22:HQ27" si="171">IF(HM22=0,0,HP22/(HM22/20))</f>
        <v>0</v>
      </c>
      <c r="HR22" s="254">
        <f>'MASTER_ ALL areas - No.seedling'!HQ50</f>
        <v>0</v>
      </c>
      <c r="HS22" s="104">
        <f>'MASTER_ ALL areas - No.seedling'!HR50</f>
        <v>0</v>
      </c>
      <c r="HT22" s="107">
        <f t="shared" ref="HT22:HT27" si="172">IF(HR22=0,0,HS22/(HR22/20))</f>
        <v>0</v>
      </c>
      <c r="HU22" s="104">
        <f>'MASTER_ ALL areas - No.seedling'!HT50</f>
        <v>0</v>
      </c>
      <c r="HV22" s="108">
        <f t="shared" ref="HV22:HV27" si="173">IF(HR22=0,0,HU22/(HR22/20))</f>
        <v>0</v>
      </c>
      <c r="HW22" s="254">
        <f>'MASTER_ ALL areas - No.seedling'!HV50</f>
        <v>0</v>
      </c>
      <c r="HX22" s="104">
        <f>'MASTER_ ALL areas - No.seedling'!HW50</f>
        <v>0</v>
      </c>
      <c r="HY22" s="107">
        <f t="shared" ref="HY22:HY27" si="174">IF(HW22=0,0,HX22/(HW22/20))</f>
        <v>0</v>
      </c>
      <c r="HZ22" s="104">
        <f>'MASTER_ ALL areas - No.seedling'!HY50</f>
        <v>0</v>
      </c>
      <c r="IA22" s="108">
        <f t="shared" ref="IA22:IA27" si="175">IF(HW22=0,0,HZ22/(HW22/20))</f>
        <v>0</v>
      </c>
      <c r="IB22" s="254">
        <f>'MASTER_ ALL areas - No.seedling'!IA50</f>
        <v>0</v>
      </c>
      <c r="IC22" s="104">
        <f>'MASTER_ ALL areas - No.seedling'!IB50</f>
        <v>0</v>
      </c>
      <c r="ID22" s="107">
        <f t="shared" ref="ID22:ID27" si="176">IF(IB22=0,0,IC22/(IB22/20))</f>
        <v>0</v>
      </c>
      <c r="IE22" s="104">
        <f>'MASTER_ ALL areas - No.seedling'!ID50</f>
        <v>0</v>
      </c>
      <c r="IF22" s="110">
        <f t="shared" ref="IF22:IF27" si="177">IF(IB22=0,0,IE22/(IB22/20))</f>
        <v>0</v>
      </c>
      <c r="IG22" s="111" t="s">
        <v>211</v>
      </c>
      <c r="IH22" s="112"/>
    </row>
    <row r="23" spans="2:242" ht="33" customHeight="1" x14ac:dyDescent="0.25">
      <c r="B23" s="420">
        <v>47</v>
      </c>
      <c r="C23" s="421" t="s">
        <v>212</v>
      </c>
      <c r="D23" s="467">
        <v>214243</v>
      </c>
      <c r="E23" s="468">
        <v>932474</v>
      </c>
      <c r="F23" s="469" t="s">
        <v>89</v>
      </c>
      <c r="G23" s="214" t="s">
        <v>213</v>
      </c>
      <c r="H23" s="212" t="str">
        <f>'MASTER_ ALL areas - No.seedling'!G51</f>
        <v>8(7)</v>
      </c>
      <c r="I23" s="70">
        <f>'MASTER_ ALL areas - No.seedling'!H51</f>
        <v>0.25</v>
      </c>
      <c r="J23" s="71">
        <f>'MASTER_ ALL areas - No.seedling'!I51</f>
        <v>57</v>
      </c>
      <c r="K23" s="72">
        <f>'MASTER_ ALL areas - No.seedling'!J51</f>
        <v>174</v>
      </c>
      <c r="L23" s="73">
        <f t="shared" si="89"/>
        <v>3480</v>
      </c>
      <c r="M23" s="74">
        <f>'MASTER_ ALL areas - No.seedling'!L51</f>
        <v>3480</v>
      </c>
      <c r="N23" s="113">
        <f>'MASTER_ ALL areas - No.seedling'!M51</f>
        <v>9</v>
      </c>
      <c r="O23" s="114">
        <f>'MASTER_ ALL areas - No.seedling'!N51</f>
        <v>99</v>
      </c>
      <c r="P23" s="80">
        <f>'MASTER_ ALL areas - No.seedling'!O51</f>
        <v>5.1724137931034482E-2</v>
      </c>
      <c r="Q23" s="81">
        <f>'MASTER_ ALL areas - No.seedling'!P51</f>
        <v>0.56896551724137934</v>
      </c>
      <c r="R23" s="621"/>
      <c r="S23" s="617">
        <f>'MASTER_ ALL areas - No.seedling'!R51</f>
        <v>3020</v>
      </c>
      <c r="T23" s="76">
        <f>'MASTER_ ALL areas - No.seedling'!S51</f>
        <v>9</v>
      </c>
      <c r="U23" s="77">
        <f t="shared" si="90"/>
        <v>5.9602649006622516E-2</v>
      </c>
      <c r="V23" s="82">
        <f>'MASTER_ ALL areas - No.seedling'!U51</f>
        <v>76</v>
      </c>
      <c r="W23" s="80">
        <f t="shared" si="91"/>
        <v>0.50331125827814571</v>
      </c>
      <c r="X23" s="619">
        <f>'MASTER_ ALL areas - No.seedling'!W51</f>
        <v>400</v>
      </c>
      <c r="Y23" s="82">
        <f>'MASTER_ ALL areas - No.seedling'!X51</f>
        <v>0</v>
      </c>
      <c r="Z23" s="77">
        <f t="shared" si="92"/>
        <v>0</v>
      </c>
      <c r="AA23" s="82">
        <f>'MASTER_ ALL areas - No.seedling'!Z51</f>
        <v>20</v>
      </c>
      <c r="AB23" s="80">
        <f t="shared" si="93"/>
        <v>1</v>
      </c>
      <c r="AC23" s="76">
        <f>'MASTER_ ALL areas - No.seedling'!AB51</f>
        <v>60</v>
      </c>
      <c r="AD23" s="76">
        <f>'MASTER_ ALL areas - No.seedling'!AC51</f>
        <v>0</v>
      </c>
      <c r="AE23" s="77">
        <f t="shared" si="94"/>
        <v>0</v>
      </c>
      <c r="AF23" s="82">
        <f>'MASTER_ ALL areas - No.seedling'!AE51</f>
        <v>3</v>
      </c>
      <c r="AG23" s="80">
        <f t="shared" si="95"/>
        <v>1</v>
      </c>
      <c r="AH23" s="76">
        <f>'MASTER_ ALL areas - No.seedling'!AG51</f>
        <v>0</v>
      </c>
      <c r="AI23" s="76">
        <f>'MASTER_ ALL areas - No.seedling'!AH51</f>
        <v>0</v>
      </c>
      <c r="AJ23" s="77">
        <f t="shared" si="96"/>
        <v>0</v>
      </c>
      <c r="AK23" s="82">
        <f>'MASTER_ ALL areas - No.seedling'!AJ51</f>
        <v>0</v>
      </c>
      <c r="AL23" s="81">
        <f t="shared" si="97"/>
        <v>0</v>
      </c>
      <c r="AM23" s="621"/>
      <c r="AN23" s="617">
        <f>'MASTER_ ALL areas - No.seedling'!AM51</f>
        <v>1980</v>
      </c>
      <c r="AO23" s="76">
        <f>'MASTER_ ALL areas - No.seedling'!AN51</f>
        <v>1</v>
      </c>
      <c r="AP23" s="77">
        <f t="shared" si="98"/>
        <v>1.0101010101010102E-2</v>
      </c>
      <c r="AQ23" s="82">
        <f>'MASTER_ ALL areas - No.seedling'!AP51</f>
        <v>44</v>
      </c>
      <c r="AR23" s="77">
        <f t="shared" si="99"/>
        <v>0.44444444444444442</v>
      </c>
      <c r="AS23" s="82">
        <f>'MASTER_ ALL areas - No.seedling'!AR51</f>
        <v>180</v>
      </c>
      <c r="AT23" s="76">
        <f>'MASTER_ ALL areas - No.seedling'!AS51</f>
        <v>0</v>
      </c>
      <c r="AU23" s="77">
        <f t="shared" si="100"/>
        <v>0</v>
      </c>
      <c r="AV23" s="82">
        <f>'MASTER_ ALL areas - No.seedling'!AU51</f>
        <v>6</v>
      </c>
      <c r="AW23" s="77">
        <f t="shared" si="101"/>
        <v>0.66666666666666663</v>
      </c>
      <c r="AX23" s="71">
        <f>'MASTER_ ALL areas - No.seedling'!AW51</f>
        <v>0</v>
      </c>
      <c r="AY23" s="82">
        <f>'MASTER_ ALL areas - No.seedling'!AX51</f>
        <v>0</v>
      </c>
      <c r="AZ23" s="77">
        <f t="shared" si="102"/>
        <v>0</v>
      </c>
      <c r="BA23" s="82">
        <f>'MASTER_ ALL areas - No.seedling'!AZ51</f>
        <v>0</v>
      </c>
      <c r="BB23" s="77">
        <f t="shared" si="103"/>
        <v>0</v>
      </c>
      <c r="BC23" s="82">
        <f>'MASTER_ ALL areas - No.seedling'!BB51</f>
        <v>0</v>
      </c>
      <c r="BD23" s="76">
        <f>'MASTER_ ALL areas - No.seedling'!BC51</f>
        <v>0</v>
      </c>
      <c r="BE23" s="77">
        <f t="shared" si="104"/>
        <v>0</v>
      </c>
      <c r="BF23" s="82">
        <f>'MASTER_ ALL areas - No.seedling'!BE51</f>
        <v>0</v>
      </c>
      <c r="BG23" s="77">
        <f t="shared" si="105"/>
        <v>0</v>
      </c>
      <c r="BH23" s="82">
        <f>'MASTER_ ALL areas - No.seedling'!BG51</f>
        <v>1320</v>
      </c>
      <c r="BI23" s="76">
        <f>'MASTER_ ALL areas - No.seedling'!BH51</f>
        <v>8</v>
      </c>
      <c r="BJ23" s="77">
        <f t="shared" si="106"/>
        <v>0.12121212121212122</v>
      </c>
      <c r="BK23" s="82">
        <f>'MASTER_ ALL areas - No.seedling'!BJ51</f>
        <v>49</v>
      </c>
      <c r="BL23" s="77">
        <f t="shared" si="107"/>
        <v>0.74242424242424243</v>
      </c>
      <c r="BM23" s="82">
        <f>'MASTER_ ALL areas - No.seedling'!BL51</f>
        <v>0</v>
      </c>
      <c r="BN23" s="76">
        <f>'MASTER_ ALL areas - No.seedling'!BM51</f>
        <v>0</v>
      </c>
      <c r="BO23" s="77">
        <f t="shared" si="108"/>
        <v>0</v>
      </c>
      <c r="BP23" s="82">
        <f>'MASTER_ ALL areas - No.seedling'!BO51</f>
        <v>0</v>
      </c>
      <c r="BQ23" s="77">
        <f t="shared" si="109"/>
        <v>0</v>
      </c>
      <c r="BR23" s="82">
        <f>'MASTER_ ALL areas - No.seedling'!BQ51</f>
        <v>0</v>
      </c>
      <c r="BS23" s="76">
        <f>'MASTER_ ALL areas - No.seedling'!BR51</f>
        <v>0</v>
      </c>
      <c r="BT23" s="77">
        <f t="shared" si="110"/>
        <v>0</v>
      </c>
      <c r="BU23" s="82">
        <f>'MASTER_ ALL areas - No.seedling'!BT51</f>
        <v>0</v>
      </c>
      <c r="BV23" s="77">
        <f t="shared" si="111"/>
        <v>0</v>
      </c>
      <c r="BW23" s="82">
        <f>'MASTER_ ALL areas - No.seedling'!BV51</f>
        <v>0</v>
      </c>
      <c r="BX23" s="76">
        <f>'MASTER_ ALL areas - No.seedling'!BW51</f>
        <v>0</v>
      </c>
      <c r="BY23" s="77">
        <f t="shared" si="112"/>
        <v>0</v>
      </c>
      <c r="BZ23" s="82">
        <f>'MASTER_ ALL areas - No.seedling'!BY51</f>
        <v>0</v>
      </c>
      <c r="CA23" s="81">
        <f t="shared" si="113"/>
        <v>0</v>
      </c>
      <c r="CB23" s="79"/>
      <c r="CC23" s="75">
        <f>'MASTER_ ALL areas - No.seedling'!CB51</f>
        <v>1660</v>
      </c>
      <c r="CD23" s="76">
        <f>'MASTER_ ALL areas - No.seedling'!CC51</f>
        <v>1</v>
      </c>
      <c r="CE23" s="80">
        <f t="shared" si="114"/>
        <v>1.2048192771084338E-2</v>
      </c>
      <c r="CF23" s="76">
        <f>'MASTER_ ALL areas - No.seedling'!CE51</f>
        <v>28</v>
      </c>
      <c r="CG23" s="81">
        <f t="shared" si="115"/>
        <v>0.33734939759036142</v>
      </c>
      <c r="CH23" s="75">
        <f>'MASTER_ ALL areas - No.seedling'!CG51</f>
        <v>260</v>
      </c>
      <c r="CI23" s="76">
        <f>'MASTER_ ALL areas - No.seedling'!CH51</f>
        <v>0</v>
      </c>
      <c r="CJ23" s="80">
        <f t="shared" si="116"/>
        <v>0</v>
      </c>
      <c r="CK23" s="76">
        <f>'MASTER_ ALL areas - No.seedling'!CJ51</f>
        <v>13</v>
      </c>
      <c r="CL23" s="81">
        <f t="shared" si="117"/>
        <v>1</v>
      </c>
      <c r="CM23" s="75">
        <f>'MASTER_ ALL areas - No.seedling'!CL51</f>
        <v>60</v>
      </c>
      <c r="CN23" s="76">
        <f>'MASTER_ ALL areas - No.seedling'!CM51</f>
        <v>0</v>
      </c>
      <c r="CO23" s="80">
        <f t="shared" si="118"/>
        <v>0</v>
      </c>
      <c r="CP23" s="76">
        <f>'MASTER_ ALL areas - No.seedling'!CO51</f>
        <v>3</v>
      </c>
      <c r="CQ23" s="81">
        <f t="shared" si="119"/>
        <v>1</v>
      </c>
      <c r="CR23" s="113">
        <f>'MASTER_ ALL areas - No.seedling'!CQ51</f>
        <v>0</v>
      </c>
      <c r="CS23" s="76">
        <f>'MASTER_ ALL areas - No.seedling'!CR51</f>
        <v>0</v>
      </c>
      <c r="CT23" s="80">
        <f t="shared" si="120"/>
        <v>0</v>
      </c>
      <c r="CU23" s="76">
        <f>'MASTER_ ALL areas - No.seedling'!CT51</f>
        <v>0</v>
      </c>
      <c r="CV23" s="81">
        <f t="shared" si="121"/>
        <v>0</v>
      </c>
      <c r="CW23" s="75">
        <f>'MASTER_ ALL areas - No.seedling'!CV51</f>
        <v>180</v>
      </c>
      <c r="CX23" s="76">
        <f>'MASTER_ ALL areas - No.seedling'!CW51</f>
        <v>0</v>
      </c>
      <c r="CY23" s="80">
        <f t="shared" si="122"/>
        <v>0</v>
      </c>
      <c r="CZ23" s="76">
        <f>'MASTER_ ALL areas - No.seedling'!CY51</f>
        <v>6</v>
      </c>
      <c r="DA23" s="81">
        <f t="shared" si="123"/>
        <v>0.66666666666666663</v>
      </c>
      <c r="DB23" s="113">
        <f>'MASTER_ ALL areas - No.seedling'!DA51</f>
        <v>0</v>
      </c>
      <c r="DC23" s="76">
        <f>'MASTER_ ALL areas - No.seedling'!DB51</f>
        <v>0</v>
      </c>
      <c r="DD23" s="80">
        <f t="shared" si="124"/>
        <v>0</v>
      </c>
      <c r="DE23" s="76">
        <f>'MASTER_ ALL areas - No.seedling'!DD51</f>
        <v>0</v>
      </c>
      <c r="DF23" s="81">
        <f t="shared" si="125"/>
        <v>0</v>
      </c>
      <c r="DG23" s="113">
        <f>'MASTER_ ALL areas - No.seedling'!DF51</f>
        <v>0</v>
      </c>
      <c r="DH23" s="76">
        <f>'MASTER_ ALL areas - No.seedling'!DG51</f>
        <v>0</v>
      </c>
      <c r="DI23" s="80">
        <f t="shared" si="126"/>
        <v>0</v>
      </c>
      <c r="DJ23" s="76">
        <f>'MASTER_ ALL areas - No.seedling'!DI51</f>
        <v>0</v>
      </c>
      <c r="DK23" s="81">
        <f t="shared" si="127"/>
        <v>0</v>
      </c>
      <c r="DL23" s="113">
        <f>'MASTER_ ALL areas - No.seedling'!DK51</f>
        <v>0</v>
      </c>
      <c r="DM23" s="76">
        <f>'MASTER_ ALL areas - No.seedling'!DL51</f>
        <v>0</v>
      </c>
      <c r="DN23" s="80">
        <f t="shared" si="128"/>
        <v>0</v>
      </c>
      <c r="DO23" s="76">
        <f>'MASTER_ ALL areas - No.seedling'!DN51</f>
        <v>0</v>
      </c>
      <c r="DP23" s="81">
        <f t="shared" si="129"/>
        <v>0</v>
      </c>
      <c r="DQ23" s="113">
        <f>'MASTER_ ALL areas - No.seedling'!DP51</f>
        <v>0</v>
      </c>
      <c r="DR23" s="76">
        <f>'MASTER_ ALL areas - No.seedling'!DQ51</f>
        <v>0</v>
      </c>
      <c r="DS23" s="80">
        <f t="shared" si="130"/>
        <v>0</v>
      </c>
      <c r="DT23" s="76">
        <f>'MASTER_ ALL areas - No.seedling'!DS51</f>
        <v>0</v>
      </c>
      <c r="DU23" s="81">
        <f t="shared" si="131"/>
        <v>0</v>
      </c>
      <c r="DV23" s="113">
        <f>'MASTER_ ALL areas - No.seedling'!DU51</f>
        <v>0</v>
      </c>
      <c r="DW23" s="76">
        <f>'MASTER_ ALL areas - No.seedling'!DV51</f>
        <v>0</v>
      </c>
      <c r="DX23" s="80">
        <f t="shared" si="132"/>
        <v>0</v>
      </c>
      <c r="DY23" s="76">
        <f>'MASTER_ ALL areas - No.seedling'!DX51</f>
        <v>0</v>
      </c>
      <c r="DZ23" s="81">
        <f t="shared" si="133"/>
        <v>0</v>
      </c>
      <c r="EA23" s="113">
        <f>'MASTER_ ALL areas - No.seedling'!DZ51</f>
        <v>0</v>
      </c>
      <c r="EB23" s="76">
        <f>'MASTER_ ALL areas - No.seedling'!EA51</f>
        <v>0</v>
      </c>
      <c r="EC23" s="80">
        <f t="shared" si="134"/>
        <v>0</v>
      </c>
      <c r="ED23" s="76">
        <f>'MASTER_ ALL areas - No.seedling'!EC51</f>
        <v>0</v>
      </c>
      <c r="EE23" s="81">
        <f t="shared" si="135"/>
        <v>0</v>
      </c>
      <c r="EF23" s="113">
        <f>'MASTER_ ALL areas - No.seedling'!EE51</f>
        <v>0</v>
      </c>
      <c r="EG23" s="76">
        <f>'MASTER_ ALL areas - No.seedling'!EF51</f>
        <v>0</v>
      </c>
      <c r="EH23" s="80">
        <f t="shared" si="136"/>
        <v>0</v>
      </c>
      <c r="EI23" s="76">
        <f>'MASTER_ ALL areas - No.seedling'!EH51</f>
        <v>0</v>
      </c>
      <c r="EJ23" s="81">
        <f t="shared" si="137"/>
        <v>0</v>
      </c>
      <c r="EK23" s="113">
        <f>'MASTER_ ALL areas - No.seedling'!EJ51</f>
        <v>0</v>
      </c>
      <c r="EL23" s="76">
        <f>'MASTER_ ALL areas - No.seedling'!EK51</f>
        <v>0</v>
      </c>
      <c r="EM23" s="80">
        <f t="shared" si="138"/>
        <v>0</v>
      </c>
      <c r="EN23" s="76">
        <f>'MASTER_ ALL areas - No.seedling'!EM51</f>
        <v>0</v>
      </c>
      <c r="EO23" s="81">
        <f t="shared" si="139"/>
        <v>0</v>
      </c>
      <c r="EP23" s="113">
        <f>'MASTER_ ALL areas - No.seedling'!EO51</f>
        <v>0</v>
      </c>
      <c r="EQ23" s="76">
        <f>'MASTER_ ALL areas - No.seedling'!EP51</f>
        <v>0</v>
      </c>
      <c r="ER23" s="80">
        <f t="shared" si="140"/>
        <v>0</v>
      </c>
      <c r="ES23" s="76">
        <f>'MASTER_ ALL areas - No.seedling'!ER51</f>
        <v>0</v>
      </c>
      <c r="ET23" s="81">
        <f t="shared" si="141"/>
        <v>0</v>
      </c>
      <c r="EU23" s="113">
        <f>'MASTER_ ALL areas - No.seedling'!ET51</f>
        <v>0</v>
      </c>
      <c r="EV23" s="76">
        <f>'MASTER_ ALL areas - No.seedling'!EU51</f>
        <v>0</v>
      </c>
      <c r="EW23" s="80">
        <f t="shared" si="142"/>
        <v>0</v>
      </c>
      <c r="EX23" s="76">
        <f>'MASTER_ ALL areas - No.seedling'!EW51</f>
        <v>0</v>
      </c>
      <c r="EY23" s="81">
        <f t="shared" si="143"/>
        <v>0</v>
      </c>
      <c r="EZ23" s="113">
        <f>'MASTER_ ALL areas - No.seedling'!EY51</f>
        <v>0</v>
      </c>
      <c r="FA23" s="76">
        <f>'MASTER_ ALL areas - No.seedling'!EZ51</f>
        <v>0</v>
      </c>
      <c r="FB23" s="80">
        <f t="shared" si="144"/>
        <v>0</v>
      </c>
      <c r="FC23" s="76">
        <f>'MASTER_ ALL areas - No.seedling'!FB51</f>
        <v>0</v>
      </c>
      <c r="FD23" s="81">
        <f t="shared" si="145"/>
        <v>0</v>
      </c>
      <c r="FE23" s="75">
        <f>'MASTER_ ALL areas - No.seedling'!FD51</f>
        <v>1180</v>
      </c>
      <c r="FF23" s="76">
        <f>'MASTER_ ALL areas - No.seedling'!FE51</f>
        <v>8</v>
      </c>
      <c r="FG23" s="80">
        <f t="shared" si="146"/>
        <v>0.13559322033898305</v>
      </c>
      <c r="FH23" s="76">
        <f>'MASTER_ ALL areas - No.seedling'!FG51</f>
        <v>42</v>
      </c>
      <c r="FI23" s="81">
        <f t="shared" si="147"/>
        <v>0.71186440677966101</v>
      </c>
      <c r="FJ23" s="75">
        <f>'MASTER_ ALL areas - No.seedling'!FI51</f>
        <v>140</v>
      </c>
      <c r="FK23" s="76">
        <f>'MASTER_ ALL areas - No.seedling'!FJ51</f>
        <v>0</v>
      </c>
      <c r="FL23" s="80">
        <f t="shared" si="148"/>
        <v>0</v>
      </c>
      <c r="FM23" s="76">
        <f>'MASTER_ ALL areas - No.seedling'!FL51</f>
        <v>7</v>
      </c>
      <c r="FN23" s="81">
        <f t="shared" si="149"/>
        <v>1</v>
      </c>
      <c r="FO23" s="113">
        <f>'MASTER_ ALL areas - No.seedling'!FN51</f>
        <v>0</v>
      </c>
      <c r="FP23" s="76">
        <f>'MASTER_ ALL areas - No.seedling'!FO51</f>
        <v>0</v>
      </c>
      <c r="FQ23" s="80">
        <f t="shared" si="150"/>
        <v>0</v>
      </c>
      <c r="FR23" s="76">
        <f>'MASTER_ ALL areas - No.seedling'!FQ51</f>
        <v>0</v>
      </c>
      <c r="FS23" s="81">
        <f t="shared" si="151"/>
        <v>0</v>
      </c>
      <c r="FT23" s="113">
        <f>'MASTER_ ALL areas - No.seedling'!FS51</f>
        <v>0</v>
      </c>
      <c r="FU23" s="76">
        <f>'MASTER_ ALL areas - No.seedling'!FT51</f>
        <v>0</v>
      </c>
      <c r="FV23" s="80">
        <f t="shared" si="152"/>
        <v>0</v>
      </c>
      <c r="FW23" s="76">
        <f>'MASTER_ ALL areas - No.seedling'!FV51</f>
        <v>0</v>
      </c>
      <c r="FX23" s="81">
        <f t="shared" si="153"/>
        <v>0</v>
      </c>
      <c r="FY23" s="113">
        <f>'MASTER_ ALL areas - No.seedling'!FX51</f>
        <v>0</v>
      </c>
      <c r="FZ23" s="76">
        <f>'MASTER_ ALL areas - No.seedling'!FY51</f>
        <v>0</v>
      </c>
      <c r="GA23" s="80">
        <f t="shared" si="154"/>
        <v>0</v>
      </c>
      <c r="GB23" s="76">
        <f>'MASTER_ ALL areas - No.seedling'!GA51</f>
        <v>0</v>
      </c>
      <c r="GC23" s="81">
        <f t="shared" si="155"/>
        <v>0</v>
      </c>
      <c r="GD23" s="113">
        <f>'MASTER_ ALL areas - No.seedling'!GC51</f>
        <v>0</v>
      </c>
      <c r="GE23" s="76">
        <f>'MASTER_ ALL areas - No.seedling'!GD51</f>
        <v>0</v>
      </c>
      <c r="GF23" s="80">
        <f t="shared" si="156"/>
        <v>0</v>
      </c>
      <c r="GG23" s="76">
        <f>'MASTER_ ALL areas - No.seedling'!GF51</f>
        <v>0</v>
      </c>
      <c r="GH23" s="81">
        <f t="shared" si="157"/>
        <v>0</v>
      </c>
      <c r="GI23" s="113">
        <f>'MASTER_ ALL areas - No.seedling'!GH51</f>
        <v>0</v>
      </c>
      <c r="GJ23" s="76">
        <f>'MASTER_ ALL areas - No.seedling'!GI51</f>
        <v>0</v>
      </c>
      <c r="GK23" s="80">
        <f t="shared" si="158"/>
        <v>0</v>
      </c>
      <c r="GL23" s="76">
        <f>'MASTER_ ALL areas - No.seedling'!GK51</f>
        <v>0</v>
      </c>
      <c r="GM23" s="81">
        <f t="shared" si="159"/>
        <v>0</v>
      </c>
      <c r="GN23" s="113">
        <f>'MASTER_ ALL areas - No.seedling'!GM51</f>
        <v>0</v>
      </c>
      <c r="GO23" s="76">
        <f>'MASTER_ ALL areas - No.seedling'!GN51</f>
        <v>0</v>
      </c>
      <c r="GP23" s="80">
        <f t="shared" si="160"/>
        <v>0</v>
      </c>
      <c r="GQ23" s="76">
        <f>'MASTER_ ALL areas - No.seedling'!GP51</f>
        <v>0</v>
      </c>
      <c r="GR23" s="81">
        <f t="shared" si="161"/>
        <v>0</v>
      </c>
      <c r="GS23" s="113">
        <f>'MASTER_ ALL areas - No.seedling'!GR51</f>
        <v>0</v>
      </c>
      <c r="GT23" s="76">
        <f>'MASTER_ ALL areas - No.seedling'!GS51</f>
        <v>0</v>
      </c>
      <c r="GU23" s="80">
        <f t="shared" si="162"/>
        <v>0</v>
      </c>
      <c r="GV23" s="76">
        <f>'MASTER_ ALL areas - No.seedling'!GU51</f>
        <v>0</v>
      </c>
      <c r="GW23" s="81">
        <f t="shared" si="163"/>
        <v>0</v>
      </c>
      <c r="GX23" s="113">
        <f>'MASTER_ ALL areas - No.seedling'!GW51</f>
        <v>0</v>
      </c>
      <c r="GY23" s="76">
        <f>'MASTER_ ALL areas - No.seedling'!GX51</f>
        <v>0</v>
      </c>
      <c r="GZ23" s="80">
        <f t="shared" si="164"/>
        <v>0</v>
      </c>
      <c r="HA23" s="76">
        <f>'MASTER_ ALL areas - No.seedling'!GZ51</f>
        <v>0</v>
      </c>
      <c r="HB23" s="81">
        <f t="shared" si="165"/>
        <v>0</v>
      </c>
      <c r="HC23" s="113">
        <f>'MASTER_ ALL areas - No.seedling'!HB51</f>
        <v>0</v>
      </c>
      <c r="HD23" s="76">
        <f>'MASTER_ ALL areas - No.seedling'!HC51</f>
        <v>0</v>
      </c>
      <c r="HE23" s="80">
        <f t="shared" si="166"/>
        <v>0</v>
      </c>
      <c r="HF23" s="76">
        <f>'MASTER_ ALL areas - No.seedling'!HE51</f>
        <v>0</v>
      </c>
      <c r="HG23" s="81">
        <f t="shared" si="167"/>
        <v>0</v>
      </c>
      <c r="HH23" s="113">
        <f>'MASTER_ ALL areas - No.seedling'!HG51</f>
        <v>0</v>
      </c>
      <c r="HI23" s="76">
        <f>'MASTER_ ALL areas - No.seedling'!HH51</f>
        <v>0</v>
      </c>
      <c r="HJ23" s="80">
        <f t="shared" si="168"/>
        <v>0</v>
      </c>
      <c r="HK23" s="76">
        <f>'MASTER_ ALL areas - No.seedling'!HJ51</f>
        <v>0</v>
      </c>
      <c r="HL23" s="81">
        <f t="shared" si="169"/>
        <v>0</v>
      </c>
      <c r="HM23" s="113">
        <f>'MASTER_ ALL areas - No.seedling'!HL51</f>
        <v>0</v>
      </c>
      <c r="HN23" s="76">
        <f>'MASTER_ ALL areas - No.seedling'!HM51</f>
        <v>0</v>
      </c>
      <c r="HO23" s="80">
        <f t="shared" si="170"/>
        <v>0</v>
      </c>
      <c r="HP23" s="76">
        <f>'MASTER_ ALL areas - No.seedling'!HO51</f>
        <v>0</v>
      </c>
      <c r="HQ23" s="81">
        <f t="shared" si="171"/>
        <v>0</v>
      </c>
      <c r="HR23" s="113">
        <f>'MASTER_ ALL areas - No.seedling'!HQ51</f>
        <v>0</v>
      </c>
      <c r="HS23" s="76">
        <f>'MASTER_ ALL areas - No.seedling'!HR51</f>
        <v>0</v>
      </c>
      <c r="HT23" s="80">
        <f t="shared" si="172"/>
        <v>0</v>
      </c>
      <c r="HU23" s="76">
        <f>'MASTER_ ALL areas - No.seedling'!HT51</f>
        <v>0</v>
      </c>
      <c r="HV23" s="81">
        <f t="shared" si="173"/>
        <v>0</v>
      </c>
      <c r="HW23" s="113">
        <f>'MASTER_ ALL areas - No.seedling'!HV51</f>
        <v>0</v>
      </c>
      <c r="HX23" s="76">
        <f>'MASTER_ ALL areas - No.seedling'!HW51</f>
        <v>0</v>
      </c>
      <c r="HY23" s="80">
        <f t="shared" si="174"/>
        <v>0</v>
      </c>
      <c r="HZ23" s="76">
        <f>'MASTER_ ALL areas - No.seedling'!HY51</f>
        <v>0</v>
      </c>
      <c r="IA23" s="81">
        <f t="shared" si="175"/>
        <v>0</v>
      </c>
      <c r="IB23" s="113">
        <f>'MASTER_ ALL areas - No.seedling'!IA51</f>
        <v>0</v>
      </c>
      <c r="IC23" s="76">
        <f>'MASTER_ ALL areas - No.seedling'!IB51</f>
        <v>0</v>
      </c>
      <c r="ID23" s="80">
        <f t="shared" si="176"/>
        <v>0</v>
      </c>
      <c r="IE23" s="76">
        <f>'MASTER_ ALL areas - No.seedling'!ID51</f>
        <v>0</v>
      </c>
      <c r="IF23" s="85">
        <f t="shared" si="177"/>
        <v>0</v>
      </c>
      <c r="IG23" s="86" t="s">
        <v>215</v>
      </c>
      <c r="IH23" s="87"/>
    </row>
    <row r="24" spans="2:242" ht="33" customHeight="1" x14ac:dyDescent="0.25">
      <c r="B24" s="420">
        <v>48</v>
      </c>
      <c r="C24" s="421" t="s">
        <v>216</v>
      </c>
      <c r="D24" s="422">
        <v>219290</v>
      </c>
      <c r="E24" s="423">
        <v>932466</v>
      </c>
      <c r="F24" s="154" t="s">
        <v>217</v>
      </c>
      <c r="G24" s="88" t="s">
        <v>218</v>
      </c>
      <c r="H24" s="212">
        <f>'MASTER_ ALL areas - No.seedling'!G52</f>
        <v>6</v>
      </c>
      <c r="I24" s="70">
        <f>'MASTER_ ALL areas - No.seedling'!H52</f>
        <v>0.25</v>
      </c>
      <c r="J24" s="71">
        <f>'MASTER_ ALL areas - No.seedling'!I52</f>
        <v>38.4</v>
      </c>
      <c r="K24" s="72">
        <f>'MASTER_ ALL areas - No.seedling'!J52</f>
        <v>52</v>
      </c>
      <c r="L24" s="73">
        <f t="shared" si="89"/>
        <v>1040</v>
      </c>
      <c r="M24" s="74">
        <f>'MASTER_ ALL areas - No.seedling'!L52</f>
        <v>1040</v>
      </c>
      <c r="N24" s="113">
        <f>'MASTER_ ALL areas - No.seedling'!M52</f>
        <v>6</v>
      </c>
      <c r="O24" s="114">
        <f>'MASTER_ ALL areas - No.seedling'!N52</f>
        <v>24</v>
      </c>
      <c r="P24" s="80">
        <f>'MASTER_ ALL areas - No.seedling'!O52</f>
        <v>0.11538461538461539</v>
      </c>
      <c r="Q24" s="81">
        <f>'MASTER_ ALL areas - No.seedling'!P52</f>
        <v>0.46153846153846156</v>
      </c>
      <c r="R24" s="621"/>
      <c r="S24" s="617">
        <f>'MASTER_ ALL areas - No.seedling'!R52</f>
        <v>620</v>
      </c>
      <c r="T24" s="76">
        <f>'MASTER_ ALL areas - No.seedling'!S52</f>
        <v>0</v>
      </c>
      <c r="U24" s="77">
        <f t="shared" si="90"/>
        <v>0</v>
      </c>
      <c r="V24" s="82">
        <f>'MASTER_ ALL areas - No.seedling'!U52</f>
        <v>6</v>
      </c>
      <c r="W24" s="80">
        <f t="shared" si="91"/>
        <v>0.19354838709677419</v>
      </c>
      <c r="X24" s="619">
        <f>'MASTER_ ALL areas - No.seedling'!W52</f>
        <v>380</v>
      </c>
      <c r="Y24" s="82">
        <f>'MASTER_ ALL areas - No.seedling'!X52</f>
        <v>6</v>
      </c>
      <c r="Z24" s="77">
        <f t="shared" si="92"/>
        <v>0.31578947368421051</v>
      </c>
      <c r="AA24" s="82">
        <f>'MASTER_ ALL areas - No.seedling'!Z52</f>
        <v>16</v>
      </c>
      <c r="AB24" s="80">
        <f t="shared" si="93"/>
        <v>0.84210526315789469</v>
      </c>
      <c r="AC24" s="76">
        <f>'MASTER_ ALL areas - No.seedling'!AB52</f>
        <v>40</v>
      </c>
      <c r="AD24" s="76">
        <f>'MASTER_ ALL areas - No.seedling'!AC52</f>
        <v>0</v>
      </c>
      <c r="AE24" s="77">
        <f t="shared" si="94"/>
        <v>0</v>
      </c>
      <c r="AF24" s="82">
        <f>'MASTER_ ALL areas - No.seedling'!AE52</f>
        <v>2</v>
      </c>
      <c r="AG24" s="80">
        <f t="shared" si="95"/>
        <v>1</v>
      </c>
      <c r="AH24" s="76">
        <f>'MASTER_ ALL areas - No.seedling'!AG52</f>
        <v>0</v>
      </c>
      <c r="AI24" s="76">
        <f>'MASTER_ ALL areas - No.seedling'!AH52</f>
        <v>0</v>
      </c>
      <c r="AJ24" s="77">
        <f t="shared" si="96"/>
        <v>0</v>
      </c>
      <c r="AK24" s="82">
        <f>'MASTER_ ALL areas - No.seedling'!AJ52</f>
        <v>0</v>
      </c>
      <c r="AL24" s="81">
        <f t="shared" si="97"/>
        <v>0</v>
      </c>
      <c r="AM24" s="621"/>
      <c r="AN24" s="617">
        <f>'MASTER_ ALL areas - No.seedling'!AM52</f>
        <v>580</v>
      </c>
      <c r="AO24" s="76">
        <f>'MASTER_ ALL areas - No.seedling'!AN52</f>
        <v>2</v>
      </c>
      <c r="AP24" s="77">
        <f t="shared" si="98"/>
        <v>6.8965517241379309E-2</v>
      </c>
      <c r="AQ24" s="82">
        <f>'MASTER_ ALL areas - No.seedling'!AP52</f>
        <v>12</v>
      </c>
      <c r="AR24" s="77">
        <f t="shared" si="99"/>
        <v>0.41379310344827586</v>
      </c>
      <c r="AS24" s="82">
        <f>'MASTER_ ALL areas - No.seedling'!AR52</f>
        <v>340</v>
      </c>
      <c r="AT24" s="76">
        <f>'MASTER_ ALL areas - No.seedling'!AS52</f>
        <v>1</v>
      </c>
      <c r="AU24" s="77">
        <f t="shared" si="100"/>
        <v>5.8823529411764705E-2</v>
      </c>
      <c r="AV24" s="82">
        <f>'MASTER_ ALL areas - No.seedling'!AU52</f>
        <v>6</v>
      </c>
      <c r="AW24" s="77">
        <f t="shared" si="101"/>
        <v>0.35294117647058826</v>
      </c>
      <c r="AX24" s="71">
        <f>'MASTER_ ALL areas - No.seedling'!AW52</f>
        <v>0</v>
      </c>
      <c r="AY24" s="82">
        <f>'MASTER_ ALL areas - No.seedling'!AX52</f>
        <v>0</v>
      </c>
      <c r="AZ24" s="77">
        <f t="shared" si="102"/>
        <v>0</v>
      </c>
      <c r="BA24" s="82">
        <f>'MASTER_ ALL areas - No.seedling'!AZ52</f>
        <v>0</v>
      </c>
      <c r="BB24" s="77">
        <f t="shared" si="103"/>
        <v>0</v>
      </c>
      <c r="BC24" s="82">
        <f>'MASTER_ ALL areas - No.seedling'!BB52</f>
        <v>0</v>
      </c>
      <c r="BD24" s="76">
        <f>'MASTER_ ALL areas - No.seedling'!BC52</f>
        <v>0</v>
      </c>
      <c r="BE24" s="77">
        <f t="shared" si="104"/>
        <v>0</v>
      </c>
      <c r="BF24" s="82">
        <f>'MASTER_ ALL areas - No.seedling'!BE52</f>
        <v>0</v>
      </c>
      <c r="BG24" s="77">
        <f t="shared" si="105"/>
        <v>0</v>
      </c>
      <c r="BH24" s="82">
        <f>'MASTER_ ALL areas - No.seedling'!BG52</f>
        <v>0</v>
      </c>
      <c r="BI24" s="76">
        <f>'MASTER_ ALL areas - No.seedling'!BH52</f>
        <v>0</v>
      </c>
      <c r="BJ24" s="77">
        <f t="shared" si="106"/>
        <v>0</v>
      </c>
      <c r="BK24" s="82">
        <f>'MASTER_ ALL areas - No.seedling'!BJ52</f>
        <v>0</v>
      </c>
      <c r="BL24" s="77">
        <f t="shared" si="107"/>
        <v>0</v>
      </c>
      <c r="BM24" s="82">
        <f>'MASTER_ ALL areas - No.seedling'!BL52</f>
        <v>120</v>
      </c>
      <c r="BN24" s="76">
        <f>'MASTER_ ALL areas - No.seedling'!BM52</f>
        <v>3</v>
      </c>
      <c r="BO24" s="77">
        <f t="shared" si="108"/>
        <v>0.5</v>
      </c>
      <c r="BP24" s="82">
        <f>'MASTER_ ALL areas - No.seedling'!BO52</f>
        <v>6</v>
      </c>
      <c r="BQ24" s="77">
        <f t="shared" si="109"/>
        <v>1</v>
      </c>
      <c r="BR24" s="82">
        <f>'MASTER_ ALL areas - No.seedling'!BQ52</f>
        <v>0</v>
      </c>
      <c r="BS24" s="76">
        <f>'MASTER_ ALL areas - No.seedling'!BR52</f>
        <v>0</v>
      </c>
      <c r="BT24" s="77">
        <f t="shared" si="110"/>
        <v>0</v>
      </c>
      <c r="BU24" s="82">
        <f>'MASTER_ ALL areas - No.seedling'!BT52</f>
        <v>0</v>
      </c>
      <c r="BV24" s="77">
        <f t="shared" si="111"/>
        <v>0</v>
      </c>
      <c r="BW24" s="82">
        <f>'MASTER_ ALL areas - No.seedling'!BV52</f>
        <v>0</v>
      </c>
      <c r="BX24" s="76">
        <f>'MASTER_ ALL areas - No.seedling'!BW52</f>
        <v>0</v>
      </c>
      <c r="BY24" s="77">
        <f t="shared" si="112"/>
        <v>0</v>
      </c>
      <c r="BZ24" s="82">
        <f>'MASTER_ ALL areas - No.seedling'!BY52</f>
        <v>0</v>
      </c>
      <c r="CA24" s="81">
        <f t="shared" si="113"/>
        <v>0</v>
      </c>
      <c r="CB24" s="79"/>
      <c r="CC24" s="75">
        <f>'MASTER_ ALL areas - No.seedling'!CB52</f>
        <v>400</v>
      </c>
      <c r="CD24" s="76">
        <f>'MASTER_ ALL areas - No.seedling'!CC52</f>
        <v>0</v>
      </c>
      <c r="CE24" s="80">
        <f t="shared" si="114"/>
        <v>0</v>
      </c>
      <c r="CF24" s="76">
        <f>'MASTER_ ALL areas - No.seedling'!CE52</f>
        <v>5</v>
      </c>
      <c r="CG24" s="81">
        <f t="shared" si="115"/>
        <v>0.25</v>
      </c>
      <c r="CH24" s="75">
        <f>'MASTER_ ALL areas - No.seedling'!CG52</f>
        <v>160</v>
      </c>
      <c r="CI24" s="76">
        <f>'MASTER_ ALL areas - No.seedling'!CH52</f>
        <v>2</v>
      </c>
      <c r="CJ24" s="80">
        <f t="shared" si="116"/>
        <v>0.25</v>
      </c>
      <c r="CK24" s="76">
        <f>'MASTER_ ALL areas - No.seedling'!CJ52</f>
        <v>6</v>
      </c>
      <c r="CL24" s="81">
        <f t="shared" si="117"/>
        <v>0.75</v>
      </c>
      <c r="CM24" s="75">
        <f>'MASTER_ ALL areas - No.seedling'!CL52</f>
        <v>20</v>
      </c>
      <c r="CN24" s="76">
        <f>'MASTER_ ALL areas - No.seedling'!CM52</f>
        <v>0</v>
      </c>
      <c r="CO24" s="80">
        <f t="shared" si="118"/>
        <v>0</v>
      </c>
      <c r="CP24" s="76">
        <f>'MASTER_ ALL areas - No.seedling'!CO52</f>
        <v>1</v>
      </c>
      <c r="CQ24" s="81">
        <f t="shared" si="119"/>
        <v>1</v>
      </c>
      <c r="CR24" s="113">
        <f>'MASTER_ ALL areas - No.seedling'!CQ52</f>
        <v>0</v>
      </c>
      <c r="CS24" s="76">
        <f>'MASTER_ ALL areas - No.seedling'!CR52</f>
        <v>0</v>
      </c>
      <c r="CT24" s="80">
        <f t="shared" si="120"/>
        <v>0</v>
      </c>
      <c r="CU24" s="76">
        <f>'MASTER_ ALL areas - No.seedling'!CT52</f>
        <v>0</v>
      </c>
      <c r="CV24" s="81">
        <f t="shared" si="121"/>
        <v>0</v>
      </c>
      <c r="CW24" s="75">
        <f>'MASTER_ ALL areas - No.seedling'!CV52</f>
        <v>220</v>
      </c>
      <c r="CX24" s="76">
        <f>'MASTER_ ALL areas - No.seedling'!CW52</f>
        <v>0</v>
      </c>
      <c r="CY24" s="80">
        <f t="shared" si="122"/>
        <v>0</v>
      </c>
      <c r="CZ24" s="76">
        <f>'MASTER_ ALL areas - No.seedling'!CY52</f>
        <v>1</v>
      </c>
      <c r="DA24" s="81">
        <f t="shared" si="123"/>
        <v>9.0909090909090912E-2</v>
      </c>
      <c r="DB24" s="75">
        <f>'MASTER_ ALL areas - No.seedling'!DA52</f>
        <v>100</v>
      </c>
      <c r="DC24" s="76">
        <f>'MASTER_ ALL areas - No.seedling'!DB52</f>
        <v>1</v>
      </c>
      <c r="DD24" s="80">
        <f t="shared" si="124"/>
        <v>0.2</v>
      </c>
      <c r="DE24" s="76">
        <f>'MASTER_ ALL areas - No.seedling'!DD52</f>
        <v>4</v>
      </c>
      <c r="DF24" s="81">
        <f t="shared" si="125"/>
        <v>0.8</v>
      </c>
      <c r="DG24" s="75">
        <f>'MASTER_ ALL areas - No.seedling'!DF52</f>
        <v>20</v>
      </c>
      <c r="DH24" s="76">
        <f>'MASTER_ ALL areas - No.seedling'!DG52</f>
        <v>0</v>
      </c>
      <c r="DI24" s="80">
        <f t="shared" si="126"/>
        <v>0</v>
      </c>
      <c r="DJ24" s="76">
        <f>'MASTER_ ALL areas - No.seedling'!DI52</f>
        <v>1</v>
      </c>
      <c r="DK24" s="81">
        <f t="shared" si="127"/>
        <v>1</v>
      </c>
      <c r="DL24" s="113">
        <f>'MASTER_ ALL areas - No.seedling'!DK52</f>
        <v>0</v>
      </c>
      <c r="DM24" s="76">
        <f>'MASTER_ ALL areas - No.seedling'!DL52</f>
        <v>0</v>
      </c>
      <c r="DN24" s="80">
        <f t="shared" si="128"/>
        <v>0</v>
      </c>
      <c r="DO24" s="76">
        <f>'MASTER_ ALL areas - No.seedling'!DN52</f>
        <v>0</v>
      </c>
      <c r="DP24" s="81">
        <f t="shared" si="129"/>
        <v>0</v>
      </c>
      <c r="DQ24" s="113">
        <f>'MASTER_ ALL areas - No.seedling'!DP52</f>
        <v>0</v>
      </c>
      <c r="DR24" s="76">
        <f>'MASTER_ ALL areas - No.seedling'!DQ52</f>
        <v>0</v>
      </c>
      <c r="DS24" s="80">
        <f t="shared" si="130"/>
        <v>0</v>
      </c>
      <c r="DT24" s="76">
        <f>'MASTER_ ALL areas - No.seedling'!DS52</f>
        <v>0</v>
      </c>
      <c r="DU24" s="81">
        <f t="shared" si="131"/>
        <v>0</v>
      </c>
      <c r="DV24" s="113">
        <f>'MASTER_ ALL areas - No.seedling'!DU52</f>
        <v>0</v>
      </c>
      <c r="DW24" s="76">
        <f>'MASTER_ ALL areas - No.seedling'!DV52</f>
        <v>0</v>
      </c>
      <c r="DX24" s="80">
        <f t="shared" si="132"/>
        <v>0</v>
      </c>
      <c r="DY24" s="76">
        <f>'MASTER_ ALL areas - No.seedling'!DX52</f>
        <v>0</v>
      </c>
      <c r="DZ24" s="81">
        <f t="shared" si="133"/>
        <v>0</v>
      </c>
      <c r="EA24" s="113">
        <f>'MASTER_ ALL areas - No.seedling'!DZ52</f>
        <v>0</v>
      </c>
      <c r="EB24" s="76">
        <f>'MASTER_ ALL areas - No.seedling'!EA52</f>
        <v>0</v>
      </c>
      <c r="EC24" s="80">
        <f t="shared" si="134"/>
        <v>0</v>
      </c>
      <c r="ED24" s="76">
        <f>'MASTER_ ALL areas - No.seedling'!EC52</f>
        <v>0</v>
      </c>
      <c r="EE24" s="81">
        <f t="shared" si="135"/>
        <v>0</v>
      </c>
      <c r="EF24" s="113">
        <f>'MASTER_ ALL areas - No.seedling'!EE52</f>
        <v>0</v>
      </c>
      <c r="EG24" s="76">
        <f>'MASTER_ ALL areas - No.seedling'!EF52</f>
        <v>0</v>
      </c>
      <c r="EH24" s="80">
        <f t="shared" si="136"/>
        <v>0</v>
      </c>
      <c r="EI24" s="76">
        <f>'MASTER_ ALL areas - No.seedling'!EH52</f>
        <v>0</v>
      </c>
      <c r="EJ24" s="81">
        <f t="shared" si="137"/>
        <v>0</v>
      </c>
      <c r="EK24" s="113">
        <f>'MASTER_ ALL areas - No.seedling'!EJ52</f>
        <v>0</v>
      </c>
      <c r="EL24" s="76">
        <f>'MASTER_ ALL areas - No.seedling'!EK52</f>
        <v>0</v>
      </c>
      <c r="EM24" s="80">
        <f t="shared" si="138"/>
        <v>0</v>
      </c>
      <c r="EN24" s="76">
        <f>'MASTER_ ALL areas - No.seedling'!EM52</f>
        <v>0</v>
      </c>
      <c r="EO24" s="81">
        <f t="shared" si="139"/>
        <v>0</v>
      </c>
      <c r="EP24" s="113">
        <f>'MASTER_ ALL areas - No.seedling'!EO52</f>
        <v>0</v>
      </c>
      <c r="EQ24" s="76">
        <f>'MASTER_ ALL areas - No.seedling'!EP52</f>
        <v>0</v>
      </c>
      <c r="ER24" s="80">
        <f t="shared" si="140"/>
        <v>0</v>
      </c>
      <c r="ES24" s="76">
        <f>'MASTER_ ALL areas - No.seedling'!ER52</f>
        <v>0</v>
      </c>
      <c r="ET24" s="81">
        <f t="shared" si="141"/>
        <v>0</v>
      </c>
      <c r="EU24" s="113">
        <f>'MASTER_ ALL areas - No.seedling'!ET52</f>
        <v>0</v>
      </c>
      <c r="EV24" s="76">
        <f>'MASTER_ ALL areas - No.seedling'!EU52</f>
        <v>0</v>
      </c>
      <c r="EW24" s="80">
        <f t="shared" si="142"/>
        <v>0</v>
      </c>
      <c r="EX24" s="76">
        <f>'MASTER_ ALL areas - No.seedling'!EW52</f>
        <v>0</v>
      </c>
      <c r="EY24" s="81">
        <f t="shared" si="143"/>
        <v>0</v>
      </c>
      <c r="EZ24" s="113">
        <f>'MASTER_ ALL areas - No.seedling'!EY52</f>
        <v>0</v>
      </c>
      <c r="FA24" s="76">
        <f>'MASTER_ ALL areas - No.seedling'!EZ52</f>
        <v>0</v>
      </c>
      <c r="FB24" s="80">
        <f t="shared" si="144"/>
        <v>0</v>
      </c>
      <c r="FC24" s="76">
        <f>'MASTER_ ALL areas - No.seedling'!FB52</f>
        <v>0</v>
      </c>
      <c r="FD24" s="81">
        <f t="shared" si="145"/>
        <v>0</v>
      </c>
      <c r="FE24" s="113">
        <f>'MASTER_ ALL areas - No.seedling'!FD52</f>
        <v>0</v>
      </c>
      <c r="FF24" s="76">
        <f>'MASTER_ ALL areas - No.seedling'!FE52</f>
        <v>0</v>
      </c>
      <c r="FG24" s="80">
        <f t="shared" si="146"/>
        <v>0</v>
      </c>
      <c r="FH24" s="76">
        <f>'MASTER_ ALL areas - No.seedling'!FG52</f>
        <v>0</v>
      </c>
      <c r="FI24" s="81">
        <f t="shared" si="147"/>
        <v>0</v>
      </c>
      <c r="FJ24" s="113">
        <f>'MASTER_ ALL areas - No.seedling'!FI52</f>
        <v>0</v>
      </c>
      <c r="FK24" s="76">
        <f>'MASTER_ ALL areas - No.seedling'!FJ52</f>
        <v>0</v>
      </c>
      <c r="FL24" s="80">
        <f t="shared" si="148"/>
        <v>0</v>
      </c>
      <c r="FM24" s="76">
        <f>'MASTER_ ALL areas - No.seedling'!FL52</f>
        <v>0</v>
      </c>
      <c r="FN24" s="81">
        <f t="shared" si="149"/>
        <v>0</v>
      </c>
      <c r="FO24" s="113">
        <f>'MASTER_ ALL areas - No.seedling'!FN52</f>
        <v>0</v>
      </c>
      <c r="FP24" s="76">
        <f>'MASTER_ ALL areas - No.seedling'!FO52</f>
        <v>0</v>
      </c>
      <c r="FQ24" s="80">
        <f t="shared" si="150"/>
        <v>0</v>
      </c>
      <c r="FR24" s="76">
        <f>'MASTER_ ALL areas - No.seedling'!FQ52</f>
        <v>0</v>
      </c>
      <c r="FS24" s="81">
        <f t="shared" si="151"/>
        <v>0</v>
      </c>
      <c r="FT24" s="113">
        <f>'MASTER_ ALL areas - No.seedling'!FS52</f>
        <v>0</v>
      </c>
      <c r="FU24" s="76">
        <f>'MASTER_ ALL areas - No.seedling'!FT52</f>
        <v>0</v>
      </c>
      <c r="FV24" s="80">
        <f t="shared" si="152"/>
        <v>0</v>
      </c>
      <c r="FW24" s="76">
        <f>'MASTER_ ALL areas - No.seedling'!FV52</f>
        <v>0</v>
      </c>
      <c r="FX24" s="81">
        <f t="shared" si="153"/>
        <v>0</v>
      </c>
      <c r="FY24" s="113">
        <f>'MASTER_ ALL areas - No.seedling'!FX52</f>
        <v>0</v>
      </c>
      <c r="FZ24" s="76">
        <f>'MASTER_ ALL areas - No.seedling'!FY52</f>
        <v>0</v>
      </c>
      <c r="GA24" s="80">
        <f t="shared" si="154"/>
        <v>0</v>
      </c>
      <c r="GB24" s="76">
        <f>'MASTER_ ALL areas - No.seedling'!GA52</f>
        <v>0</v>
      </c>
      <c r="GC24" s="81">
        <f t="shared" si="155"/>
        <v>0</v>
      </c>
      <c r="GD24" s="75">
        <f>'MASTER_ ALL areas - No.seedling'!GC52</f>
        <v>120</v>
      </c>
      <c r="GE24" s="76">
        <f>'MASTER_ ALL areas - No.seedling'!GD52</f>
        <v>3</v>
      </c>
      <c r="GF24" s="80">
        <f t="shared" si="156"/>
        <v>0.5</v>
      </c>
      <c r="GG24" s="76">
        <f>'MASTER_ ALL areas - No.seedling'!GF52</f>
        <v>6</v>
      </c>
      <c r="GH24" s="81">
        <f t="shared" si="157"/>
        <v>1</v>
      </c>
      <c r="GI24" s="113">
        <f>'MASTER_ ALL areas - No.seedling'!GH52</f>
        <v>0</v>
      </c>
      <c r="GJ24" s="76">
        <f>'MASTER_ ALL areas - No.seedling'!GI52</f>
        <v>0</v>
      </c>
      <c r="GK24" s="80">
        <f t="shared" si="158"/>
        <v>0</v>
      </c>
      <c r="GL24" s="76">
        <f>'MASTER_ ALL areas - No.seedling'!GK52</f>
        <v>0</v>
      </c>
      <c r="GM24" s="81">
        <f t="shared" si="159"/>
        <v>0</v>
      </c>
      <c r="GN24" s="113">
        <f>'MASTER_ ALL areas - No.seedling'!GM52</f>
        <v>0</v>
      </c>
      <c r="GO24" s="76">
        <f>'MASTER_ ALL areas - No.seedling'!GN52</f>
        <v>0</v>
      </c>
      <c r="GP24" s="80">
        <f t="shared" si="160"/>
        <v>0</v>
      </c>
      <c r="GQ24" s="76">
        <f>'MASTER_ ALL areas - No.seedling'!GP52</f>
        <v>0</v>
      </c>
      <c r="GR24" s="81">
        <f t="shared" si="161"/>
        <v>0</v>
      </c>
      <c r="GS24" s="113">
        <f>'MASTER_ ALL areas - No.seedling'!GR52</f>
        <v>0</v>
      </c>
      <c r="GT24" s="76">
        <f>'MASTER_ ALL areas - No.seedling'!GS52</f>
        <v>0</v>
      </c>
      <c r="GU24" s="80">
        <f t="shared" si="162"/>
        <v>0</v>
      </c>
      <c r="GV24" s="76">
        <f>'MASTER_ ALL areas - No.seedling'!GU52</f>
        <v>0</v>
      </c>
      <c r="GW24" s="81">
        <f t="shared" si="163"/>
        <v>0</v>
      </c>
      <c r="GX24" s="113">
        <f>'MASTER_ ALL areas - No.seedling'!GW52</f>
        <v>0</v>
      </c>
      <c r="GY24" s="76">
        <f>'MASTER_ ALL areas - No.seedling'!GX52</f>
        <v>0</v>
      </c>
      <c r="GZ24" s="80">
        <f t="shared" si="164"/>
        <v>0</v>
      </c>
      <c r="HA24" s="76">
        <f>'MASTER_ ALL areas - No.seedling'!GZ52</f>
        <v>0</v>
      </c>
      <c r="HB24" s="81">
        <f t="shared" si="165"/>
        <v>0</v>
      </c>
      <c r="HC24" s="113">
        <f>'MASTER_ ALL areas - No.seedling'!HB52</f>
        <v>0</v>
      </c>
      <c r="HD24" s="76">
        <f>'MASTER_ ALL areas - No.seedling'!HC52</f>
        <v>0</v>
      </c>
      <c r="HE24" s="80">
        <f t="shared" si="166"/>
        <v>0</v>
      </c>
      <c r="HF24" s="76">
        <f>'MASTER_ ALL areas - No.seedling'!HE52</f>
        <v>0</v>
      </c>
      <c r="HG24" s="81">
        <f t="shared" si="167"/>
        <v>0</v>
      </c>
      <c r="HH24" s="113">
        <f>'MASTER_ ALL areas - No.seedling'!HG52</f>
        <v>0</v>
      </c>
      <c r="HI24" s="76">
        <f>'MASTER_ ALL areas - No.seedling'!HH52</f>
        <v>0</v>
      </c>
      <c r="HJ24" s="80">
        <f t="shared" si="168"/>
        <v>0</v>
      </c>
      <c r="HK24" s="76">
        <f>'MASTER_ ALL areas - No.seedling'!HJ52</f>
        <v>0</v>
      </c>
      <c r="HL24" s="81">
        <f t="shared" si="169"/>
        <v>0</v>
      </c>
      <c r="HM24" s="113">
        <f>'MASTER_ ALL areas - No.seedling'!HL52</f>
        <v>0</v>
      </c>
      <c r="HN24" s="76">
        <f>'MASTER_ ALL areas - No.seedling'!HM52</f>
        <v>0</v>
      </c>
      <c r="HO24" s="80">
        <f t="shared" si="170"/>
        <v>0</v>
      </c>
      <c r="HP24" s="76">
        <f>'MASTER_ ALL areas - No.seedling'!HO52</f>
        <v>0</v>
      </c>
      <c r="HQ24" s="81">
        <f t="shared" si="171"/>
        <v>0</v>
      </c>
      <c r="HR24" s="113">
        <f>'MASTER_ ALL areas - No.seedling'!HQ52</f>
        <v>0</v>
      </c>
      <c r="HS24" s="76">
        <f>'MASTER_ ALL areas - No.seedling'!HR52</f>
        <v>0</v>
      </c>
      <c r="HT24" s="80">
        <f t="shared" si="172"/>
        <v>0</v>
      </c>
      <c r="HU24" s="76">
        <f>'MASTER_ ALL areas - No.seedling'!HT52</f>
        <v>0</v>
      </c>
      <c r="HV24" s="81">
        <f t="shared" si="173"/>
        <v>0</v>
      </c>
      <c r="HW24" s="113">
        <f>'MASTER_ ALL areas - No.seedling'!HV52</f>
        <v>0</v>
      </c>
      <c r="HX24" s="76">
        <f>'MASTER_ ALL areas - No.seedling'!HW52</f>
        <v>0</v>
      </c>
      <c r="HY24" s="80">
        <f t="shared" si="174"/>
        <v>0</v>
      </c>
      <c r="HZ24" s="76">
        <f>'MASTER_ ALL areas - No.seedling'!HY52</f>
        <v>0</v>
      </c>
      <c r="IA24" s="81">
        <f t="shared" si="175"/>
        <v>0</v>
      </c>
      <c r="IB24" s="113">
        <f>'MASTER_ ALL areas - No.seedling'!IA52</f>
        <v>0</v>
      </c>
      <c r="IC24" s="76">
        <f>'MASTER_ ALL areas - No.seedling'!IB52</f>
        <v>0</v>
      </c>
      <c r="ID24" s="80">
        <f t="shared" si="176"/>
        <v>0</v>
      </c>
      <c r="IE24" s="76">
        <f>'MASTER_ ALL areas - No.seedling'!ID52</f>
        <v>0</v>
      </c>
      <c r="IF24" s="85">
        <f t="shared" si="177"/>
        <v>0</v>
      </c>
      <c r="IG24" s="86" t="s">
        <v>219</v>
      </c>
      <c r="IH24" s="87"/>
    </row>
    <row r="25" spans="2:242" ht="33" customHeight="1" x14ac:dyDescent="0.25">
      <c r="B25" s="420">
        <v>49</v>
      </c>
      <c r="C25" s="421" t="s">
        <v>220</v>
      </c>
      <c r="D25" s="422">
        <v>220332</v>
      </c>
      <c r="E25" s="423">
        <v>932474</v>
      </c>
      <c r="F25" s="424" t="s">
        <v>89</v>
      </c>
      <c r="G25" s="88" t="s">
        <v>194</v>
      </c>
      <c r="H25" s="212">
        <f>'MASTER_ ALL areas - No.seedling'!G53</f>
        <v>8</v>
      </c>
      <c r="I25" s="70">
        <f>'MASTER_ ALL areas - No.seedling'!H53</f>
        <v>0.5</v>
      </c>
      <c r="J25" s="71">
        <f>'MASTER_ ALL areas - No.seedling'!I53</f>
        <v>35.799999999999997</v>
      </c>
      <c r="K25" s="72">
        <f>'MASTER_ ALL areas - No.seedling'!J53</f>
        <v>47</v>
      </c>
      <c r="L25" s="73">
        <f t="shared" si="89"/>
        <v>940</v>
      </c>
      <c r="M25" s="74">
        <f>'MASTER_ ALL areas - No.seedling'!L53</f>
        <v>940</v>
      </c>
      <c r="N25" s="113">
        <f>'MASTER_ ALL areas - No.seedling'!M53</f>
        <v>2</v>
      </c>
      <c r="O25" s="114">
        <f>'MASTER_ ALL areas - No.seedling'!N53</f>
        <v>6</v>
      </c>
      <c r="P25" s="80">
        <f>'MASTER_ ALL areas - No.seedling'!O53</f>
        <v>4.2553191489361701E-2</v>
      </c>
      <c r="Q25" s="81">
        <f>'MASTER_ ALL areas - No.seedling'!P53</f>
        <v>0.1276595744680851</v>
      </c>
      <c r="R25" s="621"/>
      <c r="S25" s="617">
        <f>'MASTER_ ALL areas - No.seedling'!R53</f>
        <v>880</v>
      </c>
      <c r="T25" s="76">
        <f>'MASTER_ ALL areas - No.seedling'!S53</f>
        <v>0</v>
      </c>
      <c r="U25" s="77">
        <f t="shared" si="90"/>
        <v>0</v>
      </c>
      <c r="V25" s="82">
        <f>'MASTER_ ALL areas - No.seedling'!U53</f>
        <v>3</v>
      </c>
      <c r="W25" s="80">
        <f t="shared" si="91"/>
        <v>6.8181818181818177E-2</v>
      </c>
      <c r="X25" s="619">
        <f>'MASTER_ ALL areas - No.seedling'!W53</f>
        <v>60</v>
      </c>
      <c r="Y25" s="82">
        <f>'MASTER_ ALL areas - No.seedling'!X53</f>
        <v>2</v>
      </c>
      <c r="Z25" s="77">
        <f t="shared" si="92"/>
        <v>0.66666666666666663</v>
      </c>
      <c r="AA25" s="82">
        <f>'MASTER_ ALL areas - No.seedling'!Z53</f>
        <v>3</v>
      </c>
      <c r="AB25" s="80">
        <f t="shared" si="93"/>
        <v>1</v>
      </c>
      <c r="AC25" s="76">
        <f>'MASTER_ ALL areas - No.seedling'!AB53</f>
        <v>0</v>
      </c>
      <c r="AD25" s="76">
        <f>'MASTER_ ALL areas - No.seedling'!AC53</f>
        <v>0</v>
      </c>
      <c r="AE25" s="77">
        <f t="shared" si="94"/>
        <v>0</v>
      </c>
      <c r="AF25" s="82">
        <f>'MASTER_ ALL areas - No.seedling'!AE53</f>
        <v>0</v>
      </c>
      <c r="AG25" s="80">
        <f t="shared" si="95"/>
        <v>0</v>
      </c>
      <c r="AH25" s="76">
        <f>'MASTER_ ALL areas - No.seedling'!AG53</f>
        <v>0</v>
      </c>
      <c r="AI25" s="76">
        <f>'MASTER_ ALL areas - No.seedling'!AH53</f>
        <v>0</v>
      </c>
      <c r="AJ25" s="77">
        <f t="shared" si="96"/>
        <v>0</v>
      </c>
      <c r="AK25" s="82">
        <f>'MASTER_ ALL areas - No.seedling'!AJ53</f>
        <v>0</v>
      </c>
      <c r="AL25" s="81">
        <f t="shared" si="97"/>
        <v>0</v>
      </c>
      <c r="AM25" s="621"/>
      <c r="AN25" s="617">
        <f>'MASTER_ ALL areas - No.seedling'!AM53</f>
        <v>80</v>
      </c>
      <c r="AO25" s="76">
        <f>'MASTER_ ALL areas - No.seedling'!AN53</f>
        <v>0</v>
      </c>
      <c r="AP25" s="77">
        <f t="shared" si="98"/>
        <v>0</v>
      </c>
      <c r="AQ25" s="82">
        <f>'MASTER_ ALL areas - No.seedling'!AP53</f>
        <v>1</v>
      </c>
      <c r="AR25" s="77">
        <f t="shared" si="99"/>
        <v>0.25</v>
      </c>
      <c r="AS25" s="82">
        <f>'MASTER_ ALL areas - No.seedling'!AR53</f>
        <v>820</v>
      </c>
      <c r="AT25" s="76">
        <f>'MASTER_ ALL areas - No.seedling'!AS53</f>
        <v>0</v>
      </c>
      <c r="AU25" s="77">
        <f t="shared" si="100"/>
        <v>0</v>
      </c>
      <c r="AV25" s="82">
        <f>'MASTER_ ALL areas - No.seedling'!AU53</f>
        <v>3</v>
      </c>
      <c r="AW25" s="77">
        <f t="shared" si="101"/>
        <v>7.3170731707317069E-2</v>
      </c>
      <c r="AX25" s="71">
        <f>'MASTER_ ALL areas - No.seedling'!AW53</f>
        <v>0</v>
      </c>
      <c r="AY25" s="82">
        <f>'MASTER_ ALL areas - No.seedling'!AX53</f>
        <v>0</v>
      </c>
      <c r="AZ25" s="77">
        <f t="shared" si="102"/>
        <v>0</v>
      </c>
      <c r="BA25" s="82">
        <f>'MASTER_ ALL areas - No.seedling'!AZ53</f>
        <v>0</v>
      </c>
      <c r="BB25" s="77">
        <f t="shared" si="103"/>
        <v>0</v>
      </c>
      <c r="BC25" s="82">
        <f>'MASTER_ ALL areas - No.seedling'!BB53</f>
        <v>40</v>
      </c>
      <c r="BD25" s="76">
        <f>'MASTER_ ALL areas - No.seedling'!BC53</f>
        <v>2</v>
      </c>
      <c r="BE25" s="77">
        <f t="shared" si="104"/>
        <v>1</v>
      </c>
      <c r="BF25" s="82">
        <f>'MASTER_ ALL areas - No.seedling'!BE53</f>
        <v>2</v>
      </c>
      <c r="BG25" s="77">
        <f t="shared" si="105"/>
        <v>1</v>
      </c>
      <c r="BH25" s="82">
        <f>'MASTER_ ALL areas - No.seedling'!BG53</f>
        <v>0</v>
      </c>
      <c r="BI25" s="76">
        <f>'MASTER_ ALL areas - No.seedling'!BH53</f>
        <v>0</v>
      </c>
      <c r="BJ25" s="77">
        <f t="shared" si="106"/>
        <v>0</v>
      </c>
      <c r="BK25" s="82">
        <f>'MASTER_ ALL areas - No.seedling'!BJ53</f>
        <v>0</v>
      </c>
      <c r="BL25" s="77">
        <f t="shared" si="107"/>
        <v>0</v>
      </c>
      <c r="BM25" s="82">
        <f>'MASTER_ ALL areas - No.seedling'!BL53</f>
        <v>0</v>
      </c>
      <c r="BN25" s="76">
        <f>'MASTER_ ALL areas - No.seedling'!BM53</f>
        <v>0</v>
      </c>
      <c r="BO25" s="77">
        <f t="shared" si="108"/>
        <v>0</v>
      </c>
      <c r="BP25" s="82">
        <f>'MASTER_ ALL areas - No.seedling'!BO53</f>
        <v>0</v>
      </c>
      <c r="BQ25" s="77">
        <f t="shared" si="109"/>
        <v>0</v>
      </c>
      <c r="BR25" s="82">
        <f>'MASTER_ ALL areas - No.seedling'!BQ53</f>
        <v>0</v>
      </c>
      <c r="BS25" s="76">
        <f>'MASTER_ ALL areas - No.seedling'!BR53</f>
        <v>0</v>
      </c>
      <c r="BT25" s="77">
        <f t="shared" si="110"/>
        <v>0</v>
      </c>
      <c r="BU25" s="82">
        <f>'MASTER_ ALL areas - No.seedling'!BT53</f>
        <v>0</v>
      </c>
      <c r="BV25" s="77">
        <f t="shared" si="111"/>
        <v>0</v>
      </c>
      <c r="BW25" s="82">
        <f>'MASTER_ ALL areas - No.seedling'!BV53</f>
        <v>0</v>
      </c>
      <c r="BX25" s="76">
        <f>'MASTER_ ALL areas - No.seedling'!BW53</f>
        <v>0</v>
      </c>
      <c r="BY25" s="77">
        <f t="shared" si="112"/>
        <v>0</v>
      </c>
      <c r="BZ25" s="82">
        <f>'MASTER_ ALL areas - No.seedling'!BY53</f>
        <v>0</v>
      </c>
      <c r="CA25" s="81">
        <f t="shared" si="113"/>
        <v>0</v>
      </c>
      <c r="CB25" s="79"/>
      <c r="CC25" s="75">
        <f>'MASTER_ ALL areas - No.seedling'!CB53</f>
        <v>80</v>
      </c>
      <c r="CD25" s="76">
        <f>'MASTER_ ALL areas - No.seedling'!CC53</f>
        <v>0</v>
      </c>
      <c r="CE25" s="80">
        <f t="shared" si="114"/>
        <v>0</v>
      </c>
      <c r="CF25" s="76">
        <f>'MASTER_ ALL areas - No.seedling'!CE53</f>
        <v>1</v>
      </c>
      <c r="CG25" s="81">
        <f t="shared" si="115"/>
        <v>0.25</v>
      </c>
      <c r="CH25" s="113">
        <f>'MASTER_ ALL areas - No.seedling'!CG53</f>
        <v>0</v>
      </c>
      <c r="CI25" s="76">
        <f>'MASTER_ ALL areas - No.seedling'!CH53</f>
        <v>0</v>
      </c>
      <c r="CJ25" s="80">
        <f t="shared" si="116"/>
        <v>0</v>
      </c>
      <c r="CK25" s="76">
        <f>'MASTER_ ALL areas - No.seedling'!CJ53</f>
        <v>0</v>
      </c>
      <c r="CL25" s="81">
        <f t="shared" si="117"/>
        <v>0</v>
      </c>
      <c r="CM25" s="113">
        <f>'MASTER_ ALL areas - No.seedling'!CL53</f>
        <v>0</v>
      </c>
      <c r="CN25" s="76">
        <f>'MASTER_ ALL areas - No.seedling'!CM53</f>
        <v>0</v>
      </c>
      <c r="CO25" s="80">
        <f t="shared" si="118"/>
        <v>0</v>
      </c>
      <c r="CP25" s="76">
        <f>'MASTER_ ALL areas - No.seedling'!CO53</f>
        <v>0</v>
      </c>
      <c r="CQ25" s="81">
        <f t="shared" si="119"/>
        <v>0</v>
      </c>
      <c r="CR25" s="113">
        <f>'MASTER_ ALL areas - No.seedling'!CQ53</f>
        <v>0</v>
      </c>
      <c r="CS25" s="76">
        <f>'MASTER_ ALL areas - No.seedling'!CR53</f>
        <v>0</v>
      </c>
      <c r="CT25" s="80">
        <f t="shared" si="120"/>
        <v>0</v>
      </c>
      <c r="CU25" s="76">
        <f>'MASTER_ ALL areas - No.seedling'!CT53</f>
        <v>0</v>
      </c>
      <c r="CV25" s="81">
        <f t="shared" si="121"/>
        <v>0</v>
      </c>
      <c r="CW25" s="75">
        <f>'MASTER_ ALL areas - No.seedling'!CV53</f>
        <v>800</v>
      </c>
      <c r="CX25" s="76">
        <f>'MASTER_ ALL areas - No.seedling'!CW53</f>
        <v>0</v>
      </c>
      <c r="CY25" s="80">
        <f t="shared" si="122"/>
        <v>0</v>
      </c>
      <c r="CZ25" s="76">
        <f>'MASTER_ ALL areas - No.seedling'!CY53</f>
        <v>2</v>
      </c>
      <c r="DA25" s="81">
        <f t="shared" si="123"/>
        <v>0.05</v>
      </c>
      <c r="DB25" s="75">
        <f>'MASTER_ ALL areas - No.seedling'!DA53</f>
        <v>20</v>
      </c>
      <c r="DC25" s="76">
        <f>'MASTER_ ALL areas - No.seedling'!DB53</f>
        <v>0</v>
      </c>
      <c r="DD25" s="80">
        <f t="shared" si="124"/>
        <v>0</v>
      </c>
      <c r="DE25" s="76">
        <f>'MASTER_ ALL areas - No.seedling'!DD53</f>
        <v>1</v>
      </c>
      <c r="DF25" s="81">
        <f t="shared" si="125"/>
        <v>1</v>
      </c>
      <c r="DG25" s="113">
        <f>'MASTER_ ALL areas - No.seedling'!DF53</f>
        <v>0</v>
      </c>
      <c r="DH25" s="76">
        <f>'MASTER_ ALL areas - No.seedling'!DG53</f>
        <v>0</v>
      </c>
      <c r="DI25" s="80">
        <f t="shared" si="126"/>
        <v>0</v>
      </c>
      <c r="DJ25" s="76">
        <f>'MASTER_ ALL areas - No.seedling'!DI53</f>
        <v>0</v>
      </c>
      <c r="DK25" s="81">
        <f t="shared" si="127"/>
        <v>0</v>
      </c>
      <c r="DL25" s="113">
        <f>'MASTER_ ALL areas - No.seedling'!DK53</f>
        <v>0</v>
      </c>
      <c r="DM25" s="76">
        <f>'MASTER_ ALL areas - No.seedling'!DL53</f>
        <v>0</v>
      </c>
      <c r="DN25" s="80">
        <f t="shared" si="128"/>
        <v>0</v>
      </c>
      <c r="DO25" s="76">
        <f>'MASTER_ ALL areas - No.seedling'!DN53</f>
        <v>0</v>
      </c>
      <c r="DP25" s="81">
        <f t="shared" si="129"/>
        <v>0</v>
      </c>
      <c r="DQ25" s="113">
        <f>'MASTER_ ALL areas - No.seedling'!DP53</f>
        <v>0</v>
      </c>
      <c r="DR25" s="76">
        <f>'MASTER_ ALL areas - No.seedling'!DQ53</f>
        <v>0</v>
      </c>
      <c r="DS25" s="80">
        <f t="shared" si="130"/>
        <v>0</v>
      </c>
      <c r="DT25" s="76">
        <f>'MASTER_ ALL areas - No.seedling'!DS53</f>
        <v>0</v>
      </c>
      <c r="DU25" s="81">
        <f t="shared" si="131"/>
        <v>0</v>
      </c>
      <c r="DV25" s="113">
        <f>'MASTER_ ALL areas - No.seedling'!DU53</f>
        <v>0</v>
      </c>
      <c r="DW25" s="76">
        <f>'MASTER_ ALL areas - No.seedling'!DV53</f>
        <v>0</v>
      </c>
      <c r="DX25" s="80">
        <f t="shared" si="132"/>
        <v>0</v>
      </c>
      <c r="DY25" s="76">
        <f>'MASTER_ ALL areas - No.seedling'!DX53</f>
        <v>0</v>
      </c>
      <c r="DZ25" s="81">
        <f t="shared" si="133"/>
        <v>0</v>
      </c>
      <c r="EA25" s="113">
        <f>'MASTER_ ALL areas - No.seedling'!DZ53</f>
        <v>0</v>
      </c>
      <c r="EB25" s="76">
        <f>'MASTER_ ALL areas - No.seedling'!EA53</f>
        <v>0</v>
      </c>
      <c r="EC25" s="80">
        <f t="shared" si="134"/>
        <v>0</v>
      </c>
      <c r="ED25" s="76">
        <f>'MASTER_ ALL areas - No.seedling'!EC53</f>
        <v>0</v>
      </c>
      <c r="EE25" s="81">
        <f t="shared" si="135"/>
        <v>0</v>
      </c>
      <c r="EF25" s="113">
        <f>'MASTER_ ALL areas - No.seedling'!EE53</f>
        <v>0</v>
      </c>
      <c r="EG25" s="76">
        <f>'MASTER_ ALL areas - No.seedling'!EF53</f>
        <v>0</v>
      </c>
      <c r="EH25" s="80">
        <f t="shared" si="136"/>
        <v>0</v>
      </c>
      <c r="EI25" s="76">
        <f>'MASTER_ ALL areas - No.seedling'!EH53</f>
        <v>0</v>
      </c>
      <c r="EJ25" s="81">
        <f t="shared" si="137"/>
        <v>0</v>
      </c>
      <c r="EK25" s="113">
        <f>'MASTER_ ALL areas - No.seedling'!EJ53</f>
        <v>0</v>
      </c>
      <c r="EL25" s="76">
        <f>'MASTER_ ALL areas - No.seedling'!EK53</f>
        <v>0</v>
      </c>
      <c r="EM25" s="80">
        <f t="shared" si="138"/>
        <v>0</v>
      </c>
      <c r="EN25" s="76">
        <f>'MASTER_ ALL areas - No.seedling'!EM53</f>
        <v>0</v>
      </c>
      <c r="EO25" s="81">
        <f t="shared" si="139"/>
        <v>0</v>
      </c>
      <c r="EP25" s="75">
        <f>'MASTER_ ALL areas - No.seedling'!EO53</f>
        <v>40</v>
      </c>
      <c r="EQ25" s="76">
        <f>'MASTER_ ALL areas - No.seedling'!EP53</f>
        <v>2</v>
      </c>
      <c r="ER25" s="80">
        <f t="shared" si="140"/>
        <v>1</v>
      </c>
      <c r="ES25" s="76">
        <f>'MASTER_ ALL areas - No.seedling'!ER53</f>
        <v>2</v>
      </c>
      <c r="ET25" s="81">
        <f t="shared" si="141"/>
        <v>1</v>
      </c>
      <c r="EU25" s="113">
        <f>'MASTER_ ALL areas - No.seedling'!ET53</f>
        <v>0</v>
      </c>
      <c r="EV25" s="76">
        <f>'MASTER_ ALL areas - No.seedling'!EU53</f>
        <v>0</v>
      </c>
      <c r="EW25" s="80">
        <f t="shared" si="142"/>
        <v>0</v>
      </c>
      <c r="EX25" s="76">
        <f>'MASTER_ ALL areas - No.seedling'!EW53</f>
        <v>0</v>
      </c>
      <c r="EY25" s="81">
        <f t="shared" si="143"/>
        <v>0</v>
      </c>
      <c r="EZ25" s="113">
        <f>'MASTER_ ALL areas - No.seedling'!EY53</f>
        <v>0</v>
      </c>
      <c r="FA25" s="76">
        <f>'MASTER_ ALL areas - No.seedling'!EZ53</f>
        <v>0</v>
      </c>
      <c r="FB25" s="80">
        <f t="shared" si="144"/>
        <v>0</v>
      </c>
      <c r="FC25" s="76">
        <f>'MASTER_ ALL areas - No.seedling'!FB53</f>
        <v>0</v>
      </c>
      <c r="FD25" s="81">
        <f t="shared" si="145"/>
        <v>0</v>
      </c>
      <c r="FE25" s="113">
        <f>'MASTER_ ALL areas - No.seedling'!FD53</f>
        <v>0</v>
      </c>
      <c r="FF25" s="76">
        <f>'MASTER_ ALL areas - No.seedling'!FE53</f>
        <v>0</v>
      </c>
      <c r="FG25" s="80">
        <f t="shared" si="146"/>
        <v>0</v>
      </c>
      <c r="FH25" s="76">
        <f>'MASTER_ ALL areas - No.seedling'!FG53</f>
        <v>0</v>
      </c>
      <c r="FI25" s="81">
        <f t="shared" si="147"/>
        <v>0</v>
      </c>
      <c r="FJ25" s="113">
        <f>'MASTER_ ALL areas - No.seedling'!FI53</f>
        <v>0</v>
      </c>
      <c r="FK25" s="76">
        <f>'MASTER_ ALL areas - No.seedling'!FJ53</f>
        <v>0</v>
      </c>
      <c r="FL25" s="80">
        <f t="shared" si="148"/>
        <v>0</v>
      </c>
      <c r="FM25" s="76">
        <f>'MASTER_ ALL areas - No.seedling'!FL53</f>
        <v>0</v>
      </c>
      <c r="FN25" s="81">
        <f t="shared" si="149"/>
        <v>0</v>
      </c>
      <c r="FO25" s="113">
        <f>'MASTER_ ALL areas - No.seedling'!FN53</f>
        <v>0</v>
      </c>
      <c r="FP25" s="76">
        <f>'MASTER_ ALL areas - No.seedling'!FO53</f>
        <v>0</v>
      </c>
      <c r="FQ25" s="80">
        <f t="shared" si="150"/>
        <v>0</v>
      </c>
      <c r="FR25" s="76">
        <f>'MASTER_ ALL areas - No.seedling'!FQ53</f>
        <v>0</v>
      </c>
      <c r="FS25" s="81">
        <f t="shared" si="151"/>
        <v>0</v>
      </c>
      <c r="FT25" s="113">
        <f>'MASTER_ ALL areas - No.seedling'!FS53</f>
        <v>0</v>
      </c>
      <c r="FU25" s="76">
        <f>'MASTER_ ALL areas - No.seedling'!FT53</f>
        <v>0</v>
      </c>
      <c r="FV25" s="80">
        <f t="shared" si="152"/>
        <v>0</v>
      </c>
      <c r="FW25" s="76">
        <f>'MASTER_ ALL areas - No.seedling'!FV53</f>
        <v>0</v>
      </c>
      <c r="FX25" s="81">
        <f t="shared" si="153"/>
        <v>0</v>
      </c>
      <c r="FY25" s="113">
        <f>'MASTER_ ALL areas - No.seedling'!FX53</f>
        <v>0</v>
      </c>
      <c r="FZ25" s="76">
        <f>'MASTER_ ALL areas - No.seedling'!FY53</f>
        <v>0</v>
      </c>
      <c r="GA25" s="80">
        <f t="shared" si="154"/>
        <v>0</v>
      </c>
      <c r="GB25" s="76">
        <f>'MASTER_ ALL areas - No.seedling'!GA53</f>
        <v>0</v>
      </c>
      <c r="GC25" s="81">
        <f t="shared" si="155"/>
        <v>0</v>
      </c>
      <c r="GD25" s="113">
        <f>'MASTER_ ALL areas - No.seedling'!GC53</f>
        <v>0</v>
      </c>
      <c r="GE25" s="76">
        <f>'MASTER_ ALL areas - No.seedling'!GD53</f>
        <v>0</v>
      </c>
      <c r="GF25" s="80">
        <f t="shared" si="156"/>
        <v>0</v>
      </c>
      <c r="GG25" s="76">
        <f>'MASTER_ ALL areas - No.seedling'!GF53</f>
        <v>0</v>
      </c>
      <c r="GH25" s="81">
        <f t="shared" si="157"/>
        <v>0</v>
      </c>
      <c r="GI25" s="113">
        <f>'MASTER_ ALL areas - No.seedling'!GH53</f>
        <v>0</v>
      </c>
      <c r="GJ25" s="76">
        <f>'MASTER_ ALL areas - No.seedling'!GI53</f>
        <v>0</v>
      </c>
      <c r="GK25" s="80">
        <f t="shared" si="158"/>
        <v>0</v>
      </c>
      <c r="GL25" s="76">
        <f>'MASTER_ ALL areas - No.seedling'!GK53</f>
        <v>0</v>
      </c>
      <c r="GM25" s="81">
        <f t="shared" si="159"/>
        <v>0</v>
      </c>
      <c r="GN25" s="113">
        <f>'MASTER_ ALL areas - No.seedling'!GM53</f>
        <v>0</v>
      </c>
      <c r="GO25" s="76">
        <f>'MASTER_ ALL areas - No.seedling'!GN53</f>
        <v>0</v>
      </c>
      <c r="GP25" s="80">
        <f t="shared" si="160"/>
        <v>0</v>
      </c>
      <c r="GQ25" s="76">
        <f>'MASTER_ ALL areas - No.seedling'!GP53</f>
        <v>0</v>
      </c>
      <c r="GR25" s="81">
        <f t="shared" si="161"/>
        <v>0</v>
      </c>
      <c r="GS25" s="113">
        <f>'MASTER_ ALL areas - No.seedling'!GR53</f>
        <v>0</v>
      </c>
      <c r="GT25" s="76">
        <f>'MASTER_ ALL areas - No.seedling'!GS53</f>
        <v>0</v>
      </c>
      <c r="GU25" s="80">
        <f t="shared" si="162"/>
        <v>0</v>
      </c>
      <c r="GV25" s="76">
        <f>'MASTER_ ALL areas - No.seedling'!GU53</f>
        <v>0</v>
      </c>
      <c r="GW25" s="81">
        <f t="shared" si="163"/>
        <v>0</v>
      </c>
      <c r="GX25" s="113">
        <f>'MASTER_ ALL areas - No.seedling'!GW53</f>
        <v>0</v>
      </c>
      <c r="GY25" s="76">
        <f>'MASTER_ ALL areas - No.seedling'!GX53</f>
        <v>0</v>
      </c>
      <c r="GZ25" s="80">
        <f t="shared" si="164"/>
        <v>0</v>
      </c>
      <c r="HA25" s="76">
        <f>'MASTER_ ALL areas - No.seedling'!GZ53</f>
        <v>0</v>
      </c>
      <c r="HB25" s="81">
        <f t="shared" si="165"/>
        <v>0</v>
      </c>
      <c r="HC25" s="113">
        <f>'MASTER_ ALL areas - No.seedling'!HB53</f>
        <v>0</v>
      </c>
      <c r="HD25" s="76">
        <f>'MASTER_ ALL areas - No.seedling'!HC53</f>
        <v>0</v>
      </c>
      <c r="HE25" s="80">
        <f t="shared" si="166"/>
        <v>0</v>
      </c>
      <c r="HF25" s="76">
        <f>'MASTER_ ALL areas - No.seedling'!HE53</f>
        <v>0</v>
      </c>
      <c r="HG25" s="81">
        <f t="shared" si="167"/>
        <v>0</v>
      </c>
      <c r="HH25" s="113">
        <f>'MASTER_ ALL areas - No.seedling'!HG53</f>
        <v>0</v>
      </c>
      <c r="HI25" s="76">
        <f>'MASTER_ ALL areas - No.seedling'!HH53</f>
        <v>0</v>
      </c>
      <c r="HJ25" s="80">
        <f t="shared" si="168"/>
        <v>0</v>
      </c>
      <c r="HK25" s="76">
        <f>'MASTER_ ALL areas - No.seedling'!HJ53</f>
        <v>0</v>
      </c>
      <c r="HL25" s="81">
        <f t="shared" si="169"/>
        <v>0</v>
      </c>
      <c r="HM25" s="113">
        <f>'MASTER_ ALL areas - No.seedling'!HL53</f>
        <v>0</v>
      </c>
      <c r="HN25" s="76">
        <f>'MASTER_ ALL areas - No.seedling'!HM53</f>
        <v>0</v>
      </c>
      <c r="HO25" s="80">
        <f t="shared" si="170"/>
        <v>0</v>
      </c>
      <c r="HP25" s="76">
        <f>'MASTER_ ALL areas - No.seedling'!HO53</f>
        <v>0</v>
      </c>
      <c r="HQ25" s="81">
        <f t="shared" si="171"/>
        <v>0</v>
      </c>
      <c r="HR25" s="113">
        <f>'MASTER_ ALL areas - No.seedling'!HQ53</f>
        <v>0</v>
      </c>
      <c r="HS25" s="76">
        <f>'MASTER_ ALL areas - No.seedling'!HR53</f>
        <v>0</v>
      </c>
      <c r="HT25" s="80">
        <f t="shared" si="172"/>
        <v>0</v>
      </c>
      <c r="HU25" s="76">
        <f>'MASTER_ ALL areas - No.seedling'!HT53</f>
        <v>0</v>
      </c>
      <c r="HV25" s="81">
        <f t="shared" si="173"/>
        <v>0</v>
      </c>
      <c r="HW25" s="113">
        <f>'MASTER_ ALL areas - No.seedling'!HV53</f>
        <v>0</v>
      </c>
      <c r="HX25" s="76">
        <f>'MASTER_ ALL areas - No.seedling'!HW53</f>
        <v>0</v>
      </c>
      <c r="HY25" s="80">
        <f t="shared" si="174"/>
        <v>0</v>
      </c>
      <c r="HZ25" s="76">
        <f>'MASTER_ ALL areas - No.seedling'!HY53</f>
        <v>0</v>
      </c>
      <c r="IA25" s="81">
        <f t="shared" si="175"/>
        <v>0</v>
      </c>
      <c r="IB25" s="113">
        <f>'MASTER_ ALL areas - No.seedling'!IA53</f>
        <v>0</v>
      </c>
      <c r="IC25" s="76">
        <f>'MASTER_ ALL areas - No.seedling'!IB53</f>
        <v>0</v>
      </c>
      <c r="ID25" s="80">
        <f t="shared" si="176"/>
        <v>0</v>
      </c>
      <c r="IE25" s="76">
        <f>'MASTER_ ALL areas - No.seedling'!ID53</f>
        <v>0</v>
      </c>
      <c r="IF25" s="85">
        <f t="shared" si="177"/>
        <v>0</v>
      </c>
      <c r="IG25" s="86" t="s">
        <v>221</v>
      </c>
      <c r="IH25" s="87"/>
    </row>
    <row r="26" spans="2:242" ht="33" customHeight="1" x14ac:dyDescent="0.25">
      <c r="B26" s="420">
        <v>50</v>
      </c>
      <c r="C26" s="421" t="s">
        <v>222</v>
      </c>
      <c r="D26" s="422">
        <v>220543</v>
      </c>
      <c r="E26" s="423">
        <v>932473</v>
      </c>
      <c r="F26" s="424" t="s">
        <v>89</v>
      </c>
      <c r="G26" s="88" t="s">
        <v>223</v>
      </c>
      <c r="H26" s="212">
        <f>'MASTER_ ALL areas - No.seedling'!G54</f>
        <v>1</v>
      </c>
      <c r="I26" s="70">
        <f>'MASTER_ ALL areas - No.seedling'!H54</f>
        <v>0</v>
      </c>
      <c r="J26" s="71">
        <f>'MASTER_ ALL areas - No.seedling'!I54</f>
        <v>32.799999999999997</v>
      </c>
      <c r="K26" s="72">
        <f>'MASTER_ ALL areas - No.seedling'!J54</f>
        <v>77</v>
      </c>
      <c r="L26" s="73">
        <f t="shared" si="89"/>
        <v>1540</v>
      </c>
      <c r="M26" s="74">
        <f>'MASTER_ ALL areas - No.seedling'!L54</f>
        <v>1540</v>
      </c>
      <c r="N26" s="113">
        <f>'MASTER_ ALL areas - No.seedling'!M54</f>
        <v>19</v>
      </c>
      <c r="O26" s="114">
        <f>'MASTER_ ALL areas - No.seedling'!N54</f>
        <v>65</v>
      </c>
      <c r="P26" s="80">
        <f>'MASTER_ ALL areas - No.seedling'!O54</f>
        <v>0.24675324675324675</v>
      </c>
      <c r="Q26" s="81">
        <f>'MASTER_ ALL areas - No.seedling'!P54</f>
        <v>0.8441558441558441</v>
      </c>
      <c r="R26" s="621"/>
      <c r="S26" s="617">
        <f>'MASTER_ ALL areas - No.seedling'!R54</f>
        <v>920</v>
      </c>
      <c r="T26" s="76">
        <f>'MASTER_ ALL areas - No.seedling'!S54</f>
        <v>0</v>
      </c>
      <c r="U26" s="77">
        <f t="shared" si="90"/>
        <v>0</v>
      </c>
      <c r="V26" s="82">
        <f>'MASTER_ ALL areas - No.seedling'!U54</f>
        <v>35</v>
      </c>
      <c r="W26" s="80">
        <f t="shared" si="91"/>
        <v>0.76086956521739135</v>
      </c>
      <c r="X26" s="619">
        <f>'MASTER_ ALL areas - No.seedling'!W54</f>
        <v>620</v>
      </c>
      <c r="Y26" s="82">
        <f>'MASTER_ ALL areas - No.seedling'!X54</f>
        <v>19</v>
      </c>
      <c r="Z26" s="77">
        <f t="shared" si="92"/>
        <v>0.61290322580645162</v>
      </c>
      <c r="AA26" s="82">
        <f>'MASTER_ ALL areas - No.seedling'!Z54</f>
        <v>30</v>
      </c>
      <c r="AB26" s="80">
        <f t="shared" si="93"/>
        <v>0.967741935483871</v>
      </c>
      <c r="AC26" s="76">
        <f>'MASTER_ ALL areas - No.seedling'!AB54</f>
        <v>0</v>
      </c>
      <c r="AD26" s="76">
        <f>'MASTER_ ALL areas - No.seedling'!AC54</f>
        <v>0</v>
      </c>
      <c r="AE26" s="77">
        <f t="shared" si="94"/>
        <v>0</v>
      </c>
      <c r="AF26" s="82">
        <f>'MASTER_ ALL areas - No.seedling'!AE54</f>
        <v>0</v>
      </c>
      <c r="AG26" s="80">
        <f t="shared" si="95"/>
        <v>0</v>
      </c>
      <c r="AH26" s="76">
        <f>'MASTER_ ALL areas - No.seedling'!AG54</f>
        <v>0</v>
      </c>
      <c r="AI26" s="76">
        <f>'MASTER_ ALL areas - No.seedling'!AH54</f>
        <v>0</v>
      </c>
      <c r="AJ26" s="77">
        <f t="shared" si="96"/>
        <v>0</v>
      </c>
      <c r="AK26" s="82">
        <f>'MASTER_ ALL areas - No.seedling'!AJ54</f>
        <v>0</v>
      </c>
      <c r="AL26" s="81">
        <f t="shared" si="97"/>
        <v>0</v>
      </c>
      <c r="AM26" s="621"/>
      <c r="AN26" s="617">
        <f>'MASTER_ ALL areas - No.seedling'!AM54</f>
        <v>1420</v>
      </c>
      <c r="AO26" s="76">
        <f>'MASTER_ ALL areas - No.seedling'!AN54</f>
        <v>18</v>
      </c>
      <c r="AP26" s="77">
        <f t="shared" si="98"/>
        <v>0.25352112676056338</v>
      </c>
      <c r="AQ26" s="82">
        <f>'MASTER_ ALL areas - No.seedling'!AP54</f>
        <v>59</v>
      </c>
      <c r="AR26" s="77">
        <f t="shared" si="99"/>
        <v>0.83098591549295775</v>
      </c>
      <c r="AS26" s="82">
        <f>'MASTER_ ALL areas - No.seedling'!AR54</f>
        <v>0</v>
      </c>
      <c r="AT26" s="76">
        <f>'MASTER_ ALL areas - No.seedling'!AS54</f>
        <v>0</v>
      </c>
      <c r="AU26" s="77">
        <f t="shared" si="100"/>
        <v>0</v>
      </c>
      <c r="AV26" s="82">
        <f>'MASTER_ ALL areas - No.seedling'!AU54</f>
        <v>0</v>
      </c>
      <c r="AW26" s="77">
        <f t="shared" si="101"/>
        <v>0</v>
      </c>
      <c r="AX26" s="71">
        <f>'MASTER_ ALL areas - No.seedling'!AW54</f>
        <v>0</v>
      </c>
      <c r="AY26" s="82">
        <f>'MASTER_ ALL areas - No.seedling'!AX54</f>
        <v>0</v>
      </c>
      <c r="AZ26" s="77">
        <f t="shared" si="102"/>
        <v>0</v>
      </c>
      <c r="BA26" s="82">
        <f>'MASTER_ ALL areas - No.seedling'!AZ54</f>
        <v>0</v>
      </c>
      <c r="BB26" s="77">
        <f t="shared" si="103"/>
        <v>0</v>
      </c>
      <c r="BC26" s="82">
        <f>'MASTER_ ALL areas - No.seedling'!BB54</f>
        <v>0</v>
      </c>
      <c r="BD26" s="76">
        <f>'MASTER_ ALL areas - No.seedling'!BC54</f>
        <v>0</v>
      </c>
      <c r="BE26" s="77">
        <f t="shared" si="104"/>
        <v>0</v>
      </c>
      <c r="BF26" s="82">
        <f>'MASTER_ ALL areas - No.seedling'!BE54</f>
        <v>0</v>
      </c>
      <c r="BG26" s="77">
        <f t="shared" si="105"/>
        <v>0</v>
      </c>
      <c r="BH26" s="82">
        <f>'MASTER_ ALL areas - No.seedling'!BG54</f>
        <v>120</v>
      </c>
      <c r="BI26" s="76">
        <f>'MASTER_ ALL areas - No.seedling'!BH54</f>
        <v>1</v>
      </c>
      <c r="BJ26" s="77">
        <f t="shared" si="106"/>
        <v>0.16666666666666666</v>
      </c>
      <c r="BK26" s="82">
        <f>'MASTER_ ALL areas - No.seedling'!BJ54</f>
        <v>6</v>
      </c>
      <c r="BL26" s="77">
        <f t="shared" si="107"/>
        <v>1</v>
      </c>
      <c r="BM26" s="82">
        <f>'MASTER_ ALL areas - No.seedling'!BL54</f>
        <v>0</v>
      </c>
      <c r="BN26" s="76">
        <f>'MASTER_ ALL areas - No.seedling'!BM54</f>
        <v>0</v>
      </c>
      <c r="BO26" s="77">
        <f t="shared" si="108"/>
        <v>0</v>
      </c>
      <c r="BP26" s="82">
        <f>'MASTER_ ALL areas - No.seedling'!BO54</f>
        <v>0</v>
      </c>
      <c r="BQ26" s="77">
        <f t="shared" si="109"/>
        <v>0</v>
      </c>
      <c r="BR26" s="82">
        <f>'MASTER_ ALL areas - No.seedling'!BQ54</f>
        <v>0</v>
      </c>
      <c r="BS26" s="76">
        <f>'MASTER_ ALL areas - No.seedling'!BR54</f>
        <v>0</v>
      </c>
      <c r="BT26" s="77">
        <f t="shared" si="110"/>
        <v>0</v>
      </c>
      <c r="BU26" s="82">
        <f>'MASTER_ ALL areas - No.seedling'!BT54</f>
        <v>0</v>
      </c>
      <c r="BV26" s="77">
        <f t="shared" si="111"/>
        <v>0</v>
      </c>
      <c r="BW26" s="82">
        <f>'MASTER_ ALL areas - No.seedling'!BV54</f>
        <v>0</v>
      </c>
      <c r="BX26" s="76">
        <f>'MASTER_ ALL areas - No.seedling'!BW54</f>
        <v>0</v>
      </c>
      <c r="BY26" s="77">
        <f t="shared" si="112"/>
        <v>0</v>
      </c>
      <c r="BZ26" s="82">
        <f>'MASTER_ ALL areas - No.seedling'!BY54</f>
        <v>0</v>
      </c>
      <c r="CA26" s="81">
        <f t="shared" si="113"/>
        <v>0</v>
      </c>
      <c r="CB26" s="79"/>
      <c r="CC26" s="75">
        <f>'MASTER_ ALL areas - No.seedling'!CB54</f>
        <v>840</v>
      </c>
      <c r="CD26" s="76">
        <f>'MASTER_ ALL areas - No.seedling'!CC54</f>
        <v>0</v>
      </c>
      <c r="CE26" s="80">
        <f t="shared" si="114"/>
        <v>0</v>
      </c>
      <c r="CF26" s="76">
        <f>'MASTER_ ALL areas - No.seedling'!CE54</f>
        <v>31</v>
      </c>
      <c r="CG26" s="81">
        <f t="shared" si="115"/>
        <v>0.73809523809523814</v>
      </c>
      <c r="CH26" s="75">
        <f>'MASTER_ ALL areas - No.seedling'!CG54</f>
        <v>580</v>
      </c>
      <c r="CI26" s="76">
        <f>'MASTER_ ALL areas - No.seedling'!CH54</f>
        <v>18</v>
      </c>
      <c r="CJ26" s="80">
        <f t="shared" si="116"/>
        <v>0.62068965517241381</v>
      </c>
      <c r="CK26" s="76">
        <f>'MASTER_ ALL areas - No.seedling'!CJ54</f>
        <v>28</v>
      </c>
      <c r="CL26" s="81">
        <f t="shared" si="117"/>
        <v>0.96551724137931039</v>
      </c>
      <c r="CM26" s="113">
        <f>'MASTER_ ALL areas - No.seedling'!CL54</f>
        <v>0</v>
      </c>
      <c r="CN26" s="76">
        <f>'MASTER_ ALL areas - No.seedling'!CM54</f>
        <v>0</v>
      </c>
      <c r="CO26" s="80">
        <f t="shared" si="118"/>
        <v>0</v>
      </c>
      <c r="CP26" s="76">
        <f>'MASTER_ ALL areas - No.seedling'!CO54</f>
        <v>0</v>
      </c>
      <c r="CQ26" s="81">
        <f t="shared" si="119"/>
        <v>0</v>
      </c>
      <c r="CR26" s="113">
        <f>'MASTER_ ALL areas - No.seedling'!CQ54</f>
        <v>0</v>
      </c>
      <c r="CS26" s="76">
        <f>'MASTER_ ALL areas - No.seedling'!CR54</f>
        <v>0</v>
      </c>
      <c r="CT26" s="80">
        <f t="shared" si="120"/>
        <v>0</v>
      </c>
      <c r="CU26" s="76">
        <f>'MASTER_ ALL areas - No.seedling'!CT54</f>
        <v>0</v>
      </c>
      <c r="CV26" s="81">
        <f t="shared" si="121"/>
        <v>0</v>
      </c>
      <c r="CW26" s="113">
        <f>'MASTER_ ALL areas - No.seedling'!CV54</f>
        <v>0</v>
      </c>
      <c r="CX26" s="76">
        <f>'MASTER_ ALL areas - No.seedling'!CW54</f>
        <v>0</v>
      </c>
      <c r="CY26" s="80">
        <f t="shared" si="122"/>
        <v>0</v>
      </c>
      <c r="CZ26" s="76">
        <f>'MASTER_ ALL areas - No.seedling'!CY54</f>
        <v>0</v>
      </c>
      <c r="DA26" s="81">
        <f t="shared" si="123"/>
        <v>0</v>
      </c>
      <c r="DB26" s="113">
        <f>'MASTER_ ALL areas - No.seedling'!DA54</f>
        <v>0</v>
      </c>
      <c r="DC26" s="76">
        <f>'MASTER_ ALL areas - No.seedling'!DB54</f>
        <v>0</v>
      </c>
      <c r="DD26" s="80">
        <f t="shared" si="124"/>
        <v>0</v>
      </c>
      <c r="DE26" s="76">
        <f>'MASTER_ ALL areas - No.seedling'!DD54</f>
        <v>0</v>
      </c>
      <c r="DF26" s="81">
        <f t="shared" si="125"/>
        <v>0</v>
      </c>
      <c r="DG26" s="113">
        <f>'MASTER_ ALL areas - No.seedling'!DF54</f>
        <v>0</v>
      </c>
      <c r="DH26" s="76">
        <f>'MASTER_ ALL areas - No.seedling'!DG54</f>
        <v>0</v>
      </c>
      <c r="DI26" s="80">
        <f t="shared" si="126"/>
        <v>0</v>
      </c>
      <c r="DJ26" s="76">
        <f>'MASTER_ ALL areas - No.seedling'!DI54</f>
        <v>0</v>
      </c>
      <c r="DK26" s="81">
        <f t="shared" si="127"/>
        <v>0</v>
      </c>
      <c r="DL26" s="113">
        <f>'MASTER_ ALL areas - No.seedling'!DK54</f>
        <v>0</v>
      </c>
      <c r="DM26" s="76">
        <f>'MASTER_ ALL areas - No.seedling'!DL54</f>
        <v>0</v>
      </c>
      <c r="DN26" s="80">
        <f t="shared" si="128"/>
        <v>0</v>
      </c>
      <c r="DO26" s="76">
        <f>'MASTER_ ALL areas - No.seedling'!DN54</f>
        <v>0</v>
      </c>
      <c r="DP26" s="81">
        <f t="shared" si="129"/>
        <v>0</v>
      </c>
      <c r="DQ26" s="113">
        <f>'MASTER_ ALL areas - No.seedling'!DP54</f>
        <v>0</v>
      </c>
      <c r="DR26" s="76">
        <f>'MASTER_ ALL areas - No.seedling'!DQ54</f>
        <v>0</v>
      </c>
      <c r="DS26" s="80">
        <f t="shared" si="130"/>
        <v>0</v>
      </c>
      <c r="DT26" s="76">
        <f>'MASTER_ ALL areas - No.seedling'!DS54</f>
        <v>0</v>
      </c>
      <c r="DU26" s="81">
        <f t="shared" si="131"/>
        <v>0</v>
      </c>
      <c r="DV26" s="113">
        <f>'MASTER_ ALL areas - No.seedling'!DU54</f>
        <v>0</v>
      </c>
      <c r="DW26" s="76">
        <f>'MASTER_ ALL areas - No.seedling'!DV54</f>
        <v>0</v>
      </c>
      <c r="DX26" s="80">
        <f t="shared" si="132"/>
        <v>0</v>
      </c>
      <c r="DY26" s="76">
        <f>'MASTER_ ALL areas - No.seedling'!DX54</f>
        <v>0</v>
      </c>
      <c r="DZ26" s="81">
        <f t="shared" si="133"/>
        <v>0</v>
      </c>
      <c r="EA26" s="113">
        <f>'MASTER_ ALL areas - No.seedling'!DZ54</f>
        <v>0</v>
      </c>
      <c r="EB26" s="76">
        <f>'MASTER_ ALL areas - No.seedling'!EA54</f>
        <v>0</v>
      </c>
      <c r="EC26" s="80">
        <f t="shared" si="134"/>
        <v>0</v>
      </c>
      <c r="ED26" s="76">
        <f>'MASTER_ ALL areas - No.seedling'!EC54</f>
        <v>0</v>
      </c>
      <c r="EE26" s="81">
        <f t="shared" si="135"/>
        <v>0</v>
      </c>
      <c r="EF26" s="113">
        <f>'MASTER_ ALL areas - No.seedling'!EE54</f>
        <v>0</v>
      </c>
      <c r="EG26" s="76">
        <f>'MASTER_ ALL areas - No.seedling'!EF54</f>
        <v>0</v>
      </c>
      <c r="EH26" s="80">
        <f t="shared" si="136"/>
        <v>0</v>
      </c>
      <c r="EI26" s="76">
        <f>'MASTER_ ALL areas - No.seedling'!EH54</f>
        <v>0</v>
      </c>
      <c r="EJ26" s="81">
        <f t="shared" si="137"/>
        <v>0</v>
      </c>
      <c r="EK26" s="113">
        <f>'MASTER_ ALL areas - No.seedling'!EJ54</f>
        <v>0</v>
      </c>
      <c r="EL26" s="76">
        <f>'MASTER_ ALL areas - No.seedling'!EK54</f>
        <v>0</v>
      </c>
      <c r="EM26" s="80">
        <f t="shared" si="138"/>
        <v>0</v>
      </c>
      <c r="EN26" s="76">
        <f>'MASTER_ ALL areas - No.seedling'!EM54</f>
        <v>0</v>
      </c>
      <c r="EO26" s="81">
        <f t="shared" si="139"/>
        <v>0</v>
      </c>
      <c r="EP26" s="113">
        <f>'MASTER_ ALL areas - No.seedling'!EO54</f>
        <v>0</v>
      </c>
      <c r="EQ26" s="76">
        <f>'MASTER_ ALL areas - No.seedling'!EP54</f>
        <v>0</v>
      </c>
      <c r="ER26" s="80">
        <f t="shared" si="140"/>
        <v>0</v>
      </c>
      <c r="ES26" s="76">
        <f>'MASTER_ ALL areas - No.seedling'!ER54</f>
        <v>0</v>
      </c>
      <c r="ET26" s="81">
        <f t="shared" si="141"/>
        <v>0</v>
      </c>
      <c r="EU26" s="113">
        <f>'MASTER_ ALL areas - No.seedling'!ET54</f>
        <v>0</v>
      </c>
      <c r="EV26" s="76">
        <f>'MASTER_ ALL areas - No.seedling'!EU54</f>
        <v>0</v>
      </c>
      <c r="EW26" s="80">
        <f t="shared" si="142"/>
        <v>0</v>
      </c>
      <c r="EX26" s="76">
        <f>'MASTER_ ALL areas - No.seedling'!EW54</f>
        <v>0</v>
      </c>
      <c r="EY26" s="81">
        <f t="shared" si="143"/>
        <v>0</v>
      </c>
      <c r="EZ26" s="113">
        <f>'MASTER_ ALL areas - No.seedling'!EY54</f>
        <v>0</v>
      </c>
      <c r="FA26" s="76">
        <f>'MASTER_ ALL areas - No.seedling'!EZ54</f>
        <v>0</v>
      </c>
      <c r="FB26" s="80">
        <f t="shared" si="144"/>
        <v>0</v>
      </c>
      <c r="FC26" s="76">
        <f>'MASTER_ ALL areas - No.seedling'!FB54</f>
        <v>0</v>
      </c>
      <c r="FD26" s="81">
        <f t="shared" si="145"/>
        <v>0</v>
      </c>
      <c r="FE26" s="75">
        <f>'MASTER_ ALL areas - No.seedling'!FD54</f>
        <v>80</v>
      </c>
      <c r="FF26" s="76">
        <f>'MASTER_ ALL areas - No.seedling'!FE54</f>
        <v>0</v>
      </c>
      <c r="FG26" s="80">
        <f t="shared" si="146"/>
        <v>0</v>
      </c>
      <c r="FH26" s="76">
        <f>'MASTER_ ALL areas - No.seedling'!FG54</f>
        <v>4</v>
      </c>
      <c r="FI26" s="81">
        <f t="shared" si="147"/>
        <v>1</v>
      </c>
      <c r="FJ26" s="75">
        <f>'MASTER_ ALL areas - No.seedling'!FI54</f>
        <v>40</v>
      </c>
      <c r="FK26" s="76">
        <f>'MASTER_ ALL areas - No.seedling'!FJ54</f>
        <v>1</v>
      </c>
      <c r="FL26" s="80">
        <f t="shared" si="148"/>
        <v>0.5</v>
      </c>
      <c r="FM26" s="76">
        <f>'MASTER_ ALL areas - No.seedling'!FL54</f>
        <v>2</v>
      </c>
      <c r="FN26" s="81">
        <f t="shared" si="149"/>
        <v>1</v>
      </c>
      <c r="FO26" s="113">
        <f>'MASTER_ ALL areas - No.seedling'!FN54</f>
        <v>0</v>
      </c>
      <c r="FP26" s="76">
        <f>'MASTER_ ALL areas - No.seedling'!FO54</f>
        <v>0</v>
      </c>
      <c r="FQ26" s="80">
        <f t="shared" si="150"/>
        <v>0</v>
      </c>
      <c r="FR26" s="76">
        <f>'MASTER_ ALL areas - No.seedling'!FQ54</f>
        <v>0</v>
      </c>
      <c r="FS26" s="81">
        <f t="shared" si="151"/>
        <v>0</v>
      </c>
      <c r="FT26" s="113">
        <f>'MASTER_ ALL areas - No.seedling'!FS54</f>
        <v>0</v>
      </c>
      <c r="FU26" s="76">
        <f>'MASTER_ ALL areas - No.seedling'!FT54</f>
        <v>0</v>
      </c>
      <c r="FV26" s="80">
        <f t="shared" si="152"/>
        <v>0</v>
      </c>
      <c r="FW26" s="76">
        <f>'MASTER_ ALL areas - No.seedling'!FV54</f>
        <v>0</v>
      </c>
      <c r="FX26" s="81">
        <f t="shared" si="153"/>
        <v>0</v>
      </c>
      <c r="FY26" s="113">
        <f>'MASTER_ ALL areas - No.seedling'!FX54</f>
        <v>0</v>
      </c>
      <c r="FZ26" s="76">
        <f>'MASTER_ ALL areas - No.seedling'!FY54</f>
        <v>0</v>
      </c>
      <c r="GA26" s="80">
        <f t="shared" si="154"/>
        <v>0</v>
      </c>
      <c r="GB26" s="76">
        <f>'MASTER_ ALL areas - No.seedling'!GA54</f>
        <v>0</v>
      </c>
      <c r="GC26" s="81">
        <f t="shared" si="155"/>
        <v>0</v>
      </c>
      <c r="GD26" s="113">
        <f>'MASTER_ ALL areas - No.seedling'!GC54</f>
        <v>0</v>
      </c>
      <c r="GE26" s="76">
        <f>'MASTER_ ALL areas - No.seedling'!GD54</f>
        <v>0</v>
      </c>
      <c r="GF26" s="80">
        <f t="shared" si="156"/>
        <v>0</v>
      </c>
      <c r="GG26" s="76">
        <f>'MASTER_ ALL areas - No.seedling'!GF54</f>
        <v>0</v>
      </c>
      <c r="GH26" s="81">
        <f t="shared" si="157"/>
        <v>0</v>
      </c>
      <c r="GI26" s="113">
        <f>'MASTER_ ALL areas - No.seedling'!GH54</f>
        <v>0</v>
      </c>
      <c r="GJ26" s="76">
        <f>'MASTER_ ALL areas - No.seedling'!GI54</f>
        <v>0</v>
      </c>
      <c r="GK26" s="80">
        <f t="shared" si="158"/>
        <v>0</v>
      </c>
      <c r="GL26" s="76">
        <f>'MASTER_ ALL areas - No.seedling'!GK54</f>
        <v>0</v>
      </c>
      <c r="GM26" s="81">
        <f t="shared" si="159"/>
        <v>0</v>
      </c>
      <c r="GN26" s="113">
        <f>'MASTER_ ALL areas - No.seedling'!GM54</f>
        <v>0</v>
      </c>
      <c r="GO26" s="76">
        <f>'MASTER_ ALL areas - No.seedling'!GN54</f>
        <v>0</v>
      </c>
      <c r="GP26" s="80">
        <f t="shared" si="160"/>
        <v>0</v>
      </c>
      <c r="GQ26" s="76">
        <f>'MASTER_ ALL areas - No.seedling'!GP54</f>
        <v>0</v>
      </c>
      <c r="GR26" s="81">
        <f t="shared" si="161"/>
        <v>0</v>
      </c>
      <c r="GS26" s="113">
        <f>'MASTER_ ALL areas - No.seedling'!GR54</f>
        <v>0</v>
      </c>
      <c r="GT26" s="76">
        <f>'MASTER_ ALL areas - No.seedling'!GS54</f>
        <v>0</v>
      </c>
      <c r="GU26" s="80">
        <f t="shared" si="162"/>
        <v>0</v>
      </c>
      <c r="GV26" s="76">
        <f>'MASTER_ ALL areas - No.seedling'!GU54</f>
        <v>0</v>
      </c>
      <c r="GW26" s="81">
        <f t="shared" si="163"/>
        <v>0</v>
      </c>
      <c r="GX26" s="113">
        <f>'MASTER_ ALL areas - No.seedling'!GW54</f>
        <v>0</v>
      </c>
      <c r="GY26" s="76">
        <f>'MASTER_ ALL areas - No.seedling'!GX54</f>
        <v>0</v>
      </c>
      <c r="GZ26" s="80">
        <f t="shared" si="164"/>
        <v>0</v>
      </c>
      <c r="HA26" s="76">
        <f>'MASTER_ ALL areas - No.seedling'!GZ54</f>
        <v>0</v>
      </c>
      <c r="HB26" s="81">
        <f t="shared" si="165"/>
        <v>0</v>
      </c>
      <c r="HC26" s="113">
        <f>'MASTER_ ALL areas - No.seedling'!HB54</f>
        <v>0</v>
      </c>
      <c r="HD26" s="76">
        <f>'MASTER_ ALL areas - No.seedling'!HC54</f>
        <v>0</v>
      </c>
      <c r="HE26" s="80">
        <f t="shared" si="166"/>
        <v>0</v>
      </c>
      <c r="HF26" s="76">
        <f>'MASTER_ ALL areas - No.seedling'!HE54</f>
        <v>0</v>
      </c>
      <c r="HG26" s="81">
        <f t="shared" si="167"/>
        <v>0</v>
      </c>
      <c r="HH26" s="113">
        <f>'MASTER_ ALL areas - No.seedling'!HG54</f>
        <v>0</v>
      </c>
      <c r="HI26" s="76">
        <f>'MASTER_ ALL areas - No.seedling'!HH54</f>
        <v>0</v>
      </c>
      <c r="HJ26" s="80">
        <f t="shared" si="168"/>
        <v>0</v>
      </c>
      <c r="HK26" s="76">
        <f>'MASTER_ ALL areas - No.seedling'!HJ54</f>
        <v>0</v>
      </c>
      <c r="HL26" s="81">
        <f t="shared" si="169"/>
        <v>0</v>
      </c>
      <c r="HM26" s="113">
        <f>'MASTER_ ALL areas - No.seedling'!HL54</f>
        <v>0</v>
      </c>
      <c r="HN26" s="76">
        <f>'MASTER_ ALL areas - No.seedling'!HM54</f>
        <v>0</v>
      </c>
      <c r="HO26" s="80">
        <f t="shared" si="170"/>
        <v>0</v>
      </c>
      <c r="HP26" s="76">
        <f>'MASTER_ ALL areas - No.seedling'!HO54</f>
        <v>0</v>
      </c>
      <c r="HQ26" s="81">
        <f t="shared" si="171"/>
        <v>0</v>
      </c>
      <c r="HR26" s="113">
        <f>'MASTER_ ALL areas - No.seedling'!HQ54</f>
        <v>0</v>
      </c>
      <c r="HS26" s="76">
        <f>'MASTER_ ALL areas - No.seedling'!HR54</f>
        <v>0</v>
      </c>
      <c r="HT26" s="80">
        <f t="shared" si="172"/>
        <v>0</v>
      </c>
      <c r="HU26" s="76">
        <f>'MASTER_ ALL areas - No.seedling'!HT54</f>
        <v>0</v>
      </c>
      <c r="HV26" s="81">
        <f t="shared" si="173"/>
        <v>0</v>
      </c>
      <c r="HW26" s="113">
        <f>'MASTER_ ALL areas - No.seedling'!HV54</f>
        <v>0</v>
      </c>
      <c r="HX26" s="76">
        <f>'MASTER_ ALL areas - No.seedling'!HW54</f>
        <v>0</v>
      </c>
      <c r="HY26" s="80">
        <f t="shared" si="174"/>
        <v>0</v>
      </c>
      <c r="HZ26" s="76">
        <f>'MASTER_ ALL areas - No.seedling'!HY54</f>
        <v>0</v>
      </c>
      <c r="IA26" s="81">
        <f t="shared" si="175"/>
        <v>0</v>
      </c>
      <c r="IB26" s="113">
        <f>'MASTER_ ALL areas - No.seedling'!IA54</f>
        <v>0</v>
      </c>
      <c r="IC26" s="76">
        <f>'MASTER_ ALL areas - No.seedling'!IB54</f>
        <v>0</v>
      </c>
      <c r="ID26" s="80">
        <f t="shared" si="176"/>
        <v>0</v>
      </c>
      <c r="IE26" s="76">
        <f>'MASTER_ ALL areas - No.seedling'!ID54</f>
        <v>0</v>
      </c>
      <c r="IF26" s="85">
        <f t="shared" si="177"/>
        <v>0</v>
      </c>
      <c r="IG26" s="86" t="s">
        <v>224</v>
      </c>
      <c r="IH26" s="87"/>
    </row>
    <row r="27" spans="2:242" ht="33" customHeight="1" x14ac:dyDescent="0.25">
      <c r="B27" s="420">
        <v>51</v>
      </c>
      <c r="C27" s="421" t="s">
        <v>225</v>
      </c>
      <c r="D27" s="453">
        <v>220953</v>
      </c>
      <c r="E27" s="454">
        <v>932459</v>
      </c>
      <c r="F27" s="216" t="s">
        <v>226</v>
      </c>
      <c r="G27" s="198" t="s">
        <v>194</v>
      </c>
      <c r="H27" s="212" t="str">
        <f>'MASTER_ ALL areas - No.seedling'!G55</f>
        <v>4(60%)  6(40%)</v>
      </c>
      <c r="I27" s="70">
        <f>'MASTER_ ALL areas - No.seedling'!H55</f>
        <v>0.7</v>
      </c>
      <c r="J27" s="71">
        <f>'MASTER_ ALL areas - No.seedling'!I55</f>
        <v>45</v>
      </c>
      <c r="K27" s="72">
        <f>'MASTER_ ALL areas - No.seedling'!J55</f>
        <v>18</v>
      </c>
      <c r="L27" s="73">
        <f t="shared" si="89"/>
        <v>360</v>
      </c>
      <c r="M27" s="74">
        <f>'MASTER_ ALL areas - No.seedling'!L55</f>
        <v>360</v>
      </c>
      <c r="N27" s="113">
        <f>'MASTER_ ALL areas - No.seedling'!M55</f>
        <v>1</v>
      </c>
      <c r="O27" s="114">
        <f>'MASTER_ ALL areas - No.seedling'!N55</f>
        <v>6</v>
      </c>
      <c r="P27" s="80">
        <f>'MASTER_ ALL areas - No.seedling'!O55</f>
        <v>5.5555555555555552E-2</v>
      </c>
      <c r="Q27" s="81">
        <f>'MASTER_ ALL areas - No.seedling'!P55</f>
        <v>0.33333333333333331</v>
      </c>
      <c r="R27" s="621"/>
      <c r="S27" s="627">
        <f>'MASTER_ ALL areas - No.seedling'!R55</f>
        <v>180</v>
      </c>
      <c r="T27" s="277">
        <f>'MASTER_ ALL areas - No.seedling'!S55</f>
        <v>0</v>
      </c>
      <c r="U27" s="77">
        <f t="shared" si="90"/>
        <v>0</v>
      </c>
      <c r="V27" s="82">
        <f>'MASTER_ ALL areas - No.seedling'!U55</f>
        <v>5</v>
      </c>
      <c r="W27" s="80">
        <f t="shared" si="91"/>
        <v>0.55555555555555558</v>
      </c>
      <c r="X27" s="619">
        <f>'MASTER_ ALL areas - No.seedling'!W55</f>
        <v>20</v>
      </c>
      <c r="Y27" s="82">
        <f>'MASTER_ ALL areas - No.seedling'!X55</f>
        <v>1</v>
      </c>
      <c r="Z27" s="77">
        <f t="shared" si="92"/>
        <v>1</v>
      </c>
      <c r="AA27" s="82">
        <f>'MASTER_ ALL areas - No.seedling'!Z55</f>
        <v>1</v>
      </c>
      <c r="AB27" s="80">
        <f t="shared" si="93"/>
        <v>1</v>
      </c>
      <c r="AC27" s="76">
        <f>'MASTER_ ALL areas - No.seedling'!AB55</f>
        <v>0</v>
      </c>
      <c r="AD27" s="76">
        <f>'MASTER_ ALL areas - No.seedling'!AC55</f>
        <v>0</v>
      </c>
      <c r="AE27" s="77">
        <f t="shared" si="94"/>
        <v>0</v>
      </c>
      <c r="AF27" s="82">
        <f>'MASTER_ ALL areas - No.seedling'!AE55</f>
        <v>0</v>
      </c>
      <c r="AG27" s="80">
        <f t="shared" si="95"/>
        <v>0</v>
      </c>
      <c r="AH27" s="76">
        <f>'MASTER_ ALL areas - No.seedling'!AG55</f>
        <v>160</v>
      </c>
      <c r="AI27" s="76">
        <f>'MASTER_ ALL areas - No.seedling'!AH55</f>
        <v>0</v>
      </c>
      <c r="AJ27" s="77">
        <f t="shared" si="96"/>
        <v>0</v>
      </c>
      <c r="AK27" s="82">
        <f>'MASTER_ ALL areas - No.seedling'!AJ55</f>
        <v>0</v>
      </c>
      <c r="AL27" s="81">
        <f t="shared" si="97"/>
        <v>0</v>
      </c>
      <c r="AM27" s="621"/>
      <c r="AN27" s="617">
        <f>'MASTER_ ALL areas - No.seedling'!AM55</f>
        <v>160</v>
      </c>
      <c r="AO27" s="76">
        <f>'MASTER_ ALL areas - No.seedling'!AN55</f>
        <v>0</v>
      </c>
      <c r="AP27" s="77">
        <f t="shared" si="98"/>
        <v>0</v>
      </c>
      <c r="AQ27" s="82">
        <f>'MASTER_ ALL areas - No.seedling'!AP55</f>
        <v>0</v>
      </c>
      <c r="AR27" s="77">
        <f t="shared" si="99"/>
        <v>0</v>
      </c>
      <c r="AS27" s="82">
        <f>'MASTER_ ALL areas - No.seedling'!AR55</f>
        <v>180</v>
      </c>
      <c r="AT27" s="76">
        <f>'MASTER_ ALL areas - No.seedling'!AS55</f>
        <v>1</v>
      </c>
      <c r="AU27" s="77">
        <f t="shared" si="100"/>
        <v>0.1111111111111111</v>
      </c>
      <c r="AV27" s="82">
        <f>'MASTER_ ALL areas - No.seedling'!AU55</f>
        <v>6</v>
      </c>
      <c r="AW27" s="77">
        <f t="shared" si="101"/>
        <v>0.66666666666666663</v>
      </c>
      <c r="AX27" s="71">
        <f>'MASTER_ ALL areas - No.seedling'!AW55</f>
        <v>20</v>
      </c>
      <c r="AY27" s="82">
        <f>'MASTER_ ALL areas - No.seedling'!AX55</f>
        <v>0</v>
      </c>
      <c r="AZ27" s="77">
        <f t="shared" si="102"/>
        <v>0</v>
      </c>
      <c r="BA27" s="82">
        <f>'MASTER_ ALL areas - No.seedling'!AZ55</f>
        <v>0</v>
      </c>
      <c r="BB27" s="77">
        <f t="shared" si="103"/>
        <v>0</v>
      </c>
      <c r="BC27" s="82">
        <f>'MASTER_ ALL areas - No.seedling'!BB55</f>
        <v>0</v>
      </c>
      <c r="BD27" s="76">
        <f>'MASTER_ ALL areas - No.seedling'!BC55</f>
        <v>0</v>
      </c>
      <c r="BE27" s="77">
        <f t="shared" si="104"/>
        <v>0</v>
      </c>
      <c r="BF27" s="82">
        <f>'MASTER_ ALL areas - No.seedling'!BE55</f>
        <v>0</v>
      </c>
      <c r="BG27" s="77">
        <f t="shared" si="105"/>
        <v>0</v>
      </c>
      <c r="BH27" s="82">
        <f>'MASTER_ ALL areas - No.seedling'!BG55</f>
        <v>0</v>
      </c>
      <c r="BI27" s="76">
        <f>'MASTER_ ALL areas - No.seedling'!BH55</f>
        <v>0</v>
      </c>
      <c r="BJ27" s="77">
        <f t="shared" si="106"/>
        <v>0</v>
      </c>
      <c r="BK27" s="82">
        <f>'MASTER_ ALL areas - No.seedling'!BJ55</f>
        <v>0</v>
      </c>
      <c r="BL27" s="77">
        <f t="shared" si="107"/>
        <v>0</v>
      </c>
      <c r="BM27" s="82">
        <f>'MASTER_ ALL areas - No.seedling'!BL55</f>
        <v>0</v>
      </c>
      <c r="BN27" s="76">
        <f>'MASTER_ ALL areas - No.seedling'!BM55</f>
        <v>0</v>
      </c>
      <c r="BO27" s="77">
        <f t="shared" si="108"/>
        <v>0</v>
      </c>
      <c r="BP27" s="82">
        <f>'MASTER_ ALL areas - No.seedling'!BO55</f>
        <v>0</v>
      </c>
      <c r="BQ27" s="77">
        <f t="shared" si="109"/>
        <v>0</v>
      </c>
      <c r="BR27" s="82">
        <f>'MASTER_ ALL areas - No.seedling'!BQ55</f>
        <v>0</v>
      </c>
      <c r="BS27" s="76">
        <f>'MASTER_ ALL areas - No.seedling'!BR55</f>
        <v>0</v>
      </c>
      <c r="BT27" s="77">
        <f t="shared" si="110"/>
        <v>0</v>
      </c>
      <c r="BU27" s="82">
        <f>'MASTER_ ALL areas - No.seedling'!BT55</f>
        <v>0</v>
      </c>
      <c r="BV27" s="77">
        <f t="shared" si="111"/>
        <v>0</v>
      </c>
      <c r="BW27" s="82">
        <f>'MASTER_ ALL areas - No.seedling'!BV55</f>
        <v>0</v>
      </c>
      <c r="BX27" s="76">
        <f>'MASTER_ ALL areas - No.seedling'!BW55</f>
        <v>0</v>
      </c>
      <c r="BY27" s="77">
        <f t="shared" si="112"/>
        <v>0</v>
      </c>
      <c r="BZ27" s="82">
        <f>'MASTER_ ALL areas - No.seedling'!BY55</f>
        <v>0</v>
      </c>
      <c r="CA27" s="81">
        <f t="shared" si="113"/>
        <v>0</v>
      </c>
      <c r="CB27" s="79"/>
      <c r="CC27" s="113">
        <f>'MASTER_ ALL areas - No.seedling'!CB55</f>
        <v>0</v>
      </c>
      <c r="CD27" s="76">
        <f>'MASTER_ ALL areas - No.seedling'!CC55</f>
        <v>0</v>
      </c>
      <c r="CE27" s="80">
        <f t="shared" si="114"/>
        <v>0</v>
      </c>
      <c r="CF27" s="76">
        <f>'MASTER_ ALL areas - No.seedling'!CE55</f>
        <v>0</v>
      </c>
      <c r="CG27" s="81">
        <f t="shared" si="115"/>
        <v>0</v>
      </c>
      <c r="CH27" s="113">
        <f>'MASTER_ ALL areas - No.seedling'!CG55</f>
        <v>0</v>
      </c>
      <c r="CI27" s="76">
        <f>'MASTER_ ALL areas - No.seedling'!CH55</f>
        <v>0</v>
      </c>
      <c r="CJ27" s="80">
        <f t="shared" si="116"/>
        <v>0</v>
      </c>
      <c r="CK27" s="76">
        <f>'MASTER_ ALL areas - No.seedling'!CJ55</f>
        <v>0</v>
      </c>
      <c r="CL27" s="81">
        <f t="shared" si="117"/>
        <v>0</v>
      </c>
      <c r="CM27" s="113">
        <f>'MASTER_ ALL areas - No.seedling'!CL55</f>
        <v>0</v>
      </c>
      <c r="CN27" s="76">
        <f>'MASTER_ ALL areas - No.seedling'!CM55</f>
        <v>0</v>
      </c>
      <c r="CO27" s="80">
        <f t="shared" si="118"/>
        <v>0</v>
      </c>
      <c r="CP27" s="76">
        <f>'MASTER_ ALL areas - No.seedling'!CO55</f>
        <v>0</v>
      </c>
      <c r="CQ27" s="81">
        <f t="shared" si="119"/>
        <v>0</v>
      </c>
      <c r="CR27" s="75">
        <f>'MASTER_ ALL areas - No.seedling'!CQ55</f>
        <v>160</v>
      </c>
      <c r="CS27" s="76">
        <f>'MASTER_ ALL areas - No.seedling'!CR55</f>
        <v>0</v>
      </c>
      <c r="CT27" s="80">
        <f t="shared" si="120"/>
        <v>0</v>
      </c>
      <c r="CU27" s="76">
        <f>'MASTER_ ALL areas - No.seedling'!CT55</f>
        <v>0</v>
      </c>
      <c r="CV27" s="81">
        <f t="shared" si="121"/>
        <v>0</v>
      </c>
      <c r="CW27" s="75">
        <f>'MASTER_ ALL areas - No.seedling'!CV55</f>
        <v>160</v>
      </c>
      <c r="CX27" s="76">
        <f>'MASTER_ ALL areas - No.seedling'!CW55</f>
        <v>0</v>
      </c>
      <c r="CY27" s="80">
        <f t="shared" si="122"/>
        <v>0</v>
      </c>
      <c r="CZ27" s="76">
        <f>'MASTER_ ALL areas - No.seedling'!CY55</f>
        <v>5</v>
      </c>
      <c r="DA27" s="81">
        <f t="shared" si="123"/>
        <v>0.625</v>
      </c>
      <c r="DB27" s="75">
        <f>'MASTER_ ALL areas - No.seedling'!DA55</f>
        <v>20</v>
      </c>
      <c r="DC27" s="76">
        <f>'MASTER_ ALL areas - No.seedling'!DB55</f>
        <v>1</v>
      </c>
      <c r="DD27" s="80">
        <f t="shared" si="124"/>
        <v>1</v>
      </c>
      <c r="DE27" s="76">
        <f>'MASTER_ ALL areas - No.seedling'!DD55</f>
        <v>1</v>
      </c>
      <c r="DF27" s="81">
        <f t="shared" si="125"/>
        <v>1</v>
      </c>
      <c r="DG27" s="113">
        <f>'MASTER_ ALL areas - No.seedling'!DF55</f>
        <v>0</v>
      </c>
      <c r="DH27" s="76">
        <f>'MASTER_ ALL areas - No.seedling'!DG55</f>
        <v>0</v>
      </c>
      <c r="DI27" s="80">
        <f t="shared" si="126"/>
        <v>0</v>
      </c>
      <c r="DJ27" s="76">
        <f>'MASTER_ ALL areas - No.seedling'!DI55</f>
        <v>0</v>
      </c>
      <c r="DK27" s="81">
        <f t="shared" si="127"/>
        <v>0</v>
      </c>
      <c r="DL27" s="113">
        <f>'MASTER_ ALL areas - No.seedling'!DK55</f>
        <v>0</v>
      </c>
      <c r="DM27" s="76">
        <f>'MASTER_ ALL areas - No.seedling'!DL55</f>
        <v>0</v>
      </c>
      <c r="DN27" s="80">
        <f t="shared" si="128"/>
        <v>0</v>
      </c>
      <c r="DO27" s="76">
        <f>'MASTER_ ALL areas - No.seedling'!DN55</f>
        <v>0</v>
      </c>
      <c r="DP27" s="81">
        <f t="shared" si="129"/>
        <v>0</v>
      </c>
      <c r="DQ27" s="75">
        <f>'MASTER_ ALL areas - No.seedling'!DP55</f>
        <v>20</v>
      </c>
      <c r="DR27" s="76">
        <f>'MASTER_ ALL areas - No.seedling'!DQ55</f>
        <v>0</v>
      </c>
      <c r="DS27" s="80">
        <f t="shared" si="130"/>
        <v>0</v>
      </c>
      <c r="DT27" s="76">
        <f>'MASTER_ ALL areas - No.seedling'!DS55</f>
        <v>0</v>
      </c>
      <c r="DU27" s="81">
        <f t="shared" si="131"/>
        <v>0</v>
      </c>
      <c r="DV27" s="113">
        <f>'MASTER_ ALL areas - No.seedling'!DU55</f>
        <v>0</v>
      </c>
      <c r="DW27" s="76">
        <f>'MASTER_ ALL areas - No.seedling'!DV55</f>
        <v>0</v>
      </c>
      <c r="DX27" s="80">
        <f t="shared" si="132"/>
        <v>0</v>
      </c>
      <c r="DY27" s="76">
        <f>'MASTER_ ALL areas - No.seedling'!DX55</f>
        <v>0</v>
      </c>
      <c r="DZ27" s="81">
        <f t="shared" si="133"/>
        <v>0</v>
      </c>
      <c r="EA27" s="113">
        <f>'MASTER_ ALL areas - No.seedling'!DZ55</f>
        <v>0</v>
      </c>
      <c r="EB27" s="76">
        <f>'MASTER_ ALL areas - No.seedling'!EA55</f>
        <v>0</v>
      </c>
      <c r="EC27" s="80">
        <f t="shared" si="134"/>
        <v>0</v>
      </c>
      <c r="ED27" s="76">
        <f>'MASTER_ ALL areas - No.seedling'!EC55</f>
        <v>0</v>
      </c>
      <c r="EE27" s="81">
        <f t="shared" si="135"/>
        <v>0</v>
      </c>
      <c r="EF27" s="113">
        <f>'MASTER_ ALL areas - No.seedling'!EE55</f>
        <v>0</v>
      </c>
      <c r="EG27" s="76">
        <f>'MASTER_ ALL areas - No.seedling'!EF55</f>
        <v>0</v>
      </c>
      <c r="EH27" s="80">
        <f t="shared" si="136"/>
        <v>0</v>
      </c>
      <c r="EI27" s="76">
        <f>'MASTER_ ALL areas - No.seedling'!EH55</f>
        <v>0</v>
      </c>
      <c r="EJ27" s="81">
        <f t="shared" si="137"/>
        <v>0</v>
      </c>
      <c r="EK27" s="113">
        <f>'MASTER_ ALL areas - No.seedling'!EJ55</f>
        <v>0</v>
      </c>
      <c r="EL27" s="76">
        <f>'MASTER_ ALL areas - No.seedling'!EK55</f>
        <v>0</v>
      </c>
      <c r="EM27" s="80">
        <f t="shared" si="138"/>
        <v>0</v>
      </c>
      <c r="EN27" s="76">
        <f>'MASTER_ ALL areas - No.seedling'!EM55</f>
        <v>0</v>
      </c>
      <c r="EO27" s="81">
        <f t="shared" si="139"/>
        <v>0</v>
      </c>
      <c r="EP27" s="113">
        <f>'MASTER_ ALL areas - No.seedling'!EO55</f>
        <v>0</v>
      </c>
      <c r="EQ27" s="76">
        <f>'MASTER_ ALL areas - No.seedling'!EP55</f>
        <v>0</v>
      </c>
      <c r="ER27" s="80">
        <f t="shared" si="140"/>
        <v>0</v>
      </c>
      <c r="ES27" s="76">
        <f>'MASTER_ ALL areas - No.seedling'!ER55</f>
        <v>0</v>
      </c>
      <c r="ET27" s="81">
        <f t="shared" si="141"/>
        <v>0</v>
      </c>
      <c r="EU27" s="113">
        <f>'MASTER_ ALL areas - No.seedling'!ET55</f>
        <v>0</v>
      </c>
      <c r="EV27" s="76">
        <f>'MASTER_ ALL areas - No.seedling'!EU55</f>
        <v>0</v>
      </c>
      <c r="EW27" s="80">
        <f t="shared" si="142"/>
        <v>0</v>
      </c>
      <c r="EX27" s="76">
        <f>'MASTER_ ALL areas - No.seedling'!EW55</f>
        <v>0</v>
      </c>
      <c r="EY27" s="81">
        <f t="shared" si="143"/>
        <v>0</v>
      </c>
      <c r="EZ27" s="113">
        <f>'MASTER_ ALL areas - No.seedling'!EY55</f>
        <v>0</v>
      </c>
      <c r="FA27" s="76">
        <f>'MASTER_ ALL areas - No.seedling'!EZ55</f>
        <v>0</v>
      </c>
      <c r="FB27" s="80">
        <f t="shared" si="144"/>
        <v>0</v>
      </c>
      <c r="FC27" s="76">
        <f>'MASTER_ ALL areas - No.seedling'!FB55</f>
        <v>0</v>
      </c>
      <c r="FD27" s="81">
        <f t="shared" si="145"/>
        <v>0</v>
      </c>
      <c r="FE27" s="113">
        <f>'MASTER_ ALL areas - No.seedling'!FD55</f>
        <v>0</v>
      </c>
      <c r="FF27" s="76">
        <f>'MASTER_ ALL areas - No.seedling'!FE55</f>
        <v>0</v>
      </c>
      <c r="FG27" s="80">
        <f t="shared" si="146"/>
        <v>0</v>
      </c>
      <c r="FH27" s="76">
        <f>'MASTER_ ALL areas - No.seedling'!FG55</f>
        <v>0</v>
      </c>
      <c r="FI27" s="81">
        <f t="shared" si="147"/>
        <v>0</v>
      </c>
      <c r="FJ27" s="113">
        <f>'MASTER_ ALL areas - No.seedling'!FI55</f>
        <v>0</v>
      </c>
      <c r="FK27" s="76">
        <f>'MASTER_ ALL areas - No.seedling'!FJ55</f>
        <v>0</v>
      </c>
      <c r="FL27" s="80">
        <f t="shared" si="148"/>
        <v>0</v>
      </c>
      <c r="FM27" s="76">
        <f>'MASTER_ ALL areas - No.seedling'!FL55</f>
        <v>0</v>
      </c>
      <c r="FN27" s="81">
        <f t="shared" si="149"/>
        <v>0</v>
      </c>
      <c r="FO27" s="113">
        <f>'MASTER_ ALL areas - No.seedling'!FN55</f>
        <v>0</v>
      </c>
      <c r="FP27" s="76">
        <f>'MASTER_ ALL areas - No.seedling'!FO55</f>
        <v>0</v>
      </c>
      <c r="FQ27" s="80">
        <f t="shared" si="150"/>
        <v>0</v>
      </c>
      <c r="FR27" s="76">
        <f>'MASTER_ ALL areas - No.seedling'!FQ55</f>
        <v>0</v>
      </c>
      <c r="FS27" s="81">
        <f t="shared" si="151"/>
        <v>0</v>
      </c>
      <c r="FT27" s="113">
        <f>'MASTER_ ALL areas - No.seedling'!FS55</f>
        <v>0</v>
      </c>
      <c r="FU27" s="76">
        <f>'MASTER_ ALL areas - No.seedling'!FT55</f>
        <v>0</v>
      </c>
      <c r="FV27" s="80">
        <f t="shared" si="152"/>
        <v>0</v>
      </c>
      <c r="FW27" s="76">
        <f>'MASTER_ ALL areas - No.seedling'!FV55</f>
        <v>0</v>
      </c>
      <c r="FX27" s="81">
        <f t="shared" si="153"/>
        <v>0</v>
      </c>
      <c r="FY27" s="113">
        <f>'MASTER_ ALL areas - No.seedling'!FX55</f>
        <v>0</v>
      </c>
      <c r="FZ27" s="76">
        <f>'MASTER_ ALL areas - No.seedling'!FY55</f>
        <v>0</v>
      </c>
      <c r="GA27" s="80">
        <f t="shared" si="154"/>
        <v>0</v>
      </c>
      <c r="GB27" s="76">
        <f>'MASTER_ ALL areas - No.seedling'!GA55</f>
        <v>0</v>
      </c>
      <c r="GC27" s="81">
        <f t="shared" si="155"/>
        <v>0</v>
      </c>
      <c r="GD27" s="113">
        <f>'MASTER_ ALL areas - No.seedling'!GC55</f>
        <v>0</v>
      </c>
      <c r="GE27" s="76">
        <f>'MASTER_ ALL areas - No.seedling'!GD55</f>
        <v>0</v>
      </c>
      <c r="GF27" s="80">
        <f t="shared" si="156"/>
        <v>0</v>
      </c>
      <c r="GG27" s="76">
        <f>'MASTER_ ALL areas - No.seedling'!GF55</f>
        <v>0</v>
      </c>
      <c r="GH27" s="81">
        <f t="shared" si="157"/>
        <v>0</v>
      </c>
      <c r="GI27" s="113">
        <f>'MASTER_ ALL areas - No.seedling'!GH55</f>
        <v>0</v>
      </c>
      <c r="GJ27" s="76">
        <f>'MASTER_ ALL areas - No.seedling'!GI55</f>
        <v>0</v>
      </c>
      <c r="GK27" s="80">
        <f t="shared" si="158"/>
        <v>0</v>
      </c>
      <c r="GL27" s="76">
        <f>'MASTER_ ALL areas - No.seedling'!GK55</f>
        <v>0</v>
      </c>
      <c r="GM27" s="81">
        <f t="shared" si="159"/>
        <v>0</v>
      </c>
      <c r="GN27" s="113">
        <f>'MASTER_ ALL areas - No.seedling'!GM55</f>
        <v>0</v>
      </c>
      <c r="GO27" s="76">
        <f>'MASTER_ ALL areas - No.seedling'!GN55</f>
        <v>0</v>
      </c>
      <c r="GP27" s="80">
        <f t="shared" si="160"/>
        <v>0</v>
      </c>
      <c r="GQ27" s="76">
        <f>'MASTER_ ALL areas - No.seedling'!GP55</f>
        <v>0</v>
      </c>
      <c r="GR27" s="81">
        <f t="shared" si="161"/>
        <v>0</v>
      </c>
      <c r="GS27" s="113">
        <f>'MASTER_ ALL areas - No.seedling'!GR55</f>
        <v>0</v>
      </c>
      <c r="GT27" s="76">
        <f>'MASTER_ ALL areas - No.seedling'!GS55</f>
        <v>0</v>
      </c>
      <c r="GU27" s="80">
        <f t="shared" si="162"/>
        <v>0</v>
      </c>
      <c r="GV27" s="76">
        <f>'MASTER_ ALL areas - No.seedling'!GU55</f>
        <v>0</v>
      </c>
      <c r="GW27" s="81">
        <f t="shared" si="163"/>
        <v>0</v>
      </c>
      <c r="GX27" s="113">
        <f>'MASTER_ ALL areas - No.seedling'!GW55</f>
        <v>0</v>
      </c>
      <c r="GY27" s="76">
        <f>'MASTER_ ALL areas - No.seedling'!GX55</f>
        <v>0</v>
      </c>
      <c r="GZ27" s="80">
        <f t="shared" si="164"/>
        <v>0</v>
      </c>
      <c r="HA27" s="76">
        <f>'MASTER_ ALL areas - No.seedling'!GZ55</f>
        <v>0</v>
      </c>
      <c r="HB27" s="81">
        <f t="shared" si="165"/>
        <v>0</v>
      </c>
      <c r="HC27" s="113">
        <f>'MASTER_ ALL areas - No.seedling'!HB55</f>
        <v>0</v>
      </c>
      <c r="HD27" s="76">
        <f>'MASTER_ ALL areas - No.seedling'!HC55</f>
        <v>0</v>
      </c>
      <c r="HE27" s="80">
        <f t="shared" si="166"/>
        <v>0</v>
      </c>
      <c r="HF27" s="76">
        <f>'MASTER_ ALL areas - No.seedling'!HE55</f>
        <v>0</v>
      </c>
      <c r="HG27" s="81">
        <f t="shared" si="167"/>
        <v>0</v>
      </c>
      <c r="HH27" s="113">
        <f>'MASTER_ ALL areas - No.seedling'!HG55</f>
        <v>0</v>
      </c>
      <c r="HI27" s="76">
        <f>'MASTER_ ALL areas - No.seedling'!HH55</f>
        <v>0</v>
      </c>
      <c r="HJ27" s="80">
        <f t="shared" si="168"/>
        <v>0</v>
      </c>
      <c r="HK27" s="76">
        <f>'MASTER_ ALL areas - No.seedling'!HJ55</f>
        <v>0</v>
      </c>
      <c r="HL27" s="81">
        <f t="shared" si="169"/>
        <v>0</v>
      </c>
      <c r="HM27" s="113">
        <f>'MASTER_ ALL areas - No.seedling'!HL55</f>
        <v>0</v>
      </c>
      <c r="HN27" s="76">
        <f>'MASTER_ ALL areas - No.seedling'!HM55</f>
        <v>0</v>
      </c>
      <c r="HO27" s="80">
        <f t="shared" si="170"/>
        <v>0</v>
      </c>
      <c r="HP27" s="76">
        <f>'MASTER_ ALL areas - No.seedling'!HO55</f>
        <v>0</v>
      </c>
      <c r="HQ27" s="81">
        <f t="shared" si="171"/>
        <v>0</v>
      </c>
      <c r="HR27" s="113">
        <f>'MASTER_ ALL areas - No.seedling'!HQ55</f>
        <v>0</v>
      </c>
      <c r="HS27" s="76">
        <f>'MASTER_ ALL areas - No.seedling'!HR55</f>
        <v>0</v>
      </c>
      <c r="HT27" s="80">
        <f t="shared" si="172"/>
        <v>0</v>
      </c>
      <c r="HU27" s="76">
        <f>'MASTER_ ALL areas - No.seedling'!HT55</f>
        <v>0</v>
      </c>
      <c r="HV27" s="81">
        <f t="shared" si="173"/>
        <v>0</v>
      </c>
      <c r="HW27" s="113">
        <f>'MASTER_ ALL areas - No.seedling'!HV55</f>
        <v>0</v>
      </c>
      <c r="HX27" s="76">
        <f>'MASTER_ ALL areas - No.seedling'!HW55</f>
        <v>0</v>
      </c>
      <c r="HY27" s="80">
        <f t="shared" si="174"/>
        <v>0</v>
      </c>
      <c r="HZ27" s="76">
        <f>'MASTER_ ALL areas - No.seedling'!HY55</f>
        <v>0</v>
      </c>
      <c r="IA27" s="81">
        <f t="shared" si="175"/>
        <v>0</v>
      </c>
      <c r="IB27" s="113">
        <f>'MASTER_ ALL areas - No.seedling'!IA55</f>
        <v>0</v>
      </c>
      <c r="IC27" s="76">
        <f>'MASTER_ ALL areas - No.seedling'!IB55</f>
        <v>0</v>
      </c>
      <c r="ID27" s="80">
        <f t="shared" si="176"/>
        <v>0</v>
      </c>
      <c r="IE27" s="76">
        <f>'MASTER_ ALL areas - No.seedling'!ID55</f>
        <v>0</v>
      </c>
      <c r="IF27" s="85">
        <f t="shared" si="177"/>
        <v>0</v>
      </c>
      <c r="IG27" s="86" t="s">
        <v>228</v>
      </c>
      <c r="IH27" s="87"/>
    </row>
    <row r="28" spans="2:242" ht="33" customHeight="1" x14ac:dyDescent="0.25">
      <c r="B28" s="420">
        <v>55</v>
      </c>
      <c r="C28" s="456"/>
      <c r="D28" s="1352" t="s">
        <v>192</v>
      </c>
      <c r="E28" s="1353"/>
      <c r="F28" s="636"/>
      <c r="G28" s="637"/>
      <c r="H28" s="459"/>
      <c r="I28" s="70"/>
      <c r="J28" s="191"/>
      <c r="K28" s="192"/>
      <c r="L28" s="193"/>
      <c r="M28" s="194"/>
      <c r="N28" s="113"/>
      <c r="O28" s="114"/>
      <c r="P28" s="80"/>
      <c r="Q28" s="81"/>
      <c r="R28" s="621"/>
      <c r="S28" s="628"/>
      <c r="T28" s="629"/>
      <c r="U28" s="77"/>
      <c r="V28" s="195"/>
      <c r="W28" s="80"/>
      <c r="X28" s="464"/>
      <c r="Y28" s="195"/>
      <c r="Z28" s="77"/>
      <c r="AA28" s="195"/>
      <c r="AB28" s="80"/>
      <c r="AC28" s="122"/>
      <c r="AD28" s="122"/>
      <c r="AE28" s="77"/>
      <c r="AF28" s="195"/>
      <c r="AG28" s="80"/>
      <c r="AH28" s="122"/>
      <c r="AI28" s="122"/>
      <c r="AJ28" s="77"/>
      <c r="AK28" s="195"/>
      <c r="AL28" s="81"/>
      <c r="AM28" s="621"/>
      <c r="AN28" s="463"/>
      <c r="AO28" s="122"/>
      <c r="AP28" s="77"/>
      <c r="AQ28" s="195"/>
      <c r="AR28" s="77"/>
      <c r="AS28" s="195"/>
      <c r="AT28" s="122"/>
      <c r="AU28" s="77"/>
      <c r="AV28" s="195"/>
      <c r="AW28" s="77"/>
      <c r="AX28" s="191"/>
      <c r="AY28" s="195"/>
      <c r="AZ28" s="77"/>
      <c r="BA28" s="195"/>
      <c r="BB28" s="77"/>
      <c r="BC28" s="195"/>
      <c r="BD28" s="122"/>
      <c r="BE28" s="77"/>
      <c r="BF28" s="195"/>
      <c r="BG28" s="77"/>
      <c r="BH28" s="195"/>
      <c r="BI28" s="122"/>
      <c r="BJ28" s="77"/>
      <c r="BK28" s="195"/>
      <c r="BL28" s="77"/>
      <c r="BM28" s="195"/>
      <c r="BN28" s="122"/>
      <c r="BO28" s="77"/>
      <c r="BP28" s="195"/>
      <c r="BQ28" s="77"/>
      <c r="BR28" s="195"/>
      <c r="BS28" s="122"/>
      <c r="BT28" s="77"/>
      <c r="BU28" s="195"/>
      <c r="BV28" s="77"/>
      <c r="BW28" s="195"/>
      <c r="BX28" s="122"/>
      <c r="BY28" s="77"/>
      <c r="BZ28" s="195"/>
      <c r="CA28" s="81"/>
      <c r="CB28" s="79"/>
      <c r="CC28" s="152"/>
      <c r="CD28" s="122"/>
      <c r="CE28" s="80"/>
      <c r="CF28" s="122"/>
      <c r="CG28" s="81"/>
      <c r="CH28" s="152"/>
      <c r="CI28" s="122"/>
      <c r="CJ28" s="80"/>
      <c r="CK28" s="122"/>
      <c r="CL28" s="81"/>
      <c r="CM28" s="152"/>
      <c r="CN28" s="122"/>
      <c r="CO28" s="80"/>
      <c r="CP28" s="122"/>
      <c r="CQ28" s="81"/>
      <c r="CR28" s="152"/>
      <c r="CS28" s="122"/>
      <c r="CT28" s="80"/>
      <c r="CU28" s="122"/>
      <c r="CV28" s="81"/>
      <c r="CW28" s="152"/>
      <c r="CX28" s="122"/>
      <c r="CY28" s="80"/>
      <c r="CZ28" s="122"/>
      <c r="DA28" s="81"/>
      <c r="DB28" s="152"/>
      <c r="DC28" s="122"/>
      <c r="DD28" s="80"/>
      <c r="DE28" s="122"/>
      <c r="DF28" s="81"/>
      <c r="DG28" s="152"/>
      <c r="DH28" s="122"/>
      <c r="DI28" s="80"/>
      <c r="DJ28" s="122"/>
      <c r="DK28" s="81"/>
      <c r="DL28" s="152"/>
      <c r="DM28" s="122"/>
      <c r="DN28" s="80"/>
      <c r="DO28" s="122"/>
      <c r="DP28" s="81"/>
      <c r="DQ28" s="152"/>
      <c r="DR28" s="122"/>
      <c r="DS28" s="80"/>
      <c r="DT28" s="122"/>
      <c r="DU28" s="81"/>
      <c r="DV28" s="152"/>
      <c r="DW28" s="122"/>
      <c r="DX28" s="80"/>
      <c r="DY28" s="122"/>
      <c r="DZ28" s="81"/>
      <c r="EA28" s="152"/>
      <c r="EB28" s="122"/>
      <c r="EC28" s="80"/>
      <c r="ED28" s="122"/>
      <c r="EE28" s="81"/>
      <c r="EF28" s="152"/>
      <c r="EG28" s="122"/>
      <c r="EH28" s="80"/>
      <c r="EI28" s="122"/>
      <c r="EJ28" s="81"/>
      <c r="EK28" s="152"/>
      <c r="EL28" s="122"/>
      <c r="EM28" s="80"/>
      <c r="EN28" s="122"/>
      <c r="EO28" s="81"/>
      <c r="EP28" s="152"/>
      <c r="EQ28" s="122"/>
      <c r="ER28" s="80"/>
      <c r="ES28" s="122"/>
      <c r="ET28" s="81"/>
      <c r="EU28" s="152"/>
      <c r="EV28" s="122"/>
      <c r="EW28" s="80"/>
      <c r="EX28" s="122"/>
      <c r="EY28" s="81"/>
      <c r="EZ28" s="152"/>
      <c r="FA28" s="122"/>
      <c r="FB28" s="80"/>
      <c r="FC28" s="122"/>
      <c r="FD28" s="81"/>
      <c r="FE28" s="152"/>
      <c r="FF28" s="122"/>
      <c r="FG28" s="80"/>
      <c r="FH28" s="122"/>
      <c r="FI28" s="81"/>
      <c r="FJ28" s="152"/>
      <c r="FK28" s="122"/>
      <c r="FL28" s="80"/>
      <c r="FM28" s="122"/>
      <c r="FN28" s="81"/>
      <c r="FO28" s="152"/>
      <c r="FP28" s="122"/>
      <c r="FQ28" s="80"/>
      <c r="FR28" s="122"/>
      <c r="FS28" s="81"/>
      <c r="FT28" s="152"/>
      <c r="FU28" s="122"/>
      <c r="FV28" s="80"/>
      <c r="FW28" s="122"/>
      <c r="FX28" s="81"/>
      <c r="FY28" s="152"/>
      <c r="FZ28" s="122"/>
      <c r="GA28" s="80"/>
      <c r="GB28" s="122"/>
      <c r="GC28" s="81"/>
      <c r="GD28" s="152"/>
      <c r="GE28" s="122"/>
      <c r="GF28" s="80"/>
      <c r="GG28" s="122"/>
      <c r="GH28" s="81"/>
      <c r="GI28" s="152"/>
      <c r="GJ28" s="122"/>
      <c r="GK28" s="80"/>
      <c r="GL28" s="122"/>
      <c r="GM28" s="81"/>
      <c r="GN28" s="152"/>
      <c r="GO28" s="122"/>
      <c r="GP28" s="80"/>
      <c r="GQ28" s="122"/>
      <c r="GR28" s="81"/>
      <c r="GS28" s="152"/>
      <c r="GT28" s="122"/>
      <c r="GU28" s="80"/>
      <c r="GV28" s="122"/>
      <c r="GW28" s="81"/>
      <c r="GX28" s="152"/>
      <c r="GY28" s="122"/>
      <c r="GZ28" s="80"/>
      <c r="HA28" s="122"/>
      <c r="HB28" s="81"/>
      <c r="HC28" s="152"/>
      <c r="HD28" s="122"/>
      <c r="HE28" s="80"/>
      <c r="HF28" s="122"/>
      <c r="HG28" s="81"/>
      <c r="HH28" s="152"/>
      <c r="HI28" s="122"/>
      <c r="HJ28" s="80"/>
      <c r="HK28" s="122"/>
      <c r="HL28" s="81"/>
      <c r="HM28" s="152"/>
      <c r="HN28" s="122"/>
      <c r="HO28" s="80"/>
      <c r="HP28" s="122"/>
      <c r="HQ28" s="81"/>
      <c r="HR28" s="152"/>
      <c r="HS28" s="122"/>
      <c r="HT28" s="80"/>
      <c r="HU28" s="122"/>
      <c r="HV28" s="81"/>
      <c r="HW28" s="152"/>
      <c r="HX28" s="122"/>
      <c r="HY28" s="80"/>
      <c r="HZ28" s="122"/>
      <c r="IA28" s="81"/>
      <c r="IB28" s="152"/>
      <c r="IC28" s="122"/>
      <c r="ID28" s="80"/>
      <c r="IE28" s="122"/>
      <c r="IF28" s="85"/>
      <c r="IG28" s="87"/>
      <c r="IH28" s="87"/>
    </row>
    <row r="29" spans="2:242" ht="33" customHeight="1" x14ac:dyDescent="0.25">
      <c r="B29" s="420">
        <v>56</v>
      </c>
      <c r="C29" s="421" t="s">
        <v>235</v>
      </c>
      <c r="D29" s="467">
        <v>214083</v>
      </c>
      <c r="E29" s="468">
        <v>932695</v>
      </c>
      <c r="F29" s="476" t="s">
        <v>236</v>
      </c>
      <c r="G29" s="214" t="s">
        <v>194</v>
      </c>
      <c r="H29" s="212">
        <f>'MASTER_ ALL areas - No.seedling'!G60</f>
        <v>6</v>
      </c>
      <c r="I29" s="70">
        <f>'MASTER_ ALL areas - No.seedling'!H60</f>
        <v>0.5</v>
      </c>
      <c r="J29" s="71">
        <f>'MASTER_ ALL areas - No.seedling'!I60</f>
        <v>44.4</v>
      </c>
      <c r="K29" s="72">
        <f>'MASTER_ ALL areas - No.seedling'!J60</f>
        <v>42</v>
      </c>
      <c r="L29" s="73">
        <f t="shared" ref="L29:L36" si="178">K29*20</f>
        <v>840</v>
      </c>
      <c r="M29" s="74">
        <f>'MASTER_ ALL areas - No.seedling'!L60</f>
        <v>840</v>
      </c>
      <c r="N29" s="113">
        <f>'MASTER_ ALL areas - No.seedling'!M60</f>
        <v>0</v>
      </c>
      <c r="O29" s="114">
        <f>'MASTER_ ALL areas - No.seedling'!N60</f>
        <v>22</v>
      </c>
      <c r="P29" s="80">
        <f>'MASTER_ ALL areas - No.seedling'!O60</f>
        <v>0</v>
      </c>
      <c r="Q29" s="81">
        <f>'MASTER_ ALL areas - No.seedling'!P60</f>
        <v>0.52380952380952384</v>
      </c>
      <c r="R29" s="621"/>
      <c r="S29" s="617">
        <f>'MASTER_ ALL areas - No.seedling'!R60</f>
        <v>540</v>
      </c>
      <c r="T29" s="76">
        <f>'MASTER_ ALL areas - No.seedling'!S60</f>
        <v>0</v>
      </c>
      <c r="U29" s="77">
        <f t="shared" ref="U29:U36" si="179">IF(S29=0,0,T29/(S29/20))</f>
        <v>0</v>
      </c>
      <c r="V29" s="82">
        <f>'MASTER_ ALL areas - No.seedling'!U60</f>
        <v>12</v>
      </c>
      <c r="W29" s="80">
        <f t="shared" ref="W29:W36" si="180">IF(S29=0,0,V29/(S29/20))</f>
        <v>0.44444444444444442</v>
      </c>
      <c r="X29" s="619">
        <f>'MASTER_ ALL areas - No.seedling'!W60</f>
        <v>280</v>
      </c>
      <c r="Y29" s="82">
        <f>'MASTER_ ALL areas - No.seedling'!X60</f>
        <v>0</v>
      </c>
      <c r="Z29" s="77">
        <f t="shared" ref="Z29:Z36" si="181">IF(X29=0,0,Y29/(X29/20))</f>
        <v>0</v>
      </c>
      <c r="AA29" s="82">
        <f>'MASTER_ ALL areas - No.seedling'!Z60</f>
        <v>9</v>
      </c>
      <c r="AB29" s="80">
        <f t="shared" ref="AB29:AB36" si="182">IF(X29=0,0,AA29/(X29/20))</f>
        <v>0.6428571428571429</v>
      </c>
      <c r="AC29" s="76">
        <f>'MASTER_ ALL areas - No.seedling'!AB60</f>
        <v>20</v>
      </c>
      <c r="AD29" s="76">
        <f>'MASTER_ ALL areas - No.seedling'!AC60</f>
        <v>0</v>
      </c>
      <c r="AE29" s="77">
        <f t="shared" ref="AE29:AE36" si="183">IF(AC29=0,0,AD29/(AC29/20))</f>
        <v>0</v>
      </c>
      <c r="AF29" s="82">
        <f>'MASTER_ ALL areas - No.seedling'!AE60</f>
        <v>1</v>
      </c>
      <c r="AG29" s="80">
        <f t="shared" ref="AG29:AG36" si="184">IF(AC29=0,0,AF29/(AC29/20))</f>
        <v>1</v>
      </c>
      <c r="AH29" s="76">
        <f>'MASTER_ ALL areas - No.seedling'!AG60</f>
        <v>0</v>
      </c>
      <c r="AI29" s="76">
        <f>'MASTER_ ALL areas - No.seedling'!AH60</f>
        <v>0</v>
      </c>
      <c r="AJ29" s="77">
        <f t="shared" ref="AJ29:AJ36" si="185">IF(AH29=0,0,AI29/(AH29/20))</f>
        <v>0</v>
      </c>
      <c r="AK29" s="82">
        <f>'MASTER_ ALL areas - No.seedling'!AJ60</f>
        <v>0</v>
      </c>
      <c r="AL29" s="81">
        <f t="shared" ref="AL29:AL36" si="186">IF(AH29=0,0,AK29/(AH29/20))</f>
        <v>0</v>
      </c>
      <c r="AM29" s="621"/>
      <c r="AN29" s="617">
        <f>'MASTER_ ALL areas - No.seedling'!AM60</f>
        <v>480</v>
      </c>
      <c r="AO29" s="76">
        <f>'MASTER_ ALL areas - No.seedling'!AN60</f>
        <v>0</v>
      </c>
      <c r="AP29" s="77">
        <f t="shared" ref="AP29:AP36" si="187">IF(AN29=0,0,AO29/(AN29/20))</f>
        <v>0</v>
      </c>
      <c r="AQ29" s="82">
        <f>'MASTER_ ALL areas - No.seedling'!AP60</f>
        <v>11</v>
      </c>
      <c r="AR29" s="77">
        <f t="shared" ref="AR29:AR36" si="188">IF(AN29=0,0,AQ29/(AN29/20))</f>
        <v>0.45833333333333331</v>
      </c>
      <c r="AS29" s="82">
        <f>'MASTER_ ALL areas - No.seedling'!AR60</f>
        <v>340</v>
      </c>
      <c r="AT29" s="76">
        <f>'MASTER_ ALL areas - No.seedling'!AS60</f>
        <v>0</v>
      </c>
      <c r="AU29" s="77">
        <f t="shared" ref="AU29:AU36" si="189">IF(AS29=0,0,AT29/(AS29/20))</f>
        <v>0</v>
      </c>
      <c r="AV29" s="82">
        <f>'MASTER_ ALL areas - No.seedling'!AU60</f>
        <v>10</v>
      </c>
      <c r="AW29" s="77">
        <f t="shared" ref="AW29:AW36" si="190">IF(AS29=0,0,AV29/(AS29/20))</f>
        <v>0.58823529411764708</v>
      </c>
      <c r="AX29" s="71">
        <f>'MASTER_ ALL areas - No.seedling'!AW60</f>
        <v>0</v>
      </c>
      <c r="AY29" s="82">
        <f>'MASTER_ ALL areas - No.seedling'!AX60</f>
        <v>0</v>
      </c>
      <c r="AZ29" s="77">
        <f t="shared" ref="AZ29:AZ36" si="191">IF(AX29=0,0,AY29/(AX29/20))</f>
        <v>0</v>
      </c>
      <c r="BA29" s="82">
        <f>'MASTER_ ALL areas - No.seedling'!AZ60</f>
        <v>0</v>
      </c>
      <c r="BB29" s="77">
        <f t="shared" ref="BB29:BB36" si="192">IF(AX29=0,0,BA29/(AX29/20))</f>
        <v>0</v>
      </c>
      <c r="BC29" s="82">
        <f>'MASTER_ ALL areas - No.seedling'!BB60</f>
        <v>20</v>
      </c>
      <c r="BD29" s="76">
        <f>'MASTER_ ALL areas - No.seedling'!BC60</f>
        <v>0</v>
      </c>
      <c r="BE29" s="77">
        <f t="shared" ref="BE29:BE36" si="193">IF(BC29=0,0,BD29/(BC29/20))</f>
        <v>0</v>
      </c>
      <c r="BF29" s="82">
        <f>'MASTER_ ALL areas - No.seedling'!BE60</f>
        <v>1</v>
      </c>
      <c r="BG29" s="77">
        <f t="shared" ref="BG29:BG36" si="194">IF(BC29=0,0,BF29/(BC29/20))</f>
        <v>1</v>
      </c>
      <c r="BH29" s="82">
        <f>'MASTER_ ALL areas - No.seedling'!BG60</f>
        <v>0</v>
      </c>
      <c r="BI29" s="76">
        <f>'MASTER_ ALL areas - No.seedling'!BH60</f>
        <v>0</v>
      </c>
      <c r="BJ29" s="77">
        <f t="shared" ref="BJ29:BJ36" si="195">IF(BH29=0,0,BI29/(BH29/20))</f>
        <v>0</v>
      </c>
      <c r="BK29" s="82">
        <f>'MASTER_ ALL areas - No.seedling'!BJ60</f>
        <v>0</v>
      </c>
      <c r="BL29" s="77">
        <f t="shared" ref="BL29:BL36" si="196">IF(BH29=0,0,BK29/(BH29/20))</f>
        <v>0</v>
      </c>
      <c r="BM29" s="82">
        <f>'MASTER_ ALL areas - No.seedling'!BL60</f>
        <v>0</v>
      </c>
      <c r="BN29" s="76">
        <f>'MASTER_ ALL areas - No.seedling'!BM60</f>
        <v>0</v>
      </c>
      <c r="BO29" s="77">
        <f t="shared" ref="BO29:BO36" si="197">IF(BM29=0,0,BN29/(BM29/20))</f>
        <v>0</v>
      </c>
      <c r="BP29" s="82">
        <f>'MASTER_ ALL areas - No.seedling'!BO60</f>
        <v>0</v>
      </c>
      <c r="BQ29" s="77">
        <f t="shared" ref="BQ29:BQ36" si="198">IF(BM29=0,0,BP29/(BM29/20))</f>
        <v>0</v>
      </c>
      <c r="BR29" s="82">
        <f>'MASTER_ ALL areas - No.seedling'!BQ60</f>
        <v>0</v>
      </c>
      <c r="BS29" s="76">
        <f>'MASTER_ ALL areas - No.seedling'!BR60</f>
        <v>0</v>
      </c>
      <c r="BT29" s="77">
        <f t="shared" ref="BT29:BT36" si="199">IF(BR29=0,0,BS29/(BR29/20))</f>
        <v>0</v>
      </c>
      <c r="BU29" s="82">
        <f>'MASTER_ ALL areas - No.seedling'!BT60</f>
        <v>0</v>
      </c>
      <c r="BV29" s="77">
        <f t="shared" ref="BV29:BV36" si="200">IF(BR29=0,0,BU29/(BR29/20))</f>
        <v>0</v>
      </c>
      <c r="BW29" s="82">
        <f>'MASTER_ ALL areas - No.seedling'!BV60</f>
        <v>0</v>
      </c>
      <c r="BX29" s="76">
        <f>'MASTER_ ALL areas - No.seedling'!BW60</f>
        <v>0</v>
      </c>
      <c r="BY29" s="77">
        <f t="shared" ref="BY29:BY36" si="201">IF(BW29=0,0,BX29/(BW29/20))</f>
        <v>0</v>
      </c>
      <c r="BZ29" s="82">
        <f>'MASTER_ ALL areas - No.seedling'!BY60</f>
        <v>0</v>
      </c>
      <c r="CA29" s="81">
        <f t="shared" ref="CA29:CA36" si="202">IF(BW29=0,0,BZ29/(BW29/20))</f>
        <v>0</v>
      </c>
      <c r="CB29" s="79"/>
      <c r="CC29" s="75">
        <f>'MASTER_ ALL areas - No.seedling'!CB60</f>
        <v>280</v>
      </c>
      <c r="CD29" s="76">
        <f>'MASTER_ ALL areas - No.seedling'!CC60</f>
        <v>0</v>
      </c>
      <c r="CE29" s="80">
        <f t="shared" ref="CE29:CE36" si="203">IF(CC29=0,0,CD29/(CC29/20))</f>
        <v>0</v>
      </c>
      <c r="CF29" s="76">
        <f>'MASTER_ ALL areas - No.seedling'!CE60</f>
        <v>5</v>
      </c>
      <c r="CG29" s="81">
        <f t="shared" ref="CG29:CG36" si="204">IF(CC29=0,0,CF29/(CC29/20))</f>
        <v>0.35714285714285715</v>
      </c>
      <c r="CH29" s="75">
        <f>'MASTER_ ALL areas - No.seedling'!CG60</f>
        <v>180</v>
      </c>
      <c r="CI29" s="76">
        <f>'MASTER_ ALL areas - No.seedling'!CH60</f>
        <v>0</v>
      </c>
      <c r="CJ29" s="80">
        <f t="shared" ref="CJ29:CJ36" si="205">IF(CH29=0,0,CI29/(CH29/20))</f>
        <v>0</v>
      </c>
      <c r="CK29" s="76">
        <f>'MASTER_ ALL areas - No.seedling'!CJ60</f>
        <v>5</v>
      </c>
      <c r="CL29" s="81">
        <f t="shared" ref="CL29:CL36" si="206">IF(CH29=0,0,CK29/(CH29/20))</f>
        <v>0.55555555555555558</v>
      </c>
      <c r="CM29" s="75">
        <f>'MASTER_ ALL areas - No.seedling'!CL60</f>
        <v>20</v>
      </c>
      <c r="CN29" s="76">
        <f>'MASTER_ ALL areas - No.seedling'!CM60</f>
        <v>0</v>
      </c>
      <c r="CO29" s="80">
        <f t="shared" ref="CO29:CO36" si="207">IF(CM29=0,0,CN29/(CM29/20))</f>
        <v>0</v>
      </c>
      <c r="CP29" s="76">
        <f>'MASTER_ ALL areas - No.seedling'!CO60</f>
        <v>1</v>
      </c>
      <c r="CQ29" s="81">
        <f t="shared" ref="CQ29:CQ36" si="208">IF(CM29=0,0,CP29/(CM29/20))</f>
        <v>1</v>
      </c>
      <c r="CR29" s="113">
        <f>'MASTER_ ALL areas - No.seedling'!CQ60</f>
        <v>0</v>
      </c>
      <c r="CS29" s="76">
        <f>'MASTER_ ALL areas - No.seedling'!CR60</f>
        <v>0</v>
      </c>
      <c r="CT29" s="80">
        <f t="shared" ref="CT29:CT36" si="209">IF(CR29=0,0,CS29/(CR29/20))</f>
        <v>0</v>
      </c>
      <c r="CU29" s="76">
        <f>'MASTER_ ALL areas - No.seedling'!CT60</f>
        <v>0</v>
      </c>
      <c r="CV29" s="81">
        <f t="shared" ref="CV29:CV36" si="210">IF(CR29=0,0,CU29/(CR29/20))</f>
        <v>0</v>
      </c>
      <c r="CW29" s="75">
        <f>'MASTER_ ALL areas - No.seedling'!CV60</f>
        <v>260</v>
      </c>
      <c r="CX29" s="76">
        <f>'MASTER_ ALL areas - No.seedling'!CW60</f>
        <v>0</v>
      </c>
      <c r="CY29" s="80">
        <f t="shared" ref="CY29:CY36" si="211">IF(CW29=0,0,CX29/(CW29/20))</f>
        <v>0</v>
      </c>
      <c r="CZ29" s="76">
        <f>'MASTER_ ALL areas - No.seedling'!CY60</f>
        <v>7</v>
      </c>
      <c r="DA29" s="81">
        <f t="shared" ref="DA29:DA36" si="212">IF(CW29=0,0,CZ29/(CW29/20))</f>
        <v>0.53846153846153844</v>
      </c>
      <c r="DB29" s="75">
        <f>'MASTER_ ALL areas - No.seedling'!DA60</f>
        <v>80</v>
      </c>
      <c r="DC29" s="76">
        <f>'MASTER_ ALL areas - No.seedling'!DB60</f>
        <v>0</v>
      </c>
      <c r="DD29" s="80">
        <f t="shared" ref="DD29:DD36" si="213">IF(DB29=0,0,DC29/(DB29/20))</f>
        <v>0</v>
      </c>
      <c r="DE29" s="76">
        <f>'MASTER_ ALL areas - No.seedling'!DD60</f>
        <v>3</v>
      </c>
      <c r="DF29" s="81">
        <f t="shared" ref="DF29:DF36" si="214">IF(DB29=0,0,DE29/(DB29/20))</f>
        <v>0.75</v>
      </c>
      <c r="DG29" s="113">
        <f>'MASTER_ ALL areas - No.seedling'!DF60</f>
        <v>0</v>
      </c>
      <c r="DH29" s="76">
        <f>'MASTER_ ALL areas - No.seedling'!DG60</f>
        <v>0</v>
      </c>
      <c r="DI29" s="80">
        <f t="shared" ref="DI29:DI36" si="215">IF(DG29=0,0,DH29/(DG29/20))</f>
        <v>0</v>
      </c>
      <c r="DJ29" s="76">
        <f>'MASTER_ ALL areas - No.seedling'!DI60</f>
        <v>0</v>
      </c>
      <c r="DK29" s="81">
        <f t="shared" ref="DK29:DK36" si="216">IF(DG29=0,0,DJ29/(DG29/20))</f>
        <v>0</v>
      </c>
      <c r="DL29" s="113">
        <f>'MASTER_ ALL areas - No.seedling'!DK60</f>
        <v>0</v>
      </c>
      <c r="DM29" s="76">
        <f>'MASTER_ ALL areas - No.seedling'!DL60</f>
        <v>0</v>
      </c>
      <c r="DN29" s="80">
        <f t="shared" ref="DN29:DN36" si="217">IF(DL29=0,0,DM29/(DL29/20))</f>
        <v>0</v>
      </c>
      <c r="DO29" s="76">
        <f>'MASTER_ ALL areas - No.seedling'!DN60</f>
        <v>0</v>
      </c>
      <c r="DP29" s="81">
        <f t="shared" ref="DP29:DP36" si="218">IF(DL29=0,0,DO29/(DL29/20))</f>
        <v>0</v>
      </c>
      <c r="DQ29" s="113">
        <f>'MASTER_ ALL areas - No.seedling'!DP60</f>
        <v>0</v>
      </c>
      <c r="DR29" s="76">
        <f>'MASTER_ ALL areas - No.seedling'!DQ60</f>
        <v>0</v>
      </c>
      <c r="DS29" s="80">
        <f t="shared" ref="DS29:DS36" si="219">IF(DQ29=0,0,DR29/(DQ29/20))</f>
        <v>0</v>
      </c>
      <c r="DT29" s="76">
        <f>'MASTER_ ALL areas - No.seedling'!DS60</f>
        <v>0</v>
      </c>
      <c r="DU29" s="81">
        <f t="shared" ref="DU29:DU36" si="220">IF(DQ29=0,0,DT29/(DQ29/20))</f>
        <v>0</v>
      </c>
      <c r="DV29" s="113">
        <f>'MASTER_ ALL areas - No.seedling'!DU60</f>
        <v>0</v>
      </c>
      <c r="DW29" s="76">
        <f>'MASTER_ ALL areas - No.seedling'!DV60</f>
        <v>0</v>
      </c>
      <c r="DX29" s="80">
        <f t="shared" ref="DX29:DX36" si="221">IF(DV29=0,0,DW29/(DV29/20))</f>
        <v>0</v>
      </c>
      <c r="DY29" s="76">
        <f>'MASTER_ ALL areas - No.seedling'!DX60</f>
        <v>0</v>
      </c>
      <c r="DZ29" s="81">
        <f t="shared" ref="DZ29:DZ36" si="222">IF(DV29=0,0,DY29/(DV29/20))</f>
        <v>0</v>
      </c>
      <c r="EA29" s="113">
        <f>'MASTER_ ALL areas - No.seedling'!DZ60</f>
        <v>0</v>
      </c>
      <c r="EB29" s="76">
        <f>'MASTER_ ALL areas - No.seedling'!EA60</f>
        <v>0</v>
      </c>
      <c r="EC29" s="80">
        <f t="shared" ref="EC29:EC36" si="223">IF(EA29=0,0,EB29/(EA29/20))</f>
        <v>0</v>
      </c>
      <c r="ED29" s="76">
        <f>'MASTER_ ALL areas - No.seedling'!EC60</f>
        <v>0</v>
      </c>
      <c r="EE29" s="81">
        <f t="shared" ref="EE29:EE36" si="224">IF(EA29=0,0,ED29/(EA29/20))</f>
        <v>0</v>
      </c>
      <c r="EF29" s="113">
        <f>'MASTER_ ALL areas - No.seedling'!EE60</f>
        <v>0</v>
      </c>
      <c r="EG29" s="76">
        <f>'MASTER_ ALL areas - No.seedling'!EF60</f>
        <v>0</v>
      </c>
      <c r="EH29" s="80">
        <f t="shared" ref="EH29:EH36" si="225">IF(EF29=0,0,EG29/(EF29/20))</f>
        <v>0</v>
      </c>
      <c r="EI29" s="76">
        <f>'MASTER_ ALL areas - No.seedling'!EH60</f>
        <v>0</v>
      </c>
      <c r="EJ29" s="81">
        <f t="shared" ref="EJ29:EJ36" si="226">IF(EF29=0,0,EI29/(EF29/20))</f>
        <v>0</v>
      </c>
      <c r="EK29" s="113">
        <f>'MASTER_ ALL areas - No.seedling'!EJ60</f>
        <v>0</v>
      </c>
      <c r="EL29" s="76">
        <f>'MASTER_ ALL areas - No.seedling'!EK60</f>
        <v>0</v>
      </c>
      <c r="EM29" s="80">
        <f t="shared" ref="EM29:EM36" si="227">IF(EK29=0,0,EL29/(EK29/20))</f>
        <v>0</v>
      </c>
      <c r="EN29" s="76">
        <f>'MASTER_ ALL areas - No.seedling'!EM60</f>
        <v>0</v>
      </c>
      <c r="EO29" s="81">
        <f t="shared" ref="EO29:EO36" si="228">IF(EK29=0,0,EN29/(EK29/20))</f>
        <v>0</v>
      </c>
      <c r="EP29" s="75">
        <f>'MASTER_ ALL areas - No.seedling'!EO60</f>
        <v>20</v>
      </c>
      <c r="EQ29" s="76">
        <f>'MASTER_ ALL areas - No.seedling'!EP60</f>
        <v>0</v>
      </c>
      <c r="ER29" s="80">
        <f t="shared" ref="ER29:ER36" si="229">IF(EP29=0,0,EQ29/(EP29/20))</f>
        <v>0</v>
      </c>
      <c r="ES29" s="76">
        <f>'MASTER_ ALL areas - No.seedling'!ER60</f>
        <v>1</v>
      </c>
      <c r="ET29" s="81">
        <f t="shared" ref="ET29:ET36" si="230">IF(EP29=0,0,ES29/(EP29/20))</f>
        <v>1</v>
      </c>
      <c r="EU29" s="113">
        <f>'MASTER_ ALL areas - No.seedling'!ET60</f>
        <v>0</v>
      </c>
      <c r="EV29" s="76">
        <f>'MASTER_ ALL areas - No.seedling'!EU60</f>
        <v>0</v>
      </c>
      <c r="EW29" s="80">
        <f t="shared" ref="EW29:EW36" si="231">IF(EU29=0,0,EV29/(EU29/20))</f>
        <v>0</v>
      </c>
      <c r="EX29" s="76">
        <f>'MASTER_ ALL areas - No.seedling'!EW60</f>
        <v>0</v>
      </c>
      <c r="EY29" s="81">
        <f t="shared" ref="EY29:EY36" si="232">IF(EU29=0,0,EX29/(EU29/20))</f>
        <v>0</v>
      </c>
      <c r="EZ29" s="113">
        <f>'MASTER_ ALL areas - No.seedling'!EY60</f>
        <v>0</v>
      </c>
      <c r="FA29" s="76">
        <f>'MASTER_ ALL areas - No.seedling'!EZ60</f>
        <v>0</v>
      </c>
      <c r="FB29" s="80">
        <f t="shared" ref="FB29:FB36" si="233">IF(EZ29=0,0,FA29/(EZ29/20))</f>
        <v>0</v>
      </c>
      <c r="FC29" s="76">
        <f>'MASTER_ ALL areas - No.seedling'!FB60</f>
        <v>0</v>
      </c>
      <c r="FD29" s="81">
        <f t="shared" ref="FD29:FD36" si="234">IF(EZ29=0,0,FC29/(EZ29/20))</f>
        <v>0</v>
      </c>
      <c r="FE29" s="113">
        <f>'MASTER_ ALL areas - No.seedling'!FD60</f>
        <v>0</v>
      </c>
      <c r="FF29" s="76">
        <f>'MASTER_ ALL areas - No.seedling'!FE60</f>
        <v>0</v>
      </c>
      <c r="FG29" s="80">
        <f t="shared" ref="FG29:FG36" si="235">IF(FE29=0,0,FF29/(FE29/20))</f>
        <v>0</v>
      </c>
      <c r="FH29" s="76">
        <f>'MASTER_ ALL areas - No.seedling'!FG60</f>
        <v>0</v>
      </c>
      <c r="FI29" s="81">
        <f t="shared" ref="FI29:FI36" si="236">IF(FE29=0,0,FH29/(FE29/20))</f>
        <v>0</v>
      </c>
      <c r="FJ29" s="113">
        <f>'MASTER_ ALL areas - No.seedling'!FI60</f>
        <v>0</v>
      </c>
      <c r="FK29" s="76">
        <f>'MASTER_ ALL areas - No.seedling'!FJ60</f>
        <v>0</v>
      </c>
      <c r="FL29" s="80">
        <f t="shared" ref="FL29:FL36" si="237">IF(FJ29=0,0,FK29/(FJ29/20))</f>
        <v>0</v>
      </c>
      <c r="FM29" s="76">
        <f>'MASTER_ ALL areas - No.seedling'!FL60</f>
        <v>0</v>
      </c>
      <c r="FN29" s="81">
        <f t="shared" ref="FN29:FN36" si="238">IF(FJ29=0,0,FM29/(FJ29/20))</f>
        <v>0</v>
      </c>
      <c r="FO29" s="113">
        <f>'MASTER_ ALL areas - No.seedling'!FN60</f>
        <v>0</v>
      </c>
      <c r="FP29" s="76">
        <f>'MASTER_ ALL areas - No.seedling'!FO60</f>
        <v>0</v>
      </c>
      <c r="FQ29" s="80">
        <f t="shared" ref="FQ29:FQ36" si="239">IF(FO29=0,0,FP29/(FO29/20))</f>
        <v>0</v>
      </c>
      <c r="FR29" s="76">
        <f>'MASTER_ ALL areas - No.seedling'!FQ60</f>
        <v>0</v>
      </c>
      <c r="FS29" s="81">
        <f t="shared" ref="FS29:FS36" si="240">IF(FO29=0,0,FR29/(FO29/20))</f>
        <v>0</v>
      </c>
      <c r="FT29" s="113">
        <f>'MASTER_ ALL areas - No.seedling'!FS60</f>
        <v>0</v>
      </c>
      <c r="FU29" s="76">
        <f>'MASTER_ ALL areas - No.seedling'!FT60</f>
        <v>0</v>
      </c>
      <c r="FV29" s="80">
        <f t="shared" ref="FV29:FV36" si="241">IF(FT29=0,0,FU29/(FT29/20))</f>
        <v>0</v>
      </c>
      <c r="FW29" s="76">
        <f>'MASTER_ ALL areas - No.seedling'!FV60</f>
        <v>0</v>
      </c>
      <c r="FX29" s="81">
        <f t="shared" ref="FX29:FX36" si="242">IF(FT29=0,0,FW29/(FT29/20))</f>
        <v>0</v>
      </c>
      <c r="FY29" s="113">
        <f>'MASTER_ ALL areas - No.seedling'!FX60</f>
        <v>0</v>
      </c>
      <c r="FZ29" s="76">
        <f>'MASTER_ ALL areas - No.seedling'!FY60</f>
        <v>0</v>
      </c>
      <c r="GA29" s="80">
        <f t="shared" ref="GA29:GA36" si="243">IF(FY29=0,0,FZ29/(FY29/20))</f>
        <v>0</v>
      </c>
      <c r="GB29" s="76">
        <f>'MASTER_ ALL areas - No.seedling'!GA60</f>
        <v>0</v>
      </c>
      <c r="GC29" s="81">
        <f t="shared" ref="GC29:GC36" si="244">IF(FY29=0,0,GB29/(FY29/20))</f>
        <v>0</v>
      </c>
      <c r="GD29" s="113">
        <f>'MASTER_ ALL areas - No.seedling'!GC60</f>
        <v>0</v>
      </c>
      <c r="GE29" s="76">
        <f>'MASTER_ ALL areas - No.seedling'!GD60</f>
        <v>0</v>
      </c>
      <c r="GF29" s="80">
        <f t="shared" ref="GF29:GF36" si="245">IF(GD29=0,0,GE29/(GD29/20))</f>
        <v>0</v>
      </c>
      <c r="GG29" s="76">
        <f>'MASTER_ ALL areas - No.seedling'!GF60</f>
        <v>0</v>
      </c>
      <c r="GH29" s="81">
        <f t="shared" ref="GH29:GH36" si="246">IF(GD29=0,0,GG29/(GD29/20))</f>
        <v>0</v>
      </c>
      <c r="GI29" s="113">
        <f>'MASTER_ ALL areas - No.seedling'!GH60</f>
        <v>0</v>
      </c>
      <c r="GJ29" s="76">
        <f>'MASTER_ ALL areas - No.seedling'!GI60</f>
        <v>0</v>
      </c>
      <c r="GK29" s="80">
        <f t="shared" ref="GK29:GK36" si="247">IF(GI29=0,0,GJ29/(GI29/20))</f>
        <v>0</v>
      </c>
      <c r="GL29" s="76">
        <f>'MASTER_ ALL areas - No.seedling'!GK60</f>
        <v>0</v>
      </c>
      <c r="GM29" s="81">
        <f t="shared" ref="GM29:GM36" si="248">IF(GI29=0,0,GL29/(GI29/20))</f>
        <v>0</v>
      </c>
      <c r="GN29" s="113">
        <f>'MASTER_ ALL areas - No.seedling'!GM60</f>
        <v>0</v>
      </c>
      <c r="GO29" s="76">
        <f>'MASTER_ ALL areas - No.seedling'!GN60</f>
        <v>0</v>
      </c>
      <c r="GP29" s="80">
        <f t="shared" ref="GP29:GP36" si="249">IF(GN29=0,0,GO29/(GN29/20))</f>
        <v>0</v>
      </c>
      <c r="GQ29" s="76">
        <f>'MASTER_ ALL areas - No.seedling'!GP60</f>
        <v>0</v>
      </c>
      <c r="GR29" s="81">
        <f t="shared" ref="GR29:GR36" si="250">IF(GN29=0,0,GQ29/(GN29/20))</f>
        <v>0</v>
      </c>
      <c r="GS29" s="113">
        <f>'MASTER_ ALL areas - No.seedling'!GR60</f>
        <v>0</v>
      </c>
      <c r="GT29" s="76">
        <f>'MASTER_ ALL areas - No.seedling'!GS60</f>
        <v>0</v>
      </c>
      <c r="GU29" s="80">
        <f t="shared" ref="GU29:GU36" si="251">IF(GS29=0,0,GT29/(GS29/20))</f>
        <v>0</v>
      </c>
      <c r="GV29" s="76">
        <f>'MASTER_ ALL areas - No.seedling'!GU60</f>
        <v>0</v>
      </c>
      <c r="GW29" s="81">
        <f t="shared" ref="GW29:GW36" si="252">IF(GS29=0,0,GV29/(GS29/20))</f>
        <v>0</v>
      </c>
      <c r="GX29" s="113">
        <f>'MASTER_ ALL areas - No.seedling'!GW60</f>
        <v>0</v>
      </c>
      <c r="GY29" s="76">
        <f>'MASTER_ ALL areas - No.seedling'!GX60</f>
        <v>0</v>
      </c>
      <c r="GZ29" s="80">
        <f t="shared" ref="GZ29:GZ36" si="253">IF(GX29=0,0,GY29/(GX29/20))</f>
        <v>0</v>
      </c>
      <c r="HA29" s="76">
        <f>'MASTER_ ALL areas - No.seedling'!GZ60</f>
        <v>0</v>
      </c>
      <c r="HB29" s="81">
        <f t="shared" ref="HB29:HB36" si="254">IF(GX29=0,0,HA29/(GX29/20))</f>
        <v>0</v>
      </c>
      <c r="HC29" s="113">
        <f>'MASTER_ ALL areas - No.seedling'!HB60</f>
        <v>0</v>
      </c>
      <c r="HD29" s="76">
        <f>'MASTER_ ALL areas - No.seedling'!HC60</f>
        <v>0</v>
      </c>
      <c r="HE29" s="80">
        <f t="shared" ref="HE29:HE36" si="255">IF(HC29=0,0,HD29/(HC29/20))</f>
        <v>0</v>
      </c>
      <c r="HF29" s="76">
        <f>'MASTER_ ALL areas - No.seedling'!HE60</f>
        <v>0</v>
      </c>
      <c r="HG29" s="81">
        <f t="shared" ref="HG29:HG36" si="256">IF(HC29=0,0,HF29/(HC29/20))</f>
        <v>0</v>
      </c>
      <c r="HH29" s="113">
        <f>'MASTER_ ALL areas - No.seedling'!HG60</f>
        <v>0</v>
      </c>
      <c r="HI29" s="76">
        <f>'MASTER_ ALL areas - No.seedling'!HH60</f>
        <v>0</v>
      </c>
      <c r="HJ29" s="80">
        <f t="shared" ref="HJ29:HJ36" si="257">IF(HH29=0,0,HI29/(HH29/20))</f>
        <v>0</v>
      </c>
      <c r="HK29" s="76">
        <f>'MASTER_ ALL areas - No.seedling'!HJ60</f>
        <v>0</v>
      </c>
      <c r="HL29" s="81">
        <f t="shared" ref="HL29:HL36" si="258">IF(HH29=0,0,HK29/(HH29/20))</f>
        <v>0</v>
      </c>
      <c r="HM29" s="113">
        <f>'MASTER_ ALL areas - No.seedling'!HL60</f>
        <v>0</v>
      </c>
      <c r="HN29" s="76">
        <f>'MASTER_ ALL areas - No.seedling'!HM60</f>
        <v>0</v>
      </c>
      <c r="HO29" s="80">
        <f t="shared" ref="HO29:HO36" si="259">IF(HM29=0,0,HN29/(HM29/20))</f>
        <v>0</v>
      </c>
      <c r="HP29" s="76">
        <f>'MASTER_ ALL areas - No.seedling'!HO60</f>
        <v>0</v>
      </c>
      <c r="HQ29" s="81">
        <f t="shared" ref="HQ29:HQ36" si="260">IF(HM29=0,0,HP29/(HM29/20))</f>
        <v>0</v>
      </c>
      <c r="HR29" s="113">
        <f>'MASTER_ ALL areas - No.seedling'!HQ60</f>
        <v>0</v>
      </c>
      <c r="HS29" s="76">
        <f>'MASTER_ ALL areas - No.seedling'!HR60</f>
        <v>0</v>
      </c>
      <c r="HT29" s="80">
        <f t="shared" ref="HT29:HT36" si="261">IF(HR29=0,0,HS29/(HR29/20))</f>
        <v>0</v>
      </c>
      <c r="HU29" s="76">
        <f>'MASTER_ ALL areas - No.seedling'!HT60</f>
        <v>0</v>
      </c>
      <c r="HV29" s="81">
        <f t="shared" ref="HV29:HV36" si="262">IF(HR29=0,0,HU29/(HR29/20))</f>
        <v>0</v>
      </c>
      <c r="HW29" s="113">
        <f>'MASTER_ ALL areas - No.seedling'!HV60</f>
        <v>0</v>
      </c>
      <c r="HX29" s="76">
        <f>'MASTER_ ALL areas - No.seedling'!HW60</f>
        <v>0</v>
      </c>
      <c r="HY29" s="80">
        <f t="shared" ref="HY29:HY36" si="263">IF(HW29=0,0,HX29/(HW29/20))</f>
        <v>0</v>
      </c>
      <c r="HZ29" s="76">
        <f>'MASTER_ ALL areas - No.seedling'!HY60</f>
        <v>0</v>
      </c>
      <c r="IA29" s="81">
        <f t="shared" ref="IA29:IA36" si="264">IF(HW29=0,0,HZ29/(HW29/20))</f>
        <v>0</v>
      </c>
      <c r="IB29" s="113">
        <f>'MASTER_ ALL areas - No.seedling'!IA60</f>
        <v>0</v>
      </c>
      <c r="IC29" s="76">
        <f>'MASTER_ ALL areas - No.seedling'!IB60</f>
        <v>0</v>
      </c>
      <c r="ID29" s="80">
        <f t="shared" ref="ID29:ID36" si="265">IF(IB29=0,0,IC29/(IB29/20))</f>
        <v>0</v>
      </c>
      <c r="IE29" s="76">
        <f>'MASTER_ ALL areas - No.seedling'!ID60</f>
        <v>0</v>
      </c>
      <c r="IF29" s="85">
        <f t="shared" ref="IF29:IF36" si="266">IF(IB29=0,0,IE29/(IB29/20))</f>
        <v>0</v>
      </c>
      <c r="IG29" s="86" t="s">
        <v>237</v>
      </c>
      <c r="IH29" s="87"/>
    </row>
    <row r="30" spans="2:242" ht="33" customHeight="1" x14ac:dyDescent="0.25">
      <c r="B30" s="420">
        <v>57</v>
      </c>
      <c r="C30" s="421" t="s">
        <v>238</v>
      </c>
      <c r="D30" s="422">
        <v>214241</v>
      </c>
      <c r="E30" s="423">
        <v>932681</v>
      </c>
      <c r="F30" s="424" t="s">
        <v>89</v>
      </c>
      <c r="G30" s="88" t="s">
        <v>194</v>
      </c>
      <c r="H30" s="212">
        <f>'MASTER_ ALL areas - No.seedling'!G61</f>
        <v>6</v>
      </c>
      <c r="I30" s="70">
        <f>'MASTER_ ALL areas - No.seedling'!H61</f>
        <v>0.8</v>
      </c>
      <c r="J30" s="71">
        <f>'MASTER_ ALL areas - No.seedling'!I61</f>
        <v>31.2</v>
      </c>
      <c r="K30" s="72">
        <f>'MASTER_ ALL areas - No.seedling'!J61</f>
        <v>13</v>
      </c>
      <c r="L30" s="73">
        <f t="shared" si="178"/>
        <v>260</v>
      </c>
      <c r="M30" s="74">
        <f>'MASTER_ ALL areas - No.seedling'!L61</f>
        <v>260</v>
      </c>
      <c r="N30" s="113">
        <f>'MASTER_ ALL areas - No.seedling'!M61</f>
        <v>0</v>
      </c>
      <c r="O30" s="114">
        <f>'MASTER_ ALL areas - No.seedling'!N61</f>
        <v>3</v>
      </c>
      <c r="P30" s="80">
        <f>'MASTER_ ALL areas - No.seedling'!O61</f>
        <v>0</v>
      </c>
      <c r="Q30" s="81">
        <f>'MASTER_ ALL areas - No.seedling'!P61</f>
        <v>0.23076923076923078</v>
      </c>
      <c r="R30" s="621"/>
      <c r="S30" s="617">
        <f>'MASTER_ ALL areas - No.seedling'!R61</f>
        <v>260</v>
      </c>
      <c r="T30" s="76">
        <f>'MASTER_ ALL areas - No.seedling'!S61</f>
        <v>0</v>
      </c>
      <c r="U30" s="77">
        <f t="shared" si="179"/>
        <v>0</v>
      </c>
      <c r="V30" s="82">
        <f>'MASTER_ ALL areas - No.seedling'!U61</f>
        <v>3</v>
      </c>
      <c r="W30" s="80">
        <f t="shared" si="180"/>
        <v>0.23076923076923078</v>
      </c>
      <c r="X30" s="619">
        <f>'MASTER_ ALL areas - No.seedling'!W61</f>
        <v>0</v>
      </c>
      <c r="Y30" s="82">
        <f>'MASTER_ ALL areas - No.seedling'!X61</f>
        <v>0</v>
      </c>
      <c r="Z30" s="77">
        <f t="shared" si="181"/>
        <v>0</v>
      </c>
      <c r="AA30" s="82">
        <f>'MASTER_ ALL areas - No.seedling'!Z61</f>
        <v>0</v>
      </c>
      <c r="AB30" s="80">
        <f t="shared" si="182"/>
        <v>0</v>
      </c>
      <c r="AC30" s="76">
        <f>'MASTER_ ALL areas - No.seedling'!AB61</f>
        <v>0</v>
      </c>
      <c r="AD30" s="76">
        <f>'MASTER_ ALL areas - No.seedling'!AC61</f>
        <v>0</v>
      </c>
      <c r="AE30" s="77">
        <f t="shared" si="183"/>
        <v>0</v>
      </c>
      <c r="AF30" s="82">
        <f>'MASTER_ ALL areas - No.seedling'!AE61</f>
        <v>0</v>
      </c>
      <c r="AG30" s="80">
        <f t="shared" si="184"/>
        <v>0</v>
      </c>
      <c r="AH30" s="76">
        <f>'MASTER_ ALL areas - No.seedling'!AG61</f>
        <v>0</v>
      </c>
      <c r="AI30" s="76">
        <f>'MASTER_ ALL areas - No.seedling'!AH61</f>
        <v>0</v>
      </c>
      <c r="AJ30" s="77">
        <f t="shared" si="185"/>
        <v>0</v>
      </c>
      <c r="AK30" s="82">
        <f>'MASTER_ ALL areas - No.seedling'!AJ61</f>
        <v>0</v>
      </c>
      <c r="AL30" s="81">
        <f t="shared" si="186"/>
        <v>0</v>
      </c>
      <c r="AM30" s="621"/>
      <c r="AN30" s="617">
        <f>'MASTER_ ALL areas - No.seedling'!AM61</f>
        <v>40</v>
      </c>
      <c r="AO30" s="76">
        <f>'MASTER_ ALL areas - No.seedling'!AN61</f>
        <v>0</v>
      </c>
      <c r="AP30" s="77">
        <f t="shared" si="187"/>
        <v>0</v>
      </c>
      <c r="AQ30" s="82">
        <f>'MASTER_ ALL areas - No.seedling'!AP61</f>
        <v>0</v>
      </c>
      <c r="AR30" s="77">
        <f t="shared" si="188"/>
        <v>0</v>
      </c>
      <c r="AS30" s="82">
        <f>'MASTER_ ALL areas - No.seedling'!AR61</f>
        <v>220</v>
      </c>
      <c r="AT30" s="76">
        <f>'MASTER_ ALL areas - No.seedling'!AS61</f>
        <v>0</v>
      </c>
      <c r="AU30" s="77">
        <f t="shared" si="189"/>
        <v>0</v>
      </c>
      <c r="AV30" s="82">
        <f>'MASTER_ ALL areas - No.seedling'!AU61</f>
        <v>3</v>
      </c>
      <c r="AW30" s="77">
        <f t="shared" si="190"/>
        <v>0.27272727272727271</v>
      </c>
      <c r="AX30" s="71">
        <f>'MASTER_ ALL areas - No.seedling'!AW61</f>
        <v>0</v>
      </c>
      <c r="AY30" s="82">
        <f>'MASTER_ ALL areas - No.seedling'!AX61</f>
        <v>0</v>
      </c>
      <c r="AZ30" s="77">
        <f t="shared" si="191"/>
        <v>0</v>
      </c>
      <c r="BA30" s="82">
        <f>'MASTER_ ALL areas - No.seedling'!AZ61</f>
        <v>0</v>
      </c>
      <c r="BB30" s="77">
        <f t="shared" si="192"/>
        <v>0</v>
      </c>
      <c r="BC30" s="82">
        <f>'MASTER_ ALL areas - No.seedling'!BB61</f>
        <v>0</v>
      </c>
      <c r="BD30" s="76">
        <f>'MASTER_ ALL areas - No.seedling'!BC61</f>
        <v>0</v>
      </c>
      <c r="BE30" s="77">
        <f t="shared" si="193"/>
        <v>0</v>
      </c>
      <c r="BF30" s="82">
        <f>'MASTER_ ALL areas - No.seedling'!BE61</f>
        <v>0</v>
      </c>
      <c r="BG30" s="77">
        <f t="shared" si="194"/>
        <v>0</v>
      </c>
      <c r="BH30" s="82">
        <f>'MASTER_ ALL areas - No.seedling'!BG61</f>
        <v>0</v>
      </c>
      <c r="BI30" s="76">
        <f>'MASTER_ ALL areas - No.seedling'!BH61</f>
        <v>0</v>
      </c>
      <c r="BJ30" s="77">
        <f t="shared" si="195"/>
        <v>0</v>
      </c>
      <c r="BK30" s="82">
        <f>'MASTER_ ALL areas - No.seedling'!BJ61</f>
        <v>0</v>
      </c>
      <c r="BL30" s="77">
        <f t="shared" si="196"/>
        <v>0</v>
      </c>
      <c r="BM30" s="82">
        <f>'MASTER_ ALL areas - No.seedling'!BL61</f>
        <v>0</v>
      </c>
      <c r="BN30" s="76">
        <f>'MASTER_ ALL areas - No.seedling'!BM61</f>
        <v>0</v>
      </c>
      <c r="BO30" s="77">
        <f t="shared" si="197"/>
        <v>0</v>
      </c>
      <c r="BP30" s="82">
        <f>'MASTER_ ALL areas - No.seedling'!BO61</f>
        <v>0</v>
      </c>
      <c r="BQ30" s="77">
        <f t="shared" si="198"/>
        <v>0</v>
      </c>
      <c r="BR30" s="82">
        <f>'MASTER_ ALL areas - No.seedling'!BQ61</f>
        <v>0</v>
      </c>
      <c r="BS30" s="76">
        <f>'MASTER_ ALL areas - No.seedling'!BR61</f>
        <v>0</v>
      </c>
      <c r="BT30" s="77">
        <f t="shared" si="199"/>
        <v>0</v>
      </c>
      <c r="BU30" s="82">
        <f>'MASTER_ ALL areas - No.seedling'!BT61</f>
        <v>0</v>
      </c>
      <c r="BV30" s="77">
        <f t="shared" si="200"/>
        <v>0</v>
      </c>
      <c r="BW30" s="82">
        <f>'MASTER_ ALL areas - No.seedling'!BV61</f>
        <v>0</v>
      </c>
      <c r="BX30" s="76">
        <f>'MASTER_ ALL areas - No.seedling'!BW61</f>
        <v>0</v>
      </c>
      <c r="BY30" s="77">
        <f t="shared" si="201"/>
        <v>0</v>
      </c>
      <c r="BZ30" s="82">
        <f>'MASTER_ ALL areas - No.seedling'!BY61</f>
        <v>0</v>
      </c>
      <c r="CA30" s="81">
        <f t="shared" si="202"/>
        <v>0</v>
      </c>
      <c r="CB30" s="79"/>
      <c r="CC30" s="75">
        <f>'MASTER_ ALL areas - No.seedling'!CB61</f>
        <v>40</v>
      </c>
      <c r="CD30" s="76">
        <f>'MASTER_ ALL areas - No.seedling'!CC61</f>
        <v>0</v>
      </c>
      <c r="CE30" s="80">
        <f t="shared" si="203"/>
        <v>0</v>
      </c>
      <c r="CF30" s="76">
        <f>'MASTER_ ALL areas - No.seedling'!CE61</f>
        <v>0</v>
      </c>
      <c r="CG30" s="81">
        <f t="shared" si="204"/>
        <v>0</v>
      </c>
      <c r="CH30" s="113">
        <f>'MASTER_ ALL areas - No.seedling'!CG61</f>
        <v>0</v>
      </c>
      <c r="CI30" s="76">
        <f>'MASTER_ ALL areas - No.seedling'!CH61</f>
        <v>0</v>
      </c>
      <c r="CJ30" s="80">
        <f t="shared" si="205"/>
        <v>0</v>
      </c>
      <c r="CK30" s="76">
        <f>'MASTER_ ALL areas - No.seedling'!CJ61</f>
        <v>0</v>
      </c>
      <c r="CL30" s="81">
        <f t="shared" si="206"/>
        <v>0</v>
      </c>
      <c r="CM30" s="113">
        <f>'MASTER_ ALL areas - No.seedling'!CL61</f>
        <v>0</v>
      </c>
      <c r="CN30" s="76">
        <f>'MASTER_ ALL areas - No.seedling'!CM61</f>
        <v>0</v>
      </c>
      <c r="CO30" s="80">
        <f t="shared" si="207"/>
        <v>0</v>
      </c>
      <c r="CP30" s="76">
        <f>'MASTER_ ALL areas - No.seedling'!CO61</f>
        <v>0</v>
      </c>
      <c r="CQ30" s="81">
        <f t="shared" si="208"/>
        <v>0</v>
      </c>
      <c r="CR30" s="113">
        <f>'MASTER_ ALL areas - No.seedling'!CQ61</f>
        <v>0</v>
      </c>
      <c r="CS30" s="76">
        <f>'MASTER_ ALL areas - No.seedling'!CR61</f>
        <v>0</v>
      </c>
      <c r="CT30" s="80">
        <f t="shared" si="209"/>
        <v>0</v>
      </c>
      <c r="CU30" s="76">
        <f>'MASTER_ ALL areas - No.seedling'!CT61</f>
        <v>0</v>
      </c>
      <c r="CV30" s="81">
        <f t="shared" si="210"/>
        <v>0</v>
      </c>
      <c r="CW30" s="75">
        <f>'MASTER_ ALL areas - No.seedling'!CV61</f>
        <v>220</v>
      </c>
      <c r="CX30" s="76">
        <f>'MASTER_ ALL areas - No.seedling'!CW61</f>
        <v>0</v>
      </c>
      <c r="CY30" s="80">
        <f t="shared" si="211"/>
        <v>0</v>
      </c>
      <c r="CZ30" s="76">
        <f>'MASTER_ ALL areas - No.seedling'!CY61</f>
        <v>3</v>
      </c>
      <c r="DA30" s="81">
        <f t="shared" si="212"/>
        <v>0.27272727272727271</v>
      </c>
      <c r="DB30" s="113">
        <f>'MASTER_ ALL areas - No.seedling'!DA61</f>
        <v>0</v>
      </c>
      <c r="DC30" s="76">
        <f>'MASTER_ ALL areas - No.seedling'!DB61</f>
        <v>0</v>
      </c>
      <c r="DD30" s="80">
        <f t="shared" si="213"/>
        <v>0</v>
      </c>
      <c r="DE30" s="76">
        <f>'MASTER_ ALL areas - No.seedling'!DD61</f>
        <v>0</v>
      </c>
      <c r="DF30" s="81">
        <f t="shared" si="214"/>
        <v>0</v>
      </c>
      <c r="DG30" s="113">
        <f>'MASTER_ ALL areas - No.seedling'!DF61</f>
        <v>0</v>
      </c>
      <c r="DH30" s="76">
        <f>'MASTER_ ALL areas - No.seedling'!DG61</f>
        <v>0</v>
      </c>
      <c r="DI30" s="80">
        <f t="shared" si="215"/>
        <v>0</v>
      </c>
      <c r="DJ30" s="76">
        <f>'MASTER_ ALL areas - No.seedling'!DI61</f>
        <v>0</v>
      </c>
      <c r="DK30" s="81">
        <f t="shared" si="216"/>
        <v>0</v>
      </c>
      <c r="DL30" s="113">
        <f>'MASTER_ ALL areas - No.seedling'!DK61</f>
        <v>0</v>
      </c>
      <c r="DM30" s="76">
        <f>'MASTER_ ALL areas - No.seedling'!DL61</f>
        <v>0</v>
      </c>
      <c r="DN30" s="80">
        <f t="shared" si="217"/>
        <v>0</v>
      </c>
      <c r="DO30" s="76">
        <f>'MASTER_ ALL areas - No.seedling'!DN61</f>
        <v>0</v>
      </c>
      <c r="DP30" s="81">
        <f t="shared" si="218"/>
        <v>0</v>
      </c>
      <c r="DQ30" s="113">
        <f>'MASTER_ ALL areas - No.seedling'!DP61</f>
        <v>0</v>
      </c>
      <c r="DR30" s="76">
        <f>'MASTER_ ALL areas - No.seedling'!DQ61</f>
        <v>0</v>
      </c>
      <c r="DS30" s="80">
        <f t="shared" si="219"/>
        <v>0</v>
      </c>
      <c r="DT30" s="76">
        <f>'MASTER_ ALL areas - No.seedling'!DS61</f>
        <v>0</v>
      </c>
      <c r="DU30" s="81">
        <f t="shared" si="220"/>
        <v>0</v>
      </c>
      <c r="DV30" s="113">
        <f>'MASTER_ ALL areas - No.seedling'!DU61</f>
        <v>0</v>
      </c>
      <c r="DW30" s="76">
        <f>'MASTER_ ALL areas - No.seedling'!DV61</f>
        <v>0</v>
      </c>
      <c r="DX30" s="80">
        <f t="shared" si="221"/>
        <v>0</v>
      </c>
      <c r="DY30" s="76">
        <f>'MASTER_ ALL areas - No.seedling'!DX61</f>
        <v>0</v>
      </c>
      <c r="DZ30" s="81">
        <f t="shared" si="222"/>
        <v>0</v>
      </c>
      <c r="EA30" s="113">
        <f>'MASTER_ ALL areas - No.seedling'!DZ61</f>
        <v>0</v>
      </c>
      <c r="EB30" s="76">
        <f>'MASTER_ ALL areas - No.seedling'!EA61</f>
        <v>0</v>
      </c>
      <c r="EC30" s="80">
        <f t="shared" si="223"/>
        <v>0</v>
      </c>
      <c r="ED30" s="76">
        <f>'MASTER_ ALL areas - No.seedling'!EC61</f>
        <v>0</v>
      </c>
      <c r="EE30" s="81">
        <f t="shared" si="224"/>
        <v>0</v>
      </c>
      <c r="EF30" s="113">
        <f>'MASTER_ ALL areas - No.seedling'!EE61</f>
        <v>0</v>
      </c>
      <c r="EG30" s="76">
        <f>'MASTER_ ALL areas - No.seedling'!EF61</f>
        <v>0</v>
      </c>
      <c r="EH30" s="80">
        <f t="shared" si="225"/>
        <v>0</v>
      </c>
      <c r="EI30" s="76">
        <f>'MASTER_ ALL areas - No.seedling'!EH61</f>
        <v>0</v>
      </c>
      <c r="EJ30" s="81">
        <f t="shared" si="226"/>
        <v>0</v>
      </c>
      <c r="EK30" s="113">
        <f>'MASTER_ ALL areas - No.seedling'!EJ61</f>
        <v>0</v>
      </c>
      <c r="EL30" s="76">
        <f>'MASTER_ ALL areas - No.seedling'!EK61</f>
        <v>0</v>
      </c>
      <c r="EM30" s="80">
        <f t="shared" si="227"/>
        <v>0</v>
      </c>
      <c r="EN30" s="76">
        <f>'MASTER_ ALL areas - No.seedling'!EM61</f>
        <v>0</v>
      </c>
      <c r="EO30" s="81">
        <f t="shared" si="228"/>
        <v>0</v>
      </c>
      <c r="EP30" s="113">
        <f>'MASTER_ ALL areas - No.seedling'!EO61</f>
        <v>0</v>
      </c>
      <c r="EQ30" s="76">
        <f>'MASTER_ ALL areas - No.seedling'!EP61</f>
        <v>0</v>
      </c>
      <c r="ER30" s="80">
        <f t="shared" si="229"/>
        <v>0</v>
      </c>
      <c r="ES30" s="76">
        <f>'MASTER_ ALL areas - No.seedling'!ER61</f>
        <v>0</v>
      </c>
      <c r="ET30" s="81">
        <f t="shared" si="230"/>
        <v>0</v>
      </c>
      <c r="EU30" s="113">
        <f>'MASTER_ ALL areas - No.seedling'!ET61</f>
        <v>0</v>
      </c>
      <c r="EV30" s="76">
        <f>'MASTER_ ALL areas - No.seedling'!EU61</f>
        <v>0</v>
      </c>
      <c r="EW30" s="80">
        <f t="shared" si="231"/>
        <v>0</v>
      </c>
      <c r="EX30" s="76">
        <f>'MASTER_ ALL areas - No.seedling'!EW61</f>
        <v>0</v>
      </c>
      <c r="EY30" s="81">
        <f t="shared" si="232"/>
        <v>0</v>
      </c>
      <c r="EZ30" s="113">
        <f>'MASTER_ ALL areas - No.seedling'!EY61</f>
        <v>0</v>
      </c>
      <c r="FA30" s="76">
        <f>'MASTER_ ALL areas - No.seedling'!EZ61</f>
        <v>0</v>
      </c>
      <c r="FB30" s="80">
        <f t="shared" si="233"/>
        <v>0</v>
      </c>
      <c r="FC30" s="76">
        <f>'MASTER_ ALL areas - No.seedling'!FB61</f>
        <v>0</v>
      </c>
      <c r="FD30" s="81">
        <f t="shared" si="234"/>
        <v>0</v>
      </c>
      <c r="FE30" s="113">
        <f>'MASTER_ ALL areas - No.seedling'!FD61</f>
        <v>0</v>
      </c>
      <c r="FF30" s="76">
        <f>'MASTER_ ALL areas - No.seedling'!FE61</f>
        <v>0</v>
      </c>
      <c r="FG30" s="80">
        <f t="shared" si="235"/>
        <v>0</v>
      </c>
      <c r="FH30" s="76">
        <f>'MASTER_ ALL areas - No.seedling'!FG61</f>
        <v>0</v>
      </c>
      <c r="FI30" s="81">
        <f t="shared" si="236"/>
        <v>0</v>
      </c>
      <c r="FJ30" s="113">
        <f>'MASTER_ ALL areas - No.seedling'!FI61</f>
        <v>0</v>
      </c>
      <c r="FK30" s="76">
        <f>'MASTER_ ALL areas - No.seedling'!FJ61</f>
        <v>0</v>
      </c>
      <c r="FL30" s="80">
        <f t="shared" si="237"/>
        <v>0</v>
      </c>
      <c r="FM30" s="76">
        <f>'MASTER_ ALL areas - No.seedling'!FL61</f>
        <v>0</v>
      </c>
      <c r="FN30" s="81">
        <f t="shared" si="238"/>
        <v>0</v>
      </c>
      <c r="FO30" s="113">
        <f>'MASTER_ ALL areas - No.seedling'!FN61</f>
        <v>0</v>
      </c>
      <c r="FP30" s="76">
        <f>'MASTER_ ALL areas - No.seedling'!FO61</f>
        <v>0</v>
      </c>
      <c r="FQ30" s="80">
        <f t="shared" si="239"/>
        <v>0</v>
      </c>
      <c r="FR30" s="76">
        <f>'MASTER_ ALL areas - No.seedling'!FQ61</f>
        <v>0</v>
      </c>
      <c r="FS30" s="81">
        <f t="shared" si="240"/>
        <v>0</v>
      </c>
      <c r="FT30" s="113">
        <f>'MASTER_ ALL areas - No.seedling'!FS61</f>
        <v>0</v>
      </c>
      <c r="FU30" s="76">
        <f>'MASTER_ ALL areas - No.seedling'!FT61</f>
        <v>0</v>
      </c>
      <c r="FV30" s="80">
        <f t="shared" si="241"/>
        <v>0</v>
      </c>
      <c r="FW30" s="76">
        <f>'MASTER_ ALL areas - No.seedling'!FV61</f>
        <v>0</v>
      </c>
      <c r="FX30" s="81">
        <f t="shared" si="242"/>
        <v>0</v>
      </c>
      <c r="FY30" s="113">
        <f>'MASTER_ ALL areas - No.seedling'!FX61</f>
        <v>0</v>
      </c>
      <c r="FZ30" s="76">
        <f>'MASTER_ ALL areas - No.seedling'!FY61</f>
        <v>0</v>
      </c>
      <c r="GA30" s="80">
        <f t="shared" si="243"/>
        <v>0</v>
      </c>
      <c r="GB30" s="76">
        <f>'MASTER_ ALL areas - No.seedling'!GA61</f>
        <v>0</v>
      </c>
      <c r="GC30" s="81">
        <f t="shared" si="244"/>
        <v>0</v>
      </c>
      <c r="GD30" s="113">
        <f>'MASTER_ ALL areas - No.seedling'!GC61</f>
        <v>0</v>
      </c>
      <c r="GE30" s="76">
        <f>'MASTER_ ALL areas - No.seedling'!GD61</f>
        <v>0</v>
      </c>
      <c r="GF30" s="80">
        <f t="shared" si="245"/>
        <v>0</v>
      </c>
      <c r="GG30" s="76">
        <f>'MASTER_ ALL areas - No.seedling'!GF61</f>
        <v>0</v>
      </c>
      <c r="GH30" s="81">
        <f t="shared" si="246"/>
        <v>0</v>
      </c>
      <c r="GI30" s="113">
        <f>'MASTER_ ALL areas - No.seedling'!GH61</f>
        <v>0</v>
      </c>
      <c r="GJ30" s="76">
        <f>'MASTER_ ALL areas - No.seedling'!GI61</f>
        <v>0</v>
      </c>
      <c r="GK30" s="80">
        <f t="shared" si="247"/>
        <v>0</v>
      </c>
      <c r="GL30" s="76">
        <f>'MASTER_ ALL areas - No.seedling'!GK61</f>
        <v>0</v>
      </c>
      <c r="GM30" s="81">
        <f t="shared" si="248"/>
        <v>0</v>
      </c>
      <c r="GN30" s="113">
        <f>'MASTER_ ALL areas - No.seedling'!GM61</f>
        <v>0</v>
      </c>
      <c r="GO30" s="76">
        <f>'MASTER_ ALL areas - No.seedling'!GN61</f>
        <v>0</v>
      </c>
      <c r="GP30" s="80">
        <f t="shared" si="249"/>
        <v>0</v>
      </c>
      <c r="GQ30" s="76">
        <f>'MASTER_ ALL areas - No.seedling'!GP61</f>
        <v>0</v>
      </c>
      <c r="GR30" s="81">
        <f t="shared" si="250"/>
        <v>0</v>
      </c>
      <c r="GS30" s="113">
        <f>'MASTER_ ALL areas - No.seedling'!GR61</f>
        <v>0</v>
      </c>
      <c r="GT30" s="76">
        <f>'MASTER_ ALL areas - No.seedling'!GS61</f>
        <v>0</v>
      </c>
      <c r="GU30" s="80">
        <f t="shared" si="251"/>
        <v>0</v>
      </c>
      <c r="GV30" s="76">
        <f>'MASTER_ ALL areas - No.seedling'!GU61</f>
        <v>0</v>
      </c>
      <c r="GW30" s="81">
        <f t="shared" si="252"/>
        <v>0</v>
      </c>
      <c r="GX30" s="113">
        <f>'MASTER_ ALL areas - No.seedling'!GW61</f>
        <v>0</v>
      </c>
      <c r="GY30" s="76">
        <f>'MASTER_ ALL areas - No.seedling'!GX61</f>
        <v>0</v>
      </c>
      <c r="GZ30" s="80">
        <f t="shared" si="253"/>
        <v>0</v>
      </c>
      <c r="HA30" s="76">
        <f>'MASTER_ ALL areas - No.seedling'!GZ61</f>
        <v>0</v>
      </c>
      <c r="HB30" s="81">
        <f t="shared" si="254"/>
        <v>0</v>
      </c>
      <c r="HC30" s="113">
        <f>'MASTER_ ALL areas - No.seedling'!HB61</f>
        <v>0</v>
      </c>
      <c r="HD30" s="76">
        <f>'MASTER_ ALL areas - No.seedling'!HC61</f>
        <v>0</v>
      </c>
      <c r="HE30" s="80">
        <f t="shared" si="255"/>
        <v>0</v>
      </c>
      <c r="HF30" s="76">
        <f>'MASTER_ ALL areas - No.seedling'!HE61</f>
        <v>0</v>
      </c>
      <c r="HG30" s="81">
        <f t="shared" si="256"/>
        <v>0</v>
      </c>
      <c r="HH30" s="113">
        <f>'MASTER_ ALL areas - No.seedling'!HG61</f>
        <v>0</v>
      </c>
      <c r="HI30" s="76">
        <f>'MASTER_ ALL areas - No.seedling'!HH61</f>
        <v>0</v>
      </c>
      <c r="HJ30" s="80">
        <f t="shared" si="257"/>
        <v>0</v>
      </c>
      <c r="HK30" s="76">
        <f>'MASTER_ ALL areas - No.seedling'!HJ61</f>
        <v>0</v>
      </c>
      <c r="HL30" s="81">
        <f t="shared" si="258"/>
        <v>0</v>
      </c>
      <c r="HM30" s="113">
        <f>'MASTER_ ALL areas - No.seedling'!HL61</f>
        <v>0</v>
      </c>
      <c r="HN30" s="76">
        <f>'MASTER_ ALL areas - No.seedling'!HM61</f>
        <v>0</v>
      </c>
      <c r="HO30" s="80">
        <f t="shared" si="259"/>
        <v>0</v>
      </c>
      <c r="HP30" s="76">
        <f>'MASTER_ ALL areas - No.seedling'!HO61</f>
        <v>0</v>
      </c>
      <c r="HQ30" s="81">
        <f t="shared" si="260"/>
        <v>0</v>
      </c>
      <c r="HR30" s="113">
        <f>'MASTER_ ALL areas - No.seedling'!HQ61</f>
        <v>0</v>
      </c>
      <c r="HS30" s="76">
        <f>'MASTER_ ALL areas - No.seedling'!HR61</f>
        <v>0</v>
      </c>
      <c r="HT30" s="80">
        <f t="shared" si="261"/>
        <v>0</v>
      </c>
      <c r="HU30" s="76">
        <f>'MASTER_ ALL areas - No.seedling'!HT61</f>
        <v>0</v>
      </c>
      <c r="HV30" s="81">
        <f t="shared" si="262"/>
        <v>0</v>
      </c>
      <c r="HW30" s="113">
        <f>'MASTER_ ALL areas - No.seedling'!HV61</f>
        <v>0</v>
      </c>
      <c r="HX30" s="76">
        <f>'MASTER_ ALL areas - No.seedling'!HW61</f>
        <v>0</v>
      </c>
      <c r="HY30" s="80">
        <f t="shared" si="263"/>
        <v>0</v>
      </c>
      <c r="HZ30" s="76">
        <f>'MASTER_ ALL areas - No.seedling'!HY61</f>
        <v>0</v>
      </c>
      <c r="IA30" s="81">
        <f t="shared" si="264"/>
        <v>0</v>
      </c>
      <c r="IB30" s="113">
        <f>'MASTER_ ALL areas - No.seedling'!IA61</f>
        <v>0</v>
      </c>
      <c r="IC30" s="76">
        <f>'MASTER_ ALL areas - No.seedling'!IB61</f>
        <v>0</v>
      </c>
      <c r="ID30" s="80">
        <f t="shared" si="265"/>
        <v>0</v>
      </c>
      <c r="IE30" s="76">
        <f>'MASTER_ ALL areas - No.seedling'!ID61</f>
        <v>0</v>
      </c>
      <c r="IF30" s="85">
        <f t="shared" si="266"/>
        <v>0</v>
      </c>
      <c r="IG30" s="86" t="s">
        <v>239</v>
      </c>
      <c r="IH30" s="87"/>
    </row>
    <row r="31" spans="2:242" ht="33" customHeight="1" x14ac:dyDescent="0.25">
      <c r="B31" s="420">
        <v>58</v>
      </c>
      <c r="C31" s="421" t="s">
        <v>240</v>
      </c>
      <c r="D31" s="422">
        <v>216760</v>
      </c>
      <c r="E31" s="423">
        <v>932687</v>
      </c>
      <c r="F31" s="424" t="s">
        <v>89</v>
      </c>
      <c r="G31" s="88" t="s">
        <v>194</v>
      </c>
      <c r="H31" s="212">
        <f>'MASTER_ ALL areas - No.seedling'!G62</f>
        <v>6</v>
      </c>
      <c r="I31" s="70">
        <f>'MASTER_ ALL areas - No.seedling'!H62</f>
        <v>0.6</v>
      </c>
      <c r="J31" s="71">
        <f>'MASTER_ ALL areas - No.seedling'!I62</f>
        <v>20.8</v>
      </c>
      <c r="K31" s="72">
        <f>'MASTER_ ALL areas - No.seedling'!J62</f>
        <v>223</v>
      </c>
      <c r="L31" s="73">
        <f t="shared" si="178"/>
        <v>4460</v>
      </c>
      <c r="M31" s="74">
        <f>'MASTER_ ALL areas - No.seedling'!L62</f>
        <v>4460</v>
      </c>
      <c r="N31" s="113">
        <f>'MASTER_ ALL areas - No.seedling'!M62</f>
        <v>6</v>
      </c>
      <c r="O31" s="114">
        <f>'MASTER_ ALL areas - No.seedling'!N62</f>
        <v>48</v>
      </c>
      <c r="P31" s="80">
        <f>'MASTER_ ALL areas - No.seedling'!O62</f>
        <v>2.6905829596412557E-2</v>
      </c>
      <c r="Q31" s="81">
        <f>'MASTER_ ALL areas - No.seedling'!P62</f>
        <v>0.21524663677130046</v>
      </c>
      <c r="R31" s="621"/>
      <c r="S31" s="617">
        <f>'MASTER_ ALL areas - No.seedling'!R62</f>
        <v>4040</v>
      </c>
      <c r="T31" s="76">
        <f>'MASTER_ ALL areas - No.seedling'!S62</f>
        <v>3</v>
      </c>
      <c r="U31" s="77">
        <f t="shared" si="179"/>
        <v>1.4851485148514851E-2</v>
      </c>
      <c r="V31" s="82">
        <f>'MASTER_ ALL areas - No.seedling'!U62</f>
        <v>31</v>
      </c>
      <c r="W31" s="80">
        <f t="shared" si="180"/>
        <v>0.15346534653465346</v>
      </c>
      <c r="X31" s="619">
        <f>'MASTER_ ALL areas - No.seedling'!W62</f>
        <v>420</v>
      </c>
      <c r="Y31" s="82">
        <f>'MASTER_ ALL areas - No.seedling'!X62</f>
        <v>3</v>
      </c>
      <c r="Z31" s="77">
        <f t="shared" si="181"/>
        <v>0.14285714285714285</v>
      </c>
      <c r="AA31" s="82">
        <f>'MASTER_ ALL areas - No.seedling'!Z62</f>
        <v>17</v>
      </c>
      <c r="AB31" s="80">
        <f t="shared" si="182"/>
        <v>0.80952380952380953</v>
      </c>
      <c r="AC31" s="76">
        <f>'MASTER_ ALL areas - No.seedling'!AB62</f>
        <v>0</v>
      </c>
      <c r="AD31" s="76">
        <f>'MASTER_ ALL areas - No.seedling'!AC62</f>
        <v>0</v>
      </c>
      <c r="AE31" s="77">
        <f t="shared" si="183"/>
        <v>0</v>
      </c>
      <c r="AF31" s="82">
        <f>'MASTER_ ALL areas - No.seedling'!AE62</f>
        <v>0</v>
      </c>
      <c r="AG31" s="80">
        <f t="shared" si="184"/>
        <v>0</v>
      </c>
      <c r="AH31" s="76">
        <f>'MASTER_ ALL areas - No.seedling'!AG62</f>
        <v>0</v>
      </c>
      <c r="AI31" s="76">
        <f>'MASTER_ ALL areas - No.seedling'!AH62</f>
        <v>0</v>
      </c>
      <c r="AJ31" s="77">
        <f t="shared" si="185"/>
        <v>0</v>
      </c>
      <c r="AK31" s="82">
        <f>'MASTER_ ALL areas - No.seedling'!AJ62</f>
        <v>0</v>
      </c>
      <c r="AL31" s="81">
        <f t="shared" si="186"/>
        <v>0</v>
      </c>
      <c r="AM31" s="621"/>
      <c r="AN31" s="617">
        <f>'MASTER_ ALL areas - No.seedling'!AM62</f>
        <v>360</v>
      </c>
      <c r="AO31" s="76">
        <f>'MASTER_ ALL areas - No.seedling'!AN62</f>
        <v>1</v>
      </c>
      <c r="AP31" s="77">
        <f t="shared" si="187"/>
        <v>5.5555555555555552E-2</v>
      </c>
      <c r="AQ31" s="82">
        <f>'MASTER_ ALL areas - No.seedling'!AP62</f>
        <v>1</v>
      </c>
      <c r="AR31" s="77">
        <f t="shared" si="188"/>
        <v>5.5555555555555552E-2</v>
      </c>
      <c r="AS31" s="82">
        <f>'MASTER_ ALL areas - No.seedling'!AR62</f>
        <v>4040</v>
      </c>
      <c r="AT31" s="76">
        <f>'MASTER_ ALL areas - No.seedling'!AS62</f>
        <v>2</v>
      </c>
      <c r="AU31" s="77">
        <f t="shared" si="189"/>
        <v>9.9009900990099011E-3</v>
      </c>
      <c r="AV31" s="82">
        <f>'MASTER_ ALL areas - No.seedling'!AU62</f>
        <v>44</v>
      </c>
      <c r="AW31" s="77">
        <f t="shared" si="190"/>
        <v>0.21782178217821782</v>
      </c>
      <c r="AX31" s="71">
        <f>'MASTER_ ALL areas - No.seedling'!AW62</f>
        <v>0</v>
      </c>
      <c r="AY31" s="82">
        <f>'MASTER_ ALL areas - No.seedling'!AX62</f>
        <v>0</v>
      </c>
      <c r="AZ31" s="77">
        <f t="shared" si="191"/>
        <v>0</v>
      </c>
      <c r="BA31" s="82">
        <f>'MASTER_ ALL areas - No.seedling'!AZ62</f>
        <v>0</v>
      </c>
      <c r="BB31" s="77">
        <f t="shared" si="192"/>
        <v>0</v>
      </c>
      <c r="BC31" s="82">
        <f>'MASTER_ ALL areas - No.seedling'!BB62</f>
        <v>60</v>
      </c>
      <c r="BD31" s="76">
        <f>'MASTER_ ALL areas - No.seedling'!BC62</f>
        <v>3</v>
      </c>
      <c r="BE31" s="77">
        <f t="shared" si="193"/>
        <v>1</v>
      </c>
      <c r="BF31" s="82">
        <f>'MASTER_ ALL areas - No.seedling'!BE62</f>
        <v>3</v>
      </c>
      <c r="BG31" s="77">
        <f t="shared" si="194"/>
        <v>1</v>
      </c>
      <c r="BH31" s="82">
        <f>'MASTER_ ALL areas - No.seedling'!BG62</f>
        <v>0</v>
      </c>
      <c r="BI31" s="76">
        <f>'MASTER_ ALL areas - No.seedling'!BH62</f>
        <v>0</v>
      </c>
      <c r="BJ31" s="77">
        <f t="shared" si="195"/>
        <v>0</v>
      </c>
      <c r="BK31" s="82">
        <f>'MASTER_ ALL areas - No.seedling'!BJ62</f>
        <v>0</v>
      </c>
      <c r="BL31" s="77">
        <f t="shared" si="196"/>
        <v>0</v>
      </c>
      <c r="BM31" s="82">
        <f>'MASTER_ ALL areas - No.seedling'!BL62</f>
        <v>0</v>
      </c>
      <c r="BN31" s="76">
        <f>'MASTER_ ALL areas - No.seedling'!BM62</f>
        <v>0</v>
      </c>
      <c r="BO31" s="77">
        <f t="shared" si="197"/>
        <v>0</v>
      </c>
      <c r="BP31" s="82">
        <f>'MASTER_ ALL areas - No.seedling'!BO62</f>
        <v>0</v>
      </c>
      <c r="BQ31" s="77">
        <f t="shared" si="198"/>
        <v>0</v>
      </c>
      <c r="BR31" s="82">
        <f>'MASTER_ ALL areas - No.seedling'!BQ62</f>
        <v>0</v>
      </c>
      <c r="BS31" s="76">
        <f>'MASTER_ ALL areas - No.seedling'!BR62</f>
        <v>0</v>
      </c>
      <c r="BT31" s="77">
        <f t="shared" si="199"/>
        <v>0</v>
      </c>
      <c r="BU31" s="82">
        <f>'MASTER_ ALL areas - No.seedling'!BT62</f>
        <v>0</v>
      </c>
      <c r="BV31" s="77">
        <f t="shared" si="200"/>
        <v>0</v>
      </c>
      <c r="BW31" s="82">
        <f>'MASTER_ ALL areas - No.seedling'!BV62</f>
        <v>0</v>
      </c>
      <c r="BX31" s="76">
        <f>'MASTER_ ALL areas - No.seedling'!BW62</f>
        <v>0</v>
      </c>
      <c r="BY31" s="77">
        <f t="shared" si="201"/>
        <v>0</v>
      </c>
      <c r="BZ31" s="82">
        <f>'MASTER_ ALL areas - No.seedling'!BY62</f>
        <v>0</v>
      </c>
      <c r="CA31" s="81">
        <f t="shared" si="202"/>
        <v>0</v>
      </c>
      <c r="CB31" s="79"/>
      <c r="CC31" s="75">
        <f>'MASTER_ ALL areas - No.seedling'!CB62</f>
        <v>320</v>
      </c>
      <c r="CD31" s="76">
        <f>'MASTER_ ALL areas - No.seedling'!CC62</f>
        <v>0</v>
      </c>
      <c r="CE31" s="80">
        <f t="shared" si="203"/>
        <v>0</v>
      </c>
      <c r="CF31" s="76">
        <f>'MASTER_ ALL areas - No.seedling'!CE62</f>
        <v>0</v>
      </c>
      <c r="CG31" s="81">
        <f t="shared" si="204"/>
        <v>0</v>
      </c>
      <c r="CH31" s="75">
        <f>'MASTER_ ALL areas - No.seedling'!CG62</f>
        <v>40</v>
      </c>
      <c r="CI31" s="76">
        <f>'MASTER_ ALL areas - No.seedling'!CH62</f>
        <v>1</v>
      </c>
      <c r="CJ31" s="80">
        <f t="shared" si="205"/>
        <v>0.5</v>
      </c>
      <c r="CK31" s="76">
        <f>'MASTER_ ALL areas - No.seedling'!CJ62</f>
        <v>1</v>
      </c>
      <c r="CL31" s="81">
        <f t="shared" si="206"/>
        <v>0.5</v>
      </c>
      <c r="CM31" s="113">
        <f>'MASTER_ ALL areas - No.seedling'!CL62</f>
        <v>0</v>
      </c>
      <c r="CN31" s="76">
        <f>'MASTER_ ALL areas - No.seedling'!CM62</f>
        <v>0</v>
      </c>
      <c r="CO31" s="80">
        <f t="shared" si="207"/>
        <v>0</v>
      </c>
      <c r="CP31" s="76">
        <f>'MASTER_ ALL areas - No.seedling'!CO62</f>
        <v>0</v>
      </c>
      <c r="CQ31" s="81">
        <f t="shared" si="208"/>
        <v>0</v>
      </c>
      <c r="CR31" s="113">
        <f>'MASTER_ ALL areas - No.seedling'!CQ62</f>
        <v>0</v>
      </c>
      <c r="CS31" s="76">
        <f>'MASTER_ ALL areas - No.seedling'!CR62</f>
        <v>0</v>
      </c>
      <c r="CT31" s="80">
        <f t="shared" si="209"/>
        <v>0</v>
      </c>
      <c r="CU31" s="76">
        <f>'MASTER_ ALL areas - No.seedling'!CT62</f>
        <v>0</v>
      </c>
      <c r="CV31" s="81">
        <f t="shared" si="210"/>
        <v>0</v>
      </c>
      <c r="CW31" s="75">
        <f>'MASTER_ ALL areas - No.seedling'!CV62</f>
        <v>3700</v>
      </c>
      <c r="CX31" s="76">
        <f>'MASTER_ ALL areas - No.seedling'!CW62</f>
        <v>2</v>
      </c>
      <c r="CY31" s="80">
        <f t="shared" si="211"/>
        <v>1.0810810810810811E-2</v>
      </c>
      <c r="CZ31" s="76">
        <f>'MASTER_ ALL areas - No.seedling'!CY62</f>
        <v>30</v>
      </c>
      <c r="DA31" s="81">
        <f t="shared" si="212"/>
        <v>0.16216216216216217</v>
      </c>
      <c r="DB31" s="75">
        <f>'MASTER_ ALL areas - No.seedling'!DA62</f>
        <v>340</v>
      </c>
      <c r="DC31" s="76">
        <f>'MASTER_ ALL areas - No.seedling'!DB62</f>
        <v>0</v>
      </c>
      <c r="DD31" s="80">
        <f t="shared" si="213"/>
        <v>0</v>
      </c>
      <c r="DE31" s="76">
        <f>'MASTER_ ALL areas - No.seedling'!DD62</f>
        <v>14</v>
      </c>
      <c r="DF31" s="81">
        <f t="shared" si="214"/>
        <v>0.82352941176470584</v>
      </c>
      <c r="DG31" s="113">
        <f>'MASTER_ ALL areas - No.seedling'!DF62</f>
        <v>0</v>
      </c>
      <c r="DH31" s="76">
        <f>'MASTER_ ALL areas - No.seedling'!DG62</f>
        <v>0</v>
      </c>
      <c r="DI31" s="80">
        <f t="shared" si="215"/>
        <v>0</v>
      </c>
      <c r="DJ31" s="76">
        <f>'MASTER_ ALL areas - No.seedling'!DI62</f>
        <v>0</v>
      </c>
      <c r="DK31" s="81">
        <f t="shared" si="216"/>
        <v>0</v>
      </c>
      <c r="DL31" s="113">
        <f>'MASTER_ ALL areas - No.seedling'!DK62</f>
        <v>0</v>
      </c>
      <c r="DM31" s="76">
        <f>'MASTER_ ALL areas - No.seedling'!DL62</f>
        <v>0</v>
      </c>
      <c r="DN31" s="80">
        <f t="shared" si="217"/>
        <v>0</v>
      </c>
      <c r="DO31" s="76">
        <f>'MASTER_ ALL areas - No.seedling'!DN62</f>
        <v>0</v>
      </c>
      <c r="DP31" s="81">
        <f t="shared" si="218"/>
        <v>0</v>
      </c>
      <c r="DQ31" s="113">
        <f>'MASTER_ ALL areas - No.seedling'!DP62</f>
        <v>0</v>
      </c>
      <c r="DR31" s="76">
        <f>'MASTER_ ALL areas - No.seedling'!DQ62</f>
        <v>0</v>
      </c>
      <c r="DS31" s="80">
        <f t="shared" si="219"/>
        <v>0</v>
      </c>
      <c r="DT31" s="76">
        <f>'MASTER_ ALL areas - No.seedling'!DS62</f>
        <v>0</v>
      </c>
      <c r="DU31" s="81">
        <f t="shared" si="220"/>
        <v>0</v>
      </c>
      <c r="DV31" s="113">
        <f>'MASTER_ ALL areas - No.seedling'!DU62</f>
        <v>0</v>
      </c>
      <c r="DW31" s="76">
        <f>'MASTER_ ALL areas - No.seedling'!DV62</f>
        <v>0</v>
      </c>
      <c r="DX31" s="80">
        <f t="shared" si="221"/>
        <v>0</v>
      </c>
      <c r="DY31" s="76">
        <f>'MASTER_ ALL areas - No.seedling'!DX62</f>
        <v>0</v>
      </c>
      <c r="DZ31" s="81">
        <f t="shared" si="222"/>
        <v>0</v>
      </c>
      <c r="EA31" s="113">
        <f>'MASTER_ ALL areas - No.seedling'!DZ62</f>
        <v>0</v>
      </c>
      <c r="EB31" s="76">
        <f>'MASTER_ ALL areas - No.seedling'!EA62</f>
        <v>0</v>
      </c>
      <c r="EC31" s="80">
        <f t="shared" si="223"/>
        <v>0</v>
      </c>
      <c r="ED31" s="76">
        <f>'MASTER_ ALL areas - No.seedling'!EC62</f>
        <v>0</v>
      </c>
      <c r="EE31" s="81">
        <f t="shared" si="224"/>
        <v>0</v>
      </c>
      <c r="EF31" s="113">
        <f>'MASTER_ ALL areas - No.seedling'!EE62</f>
        <v>0</v>
      </c>
      <c r="EG31" s="76">
        <f>'MASTER_ ALL areas - No.seedling'!EF62</f>
        <v>0</v>
      </c>
      <c r="EH31" s="80">
        <f t="shared" si="225"/>
        <v>0</v>
      </c>
      <c r="EI31" s="76">
        <f>'MASTER_ ALL areas - No.seedling'!EH62</f>
        <v>0</v>
      </c>
      <c r="EJ31" s="81">
        <f t="shared" si="226"/>
        <v>0</v>
      </c>
      <c r="EK31" s="75">
        <f>'MASTER_ ALL areas - No.seedling'!EJ62</f>
        <v>20</v>
      </c>
      <c r="EL31" s="76">
        <f>'MASTER_ ALL areas - No.seedling'!EK62</f>
        <v>1</v>
      </c>
      <c r="EM31" s="80">
        <f t="shared" si="227"/>
        <v>1</v>
      </c>
      <c r="EN31" s="76">
        <f>'MASTER_ ALL areas - No.seedling'!EM62</f>
        <v>1</v>
      </c>
      <c r="EO31" s="81">
        <f t="shared" si="228"/>
        <v>1</v>
      </c>
      <c r="EP31" s="75">
        <f>'MASTER_ ALL areas - No.seedling'!EO62</f>
        <v>40</v>
      </c>
      <c r="EQ31" s="76">
        <f>'MASTER_ ALL areas - No.seedling'!EP62</f>
        <v>2</v>
      </c>
      <c r="ER31" s="80">
        <f t="shared" si="229"/>
        <v>1</v>
      </c>
      <c r="ES31" s="76">
        <f>'MASTER_ ALL areas - No.seedling'!ER62</f>
        <v>2</v>
      </c>
      <c r="ET31" s="81">
        <f t="shared" si="230"/>
        <v>1</v>
      </c>
      <c r="EU31" s="113">
        <f>'MASTER_ ALL areas - No.seedling'!ET62</f>
        <v>0</v>
      </c>
      <c r="EV31" s="76">
        <f>'MASTER_ ALL areas - No.seedling'!EU62</f>
        <v>0</v>
      </c>
      <c r="EW31" s="80">
        <f t="shared" si="231"/>
        <v>0</v>
      </c>
      <c r="EX31" s="76">
        <f>'MASTER_ ALL areas - No.seedling'!EW62</f>
        <v>0</v>
      </c>
      <c r="EY31" s="81">
        <f t="shared" si="232"/>
        <v>0</v>
      </c>
      <c r="EZ31" s="113">
        <f>'MASTER_ ALL areas - No.seedling'!EY62</f>
        <v>0</v>
      </c>
      <c r="FA31" s="76">
        <f>'MASTER_ ALL areas - No.seedling'!EZ62</f>
        <v>0</v>
      </c>
      <c r="FB31" s="80">
        <f t="shared" si="233"/>
        <v>0</v>
      </c>
      <c r="FC31" s="76">
        <f>'MASTER_ ALL areas - No.seedling'!FB62</f>
        <v>0</v>
      </c>
      <c r="FD31" s="81">
        <f t="shared" si="234"/>
        <v>0</v>
      </c>
      <c r="FE31" s="113">
        <f>'MASTER_ ALL areas - No.seedling'!FD62</f>
        <v>0</v>
      </c>
      <c r="FF31" s="76">
        <f>'MASTER_ ALL areas - No.seedling'!FE62</f>
        <v>0</v>
      </c>
      <c r="FG31" s="80">
        <f t="shared" si="235"/>
        <v>0</v>
      </c>
      <c r="FH31" s="76">
        <f>'MASTER_ ALL areas - No.seedling'!FG62</f>
        <v>0</v>
      </c>
      <c r="FI31" s="81">
        <f t="shared" si="236"/>
        <v>0</v>
      </c>
      <c r="FJ31" s="113">
        <f>'MASTER_ ALL areas - No.seedling'!FI62</f>
        <v>0</v>
      </c>
      <c r="FK31" s="76">
        <f>'MASTER_ ALL areas - No.seedling'!FJ62</f>
        <v>0</v>
      </c>
      <c r="FL31" s="80">
        <f t="shared" si="237"/>
        <v>0</v>
      </c>
      <c r="FM31" s="76">
        <f>'MASTER_ ALL areas - No.seedling'!FL62</f>
        <v>0</v>
      </c>
      <c r="FN31" s="81">
        <f t="shared" si="238"/>
        <v>0</v>
      </c>
      <c r="FO31" s="113">
        <f>'MASTER_ ALL areas - No.seedling'!FN62</f>
        <v>0</v>
      </c>
      <c r="FP31" s="76">
        <f>'MASTER_ ALL areas - No.seedling'!FO62</f>
        <v>0</v>
      </c>
      <c r="FQ31" s="80">
        <f t="shared" si="239"/>
        <v>0</v>
      </c>
      <c r="FR31" s="76">
        <f>'MASTER_ ALL areas - No.seedling'!FQ62</f>
        <v>0</v>
      </c>
      <c r="FS31" s="81">
        <f t="shared" si="240"/>
        <v>0</v>
      </c>
      <c r="FT31" s="113">
        <f>'MASTER_ ALL areas - No.seedling'!FS62</f>
        <v>0</v>
      </c>
      <c r="FU31" s="76">
        <f>'MASTER_ ALL areas - No.seedling'!FT62</f>
        <v>0</v>
      </c>
      <c r="FV31" s="80">
        <f t="shared" si="241"/>
        <v>0</v>
      </c>
      <c r="FW31" s="76">
        <f>'MASTER_ ALL areas - No.seedling'!FV62</f>
        <v>0</v>
      </c>
      <c r="FX31" s="81">
        <f t="shared" si="242"/>
        <v>0</v>
      </c>
      <c r="FY31" s="113">
        <f>'MASTER_ ALL areas - No.seedling'!FX62</f>
        <v>0</v>
      </c>
      <c r="FZ31" s="76">
        <f>'MASTER_ ALL areas - No.seedling'!FY62</f>
        <v>0</v>
      </c>
      <c r="GA31" s="80">
        <f t="shared" si="243"/>
        <v>0</v>
      </c>
      <c r="GB31" s="76">
        <f>'MASTER_ ALL areas - No.seedling'!GA62</f>
        <v>0</v>
      </c>
      <c r="GC31" s="81">
        <f t="shared" si="244"/>
        <v>0</v>
      </c>
      <c r="GD31" s="113">
        <f>'MASTER_ ALL areas - No.seedling'!GC62</f>
        <v>0</v>
      </c>
      <c r="GE31" s="76">
        <f>'MASTER_ ALL areas - No.seedling'!GD62</f>
        <v>0</v>
      </c>
      <c r="GF31" s="80">
        <f t="shared" si="245"/>
        <v>0</v>
      </c>
      <c r="GG31" s="76">
        <f>'MASTER_ ALL areas - No.seedling'!GF62</f>
        <v>0</v>
      </c>
      <c r="GH31" s="81">
        <f t="shared" si="246"/>
        <v>0</v>
      </c>
      <c r="GI31" s="113">
        <f>'MASTER_ ALL areas - No.seedling'!GH62</f>
        <v>0</v>
      </c>
      <c r="GJ31" s="76">
        <f>'MASTER_ ALL areas - No.seedling'!GI62</f>
        <v>0</v>
      </c>
      <c r="GK31" s="80">
        <f t="shared" si="247"/>
        <v>0</v>
      </c>
      <c r="GL31" s="76">
        <f>'MASTER_ ALL areas - No.seedling'!GK62</f>
        <v>0</v>
      </c>
      <c r="GM31" s="81">
        <f t="shared" si="248"/>
        <v>0</v>
      </c>
      <c r="GN31" s="113">
        <f>'MASTER_ ALL areas - No.seedling'!GM62</f>
        <v>0</v>
      </c>
      <c r="GO31" s="76">
        <f>'MASTER_ ALL areas - No.seedling'!GN62</f>
        <v>0</v>
      </c>
      <c r="GP31" s="80">
        <f t="shared" si="249"/>
        <v>0</v>
      </c>
      <c r="GQ31" s="76">
        <f>'MASTER_ ALL areas - No.seedling'!GP62</f>
        <v>0</v>
      </c>
      <c r="GR31" s="81">
        <f t="shared" si="250"/>
        <v>0</v>
      </c>
      <c r="GS31" s="113">
        <f>'MASTER_ ALL areas - No.seedling'!GR62</f>
        <v>0</v>
      </c>
      <c r="GT31" s="76">
        <f>'MASTER_ ALL areas - No.seedling'!GS62</f>
        <v>0</v>
      </c>
      <c r="GU31" s="80">
        <f t="shared" si="251"/>
        <v>0</v>
      </c>
      <c r="GV31" s="76">
        <f>'MASTER_ ALL areas - No.seedling'!GU62</f>
        <v>0</v>
      </c>
      <c r="GW31" s="81">
        <f t="shared" si="252"/>
        <v>0</v>
      </c>
      <c r="GX31" s="113">
        <f>'MASTER_ ALL areas - No.seedling'!GW62</f>
        <v>0</v>
      </c>
      <c r="GY31" s="76">
        <f>'MASTER_ ALL areas - No.seedling'!GX62</f>
        <v>0</v>
      </c>
      <c r="GZ31" s="80">
        <f t="shared" si="253"/>
        <v>0</v>
      </c>
      <c r="HA31" s="76">
        <f>'MASTER_ ALL areas - No.seedling'!GZ62</f>
        <v>0</v>
      </c>
      <c r="HB31" s="81">
        <f t="shared" si="254"/>
        <v>0</v>
      </c>
      <c r="HC31" s="113">
        <f>'MASTER_ ALL areas - No.seedling'!HB62</f>
        <v>0</v>
      </c>
      <c r="HD31" s="76">
        <f>'MASTER_ ALL areas - No.seedling'!HC62</f>
        <v>0</v>
      </c>
      <c r="HE31" s="80">
        <f t="shared" si="255"/>
        <v>0</v>
      </c>
      <c r="HF31" s="76">
        <f>'MASTER_ ALL areas - No.seedling'!HE62</f>
        <v>0</v>
      </c>
      <c r="HG31" s="81">
        <f t="shared" si="256"/>
        <v>0</v>
      </c>
      <c r="HH31" s="113">
        <f>'MASTER_ ALL areas - No.seedling'!HG62</f>
        <v>0</v>
      </c>
      <c r="HI31" s="76">
        <f>'MASTER_ ALL areas - No.seedling'!HH62</f>
        <v>0</v>
      </c>
      <c r="HJ31" s="80">
        <f t="shared" si="257"/>
        <v>0</v>
      </c>
      <c r="HK31" s="76">
        <f>'MASTER_ ALL areas - No.seedling'!HJ62</f>
        <v>0</v>
      </c>
      <c r="HL31" s="81">
        <f t="shared" si="258"/>
        <v>0</v>
      </c>
      <c r="HM31" s="113">
        <f>'MASTER_ ALL areas - No.seedling'!HL62</f>
        <v>0</v>
      </c>
      <c r="HN31" s="76">
        <f>'MASTER_ ALL areas - No.seedling'!HM62</f>
        <v>0</v>
      </c>
      <c r="HO31" s="80">
        <f t="shared" si="259"/>
        <v>0</v>
      </c>
      <c r="HP31" s="76">
        <f>'MASTER_ ALL areas - No.seedling'!HO62</f>
        <v>0</v>
      </c>
      <c r="HQ31" s="81">
        <f t="shared" si="260"/>
        <v>0</v>
      </c>
      <c r="HR31" s="113">
        <f>'MASTER_ ALL areas - No.seedling'!HQ62</f>
        <v>0</v>
      </c>
      <c r="HS31" s="76">
        <f>'MASTER_ ALL areas - No.seedling'!HR62</f>
        <v>0</v>
      </c>
      <c r="HT31" s="80">
        <f t="shared" si="261"/>
        <v>0</v>
      </c>
      <c r="HU31" s="76">
        <f>'MASTER_ ALL areas - No.seedling'!HT62</f>
        <v>0</v>
      </c>
      <c r="HV31" s="81">
        <f t="shared" si="262"/>
        <v>0</v>
      </c>
      <c r="HW31" s="113">
        <f>'MASTER_ ALL areas - No.seedling'!HV62</f>
        <v>0</v>
      </c>
      <c r="HX31" s="76">
        <f>'MASTER_ ALL areas - No.seedling'!HW62</f>
        <v>0</v>
      </c>
      <c r="HY31" s="80">
        <f t="shared" si="263"/>
        <v>0</v>
      </c>
      <c r="HZ31" s="76">
        <f>'MASTER_ ALL areas - No.seedling'!HY62</f>
        <v>0</v>
      </c>
      <c r="IA31" s="81">
        <f t="shared" si="264"/>
        <v>0</v>
      </c>
      <c r="IB31" s="113">
        <f>'MASTER_ ALL areas - No.seedling'!IA62</f>
        <v>0</v>
      </c>
      <c r="IC31" s="76">
        <f>'MASTER_ ALL areas - No.seedling'!IB62</f>
        <v>0</v>
      </c>
      <c r="ID31" s="80">
        <f t="shared" si="265"/>
        <v>0</v>
      </c>
      <c r="IE31" s="76">
        <f>'MASTER_ ALL areas - No.seedling'!ID62</f>
        <v>0</v>
      </c>
      <c r="IF31" s="85">
        <f t="shared" si="266"/>
        <v>0</v>
      </c>
      <c r="IG31" s="86" t="s">
        <v>241</v>
      </c>
      <c r="IH31" s="87"/>
    </row>
    <row r="32" spans="2:242" ht="33" customHeight="1" x14ac:dyDescent="0.25">
      <c r="B32" s="420">
        <v>59</v>
      </c>
      <c r="C32" s="421" t="s">
        <v>160</v>
      </c>
      <c r="D32" s="422">
        <v>218855</v>
      </c>
      <c r="E32" s="423">
        <v>932677</v>
      </c>
      <c r="F32" s="180" t="s">
        <v>242</v>
      </c>
      <c r="G32" s="88" t="s">
        <v>243</v>
      </c>
      <c r="H32" s="212">
        <f>'MASTER_ ALL areas - No.seedling'!G63</f>
        <v>8</v>
      </c>
      <c r="I32" s="70">
        <f>'MASTER_ ALL areas - No.seedling'!H63</f>
        <v>0.2</v>
      </c>
      <c r="J32" s="71">
        <f>'MASTER_ ALL areas - No.seedling'!I63</f>
        <v>41.75</v>
      </c>
      <c r="K32" s="72">
        <f>'MASTER_ ALL areas - No.seedling'!J63</f>
        <v>25</v>
      </c>
      <c r="L32" s="73">
        <f t="shared" si="178"/>
        <v>500</v>
      </c>
      <c r="M32" s="74">
        <f>'MASTER_ ALL areas - No.seedling'!L63</f>
        <v>500</v>
      </c>
      <c r="N32" s="113">
        <f>'MASTER_ ALL areas - No.seedling'!M63</f>
        <v>0</v>
      </c>
      <c r="O32" s="114">
        <f>'MASTER_ ALL areas - No.seedling'!N63</f>
        <v>7</v>
      </c>
      <c r="P32" s="80">
        <f>'MASTER_ ALL areas - No.seedling'!O63</f>
        <v>0</v>
      </c>
      <c r="Q32" s="81">
        <f>'MASTER_ ALL areas - No.seedling'!P63</f>
        <v>0.28000000000000003</v>
      </c>
      <c r="R32" s="621"/>
      <c r="S32" s="617">
        <f>'MASTER_ ALL areas - No.seedling'!R63</f>
        <v>440</v>
      </c>
      <c r="T32" s="76">
        <f>'MASTER_ ALL areas - No.seedling'!S63</f>
        <v>0</v>
      </c>
      <c r="U32" s="77">
        <f t="shared" si="179"/>
        <v>0</v>
      </c>
      <c r="V32" s="82">
        <f>'MASTER_ ALL areas - No.seedling'!U63</f>
        <v>7</v>
      </c>
      <c r="W32" s="80">
        <f t="shared" si="180"/>
        <v>0.31818181818181818</v>
      </c>
      <c r="X32" s="619">
        <f>'MASTER_ ALL areas - No.seedling'!W63</f>
        <v>60</v>
      </c>
      <c r="Y32" s="82">
        <f>'MASTER_ ALL areas - No.seedling'!X63</f>
        <v>0</v>
      </c>
      <c r="Z32" s="77">
        <f t="shared" si="181"/>
        <v>0</v>
      </c>
      <c r="AA32" s="82">
        <f>'MASTER_ ALL areas - No.seedling'!Z63</f>
        <v>0</v>
      </c>
      <c r="AB32" s="80">
        <f t="shared" si="182"/>
        <v>0</v>
      </c>
      <c r="AC32" s="76">
        <f>'MASTER_ ALL areas - No.seedling'!AB63</f>
        <v>0</v>
      </c>
      <c r="AD32" s="76">
        <f>'MASTER_ ALL areas - No.seedling'!AC63</f>
        <v>0</v>
      </c>
      <c r="AE32" s="77">
        <f t="shared" si="183"/>
        <v>0</v>
      </c>
      <c r="AF32" s="82">
        <f>'MASTER_ ALL areas - No.seedling'!AE63</f>
        <v>0</v>
      </c>
      <c r="AG32" s="80">
        <f t="shared" si="184"/>
        <v>0</v>
      </c>
      <c r="AH32" s="76">
        <f>'MASTER_ ALL areas - No.seedling'!AG63</f>
        <v>0</v>
      </c>
      <c r="AI32" s="76">
        <f>'MASTER_ ALL areas - No.seedling'!AH63</f>
        <v>0</v>
      </c>
      <c r="AJ32" s="77">
        <f t="shared" si="185"/>
        <v>0</v>
      </c>
      <c r="AK32" s="82">
        <f>'MASTER_ ALL areas - No.seedling'!AJ63</f>
        <v>0</v>
      </c>
      <c r="AL32" s="81">
        <f t="shared" si="186"/>
        <v>0</v>
      </c>
      <c r="AM32" s="621"/>
      <c r="AN32" s="617">
        <f>'MASTER_ ALL areas - No.seedling'!AM63</f>
        <v>300</v>
      </c>
      <c r="AO32" s="76">
        <f>'MASTER_ ALL areas - No.seedling'!AN63</f>
        <v>0</v>
      </c>
      <c r="AP32" s="77">
        <f t="shared" si="187"/>
        <v>0</v>
      </c>
      <c r="AQ32" s="82">
        <f>'MASTER_ ALL areas - No.seedling'!AP63</f>
        <v>2</v>
      </c>
      <c r="AR32" s="77">
        <f t="shared" si="188"/>
        <v>0.13333333333333333</v>
      </c>
      <c r="AS32" s="82">
        <f>'MASTER_ ALL areas - No.seedling'!AR63</f>
        <v>200</v>
      </c>
      <c r="AT32" s="76">
        <f>'MASTER_ ALL areas - No.seedling'!AS63</f>
        <v>0</v>
      </c>
      <c r="AU32" s="77">
        <f t="shared" si="189"/>
        <v>0</v>
      </c>
      <c r="AV32" s="82">
        <f>'MASTER_ ALL areas - No.seedling'!AU63</f>
        <v>5</v>
      </c>
      <c r="AW32" s="77">
        <f t="shared" si="190"/>
        <v>0.5</v>
      </c>
      <c r="AX32" s="71">
        <f>'MASTER_ ALL areas - No.seedling'!AW63</f>
        <v>0</v>
      </c>
      <c r="AY32" s="82">
        <f>'MASTER_ ALL areas - No.seedling'!AX63</f>
        <v>0</v>
      </c>
      <c r="AZ32" s="77">
        <f t="shared" si="191"/>
        <v>0</v>
      </c>
      <c r="BA32" s="82">
        <f>'MASTER_ ALL areas - No.seedling'!AZ63</f>
        <v>0</v>
      </c>
      <c r="BB32" s="77">
        <f t="shared" si="192"/>
        <v>0</v>
      </c>
      <c r="BC32" s="82">
        <f>'MASTER_ ALL areas - No.seedling'!BB63</f>
        <v>0</v>
      </c>
      <c r="BD32" s="76">
        <f>'MASTER_ ALL areas - No.seedling'!BC63</f>
        <v>0</v>
      </c>
      <c r="BE32" s="77">
        <f t="shared" si="193"/>
        <v>0</v>
      </c>
      <c r="BF32" s="82">
        <f>'MASTER_ ALL areas - No.seedling'!BE63</f>
        <v>0</v>
      </c>
      <c r="BG32" s="77">
        <f t="shared" si="194"/>
        <v>0</v>
      </c>
      <c r="BH32" s="82">
        <f>'MASTER_ ALL areas - No.seedling'!BG63</f>
        <v>0</v>
      </c>
      <c r="BI32" s="76">
        <f>'MASTER_ ALL areas - No.seedling'!BH63</f>
        <v>0</v>
      </c>
      <c r="BJ32" s="77">
        <f t="shared" si="195"/>
        <v>0</v>
      </c>
      <c r="BK32" s="82">
        <f>'MASTER_ ALL areas - No.seedling'!BJ63</f>
        <v>0</v>
      </c>
      <c r="BL32" s="77">
        <f t="shared" si="196"/>
        <v>0</v>
      </c>
      <c r="BM32" s="82">
        <f>'MASTER_ ALL areas - No.seedling'!BL63</f>
        <v>0</v>
      </c>
      <c r="BN32" s="76">
        <f>'MASTER_ ALL areas - No.seedling'!BM63</f>
        <v>0</v>
      </c>
      <c r="BO32" s="77">
        <f t="shared" si="197"/>
        <v>0</v>
      </c>
      <c r="BP32" s="82">
        <f>'MASTER_ ALL areas - No.seedling'!BO63</f>
        <v>0</v>
      </c>
      <c r="BQ32" s="77">
        <f t="shared" si="198"/>
        <v>0</v>
      </c>
      <c r="BR32" s="82">
        <f>'MASTER_ ALL areas - No.seedling'!BQ63</f>
        <v>0</v>
      </c>
      <c r="BS32" s="76">
        <f>'MASTER_ ALL areas - No.seedling'!BR63</f>
        <v>0</v>
      </c>
      <c r="BT32" s="77">
        <f t="shared" si="199"/>
        <v>0</v>
      </c>
      <c r="BU32" s="82">
        <f>'MASTER_ ALL areas - No.seedling'!BT63</f>
        <v>0</v>
      </c>
      <c r="BV32" s="77">
        <f t="shared" si="200"/>
        <v>0</v>
      </c>
      <c r="BW32" s="82">
        <f>'MASTER_ ALL areas - No.seedling'!BV63</f>
        <v>0</v>
      </c>
      <c r="BX32" s="76">
        <f>'MASTER_ ALL areas - No.seedling'!BW63</f>
        <v>0</v>
      </c>
      <c r="BY32" s="77">
        <f t="shared" si="201"/>
        <v>0</v>
      </c>
      <c r="BZ32" s="82">
        <f>'MASTER_ ALL areas - No.seedling'!BY63</f>
        <v>0</v>
      </c>
      <c r="CA32" s="81">
        <f t="shared" si="202"/>
        <v>0</v>
      </c>
      <c r="CB32" s="79"/>
      <c r="CC32" s="75">
        <f>'MASTER_ ALL areas - No.seedling'!CB63</f>
        <v>300</v>
      </c>
      <c r="CD32" s="76">
        <f>'MASTER_ ALL areas - No.seedling'!CC63</f>
        <v>0</v>
      </c>
      <c r="CE32" s="80">
        <f t="shared" si="203"/>
        <v>0</v>
      </c>
      <c r="CF32" s="76">
        <f>'MASTER_ ALL areas - No.seedling'!CE63</f>
        <v>2</v>
      </c>
      <c r="CG32" s="81">
        <f t="shared" si="204"/>
        <v>0.13333333333333333</v>
      </c>
      <c r="CH32" s="113">
        <f>'MASTER_ ALL areas - No.seedling'!CG63</f>
        <v>0</v>
      </c>
      <c r="CI32" s="76">
        <f>'MASTER_ ALL areas - No.seedling'!CH63</f>
        <v>0</v>
      </c>
      <c r="CJ32" s="80">
        <f t="shared" si="205"/>
        <v>0</v>
      </c>
      <c r="CK32" s="76">
        <f>'MASTER_ ALL areas - No.seedling'!CJ63</f>
        <v>0</v>
      </c>
      <c r="CL32" s="81">
        <f t="shared" si="206"/>
        <v>0</v>
      </c>
      <c r="CM32" s="113">
        <f>'MASTER_ ALL areas - No.seedling'!CL63</f>
        <v>0</v>
      </c>
      <c r="CN32" s="76">
        <f>'MASTER_ ALL areas - No.seedling'!CM63</f>
        <v>0</v>
      </c>
      <c r="CO32" s="80">
        <f t="shared" si="207"/>
        <v>0</v>
      </c>
      <c r="CP32" s="76">
        <f>'MASTER_ ALL areas - No.seedling'!CO63</f>
        <v>0</v>
      </c>
      <c r="CQ32" s="81">
        <f t="shared" si="208"/>
        <v>0</v>
      </c>
      <c r="CR32" s="113">
        <f>'MASTER_ ALL areas - No.seedling'!CQ63</f>
        <v>0</v>
      </c>
      <c r="CS32" s="76">
        <f>'MASTER_ ALL areas - No.seedling'!CR63</f>
        <v>0</v>
      </c>
      <c r="CT32" s="80">
        <f t="shared" si="209"/>
        <v>0</v>
      </c>
      <c r="CU32" s="76">
        <f>'MASTER_ ALL areas - No.seedling'!CT63</f>
        <v>0</v>
      </c>
      <c r="CV32" s="81">
        <f t="shared" si="210"/>
        <v>0</v>
      </c>
      <c r="CW32" s="75">
        <f>'MASTER_ ALL areas - No.seedling'!CV63</f>
        <v>140</v>
      </c>
      <c r="CX32" s="76">
        <f>'MASTER_ ALL areas - No.seedling'!CW63</f>
        <v>0</v>
      </c>
      <c r="CY32" s="80">
        <f t="shared" si="211"/>
        <v>0</v>
      </c>
      <c r="CZ32" s="76">
        <f>'MASTER_ ALL areas - No.seedling'!CY63</f>
        <v>5</v>
      </c>
      <c r="DA32" s="81">
        <f t="shared" si="212"/>
        <v>0.7142857142857143</v>
      </c>
      <c r="DB32" s="75">
        <f>'MASTER_ ALL areas - No.seedling'!DA63</f>
        <v>60</v>
      </c>
      <c r="DC32" s="76">
        <f>'MASTER_ ALL areas - No.seedling'!DB63</f>
        <v>0</v>
      </c>
      <c r="DD32" s="80">
        <f t="shared" si="213"/>
        <v>0</v>
      </c>
      <c r="DE32" s="76">
        <f>'MASTER_ ALL areas - No.seedling'!DD63</f>
        <v>0</v>
      </c>
      <c r="DF32" s="81">
        <f t="shared" si="214"/>
        <v>0</v>
      </c>
      <c r="DG32" s="113">
        <f>'MASTER_ ALL areas - No.seedling'!DF63</f>
        <v>0</v>
      </c>
      <c r="DH32" s="76">
        <f>'MASTER_ ALL areas - No.seedling'!DG63</f>
        <v>0</v>
      </c>
      <c r="DI32" s="80">
        <f t="shared" si="215"/>
        <v>0</v>
      </c>
      <c r="DJ32" s="76">
        <f>'MASTER_ ALL areas - No.seedling'!DI63</f>
        <v>0</v>
      </c>
      <c r="DK32" s="81">
        <f t="shared" si="216"/>
        <v>0</v>
      </c>
      <c r="DL32" s="113">
        <f>'MASTER_ ALL areas - No.seedling'!DK63</f>
        <v>0</v>
      </c>
      <c r="DM32" s="76">
        <f>'MASTER_ ALL areas - No.seedling'!DL63</f>
        <v>0</v>
      </c>
      <c r="DN32" s="80">
        <f t="shared" si="217"/>
        <v>0</v>
      </c>
      <c r="DO32" s="76">
        <f>'MASTER_ ALL areas - No.seedling'!DN63</f>
        <v>0</v>
      </c>
      <c r="DP32" s="81">
        <f t="shared" si="218"/>
        <v>0</v>
      </c>
      <c r="DQ32" s="113">
        <f>'MASTER_ ALL areas - No.seedling'!DP63</f>
        <v>0</v>
      </c>
      <c r="DR32" s="76">
        <f>'MASTER_ ALL areas - No.seedling'!DQ63</f>
        <v>0</v>
      </c>
      <c r="DS32" s="80">
        <f t="shared" si="219"/>
        <v>0</v>
      </c>
      <c r="DT32" s="76">
        <f>'MASTER_ ALL areas - No.seedling'!DS63</f>
        <v>0</v>
      </c>
      <c r="DU32" s="81">
        <f t="shared" si="220"/>
        <v>0</v>
      </c>
      <c r="DV32" s="113">
        <f>'MASTER_ ALL areas - No.seedling'!DU63</f>
        <v>0</v>
      </c>
      <c r="DW32" s="76">
        <f>'MASTER_ ALL areas - No.seedling'!DV63</f>
        <v>0</v>
      </c>
      <c r="DX32" s="80">
        <f t="shared" si="221"/>
        <v>0</v>
      </c>
      <c r="DY32" s="76">
        <f>'MASTER_ ALL areas - No.seedling'!DX63</f>
        <v>0</v>
      </c>
      <c r="DZ32" s="81">
        <f t="shared" si="222"/>
        <v>0</v>
      </c>
      <c r="EA32" s="113">
        <f>'MASTER_ ALL areas - No.seedling'!DZ63</f>
        <v>0</v>
      </c>
      <c r="EB32" s="76">
        <f>'MASTER_ ALL areas - No.seedling'!EA63</f>
        <v>0</v>
      </c>
      <c r="EC32" s="80">
        <f t="shared" si="223"/>
        <v>0</v>
      </c>
      <c r="ED32" s="76">
        <f>'MASTER_ ALL areas - No.seedling'!EC63</f>
        <v>0</v>
      </c>
      <c r="EE32" s="81">
        <f t="shared" si="224"/>
        <v>0</v>
      </c>
      <c r="EF32" s="113">
        <f>'MASTER_ ALL areas - No.seedling'!EE63</f>
        <v>0</v>
      </c>
      <c r="EG32" s="76">
        <f>'MASTER_ ALL areas - No.seedling'!EF63</f>
        <v>0</v>
      </c>
      <c r="EH32" s="80">
        <f t="shared" si="225"/>
        <v>0</v>
      </c>
      <c r="EI32" s="76">
        <f>'MASTER_ ALL areas - No.seedling'!EH63</f>
        <v>0</v>
      </c>
      <c r="EJ32" s="81">
        <f t="shared" si="226"/>
        <v>0</v>
      </c>
      <c r="EK32" s="113">
        <f>'MASTER_ ALL areas - No.seedling'!EJ63</f>
        <v>0</v>
      </c>
      <c r="EL32" s="76">
        <f>'MASTER_ ALL areas - No.seedling'!EK63</f>
        <v>0</v>
      </c>
      <c r="EM32" s="80">
        <f t="shared" si="227"/>
        <v>0</v>
      </c>
      <c r="EN32" s="76">
        <f>'MASTER_ ALL areas - No.seedling'!EM63</f>
        <v>0</v>
      </c>
      <c r="EO32" s="81">
        <f t="shared" si="228"/>
        <v>0</v>
      </c>
      <c r="EP32" s="113">
        <f>'MASTER_ ALL areas - No.seedling'!EO63</f>
        <v>0</v>
      </c>
      <c r="EQ32" s="76">
        <f>'MASTER_ ALL areas - No.seedling'!EP63</f>
        <v>0</v>
      </c>
      <c r="ER32" s="80">
        <f t="shared" si="229"/>
        <v>0</v>
      </c>
      <c r="ES32" s="76">
        <f>'MASTER_ ALL areas - No.seedling'!ER63</f>
        <v>0</v>
      </c>
      <c r="ET32" s="81">
        <f t="shared" si="230"/>
        <v>0</v>
      </c>
      <c r="EU32" s="113">
        <f>'MASTER_ ALL areas - No.seedling'!ET63</f>
        <v>0</v>
      </c>
      <c r="EV32" s="76">
        <f>'MASTER_ ALL areas - No.seedling'!EU63</f>
        <v>0</v>
      </c>
      <c r="EW32" s="80">
        <f t="shared" si="231"/>
        <v>0</v>
      </c>
      <c r="EX32" s="76">
        <f>'MASTER_ ALL areas - No.seedling'!EW63</f>
        <v>0</v>
      </c>
      <c r="EY32" s="81">
        <f t="shared" si="232"/>
        <v>0</v>
      </c>
      <c r="EZ32" s="113">
        <f>'MASTER_ ALL areas - No.seedling'!EY63</f>
        <v>0</v>
      </c>
      <c r="FA32" s="76">
        <f>'MASTER_ ALL areas - No.seedling'!EZ63</f>
        <v>0</v>
      </c>
      <c r="FB32" s="80">
        <f t="shared" si="233"/>
        <v>0</v>
      </c>
      <c r="FC32" s="76">
        <f>'MASTER_ ALL areas - No.seedling'!FB63</f>
        <v>0</v>
      </c>
      <c r="FD32" s="81">
        <f t="shared" si="234"/>
        <v>0</v>
      </c>
      <c r="FE32" s="113">
        <f>'MASTER_ ALL areas - No.seedling'!FD63</f>
        <v>0</v>
      </c>
      <c r="FF32" s="76">
        <f>'MASTER_ ALL areas - No.seedling'!FE63</f>
        <v>0</v>
      </c>
      <c r="FG32" s="80">
        <f t="shared" si="235"/>
        <v>0</v>
      </c>
      <c r="FH32" s="76">
        <f>'MASTER_ ALL areas - No.seedling'!FG63</f>
        <v>0</v>
      </c>
      <c r="FI32" s="81">
        <f t="shared" si="236"/>
        <v>0</v>
      </c>
      <c r="FJ32" s="113">
        <f>'MASTER_ ALL areas - No.seedling'!FI63</f>
        <v>0</v>
      </c>
      <c r="FK32" s="76">
        <f>'MASTER_ ALL areas - No.seedling'!FJ63</f>
        <v>0</v>
      </c>
      <c r="FL32" s="80">
        <f t="shared" si="237"/>
        <v>0</v>
      </c>
      <c r="FM32" s="76">
        <f>'MASTER_ ALL areas - No.seedling'!FL63</f>
        <v>0</v>
      </c>
      <c r="FN32" s="81">
        <f t="shared" si="238"/>
        <v>0</v>
      </c>
      <c r="FO32" s="113">
        <f>'MASTER_ ALL areas - No.seedling'!FN63</f>
        <v>0</v>
      </c>
      <c r="FP32" s="76">
        <f>'MASTER_ ALL areas - No.seedling'!FO63</f>
        <v>0</v>
      </c>
      <c r="FQ32" s="80">
        <f t="shared" si="239"/>
        <v>0</v>
      </c>
      <c r="FR32" s="76">
        <f>'MASTER_ ALL areas - No.seedling'!FQ63</f>
        <v>0</v>
      </c>
      <c r="FS32" s="81">
        <f t="shared" si="240"/>
        <v>0</v>
      </c>
      <c r="FT32" s="113">
        <f>'MASTER_ ALL areas - No.seedling'!FS63</f>
        <v>0</v>
      </c>
      <c r="FU32" s="76">
        <f>'MASTER_ ALL areas - No.seedling'!FT63</f>
        <v>0</v>
      </c>
      <c r="FV32" s="80">
        <f t="shared" si="241"/>
        <v>0</v>
      </c>
      <c r="FW32" s="76">
        <f>'MASTER_ ALL areas - No.seedling'!FV63</f>
        <v>0</v>
      </c>
      <c r="FX32" s="81">
        <f t="shared" si="242"/>
        <v>0</v>
      </c>
      <c r="FY32" s="113">
        <f>'MASTER_ ALL areas - No.seedling'!FX63</f>
        <v>0</v>
      </c>
      <c r="FZ32" s="76">
        <f>'MASTER_ ALL areas - No.seedling'!FY63</f>
        <v>0</v>
      </c>
      <c r="GA32" s="80">
        <f t="shared" si="243"/>
        <v>0</v>
      </c>
      <c r="GB32" s="76">
        <f>'MASTER_ ALL areas - No.seedling'!GA63</f>
        <v>0</v>
      </c>
      <c r="GC32" s="81">
        <f t="shared" si="244"/>
        <v>0</v>
      </c>
      <c r="GD32" s="113">
        <f>'MASTER_ ALL areas - No.seedling'!GC63</f>
        <v>0</v>
      </c>
      <c r="GE32" s="76">
        <f>'MASTER_ ALL areas - No.seedling'!GD63</f>
        <v>0</v>
      </c>
      <c r="GF32" s="80">
        <f t="shared" si="245"/>
        <v>0</v>
      </c>
      <c r="GG32" s="76">
        <f>'MASTER_ ALL areas - No.seedling'!GF63</f>
        <v>0</v>
      </c>
      <c r="GH32" s="81">
        <f t="shared" si="246"/>
        <v>0</v>
      </c>
      <c r="GI32" s="113">
        <f>'MASTER_ ALL areas - No.seedling'!GH63</f>
        <v>0</v>
      </c>
      <c r="GJ32" s="76">
        <f>'MASTER_ ALL areas - No.seedling'!GI63</f>
        <v>0</v>
      </c>
      <c r="GK32" s="80">
        <f t="shared" si="247"/>
        <v>0</v>
      </c>
      <c r="GL32" s="76">
        <f>'MASTER_ ALL areas - No.seedling'!GK63</f>
        <v>0</v>
      </c>
      <c r="GM32" s="81">
        <f t="shared" si="248"/>
        <v>0</v>
      </c>
      <c r="GN32" s="113">
        <f>'MASTER_ ALL areas - No.seedling'!GM63</f>
        <v>0</v>
      </c>
      <c r="GO32" s="76">
        <f>'MASTER_ ALL areas - No.seedling'!GN63</f>
        <v>0</v>
      </c>
      <c r="GP32" s="80">
        <f t="shared" si="249"/>
        <v>0</v>
      </c>
      <c r="GQ32" s="76">
        <f>'MASTER_ ALL areas - No.seedling'!GP63</f>
        <v>0</v>
      </c>
      <c r="GR32" s="81">
        <f t="shared" si="250"/>
        <v>0</v>
      </c>
      <c r="GS32" s="113">
        <f>'MASTER_ ALL areas - No.seedling'!GR63</f>
        <v>0</v>
      </c>
      <c r="GT32" s="76">
        <f>'MASTER_ ALL areas - No.seedling'!GS63</f>
        <v>0</v>
      </c>
      <c r="GU32" s="80">
        <f t="shared" si="251"/>
        <v>0</v>
      </c>
      <c r="GV32" s="76">
        <f>'MASTER_ ALL areas - No.seedling'!GU63</f>
        <v>0</v>
      </c>
      <c r="GW32" s="81">
        <f t="shared" si="252"/>
        <v>0</v>
      </c>
      <c r="GX32" s="113">
        <f>'MASTER_ ALL areas - No.seedling'!GW63</f>
        <v>0</v>
      </c>
      <c r="GY32" s="76">
        <f>'MASTER_ ALL areas - No.seedling'!GX63</f>
        <v>0</v>
      </c>
      <c r="GZ32" s="80">
        <f t="shared" si="253"/>
        <v>0</v>
      </c>
      <c r="HA32" s="76">
        <f>'MASTER_ ALL areas - No.seedling'!GZ63</f>
        <v>0</v>
      </c>
      <c r="HB32" s="81">
        <f t="shared" si="254"/>
        <v>0</v>
      </c>
      <c r="HC32" s="113">
        <f>'MASTER_ ALL areas - No.seedling'!HB63</f>
        <v>0</v>
      </c>
      <c r="HD32" s="76">
        <f>'MASTER_ ALL areas - No.seedling'!HC63</f>
        <v>0</v>
      </c>
      <c r="HE32" s="80">
        <f t="shared" si="255"/>
        <v>0</v>
      </c>
      <c r="HF32" s="76">
        <f>'MASTER_ ALL areas - No.seedling'!HE63</f>
        <v>0</v>
      </c>
      <c r="HG32" s="81">
        <f t="shared" si="256"/>
        <v>0</v>
      </c>
      <c r="HH32" s="113">
        <f>'MASTER_ ALL areas - No.seedling'!HG63</f>
        <v>0</v>
      </c>
      <c r="HI32" s="76">
        <f>'MASTER_ ALL areas - No.seedling'!HH63</f>
        <v>0</v>
      </c>
      <c r="HJ32" s="80">
        <f t="shared" si="257"/>
        <v>0</v>
      </c>
      <c r="HK32" s="76">
        <f>'MASTER_ ALL areas - No.seedling'!HJ63</f>
        <v>0</v>
      </c>
      <c r="HL32" s="81">
        <f t="shared" si="258"/>
        <v>0</v>
      </c>
      <c r="HM32" s="113">
        <f>'MASTER_ ALL areas - No.seedling'!HL63</f>
        <v>0</v>
      </c>
      <c r="HN32" s="76">
        <f>'MASTER_ ALL areas - No.seedling'!HM63</f>
        <v>0</v>
      </c>
      <c r="HO32" s="80">
        <f t="shared" si="259"/>
        <v>0</v>
      </c>
      <c r="HP32" s="76">
        <f>'MASTER_ ALL areas - No.seedling'!HO63</f>
        <v>0</v>
      </c>
      <c r="HQ32" s="81">
        <f t="shared" si="260"/>
        <v>0</v>
      </c>
      <c r="HR32" s="113">
        <f>'MASTER_ ALL areas - No.seedling'!HQ63</f>
        <v>0</v>
      </c>
      <c r="HS32" s="76">
        <f>'MASTER_ ALL areas - No.seedling'!HR63</f>
        <v>0</v>
      </c>
      <c r="HT32" s="80">
        <f t="shared" si="261"/>
        <v>0</v>
      </c>
      <c r="HU32" s="76">
        <f>'MASTER_ ALL areas - No.seedling'!HT63</f>
        <v>0</v>
      </c>
      <c r="HV32" s="81">
        <f t="shared" si="262"/>
        <v>0</v>
      </c>
      <c r="HW32" s="113">
        <f>'MASTER_ ALL areas - No.seedling'!HV63</f>
        <v>0</v>
      </c>
      <c r="HX32" s="76">
        <f>'MASTER_ ALL areas - No.seedling'!HW63</f>
        <v>0</v>
      </c>
      <c r="HY32" s="80">
        <f t="shared" si="263"/>
        <v>0</v>
      </c>
      <c r="HZ32" s="76">
        <f>'MASTER_ ALL areas - No.seedling'!HY63</f>
        <v>0</v>
      </c>
      <c r="IA32" s="81">
        <f t="shared" si="264"/>
        <v>0</v>
      </c>
      <c r="IB32" s="113">
        <f>'MASTER_ ALL areas - No.seedling'!IA63</f>
        <v>0</v>
      </c>
      <c r="IC32" s="76">
        <f>'MASTER_ ALL areas - No.seedling'!IB63</f>
        <v>0</v>
      </c>
      <c r="ID32" s="80">
        <f t="shared" si="265"/>
        <v>0</v>
      </c>
      <c r="IE32" s="76">
        <f>'MASTER_ ALL areas - No.seedling'!ID63</f>
        <v>0</v>
      </c>
      <c r="IF32" s="85">
        <f t="shared" si="266"/>
        <v>0</v>
      </c>
      <c r="IG32" s="86" t="s">
        <v>244</v>
      </c>
      <c r="IH32" s="87"/>
    </row>
    <row r="33" spans="2:242" ht="33" customHeight="1" x14ac:dyDescent="0.25">
      <c r="B33" s="420">
        <v>60</v>
      </c>
      <c r="C33" s="421" t="s">
        <v>245</v>
      </c>
      <c r="D33" s="422">
        <v>220120</v>
      </c>
      <c r="E33" s="423">
        <v>932677</v>
      </c>
      <c r="F33" s="424" t="s">
        <v>89</v>
      </c>
      <c r="G33" s="88" t="s">
        <v>194</v>
      </c>
      <c r="H33" s="212">
        <f>'MASTER_ ALL areas - No.seedling'!G64</f>
        <v>6</v>
      </c>
      <c r="I33" s="70">
        <f>'MASTER_ ALL areas - No.seedling'!H64</f>
        <v>0.4</v>
      </c>
      <c r="J33" s="71">
        <f>'MASTER_ ALL areas - No.seedling'!I64</f>
        <v>31.4</v>
      </c>
      <c r="K33" s="72">
        <f>'MASTER_ ALL areas - No.seedling'!J64</f>
        <v>30</v>
      </c>
      <c r="L33" s="73">
        <f t="shared" si="178"/>
        <v>600</v>
      </c>
      <c r="M33" s="74">
        <f>'MASTER_ ALL areas - No.seedling'!L64</f>
        <v>600</v>
      </c>
      <c r="N33" s="113">
        <f>'MASTER_ ALL areas - No.seedling'!M64</f>
        <v>1</v>
      </c>
      <c r="O33" s="114">
        <f>'MASTER_ ALL areas - No.seedling'!N64</f>
        <v>4</v>
      </c>
      <c r="P33" s="80">
        <f>'MASTER_ ALL areas - No.seedling'!O64</f>
        <v>3.3333333333333333E-2</v>
      </c>
      <c r="Q33" s="81">
        <f>'MASTER_ ALL areas - No.seedling'!P64</f>
        <v>0.13333333333333333</v>
      </c>
      <c r="R33" s="621"/>
      <c r="S33" s="617">
        <f>'MASTER_ ALL areas - No.seedling'!R64</f>
        <v>580</v>
      </c>
      <c r="T33" s="76">
        <f>'MASTER_ ALL areas - No.seedling'!S64</f>
        <v>1</v>
      </c>
      <c r="U33" s="77">
        <f t="shared" si="179"/>
        <v>3.4482758620689655E-2</v>
      </c>
      <c r="V33" s="82">
        <f>'MASTER_ ALL areas - No.seedling'!U64</f>
        <v>3</v>
      </c>
      <c r="W33" s="80">
        <f t="shared" si="180"/>
        <v>0.10344827586206896</v>
      </c>
      <c r="X33" s="619">
        <f>'MASTER_ ALL areas - No.seedling'!W64</f>
        <v>20</v>
      </c>
      <c r="Y33" s="82">
        <f>'MASTER_ ALL areas - No.seedling'!X64</f>
        <v>0</v>
      </c>
      <c r="Z33" s="77">
        <f t="shared" si="181"/>
        <v>0</v>
      </c>
      <c r="AA33" s="82">
        <f>'MASTER_ ALL areas - No.seedling'!Z64</f>
        <v>1</v>
      </c>
      <c r="AB33" s="80">
        <f t="shared" si="182"/>
        <v>1</v>
      </c>
      <c r="AC33" s="76">
        <f>'MASTER_ ALL areas - No.seedling'!AB64</f>
        <v>0</v>
      </c>
      <c r="AD33" s="76">
        <f>'MASTER_ ALL areas - No.seedling'!AC64</f>
        <v>0</v>
      </c>
      <c r="AE33" s="77">
        <f t="shared" si="183"/>
        <v>0</v>
      </c>
      <c r="AF33" s="82">
        <f>'MASTER_ ALL areas - No.seedling'!AE64</f>
        <v>0</v>
      </c>
      <c r="AG33" s="80">
        <f t="shared" si="184"/>
        <v>0</v>
      </c>
      <c r="AH33" s="76">
        <f>'MASTER_ ALL areas - No.seedling'!AG64</f>
        <v>0</v>
      </c>
      <c r="AI33" s="76">
        <f>'MASTER_ ALL areas - No.seedling'!AH64</f>
        <v>0</v>
      </c>
      <c r="AJ33" s="77">
        <f t="shared" si="185"/>
        <v>0</v>
      </c>
      <c r="AK33" s="82">
        <f>'MASTER_ ALL areas - No.seedling'!AJ64</f>
        <v>0</v>
      </c>
      <c r="AL33" s="81">
        <f t="shared" si="186"/>
        <v>0</v>
      </c>
      <c r="AM33" s="621"/>
      <c r="AN33" s="617">
        <f>'MASTER_ ALL areas - No.seedling'!AM64</f>
        <v>160</v>
      </c>
      <c r="AO33" s="76">
        <f>'MASTER_ ALL areas - No.seedling'!AN64</f>
        <v>1</v>
      </c>
      <c r="AP33" s="77">
        <f t="shared" si="187"/>
        <v>0.125</v>
      </c>
      <c r="AQ33" s="82">
        <f>'MASTER_ ALL areas - No.seedling'!AP64</f>
        <v>1</v>
      </c>
      <c r="AR33" s="77">
        <f t="shared" si="188"/>
        <v>0.125</v>
      </c>
      <c r="AS33" s="82">
        <f>'MASTER_ ALL areas - No.seedling'!AR64</f>
        <v>120</v>
      </c>
      <c r="AT33" s="76">
        <f>'MASTER_ ALL areas - No.seedling'!AS64</f>
        <v>0</v>
      </c>
      <c r="AU33" s="77">
        <f t="shared" si="189"/>
        <v>0</v>
      </c>
      <c r="AV33" s="82">
        <f>'MASTER_ ALL areas - No.seedling'!AU64</f>
        <v>3</v>
      </c>
      <c r="AW33" s="77">
        <f t="shared" si="190"/>
        <v>0.5</v>
      </c>
      <c r="AX33" s="71">
        <f>'MASTER_ ALL areas - No.seedling'!AW64</f>
        <v>0</v>
      </c>
      <c r="AY33" s="82">
        <f>'MASTER_ ALL areas - No.seedling'!AX64</f>
        <v>0</v>
      </c>
      <c r="AZ33" s="77">
        <f t="shared" si="191"/>
        <v>0</v>
      </c>
      <c r="BA33" s="82">
        <f>'MASTER_ ALL areas - No.seedling'!AZ64</f>
        <v>0</v>
      </c>
      <c r="BB33" s="77">
        <f t="shared" si="192"/>
        <v>0</v>
      </c>
      <c r="BC33" s="82">
        <f>'MASTER_ ALL areas - No.seedling'!BB64</f>
        <v>0</v>
      </c>
      <c r="BD33" s="76">
        <f>'MASTER_ ALL areas - No.seedling'!BC64</f>
        <v>0</v>
      </c>
      <c r="BE33" s="77">
        <f t="shared" si="193"/>
        <v>0</v>
      </c>
      <c r="BF33" s="82">
        <f>'MASTER_ ALL areas - No.seedling'!BE64</f>
        <v>0</v>
      </c>
      <c r="BG33" s="77">
        <f t="shared" si="194"/>
        <v>0</v>
      </c>
      <c r="BH33" s="82">
        <f>'MASTER_ ALL areas - No.seedling'!BG64</f>
        <v>320</v>
      </c>
      <c r="BI33" s="76">
        <f>'MASTER_ ALL areas - No.seedling'!BH64</f>
        <v>0</v>
      </c>
      <c r="BJ33" s="77">
        <f t="shared" si="195"/>
        <v>0</v>
      </c>
      <c r="BK33" s="82">
        <f>'MASTER_ ALL areas - No.seedling'!BJ64</f>
        <v>0</v>
      </c>
      <c r="BL33" s="77">
        <f t="shared" si="196"/>
        <v>0</v>
      </c>
      <c r="BM33" s="82">
        <f>'MASTER_ ALL areas - No.seedling'!BL64</f>
        <v>0</v>
      </c>
      <c r="BN33" s="76">
        <f>'MASTER_ ALL areas - No.seedling'!BM64</f>
        <v>0</v>
      </c>
      <c r="BO33" s="77">
        <f t="shared" si="197"/>
        <v>0</v>
      </c>
      <c r="BP33" s="82">
        <f>'MASTER_ ALL areas - No.seedling'!BO64</f>
        <v>0</v>
      </c>
      <c r="BQ33" s="77">
        <f t="shared" si="198"/>
        <v>0</v>
      </c>
      <c r="BR33" s="82">
        <f>'MASTER_ ALL areas - No.seedling'!BQ64</f>
        <v>0</v>
      </c>
      <c r="BS33" s="76">
        <f>'MASTER_ ALL areas - No.seedling'!BR64</f>
        <v>0</v>
      </c>
      <c r="BT33" s="77">
        <f t="shared" si="199"/>
        <v>0</v>
      </c>
      <c r="BU33" s="82">
        <f>'MASTER_ ALL areas - No.seedling'!BT64</f>
        <v>0</v>
      </c>
      <c r="BV33" s="77">
        <f t="shared" si="200"/>
        <v>0</v>
      </c>
      <c r="BW33" s="82">
        <f>'MASTER_ ALL areas - No.seedling'!BV64</f>
        <v>0</v>
      </c>
      <c r="BX33" s="76">
        <f>'MASTER_ ALL areas - No.seedling'!BW64</f>
        <v>0</v>
      </c>
      <c r="BY33" s="77">
        <f t="shared" si="201"/>
        <v>0</v>
      </c>
      <c r="BZ33" s="82">
        <f>'MASTER_ ALL areas - No.seedling'!BY64</f>
        <v>0</v>
      </c>
      <c r="CA33" s="81">
        <f t="shared" si="202"/>
        <v>0</v>
      </c>
      <c r="CB33" s="79"/>
      <c r="CC33" s="75">
        <f>'MASTER_ ALL areas - No.seedling'!CB64</f>
        <v>160</v>
      </c>
      <c r="CD33" s="76">
        <f>'MASTER_ ALL areas - No.seedling'!CC64</f>
        <v>1</v>
      </c>
      <c r="CE33" s="80">
        <f t="shared" si="203"/>
        <v>0.125</v>
      </c>
      <c r="CF33" s="76">
        <f>'MASTER_ ALL areas - No.seedling'!CE64</f>
        <v>1</v>
      </c>
      <c r="CG33" s="81">
        <f t="shared" si="204"/>
        <v>0.125</v>
      </c>
      <c r="CH33" s="113">
        <f>'MASTER_ ALL areas - No.seedling'!CG64</f>
        <v>0</v>
      </c>
      <c r="CI33" s="76">
        <f>'MASTER_ ALL areas - No.seedling'!CH64</f>
        <v>0</v>
      </c>
      <c r="CJ33" s="80">
        <f t="shared" si="205"/>
        <v>0</v>
      </c>
      <c r="CK33" s="76">
        <f>'MASTER_ ALL areas - No.seedling'!CJ64</f>
        <v>0</v>
      </c>
      <c r="CL33" s="81">
        <f t="shared" si="206"/>
        <v>0</v>
      </c>
      <c r="CM33" s="113">
        <f>'MASTER_ ALL areas - No.seedling'!CL64</f>
        <v>0</v>
      </c>
      <c r="CN33" s="76">
        <f>'MASTER_ ALL areas - No.seedling'!CM64</f>
        <v>0</v>
      </c>
      <c r="CO33" s="80">
        <f t="shared" si="207"/>
        <v>0</v>
      </c>
      <c r="CP33" s="76">
        <f>'MASTER_ ALL areas - No.seedling'!CO64</f>
        <v>0</v>
      </c>
      <c r="CQ33" s="81">
        <f t="shared" si="208"/>
        <v>0</v>
      </c>
      <c r="CR33" s="113">
        <f>'MASTER_ ALL areas - No.seedling'!CQ64</f>
        <v>0</v>
      </c>
      <c r="CS33" s="76">
        <f>'MASTER_ ALL areas - No.seedling'!CR64</f>
        <v>0</v>
      </c>
      <c r="CT33" s="80">
        <f t="shared" si="209"/>
        <v>0</v>
      </c>
      <c r="CU33" s="76">
        <f>'MASTER_ ALL areas - No.seedling'!CT64</f>
        <v>0</v>
      </c>
      <c r="CV33" s="81">
        <f t="shared" si="210"/>
        <v>0</v>
      </c>
      <c r="CW33" s="75">
        <f>'MASTER_ ALL areas - No.seedling'!CV64</f>
        <v>100</v>
      </c>
      <c r="CX33" s="76">
        <f>'MASTER_ ALL areas - No.seedling'!CW64</f>
        <v>0</v>
      </c>
      <c r="CY33" s="80">
        <f t="shared" si="211"/>
        <v>0</v>
      </c>
      <c r="CZ33" s="76">
        <f>'MASTER_ ALL areas - No.seedling'!CY64</f>
        <v>2</v>
      </c>
      <c r="DA33" s="81">
        <f t="shared" si="212"/>
        <v>0.4</v>
      </c>
      <c r="DB33" s="75">
        <f>'MASTER_ ALL areas - No.seedling'!DA64</f>
        <v>20</v>
      </c>
      <c r="DC33" s="76">
        <f>'MASTER_ ALL areas - No.seedling'!DB64</f>
        <v>0</v>
      </c>
      <c r="DD33" s="80">
        <f t="shared" si="213"/>
        <v>0</v>
      </c>
      <c r="DE33" s="76">
        <f>'MASTER_ ALL areas - No.seedling'!DD64</f>
        <v>1</v>
      </c>
      <c r="DF33" s="81">
        <f t="shared" si="214"/>
        <v>1</v>
      </c>
      <c r="DG33" s="113">
        <f>'MASTER_ ALL areas - No.seedling'!DF64</f>
        <v>0</v>
      </c>
      <c r="DH33" s="76">
        <f>'MASTER_ ALL areas - No.seedling'!DG64</f>
        <v>0</v>
      </c>
      <c r="DI33" s="80">
        <f t="shared" si="215"/>
        <v>0</v>
      </c>
      <c r="DJ33" s="76">
        <f>'MASTER_ ALL areas - No.seedling'!DI64</f>
        <v>0</v>
      </c>
      <c r="DK33" s="81">
        <f t="shared" si="216"/>
        <v>0</v>
      </c>
      <c r="DL33" s="113">
        <f>'MASTER_ ALL areas - No.seedling'!DK64</f>
        <v>0</v>
      </c>
      <c r="DM33" s="76">
        <f>'MASTER_ ALL areas - No.seedling'!DL64</f>
        <v>0</v>
      </c>
      <c r="DN33" s="80">
        <f t="shared" si="217"/>
        <v>0</v>
      </c>
      <c r="DO33" s="76">
        <f>'MASTER_ ALL areas - No.seedling'!DN64</f>
        <v>0</v>
      </c>
      <c r="DP33" s="81">
        <f t="shared" si="218"/>
        <v>0</v>
      </c>
      <c r="DQ33" s="113">
        <f>'MASTER_ ALL areas - No.seedling'!DP64</f>
        <v>0</v>
      </c>
      <c r="DR33" s="76">
        <f>'MASTER_ ALL areas - No.seedling'!DQ64</f>
        <v>0</v>
      </c>
      <c r="DS33" s="80">
        <f t="shared" si="219"/>
        <v>0</v>
      </c>
      <c r="DT33" s="76">
        <f>'MASTER_ ALL areas - No.seedling'!DS64</f>
        <v>0</v>
      </c>
      <c r="DU33" s="81">
        <f t="shared" si="220"/>
        <v>0</v>
      </c>
      <c r="DV33" s="113">
        <f>'MASTER_ ALL areas - No.seedling'!DU64</f>
        <v>0</v>
      </c>
      <c r="DW33" s="76">
        <f>'MASTER_ ALL areas - No.seedling'!DV64</f>
        <v>0</v>
      </c>
      <c r="DX33" s="80">
        <f t="shared" si="221"/>
        <v>0</v>
      </c>
      <c r="DY33" s="76">
        <f>'MASTER_ ALL areas - No.seedling'!DX64</f>
        <v>0</v>
      </c>
      <c r="DZ33" s="81">
        <f t="shared" si="222"/>
        <v>0</v>
      </c>
      <c r="EA33" s="113">
        <f>'MASTER_ ALL areas - No.seedling'!DZ64</f>
        <v>0</v>
      </c>
      <c r="EB33" s="76">
        <f>'MASTER_ ALL areas - No.seedling'!EA64</f>
        <v>0</v>
      </c>
      <c r="EC33" s="80">
        <f t="shared" si="223"/>
        <v>0</v>
      </c>
      <c r="ED33" s="76">
        <f>'MASTER_ ALL areas - No.seedling'!EC64</f>
        <v>0</v>
      </c>
      <c r="EE33" s="81">
        <f t="shared" si="224"/>
        <v>0</v>
      </c>
      <c r="EF33" s="113">
        <f>'MASTER_ ALL areas - No.seedling'!EE64</f>
        <v>0</v>
      </c>
      <c r="EG33" s="76">
        <f>'MASTER_ ALL areas - No.seedling'!EF64</f>
        <v>0</v>
      </c>
      <c r="EH33" s="80">
        <f t="shared" si="225"/>
        <v>0</v>
      </c>
      <c r="EI33" s="76">
        <f>'MASTER_ ALL areas - No.seedling'!EH64</f>
        <v>0</v>
      </c>
      <c r="EJ33" s="81">
        <f t="shared" si="226"/>
        <v>0</v>
      </c>
      <c r="EK33" s="113">
        <f>'MASTER_ ALL areas - No.seedling'!EJ64</f>
        <v>0</v>
      </c>
      <c r="EL33" s="76">
        <f>'MASTER_ ALL areas - No.seedling'!EK64</f>
        <v>0</v>
      </c>
      <c r="EM33" s="80">
        <f t="shared" si="227"/>
        <v>0</v>
      </c>
      <c r="EN33" s="76">
        <f>'MASTER_ ALL areas - No.seedling'!EM64</f>
        <v>0</v>
      </c>
      <c r="EO33" s="81">
        <f t="shared" si="228"/>
        <v>0</v>
      </c>
      <c r="EP33" s="113">
        <f>'MASTER_ ALL areas - No.seedling'!EO64</f>
        <v>0</v>
      </c>
      <c r="EQ33" s="76">
        <f>'MASTER_ ALL areas - No.seedling'!EP64</f>
        <v>0</v>
      </c>
      <c r="ER33" s="80">
        <f t="shared" si="229"/>
        <v>0</v>
      </c>
      <c r="ES33" s="76">
        <f>'MASTER_ ALL areas - No.seedling'!ER64</f>
        <v>0</v>
      </c>
      <c r="ET33" s="81">
        <f t="shared" si="230"/>
        <v>0</v>
      </c>
      <c r="EU33" s="113">
        <f>'MASTER_ ALL areas - No.seedling'!ET64</f>
        <v>0</v>
      </c>
      <c r="EV33" s="76">
        <f>'MASTER_ ALL areas - No.seedling'!EU64</f>
        <v>0</v>
      </c>
      <c r="EW33" s="80">
        <f t="shared" si="231"/>
        <v>0</v>
      </c>
      <c r="EX33" s="76">
        <f>'MASTER_ ALL areas - No.seedling'!EW64</f>
        <v>0</v>
      </c>
      <c r="EY33" s="81">
        <f t="shared" si="232"/>
        <v>0</v>
      </c>
      <c r="EZ33" s="113">
        <f>'MASTER_ ALL areas - No.seedling'!EY64</f>
        <v>0</v>
      </c>
      <c r="FA33" s="76">
        <f>'MASTER_ ALL areas - No.seedling'!EZ64</f>
        <v>0</v>
      </c>
      <c r="FB33" s="80">
        <f t="shared" si="233"/>
        <v>0</v>
      </c>
      <c r="FC33" s="76">
        <f>'MASTER_ ALL areas - No.seedling'!FB64</f>
        <v>0</v>
      </c>
      <c r="FD33" s="81">
        <f t="shared" si="234"/>
        <v>0</v>
      </c>
      <c r="FE33" s="75">
        <f>'MASTER_ ALL areas - No.seedling'!FD64</f>
        <v>320</v>
      </c>
      <c r="FF33" s="76">
        <f>'MASTER_ ALL areas - No.seedling'!FE64</f>
        <v>0</v>
      </c>
      <c r="FG33" s="80">
        <f t="shared" si="235"/>
        <v>0</v>
      </c>
      <c r="FH33" s="76">
        <f>'MASTER_ ALL areas - No.seedling'!FG64</f>
        <v>0</v>
      </c>
      <c r="FI33" s="81">
        <f t="shared" si="236"/>
        <v>0</v>
      </c>
      <c r="FJ33" s="113">
        <f>'MASTER_ ALL areas - No.seedling'!FI64</f>
        <v>0</v>
      </c>
      <c r="FK33" s="76">
        <f>'MASTER_ ALL areas - No.seedling'!FJ64</f>
        <v>0</v>
      </c>
      <c r="FL33" s="80">
        <f t="shared" si="237"/>
        <v>0</v>
      </c>
      <c r="FM33" s="76">
        <f>'MASTER_ ALL areas - No.seedling'!FL64</f>
        <v>0</v>
      </c>
      <c r="FN33" s="81">
        <f t="shared" si="238"/>
        <v>0</v>
      </c>
      <c r="FO33" s="113">
        <f>'MASTER_ ALL areas - No.seedling'!FN64</f>
        <v>0</v>
      </c>
      <c r="FP33" s="76">
        <f>'MASTER_ ALL areas - No.seedling'!FO64</f>
        <v>0</v>
      </c>
      <c r="FQ33" s="80">
        <f t="shared" si="239"/>
        <v>0</v>
      </c>
      <c r="FR33" s="76">
        <f>'MASTER_ ALL areas - No.seedling'!FQ64</f>
        <v>0</v>
      </c>
      <c r="FS33" s="81">
        <f t="shared" si="240"/>
        <v>0</v>
      </c>
      <c r="FT33" s="113">
        <f>'MASTER_ ALL areas - No.seedling'!FS64</f>
        <v>0</v>
      </c>
      <c r="FU33" s="76">
        <f>'MASTER_ ALL areas - No.seedling'!FT64</f>
        <v>0</v>
      </c>
      <c r="FV33" s="80">
        <f t="shared" si="241"/>
        <v>0</v>
      </c>
      <c r="FW33" s="76">
        <f>'MASTER_ ALL areas - No.seedling'!FV64</f>
        <v>0</v>
      </c>
      <c r="FX33" s="81">
        <f t="shared" si="242"/>
        <v>0</v>
      </c>
      <c r="FY33" s="113">
        <f>'MASTER_ ALL areas - No.seedling'!FX64</f>
        <v>0</v>
      </c>
      <c r="FZ33" s="76">
        <f>'MASTER_ ALL areas - No.seedling'!FY64</f>
        <v>0</v>
      </c>
      <c r="GA33" s="80">
        <f t="shared" si="243"/>
        <v>0</v>
      </c>
      <c r="GB33" s="76">
        <f>'MASTER_ ALL areas - No.seedling'!GA64</f>
        <v>0</v>
      </c>
      <c r="GC33" s="81">
        <f t="shared" si="244"/>
        <v>0</v>
      </c>
      <c r="GD33" s="113">
        <f>'MASTER_ ALL areas - No.seedling'!GC64</f>
        <v>0</v>
      </c>
      <c r="GE33" s="76">
        <f>'MASTER_ ALL areas - No.seedling'!GD64</f>
        <v>0</v>
      </c>
      <c r="GF33" s="80">
        <f t="shared" si="245"/>
        <v>0</v>
      </c>
      <c r="GG33" s="76">
        <f>'MASTER_ ALL areas - No.seedling'!GF64</f>
        <v>0</v>
      </c>
      <c r="GH33" s="81">
        <f t="shared" si="246"/>
        <v>0</v>
      </c>
      <c r="GI33" s="113">
        <f>'MASTER_ ALL areas - No.seedling'!GH64</f>
        <v>0</v>
      </c>
      <c r="GJ33" s="76">
        <f>'MASTER_ ALL areas - No.seedling'!GI64</f>
        <v>0</v>
      </c>
      <c r="GK33" s="80">
        <f t="shared" si="247"/>
        <v>0</v>
      </c>
      <c r="GL33" s="76">
        <f>'MASTER_ ALL areas - No.seedling'!GK64</f>
        <v>0</v>
      </c>
      <c r="GM33" s="81">
        <f t="shared" si="248"/>
        <v>0</v>
      </c>
      <c r="GN33" s="113">
        <f>'MASTER_ ALL areas - No.seedling'!GM64</f>
        <v>0</v>
      </c>
      <c r="GO33" s="76">
        <f>'MASTER_ ALL areas - No.seedling'!GN64</f>
        <v>0</v>
      </c>
      <c r="GP33" s="80">
        <f t="shared" si="249"/>
        <v>0</v>
      </c>
      <c r="GQ33" s="76">
        <f>'MASTER_ ALL areas - No.seedling'!GP64</f>
        <v>0</v>
      </c>
      <c r="GR33" s="81">
        <f t="shared" si="250"/>
        <v>0</v>
      </c>
      <c r="GS33" s="113">
        <f>'MASTER_ ALL areas - No.seedling'!GR64</f>
        <v>0</v>
      </c>
      <c r="GT33" s="76">
        <f>'MASTER_ ALL areas - No.seedling'!GS64</f>
        <v>0</v>
      </c>
      <c r="GU33" s="80">
        <f t="shared" si="251"/>
        <v>0</v>
      </c>
      <c r="GV33" s="76">
        <f>'MASTER_ ALL areas - No.seedling'!GU64</f>
        <v>0</v>
      </c>
      <c r="GW33" s="81">
        <f t="shared" si="252"/>
        <v>0</v>
      </c>
      <c r="GX33" s="113">
        <f>'MASTER_ ALL areas - No.seedling'!GW64</f>
        <v>0</v>
      </c>
      <c r="GY33" s="76">
        <f>'MASTER_ ALL areas - No.seedling'!GX64</f>
        <v>0</v>
      </c>
      <c r="GZ33" s="80">
        <f t="shared" si="253"/>
        <v>0</v>
      </c>
      <c r="HA33" s="76">
        <f>'MASTER_ ALL areas - No.seedling'!GZ64</f>
        <v>0</v>
      </c>
      <c r="HB33" s="81">
        <f t="shared" si="254"/>
        <v>0</v>
      </c>
      <c r="HC33" s="113">
        <f>'MASTER_ ALL areas - No.seedling'!HB64</f>
        <v>0</v>
      </c>
      <c r="HD33" s="76">
        <f>'MASTER_ ALL areas - No.seedling'!HC64</f>
        <v>0</v>
      </c>
      <c r="HE33" s="80">
        <f t="shared" si="255"/>
        <v>0</v>
      </c>
      <c r="HF33" s="76">
        <f>'MASTER_ ALL areas - No.seedling'!HE64</f>
        <v>0</v>
      </c>
      <c r="HG33" s="81">
        <f t="shared" si="256"/>
        <v>0</v>
      </c>
      <c r="HH33" s="113">
        <f>'MASTER_ ALL areas - No.seedling'!HG64</f>
        <v>0</v>
      </c>
      <c r="HI33" s="76">
        <f>'MASTER_ ALL areas - No.seedling'!HH64</f>
        <v>0</v>
      </c>
      <c r="HJ33" s="80">
        <f t="shared" si="257"/>
        <v>0</v>
      </c>
      <c r="HK33" s="76">
        <f>'MASTER_ ALL areas - No.seedling'!HJ64</f>
        <v>0</v>
      </c>
      <c r="HL33" s="81">
        <f t="shared" si="258"/>
        <v>0</v>
      </c>
      <c r="HM33" s="113">
        <f>'MASTER_ ALL areas - No.seedling'!HL64</f>
        <v>0</v>
      </c>
      <c r="HN33" s="76">
        <f>'MASTER_ ALL areas - No.seedling'!HM64</f>
        <v>0</v>
      </c>
      <c r="HO33" s="80">
        <f t="shared" si="259"/>
        <v>0</v>
      </c>
      <c r="HP33" s="76">
        <f>'MASTER_ ALL areas - No.seedling'!HO64</f>
        <v>0</v>
      </c>
      <c r="HQ33" s="81">
        <f t="shared" si="260"/>
        <v>0</v>
      </c>
      <c r="HR33" s="113">
        <f>'MASTER_ ALL areas - No.seedling'!HQ64</f>
        <v>0</v>
      </c>
      <c r="HS33" s="76">
        <f>'MASTER_ ALL areas - No.seedling'!HR64</f>
        <v>0</v>
      </c>
      <c r="HT33" s="80">
        <f t="shared" si="261"/>
        <v>0</v>
      </c>
      <c r="HU33" s="76">
        <f>'MASTER_ ALL areas - No.seedling'!HT64</f>
        <v>0</v>
      </c>
      <c r="HV33" s="81">
        <f t="shared" si="262"/>
        <v>0</v>
      </c>
      <c r="HW33" s="113">
        <f>'MASTER_ ALL areas - No.seedling'!HV64</f>
        <v>0</v>
      </c>
      <c r="HX33" s="76">
        <f>'MASTER_ ALL areas - No.seedling'!HW64</f>
        <v>0</v>
      </c>
      <c r="HY33" s="80">
        <f t="shared" si="263"/>
        <v>0</v>
      </c>
      <c r="HZ33" s="76">
        <f>'MASTER_ ALL areas - No.seedling'!HY64</f>
        <v>0</v>
      </c>
      <c r="IA33" s="81">
        <f t="shared" si="264"/>
        <v>0</v>
      </c>
      <c r="IB33" s="113">
        <f>'MASTER_ ALL areas - No.seedling'!IA64</f>
        <v>0</v>
      </c>
      <c r="IC33" s="76">
        <f>'MASTER_ ALL areas - No.seedling'!IB64</f>
        <v>0</v>
      </c>
      <c r="ID33" s="80">
        <f t="shared" si="265"/>
        <v>0</v>
      </c>
      <c r="IE33" s="76">
        <f>'MASTER_ ALL areas - No.seedling'!ID64</f>
        <v>0</v>
      </c>
      <c r="IF33" s="85">
        <f t="shared" si="266"/>
        <v>0</v>
      </c>
      <c r="IG33" s="86" t="s">
        <v>246</v>
      </c>
      <c r="IH33" s="87"/>
    </row>
    <row r="34" spans="2:242" ht="33" customHeight="1" x14ac:dyDescent="0.25">
      <c r="B34" s="420">
        <v>61</v>
      </c>
      <c r="C34" s="421" t="s">
        <v>247</v>
      </c>
      <c r="D34" s="422">
        <v>220335</v>
      </c>
      <c r="E34" s="423">
        <v>932680</v>
      </c>
      <c r="F34" s="424" t="s">
        <v>89</v>
      </c>
      <c r="G34" s="88" t="s">
        <v>194</v>
      </c>
      <c r="H34" s="212">
        <f>'MASTER_ ALL areas - No.seedling'!G65</f>
        <v>6</v>
      </c>
      <c r="I34" s="70">
        <f>'MASTER_ ALL areas - No.seedling'!H65</f>
        <v>0.5</v>
      </c>
      <c r="J34" s="71">
        <f>'MASTER_ ALL areas - No.seedling'!I65</f>
        <v>77</v>
      </c>
      <c r="K34" s="72">
        <f>'MASTER_ ALL areas - No.seedling'!J65</f>
        <v>36</v>
      </c>
      <c r="L34" s="73">
        <f t="shared" si="178"/>
        <v>720</v>
      </c>
      <c r="M34" s="74">
        <f>'MASTER_ ALL areas - No.seedling'!L65</f>
        <v>720</v>
      </c>
      <c r="N34" s="113">
        <f>'MASTER_ ALL areas - No.seedling'!M65</f>
        <v>0</v>
      </c>
      <c r="O34" s="114">
        <f>'MASTER_ ALL areas - No.seedling'!N65</f>
        <v>0</v>
      </c>
      <c r="P34" s="80">
        <f>'MASTER_ ALL areas - No.seedling'!O65</f>
        <v>0</v>
      </c>
      <c r="Q34" s="81">
        <f>'MASTER_ ALL areas - No.seedling'!P65</f>
        <v>0</v>
      </c>
      <c r="R34" s="621"/>
      <c r="S34" s="617">
        <f>'MASTER_ ALL areas - No.seedling'!R65</f>
        <v>300</v>
      </c>
      <c r="T34" s="76">
        <f>'MASTER_ ALL areas - No.seedling'!S65</f>
        <v>0</v>
      </c>
      <c r="U34" s="77">
        <f t="shared" si="179"/>
        <v>0</v>
      </c>
      <c r="V34" s="82">
        <f>'MASTER_ ALL areas - No.seedling'!U65</f>
        <v>0</v>
      </c>
      <c r="W34" s="80">
        <f t="shared" si="180"/>
        <v>0</v>
      </c>
      <c r="X34" s="619">
        <f>'MASTER_ ALL areas - No.seedling'!W65</f>
        <v>400</v>
      </c>
      <c r="Y34" s="82">
        <f>'MASTER_ ALL areas - No.seedling'!X65</f>
        <v>0</v>
      </c>
      <c r="Z34" s="77">
        <f t="shared" si="181"/>
        <v>0</v>
      </c>
      <c r="AA34" s="82">
        <f>'MASTER_ ALL areas - No.seedling'!Z65</f>
        <v>0</v>
      </c>
      <c r="AB34" s="80">
        <f t="shared" si="182"/>
        <v>0</v>
      </c>
      <c r="AC34" s="76">
        <f>'MASTER_ ALL areas - No.seedling'!AB65</f>
        <v>20</v>
      </c>
      <c r="AD34" s="76">
        <f>'MASTER_ ALL areas - No.seedling'!AC65</f>
        <v>0</v>
      </c>
      <c r="AE34" s="77">
        <f t="shared" si="183"/>
        <v>0</v>
      </c>
      <c r="AF34" s="82">
        <f>'MASTER_ ALL areas - No.seedling'!AE65</f>
        <v>0</v>
      </c>
      <c r="AG34" s="80">
        <f t="shared" si="184"/>
        <v>0</v>
      </c>
      <c r="AH34" s="76">
        <f>'MASTER_ ALL areas - No.seedling'!AG65</f>
        <v>0</v>
      </c>
      <c r="AI34" s="76">
        <f>'MASTER_ ALL areas - No.seedling'!AH65</f>
        <v>0</v>
      </c>
      <c r="AJ34" s="77">
        <f t="shared" si="185"/>
        <v>0</v>
      </c>
      <c r="AK34" s="82">
        <f>'MASTER_ ALL areas - No.seedling'!AJ65</f>
        <v>0</v>
      </c>
      <c r="AL34" s="81">
        <f t="shared" si="186"/>
        <v>0</v>
      </c>
      <c r="AM34" s="621"/>
      <c r="AN34" s="617">
        <f>'MASTER_ ALL areas - No.seedling'!AM65</f>
        <v>0</v>
      </c>
      <c r="AO34" s="76">
        <f>'MASTER_ ALL areas - No.seedling'!AN65</f>
        <v>0</v>
      </c>
      <c r="AP34" s="77">
        <f t="shared" si="187"/>
        <v>0</v>
      </c>
      <c r="AQ34" s="82">
        <f>'MASTER_ ALL areas - No.seedling'!AP65</f>
        <v>0</v>
      </c>
      <c r="AR34" s="77">
        <f t="shared" si="188"/>
        <v>0</v>
      </c>
      <c r="AS34" s="82">
        <f>'MASTER_ ALL areas - No.seedling'!AR65</f>
        <v>700</v>
      </c>
      <c r="AT34" s="76">
        <f>'MASTER_ ALL areas - No.seedling'!AS65</f>
        <v>0</v>
      </c>
      <c r="AU34" s="77">
        <f t="shared" si="189"/>
        <v>0</v>
      </c>
      <c r="AV34" s="82">
        <f>'MASTER_ ALL areas - No.seedling'!AU65</f>
        <v>0</v>
      </c>
      <c r="AW34" s="77">
        <f t="shared" si="190"/>
        <v>0</v>
      </c>
      <c r="AX34" s="71">
        <f>'MASTER_ ALL areas - No.seedling'!AW65</f>
        <v>0</v>
      </c>
      <c r="AY34" s="82">
        <f>'MASTER_ ALL areas - No.seedling'!AX65</f>
        <v>0</v>
      </c>
      <c r="AZ34" s="77">
        <f t="shared" si="191"/>
        <v>0</v>
      </c>
      <c r="BA34" s="82">
        <f>'MASTER_ ALL areas - No.seedling'!AZ65</f>
        <v>0</v>
      </c>
      <c r="BB34" s="77">
        <f t="shared" si="192"/>
        <v>0</v>
      </c>
      <c r="BC34" s="82">
        <f>'MASTER_ ALL areas - No.seedling'!BB65</f>
        <v>20</v>
      </c>
      <c r="BD34" s="76">
        <f>'MASTER_ ALL areas - No.seedling'!BC65</f>
        <v>0</v>
      </c>
      <c r="BE34" s="77">
        <f t="shared" si="193"/>
        <v>0</v>
      </c>
      <c r="BF34" s="82">
        <f>'MASTER_ ALL areas - No.seedling'!BE65</f>
        <v>0</v>
      </c>
      <c r="BG34" s="77">
        <f t="shared" si="194"/>
        <v>0</v>
      </c>
      <c r="BH34" s="82">
        <f>'MASTER_ ALL areas - No.seedling'!BG65</f>
        <v>0</v>
      </c>
      <c r="BI34" s="76">
        <f>'MASTER_ ALL areas - No.seedling'!BH65</f>
        <v>0</v>
      </c>
      <c r="BJ34" s="77">
        <f t="shared" si="195"/>
        <v>0</v>
      </c>
      <c r="BK34" s="82">
        <f>'MASTER_ ALL areas - No.seedling'!BJ65</f>
        <v>0</v>
      </c>
      <c r="BL34" s="77">
        <f t="shared" si="196"/>
        <v>0</v>
      </c>
      <c r="BM34" s="82">
        <f>'MASTER_ ALL areas - No.seedling'!BL65</f>
        <v>0</v>
      </c>
      <c r="BN34" s="76">
        <f>'MASTER_ ALL areas - No.seedling'!BM65</f>
        <v>0</v>
      </c>
      <c r="BO34" s="77">
        <f t="shared" si="197"/>
        <v>0</v>
      </c>
      <c r="BP34" s="82">
        <f>'MASTER_ ALL areas - No.seedling'!BO65</f>
        <v>0</v>
      </c>
      <c r="BQ34" s="77">
        <f t="shared" si="198"/>
        <v>0</v>
      </c>
      <c r="BR34" s="82">
        <f>'MASTER_ ALL areas - No.seedling'!BQ65</f>
        <v>0</v>
      </c>
      <c r="BS34" s="76">
        <f>'MASTER_ ALL areas - No.seedling'!BR65</f>
        <v>0</v>
      </c>
      <c r="BT34" s="77">
        <f t="shared" si="199"/>
        <v>0</v>
      </c>
      <c r="BU34" s="82">
        <f>'MASTER_ ALL areas - No.seedling'!BT65</f>
        <v>0</v>
      </c>
      <c r="BV34" s="77">
        <f t="shared" si="200"/>
        <v>0</v>
      </c>
      <c r="BW34" s="82">
        <f>'MASTER_ ALL areas - No.seedling'!BV65</f>
        <v>0</v>
      </c>
      <c r="BX34" s="76">
        <f>'MASTER_ ALL areas - No.seedling'!BW65</f>
        <v>0</v>
      </c>
      <c r="BY34" s="77">
        <f t="shared" si="201"/>
        <v>0</v>
      </c>
      <c r="BZ34" s="82">
        <f>'MASTER_ ALL areas - No.seedling'!BY65</f>
        <v>0</v>
      </c>
      <c r="CA34" s="81">
        <f t="shared" si="202"/>
        <v>0</v>
      </c>
      <c r="CB34" s="79"/>
      <c r="CC34" s="113">
        <f>'MASTER_ ALL areas - No.seedling'!CB65</f>
        <v>0</v>
      </c>
      <c r="CD34" s="76">
        <f>'MASTER_ ALL areas - No.seedling'!CC65</f>
        <v>0</v>
      </c>
      <c r="CE34" s="80">
        <f t="shared" si="203"/>
        <v>0</v>
      </c>
      <c r="CF34" s="76">
        <f>'MASTER_ ALL areas - No.seedling'!CE65</f>
        <v>0</v>
      </c>
      <c r="CG34" s="81">
        <f t="shared" si="204"/>
        <v>0</v>
      </c>
      <c r="CH34" s="113">
        <f>'MASTER_ ALL areas - No.seedling'!CG65</f>
        <v>0</v>
      </c>
      <c r="CI34" s="76">
        <f>'MASTER_ ALL areas - No.seedling'!CH65</f>
        <v>0</v>
      </c>
      <c r="CJ34" s="80">
        <f t="shared" si="205"/>
        <v>0</v>
      </c>
      <c r="CK34" s="76">
        <f>'MASTER_ ALL areas - No.seedling'!CJ65</f>
        <v>0</v>
      </c>
      <c r="CL34" s="81">
        <f t="shared" si="206"/>
        <v>0</v>
      </c>
      <c r="CM34" s="113">
        <f>'MASTER_ ALL areas - No.seedling'!CL65</f>
        <v>0</v>
      </c>
      <c r="CN34" s="76">
        <f>'MASTER_ ALL areas - No.seedling'!CM65</f>
        <v>0</v>
      </c>
      <c r="CO34" s="80">
        <f t="shared" si="207"/>
        <v>0</v>
      </c>
      <c r="CP34" s="76">
        <f>'MASTER_ ALL areas - No.seedling'!CO65</f>
        <v>0</v>
      </c>
      <c r="CQ34" s="81">
        <f t="shared" si="208"/>
        <v>0</v>
      </c>
      <c r="CR34" s="113">
        <f>'MASTER_ ALL areas - No.seedling'!CQ65</f>
        <v>0</v>
      </c>
      <c r="CS34" s="76">
        <f>'MASTER_ ALL areas - No.seedling'!CR65</f>
        <v>0</v>
      </c>
      <c r="CT34" s="80">
        <f t="shared" si="209"/>
        <v>0</v>
      </c>
      <c r="CU34" s="76">
        <f>'MASTER_ ALL areas - No.seedling'!CT65</f>
        <v>0</v>
      </c>
      <c r="CV34" s="81">
        <f t="shared" si="210"/>
        <v>0</v>
      </c>
      <c r="CW34" s="75">
        <f>'MASTER_ ALL areas - No.seedling'!CV65</f>
        <v>300</v>
      </c>
      <c r="CX34" s="76">
        <f>'MASTER_ ALL areas - No.seedling'!CW65</f>
        <v>0</v>
      </c>
      <c r="CY34" s="80">
        <f t="shared" si="211"/>
        <v>0</v>
      </c>
      <c r="CZ34" s="76">
        <f>'MASTER_ ALL areas - No.seedling'!CY65</f>
        <v>0</v>
      </c>
      <c r="DA34" s="81">
        <f t="shared" si="212"/>
        <v>0</v>
      </c>
      <c r="DB34" s="75">
        <f>'MASTER_ ALL areas - No.seedling'!DA65</f>
        <v>380</v>
      </c>
      <c r="DC34" s="76">
        <f>'MASTER_ ALL areas - No.seedling'!DB65</f>
        <v>0</v>
      </c>
      <c r="DD34" s="80">
        <f t="shared" si="213"/>
        <v>0</v>
      </c>
      <c r="DE34" s="76">
        <f>'MASTER_ ALL areas - No.seedling'!DD65</f>
        <v>0</v>
      </c>
      <c r="DF34" s="81">
        <f t="shared" si="214"/>
        <v>0</v>
      </c>
      <c r="DG34" s="75">
        <f>'MASTER_ ALL areas - No.seedling'!DF65</f>
        <v>20</v>
      </c>
      <c r="DH34" s="76">
        <f>'MASTER_ ALL areas - No.seedling'!DG65</f>
        <v>0</v>
      </c>
      <c r="DI34" s="80">
        <f t="shared" si="215"/>
        <v>0</v>
      </c>
      <c r="DJ34" s="76">
        <f>'MASTER_ ALL areas - No.seedling'!DI65</f>
        <v>0</v>
      </c>
      <c r="DK34" s="81">
        <f t="shared" si="216"/>
        <v>0</v>
      </c>
      <c r="DL34" s="113">
        <f>'MASTER_ ALL areas - No.seedling'!DK65</f>
        <v>0</v>
      </c>
      <c r="DM34" s="76">
        <f>'MASTER_ ALL areas - No.seedling'!DL65</f>
        <v>0</v>
      </c>
      <c r="DN34" s="80">
        <f t="shared" si="217"/>
        <v>0</v>
      </c>
      <c r="DO34" s="76">
        <f>'MASTER_ ALL areas - No.seedling'!DN65</f>
        <v>0</v>
      </c>
      <c r="DP34" s="81">
        <f t="shared" si="218"/>
        <v>0</v>
      </c>
      <c r="DQ34" s="113">
        <f>'MASTER_ ALL areas - No.seedling'!DP65</f>
        <v>0</v>
      </c>
      <c r="DR34" s="76">
        <f>'MASTER_ ALL areas - No.seedling'!DQ65</f>
        <v>0</v>
      </c>
      <c r="DS34" s="80">
        <f t="shared" si="219"/>
        <v>0</v>
      </c>
      <c r="DT34" s="76">
        <f>'MASTER_ ALL areas - No.seedling'!DS65</f>
        <v>0</v>
      </c>
      <c r="DU34" s="81">
        <f t="shared" si="220"/>
        <v>0</v>
      </c>
      <c r="DV34" s="113">
        <f>'MASTER_ ALL areas - No.seedling'!DU65</f>
        <v>0</v>
      </c>
      <c r="DW34" s="76">
        <f>'MASTER_ ALL areas - No.seedling'!DV65</f>
        <v>0</v>
      </c>
      <c r="DX34" s="80">
        <f t="shared" si="221"/>
        <v>0</v>
      </c>
      <c r="DY34" s="76">
        <f>'MASTER_ ALL areas - No.seedling'!DX65</f>
        <v>0</v>
      </c>
      <c r="DZ34" s="81">
        <f t="shared" si="222"/>
        <v>0</v>
      </c>
      <c r="EA34" s="113">
        <f>'MASTER_ ALL areas - No.seedling'!DZ65</f>
        <v>0</v>
      </c>
      <c r="EB34" s="76">
        <f>'MASTER_ ALL areas - No.seedling'!EA65</f>
        <v>0</v>
      </c>
      <c r="EC34" s="80">
        <f t="shared" si="223"/>
        <v>0</v>
      </c>
      <c r="ED34" s="76">
        <f>'MASTER_ ALL areas - No.seedling'!EC65</f>
        <v>0</v>
      </c>
      <c r="EE34" s="81">
        <f t="shared" si="224"/>
        <v>0</v>
      </c>
      <c r="EF34" s="113">
        <f>'MASTER_ ALL areas - No.seedling'!EE65</f>
        <v>0</v>
      </c>
      <c r="EG34" s="76">
        <f>'MASTER_ ALL areas - No.seedling'!EF65</f>
        <v>0</v>
      </c>
      <c r="EH34" s="80">
        <f t="shared" si="225"/>
        <v>0</v>
      </c>
      <c r="EI34" s="76">
        <f>'MASTER_ ALL areas - No.seedling'!EH65</f>
        <v>0</v>
      </c>
      <c r="EJ34" s="81">
        <f t="shared" si="226"/>
        <v>0</v>
      </c>
      <c r="EK34" s="113">
        <f>'MASTER_ ALL areas - No.seedling'!EJ65</f>
        <v>0</v>
      </c>
      <c r="EL34" s="76">
        <f>'MASTER_ ALL areas - No.seedling'!EK65</f>
        <v>0</v>
      </c>
      <c r="EM34" s="80">
        <f t="shared" si="227"/>
        <v>0</v>
      </c>
      <c r="EN34" s="76">
        <f>'MASTER_ ALL areas - No.seedling'!EM65</f>
        <v>0</v>
      </c>
      <c r="EO34" s="81">
        <f t="shared" si="228"/>
        <v>0</v>
      </c>
      <c r="EP34" s="75">
        <f>'MASTER_ ALL areas - No.seedling'!EO65</f>
        <v>20</v>
      </c>
      <c r="EQ34" s="76">
        <f>'MASTER_ ALL areas - No.seedling'!EP65</f>
        <v>0</v>
      </c>
      <c r="ER34" s="80">
        <f t="shared" si="229"/>
        <v>0</v>
      </c>
      <c r="ES34" s="76">
        <f>'MASTER_ ALL areas - No.seedling'!ER65</f>
        <v>0</v>
      </c>
      <c r="ET34" s="81">
        <f t="shared" si="230"/>
        <v>0</v>
      </c>
      <c r="EU34" s="113">
        <f>'MASTER_ ALL areas - No.seedling'!ET65</f>
        <v>0</v>
      </c>
      <c r="EV34" s="76">
        <f>'MASTER_ ALL areas - No.seedling'!EU65</f>
        <v>0</v>
      </c>
      <c r="EW34" s="80">
        <f t="shared" si="231"/>
        <v>0</v>
      </c>
      <c r="EX34" s="76">
        <f>'MASTER_ ALL areas - No.seedling'!EW65</f>
        <v>0</v>
      </c>
      <c r="EY34" s="81">
        <f t="shared" si="232"/>
        <v>0</v>
      </c>
      <c r="EZ34" s="113">
        <f>'MASTER_ ALL areas - No.seedling'!EY65</f>
        <v>0</v>
      </c>
      <c r="FA34" s="76">
        <f>'MASTER_ ALL areas - No.seedling'!EZ65</f>
        <v>0</v>
      </c>
      <c r="FB34" s="80">
        <f t="shared" si="233"/>
        <v>0</v>
      </c>
      <c r="FC34" s="76">
        <f>'MASTER_ ALL areas - No.seedling'!FB65</f>
        <v>0</v>
      </c>
      <c r="FD34" s="81">
        <f t="shared" si="234"/>
        <v>0</v>
      </c>
      <c r="FE34" s="113">
        <f>'MASTER_ ALL areas - No.seedling'!FD65</f>
        <v>0</v>
      </c>
      <c r="FF34" s="76">
        <f>'MASTER_ ALL areas - No.seedling'!FE65</f>
        <v>0</v>
      </c>
      <c r="FG34" s="80">
        <f t="shared" si="235"/>
        <v>0</v>
      </c>
      <c r="FH34" s="76">
        <f>'MASTER_ ALL areas - No.seedling'!FG65</f>
        <v>0</v>
      </c>
      <c r="FI34" s="81">
        <f t="shared" si="236"/>
        <v>0</v>
      </c>
      <c r="FJ34" s="113">
        <f>'MASTER_ ALL areas - No.seedling'!FI65</f>
        <v>0</v>
      </c>
      <c r="FK34" s="76">
        <f>'MASTER_ ALL areas - No.seedling'!FJ65</f>
        <v>0</v>
      </c>
      <c r="FL34" s="80">
        <f t="shared" si="237"/>
        <v>0</v>
      </c>
      <c r="FM34" s="76">
        <f>'MASTER_ ALL areas - No.seedling'!FL65</f>
        <v>0</v>
      </c>
      <c r="FN34" s="81">
        <f t="shared" si="238"/>
        <v>0</v>
      </c>
      <c r="FO34" s="113">
        <f>'MASTER_ ALL areas - No.seedling'!FN65</f>
        <v>0</v>
      </c>
      <c r="FP34" s="76">
        <f>'MASTER_ ALL areas - No.seedling'!FO65</f>
        <v>0</v>
      </c>
      <c r="FQ34" s="80">
        <f t="shared" si="239"/>
        <v>0</v>
      </c>
      <c r="FR34" s="76">
        <f>'MASTER_ ALL areas - No.seedling'!FQ65</f>
        <v>0</v>
      </c>
      <c r="FS34" s="81">
        <f t="shared" si="240"/>
        <v>0</v>
      </c>
      <c r="FT34" s="113">
        <f>'MASTER_ ALL areas - No.seedling'!FS65</f>
        <v>0</v>
      </c>
      <c r="FU34" s="76">
        <f>'MASTER_ ALL areas - No.seedling'!FT65</f>
        <v>0</v>
      </c>
      <c r="FV34" s="80">
        <f t="shared" si="241"/>
        <v>0</v>
      </c>
      <c r="FW34" s="76">
        <f>'MASTER_ ALL areas - No.seedling'!FV65</f>
        <v>0</v>
      </c>
      <c r="FX34" s="81">
        <f t="shared" si="242"/>
        <v>0</v>
      </c>
      <c r="FY34" s="113">
        <f>'MASTER_ ALL areas - No.seedling'!FX65</f>
        <v>0</v>
      </c>
      <c r="FZ34" s="76">
        <f>'MASTER_ ALL areas - No.seedling'!FY65</f>
        <v>0</v>
      </c>
      <c r="GA34" s="80">
        <f t="shared" si="243"/>
        <v>0</v>
      </c>
      <c r="GB34" s="76">
        <f>'MASTER_ ALL areas - No.seedling'!GA65</f>
        <v>0</v>
      </c>
      <c r="GC34" s="81">
        <f t="shared" si="244"/>
        <v>0</v>
      </c>
      <c r="GD34" s="113">
        <f>'MASTER_ ALL areas - No.seedling'!GC65</f>
        <v>0</v>
      </c>
      <c r="GE34" s="76">
        <f>'MASTER_ ALL areas - No.seedling'!GD65</f>
        <v>0</v>
      </c>
      <c r="GF34" s="80">
        <f t="shared" si="245"/>
        <v>0</v>
      </c>
      <c r="GG34" s="76">
        <f>'MASTER_ ALL areas - No.seedling'!GF65</f>
        <v>0</v>
      </c>
      <c r="GH34" s="81">
        <f t="shared" si="246"/>
        <v>0</v>
      </c>
      <c r="GI34" s="113">
        <f>'MASTER_ ALL areas - No.seedling'!GH65</f>
        <v>0</v>
      </c>
      <c r="GJ34" s="76">
        <f>'MASTER_ ALL areas - No.seedling'!GI65</f>
        <v>0</v>
      </c>
      <c r="GK34" s="80">
        <f t="shared" si="247"/>
        <v>0</v>
      </c>
      <c r="GL34" s="76">
        <f>'MASTER_ ALL areas - No.seedling'!GK65</f>
        <v>0</v>
      </c>
      <c r="GM34" s="81">
        <f t="shared" si="248"/>
        <v>0</v>
      </c>
      <c r="GN34" s="113">
        <f>'MASTER_ ALL areas - No.seedling'!GM65</f>
        <v>0</v>
      </c>
      <c r="GO34" s="76">
        <f>'MASTER_ ALL areas - No.seedling'!GN65</f>
        <v>0</v>
      </c>
      <c r="GP34" s="80">
        <f t="shared" si="249"/>
        <v>0</v>
      </c>
      <c r="GQ34" s="76">
        <f>'MASTER_ ALL areas - No.seedling'!GP65</f>
        <v>0</v>
      </c>
      <c r="GR34" s="81">
        <f t="shared" si="250"/>
        <v>0</v>
      </c>
      <c r="GS34" s="113">
        <f>'MASTER_ ALL areas - No.seedling'!GR65</f>
        <v>0</v>
      </c>
      <c r="GT34" s="76">
        <f>'MASTER_ ALL areas - No.seedling'!GS65</f>
        <v>0</v>
      </c>
      <c r="GU34" s="80">
        <f t="shared" si="251"/>
        <v>0</v>
      </c>
      <c r="GV34" s="76">
        <f>'MASTER_ ALL areas - No.seedling'!GU65</f>
        <v>0</v>
      </c>
      <c r="GW34" s="81">
        <f t="shared" si="252"/>
        <v>0</v>
      </c>
      <c r="GX34" s="113">
        <f>'MASTER_ ALL areas - No.seedling'!GW65</f>
        <v>0</v>
      </c>
      <c r="GY34" s="76">
        <f>'MASTER_ ALL areas - No.seedling'!GX65</f>
        <v>0</v>
      </c>
      <c r="GZ34" s="80">
        <f t="shared" si="253"/>
        <v>0</v>
      </c>
      <c r="HA34" s="76">
        <f>'MASTER_ ALL areas - No.seedling'!GZ65</f>
        <v>0</v>
      </c>
      <c r="HB34" s="81">
        <f t="shared" si="254"/>
        <v>0</v>
      </c>
      <c r="HC34" s="113">
        <f>'MASTER_ ALL areas - No.seedling'!HB65</f>
        <v>0</v>
      </c>
      <c r="HD34" s="76">
        <f>'MASTER_ ALL areas - No.seedling'!HC65</f>
        <v>0</v>
      </c>
      <c r="HE34" s="80">
        <f t="shared" si="255"/>
        <v>0</v>
      </c>
      <c r="HF34" s="76">
        <f>'MASTER_ ALL areas - No.seedling'!HE65</f>
        <v>0</v>
      </c>
      <c r="HG34" s="81">
        <f t="shared" si="256"/>
        <v>0</v>
      </c>
      <c r="HH34" s="113">
        <f>'MASTER_ ALL areas - No.seedling'!HG65</f>
        <v>0</v>
      </c>
      <c r="HI34" s="76">
        <f>'MASTER_ ALL areas - No.seedling'!HH65</f>
        <v>0</v>
      </c>
      <c r="HJ34" s="80">
        <f t="shared" si="257"/>
        <v>0</v>
      </c>
      <c r="HK34" s="76">
        <f>'MASTER_ ALL areas - No.seedling'!HJ65</f>
        <v>0</v>
      </c>
      <c r="HL34" s="81">
        <f t="shared" si="258"/>
        <v>0</v>
      </c>
      <c r="HM34" s="113">
        <f>'MASTER_ ALL areas - No.seedling'!HL65</f>
        <v>0</v>
      </c>
      <c r="HN34" s="76">
        <f>'MASTER_ ALL areas - No.seedling'!HM65</f>
        <v>0</v>
      </c>
      <c r="HO34" s="80">
        <f t="shared" si="259"/>
        <v>0</v>
      </c>
      <c r="HP34" s="76">
        <f>'MASTER_ ALL areas - No.seedling'!HO65</f>
        <v>0</v>
      </c>
      <c r="HQ34" s="81">
        <f t="shared" si="260"/>
        <v>0</v>
      </c>
      <c r="HR34" s="113">
        <f>'MASTER_ ALL areas - No.seedling'!HQ65</f>
        <v>0</v>
      </c>
      <c r="HS34" s="76">
        <f>'MASTER_ ALL areas - No.seedling'!HR65</f>
        <v>0</v>
      </c>
      <c r="HT34" s="80">
        <f t="shared" si="261"/>
        <v>0</v>
      </c>
      <c r="HU34" s="76">
        <f>'MASTER_ ALL areas - No.seedling'!HT65</f>
        <v>0</v>
      </c>
      <c r="HV34" s="81">
        <f t="shared" si="262"/>
        <v>0</v>
      </c>
      <c r="HW34" s="113">
        <f>'MASTER_ ALL areas - No.seedling'!HV65</f>
        <v>0</v>
      </c>
      <c r="HX34" s="76">
        <f>'MASTER_ ALL areas - No.seedling'!HW65</f>
        <v>0</v>
      </c>
      <c r="HY34" s="80">
        <f t="shared" si="263"/>
        <v>0</v>
      </c>
      <c r="HZ34" s="76">
        <f>'MASTER_ ALL areas - No.seedling'!HY65</f>
        <v>0</v>
      </c>
      <c r="IA34" s="81">
        <f t="shared" si="264"/>
        <v>0</v>
      </c>
      <c r="IB34" s="113">
        <f>'MASTER_ ALL areas - No.seedling'!IA65</f>
        <v>0</v>
      </c>
      <c r="IC34" s="76">
        <f>'MASTER_ ALL areas - No.seedling'!IB65</f>
        <v>0</v>
      </c>
      <c r="ID34" s="80">
        <f t="shared" si="265"/>
        <v>0</v>
      </c>
      <c r="IE34" s="76">
        <f>'MASTER_ ALL areas - No.seedling'!ID65</f>
        <v>0</v>
      </c>
      <c r="IF34" s="85">
        <f t="shared" si="266"/>
        <v>0</v>
      </c>
      <c r="IG34" s="86" t="s">
        <v>248</v>
      </c>
      <c r="IH34" s="87"/>
    </row>
    <row r="35" spans="2:242" ht="33" customHeight="1" x14ac:dyDescent="0.25">
      <c r="B35" s="420">
        <v>62</v>
      </c>
      <c r="C35" s="421" t="s">
        <v>249</v>
      </c>
      <c r="D35" s="422">
        <v>220543</v>
      </c>
      <c r="E35" s="423">
        <v>932683</v>
      </c>
      <c r="F35" s="424" t="s">
        <v>89</v>
      </c>
      <c r="G35" s="88" t="s">
        <v>185</v>
      </c>
      <c r="H35" s="212" t="str">
        <f>'MASTER_ ALL areas - No.seedling'!G66</f>
        <v>1(2)</v>
      </c>
      <c r="I35" s="70">
        <f>'MASTER_ ALL areas - No.seedling'!H66</f>
        <v>0.05</v>
      </c>
      <c r="J35" s="71">
        <f>'MASTER_ ALL areas - No.seedling'!I66</f>
        <v>39.4</v>
      </c>
      <c r="K35" s="72">
        <f>'MASTER_ ALL areas - No.seedling'!J66</f>
        <v>86</v>
      </c>
      <c r="L35" s="73">
        <f t="shared" si="178"/>
        <v>1720</v>
      </c>
      <c r="M35" s="74">
        <f>'MASTER_ ALL areas - No.seedling'!L66</f>
        <v>1720</v>
      </c>
      <c r="N35" s="113">
        <f>'MASTER_ ALL areas - No.seedling'!M66</f>
        <v>11</v>
      </c>
      <c r="O35" s="114">
        <f>'MASTER_ ALL areas - No.seedling'!N66</f>
        <v>64</v>
      </c>
      <c r="P35" s="80">
        <f>'MASTER_ ALL areas - No.seedling'!O66</f>
        <v>0.12790697674418605</v>
      </c>
      <c r="Q35" s="81">
        <f>'MASTER_ ALL areas - No.seedling'!P66</f>
        <v>0.7441860465116279</v>
      </c>
      <c r="R35" s="621"/>
      <c r="S35" s="617">
        <f>'MASTER_ ALL areas - No.seedling'!R66</f>
        <v>1320</v>
      </c>
      <c r="T35" s="76">
        <f>'MASTER_ ALL areas - No.seedling'!S66</f>
        <v>3</v>
      </c>
      <c r="U35" s="77">
        <f t="shared" si="179"/>
        <v>4.5454545454545456E-2</v>
      </c>
      <c r="V35" s="82">
        <f>'MASTER_ ALL areas - No.seedling'!U66</f>
        <v>44</v>
      </c>
      <c r="W35" s="80">
        <f t="shared" si="180"/>
        <v>0.66666666666666663</v>
      </c>
      <c r="X35" s="619">
        <f>'MASTER_ ALL areas - No.seedling'!W66</f>
        <v>400</v>
      </c>
      <c r="Y35" s="82">
        <f>'MASTER_ ALL areas - No.seedling'!X66</f>
        <v>8</v>
      </c>
      <c r="Z35" s="77">
        <f t="shared" si="181"/>
        <v>0.4</v>
      </c>
      <c r="AA35" s="82">
        <f>'MASTER_ ALL areas - No.seedling'!Z66</f>
        <v>20</v>
      </c>
      <c r="AB35" s="80">
        <f t="shared" si="182"/>
        <v>1</v>
      </c>
      <c r="AC35" s="76">
        <f>'MASTER_ ALL areas - No.seedling'!AB66</f>
        <v>0</v>
      </c>
      <c r="AD35" s="76">
        <f>'MASTER_ ALL areas - No.seedling'!AC66</f>
        <v>0</v>
      </c>
      <c r="AE35" s="77">
        <f t="shared" si="183"/>
        <v>0</v>
      </c>
      <c r="AF35" s="82">
        <f>'MASTER_ ALL areas - No.seedling'!AE66</f>
        <v>0</v>
      </c>
      <c r="AG35" s="80">
        <f t="shared" si="184"/>
        <v>0</v>
      </c>
      <c r="AH35" s="76">
        <f>'MASTER_ ALL areas - No.seedling'!AG66</f>
        <v>0</v>
      </c>
      <c r="AI35" s="76">
        <f>'MASTER_ ALL areas - No.seedling'!AH66</f>
        <v>0</v>
      </c>
      <c r="AJ35" s="77">
        <f t="shared" si="185"/>
        <v>0</v>
      </c>
      <c r="AK35" s="82">
        <f>'MASTER_ ALL areas - No.seedling'!AJ66</f>
        <v>0</v>
      </c>
      <c r="AL35" s="81">
        <f t="shared" si="186"/>
        <v>0</v>
      </c>
      <c r="AM35" s="621"/>
      <c r="AN35" s="617">
        <f>'MASTER_ ALL areas - No.seedling'!AM66</f>
        <v>1340</v>
      </c>
      <c r="AO35" s="76">
        <f>'MASTER_ ALL areas - No.seedling'!AN66</f>
        <v>10</v>
      </c>
      <c r="AP35" s="77">
        <f t="shared" si="187"/>
        <v>0.14925373134328357</v>
      </c>
      <c r="AQ35" s="82">
        <f>'MASTER_ ALL areas - No.seedling'!AP66</f>
        <v>50</v>
      </c>
      <c r="AR35" s="77">
        <f t="shared" si="188"/>
        <v>0.74626865671641796</v>
      </c>
      <c r="AS35" s="82">
        <f>'MASTER_ ALL areas - No.seedling'!AR66</f>
        <v>260</v>
      </c>
      <c r="AT35" s="76">
        <f>'MASTER_ ALL areas - No.seedling'!AS66</f>
        <v>1</v>
      </c>
      <c r="AU35" s="77">
        <f t="shared" si="189"/>
        <v>7.6923076923076927E-2</v>
      </c>
      <c r="AV35" s="82">
        <f>'MASTER_ ALL areas - No.seedling'!AU66</f>
        <v>9</v>
      </c>
      <c r="AW35" s="77">
        <f t="shared" si="190"/>
        <v>0.69230769230769229</v>
      </c>
      <c r="AX35" s="71">
        <f>'MASTER_ ALL areas - No.seedling'!AW66</f>
        <v>0</v>
      </c>
      <c r="AY35" s="82">
        <f>'MASTER_ ALL areas - No.seedling'!AX66</f>
        <v>0</v>
      </c>
      <c r="AZ35" s="77">
        <f t="shared" si="191"/>
        <v>0</v>
      </c>
      <c r="BA35" s="82">
        <f>'MASTER_ ALL areas - No.seedling'!AZ66</f>
        <v>0</v>
      </c>
      <c r="BB35" s="77">
        <f t="shared" si="192"/>
        <v>0</v>
      </c>
      <c r="BC35" s="82">
        <f>'MASTER_ ALL areas - No.seedling'!BB66</f>
        <v>0</v>
      </c>
      <c r="BD35" s="76">
        <f>'MASTER_ ALL areas - No.seedling'!BC66</f>
        <v>0</v>
      </c>
      <c r="BE35" s="77">
        <f t="shared" si="193"/>
        <v>0</v>
      </c>
      <c r="BF35" s="82">
        <f>'MASTER_ ALL areas - No.seedling'!BE66</f>
        <v>0</v>
      </c>
      <c r="BG35" s="77">
        <f t="shared" si="194"/>
        <v>0</v>
      </c>
      <c r="BH35" s="82">
        <f>'MASTER_ ALL areas - No.seedling'!BG66</f>
        <v>120</v>
      </c>
      <c r="BI35" s="76">
        <f>'MASTER_ ALL areas - No.seedling'!BH66</f>
        <v>0</v>
      </c>
      <c r="BJ35" s="77">
        <f t="shared" si="195"/>
        <v>0</v>
      </c>
      <c r="BK35" s="82">
        <f>'MASTER_ ALL areas - No.seedling'!BJ66</f>
        <v>5</v>
      </c>
      <c r="BL35" s="77">
        <f t="shared" si="196"/>
        <v>0.83333333333333337</v>
      </c>
      <c r="BM35" s="82">
        <f>'MASTER_ ALL areas - No.seedling'!BL66</f>
        <v>0</v>
      </c>
      <c r="BN35" s="76">
        <f>'MASTER_ ALL areas - No.seedling'!BM66</f>
        <v>0</v>
      </c>
      <c r="BO35" s="77">
        <f t="shared" si="197"/>
        <v>0</v>
      </c>
      <c r="BP35" s="82">
        <f>'MASTER_ ALL areas - No.seedling'!BO66</f>
        <v>0</v>
      </c>
      <c r="BQ35" s="77">
        <f t="shared" si="198"/>
        <v>0</v>
      </c>
      <c r="BR35" s="82">
        <f>'MASTER_ ALL areas - No.seedling'!BQ66</f>
        <v>0</v>
      </c>
      <c r="BS35" s="76">
        <f>'MASTER_ ALL areas - No.seedling'!BR66</f>
        <v>0</v>
      </c>
      <c r="BT35" s="77">
        <f t="shared" si="199"/>
        <v>0</v>
      </c>
      <c r="BU35" s="82">
        <f>'MASTER_ ALL areas - No.seedling'!BT66</f>
        <v>0</v>
      </c>
      <c r="BV35" s="77">
        <f t="shared" si="200"/>
        <v>0</v>
      </c>
      <c r="BW35" s="82">
        <f>'MASTER_ ALL areas - No.seedling'!BV66</f>
        <v>0</v>
      </c>
      <c r="BX35" s="76">
        <f>'MASTER_ ALL areas - No.seedling'!BW66</f>
        <v>0</v>
      </c>
      <c r="BY35" s="77">
        <f t="shared" si="201"/>
        <v>0</v>
      </c>
      <c r="BZ35" s="82">
        <f>'MASTER_ ALL areas - No.seedling'!BY66</f>
        <v>0</v>
      </c>
      <c r="CA35" s="81">
        <f t="shared" si="202"/>
        <v>0</v>
      </c>
      <c r="CB35" s="79"/>
      <c r="CC35" s="75">
        <f>'MASTER_ ALL areas - No.seedling'!CB66</f>
        <v>960</v>
      </c>
      <c r="CD35" s="76">
        <f>'MASTER_ ALL areas - No.seedling'!CC66</f>
        <v>2</v>
      </c>
      <c r="CE35" s="80">
        <f t="shared" si="203"/>
        <v>4.1666666666666664E-2</v>
      </c>
      <c r="CF35" s="76">
        <f>'MASTER_ ALL areas - No.seedling'!CE66</f>
        <v>31</v>
      </c>
      <c r="CG35" s="81">
        <f t="shared" si="204"/>
        <v>0.64583333333333337</v>
      </c>
      <c r="CH35" s="75">
        <f>'MASTER_ ALL areas - No.seedling'!CG66</f>
        <v>380</v>
      </c>
      <c r="CI35" s="76">
        <f>'MASTER_ ALL areas - No.seedling'!CH66</f>
        <v>8</v>
      </c>
      <c r="CJ35" s="80">
        <f t="shared" si="205"/>
        <v>0.42105263157894735</v>
      </c>
      <c r="CK35" s="76">
        <f>'MASTER_ ALL areas - No.seedling'!CJ66</f>
        <v>19</v>
      </c>
      <c r="CL35" s="81">
        <f t="shared" si="206"/>
        <v>1</v>
      </c>
      <c r="CM35" s="113">
        <f>'MASTER_ ALL areas - No.seedling'!CL66</f>
        <v>0</v>
      </c>
      <c r="CN35" s="76">
        <f>'MASTER_ ALL areas - No.seedling'!CM66</f>
        <v>0</v>
      </c>
      <c r="CO35" s="80">
        <f t="shared" si="207"/>
        <v>0</v>
      </c>
      <c r="CP35" s="76">
        <f>'MASTER_ ALL areas - No.seedling'!CO66</f>
        <v>0</v>
      </c>
      <c r="CQ35" s="81">
        <f t="shared" si="208"/>
        <v>0</v>
      </c>
      <c r="CR35" s="113">
        <f>'MASTER_ ALL areas - No.seedling'!CQ66</f>
        <v>0</v>
      </c>
      <c r="CS35" s="76">
        <f>'MASTER_ ALL areas - No.seedling'!CR66</f>
        <v>0</v>
      </c>
      <c r="CT35" s="80">
        <f t="shared" si="209"/>
        <v>0</v>
      </c>
      <c r="CU35" s="76">
        <f>'MASTER_ ALL areas - No.seedling'!CT66</f>
        <v>0</v>
      </c>
      <c r="CV35" s="81">
        <f t="shared" si="210"/>
        <v>0</v>
      </c>
      <c r="CW35" s="75">
        <f>'MASTER_ ALL areas - No.seedling'!CV66</f>
        <v>260</v>
      </c>
      <c r="CX35" s="76">
        <f>'MASTER_ ALL areas - No.seedling'!CW66</f>
        <v>1</v>
      </c>
      <c r="CY35" s="80">
        <f t="shared" si="211"/>
        <v>7.6923076923076927E-2</v>
      </c>
      <c r="CZ35" s="76">
        <f>'MASTER_ ALL areas - No.seedling'!CY66</f>
        <v>9</v>
      </c>
      <c r="DA35" s="81">
        <f t="shared" si="212"/>
        <v>0.69230769230769229</v>
      </c>
      <c r="DB35" s="113">
        <f>'MASTER_ ALL areas - No.seedling'!DA66</f>
        <v>0</v>
      </c>
      <c r="DC35" s="76">
        <f>'MASTER_ ALL areas - No.seedling'!DB66</f>
        <v>0</v>
      </c>
      <c r="DD35" s="80">
        <f t="shared" si="213"/>
        <v>0</v>
      </c>
      <c r="DE35" s="76">
        <f>'MASTER_ ALL areas - No.seedling'!DD66</f>
        <v>0</v>
      </c>
      <c r="DF35" s="81">
        <f t="shared" si="214"/>
        <v>0</v>
      </c>
      <c r="DG35" s="113">
        <f>'MASTER_ ALL areas - No.seedling'!DF66</f>
        <v>0</v>
      </c>
      <c r="DH35" s="76">
        <f>'MASTER_ ALL areas - No.seedling'!DG66</f>
        <v>0</v>
      </c>
      <c r="DI35" s="80">
        <f t="shared" si="215"/>
        <v>0</v>
      </c>
      <c r="DJ35" s="76">
        <f>'MASTER_ ALL areas - No.seedling'!DI66</f>
        <v>0</v>
      </c>
      <c r="DK35" s="81">
        <f t="shared" si="216"/>
        <v>0</v>
      </c>
      <c r="DL35" s="113">
        <f>'MASTER_ ALL areas - No.seedling'!DK66</f>
        <v>0</v>
      </c>
      <c r="DM35" s="76">
        <f>'MASTER_ ALL areas - No.seedling'!DL66</f>
        <v>0</v>
      </c>
      <c r="DN35" s="80">
        <f t="shared" si="217"/>
        <v>0</v>
      </c>
      <c r="DO35" s="76">
        <f>'MASTER_ ALL areas - No.seedling'!DN66</f>
        <v>0</v>
      </c>
      <c r="DP35" s="81">
        <f t="shared" si="218"/>
        <v>0</v>
      </c>
      <c r="DQ35" s="113">
        <f>'MASTER_ ALL areas - No.seedling'!DP66</f>
        <v>0</v>
      </c>
      <c r="DR35" s="76">
        <f>'MASTER_ ALL areas - No.seedling'!DQ66</f>
        <v>0</v>
      </c>
      <c r="DS35" s="80">
        <f t="shared" si="219"/>
        <v>0</v>
      </c>
      <c r="DT35" s="76">
        <f>'MASTER_ ALL areas - No.seedling'!DS66</f>
        <v>0</v>
      </c>
      <c r="DU35" s="81">
        <f t="shared" si="220"/>
        <v>0</v>
      </c>
      <c r="DV35" s="113">
        <f>'MASTER_ ALL areas - No.seedling'!DU66</f>
        <v>0</v>
      </c>
      <c r="DW35" s="76">
        <f>'MASTER_ ALL areas - No.seedling'!DV66</f>
        <v>0</v>
      </c>
      <c r="DX35" s="80">
        <f t="shared" si="221"/>
        <v>0</v>
      </c>
      <c r="DY35" s="76">
        <f>'MASTER_ ALL areas - No.seedling'!DX66</f>
        <v>0</v>
      </c>
      <c r="DZ35" s="81">
        <f t="shared" si="222"/>
        <v>0</v>
      </c>
      <c r="EA35" s="113">
        <f>'MASTER_ ALL areas - No.seedling'!DZ66</f>
        <v>0</v>
      </c>
      <c r="EB35" s="76">
        <f>'MASTER_ ALL areas - No.seedling'!EA66</f>
        <v>0</v>
      </c>
      <c r="EC35" s="80">
        <f t="shared" si="223"/>
        <v>0</v>
      </c>
      <c r="ED35" s="76">
        <f>'MASTER_ ALL areas - No.seedling'!EC66</f>
        <v>0</v>
      </c>
      <c r="EE35" s="81">
        <f t="shared" si="224"/>
        <v>0</v>
      </c>
      <c r="EF35" s="113">
        <f>'MASTER_ ALL areas - No.seedling'!EE66</f>
        <v>0</v>
      </c>
      <c r="EG35" s="76">
        <f>'MASTER_ ALL areas - No.seedling'!EF66</f>
        <v>0</v>
      </c>
      <c r="EH35" s="80">
        <f t="shared" si="225"/>
        <v>0</v>
      </c>
      <c r="EI35" s="76">
        <f>'MASTER_ ALL areas - No.seedling'!EH66</f>
        <v>0</v>
      </c>
      <c r="EJ35" s="81">
        <f t="shared" si="226"/>
        <v>0</v>
      </c>
      <c r="EK35" s="113">
        <f>'MASTER_ ALL areas - No.seedling'!EJ66</f>
        <v>0</v>
      </c>
      <c r="EL35" s="76">
        <f>'MASTER_ ALL areas - No.seedling'!EK66</f>
        <v>0</v>
      </c>
      <c r="EM35" s="80">
        <f t="shared" si="227"/>
        <v>0</v>
      </c>
      <c r="EN35" s="76">
        <f>'MASTER_ ALL areas - No.seedling'!EM66</f>
        <v>0</v>
      </c>
      <c r="EO35" s="81">
        <f t="shared" si="228"/>
        <v>0</v>
      </c>
      <c r="EP35" s="113">
        <f>'MASTER_ ALL areas - No.seedling'!EO66</f>
        <v>0</v>
      </c>
      <c r="EQ35" s="76">
        <f>'MASTER_ ALL areas - No.seedling'!EP66</f>
        <v>0</v>
      </c>
      <c r="ER35" s="80">
        <f t="shared" si="229"/>
        <v>0</v>
      </c>
      <c r="ES35" s="76">
        <f>'MASTER_ ALL areas - No.seedling'!ER66</f>
        <v>0</v>
      </c>
      <c r="ET35" s="81">
        <f t="shared" si="230"/>
        <v>0</v>
      </c>
      <c r="EU35" s="113">
        <f>'MASTER_ ALL areas - No.seedling'!ET66</f>
        <v>0</v>
      </c>
      <c r="EV35" s="76">
        <f>'MASTER_ ALL areas - No.seedling'!EU66</f>
        <v>0</v>
      </c>
      <c r="EW35" s="80">
        <f t="shared" si="231"/>
        <v>0</v>
      </c>
      <c r="EX35" s="76">
        <f>'MASTER_ ALL areas - No.seedling'!EW66</f>
        <v>0</v>
      </c>
      <c r="EY35" s="81">
        <f t="shared" si="232"/>
        <v>0</v>
      </c>
      <c r="EZ35" s="113">
        <f>'MASTER_ ALL areas - No.seedling'!EY66</f>
        <v>0</v>
      </c>
      <c r="FA35" s="76">
        <f>'MASTER_ ALL areas - No.seedling'!EZ66</f>
        <v>0</v>
      </c>
      <c r="FB35" s="80">
        <f t="shared" si="233"/>
        <v>0</v>
      </c>
      <c r="FC35" s="76">
        <f>'MASTER_ ALL areas - No.seedling'!FB66</f>
        <v>0</v>
      </c>
      <c r="FD35" s="81">
        <f t="shared" si="234"/>
        <v>0</v>
      </c>
      <c r="FE35" s="75">
        <f>'MASTER_ ALL areas - No.seedling'!FD66</f>
        <v>100</v>
      </c>
      <c r="FF35" s="76">
        <f>'MASTER_ ALL areas - No.seedling'!FE66</f>
        <v>0</v>
      </c>
      <c r="FG35" s="80">
        <f t="shared" si="235"/>
        <v>0</v>
      </c>
      <c r="FH35" s="76">
        <f>'MASTER_ ALL areas - No.seedling'!FG66</f>
        <v>4</v>
      </c>
      <c r="FI35" s="81">
        <f t="shared" si="236"/>
        <v>0.8</v>
      </c>
      <c r="FJ35" s="75">
        <f>'MASTER_ ALL areas - No.seedling'!FI66</f>
        <v>20</v>
      </c>
      <c r="FK35" s="76">
        <f>'MASTER_ ALL areas - No.seedling'!FJ66</f>
        <v>0</v>
      </c>
      <c r="FL35" s="80">
        <f t="shared" si="237"/>
        <v>0</v>
      </c>
      <c r="FM35" s="76">
        <f>'MASTER_ ALL areas - No.seedling'!FL66</f>
        <v>1</v>
      </c>
      <c r="FN35" s="81">
        <f t="shared" si="238"/>
        <v>1</v>
      </c>
      <c r="FO35" s="113">
        <f>'MASTER_ ALL areas - No.seedling'!FN66</f>
        <v>0</v>
      </c>
      <c r="FP35" s="76">
        <f>'MASTER_ ALL areas - No.seedling'!FO66</f>
        <v>0</v>
      </c>
      <c r="FQ35" s="80">
        <f t="shared" si="239"/>
        <v>0</v>
      </c>
      <c r="FR35" s="76">
        <f>'MASTER_ ALL areas - No.seedling'!FQ66</f>
        <v>0</v>
      </c>
      <c r="FS35" s="81">
        <f t="shared" si="240"/>
        <v>0</v>
      </c>
      <c r="FT35" s="113">
        <f>'MASTER_ ALL areas - No.seedling'!FS66</f>
        <v>0</v>
      </c>
      <c r="FU35" s="76">
        <f>'MASTER_ ALL areas - No.seedling'!FT66</f>
        <v>0</v>
      </c>
      <c r="FV35" s="80">
        <f t="shared" si="241"/>
        <v>0</v>
      </c>
      <c r="FW35" s="76">
        <f>'MASTER_ ALL areas - No.seedling'!FV66</f>
        <v>0</v>
      </c>
      <c r="FX35" s="81">
        <f t="shared" si="242"/>
        <v>0</v>
      </c>
      <c r="FY35" s="113">
        <f>'MASTER_ ALL areas - No.seedling'!FX66</f>
        <v>0</v>
      </c>
      <c r="FZ35" s="76">
        <f>'MASTER_ ALL areas - No.seedling'!FY66</f>
        <v>0</v>
      </c>
      <c r="GA35" s="80">
        <f t="shared" si="243"/>
        <v>0</v>
      </c>
      <c r="GB35" s="76">
        <f>'MASTER_ ALL areas - No.seedling'!GA66</f>
        <v>0</v>
      </c>
      <c r="GC35" s="81">
        <f t="shared" si="244"/>
        <v>0</v>
      </c>
      <c r="GD35" s="113">
        <f>'MASTER_ ALL areas - No.seedling'!GC66</f>
        <v>0</v>
      </c>
      <c r="GE35" s="76">
        <f>'MASTER_ ALL areas - No.seedling'!GD66</f>
        <v>0</v>
      </c>
      <c r="GF35" s="80">
        <f t="shared" si="245"/>
        <v>0</v>
      </c>
      <c r="GG35" s="76">
        <f>'MASTER_ ALL areas - No.seedling'!GF66</f>
        <v>0</v>
      </c>
      <c r="GH35" s="81">
        <f t="shared" si="246"/>
        <v>0</v>
      </c>
      <c r="GI35" s="113">
        <f>'MASTER_ ALL areas - No.seedling'!GH66</f>
        <v>0</v>
      </c>
      <c r="GJ35" s="76">
        <f>'MASTER_ ALL areas - No.seedling'!GI66</f>
        <v>0</v>
      </c>
      <c r="GK35" s="80">
        <f t="shared" si="247"/>
        <v>0</v>
      </c>
      <c r="GL35" s="76">
        <f>'MASTER_ ALL areas - No.seedling'!GK66</f>
        <v>0</v>
      </c>
      <c r="GM35" s="81">
        <f t="shared" si="248"/>
        <v>0</v>
      </c>
      <c r="GN35" s="113">
        <f>'MASTER_ ALL areas - No.seedling'!GM66</f>
        <v>0</v>
      </c>
      <c r="GO35" s="76">
        <f>'MASTER_ ALL areas - No.seedling'!GN66</f>
        <v>0</v>
      </c>
      <c r="GP35" s="80">
        <f t="shared" si="249"/>
        <v>0</v>
      </c>
      <c r="GQ35" s="76">
        <f>'MASTER_ ALL areas - No.seedling'!GP66</f>
        <v>0</v>
      </c>
      <c r="GR35" s="81">
        <f t="shared" si="250"/>
        <v>0</v>
      </c>
      <c r="GS35" s="113">
        <f>'MASTER_ ALL areas - No.seedling'!GR66</f>
        <v>0</v>
      </c>
      <c r="GT35" s="76">
        <f>'MASTER_ ALL areas - No.seedling'!GS66</f>
        <v>0</v>
      </c>
      <c r="GU35" s="80">
        <f t="shared" si="251"/>
        <v>0</v>
      </c>
      <c r="GV35" s="76">
        <f>'MASTER_ ALL areas - No.seedling'!GU66</f>
        <v>0</v>
      </c>
      <c r="GW35" s="81">
        <f t="shared" si="252"/>
        <v>0</v>
      </c>
      <c r="GX35" s="113">
        <f>'MASTER_ ALL areas - No.seedling'!GW66</f>
        <v>0</v>
      </c>
      <c r="GY35" s="76">
        <f>'MASTER_ ALL areas - No.seedling'!GX66</f>
        <v>0</v>
      </c>
      <c r="GZ35" s="80">
        <f t="shared" si="253"/>
        <v>0</v>
      </c>
      <c r="HA35" s="76">
        <f>'MASTER_ ALL areas - No.seedling'!GZ66</f>
        <v>0</v>
      </c>
      <c r="HB35" s="81">
        <f t="shared" si="254"/>
        <v>0</v>
      </c>
      <c r="HC35" s="113">
        <f>'MASTER_ ALL areas - No.seedling'!HB66</f>
        <v>0</v>
      </c>
      <c r="HD35" s="76">
        <f>'MASTER_ ALL areas - No.seedling'!HC66</f>
        <v>0</v>
      </c>
      <c r="HE35" s="80">
        <f t="shared" si="255"/>
        <v>0</v>
      </c>
      <c r="HF35" s="76">
        <f>'MASTER_ ALL areas - No.seedling'!HE66</f>
        <v>0</v>
      </c>
      <c r="HG35" s="81">
        <f t="shared" si="256"/>
        <v>0</v>
      </c>
      <c r="HH35" s="113">
        <f>'MASTER_ ALL areas - No.seedling'!HG66</f>
        <v>0</v>
      </c>
      <c r="HI35" s="76">
        <f>'MASTER_ ALL areas - No.seedling'!HH66</f>
        <v>0</v>
      </c>
      <c r="HJ35" s="80">
        <f t="shared" si="257"/>
        <v>0</v>
      </c>
      <c r="HK35" s="76">
        <f>'MASTER_ ALL areas - No.seedling'!HJ66</f>
        <v>0</v>
      </c>
      <c r="HL35" s="81">
        <f t="shared" si="258"/>
        <v>0</v>
      </c>
      <c r="HM35" s="113">
        <f>'MASTER_ ALL areas - No.seedling'!HL66</f>
        <v>0</v>
      </c>
      <c r="HN35" s="76">
        <f>'MASTER_ ALL areas - No.seedling'!HM66</f>
        <v>0</v>
      </c>
      <c r="HO35" s="80">
        <f t="shared" si="259"/>
        <v>0</v>
      </c>
      <c r="HP35" s="76">
        <f>'MASTER_ ALL areas - No.seedling'!HO66</f>
        <v>0</v>
      </c>
      <c r="HQ35" s="81">
        <f t="shared" si="260"/>
        <v>0</v>
      </c>
      <c r="HR35" s="113">
        <f>'MASTER_ ALL areas - No.seedling'!HQ66</f>
        <v>0</v>
      </c>
      <c r="HS35" s="76">
        <f>'MASTER_ ALL areas - No.seedling'!HR66</f>
        <v>0</v>
      </c>
      <c r="HT35" s="80">
        <f t="shared" si="261"/>
        <v>0</v>
      </c>
      <c r="HU35" s="76">
        <f>'MASTER_ ALL areas - No.seedling'!HT66</f>
        <v>0</v>
      </c>
      <c r="HV35" s="81">
        <f t="shared" si="262"/>
        <v>0</v>
      </c>
      <c r="HW35" s="113">
        <f>'MASTER_ ALL areas - No.seedling'!HV66</f>
        <v>0</v>
      </c>
      <c r="HX35" s="76">
        <f>'MASTER_ ALL areas - No.seedling'!HW66</f>
        <v>0</v>
      </c>
      <c r="HY35" s="80">
        <f t="shared" si="263"/>
        <v>0</v>
      </c>
      <c r="HZ35" s="76">
        <f>'MASTER_ ALL areas - No.seedling'!HY66</f>
        <v>0</v>
      </c>
      <c r="IA35" s="81">
        <f t="shared" si="264"/>
        <v>0</v>
      </c>
      <c r="IB35" s="113">
        <f>'MASTER_ ALL areas - No.seedling'!IA66</f>
        <v>0</v>
      </c>
      <c r="IC35" s="76">
        <f>'MASTER_ ALL areas - No.seedling'!IB66</f>
        <v>0</v>
      </c>
      <c r="ID35" s="80">
        <f t="shared" si="265"/>
        <v>0</v>
      </c>
      <c r="IE35" s="76">
        <f>'MASTER_ ALL areas - No.seedling'!ID66</f>
        <v>0</v>
      </c>
      <c r="IF35" s="85">
        <f t="shared" si="266"/>
        <v>0</v>
      </c>
      <c r="IG35" s="86" t="s">
        <v>251</v>
      </c>
      <c r="IH35" s="87"/>
    </row>
    <row r="36" spans="2:242" ht="33" customHeight="1" x14ac:dyDescent="0.25">
      <c r="B36" s="420">
        <v>63</v>
      </c>
      <c r="C36" s="421" t="s">
        <v>252</v>
      </c>
      <c r="D36" s="453">
        <v>220750</v>
      </c>
      <c r="E36" s="454">
        <v>932674</v>
      </c>
      <c r="F36" s="216" t="s">
        <v>253</v>
      </c>
      <c r="G36" s="198" t="s">
        <v>194</v>
      </c>
      <c r="H36" s="212">
        <f>'MASTER_ ALL areas - No.seedling'!G67</f>
        <v>6</v>
      </c>
      <c r="I36" s="70">
        <f>'MASTER_ ALL areas - No.seedling'!H67</f>
        <v>0.5</v>
      </c>
      <c r="J36" s="71">
        <f>'MASTER_ ALL areas - No.seedling'!I67</f>
        <v>37</v>
      </c>
      <c r="K36" s="72">
        <f>'MASTER_ ALL areas - No.seedling'!J67</f>
        <v>137</v>
      </c>
      <c r="L36" s="73">
        <f t="shared" si="178"/>
        <v>2740</v>
      </c>
      <c r="M36" s="74">
        <f>'MASTER_ ALL areas - No.seedling'!L67</f>
        <v>2740</v>
      </c>
      <c r="N36" s="113">
        <f>'MASTER_ ALL areas - No.seedling'!M67</f>
        <v>16</v>
      </c>
      <c r="O36" s="114">
        <f>'MASTER_ ALL areas - No.seedling'!N67</f>
        <v>97</v>
      </c>
      <c r="P36" s="80">
        <f>'MASTER_ ALL areas - No.seedling'!O67</f>
        <v>0.11678832116788321</v>
      </c>
      <c r="Q36" s="81">
        <f>'MASTER_ ALL areas - No.seedling'!P67</f>
        <v>0.70802919708029199</v>
      </c>
      <c r="R36" s="621"/>
      <c r="S36" s="627">
        <f>'MASTER_ ALL areas - No.seedling'!R67</f>
        <v>2520</v>
      </c>
      <c r="T36" s="277">
        <f>'MASTER_ ALL areas - No.seedling'!S67</f>
        <v>13</v>
      </c>
      <c r="U36" s="77">
        <f t="shared" si="179"/>
        <v>0.10317460317460317</v>
      </c>
      <c r="V36" s="82">
        <f>'MASTER_ ALL areas - No.seedling'!U67</f>
        <v>86</v>
      </c>
      <c r="W36" s="80">
        <f t="shared" si="180"/>
        <v>0.68253968253968256</v>
      </c>
      <c r="X36" s="619">
        <f>'MASTER_ ALL areas - No.seedling'!W67</f>
        <v>200</v>
      </c>
      <c r="Y36" s="82">
        <f>'MASTER_ ALL areas - No.seedling'!X67</f>
        <v>2</v>
      </c>
      <c r="Z36" s="77">
        <f t="shared" si="181"/>
        <v>0.2</v>
      </c>
      <c r="AA36" s="82">
        <f>'MASTER_ ALL areas - No.seedling'!Z67</f>
        <v>10</v>
      </c>
      <c r="AB36" s="80">
        <f t="shared" si="182"/>
        <v>1</v>
      </c>
      <c r="AC36" s="76">
        <f>'MASTER_ ALL areas - No.seedling'!AB67</f>
        <v>20</v>
      </c>
      <c r="AD36" s="76">
        <f>'MASTER_ ALL areas - No.seedling'!AC67</f>
        <v>1</v>
      </c>
      <c r="AE36" s="77">
        <f t="shared" si="183"/>
        <v>1</v>
      </c>
      <c r="AF36" s="82">
        <f>'MASTER_ ALL areas - No.seedling'!AE67</f>
        <v>1</v>
      </c>
      <c r="AG36" s="80">
        <f t="shared" si="184"/>
        <v>1</v>
      </c>
      <c r="AH36" s="76">
        <f>'MASTER_ ALL areas - No.seedling'!AG67</f>
        <v>0</v>
      </c>
      <c r="AI36" s="76">
        <f>'MASTER_ ALL areas - No.seedling'!AH67</f>
        <v>0</v>
      </c>
      <c r="AJ36" s="77">
        <f t="shared" si="185"/>
        <v>0</v>
      </c>
      <c r="AK36" s="82">
        <f>'MASTER_ ALL areas - No.seedling'!AJ67</f>
        <v>0</v>
      </c>
      <c r="AL36" s="81">
        <f t="shared" si="186"/>
        <v>0</v>
      </c>
      <c r="AM36" s="621"/>
      <c r="AN36" s="617">
        <f>'MASTER_ ALL areas - No.seedling'!AM67</f>
        <v>100</v>
      </c>
      <c r="AO36" s="76">
        <f>'MASTER_ ALL areas - No.seedling'!AN67</f>
        <v>1</v>
      </c>
      <c r="AP36" s="77">
        <f t="shared" si="187"/>
        <v>0.2</v>
      </c>
      <c r="AQ36" s="82">
        <f>'MASTER_ ALL areas - No.seedling'!AP67</f>
        <v>1</v>
      </c>
      <c r="AR36" s="77">
        <f t="shared" si="188"/>
        <v>0.2</v>
      </c>
      <c r="AS36" s="82">
        <f>'MASTER_ ALL areas - No.seedling'!AR67</f>
        <v>2640</v>
      </c>
      <c r="AT36" s="76">
        <f>'MASTER_ ALL areas - No.seedling'!AS67</f>
        <v>15</v>
      </c>
      <c r="AU36" s="77">
        <f t="shared" si="189"/>
        <v>0.11363636363636363</v>
      </c>
      <c r="AV36" s="82">
        <f>'MASTER_ ALL areas - No.seedling'!AU67</f>
        <v>96</v>
      </c>
      <c r="AW36" s="77">
        <f t="shared" si="190"/>
        <v>0.72727272727272729</v>
      </c>
      <c r="AX36" s="71">
        <f>'MASTER_ ALL areas - No.seedling'!AW67</f>
        <v>0</v>
      </c>
      <c r="AY36" s="82">
        <f>'MASTER_ ALL areas - No.seedling'!AX67</f>
        <v>0</v>
      </c>
      <c r="AZ36" s="77">
        <f t="shared" si="191"/>
        <v>0</v>
      </c>
      <c r="BA36" s="82">
        <f>'MASTER_ ALL areas - No.seedling'!AZ67</f>
        <v>0</v>
      </c>
      <c r="BB36" s="77">
        <f t="shared" si="192"/>
        <v>0</v>
      </c>
      <c r="BC36" s="82">
        <f>'MASTER_ ALL areas - No.seedling'!BB67</f>
        <v>0</v>
      </c>
      <c r="BD36" s="76">
        <f>'MASTER_ ALL areas - No.seedling'!BC67</f>
        <v>0</v>
      </c>
      <c r="BE36" s="77">
        <f t="shared" si="193"/>
        <v>0</v>
      </c>
      <c r="BF36" s="82">
        <f>'MASTER_ ALL areas - No.seedling'!BE67</f>
        <v>0</v>
      </c>
      <c r="BG36" s="77">
        <f t="shared" si="194"/>
        <v>0</v>
      </c>
      <c r="BH36" s="82">
        <f>'MASTER_ ALL areas - No.seedling'!BG67</f>
        <v>0</v>
      </c>
      <c r="BI36" s="76">
        <f>'MASTER_ ALL areas - No.seedling'!BH67</f>
        <v>0</v>
      </c>
      <c r="BJ36" s="77">
        <f t="shared" si="195"/>
        <v>0</v>
      </c>
      <c r="BK36" s="82">
        <f>'MASTER_ ALL areas - No.seedling'!BJ67</f>
        <v>0</v>
      </c>
      <c r="BL36" s="77">
        <f t="shared" si="196"/>
        <v>0</v>
      </c>
      <c r="BM36" s="82">
        <f>'MASTER_ ALL areas - No.seedling'!BL67</f>
        <v>0</v>
      </c>
      <c r="BN36" s="76">
        <f>'MASTER_ ALL areas - No.seedling'!BM67</f>
        <v>0</v>
      </c>
      <c r="BO36" s="77">
        <f t="shared" si="197"/>
        <v>0</v>
      </c>
      <c r="BP36" s="82">
        <f>'MASTER_ ALL areas - No.seedling'!BO67</f>
        <v>0</v>
      </c>
      <c r="BQ36" s="77">
        <f t="shared" si="198"/>
        <v>0</v>
      </c>
      <c r="BR36" s="82">
        <f>'MASTER_ ALL areas - No.seedling'!BQ67</f>
        <v>0</v>
      </c>
      <c r="BS36" s="76">
        <f>'MASTER_ ALL areas - No.seedling'!BR67</f>
        <v>0</v>
      </c>
      <c r="BT36" s="77">
        <f t="shared" si="199"/>
        <v>0</v>
      </c>
      <c r="BU36" s="82">
        <f>'MASTER_ ALL areas - No.seedling'!BT67</f>
        <v>0</v>
      </c>
      <c r="BV36" s="77">
        <f t="shared" si="200"/>
        <v>0</v>
      </c>
      <c r="BW36" s="82">
        <f>'MASTER_ ALL areas - No.seedling'!BV67</f>
        <v>0</v>
      </c>
      <c r="BX36" s="76">
        <f>'MASTER_ ALL areas - No.seedling'!BW67</f>
        <v>0</v>
      </c>
      <c r="BY36" s="77">
        <f t="shared" si="201"/>
        <v>0</v>
      </c>
      <c r="BZ36" s="82">
        <f>'MASTER_ ALL areas - No.seedling'!BY67</f>
        <v>0</v>
      </c>
      <c r="CA36" s="81">
        <f t="shared" si="202"/>
        <v>0</v>
      </c>
      <c r="CB36" s="79"/>
      <c r="CC36" s="75">
        <f>'MASTER_ ALL areas - No.seedling'!CB67</f>
        <v>80</v>
      </c>
      <c r="CD36" s="76">
        <f>'MASTER_ ALL areas - No.seedling'!CC67</f>
        <v>0</v>
      </c>
      <c r="CE36" s="80">
        <f t="shared" si="203"/>
        <v>0</v>
      </c>
      <c r="CF36" s="76">
        <f>'MASTER_ ALL areas - No.seedling'!CE67</f>
        <v>0</v>
      </c>
      <c r="CG36" s="81">
        <f t="shared" si="204"/>
        <v>0</v>
      </c>
      <c r="CH36" s="113">
        <f>'MASTER_ ALL areas - No.seedling'!CG67</f>
        <v>0</v>
      </c>
      <c r="CI36" s="76">
        <f>'MASTER_ ALL areas - No.seedling'!CH67</f>
        <v>0</v>
      </c>
      <c r="CJ36" s="80">
        <f t="shared" si="205"/>
        <v>0</v>
      </c>
      <c r="CK36" s="76">
        <f>'MASTER_ ALL areas - No.seedling'!CJ67</f>
        <v>0</v>
      </c>
      <c r="CL36" s="81">
        <f t="shared" si="206"/>
        <v>0</v>
      </c>
      <c r="CM36" s="75">
        <f>'MASTER_ ALL areas - No.seedling'!CL67</f>
        <v>20</v>
      </c>
      <c r="CN36" s="76">
        <f>'MASTER_ ALL areas - No.seedling'!CM67</f>
        <v>1</v>
      </c>
      <c r="CO36" s="80">
        <f t="shared" si="207"/>
        <v>1</v>
      </c>
      <c r="CP36" s="76">
        <f>'MASTER_ ALL areas - No.seedling'!CO67</f>
        <v>1</v>
      </c>
      <c r="CQ36" s="81">
        <f t="shared" si="208"/>
        <v>1</v>
      </c>
      <c r="CR36" s="113">
        <f>'MASTER_ ALL areas - No.seedling'!CQ67</f>
        <v>0</v>
      </c>
      <c r="CS36" s="76">
        <f>'MASTER_ ALL areas - No.seedling'!CR67</f>
        <v>0</v>
      </c>
      <c r="CT36" s="80">
        <f t="shared" si="209"/>
        <v>0</v>
      </c>
      <c r="CU36" s="76">
        <f>'MASTER_ ALL areas - No.seedling'!CT67</f>
        <v>0</v>
      </c>
      <c r="CV36" s="81">
        <f t="shared" si="210"/>
        <v>0</v>
      </c>
      <c r="CW36" s="75">
        <f>'MASTER_ ALL areas - No.seedling'!CV67</f>
        <v>2440</v>
      </c>
      <c r="CX36" s="76">
        <f>'MASTER_ ALL areas - No.seedling'!CW67</f>
        <v>13</v>
      </c>
      <c r="CY36" s="80">
        <f t="shared" si="211"/>
        <v>0.10655737704918032</v>
      </c>
      <c r="CZ36" s="76">
        <f>'MASTER_ ALL areas - No.seedling'!CY67</f>
        <v>86</v>
      </c>
      <c r="DA36" s="81">
        <f t="shared" si="212"/>
        <v>0.70491803278688525</v>
      </c>
      <c r="DB36" s="75">
        <f>'MASTER_ ALL areas - No.seedling'!DA67</f>
        <v>200</v>
      </c>
      <c r="DC36" s="76">
        <f>'MASTER_ ALL areas - No.seedling'!DB67</f>
        <v>2</v>
      </c>
      <c r="DD36" s="80">
        <f t="shared" si="213"/>
        <v>0.2</v>
      </c>
      <c r="DE36" s="76">
        <f>'MASTER_ ALL areas - No.seedling'!DD67</f>
        <v>10</v>
      </c>
      <c r="DF36" s="81">
        <f t="shared" si="214"/>
        <v>1</v>
      </c>
      <c r="DG36" s="113">
        <f>'MASTER_ ALL areas - No.seedling'!DF67</f>
        <v>0</v>
      </c>
      <c r="DH36" s="76">
        <f>'MASTER_ ALL areas - No.seedling'!DG67</f>
        <v>0</v>
      </c>
      <c r="DI36" s="80">
        <f t="shared" si="215"/>
        <v>0</v>
      </c>
      <c r="DJ36" s="76">
        <f>'MASTER_ ALL areas - No.seedling'!DI67</f>
        <v>0</v>
      </c>
      <c r="DK36" s="81">
        <f t="shared" si="216"/>
        <v>0</v>
      </c>
      <c r="DL36" s="113">
        <f>'MASTER_ ALL areas - No.seedling'!DK67</f>
        <v>0</v>
      </c>
      <c r="DM36" s="76">
        <f>'MASTER_ ALL areas - No.seedling'!DL67</f>
        <v>0</v>
      </c>
      <c r="DN36" s="80">
        <f t="shared" si="217"/>
        <v>0</v>
      </c>
      <c r="DO36" s="76">
        <f>'MASTER_ ALL areas - No.seedling'!DN67</f>
        <v>0</v>
      </c>
      <c r="DP36" s="81">
        <f t="shared" si="218"/>
        <v>0</v>
      </c>
      <c r="DQ36" s="113">
        <f>'MASTER_ ALL areas - No.seedling'!DP67</f>
        <v>0</v>
      </c>
      <c r="DR36" s="76">
        <f>'MASTER_ ALL areas - No.seedling'!DQ67</f>
        <v>0</v>
      </c>
      <c r="DS36" s="80">
        <f t="shared" si="219"/>
        <v>0</v>
      </c>
      <c r="DT36" s="76">
        <f>'MASTER_ ALL areas - No.seedling'!DS67</f>
        <v>0</v>
      </c>
      <c r="DU36" s="81">
        <f t="shared" si="220"/>
        <v>0</v>
      </c>
      <c r="DV36" s="113">
        <f>'MASTER_ ALL areas - No.seedling'!DU67</f>
        <v>0</v>
      </c>
      <c r="DW36" s="76">
        <f>'MASTER_ ALL areas - No.seedling'!DV67</f>
        <v>0</v>
      </c>
      <c r="DX36" s="80">
        <f t="shared" si="221"/>
        <v>0</v>
      </c>
      <c r="DY36" s="76">
        <f>'MASTER_ ALL areas - No.seedling'!DX67</f>
        <v>0</v>
      </c>
      <c r="DZ36" s="81">
        <f t="shared" si="222"/>
        <v>0</v>
      </c>
      <c r="EA36" s="113">
        <f>'MASTER_ ALL areas - No.seedling'!DZ67</f>
        <v>0</v>
      </c>
      <c r="EB36" s="76">
        <f>'MASTER_ ALL areas - No.seedling'!EA67</f>
        <v>0</v>
      </c>
      <c r="EC36" s="80">
        <f t="shared" si="223"/>
        <v>0</v>
      </c>
      <c r="ED36" s="76">
        <f>'MASTER_ ALL areas - No.seedling'!EC67</f>
        <v>0</v>
      </c>
      <c r="EE36" s="81">
        <f t="shared" si="224"/>
        <v>0</v>
      </c>
      <c r="EF36" s="113">
        <f>'MASTER_ ALL areas - No.seedling'!EE67</f>
        <v>0</v>
      </c>
      <c r="EG36" s="76">
        <f>'MASTER_ ALL areas - No.seedling'!EF67</f>
        <v>0</v>
      </c>
      <c r="EH36" s="80">
        <f t="shared" si="225"/>
        <v>0</v>
      </c>
      <c r="EI36" s="76">
        <f>'MASTER_ ALL areas - No.seedling'!EH67</f>
        <v>0</v>
      </c>
      <c r="EJ36" s="81">
        <f t="shared" si="226"/>
        <v>0</v>
      </c>
      <c r="EK36" s="113">
        <f>'MASTER_ ALL areas - No.seedling'!EJ67</f>
        <v>0</v>
      </c>
      <c r="EL36" s="76">
        <f>'MASTER_ ALL areas - No.seedling'!EK67</f>
        <v>0</v>
      </c>
      <c r="EM36" s="80">
        <f t="shared" si="227"/>
        <v>0</v>
      </c>
      <c r="EN36" s="76">
        <f>'MASTER_ ALL areas - No.seedling'!EM67</f>
        <v>0</v>
      </c>
      <c r="EO36" s="81">
        <f t="shared" si="228"/>
        <v>0</v>
      </c>
      <c r="EP36" s="113">
        <f>'MASTER_ ALL areas - No.seedling'!EO67</f>
        <v>0</v>
      </c>
      <c r="EQ36" s="76">
        <f>'MASTER_ ALL areas - No.seedling'!EP67</f>
        <v>0</v>
      </c>
      <c r="ER36" s="80">
        <f t="shared" si="229"/>
        <v>0</v>
      </c>
      <c r="ES36" s="76">
        <f>'MASTER_ ALL areas - No.seedling'!ER67</f>
        <v>0</v>
      </c>
      <c r="ET36" s="81">
        <f t="shared" si="230"/>
        <v>0</v>
      </c>
      <c r="EU36" s="113">
        <f>'MASTER_ ALL areas - No.seedling'!ET67</f>
        <v>0</v>
      </c>
      <c r="EV36" s="76">
        <f>'MASTER_ ALL areas - No.seedling'!EU67</f>
        <v>0</v>
      </c>
      <c r="EW36" s="80">
        <f t="shared" si="231"/>
        <v>0</v>
      </c>
      <c r="EX36" s="76">
        <f>'MASTER_ ALL areas - No.seedling'!EW67</f>
        <v>0</v>
      </c>
      <c r="EY36" s="81">
        <f t="shared" si="232"/>
        <v>0</v>
      </c>
      <c r="EZ36" s="113">
        <f>'MASTER_ ALL areas - No.seedling'!EY67</f>
        <v>0</v>
      </c>
      <c r="FA36" s="76">
        <f>'MASTER_ ALL areas - No.seedling'!EZ67</f>
        <v>0</v>
      </c>
      <c r="FB36" s="80">
        <f t="shared" si="233"/>
        <v>0</v>
      </c>
      <c r="FC36" s="76">
        <f>'MASTER_ ALL areas - No.seedling'!FB67</f>
        <v>0</v>
      </c>
      <c r="FD36" s="81">
        <f t="shared" si="234"/>
        <v>0</v>
      </c>
      <c r="FE36" s="113">
        <f>'MASTER_ ALL areas - No.seedling'!FD67</f>
        <v>0</v>
      </c>
      <c r="FF36" s="76">
        <f>'MASTER_ ALL areas - No.seedling'!FE67</f>
        <v>0</v>
      </c>
      <c r="FG36" s="80">
        <f t="shared" si="235"/>
        <v>0</v>
      </c>
      <c r="FH36" s="76">
        <f>'MASTER_ ALL areas - No.seedling'!FG67</f>
        <v>0</v>
      </c>
      <c r="FI36" s="81">
        <f t="shared" si="236"/>
        <v>0</v>
      </c>
      <c r="FJ36" s="113">
        <f>'MASTER_ ALL areas - No.seedling'!FI67</f>
        <v>0</v>
      </c>
      <c r="FK36" s="76">
        <f>'MASTER_ ALL areas - No.seedling'!FJ67</f>
        <v>0</v>
      </c>
      <c r="FL36" s="80">
        <f t="shared" si="237"/>
        <v>0</v>
      </c>
      <c r="FM36" s="76">
        <f>'MASTER_ ALL areas - No.seedling'!FL67</f>
        <v>0</v>
      </c>
      <c r="FN36" s="81">
        <f t="shared" si="238"/>
        <v>0</v>
      </c>
      <c r="FO36" s="113">
        <f>'MASTER_ ALL areas - No.seedling'!FN67</f>
        <v>0</v>
      </c>
      <c r="FP36" s="76">
        <f>'MASTER_ ALL areas - No.seedling'!FO67</f>
        <v>0</v>
      </c>
      <c r="FQ36" s="80">
        <f t="shared" si="239"/>
        <v>0</v>
      </c>
      <c r="FR36" s="76">
        <f>'MASTER_ ALL areas - No.seedling'!FQ67</f>
        <v>0</v>
      </c>
      <c r="FS36" s="81">
        <f t="shared" si="240"/>
        <v>0</v>
      </c>
      <c r="FT36" s="113">
        <f>'MASTER_ ALL areas - No.seedling'!FS67</f>
        <v>0</v>
      </c>
      <c r="FU36" s="76">
        <f>'MASTER_ ALL areas - No.seedling'!FT67</f>
        <v>0</v>
      </c>
      <c r="FV36" s="80">
        <f t="shared" si="241"/>
        <v>0</v>
      </c>
      <c r="FW36" s="76">
        <f>'MASTER_ ALL areas - No.seedling'!FV67</f>
        <v>0</v>
      </c>
      <c r="FX36" s="81">
        <f t="shared" si="242"/>
        <v>0</v>
      </c>
      <c r="FY36" s="113">
        <f>'MASTER_ ALL areas - No.seedling'!FX67</f>
        <v>0</v>
      </c>
      <c r="FZ36" s="76">
        <f>'MASTER_ ALL areas - No.seedling'!FY67</f>
        <v>0</v>
      </c>
      <c r="GA36" s="80">
        <f t="shared" si="243"/>
        <v>0</v>
      </c>
      <c r="GB36" s="76">
        <f>'MASTER_ ALL areas - No.seedling'!GA67</f>
        <v>0</v>
      </c>
      <c r="GC36" s="81">
        <f t="shared" si="244"/>
        <v>0</v>
      </c>
      <c r="GD36" s="113">
        <f>'MASTER_ ALL areas - No.seedling'!GC67</f>
        <v>0</v>
      </c>
      <c r="GE36" s="76">
        <f>'MASTER_ ALL areas - No.seedling'!GD67</f>
        <v>0</v>
      </c>
      <c r="GF36" s="80">
        <f t="shared" si="245"/>
        <v>0</v>
      </c>
      <c r="GG36" s="76">
        <f>'MASTER_ ALL areas - No.seedling'!GF67</f>
        <v>0</v>
      </c>
      <c r="GH36" s="81">
        <f t="shared" si="246"/>
        <v>0</v>
      </c>
      <c r="GI36" s="113">
        <f>'MASTER_ ALL areas - No.seedling'!GH67</f>
        <v>0</v>
      </c>
      <c r="GJ36" s="76">
        <f>'MASTER_ ALL areas - No.seedling'!GI67</f>
        <v>0</v>
      </c>
      <c r="GK36" s="80">
        <f t="shared" si="247"/>
        <v>0</v>
      </c>
      <c r="GL36" s="76">
        <f>'MASTER_ ALL areas - No.seedling'!GK67</f>
        <v>0</v>
      </c>
      <c r="GM36" s="81">
        <f t="shared" si="248"/>
        <v>0</v>
      </c>
      <c r="GN36" s="113">
        <f>'MASTER_ ALL areas - No.seedling'!GM67</f>
        <v>0</v>
      </c>
      <c r="GO36" s="76">
        <f>'MASTER_ ALL areas - No.seedling'!GN67</f>
        <v>0</v>
      </c>
      <c r="GP36" s="80">
        <f t="shared" si="249"/>
        <v>0</v>
      </c>
      <c r="GQ36" s="76">
        <f>'MASTER_ ALL areas - No.seedling'!GP67</f>
        <v>0</v>
      </c>
      <c r="GR36" s="81">
        <f t="shared" si="250"/>
        <v>0</v>
      </c>
      <c r="GS36" s="113">
        <f>'MASTER_ ALL areas - No.seedling'!GR67</f>
        <v>0</v>
      </c>
      <c r="GT36" s="76">
        <f>'MASTER_ ALL areas - No.seedling'!GS67</f>
        <v>0</v>
      </c>
      <c r="GU36" s="80">
        <f t="shared" si="251"/>
        <v>0</v>
      </c>
      <c r="GV36" s="76">
        <f>'MASTER_ ALL areas - No.seedling'!GU67</f>
        <v>0</v>
      </c>
      <c r="GW36" s="81">
        <f t="shared" si="252"/>
        <v>0</v>
      </c>
      <c r="GX36" s="113">
        <f>'MASTER_ ALL areas - No.seedling'!GW67</f>
        <v>0</v>
      </c>
      <c r="GY36" s="76">
        <f>'MASTER_ ALL areas - No.seedling'!GX67</f>
        <v>0</v>
      </c>
      <c r="GZ36" s="80">
        <f t="shared" si="253"/>
        <v>0</v>
      </c>
      <c r="HA36" s="76">
        <f>'MASTER_ ALL areas - No.seedling'!GZ67</f>
        <v>0</v>
      </c>
      <c r="HB36" s="81">
        <f t="shared" si="254"/>
        <v>0</v>
      </c>
      <c r="HC36" s="113">
        <f>'MASTER_ ALL areas - No.seedling'!HB67</f>
        <v>0</v>
      </c>
      <c r="HD36" s="76">
        <f>'MASTER_ ALL areas - No.seedling'!HC67</f>
        <v>0</v>
      </c>
      <c r="HE36" s="80">
        <f t="shared" si="255"/>
        <v>0</v>
      </c>
      <c r="HF36" s="76">
        <f>'MASTER_ ALL areas - No.seedling'!HE67</f>
        <v>0</v>
      </c>
      <c r="HG36" s="81">
        <f t="shared" si="256"/>
        <v>0</v>
      </c>
      <c r="HH36" s="113">
        <f>'MASTER_ ALL areas - No.seedling'!HG67</f>
        <v>0</v>
      </c>
      <c r="HI36" s="76">
        <f>'MASTER_ ALL areas - No.seedling'!HH67</f>
        <v>0</v>
      </c>
      <c r="HJ36" s="80">
        <f t="shared" si="257"/>
        <v>0</v>
      </c>
      <c r="HK36" s="76">
        <f>'MASTER_ ALL areas - No.seedling'!HJ67</f>
        <v>0</v>
      </c>
      <c r="HL36" s="81">
        <f t="shared" si="258"/>
        <v>0</v>
      </c>
      <c r="HM36" s="113">
        <f>'MASTER_ ALL areas - No.seedling'!HL67</f>
        <v>0</v>
      </c>
      <c r="HN36" s="76">
        <f>'MASTER_ ALL areas - No.seedling'!HM67</f>
        <v>0</v>
      </c>
      <c r="HO36" s="80">
        <f t="shared" si="259"/>
        <v>0</v>
      </c>
      <c r="HP36" s="76">
        <f>'MASTER_ ALL areas - No.seedling'!HO67</f>
        <v>0</v>
      </c>
      <c r="HQ36" s="81">
        <f t="shared" si="260"/>
        <v>0</v>
      </c>
      <c r="HR36" s="113">
        <f>'MASTER_ ALL areas - No.seedling'!HQ67</f>
        <v>0</v>
      </c>
      <c r="HS36" s="76">
        <f>'MASTER_ ALL areas - No.seedling'!HR67</f>
        <v>0</v>
      </c>
      <c r="HT36" s="80">
        <f t="shared" si="261"/>
        <v>0</v>
      </c>
      <c r="HU36" s="76">
        <f>'MASTER_ ALL areas - No.seedling'!HT67</f>
        <v>0</v>
      </c>
      <c r="HV36" s="81">
        <f t="shared" si="262"/>
        <v>0</v>
      </c>
      <c r="HW36" s="113">
        <f>'MASTER_ ALL areas - No.seedling'!HV67</f>
        <v>0</v>
      </c>
      <c r="HX36" s="76">
        <f>'MASTER_ ALL areas - No.seedling'!HW67</f>
        <v>0</v>
      </c>
      <c r="HY36" s="80">
        <f t="shared" si="263"/>
        <v>0</v>
      </c>
      <c r="HZ36" s="76">
        <f>'MASTER_ ALL areas - No.seedling'!HY67</f>
        <v>0</v>
      </c>
      <c r="IA36" s="81">
        <f t="shared" si="264"/>
        <v>0</v>
      </c>
      <c r="IB36" s="113">
        <f>'MASTER_ ALL areas - No.seedling'!IA67</f>
        <v>0</v>
      </c>
      <c r="IC36" s="76">
        <f>'MASTER_ ALL areas - No.seedling'!IB67</f>
        <v>0</v>
      </c>
      <c r="ID36" s="80">
        <f t="shared" si="265"/>
        <v>0</v>
      </c>
      <c r="IE36" s="76">
        <f>'MASTER_ ALL areas - No.seedling'!ID67</f>
        <v>0</v>
      </c>
      <c r="IF36" s="85">
        <f t="shared" si="266"/>
        <v>0</v>
      </c>
      <c r="IG36" s="86" t="s">
        <v>254</v>
      </c>
      <c r="IH36" s="87"/>
    </row>
    <row r="37" spans="2:242" ht="33" customHeight="1" x14ac:dyDescent="0.25">
      <c r="B37" s="420">
        <v>68</v>
      </c>
      <c r="C37" s="456"/>
      <c r="D37" s="1352" t="s">
        <v>192</v>
      </c>
      <c r="E37" s="1353"/>
      <c r="F37" s="636"/>
      <c r="G37" s="637"/>
      <c r="H37" s="459"/>
      <c r="I37" s="70"/>
      <c r="J37" s="191"/>
      <c r="K37" s="192"/>
      <c r="L37" s="193"/>
      <c r="M37" s="194"/>
      <c r="N37" s="113"/>
      <c r="O37" s="114"/>
      <c r="P37" s="80"/>
      <c r="Q37" s="81"/>
      <c r="R37" s="621"/>
      <c r="S37" s="628"/>
      <c r="T37" s="629"/>
      <c r="U37" s="77"/>
      <c r="V37" s="195"/>
      <c r="W37" s="80"/>
      <c r="X37" s="464"/>
      <c r="Y37" s="195"/>
      <c r="Z37" s="77"/>
      <c r="AA37" s="195"/>
      <c r="AB37" s="80"/>
      <c r="AC37" s="122"/>
      <c r="AD37" s="122"/>
      <c r="AE37" s="77"/>
      <c r="AF37" s="195"/>
      <c r="AG37" s="80"/>
      <c r="AH37" s="122"/>
      <c r="AI37" s="122"/>
      <c r="AJ37" s="77"/>
      <c r="AK37" s="195"/>
      <c r="AL37" s="81"/>
      <c r="AM37" s="621"/>
      <c r="AN37" s="463"/>
      <c r="AO37" s="122"/>
      <c r="AP37" s="77"/>
      <c r="AQ37" s="195"/>
      <c r="AR37" s="77"/>
      <c r="AS37" s="195"/>
      <c r="AT37" s="122"/>
      <c r="AU37" s="77"/>
      <c r="AV37" s="195"/>
      <c r="AW37" s="77"/>
      <c r="AX37" s="191"/>
      <c r="AY37" s="195"/>
      <c r="AZ37" s="77"/>
      <c r="BA37" s="195"/>
      <c r="BB37" s="77"/>
      <c r="BC37" s="195"/>
      <c r="BD37" s="122"/>
      <c r="BE37" s="77"/>
      <c r="BF37" s="195"/>
      <c r="BG37" s="77"/>
      <c r="BH37" s="195"/>
      <c r="BI37" s="122"/>
      <c r="BJ37" s="77"/>
      <c r="BK37" s="195"/>
      <c r="BL37" s="77"/>
      <c r="BM37" s="195"/>
      <c r="BN37" s="122"/>
      <c r="BO37" s="77"/>
      <c r="BP37" s="195"/>
      <c r="BQ37" s="77"/>
      <c r="BR37" s="195"/>
      <c r="BS37" s="122"/>
      <c r="BT37" s="77"/>
      <c r="BU37" s="195"/>
      <c r="BV37" s="77"/>
      <c r="BW37" s="195"/>
      <c r="BX37" s="122"/>
      <c r="BY37" s="77"/>
      <c r="BZ37" s="195"/>
      <c r="CA37" s="81"/>
      <c r="CB37" s="79"/>
      <c r="CC37" s="152"/>
      <c r="CD37" s="122"/>
      <c r="CE37" s="80"/>
      <c r="CF37" s="122"/>
      <c r="CG37" s="81"/>
      <c r="CH37" s="152"/>
      <c r="CI37" s="122"/>
      <c r="CJ37" s="80"/>
      <c r="CK37" s="122"/>
      <c r="CL37" s="81"/>
      <c r="CM37" s="152"/>
      <c r="CN37" s="122"/>
      <c r="CO37" s="80"/>
      <c r="CP37" s="122"/>
      <c r="CQ37" s="81"/>
      <c r="CR37" s="152"/>
      <c r="CS37" s="122"/>
      <c r="CT37" s="80"/>
      <c r="CU37" s="122"/>
      <c r="CV37" s="81"/>
      <c r="CW37" s="152"/>
      <c r="CX37" s="122"/>
      <c r="CY37" s="80"/>
      <c r="CZ37" s="122"/>
      <c r="DA37" s="81"/>
      <c r="DB37" s="152"/>
      <c r="DC37" s="122"/>
      <c r="DD37" s="80"/>
      <c r="DE37" s="122"/>
      <c r="DF37" s="81"/>
      <c r="DG37" s="152"/>
      <c r="DH37" s="122"/>
      <c r="DI37" s="80"/>
      <c r="DJ37" s="122"/>
      <c r="DK37" s="81"/>
      <c r="DL37" s="152"/>
      <c r="DM37" s="122"/>
      <c r="DN37" s="80"/>
      <c r="DO37" s="122"/>
      <c r="DP37" s="81"/>
      <c r="DQ37" s="152"/>
      <c r="DR37" s="122"/>
      <c r="DS37" s="80"/>
      <c r="DT37" s="122"/>
      <c r="DU37" s="81"/>
      <c r="DV37" s="152"/>
      <c r="DW37" s="122"/>
      <c r="DX37" s="80"/>
      <c r="DY37" s="122"/>
      <c r="DZ37" s="81"/>
      <c r="EA37" s="152"/>
      <c r="EB37" s="122"/>
      <c r="EC37" s="80"/>
      <c r="ED37" s="122"/>
      <c r="EE37" s="81"/>
      <c r="EF37" s="152"/>
      <c r="EG37" s="122"/>
      <c r="EH37" s="80"/>
      <c r="EI37" s="122"/>
      <c r="EJ37" s="81"/>
      <c r="EK37" s="152"/>
      <c r="EL37" s="122"/>
      <c r="EM37" s="80"/>
      <c r="EN37" s="122"/>
      <c r="EO37" s="81"/>
      <c r="EP37" s="152"/>
      <c r="EQ37" s="122"/>
      <c r="ER37" s="80"/>
      <c r="ES37" s="122"/>
      <c r="ET37" s="81"/>
      <c r="EU37" s="152"/>
      <c r="EV37" s="122"/>
      <c r="EW37" s="80"/>
      <c r="EX37" s="122"/>
      <c r="EY37" s="81"/>
      <c r="EZ37" s="152"/>
      <c r="FA37" s="122"/>
      <c r="FB37" s="80"/>
      <c r="FC37" s="122"/>
      <c r="FD37" s="81"/>
      <c r="FE37" s="152"/>
      <c r="FF37" s="122"/>
      <c r="FG37" s="80"/>
      <c r="FH37" s="122"/>
      <c r="FI37" s="81"/>
      <c r="FJ37" s="152"/>
      <c r="FK37" s="122"/>
      <c r="FL37" s="80"/>
      <c r="FM37" s="122"/>
      <c r="FN37" s="81"/>
      <c r="FO37" s="152"/>
      <c r="FP37" s="122"/>
      <c r="FQ37" s="80"/>
      <c r="FR37" s="122"/>
      <c r="FS37" s="81"/>
      <c r="FT37" s="152"/>
      <c r="FU37" s="122"/>
      <c r="FV37" s="80"/>
      <c r="FW37" s="122"/>
      <c r="FX37" s="81"/>
      <c r="FY37" s="152"/>
      <c r="FZ37" s="122"/>
      <c r="GA37" s="80"/>
      <c r="GB37" s="122"/>
      <c r="GC37" s="81"/>
      <c r="GD37" s="152"/>
      <c r="GE37" s="122"/>
      <c r="GF37" s="80"/>
      <c r="GG37" s="122"/>
      <c r="GH37" s="81"/>
      <c r="GI37" s="152"/>
      <c r="GJ37" s="122"/>
      <c r="GK37" s="80"/>
      <c r="GL37" s="122"/>
      <c r="GM37" s="81"/>
      <c r="GN37" s="152"/>
      <c r="GO37" s="122"/>
      <c r="GP37" s="80"/>
      <c r="GQ37" s="122"/>
      <c r="GR37" s="81"/>
      <c r="GS37" s="152"/>
      <c r="GT37" s="122"/>
      <c r="GU37" s="80"/>
      <c r="GV37" s="122"/>
      <c r="GW37" s="81"/>
      <c r="GX37" s="152"/>
      <c r="GY37" s="122"/>
      <c r="GZ37" s="80"/>
      <c r="HA37" s="122"/>
      <c r="HB37" s="81"/>
      <c r="HC37" s="152"/>
      <c r="HD37" s="122"/>
      <c r="HE37" s="80"/>
      <c r="HF37" s="122"/>
      <c r="HG37" s="81"/>
      <c r="HH37" s="152"/>
      <c r="HI37" s="122"/>
      <c r="HJ37" s="80"/>
      <c r="HK37" s="122"/>
      <c r="HL37" s="81"/>
      <c r="HM37" s="152"/>
      <c r="HN37" s="122"/>
      <c r="HO37" s="80"/>
      <c r="HP37" s="122"/>
      <c r="HQ37" s="81"/>
      <c r="HR37" s="152"/>
      <c r="HS37" s="122"/>
      <c r="HT37" s="80"/>
      <c r="HU37" s="122"/>
      <c r="HV37" s="81"/>
      <c r="HW37" s="152"/>
      <c r="HX37" s="122"/>
      <c r="HY37" s="80"/>
      <c r="HZ37" s="122"/>
      <c r="IA37" s="81"/>
      <c r="IB37" s="152"/>
      <c r="IC37" s="122"/>
      <c r="ID37" s="80"/>
      <c r="IE37" s="122"/>
      <c r="IF37" s="85"/>
      <c r="IG37" s="87"/>
      <c r="IH37" s="87"/>
    </row>
    <row r="38" spans="2:242" ht="33" customHeight="1" x14ac:dyDescent="0.25">
      <c r="B38" s="420">
        <v>69</v>
      </c>
      <c r="C38" s="421" t="s">
        <v>265</v>
      </c>
      <c r="D38" s="467">
        <v>214242</v>
      </c>
      <c r="E38" s="468">
        <v>932896</v>
      </c>
      <c r="F38" s="469" t="s">
        <v>89</v>
      </c>
      <c r="G38" s="214" t="s">
        <v>266</v>
      </c>
      <c r="H38" s="212">
        <f>'MASTER_ ALL areas - No.seedling'!G73</f>
        <v>6</v>
      </c>
      <c r="I38" s="70">
        <f>'MASTER_ ALL areas - No.seedling'!H73</f>
        <v>0.6</v>
      </c>
      <c r="J38" s="71">
        <f>'MASTER_ ALL areas - No.seedling'!I73</f>
        <v>38.200000000000003</v>
      </c>
      <c r="K38" s="72">
        <f>'MASTER_ ALL areas - No.seedling'!J73</f>
        <v>103</v>
      </c>
      <c r="L38" s="73">
        <f t="shared" ref="L38:L50" si="267">K38*20</f>
        <v>2060</v>
      </c>
      <c r="M38" s="74">
        <f>'MASTER_ ALL areas - No.seedling'!L73</f>
        <v>2060</v>
      </c>
      <c r="N38" s="113">
        <f>'MASTER_ ALL areas - No.seedling'!M73</f>
        <v>3</v>
      </c>
      <c r="O38" s="114">
        <f>'MASTER_ ALL areas - No.seedling'!N73</f>
        <v>42</v>
      </c>
      <c r="P38" s="80">
        <f>'MASTER_ ALL areas - No.seedling'!O73</f>
        <v>2.9126213592233011E-2</v>
      </c>
      <c r="Q38" s="81">
        <f>'MASTER_ ALL areas - No.seedling'!P73</f>
        <v>0.40776699029126212</v>
      </c>
      <c r="R38" s="621"/>
      <c r="S38" s="617">
        <f>'MASTER_ ALL areas - No.seedling'!R73</f>
        <v>1980</v>
      </c>
      <c r="T38" s="76">
        <f>'MASTER_ ALL areas - No.seedling'!S73</f>
        <v>3</v>
      </c>
      <c r="U38" s="77">
        <f t="shared" ref="U38:U50" si="268">IF(S38=0,0,T38/(S38/20))</f>
        <v>3.0303030303030304E-2</v>
      </c>
      <c r="V38" s="82">
        <f>'MASTER_ ALL areas - No.seedling'!U73</f>
        <v>40</v>
      </c>
      <c r="W38" s="80">
        <f t="shared" ref="W38:W50" si="269">IF(S38=0,0,V38/(S38/20))</f>
        <v>0.40404040404040403</v>
      </c>
      <c r="X38" s="619">
        <f>'MASTER_ ALL areas - No.seedling'!W73</f>
        <v>60</v>
      </c>
      <c r="Y38" s="82">
        <f>'MASTER_ ALL areas - No.seedling'!X73</f>
        <v>0</v>
      </c>
      <c r="Z38" s="77">
        <f t="shared" ref="Z38:Z50" si="270">IF(X38=0,0,Y38/(X38/20))</f>
        <v>0</v>
      </c>
      <c r="AA38" s="82">
        <f>'MASTER_ ALL areas - No.seedling'!Z73</f>
        <v>1</v>
      </c>
      <c r="AB38" s="80">
        <f t="shared" ref="AB38:AB50" si="271">IF(X38=0,0,AA38/(X38/20))</f>
        <v>0.33333333333333331</v>
      </c>
      <c r="AC38" s="76">
        <f>'MASTER_ ALL areas - No.seedling'!AB73</f>
        <v>20</v>
      </c>
      <c r="AD38" s="76">
        <f>'MASTER_ ALL areas - No.seedling'!AC73</f>
        <v>0</v>
      </c>
      <c r="AE38" s="77">
        <f t="shared" ref="AE38:AE50" si="272">IF(AC38=0,0,AD38/(AC38/20))</f>
        <v>0</v>
      </c>
      <c r="AF38" s="82">
        <f>'MASTER_ ALL areas - No.seedling'!AE73</f>
        <v>1</v>
      </c>
      <c r="AG38" s="80">
        <f t="shared" ref="AG38:AG50" si="273">IF(AC38=0,0,AF38/(AC38/20))</f>
        <v>1</v>
      </c>
      <c r="AH38" s="76">
        <f>'MASTER_ ALL areas - No.seedling'!AG73</f>
        <v>0</v>
      </c>
      <c r="AI38" s="76">
        <f>'MASTER_ ALL areas - No.seedling'!AH73</f>
        <v>0</v>
      </c>
      <c r="AJ38" s="77">
        <f t="shared" ref="AJ38:AJ50" si="274">IF(AH38=0,0,AI38/(AH38/20))</f>
        <v>0</v>
      </c>
      <c r="AK38" s="82">
        <f>'MASTER_ ALL areas - No.seedling'!AJ73</f>
        <v>0</v>
      </c>
      <c r="AL38" s="81">
        <f t="shared" ref="AL38:AL50" si="275">IF(AH38=0,0,AK38/(AH38/20))</f>
        <v>0</v>
      </c>
      <c r="AM38" s="621"/>
      <c r="AN38" s="617">
        <f>'MASTER_ ALL areas - No.seedling'!AM73</f>
        <v>500</v>
      </c>
      <c r="AO38" s="76">
        <f>'MASTER_ ALL areas - No.seedling'!AN73</f>
        <v>0</v>
      </c>
      <c r="AP38" s="77">
        <f t="shared" ref="AP38:AP50" si="276">IF(AN38=0,0,AO38/(AN38/20))</f>
        <v>0</v>
      </c>
      <c r="AQ38" s="82">
        <f>'MASTER_ ALL areas - No.seedling'!AP73</f>
        <v>5</v>
      </c>
      <c r="AR38" s="77">
        <f t="shared" ref="AR38:AR50" si="277">IF(AN38=0,0,AQ38/(AN38/20))</f>
        <v>0.2</v>
      </c>
      <c r="AS38" s="82">
        <f>'MASTER_ ALL areas - No.seedling'!AR73</f>
        <v>1560</v>
      </c>
      <c r="AT38" s="76">
        <f>'MASTER_ ALL areas - No.seedling'!AS73</f>
        <v>3</v>
      </c>
      <c r="AU38" s="77">
        <f t="shared" ref="AU38:AU50" si="278">IF(AS38=0,0,AT38/(AS38/20))</f>
        <v>3.8461538461538464E-2</v>
      </c>
      <c r="AV38" s="82">
        <f>'MASTER_ ALL areas - No.seedling'!AU73</f>
        <v>37</v>
      </c>
      <c r="AW38" s="77">
        <f t="shared" ref="AW38:AW50" si="279">IF(AS38=0,0,AV38/(AS38/20))</f>
        <v>0.47435897435897434</v>
      </c>
      <c r="AX38" s="71">
        <f>'MASTER_ ALL areas - No.seedling'!AW73</f>
        <v>0</v>
      </c>
      <c r="AY38" s="82">
        <f>'MASTER_ ALL areas - No.seedling'!AX73</f>
        <v>0</v>
      </c>
      <c r="AZ38" s="77">
        <f t="shared" ref="AZ38:AZ50" si="280">IF(AX38=0,0,AY38/(AX38/20))</f>
        <v>0</v>
      </c>
      <c r="BA38" s="82">
        <f>'MASTER_ ALL areas - No.seedling'!AZ73</f>
        <v>0</v>
      </c>
      <c r="BB38" s="77">
        <f t="shared" ref="BB38:BB50" si="281">IF(AX38=0,0,BA38/(AX38/20))</f>
        <v>0</v>
      </c>
      <c r="BC38" s="82">
        <f>'MASTER_ ALL areas - No.seedling'!BB73</f>
        <v>0</v>
      </c>
      <c r="BD38" s="76">
        <f>'MASTER_ ALL areas - No.seedling'!BC73</f>
        <v>0</v>
      </c>
      <c r="BE38" s="77">
        <f t="shared" ref="BE38:BE50" si="282">IF(BC38=0,0,BD38/(BC38/20))</f>
        <v>0</v>
      </c>
      <c r="BF38" s="82">
        <f>'MASTER_ ALL areas - No.seedling'!BE73</f>
        <v>0</v>
      </c>
      <c r="BG38" s="77">
        <f t="shared" ref="BG38:BG50" si="283">IF(BC38=0,0,BF38/(BC38/20))</f>
        <v>0</v>
      </c>
      <c r="BH38" s="82">
        <f>'MASTER_ ALL areas - No.seedling'!BG73</f>
        <v>0</v>
      </c>
      <c r="BI38" s="76">
        <f>'MASTER_ ALL areas - No.seedling'!BH73</f>
        <v>0</v>
      </c>
      <c r="BJ38" s="77">
        <f t="shared" ref="BJ38:BJ50" si="284">IF(BH38=0,0,BI38/(BH38/20))</f>
        <v>0</v>
      </c>
      <c r="BK38" s="82">
        <f>'MASTER_ ALL areas - No.seedling'!BJ73</f>
        <v>0</v>
      </c>
      <c r="BL38" s="77">
        <f t="shared" ref="BL38:BL50" si="285">IF(BH38=0,0,BK38/(BH38/20))</f>
        <v>0</v>
      </c>
      <c r="BM38" s="82">
        <f>'MASTER_ ALL areas - No.seedling'!BL73</f>
        <v>0</v>
      </c>
      <c r="BN38" s="76">
        <f>'MASTER_ ALL areas - No.seedling'!BM73</f>
        <v>0</v>
      </c>
      <c r="BO38" s="77">
        <f t="shared" ref="BO38:BO50" si="286">IF(BM38=0,0,BN38/(BM38/20))</f>
        <v>0</v>
      </c>
      <c r="BP38" s="82">
        <f>'MASTER_ ALL areas - No.seedling'!BO73</f>
        <v>0</v>
      </c>
      <c r="BQ38" s="77">
        <f t="shared" ref="BQ38:BQ50" si="287">IF(BM38=0,0,BP38/(BM38/20))</f>
        <v>0</v>
      </c>
      <c r="BR38" s="82">
        <f>'MASTER_ ALL areas - No.seedling'!BQ73</f>
        <v>0</v>
      </c>
      <c r="BS38" s="76">
        <f>'MASTER_ ALL areas - No.seedling'!BR73</f>
        <v>0</v>
      </c>
      <c r="BT38" s="77">
        <f t="shared" ref="BT38:BT50" si="288">IF(BR38=0,0,BS38/(BR38/20))</f>
        <v>0</v>
      </c>
      <c r="BU38" s="82">
        <f>'MASTER_ ALL areas - No.seedling'!BT73</f>
        <v>0</v>
      </c>
      <c r="BV38" s="77">
        <f t="shared" ref="BV38:BV50" si="289">IF(BR38=0,0,BU38/(BR38/20))</f>
        <v>0</v>
      </c>
      <c r="BW38" s="82">
        <f>'MASTER_ ALL areas - No.seedling'!BV73</f>
        <v>0</v>
      </c>
      <c r="BX38" s="76">
        <f>'MASTER_ ALL areas - No.seedling'!BW73</f>
        <v>0</v>
      </c>
      <c r="BY38" s="77">
        <f t="shared" ref="BY38:BY50" si="290">IF(BW38=0,0,BX38/(BW38/20))</f>
        <v>0</v>
      </c>
      <c r="BZ38" s="82">
        <f>'MASTER_ ALL areas - No.seedling'!BY73</f>
        <v>0</v>
      </c>
      <c r="CA38" s="81">
        <f t="shared" ref="CA38:CA50" si="291">IF(BW38=0,0,BZ38/(BW38/20))</f>
        <v>0</v>
      </c>
      <c r="CB38" s="79"/>
      <c r="CC38" s="75">
        <f>'MASTER_ ALL areas - No.seedling'!CB73</f>
        <v>420</v>
      </c>
      <c r="CD38" s="76">
        <f>'MASTER_ ALL areas - No.seedling'!CC73</f>
        <v>0</v>
      </c>
      <c r="CE38" s="80">
        <f t="shared" ref="CE38:CE50" si="292">IF(CC38=0,0,CD38/(CC38/20))</f>
        <v>0</v>
      </c>
      <c r="CF38" s="76">
        <f>'MASTER_ ALL areas - No.seedling'!CE73</f>
        <v>3</v>
      </c>
      <c r="CG38" s="81">
        <f t="shared" ref="CG38:CG50" si="293">IF(CC38=0,0,CF38/(CC38/20))</f>
        <v>0.14285714285714285</v>
      </c>
      <c r="CH38" s="75">
        <f>'MASTER_ ALL areas - No.seedling'!CG73</f>
        <v>60</v>
      </c>
      <c r="CI38" s="76">
        <f>'MASTER_ ALL areas - No.seedling'!CH73</f>
        <v>0</v>
      </c>
      <c r="CJ38" s="80">
        <f t="shared" ref="CJ38:CJ50" si="294">IF(CH38=0,0,CI38/(CH38/20))</f>
        <v>0</v>
      </c>
      <c r="CK38" s="76">
        <f>'MASTER_ ALL areas - No.seedling'!CJ73</f>
        <v>1</v>
      </c>
      <c r="CL38" s="81">
        <f t="shared" ref="CL38:CL50" si="295">IF(CH38=0,0,CK38/(CH38/20))</f>
        <v>0.33333333333333331</v>
      </c>
      <c r="CM38" s="75">
        <f>'MASTER_ ALL areas - No.seedling'!CL73</f>
        <v>20</v>
      </c>
      <c r="CN38" s="76">
        <f>'MASTER_ ALL areas - No.seedling'!CM73</f>
        <v>0</v>
      </c>
      <c r="CO38" s="80">
        <f t="shared" ref="CO38:CO50" si="296">IF(CM38=0,0,CN38/(CM38/20))</f>
        <v>0</v>
      </c>
      <c r="CP38" s="76">
        <f>'MASTER_ ALL areas - No.seedling'!CO73</f>
        <v>1</v>
      </c>
      <c r="CQ38" s="81">
        <f t="shared" ref="CQ38:CQ50" si="297">IF(CM38=0,0,CP38/(CM38/20))</f>
        <v>1</v>
      </c>
      <c r="CR38" s="113">
        <f>'MASTER_ ALL areas - No.seedling'!CQ73</f>
        <v>0</v>
      </c>
      <c r="CS38" s="76">
        <f>'MASTER_ ALL areas - No.seedling'!CR73</f>
        <v>0</v>
      </c>
      <c r="CT38" s="80">
        <f t="shared" ref="CT38:CT50" si="298">IF(CR38=0,0,CS38/(CR38/20))</f>
        <v>0</v>
      </c>
      <c r="CU38" s="76">
        <f>'MASTER_ ALL areas - No.seedling'!CT73</f>
        <v>0</v>
      </c>
      <c r="CV38" s="81">
        <f t="shared" ref="CV38:CV50" si="299">IF(CR38=0,0,CU38/(CR38/20))</f>
        <v>0</v>
      </c>
      <c r="CW38" s="75">
        <f>'MASTER_ ALL areas - No.seedling'!CV73</f>
        <v>1560</v>
      </c>
      <c r="CX38" s="76">
        <f>'MASTER_ ALL areas - No.seedling'!CW73</f>
        <v>3</v>
      </c>
      <c r="CY38" s="80">
        <f t="shared" ref="CY38:CY50" si="300">IF(CW38=0,0,CX38/(CW38/20))</f>
        <v>3.8461538461538464E-2</v>
      </c>
      <c r="CZ38" s="76">
        <f>'MASTER_ ALL areas - No.seedling'!CY73</f>
        <v>37</v>
      </c>
      <c r="DA38" s="81">
        <f t="shared" ref="DA38:DA50" si="301">IF(CW38=0,0,CZ38/(CW38/20))</f>
        <v>0.47435897435897434</v>
      </c>
      <c r="DB38" s="113">
        <f>'MASTER_ ALL areas - No.seedling'!DA73</f>
        <v>0</v>
      </c>
      <c r="DC38" s="76">
        <f>'MASTER_ ALL areas - No.seedling'!DB73</f>
        <v>0</v>
      </c>
      <c r="DD38" s="80">
        <f t="shared" ref="DD38:DD50" si="302">IF(DB38=0,0,DC38/(DB38/20))</f>
        <v>0</v>
      </c>
      <c r="DE38" s="76">
        <f>'MASTER_ ALL areas - No.seedling'!DD73</f>
        <v>0</v>
      </c>
      <c r="DF38" s="81">
        <f t="shared" ref="DF38:DF50" si="303">IF(DB38=0,0,DE38/(DB38/20))</f>
        <v>0</v>
      </c>
      <c r="DG38" s="113">
        <f>'MASTER_ ALL areas - No.seedling'!DF73</f>
        <v>0</v>
      </c>
      <c r="DH38" s="76">
        <f>'MASTER_ ALL areas - No.seedling'!DG73</f>
        <v>0</v>
      </c>
      <c r="DI38" s="80">
        <f t="shared" ref="DI38:DI50" si="304">IF(DG38=0,0,DH38/(DG38/20))</f>
        <v>0</v>
      </c>
      <c r="DJ38" s="76">
        <f>'MASTER_ ALL areas - No.seedling'!DI73</f>
        <v>0</v>
      </c>
      <c r="DK38" s="81">
        <f t="shared" ref="DK38:DK50" si="305">IF(DG38=0,0,DJ38/(DG38/20))</f>
        <v>0</v>
      </c>
      <c r="DL38" s="113">
        <f>'MASTER_ ALL areas - No.seedling'!DK73</f>
        <v>0</v>
      </c>
      <c r="DM38" s="76">
        <f>'MASTER_ ALL areas - No.seedling'!DL73</f>
        <v>0</v>
      </c>
      <c r="DN38" s="80">
        <f t="shared" ref="DN38:DN50" si="306">IF(DL38=0,0,DM38/(DL38/20))</f>
        <v>0</v>
      </c>
      <c r="DO38" s="76">
        <f>'MASTER_ ALL areas - No.seedling'!DN73</f>
        <v>0</v>
      </c>
      <c r="DP38" s="81">
        <f t="shared" ref="DP38:DP50" si="307">IF(DL38=0,0,DO38/(DL38/20))</f>
        <v>0</v>
      </c>
      <c r="DQ38" s="113">
        <f>'MASTER_ ALL areas - No.seedling'!DP73</f>
        <v>0</v>
      </c>
      <c r="DR38" s="76">
        <f>'MASTER_ ALL areas - No.seedling'!DQ73</f>
        <v>0</v>
      </c>
      <c r="DS38" s="80">
        <f t="shared" ref="DS38:DS50" si="308">IF(DQ38=0,0,DR38/(DQ38/20))</f>
        <v>0</v>
      </c>
      <c r="DT38" s="76">
        <f>'MASTER_ ALL areas - No.seedling'!DS73</f>
        <v>0</v>
      </c>
      <c r="DU38" s="81">
        <f t="shared" ref="DU38:DU50" si="309">IF(DQ38=0,0,DT38/(DQ38/20))</f>
        <v>0</v>
      </c>
      <c r="DV38" s="113">
        <f>'MASTER_ ALL areas - No.seedling'!DU73</f>
        <v>0</v>
      </c>
      <c r="DW38" s="76">
        <f>'MASTER_ ALL areas - No.seedling'!DV73</f>
        <v>0</v>
      </c>
      <c r="DX38" s="80">
        <f t="shared" ref="DX38:DX50" si="310">IF(DV38=0,0,DW38/(DV38/20))</f>
        <v>0</v>
      </c>
      <c r="DY38" s="76">
        <f>'MASTER_ ALL areas - No.seedling'!DX73</f>
        <v>0</v>
      </c>
      <c r="DZ38" s="81">
        <f t="shared" ref="DZ38:DZ50" si="311">IF(DV38=0,0,DY38/(DV38/20))</f>
        <v>0</v>
      </c>
      <c r="EA38" s="113">
        <f>'MASTER_ ALL areas - No.seedling'!DZ73</f>
        <v>0</v>
      </c>
      <c r="EB38" s="76">
        <f>'MASTER_ ALL areas - No.seedling'!EA73</f>
        <v>0</v>
      </c>
      <c r="EC38" s="80">
        <f t="shared" ref="EC38:EC50" si="312">IF(EA38=0,0,EB38/(EA38/20))</f>
        <v>0</v>
      </c>
      <c r="ED38" s="76">
        <f>'MASTER_ ALL areas - No.seedling'!EC73</f>
        <v>0</v>
      </c>
      <c r="EE38" s="81">
        <f t="shared" ref="EE38:EE50" si="313">IF(EA38=0,0,ED38/(EA38/20))</f>
        <v>0</v>
      </c>
      <c r="EF38" s="113">
        <f>'MASTER_ ALL areas - No.seedling'!EE73</f>
        <v>0</v>
      </c>
      <c r="EG38" s="76">
        <f>'MASTER_ ALL areas - No.seedling'!EF73</f>
        <v>0</v>
      </c>
      <c r="EH38" s="80">
        <f t="shared" ref="EH38:EH50" si="314">IF(EF38=0,0,EG38/(EF38/20))</f>
        <v>0</v>
      </c>
      <c r="EI38" s="76">
        <f>'MASTER_ ALL areas - No.seedling'!EH73</f>
        <v>0</v>
      </c>
      <c r="EJ38" s="81">
        <f t="shared" ref="EJ38:EJ50" si="315">IF(EF38=0,0,EI38/(EF38/20))</f>
        <v>0</v>
      </c>
      <c r="EK38" s="113">
        <f>'MASTER_ ALL areas - No.seedling'!EJ73</f>
        <v>0</v>
      </c>
      <c r="EL38" s="76">
        <f>'MASTER_ ALL areas - No.seedling'!EK73</f>
        <v>0</v>
      </c>
      <c r="EM38" s="80">
        <f t="shared" ref="EM38:EM50" si="316">IF(EK38=0,0,EL38/(EK38/20))</f>
        <v>0</v>
      </c>
      <c r="EN38" s="76">
        <f>'MASTER_ ALL areas - No.seedling'!EM73</f>
        <v>0</v>
      </c>
      <c r="EO38" s="81">
        <f t="shared" ref="EO38:EO50" si="317">IF(EK38=0,0,EN38/(EK38/20))</f>
        <v>0</v>
      </c>
      <c r="EP38" s="113">
        <f>'MASTER_ ALL areas - No.seedling'!EO73</f>
        <v>0</v>
      </c>
      <c r="EQ38" s="76">
        <f>'MASTER_ ALL areas - No.seedling'!EP73</f>
        <v>0</v>
      </c>
      <c r="ER38" s="80">
        <f t="shared" ref="ER38:ER50" si="318">IF(EP38=0,0,EQ38/(EP38/20))</f>
        <v>0</v>
      </c>
      <c r="ES38" s="76">
        <f>'MASTER_ ALL areas - No.seedling'!ER73</f>
        <v>0</v>
      </c>
      <c r="ET38" s="81">
        <f t="shared" ref="ET38:ET50" si="319">IF(EP38=0,0,ES38/(EP38/20))</f>
        <v>0</v>
      </c>
      <c r="EU38" s="113">
        <f>'MASTER_ ALL areas - No.seedling'!ET73</f>
        <v>0</v>
      </c>
      <c r="EV38" s="76">
        <f>'MASTER_ ALL areas - No.seedling'!EU73</f>
        <v>0</v>
      </c>
      <c r="EW38" s="80">
        <f t="shared" ref="EW38:EW50" si="320">IF(EU38=0,0,EV38/(EU38/20))</f>
        <v>0</v>
      </c>
      <c r="EX38" s="76">
        <f>'MASTER_ ALL areas - No.seedling'!EW73</f>
        <v>0</v>
      </c>
      <c r="EY38" s="81">
        <f t="shared" ref="EY38:EY50" si="321">IF(EU38=0,0,EX38/(EU38/20))</f>
        <v>0</v>
      </c>
      <c r="EZ38" s="113">
        <f>'MASTER_ ALL areas - No.seedling'!EY73</f>
        <v>0</v>
      </c>
      <c r="FA38" s="76">
        <f>'MASTER_ ALL areas - No.seedling'!EZ73</f>
        <v>0</v>
      </c>
      <c r="FB38" s="80">
        <f t="shared" ref="FB38:FB50" si="322">IF(EZ38=0,0,FA38/(EZ38/20))</f>
        <v>0</v>
      </c>
      <c r="FC38" s="76">
        <f>'MASTER_ ALL areas - No.seedling'!FB73</f>
        <v>0</v>
      </c>
      <c r="FD38" s="81">
        <f t="shared" ref="FD38:FD50" si="323">IF(EZ38=0,0,FC38/(EZ38/20))</f>
        <v>0</v>
      </c>
      <c r="FE38" s="113">
        <f>'MASTER_ ALL areas - No.seedling'!FD73</f>
        <v>0</v>
      </c>
      <c r="FF38" s="76">
        <f>'MASTER_ ALL areas - No.seedling'!FE73</f>
        <v>0</v>
      </c>
      <c r="FG38" s="80">
        <f t="shared" ref="FG38:FG50" si="324">IF(FE38=0,0,FF38/(FE38/20))</f>
        <v>0</v>
      </c>
      <c r="FH38" s="76">
        <f>'MASTER_ ALL areas - No.seedling'!FG73</f>
        <v>0</v>
      </c>
      <c r="FI38" s="81">
        <f t="shared" ref="FI38:FI50" si="325">IF(FE38=0,0,FH38/(FE38/20))</f>
        <v>0</v>
      </c>
      <c r="FJ38" s="113">
        <f>'MASTER_ ALL areas - No.seedling'!FI73</f>
        <v>0</v>
      </c>
      <c r="FK38" s="76">
        <f>'MASTER_ ALL areas - No.seedling'!FJ73</f>
        <v>0</v>
      </c>
      <c r="FL38" s="80">
        <f t="shared" ref="FL38:FL50" si="326">IF(FJ38=0,0,FK38/(FJ38/20))</f>
        <v>0</v>
      </c>
      <c r="FM38" s="76">
        <f>'MASTER_ ALL areas - No.seedling'!FL73</f>
        <v>0</v>
      </c>
      <c r="FN38" s="81">
        <f t="shared" ref="FN38:FN50" si="327">IF(FJ38=0,0,FM38/(FJ38/20))</f>
        <v>0</v>
      </c>
      <c r="FO38" s="113">
        <f>'MASTER_ ALL areas - No.seedling'!FN73</f>
        <v>0</v>
      </c>
      <c r="FP38" s="76">
        <f>'MASTER_ ALL areas - No.seedling'!FO73</f>
        <v>0</v>
      </c>
      <c r="FQ38" s="80">
        <f t="shared" ref="FQ38:FQ50" si="328">IF(FO38=0,0,FP38/(FO38/20))</f>
        <v>0</v>
      </c>
      <c r="FR38" s="76">
        <f>'MASTER_ ALL areas - No.seedling'!FQ73</f>
        <v>0</v>
      </c>
      <c r="FS38" s="81">
        <f t="shared" ref="FS38:FS50" si="329">IF(FO38=0,0,FR38/(FO38/20))</f>
        <v>0</v>
      </c>
      <c r="FT38" s="113">
        <f>'MASTER_ ALL areas - No.seedling'!FS73</f>
        <v>0</v>
      </c>
      <c r="FU38" s="76">
        <f>'MASTER_ ALL areas - No.seedling'!FT73</f>
        <v>0</v>
      </c>
      <c r="FV38" s="80">
        <f t="shared" ref="FV38:FV50" si="330">IF(FT38=0,0,FU38/(FT38/20))</f>
        <v>0</v>
      </c>
      <c r="FW38" s="76">
        <f>'MASTER_ ALL areas - No.seedling'!FV73</f>
        <v>0</v>
      </c>
      <c r="FX38" s="81">
        <f t="shared" ref="FX38:FX50" si="331">IF(FT38=0,0,FW38/(FT38/20))</f>
        <v>0</v>
      </c>
      <c r="FY38" s="113">
        <f>'MASTER_ ALL areas - No.seedling'!FX73</f>
        <v>0</v>
      </c>
      <c r="FZ38" s="76">
        <f>'MASTER_ ALL areas - No.seedling'!FY73</f>
        <v>0</v>
      </c>
      <c r="GA38" s="80">
        <f t="shared" ref="GA38:GA50" si="332">IF(FY38=0,0,FZ38/(FY38/20))</f>
        <v>0</v>
      </c>
      <c r="GB38" s="76">
        <f>'MASTER_ ALL areas - No.seedling'!GA73</f>
        <v>0</v>
      </c>
      <c r="GC38" s="81">
        <f t="shared" ref="GC38:GC50" si="333">IF(FY38=0,0,GB38/(FY38/20))</f>
        <v>0</v>
      </c>
      <c r="GD38" s="113">
        <f>'MASTER_ ALL areas - No.seedling'!GC73</f>
        <v>0</v>
      </c>
      <c r="GE38" s="76">
        <f>'MASTER_ ALL areas - No.seedling'!GD73</f>
        <v>0</v>
      </c>
      <c r="GF38" s="80">
        <f t="shared" ref="GF38:GF50" si="334">IF(GD38=0,0,GE38/(GD38/20))</f>
        <v>0</v>
      </c>
      <c r="GG38" s="76">
        <f>'MASTER_ ALL areas - No.seedling'!GF73</f>
        <v>0</v>
      </c>
      <c r="GH38" s="81">
        <f t="shared" ref="GH38:GH50" si="335">IF(GD38=0,0,GG38/(GD38/20))</f>
        <v>0</v>
      </c>
      <c r="GI38" s="113">
        <f>'MASTER_ ALL areas - No.seedling'!GH73</f>
        <v>0</v>
      </c>
      <c r="GJ38" s="76">
        <f>'MASTER_ ALL areas - No.seedling'!GI73</f>
        <v>0</v>
      </c>
      <c r="GK38" s="80">
        <f t="shared" ref="GK38:GK50" si="336">IF(GI38=0,0,GJ38/(GI38/20))</f>
        <v>0</v>
      </c>
      <c r="GL38" s="76">
        <f>'MASTER_ ALL areas - No.seedling'!GK73</f>
        <v>0</v>
      </c>
      <c r="GM38" s="81">
        <f t="shared" ref="GM38:GM50" si="337">IF(GI38=0,0,GL38/(GI38/20))</f>
        <v>0</v>
      </c>
      <c r="GN38" s="113">
        <f>'MASTER_ ALL areas - No.seedling'!GM73</f>
        <v>0</v>
      </c>
      <c r="GO38" s="76">
        <f>'MASTER_ ALL areas - No.seedling'!GN73</f>
        <v>0</v>
      </c>
      <c r="GP38" s="80">
        <f t="shared" ref="GP38:GP50" si="338">IF(GN38=0,0,GO38/(GN38/20))</f>
        <v>0</v>
      </c>
      <c r="GQ38" s="76">
        <f>'MASTER_ ALL areas - No.seedling'!GP73</f>
        <v>0</v>
      </c>
      <c r="GR38" s="81">
        <f t="shared" ref="GR38:GR50" si="339">IF(GN38=0,0,GQ38/(GN38/20))</f>
        <v>0</v>
      </c>
      <c r="GS38" s="113">
        <f>'MASTER_ ALL areas - No.seedling'!GR73</f>
        <v>0</v>
      </c>
      <c r="GT38" s="76">
        <f>'MASTER_ ALL areas - No.seedling'!GS73</f>
        <v>0</v>
      </c>
      <c r="GU38" s="80">
        <f t="shared" ref="GU38:GU50" si="340">IF(GS38=0,0,GT38/(GS38/20))</f>
        <v>0</v>
      </c>
      <c r="GV38" s="76">
        <f>'MASTER_ ALL areas - No.seedling'!GU73</f>
        <v>0</v>
      </c>
      <c r="GW38" s="81">
        <f t="shared" ref="GW38:GW50" si="341">IF(GS38=0,0,GV38/(GS38/20))</f>
        <v>0</v>
      </c>
      <c r="GX38" s="113">
        <f>'MASTER_ ALL areas - No.seedling'!GW73</f>
        <v>0</v>
      </c>
      <c r="GY38" s="76">
        <f>'MASTER_ ALL areas - No.seedling'!GX73</f>
        <v>0</v>
      </c>
      <c r="GZ38" s="80">
        <f t="shared" ref="GZ38:GZ50" si="342">IF(GX38=0,0,GY38/(GX38/20))</f>
        <v>0</v>
      </c>
      <c r="HA38" s="76">
        <f>'MASTER_ ALL areas - No.seedling'!GZ73</f>
        <v>0</v>
      </c>
      <c r="HB38" s="81">
        <f t="shared" ref="HB38:HB50" si="343">IF(GX38=0,0,HA38/(GX38/20))</f>
        <v>0</v>
      </c>
      <c r="HC38" s="113">
        <f>'MASTER_ ALL areas - No.seedling'!HB73</f>
        <v>0</v>
      </c>
      <c r="HD38" s="76">
        <f>'MASTER_ ALL areas - No.seedling'!HC73</f>
        <v>0</v>
      </c>
      <c r="HE38" s="80">
        <f t="shared" ref="HE38:HE50" si="344">IF(HC38=0,0,HD38/(HC38/20))</f>
        <v>0</v>
      </c>
      <c r="HF38" s="76">
        <f>'MASTER_ ALL areas - No.seedling'!HE73</f>
        <v>0</v>
      </c>
      <c r="HG38" s="81">
        <f t="shared" ref="HG38:HG50" si="345">IF(HC38=0,0,HF38/(HC38/20))</f>
        <v>0</v>
      </c>
      <c r="HH38" s="113">
        <f>'MASTER_ ALL areas - No.seedling'!HG73</f>
        <v>0</v>
      </c>
      <c r="HI38" s="76">
        <f>'MASTER_ ALL areas - No.seedling'!HH73</f>
        <v>0</v>
      </c>
      <c r="HJ38" s="80">
        <f t="shared" ref="HJ38:HJ50" si="346">IF(HH38=0,0,HI38/(HH38/20))</f>
        <v>0</v>
      </c>
      <c r="HK38" s="76">
        <f>'MASTER_ ALL areas - No.seedling'!HJ73</f>
        <v>0</v>
      </c>
      <c r="HL38" s="81">
        <f t="shared" ref="HL38:HL50" si="347">IF(HH38=0,0,HK38/(HH38/20))</f>
        <v>0</v>
      </c>
      <c r="HM38" s="113">
        <f>'MASTER_ ALL areas - No.seedling'!HL73</f>
        <v>0</v>
      </c>
      <c r="HN38" s="76">
        <f>'MASTER_ ALL areas - No.seedling'!HM73</f>
        <v>0</v>
      </c>
      <c r="HO38" s="80">
        <f t="shared" ref="HO38:HO50" si="348">IF(HM38=0,0,HN38/(HM38/20))</f>
        <v>0</v>
      </c>
      <c r="HP38" s="76">
        <f>'MASTER_ ALL areas - No.seedling'!HO73</f>
        <v>0</v>
      </c>
      <c r="HQ38" s="81">
        <f t="shared" ref="HQ38:HQ50" si="349">IF(HM38=0,0,HP38/(HM38/20))</f>
        <v>0</v>
      </c>
      <c r="HR38" s="113">
        <f>'MASTER_ ALL areas - No.seedling'!HQ73</f>
        <v>0</v>
      </c>
      <c r="HS38" s="76">
        <f>'MASTER_ ALL areas - No.seedling'!HR73</f>
        <v>0</v>
      </c>
      <c r="HT38" s="80">
        <f t="shared" ref="HT38:HT50" si="350">IF(HR38=0,0,HS38/(HR38/20))</f>
        <v>0</v>
      </c>
      <c r="HU38" s="76">
        <f>'MASTER_ ALL areas - No.seedling'!HT73</f>
        <v>0</v>
      </c>
      <c r="HV38" s="81">
        <f t="shared" ref="HV38:HV50" si="351">IF(HR38=0,0,HU38/(HR38/20))</f>
        <v>0</v>
      </c>
      <c r="HW38" s="113">
        <f>'MASTER_ ALL areas - No.seedling'!HV73</f>
        <v>0</v>
      </c>
      <c r="HX38" s="76">
        <f>'MASTER_ ALL areas - No.seedling'!HW73</f>
        <v>0</v>
      </c>
      <c r="HY38" s="80">
        <f t="shared" ref="HY38:HY50" si="352">IF(HW38=0,0,HX38/(HW38/20))</f>
        <v>0</v>
      </c>
      <c r="HZ38" s="76">
        <f>'MASTER_ ALL areas - No.seedling'!HY73</f>
        <v>0</v>
      </c>
      <c r="IA38" s="81">
        <f t="shared" ref="IA38:IA50" si="353">IF(HW38=0,0,HZ38/(HW38/20))</f>
        <v>0</v>
      </c>
      <c r="IB38" s="113">
        <f>'MASTER_ ALL areas - No.seedling'!IA73</f>
        <v>0</v>
      </c>
      <c r="IC38" s="76">
        <f>'MASTER_ ALL areas - No.seedling'!IB73</f>
        <v>0</v>
      </c>
      <c r="ID38" s="80">
        <f t="shared" ref="ID38:ID50" si="354">IF(IB38=0,0,IC38/(IB38/20))</f>
        <v>0</v>
      </c>
      <c r="IE38" s="76">
        <f>'MASTER_ ALL areas - No.seedling'!ID73</f>
        <v>0</v>
      </c>
      <c r="IF38" s="85">
        <f t="shared" ref="IF38:IF50" si="355">IF(IB38=0,0,IE38/(IB38/20))</f>
        <v>0</v>
      </c>
      <c r="IG38" s="86" t="s">
        <v>267</v>
      </c>
      <c r="IH38" s="87"/>
    </row>
    <row r="39" spans="2:242" ht="33" customHeight="1" x14ac:dyDescent="0.25">
      <c r="B39" s="420">
        <v>70</v>
      </c>
      <c r="C39" s="421" t="s">
        <v>268</v>
      </c>
      <c r="D39" s="422">
        <v>216761</v>
      </c>
      <c r="E39" s="423">
        <v>932892</v>
      </c>
      <c r="F39" s="424" t="s">
        <v>89</v>
      </c>
      <c r="G39" s="198" t="s">
        <v>194</v>
      </c>
      <c r="H39" s="212">
        <f>'MASTER_ ALL areas - No.seedling'!G74</f>
        <v>6</v>
      </c>
      <c r="I39" s="70">
        <f>'MASTER_ ALL areas - No.seedling'!H74</f>
        <v>0.7</v>
      </c>
      <c r="J39" s="71">
        <f>'MASTER_ ALL areas - No.seedling'!I74</f>
        <v>21</v>
      </c>
      <c r="K39" s="72">
        <f>'MASTER_ ALL areas - No.seedling'!J74</f>
        <v>141</v>
      </c>
      <c r="L39" s="73">
        <f t="shared" si="267"/>
        <v>2820</v>
      </c>
      <c r="M39" s="74">
        <f>'MASTER_ ALL areas - No.seedling'!L74</f>
        <v>2820</v>
      </c>
      <c r="N39" s="113">
        <f>'MASTER_ ALL areas - No.seedling'!M74</f>
        <v>11</v>
      </c>
      <c r="O39" s="114">
        <f>'MASTER_ ALL areas - No.seedling'!N74</f>
        <v>52</v>
      </c>
      <c r="P39" s="80">
        <f>'MASTER_ ALL areas - No.seedling'!O74</f>
        <v>7.8014184397163122E-2</v>
      </c>
      <c r="Q39" s="81">
        <f>'MASTER_ ALL areas - No.seedling'!P74</f>
        <v>0.36879432624113473</v>
      </c>
      <c r="R39" s="621"/>
      <c r="S39" s="617">
        <f>'MASTER_ ALL areas - No.seedling'!R74</f>
        <v>2380</v>
      </c>
      <c r="T39" s="76">
        <f>'MASTER_ ALL areas - No.seedling'!S74</f>
        <v>0</v>
      </c>
      <c r="U39" s="77">
        <f t="shared" si="268"/>
        <v>0</v>
      </c>
      <c r="V39" s="82">
        <f>'MASTER_ ALL areas - No.seedling'!U74</f>
        <v>30</v>
      </c>
      <c r="W39" s="80">
        <f t="shared" si="269"/>
        <v>0.25210084033613445</v>
      </c>
      <c r="X39" s="619">
        <f>'MASTER_ ALL areas - No.seedling'!W74</f>
        <v>420</v>
      </c>
      <c r="Y39" s="82">
        <f>'MASTER_ ALL areas - No.seedling'!X74</f>
        <v>11</v>
      </c>
      <c r="Z39" s="77">
        <f t="shared" si="270"/>
        <v>0.52380952380952384</v>
      </c>
      <c r="AA39" s="82">
        <f>'MASTER_ ALL areas - No.seedling'!Z74</f>
        <v>21</v>
      </c>
      <c r="AB39" s="80">
        <f t="shared" si="271"/>
        <v>1</v>
      </c>
      <c r="AC39" s="76">
        <f>'MASTER_ ALL areas - No.seedling'!AB74</f>
        <v>0</v>
      </c>
      <c r="AD39" s="76">
        <f>'MASTER_ ALL areas - No.seedling'!AC74</f>
        <v>0</v>
      </c>
      <c r="AE39" s="77">
        <f t="shared" si="272"/>
        <v>0</v>
      </c>
      <c r="AF39" s="82">
        <f>'MASTER_ ALL areas - No.seedling'!AE74</f>
        <v>0</v>
      </c>
      <c r="AG39" s="80">
        <f t="shared" si="273"/>
        <v>0</v>
      </c>
      <c r="AH39" s="76">
        <f>'MASTER_ ALL areas - No.seedling'!AG74</f>
        <v>20</v>
      </c>
      <c r="AI39" s="76">
        <f>'MASTER_ ALL areas - No.seedling'!AH74</f>
        <v>0</v>
      </c>
      <c r="AJ39" s="77">
        <f t="shared" si="274"/>
        <v>0</v>
      </c>
      <c r="AK39" s="82">
        <f>'MASTER_ ALL areas - No.seedling'!AJ74</f>
        <v>1</v>
      </c>
      <c r="AL39" s="81">
        <f t="shared" si="275"/>
        <v>1</v>
      </c>
      <c r="AM39" s="621"/>
      <c r="AN39" s="617">
        <f>'MASTER_ ALL areas - No.seedling'!AM74</f>
        <v>60</v>
      </c>
      <c r="AO39" s="76">
        <f>'MASTER_ ALL areas - No.seedling'!AN74</f>
        <v>0</v>
      </c>
      <c r="AP39" s="77">
        <f t="shared" si="276"/>
        <v>0</v>
      </c>
      <c r="AQ39" s="82">
        <f>'MASTER_ ALL areas - No.seedling'!AP74</f>
        <v>2</v>
      </c>
      <c r="AR39" s="77">
        <f t="shared" si="277"/>
        <v>0.66666666666666663</v>
      </c>
      <c r="AS39" s="82">
        <f>'MASTER_ ALL areas - No.seedling'!AR74</f>
        <v>2460</v>
      </c>
      <c r="AT39" s="76">
        <f>'MASTER_ ALL areas - No.seedling'!AS74</f>
        <v>0</v>
      </c>
      <c r="AU39" s="77">
        <f t="shared" si="278"/>
        <v>0</v>
      </c>
      <c r="AV39" s="82">
        <f>'MASTER_ ALL areas - No.seedling'!AU74</f>
        <v>35</v>
      </c>
      <c r="AW39" s="77">
        <f t="shared" si="279"/>
        <v>0.28455284552845528</v>
      </c>
      <c r="AX39" s="71">
        <f>'MASTER_ ALL areas - No.seedling'!AW74</f>
        <v>0</v>
      </c>
      <c r="AY39" s="82">
        <f>'MASTER_ ALL areas - No.seedling'!AX74</f>
        <v>0</v>
      </c>
      <c r="AZ39" s="77">
        <f t="shared" si="280"/>
        <v>0</v>
      </c>
      <c r="BA39" s="82">
        <f>'MASTER_ ALL areas - No.seedling'!AZ74</f>
        <v>0</v>
      </c>
      <c r="BB39" s="77">
        <f t="shared" si="281"/>
        <v>0</v>
      </c>
      <c r="BC39" s="82">
        <f>'MASTER_ ALL areas - No.seedling'!BB74</f>
        <v>240</v>
      </c>
      <c r="BD39" s="76">
        <f>'MASTER_ ALL areas - No.seedling'!BC74</f>
        <v>11</v>
      </c>
      <c r="BE39" s="77">
        <f t="shared" si="282"/>
        <v>0.91666666666666663</v>
      </c>
      <c r="BF39" s="82">
        <f>'MASTER_ ALL areas - No.seedling'!BE74</f>
        <v>12</v>
      </c>
      <c r="BG39" s="77">
        <f t="shared" si="283"/>
        <v>1</v>
      </c>
      <c r="BH39" s="82">
        <f>'MASTER_ ALL areas - No.seedling'!BG74</f>
        <v>0</v>
      </c>
      <c r="BI39" s="76">
        <f>'MASTER_ ALL areas - No.seedling'!BH74</f>
        <v>0</v>
      </c>
      <c r="BJ39" s="77">
        <f t="shared" si="284"/>
        <v>0</v>
      </c>
      <c r="BK39" s="82">
        <f>'MASTER_ ALL areas - No.seedling'!BJ74</f>
        <v>0</v>
      </c>
      <c r="BL39" s="77">
        <f t="shared" si="285"/>
        <v>0</v>
      </c>
      <c r="BM39" s="82">
        <f>'MASTER_ ALL areas - No.seedling'!BL74</f>
        <v>0</v>
      </c>
      <c r="BN39" s="76">
        <f>'MASTER_ ALL areas - No.seedling'!BM74</f>
        <v>0</v>
      </c>
      <c r="BO39" s="77">
        <f t="shared" si="286"/>
        <v>0</v>
      </c>
      <c r="BP39" s="82">
        <f>'MASTER_ ALL areas - No.seedling'!BO74</f>
        <v>0</v>
      </c>
      <c r="BQ39" s="77">
        <f t="shared" si="287"/>
        <v>0</v>
      </c>
      <c r="BR39" s="82">
        <f>'MASTER_ ALL areas - No.seedling'!BQ74</f>
        <v>0</v>
      </c>
      <c r="BS39" s="76">
        <f>'MASTER_ ALL areas - No.seedling'!BR74</f>
        <v>0</v>
      </c>
      <c r="BT39" s="77">
        <f t="shared" si="288"/>
        <v>0</v>
      </c>
      <c r="BU39" s="82">
        <f>'MASTER_ ALL areas - No.seedling'!BT74</f>
        <v>0</v>
      </c>
      <c r="BV39" s="77">
        <f t="shared" si="289"/>
        <v>0</v>
      </c>
      <c r="BW39" s="82">
        <f>'MASTER_ ALL areas - No.seedling'!BV74</f>
        <v>60</v>
      </c>
      <c r="BX39" s="76">
        <f>'MASTER_ ALL areas - No.seedling'!BW74</f>
        <v>0</v>
      </c>
      <c r="BY39" s="77">
        <f t="shared" si="290"/>
        <v>0</v>
      </c>
      <c r="BZ39" s="82">
        <f>'MASTER_ ALL areas - No.seedling'!BY74</f>
        <v>3</v>
      </c>
      <c r="CA39" s="81">
        <f t="shared" si="291"/>
        <v>1</v>
      </c>
      <c r="CB39" s="79"/>
      <c r="CC39" s="75">
        <f>'MASTER_ ALL areas - No.seedling'!CB74</f>
        <v>40</v>
      </c>
      <c r="CD39" s="76">
        <f>'MASTER_ ALL areas - No.seedling'!CC74</f>
        <v>0</v>
      </c>
      <c r="CE39" s="80">
        <f t="shared" si="292"/>
        <v>0</v>
      </c>
      <c r="CF39" s="76">
        <f>'MASTER_ ALL areas - No.seedling'!CE74</f>
        <v>1</v>
      </c>
      <c r="CG39" s="81">
        <f t="shared" si="293"/>
        <v>0.5</v>
      </c>
      <c r="CH39" s="113">
        <f>'MASTER_ ALL areas - No.seedling'!CG74</f>
        <v>0</v>
      </c>
      <c r="CI39" s="76">
        <f>'MASTER_ ALL areas - No.seedling'!CH74</f>
        <v>0</v>
      </c>
      <c r="CJ39" s="80">
        <f t="shared" si="294"/>
        <v>0</v>
      </c>
      <c r="CK39" s="76">
        <f>'MASTER_ ALL areas - No.seedling'!CJ74</f>
        <v>0</v>
      </c>
      <c r="CL39" s="81">
        <f t="shared" si="295"/>
        <v>0</v>
      </c>
      <c r="CM39" s="113">
        <f>'MASTER_ ALL areas - No.seedling'!CL74</f>
        <v>0</v>
      </c>
      <c r="CN39" s="76">
        <f>'MASTER_ ALL areas - No.seedling'!CM74</f>
        <v>0</v>
      </c>
      <c r="CO39" s="80">
        <f t="shared" si="296"/>
        <v>0</v>
      </c>
      <c r="CP39" s="76">
        <f>'MASTER_ ALL areas - No.seedling'!CO74</f>
        <v>0</v>
      </c>
      <c r="CQ39" s="81">
        <f t="shared" si="297"/>
        <v>0</v>
      </c>
      <c r="CR39" s="75">
        <f>'MASTER_ ALL areas - No.seedling'!CQ74</f>
        <v>20</v>
      </c>
      <c r="CS39" s="76">
        <f>'MASTER_ ALL areas - No.seedling'!CR74</f>
        <v>0</v>
      </c>
      <c r="CT39" s="80">
        <f t="shared" si="298"/>
        <v>0</v>
      </c>
      <c r="CU39" s="76">
        <f>'MASTER_ ALL areas - No.seedling'!CT74</f>
        <v>1</v>
      </c>
      <c r="CV39" s="81">
        <f t="shared" si="299"/>
        <v>1</v>
      </c>
      <c r="CW39" s="75">
        <f>'MASTER_ ALL areas - No.seedling'!CV74</f>
        <v>2340</v>
      </c>
      <c r="CX39" s="76">
        <f>'MASTER_ ALL areas - No.seedling'!CW74</f>
        <v>0</v>
      </c>
      <c r="CY39" s="80">
        <f t="shared" si="300"/>
        <v>0</v>
      </c>
      <c r="CZ39" s="76">
        <f>'MASTER_ ALL areas - No.seedling'!CY74</f>
        <v>29</v>
      </c>
      <c r="DA39" s="81">
        <f t="shared" si="301"/>
        <v>0.24786324786324787</v>
      </c>
      <c r="DB39" s="75">
        <f>'MASTER_ ALL areas - No.seedling'!DA74</f>
        <v>120</v>
      </c>
      <c r="DC39" s="76">
        <f>'MASTER_ ALL areas - No.seedling'!DB74</f>
        <v>0</v>
      </c>
      <c r="DD39" s="80">
        <f t="shared" si="302"/>
        <v>0</v>
      </c>
      <c r="DE39" s="76">
        <f>'MASTER_ ALL areas - No.seedling'!DD74</f>
        <v>6</v>
      </c>
      <c r="DF39" s="81">
        <f t="shared" si="303"/>
        <v>1</v>
      </c>
      <c r="DG39" s="113">
        <f>'MASTER_ ALL areas - No.seedling'!DF74</f>
        <v>0</v>
      </c>
      <c r="DH39" s="76">
        <f>'MASTER_ ALL areas - No.seedling'!DG74</f>
        <v>0</v>
      </c>
      <c r="DI39" s="80">
        <f t="shared" si="304"/>
        <v>0</v>
      </c>
      <c r="DJ39" s="76">
        <f>'MASTER_ ALL areas - No.seedling'!DI74</f>
        <v>0</v>
      </c>
      <c r="DK39" s="81">
        <f t="shared" si="305"/>
        <v>0</v>
      </c>
      <c r="DL39" s="113">
        <f>'MASTER_ ALL areas - No.seedling'!DK74</f>
        <v>0</v>
      </c>
      <c r="DM39" s="76">
        <f>'MASTER_ ALL areas - No.seedling'!DL74</f>
        <v>0</v>
      </c>
      <c r="DN39" s="80">
        <f t="shared" si="306"/>
        <v>0</v>
      </c>
      <c r="DO39" s="76">
        <f>'MASTER_ ALL areas - No.seedling'!DN74</f>
        <v>0</v>
      </c>
      <c r="DP39" s="81">
        <f t="shared" si="307"/>
        <v>0</v>
      </c>
      <c r="DQ39" s="113">
        <f>'MASTER_ ALL areas - No.seedling'!DP74</f>
        <v>0</v>
      </c>
      <c r="DR39" s="76">
        <f>'MASTER_ ALL areas - No.seedling'!DQ74</f>
        <v>0</v>
      </c>
      <c r="DS39" s="80">
        <f t="shared" si="308"/>
        <v>0</v>
      </c>
      <c r="DT39" s="76">
        <f>'MASTER_ ALL areas - No.seedling'!DS74</f>
        <v>0</v>
      </c>
      <c r="DU39" s="81">
        <f t="shared" si="309"/>
        <v>0</v>
      </c>
      <c r="DV39" s="113">
        <f>'MASTER_ ALL areas - No.seedling'!DU74</f>
        <v>0</v>
      </c>
      <c r="DW39" s="76">
        <f>'MASTER_ ALL areas - No.seedling'!DV74</f>
        <v>0</v>
      </c>
      <c r="DX39" s="80">
        <f t="shared" si="310"/>
        <v>0</v>
      </c>
      <c r="DY39" s="76">
        <f>'MASTER_ ALL areas - No.seedling'!DX74</f>
        <v>0</v>
      </c>
      <c r="DZ39" s="81">
        <f t="shared" si="311"/>
        <v>0</v>
      </c>
      <c r="EA39" s="113">
        <f>'MASTER_ ALL areas - No.seedling'!DZ74</f>
        <v>0</v>
      </c>
      <c r="EB39" s="76">
        <f>'MASTER_ ALL areas - No.seedling'!EA74</f>
        <v>0</v>
      </c>
      <c r="EC39" s="80">
        <f t="shared" si="312"/>
        <v>0</v>
      </c>
      <c r="ED39" s="76">
        <f>'MASTER_ ALL areas - No.seedling'!EC74</f>
        <v>0</v>
      </c>
      <c r="EE39" s="81">
        <f t="shared" si="313"/>
        <v>0</v>
      </c>
      <c r="EF39" s="113">
        <f>'MASTER_ ALL areas - No.seedling'!EE74</f>
        <v>0</v>
      </c>
      <c r="EG39" s="76">
        <f>'MASTER_ ALL areas - No.seedling'!EF74</f>
        <v>0</v>
      </c>
      <c r="EH39" s="80">
        <f t="shared" si="314"/>
        <v>0</v>
      </c>
      <c r="EI39" s="76">
        <f>'MASTER_ ALL areas - No.seedling'!EH74</f>
        <v>0</v>
      </c>
      <c r="EJ39" s="81">
        <f t="shared" si="315"/>
        <v>0</v>
      </c>
      <c r="EK39" s="113">
        <f>'MASTER_ ALL areas - No.seedling'!EJ74</f>
        <v>0</v>
      </c>
      <c r="EL39" s="76">
        <f>'MASTER_ ALL areas - No.seedling'!EK74</f>
        <v>0</v>
      </c>
      <c r="EM39" s="80">
        <f t="shared" si="316"/>
        <v>0</v>
      </c>
      <c r="EN39" s="76">
        <f>'MASTER_ ALL areas - No.seedling'!EM74</f>
        <v>0</v>
      </c>
      <c r="EO39" s="81">
        <f t="shared" si="317"/>
        <v>0</v>
      </c>
      <c r="EP39" s="75">
        <f>'MASTER_ ALL areas - No.seedling'!EO74</f>
        <v>240</v>
      </c>
      <c r="EQ39" s="76">
        <f>'MASTER_ ALL areas - No.seedling'!EP74</f>
        <v>11</v>
      </c>
      <c r="ER39" s="80">
        <f t="shared" si="318"/>
        <v>0.91666666666666663</v>
      </c>
      <c r="ES39" s="76">
        <f>'MASTER_ ALL areas - No.seedling'!ER74</f>
        <v>12</v>
      </c>
      <c r="ET39" s="81">
        <f t="shared" si="319"/>
        <v>1</v>
      </c>
      <c r="EU39" s="113">
        <f>'MASTER_ ALL areas - No.seedling'!ET74</f>
        <v>0</v>
      </c>
      <c r="EV39" s="76">
        <f>'MASTER_ ALL areas - No.seedling'!EU74</f>
        <v>0</v>
      </c>
      <c r="EW39" s="80">
        <f t="shared" si="320"/>
        <v>0</v>
      </c>
      <c r="EX39" s="76">
        <f>'MASTER_ ALL areas - No.seedling'!EW74</f>
        <v>0</v>
      </c>
      <c r="EY39" s="81">
        <f t="shared" si="321"/>
        <v>0</v>
      </c>
      <c r="EZ39" s="113">
        <f>'MASTER_ ALL areas - No.seedling'!EY74</f>
        <v>0</v>
      </c>
      <c r="FA39" s="76">
        <f>'MASTER_ ALL areas - No.seedling'!EZ74</f>
        <v>0</v>
      </c>
      <c r="FB39" s="80">
        <f t="shared" si="322"/>
        <v>0</v>
      </c>
      <c r="FC39" s="76">
        <f>'MASTER_ ALL areas - No.seedling'!FB74</f>
        <v>0</v>
      </c>
      <c r="FD39" s="81">
        <f t="shared" si="323"/>
        <v>0</v>
      </c>
      <c r="FE39" s="113">
        <f>'MASTER_ ALL areas - No.seedling'!FD74</f>
        <v>0</v>
      </c>
      <c r="FF39" s="76">
        <f>'MASTER_ ALL areas - No.seedling'!FE74</f>
        <v>0</v>
      </c>
      <c r="FG39" s="80">
        <f t="shared" si="324"/>
        <v>0</v>
      </c>
      <c r="FH39" s="76">
        <f>'MASTER_ ALL areas - No.seedling'!FG74</f>
        <v>0</v>
      </c>
      <c r="FI39" s="81">
        <f t="shared" si="325"/>
        <v>0</v>
      </c>
      <c r="FJ39" s="113">
        <f>'MASTER_ ALL areas - No.seedling'!FI74</f>
        <v>0</v>
      </c>
      <c r="FK39" s="76">
        <f>'MASTER_ ALL areas - No.seedling'!FJ74</f>
        <v>0</v>
      </c>
      <c r="FL39" s="80">
        <f t="shared" si="326"/>
        <v>0</v>
      </c>
      <c r="FM39" s="76">
        <f>'MASTER_ ALL areas - No.seedling'!FL74</f>
        <v>0</v>
      </c>
      <c r="FN39" s="81">
        <f t="shared" si="327"/>
        <v>0</v>
      </c>
      <c r="FO39" s="113">
        <f>'MASTER_ ALL areas - No.seedling'!FN74</f>
        <v>0</v>
      </c>
      <c r="FP39" s="76">
        <f>'MASTER_ ALL areas - No.seedling'!FO74</f>
        <v>0</v>
      </c>
      <c r="FQ39" s="80">
        <f t="shared" si="328"/>
        <v>0</v>
      </c>
      <c r="FR39" s="76">
        <f>'MASTER_ ALL areas - No.seedling'!FQ74</f>
        <v>0</v>
      </c>
      <c r="FS39" s="81">
        <f t="shared" si="329"/>
        <v>0</v>
      </c>
      <c r="FT39" s="113">
        <f>'MASTER_ ALL areas - No.seedling'!FS74</f>
        <v>0</v>
      </c>
      <c r="FU39" s="76">
        <f>'MASTER_ ALL areas - No.seedling'!FT74</f>
        <v>0</v>
      </c>
      <c r="FV39" s="80">
        <f t="shared" si="330"/>
        <v>0</v>
      </c>
      <c r="FW39" s="76">
        <f>'MASTER_ ALL areas - No.seedling'!FV74</f>
        <v>0</v>
      </c>
      <c r="FX39" s="81">
        <f t="shared" si="331"/>
        <v>0</v>
      </c>
      <c r="FY39" s="113">
        <f>'MASTER_ ALL areas - No.seedling'!FX74</f>
        <v>0</v>
      </c>
      <c r="FZ39" s="76">
        <f>'MASTER_ ALL areas - No.seedling'!FY74</f>
        <v>0</v>
      </c>
      <c r="GA39" s="80">
        <f t="shared" si="332"/>
        <v>0</v>
      </c>
      <c r="GB39" s="76">
        <f>'MASTER_ ALL areas - No.seedling'!GA74</f>
        <v>0</v>
      </c>
      <c r="GC39" s="81">
        <f t="shared" si="333"/>
        <v>0</v>
      </c>
      <c r="GD39" s="113">
        <f>'MASTER_ ALL areas - No.seedling'!GC74</f>
        <v>0</v>
      </c>
      <c r="GE39" s="76">
        <f>'MASTER_ ALL areas - No.seedling'!GD74</f>
        <v>0</v>
      </c>
      <c r="GF39" s="80">
        <f t="shared" si="334"/>
        <v>0</v>
      </c>
      <c r="GG39" s="76">
        <f>'MASTER_ ALL areas - No.seedling'!GF74</f>
        <v>0</v>
      </c>
      <c r="GH39" s="81">
        <f t="shared" si="335"/>
        <v>0</v>
      </c>
      <c r="GI39" s="113">
        <f>'MASTER_ ALL areas - No.seedling'!GH74</f>
        <v>0</v>
      </c>
      <c r="GJ39" s="76">
        <f>'MASTER_ ALL areas - No.seedling'!GI74</f>
        <v>0</v>
      </c>
      <c r="GK39" s="80">
        <f t="shared" si="336"/>
        <v>0</v>
      </c>
      <c r="GL39" s="76">
        <f>'MASTER_ ALL areas - No.seedling'!GK74</f>
        <v>0</v>
      </c>
      <c r="GM39" s="81">
        <f t="shared" si="337"/>
        <v>0</v>
      </c>
      <c r="GN39" s="113">
        <f>'MASTER_ ALL areas - No.seedling'!GM74</f>
        <v>0</v>
      </c>
      <c r="GO39" s="76">
        <f>'MASTER_ ALL areas - No.seedling'!GN74</f>
        <v>0</v>
      </c>
      <c r="GP39" s="80">
        <f t="shared" si="338"/>
        <v>0</v>
      </c>
      <c r="GQ39" s="76">
        <f>'MASTER_ ALL areas - No.seedling'!GP74</f>
        <v>0</v>
      </c>
      <c r="GR39" s="81">
        <f t="shared" si="339"/>
        <v>0</v>
      </c>
      <c r="GS39" s="113">
        <f>'MASTER_ ALL areas - No.seedling'!GR74</f>
        <v>0</v>
      </c>
      <c r="GT39" s="76">
        <f>'MASTER_ ALL areas - No.seedling'!GS74</f>
        <v>0</v>
      </c>
      <c r="GU39" s="80">
        <f t="shared" si="340"/>
        <v>0</v>
      </c>
      <c r="GV39" s="76">
        <f>'MASTER_ ALL areas - No.seedling'!GU74</f>
        <v>0</v>
      </c>
      <c r="GW39" s="81">
        <f t="shared" si="341"/>
        <v>0</v>
      </c>
      <c r="GX39" s="113">
        <f>'MASTER_ ALL areas - No.seedling'!GW74</f>
        <v>0</v>
      </c>
      <c r="GY39" s="76">
        <f>'MASTER_ ALL areas - No.seedling'!GX74</f>
        <v>0</v>
      </c>
      <c r="GZ39" s="80">
        <f t="shared" si="342"/>
        <v>0</v>
      </c>
      <c r="HA39" s="76">
        <f>'MASTER_ ALL areas - No.seedling'!GZ74</f>
        <v>0</v>
      </c>
      <c r="HB39" s="81">
        <f t="shared" si="343"/>
        <v>0</v>
      </c>
      <c r="HC39" s="113">
        <f>'MASTER_ ALL areas - No.seedling'!HB74</f>
        <v>0</v>
      </c>
      <c r="HD39" s="76">
        <f>'MASTER_ ALL areas - No.seedling'!HC74</f>
        <v>0</v>
      </c>
      <c r="HE39" s="80">
        <f t="shared" si="344"/>
        <v>0</v>
      </c>
      <c r="HF39" s="76">
        <f>'MASTER_ ALL areas - No.seedling'!HE74</f>
        <v>0</v>
      </c>
      <c r="HG39" s="81">
        <f t="shared" si="345"/>
        <v>0</v>
      </c>
      <c r="HH39" s="113">
        <f>'MASTER_ ALL areas - No.seedling'!HG74</f>
        <v>0</v>
      </c>
      <c r="HI39" s="76">
        <f>'MASTER_ ALL areas - No.seedling'!HH74</f>
        <v>0</v>
      </c>
      <c r="HJ39" s="80">
        <f t="shared" si="346"/>
        <v>0</v>
      </c>
      <c r="HK39" s="76">
        <f>'MASTER_ ALL areas - No.seedling'!HJ74</f>
        <v>0</v>
      </c>
      <c r="HL39" s="81">
        <f t="shared" si="347"/>
        <v>0</v>
      </c>
      <c r="HM39" s="113">
        <f>'MASTER_ ALL areas - No.seedling'!HL74</f>
        <v>0</v>
      </c>
      <c r="HN39" s="76">
        <f>'MASTER_ ALL areas - No.seedling'!HM74</f>
        <v>0</v>
      </c>
      <c r="HO39" s="80">
        <f t="shared" si="348"/>
        <v>0</v>
      </c>
      <c r="HP39" s="76">
        <f>'MASTER_ ALL areas - No.seedling'!HO74</f>
        <v>0</v>
      </c>
      <c r="HQ39" s="81">
        <f t="shared" si="349"/>
        <v>0</v>
      </c>
      <c r="HR39" s="75">
        <f>'MASTER_ ALL areas - No.seedling'!HQ74</f>
        <v>60</v>
      </c>
      <c r="HS39" s="76">
        <f>'MASTER_ ALL areas - No.seedling'!HR74</f>
        <v>0</v>
      </c>
      <c r="HT39" s="80">
        <f t="shared" si="350"/>
        <v>0</v>
      </c>
      <c r="HU39" s="76">
        <f>'MASTER_ ALL areas - No.seedling'!HT74</f>
        <v>3</v>
      </c>
      <c r="HV39" s="81">
        <f t="shared" si="351"/>
        <v>1</v>
      </c>
      <c r="HW39" s="113">
        <f>'MASTER_ ALL areas - No.seedling'!HV74</f>
        <v>0</v>
      </c>
      <c r="HX39" s="76">
        <f>'MASTER_ ALL areas - No.seedling'!HW74</f>
        <v>0</v>
      </c>
      <c r="HY39" s="80">
        <f t="shared" si="352"/>
        <v>0</v>
      </c>
      <c r="HZ39" s="76">
        <f>'MASTER_ ALL areas - No.seedling'!HY74</f>
        <v>0</v>
      </c>
      <c r="IA39" s="81">
        <f t="shared" si="353"/>
        <v>0</v>
      </c>
      <c r="IB39" s="113">
        <f>'MASTER_ ALL areas - No.seedling'!IA74</f>
        <v>0</v>
      </c>
      <c r="IC39" s="76">
        <f>'MASTER_ ALL areas - No.seedling'!IB74</f>
        <v>0</v>
      </c>
      <c r="ID39" s="80">
        <f t="shared" si="354"/>
        <v>0</v>
      </c>
      <c r="IE39" s="76">
        <f>'MASTER_ ALL areas - No.seedling'!ID74</f>
        <v>0</v>
      </c>
      <c r="IF39" s="85">
        <f t="shared" si="355"/>
        <v>0</v>
      </c>
      <c r="IG39" s="86" t="s">
        <v>269</v>
      </c>
      <c r="IH39" s="87"/>
    </row>
    <row r="40" spans="2:242" ht="33" customHeight="1" x14ac:dyDescent="0.25">
      <c r="B40" s="420">
        <v>71</v>
      </c>
      <c r="C40" s="421" t="s">
        <v>231</v>
      </c>
      <c r="D40" s="422">
        <v>216973</v>
      </c>
      <c r="E40" s="423">
        <v>932888</v>
      </c>
      <c r="F40" s="424" t="s">
        <v>89</v>
      </c>
      <c r="G40" s="199" t="s">
        <v>194</v>
      </c>
      <c r="H40" s="212">
        <f>'MASTER_ ALL areas - No.seedling'!G75</f>
        <v>6</v>
      </c>
      <c r="I40" s="70">
        <f>'MASTER_ ALL areas - No.seedling'!H75</f>
        <v>0.75</v>
      </c>
      <c r="J40" s="71">
        <f>'MASTER_ ALL areas - No.seedling'!I75</f>
        <v>29.6</v>
      </c>
      <c r="K40" s="72">
        <f>'MASTER_ ALL areas - No.seedling'!J75</f>
        <v>21</v>
      </c>
      <c r="L40" s="73">
        <f t="shared" si="267"/>
        <v>420</v>
      </c>
      <c r="M40" s="74">
        <f>'MASTER_ ALL areas - No.seedling'!L75</f>
        <v>420</v>
      </c>
      <c r="N40" s="113">
        <f>'MASTER_ ALL areas - No.seedling'!M75</f>
        <v>3</v>
      </c>
      <c r="O40" s="114">
        <f>'MASTER_ ALL areas - No.seedling'!N75</f>
        <v>7</v>
      </c>
      <c r="P40" s="80">
        <f>'MASTER_ ALL areas - No.seedling'!O75</f>
        <v>0.14285714285714285</v>
      </c>
      <c r="Q40" s="81">
        <f>'MASTER_ ALL areas - No.seedling'!P75</f>
        <v>0.33333333333333331</v>
      </c>
      <c r="R40" s="621"/>
      <c r="S40" s="617">
        <f>'MASTER_ ALL areas - No.seedling'!R75</f>
        <v>320</v>
      </c>
      <c r="T40" s="76">
        <f>'MASTER_ ALL areas - No.seedling'!S75</f>
        <v>1</v>
      </c>
      <c r="U40" s="77">
        <f t="shared" si="268"/>
        <v>6.25E-2</v>
      </c>
      <c r="V40" s="82">
        <f>'MASTER_ ALL areas - No.seedling'!U75</f>
        <v>3</v>
      </c>
      <c r="W40" s="80">
        <f t="shared" si="269"/>
        <v>0.1875</v>
      </c>
      <c r="X40" s="619">
        <f>'MASTER_ ALL areas - No.seedling'!W75</f>
        <v>100</v>
      </c>
      <c r="Y40" s="82">
        <f>'MASTER_ ALL areas - No.seedling'!X75</f>
        <v>2</v>
      </c>
      <c r="Z40" s="77">
        <f t="shared" si="270"/>
        <v>0.4</v>
      </c>
      <c r="AA40" s="82">
        <f>'MASTER_ ALL areas - No.seedling'!Z75</f>
        <v>4</v>
      </c>
      <c r="AB40" s="80">
        <f t="shared" si="271"/>
        <v>0.8</v>
      </c>
      <c r="AC40" s="76">
        <f>'MASTER_ ALL areas - No.seedling'!AB75</f>
        <v>0</v>
      </c>
      <c r="AD40" s="76">
        <f>'MASTER_ ALL areas - No.seedling'!AC75</f>
        <v>0</v>
      </c>
      <c r="AE40" s="77">
        <f t="shared" si="272"/>
        <v>0</v>
      </c>
      <c r="AF40" s="82">
        <f>'MASTER_ ALL areas - No.seedling'!AE75</f>
        <v>0</v>
      </c>
      <c r="AG40" s="80">
        <f t="shared" si="273"/>
        <v>0</v>
      </c>
      <c r="AH40" s="76">
        <f>'MASTER_ ALL areas - No.seedling'!AG75</f>
        <v>0</v>
      </c>
      <c r="AI40" s="76">
        <f>'MASTER_ ALL areas - No.seedling'!AH75</f>
        <v>0</v>
      </c>
      <c r="AJ40" s="77">
        <f t="shared" si="274"/>
        <v>0</v>
      </c>
      <c r="AK40" s="82">
        <f>'MASTER_ ALL areas - No.seedling'!AJ75</f>
        <v>0</v>
      </c>
      <c r="AL40" s="81">
        <f t="shared" si="275"/>
        <v>0</v>
      </c>
      <c r="AM40" s="621"/>
      <c r="AN40" s="617">
        <f>'MASTER_ ALL areas - No.seedling'!AM75</f>
        <v>0</v>
      </c>
      <c r="AO40" s="76">
        <f>'MASTER_ ALL areas - No.seedling'!AN75</f>
        <v>0</v>
      </c>
      <c r="AP40" s="77">
        <f t="shared" si="276"/>
        <v>0</v>
      </c>
      <c r="AQ40" s="82">
        <f>'MASTER_ ALL areas - No.seedling'!AP75</f>
        <v>0</v>
      </c>
      <c r="AR40" s="77">
        <f t="shared" si="277"/>
        <v>0</v>
      </c>
      <c r="AS40" s="82">
        <f>'MASTER_ ALL areas - No.seedling'!AR75</f>
        <v>360</v>
      </c>
      <c r="AT40" s="76">
        <f>'MASTER_ ALL areas - No.seedling'!AS75</f>
        <v>0</v>
      </c>
      <c r="AU40" s="77">
        <f t="shared" si="278"/>
        <v>0</v>
      </c>
      <c r="AV40" s="82">
        <f>'MASTER_ ALL areas - No.seedling'!AU75</f>
        <v>4</v>
      </c>
      <c r="AW40" s="77">
        <f t="shared" si="279"/>
        <v>0.22222222222222221</v>
      </c>
      <c r="AX40" s="71">
        <f>'MASTER_ ALL areas - No.seedling'!AW75</f>
        <v>0</v>
      </c>
      <c r="AY40" s="82">
        <f>'MASTER_ ALL areas - No.seedling'!AX75</f>
        <v>0</v>
      </c>
      <c r="AZ40" s="77">
        <f t="shared" si="280"/>
        <v>0</v>
      </c>
      <c r="BA40" s="82">
        <f>'MASTER_ ALL areas - No.seedling'!AZ75</f>
        <v>0</v>
      </c>
      <c r="BB40" s="77">
        <f t="shared" si="281"/>
        <v>0</v>
      </c>
      <c r="BC40" s="82">
        <f>'MASTER_ ALL areas - No.seedling'!BB75</f>
        <v>60</v>
      </c>
      <c r="BD40" s="76">
        <f>'MASTER_ ALL areas - No.seedling'!BC75</f>
        <v>3</v>
      </c>
      <c r="BE40" s="77">
        <f t="shared" si="282"/>
        <v>1</v>
      </c>
      <c r="BF40" s="82">
        <f>'MASTER_ ALL areas - No.seedling'!BE75</f>
        <v>3</v>
      </c>
      <c r="BG40" s="77">
        <f t="shared" si="283"/>
        <v>1</v>
      </c>
      <c r="BH40" s="82">
        <f>'MASTER_ ALL areas - No.seedling'!BG75</f>
        <v>0</v>
      </c>
      <c r="BI40" s="76">
        <f>'MASTER_ ALL areas - No.seedling'!BH75</f>
        <v>0</v>
      </c>
      <c r="BJ40" s="77">
        <f t="shared" si="284"/>
        <v>0</v>
      </c>
      <c r="BK40" s="82">
        <f>'MASTER_ ALL areas - No.seedling'!BJ75</f>
        <v>0</v>
      </c>
      <c r="BL40" s="77">
        <f t="shared" si="285"/>
        <v>0</v>
      </c>
      <c r="BM40" s="82">
        <f>'MASTER_ ALL areas - No.seedling'!BL75</f>
        <v>0</v>
      </c>
      <c r="BN40" s="76">
        <f>'MASTER_ ALL areas - No.seedling'!BM75</f>
        <v>0</v>
      </c>
      <c r="BO40" s="77">
        <f t="shared" si="286"/>
        <v>0</v>
      </c>
      <c r="BP40" s="82">
        <f>'MASTER_ ALL areas - No.seedling'!BO75</f>
        <v>0</v>
      </c>
      <c r="BQ40" s="77">
        <f t="shared" si="287"/>
        <v>0</v>
      </c>
      <c r="BR40" s="82">
        <f>'MASTER_ ALL areas - No.seedling'!BQ75</f>
        <v>0</v>
      </c>
      <c r="BS40" s="76">
        <f>'MASTER_ ALL areas - No.seedling'!BR75</f>
        <v>0</v>
      </c>
      <c r="BT40" s="77">
        <f t="shared" si="288"/>
        <v>0</v>
      </c>
      <c r="BU40" s="82">
        <f>'MASTER_ ALL areas - No.seedling'!BT75</f>
        <v>0</v>
      </c>
      <c r="BV40" s="77">
        <f t="shared" si="289"/>
        <v>0</v>
      </c>
      <c r="BW40" s="82">
        <f>'MASTER_ ALL areas - No.seedling'!BV75</f>
        <v>0</v>
      </c>
      <c r="BX40" s="76">
        <f>'MASTER_ ALL areas - No.seedling'!BW75</f>
        <v>0</v>
      </c>
      <c r="BY40" s="77">
        <f t="shared" si="290"/>
        <v>0</v>
      </c>
      <c r="BZ40" s="82">
        <f>'MASTER_ ALL areas - No.seedling'!BY75</f>
        <v>0</v>
      </c>
      <c r="CA40" s="81">
        <f t="shared" si="291"/>
        <v>0</v>
      </c>
      <c r="CB40" s="79"/>
      <c r="CC40" s="113">
        <f>'MASTER_ ALL areas - No.seedling'!CB75</f>
        <v>0</v>
      </c>
      <c r="CD40" s="76">
        <f>'MASTER_ ALL areas - No.seedling'!CC75</f>
        <v>0</v>
      </c>
      <c r="CE40" s="80">
        <f t="shared" si="292"/>
        <v>0</v>
      </c>
      <c r="CF40" s="76">
        <f>'MASTER_ ALL areas - No.seedling'!CE75</f>
        <v>0</v>
      </c>
      <c r="CG40" s="81">
        <f t="shared" si="293"/>
        <v>0</v>
      </c>
      <c r="CH40" s="113">
        <f>'MASTER_ ALL areas - No.seedling'!CG75</f>
        <v>0</v>
      </c>
      <c r="CI40" s="76">
        <f>'MASTER_ ALL areas - No.seedling'!CH75</f>
        <v>0</v>
      </c>
      <c r="CJ40" s="80">
        <f t="shared" si="294"/>
        <v>0</v>
      </c>
      <c r="CK40" s="76">
        <f>'MASTER_ ALL areas - No.seedling'!CJ75</f>
        <v>0</v>
      </c>
      <c r="CL40" s="81">
        <f t="shared" si="295"/>
        <v>0</v>
      </c>
      <c r="CM40" s="113">
        <f>'MASTER_ ALL areas - No.seedling'!CL75</f>
        <v>0</v>
      </c>
      <c r="CN40" s="76">
        <f>'MASTER_ ALL areas - No.seedling'!CM75</f>
        <v>0</v>
      </c>
      <c r="CO40" s="80">
        <f t="shared" si="296"/>
        <v>0</v>
      </c>
      <c r="CP40" s="76">
        <f>'MASTER_ ALL areas - No.seedling'!CO75</f>
        <v>0</v>
      </c>
      <c r="CQ40" s="81">
        <f t="shared" si="297"/>
        <v>0</v>
      </c>
      <c r="CR40" s="113">
        <f>'MASTER_ ALL areas - No.seedling'!CQ75</f>
        <v>0</v>
      </c>
      <c r="CS40" s="76">
        <f>'MASTER_ ALL areas - No.seedling'!CR75</f>
        <v>0</v>
      </c>
      <c r="CT40" s="80">
        <f t="shared" si="298"/>
        <v>0</v>
      </c>
      <c r="CU40" s="76">
        <f>'MASTER_ ALL areas - No.seedling'!CT75</f>
        <v>0</v>
      </c>
      <c r="CV40" s="81">
        <f t="shared" si="299"/>
        <v>0</v>
      </c>
      <c r="CW40" s="75">
        <f>'MASTER_ ALL areas - No.seedling'!CV75</f>
        <v>300</v>
      </c>
      <c r="CX40" s="76">
        <f>'MASTER_ ALL areas - No.seedling'!CW75</f>
        <v>0</v>
      </c>
      <c r="CY40" s="80">
        <f t="shared" si="300"/>
        <v>0</v>
      </c>
      <c r="CZ40" s="76">
        <f>'MASTER_ ALL areas - No.seedling'!CY75</f>
        <v>2</v>
      </c>
      <c r="DA40" s="81">
        <f t="shared" si="301"/>
        <v>0.13333333333333333</v>
      </c>
      <c r="DB40" s="75">
        <f>'MASTER_ ALL areas - No.seedling'!DA75</f>
        <v>60</v>
      </c>
      <c r="DC40" s="76">
        <f>'MASTER_ ALL areas - No.seedling'!DB75</f>
        <v>0</v>
      </c>
      <c r="DD40" s="80">
        <f t="shared" si="302"/>
        <v>0</v>
      </c>
      <c r="DE40" s="76">
        <f>'MASTER_ ALL areas - No.seedling'!DD75</f>
        <v>2</v>
      </c>
      <c r="DF40" s="81">
        <f t="shared" si="303"/>
        <v>0.66666666666666663</v>
      </c>
      <c r="DG40" s="113">
        <f>'MASTER_ ALL areas - No.seedling'!DF75</f>
        <v>0</v>
      </c>
      <c r="DH40" s="76">
        <f>'MASTER_ ALL areas - No.seedling'!DG75</f>
        <v>0</v>
      </c>
      <c r="DI40" s="80">
        <f t="shared" si="304"/>
        <v>0</v>
      </c>
      <c r="DJ40" s="76">
        <f>'MASTER_ ALL areas - No.seedling'!DI75</f>
        <v>0</v>
      </c>
      <c r="DK40" s="81">
        <f t="shared" si="305"/>
        <v>0</v>
      </c>
      <c r="DL40" s="113">
        <f>'MASTER_ ALL areas - No.seedling'!DK75</f>
        <v>0</v>
      </c>
      <c r="DM40" s="76">
        <f>'MASTER_ ALL areas - No.seedling'!DL75</f>
        <v>0</v>
      </c>
      <c r="DN40" s="80">
        <f t="shared" si="306"/>
        <v>0</v>
      </c>
      <c r="DO40" s="76">
        <f>'MASTER_ ALL areas - No.seedling'!DN75</f>
        <v>0</v>
      </c>
      <c r="DP40" s="81">
        <f t="shared" si="307"/>
        <v>0</v>
      </c>
      <c r="DQ40" s="113">
        <f>'MASTER_ ALL areas - No.seedling'!DP75</f>
        <v>0</v>
      </c>
      <c r="DR40" s="76">
        <f>'MASTER_ ALL areas - No.seedling'!DQ75</f>
        <v>0</v>
      </c>
      <c r="DS40" s="80">
        <f t="shared" si="308"/>
        <v>0</v>
      </c>
      <c r="DT40" s="76">
        <f>'MASTER_ ALL areas - No.seedling'!DS75</f>
        <v>0</v>
      </c>
      <c r="DU40" s="81">
        <f t="shared" si="309"/>
        <v>0</v>
      </c>
      <c r="DV40" s="113">
        <f>'MASTER_ ALL areas - No.seedling'!DU75</f>
        <v>0</v>
      </c>
      <c r="DW40" s="76">
        <f>'MASTER_ ALL areas - No.seedling'!DV75</f>
        <v>0</v>
      </c>
      <c r="DX40" s="80">
        <f t="shared" si="310"/>
        <v>0</v>
      </c>
      <c r="DY40" s="76">
        <f>'MASTER_ ALL areas - No.seedling'!DX75</f>
        <v>0</v>
      </c>
      <c r="DZ40" s="81">
        <f t="shared" si="311"/>
        <v>0</v>
      </c>
      <c r="EA40" s="113">
        <f>'MASTER_ ALL areas - No.seedling'!DZ75</f>
        <v>0</v>
      </c>
      <c r="EB40" s="76">
        <f>'MASTER_ ALL areas - No.seedling'!EA75</f>
        <v>0</v>
      </c>
      <c r="EC40" s="80">
        <f t="shared" si="312"/>
        <v>0</v>
      </c>
      <c r="ED40" s="76">
        <f>'MASTER_ ALL areas - No.seedling'!EC75</f>
        <v>0</v>
      </c>
      <c r="EE40" s="81">
        <f t="shared" si="313"/>
        <v>0</v>
      </c>
      <c r="EF40" s="113">
        <f>'MASTER_ ALL areas - No.seedling'!EE75</f>
        <v>0</v>
      </c>
      <c r="EG40" s="76">
        <f>'MASTER_ ALL areas - No.seedling'!EF75</f>
        <v>0</v>
      </c>
      <c r="EH40" s="80">
        <f t="shared" si="314"/>
        <v>0</v>
      </c>
      <c r="EI40" s="76">
        <f>'MASTER_ ALL areas - No.seedling'!EH75</f>
        <v>0</v>
      </c>
      <c r="EJ40" s="81">
        <f t="shared" si="315"/>
        <v>0</v>
      </c>
      <c r="EK40" s="75">
        <f>'MASTER_ ALL areas - No.seedling'!EJ75</f>
        <v>20</v>
      </c>
      <c r="EL40" s="76">
        <f>'MASTER_ ALL areas - No.seedling'!EK75</f>
        <v>1</v>
      </c>
      <c r="EM40" s="80">
        <f t="shared" si="316"/>
        <v>1</v>
      </c>
      <c r="EN40" s="76">
        <f>'MASTER_ ALL areas - No.seedling'!EM75</f>
        <v>1</v>
      </c>
      <c r="EO40" s="81">
        <f t="shared" si="317"/>
        <v>1</v>
      </c>
      <c r="EP40" s="75">
        <f>'MASTER_ ALL areas - No.seedling'!EO75</f>
        <v>40</v>
      </c>
      <c r="EQ40" s="76">
        <f>'MASTER_ ALL areas - No.seedling'!EP75</f>
        <v>2</v>
      </c>
      <c r="ER40" s="80">
        <f t="shared" si="318"/>
        <v>1</v>
      </c>
      <c r="ES40" s="76">
        <f>'MASTER_ ALL areas - No.seedling'!ER75</f>
        <v>2</v>
      </c>
      <c r="ET40" s="81">
        <f t="shared" si="319"/>
        <v>1</v>
      </c>
      <c r="EU40" s="113">
        <f>'MASTER_ ALL areas - No.seedling'!ET75</f>
        <v>0</v>
      </c>
      <c r="EV40" s="76">
        <f>'MASTER_ ALL areas - No.seedling'!EU75</f>
        <v>0</v>
      </c>
      <c r="EW40" s="80">
        <f t="shared" si="320"/>
        <v>0</v>
      </c>
      <c r="EX40" s="76">
        <f>'MASTER_ ALL areas - No.seedling'!EW75</f>
        <v>0</v>
      </c>
      <c r="EY40" s="81">
        <f t="shared" si="321"/>
        <v>0</v>
      </c>
      <c r="EZ40" s="113">
        <f>'MASTER_ ALL areas - No.seedling'!EY75</f>
        <v>0</v>
      </c>
      <c r="FA40" s="76">
        <f>'MASTER_ ALL areas - No.seedling'!EZ75</f>
        <v>0</v>
      </c>
      <c r="FB40" s="80">
        <f t="shared" si="322"/>
        <v>0</v>
      </c>
      <c r="FC40" s="76">
        <f>'MASTER_ ALL areas - No.seedling'!FB75</f>
        <v>0</v>
      </c>
      <c r="FD40" s="81">
        <f t="shared" si="323"/>
        <v>0</v>
      </c>
      <c r="FE40" s="113">
        <f>'MASTER_ ALL areas - No.seedling'!FD75</f>
        <v>0</v>
      </c>
      <c r="FF40" s="76">
        <f>'MASTER_ ALL areas - No.seedling'!FE75</f>
        <v>0</v>
      </c>
      <c r="FG40" s="80">
        <f t="shared" si="324"/>
        <v>0</v>
      </c>
      <c r="FH40" s="76">
        <f>'MASTER_ ALL areas - No.seedling'!FG75</f>
        <v>0</v>
      </c>
      <c r="FI40" s="81">
        <f t="shared" si="325"/>
        <v>0</v>
      </c>
      <c r="FJ40" s="113">
        <f>'MASTER_ ALL areas - No.seedling'!FI75</f>
        <v>0</v>
      </c>
      <c r="FK40" s="76">
        <f>'MASTER_ ALL areas - No.seedling'!FJ75</f>
        <v>0</v>
      </c>
      <c r="FL40" s="80">
        <f t="shared" si="326"/>
        <v>0</v>
      </c>
      <c r="FM40" s="76">
        <f>'MASTER_ ALL areas - No.seedling'!FL75</f>
        <v>0</v>
      </c>
      <c r="FN40" s="81">
        <f t="shared" si="327"/>
        <v>0</v>
      </c>
      <c r="FO40" s="113">
        <f>'MASTER_ ALL areas - No.seedling'!FN75</f>
        <v>0</v>
      </c>
      <c r="FP40" s="76">
        <f>'MASTER_ ALL areas - No.seedling'!FO75</f>
        <v>0</v>
      </c>
      <c r="FQ40" s="80">
        <f t="shared" si="328"/>
        <v>0</v>
      </c>
      <c r="FR40" s="76">
        <f>'MASTER_ ALL areas - No.seedling'!FQ75</f>
        <v>0</v>
      </c>
      <c r="FS40" s="81">
        <f t="shared" si="329"/>
        <v>0</v>
      </c>
      <c r="FT40" s="113">
        <f>'MASTER_ ALL areas - No.seedling'!FS75</f>
        <v>0</v>
      </c>
      <c r="FU40" s="76">
        <f>'MASTER_ ALL areas - No.seedling'!FT75</f>
        <v>0</v>
      </c>
      <c r="FV40" s="80">
        <f t="shared" si="330"/>
        <v>0</v>
      </c>
      <c r="FW40" s="76">
        <f>'MASTER_ ALL areas - No.seedling'!FV75</f>
        <v>0</v>
      </c>
      <c r="FX40" s="81">
        <f t="shared" si="331"/>
        <v>0</v>
      </c>
      <c r="FY40" s="113">
        <f>'MASTER_ ALL areas - No.seedling'!FX75</f>
        <v>0</v>
      </c>
      <c r="FZ40" s="76">
        <f>'MASTER_ ALL areas - No.seedling'!FY75</f>
        <v>0</v>
      </c>
      <c r="GA40" s="80">
        <f t="shared" si="332"/>
        <v>0</v>
      </c>
      <c r="GB40" s="76">
        <f>'MASTER_ ALL areas - No.seedling'!GA75</f>
        <v>0</v>
      </c>
      <c r="GC40" s="81">
        <f t="shared" si="333"/>
        <v>0</v>
      </c>
      <c r="GD40" s="113">
        <f>'MASTER_ ALL areas - No.seedling'!GC75</f>
        <v>0</v>
      </c>
      <c r="GE40" s="76">
        <f>'MASTER_ ALL areas - No.seedling'!GD75</f>
        <v>0</v>
      </c>
      <c r="GF40" s="80">
        <f t="shared" si="334"/>
        <v>0</v>
      </c>
      <c r="GG40" s="76">
        <f>'MASTER_ ALL areas - No.seedling'!GF75</f>
        <v>0</v>
      </c>
      <c r="GH40" s="81">
        <f t="shared" si="335"/>
        <v>0</v>
      </c>
      <c r="GI40" s="113">
        <f>'MASTER_ ALL areas - No.seedling'!GH75</f>
        <v>0</v>
      </c>
      <c r="GJ40" s="76">
        <f>'MASTER_ ALL areas - No.seedling'!GI75</f>
        <v>0</v>
      </c>
      <c r="GK40" s="80">
        <f t="shared" si="336"/>
        <v>0</v>
      </c>
      <c r="GL40" s="76">
        <f>'MASTER_ ALL areas - No.seedling'!GK75</f>
        <v>0</v>
      </c>
      <c r="GM40" s="81">
        <f t="shared" si="337"/>
        <v>0</v>
      </c>
      <c r="GN40" s="113">
        <f>'MASTER_ ALL areas - No.seedling'!GM75</f>
        <v>0</v>
      </c>
      <c r="GO40" s="76">
        <f>'MASTER_ ALL areas - No.seedling'!GN75</f>
        <v>0</v>
      </c>
      <c r="GP40" s="80">
        <f t="shared" si="338"/>
        <v>0</v>
      </c>
      <c r="GQ40" s="76">
        <f>'MASTER_ ALL areas - No.seedling'!GP75</f>
        <v>0</v>
      </c>
      <c r="GR40" s="81">
        <f t="shared" si="339"/>
        <v>0</v>
      </c>
      <c r="GS40" s="113">
        <f>'MASTER_ ALL areas - No.seedling'!GR75</f>
        <v>0</v>
      </c>
      <c r="GT40" s="76">
        <f>'MASTER_ ALL areas - No.seedling'!GS75</f>
        <v>0</v>
      </c>
      <c r="GU40" s="80">
        <f t="shared" si="340"/>
        <v>0</v>
      </c>
      <c r="GV40" s="76">
        <f>'MASTER_ ALL areas - No.seedling'!GU75</f>
        <v>0</v>
      </c>
      <c r="GW40" s="81">
        <f t="shared" si="341"/>
        <v>0</v>
      </c>
      <c r="GX40" s="113">
        <f>'MASTER_ ALL areas - No.seedling'!GW75</f>
        <v>0</v>
      </c>
      <c r="GY40" s="76">
        <f>'MASTER_ ALL areas - No.seedling'!GX75</f>
        <v>0</v>
      </c>
      <c r="GZ40" s="80">
        <f t="shared" si="342"/>
        <v>0</v>
      </c>
      <c r="HA40" s="76">
        <f>'MASTER_ ALL areas - No.seedling'!GZ75</f>
        <v>0</v>
      </c>
      <c r="HB40" s="81">
        <f t="shared" si="343"/>
        <v>0</v>
      </c>
      <c r="HC40" s="113">
        <f>'MASTER_ ALL areas - No.seedling'!HB75</f>
        <v>0</v>
      </c>
      <c r="HD40" s="76">
        <f>'MASTER_ ALL areas - No.seedling'!HC75</f>
        <v>0</v>
      </c>
      <c r="HE40" s="80">
        <f t="shared" si="344"/>
        <v>0</v>
      </c>
      <c r="HF40" s="76">
        <f>'MASTER_ ALL areas - No.seedling'!HE75</f>
        <v>0</v>
      </c>
      <c r="HG40" s="81">
        <f t="shared" si="345"/>
        <v>0</v>
      </c>
      <c r="HH40" s="113">
        <f>'MASTER_ ALL areas - No.seedling'!HG75</f>
        <v>0</v>
      </c>
      <c r="HI40" s="76">
        <f>'MASTER_ ALL areas - No.seedling'!HH75</f>
        <v>0</v>
      </c>
      <c r="HJ40" s="80">
        <f t="shared" si="346"/>
        <v>0</v>
      </c>
      <c r="HK40" s="76">
        <f>'MASTER_ ALL areas - No.seedling'!HJ75</f>
        <v>0</v>
      </c>
      <c r="HL40" s="81">
        <f t="shared" si="347"/>
        <v>0</v>
      </c>
      <c r="HM40" s="113">
        <f>'MASTER_ ALL areas - No.seedling'!HL75</f>
        <v>0</v>
      </c>
      <c r="HN40" s="76">
        <f>'MASTER_ ALL areas - No.seedling'!HM75</f>
        <v>0</v>
      </c>
      <c r="HO40" s="80">
        <f t="shared" si="348"/>
        <v>0</v>
      </c>
      <c r="HP40" s="76">
        <f>'MASTER_ ALL areas - No.seedling'!HO75</f>
        <v>0</v>
      </c>
      <c r="HQ40" s="81">
        <f t="shared" si="349"/>
        <v>0</v>
      </c>
      <c r="HR40" s="113">
        <f>'MASTER_ ALL areas - No.seedling'!HQ75</f>
        <v>0</v>
      </c>
      <c r="HS40" s="76">
        <f>'MASTER_ ALL areas - No.seedling'!HR75</f>
        <v>0</v>
      </c>
      <c r="HT40" s="80">
        <f t="shared" si="350"/>
        <v>0</v>
      </c>
      <c r="HU40" s="76">
        <f>'MASTER_ ALL areas - No.seedling'!HT75</f>
        <v>0</v>
      </c>
      <c r="HV40" s="81">
        <f t="shared" si="351"/>
        <v>0</v>
      </c>
      <c r="HW40" s="113">
        <f>'MASTER_ ALL areas - No.seedling'!HV75</f>
        <v>0</v>
      </c>
      <c r="HX40" s="76">
        <f>'MASTER_ ALL areas - No.seedling'!HW75</f>
        <v>0</v>
      </c>
      <c r="HY40" s="80">
        <f t="shared" si="352"/>
        <v>0</v>
      </c>
      <c r="HZ40" s="76">
        <f>'MASTER_ ALL areas - No.seedling'!HY75</f>
        <v>0</v>
      </c>
      <c r="IA40" s="81">
        <f t="shared" si="353"/>
        <v>0</v>
      </c>
      <c r="IB40" s="113">
        <f>'MASTER_ ALL areas - No.seedling'!IA75</f>
        <v>0</v>
      </c>
      <c r="IC40" s="76">
        <f>'MASTER_ ALL areas - No.seedling'!IB75</f>
        <v>0</v>
      </c>
      <c r="ID40" s="80">
        <f t="shared" si="354"/>
        <v>0</v>
      </c>
      <c r="IE40" s="76">
        <f>'MASTER_ ALL areas - No.seedling'!ID75</f>
        <v>0</v>
      </c>
      <c r="IF40" s="85">
        <f t="shared" si="355"/>
        <v>0</v>
      </c>
      <c r="IG40" s="86" t="s">
        <v>270</v>
      </c>
      <c r="IH40" s="87"/>
    </row>
    <row r="41" spans="2:242" ht="33" customHeight="1" x14ac:dyDescent="0.25">
      <c r="B41" s="420">
        <v>72</v>
      </c>
      <c r="C41" s="421" t="s">
        <v>271</v>
      </c>
      <c r="D41" s="422">
        <v>217183</v>
      </c>
      <c r="E41" s="423">
        <v>932894</v>
      </c>
      <c r="F41" s="424" t="s">
        <v>89</v>
      </c>
      <c r="G41" s="214" t="s">
        <v>272</v>
      </c>
      <c r="H41" s="212">
        <f>'MASTER_ ALL areas - No.seedling'!G76</f>
        <v>6</v>
      </c>
      <c r="I41" s="70">
        <f>'MASTER_ ALL areas - No.seedling'!H76</f>
        <v>0.5</v>
      </c>
      <c r="J41" s="71">
        <f>'MASTER_ ALL areas - No.seedling'!I76</f>
        <v>73</v>
      </c>
      <c r="K41" s="72">
        <f>'MASTER_ ALL areas - No.seedling'!J76</f>
        <v>77</v>
      </c>
      <c r="L41" s="73">
        <f t="shared" si="267"/>
        <v>1540</v>
      </c>
      <c r="M41" s="74">
        <f>'MASTER_ ALL areas - No.seedling'!L76</f>
        <v>1540</v>
      </c>
      <c r="N41" s="113">
        <f>'MASTER_ ALL areas - No.seedling'!M76</f>
        <v>6</v>
      </c>
      <c r="O41" s="114">
        <f>'MASTER_ ALL areas - No.seedling'!N76</f>
        <v>26</v>
      </c>
      <c r="P41" s="80">
        <f>'MASTER_ ALL areas - No.seedling'!O76</f>
        <v>7.792207792207792E-2</v>
      </c>
      <c r="Q41" s="81">
        <f>'MASTER_ ALL areas - No.seedling'!P76</f>
        <v>0.33766233766233766</v>
      </c>
      <c r="R41" s="621"/>
      <c r="S41" s="617">
        <f>'MASTER_ ALL areas - No.seedling'!R76</f>
        <v>1400</v>
      </c>
      <c r="T41" s="76">
        <f>'MASTER_ ALL areas - No.seedling'!S76</f>
        <v>5</v>
      </c>
      <c r="U41" s="77">
        <f t="shared" si="268"/>
        <v>7.1428571428571425E-2</v>
      </c>
      <c r="V41" s="82">
        <f>'MASTER_ ALL areas - No.seedling'!U76</f>
        <v>20</v>
      </c>
      <c r="W41" s="80">
        <f t="shared" si="269"/>
        <v>0.2857142857142857</v>
      </c>
      <c r="X41" s="619">
        <f>'MASTER_ ALL areas - No.seedling'!W76</f>
        <v>140</v>
      </c>
      <c r="Y41" s="82">
        <f>'MASTER_ ALL areas - No.seedling'!X76</f>
        <v>1</v>
      </c>
      <c r="Z41" s="77">
        <f t="shared" si="270"/>
        <v>0.14285714285714285</v>
      </c>
      <c r="AA41" s="82">
        <f>'MASTER_ ALL areas - No.seedling'!Z76</f>
        <v>6</v>
      </c>
      <c r="AB41" s="80">
        <f t="shared" si="271"/>
        <v>0.8571428571428571</v>
      </c>
      <c r="AC41" s="76">
        <f>'MASTER_ ALL areas - No.seedling'!AB76</f>
        <v>0</v>
      </c>
      <c r="AD41" s="76">
        <f>'MASTER_ ALL areas - No.seedling'!AC76</f>
        <v>0</v>
      </c>
      <c r="AE41" s="77">
        <f t="shared" si="272"/>
        <v>0</v>
      </c>
      <c r="AF41" s="82">
        <f>'MASTER_ ALL areas - No.seedling'!AE76</f>
        <v>0</v>
      </c>
      <c r="AG41" s="80">
        <f t="shared" si="273"/>
        <v>0</v>
      </c>
      <c r="AH41" s="76">
        <f>'MASTER_ ALL areas - No.seedling'!AG76</f>
        <v>0</v>
      </c>
      <c r="AI41" s="76">
        <f>'MASTER_ ALL areas - No.seedling'!AH76</f>
        <v>0</v>
      </c>
      <c r="AJ41" s="77">
        <f t="shared" si="274"/>
        <v>0</v>
      </c>
      <c r="AK41" s="82">
        <f>'MASTER_ ALL areas - No.seedling'!AJ76</f>
        <v>0</v>
      </c>
      <c r="AL41" s="81">
        <f t="shared" si="275"/>
        <v>0</v>
      </c>
      <c r="AM41" s="621"/>
      <c r="AN41" s="617">
        <f>'MASTER_ ALL areas - No.seedling'!AM76</f>
        <v>80</v>
      </c>
      <c r="AO41" s="76">
        <f>'MASTER_ ALL areas - No.seedling'!AN76</f>
        <v>4</v>
      </c>
      <c r="AP41" s="77">
        <f t="shared" si="276"/>
        <v>1</v>
      </c>
      <c r="AQ41" s="82">
        <f>'MASTER_ ALL areas - No.seedling'!AP76</f>
        <v>4</v>
      </c>
      <c r="AR41" s="77">
        <f t="shared" si="277"/>
        <v>1</v>
      </c>
      <c r="AS41" s="82">
        <f>'MASTER_ ALL areas - No.seedling'!AR76</f>
        <v>1220</v>
      </c>
      <c r="AT41" s="76">
        <f>'MASTER_ ALL areas - No.seedling'!AS76</f>
        <v>0</v>
      </c>
      <c r="AU41" s="77">
        <f t="shared" si="278"/>
        <v>0</v>
      </c>
      <c r="AV41" s="82">
        <f>'MASTER_ ALL areas - No.seedling'!AU76</f>
        <v>20</v>
      </c>
      <c r="AW41" s="77">
        <f t="shared" si="279"/>
        <v>0.32786885245901637</v>
      </c>
      <c r="AX41" s="71">
        <f>'MASTER_ ALL areas - No.seedling'!AW76</f>
        <v>180</v>
      </c>
      <c r="AY41" s="82">
        <f>'MASTER_ ALL areas - No.seedling'!AX76</f>
        <v>2</v>
      </c>
      <c r="AZ41" s="77">
        <f t="shared" si="280"/>
        <v>0.22222222222222221</v>
      </c>
      <c r="BA41" s="82">
        <f>'MASTER_ ALL areas - No.seedling'!AZ76</f>
        <v>2</v>
      </c>
      <c r="BB41" s="77">
        <f t="shared" si="281"/>
        <v>0.22222222222222221</v>
      </c>
      <c r="BC41" s="82">
        <f>'MASTER_ ALL areas - No.seedling'!BB76</f>
        <v>60</v>
      </c>
      <c r="BD41" s="76">
        <f>'MASTER_ ALL areas - No.seedling'!BC76</f>
        <v>0</v>
      </c>
      <c r="BE41" s="77">
        <f t="shared" si="282"/>
        <v>0</v>
      </c>
      <c r="BF41" s="82">
        <f>'MASTER_ ALL areas - No.seedling'!BE76</f>
        <v>0</v>
      </c>
      <c r="BG41" s="77">
        <f t="shared" si="283"/>
        <v>0</v>
      </c>
      <c r="BH41" s="82">
        <f>'MASTER_ ALL areas - No.seedling'!BG76</f>
        <v>0</v>
      </c>
      <c r="BI41" s="76">
        <f>'MASTER_ ALL areas - No.seedling'!BH76</f>
        <v>0</v>
      </c>
      <c r="BJ41" s="77">
        <f t="shared" si="284"/>
        <v>0</v>
      </c>
      <c r="BK41" s="82">
        <f>'MASTER_ ALL areas - No.seedling'!BJ76</f>
        <v>0</v>
      </c>
      <c r="BL41" s="77">
        <f t="shared" si="285"/>
        <v>0</v>
      </c>
      <c r="BM41" s="82">
        <f>'MASTER_ ALL areas - No.seedling'!BL76</f>
        <v>0</v>
      </c>
      <c r="BN41" s="76">
        <f>'MASTER_ ALL areas - No.seedling'!BM76</f>
        <v>0</v>
      </c>
      <c r="BO41" s="77">
        <f t="shared" si="286"/>
        <v>0</v>
      </c>
      <c r="BP41" s="82">
        <f>'MASTER_ ALL areas - No.seedling'!BO76</f>
        <v>0</v>
      </c>
      <c r="BQ41" s="77">
        <f t="shared" si="287"/>
        <v>0</v>
      </c>
      <c r="BR41" s="82">
        <f>'MASTER_ ALL areas - No.seedling'!BQ76</f>
        <v>0</v>
      </c>
      <c r="BS41" s="76">
        <f>'MASTER_ ALL areas - No.seedling'!BR76</f>
        <v>0</v>
      </c>
      <c r="BT41" s="77">
        <f t="shared" si="288"/>
        <v>0</v>
      </c>
      <c r="BU41" s="82">
        <f>'MASTER_ ALL areas - No.seedling'!BT76</f>
        <v>0</v>
      </c>
      <c r="BV41" s="77">
        <f t="shared" si="289"/>
        <v>0</v>
      </c>
      <c r="BW41" s="82">
        <f>'MASTER_ ALL areas - No.seedling'!BV76</f>
        <v>0</v>
      </c>
      <c r="BX41" s="76">
        <f>'MASTER_ ALL areas - No.seedling'!BW76</f>
        <v>0</v>
      </c>
      <c r="BY41" s="77">
        <f t="shared" si="290"/>
        <v>0</v>
      </c>
      <c r="BZ41" s="82">
        <f>'MASTER_ ALL areas - No.seedling'!BY76</f>
        <v>0</v>
      </c>
      <c r="CA41" s="81">
        <f t="shared" si="291"/>
        <v>0</v>
      </c>
      <c r="CB41" s="79"/>
      <c r="CC41" s="75">
        <f>'MASTER_ ALL areas - No.seedling'!CB76</f>
        <v>80</v>
      </c>
      <c r="CD41" s="76">
        <f>'MASTER_ ALL areas - No.seedling'!CC76</f>
        <v>4</v>
      </c>
      <c r="CE41" s="80">
        <f t="shared" si="292"/>
        <v>1</v>
      </c>
      <c r="CF41" s="76">
        <f>'MASTER_ ALL areas - No.seedling'!CE76</f>
        <v>4</v>
      </c>
      <c r="CG41" s="81">
        <f t="shared" si="293"/>
        <v>1</v>
      </c>
      <c r="CH41" s="113">
        <f>'MASTER_ ALL areas - No.seedling'!CG76</f>
        <v>0</v>
      </c>
      <c r="CI41" s="76">
        <f>'MASTER_ ALL areas - No.seedling'!CH76</f>
        <v>0</v>
      </c>
      <c r="CJ41" s="80">
        <f t="shared" si="294"/>
        <v>0</v>
      </c>
      <c r="CK41" s="76">
        <f>'MASTER_ ALL areas - No.seedling'!CJ76</f>
        <v>0</v>
      </c>
      <c r="CL41" s="81">
        <f t="shared" si="295"/>
        <v>0</v>
      </c>
      <c r="CM41" s="113">
        <f>'MASTER_ ALL areas - No.seedling'!CL76</f>
        <v>0</v>
      </c>
      <c r="CN41" s="76">
        <f>'MASTER_ ALL areas - No.seedling'!CM76</f>
        <v>0</v>
      </c>
      <c r="CO41" s="80">
        <f t="shared" si="296"/>
        <v>0</v>
      </c>
      <c r="CP41" s="76">
        <f>'MASTER_ ALL areas - No.seedling'!CO76</f>
        <v>0</v>
      </c>
      <c r="CQ41" s="81">
        <f t="shared" si="297"/>
        <v>0</v>
      </c>
      <c r="CR41" s="113">
        <f>'MASTER_ ALL areas - No.seedling'!CQ76</f>
        <v>0</v>
      </c>
      <c r="CS41" s="76">
        <f>'MASTER_ ALL areas - No.seedling'!CR76</f>
        <v>0</v>
      </c>
      <c r="CT41" s="80">
        <f t="shared" si="298"/>
        <v>0</v>
      </c>
      <c r="CU41" s="76">
        <f>'MASTER_ ALL areas - No.seedling'!CT76</f>
        <v>0</v>
      </c>
      <c r="CV41" s="81">
        <f t="shared" si="299"/>
        <v>0</v>
      </c>
      <c r="CW41" s="75">
        <f>'MASTER_ ALL areas - No.seedling'!CV76</f>
        <v>1120</v>
      </c>
      <c r="CX41" s="76">
        <f>'MASTER_ ALL areas - No.seedling'!CW76</f>
        <v>0</v>
      </c>
      <c r="CY41" s="80">
        <f t="shared" si="300"/>
        <v>0</v>
      </c>
      <c r="CZ41" s="76">
        <f>'MASTER_ ALL areas - No.seedling'!CY76</f>
        <v>15</v>
      </c>
      <c r="DA41" s="81">
        <f t="shared" si="301"/>
        <v>0.26785714285714285</v>
      </c>
      <c r="DB41" s="75">
        <f>'MASTER_ ALL areas - No.seedling'!DA76</f>
        <v>100</v>
      </c>
      <c r="DC41" s="76">
        <f>'MASTER_ ALL areas - No.seedling'!DB76</f>
        <v>0</v>
      </c>
      <c r="DD41" s="80">
        <f t="shared" si="302"/>
        <v>0</v>
      </c>
      <c r="DE41" s="76">
        <f>'MASTER_ ALL areas - No.seedling'!DD76</f>
        <v>5</v>
      </c>
      <c r="DF41" s="81">
        <f t="shared" si="303"/>
        <v>1</v>
      </c>
      <c r="DG41" s="113">
        <f>'MASTER_ ALL areas - No.seedling'!DF76</f>
        <v>0</v>
      </c>
      <c r="DH41" s="76">
        <f>'MASTER_ ALL areas - No.seedling'!DG76</f>
        <v>0</v>
      </c>
      <c r="DI41" s="80">
        <f t="shared" si="304"/>
        <v>0</v>
      </c>
      <c r="DJ41" s="76">
        <f>'MASTER_ ALL areas - No.seedling'!DI76</f>
        <v>0</v>
      </c>
      <c r="DK41" s="81">
        <f t="shared" si="305"/>
        <v>0</v>
      </c>
      <c r="DL41" s="113">
        <f>'MASTER_ ALL areas - No.seedling'!DK76</f>
        <v>0</v>
      </c>
      <c r="DM41" s="76">
        <f>'MASTER_ ALL areas - No.seedling'!DL76</f>
        <v>0</v>
      </c>
      <c r="DN41" s="80">
        <f t="shared" si="306"/>
        <v>0</v>
      </c>
      <c r="DO41" s="76">
        <f>'MASTER_ ALL areas - No.seedling'!DN76</f>
        <v>0</v>
      </c>
      <c r="DP41" s="81">
        <f t="shared" si="307"/>
        <v>0</v>
      </c>
      <c r="DQ41" s="75">
        <f>'MASTER_ ALL areas - No.seedling'!DP76</f>
        <v>140</v>
      </c>
      <c r="DR41" s="76">
        <f>'MASTER_ ALL areas - No.seedling'!DQ76</f>
        <v>1</v>
      </c>
      <c r="DS41" s="80">
        <f t="shared" si="308"/>
        <v>0.14285714285714285</v>
      </c>
      <c r="DT41" s="76">
        <f>'MASTER_ ALL areas - No.seedling'!DS76</f>
        <v>1</v>
      </c>
      <c r="DU41" s="81">
        <f t="shared" si="309"/>
        <v>0.14285714285714285</v>
      </c>
      <c r="DV41" s="75">
        <f>'MASTER_ ALL areas - No.seedling'!DU76</f>
        <v>40</v>
      </c>
      <c r="DW41" s="76">
        <f>'MASTER_ ALL areas - No.seedling'!DV76</f>
        <v>1</v>
      </c>
      <c r="DX41" s="80">
        <f t="shared" si="310"/>
        <v>0.5</v>
      </c>
      <c r="DY41" s="76">
        <f>'MASTER_ ALL areas - No.seedling'!DX76</f>
        <v>1</v>
      </c>
      <c r="DZ41" s="81">
        <f t="shared" si="311"/>
        <v>0.5</v>
      </c>
      <c r="EA41" s="113">
        <f>'MASTER_ ALL areas - No.seedling'!DZ76</f>
        <v>0</v>
      </c>
      <c r="EB41" s="76">
        <f>'MASTER_ ALL areas - No.seedling'!EA76</f>
        <v>0</v>
      </c>
      <c r="EC41" s="80">
        <f t="shared" si="312"/>
        <v>0</v>
      </c>
      <c r="ED41" s="76">
        <f>'MASTER_ ALL areas - No.seedling'!EC76</f>
        <v>0</v>
      </c>
      <c r="EE41" s="81">
        <f t="shared" si="313"/>
        <v>0</v>
      </c>
      <c r="EF41" s="113">
        <f>'MASTER_ ALL areas - No.seedling'!EE76</f>
        <v>0</v>
      </c>
      <c r="EG41" s="76">
        <f>'MASTER_ ALL areas - No.seedling'!EF76</f>
        <v>0</v>
      </c>
      <c r="EH41" s="80">
        <f t="shared" si="314"/>
        <v>0</v>
      </c>
      <c r="EI41" s="76">
        <f>'MASTER_ ALL areas - No.seedling'!EH76</f>
        <v>0</v>
      </c>
      <c r="EJ41" s="81">
        <f t="shared" si="315"/>
        <v>0</v>
      </c>
      <c r="EK41" s="75">
        <f>'MASTER_ ALL areas - No.seedling'!EJ76</f>
        <v>60</v>
      </c>
      <c r="EL41" s="76">
        <f>'MASTER_ ALL areas - No.seedling'!EK76</f>
        <v>0</v>
      </c>
      <c r="EM41" s="80">
        <f t="shared" si="316"/>
        <v>0</v>
      </c>
      <c r="EN41" s="76">
        <f>'MASTER_ ALL areas - No.seedling'!EM76</f>
        <v>0</v>
      </c>
      <c r="EO41" s="81">
        <f t="shared" si="317"/>
        <v>0</v>
      </c>
      <c r="EP41" s="113">
        <f>'MASTER_ ALL areas - No.seedling'!EO76</f>
        <v>0</v>
      </c>
      <c r="EQ41" s="76">
        <f>'MASTER_ ALL areas - No.seedling'!EP76</f>
        <v>0</v>
      </c>
      <c r="ER41" s="80">
        <f t="shared" si="318"/>
        <v>0</v>
      </c>
      <c r="ES41" s="76">
        <f>'MASTER_ ALL areas - No.seedling'!ER76</f>
        <v>0</v>
      </c>
      <c r="ET41" s="81">
        <f t="shared" si="319"/>
        <v>0</v>
      </c>
      <c r="EU41" s="113">
        <f>'MASTER_ ALL areas - No.seedling'!ET76</f>
        <v>0</v>
      </c>
      <c r="EV41" s="76">
        <f>'MASTER_ ALL areas - No.seedling'!EU76</f>
        <v>0</v>
      </c>
      <c r="EW41" s="80">
        <f t="shared" si="320"/>
        <v>0</v>
      </c>
      <c r="EX41" s="76">
        <f>'MASTER_ ALL areas - No.seedling'!EW76</f>
        <v>0</v>
      </c>
      <c r="EY41" s="81">
        <f t="shared" si="321"/>
        <v>0</v>
      </c>
      <c r="EZ41" s="113">
        <f>'MASTER_ ALL areas - No.seedling'!EY76</f>
        <v>0</v>
      </c>
      <c r="FA41" s="76">
        <f>'MASTER_ ALL areas - No.seedling'!EZ76</f>
        <v>0</v>
      </c>
      <c r="FB41" s="80">
        <f t="shared" si="322"/>
        <v>0</v>
      </c>
      <c r="FC41" s="76">
        <f>'MASTER_ ALL areas - No.seedling'!FB76</f>
        <v>0</v>
      </c>
      <c r="FD41" s="81">
        <f t="shared" si="323"/>
        <v>0</v>
      </c>
      <c r="FE41" s="113">
        <f>'MASTER_ ALL areas - No.seedling'!FD76</f>
        <v>0</v>
      </c>
      <c r="FF41" s="76">
        <f>'MASTER_ ALL areas - No.seedling'!FE76</f>
        <v>0</v>
      </c>
      <c r="FG41" s="80">
        <f t="shared" si="324"/>
        <v>0</v>
      </c>
      <c r="FH41" s="76">
        <f>'MASTER_ ALL areas - No.seedling'!FG76</f>
        <v>0</v>
      </c>
      <c r="FI41" s="81">
        <f t="shared" si="325"/>
        <v>0</v>
      </c>
      <c r="FJ41" s="113">
        <f>'MASTER_ ALL areas - No.seedling'!FI76</f>
        <v>0</v>
      </c>
      <c r="FK41" s="76">
        <f>'MASTER_ ALL areas - No.seedling'!FJ76</f>
        <v>0</v>
      </c>
      <c r="FL41" s="80">
        <f t="shared" si="326"/>
        <v>0</v>
      </c>
      <c r="FM41" s="76">
        <f>'MASTER_ ALL areas - No.seedling'!FL76</f>
        <v>0</v>
      </c>
      <c r="FN41" s="81">
        <f t="shared" si="327"/>
        <v>0</v>
      </c>
      <c r="FO41" s="113">
        <f>'MASTER_ ALL areas - No.seedling'!FN76</f>
        <v>0</v>
      </c>
      <c r="FP41" s="76">
        <f>'MASTER_ ALL areas - No.seedling'!FO76</f>
        <v>0</v>
      </c>
      <c r="FQ41" s="80">
        <f t="shared" si="328"/>
        <v>0</v>
      </c>
      <c r="FR41" s="76">
        <f>'MASTER_ ALL areas - No.seedling'!FQ76</f>
        <v>0</v>
      </c>
      <c r="FS41" s="81">
        <f t="shared" si="329"/>
        <v>0</v>
      </c>
      <c r="FT41" s="113">
        <f>'MASTER_ ALL areas - No.seedling'!FS76</f>
        <v>0</v>
      </c>
      <c r="FU41" s="76">
        <f>'MASTER_ ALL areas - No.seedling'!FT76</f>
        <v>0</v>
      </c>
      <c r="FV41" s="80">
        <f t="shared" si="330"/>
        <v>0</v>
      </c>
      <c r="FW41" s="76">
        <f>'MASTER_ ALL areas - No.seedling'!FV76</f>
        <v>0</v>
      </c>
      <c r="FX41" s="81">
        <f t="shared" si="331"/>
        <v>0</v>
      </c>
      <c r="FY41" s="113">
        <f>'MASTER_ ALL areas - No.seedling'!FX76</f>
        <v>0</v>
      </c>
      <c r="FZ41" s="76">
        <f>'MASTER_ ALL areas - No.seedling'!FY76</f>
        <v>0</v>
      </c>
      <c r="GA41" s="80">
        <f t="shared" si="332"/>
        <v>0</v>
      </c>
      <c r="GB41" s="76">
        <f>'MASTER_ ALL areas - No.seedling'!GA76</f>
        <v>0</v>
      </c>
      <c r="GC41" s="81">
        <f t="shared" si="333"/>
        <v>0</v>
      </c>
      <c r="GD41" s="113">
        <f>'MASTER_ ALL areas - No.seedling'!GC76</f>
        <v>0</v>
      </c>
      <c r="GE41" s="76">
        <f>'MASTER_ ALL areas - No.seedling'!GD76</f>
        <v>0</v>
      </c>
      <c r="GF41" s="80">
        <f t="shared" si="334"/>
        <v>0</v>
      </c>
      <c r="GG41" s="76">
        <f>'MASTER_ ALL areas - No.seedling'!GF76</f>
        <v>0</v>
      </c>
      <c r="GH41" s="81">
        <f t="shared" si="335"/>
        <v>0</v>
      </c>
      <c r="GI41" s="113">
        <f>'MASTER_ ALL areas - No.seedling'!GH76</f>
        <v>0</v>
      </c>
      <c r="GJ41" s="76">
        <f>'MASTER_ ALL areas - No.seedling'!GI76</f>
        <v>0</v>
      </c>
      <c r="GK41" s="80">
        <f t="shared" si="336"/>
        <v>0</v>
      </c>
      <c r="GL41" s="76">
        <f>'MASTER_ ALL areas - No.seedling'!GK76</f>
        <v>0</v>
      </c>
      <c r="GM41" s="81">
        <f t="shared" si="337"/>
        <v>0</v>
      </c>
      <c r="GN41" s="113">
        <f>'MASTER_ ALL areas - No.seedling'!GM76</f>
        <v>0</v>
      </c>
      <c r="GO41" s="76">
        <f>'MASTER_ ALL areas - No.seedling'!GN76</f>
        <v>0</v>
      </c>
      <c r="GP41" s="80">
        <f t="shared" si="338"/>
        <v>0</v>
      </c>
      <c r="GQ41" s="76">
        <f>'MASTER_ ALL areas - No.seedling'!GP76</f>
        <v>0</v>
      </c>
      <c r="GR41" s="81">
        <f t="shared" si="339"/>
        <v>0</v>
      </c>
      <c r="GS41" s="113">
        <f>'MASTER_ ALL areas - No.seedling'!GR76</f>
        <v>0</v>
      </c>
      <c r="GT41" s="76">
        <f>'MASTER_ ALL areas - No.seedling'!GS76</f>
        <v>0</v>
      </c>
      <c r="GU41" s="80">
        <f t="shared" si="340"/>
        <v>0</v>
      </c>
      <c r="GV41" s="76">
        <f>'MASTER_ ALL areas - No.seedling'!GU76</f>
        <v>0</v>
      </c>
      <c r="GW41" s="81">
        <f t="shared" si="341"/>
        <v>0</v>
      </c>
      <c r="GX41" s="113">
        <f>'MASTER_ ALL areas - No.seedling'!GW76</f>
        <v>0</v>
      </c>
      <c r="GY41" s="76">
        <f>'MASTER_ ALL areas - No.seedling'!GX76</f>
        <v>0</v>
      </c>
      <c r="GZ41" s="80">
        <f t="shared" si="342"/>
        <v>0</v>
      </c>
      <c r="HA41" s="76">
        <f>'MASTER_ ALL areas - No.seedling'!GZ76</f>
        <v>0</v>
      </c>
      <c r="HB41" s="81">
        <f t="shared" si="343"/>
        <v>0</v>
      </c>
      <c r="HC41" s="113">
        <f>'MASTER_ ALL areas - No.seedling'!HB76</f>
        <v>0</v>
      </c>
      <c r="HD41" s="76">
        <f>'MASTER_ ALL areas - No.seedling'!HC76</f>
        <v>0</v>
      </c>
      <c r="HE41" s="80">
        <f t="shared" si="344"/>
        <v>0</v>
      </c>
      <c r="HF41" s="76">
        <f>'MASTER_ ALL areas - No.seedling'!HE76</f>
        <v>0</v>
      </c>
      <c r="HG41" s="81">
        <f t="shared" si="345"/>
        <v>0</v>
      </c>
      <c r="HH41" s="113">
        <f>'MASTER_ ALL areas - No.seedling'!HG76</f>
        <v>0</v>
      </c>
      <c r="HI41" s="76">
        <f>'MASTER_ ALL areas - No.seedling'!HH76</f>
        <v>0</v>
      </c>
      <c r="HJ41" s="80">
        <f t="shared" si="346"/>
        <v>0</v>
      </c>
      <c r="HK41" s="76">
        <f>'MASTER_ ALL areas - No.seedling'!HJ76</f>
        <v>0</v>
      </c>
      <c r="HL41" s="81">
        <f t="shared" si="347"/>
        <v>0</v>
      </c>
      <c r="HM41" s="113">
        <f>'MASTER_ ALL areas - No.seedling'!HL76</f>
        <v>0</v>
      </c>
      <c r="HN41" s="76">
        <f>'MASTER_ ALL areas - No.seedling'!HM76</f>
        <v>0</v>
      </c>
      <c r="HO41" s="80">
        <f t="shared" si="348"/>
        <v>0</v>
      </c>
      <c r="HP41" s="76">
        <f>'MASTER_ ALL areas - No.seedling'!HO76</f>
        <v>0</v>
      </c>
      <c r="HQ41" s="81">
        <f t="shared" si="349"/>
        <v>0</v>
      </c>
      <c r="HR41" s="113">
        <f>'MASTER_ ALL areas - No.seedling'!HQ76</f>
        <v>0</v>
      </c>
      <c r="HS41" s="76">
        <f>'MASTER_ ALL areas - No.seedling'!HR76</f>
        <v>0</v>
      </c>
      <c r="HT41" s="80">
        <f t="shared" si="350"/>
        <v>0</v>
      </c>
      <c r="HU41" s="76">
        <f>'MASTER_ ALL areas - No.seedling'!HT76</f>
        <v>0</v>
      </c>
      <c r="HV41" s="81">
        <f t="shared" si="351"/>
        <v>0</v>
      </c>
      <c r="HW41" s="113">
        <f>'MASTER_ ALL areas - No.seedling'!HV76</f>
        <v>0</v>
      </c>
      <c r="HX41" s="76">
        <f>'MASTER_ ALL areas - No.seedling'!HW76</f>
        <v>0</v>
      </c>
      <c r="HY41" s="80">
        <f t="shared" si="352"/>
        <v>0</v>
      </c>
      <c r="HZ41" s="76">
        <f>'MASTER_ ALL areas - No.seedling'!HY76</f>
        <v>0</v>
      </c>
      <c r="IA41" s="81">
        <f t="shared" si="353"/>
        <v>0</v>
      </c>
      <c r="IB41" s="113">
        <f>'MASTER_ ALL areas - No.seedling'!IA76</f>
        <v>0</v>
      </c>
      <c r="IC41" s="76">
        <f>'MASTER_ ALL areas - No.seedling'!IB76</f>
        <v>0</v>
      </c>
      <c r="ID41" s="80">
        <f t="shared" si="354"/>
        <v>0</v>
      </c>
      <c r="IE41" s="76">
        <f>'MASTER_ ALL areas - No.seedling'!ID76</f>
        <v>0</v>
      </c>
      <c r="IF41" s="85">
        <f t="shared" si="355"/>
        <v>0</v>
      </c>
      <c r="IG41" s="86" t="s">
        <v>273</v>
      </c>
      <c r="IH41" s="87"/>
    </row>
    <row r="42" spans="2:242" ht="33" customHeight="1" x14ac:dyDescent="0.25">
      <c r="B42" s="420">
        <v>73</v>
      </c>
      <c r="C42" s="421" t="s">
        <v>274</v>
      </c>
      <c r="D42" s="422">
        <v>218440</v>
      </c>
      <c r="E42" s="423">
        <v>932894</v>
      </c>
      <c r="F42" s="424" t="s">
        <v>89</v>
      </c>
      <c r="G42" s="88" t="s">
        <v>170</v>
      </c>
      <c r="H42" s="212">
        <f>'MASTER_ ALL areas - No.seedling'!G77</f>
        <v>6</v>
      </c>
      <c r="I42" s="70">
        <f>'MASTER_ ALL areas - No.seedling'!H77</f>
        <v>0.25</v>
      </c>
      <c r="J42" s="71">
        <f>'MASTER_ ALL areas - No.seedling'!I77</f>
        <v>47.2</v>
      </c>
      <c r="K42" s="72">
        <f>'MASTER_ ALL areas - No.seedling'!J77</f>
        <v>107</v>
      </c>
      <c r="L42" s="73">
        <f t="shared" si="267"/>
        <v>2140</v>
      </c>
      <c r="M42" s="74">
        <f>'MASTER_ ALL areas - No.seedling'!L77</f>
        <v>2140</v>
      </c>
      <c r="N42" s="113">
        <f>'MASTER_ ALL areas - No.seedling'!M77</f>
        <v>4</v>
      </c>
      <c r="O42" s="114">
        <f>'MASTER_ ALL areas - No.seedling'!N77</f>
        <v>24</v>
      </c>
      <c r="P42" s="80">
        <f>'MASTER_ ALL areas - No.seedling'!O77</f>
        <v>3.7383177570093455E-2</v>
      </c>
      <c r="Q42" s="81">
        <f>'MASTER_ ALL areas - No.seedling'!P77</f>
        <v>0.22429906542056074</v>
      </c>
      <c r="R42" s="621"/>
      <c r="S42" s="617">
        <f>'MASTER_ ALL areas - No.seedling'!R77</f>
        <v>1920</v>
      </c>
      <c r="T42" s="76">
        <f>'MASTER_ ALL areas - No.seedling'!S77</f>
        <v>3</v>
      </c>
      <c r="U42" s="77">
        <f t="shared" si="268"/>
        <v>3.125E-2</v>
      </c>
      <c r="V42" s="82">
        <f>'MASTER_ ALL areas - No.seedling'!U77</f>
        <v>19</v>
      </c>
      <c r="W42" s="80">
        <f t="shared" si="269"/>
        <v>0.19791666666666666</v>
      </c>
      <c r="X42" s="619">
        <f>'MASTER_ ALL areas - No.seedling'!W77</f>
        <v>200</v>
      </c>
      <c r="Y42" s="82">
        <f>'MASTER_ ALL areas - No.seedling'!X77</f>
        <v>1</v>
      </c>
      <c r="Z42" s="77">
        <f t="shared" si="270"/>
        <v>0.1</v>
      </c>
      <c r="AA42" s="82">
        <f>'MASTER_ ALL areas - No.seedling'!Z77</f>
        <v>5</v>
      </c>
      <c r="AB42" s="80">
        <f t="shared" si="271"/>
        <v>0.5</v>
      </c>
      <c r="AC42" s="76">
        <f>'MASTER_ ALL areas - No.seedling'!AB77</f>
        <v>20</v>
      </c>
      <c r="AD42" s="76">
        <f>'MASTER_ ALL areas - No.seedling'!AC77</f>
        <v>0</v>
      </c>
      <c r="AE42" s="77">
        <f t="shared" si="272"/>
        <v>0</v>
      </c>
      <c r="AF42" s="82">
        <f>'MASTER_ ALL areas - No.seedling'!AE77</f>
        <v>0</v>
      </c>
      <c r="AG42" s="80">
        <f t="shared" si="273"/>
        <v>0</v>
      </c>
      <c r="AH42" s="76">
        <f>'MASTER_ ALL areas - No.seedling'!AG77</f>
        <v>0</v>
      </c>
      <c r="AI42" s="76">
        <f>'MASTER_ ALL areas - No.seedling'!AH77</f>
        <v>0</v>
      </c>
      <c r="AJ42" s="77">
        <f t="shared" si="274"/>
        <v>0</v>
      </c>
      <c r="AK42" s="82">
        <f>'MASTER_ ALL areas - No.seedling'!AJ77</f>
        <v>0</v>
      </c>
      <c r="AL42" s="81">
        <f t="shared" si="275"/>
        <v>0</v>
      </c>
      <c r="AM42" s="621"/>
      <c r="AN42" s="617">
        <f>'MASTER_ ALL areas - No.seedling'!AM77</f>
        <v>1160</v>
      </c>
      <c r="AO42" s="76">
        <f>'MASTER_ ALL areas - No.seedling'!AN77</f>
        <v>1</v>
      </c>
      <c r="AP42" s="77">
        <f t="shared" si="276"/>
        <v>1.7241379310344827E-2</v>
      </c>
      <c r="AQ42" s="82">
        <f>'MASTER_ ALL areas - No.seedling'!AP77</f>
        <v>9</v>
      </c>
      <c r="AR42" s="77">
        <f t="shared" si="277"/>
        <v>0.15517241379310345</v>
      </c>
      <c r="AS42" s="82">
        <f>'MASTER_ ALL areas - No.seedling'!AR77</f>
        <v>960</v>
      </c>
      <c r="AT42" s="76">
        <f>'MASTER_ ALL areas - No.seedling'!AS77</f>
        <v>2</v>
      </c>
      <c r="AU42" s="77">
        <f t="shared" si="278"/>
        <v>4.1666666666666664E-2</v>
      </c>
      <c r="AV42" s="82">
        <f>'MASTER_ ALL areas - No.seedling'!AU77</f>
        <v>15</v>
      </c>
      <c r="AW42" s="77">
        <f t="shared" si="279"/>
        <v>0.3125</v>
      </c>
      <c r="AX42" s="71">
        <f>'MASTER_ ALL areas - No.seedling'!AW77</f>
        <v>0</v>
      </c>
      <c r="AY42" s="82">
        <f>'MASTER_ ALL areas - No.seedling'!AX77</f>
        <v>0</v>
      </c>
      <c r="AZ42" s="77">
        <f t="shared" si="280"/>
        <v>0</v>
      </c>
      <c r="BA42" s="82">
        <f>'MASTER_ ALL areas - No.seedling'!AZ77</f>
        <v>0</v>
      </c>
      <c r="BB42" s="77">
        <f t="shared" si="281"/>
        <v>0</v>
      </c>
      <c r="BC42" s="82">
        <f>'MASTER_ ALL areas - No.seedling'!BB77</f>
        <v>0</v>
      </c>
      <c r="BD42" s="76">
        <f>'MASTER_ ALL areas - No.seedling'!BC77</f>
        <v>0</v>
      </c>
      <c r="BE42" s="77">
        <f t="shared" si="282"/>
        <v>0</v>
      </c>
      <c r="BF42" s="82">
        <f>'MASTER_ ALL areas - No.seedling'!BE77</f>
        <v>0</v>
      </c>
      <c r="BG42" s="77">
        <f t="shared" si="283"/>
        <v>0</v>
      </c>
      <c r="BH42" s="82">
        <f>'MASTER_ ALL areas - No.seedling'!BG77</f>
        <v>20</v>
      </c>
      <c r="BI42" s="76">
        <f>'MASTER_ ALL areas - No.seedling'!BH77</f>
        <v>1</v>
      </c>
      <c r="BJ42" s="77">
        <f t="shared" si="284"/>
        <v>1</v>
      </c>
      <c r="BK42" s="82">
        <f>'MASTER_ ALL areas - No.seedling'!BJ77</f>
        <v>0</v>
      </c>
      <c r="BL42" s="77">
        <f t="shared" si="285"/>
        <v>0</v>
      </c>
      <c r="BM42" s="82">
        <f>'MASTER_ ALL areas - No.seedling'!BL77</f>
        <v>0</v>
      </c>
      <c r="BN42" s="76">
        <f>'MASTER_ ALL areas - No.seedling'!BM77</f>
        <v>0</v>
      </c>
      <c r="BO42" s="77">
        <f t="shared" si="286"/>
        <v>0</v>
      </c>
      <c r="BP42" s="82">
        <f>'MASTER_ ALL areas - No.seedling'!BO77</f>
        <v>0</v>
      </c>
      <c r="BQ42" s="77">
        <f t="shared" si="287"/>
        <v>0</v>
      </c>
      <c r="BR42" s="82">
        <f>'MASTER_ ALL areas - No.seedling'!BQ77</f>
        <v>0</v>
      </c>
      <c r="BS42" s="76">
        <f>'MASTER_ ALL areas - No.seedling'!BR77</f>
        <v>0</v>
      </c>
      <c r="BT42" s="77">
        <f t="shared" si="288"/>
        <v>0</v>
      </c>
      <c r="BU42" s="82">
        <f>'MASTER_ ALL areas - No.seedling'!BT77</f>
        <v>0</v>
      </c>
      <c r="BV42" s="77">
        <f t="shared" si="289"/>
        <v>0</v>
      </c>
      <c r="BW42" s="82">
        <f>'MASTER_ ALL areas - No.seedling'!BV77</f>
        <v>0</v>
      </c>
      <c r="BX42" s="76">
        <f>'MASTER_ ALL areas - No.seedling'!BW77</f>
        <v>0</v>
      </c>
      <c r="BY42" s="77">
        <f t="shared" si="290"/>
        <v>0</v>
      </c>
      <c r="BZ42" s="82">
        <f>'MASTER_ ALL areas - No.seedling'!BY77</f>
        <v>0</v>
      </c>
      <c r="CA42" s="81">
        <f t="shared" si="291"/>
        <v>0</v>
      </c>
      <c r="CB42" s="79"/>
      <c r="CC42" s="75">
        <f>'MASTER_ ALL areas - No.seedling'!CB77</f>
        <v>1040</v>
      </c>
      <c r="CD42" s="76">
        <f>'MASTER_ ALL areas - No.seedling'!CC77</f>
        <v>1</v>
      </c>
      <c r="CE42" s="80">
        <f t="shared" si="292"/>
        <v>1.9230769230769232E-2</v>
      </c>
      <c r="CF42" s="76">
        <f>'MASTER_ ALL areas - No.seedling'!CE77</f>
        <v>6</v>
      </c>
      <c r="CG42" s="81">
        <f t="shared" si="293"/>
        <v>0.11538461538461539</v>
      </c>
      <c r="CH42" s="75">
        <f>'MASTER_ ALL areas - No.seedling'!CG77</f>
        <v>100</v>
      </c>
      <c r="CI42" s="76">
        <f>'MASTER_ ALL areas - No.seedling'!CH77</f>
        <v>0</v>
      </c>
      <c r="CJ42" s="80">
        <f t="shared" si="294"/>
        <v>0</v>
      </c>
      <c r="CK42" s="76">
        <f>'MASTER_ ALL areas - No.seedling'!CJ77</f>
        <v>3</v>
      </c>
      <c r="CL42" s="81">
        <f t="shared" si="295"/>
        <v>0.6</v>
      </c>
      <c r="CM42" s="75">
        <f>'MASTER_ ALL areas - No.seedling'!CL77</f>
        <v>20</v>
      </c>
      <c r="CN42" s="76">
        <f>'MASTER_ ALL areas - No.seedling'!CM77</f>
        <v>0</v>
      </c>
      <c r="CO42" s="80">
        <f t="shared" si="296"/>
        <v>0</v>
      </c>
      <c r="CP42" s="76">
        <f>'MASTER_ ALL areas - No.seedling'!CO77</f>
        <v>0</v>
      </c>
      <c r="CQ42" s="81">
        <f t="shared" si="297"/>
        <v>0</v>
      </c>
      <c r="CR42" s="113">
        <f>'MASTER_ ALL areas - No.seedling'!CQ77</f>
        <v>0</v>
      </c>
      <c r="CS42" s="76">
        <f>'MASTER_ ALL areas - No.seedling'!CR77</f>
        <v>0</v>
      </c>
      <c r="CT42" s="80">
        <f t="shared" si="298"/>
        <v>0</v>
      </c>
      <c r="CU42" s="76">
        <f>'MASTER_ ALL areas - No.seedling'!CT77</f>
        <v>0</v>
      </c>
      <c r="CV42" s="81">
        <f t="shared" si="299"/>
        <v>0</v>
      </c>
      <c r="CW42" s="75">
        <f>'MASTER_ ALL areas - No.seedling'!CV77</f>
        <v>860</v>
      </c>
      <c r="CX42" s="76">
        <f>'MASTER_ ALL areas - No.seedling'!CW77</f>
        <v>1</v>
      </c>
      <c r="CY42" s="80">
        <f t="shared" si="300"/>
        <v>2.3255813953488372E-2</v>
      </c>
      <c r="CZ42" s="76">
        <f>'MASTER_ ALL areas - No.seedling'!CY77</f>
        <v>13</v>
      </c>
      <c r="DA42" s="81">
        <f t="shared" si="301"/>
        <v>0.30232558139534882</v>
      </c>
      <c r="DB42" s="75">
        <f>'MASTER_ ALL areas - No.seedling'!DA77</f>
        <v>100</v>
      </c>
      <c r="DC42" s="76">
        <f>'MASTER_ ALL areas - No.seedling'!DB77</f>
        <v>1</v>
      </c>
      <c r="DD42" s="80">
        <f t="shared" si="302"/>
        <v>0.2</v>
      </c>
      <c r="DE42" s="76">
        <f>'MASTER_ ALL areas - No.seedling'!DD77</f>
        <v>2</v>
      </c>
      <c r="DF42" s="81">
        <f t="shared" si="303"/>
        <v>0.4</v>
      </c>
      <c r="DG42" s="113">
        <f>'MASTER_ ALL areas - No.seedling'!DF77</f>
        <v>0</v>
      </c>
      <c r="DH42" s="76">
        <f>'MASTER_ ALL areas - No.seedling'!DG77</f>
        <v>0</v>
      </c>
      <c r="DI42" s="80">
        <f t="shared" si="304"/>
        <v>0</v>
      </c>
      <c r="DJ42" s="76">
        <f>'MASTER_ ALL areas - No.seedling'!DI77</f>
        <v>0</v>
      </c>
      <c r="DK42" s="81">
        <f t="shared" si="305"/>
        <v>0</v>
      </c>
      <c r="DL42" s="113">
        <f>'MASTER_ ALL areas - No.seedling'!DK77</f>
        <v>0</v>
      </c>
      <c r="DM42" s="76">
        <f>'MASTER_ ALL areas - No.seedling'!DL77</f>
        <v>0</v>
      </c>
      <c r="DN42" s="80">
        <f t="shared" si="306"/>
        <v>0</v>
      </c>
      <c r="DO42" s="76">
        <f>'MASTER_ ALL areas - No.seedling'!DN77</f>
        <v>0</v>
      </c>
      <c r="DP42" s="81">
        <f t="shared" si="307"/>
        <v>0</v>
      </c>
      <c r="DQ42" s="113">
        <f>'MASTER_ ALL areas - No.seedling'!DP77</f>
        <v>0</v>
      </c>
      <c r="DR42" s="76">
        <f>'MASTER_ ALL areas - No.seedling'!DQ77</f>
        <v>0</v>
      </c>
      <c r="DS42" s="80">
        <f t="shared" si="308"/>
        <v>0</v>
      </c>
      <c r="DT42" s="76">
        <f>'MASTER_ ALL areas - No.seedling'!DS77</f>
        <v>0</v>
      </c>
      <c r="DU42" s="81">
        <f t="shared" si="309"/>
        <v>0</v>
      </c>
      <c r="DV42" s="113">
        <f>'MASTER_ ALL areas - No.seedling'!DU77</f>
        <v>0</v>
      </c>
      <c r="DW42" s="76">
        <f>'MASTER_ ALL areas - No.seedling'!DV77</f>
        <v>0</v>
      </c>
      <c r="DX42" s="80">
        <f t="shared" si="310"/>
        <v>0</v>
      </c>
      <c r="DY42" s="76">
        <f>'MASTER_ ALL areas - No.seedling'!DX77</f>
        <v>0</v>
      </c>
      <c r="DZ42" s="81">
        <f t="shared" si="311"/>
        <v>0</v>
      </c>
      <c r="EA42" s="113">
        <f>'MASTER_ ALL areas - No.seedling'!DZ77</f>
        <v>0</v>
      </c>
      <c r="EB42" s="76">
        <f>'MASTER_ ALL areas - No.seedling'!EA77</f>
        <v>0</v>
      </c>
      <c r="EC42" s="80">
        <f t="shared" si="312"/>
        <v>0</v>
      </c>
      <c r="ED42" s="76">
        <f>'MASTER_ ALL areas - No.seedling'!EC77</f>
        <v>0</v>
      </c>
      <c r="EE42" s="81">
        <f t="shared" si="313"/>
        <v>0</v>
      </c>
      <c r="EF42" s="113">
        <f>'MASTER_ ALL areas - No.seedling'!EE77</f>
        <v>0</v>
      </c>
      <c r="EG42" s="76">
        <f>'MASTER_ ALL areas - No.seedling'!EF77</f>
        <v>0</v>
      </c>
      <c r="EH42" s="80">
        <f t="shared" si="314"/>
        <v>0</v>
      </c>
      <c r="EI42" s="76">
        <f>'MASTER_ ALL areas - No.seedling'!EH77</f>
        <v>0</v>
      </c>
      <c r="EJ42" s="81">
        <f t="shared" si="315"/>
        <v>0</v>
      </c>
      <c r="EK42" s="113">
        <f>'MASTER_ ALL areas - No.seedling'!EJ77</f>
        <v>0</v>
      </c>
      <c r="EL42" s="76">
        <f>'MASTER_ ALL areas - No.seedling'!EK77</f>
        <v>0</v>
      </c>
      <c r="EM42" s="80">
        <f t="shared" si="316"/>
        <v>0</v>
      </c>
      <c r="EN42" s="76">
        <f>'MASTER_ ALL areas - No.seedling'!EM77</f>
        <v>0</v>
      </c>
      <c r="EO42" s="81">
        <f t="shared" si="317"/>
        <v>0</v>
      </c>
      <c r="EP42" s="113">
        <f>'MASTER_ ALL areas - No.seedling'!EO77</f>
        <v>0</v>
      </c>
      <c r="EQ42" s="76">
        <f>'MASTER_ ALL areas - No.seedling'!EP77</f>
        <v>0</v>
      </c>
      <c r="ER42" s="80">
        <f t="shared" si="318"/>
        <v>0</v>
      </c>
      <c r="ES42" s="76">
        <f>'MASTER_ ALL areas - No.seedling'!ER77</f>
        <v>0</v>
      </c>
      <c r="ET42" s="81">
        <f t="shared" si="319"/>
        <v>0</v>
      </c>
      <c r="EU42" s="113">
        <f>'MASTER_ ALL areas - No.seedling'!ET77</f>
        <v>0</v>
      </c>
      <c r="EV42" s="76">
        <f>'MASTER_ ALL areas - No.seedling'!EU77</f>
        <v>0</v>
      </c>
      <c r="EW42" s="80">
        <f t="shared" si="320"/>
        <v>0</v>
      </c>
      <c r="EX42" s="76">
        <f>'MASTER_ ALL areas - No.seedling'!EW77</f>
        <v>0</v>
      </c>
      <c r="EY42" s="81">
        <f t="shared" si="321"/>
        <v>0</v>
      </c>
      <c r="EZ42" s="113">
        <f>'MASTER_ ALL areas - No.seedling'!EY77</f>
        <v>0</v>
      </c>
      <c r="FA42" s="76">
        <f>'MASTER_ ALL areas - No.seedling'!EZ77</f>
        <v>0</v>
      </c>
      <c r="FB42" s="80">
        <f t="shared" si="322"/>
        <v>0</v>
      </c>
      <c r="FC42" s="76">
        <f>'MASTER_ ALL areas - No.seedling'!FB77</f>
        <v>0</v>
      </c>
      <c r="FD42" s="81">
        <f t="shared" si="323"/>
        <v>0</v>
      </c>
      <c r="FE42" s="75">
        <f>'MASTER_ ALL areas - No.seedling'!FD77</f>
        <v>20</v>
      </c>
      <c r="FF42" s="76">
        <f>'MASTER_ ALL areas - No.seedling'!FE77</f>
        <v>1</v>
      </c>
      <c r="FG42" s="80">
        <f t="shared" si="324"/>
        <v>1</v>
      </c>
      <c r="FH42" s="76">
        <f>'MASTER_ ALL areas - No.seedling'!FG77</f>
        <v>0</v>
      </c>
      <c r="FI42" s="81">
        <f t="shared" si="325"/>
        <v>0</v>
      </c>
      <c r="FJ42" s="113">
        <f>'MASTER_ ALL areas - No.seedling'!FI77</f>
        <v>0</v>
      </c>
      <c r="FK42" s="76">
        <f>'MASTER_ ALL areas - No.seedling'!FJ77</f>
        <v>0</v>
      </c>
      <c r="FL42" s="80">
        <f t="shared" si="326"/>
        <v>0</v>
      </c>
      <c r="FM42" s="76">
        <f>'MASTER_ ALL areas - No.seedling'!FL77</f>
        <v>0</v>
      </c>
      <c r="FN42" s="81">
        <f t="shared" si="327"/>
        <v>0</v>
      </c>
      <c r="FO42" s="113">
        <f>'MASTER_ ALL areas - No.seedling'!FN77</f>
        <v>0</v>
      </c>
      <c r="FP42" s="76">
        <f>'MASTER_ ALL areas - No.seedling'!FO77</f>
        <v>0</v>
      </c>
      <c r="FQ42" s="80">
        <f t="shared" si="328"/>
        <v>0</v>
      </c>
      <c r="FR42" s="76">
        <f>'MASTER_ ALL areas - No.seedling'!FQ77</f>
        <v>0</v>
      </c>
      <c r="FS42" s="81">
        <f t="shared" si="329"/>
        <v>0</v>
      </c>
      <c r="FT42" s="113">
        <f>'MASTER_ ALL areas - No.seedling'!FS77</f>
        <v>0</v>
      </c>
      <c r="FU42" s="76">
        <f>'MASTER_ ALL areas - No.seedling'!FT77</f>
        <v>0</v>
      </c>
      <c r="FV42" s="80">
        <f t="shared" si="330"/>
        <v>0</v>
      </c>
      <c r="FW42" s="76">
        <f>'MASTER_ ALL areas - No.seedling'!FV77</f>
        <v>0</v>
      </c>
      <c r="FX42" s="81">
        <f t="shared" si="331"/>
        <v>0</v>
      </c>
      <c r="FY42" s="113">
        <f>'MASTER_ ALL areas - No.seedling'!FX77</f>
        <v>0</v>
      </c>
      <c r="FZ42" s="76">
        <f>'MASTER_ ALL areas - No.seedling'!FY77</f>
        <v>0</v>
      </c>
      <c r="GA42" s="80">
        <f t="shared" si="332"/>
        <v>0</v>
      </c>
      <c r="GB42" s="76">
        <f>'MASTER_ ALL areas - No.seedling'!GA77</f>
        <v>0</v>
      </c>
      <c r="GC42" s="81">
        <f t="shared" si="333"/>
        <v>0</v>
      </c>
      <c r="GD42" s="113">
        <f>'MASTER_ ALL areas - No.seedling'!GC77</f>
        <v>0</v>
      </c>
      <c r="GE42" s="76">
        <f>'MASTER_ ALL areas - No.seedling'!GD77</f>
        <v>0</v>
      </c>
      <c r="GF42" s="80">
        <f t="shared" si="334"/>
        <v>0</v>
      </c>
      <c r="GG42" s="76">
        <f>'MASTER_ ALL areas - No.seedling'!GF77</f>
        <v>0</v>
      </c>
      <c r="GH42" s="81">
        <f t="shared" si="335"/>
        <v>0</v>
      </c>
      <c r="GI42" s="113">
        <f>'MASTER_ ALL areas - No.seedling'!GH77</f>
        <v>0</v>
      </c>
      <c r="GJ42" s="76">
        <f>'MASTER_ ALL areas - No.seedling'!GI77</f>
        <v>0</v>
      </c>
      <c r="GK42" s="80">
        <f t="shared" si="336"/>
        <v>0</v>
      </c>
      <c r="GL42" s="76">
        <f>'MASTER_ ALL areas - No.seedling'!GK77</f>
        <v>0</v>
      </c>
      <c r="GM42" s="81">
        <f t="shared" si="337"/>
        <v>0</v>
      </c>
      <c r="GN42" s="113">
        <f>'MASTER_ ALL areas - No.seedling'!GM77</f>
        <v>0</v>
      </c>
      <c r="GO42" s="76">
        <f>'MASTER_ ALL areas - No.seedling'!GN77</f>
        <v>0</v>
      </c>
      <c r="GP42" s="80">
        <f t="shared" si="338"/>
        <v>0</v>
      </c>
      <c r="GQ42" s="76">
        <f>'MASTER_ ALL areas - No.seedling'!GP77</f>
        <v>0</v>
      </c>
      <c r="GR42" s="81">
        <f t="shared" si="339"/>
        <v>0</v>
      </c>
      <c r="GS42" s="113">
        <f>'MASTER_ ALL areas - No.seedling'!GR77</f>
        <v>0</v>
      </c>
      <c r="GT42" s="76">
        <f>'MASTER_ ALL areas - No.seedling'!GS77</f>
        <v>0</v>
      </c>
      <c r="GU42" s="80">
        <f t="shared" si="340"/>
        <v>0</v>
      </c>
      <c r="GV42" s="76">
        <f>'MASTER_ ALL areas - No.seedling'!GU77</f>
        <v>0</v>
      </c>
      <c r="GW42" s="81">
        <f t="shared" si="341"/>
        <v>0</v>
      </c>
      <c r="GX42" s="113">
        <f>'MASTER_ ALL areas - No.seedling'!GW77</f>
        <v>0</v>
      </c>
      <c r="GY42" s="76">
        <f>'MASTER_ ALL areas - No.seedling'!GX77</f>
        <v>0</v>
      </c>
      <c r="GZ42" s="80">
        <f t="shared" si="342"/>
        <v>0</v>
      </c>
      <c r="HA42" s="76">
        <f>'MASTER_ ALL areas - No.seedling'!GZ77</f>
        <v>0</v>
      </c>
      <c r="HB42" s="81">
        <f t="shared" si="343"/>
        <v>0</v>
      </c>
      <c r="HC42" s="113">
        <f>'MASTER_ ALL areas - No.seedling'!HB77</f>
        <v>0</v>
      </c>
      <c r="HD42" s="76">
        <f>'MASTER_ ALL areas - No.seedling'!HC77</f>
        <v>0</v>
      </c>
      <c r="HE42" s="80">
        <f t="shared" si="344"/>
        <v>0</v>
      </c>
      <c r="HF42" s="76">
        <f>'MASTER_ ALL areas - No.seedling'!HE77</f>
        <v>0</v>
      </c>
      <c r="HG42" s="81">
        <f t="shared" si="345"/>
        <v>0</v>
      </c>
      <c r="HH42" s="113">
        <f>'MASTER_ ALL areas - No.seedling'!HG77</f>
        <v>0</v>
      </c>
      <c r="HI42" s="76">
        <f>'MASTER_ ALL areas - No.seedling'!HH77</f>
        <v>0</v>
      </c>
      <c r="HJ42" s="80">
        <f t="shared" si="346"/>
        <v>0</v>
      </c>
      <c r="HK42" s="76">
        <f>'MASTER_ ALL areas - No.seedling'!HJ77</f>
        <v>0</v>
      </c>
      <c r="HL42" s="81">
        <f t="shared" si="347"/>
        <v>0</v>
      </c>
      <c r="HM42" s="113">
        <f>'MASTER_ ALL areas - No.seedling'!HL77</f>
        <v>0</v>
      </c>
      <c r="HN42" s="76">
        <f>'MASTER_ ALL areas - No.seedling'!HM77</f>
        <v>0</v>
      </c>
      <c r="HO42" s="80">
        <f t="shared" si="348"/>
        <v>0</v>
      </c>
      <c r="HP42" s="76">
        <f>'MASTER_ ALL areas - No.seedling'!HO77</f>
        <v>0</v>
      </c>
      <c r="HQ42" s="81">
        <f t="shared" si="349"/>
        <v>0</v>
      </c>
      <c r="HR42" s="113">
        <f>'MASTER_ ALL areas - No.seedling'!HQ77</f>
        <v>0</v>
      </c>
      <c r="HS42" s="76">
        <f>'MASTER_ ALL areas - No.seedling'!HR77</f>
        <v>0</v>
      </c>
      <c r="HT42" s="80">
        <f t="shared" si="350"/>
        <v>0</v>
      </c>
      <c r="HU42" s="76">
        <f>'MASTER_ ALL areas - No.seedling'!HT77</f>
        <v>0</v>
      </c>
      <c r="HV42" s="81">
        <f t="shared" si="351"/>
        <v>0</v>
      </c>
      <c r="HW42" s="113">
        <f>'MASTER_ ALL areas - No.seedling'!HV77</f>
        <v>0</v>
      </c>
      <c r="HX42" s="76">
        <f>'MASTER_ ALL areas - No.seedling'!HW77</f>
        <v>0</v>
      </c>
      <c r="HY42" s="80">
        <f t="shared" si="352"/>
        <v>0</v>
      </c>
      <c r="HZ42" s="76">
        <f>'MASTER_ ALL areas - No.seedling'!HY77</f>
        <v>0</v>
      </c>
      <c r="IA42" s="81">
        <f t="shared" si="353"/>
        <v>0</v>
      </c>
      <c r="IB42" s="113">
        <f>'MASTER_ ALL areas - No.seedling'!IA77</f>
        <v>0</v>
      </c>
      <c r="IC42" s="76">
        <f>'MASTER_ ALL areas - No.seedling'!IB77</f>
        <v>0</v>
      </c>
      <c r="ID42" s="80">
        <f t="shared" si="354"/>
        <v>0</v>
      </c>
      <c r="IE42" s="76">
        <f>'MASTER_ ALL areas - No.seedling'!ID77</f>
        <v>0</v>
      </c>
      <c r="IF42" s="85">
        <f t="shared" si="355"/>
        <v>0</v>
      </c>
      <c r="IG42" s="86" t="s">
        <v>275</v>
      </c>
      <c r="IH42" s="87"/>
    </row>
    <row r="43" spans="2:242" ht="33" customHeight="1" x14ac:dyDescent="0.25">
      <c r="B43" s="420">
        <v>74</v>
      </c>
      <c r="C43" s="421" t="s">
        <v>276</v>
      </c>
      <c r="D43" s="422">
        <v>218653</v>
      </c>
      <c r="E43" s="423">
        <v>932891</v>
      </c>
      <c r="F43" s="424" t="s">
        <v>89</v>
      </c>
      <c r="G43" s="198" t="s">
        <v>105</v>
      </c>
      <c r="H43" s="212">
        <f>'MASTER_ ALL areas - No.seedling'!G78</f>
        <v>1</v>
      </c>
      <c r="I43" s="70">
        <f>'MASTER_ ALL areas - No.seedling'!H78</f>
        <v>0.01</v>
      </c>
      <c r="J43" s="71">
        <f>'MASTER_ ALL areas - No.seedling'!I78</f>
        <v>52.75</v>
      </c>
      <c r="K43" s="72">
        <f>'MASTER_ ALL areas - No.seedling'!J78</f>
        <v>138</v>
      </c>
      <c r="L43" s="73">
        <f t="shared" si="267"/>
        <v>2760</v>
      </c>
      <c r="M43" s="74">
        <f>'MASTER_ ALL areas - No.seedling'!L78</f>
        <v>2760</v>
      </c>
      <c r="N43" s="113">
        <f>'MASTER_ ALL areas - No.seedling'!M78</f>
        <v>43</v>
      </c>
      <c r="O43" s="114">
        <f>'MASTER_ ALL areas - No.seedling'!N78</f>
        <v>123</v>
      </c>
      <c r="P43" s="80">
        <f>'MASTER_ ALL areas - No.seedling'!O78</f>
        <v>0.31159420289855072</v>
      </c>
      <c r="Q43" s="81">
        <f>'MASTER_ ALL areas - No.seedling'!P78</f>
        <v>0.89130434782608692</v>
      </c>
      <c r="R43" s="621"/>
      <c r="S43" s="617">
        <f>'MASTER_ ALL areas - No.seedling'!R78</f>
        <v>720</v>
      </c>
      <c r="T43" s="76">
        <f>'MASTER_ ALL areas - No.seedling'!S78</f>
        <v>4</v>
      </c>
      <c r="U43" s="77">
        <f t="shared" si="268"/>
        <v>0.1111111111111111</v>
      </c>
      <c r="V43" s="82">
        <f>'MASTER_ ALL areas - No.seedling'!U78</f>
        <v>27</v>
      </c>
      <c r="W43" s="80">
        <f t="shared" si="269"/>
        <v>0.75</v>
      </c>
      <c r="X43" s="619">
        <f>'MASTER_ ALL areas - No.seedling'!W78</f>
        <v>1940</v>
      </c>
      <c r="Y43" s="82">
        <f>'MASTER_ ALL areas - No.seedling'!X78</f>
        <v>39</v>
      </c>
      <c r="Z43" s="77">
        <f t="shared" si="270"/>
        <v>0.40206185567010311</v>
      </c>
      <c r="AA43" s="82">
        <f>'MASTER_ ALL areas - No.seedling'!Z78</f>
        <v>91</v>
      </c>
      <c r="AB43" s="80">
        <f t="shared" si="271"/>
        <v>0.93814432989690721</v>
      </c>
      <c r="AC43" s="76">
        <f>'MASTER_ ALL areas - No.seedling'!AB78</f>
        <v>100</v>
      </c>
      <c r="AD43" s="76">
        <f>'MASTER_ ALL areas - No.seedling'!AC78</f>
        <v>0</v>
      </c>
      <c r="AE43" s="77">
        <f t="shared" si="272"/>
        <v>0</v>
      </c>
      <c r="AF43" s="82">
        <f>'MASTER_ ALL areas - No.seedling'!AE78</f>
        <v>5</v>
      </c>
      <c r="AG43" s="80">
        <f t="shared" si="273"/>
        <v>1</v>
      </c>
      <c r="AH43" s="76">
        <f>'MASTER_ ALL areas - No.seedling'!AG78</f>
        <v>0</v>
      </c>
      <c r="AI43" s="76">
        <f>'MASTER_ ALL areas - No.seedling'!AH78</f>
        <v>0</v>
      </c>
      <c r="AJ43" s="77">
        <f t="shared" si="274"/>
        <v>0</v>
      </c>
      <c r="AK43" s="82">
        <f>'MASTER_ ALL areas - No.seedling'!AJ78</f>
        <v>0</v>
      </c>
      <c r="AL43" s="81">
        <f t="shared" si="275"/>
        <v>0</v>
      </c>
      <c r="AM43" s="621"/>
      <c r="AN43" s="617">
        <f>'MASTER_ ALL areas - No.seedling'!AM78</f>
        <v>2220</v>
      </c>
      <c r="AO43" s="76">
        <f>'MASTER_ ALL areas - No.seedling'!AN78</f>
        <v>39</v>
      </c>
      <c r="AP43" s="77">
        <f t="shared" si="276"/>
        <v>0.35135135135135137</v>
      </c>
      <c r="AQ43" s="82">
        <f>'MASTER_ ALL areas - No.seedling'!AP78</f>
        <v>103</v>
      </c>
      <c r="AR43" s="77">
        <f t="shared" si="277"/>
        <v>0.92792792792792789</v>
      </c>
      <c r="AS43" s="82">
        <f>'MASTER_ ALL areas - No.seedling'!AR78</f>
        <v>500</v>
      </c>
      <c r="AT43" s="76">
        <f>'MASTER_ ALL areas - No.seedling'!AS78</f>
        <v>3</v>
      </c>
      <c r="AU43" s="77">
        <f t="shared" si="278"/>
        <v>0.12</v>
      </c>
      <c r="AV43" s="82">
        <f>'MASTER_ ALL areas - No.seedling'!AU78</f>
        <v>18</v>
      </c>
      <c r="AW43" s="77">
        <f t="shared" si="279"/>
        <v>0.72</v>
      </c>
      <c r="AX43" s="71">
        <f>'MASTER_ ALL areas - No.seedling'!AW78</f>
        <v>0</v>
      </c>
      <c r="AY43" s="82">
        <f>'MASTER_ ALL areas - No.seedling'!AX78</f>
        <v>0</v>
      </c>
      <c r="AZ43" s="77">
        <f t="shared" si="280"/>
        <v>0</v>
      </c>
      <c r="BA43" s="82">
        <f>'MASTER_ ALL areas - No.seedling'!AZ78</f>
        <v>0</v>
      </c>
      <c r="BB43" s="77">
        <f t="shared" si="281"/>
        <v>0</v>
      </c>
      <c r="BC43" s="82">
        <f>'MASTER_ ALL areas - No.seedling'!BB78</f>
        <v>0</v>
      </c>
      <c r="BD43" s="76">
        <f>'MASTER_ ALL areas - No.seedling'!BC78</f>
        <v>0</v>
      </c>
      <c r="BE43" s="77">
        <f t="shared" si="282"/>
        <v>0</v>
      </c>
      <c r="BF43" s="82">
        <f>'MASTER_ ALL areas - No.seedling'!BE78</f>
        <v>0</v>
      </c>
      <c r="BG43" s="77">
        <f t="shared" si="283"/>
        <v>0</v>
      </c>
      <c r="BH43" s="82">
        <f>'MASTER_ ALL areas - No.seedling'!BG78</f>
        <v>40</v>
      </c>
      <c r="BI43" s="76">
        <f>'MASTER_ ALL areas - No.seedling'!BH78</f>
        <v>1</v>
      </c>
      <c r="BJ43" s="77">
        <f t="shared" si="284"/>
        <v>0.5</v>
      </c>
      <c r="BK43" s="82">
        <f>'MASTER_ ALL areas - No.seedling'!BJ78</f>
        <v>2</v>
      </c>
      <c r="BL43" s="77">
        <f t="shared" si="285"/>
        <v>1</v>
      </c>
      <c r="BM43" s="82">
        <f>'MASTER_ ALL areas - No.seedling'!BL78</f>
        <v>0</v>
      </c>
      <c r="BN43" s="76">
        <f>'MASTER_ ALL areas - No.seedling'!BM78</f>
        <v>0</v>
      </c>
      <c r="BO43" s="77">
        <f t="shared" si="286"/>
        <v>0</v>
      </c>
      <c r="BP43" s="82">
        <f>'MASTER_ ALL areas - No.seedling'!BO78</f>
        <v>0</v>
      </c>
      <c r="BQ43" s="77">
        <f t="shared" si="287"/>
        <v>0</v>
      </c>
      <c r="BR43" s="82">
        <f>'MASTER_ ALL areas - No.seedling'!BQ78</f>
        <v>0</v>
      </c>
      <c r="BS43" s="76">
        <f>'MASTER_ ALL areas - No.seedling'!BR78</f>
        <v>0</v>
      </c>
      <c r="BT43" s="77">
        <f t="shared" si="288"/>
        <v>0</v>
      </c>
      <c r="BU43" s="82">
        <f>'MASTER_ ALL areas - No.seedling'!BT78</f>
        <v>0</v>
      </c>
      <c r="BV43" s="77">
        <f t="shared" si="289"/>
        <v>0</v>
      </c>
      <c r="BW43" s="82">
        <f>'MASTER_ ALL areas - No.seedling'!BV78</f>
        <v>0</v>
      </c>
      <c r="BX43" s="76">
        <f>'MASTER_ ALL areas - No.seedling'!BW78</f>
        <v>0</v>
      </c>
      <c r="BY43" s="77">
        <f t="shared" si="290"/>
        <v>0</v>
      </c>
      <c r="BZ43" s="82">
        <f>'MASTER_ ALL areas - No.seedling'!BY78</f>
        <v>0</v>
      </c>
      <c r="CA43" s="81">
        <f t="shared" si="291"/>
        <v>0</v>
      </c>
      <c r="CB43" s="79"/>
      <c r="CC43" s="75">
        <f>'MASTER_ ALL areas - No.seedling'!CB78</f>
        <v>240</v>
      </c>
      <c r="CD43" s="76">
        <f>'MASTER_ ALL areas - No.seedling'!CC78</f>
        <v>1</v>
      </c>
      <c r="CE43" s="80">
        <f t="shared" si="292"/>
        <v>8.3333333333333329E-2</v>
      </c>
      <c r="CF43" s="76">
        <f>'MASTER_ ALL areas - No.seedling'!CE78</f>
        <v>10</v>
      </c>
      <c r="CG43" s="81">
        <f t="shared" si="293"/>
        <v>0.83333333333333337</v>
      </c>
      <c r="CH43" s="75">
        <f>'MASTER_ ALL areas - No.seedling'!CG78</f>
        <v>1880</v>
      </c>
      <c r="CI43" s="76">
        <f>'MASTER_ ALL areas - No.seedling'!CH78</f>
        <v>38</v>
      </c>
      <c r="CJ43" s="80">
        <f t="shared" si="294"/>
        <v>0.40425531914893614</v>
      </c>
      <c r="CK43" s="76">
        <f>'MASTER_ ALL areas - No.seedling'!CJ78</f>
        <v>88</v>
      </c>
      <c r="CL43" s="81">
        <f t="shared" si="295"/>
        <v>0.93617021276595747</v>
      </c>
      <c r="CM43" s="75">
        <f>'MASTER_ ALL areas - No.seedling'!CL78</f>
        <v>100</v>
      </c>
      <c r="CN43" s="76">
        <f>'MASTER_ ALL areas - No.seedling'!CM78</f>
        <v>0</v>
      </c>
      <c r="CO43" s="80">
        <f t="shared" si="296"/>
        <v>0</v>
      </c>
      <c r="CP43" s="76">
        <f>'MASTER_ ALL areas - No.seedling'!CO78</f>
        <v>5</v>
      </c>
      <c r="CQ43" s="81">
        <f t="shared" si="297"/>
        <v>1</v>
      </c>
      <c r="CR43" s="113">
        <f>'MASTER_ ALL areas - No.seedling'!CQ78</f>
        <v>0</v>
      </c>
      <c r="CS43" s="76">
        <f>'MASTER_ ALL areas - No.seedling'!CR78</f>
        <v>0</v>
      </c>
      <c r="CT43" s="80">
        <f t="shared" si="298"/>
        <v>0</v>
      </c>
      <c r="CU43" s="76">
        <f>'MASTER_ ALL areas - No.seedling'!CT78</f>
        <v>0</v>
      </c>
      <c r="CV43" s="81">
        <f t="shared" si="299"/>
        <v>0</v>
      </c>
      <c r="CW43" s="75">
        <f>'MASTER_ ALL areas - No.seedling'!CV78</f>
        <v>460</v>
      </c>
      <c r="CX43" s="76">
        <f>'MASTER_ ALL areas - No.seedling'!CW78</f>
        <v>3</v>
      </c>
      <c r="CY43" s="80">
        <f t="shared" si="300"/>
        <v>0.13043478260869565</v>
      </c>
      <c r="CZ43" s="76">
        <f>'MASTER_ ALL areas - No.seedling'!CY78</f>
        <v>16</v>
      </c>
      <c r="DA43" s="81">
        <f t="shared" si="301"/>
        <v>0.69565217391304346</v>
      </c>
      <c r="DB43" s="75">
        <f>'MASTER_ ALL areas - No.seedling'!DA78</f>
        <v>40</v>
      </c>
      <c r="DC43" s="76">
        <f>'MASTER_ ALL areas - No.seedling'!DB78</f>
        <v>0</v>
      </c>
      <c r="DD43" s="80">
        <f t="shared" si="302"/>
        <v>0</v>
      </c>
      <c r="DE43" s="76">
        <f>'MASTER_ ALL areas - No.seedling'!DD78</f>
        <v>2</v>
      </c>
      <c r="DF43" s="81">
        <f t="shared" si="303"/>
        <v>1</v>
      </c>
      <c r="DG43" s="113">
        <f>'MASTER_ ALL areas - No.seedling'!DF78</f>
        <v>0</v>
      </c>
      <c r="DH43" s="76">
        <f>'MASTER_ ALL areas - No.seedling'!DG78</f>
        <v>0</v>
      </c>
      <c r="DI43" s="80">
        <f t="shared" si="304"/>
        <v>0</v>
      </c>
      <c r="DJ43" s="76">
        <f>'MASTER_ ALL areas - No.seedling'!DI78</f>
        <v>0</v>
      </c>
      <c r="DK43" s="81">
        <f t="shared" si="305"/>
        <v>0</v>
      </c>
      <c r="DL43" s="113">
        <f>'MASTER_ ALL areas - No.seedling'!DK78</f>
        <v>0</v>
      </c>
      <c r="DM43" s="76">
        <f>'MASTER_ ALL areas - No.seedling'!DL78</f>
        <v>0</v>
      </c>
      <c r="DN43" s="80">
        <f t="shared" si="306"/>
        <v>0</v>
      </c>
      <c r="DO43" s="76">
        <f>'MASTER_ ALL areas - No.seedling'!DN78</f>
        <v>0</v>
      </c>
      <c r="DP43" s="81">
        <f t="shared" si="307"/>
        <v>0</v>
      </c>
      <c r="DQ43" s="113">
        <f>'MASTER_ ALL areas - No.seedling'!DP78</f>
        <v>0</v>
      </c>
      <c r="DR43" s="76">
        <f>'MASTER_ ALL areas - No.seedling'!DQ78</f>
        <v>0</v>
      </c>
      <c r="DS43" s="80">
        <f t="shared" si="308"/>
        <v>0</v>
      </c>
      <c r="DT43" s="76">
        <f>'MASTER_ ALL areas - No.seedling'!DS78</f>
        <v>0</v>
      </c>
      <c r="DU43" s="81">
        <f t="shared" si="309"/>
        <v>0</v>
      </c>
      <c r="DV43" s="113">
        <f>'MASTER_ ALL areas - No.seedling'!DU78</f>
        <v>0</v>
      </c>
      <c r="DW43" s="76">
        <f>'MASTER_ ALL areas - No.seedling'!DV78</f>
        <v>0</v>
      </c>
      <c r="DX43" s="80">
        <f t="shared" si="310"/>
        <v>0</v>
      </c>
      <c r="DY43" s="76">
        <f>'MASTER_ ALL areas - No.seedling'!DX78</f>
        <v>0</v>
      </c>
      <c r="DZ43" s="81">
        <f t="shared" si="311"/>
        <v>0</v>
      </c>
      <c r="EA43" s="113">
        <f>'MASTER_ ALL areas - No.seedling'!DZ78</f>
        <v>0</v>
      </c>
      <c r="EB43" s="76">
        <f>'MASTER_ ALL areas - No.seedling'!EA78</f>
        <v>0</v>
      </c>
      <c r="EC43" s="80">
        <f t="shared" si="312"/>
        <v>0</v>
      </c>
      <c r="ED43" s="76">
        <f>'MASTER_ ALL areas - No.seedling'!EC78</f>
        <v>0</v>
      </c>
      <c r="EE43" s="81">
        <f t="shared" si="313"/>
        <v>0</v>
      </c>
      <c r="EF43" s="113">
        <f>'MASTER_ ALL areas - No.seedling'!EE78</f>
        <v>0</v>
      </c>
      <c r="EG43" s="76">
        <f>'MASTER_ ALL areas - No.seedling'!EF78</f>
        <v>0</v>
      </c>
      <c r="EH43" s="80">
        <f t="shared" si="314"/>
        <v>0</v>
      </c>
      <c r="EI43" s="76">
        <f>'MASTER_ ALL areas - No.seedling'!EH78</f>
        <v>0</v>
      </c>
      <c r="EJ43" s="81">
        <f t="shared" si="315"/>
        <v>0</v>
      </c>
      <c r="EK43" s="113">
        <f>'MASTER_ ALL areas - No.seedling'!EJ78</f>
        <v>0</v>
      </c>
      <c r="EL43" s="76">
        <f>'MASTER_ ALL areas - No.seedling'!EK78</f>
        <v>0</v>
      </c>
      <c r="EM43" s="80">
        <f t="shared" si="316"/>
        <v>0</v>
      </c>
      <c r="EN43" s="76">
        <f>'MASTER_ ALL areas - No.seedling'!EM78</f>
        <v>0</v>
      </c>
      <c r="EO43" s="81">
        <f t="shared" si="317"/>
        <v>0</v>
      </c>
      <c r="EP43" s="113">
        <f>'MASTER_ ALL areas - No.seedling'!EO78</f>
        <v>0</v>
      </c>
      <c r="EQ43" s="76">
        <f>'MASTER_ ALL areas - No.seedling'!EP78</f>
        <v>0</v>
      </c>
      <c r="ER43" s="80">
        <f t="shared" si="318"/>
        <v>0</v>
      </c>
      <c r="ES43" s="76">
        <f>'MASTER_ ALL areas - No.seedling'!ER78</f>
        <v>0</v>
      </c>
      <c r="ET43" s="81">
        <f t="shared" si="319"/>
        <v>0</v>
      </c>
      <c r="EU43" s="113">
        <f>'MASTER_ ALL areas - No.seedling'!ET78</f>
        <v>0</v>
      </c>
      <c r="EV43" s="76">
        <f>'MASTER_ ALL areas - No.seedling'!EU78</f>
        <v>0</v>
      </c>
      <c r="EW43" s="80">
        <f t="shared" si="320"/>
        <v>0</v>
      </c>
      <c r="EX43" s="76">
        <f>'MASTER_ ALL areas - No.seedling'!EW78</f>
        <v>0</v>
      </c>
      <c r="EY43" s="81">
        <f t="shared" si="321"/>
        <v>0</v>
      </c>
      <c r="EZ43" s="113">
        <f>'MASTER_ ALL areas - No.seedling'!EY78</f>
        <v>0</v>
      </c>
      <c r="FA43" s="76">
        <f>'MASTER_ ALL areas - No.seedling'!EZ78</f>
        <v>0</v>
      </c>
      <c r="FB43" s="80">
        <f t="shared" si="322"/>
        <v>0</v>
      </c>
      <c r="FC43" s="76">
        <f>'MASTER_ ALL areas - No.seedling'!FB78</f>
        <v>0</v>
      </c>
      <c r="FD43" s="81">
        <f t="shared" si="323"/>
        <v>0</v>
      </c>
      <c r="FE43" s="75">
        <f>'MASTER_ ALL areas - No.seedling'!FD78</f>
        <v>20</v>
      </c>
      <c r="FF43" s="76">
        <f>'MASTER_ ALL areas - No.seedling'!FE78</f>
        <v>0</v>
      </c>
      <c r="FG43" s="80">
        <f t="shared" si="324"/>
        <v>0</v>
      </c>
      <c r="FH43" s="76">
        <f>'MASTER_ ALL areas - No.seedling'!FG78</f>
        <v>1</v>
      </c>
      <c r="FI43" s="81">
        <f t="shared" si="325"/>
        <v>1</v>
      </c>
      <c r="FJ43" s="75">
        <f>'MASTER_ ALL areas - No.seedling'!FI78</f>
        <v>20</v>
      </c>
      <c r="FK43" s="76">
        <f>'MASTER_ ALL areas - No.seedling'!FJ78</f>
        <v>1</v>
      </c>
      <c r="FL43" s="80">
        <f t="shared" si="326"/>
        <v>1</v>
      </c>
      <c r="FM43" s="76">
        <f>'MASTER_ ALL areas - No.seedling'!FL78</f>
        <v>1</v>
      </c>
      <c r="FN43" s="81">
        <f t="shared" si="327"/>
        <v>1</v>
      </c>
      <c r="FO43" s="113">
        <f>'MASTER_ ALL areas - No.seedling'!FN78</f>
        <v>0</v>
      </c>
      <c r="FP43" s="76">
        <f>'MASTER_ ALL areas - No.seedling'!FO78</f>
        <v>0</v>
      </c>
      <c r="FQ43" s="80">
        <f t="shared" si="328"/>
        <v>0</v>
      </c>
      <c r="FR43" s="76">
        <f>'MASTER_ ALL areas - No.seedling'!FQ78</f>
        <v>0</v>
      </c>
      <c r="FS43" s="81">
        <f t="shared" si="329"/>
        <v>0</v>
      </c>
      <c r="FT43" s="113">
        <f>'MASTER_ ALL areas - No.seedling'!FS78</f>
        <v>0</v>
      </c>
      <c r="FU43" s="76">
        <f>'MASTER_ ALL areas - No.seedling'!FT78</f>
        <v>0</v>
      </c>
      <c r="FV43" s="80">
        <f t="shared" si="330"/>
        <v>0</v>
      </c>
      <c r="FW43" s="76">
        <f>'MASTER_ ALL areas - No.seedling'!FV78</f>
        <v>0</v>
      </c>
      <c r="FX43" s="81">
        <f t="shared" si="331"/>
        <v>0</v>
      </c>
      <c r="FY43" s="113">
        <f>'MASTER_ ALL areas - No.seedling'!FX78</f>
        <v>0</v>
      </c>
      <c r="FZ43" s="76">
        <f>'MASTER_ ALL areas - No.seedling'!FY78</f>
        <v>0</v>
      </c>
      <c r="GA43" s="80">
        <f t="shared" si="332"/>
        <v>0</v>
      </c>
      <c r="GB43" s="76">
        <f>'MASTER_ ALL areas - No.seedling'!GA78</f>
        <v>0</v>
      </c>
      <c r="GC43" s="81">
        <f t="shared" si="333"/>
        <v>0</v>
      </c>
      <c r="GD43" s="113">
        <f>'MASTER_ ALL areas - No.seedling'!GC78</f>
        <v>0</v>
      </c>
      <c r="GE43" s="76">
        <f>'MASTER_ ALL areas - No.seedling'!GD78</f>
        <v>0</v>
      </c>
      <c r="GF43" s="80">
        <f t="shared" si="334"/>
        <v>0</v>
      </c>
      <c r="GG43" s="76">
        <f>'MASTER_ ALL areas - No.seedling'!GF78</f>
        <v>0</v>
      </c>
      <c r="GH43" s="81">
        <f t="shared" si="335"/>
        <v>0</v>
      </c>
      <c r="GI43" s="113">
        <f>'MASTER_ ALL areas - No.seedling'!GH78</f>
        <v>0</v>
      </c>
      <c r="GJ43" s="76">
        <f>'MASTER_ ALL areas - No.seedling'!GI78</f>
        <v>0</v>
      </c>
      <c r="GK43" s="80">
        <f t="shared" si="336"/>
        <v>0</v>
      </c>
      <c r="GL43" s="76">
        <f>'MASTER_ ALL areas - No.seedling'!GK78</f>
        <v>0</v>
      </c>
      <c r="GM43" s="81">
        <f t="shared" si="337"/>
        <v>0</v>
      </c>
      <c r="GN43" s="113">
        <f>'MASTER_ ALL areas - No.seedling'!GM78</f>
        <v>0</v>
      </c>
      <c r="GO43" s="76">
        <f>'MASTER_ ALL areas - No.seedling'!GN78</f>
        <v>0</v>
      </c>
      <c r="GP43" s="80">
        <f t="shared" si="338"/>
        <v>0</v>
      </c>
      <c r="GQ43" s="76">
        <f>'MASTER_ ALL areas - No.seedling'!GP78</f>
        <v>0</v>
      </c>
      <c r="GR43" s="81">
        <f t="shared" si="339"/>
        <v>0</v>
      </c>
      <c r="GS43" s="113">
        <f>'MASTER_ ALL areas - No.seedling'!GR78</f>
        <v>0</v>
      </c>
      <c r="GT43" s="76">
        <f>'MASTER_ ALL areas - No.seedling'!GS78</f>
        <v>0</v>
      </c>
      <c r="GU43" s="80">
        <f t="shared" si="340"/>
        <v>0</v>
      </c>
      <c r="GV43" s="76">
        <f>'MASTER_ ALL areas - No.seedling'!GU78</f>
        <v>0</v>
      </c>
      <c r="GW43" s="81">
        <f t="shared" si="341"/>
        <v>0</v>
      </c>
      <c r="GX43" s="113">
        <f>'MASTER_ ALL areas - No.seedling'!GW78</f>
        <v>0</v>
      </c>
      <c r="GY43" s="76">
        <f>'MASTER_ ALL areas - No.seedling'!GX78</f>
        <v>0</v>
      </c>
      <c r="GZ43" s="80">
        <f t="shared" si="342"/>
        <v>0</v>
      </c>
      <c r="HA43" s="76">
        <f>'MASTER_ ALL areas - No.seedling'!GZ78</f>
        <v>0</v>
      </c>
      <c r="HB43" s="81">
        <f t="shared" si="343"/>
        <v>0</v>
      </c>
      <c r="HC43" s="113">
        <f>'MASTER_ ALL areas - No.seedling'!HB78</f>
        <v>0</v>
      </c>
      <c r="HD43" s="76">
        <f>'MASTER_ ALL areas - No.seedling'!HC78</f>
        <v>0</v>
      </c>
      <c r="HE43" s="80">
        <f t="shared" si="344"/>
        <v>0</v>
      </c>
      <c r="HF43" s="76">
        <f>'MASTER_ ALL areas - No.seedling'!HE78</f>
        <v>0</v>
      </c>
      <c r="HG43" s="81">
        <f t="shared" si="345"/>
        <v>0</v>
      </c>
      <c r="HH43" s="113">
        <f>'MASTER_ ALL areas - No.seedling'!HG78</f>
        <v>0</v>
      </c>
      <c r="HI43" s="76">
        <f>'MASTER_ ALL areas - No.seedling'!HH78</f>
        <v>0</v>
      </c>
      <c r="HJ43" s="80">
        <f t="shared" si="346"/>
        <v>0</v>
      </c>
      <c r="HK43" s="76">
        <f>'MASTER_ ALL areas - No.seedling'!HJ78</f>
        <v>0</v>
      </c>
      <c r="HL43" s="81">
        <f t="shared" si="347"/>
        <v>0</v>
      </c>
      <c r="HM43" s="113">
        <f>'MASTER_ ALL areas - No.seedling'!HL78</f>
        <v>0</v>
      </c>
      <c r="HN43" s="76">
        <f>'MASTER_ ALL areas - No.seedling'!HM78</f>
        <v>0</v>
      </c>
      <c r="HO43" s="80">
        <f t="shared" si="348"/>
        <v>0</v>
      </c>
      <c r="HP43" s="76">
        <f>'MASTER_ ALL areas - No.seedling'!HO78</f>
        <v>0</v>
      </c>
      <c r="HQ43" s="81">
        <f t="shared" si="349"/>
        <v>0</v>
      </c>
      <c r="HR43" s="113">
        <f>'MASTER_ ALL areas - No.seedling'!HQ78</f>
        <v>0</v>
      </c>
      <c r="HS43" s="76">
        <f>'MASTER_ ALL areas - No.seedling'!HR78</f>
        <v>0</v>
      </c>
      <c r="HT43" s="80">
        <f t="shared" si="350"/>
        <v>0</v>
      </c>
      <c r="HU43" s="76">
        <f>'MASTER_ ALL areas - No.seedling'!HT78</f>
        <v>0</v>
      </c>
      <c r="HV43" s="81">
        <f t="shared" si="351"/>
        <v>0</v>
      </c>
      <c r="HW43" s="113">
        <f>'MASTER_ ALL areas - No.seedling'!HV78</f>
        <v>0</v>
      </c>
      <c r="HX43" s="76">
        <f>'MASTER_ ALL areas - No.seedling'!HW78</f>
        <v>0</v>
      </c>
      <c r="HY43" s="80">
        <f t="shared" si="352"/>
        <v>0</v>
      </c>
      <c r="HZ43" s="76">
        <f>'MASTER_ ALL areas - No.seedling'!HY78</f>
        <v>0</v>
      </c>
      <c r="IA43" s="81">
        <f t="shared" si="353"/>
        <v>0</v>
      </c>
      <c r="IB43" s="113">
        <f>'MASTER_ ALL areas - No.seedling'!IA78</f>
        <v>0</v>
      </c>
      <c r="IC43" s="76">
        <f>'MASTER_ ALL areas - No.seedling'!IB78</f>
        <v>0</v>
      </c>
      <c r="ID43" s="80">
        <f t="shared" si="354"/>
        <v>0</v>
      </c>
      <c r="IE43" s="76">
        <f>'MASTER_ ALL areas - No.seedling'!ID78</f>
        <v>0</v>
      </c>
      <c r="IF43" s="85">
        <f t="shared" si="355"/>
        <v>0</v>
      </c>
      <c r="IG43" s="86" t="s">
        <v>277</v>
      </c>
      <c r="IH43" s="87"/>
    </row>
    <row r="44" spans="2:242" ht="33" customHeight="1" x14ac:dyDescent="0.25">
      <c r="B44" s="420">
        <v>75</v>
      </c>
      <c r="C44" s="421" t="s">
        <v>278</v>
      </c>
      <c r="D44" s="422">
        <v>218862</v>
      </c>
      <c r="E44" s="423">
        <v>932894</v>
      </c>
      <c r="F44" s="424" t="s">
        <v>89</v>
      </c>
      <c r="G44" s="199" t="s">
        <v>194</v>
      </c>
      <c r="H44" s="212">
        <f>'MASTER_ ALL areas - No.seedling'!G79</f>
        <v>6</v>
      </c>
      <c r="I44" s="70">
        <f>'MASTER_ ALL areas - No.seedling'!H79</f>
        <v>0.6</v>
      </c>
      <c r="J44" s="71">
        <f>'MASTER_ ALL areas - No.seedling'!I79</f>
        <v>40.4</v>
      </c>
      <c r="K44" s="72">
        <f>'MASTER_ ALL areas - No.seedling'!J79</f>
        <v>73</v>
      </c>
      <c r="L44" s="73">
        <f t="shared" si="267"/>
        <v>1460</v>
      </c>
      <c r="M44" s="74">
        <f>'MASTER_ ALL areas - No.seedling'!L79</f>
        <v>1460</v>
      </c>
      <c r="N44" s="113">
        <f>'MASTER_ ALL areas - No.seedling'!M79</f>
        <v>5</v>
      </c>
      <c r="O44" s="114">
        <f>'MASTER_ ALL areas - No.seedling'!N79</f>
        <v>14</v>
      </c>
      <c r="P44" s="80">
        <f>'MASTER_ ALL areas - No.seedling'!O79</f>
        <v>6.8493150684931503E-2</v>
      </c>
      <c r="Q44" s="81">
        <f>'MASTER_ ALL areas - No.seedling'!P79</f>
        <v>0.19178082191780821</v>
      </c>
      <c r="R44" s="621"/>
      <c r="S44" s="617">
        <f>'MASTER_ ALL areas - No.seedling'!R79</f>
        <v>1420</v>
      </c>
      <c r="T44" s="76">
        <f>'MASTER_ ALL areas - No.seedling'!S79</f>
        <v>4</v>
      </c>
      <c r="U44" s="77">
        <f t="shared" si="268"/>
        <v>5.6338028169014086E-2</v>
      </c>
      <c r="V44" s="82">
        <f>'MASTER_ ALL areas - No.seedling'!U79</f>
        <v>12</v>
      </c>
      <c r="W44" s="80">
        <f t="shared" si="269"/>
        <v>0.16901408450704225</v>
      </c>
      <c r="X44" s="619">
        <f>'MASTER_ ALL areas - No.seedling'!W79</f>
        <v>40</v>
      </c>
      <c r="Y44" s="82">
        <f>'MASTER_ ALL areas - No.seedling'!X79</f>
        <v>1</v>
      </c>
      <c r="Z44" s="77">
        <f t="shared" si="270"/>
        <v>0.5</v>
      </c>
      <c r="AA44" s="82">
        <f>'MASTER_ ALL areas - No.seedling'!Z79</f>
        <v>2</v>
      </c>
      <c r="AB44" s="80">
        <f t="shared" si="271"/>
        <v>1</v>
      </c>
      <c r="AC44" s="76">
        <f>'MASTER_ ALL areas - No.seedling'!AB79</f>
        <v>0</v>
      </c>
      <c r="AD44" s="76">
        <f>'MASTER_ ALL areas - No.seedling'!AC79</f>
        <v>0</v>
      </c>
      <c r="AE44" s="77">
        <f t="shared" si="272"/>
        <v>0</v>
      </c>
      <c r="AF44" s="82">
        <f>'MASTER_ ALL areas - No.seedling'!AE79</f>
        <v>0</v>
      </c>
      <c r="AG44" s="80">
        <f t="shared" si="273"/>
        <v>0</v>
      </c>
      <c r="AH44" s="76">
        <f>'MASTER_ ALL areas - No.seedling'!AG79</f>
        <v>0</v>
      </c>
      <c r="AI44" s="76">
        <f>'MASTER_ ALL areas - No.seedling'!AH79</f>
        <v>0</v>
      </c>
      <c r="AJ44" s="77">
        <f t="shared" si="274"/>
        <v>0</v>
      </c>
      <c r="AK44" s="82">
        <f>'MASTER_ ALL areas - No.seedling'!AJ79</f>
        <v>0</v>
      </c>
      <c r="AL44" s="81">
        <f t="shared" si="275"/>
        <v>0</v>
      </c>
      <c r="AM44" s="621"/>
      <c r="AN44" s="617">
        <f>'MASTER_ ALL areas - No.seedling'!AM79</f>
        <v>80</v>
      </c>
      <c r="AO44" s="76">
        <f>'MASTER_ ALL areas - No.seedling'!AN79</f>
        <v>0</v>
      </c>
      <c r="AP44" s="77">
        <f t="shared" si="276"/>
        <v>0</v>
      </c>
      <c r="AQ44" s="82">
        <f>'MASTER_ ALL areas - No.seedling'!AP79</f>
        <v>1</v>
      </c>
      <c r="AR44" s="77">
        <f t="shared" si="277"/>
        <v>0.25</v>
      </c>
      <c r="AS44" s="82">
        <f>'MASTER_ ALL areas - No.seedling'!AR79</f>
        <v>1380</v>
      </c>
      <c r="AT44" s="76">
        <f>'MASTER_ ALL areas - No.seedling'!AS79</f>
        <v>5</v>
      </c>
      <c r="AU44" s="77">
        <f t="shared" si="278"/>
        <v>7.2463768115942032E-2</v>
      </c>
      <c r="AV44" s="82">
        <f>'MASTER_ ALL areas - No.seedling'!AU79</f>
        <v>13</v>
      </c>
      <c r="AW44" s="77">
        <f t="shared" si="279"/>
        <v>0.18840579710144928</v>
      </c>
      <c r="AX44" s="71">
        <f>'MASTER_ ALL areas - No.seedling'!AW79</f>
        <v>0</v>
      </c>
      <c r="AY44" s="82">
        <f>'MASTER_ ALL areas - No.seedling'!AX79</f>
        <v>0</v>
      </c>
      <c r="AZ44" s="77">
        <f t="shared" si="280"/>
        <v>0</v>
      </c>
      <c r="BA44" s="82">
        <f>'MASTER_ ALL areas - No.seedling'!AZ79</f>
        <v>0</v>
      </c>
      <c r="BB44" s="77">
        <f t="shared" si="281"/>
        <v>0</v>
      </c>
      <c r="BC44" s="82">
        <f>'MASTER_ ALL areas - No.seedling'!BB79</f>
        <v>0</v>
      </c>
      <c r="BD44" s="76">
        <f>'MASTER_ ALL areas - No.seedling'!BC79</f>
        <v>0</v>
      </c>
      <c r="BE44" s="77">
        <f t="shared" si="282"/>
        <v>0</v>
      </c>
      <c r="BF44" s="82">
        <f>'MASTER_ ALL areas - No.seedling'!BE79</f>
        <v>0</v>
      </c>
      <c r="BG44" s="77">
        <f t="shared" si="283"/>
        <v>0</v>
      </c>
      <c r="BH44" s="82">
        <f>'MASTER_ ALL areas - No.seedling'!BG79</f>
        <v>0</v>
      </c>
      <c r="BI44" s="76">
        <f>'MASTER_ ALL areas - No.seedling'!BH79</f>
        <v>0</v>
      </c>
      <c r="BJ44" s="77">
        <f t="shared" si="284"/>
        <v>0</v>
      </c>
      <c r="BK44" s="82">
        <f>'MASTER_ ALL areas - No.seedling'!BJ79</f>
        <v>0</v>
      </c>
      <c r="BL44" s="77">
        <f t="shared" si="285"/>
        <v>0</v>
      </c>
      <c r="BM44" s="82">
        <f>'MASTER_ ALL areas - No.seedling'!BL79</f>
        <v>0</v>
      </c>
      <c r="BN44" s="76">
        <f>'MASTER_ ALL areas - No.seedling'!BM79</f>
        <v>0</v>
      </c>
      <c r="BO44" s="77">
        <f t="shared" si="286"/>
        <v>0</v>
      </c>
      <c r="BP44" s="82">
        <f>'MASTER_ ALL areas - No.seedling'!BO79</f>
        <v>0</v>
      </c>
      <c r="BQ44" s="77">
        <f t="shared" si="287"/>
        <v>0</v>
      </c>
      <c r="BR44" s="82">
        <f>'MASTER_ ALL areas - No.seedling'!BQ79</f>
        <v>0</v>
      </c>
      <c r="BS44" s="76">
        <f>'MASTER_ ALL areas - No.seedling'!BR79</f>
        <v>0</v>
      </c>
      <c r="BT44" s="77">
        <f t="shared" si="288"/>
        <v>0</v>
      </c>
      <c r="BU44" s="82">
        <f>'MASTER_ ALL areas - No.seedling'!BT79</f>
        <v>0</v>
      </c>
      <c r="BV44" s="77">
        <f t="shared" si="289"/>
        <v>0</v>
      </c>
      <c r="BW44" s="82">
        <f>'MASTER_ ALL areas - No.seedling'!BV79</f>
        <v>0</v>
      </c>
      <c r="BX44" s="76">
        <f>'MASTER_ ALL areas - No.seedling'!BW79</f>
        <v>0</v>
      </c>
      <c r="BY44" s="77">
        <f t="shared" si="290"/>
        <v>0</v>
      </c>
      <c r="BZ44" s="82">
        <f>'MASTER_ ALL areas - No.seedling'!BY79</f>
        <v>0</v>
      </c>
      <c r="CA44" s="81">
        <f t="shared" si="291"/>
        <v>0</v>
      </c>
      <c r="CB44" s="79"/>
      <c r="CC44" s="75">
        <f>'MASTER_ ALL areas - No.seedling'!CB79</f>
        <v>80</v>
      </c>
      <c r="CD44" s="76">
        <f>'MASTER_ ALL areas - No.seedling'!CC79</f>
        <v>0</v>
      </c>
      <c r="CE44" s="80">
        <f t="shared" si="292"/>
        <v>0</v>
      </c>
      <c r="CF44" s="76">
        <f>'MASTER_ ALL areas - No.seedling'!CE79</f>
        <v>1</v>
      </c>
      <c r="CG44" s="81">
        <f t="shared" si="293"/>
        <v>0.25</v>
      </c>
      <c r="CH44" s="113">
        <f>'MASTER_ ALL areas - No.seedling'!CG79</f>
        <v>0</v>
      </c>
      <c r="CI44" s="76">
        <f>'MASTER_ ALL areas - No.seedling'!CH79</f>
        <v>0</v>
      </c>
      <c r="CJ44" s="80">
        <f t="shared" si="294"/>
        <v>0</v>
      </c>
      <c r="CK44" s="76">
        <f>'MASTER_ ALL areas - No.seedling'!CJ79</f>
        <v>0</v>
      </c>
      <c r="CL44" s="81">
        <f t="shared" si="295"/>
        <v>0</v>
      </c>
      <c r="CM44" s="113">
        <f>'MASTER_ ALL areas - No.seedling'!CL79</f>
        <v>0</v>
      </c>
      <c r="CN44" s="76">
        <f>'MASTER_ ALL areas - No.seedling'!CM79</f>
        <v>0</v>
      </c>
      <c r="CO44" s="80">
        <f t="shared" si="296"/>
        <v>0</v>
      </c>
      <c r="CP44" s="76">
        <f>'MASTER_ ALL areas - No.seedling'!CO79</f>
        <v>0</v>
      </c>
      <c r="CQ44" s="81">
        <f t="shared" si="297"/>
        <v>0</v>
      </c>
      <c r="CR44" s="113">
        <f>'MASTER_ ALL areas - No.seedling'!CQ79</f>
        <v>0</v>
      </c>
      <c r="CS44" s="76">
        <f>'MASTER_ ALL areas - No.seedling'!CR79</f>
        <v>0</v>
      </c>
      <c r="CT44" s="80">
        <f t="shared" si="298"/>
        <v>0</v>
      </c>
      <c r="CU44" s="76">
        <f>'MASTER_ ALL areas - No.seedling'!CT79</f>
        <v>0</v>
      </c>
      <c r="CV44" s="81">
        <f t="shared" si="299"/>
        <v>0</v>
      </c>
      <c r="CW44" s="75">
        <f>'MASTER_ ALL areas - No.seedling'!CV79</f>
        <v>1340</v>
      </c>
      <c r="CX44" s="76">
        <f>'MASTER_ ALL areas - No.seedling'!CW79</f>
        <v>4</v>
      </c>
      <c r="CY44" s="80">
        <f t="shared" si="300"/>
        <v>5.9701492537313432E-2</v>
      </c>
      <c r="CZ44" s="76">
        <f>'MASTER_ ALL areas - No.seedling'!CY79</f>
        <v>11</v>
      </c>
      <c r="DA44" s="81">
        <f t="shared" si="301"/>
        <v>0.16417910447761194</v>
      </c>
      <c r="DB44" s="75">
        <f>'MASTER_ ALL areas - No.seedling'!DA79</f>
        <v>40</v>
      </c>
      <c r="DC44" s="76">
        <f>'MASTER_ ALL areas - No.seedling'!DB79</f>
        <v>1</v>
      </c>
      <c r="DD44" s="80">
        <f t="shared" si="302"/>
        <v>0.5</v>
      </c>
      <c r="DE44" s="76">
        <f>'MASTER_ ALL areas - No.seedling'!DD79</f>
        <v>2</v>
      </c>
      <c r="DF44" s="81">
        <f t="shared" si="303"/>
        <v>1</v>
      </c>
      <c r="DG44" s="113">
        <f>'MASTER_ ALL areas - No.seedling'!DF79</f>
        <v>0</v>
      </c>
      <c r="DH44" s="76">
        <f>'MASTER_ ALL areas - No.seedling'!DG79</f>
        <v>0</v>
      </c>
      <c r="DI44" s="80">
        <f t="shared" si="304"/>
        <v>0</v>
      </c>
      <c r="DJ44" s="76">
        <f>'MASTER_ ALL areas - No.seedling'!DI79</f>
        <v>0</v>
      </c>
      <c r="DK44" s="81">
        <f t="shared" si="305"/>
        <v>0</v>
      </c>
      <c r="DL44" s="113">
        <f>'MASTER_ ALL areas - No.seedling'!DK79</f>
        <v>0</v>
      </c>
      <c r="DM44" s="76">
        <f>'MASTER_ ALL areas - No.seedling'!DL79</f>
        <v>0</v>
      </c>
      <c r="DN44" s="80">
        <f t="shared" si="306"/>
        <v>0</v>
      </c>
      <c r="DO44" s="76">
        <f>'MASTER_ ALL areas - No.seedling'!DN79</f>
        <v>0</v>
      </c>
      <c r="DP44" s="81">
        <f t="shared" si="307"/>
        <v>0</v>
      </c>
      <c r="DQ44" s="113">
        <f>'MASTER_ ALL areas - No.seedling'!DP79</f>
        <v>0</v>
      </c>
      <c r="DR44" s="76">
        <f>'MASTER_ ALL areas - No.seedling'!DQ79</f>
        <v>0</v>
      </c>
      <c r="DS44" s="80">
        <f t="shared" si="308"/>
        <v>0</v>
      </c>
      <c r="DT44" s="76">
        <f>'MASTER_ ALL areas - No.seedling'!DS79</f>
        <v>0</v>
      </c>
      <c r="DU44" s="81">
        <f t="shared" si="309"/>
        <v>0</v>
      </c>
      <c r="DV44" s="113">
        <f>'MASTER_ ALL areas - No.seedling'!DU79</f>
        <v>0</v>
      </c>
      <c r="DW44" s="76">
        <f>'MASTER_ ALL areas - No.seedling'!DV79</f>
        <v>0</v>
      </c>
      <c r="DX44" s="80">
        <f t="shared" si="310"/>
        <v>0</v>
      </c>
      <c r="DY44" s="76">
        <f>'MASTER_ ALL areas - No.seedling'!DX79</f>
        <v>0</v>
      </c>
      <c r="DZ44" s="81">
        <f t="shared" si="311"/>
        <v>0</v>
      </c>
      <c r="EA44" s="113">
        <f>'MASTER_ ALL areas - No.seedling'!DZ79</f>
        <v>0</v>
      </c>
      <c r="EB44" s="76">
        <f>'MASTER_ ALL areas - No.seedling'!EA79</f>
        <v>0</v>
      </c>
      <c r="EC44" s="80">
        <f t="shared" si="312"/>
        <v>0</v>
      </c>
      <c r="ED44" s="76">
        <f>'MASTER_ ALL areas - No.seedling'!EC79</f>
        <v>0</v>
      </c>
      <c r="EE44" s="81">
        <f t="shared" si="313"/>
        <v>0</v>
      </c>
      <c r="EF44" s="113">
        <f>'MASTER_ ALL areas - No.seedling'!EE79</f>
        <v>0</v>
      </c>
      <c r="EG44" s="76">
        <f>'MASTER_ ALL areas - No.seedling'!EF79</f>
        <v>0</v>
      </c>
      <c r="EH44" s="80">
        <f t="shared" si="314"/>
        <v>0</v>
      </c>
      <c r="EI44" s="76">
        <f>'MASTER_ ALL areas - No.seedling'!EH79</f>
        <v>0</v>
      </c>
      <c r="EJ44" s="81">
        <f t="shared" si="315"/>
        <v>0</v>
      </c>
      <c r="EK44" s="113">
        <f>'MASTER_ ALL areas - No.seedling'!EJ79</f>
        <v>0</v>
      </c>
      <c r="EL44" s="76">
        <f>'MASTER_ ALL areas - No.seedling'!EK79</f>
        <v>0</v>
      </c>
      <c r="EM44" s="80">
        <f t="shared" si="316"/>
        <v>0</v>
      </c>
      <c r="EN44" s="76">
        <f>'MASTER_ ALL areas - No.seedling'!EM79</f>
        <v>0</v>
      </c>
      <c r="EO44" s="81">
        <f t="shared" si="317"/>
        <v>0</v>
      </c>
      <c r="EP44" s="113">
        <f>'MASTER_ ALL areas - No.seedling'!EO79</f>
        <v>0</v>
      </c>
      <c r="EQ44" s="76">
        <f>'MASTER_ ALL areas - No.seedling'!EP79</f>
        <v>0</v>
      </c>
      <c r="ER44" s="80">
        <f t="shared" si="318"/>
        <v>0</v>
      </c>
      <c r="ES44" s="76">
        <f>'MASTER_ ALL areas - No.seedling'!ER79</f>
        <v>0</v>
      </c>
      <c r="ET44" s="81">
        <f t="shared" si="319"/>
        <v>0</v>
      </c>
      <c r="EU44" s="113">
        <f>'MASTER_ ALL areas - No.seedling'!ET79</f>
        <v>0</v>
      </c>
      <c r="EV44" s="76">
        <f>'MASTER_ ALL areas - No.seedling'!EU79</f>
        <v>0</v>
      </c>
      <c r="EW44" s="80">
        <f t="shared" si="320"/>
        <v>0</v>
      </c>
      <c r="EX44" s="76">
        <f>'MASTER_ ALL areas - No.seedling'!EW79</f>
        <v>0</v>
      </c>
      <c r="EY44" s="81">
        <f t="shared" si="321"/>
        <v>0</v>
      </c>
      <c r="EZ44" s="113">
        <f>'MASTER_ ALL areas - No.seedling'!EY79</f>
        <v>0</v>
      </c>
      <c r="FA44" s="76">
        <f>'MASTER_ ALL areas - No.seedling'!EZ79</f>
        <v>0</v>
      </c>
      <c r="FB44" s="80">
        <f t="shared" si="322"/>
        <v>0</v>
      </c>
      <c r="FC44" s="76">
        <f>'MASTER_ ALL areas - No.seedling'!FB79</f>
        <v>0</v>
      </c>
      <c r="FD44" s="81">
        <f t="shared" si="323"/>
        <v>0</v>
      </c>
      <c r="FE44" s="113">
        <f>'MASTER_ ALL areas - No.seedling'!FD79</f>
        <v>0</v>
      </c>
      <c r="FF44" s="76">
        <f>'MASTER_ ALL areas - No.seedling'!FE79</f>
        <v>0</v>
      </c>
      <c r="FG44" s="80">
        <f t="shared" si="324"/>
        <v>0</v>
      </c>
      <c r="FH44" s="76">
        <f>'MASTER_ ALL areas - No.seedling'!FG79</f>
        <v>0</v>
      </c>
      <c r="FI44" s="81">
        <f t="shared" si="325"/>
        <v>0</v>
      </c>
      <c r="FJ44" s="113">
        <f>'MASTER_ ALL areas - No.seedling'!FI79</f>
        <v>0</v>
      </c>
      <c r="FK44" s="76">
        <f>'MASTER_ ALL areas - No.seedling'!FJ79</f>
        <v>0</v>
      </c>
      <c r="FL44" s="80">
        <f t="shared" si="326"/>
        <v>0</v>
      </c>
      <c r="FM44" s="76">
        <f>'MASTER_ ALL areas - No.seedling'!FL79</f>
        <v>0</v>
      </c>
      <c r="FN44" s="81">
        <f t="shared" si="327"/>
        <v>0</v>
      </c>
      <c r="FO44" s="113">
        <f>'MASTER_ ALL areas - No.seedling'!FN79</f>
        <v>0</v>
      </c>
      <c r="FP44" s="76">
        <f>'MASTER_ ALL areas - No.seedling'!FO79</f>
        <v>0</v>
      </c>
      <c r="FQ44" s="80">
        <f t="shared" si="328"/>
        <v>0</v>
      </c>
      <c r="FR44" s="76">
        <f>'MASTER_ ALL areas - No.seedling'!FQ79</f>
        <v>0</v>
      </c>
      <c r="FS44" s="81">
        <f t="shared" si="329"/>
        <v>0</v>
      </c>
      <c r="FT44" s="113">
        <f>'MASTER_ ALL areas - No.seedling'!FS79</f>
        <v>0</v>
      </c>
      <c r="FU44" s="76">
        <f>'MASTER_ ALL areas - No.seedling'!FT79</f>
        <v>0</v>
      </c>
      <c r="FV44" s="80">
        <f t="shared" si="330"/>
        <v>0</v>
      </c>
      <c r="FW44" s="76">
        <f>'MASTER_ ALL areas - No.seedling'!FV79</f>
        <v>0</v>
      </c>
      <c r="FX44" s="81">
        <f t="shared" si="331"/>
        <v>0</v>
      </c>
      <c r="FY44" s="113">
        <f>'MASTER_ ALL areas - No.seedling'!FX79</f>
        <v>0</v>
      </c>
      <c r="FZ44" s="76">
        <f>'MASTER_ ALL areas - No.seedling'!FY79</f>
        <v>0</v>
      </c>
      <c r="GA44" s="80">
        <f t="shared" si="332"/>
        <v>0</v>
      </c>
      <c r="GB44" s="76">
        <f>'MASTER_ ALL areas - No.seedling'!GA79</f>
        <v>0</v>
      </c>
      <c r="GC44" s="81">
        <f t="shared" si="333"/>
        <v>0</v>
      </c>
      <c r="GD44" s="113">
        <f>'MASTER_ ALL areas - No.seedling'!GC79</f>
        <v>0</v>
      </c>
      <c r="GE44" s="76">
        <f>'MASTER_ ALL areas - No.seedling'!GD79</f>
        <v>0</v>
      </c>
      <c r="GF44" s="80">
        <f t="shared" si="334"/>
        <v>0</v>
      </c>
      <c r="GG44" s="76">
        <f>'MASTER_ ALL areas - No.seedling'!GF79</f>
        <v>0</v>
      </c>
      <c r="GH44" s="81">
        <f t="shared" si="335"/>
        <v>0</v>
      </c>
      <c r="GI44" s="113">
        <f>'MASTER_ ALL areas - No.seedling'!GH79</f>
        <v>0</v>
      </c>
      <c r="GJ44" s="76">
        <f>'MASTER_ ALL areas - No.seedling'!GI79</f>
        <v>0</v>
      </c>
      <c r="GK44" s="80">
        <f t="shared" si="336"/>
        <v>0</v>
      </c>
      <c r="GL44" s="76">
        <f>'MASTER_ ALL areas - No.seedling'!GK79</f>
        <v>0</v>
      </c>
      <c r="GM44" s="81">
        <f t="shared" si="337"/>
        <v>0</v>
      </c>
      <c r="GN44" s="113">
        <f>'MASTER_ ALL areas - No.seedling'!GM79</f>
        <v>0</v>
      </c>
      <c r="GO44" s="76">
        <f>'MASTER_ ALL areas - No.seedling'!GN79</f>
        <v>0</v>
      </c>
      <c r="GP44" s="80">
        <f t="shared" si="338"/>
        <v>0</v>
      </c>
      <c r="GQ44" s="76">
        <f>'MASTER_ ALL areas - No.seedling'!GP79</f>
        <v>0</v>
      </c>
      <c r="GR44" s="81">
        <f t="shared" si="339"/>
        <v>0</v>
      </c>
      <c r="GS44" s="113">
        <f>'MASTER_ ALL areas - No.seedling'!GR79</f>
        <v>0</v>
      </c>
      <c r="GT44" s="76">
        <f>'MASTER_ ALL areas - No.seedling'!GS79</f>
        <v>0</v>
      </c>
      <c r="GU44" s="80">
        <f t="shared" si="340"/>
        <v>0</v>
      </c>
      <c r="GV44" s="76">
        <f>'MASTER_ ALL areas - No.seedling'!GU79</f>
        <v>0</v>
      </c>
      <c r="GW44" s="81">
        <f t="shared" si="341"/>
        <v>0</v>
      </c>
      <c r="GX44" s="113">
        <f>'MASTER_ ALL areas - No.seedling'!GW79</f>
        <v>0</v>
      </c>
      <c r="GY44" s="76">
        <f>'MASTER_ ALL areas - No.seedling'!GX79</f>
        <v>0</v>
      </c>
      <c r="GZ44" s="80">
        <f t="shared" si="342"/>
        <v>0</v>
      </c>
      <c r="HA44" s="76">
        <f>'MASTER_ ALL areas - No.seedling'!GZ79</f>
        <v>0</v>
      </c>
      <c r="HB44" s="81">
        <f t="shared" si="343"/>
        <v>0</v>
      </c>
      <c r="HC44" s="113">
        <f>'MASTER_ ALL areas - No.seedling'!HB79</f>
        <v>0</v>
      </c>
      <c r="HD44" s="76">
        <f>'MASTER_ ALL areas - No.seedling'!HC79</f>
        <v>0</v>
      </c>
      <c r="HE44" s="80">
        <f t="shared" si="344"/>
        <v>0</v>
      </c>
      <c r="HF44" s="76">
        <f>'MASTER_ ALL areas - No.seedling'!HE79</f>
        <v>0</v>
      </c>
      <c r="HG44" s="81">
        <f t="shared" si="345"/>
        <v>0</v>
      </c>
      <c r="HH44" s="113">
        <f>'MASTER_ ALL areas - No.seedling'!HG79</f>
        <v>0</v>
      </c>
      <c r="HI44" s="76">
        <f>'MASTER_ ALL areas - No.seedling'!HH79</f>
        <v>0</v>
      </c>
      <c r="HJ44" s="80">
        <f t="shared" si="346"/>
        <v>0</v>
      </c>
      <c r="HK44" s="76">
        <f>'MASTER_ ALL areas - No.seedling'!HJ79</f>
        <v>0</v>
      </c>
      <c r="HL44" s="81">
        <f t="shared" si="347"/>
        <v>0</v>
      </c>
      <c r="HM44" s="113">
        <f>'MASTER_ ALL areas - No.seedling'!HL79</f>
        <v>0</v>
      </c>
      <c r="HN44" s="76">
        <f>'MASTER_ ALL areas - No.seedling'!HM79</f>
        <v>0</v>
      </c>
      <c r="HO44" s="80">
        <f t="shared" si="348"/>
        <v>0</v>
      </c>
      <c r="HP44" s="76">
        <f>'MASTER_ ALL areas - No.seedling'!HO79</f>
        <v>0</v>
      </c>
      <c r="HQ44" s="81">
        <f t="shared" si="349"/>
        <v>0</v>
      </c>
      <c r="HR44" s="113">
        <f>'MASTER_ ALL areas - No.seedling'!HQ79</f>
        <v>0</v>
      </c>
      <c r="HS44" s="76">
        <f>'MASTER_ ALL areas - No.seedling'!HR79</f>
        <v>0</v>
      </c>
      <c r="HT44" s="80">
        <f t="shared" si="350"/>
        <v>0</v>
      </c>
      <c r="HU44" s="76">
        <f>'MASTER_ ALL areas - No.seedling'!HT79</f>
        <v>0</v>
      </c>
      <c r="HV44" s="81">
        <f t="shared" si="351"/>
        <v>0</v>
      </c>
      <c r="HW44" s="113">
        <f>'MASTER_ ALL areas - No.seedling'!HV79</f>
        <v>0</v>
      </c>
      <c r="HX44" s="76">
        <f>'MASTER_ ALL areas - No.seedling'!HW79</f>
        <v>0</v>
      </c>
      <c r="HY44" s="80">
        <f t="shared" si="352"/>
        <v>0</v>
      </c>
      <c r="HZ44" s="76">
        <f>'MASTER_ ALL areas - No.seedling'!HY79</f>
        <v>0</v>
      </c>
      <c r="IA44" s="81">
        <f t="shared" si="353"/>
        <v>0</v>
      </c>
      <c r="IB44" s="113">
        <f>'MASTER_ ALL areas - No.seedling'!IA79</f>
        <v>0</v>
      </c>
      <c r="IC44" s="76">
        <f>'MASTER_ ALL areas - No.seedling'!IB79</f>
        <v>0</v>
      </c>
      <c r="ID44" s="80">
        <f t="shared" si="354"/>
        <v>0</v>
      </c>
      <c r="IE44" s="76">
        <f>'MASTER_ ALL areas - No.seedling'!ID79</f>
        <v>0</v>
      </c>
      <c r="IF44" s="85">
        <f t="shared" si="355"/>
        <v>0</v>
      </c>
      <c r="IG44" s="86" t="s">
        <v>279</v>
      </c>
      <c r="IH44" s="87"/>
    </row>
    <row r="45" spans="2:242" ht="33" customHeight="1" x14ac:dyDescent="0.25">
      <c r="B45" s="420">
        <v>76</v>
      </c>
      <c r="C45" s="421" t="s">
        <v>280</v>
      </c>
      <c r="D45" s="422">
        <v>219284</v>
      </c>
      <c r="E45" s="423">
        <v>932892</v>
      </c>
      <c r="F45" s="424" t="s">
        <v>89</v>
      </c>
      <c r="G45" s="214" t="s">
        <v>281</v>
      </c>
      <c r="H45" s="212">
        <f>'MASTER_ ALL areas - No.seedling'!G80</f>
        <v>8</v>
      </c>
      <c r="I45" s="70">
        <f>'MASTER_ ALL areas - No.seedling'!H80</f>
        <v>0.15</v>
      </c>
      <c r="J45" s="71">
        <f>'MASTER_ ALL areas - No.seedling'!I80</f>
        <v>34.200000000000003</v>
      </c>
      <c r="K45" s="72">
        <f>'MASTER_ ALL areas - No.seedling'!J80</f>
        <v>93</v>
      </c>
      <c r="L45" s="73">
        <f t="shared" si="267"/>
        <v>1860</v>
      </c>
      <c r="M45" s="74">
        <f>'MASTER_ ALL areas - No.seedling'!L80</f>
        <v>1860</v>
      </c>
      <c r="N45" s="113">
        <f>'MASTER_ ALL areas - No.seedling'!M80</f>
        <v>3</v>
      </c>
      <c r="O45" s="114">
        <f>'MASTER_ ALL areas - No.seedling'!N80</f>
        <v>34</v>
      </c>
      <c r="P45" s="80">
        <f>'MASTER_ ALL areas - No.seedling'!O80</f>
        <v>3.2258064516129031E-2</v>
      </c>
      <c r="Q45" s="81">
        <f>'MASTER_ ALL areas - No.seedling'!P80</f>
        <v>0.36559139784946237</v>
      </c>
      <c r="R45" s="621"/>
      <c r="S45" s="617">
        <f>'MASTER_ ALL areas - No.seedling'!R80</f>
        <v>1660</v>
      </c>
      <c r="T45" s="76">
        <f>'MASTER_ ALL areas - No.seedling'!S80</f>
        <v>0</v>
      </c>
      <c r="U45" s="77">
        <f t="shared" si="268"/>
        <v>0</v>
      </c>
      <c r="V45" s="82">
        <f>'MASTER_ ALL areas - No.seedling'!U80</f>
        <v>24</v>
      </c>
      <c r="W45" s="80">
        <f t="shared" si="269"/>
        <v>0.28915662650602408</v>
      </c>
      <c r="X45" s="619">
        <f>'MASTER_ ALL areas - No.seedling'!W80</f>
        <v>200</v>
      </c>
      <c r="Y45" s="82">
        <f>'MASTER_ ALL areas - No.seedling'!X80</f>
        <v>3</v>
      </c>
      <c r="Z45" s="77">
        <f t="shared" si="270"/>
        <v>0.3</v>
      </c>
      <c r="AA45" s="82">
        <f>'MASTER_ ALL areas - No.seedling'!Z80</f>
        <v>10</v>
      </c>
      <c r="AB45" s="80">
        <f t="shared" si="271"/>
        <v>1</v>
      </c>
      <c r="AC45" s="76">
        <f>'MASTER_ ALL areas - No.seedling'!AB80</f>
        <v>0</v>
      </c>
      <c r="AD45" s="76">
        <f>'MASTER_ ALL areas - No.seedling'!AC80</f>
        <v>0</v>
      </c>
      <c r="AE45" s="77">
        <f t="shared" si="272"/>
        <v>0</v>
      </c>
      <c r="AF45" s="82">
        <f>'MASTER_ ALL areas - No.seedling'!AE80</f>
        <v>0</v>
      </c>
      <c r="AG45" s="80">
        <f t="shared" si="273"/>
        <v>0</v>
      </c>
      <c r="AH45" s="76">
        <f>'MASTER_ ALL areas - No.seedling'!AG80</f>
        <v>0</v>
      </c>
      <c r="AI45" s="76">
        <f>'MASTER_ ALL areas - No.seedling'!AH80</f>
        <v>0</v>
      </c>
      <c r="AJ45" s="77">
        <f t="shared" si="274"/>
        <v>0</v>
      </c>
      <c r="AK45" s="82">
        <f>'MASTER_ ALL areas - No.seedling'!AJ80</f>
        <v>0</v>
      </c>
      <c r="AL45" s="81">
        <f t="shared" si="275"/>
        <v>0</v>
      </c>
      <c r="AM45" s="621"/>
      <c r="AN45" s="617">
        <f>'MASTER_ ALL areas - No.seedling'!AM80</f>
        <v>1500</v>
      </c>
      <c r="AO45" s="76">
        <f>'MASTER_ ALL areas - No.seedling'!AN80</f>
        <v>3</v>
      </c>
      <c r="AP45" s="77">
        <f t="shared" si="276"/>
        <v>0.04</v>
      </c>
      <c r="AQ45" s="82">
        <f>'MASTER_ ALL areas - No.seedling'!AP80</f>
        <v>29</v>
      </c>
      <c r="AR45" s="77">
        <f t="shared" si="277"/>
        <v>0.38666666666666666</v>
      </c>
      <c r="AS45" s="82">
        <f>'MASTER_ ALL areas - No.seedling'!AR80</f>
        <v>360</v>
      </c>
      <c r="AT45" s="76">
        <f>'MASTER_ ALL areas - No.seedling'!AS80</f>
        <v>0</v>
      </c>
      <c r="AU45" s="77">
        <f t="shared" si="278"/>
        <v>0</v>
      </c>
      <c r="AV45" s="82">
        <f>'MASTER_ ALL areas - No.seedling'!AU80</f>
        <v>5</v>
      </c>
      <c r="AW45" s="77">
        <f t="shared" si="279"/>
        <v>0.27777777777777779</v>
      </c>
      <c r="AX45" s="71">
        <f>'MASTER_ ALL areas - No.seedling'!AW80</f>
        <v>0</v>
      </c>
      <c r="AY45" s="82">
        <f>'MASTER_ ALL areas - No.seedling'!AX80</f>
        <v>0</v>
      </c>
      <c r="AZ45" s="77">
        <f t="shared" si="280"/>
        <v>0</v>
      </c>
      <c r="BA45" s="82">
        <f>'MASTER_ ALL areas - No.seedling'!AZ80</f>
        <v>0</v>
      </c>
      <c r="BB45" s="77">
        <f t="shared" si="281"/>
        <v>0</v>
      </c>
      <c r="BC45" s="82">
        <f>'MASTER_ ALL areas - No.seedling'!BB80</f>
        <v>0</v>
      </c>
      <c r="BD45" s="76">
        <f>'MASTER_ ALL areas - No.seedling'!BC80</f>
        <v>0</v>
      </c>
      <c r="BE45" s="77">
        <f t="shared" si="282"/>
        <v>0</v>
      </c>
      <c r="BF45" s="82">
        <f>'MASTER_ ALL areas - No.seedling'!BE80</f>
        <v>0</v>
      </c>
      <c r="BG45" s="77">
        <f t="shared" si="283"/>
        <v>0</v>
      </c>
      <c r="BH45" s="82">
        <f>'MASTER_ ALL areas - No.seedling'!BG80</f>
        <v>0</v>
      </c>
      <c r="BI45" s="76">
        <f>'MASTER_ ALL areas - No.seedling'!BH80</f>
        <v>0</v>
      </c>
      <c r="BJ45" s="77">
        <f t="shared" si="284"/>
        <v>0</v>
      </c>
      <c r="BK45" s="82">
        <f>'MASTER_ ALL areas - No.seedling'!BJ80</f>
        <v>0</v>
      </c>
      <c r="BL45" s="77">
        <f t="shared" si="285"/>
        <v>0</v>
      </c>
      <c r="BM45" s="82">
        <f>'MASTER_ ALL areas - No.seedling'!BL80</f>
        <v>0</v>
      </c>
      <c r="BN45" s="76">
        <f>'MASTER_ ALL areas - No.seedling'!BM80</f>
        <v>0</v>
      </c>
      <c r="BO45" s="77">
        <f t="shared" si="286"/>
        <v>0</v>
      </c>
      <c r="BP45" s="82">
        <f>'MASTER_ ALL areas - No.seedling'!BO80</f>
        <v>0</v>
      </c>
      <c r="BQ45" s="77">
        <f t="shared" si="287"/>
        <v>0</v>
      </c>
      <c r="BR45" s="82">
        <f>'MASTER_ ALL areas - No.seedling'!BQ80</f>
        <v>0</v>
      </c>
      <c r="BS45" s="76">
        <f>'MASTER_ ALL areas - No.seedling'!BR80</f>
        <v>0</v>
      </c>
      <c r="BT45" s="77">
        <f t="shared" si="288"/>
        <v>0</v>
      </c>
      <c r="BU45" s="82">
        <f>'MASTER_ ALL areas - No.seedling'!BT80</f>
        <v>0</v>
      </c>
      <c r="BV45" s="77">
        <f t="shared" si="289"/>
        <v>0</v>
      </c>
      <c r="BW45" s="82">
        <f>'MASTER_ ALL areas - No.seedling'!BV80</f>
        <v>0</v>
      </c>
      <c r="BX45" s="76">
        <f>'MASTER_ ALL areas - No.seedling'!BW80</f>
        <v>0</v>
      </c>
      <c r="BY45" s="77">
        <f t="shared" si="290"/>
        <v>0</v>
      </c>
      <c r="BZ45" s="82">
        <f>'MASTER_ ALL areas - No.seedling'!BY80</f>
        <v>0</v>
      </c>
      <c r="CA45" s="81">
        <f t="shared" si="291"/>
        <v>0</v>
      </c>
      <c r="CB45" s="79"/>
      <c r="CC45" s="75">
        <f>'MASTER_ ALL areas - No.seedling'!CB80</f>
        <v>1340</v>
      </c>
      <c r="CD45" s="76">
        <f>'MASTER_ ALL areas - No.seedling'!CC80</f>
        <v>0</v>
      </c>
      <c r="CE45" s="80">
        <f t="shared" si="292"/>
        <v>0</v>
      </c>
      <c r="CF45" s="76">
        <f>'MASTER_ ALL areas - No.seedling'!CE80</f>
        <v>21</v>
      </c>
      <c r="CG45" s="81">
        <f t="shared" si="293"/>
        <v>0.31343283582089554</v>
      </c>
      <c r="CH45" s="75">
        <f>'MASTER_ ALL areas - No.seedling'!CG80</f>
        <v>160</v>
      </c>
      <c r="CI45" s="76">
        <f>'MASTER_ ALL areas - No.seedling'!CH80</f>
        <v>3</v>
      </c>
      <c r="CJ45" s="80">
        <f t="shared" si="294"/>
        <v>0.375</v>
      </c>
      <c r="CK45" s="76">
        <f>'MASTER_ ALL areas - No.seedling'!CJ80</f>
        <v>8</v>
      </c>
      <c r="CL45" s="81">
        <f t="shared" si="295"/>
        <v>1</v>
      </c>
      <c r="CM45" s="113">
        <f>'MASTER_ ALL areas - No.seedling'!CL80</f>
        <v>0</v>
      </c>
      <c r="CN45" s="76">
        <f>'MASTER_ ALL areas - No.seedling'!CM80</f>
        <v>0</v>
      </c>
      <c r="CO45" s="80">
        <f t="shared" si="296"/>
        <v>0</v>
      </c>
      <c r="CP45" s="76">
        <f>'MASTER_ ALL areas - No.seedling'!CO80</f>
        <v>0</v>
      </c>
      <c r="CQ45" s="81">
        <f t="shared" si="297"/>
        <v>0</v>
      </c>
      <c r="CR45" s="113">
        <f>'MASTER_ ALL areas - No.seedling'!CQ80</f>
        <v>0</v>
      </c>
      <c r="CS45" s="76">
        <f>'MASTER_ ALL areas - No.seedling'!CR80</f>
        <v>0</v>
      </c>
      <c r="CT45" s="80">
        <f t="shared" si="298"/>
        <v>0</v>
      </c>
      <c r="CU45" s="76">
        <f>'MASTER_ ALL areas - No.seedling'!CT80</f>
        <v>0</v>
      </c>
      <c r="CV45" s="81">
        <f t="shared" si="299"/>
        <v>0</v>
      </c>
      <c r="CW45" s="75">
        <f>'MASTER_ ALL areas - No.seedling'!CV80</f>
        <v>320</v>
      </c>
      <c r="CX45" s="76">
        <f>'MASTER_ ALL areas - No.seedling'!CW80</f>
        <v>0</v>
      </c>
      <c r="CY45" s="80">
        <f t="shared" si="300"/>
        <v>0</v>
      </c>
      <c r="CZ45" s="76">
        <f>'MASTER_ ALL areas - No.seedling'!CY80</f>
        <v>3</v>
      </c>
      <c r="DA45" s="81">
        <f t="shared" si="301"/>
        <v>0.1875</v>
      </c>
      <c r="DB45" s="75">
        <f>'MASTER_ ALL areas - No.seedling'!DA80</f>
        <v>40</v>
      </c>
      <c r="DC45" s="76">
        <f>'MASTER_ ALL areas - No.seedling'!DB80</f>
        <v>0</v>
      </c>
      <c r="DD45" s="80">
        <f t="shared" si="302"/>
        <v>0</v>
      </c>
      <c r="DE45" s="76">
        <f>'MASTER_ ALL areas - No.seedling'!DD80</f>
        <v>2</v>
      </c>
      <c r="DF45" s="81">
        <f t="shared" si="303"/>
        <v>1</v>
      </c>
      <c r="DG45" s="113">
        <f>'MASTER_ ALL areas - No.seedling'!DF80</f>
        <v>0</v>
      </c>
      <c r="DH45" s="76">
        <f>'MASTER_ ALL areas - No.seedling'!DG80</f>
        <v>0</v>
      </c>
      <c r="DI45" s="80">
        <f t="shared" si="304"/>
        <v>0</v>
      </c>
      <c r="DJ45" s="76">
        <f>'MASTER_ ALL areas - No.seedling'!DI80</f>
        <v>0</v>
      </c>
      <c r="DK45" s="81">
        <f t="shared" si="305"/>
        <v>0</v>
      </c>
      <c r="DL45" s="113">
        <f>'MASTER_ ALL areas - No.seedling'!DK80</f>
        <v>0</v>
      </c>
      <c r="DM45" s="76">
        <f>'MASTER_ ALL areas - No.seedling'!DL80</f>
        <v>0</v>
      </c>
      <c r="DN45" s="80">
        <f t="shared" si="306"/>
        <v>0</v>
      </c>
      <c r="DO45" s="76">
        <f>'MASTER_ ALL areas - No.seedling'!DN80</f>
        <v>0</v>
      </c>
      <c r="DP45" s="81">
        <f t="shared" si="307"/>
        <v>0</v>
      </c>
      <c r="DQ45" s="113">
        <f>'MASTER_ ALL areas - No.seedling'!DP80</f>
        <v>0</v>
      </c>
      <c r="DR45" s="76">
        <f>'MASTER_ ALL areas - No.seedling'!DQ80</f>
        <v>0</v>
      </c>
      <c r="DS45" s="80">
        <f t="shared" si="308"/>
        <v>0</v>
      </c>
      <c r="DT45" s="76">
        <f>'MASTER_ ALL areas - No.seedling'!DS80</f>
        <v>0</v>
      </c>
      <c r="DU45" s="81">
        <f t="shared" si="309"/>
        <v>0</v>
      </c>
      <c r="DV45" s="113">
        <f>'MASTER_ ALL areas - No.seedling'!DU80</f>
        <v>0</v>
      </c>
      <c r="DW45" s="76">
        <f>'MASTER_ ALL areas - No.seedling'!DV80</f>
        <v>0</v>
      </c>
      <c r="DX45" s="80">
        <f t="shared" si="310"/>
        <v>0</v>
      </c>
      <c r="DY45" s="76">
        <f>'MASTER_ ALL areas - No.seedling'!DX80</f>
        <v>0</v>
      </c>
      <c r="DZ45" s="81">
        <f t="shared" si="311"/>
        <v>0</v>
      </c>
      <c r="EA45" s="113">
        <f>'MASTER_ ALL areas - No.seedling'!DZ80</f>
        <v>0</v>
      </c>
      <c r="EB45" s="76">
        <f>'MASTER_ ALL areas - No.seedling'!EA80</f>
        <v>0</v>
      </c>
      <c r="EC45" s="80">
        <f t="shared" si="312"/>
        <v>0</v>
      </c>
      <c r="ED45" s="76">
        <f>'MASTER_ ALL areas - No.seedling'!EC80</f>
        <v>0</v>
      </c>
      <c r="EE45" s="81">
        <f t="shared" si="313"/>
        <v>0</v>
      </c>
      <c r="EF45" s="113">
        <f>'MASTER_ ALL areas - No.seedling'!EE80</f>
        <v>0</v>
      </c>
      <c r="EG45" s="76">
        <f>'MASTER_ ALL areas - No.seedling'!EF80</f>
        <v>0</v>
      </c>
      <c r="EH45" s="80">
        <f t="shared" si="314"/>
        <v>0</v>
      </c>
      <c r="EI45" s="76">
        <f>'MASTER_ ALL areas - No.seedling'!EH80</f>
        <v>0</v>
      </c>
      <c r="EJ45" s="81">
        <f t="shared" si="315"/>
        <v>0</v>
      </c>
      <c r="EK45" s="113">
        <f>'MASTER_ ALL areas - No.seedling'!EJ80</f>
        <v>0</v>
      </c>
      <c r="EL45" s="76">
        <f>'MASTER_ ALL areas - No.seedling'!EK80</f>
        <v>0</v>
      </c>
      <c r="EM45" s="80">
        <f t="shared" si="316"/>
        <v>0</v>
      </c>
      <c r="EN45" s="76">
        <f>'MASTER_ ALL areas - No.seedling'!EM80</f>
        <v>0</v>
      </c>
      <c r="EO45" s="81">
        <f t="shared" si="317"/>
        <v>0</v>
      </c>
      <c r="EP45" s="113">
        <f>'MASTER_ ALL areas - No.seedling'!EO80</f>
        <v>0</v>
      </c>
      <c r="EQ45" s="76">
        <f>'MASTER_ ALL areas - No.seedling'!EP80</f>
        <v>0</v>
      </c>
      <c r="ER45" s="80">
        <f t="shared" si="318"/>
        <v>0</v>
      </c>
      <c r="ES45" s="76">
        <f>'MASTER_ ALL areas - No.seedling'!ER80</f>
        <v>0</v>
      </c>
      <c r="ET45" s="81">
        <f t="shared" si="319"/>
        <v>0</v>
      </c>
      <c r="EU45" s="113">
        <f>'MASTER_ ALL areas - No.seedling'!ET80</f>
        <v>0</v>
      </c>
      <c r="EV45" s="76">
        <f>'MASTER_ ALL areas - No.seedling'!EU80</f>
        <v>0</v>
      </c>
      <c r="EW45" s="80">
        <f t="shared" si="320"/>
        <v>0</v>
      </c>
      <c r="EX45" s="76">
        <f>'MASTER_ ALL areas - No.seedling'!EW80</f>
        <v>0</v>
      </c>
      <c r="EY45" s="81">
        <f t="shared" si="321"/>
        <v>0</v>
      </c>
      <c r="EZ45" s="113">
        <f>'MASTER_ ALL areas - No.seedling'!EY80</f>
        <v>0</v>
      </c>
      <c r="FA45" s="76">
        <f>'MASTER_ ALL areas - No.seedling'!EZ80</f>
        <v>0</v>
      </c>
      <c r="FB45" s="80">
        <f t="shared" si="322"/>
        <v>0</v>
      </c>
      <c r="FC45" s="76">
        <f>'MASTER_ ALL areas - No.seedling'!FB80</f>
        <v>0</v>
      </c>
      <c r="FD45" s="81">
        <f t="shared" si="323"/>
        <v>0</v>
      </c>
      <c r="FE45" s="113">
        <f>'MASTER_ ALL areas - No.seedling'!FD80</f>
        <v>0</v>
      </c>
      <c r="FF45" s="76">
        <f>'MASTER_ ALL areas - No.seedling'!FE80</f>
        <v>0</v>
      </c>
      <c r="FG45" s="80">
        <f t="shared" si="324"/>
        <v>0</v>
      </c>
      <c r="FH45" s="76">
        <f>'MASTER_ ALL areas - No.seedling'!FG80</f>
        <v>0</v>
      </c>
      <c r="FI45" s="81">
        <f t="shared" si="325"/>
        <v>0</v>
      </c>
      <c r="FJ45" s="113">
        <f>'MASTER_ ALL areas - No.seedling'!FI80</f>
        <v>0</v>
      </c>
      <c r="FK45" s="76">
        <f>'MASTER_ ALL areas - No.seedling'!FJ80</f>
        <v>0</v>
      </c>
      <c r="FL45" s="80">
        <f t="shared" si="326"/>
        <v>0</v>
      </c>
      <c r="FM45" s="76">
        <f>'MASTER_ ALL areas - No.seedling'!FL80</f>
        <v>0</v>
      </c>
      <c r="FN45" s="81">
        <f t="shared" si="327"/>
        <v>0</v>
      </c>
      <c r="FO45" s="113">
        <f>'MASTER_ ALL areas - No.seedling'!FN80</f>
        <v>0</v>
      </c>
      <c r="FP45" s="76">
        <f>'MASTER_ ALL areas - No.seedling'!FO80</f>
        <v>0</v>
      </c>
      <c r="FQ45" s="80">
        <f t="shared" si="328"/>
        <v>0</v>
      </c>
      <c r="FR45" s="76">
        <f>'MASTER_ ALL areas - No.seedling'!FQ80</f>
        <v>0</v>
      </c>
      <c r="FS45" s="81">
        <f t="shared" si="329"/>
        <v>0</v>
      </c>
      <c r="FT45" s="113">
        <f>'MASTER_ ALL areas - No.seedling'!FS80</f>
        <v>0</v>
      </c>
      <c r="FU45" s="76">
        <f>'MASTER_ ALL areas - No.seedling'!FT80</f>
        <v>0</v>
      </c>
      <c r="FV45" s="80">
        <f t="shared" si="330"/>
        <v>0</v>
      </c>
      <c r="FW45" s="76">
        <f>'MASTER_ ALL areas - No.seedling'!FV80</f>
        <v>0</v>
      </c>
      <c r="FX45" s="81">
        <f t="shared" si="331"/>
        <v>0</v>
      </c>
      <c r="FY45" s="113">
        <f>'MASTER_ ALL areas - No.seedling'!FX80</f>
        <v>0</v>
      </c>
      <c r="FZ45" s="76">
        <f>'MASTER_ ALL areas - No.seedling'!FY80</f>
        <v>0</v>
      </c>
      <c r="GA45" s="80">
        <f t="shared" si="332"/>
        <v>0</v>
      </c>
      <c r="GB45" s="76">
        <f>'MASTER_ ALL areas - No.seedling'!GA80</f>
        <v>0</v>
      </c>
      <c r="GC45" s="81">
        <f t="shared" si="333"/>
        <v>0</v>
      </c>
      <c r="GD45" s="113">
        <f>'MASTER_ ALL areas - No.seedling'!GC80</f>
        <v>0</v>
      </c>
      <c r="GE45" s="76">
        <f>'MASTER_ ALL areas - No.seedling'!GD80</f>
        <v>0</v>
      </c>
      <c r="GF45" s="80">
        <f t="shared" si="334"/>
        <v>0</v>
      </c>
      <c r="GG45" s="76">
        <f>'MASTER_ ALL areas - No.seedling'!GF80</f>
        <v>0</v>
      </c>
      <c r="GH45" s="81">
        <f t="shared" si="335"/>
        <v>0</v>
      </c>
      <c r="GI45" s="113">
        <f>'MASTER_ ALL areas - No.seedling'!GH80</f>
        <v>0</v>
      </c>
      <c r="GJ45" s="76">
        <f>'MASTER_ ALL areas - No.seedling'!GI80</f>
        <v>0</v>
      </c>
      <c r="GK45" s="80">
        <f t="shared" si="336"/>
        <v>0</v>
      </c>
      <c r="GL45" s="76">
        <f>'MASTER_ ALL areas - No.seedling'!GK80</f>
        <v>0</v>
      </c>
      <c r="GM45" s="81">
        <f t="shared" si="337"/>
        <v>0</v>
      </c>
      <c r="GN45" s="113">
        <f>'MASTER_ ALL areas - No.seedling'!GM80</f>
        <v>0</v>
      </c>
      <c r="GO45" s="76">
        <f>'MASTER_ ALL areas - No.seedling'!GN80</f>
        <v>0</v>
      </c>
      <c r="GP45" s="80">
        <f t="shared" si="338"/>
        <v>0</v>
      </c>
      <c r="GQ45" s="76">
        <f>'MASTER_ ALL areas - No.seedling'!GP80</f>
        <v>0</v>
      </c>
      <c r="GR45" s="81">
        <f t="shared" si="339"/>
        <v>0</v>
      </c>
      <c r="GS45" s="113">
        <f>'MASTER_ ALL areas - No.seedling'!GR80</f>
        <v>0</v>
      </c>
      <c r="GT45" s="76">
        <f>'MASTER_ ALL areas - No.seedling'!GS80</f>
        <v>0</v>
      </c>
      <c r="GU45" s="80">
        <f t="shared" si="340"/>
        <v>0</v>
      </c>
      <c r="GV45" s="76">
        <f>'MASTER_ ALL areas - No.seedling'!GU80</f>
        <v>0</v>
      </c>
      <c r="GW45" s="81">
        <f t="shared" si="341"/>
        <v>0</v>
      </c>
      <c r="GX45" s="113">
        <f>'MASTER_ ALL areas - No.seedling'!GW80</f>
        <v>0</v>
      </c>
      <c r="GY45" s="76">
        <f>'MASTER_ ALL areas - No.seedling'!GX80</f>
        <v>0</v>
      </c>
      <c r="GZ45" s="80">
        <f t="shared" si="342"/>
        <v>0</v>
      </c>
      <c r="HA45" s="76">
        <f>'MASTER_ ALL areas - No.seedling'!GZ80</f>
        <v>0</v>
      </c>
      <c r="HB45" s="81">
        <f t="shared" si="343"/>
        <v>0</v>
      </c>
      <c r="HC45" s="113">
        <f>'MASTER_ ALL areas - No.seedling'!HB80</f>
        <v>0</v>
      </c>
      <c r="HD45" s="76">
        <f>'MASTER_ ALL areas - No.seedling'!HC80</f>
        <v>0</v>
      </c>
      <c r="HE45" s="80">
        <f t="shared" si="344"/>
        <v>0</v>
      </c>
      <c r="HF45" s="76">
        <f>'MASTER_ ALL areas - No.seedling'!HE80</f>
        <v>0</v>
      </c>
      <c r="HG45" s="81">
        <f t="shared" si="345"/>
        <v>0</v>
      </c>
      <c r="HH45" s="113">
        <f>'MASTER_ ALL areas - No.seedling'!HG80</f>
        <v>0</v>
      </c>
      <c r="HI45" s="76">
        <f>'MASTER_ ALL areas - No.seedling'!HH80</f>
        <v>0</v>
      </c>
      <c r="HJ45" s="80">
        <f t="shared" si="346"/>
        <v>0</v>
      </c>
      <c r="HK45" s="76">
        <f>'MASTER_ ALL areas - No.seedling'!HJ80</f>
        <v>0</v>
      </c>
      <c r="HL45" s="81">
        <f t="shared" si="347"/>
        <v>0</v>
      </c>
      <c r="HM45" s="113">
        <f>'MASTER_ ALL areas - No.seedling'!HL80</f>
        <v>0</v>
      </c>
      <c r="HN45" s="76">
        <f>'MASTER_ ALL areas - No.seedling'!HM80</f>
        <v>0</v>
      </c>
      <c r="HO45" s="80">
        <f t="shared" si="348"/>
        <v>0</v>
      </c>
      <c r="HP45" s="76">
        <f>'MASTER_ ALL areas - No.seedling'!HO80</f>
        <v>0</v>
      </c>
      <c r="HQ45" s="81">
        <f t="shared" si="349"/>
        <v>0</v>
      </c>
      <c r="HR45" s="113">
        <f>'MASTER_ ALL areas - No.seedling'!HQ80</f>
        <v>0</v>
      </c>
      <c r="HS45" s="76">
        <f>'MASTER_ ALL areas - No.seedling'!HR80</f>
        <v>0</v>
      </c>
      <c r="HT45" s="80">
        <f t="shared" si="350"/>
        <v>0</v>
      </c>
      <c r="HU45" s="76">
        <f>'MASTER_ ALL areas - No.seedling'!HT80</f>
        <v>0</v>
      </c>
      <c r="HV45" s="81">
        <f t="shared" si="351"/>
        <v>0</v>
      </c>
      <c r="HW45" s="113">
        <f>'MASTER_ ALL areas - No.seedling'!HV80</f>
        <v>0</v>
      </c>
      <c r="HX45" s="76">
        <f>'MASTER_ ALL areas - No.seedling'!HW80</f>
        <v>0</v>
      </c>
      <c r="HY45" s="80">
        <f t="shared" si="352"/>
        <v>0</v>
      </c>
      <c r="HZ45" s="76">
        <f>'MASTER_ ALL areas - No.seedling'!HY80</f>
        <v>0</v>
      </c>
      <c r="IA45" s="81">
        <f t="shared" si="353"/>
        <v>0</v>
      </c>
      <c r="IB45" s="113">
        <f>'MASTER_ ALL areas - No.seedling'!IA80</f>
        <v>0</v>
      </c>
      <c r="IC45" s="76">
        <f>'MASTER_ ALL areas - No.seedling'!IB80</f>
        <v>0</v>
      </c>
      <c r="ID45" s="80">
        <f t="shared" si="354"/>
        <v>0</v>
      </c>
      <c r="IE45" s="76">
        <f>'MASTER_ ALL areas - No.seedling'!ID80</f>
        <v>0</v>
      </c>
      <c r="IF45" s="85">
        <f t="shared" si="355"/>
        <v>0</v>
      </c>
      <c r="IG45" s="86" t="s">
        <v>282</v>
      </c>
      <c r="IH45" s="87"/>
    </row>
    <row r="46" spans="2:242" ht="33" customHeight="1" x14ac:dyDescent="0.25">
      <c r="B46" s="420">
        <v>77</v>
      </c>
      <c r="C46" s="421" t="s">
        <v>283</v>
      </c>
      <c r="D46" s="422">
        <v>219492</v>
      </c>
      <c r="E46" s="423">
        <v>932895</v>
      </c>
      <c r="F46" s="424" t="s">
        <v>89</v>
      </c>
      <c r="G46" s="88" t="s">
        <v>185</v>
      </c>
      <c r="H46" s="212">
        <f>'MASTER_ ALL areas - No.seedling'!G81</f>
        <v>1</v>
      </c>
      <c r="I46" s="70">
        <f>'MASTER_ ALL areas - No.seedling'!H81</f>
        <v>0.02</v>
      </c>
      <c r="J46" s="71">
        <f>'MASTER_ ALL areas - No.seedling'!I81</f>
        <v>40.200000000000003</v>
      </c>
      <c r="K46" s="72">
        <f>'MASTER_ ALL areas - No.seedling'!J81</f>
        <v>96</v>
      </c>
      <c r="L46" s="73">
        <f t="shared" si="267"/>
        <v>1920</v>
      </c>
      <c r="M46" s="74">
        <f>'MASTER_ ALL areas - No.seedling'!L81</f>
        <v>1920</v>
      </c>
      <c r="N46" s="113">
        <f>'MASTER_ ALL areas - No.seedling'!M81</f>
        <v>2</v>
      </c>
      <c r="O46" s="114">
        <f>'MASTER_ ALL areas - No.seedling'!N81</f>
        <v>35</v>
      </c>
      <c r="P46" s="80">
        <f>'MASTER_ ALL areas - No.seedling'!O81</f>
        <v>2.0833333333333332E-2</v>
      </c>
      <c r="Q46" s="81">
        <f>'MASTER_ ALL areas - No.seedling'!P81</f>
        <v>0.36458333333333331</v>
      </c>
      <c r="R46" s="621"/>
      <c r="S46" s="617">
        <f>'MASTER_ ALL areas - No.seedling'!R81</f>
        <v>1700</v>
      </c>
      <c r="T46" s="76">
        <f>'MASTER_ ALL areas - No.seedling'!S81</f>
        <v>0</v>
      </c>
      <c r="U46" s="77">
        <f t="shared" si="268"/>
        <v>0</v>
      </c>
      <c r="V46" s="82">
        <f>'MASTER_ ALL areas - No.seedling'!U81</f>
        <v>26</v>
      </c>
      <c r="W46" s="80">
        <f t="shared" si="269"/>
        <v>0.30588235294117649</v>
      </c>
      <c r="X46" s="619">
        <f>'MASTER_ ALL areas - No.seedling'!W81</f>
        <v>220</v>
      </c>
      <c r="Y46" s="82">
        <f>'MASTER_ ALL areas - No.seedling'!X81</f>
        <v>2</v>
      </c>
      <c r="Z46" s="77">
        <f t="shared" si="270"/>
        <v>0.18181818181818182</v>
      </c>
      <c r="AA46" s="82">
        <f>'MASTER_ ALL areas - No.seedling'!Z81</f>
        <v>9</v>
      </c>
      <c r="AB46" s="80">
        <f t="shared" si="271"/>
        <v>0.81818181818181823</v>
      </c>
      <c r="AC46" s="76">
        <f>'MASTER_ ALL areas - No.seedling'!AB81</f>
        <v>0</v>
      </c>
      <c r="AD46" s="76">
        <f>'MASTER_ ALL areas - No.seedling'!AC81</f>
        <v>0</v>
      </c>
      <c r="AE46" s="77">
        <f t="shared" si="272"/>
        <v>0</v>
      </c>
      <c r="AF46" s="82">
        <f>'MASTER_ ALL areas - No.seedling'!AE81</f>
        <v>0</v>
      </c>
      <c r="AG46" s="80">
        <f t="shared" si="273"/>
        <v>0</v>
      </c>
      <c r="AH46" s="76">
        <f>'MASTER_ ALL areas - No.seedling'!AG81</f>
        <v>0</v>
      </c>
      <c r="AI46" s="76">
        <f>'MASTER_ ALL areas - No.seedling'!AH81</f>
        <v>0</v>
      </c>
      <c r="AJ46" s="77">
        <f t="shared" si="274"/>
        <v>0</v>
      </c>
      <c r="AK46" s="82">
        <f>'MASTER_ ALL areas - No.seedling'!AJ81</f>
        <v>0</v>
      </c>
      <c r="AL46" s="81">
        <f t="shared" si="275"/>
        <v>0</v>
      </c>
      <c r="AM46" s="621"/>
      <c r="AN46" s="617">
        <f>'MASTER_ ALL areas - No.seedling'!AM81</f>
        <v>1640</v>
      </c>
      <c r="AO46" s="76">
        <f>'MASTER_ ALL areas - No.seedling'!AN81</f>
        <v>2</v>
      </c>
      <c r="AP46" s="77">
        <f t="shared" si="276"/>
        <v>2.4390243902439025E-2</v>
      </c>
      <c r="AQ46" s="82">
        <f>'MASTER_ ALL areas - No.seedling'!AP81</f>
        <v>28</v>
      </c>
      <c r="AR46" s="77">
        <f t="shared" si="277"/>
        <v>0.34146341463414637</v>
      </c>
      <c r="AS46" s="82">
        <f>'MASTER_ ALL areas - No.seedling'!AR81</f>
        <v>20</v>
      </c>
      <c r="AT46" s="76">
        <f>'MASTER_ ALL areas - No.seedling'!AS81</f>
        <v>0</v>
      </c>
      <c r="AU46" s="77">
        <f t="shared" si="278"/>
        <v>0</v>
      </c>
      <c r="AV46" s="82">
        <f>'MASTER_ ALL areas - No.seedling'!AU81</f>
        <v>0</v>
      </c>
      <c r="AW46" s="77">
        <f t="shared" si="279"/>
        <v>0</v>
      </c>
      <c r="AX46" s="71">
        <f>'MASTER_ ALL areas - No.seedling'!AW81</f>
        <v>0</v>
      </c>
      <c r="AY46" s="82">
        <f>'MASTER_ ALL areas - No.seedling'!AX81</f>
        <v>0</v>
      </c>
      <c r="AZ46" s="77">
        <f t="shared" si="280"/>
        <v>0</v>
      </c>
      <c r="BA46" s="82">
        <f>'MASTER_ ALL areas - No.seedling'!AZ81</f>
        <v>0</v>
      </c>
      <c r="BB46" s="77">
        <f t="shared" si="281"/>
        <v>0</v>
      </c>
      <c r="BC46" s="82">
        <f>'MASTER_ ALL areas - No.seedling'!BB81</f>
        <v>0</v>
      </c>
      <c r="BD46" s="76">
        <f>'MASTER_ ALL areas - No.seedling'!BC81</f>
        <v>0</v>
      </c>
      <c r="BE46" s="77">
        <f t="shared" si="282"/>
        <v>0</v>
      </c>
      <c r="BF46" s="82">
        <f>'MASTER_ ALL areas - No.seedling'!BE81</f>
        <v>0</v>
      </c>
      <c r="BG46" s="77">
        <f t="shared" si="283"/>
        <v>0</v>
      </c>
      <c r="BH46" s="82">
        <f>'MASTER_ ALL areas - No.seedling'!BG81</f>
        <v>260</v>
      </c>
      <c r="BI46" s="76">
        <f>'MASTER_ ALL areas - No.seedling'!BH81</f>
        <v>0</v>
      </c>
      <c r="BJ46" s="77">
        <f t="shared" si="284"/>
        <v>0</v>
      </c>
      <c r="BK46" s="82">
        <f>'MASTER_ ALL areas - No.seedling'!BJ81</f>
        <v>7</v>
      </c>
      <c r="BL46" s="77">
        <f t="shared" si="285"/>
        <v>0.53846153846153844</v>
      </c>
      <c r="BM46" s="82">
        <f>'MASTER_ ALL areas - No.seedling'!BL81</f>
        <v>0</v>
      </c>
      <c r="BN46" s="76">
        <f>'MASTER_ ALL areas - No.seedling'!BM81</f>
        <v>0</v>
      </c>
      <c r="BO46" s="77">
        <f t="shared" si="286"/>
        <v>0</v>
      </c>
      <c r="BP46" s="82">
        <f>'MASTER_ ALL areas - No.seedling'!BO81</f>
        <v>0</v>
      </c>
      <c r="BQ46" s="77">
        <f t="shared" si="287"/>
        <v>0</v>
      </c>
      <c r="BR46" s="82">
        <f>'MASTER_ ALL areas - No.seedling'!BQ81</f>
        <v>0</v>
      </c>
      <c r="BS46" s="76">
        <f>'MASTER_ ALL areas - No.seedling'!BR81</f>
        <v>0</v>
      </c>
      <c r="BT46" s="77">
        <f t="shared" si="288"/>
        <v>0</v>
      </c>
      <c r="BU46" s="82">
        <f>'MASTER_ ALL areas - No.seedling'!BT81</f>
        <v>0</v>
      </c>
      <c r="BV46" s="77">
        <f t="shared" si="289"/>
        <v>0</v>
      </c>
      <c r="BW46" s="82">
        <f>'MASTER_ ALL areas - No.seedling'!BV81</f>
        <v>0</v>
      </c>
      <c r="BX46" s="76">
        <f>'MASTER_ ALL areas - No.seedling'!BW81</f>
        <v>0</v>
      </c>
      <c r="BY46" s="77">
        <f t="shared" si="290"/>
        <v>0</v>
      </c>
      <c r="BZ46" s="82">
        <f>'MASTER_ ALL areas - No.seedling'!BY81</f>
        <v>0</v>
      </c>
      <c r="CA46" s="81">
        <f t="shared" si="291"/>
        <v>0</v>
      </c>
      <c r="CB46" s="79"/>
      <c r="CC46" s="75">
        <f>'MASTER_ ALL areas - No.seedling'!CB81</f>
        <v>1420</v>
      </c>
      <c r="CD46" s="76">
        <f>'MASTER_ ALL areas - No.seedling'!CC81</f>
        <v>0</v>
      </c>
      <c r="CE46" s="80">
        <f t="shared" si="292"/>
        <v>0</v>
      </c>
      <c r="CF46" s="76">
        <f>'MASTER_ ALL areas - No.seedling'!CE81</f>
        <v>19</v>
      </c>
      <c r="CG46" s="81">
        <f t="shared" si="293"/>
        <v>0.26760563380281688</v>
      </c>
      <c r="CH46" s="75">
        <f>'MASTER_ ALL areas - No.seedling'!CG81</f>
        <v>220</v>
      </c>
      <c r="CI46" s="76">
        <f>'MASTER_ ALL areas - No.seedling'!CH81</f>
        <v>2</v>
      </c>
      <c r="CJ46" s="80">
        <f t="shared" si="294"/>
        <v>0.18181818181818182</v>
      </c>
      <c r="CK46" s="76">
        <f>'MASTER_ ALL areas - No.seedling'!CJ81</f>
        <v>9</v>
      </c>
      <c r="CL46" s="81">
        <f t="shared" si="295"/>
        <v>0.81818181818181823</v>
      </c>
      <c r="CM46" s="113">
        <f>'MASTER_ ALL areas - No.seedling'!CL81</f>
        <v>0</v>
      </c>
      <c r="CN46" s="76">
        <f>'MASTER_ ALL areas - No.seedling'!CM81</f>
        <v>0</v>
      </c>
      <c r="CO46" s="80">
        <f t="shared" si="296"/>
        <v>0</v>
      </c>
      <c r="CP46" s="76">
        <f>'MASTER_ ALL areas - No.seedling'!CO81</f>
        <v>0</v>
      </c>
      <c r="CQ46" s="81">
        <f t="shared" si="297"/>
        <v>0</v>
      </c>
      <c r="CR46" s="113">
        <f>'MASTER_ ALL areas - No.seedling'!CQ81</f>
        <v>0</v>
      </c>
      <c r="CS46" s="76">
        <f>'MASTER_ ALL areas - No.seedling'!CR81</f>
        <v>0</v>
      </c>
      <c r="CT46" s="80">
        <f t="shared" si="298"/>
        <v>0</v>
      </c>
      <c r="CU46" s="76">
        <f>'MASTER_ ALL areas - No.seedling'!CT81</f>
        <v>0</v>
      </c>
      <c r="CV46" s="81">
        <f t="shared" si="299"/>
        <v>0</v>
      </c>
      <c r="CW46" s="75">
        <f>'MASTER_ ALL areas - No.seedling'!CV81</f>
        <v>20</v>
      </c>
      <c r="CX46" s="76">
        <f>'MASTER_ ALL areas - No.seedling'!CW81</f>
        <v>0</v>
      </c>
      <c r="CY46" s="80">
        <f t="shared" si="300"/>
        <v>0</v>
      </c>
      <c r="CZ46" s="76">
        <f>'MASTER_ ALL areas - No.seedling'!CY81</f>
        <v>0</v>
      </c>
      <c r="DA46" s="81">
        <f t="shared" si="301"/>
        <v>0</v>
      </c>
      <c r="DB46" s="113">
        <f>'MASTER_ ALL areas - No.seedling'!DA81</f>
        <v>0</v>
      </c>
      <c r="DC46" s="76">
        <f>'MASTER_ ALL areas - No.seedling'!DB81</f>
        <v>0</v>
      </c>
      <c r="DD46" s="80">
        <f t="shared" si="302"/>
        <v>0</v>
      </c>
      <c r="DE46" s="76">
        <f>'MASTER_ ALL areas - No.seedling'!DD81</f>
        <v>0</v>
      </c>
      <c r="DF46" s="81">
        <f t="shared" si="303"/>
        <v>0</v>
      </c>
      <c r="DG46" s="113">
        <f>'MASTER_ ALL areas - No.seedling'!DF81</f>
        <v>0</v>
      </c>
      <c r="DH46" s="76">
        <f>'MASTER_ ALL areas - No.seedling'!DG81</f>
        <v>0</v>
      </c>
      <c r="DI46" s="80">
        <f t="shared" si="304"/>
        <v>0</v>
      </c>
      <c r="DJ46" s="76">
        <f>'MASTER_ ALL areas - No.seedling'!DI81</f>
        <v>0</v>
      </c>
      <c r="DK46" s="81">
        <f t="shared" si="305"/>
        <v>0</v>
      </c>
      <c r="DL46" s="113">
        <f>'MASTER_ ALL areas - No.seedling'!DK81</f>
        <v>0</v>
      </c>
      <c r="DM46" s="76">
        <f>'MASTER_ ALL areas - No.seedling'!DL81</f>
        <v>0</v>
      </c>
      <c r="DN46" s="80">
        <f t="shared" si="306"/>
        <v>0</v>
      </c>
      <c r="DO46" s="76">
        <f>'MASTER_ ALL areas - No.seedling'!DN81</f>
        <v>0</v>
      </c>
      <c r="DP46" s="81">
        <f t="shared" si="307"/>
        <v>0</v>
      </c>
      <c r="DQ46" s="113">
        <f>'MASTER_ ALL areas - No.seedling'!DP81</f>
        <v>0</v>
      </c>
      <c r="DR46" s="76">
        <f>'MASTER_ ALL areas - No.seedling'!DQ81</f>
        <v>0</v>
      </c>
      <c r="DS46" s="80">
        <f t="shared" si="308"/>
        <v>0</v>
      </c>
      <c r="DT46" s="76">
        <f>'MASTER_ ALL areas - No.seedling'!DS81</f>
        <v>0</v>
      </c>
      <c r="DU46" s="81">
        <f t="shared" si="309"/>
        <v>0</v>
      </c>
      <c r="DV46" s="113">
        <f>'MASTER_ ALL areas - No.seedling'!DU81</f>
        <v>0</v>
      </c>
      <c r="DW46" s="76">
        <f>'MASTER_ ALL areas - No.seedling'!DV81</f>
        <v>0</v>
      </c>
      <c r="DX46" s="80">
        <f t="shared" si="310"/>
        <v>0</v>
      </c>
      <c r="DY46" s="76">
        <f>'MASTER_ ALL areas - No.seedling'!DX81</f>
        <v>0</v>
      </c>
      <c r="DZ46" s="81">
        <f t="shared" si="311"/>
        <v>0</v>
      </c>
      <c r="EA46" s="113">
        <f>'MASTER_ ALL areas - No.seedling'!DZ81</f>
        <v>0</v>
      </c>
      <c r="EB46" s="76">
        <f>'MASTER_ ALL areas - No.seedling'!EA81</f>
        <v>0</v>
      </c>
      <c r="EC46" s="80">
        <f t="shared" si="312"/>
        <v>0</v>
      </c>
      <c r="ED46" s="76">
        <f>'MASTER_ ALL areas - No.seedling'!EC81</f>
        <v>0</v>
      </c>
      <c r="EE46" s="81">
        <f t="shared" si="313"/>
        <v>0</v>
      </c>
      <c r="EF46" s="113">
        <f>'MASTER_ ALL areas - No.seedling'!EE81</f>
        <v>0</v>
      </c>
      <c r="EG46" s="76">
        <f>'MASTER_ ALL areas - No.seedling'!EF81</f>
        <v>0</v>
      </c>
      <c r="EH46" s="80">
        <f t="shared" si="314"/>
        <v>0</v>
      </c>
      <c r="EI46" s="76">
        <f>'MASTER_ ALL areas - No.seedling'!EH81</f>
        <v>0</v>
      </c>
      <c r="EJ46" s="81">
        <f t="shared" si="315"/>
        <v>0</v>
      </c>
      <c r="EK46" s="113">
        <f>'MASTER_ ALL areas - No.seedling'!EJ81</f>
        <v>0</v>
      </c>
      <c r="EL46" s="76">
        <f>'MASTER_ ALL areas - No.seedling'!EK81</f>
        <v>0</v>
      </c>
      <c r="EM46" s="80">
        <f t="shared" si="316"/>
        <v>0</v>
      </c>
      <c r="EN46" s="76">
        <f>'MASTER_ ALL areas - No.seedling'!EM81</f>
        <v>0</v>
      </c>
      <c r="EO46" s="81">
        <f t="shared" si="317"/>
        <v>0</v>
      </c>
      <c r="EP46" s="113">
        <f>'MASTER_ ALL areas - No.seedling'!EO81</f>
        <v>0</v>
      </c>
      <c r="EQ46" s="76">
        <f>'MASTER_ ALL areas - No.seedling'!EP81</f>
        <v>0</v>
      </c>
      <c r="ER46" s="80">
        <f t="shared" si="318"/>
        <v>0</v>
      </c>
      <c r="ES46" s="76">
        <f>'MASTER_ ALL areas - No.seedling'!ER81</f>
        <v>0</v>
      </c>
      <c r="ET46" s="81">
        <f t="shared" si="319"/>
        <v>0</v>
      </c>
      <c r="EU46" s="113">
        <f>'MASTER_ ALL areas - No.seedling'!ET81</f>
        <v>0</v>
      </c>
      <c r="EV46" s="76">
        <f>'MASTER_ ALL areas - No.seedling'!EU81</f>
        <v>0</v>
      </c>
      <c r="EW46" s="80">
        <f t="shared" si="320"/>
        <v>0</v>
      </c>
      <c r="EX46" s="76">
        <f>'MASTER_ ALL areas - No.seedling'!EW81</f>
        <v>0</v>
      </c>
      <c r="EY46" s="81">
        <f t="shared" si="321"/>
        <v>0</v>
      </c>
      <c r="EZ46" s="113">
        <f>'MASTER_ ALL areas - No.seedling'!EY81</f>
        <v>0</v>
      </c>
      <c r="FA46" s="76">
        <f>'MASTER_ ALL areas - No.seedling'!EZ81</f>
        <v>0</v>
      </c>
      <c r="FB46" s="80">
        <f t="shared" si="322"/>
        <v>0</v>
      </c>
      <c r="FC46" s="76">
        <f>'MASTER_ ALL areas - No.seedling'!FB81</f>
        <v>0</v>
      </c>
      <c r="FD46" s="81">
        <f t="shared" si="323"/>
        <v>0</v>
      </c>
      <c r="FE46" s="75">
        <f>'MASTER_ ALL areas - No.seedling'!FD81</f>
        <v>260</v>
      </c>
      <c r="FF46" s="76">
        <f>'MASTER_ ALL areas - No.seedling'!FE81</f>
        <v>0</v>
      </c>
      <c r="FG46" s="80">
        <f t="shared" si="324"/>
        <v>0</v>
      </c>
      <c r="FH46" s="76">
        <f>'MASTER_ ALL areas - No.seedling'!FG81</f>
        <v>7</v>
      </c>
      <c r="FI46" s="81">
        <f t="shared" si="325"/>
        <v>0.53846153846153844</v>
      </c>
      <c r="FJ46" s="113">
        <f>'MASTER_ ALL areas - No.seedling'!FI81</f>
        <v>0</v>
      </c>
      <c r="FK46" s="76">
        <f>'MASTER_ ALL areas - No.seedling'!FJ81</f>
        <v>0</v>
      </c>
      <c r="FL46" s="80">
        <f t="shared" si="326"/>
        <v>0</v>
      </c>
      <c r="FM46" s="76">
        <f>'MASTER_ ALL areas - No.seedling'!FL81</f>
        <v>0</v>
      </c>
      <c r="FN46" s="81">
        <f t="shared" si="327"/>
        <v>0</v>
      </c>
      <c r="FO46" s="113">
        <f>'MASTER_ ALL areas - No.seedling'!FN81</f>
        <v>0</v>
      </c>
      <c r="FP46" s="76">
        <f>'MASTER_ ALL areas - No.seedling'!FO81</f>
        <v>0</v>
      </c>
      <c r="FQ46" s="80">
        <f t="shared" si="328"/>
        <v>0</v>
      </c>
      <c r="FR46" s="76">
        <f>'MASTER_ ALL areas - No.seedling'!FQ81</f>
        <v>0</v>
      </c>
      <c r="FS46" s="81">
        <f t="shared" si="329"/>
        <v>0</v>
      </c>
      <c r="FT46" s="113">
        <f>'MASTER_ ALL areas - No.seedling'!FS81</f>
        <v>0</v>
      </c>
      <c r="FU46" s="76">
        <f>'MASTER_ ALL areas - No.seedling'!FT81</f>
        <v>0</v>
      </c>
      <c r="FV46" s="80">
        <f t="shared" si="330"/>
        <v>0</v>
      </c>
      <c r="FW46" s="76">
        <f>'MASTER_ ALL areas - No.seedling'!FV81</f>
        <v>0</v>
      </c>
      <c r="FX46" s="81">
        <f t="shared" si="331"/>
        <v>0</v>
      </c>
      <c r="FY46" s="113">
        <f>'MASTER_ ALL areas - No.seedling'!FX81</f>
        <v>0</v>
      </c>
      <c r="FZ46" s="76">
        <f>'MASTER_ ALL areas - No.seedling'!FY81</f>
        <v>0</v>
      </c>
      <c r="GA46" s="80">
        <f t="shared" si="332"/>
        <v>0</v>
      </c>
      <c r="GB46" s="76">
        <f>'MASTER_ ALL areas - No.seedling'!GA81</f>
        <v>0</v>
      </c>
      <c r="GC46" s="81">
        <f t="shared" si="333"/>
        <v>0</v>
      </c>
      <c r="GD46" s="113">
        <f>'MASTER_ ALL areas - No.seedling'!GC81</f>
        <v>0</v>
      </c>
      <c r="GE46" s="76">
        <f>'MASTER_ ALL areas - No.seedling'!GD81</f>
        <v>0</v>
      </c>
      <c r="GF46" s="80">
        <f t="shared" si="334"/>
        <v>0</v>
      </c>
      <c r="GG46" s="76">
        <f>'MASTER_ ALL areas - No.seedling'!GF81</f>
        <v>0</v>
      </c>
      <c r="GH46" s="81">
        <f t="shared" si="335"/>
        <v>0</v>
      </c>
      <c r="GI46" s="113">
        <f>'MASTER_ ALL areas - No.seedling'!GH81</f>
        <v>0</v>
      </c>
      <c r="GJ46" s="76">
        <f>'MASTER_ ALL areas - No.seedling'!GI81</f>
        <v>0</v>
      </c>
      <c r="GK46" s="80">
        <f t="shared" si="336"/>
        <v>0</v>
      </c>
      <c r="GL46" s="76">
        <f>'MASTER_ ALL areas - No.seedling'!GK81</f>
        <v>0</v>
      </c>
      <c r="GM46" s="81">
        <f t="shared" si="337"/>
        <v>0</v>
      </c>
      <c r="GN46" s="113">
        <f>'MASTER_ ALL areas - No.seedling'!GM81</f>
        <v>0</v>
      </c>
      <c r="GO46" s="76">
        <f>'MASTER_ ALL areas - No.seedling'!GN81</f>
        <v>0</v>
      </c>
      <c r="GP46" s="80">
        <f t="shared" si="338"/>
        <v>0</v>
      </c>
      <c r="GQ46" s="76">
        <f>'MASTER_ ALL areas - No.seedling'!GP81</f>
        <v>0</v>
      </c>
      <c r="GR46" s="81">
        <f t="shared" si="339"/>
        <v>0</v>
      </c>
      <c r="GS46" s="113">
        <f>'MASTER_ ALL areas - No.seedling'!GR81</f>
        <v>0</v>
      </c>
      <c r="GT46" s="76">
        <f>'MASTER_ ALL areas - No.seedling'!GS81</f>
        <v>0</v>
      </c>
      <c r="GU46" s="80">
        <f t="shared" si="340"/>
        <v>0</v>
      </c>
      <c r="GV46" s="76">
        <f>'MASTER_ ALL areas - No.seedling'!GU81</f>
        <v>0</v>
      </c>
      <c r="GW46" s="81">
        <f t="shared" si="341"/>
        <v>0</v>
      </c>
      <c r="GX46" s="113">
        <f>'MASTER_ ALL areas - No.seedling'!GW81</f>
        <v>0</v>
      </c>
      <c r="GY46" s="76">
        <f>'MASTER_ ALL areas - No.seedling'!GX81</f>
        <v>0</v>
      </c>
      <c r="GZ46" s="80">
        <f t="shared" si="342"/>
        <v>0</v>
      </c>
      <c r="HA46" s="76">
        <f>'MASTER_ ALL areas - No.seedling'!GZ81</f>
        <v>0</v>
      </c>
      <c r="HB46" s="81">
        <f t="shared" si="343"/>
        <v>0</v>
      </c>
      <c r="HC46" s="113">
        <f>'MASTER_ ALL areas - No.seedling'!HB81</f>
        <v>0</v>
      </c>
      <c r="HD46" s="76">
        <f>'MASTER_ ALL areas - No.seedling'!HC81</f>
        <v>0</v>
      </c>
      <c r="HE46" s="80">
        <f t="shared" si="344"/>
        <v>0</v>
      </c>
      <c r="HF46" s="76">
        <f>'MASTER_ ALL areas - No.seedling'!HE81</f>
        <v>0</v>
      </c>
      <c r="HG46" s="81">
        <f t="shared" si="345"/>
        <v>0</v>
      </c>
      <c r="HH46" s="113">
        <f>'MASTER_ ALL areas - No.seedling'!HG81</f>
        <v>0</v>
      </c>
      <c r="HI46" s="76">
        <f>'MASTER_ ALL areas - No.seedling'!HH81</f>
        <v>0</v>
      </c>
      <c r="HJ46" s="80">
        <f t="shared" si="346"/>
        <v>0</v>
      </c>
      <c r="HK46" s="76">
        <f>'MASTER_ ALL areas - No.seedling'!HJ81</f>
        <v>0</v>
      </c>
      <c r="HL46" s="81">
        <f t="shared" si="347"/>
        <v>0</v>
      </c>
      <c r="HM46" s="113">
        <f>'MASTER_ ALL areas - No.seedling'!HL81</f>
        <v>0</v>
      </c>
      <c r="HN46" s="76">
        <f>'MASTER_ ALL areas - No.seedling'!HM81</f>
        <v>0</v>
      </c>
      <c r="HO46" s="80">
        <f t="shared" si="348"/>
        <v>0</v>
      </c>
      <c r="HP46" s="76">
        <f>'MASTER_ ALL areas - No.seedling'!HO81</f>
        <v>0</v>
      </c>
      <c r="HQ46" s="81">
        <f t="shared" si="349"/>
        <v>0</v>
      </c>
      <c r="HR46" s="113">
        <f>'MASTER_ ALL areas - No.seedling'!HQ81</f>
        <v>0</v>
      </c>
      <c r="HS46" s="76">
        <f>'MASTER_ ALL areas - No.seedling'!HR81</f>
        <v>0</v>
      </c>
      <c r="HT46" s="80">
        <f t="shared" si="350"/>
        <v>0</v>
      </c>
      <c r="HU46" s="76">
        <f>'MASTER_ ALL areas - No.seedling'!HT81</f>
        <v>0</v>
      </c>
      <c r="HV46" s="81">
        <f t="shared" si="351"/>
        <v>0</v>
      </c>
      <c r="HW46" s="113">
        <f>'MASTER_ ALL areas - No.seedling'!HV81</f>
        <v>0</v>
      </c>
      <c r="HX46" s="76">
        <f>'MASTER_ ALL areas - No.seedling'!HW81</f>
        <v>0</v>
      </c>
      <c r="HY46" s="80">
        <f t="shared" si="352"/>
        <v>0</v>
      </c>
      <c r="HZ46" s="76">
        <f>'MASTER_ ALL areas - No.seedling'!HY81</f>
        <v>0</v>
      </c>
      <c r="IA46" s="81">
        <f t="shared" si="353"/>
        <v>0</v>
      </c>
      <c r="IB46" s="113">
        <f>'MASTER_ ALL areas - No.seedling'!IA81</f>
        <v>0</v>
      </c>
      <c r="IC46" s="76">
        <f>'MASTER_ ALL areas - No.seedling'!IB81</f>
        <v>0</v>
      </c>
      <c r="ID46" s="80">
        <f t="shared" si="354"/>
        <v>0</v>
      </c>
      <c r="IE46" s="76">
        <f>'MASTER_ ALL areas - No.seedling'!ID81</f>
        <v>0</v>
      </c>
      <c r="IF46" s="85">
        <f t="shared" si="355"/>
        <v>0</v>
      </c>
      <c r="IG46" s="86" t="s">
        <v>284</v>
      </c>
      <c r="IH46" s="87"/>
    </row>
    <row r="47" spans="2:242" ht="33" customHeight="1" x14ac:dyDescent="0.25">
      <c r="B47" s="420">
        <v>78</v>
      </c>
      <c r="C47" s="421" t="s">
        <v>285</v>
      </c>
      <c r="D47" s="422">
        <v>219704</v>
      </c>
      <c r="E47" s="423">
        <v>932892</v>
      </c>
      <c r="F47" s="424" t="s">
        <v>89</v>
      </c>
      <c r="G47" s="88" t="s">
        <v>286</v>
      </c>
      <c r="H47" s="212">
        <f>'MASTER_ ALL areas - No.seedling'!G82</f>
        <v>1</v>
      </c>
      <c r="I47" s="70">
        <f>'MASTER_ ALL areas - No.seedling'!H82</f>
        <v>0</v>
      </c>
      <c r="J47" s="71">
        <f>'MASTER_ ALL areas - No.seedling'!I82</f>
        <v>35.6</v>
      </c>
      <c r="K47" s="72">
        <f>'MASTER_ ALL areas - No.seedling'!J82</f>
        <v>46</v>
      </c>
      <c r="L47" s="73">
        <f t="shared" si="267"/>
        <v>920</v>
      </c>
      <c r="M47" s="74">
        <f>'MASTER_ ALL areas - No.seedling'!L82</f>
        <v>920</v>
      </c>
      <c r="N47" s="113">
        <f>'MASTER_ ALL areas - No.seedling'!M82</f>
        <v>8</v>
      </c>
      <c r="O47" s="114">
        <f>'MASTER_ ALL areas - No.seedling'!N82</f>
        <v>29</v>
      </c>
      <c r="P47" s="80">
        <f>'MASTER_ ALL areas - No.seedling'!O82</f>
        <v>0.17391304347826086</v>
      </c>
      <c r="Q47" s="81">
        <f>'MASTER_ ALL areas - No.seedling'!P82</f>
        <v>0.63043478260869568</v>
      </c>
      <c r="R47" s="621"/>
      <c r="S47" s="617">
        <f>'MASTER_ ALL areas - No.seedling'!R82</f>
        <v>720</v>
      </c>
      <c r="T47" s="76">
        <f>'MASTER_ ALL areas - No.seedling'!S82</f>
        <v>3</v>
      </c>
      <c r="U47" s="77">
        <f t="shared" si="268"/>
        <v>8.3333333333333329E-2</v>
      </c>
      <c r="V47" s="82">
        <f>'MASTER_ ALL areas - No.seedling'!U82</f>
        <v>20</v>
      </c>
      <c r="W47" s="80">
        <f t="shared" si="269"/>
        <v>0.55555555555555558</v>
      </c>
      <c r="X47" s="619">
        <f>'MASTER_ ALL areas - No.seedling'!W82</f>
        <v>200</v>
      </c>
      <c r="Y47" s="82">
        <f>'MASTER_ ALL areas - No.seedling'!X82</f>
        <v>5</v>
      </c>
      <c r="Z47" s="77">
        <f t="shared" si="270"/>
        <v>0.5</v>
      </c>
      <c r="AA47" s="82">
        <f>'MASTER_ ALL areas - No.seedling'!Z82</f>
        <v>9</v>
      </c>
      <c r="AB47" s="80">
        <f t="shared" si="271"/>
        <v>0.9</v>
      </c>
      <c r="AC47" s="76">
        <f>'MASTER_ ALL areas - No.seedling'!AB82</f>
        <v>0</v>
      </c>
      <c r="AD47" s="76">
        <f>'MASTER_ ALL areas - No.seedling'!AC82</f>
        <v>0</v>
      </c>
      <c r="AE47" s="77">
        <f t="shared" si="272"/>
        <v>0</v>
      </c>
      <c r="AF47" s="82">
        <f>'MASTER_ ALL areas - No.seedling'!AE82</f>
        <v>0</v>
      </c>
      <c r="AG47" s="80">
        <f t="shared" si="273"/>
        <v>0</v>
      </c>
      <c r="AH47" s="76">
        <f>'MASTER_ ALL areas - No.seedling'!AG82</f>
        <v>0</v>
      </c>
      <c r="AI47" s="76">
        <f>'MASTER_ ALL areas - No.seedling'!AH82</f>
        <v>0</v>
      </c>
      <c r="AJ47" s="77">
        <f t="shared" si="274"/>
        <v>0</v>
      </c>
      <c r="AK47" s="82">
        <f>'MASTER_ ALL areas - No.seedling'!AJ82</f>
        <v>0</v>
      </c>
      <c r="AL47" s="81">
        <f t="shared" si="275"/>
        <v>0</v>
      </c>
      <c r="AM47" s="621"/>
      <c r="AN47" s="617">
        <f>'MASTER_ ALL areas - No.seedling'!AM82</f>
        <v>640</v>
      </c>
      <c r="AO47" s="76">
        <f>'MASTER_ ALL areas - No.seedling'!AN82</f>
        <v>5</v>
      </c>
      <c r="AP47" s="77">
        <f t="shared" si="276"/>
        <v>0.15625</v>
      </c>
      <c r="AQ47" s="82">
        <f>'MASTER_ ALL areas - No.seedling'!AP82</f>
        <v>21</v>
      </c>
      <c r="AR47" s="77">
        <f t="shared" si="277"/>
        <v>0.65625</v>
      </c>
      <c r="AS47" s="82">
        <f>'MASTER_ ALL areas - No.seedling'!AR82</f>
        <v>280</v>
      </c>
      <c r="AT47" s="76">
        <f>'MASTER_ ALL areas - No.seedling'!AS82</f>
        <v>3</v>
      </c>
      <c r="AU47" s="77">
        <f t="shared" si="278"/>
        <v>0.21428571428571427</v>
      </c>
      <c r="AV47" s="82">
        <f>'MASTER_ ALL areas - No.seedling'!AU82</f>
        <v>8</v>
      </c>
      <c r="AW47" s="77">
        <f t="shared" si="279"/>
        <v>0.5714285714285714</v>
      </c>
      <c r="AX47" s="71">
        <f>'MASTER_ ALL areas - No.seedling'!AW82</f>
        <v>0</v>
      </c>
      <c r="AY47" s="82">
        <f>'MASTER_ ALL areas - No.seedling'!AX82</f>
        <v>0</v>
      </c>
      <c r="AZ47" s="77">
        <f t="shared" si="280"/>
        <v>0</v>
      </c>
      <c r="BA47" s="82">
        <f>'MASTER_ ALL areas - No.seedling'!AZ82</f>
        <v>0</v>
      </c>
      <c r="BB47" s="77">
        <f t="shared" si="281"/>
        <v>0</v>
      </c>
      <c r="BC47" s="82">
        <f>'MASTER_ ALL areas - No.seedling'!BB82</f>
        <v>0</v>
      </c>
      <c r="BD47" s="76">
        <f>'MASTER_ ALL areas - No.seedling'!BC82</f>
        <v>0</v>
      </c>
      <c r="BE47" s="77">
        <f t="shared" si="282"/>
        <v>0</v>
      </c>
      <c r="BF47" s="82">
        <f>'MASTER_ ALL areas - No.seedling'!BE82</f>
        <v>0</v>
      </c>
      <c r="BG47" s="77">
        <f t="shared" si="283"/>
        <v>0</v>
      </c>
      <c r="BH47" s="82">
        <f>'MASTER_ ALL areas - No.seedling'!BG82</f>
        <v>0</v>
      </c>
      <c r="BI47" s="76">
        <f>'MASTER_ ALL areas - No.seedling'!BH82</f>
        <v>0</v>
      </c>
      <c r="BJ47" s="77">
        <f t="shared" si="284"/>
        <v>0</v>
      </c>
      <c r="BK47" s="82">
        <f>'MASTER_ ALL areas - No.seedling'!BJ82</f>
        <v>0</v>
      </c>
      <c r="BL47" s="77">
        <f t="shared" si="285"/>
        <v>0</v>
      </c>
      <c r="BM47" s="82">
        <f>'MASTER_ ALL areas - No.seedling'!BL82</f>
        <v>0</v>
      </c>
      <c r="BN47" s="76">
        <f>'MASTER_ ALL areas - No.seedling'!BM82</f>
        <v>0</v>
      </c>
      <c r="BO47" s="77">
        <f t="shared" si="286"/>
        <v>0</v>
      </c>
      <c r="BP47" s="82">
        <f>'MASTER_ ALL areas - No.seedling'!BO82</f>
        <v>0</v>
      </c>
      <c r="BQ47" s="77">
        <f t="shared" si="287"/>
        <v>0</v>
      </c>
      <c r="BR47" s="82">
        <f>'MASTER_ ALL areas - No.seedling'!BQ82</f>
        <v>0</v>
      </c>
      <c r="BS47" s="76">
        <f>'MASTER_ ALL areas - No.seedling'!BR82</f>
        <v>0</v>
      </c>
      <c r="BT47" s="77">
        <f t="shared" si="288"/>
        <v>0</v>
      </c>
      <c r="BU47" s="82">
        <f>'MASTER_ ALL areas - No.seedling'!BT82</f>
        <v>0</v>
      </c>
      <c r="BV47" s="77">
        <f t="shared" si="289"/>
        <v>0</v>
      </c>
      <c r="BW47" s="82">
        <f>'MASTER_ ALL areas - No.seedling'!BV82</f>
        <v>0</v>
      </c>
      <c r="BX47" s="76">
        <f>'MASTER_ ALL areas - No.seedling'!BW82</f>
        <v>0</v>
      </c>
      <c r="BY47" s="77">
        <f t="shared" si="290"/>
        <v>0</v>
      </c>
      <c r="BZ47" s="82">
        <f>'MASTER_ ALL areas - No.seedling'!BY82</f>
        <v>0</v>
      </c>
      <c r="CA47" s="81">
        <f t="shared" si="291"/>
        <v>0</v>
      </c>
      <c r="CB47" s="79"/>
      <c r="CC47" s="75">
        <f>'MASTER_ ALL areas - No.seedling'!CB82</f>
        <v>500</v>
      </c>
      <c r="CD47" s="76">
        <f>'MASTER_ ALL areas - No.seedling'!CC82</f>
        <v>1</v>
      </c>
      <c r="CE47" s="80">
        <f t="shared" si="292"/>
        <v>0.04</v>
      </c>
      <c r="CF47" s="76">
        <f>'MASTER_ ALL areas - No.seedling'!CE82</f>
        <v>14</v>
      </c>
      <c r="CG47" s="81">
        <f t="shared" si="293"/>
        <v>0.56000000000000005</v>
      </c>
      <c r="CH47" s="75">
        <f>'MASTER_ ALL areas - No.seedling'!CG82</f>
        <v>140</v>
      </c>
      <c r="CI47" s="76">
        <f>'MASTER_ ALL areas - No.seedling'!CH82</f>
        <v>4</v>
      </c>
      <c r="CJ47" s="80">
        <f t="shared" si="294"/>
        <v>0.5714285714285714</v>
      </c>
      <c r="CK47" s="76">
        <f>'MASTER_ ALL areas - No.seedling'!CJ82</f>
        <v>7</v>
      </c>
      <c r="CL47" s="81">
        <f t="shared" si="295"/>
        <v>1</v>
      </c>
      <c r="CM47" s="113">
        <f>'MASTER_ ALL areas - No.seedling'!CL82</f>
        <v>0</v>
      </c>
      <c r="CN47" s="76">
        <f>'MASTER_ ALL areas - No.seedling'!CM82</f>
        <v>0</v>
      </c>
      <c r="CO47" s="80">
        <f t="shared" si="296"/>
        <v>0</v>
      </c>
      <c r="CP47" s="76">
        <f>'MASTER_ ALL areas - No.seedling'!CO82</f>
        <v>0</v>
      </c>
      <c r="CQ47" s="81">
        <f t="shared" si="297"/>
        <v>0</v>
      </c>
      <c r="CR47" s="113">
        <f>'MASTER_ ALL areas - No.seedling'!CQ82</f>
        <v>0</v>
      </c>
      <c r="CS47" s="76">
        <f>'MASTER_ ALL areas - No.seedling'!CR82</f>
        <v>0</v>
      </c>
      <c r="CT47" s="80">
        <f t="shared" si="298"/>
        <v>0</v>
      </c>
      <c r="CU47" s="76">
        <f>'MASTER_ ALL areas - No.seedling'!CT82</f>
        <v>0</v>
      </c>
      <c r="CV47" s="81">
        <f t="shared" si="299"/>
        <v>0</v>
      </c>
      <c r="CW47" s="75">
        <f>'MASTER_ ALL areas - No.seedling'!CV82</f>
        <v>220</v>
      </c>
      <c r="CX47" s="76">
        <f>'MASTER_ ALL areas - No.seedling'!CW82</f>
        <v>2</v>
      </c>
      <c r="CY47" s="80">
        <f t="shared" si="300"/>
        <v>0.18181818181818182</v>
      </c>
      <c r="CZ47" s="76">
        <f>'MASTER_ ALL areas - No.seedling'!CY82</f>
        <v>6</v>
      </c>
      <c r="DA47" s="81">
        <f t="shared" si="301"/>
        <v>0.54545454545454541</v>
      </c>
      <c r="DB47" s="75">
        <f>'MASTER_ ALL areas - No.seedling'!DA82</f>
        <v>60</v>
      </c>
      <c r="DC47" s="76">
        <f>'MASTER_ ALL areas - No.seedling'!DB82</f>
        <v>1</v>
      </c>
      <c r="DD47" s="80">
        <f t="shared" si="302"/>
        <v>0.33333333333333331</v>
      </c>
      <c r="DE47" s="76">
        <f>'MASTER_ ALL areas - No.seedling'!DD82</f>
        <v>2</v>
      </c>
      <c r="DF47" s="81">
        <f t="shared" si="303"/>
        <v>0.66666666666666663</v>
      </c>
      <c r="DG47" s="113">
        <f>'MASTER_ ALL areas - No.seedling'!DF82</f>
        <v>0</v>
      </c>
      <c r="DH47" s="76">
        <f>'MASTER_ ALL areas - No.seedling'!DG82</f>
        <v>0</v>
      </c>
      <c r="DI47" s="80">
        <f t="shared" si="304"/>
        <v>0</v>
      </c>
      <c r="DJ47" s="76">
        <f>'MASTER_ ALL areas - No.seedling'!DI82</f>
        <v>0</v>
      </c>
      <c r="DK47" s="81">
        <f t="shared" si="305"/>
        <v>0</v>
      </c>
      <c r="DL47" s="113">
        <f>'MASTER_ ALL areas - No.seedling'!DK82</f>
        <v>0</v>
      </c>
      <c r="DM47" s="76">
        <f>'MASTER_ ALL areas - No.seedling'!DL82</f>
        <v>0</v>
      </c>
      <c r="DN47" s="80">
        <f t="shared" si="306"/>
        <v>0</v>
      </c>
      <c r="DO47" s="76">
        <f>'MASTER_ ALL areas - No.seedling'!DN82</f>
        <v>0</v>
      </c>
      <c r="DP47" s="81">
        <f t="shared" si="307"/>
        <v>0</v>
      </c>
      <c r="DQ47" s="113">
        <f>'MASTER_ ALL areas - No.seedling'!DP82</f>
        <v>0</v>
      </c>
      <c r="DR47" s="76">
        <f>'MASTER_ ALL areas - No.seedling'!DQ82</f>
        <v>0</v>
      </c>
      <c r="DS47" s="80">
        <f t="shared" si="308"/>
        <v>0</v>
      </c>
      <c r="DT47" s="76">
        <f>'MASTER_ ALL areas - No.seedling'!DS82</f>
        <v>0</v>
      </c>
      <c r="DU47" s="81">
        <f t="shared" si="309"/>
        <v>0</v>
      </c>
      <c r="DV47" s="113">
        <f>'MASTER_ ALL areas - No.seedling'!DU82</f>
        <v>0</v>
      </c>
      <c r="DW47" s="76">
        <f>'MASTER_ ALL areas - No.seedling'!DV82</f>
        <v>0</v>
      </c>
      <c r="DX47" s="80">
        <f t="shared" si="310"/>
        <v>0</v>
      </c>
      <c r="DY47" s="76">
        <f>'MASTER_ ALL areas - No.seedling'!DX82</f>
        <v>0</v>
      </c>
      <c r="DZ47" s="81">
        <f t="shared" si="311"/>
        <v>0</v>
      </c>
      <c r="EA47" s="113">
        <f>'MASTER_ ALL areas - No.seedling'!DZ82</f>
        <v>0</v>
      </c>
      <c r="EB47" s="76">
        <f>'MASTER_ ALL areas - No.seedling'!EA82</f>
        <v>0</v>
      </c>
      <c r="EC47" s="80">
        <f t="shared" si="312"/>
        <v>0</v>
      </c>
      <c r="ED47" s="76">
        <f>'MASTER_ ALL areas - No.seedling'!EC82</f>
        <v>0</v>
      </c>
      <c r="EE47" s="81">
        <f t="shared" si="313"/>
        <v>0</v>
      </c>
      <c r="EF47" s="113">
        <f>'MASTER_ ALL areas - No.seedling'!EE82</f>
        <v>0</v>
      </c>
      <c r="EG47" s="76">
        <f>'MASTER_ ALL areas - No.seedling'!EF82</f>
        <v>0</v>
      </c>
      <c r="EH47" s="80">
        <f t="shared" si="314"/>
        <v>0</v>
      </c>
      <c r="EI47" s="76">
        <f>'MASTER_ ALL areas - No.seedling'!EH82</f>
        <v>0</v>
      </c>
      <c r="EJ47" s="81">
        <f t="shared" si="315"/>
        <v>0</v>
      </c>
      <c r="EK47" s="113">
        <f>'MASTER_ ALL areas - No.seedling'!EJ82</f>
        <v>0</v>
      </c>
      <c r="EL47" s="76">
        <f>'MASTER_ ALL areas - No.seedling'!EK82</f>
        <v>0</v>
      </c>
      <c r="EM47" s="80">
        <f t="shared" si="316"/>
        <v>0</v>
      </c>
      <c r="EN47" s="76">
        <f>'MASTER_ ALL areas - No.seedling'!EM82</f>
        <v>0</v>
      </c>
      <c r="EO47" s="81">
        <f t="shared" si="317"/>
        <v>0</v>
      </c>
      <c r="EP47" s="113">
        <f>'MASTER_ ALL areas - No.seedling'!EO82</f>
        <v>0</v>
      </c>
      <c r="EQ47" s="76">
        <f>'MASTER_ ALL areas - No.seedling'!EP82</f>
        <v>0</v>
      </c>
      <c r="ER47" s="80">
        <f t="shared" si="318"/>
        <v>0</v>
      </c>
      <c r="ES47" s="76">
        <f>'MASTER_ ALL areas - No.seedling'!ER82</f>
        <v>0</v>
      </c>
      <c r="ET47" s="81">
        <f t="shared" si="319"/>
        <v>0</v>
      </c>
      <c r="EU47" s="113">
        <f>'MASTER_ ALL areas - No.seedling'!ET82</f>
        <v>0</v>
      </c>
      <c r="EV47" s="76">
        <f>'MASTER_ ALL areas - No.seedling'!EU82</f>
        <v>0</v>
      </c>
      <c r="EW47" s="80">
        <f t="shared" si="320"/>
        <v>0</v>
      </c>
      <c r="EX47" s="76">
        <f>'MASTER_ ALL areas - No.seedling'!EW82</f>
        <v>0</v>
      </c>
      <c r="EY47" s="81">
        <f t="shared" si="321"/>
        <v>0</v>
      </c>
      <c r="EZ47" s="113">
        <f>'MASTER_ ALL areas - No.seedling'!EY82</f>
        <v>0</v>
      </c>
      <c r="FA47" s="76">
        <f>'MASTER_ ALL areas - No.seedling'!EZ82</f>
        <v>0</v>
      </c>
      <c r="FB47" s="80">
        <f t="shared" si="322"/>
        <v>0</v>
      </c>
      <c r="FC47" s="76">
        <f>'MASTER_ ALL areas - No.seedling'!FB82</f>
        <v>0</v>
      </c>
      <c r="FD47" s="81">
        <f t="shared" si="323"/>
        <v>0</v>
      </c>
      <c r="FE47" s="113">
        <f>'MASTER_ ALL areas - No.seedling'!FD82</f>
        <v>0</v>
      </c>
      <c r="FF47" s="76">
        <f>'MASTER_ ALL areas - No.seedling'!FE82</f>
        <v>0</v>
      </c>
      <c r="FG47" s="80">
        <f t="shared" si="324"/>
        <v>0</v>
      </c>
      <c r="FH47" s="76">
        <f>'MASTER_ ALL areas - No.seedling'!FG82</f>
        <v>0</v>
      </c>
      <c r="FI47" s="81">
        <f t="shared" si="325"/>
        <v>0</v>
      </c>
      <c r="FJ47" s="113">
        <f>'MASTER_ ALL areas - No.seedling'!FI82</f>
        <v>0</v>
      </c>
      <c r="FK47" s="76">
        <f>'MASTER_ ALL areas - No.seedling'!FJ82</f>
        <v>0</v>
      </c>
      <c r="FL47" s="80">
        <f t="shared" si="326"/>
        <v>0</v>
      </c>
      <c r="FM47" s="76">
        <f>'MASTER_ ALL areas - No.seedling'!FL82</f>
        <v>0</v>
      </c>
      <c r="FN47" s="81">
        <f t="shared" si="327"/>
        <v>0</v>
      </c>
      <c r="FO47" s="113">
        <f>'MASTER_ ALL areas - No.seedling'!FN82</f>
        <v>0</v>
      </c>
      <c r="FP47" s="76">
        <f>'MASTER_ ALL areas - No.seedling'!FO82</f>
        <v>0</v>
      </c>
      <c r="FQ47" s="80">
        <f t="shared" si="328"/>
        <v>0</v>
      </c>
      <c r="FR47" s="76">
        <f>'MASTER_ ALL areas - No.seedling'!FQ82</f>
        <v>0</v>
      </c>
      <c r="FS47" s="81">
        <f t="shared" si="329"/>
        <v>0</v>
      </c>
      <c r="FT47" s="113">
        <f>'MASTER_ ALL areas - No.seedling'!FS82</f>
        <v>0</v>
      </c>
      <c r="FU47" s="76">
        <f>'MASTER_ ALL areas - No.seedling'!FT82</f>
        <v>0</v>
      </c>
      <c r="FV47" s="80">
        <f t="shared" si="330"/>
        <v>0</v>
      </c>
      <c r="FW47" s="76">
        <f>'MASTER_ ALL areas - No.seedling'!FV82</f>
        <v>0</v>
      </c>
      <c r="FX47" s="81">
        <f t="shared" si="331"/>
        <v>0</v>
      </c>
      <c r="FY47" s="113">
        <f>'MASTER_ ALL areas - No.seedling'!FX82</f>
        <v>0</v>
      </c>
      <c r="FZ47" s="76">
        <f>'MASTER_ ALL areas - No.seedling'!FY82</f>
        <v>0</v>
      </c>
      <c r="GA47" s="80">
        <f t="shared" si="332"/>
        <v>0</v>
      </c>
      <c r="GB47" s="76">
        <f>'MASTER_ ALL areas - No.seedling'!GA82</f>
        <v>0</v>
      </c>
      <c r="GC47" s="81">
        <f t="shared" si="333"/>
        <v>0</v>
      </c>
      <c r="GD47" s="113">
        <f>'MASTER_ ALL areas - No.seedling'!GC82</f>
        <v>0</v>
      </c>
      <c r="GE47" s="76">
        <f>'MASTER_ ALL areas - No.seedling'!GD82</f>
        <v>0</v>
      </c>
      <c r="GF47" s="80">
        <f t="shared" si="334"/>
        <v>0</v>
      </c>
      <c r="GG47" s="76">
        <f>'MASTER_ ALL areas - No.seedling'!GF82</f>
        <v>0</v>
      </c>
      <c r="GH47" s="81">
        <f t="shared" si="335"/>
        <v>0</v>
      </c>
      <c r="GI47" s="113">
        <f>'MASTER_ ALL areas - No.seedling'!GH82</f>
        <v>0</v>
      </c>
      <c r="GJ47" s="76">
        <f>'MASTER_ ALL areas - No.seedling'!GI82</f>
        <v>0</v>
      </c>
      <c r="GK47" s="80">
        <f t="shared" si="336"/>
        <v>0</v>
      </c>
      <c r="GL47" s="76">
        <f>'MASTER_ ALL areas - No.seedling'!GK82</f>
        <v>0</v>
      </c>
      <c r="GM47" s="81">
        <f t="shared" si="337"/>
        <v>0</v>
      </c>
      <c r="GN47" s="113">
        <f>'MASTER_ ALL areas - No.seedling'!GM82</f>
        <v>0</v>
      </c>
      <c r="GO47" s="76">
        <f>'MASTER_ ALL areas - No.seedling'!GN82</f>
        <v>0</v>
      </c>
      <c r="GP47" s="80">
        <f t="shared" si="338"/>
        <v>0</v>
      </c>
      <c r="GQ47" s="76">
        <f>'MASTER_ ALL areas - No.seedling'!GP82</f>
        <v>0</v>
      </c>
      <c r="GR47" s="81">
        <f t="shared" si="339"/>
        <v>0</v>
      </c>
      <c r="GS47" s="113">
        <f>'MASTER_ ALL areas - No.seedling'!GR82</f>
        <v>0</v>
      </c>
      <c r="GT47" s="76">
        <f>'MASTER_ ALL areas - No.seedling'!GS82</f>
        <v>0</v>
      </c>
      <c r="GU47" s="80">
        <f t="shared" si="340"/>
        <v>0</v>
      </c>
      <c r="GV47" s="76">
        <f>'MASTER_ ALL areas - No.seedling'!GU82</f>
        <v>0</v>
      </c>
      <c r="GW47" s="81">
        <f t="shared" si="341"/>
        <v>0</v>
      </c>
      <c r="GX47" s="113">
        <f>'MASTER_ ALL areas - No.seedling'!GW82</f>
        <v>0</v>
      </c>
      <c r="GY47" s="76">
        <f>'MASTER_ ALL areas - No.seedling'!GX82</f>
        <v>0</v>
      </c>
      <c r="GZ47" s="80">
        <f t="shared" si="342"/>
        <v>0</v>
      </c>
      <c r="HA47" s="76">
        <f>'MASTER_ ALL areas - No.seedling'!GZ82</f>
        <v>0</v>
      </c>
      <c r="HB47" s="81">
        <f t="shared" si="343"/>
        <v>0</v>
      </c>
      <c r="HC47" s="113">
        <f>'MASTER_ ALL areas - No.seedling'!HB82</f>
        <v>0</v>
      </c>
      <c r="HD47" s="76">
        <f>'MASTER_ ALL areas - No.seedling'!HC82</f>
        <v>0</v>
      </c>
      <c r="HE47" s="80">
        <f t="shared" si="344"/>
        <v>0</v>
      </c>
      <c r="HF47" s="76">
        <f>'MASTER_ ALL areas - No.seedling'!HE82</f>
        <v>0</v>
      </c>
      <c r="HG47" s="81">
        <f t="shared" si="345"/>
        <v>0</v>
      </c>
      <c r="HH47" s="113">
        <f>'MASTER_ ALL areas - No.seedling'!HG82</f>
        <v>0</v>
      </c>
      <c r="HI47" s="76">
        <f>'MASTER_ ALL areas - No.seedling'!HH82</f>
        <v>0</v>
      </c>
      <c r="HJ47" s="80">
        <f t="shared" si="346"/>
        <v>0</v>
      </c>
      <c r="HK47" s="76">
        <f>'MASTER_ ALL areas - No.seedling'!HJ82</f>
        <v>0</v>
      </c>
      <c r="HL47" s="81">
        <f t="shared" si="347"/>
        <v>0</v>
      </c>
      <c r="HM47" s="113">
        <f>'MASTER_ ALL areas - No.seedling'!HL82</f>
        <v>0</v>
      </c>
      <c r="HN47" s="76">
        <f>'MASTER_ ALL areas - No.seedling'!HM82</f>
        <v>0</v>
      </c>
      <c r="HO47" s="80">
        <f t="shared" si="348"/>
        <v>0</v>
      </c>
      <c r="HP47" s="76">
        <f>'MASTER_ ALL areas - No.seedling'!HO82</f>
        <v>0</v>
      </c>
      <c r="HQ47" s="81">
        <f t="shared" si="349"/>
        <v>0</v>
      </c>
      <c r="HR47" s="113">
        <f>'MASTER_ ALL areas - No.seedling'!HQ82</f>
        <v>0</v>
      </c>
      <c r="HS47" s="76">
        <f>'MASTER_ ALL areas - No.seedling'!HR82</f>
        <v>0</v>
      </c>
      <c r="HT47" s="80">
        <f t="shared" si="350"/>
        <v>0</v>
      </c>
      <c r="HU47" s="76">
        <f>'MASTER_ ALL areas - No.seedling'!HT82</f>
        <v>0</v>
      </c>
      <c r="HV47" s="81">
        <f t="shared" si="351"/>
        <v>0</v>
      </c>
      <c r="HW47" s="113">
        <f>'MASTER_ ALL areas - No.seedling'!HV82</f>
        <v>0</v>
      </c>
      <c r="HX47" s="76">
        <f>'MASTER_ ALL areas - No.seedling'!HW82</f>
        <v>0</v>
      </c>
      <c r="HY47" s="80">
        <f t="shared" si="352"/>
        <v>0</v>
      </c>
      <c r="HZ47" s="76">
        <f>'MASTER_ ALL areas - No.seedling'!HY82</f>
        <v>0</v>
      </c>
      <c r="IA47" s="81">
        <f t="shared" si="353"/>
        <v>0</v>
      </c>
      <c r="IB47" s="113">
        <f>'MASTER_ ALL areas - No.seedling'!IA82</f>
        <v>0</v>
      </c>
      <c r="IC47" s="76">
        <f>'MASTER_ ALL areas - No.seedling'!IB82</f>
        <v>0</v>
      </c>
      <c r="ID47" s="80">
        <f t="shared" si="354"/>
        <v>0</v>
      </c>
      <c r="IE47" s="76">
        <f>'MASTER_ ALL areas - No.seedling'!ID82</f>
        <v>0</v>
      </c>
      <c r="IF47" s="85">
        <f t="shared" si="355"/>
        <v>0</v>
      </c>
      <c r="IG47" s="86" t="s">
        <v>287</v>
      </c>
      <c r="IH47" s="87"/>
    </row>
    <row r="48" spans="2:242" ht="33" customHeight="1" x14ac:dyDescent="0.25">
      <c r="B48" s="420">
        <v>79</v>
      </c>
      <c r="C48" s="421" t="s">
        <v>288</v>
      </c>
      <c r="D48" s="422">
        <v>219909</v>
      </c>
      <c r="E48" s="423">
        <v>932893</v>
      </c>
      <c r="F48" s="424" t="s">
        <v>89</v>
      </c>
      <c r="G48" s="88" t="s">
        <v>185</v>
      </c>
      <c r="H48" s="212">
        <f>'MASTER_ ALL areas - No.seedling'!G83</f>
        <v>1</v>
      </c>
      <c r="I48" s="70">
        <f>'MASTER_ ALL areas - No.seedling'!H83</f>
        <v>0</v>
      </c>
      <c r="J48" s="71">
        <f>'MASTER_ ALL areas - No.seedling'!I83</f>
        <v>43</v>
      </c>
      <c r="K48" s="72">
        <f>'MASTER_ ALL areas - No.seedling'!J83</f>
        <v>91</v>
      </c>
      <c r="L48" s="73">
        <f t="shared" si="267"/>
        <v>1820</v>
      </c>
      <c r="M48" s="74">
        <f>'MASTER_ ALL areas - No.seedling'!L83</f>
        <v>1820</v>
      </c>
      <c r="N48" s="113">
        <f>'MASTER_ ALL areas - No.seedling'!M83</f>
        <v>3</v>
      </c>
      <c r="O48" s="114">
        <f>'MASTER_ ALL areas - No.seedling'!N83</f>
        <v>44</v>
      </c>
      <c r="P48" s="80">
        <f>'MASTER_ ALL areas - No.seedling'!O83</f>
        <v>3.2967032967032968E-2</v>
      </c>
      <c r="Q48" s="81">
        <f>'MASTER_ ALL areas - No.seedling'!P83</f>
        <v>0.48351648351648352</v>
      </c>
      <c r="R48" s="621"/>
      <c r="S48" s="617">
        <f>'MASTER_ ALL areas - No.seedling'!R83</f>
        <v>1600</v>
      </c>
      <c r="T48" s="76">
        <f>'MASTER_ ALL areas - No.seedling'!S83</f>
        <v>0</v>
      </c>
      <c r="U48" s="77">
        <f t="shared" si="268"/>
        <v>0</v>
      </c>
      <c r="V48" s="82">
        <f>'MASTER_ ALL areas - No.seedling'!U83</f>
        <v>33</v>
      </c>
      <c r="W48" s="80">
        <f t="shared" si="269"/>
        <v>0.41249999999999998</v>
      </c>
      <c r="X48" s="619">
        <f>'MASTER_ ALL areas - No.seedling'!W83</f>
        <v>220</v>
      </c>
      <c r="Y48" s="82">
        <f>'MASTER_ ALL areas - No.seedling'!X83</f>
        <v>3</v>
      </c>
      <c r="Z48" s="77">
        <f t="shared" si="270"/>
        <v>0.27272727272727271</v>
      </c>
      <c r="AA48" s="82">
        <f>'MASTER_ ALL areas - No.seedling'!Z83</f>
        <v>11</v>
      </c>
      <c r="AB48" s="80">
        <f t="shared" si="271"/>
        <v>1</v>
      </c>
      <c r="AC48" s="76">
        <f>'MASTER_ ALL areas - No.seedling'!AB83</f>
        <v>0</v>
      </c>
      <c r="AD48" s="76">
        <f>'MASTER_ ALL areas - No.seedling'!AC83</f>
        <v>0</v>
      </c>
      <c r="AE48" s="77">
        <f t="shared" si="272"/>
        <v>0</v>
      </c>
      <c r="AF48" s="82">
        <f>'MASTER_ ALL areas - No.seedling'!AE83</f>
        <v>0</v>
      </c>
      <c r="AG48" s="80">
        <f t="shared" si="273"/>
        <v>0</v>
      </c>
      <c r="AH48" s="76">
        <f>'MASTER_ ALL areas - No.seedling'!AG83</f>
        <v>0</v>
      </c>
      <c r="AI48" s="76">
        <f>'MASTER_ ALL areas - No.seedling'!AH83</f>
        <v>0</v>
      </c>
      <c r="AJ48" s="77">
        <f t="shared" si="274"/>
        <v>0</v>
      </c>
      <c r="AK48" s="82">
        <f>'MASTER_ ALL areas - No.seedling'!AJ83</f>
        <v>0</v>
      </c>
      <c r="AL48" s="81">
        <f t="shared" si="275"/>
        <v>0</v>
      </c>
      <c r="AM48" s="621"/>
      <c r="AN48" s="617">
        <f>'MASTER_ ALL areas - No.seedling'!AM83</f>
        <v>1100</v>
      </c>
      <c r="AO48" s="76">
        <f>'MASTER_ ALL areas - No.seedling'!AN83</f>
        <v>2</v>
      </c>
      <c r="AP48" s="77">
        <f t="shared" si="276"/>
        <v>3.6363636363636362E-2</v>
      </c>
      <c r="AQ48" s="82">
        <f>'MASTER_ ALL areas - No.seedling'!AP83</f>
        <v>23</v>
      </c>
      <c r="AR48" s="77">
        <f t="shared" si="277"/>
        <v>0.41818181818181815</v>
      </c>
      <c r="AS48" s="82">
        <f>'MASTER_ ALL areas - No.seedling'!AR83</f>
        <v>180</v>
      </c>
      <c r="AT48" s="76">
        <f>'MASTER_ ALL areas - No.seedling'!AS83</f>
        <v>1</v>
      </c>
      <c r="AU48" s="77">
        <f t="shared" si="278"/>
        <v>0.1111111111111111</v>
      </c>
      <c r="AV48" s="82">
        <f>'MASTER_ ALL areas - No.seedling'!AU83</f>
        <v>3</v>
      </c>
      <c r="AW48" s="77">
        <f t="shared" si="279"/>
        <v>0.33333333333333331</v>
      </c>
      <c r="AX48" s="71">
        <f>'MASTER_ ALL areas - No.seedling'!AW83</f>
        <v>0</v>
      </c>
      <c r="AY48" s="82">
        <f>'MASTER_ ALL areas - No.seedling'!AX83</f>
        <v>0</v>
      </c>
      <c r="AZ48" s="77">
        <f t="shared" si="280"/>
        <v>0</v>
      </c>
      <c r="BA48" s="82">
        <f>'MASTER_ ALL areas - No.seedling'!AZ83</f>
        <v>0</v>
      </c>
      <c r="BB48" s="77">
        <f t="shared" si="281"/>
        <v>0</v>
      </c>
      <c r="BC48" s="82">
        <f>'MASTER_ ALL areas - No.seedling'!BB83</f>
        <v>0</v>
      </c>
      <c r="BD48" s="76">
        <f>'MASTER_ ALL areas - No.seedling'!BC83</f>
        <v>0</v>
      </c>
      <c r="BE48" s="77">
        <f t="shared" si="282"/>
        <v>0</v>
      </c>
      <c r="BF48" s="82">
        <f>'MASTER_ ALL areas - No.seedling'!BE83</f>
        <v>0</v>
      </c>
      <c r="BG48" s="77">
        <f t="shared" si="283"/>
        <v>0</v>
      </c>
      <c r="BH48" s="82">
        <f>'MASTER_ ALL areas - No.seedling'!BG83</f>
        <v>540</v>
      </c>
      <c r="BI48" s="76">
        <f>'MASTER_ ALL areas - No.seedling'!BH83</f>
        <v>0</v>
      </c>
      <c r="BJ48" s="77">
        <f t="shared" si="284"/>
        <v>0</v>
      </c>
      <c r="BK48" s="82">
        <f>'MASTER_ ALL areas - No.seedling'!BJ83</f>
        <v>18</v>
      </c>
      <c r="BL48" s="77">
        <f t="shared" si="285"/>
        <v>0.66666666666666663</v>
      </c>
      <c r="BM48" s="82">
        <f>'MASTER_ ALL areas - No.seedling'!BL83</f>
        <v>0</v>
      </c>
      <c r="BN48" s="76">
        <f>'MASTER_ ALL areas - No.seedling'!BM83</f>
        <v>0</v>
      </c>
      <c r="BO48" s="77">
        <f t="shared" si="286"/>
        <v>0</v>
      </c>
      <c r="BP48" s="82">
        <f>'MASTER_ ALL areas - No.seedling'!BO83</f>
        <v>0</v>
      </c>
      <c r="BQ48" s="77">
        <f t="shared" si="287"/>
        <v>0</v>
      </c>
      <c r="BR48" s="82">
        <f>'MASTER_ ALL areas - No.seedling'!BQ83</f>
        <v>0</v>
      </c>
      <c r="BS48" s="76">
        <f>'MASTER_ ALL areas - No.seedling'!BR83</f>
        <v>0</v>
      </c>
      <c r="BT48" s="77">
        <f t="shared" si="288"/>
        <v>0</v>
      </c>
      <c r="BU48" s="82">
        <f>'MASTER_ ALL areas - No.seedling'!BT83</f>
        <v>0</v>
      </c>
      <c r="BV48" s="77">
        <f t="shared" si="289"/>
        <v>0</v>
      </c>
      <c r="BW48" s="82">
        <f>'MASTER_ ALL areas - No.seedling'!BV83</f>
        <v>0</v>
      </c>
      <c r="BX48" s="76">
        <f>'MASTER_ ALL areas - No.seedling'!BW83</f>
        <v>0</v>
      </c>
      <c r="BY48" s="77">
        <f t="shared" si="290"/>
        <v>0</v>
      </c>
      <c r="BZ48" s="82">
        <f>'MASTER_ ALL areas - No.seedling'!BY83</f>
        <v>0</v>
      </c>
      <c r="CA48" s="81">
        <f t="shared" si="291"/>
        <v>0</v>
      </c>
      <c r="CB48" s="79"/>
      <c r="CC48" s="75">
        <f>'MASTER_ ALL areas - No.seedling'!CB83</f>
        <v>960</v>
      </c>
      <c r="CD48" s="76">
        <f>'MASTER_ ALL areas - No.seedling'!CC83</f>
        <v>0</v>
      </c>
      <c r="CE48" s="80">
        <f t="shared" si="292"/>
        <v>0</v>
      </c>
      <c r="CF48" s="76">
        <f>'MASTER_ ALL areas - No.seedling'!CE83</f>
        <v>16</v>
      </c>
      <c r="CG48" s="81">
        <f t="shared" si="293"/>
        <v>0.33333333333333331</v>
      </c>
      <c r="CH48" s="75">
        <f>'MASTER_ ALL areas - No.seedling'!CG83</f>
        <v>140</v>
      </c>
      <c r="CI48" s="76">
        <f>'MASTER_ ALL areas - No.seedling'!CH83</f>
        <v>2</v>
      </c>
      <c r="CJ48" s="80">
        <f t="shared" si="294"/>
        <v>0.2857142857142857</v>
      </c>
      <c r="CK48" s="76">
        <f>'MASTER_ ALL areas - No.seedling'!CJ83</f>
        <v>7</v>
      </c>
      <c r="CL48" s="81">
        <f t="shared" si="295"/>
        <v>1</v>
      </c>
      <c r="CM48" s="113">
        <f>'MASTER_ ALL areas - No.seedling'!CL83</f>
        <v>0</v>
      </c>
      <c r="CN48" s="76">
        <f>'MASTER_ ALL areas - No.seedling'!CM83</f>
        <v>0</v>
      </c>
      <c r="CO48" s="80">
        <f t="shared" si="296"/>
        <v>0</v>
      </c>
      <c r="CP48" s="76">
        <f>'MASTER_ ALL areas - No.seedling'!CO83</f>
        <v>0</v>
      </c>
      <c r="CQ48" s="81">
        <f t="shared" si="297"/>
        <v>0</v>
      </c>
      <c r="CR48" s="113">
        <f>'MASTER_ ALL areas - No.seedling'!CQ83</f>
        <v>0</v>
      </c>
      <c r="CS48" s="76">
        <f>'MASTER_ ALL areas - No.seedling'!CR83</f>
        <v>0</v>
      </c>
      <c r="CT48" s="80">
        <f t="shared" si="298"/>
        <v>0</v>
      </c>
      <c r="CU48" s="76">
        <f>'MASTER_ ALL areas - No.seedling'!CT83</f>
        <v>0</v>
      </c>
      <c r="CV48" s="81">
        <f t="shared" si="299"/>
        <v>0</v>
      </c>
      <c r="CW48" s="75">
        <f>'MASTER_ ALL areas - No.seedling'!CV83</f>
        <v>140</v>
      </c>
      <c r="CX48" s="76">
        <f>'MASTER_ ALL areas - No.seedling'!CW83</f>
        <v>0</v>
      </c>
      <c r="CY48" s="80">
        <f t="shared" si="300"/>
        <v>0</v>
      </c>
      <c r="CZ48" s="76">
        <f>'MASTER_ ALL areas - No.seedling'!CY83</f>
        <v>1</v>
      </c>
      <c r="DA48" s="81">
        <f t="shared" si="301"/>
        <v>0.14285714285714285</v>
      </c>
      <c r="DB48" s="75">
        <f>'MASTER_ ALL areas - No.seedling'!DA83</f>
        <v>40</v>
      </c>
      <c r="DC48" s="76">
        <f>'MASTER_ ALL areas - No.seedling'!DB83</f>
        <v>1</v>
      </c>
      <c r="DD48" s="80">
        <f t="shared" si="302"/>
        <v>0.5</v>
      </c>
      <c r="DE48" s="76">
        <f>'MASTER_ ALL areas - No.seedling'!DD83</f>
        <v>2</v>
      </c>
      <c r="DF48" s="81">
        <f t="shared" si="303"/>
        <v>1</v>
      </c>
      <c r="DG48" s="113">
        <f>'MASTER_ ALL areas - No.seedling'!DF83</f>
        <v>0</v>
      </c>
      <c r="DH48" s="76">
        <f>'MASTER_ ALL areas - No.seedling'!DG83</f>
        <v>0</v>
      </c>
      <c r="DI48" s="80">
        <f t="shared" si="304"/>
        <v>0</v>
      </c>
      <c r="DJ48" s="76">
        <f>'MASTER_ ALL areas - No.seedling'!DI83</f>
        <v>0</v>
      </c>
      <c r="DK48" s="81">
        <f t="shared" si="305"/>
        <v>0</v>
      </c>
      <c r="DL48" s="113">
        <f>'MASTER_ ALL areas - No.seedling'!DK83</f>
        <v>0</v>
      </c>
      <c r="DM48" s="76">
        <f>'MASTER_ ALL areas - No.seedling'!DL83</f>
        <v>0</v>
      </c>
      <c r="DN48" s="80">
        <f t="shared" si="306"/>
        <v>0</v>
      </c>
      <c r="DO48" s="76">
        <f>'MASTER_ ALL areas - No.seedling'!DN83</f>
        <v>0</v>
      </c>
      <c r="DP48" s="81">
        <f t="shared" si="307"/>
        <v>0</v>
      </c>
      <c r="DQ48" s="113">
        <f>'MASTER_ ALL areas - No.seedling'!DP83</f>
        <v>0</v>
      </c>
      <c r="DR48" s="76">
        <f>'MASTER_ ALL areas - No.seedling'!DQ83</f>
        <v>0</v>
      </c>
      <c r="DS48" s="80">
        <f t="shared" si="308"/>
        <v>0</v>
      </c>
      <c r="DT48" s="76">
        <f>'MASTER_ ALL areas - No.seedling'!DS83</f>
        <v>0</v>
      </c>
      <c r="DU48" s="81">
        <f t="shared" si="309"/>
        <v>0</v>
      </c>
      <c r="DV48" s="113">
        <f>'MASTER_ ALL areas - No.seedling'!DU83</f>
        <v>0</v>
      </c>
      <c r="DW48" s="76">
        <f>'MASTER_ ALL areas - No.seedling'!DV83</f>
        <v>0</v>
      </c>
      <c r="DX48" s="80">
        <f t="shared" si="310"/>
        <v>0</v>
      </c>
      <c r="DY48" s="76">
        <f>'MASTER_ ALL areas - No.seedling'!DX83</f>
        <v>0</v>
      </c>
      <c r="DZ48" s="81">
        <f t="shared" si="311"/>
        <v>0</v>
      </c>
      <c r="EA48" s="113">
        <f>'MASTER_ ALL areas - No.seedling'!DZ83</f>
        <v>0</v>
      </c>
      <c r="EB48" s="76">
        <f>'MASTER_ ALL areas - No.seedling'!EA83</f>
        <v>0</v>
      </c>
      <c r="EC48" s="80">
        <f t="shared" si="312"/>
        <v>0</v>
      </c>
      <c r="ED48" s="76">
        <f>'MASTER_ ALL areas - No.seedling'!EC83</f>
        <v>0</v>
      </c>
      <c r="EE48" s="81">
        <f t="shared" si="313"/>
        <v>0</v>
      </c>
      <c r="EF48" s="113">
        <f>'MASTER_ ALL areas - No.seedling'!EE83</f>
        <v>0</v>
      </c>
      <c r="EG48" s="76">
        <f>'MASTER_ ALL areas - No.seedling'!EF83</f>
        <v>0</v>
      </c>
      <c r="EH48" s="80">
        <f t="shared" si="314"/>
        <v>0</v>
      </c>
      <c r="EI48" s="76">
        <f>'MASTER_ ALL areas - No.seedling'!EH83</f>
        <v>0</v>
      </c>
      <c r="EJ48" s="81">
        <f t="shared" si="315"/>
        <v>0</v>
      </c>
      <c r="EK48" s="113">
        <f>'MASTER_ ALL areas - No.seedling'!EJ83</f>
        <v>0</v>
      </c>
      <c r="EL48" s="76">
        <f>'MASTER_ ALL areas - No.seedling'!EK83</f>
        <v>0</v>
      </c>
      <c r="EM48" s="80">
        <f t="shared" si="316"/>
        <v>0</v>
      </c>
      <c r="EN48" s="76">
        <f>'MASTER_ ALL areas - No.seedling'!EM83</f>
        <v>0</v>
      </c>
      <c r="EO48" s="81">
        <f t="shared" si="317"/>
        <v>0</v>
      </c>
      <c r="EP48" s="113">
        <f>'MASTER_ ALL areas - No.seedling'!EO83</f>
        <v>0</v>
      </c>
      <c r="EQ48" s="76">
        <f>'MASTER_ ALL areas - No.seedling'!EP83</f>
        <v>0</v>
      </c>
      <c r="ER48" s="80">
        <f t="shared" si="318"/>
        <v>0</v>
      </c>
      <c r="ES48" s="76">
        <f>'MASTER_ ALL areas - No.seedling'!ER83</f>
        <v>0</v>
      </c>
      <c r="ET48" s="81">
        <f t="shared" si="319"/>
        <v>0</v>
      </c>
      <c r="EU48" s="113">
        <f>'MASTER_ ALL areas - No.seedling'!ET83</f>
        <v>0</v>
      </c>
      <c r="EV48" s="76">
        <f>'MASTER_ ALL areas - No.seedling'!EU83</f>
        <v>0</v>
      </c>
      <c r="EW48" s="80">
        <f t="shared" si="320"/>
        <v>0</v>
      </c>
      <c r="EX48" s="76">
        <f>'MASTER_ ALL areas - No.seedling'!EW83</f>
        <v>0</v>
      </c>
      <c r="EY48" s="81">
        <f t="shared" si="321"/>
        <v>0</v>
      </c>
      <c r="EZ48" s="113">
        <f>'MASTER_ ALL areas - No.seedling'!EY83</f>
        <v>0</v>
      </c>
      <c r="FA48" s="76">
        <f>'MASTER_ ALL areas - No.seedling'!EZ83</f>
        <v>0</v>
      </c>
      <c r="FB48" s="80">
        <f t="shared" si="322"/>
        <v>0</v>
      </c>
      <c r="FC48" s="76">
        <f>'MASTER_ ALL areas - No.seedling'!FB83</f>
        <v>0</v>
      </c>
      <c r="FD48" s="81">
        <f t="shared" si="323"/>
        <v>0</v>
      </c>
      <c r="FE48" s="75">
        <f>'MASTER_ ALL areas - No.seedling'!FD83</f>
        <v>500</v>
      </c>
      <c r="FF48" s="76">
        <f>'MASTER_ ALL areas - No.seedling'!FE83</f>
        <v>0</v>
      </c>
      <c r="FG48" s="80">
        <f t="shared" si="324"/>
        <v>0</v>
      </c>
      <c r="FH48" s="76">
        <f>'MASTER_ ALL areas - No.seedling'!FG83</f>
        <v>16</v>
      </c>
      <c r="FI48" s="81">
        <f t="shared" si="325"/>
        <v>0.64</v>
      </c>
      <c r="FJ48" s="75">
        <f>'MASTER_ ALL areas - No.seedling'!FI83</f>
        <v>40</v>
      </c>
      <c r="FK48" s="76">
        <f>'MASTER_ ALL areas - No.seedling'!FJ83</f>
        <v>0</v>
      </c>
      <c r="FL48" s="80">
        <f t="shared" si="326"/>
        <v>0</v>
      </c>
      <c r="FM48" s="76">
        <f>'MASTER_ ALL areas - No.seedling'!FL83</f>
        <v>2</v>
      </c>
      <c r="FN48" s="81">
        <f t="shared" si="327"/>
        <v>1</v>
      </c>
      <c r="FO48" s="113">
        <f>'MASTER_ ALL areas - No.seedling'!FN83</f>
        <v>0</v>
      </c>
      <c r="FP48" s="76">
        <f>'MASTER_ ALL areas - No.seedling'!FO83</f>
        <v>0</v>
      </c>
      <c r="FQ48" s="80">
        <f t="shared" si="328"/>
        <v>0</v>
      </c>
      <c r="FR48" s="76">
        <f>'MASTER_ ALL areas - No.seedling'!FQ83</f>
        <v>0</v>
      </c>
      <c r="FS48" s="81">
        <f t="shared" si="329"/>
        <v>0</v>
      </c>
      <c r="FT48" s="113">
        <f>'MASTER_ ALL areas - No.seedling'!FS83</f>
        <v>0</v>
      </c>
      <c r="FU48" s="76">
        <f>'MASTER_ ALL areas - No.seedling'!FT83</f>
        <v>0</v>
      </c>
      <c r="FV48" s="80">
        <f t="shared" si="330"/>
        <v>0</v>
      </c>
      <c r="FW48" s="76">
        <f>'MASTER_ ALL areas - No.seedling'!FV83</f>
        <v>0</v>
      </c>
      <c r="FX48" s="81">
        <f t="shared" si="331"/>
        <v>0</v>
      </c>
      <c r="FY48" s="113">
        <f>'MASTER_ ALL areas - No.seedling'!FX83</f>
        <v>0</v>
      </c>
      <c r="FZ48" s="76">
        <f>'MASTER_ ALL areas - No.seedling'!FY83</f>
        <v>0</v>
      </c>
      <c r="GA48" s="80">
        <f t="shared" si="332"/>
        <v>0</v>
      </c>
      <c r="GB48" s="76">
        <f>'MASTER_ ALL areas - No.seedling'!GA83</f>
        <v>0</v>
      </c>
      <c r="GC48" s="81">
        <f t="shared" si="333"/>
        <v>0</v>
      </c>
      <c r="GD48" s="113">
        <f>'MASTER_ ALL areas - No.seedling'!GC83</f>
        <v>0</v>
      </c>
      <c r="GE48" s="76">
        <f>'MASTER_ ALL areas - No.seedling'!GD83</f>
        <v>0</v>
      </c>
      <c r="GF48" s="80">
        <f t="shared" si="334"/>
        <v>0</v>
      </c>
      <c r="GG48" s="76">
        <f>'MASTER_ ALL areas - No.seedling'!GF83</f>
        <v>0</v>
      </c>
      <c r="GH48" s="81">
        <f t="shared" si="335"/>
        <v>0</v>
      </c>
      <c r="GI48" s="113">
        <f>'MASTER_ ALL areas - No.seedling'!GH83</f>
        <v>0</v>
      </c>
      <c r="GJ48" s="76">
        <f>'MASTER_ ALL areas - No.seedling'!GI83</f>
        <v>0</v>
      </c>
      <c r="GK48" s="80">
        <f t="shared" si="336"/>
        <v>0</v>
      </c>
      <c r="GL48" s="76">
        <f>'MASTER_ ALL areas - No.seedling'!GK83</f>
        <v>0</v>
      </c>
      <c r="GM48" s="81">
        <f t="shared" si="337"/>
        <v>0</v>
      </c>
      <c r="GN48" s="113">
        <f>'MASTER_ ALL areas - No.seedling'!GM83</f>
        <v>0</v>
      </c>
      <c r="GO48" s="76">
        <f>'MASTER_ ALL areas - No.seedling'!GN83</f>
        <v>0</v>
      </c>
      <c r="GP48" s="80">
        <f t="shared" si="338"/>
        <v>0</v>
      </c>
      <c r="GQ48" s="76">
        <f>'MASTER_ ALL areas - No.seedling'!GP83</f>
        <v>0</v>
      </c>
      <c r="GR48" s="81">
        <f t="shared" si="339"/>
        <v>0</v>
      </c>
      <c r="GS48" s="113">
        <f>'MASTER_ ALL areas - No.seedling'!GR83</f>
        <v>0</v>
      </c>
      <c r="GT48" s="76">
        <f>'MASTER_ ALL areas - No.seedling'!GS83</f>
        <v>0</v>
      </c>
      <c r="GU48" s="80">
        <f t="shared" si="340"/>
        <v>0</v>
      </c>
      <c r="GV48" s="76">
        <f>'MASTER_ ALL areas - No.seedling'!GU83</f>
        <v>0</v>
      </c>
      <c r="GW48" s="81">
        <f t="shared" si="341"/>
        <v>0</v>
      </c>
      <c r="GX48" s="113">
        <f>'MASTER_ ALL areas - No.seedling'!GW83</f>
        <v>0</v>
      </c>
      <c r="GY48" s="76">
        <f>'MASTER_ ALL areas - No.seedling'!GX83</f>
        <v>0</v>
      </c>
      <c r="GZ48" s="80">
        <f t="shared" si="342"/>
        <v>0</v>
      </c>
      <c r="HA48" s="76">
        <f>'MASTER_ ALL areas - No.seedling'!GZ83</f>
        <v>0</v>
      </c>
      <c r="HB48" s="81">
        <f t="shared" si="343"/>
        <v>0</v>
      </c>
      <c r="HC48" s="113">
        <f>'MASTER_ ALL areas - No.seedling'!HB83</f>
        <v>0</v>
      </c>
      <c r="HD48" s="76">
        <f>'MASTER_ ALL areas - No.seedling'!HC83</f>
        <v>0</v>
      </c>
      <c r="HE48" s="80">
        <f t="shared" si="344"/>
        <v>0</v>
      </c>
      <c r="HF48" s="76">
        <f>'MASTER_ ALL areas - No.seedling'!HE83</f>
        <v>0</v>
      </c>
      <c r="HG48" s="81">
        <f t="shared" si="345"/>
        <v>0</v>
      </c>
      <c r="HH48" s="113">
        <f>'MASTER_ ALL areas - No.seedling'!HG83</f>
        <v>0</v>
      </c>
      <c r="HI48" s="76">
        <f>'MASTER_ ALL areas - No.seedling'!HH83</f>
        <v>0</v>
      </c>
      <c r="HJ48" s="80">
        <f t="shared" si="346"/>
        <v>0</v>
      </c>
      <c r="HK48" s="76">
        <f>'MASTER_ ALL areas - No.seedling'!HJ83</f>
        <v>0</v>
      </c>
      <c r="HL48" s="81">
        <f t="shared" si="347"/>
        <v>0</v>
      </c>
      <c r="HM48" s="113">
        <f>'MASTER_ ALL areas - No.seedling'!HL83</f>
        <v>0</v>
      </c>
      <c r="HN48" s="76">
        <f>'MASTER_ ALL areas - No.seedling'!HM83</f>
        <v>0</v>
      </c>
      <c r="HO48" s="80">
        <f t="shared" si="348"/>
        <v>0</v>
      </c>
      <c r="HP48" s="76">
        <f>'MASTER_ ALL areas - No.seedling'!HO83</f>
        <v>0</v>
      </c>
      <c r="HQ48" s="81">
        <f t="shared" si="349"/>
        <v>0</v>
      </c>
      <c r="HR48" s="113">
        <f>'MASTER_ ALL areas - No.seedling'!HQ83</f>
        <v>0</v>
      </c>
      <c r="HS48" s="76">
        <f>'MASTER_ ALL areas - No.seedling'!HR83</f>
        <v>0</v>
      </c>
      <c r="HT48" s="80">
        <f t="shared" si="350"/>
        <v>0</v>
      </c>
      <c r="HU48" s="76">
        <f>'MASTER_ ALL areas - No.seedling'!HT83</f>
        <v>0</v>
      </c>
      <c r="HV48" s="81">
        <f t="shared" si="351"/>
        <v>0</v>
      </c>
      <c r="HW48" s="113">
        <f>'MASTER_ ALL areas - No.seedling'!HV83</f>
        <v>0</v>
      </c>
      <c r="HX48" s="76">
        <f>'MASTER_ ALL areas - No.seedling'!HW83</f>
        <v>0</v>
      </c>
      <c r="HY48" s="80">
        <f t="shared" si="352"/>
        <v>0</v>
      </c>
      <c r="HZ48" s="76">
        <f>'MASTER_ ALL areas - No.seedling'!HY83</f>
        <v>0</v>
      </c>
      <c r="IA48" s="81">
        <f t="shared" si="353"/>
        <v>0</v>
      </c>
      <c r="IB48" s="113">
        <f>'MASTER_ ALL areas - No.seedling'!IA83</f>
        <v>0</v>
      </c>
      <c r="IC48" s="76">
        <f>'MASTER_ ALL areas - No.seedling'!IB83</f>
        <v>0</v>
      </c>
      <c r="ID48" s="80">
        <f t="shared" si="354"/>
        <v>0</v>
      </c>
      <c r="IE48" s="76">
        <f>'MASTER_ ALL areas - No.seedling'!ID83</f>
        <v>0</v>
      </c>
      <c r="IF48" s="85">
        <f t="shared" si="355"/>
        <v>0</v>
      </c>
      <c r="IG48" s="86" t="s">
        <v>289</v>
      </c>
      <c r="IH48" s="87"/>
    </row>
    <row r="49" spans="2:242" ht="33" customHeight="1" x14ac:dyDescent="0.25">
      <c r="B49" s="420">
        <v>80</v>
      </c>
      <c r="C49" s="421" t="s">
        <v>290</v>
      </c>
      <c r="D49" s="422">
        <v>220121</v>
      </c>
      <c r="E49" s="423">
        <v>932892</v>
      </c>
      <c r="F49" s="424" t="s">
        <v>89</v>
      </c>
      <c r="G49" s="88" t="s">
        <v>105</v>
      </c>
      <c r="H49" s="212">
        <f>'MASTER_ ALL areas - No.seedling'!G84</f>
        <v>1</v>
      </c>
      <c r="I49" s="70">
        <f>'MASTER_ ALL areas - No.seedling'!H84</f>
        <v>0</v>
      </c>
      <c r="J49" s="71">
        <f>'MASTER_ ALL areas - No.seedling'!I84</f>
        <v>47.4</v>
      </c>
      <c r="K49" s="72">
        <f>'MASTER_ ALL areas - No.seedling'!J84</f>
        <v>12</v>
      </c>
      <c r="L49" s="73">
        <f t="shared" si="267"/>
        <v>240</v>
      </c>
      <c r="M49" s="74">
        <f>'MASTER_ ALL areas - No.seedling'!L84</f>
        <v>240</v>
      </c>
      <c r="N49" s="113">
        <f>'MASTER_ ALL areas - No.seedling'!M84</f>
        <v>2</v>
      </c>
      <c r="O49" s="114">
        <f>'MASTER_ ALL areas - No.seedling'!N84</f>
        <v>10</v>
      </c>
      <c r="P49" s="80">
        <f>'MASTER_ ALL areas - No.seedling'!O84</f>
        <v>0.16666666666666666</v>
      </c>
      <c r="Q49" s="81">
        <f>'MASTER_ ALL areas - No.seedling'!P84</f>
        <v>0.83333333333333337</v>
      </c>
      <c r="R49" s="621"/>
      <c r="S49" s="617">
        <f>'MASTER_ ALL areas - No.seedling'!R84</f>
        <v>200</v>
      </c>
      <c r="T49" s="76">
        <f>'MASTER_ ALL areas - No.seedling'!S84</f>
        <v>0</v>
      </c>
      <c r="U49" s="77">
        <f t="shared" si="268"/>
        <v>0</v>
      </c>
      <c r="V49" s="82">
        <f>'MASTER_ ALL areas - No.seedling'!U84</f>
        <v>8</v>
      </c>
      <c r="W49" s="80">
        <f t="shared" si="269"/>
        <v>0.8</v>
      </c>
      <c r="X49" s="619">
        <f>'MASTER_ ALL areas - No.seedling'!W84</f>
        <v>40</v>
      </c>
      <c r="Y49" s="82">
        <f>'MASTER_ ALL areas - No.seedling'!X84</f>
        <v>2</v>
      </c>
      <c r="Z49" s="77">
        <f t="shared" si="270"/>
        <v>1</v>
      </c>
      <c r="AA49" s="82">
        <f>'MASTER_ ALL areas - No.seedling'!Z84</f>
        <v>2</v>
      </c>
      <c r="AB49" s="80">
        <f t="shared" si="271"/>
        <v>1</v>
      </c>
      <c r="AC49" s="76">
        <f>'MASTER_ ALL areas - No.seedling'!AB84</f>
        <v>0</v>
      </c>
      <c r="AD49" s="76">
        <f>'MASTER_ ALL areas - No.seedling'!AC84</f>
        <v>0</v>
      </c>
      <c r="AE49" s="77">
        <f t="shared" si="272"/>
        <v>0</v>
      </c>
      <c r="AF49" s="82">
        <f>'MASTER_ ALL areas - No.seedling'!AE84</f>
        <v>0</v>
      </c>
      <c r="AG49" s="80">
        <f t="shared" si="273"/>
        <v>0</v>
      </c>
      <c r="AH49" s="76">
        <f>'MASTER_ ALL areas - No.seedling'!AG84</f>
        <v>0</v>
      </c>
      <c r="AI49" s="76">
        <f>'MASTER_ ALL areas - No.seedling'!AH84</f>
        <v>0</v>
      </c>
      <c r="AJ49" s="77">
        <f t="shared" si="274"/>
        <v>0</v>
      </c>
      <c r="AK49" s="82">
        <f>'MASTER_ ALL areas - No.seedling'!AJ84</f>
        <v>0</v>
      </c>
      <c r="AL49" s="81">
        <f t="shared" si="275"/>
        <v>0</v>
      </c>
      <c r="AM49" s="621"/>
      <c r="AN49" s="617">
        <f>'MASTER_ ALL areas - No.seedling'!AM84</f>
        <v>0</v>
      </c>
      <c r="AO49" s="76">
        <f>'MASTER_ ALL areas - No.seedling'!AN84</f>
        <v>0</v>
      </c>
      <c r="AP49" s="77">
        <f t="shared" si="276"/>
        <v>0</v>
      </c>
      <c r="AQ49" s="82">
        <f>'MASTER_ ALL areas - No.seedling'!AP84</f>
        <v>0</v>
      </c>
      <c r="AR49" s="77">
        <f t="shared" si="277"/>
        <v>0</v>
      </c>
      <c r="AS49" s="82">
        <f>'MASTER_ ALL areas - No.seedling'!AR84</f>
        <v>240</v>
      </c>
      <c r="AT49" s="76">
        <f>'MASTER_ ALL areas - No.seedling'!AS84</f>
        <v>2</v>
      </c>
      <c r="AU49" s="77">
        <f t="shared" si="278"/>
        <v>0.16666666666666666</v>
      </c>
      <c r="AV49" s="82">
        <f>'MASTER_ ALL areas - No.seedling'!AU84</f>
        <v>10</v>
      </c>
      <c r="AW49" s="77">
        <f t="shared" si="279"/>
        <v>0.83333333333333337</v>
      </c>
      <c r="AX49" s="71">
        <f>'MASTER_ ALL areas - No.seedling'!AW84</f>
        <v>0</v>
      </c>
      <c r="AY49" s="82">
        <f>'MASTER_ ALL areas - No.seedling'!AX84</f>
        <v>0</v>
      </c>
      <c r="AZ49" s="77">
        <f t="shared" si="280"/>
        <v>0</v>
      </c>
      <c r="BA49" s="82">
        <f>'MASTER_ ALL areas - No.seedling'!AZ84</f>
        <v>0</v>
      </c>
      <c r="BB49" s="77">
        <f t="shared" si="281"/>
        <v>0</v>
      </c>
      <c r="BC49" s="82">
        <f>'MASTER_ ALL areas - No.seedling'!BB84</f>
        <v>0</v>
      </c>
      <c r="BD49" s="76">
        <f>'MASTER_ ALL areas - No.seedling'!BC84</f>
        <v>0</v>
      </c>
      <c r="BE49" s="77">
        <f t="shared" si="282"/>
        <v>0</v>
      </c>
      <c r="BF49" s="82">
        <f>'MASTER_ ALL areas - No.seedling'!BE84</f>
        <v>0</v>
      </c>
      <c r="BG49" s="77">
        <f t="shared" si="283"/>
        <v>0</v>
      </c>
      <c r="BH49" s="82">
        <f>'MASTER_ ALL areas - No.seedling'!BG84</f>
        <v>0</v>
      </c>
      <c r="BI49" s="76">
        <f>'MASTER_ ALL areas - No.seedling'!BH84</f>
        <v>0</v>
      </c>
      <c r="BJ49" s="77">
        <f t="shared" si="284"/>
        <v>0</v>
      </c>
      <c r="BK49" s="82">
        <f>'MASTER_ ALL areas - No.seedling'!BJ84</f>
        <v>0</v>
      </c>
      <c r="BL49" s="77">
        <f t="shared" si="285"/>
        <v>0</v>
      </c>
      <c r="BM49" s="82">
        <f>'MASTER_ ALL areas - No.seedling'!BL84</f>
        <v>0</v>
      </c>
      <c r="BN49" s="76">
        <f>'MASTER_ ALL areas - No.seedling'!BM84</f>
        <v>0</v>
      </c>
      <c r="BO49" s="77">
        <f t="shared" si="286"/>
        <v>0</v>
      </c>
      <c r="BP49" s="82">
        <f>'MASTER_ ALL areas - No.seedling'!BO84</f>
        <v>0</v>
      </c>
      <c r="BQ49" s="77">
        <f t="shared" si="287"/>
        <v>0</v>
      </c>
      <c r="BR49" s="82">
        <f>'MASTER_ ALL areas - No.seedling'!BQ84</f>
        <v>0</v>
      </c>
      <c r="BS49" s="76">
        <f>'MASTER_ ALL areas - No.seedling'!BR84</f>
        <v>0</v>
      </c>
      <c r="BT49" s="77">
        <f t="shared" si="288"/>
        <v>0</v>
      </c>
      <c r="BU49" s="82">
        <f>'MASTER_ ALL areas - No.seedling'!BT84</f>
        <v>0</v>
      </c>
      <c r="BV49" s="77">
        <f t="shared" si="289"/>
        <v>0</v>
      </c>
      <c r="BW49" s="82">
        <f>'MASTER_ ALL areas - No.seedling'!BV84</f>
        <v>0</v>
      </c>
      <c r="BX49" s="76">
        <f>'MASTER_ ALL areas - No.seedling'!BW84</f>
        <v>0</v>
      </c>
      <c r="BY49" s="77">
        <f t="shared" si="290"/>
        <v>0</v>
      </c>
      <c r="BZ49" s="82">
        <f>'MASTER_ ALL areas - No.seedling'!BY84</f>
        <v>0</v>
      </c>
      <c r="CA49" s="81">
        <f t="shared" si="291"/>
        <v>0</v>
      </c>
      <c r="CB49" s="79"/>
      <c r="CC49" s="113">
        <f>'MASTER_ ALL areas - No.seedling'!CB84</f>
        <v>0</v>
      </c>
      <c r="CD49" s="76">
        <f>'MASTER_ ALL areas - No.seedling'!CC84</f>
        <v>0</v>
      </c>
      <c r="CE49" s="80">
        <f t="shared" si="292"/>
        <v>0</v>
      </c>
      <c r="CF49" s="76">
        <f>'MASTER_ ALL areas - No.seedling'!CE84</f>
        <v>0</v>
      </c>
      <c r="CG49" s="81">
        <f t="shared" si="293"/>
        <v>0</v>
      </c>
      <c r="CH49" s="113">
        <f>'MASTER_ ALL areas - No.seedling'!CG84</f>
        <v>0</v>
      </c>
      <c r="CI49" s="76">
        <f>'MASTER_ ALL areas - No.seedling'!CH84</f>
        <v>0</v>
      </c>
      <c r="CJ49" s="80">
        <f t="shared" si="294"/>
        <v>0</v>
      </c>
      <c r="CK49" s="76">
        <f>'MASTER_ ALL areas - No.seedling'!CJ84</f>
        <v>0</v>
      </c>
      <c r="CL49" s="81">
        <f t="shared" si="295"/>
        <v>0</v>
      </c>
      <c r="CM49" s="113">
        <f>'MASTER_ ALL areas - No.seedling'!CL84</f>
        <v>0</v>
      </c>
      <c r="CN49" s="76">
        <f>'MASTER_ ALL areas - No.seedling'!CM84</f>
        <v>0</v>
      </c>
      <c r="CO49" s="80">
        <f t="shared" si="296"/>
        <v>0</v>
      </c>
      <c r="CP49" s="76">
        <f>'MASTER_ ALL areas - No.seedling'!CO84</f>
        <v>0</v>
      </c>
      <c r="CQ49" s="81">
        <f t="shared" si="297"/>
        <v>0</v>
      </c>
      <c r="CR49" s="113">
        <f>'MASTER_ ALL areas - No.seedling'!CQ84</f>
        <v>0</v>
      </c>
      <c r="CS49" s="76">
        <f>'MASTER_ ALL areas - No.seedling'!CR84</f>
        <v>0</v>
      </c>
      <c r="CT49" s="80">
        <f t="shared" si="298"/>
        <v>0</v>
      </c>
      <c r="CU49" s="76">
        <f>'MASTER_ ALL areas - No.seedling'!CT84</f>
        <v>0</v>
      </c>
      <c r="CV49" s="81">
        <f t="shared" si="299"/>
        <v>0</v>
      </c>
      <c r="CW49" s="75">
        <f>'MASTER_ ALL areas - No.seedling'!CV84</f>
        <v>200</v>
      </c>
      <c r="CX49" s="76">
        <f>'MASTER_ ALL areas - No.seedling'!CW84</f>
        <v>0</v>
      </c>
      <c r="CY49" s="80">
        <f t="shared" si="300"/>
        <v>0</v>
      </c>
      <c r="CZ49" s="76">
        <f>'MASTER_ ALL areas - No.seedling'!CY84</f>
        <v>8</v>
      </c>
      <c r="DA49" s="81">
        <f t="shared" si="301"/>
        <v>0.8</v>
      </c>
      <c r="DB49" s="75">
        <f>'MASTER_ ALL areas - No.seedling'!DA84</f>
        <v>40</v>
      </c>
      <c r="DC49" s="76">
        <f>'MASTER_ ALL areas - No.seedling'!DB84</f>
        <v>2</v>
      </c>
      <c r="DD49" s="80">
        <f t="shared" si="302"/>
        <v>1</v>
      </c>
      <c r="DE49" s="76">
        <f>'MASTER_ ALL areas - No.seedling'!DD84</f>
        <v>2</v>
      </c>
      <c r="DF49" s="81">
        <f t="shared" si="303"/>
        <v>1</v>
      </c>
      <c r="DG49" s="113">
        <f>'MASTER_ ALL areas - No.seedling'!DF84</f>
        <v>0</v>
      </c>
      <c r="DH49" s="76">
        <f>'MASTER_ ALL areas - No.seedling'!DG84</f>
        <v>0</v>
      </c>
      <c r="DI49" s="80">
        <f t="shared" si="304"/>
        <v>0</v>
      </c>
      <c r="DJ49" s="76">
        <f>'MASTER_ ALL areas - No.seedling'!DI84</f>
        <v>0</v>
      </c>
      <c r="DK49" s="81">
        <f t="shared" si="305"/>
        <v>0</v>
      </c>
      <c r="DL49" s="113">
        <f>'MASTER_ ALL areas - No.seedling'!DK84</f>
        <v>0</v>
      </c>
      <c r="DM49" s="76">
        <f>'MASTER_ ALL areas - No.seedling'!DL84</f>
        <v>0</v>
      </c>
      <c r="DN49" s="80">
        <f t="shared" si="306"/>
        <v>0</v>
      </c>
      <c r="DO49" s="76">
        <f>'MASTER_ ALL areas - No.seedling'!DN84</f>
        <v>0</v>
      </c>
      <c r="DP49" s="81">
        <f t="shared" si="307"/>
        <v>0</v>
      </c>
      <c r="DQ49" s="113">
        <f>'MASTER_ ALL areas - No.seedling'!DP84</f>
        <v>0</v>
      </c>
      <c r="DR49" s="76">
        <f>'MASTER_ ALL areas - No.seedling'!DQ84</f>
        <v>0</v>
      </c>
      <c r="DS49" s="80">
        <f t="shared" si="308"/>
        <v>0</v>
      </c>
      <c r="DT49" s="76">
        <f>'MASTER_ ALL areas - No.seedling'!DS84</f>
        <v>0</v>
      </c>
      <c r="DU49" s="81">
        <f t="shared" si="309"/>
        <v>0</v>
      </c>
      <c r="DV49" s="113">
        <f>'MASTER_ ALL areas - No.seedling'!DU84</f>
        <v>0</v>
      </c>
      <c r="DW49" s="76">
        <f>'MASTER_ ALL areas - No.seedling'!DV84</f>
        <v>0</v>
      </c>
      <c r="DX49" s="80">
        <f t="shared" si="310"/>
        <v>0</v>
      </c>
      <c r="DY49" s="76">
        <f>'MASTER_ ALL areas - No.seedling'!DX84</f>
        <v>0</v>
      </c>
      <c r="DZ49" s="81">
        <f t="shared" si="311"/>
        <v>0</v>
      </c>
      <c r="EA49" s="113">
        <f>'MASTER_ ALL areas - No.seedling'!DZ84</f>
        <v>0</v>
      </c>
      <c r="EB49" s="76">
        <f>'MASTER_ ALL areas - No.seedling'!EA84</f>
        <v>0</v>
      </c>
      <c r="EC49" s="80">
        <f t="shared" si="312"/>
        <v>0</v>
      </c>
      <c r="ED49" s="76">
        <f>'MASTER_ ALL areas - No.seedling'!EC84</f>
        <v>0</v>
      </c>
      <c r="EE49" s="81">
        <f t="shared" si="313"/>
        <v>0</v>
      </c>
      <c r="EF49" s="113">
        <f>'MASTER_ ALL areas - No.seedling'!EE84</f>
        <v>0</v>
      </c>
      <c r="EG49" s="76">
        <f>'MASTER_ ALL areas - No.seedling'!EF84</f>
        <v>0</v>
      </c>
      <c r="EH49" s="80">
        <f t="shared" si="314"/>
        <v>0</v>
      </c>
      <c r="EI49" s="76">
        <f>'MASTER_ ALL areas - No.seedling'!EH84</f>
        <v>0</v>
      </c>
      <c r="EJ49" s="81">
        <f t="shared" si="315"/>
        <v>0</v>
      </c>
      <c r="EK49" s="113">
        <f>'MASTER_ ALL areas - No.seedling'!EJ84</f>
        <v>0</v>
      </c>
      <c r="EL49" s="76">
        <f>'MASTER_ ALL areas - No.seedling'!EK84</f>
        <v>0</v>
      </c>
      <c r="EM49" s="80">
        <f t="shared" si="316"/>
        <v>0</v>
      </c>
      <c r="EN49" s="76">
        <f>'MASTER_ ALL areas - No.seedling'!EM84</f>
        <v>0</v>
      </c>
      <c r="EO49" s="81">
        <f t="shared" si="317"/>
        <v>0</v>
      </c>
      <c r="EP49" s="113">
        <f>'MASTER_ ALL areas - No.seedling'!EO84</f>
        <v>0</v>
      </c>
      <c r="EQ49" s="76">
        <f>'MASTER_ ALL areas - No.seedling'!EP84</f>
        <v>0</v>
      </c>
      <c r="ER49" s="80">
        <f t="shared" si="318"/>
        <v>0</v>
      </c>
      <c r="ES49" s="76">
        <f>'MASTER_ ALL areas - No.seedling'!ER84</f>
        <v>0</v>
      </c>
      <c r="ET49" s="81">
        <f t="shared" si="319"/>
        <v>0</v>
      </c>
      <c r="EU49" s="113">
        <f>'MASTER_ ALL areas - No.seedling'!ET84</f>
        <v>0</v>
      </c>
      <c r="EV49" s="76">
        <f>'MASTER_ ALL areas - No.seedling'!EU84</f>
        <v>0</v>
      </c>
      <c r="EW49" s="80">
        <f t="shared" si="320"/>
        <v>0</v>
      </c>
      <c r="EX49" s="76">
        <f>'MASTER_ ALL areas - No.seedling'!EW84</f>
        <v>0</v>
      </c>
      <c r="EY49" s="81">
        <f t="shared" si="321"/>
        <v>0</v>
      </c>
      <c r="EZ49" s="113">
        <f>'MASTER_ ALL areas - No.seedling'!EY84</f>
        <v>0</v>
      </c>
      <c r="FA49" s="76">
        <f>'MASTER_ ALL areas - No.seedling'!EZ84</f>
        <v>0</v>
      </c>
      <c r="FB49" s="80">
        <f t="shared" si="322"/>
        <v>0</v>
      </c>
      <c r="FC49" s="76">
        <f>'MASTER_ ALL areas - No.seedling'!FB84</f>
        <v>0</v>
      </c>
      <c r="FD49" s="81">
        <f t="shared" si="323"/>
        <v>0</v>
      </c>
      <c r="FE49" s="113">
        <f>'MASTER_ ALL areas - No.seedling'!FD84</f>
        <v>0</v>
      </c>
      <c r="FF49" s="76">
        <f>'MASTER_ ALL areas - No.seedling'!FE84</f>
        <v>0</v>
      </c>
      <c r="FG49" s="80">
        <f t="shared" si="324"/>
        <v>0</v>
      </c>
      <c r="FH49" s="76">
        <f>'MASTER_ ALL areas - No.seedling'!FG84</f>
        <v>0</v>
      </c>
      <c r="FI49" s="81">
        <f t="shared" si="325"/>
        <v>0</v>
      </c>
      <c r="FJ49" s="113">
        <f>'MASTER_ ALL areas - No.seedling'!FI84</f>
        <v>0</v>
      </c>
      <c r="FK49" s="76">
        <f>'MASTER_ ALL areas - No.seedling'!FJ84</f>
        <v>0</v>
      </c>
      <c r="FL49" s="80">
        <f t="shared" si="326"/>
        <v>0</v>
      </c>
      <c r="FM49" s="76">
        <f>'MASTER_ ALL areas - No.seedling'!FL84</f>
        <v>0</v>
      </c>
      <c r="FN49" s="81">
        <f t="shared" si="327"/>
        <v>0</v>
      </c>
      <c r="FO49" s="113">
        <f>'MASTER_ ALL areas - No.seedling'!FN84</f>
        <v>0</v>
      </c>
      <c r="FP49" s="76">
        <f>'MASTER_ ALL areas - No.seedling'!FO84</f>
        <v>0</v>
      </c>
      <c r="FQ49" s="80">
        <f t="shared" si="328"/>
        <v>0</v>
      </c>
      <c r="FR49" s="76">
        <f>'MASTER_ ALL areas - No.seedling'!FQ84</f>
        <v>0</v>
      </c>
      <c r="FS49" s="81">
        <f t="shared" si="329"/>
        <v>0</v>
      </c>
      <c r="FT49" s="113">
        <f>'MASTER_ ALL areas - No.seedling'!FS84</f>
        <v>0</v>
      </c>
      <c r="FU49" s="76">
        <f>'MASTER_ ALL areas - No.seedling'!FT84</f>
        <v>0</v>
      </c>
      <c r="FV49" s="80">
        <f t="shared" si="330"/>
        <v>0</v>
      </c>
      <c r="FW49" s="76">
        <f>'MASTER_ ALL areas - No.seedling'!FV84</f>
        <v>0</v>
      </c>
      <c r="FX49" s="81">
        <f t="shared" si="331"/>
        <v>0</v>
      </c>
      <c r="FY49" s="113">
        <f>'MASTER_ ALL areas - No.seedling'!FX84</f>
        <v>0</v>
      </c>
      <c r="FZ49" s="76">
        <f>'MASTER_ ALL areas - No.seedling'!FY84</f>
        <v>0</v>
      </c>
      <c r="GA49" s="80">
        <f t="shared" si="332"/>
        <v>0</v>
      </c>
      <c r="GB49" s="76">
        <f>'MASTER_ ALL areas - No.seedling'!GA84</f>
        <v>0</v>
      </c>
      <c r="GC49" s="81">
        <f t="shared" si="333"/>
        <v>0</v>
      </c>
      <c r="GD49" s="113">
        <f>'MASTER_ ALL areas - No.seedling'!GC84</f>
        <v>0</v>
      </c>
      <c r="GE49" s="76">
        <f>'MASTER_ ALL areas - No.seedling'!GD84</f>
        <v>0</v>
      </c>
      <c r="GF49" s="80">
        <f t="shared" si="334"/>
        <v>0</v>
      </c>
      <c r="GG49" s="76">
        <f>'MASTER_ ALL areas - No.seedling'!GF84</f>
        <v>0</v>
      </c>
      <c r="GH49" s="81">
        <f t="shared" si="335"/>
        <v>0</v>
      </c>
      <c r="GI49" s="113">
        <f>'MASTER_ ALL areas - No.seedling'!GH84</f>
        <v>0</v>
      </c>
      <c r="GJ49" s="76">
        <f>'MASTER_ ALL areas - No.seedling'!GI84</f>
        <v>0</v>
      </c>
      <c r="GK49" s="80">
        <f t="shared" si="336"/>
        <v>0</v>
      </c>
      <c r="GL49" s="76">
        <f>'MASTER_ ALL areas - No.seedling'!GK84</f>
        <v>0</v>
      </c>
      <c r="GM49" s="81">
        <f t="shared" si="337"/>
        <v>0</v>
      </c>
      <c r="GN49" s="113">
        <f>'MASTER_ ALL areas - No.seedling'!GM84</f>
        <v>0</v>
      </c>
      <c r="GO49" s="76">
        <f>'MASTER_ ALL areas - No.seedling'!GN84</f>
        <v>0</v>
      </c>
      <c r="GP49" s="80">
        <f t="shared" si="338"/>
        <v>0</v>
      </c>
      <c r="GQ49" s="76">
        <f>'MASTER_ ALL areas - No.seedling'!GP84</f>
        <v>0</v>
      </c>
      <c r="GR49" s="81">
        <f t="shared" si="339"/>
        <v>0</v>
      </c>
      <c r="GS49" s="113">
        <f>'MASTER_ ALL areas - No.seedling'!GR84</f>
        <v>0</v>
      </c>
      <c r="GT49" s="76">
        <f>'MASTER_ ALL areas - No.seedling'!GS84</f>
        <v>0</v>
      </c>
      <c r="GU49" s="80">
        <f t="shared" si="340"/>
        <v>0</v>
      </c>
      <c r="GV49" s="76">
        <f>'MASTER_ ALL areas - No.seedling'!GU84</f>
        <v>0</v>
      </c>
      <c r="GW49" s="81">
        <f t="shared" si="341"/>
        <v>0</v>
      </c>
      <c r="GX49" s="113">
        <f>'MASTER_ ALL areas - No.seedling'!GW84</f>
        <v>0</v>
      </c>
      <c r="GY49" s="76">
        <f>'MASTER_ ALL areas - No.seedling'!GX84</f>
        <v>0</v>
      </c>
      <c r="GZ49" s="80">
        <f t="shared" si="342"/>
        <v>0</v>
      </c>
      <c r="HA49" s="76">
        <f>'MASTER_ ALL areas - No.seedling'!GZ84</f>
        <v>0</v>
      </c>
      <c r="HB49" s="81">
        <f t="shared" si="343"/>
        <v>0</v>
      </c>
      <c r="HC49" s="113">
        <f>'MASTER_ ALL areas - No.seedling'!HB84</f>
        <v>0</v>
      </c>
      <c r="HD49" s="76">
        <f>'MASTER_ ALL areas - No.seedling'!HC84</f>
        <v>0</v>
      </c>
      <c r="HE49" s="80">
        <f t="shared" si="344"/>
        <v>0</v>
      </c>
      <c r="HF49" s="76">
        <f>'MASTER_ ALL areas - No.seedling'!HE84</f>
        <v>0</v>
      </c>
      <c r="HG49" s="81">
        <f t="shared" si="345"/>
        <v>0</v>
      </c>
      <c r="HH49" s="113">
        <f>'MASTER_ ALL areas - No.seedling'!HG84</f>
        <v>0</v>
      </c>
      <c r="HI49" s="76">
        <f>'MASTER_ ALL areas - No.seedling'!HH84</f>
        <v>0</v>
      </c>
      <c r="HJ49" s="80">
        <f t="shared" si="346"/>
        <v>0</v>
      </c>
      <c r="HK49" s="76">
        <f>'MASTER_ ALL areas - No.seedling'!HJ84</f>
        <v>0</v>
      </c>
      <c r="HL49" s="81">
        <f t="shared" si="347"/>
        <v>0</v>
      </c>
      <c r="HM49" s="113">
        <f>'MASTER_ ALL areas - No.seedling'!HL84</f>
        <v>0</v>
      </c>
      <c r="HN49" s="76">
        <f>'MASTER_ ALL areas - No.seedling'!HM84</f>
        <v>0</v>
      </c>
      <c r="HO49" s="80">
        <f t="shared" si="348"/>
        <v>0</v>
      </c>
      <c r="HP49" s="76">
        <f>'MASTER_ ALL areas - No.seedling'!HO84</f>
        <v>0</v>
      </c>
      <c r="HQ49" s="81">
        <f t="shared" si="349"/>
        <v>0</v>
      </c>
      <c r="HR49" s="113">
        <f>'MASTER_ ALL areas - No.seedling'!HQ84</f>
        <v>0</v>
      </c>
      <c r="HS49" s="76">
        <f>'MASTER_ ALL areas - No.seedling'!HR84</f>
        <v>0</v>
      </c>
      <c r="HT49" s="80">
        <f t="shared" si="350"/>
        <v>0</v>
      </c>
      <c r="HU49" s="76">
        <f>'MASTER_ ALL areas - No.seedling'!HT84</f>
        <v>0</v>
      </c>
      <c r="HV49" s="81">
        <f t="shared" si="351"/>
        <v>0</v>
      </c>
      <c r="HW49" s="113">
        <f>'MASTER_ ALL areas - No.seedling'!HV84</f>
        <v>0</v>
      </c>
      <c r="HX49" s="76">
        <f>'MASTER_ ALL areas - No.seedling'!HW84</f>
        <v>0</v>
      </c>
      <c r="HY49" s="80">
        <f t="shared" si="352"/>
        <v>0</v>
      </c>
      <c r="HZ49" s="76">
        <f>'MASTER_ ALL areas - No.seedling'!HY84</f>
        <v>0</v>
      </c>
      <c r="IA49" s="81">
        <f t="shared" si="353"/>
        <v>0</v>
      </c>
      <c r="IB49" s="113">
        <f>'MASTER_ ALL areas - No.seedling'!IA84</f>
        <v>0</v>
      </c>
      <c r="IC49" s="76">
        <f>'MASTER_ ALL areas - No.seedling'!IB84</f>
        <v>0</v>
      </c>
      <c r="ID49" s="80">
        <f t="shared" si="354"/>
        <v>0</v>
      </c>
      <c r="IE49" s="76">
        <f>'MASTER_ ALL areas - No.seedling'!ID84</f>
        <v>0</v>
      </c>
      <c r="IF49" s="85">
        <f t="shared" si="355"/>
        <v>0</v>
      </c>
      <c r="IG49" s="86" t="s">
        <v>291</v>
      </c>
      <c r="IH49" s="87"/>
    </row>
    <row r="50" spans="2:242" ht="33" customHeight="1" x14ac:dyDescent="0.25">
      <c r="B50" s="420">
        <v>81</v>
      </c>
      <c r="C50" s="421" t="s">
        <v>109</v>
      </c>
      <c r="D50" s="453">
        <v>220312</v>
      </c>
      <c r="E50" s="454">
        <v>932891</v>
      </c>
      <c r="F50" s="216" t="s">
        <v>292</v>
      </c>
      <c r="G50" s="198" t="s">
        <v>293</v>
      </c>
      <c r="H50" s="212" t="str">
        <f>'MASTER_ ALL areas - No.seedling'!G85</f>
        <v>6(1)</v>
      </c>
      <c r="I50" s="70">
        <f>'MASTER_ ALL areas - No.seedling'!H85</f>
        <v>0.4</v>
      </c>
      <c r="J50" s="71">
        <f>'MASTER_ ALL areas - No.seedling'!I85</f>
        <v>96.4</v>
      </c>
      <c r="K50" s="72">
        <f>'MASTER_ ALL areas - No.seedling'!J85</f>
        <v>6</v>
      </c>
      <c r="L50" s="73">
        <f t="shared" si="267"/>
        <v>120</v>
      </c>
      <c r="M50" s="74">
        <f>'MASTER_ ALL areas - No.seedling'!L85</f>
        <v>120</v>
      </c>
      <c r="N50" s="113">
        <f>'MASTER_ ALL areas - No.seedling'!M85</f>
        <v>3</v>
      </c>
      <c r="O50" s="114">
        <f>'MASTER_ ALL areas - No.seedling'!N85</f>
        <v>5</v>
      </c>
      <c r="P50" s="80">
        <f>'MASTER_ ALL areas - No.seedling'!O85</f>
        <v>0.5</v>
      </c>
      <c r="Q50" s="81">
        <f>'MASTER_ ALL areas - No.seedling'!P85</f>
        <v>0.83333333333333337</v>
      </c>
      <c r="R50" s="621"/>
      <c r="S50" s="627">
        <f>'MASTER_ ALL areas - No.seedling'!R85</f>
        <v>60</v>
      </c>
      <c r="T50" s="277">
        <f>'MASTER_ ALL areas - No.seedling'!S85</f>
        <v>2</v>
      </c>
      <c r="U50" s="77">
        <f t="shared" si="268"/>
        <v>0.66666666666666663</v>
      </c>
      <c r="V50" s="82">
        <f>'MASTER_ ALL areas - No.seedling'!U85</f>
        <v>2</v>
      </c>
      <c r="W50" s="80">
        <f t="shared" si="269"/>
        <v>0.66666666666666663</v>
      </c>
      <c r="X50" s="619">
        <f>'MASTER_ ALL areas - No.seedling'!W85</f>
        <v>20</v>
      </c>
      <c r="Y50" s="82">
        <f>'MASTER_ ALL areas - No.seedling'!X85</f>
        <v>1</v>
      </c>
      <c r="Z50" s="77">
        <f t="shared" si="270"/>
        <v>1</v>
      </c>
      <c r="AA50" s="82">
        <f>'MASTER_ ALL areas - No.seedling'!Z85</f>
        <v>1</v>
      </c>
      <c r="AB50" s="80">
        <f t="shared" si="271"/>
        <v>1</v>
      </c>
      <c r="AC50" s="76">
        <f>'MASTER_ ALL areas - No.seedling'!AB85</f>
        <v>0</v>
      </c>
      <c r="AD50" s="76">
        <f>'MASTER_ ALL areas - No.seedling'!AC85</f>
        <v>0</v>
      </c>
      <c r="AE50" s="77">
        <f t="shared" si="272"/>
        <v>0</v>
      </c>
      <c r="AF50" s="82">
        <f>'MASTER_ ALL areas - No.seedling'!AE85</f>
        <v>0</v>
      </c>
      <c r="AG50" s="80">
        <f t="shared" si="273"/>
        <v>0</v>
      </c>
      <c r="AH50" s="76">
        <f>'MASTER_ ALL areas - No.seedling'!AG85</f>
        <v>40</v>
      </c>
      <c r="AI50" s="76">
        <f>'MASTER_ ALL areas - No.seedling'!AH85</f>
        <v>0</v>
      </c>
      <c r="AJ50" s="77">
        <f t="shared" si="274"/>
        <v>0</v>
      </c>
      <c r="AK50" s="82">
        <f>'MASTER_ ALL areas - No.seedling'!AJ85</f>
        <v>2</v>
      </c>
      <c r="AL50" s="81">
        <f t="shared" si="275"/>
        <v>1</v>
      </c>
      <c r="AM50" s="621"/>
      <c r="AN50" s="617">
        <f>'MASTER_ ALL areas - No.seedling'!AM85</f>
        <v>80</v>
      </c>
      <c r="AO50" s="76">
        <f>'MASTER_ ALL areas - No.seedling'!AN85</f>
        <v>2</v>
      </c>
      <c r="AP50" s="77">
        <f t="shared" si="276"/>
        <v>0.5</v>
      </c>
      <c r="AQ50" s="82">
        <f>'MASTER_ ALL areas - No.seedling'!AP85</f>
        <v>4</v>
      </c>
      <c r="AR50" s="77">
        <f t="shared" si="277"/>
        <v>1</v>
      </c>
      <c r="AS50" s="82">
        <f>'MASTER_ ALL areas - No.seedling'!AR85</f>
        <v>20</v>
      </c>
      <c r="AT50" s="76">
        <f>'MASTER_ ALL areas - No.seedling'!AS85</f>
        <v>0</v>
      </c>
      <c r="AU50" s="77">
        <f t="shared" si="278"/>
        <v>0</v>
      </c>
      <c r="AV50" s="82">
        <f>'MASTER_ ALL areas - No.seedling'!AU85</f>
        <v>0</v>
      </c>
      <c r="AW50" s="77">
        <f t="shared" si="279"/>
        <v>0</v>
      </c>
      <c r="AX50" s="71">
        <f>'MASTER_ ALL areas - No.seedling'!AW85</f>
        <v>0</v>
      </c>
      <c r="AY50" s="82">
        <f>'MASTER_ ALL areas - No.seedling'!AX85</f>
        <v>0</v>
      </c>
      <c r="AZ50" s="77">
        <f t="shared" si="280"/>
        <v>0</v>
      </c>
      <c r="BA50" s="82">
        <f>'MASTER_ ALL areas - No.seedling'!AZ85</f>
        <v>0</v>
      </c>
      <c r="BB50" s="77">
        <f t="shared" si="281"/>
        <v>0</v>
      </c>
      <c r="BC50" s="82">
        <f>'MASTER_ ALL areas - No.seedling'!BB85</f>
        <v>0</v>
      </c>
      <c r="BD50" s="76">
        <f>'MASTER_ ALL areas - No.seedling'!BC85</f>
        <v>0</v>
      </c>
      <c r="BE50" s="77">
        <f t="shared" si="282"/>
        <v>0</v>
      </c>
      <c r="BF50" s="82">
        <f>'MASTER_ ALL areas - No.seedling'!BE85</f>
        <v>0</v>
      </c>
      <c r="BG50" s="77">
        <f t="shared" si="283"/>
        <v>0</v>
      </c>
      <c r="BH50" s="82">
        <f>'MASTER_ ALL areas - No.seedling'!BG85</f>
        <v>20</v>
      </c>
      <c r="BI50" s="76">
        <f>'MASTER_ ALL areas - No.seedling'!BH85</f>
        <v>1</v>
      </c>
      <c r="BJ50" s="77">
        <f t="shared" si="284"/>
        <v>1</v>
      </c>
      <c r="BK50" s="82">
        <f>'MASTER_ ALL areas - No.seedling'!BJ85</f>
        <v>1</v>
      </c>
      <c r="BL50" s="77">
        <f t="shared" si="285"/>
        <v>1</v>
      </c>
      <c r="BM50" s="82">
        <f>'MASTER_ ALL areas - No.seedling'!BL85</f>
        <v>0</v>
      </c>
      <c r="BN50" s="76">
        <f>'MASTER_ ALL areas - No.seedling'!BM85</f>
        <v>0</v>
      </c>
      <c r="BO50" s="77">
        <f t="shared" si="286"/>
        <v>0</v>
      </c>
      <c r="BP50" s="82">
        <f>'MASTER_ ALL areas - No.seedling'!BO85</f>
        <v>0</v>
      </c>
      <c r="BQ50" s="77">
        <f t="shared" si="287"/>
        <v>0</v>
      </c>
      <c r="BR50" s="82">
        <f>'MASTER_ ALL areas - No.seedling'!BQ85</f>
        <v>0</v>
      </c>
      <c r="BS50" s="76">
        <f>'MASTER_ ALL areas - No.seedling'!BR85</f>
        <v>0</v>
      </c>
      <c r="BT50" s="77">
        <f t="shared" si="288"/>
        <v>0</v>
      </c>
      <c r="BU50" s="82">
        <f>'MASTER_ ALL areas - No.seedling'!BT85</f>
        <v>0</v>
      </c>
      <c r="BV50" s="77">
        <f t="shared" si="289"/>
        <v>0</v>
      </c>
      <c r="BW50" s="82">
        <f>'MASTER_ ALL areas - No.seedling'!BV85</f>
        <v>0</v>
      </c>
      <c r="BX50" s="76">
        <f>'MASTER_ ALL areas - No.seedling'!BW85</f>
        <v>0</v>
      </c>
      <c r="BY50" s="77">
        <f t="shared" si="290"/>
        <v>0</v>
      </c>
      <c r="BZ50" s="82">
        <f>'MASTER_ ALL areas - No.seedling'!BY85</f>
        <v>0</v>
      </c>
      <c r="CA50" s="81">
        <f t="shared" si="291"/>
        <v>0</v>
      </c>
      <c r="CB50" s="79"/>
      <c r="CC50" s="75">
        <f>'MASTER_ ALL areas - No.seedling'!CB85</f>
        <v>20</v>
      </c>
      <c r="CD50" s="76">
        <f>'MASTER_ ALL areas - No.seedling'!CC85</f>
        <v>1</v>
      </c>
      <c r="CE50" s="80">
        <f t="shared" si="292"/>
        <v>1</v>
      </c>
      <c r="CF50" s="76">
        <f>'MASTER_ ALL areas - No.seedling'!CE85</f>
        <v>1</v>
      </c>
      <c r="CG50" s="81">
        <f t="shared" si="293"/>
        <v>1</v>
      </c>
      <c r="CH50" s="75">
        <f>'MASTER_ ALL areas - No.seedling'!CG85</f>
        <v>20</v>
      </c>
      <c r="CI50" s="76">
        <f>'MASTER_ ALL areas - No.seedling'!CH85</f>
        <v>1</v>
      </c>
      <c r="CJ50" s="80">
        <f t="shared" si="294"/>
        <v>1</v>
      </c>
      <c r="CK50" s="76">
        <f>'MASTER_ ALL areas - No.seedling'!CJ85</f>
        <v>1</v>
      </c>
      <c r="CL50" s="81">
        <f t="shared" si="295"/>
        <v>1</v>
      </c>
      <c r="CM50" s="113">
        <f>'MASTER_ ALL areas - No.seedling'!CL85</f>
        <v>0</v>
      </c>
      <c r="CN50" s="76">
        <f>'MASTER_ ALL areas - No.seedling'!CM85</f>
        <v>0</v>
      </c>
      <c r="CO50" s="80">
        <f t="shared" si="296"/>
        <v>0</v>
      </c>
      <c r="CP50" s="76">
        <f>'MASTER_ ALL areas - No.seedling'!CO85</f>
        <v>0</v>
      </c>
      <c r="CQ50" s="81">
        <f t="shared" si="297"/>
        <v>0</v>
      </c>
      <c r="CR50" s="75">
        <f>'MASTER_ ALL areas - No.seedling'!CQ85</f>
        <v>40</v>
      </c>
      <c r="CS50" s="76">
        <f>'MASTER_ ALL areas - No.seedling'!CR85</f>
        <v>0</v>
      </c>
      <c r="CT50" s="80">
        <f t="shared" si="298"/>
        <v>0</v>
      </c>
      <c r="CU50" s="76">
        <f>'MASTER_ ALL areas - No.seedling'!CT85</f>
        <v>2</v>
      </c>
      <c r="CV50" s="81">
        <f t="shared" si="299"/>
        <v>1</v>
      </c>
      <c r="CW50" s="75">
        <f>'MASTER_ ALL areas - No.seedling'!CV85</f>
        <v>20</v>
      </c>
      <c r="CX50" s="76">
        <f>'MASTER_ ALL areas - No.seedling'!CW85</f>
        <v>0</v>
      </c>
      <c r="CY50" s="80">
        <f t="shared" si="300"/>
        <v>0</v>
      </c>
      <c r="CZ50" s="76">
        <f>'MASTER_ ALL areas - No.seedling'!CY85</f>
        <v>0</v>
      </c>
      <c r="DA50" s="81">
        <f t="shared" si="301"/>
        <v>0</v>
      </c>
      <c r="DB50" s="113">
        <f>'MASTER_ ALL areas - No.seedling'!DA85</f>
        <v>0</v>
      </c>
      <c r="DC50" s="76">
        <f>'MASTER_ ALL areas - No.seedling'!DB85</f>
        <v>0</v>
      </c>
      <c r="DD50" s="80">
        <f t="shared" si="302"/>
        <v>0</v>
      </c>
      <c r="DE50" s="76">
        <f>'MASTER_ ALL areas - No.seedling'!DD85</f>
        <v>0</v>
      </c>
      <c r="DF50" s="81">
        <f t="shared" si="303"/>
        <v>0</v>
      </c>
      <c r="DG50" s="113">
        <f>'MASTER_ ALL areas - No.seedling'!DF85</f>
        <v>0</v>
      </c>
      <c r="DH50" s="76">
        <f>'MASTER_ ALL areas - No.seedling'!DG85</f>
        <v>0</v>
      </c>
      <c r="DI50" s="80">
        <f t="shared" si="304"/>
        <v>0</v>
      </c>
      <c r="DJ50" s="76">
        <f>'MASTER_ ALL areas - No.seedling'!DI85</f>
        <v>0</v>
      </c>
      <c r="DK50" s="81">
        <f t="shared" si="305"/>
        <v>0</v>
      </c>
      <c r="DL50" s="113">
        <f>'MASTER_ ALL areas - No.seedling'!DK85</f>
        <v>0</v>
      </c>
      <c r="DM50" s="76">
        <f>'MASTER_ ALL areas - No.seedling'!DL85</f>
        <v>0</v>
      </c>
      <c r="DN50" s="80">
        <f t="shared" si="306"/>
        <v>0</v>
      </c>
      <c r="DO50" s="76">
        <f>'MASTER_ ALL areas - No.seedling'!DN85</f>
        <v>0</v>
      </c>
      <c r="DP50" s="81">
        <f t="shared" si="307"/>
        <v>0</v>
      </c>
      <c r="DQ50" s="113">
        <f>'MASTER_ ALL areas - No.seedling'!DP85</f>
        <v>0</v>
      </c>
      <c r="DR50" s="76">
        <f>'MASTER_ ALL areas - No.seedling'!DQ85</f>
        <v>0</v>
      </c>
      <c r="DS50" s="80">
        <f t="shared" si="308"/>
        <v>0</v>
      </c>
      <c r="DT50" s="76">
        <f>'MASTER_ ALL areas - No.seedling'!DS85</f>
        <v>0</v>
      </c>
      <c r="DU50" s="81">
        <f t="shared" si="309"/>
        <v>0</v>
      </c>
      <c r="DV50" s="113">
        <f>'MASTER_ ALL areas - No.seedling'!DU85</f>
        <v>0</v>
      </c>
      <c r="DW50" s="76">
        <f>'MASTER_ ALL areas - No.seedling'!DV85</f>
        <v>0</v>
      </c>
      <c r="DX50" s="80">
        <f t="shared" si="310"/>
        <v>0</v>
      </c>
      <c r="DY50" s="76">
        <f>'MASTER_ ALL areas - No.seedling'!DX85</f>
        <v>0</v>
      </c>
      <c r="DZ50" s="81">
        <f t="shared" si="311"/>
        <v>0</v>
      </c>
      <c r="EA50" s="113">
        <f>'MASTER_ ALL areas - No.seedling'!DZ85</f>
        <v>0</v>
      </c>
      <c r="EB50" s="76">
        <f>'MASTER_ ALL areas - No.seedling'!EA85</f>
        <v>0</v>
      </c>
      <c r="EC50" s="80">
        <f t="shared" si="312"/>
        <v>0</v>
      </c>
      <c r="ED50" s="76">
        <f>'MASTER_ ALL areas - No.seedling'!EC85</f>
        <v>0</v>
      </c>
      <c r="EE50" s="81">
        <f t="shared" si="313"/>
        <v>0</v>
      </c>
      <c r="EF50" s="113">
        <f>'MASTER_ ALL areas - No.seedling'!EE85</f>
        <v>0</v>
      </c>
      <c r="EG50" s="76">
        <f>'MASTER_ ALL areas - No.seedling'!EF85</f>
        <v>0</v>
      </c>
      <c r="EH50" s="80">
        <f t="shared" si="314"/>
        <v>0</v>
      </c>
      <c r="EI50" s="76">
        <f>'MASTER_ ALL areas - No.seedling'!EH85</f>
        <v>0</v>
      </c>
      <c r="EJ50" s="81">
        <f t="shared" si="315"/>
        <v>0</v>
      </c>
      <c r="EK50" s="113">
        <f>'MASTER_ ALL areas - No.seedling'!EJ85</f>
        <v>0</v>
      </c>
      <c r="EL50" s="76">
        <f>'MASTER_ ALL areas - No.seedling'!EK85</f>
        <v>0</v>
      </c>
      <c r="EM50" s="80">
        <f t="shared" si="316"/>
        <v>0</v>
      </c>
      <c r="EN50" s="76">
        <f>'MASTER_ ALL areas - No.seedling'!EM85</f>
        <v>0</v>
      </c>
      <c r="EO50" s="81">
        <f t="shared" si="317"/>
        <v>0</v>
      </c>
      <c r="EP50" s="113">
        <f>'MASTER_ ALL areas - No.seedling'!EO85</f>
        <v>0</v>
      </c>
      <c r="EQ50" s="76">
        <f>'MASTER_ ALL areas - No.seedling'!EP85</f>
        <v>0</v>
      </c>
      <c r="ER50" s="80">
        <f t="shared" si="318"/>
        <v>0</v>
      </c>
      <c r="ES50" s="76">
        <f>'MASTER_ ALL areas - No.seedling'!ER85</f>
        <v>0</v>
      </c>
      <c r="ET50" s="81">
        <f t="shared" si="319"/>
        <v>0</v>
      </c>
      <c r="EU50" s="113">
        <f>'MASTER_ ALL areas - No.seedling'!ET85</f>
        <v>0</v>
      </c>
      <c r="EV50" s="76">
        <f>'MASTER_ ALL areas - No.seedling'!EU85</f>
        <v>0</v>
      </c>
      <c r="EW50" s="80">
        <f t="shared" si="320"/>
        <v>0</v>
      </c>
      <c r="EX50" s="76">
        <f>'MASTER_ ALL areas - No.seedling'!EW85</f>
        <v>0</v>
      </c>
      <c r="EY50" s="81">
        <f t="shared" si="321"/>
        <v>0</v>
      </c>
      <c r="EZ50" s="113">
        <f>'MASTER_ ALL areas - No.seedling'!EY85</f>
        <v>0</v>
      </c>
      <c r="FA50" s="76">
        <f>'MASTER_ ALL areas - No.seedling'!EZ85</f>
        <v>0</v>
      </c>
      <c r="FB50" s="80">
        <f t="shared" si="322"/>
        <v>0</v>
      </c>
      <c r="FC50" s="76">
        <f>'MASTER_ ALL areas - No.seedling'!FB85</f>
        <v>0</v>
      </c>
      <c r="FD50" s="81">
        <f t="shared" si="323"/>
        <v>0</v>
      </c>
      <c r="FE50" s="75">
        <f>'MASTER_ ALL areas - No.seedling'!FD85</f>
        <v>20</v>
      </c>
      <c r="FF50" s="76">
        <f>'MASTER_ ALL areas - No.seedling'!FE85</f>
        <v>1</v>
      </c>
      <c r="FG50" s="80">
        <f t="shared" si="324"/>
        <v>1</v>
      </c>
      <c r="FH50" s="76">
        <f>'MASTER_ ALL areas - No.seedling'!FG85</f>
        <v>1</v>
      </c>
      <c r="FI50" s="81">
        <f t="shared" si="325"/>
        <v>1</v>
      </c>
      <c r="FJ50" s="113">
        <f>'MASTER_ ALL areas - No.seedling'!FI85</f>
        <v>0</v>
      </c>
      <c r="FK50" s="76">
        <f>'MASTER_ ALL areas - No.seedling'!FJ85</f>
        <v>0</v>
      </c>
      <c r="FL50" s="80">
        <f t="shared" si="326"/>
        <v>0</v>
      </c>
      <c r="FM50" s="76">
        <f>'MASTER_ ALL areas - No.seedling'!FL85</f>
        <v>0</v>
      </c>
      <c r="FN50" s="81">
        <f t="shared" si="327"/>
        <v>0</v>
      </c>
      <c r="FO50" s="113">
        <f>'MASTER_ ALL areas - No.seedling'!FN85</f>
        <v>0</v>
      </c>
      <c r="FP50" s="76">
        <f>'MASTER_ ALL areas - No.seedling'!FO85</f>
        <v>0</v>
      </c>
      <c r="FQ50" s="80">
        <f t="shared" si="328"/>
        <v>0</v>
      </c>
      <c r="FR50" s="76">
        <f>'MASTER_ ALL areas - No.seedling'!FQ85</f>
        <v>0</v>
      </c>
      <c r="FS50" s="81">
        <f t="shared" si="329"/>
        <v>0</v>
      </c>
      <c r="FT50" s="113">
        <f>'MASTER_ ALL areas - No.seedling'!FS85</f>
        <v>0</v>
      </c>
      <c r="FU50" s="76">
        <f>'MASTER_ ALL areas - No.seedling'!FT85</f>
        <v>0</v>
      </c>
      <c r="FV50" s="80">
        <f t="shared" si="330"/>
        <v>0</v>
      </c>
      <c r="FW50" s="76">
        <f>'MASTER_ ALL areas - No.seedling'!FV85</f>
        <v>0</v>
      </c>
      <c r="FX50" s="81">
        <f t="shared" si="331"/>
        <v>0</v>
      </c>
      <c r="FY50" s="113">
        <f>'MASTER_ ALL areas - No.seedling'!FX85</f>
        <v>0</v>
      </c>
      <c r="FZ50" s="76">
        <f>'MASTER_ ALL areas - No.seedling'!FY85</f>
        <v>0</v>
      </c>
      <c r="GA50" s="80">
        <f t="shared" si="332"/>
        <v>0</v>
      </c>
      <c r="GB50" s="76">
        <f>'MASTER_ ALL areas - No.seedling'!GA85</f>
        <v>0</v>
      </c>
      <c r="GC50" s="81">
        <f t="shared" si="333"/>
        <v>0</v>
      </c>
      <c r="GD50" s="113">
        <f>'MASTER_ ALL areas - No.seedling'!GC85</f>
        <v>0</v>
      </c>
      <c r="GE50" s="76">
        <f>'MASTER_ ALL areas - No.seedling'!GD85</f>
        <v>0</v>
      </c>
      <c r="GF50" s="80">
        <f t="shared" si="334"/>
        <v>0</v>
      </c>
      <c r="GG50" s="76">
        <f>'MASTER_ ALL areas - No.seedling'!GF85</f>
        <v>0</v>
      </c>
      <c r="GH50" s="81">
        <f t="shared" si="335"/>
        <v>0</v>
      </c>
      <c r="GI50" s="113">
        <f>'MASTER_ ALL areas - No.seedling'!GH85</f>
        <v>0</v>
      </c>
      <c r="GJ50" s="76">
        <f>'MASTER_ ALL areas - No.seedling'!GI85</f>
        <v>0</v>
      </c>
      <c r="GK50" s="80">
        <f t="shared" si="336"/>
        <v>0</v>
      </c>
      <c r="GL50" s="76">
        <f>'MASTER_ ALL areas - No.seedling'!GK85</f>
        <v>0</v>
      </c>
      <c r="GM50" s="81">
        <f t="shared" si="337"/>
        <v>0</v>
      </c>
      <c r="GN50" s="113">
        <f>'MASTER_ ALL areas - No.seedling'!GM85</f>
        <v>0</v>
      </c>
      <c r="GO50" s="76">
        <f>'MASTER_ ALL areas - No.seedling'!GN85</f>
        <v>0</v>
      </c>
      <c r="GP50" s="80">
        <f t="shared" si="338"/>
        <v>0</v>
      </c>
      <c r="GQ50" s="76">
        <f>'MASTER_ ALL areas - No.seedling'!GP85</f>
        <v>0</v>
      </c>
      <c r="GR50" s="81">
        <f t="shared" si="339"/>
        <v>0</v>
      </c>
      <c r="GS50" s="113">
        <f>'MASTER_ ALL areas - No.seedling'!GR85</f>
        <v>0</v>
      </c>
      <c r="GT50" s="76">
        <f>'MASTER_ ALL areas - No.seedling'!GS85</f>
        <v>0</v>
      </c>
      <c r="GU50" s="80">
        <f t="shared" si="340"/>
        <v>0</v>
      </c>
      <c r="GV50" s="76">
        <f>'MASTER_ ALL areas - No.seedling'!GU85</f>
        <v>0</v>
      </c>
      <c r="GW50" s="81">
        <f t="shared" si="341"/>
        <v>0</v>
      </c>
      <c r="GX50" s="113">
        <f>'MASTER_ ALL areas - No.seedling'!GW85</f>
        <v>0</v>
      </c>
      <c r="GY50" s="76">
        <f>'MASTER_ ALL areas - No.seedling'!GX85</f>
        <v>0</v>
      </c>
      <c r="GZ50" s="80">
        <f t="shared" si="342"/>
        <v>0</v>
      </c>
      <c r="HA50" s="76">
        <f>'MASTER_ ALL areas - No.seedling'!GZ85</f>
        <v>0</v>
      </c>
      <c r="HB50" s="81">
        <f t="shared" si="343"/>
        <v>0</v>
      </c>
      <c r="HC50" s="113">
        <f>'MASTER_ ALL areas - No.seedling'!HB85</f>
        <v>0</v>
      </c>
      <c r="HD50" s="76">
        <f>'MASTER_ ALL areas - No.seedling'!HC85</f>
        <v>0</v>
      </c>
      <c r="HE50" s="80">
        <f t="shared" si="344"/>
        <v>0</v>
      </c>
      <c r="HF50" s="76">
        <f>'MASTER_ ALL areas - No.seedling'!HE85</f>
        <v>0</v>
      </c>
      <c r="HG50" s="81">
        <f t="shared" si="345"/>
        <v>0</v>
      </c>
      <c r="HH50" s="113">
        <f>'MASTER_ ALL areas - No.seedling'!HG85</f>
        <v>0</v>
      </c>
      <c r="HI50" s="76">
        <f>'MASTER_ ALL areas - No.seedling'!HH85</f>
        <v>0</v>
      </c>
      <c r="HJ50" s="80">
        <f t="shared" si="346"/>
        <v>0</v>
      </c>
      <c r="HK50" s="76">
        <f>'MASTER_ ALL areas - No.seedling'!HJ85</f>
        <v>0</v>
      </c>
      <c r="HL50" s="81">
        <f t="shared" si="347"/>
        <v>0</v>
      </c>
      <c r="HM50" s="113">
        <f>'MASTER_ ALL areas - No.seedling'!HL85</f>
        <v>0</v>
      </c>
      <c r="HN50" s="76">
        <f>'MASTER_ ALL areas - No.seedling'!HM85</f>
        <v>0</v>
      </c>
      <c r="HO50" s="80">
        <f t="shared" si="348"/>
        <v>0</v>
      </c>
      <c r="HP50" s="76">
        <f>'MASTER_ ALL areas - No.seedling'!HO85</f>
        <v>0</v>
      </c>
      <c r="HQ50" s="81">
        <f t="shared" si="349"/>
        <v>0</v>
      </c>
      <c r="HR50" s="113">
        <f>'MASTER_ ALL areas - No.seedling'!HQ85</f>
        <v>0</v>
      </c>
      <c r="HS50" s="76">
        <f>'MASTER_ ALL areas - No.seedling'!HR85</f>
        <v>0</v>
      </c>
      <c r="HT50" s="80">
        <f t="shared" si="350"/>
        <v>0</v>
      </c>
      <c r="HU50" s="76">
        <f>'MASTER_ ALL areas - No.seedling'!HT85</f>
        <v>0</v>
      </c>
      <c r="HV50" s="81">
        <f t="shared" si="351"/>
        <v>0</v>
      </c>
      <c r="HW50" s="113">
        <f>'MASTER_ ALL areas - No.seedling'!HV85</f>
        <v>0</v>
      </c>
      <c r="HX50" s="76">
        <f>'MASTER_ ALL areas - No.seedling'!HW85</f>
        <v>0</v>
      </c>
      <c r="HY50" s="80">
        <f t="shared" si="352"/>
        <v>0</v>
      </c>
      <c r="HZ50" s="76">
        <f>'MASTER_ ALL areas - No.seedling'!HY85</f>
        <v>0</v>
      </c>
      <c r="IA50" s="81">
        <f t="shared" si="353"/>
        <v>0</v>
      </c>
      <c r="IB50" s="113">
        <f>'MASTER_ ALL areas - No.seedling'!IA85</f>
        <v>0</v>
      </c>
      <c r="IC50" s="76">
        <f>'MASTER_ ALL areas - No.seedling'!IB85</f>
        <v>0</v>
      </c>
      <c r="ID50" s="80">
        <f t="shared" si="354"/>
        <v>0</v>
      </c>
      <c r="IE50" s="76">
        <f>'MASTER_ ALL areas - No.seedling'!ID85</f>
        <v>0</v>
      </c>
      <c r="IF50" s="85">
        <f t="shared" si="355"/>
        <v>0</v>
      </c>
      <c r="IG50" s="86" t="s">
        <v>295</v>
      </c>
      <c r="IH50" s="87"/>
    </row>
    <row r="51" spans="2:242" ht="33" customHeight="1" x14ac:dyDescent="0.25">
      <c r="B51" s="420">
        <v>84</v>
      </c>
      <c r="C51" s="456"/>
      <c r="D51" s="1352" t="s">
        <v>192</v>
      </c>
      <c r="E51" s="1353"/>
      <c r="F51" s="457"/>
      <c r="G51" s="458"/>
      <c r="H51" s="459"/>
      <c r="I51" s="70"/>
      <c r="J51" s="191"/>
      <c r="K51" s="192"/>
      <c r="L51" s="193"/>
      <c r="M51" s="194"/>
      <c r="N51" s="113"/>
      <c r="O51" s="114"/>
      <c r="P51" s="80"/>
      <c r="Q51" s="81"/>
      <c r="R51" s="621"/>
      <c r="S51" s="628"/>
      <c r="T51" s="629"/>
      <c r="U51" s="77"/>
      <c r="V51" s="195"/>
      <c r="W51" s="80"/>
      <c r="X51" s="464"/>
      <c r="Y51" s="195"/>
      <c r="Z51" s="77"/>
      <c r="AA51" s="195"/>
      <c r="AB51" s="80"/>
      <c r="AC51" s="122"/>
      <c r="AD51" s="122"/>
      <c r="AE51" s="77"/>
      <c r="AF51" s="195"/>
      <c r="AG51" s="80"/>
      <c r="AH51" s="122"/>
      <c r="AI51" s="122"/>
      <c r="AJ51" s="77"/>
      <c r="AK51" s="195"/>
      <c r="AL51" s="81"/>
      <c r="AM51" s="621"/>
      <c r="AN51" s="463"/>
      <c r="AO51" s="122"/>
      <c r="AP51" s="77"/>
      <c r="AQ51" s="195"/>
      <c r="AR51" s="77"/>
      <c r="AS51" s="195"/>
      <c r="AT51" s="122"/>
      <c r="AU51" s="77"/>
      <c r="AV51" s="195"/>
      <c r="AW51" s="77"/>
      <c r="AX51" s="191"/>
      <c r="AY51" s="195"/>
      <c r="AZ51" s="77"/>
      <c r="BA51" s="195"/>
      <c r="BB51" s="77"/>
      <c r="BC51" s="195"/>
      <c r="BD51" s="122"/>
      <c r="BE51" s="77"/>
      <c r="BF51" s="195"/>
      <c r="BG51" s="77"/>
      <c r="BH51" s="195"/>
      <c r="BI51" s="122"/>
      <c r="BJ51" s="77"/>
      <c r="BK51" s="195"/>
      <c r="BL51" s="77"/>
      <c r="BM51" s="195"/>
      <c r="BN51" s="122"/>
      <c r="BO51" s="77"/>
      <c r="BP51" s="195"/>
      <c r="BQ51" s="77"/>
      <c r="BR51" s="195"/>
      <c r="BS51" s="122"/>
      <c r="BT51" s="77"/>
      <c r="BU51" s="195"/>
      <c r="BV51" s="77"/>
      <c r="BW51" s="195"/>
      <c r="BX51" s="122"/>
      <c r="BY51" s="77"/>
      <c r="BZ51" s="195"/>
      <c r="CA51" s="81"/>
      <c r="CB51" s="79"/>
      <c r="CC51" s="152"/>
      <c r="CD51" s="122"/>
      <c r="CE51" s="80"/>
      <c r="CF51" s="122"/>
      <c r="CG51" s="81"/>
      <c r="CH51" s="152"/>
      <c r="CI51" s="122"/>
      <c r="CJ51" s="80"/>
      <c r="CK51" s="122"/>
      <c r="CL51" s="81"/>
      <c r="CM51" s="152"/>
      <c r="CN51" s="122"/>
      <c r="CO51" s="80"/>
      <c r="CP51" s="122"/>
      <c r="CQ51" s="81"/>
      <c r="CR51" s="152"/>
      <c r="CS51" s="122"/>
      <c r="CT51" s="80"/>
      <c r="CU51" s="122"/>
      <c r="CV51" s="81"/>
      <c r="CW51" s="152"/>
      <c r="CX51" s="122"/>
      <c r="CY51" s="80"/>
      <c r="CZ51" s="122"/>
      <c r="DA51" s="81"/>
      <c r="DB51" s="152"/>
      <c r="DC51" s="122"/>
      <c r="DD51" s="80"/>
      <c r="DE51" s="122"/>
      <c r="DF51" s="81"/>
      <c r="DG51" s="152"/>
      <c r="DH51" s="122"/>
      <c r="DI51" s="80"/>
      <c r="DJ51" s="122"/>
      <c r="DK51" s="81"/>
      <c r="DL51" s="152"/>
      <c r="DM51" s="122"/>
      <c r="DN51" s="80"/>
      <c r="DO51" s="122"/>
      <c r="DP51" s="81"/>
      <c r="DQ51" s="152"/>
      <c r="DR51" s="122"/>
      <c r="DS51" s="80"/>
      <c r="DT51" s="122"/>
      <c r="DU51" s="81"/>
      <c r="DV51" s="152"/>
      <c r="DW51" s="122"/>
      <c r="DX51" s="80"/>
      <c r="DY51" s="122"/>
      <c r="DZ51" s="81"/>
      <c r="EA51" s="152"/>
      <c r="EB51" s="122"/>
      <c r="EC51" s="80"/>
      <c r="ED51" s="122"/>
      <c r="EE51" s="81"/>
      <c r="EF51" s="152"/>
      <c r="EG51" s="122"/>
      <c r="EH51" s="80"/>
      <c r="EI51" s="122"/>
      <c r="EJ51" s="81"/>
      <c r="EK51" s="152"/>
      <c r="EL51" s="122"/>
      <c r="EM51" s="80"/>
      <c r="EN51" s="122"/>
      <c r="EO51" s="81"/>
      <c r="EP51" s="152"/>
      <c r="EQ51" s="122"/>
      <c r="ER51" s="80"/>
      <c r="ES51" s="122"/>
      <c r="ET51" s="81"/>
      <c r="EU51" s="152"/>
      <c r="EV51" s="122"/>
      <c r="EW51" s="80"/>
      <c r="EX51" s="122"/>
      <c r="EY51" s="81"/>
      <c r="EZ51" s="152"/>
      <c r="FA51" s="122"/>
      <c r="FB51" s="80"/>
      <c r="FC51" s="122"/>
      <c r="FD51" s="81"/>
      <c r="FE51" s="152"/>
      <c r="FF51" s="122"/>
      <c r="FG51" s="80"/>
      <c r="FH51" s="122"/>
      <c r="FI51" s="81"/>
      <c r="FJ51" s="152"/>
      <c r="FK51" s="122"/>
      <c r="FL51" s="80"/>
      <c r="FM51" s="122"/>
      <c r="FN51" s="81"/>
      <c r="FO51" s="152"/>
      <c r="FP51" s="122"/>
      <c r="FQ51" s="80"/>
      <c r="FR51" s="122"/>
      <c r="FS51" s="81"/>
      <c r="FT51" s="152"/>
      <c r="FU51" s="122"/>
      <c r="FV51" s="80"/>
      <c r="FW51" s="122"/>
      <c r="FX51" s="81"/>
      <c r="FY51" s="152"/>
      <c r="FZ51" s="122"/>
      <c r="GA51" s="80"/>
      <c r="GB51" s="122"/>
      <c r="GC51" s="81"/>
      <c r="GD51" s="152"/>
      <c r="GE51" s="122"/>
      <c r="GF51" s="80"/>
      <c r="GG51" s="122"/>
      <c r="GH51" s="81"/>
      <c r="GI51" s="152"/>
      <c r="GJ51" s="122"/>
      <c r="GK51" s="80"/>
      <c r="GL51" s="122"/>
      <c r="GM51" s="81"/>
      <c r="GN51" s="152"/>
      <c r="GO51" s="122"/>
      <c r="GP51" s="80"/>
      <c r="GQ51" s="122"/>
      <c r="GR51" s="81"/>
      <c r="GS51" s="152"/>
      <c r="GT51" s="122"/>
      <c r="GU51" s="80"/>
      <c r="GV51" s="122"/>
      <c r="GW51" s="81"/>
      <c r="GX51" s="152"/>
      <c r="GY51" s="122"/>
      <c r="GZ51" s="80"/>
      <c r="HA51" s="122"/>
      <c r="HB51" s="81"/>
      <c r="HC51" s="152"/>
      <c r="HD51" s="122"/>
      <c r="HE51" s="80"/>
      <c r="HF51" s="122"/>
      <c r="HG51" s="81"/>
      <c r="HH51" s="152"/>
      <c r="HI51" s="122"/>
      <c r="HJ51" s="80"/>
      <c r="HK51" s="122"/>
      <c r="HL51" s="81"/>
      <c r="HM51" s="152"/>
      <c r="HN51" s="122"/>
      <c r="HO51" s="80"/>
      <c r="HP51" s="122"/>
      <c r="HQ51" s="81"/>
      <c r="HR51" s="152"/>
      <c r="HS51" s="122"/>
      <c r="HT51" s="80"/>
      <c r="HU51" s="122"/>
      <c r="HV51" s="81"/>
      <c r="HW51" s="152"/>
      <c r="HX51" s="122"/>
      <c r="HY51" s="80"/>
      <c r="HZ51" s="122"/>
      <c r="IA51" s="81"/>
      <c r="IB51" s="152"/>
      <c r="IC51" s="122"/>
      <c r="ID51" s="80"/>
      <c r="IE51" s="122"/>
      <c r="IF51" s="85"/>
      <c r="IG51" s="87"/>
      <c r="IH51" s="87"/>
    </row>
    <row r="52" spans="2:242" ht="33" customHeight="1" x14ac:dyDescent="0.25">
      <c r="B52" s="420">
        <v>85</v>
      </c>
      <c r="C52" s="421"/>
      <c r="D52" s="1352" t="s">
        <v>192</v>
      </c>
      <c r="E52" s="1353"/>
      <c r="F52" s="465"/>
      <c r="G52" s="466"/>
      <c r="H52" s="459"/>
      <c r="I52" s="70"/>
      <c r="J52" s="191"/>
      <c r="K52" s="192"/>
      <c r="L52" s="193"/>
      <c r="M52" s="194"/>
      <c r="N52" s="113"/>
      <c r="O52" s="114"/>
      <c r="P52" s="80"/>
      <c r="Q52" s="81"/>
      <c r="R52" s="621"/>
      <c r="S52" s="463"/>
      <c r="T52" s="122"/>
      <c r="U52" s="77"/>
      <c r="V52" s="195"/>
      <c r="W52" s="80"/>
      <c r="X52" s="464"/>
      <c r="Y52" s="195"/>
      <c r="Z52" s="77"/>
      <c r="AA52" s="195"/>
      <c r="AB52" s="80"/>
      <c r="AC52" s="122"/>
      <c r="AD52" s="122"/>
      <c r="AE52" s="77"/>
      <c r="AF52" s="195"/>
      <c r="AG52" s="80"/>
      <c r="AH52" s="122"/>
      <c r="AI52" s="122"/>
      <c r="AJ52" s="77"/>
      <c r="AK52" s="195"/>
      <c r="AL52" s="81"/>
      <c r="AM52" s="621"/>
      <c r="AN52" s="463"/>
      <c r="AO52" s="122"/>
      <c r="AP52" s="77"/>
      <c r="AQ52" s="195"/>
      <c r="AR52" s="77"/>
      <c r="AS52" s="195"/>
      <c r="AT52" s="122"/>
      <c r="AU52" s="77"/>
      <c r="AV52" s="195"/>
      <c r="AW52" s="77"/>
      <c r="AX52" s="191"/>
      <c r="AY52" s="195"/>
      <c r="AZ52" s="77"/>
      <c r="BA52" s="195"/>
      <c r="BB52" s="77"/>
      <c r="BC52" s="195"/>
      <c r="BD52" s="122"/>
      <c r="BE52" s="77"/>
      <c r="BF52" s="195"/>
      <c r="BG52" s="77"/>
      <c r="BH52" s="195"/>
      <c r="BI52" s="122"/>
      <c r="BJ52" s="77"/>
      <c r="BK52" s="195"/>
      <c r="BL52" s="77"/>
      <c r="BM52" s="195"/>
      <c r="BN52" s="122"/>
      <c r="BO52" s="77"/>
      <c r="BP52" s="195"/>
      <c r="BQ52" s="77"/>
      <c r="BR52" s="195"/>
      <c r="BS52" s="122"/>
      <c r="BT52" s="77"/>
      <c r="BU52" s="195"/>
      <c r="BV52" s="77"/>
      <c r="BW52" s="195"/>
      <c r="BX52" s="122"/>
      <c r="BY52" s="77"/>
      <c r="BZ52" s="195"/>
      <c r="CA52" s="81"/>
      <c r="CB52" s="79"/>
      <c r="CC52" s="152"/>
      <c r="CD52" s="122"/>
      <c r="CE52" s="80"/>
      <c r="CF52" s="122"/>
      <c r="CG52" s="81"/>
      <c r="CH52" s="152"/>
      <c r="CI52" s="122"/>
      <c r="CJ52" s="80"/>
      <c r="CK52" s="122"/>
      <c r="CL52" s="81"/>
      <c r="CM52" s="152"/>
      <c r="CN52" s="122"/>
      <c r="CO52" s="80"/>
      <c r="CP52" s="122"/>
      <c r="CQ52" s="81"/>
      <c r="CR52" s="152"/>
      <c r="CS52" s="122"/>
      <c r="CT52" s="80"/>
      <c r="CU52" s="122"/>
      <c r="CV52" s="81"/>
      <c r="CW52" s="152"/>
      <c r="CX52" s="122"/>
      <c r="CY52" s="80"/>
      <c r="CZ52" s="122"/>
      <c r="DA52" s="81"/>
      <c r="DB52" s="152"/>
      <c r="DC52" s="122"/>
      <c r="DD52" s="80"/>
      <c r="DE52" s="122"/>
      <c r="DF52" s="81"/>
      <c r="DG52" s="152"/>
      <c r="DH52" s="122"/>
      <c r="DI52" s="80"/>
      <c r="DJ52" s="122"/>
      <c r="DK52" s="81"/>
      <c r="DL52" s="152"/>
      <c r="DM52" s="122"/>
      <c r="DN52" s="80"/>
      <c r="DO52" s="122"/>
      <c r="DP52" s="81"/>
      <c r="DQ52" s="152"/>
      <c r="DR52" s="122"/>
      <c r="DS52" s="80"/>
      <c r="DT52" s="122"/>
      <c r="DU52" s="81"/>
      <c r="DV52" s="152"/>
      <c r="DW52" s="122"/>
      <c r="DX52" s="80"/>
      <c r="DY52" s="122"/>
      <c r="DZ52" s="81"/>
      <c r="EA52" s="152"/>
      <c r="EB52" s="122"/>
      <c r="EC52" s="80"/>
      <c r="ED52" s="122"/>
      <c r="EE52" s="81"/>
      <c r="EF52" s="152"/>
      <c r="EG52" s="122"/>
      <c r="EH52" s="80"/>
      <c r="EI52" s="122"/>
      <c r="EJ52" s="81"/>
      <c r="EK52" s="152"/>
      <c r="EL52" s="122"/>
      <c r="EM52" s="80"/>
      <c r="EN52" s="122"/>
      <c r="EO52" s="81"/>
      <c r="EP52" s="152"/>
      <c r="EQ52" s="122"/>
      <c r="ER52" s="80"/>
      <c r="ES52" s="122"/>
      <c r="ET52" s="81"/>
      <c r="EU52" s="152"/>
      <c r="EV52" s="122"/>
      <c r="EW52" s="80"/>
      <c r="EX52" s="122"/>
      <c r="EY52" s="81"/>
      <c r="EZ52" s="152"/>
      <c r="FA52" s="122"/>
      <c r="FB52" s="80"/>
      <c r="FC52" s="122"/>
      <c r="FD52" s="81"/>
      <c r="FE52" s="152"/>
      <c r="FF52" s="122"/>
      <c r="FG52" s="80"/>
      <c r="FH52" s="122"/>
      <c r="FI52" s="81"/>
      <c r="FJ52" s="152"/>
      <c r="FK52" s="122"/>
      <c r="FL52" s="80"/>
      <c r="FM52" s="122"/>
      <c r="FN52" s="81"/>
      <c r="FO52" s="152"/>
      <c r="FP52" s="122"/>
      <c r="FQ52" s="80"/>
      <c r="FR52" s="122"/>
      <c r="FS52" s="81"/>
      <c r="FT52" s="152"/>
      <c r="FU52" s="122"/>
      <c r="FV52" s="80"/>
      <c r="FW52" s="122"/>
      <c r="FX52" s="81"/>
      <c r="FY52" s="152"/>
      <c r="FZ52" s="122"/>
      <c r="GA52" s="80"/>
      <c r="GB52" s="122"/>
      <c r="GC52" s="81"/>
      <c r="GD52" s="152"/>
      <c r="GE52" s="122"/>
      <c r="GF52" s="80"/>
      <c r="GG52" s="122"/>
      <c r="GH52" s="81"/>
      <c r="GI52" s="152"/>
      <c r="GJ52" s="122"/>
      <c r="GK52" s="80"/>
      <c r="GL52" s="122"/>
      <c r="GM52" s="81"/>
      <c r="GN52" s="152"/>
      <c r="GO52" s="122"/>
      <c r="GP52" s="80"/>
      <c r="GQ52" s="122"/>
      <c r="GR52" s="81"/>
      <c r="GS52" s="152"/>
      <c r="GT52" s="122"/>
      <c r="GU52" s="80"/>
      <c r="GV52" s="122"/>
      <c r="GW52" s="81"/>
      <c r="GX52" s="152"/>
      <c r="GY52" s="122"/>
      <c r="GZ52" s="80"/>
      <c r="HA52" s="122"/>
      <c r="HB52" s="81"/>
      <c r="HC52" s="152"/>
      <c r="HD52" s="122"/>
      <c r="HE52" s="80"/>
      <c r="HF52" s="122"/>
      <c r="HG52" s="81"/>
      <c r="HH52" s="152"/>
      <c r="HI52" s="122"/>
      <c r="HJ52" s="80"/>
      <c r="HK52" s="122"/>
      <c r="HL52" s="81"/>
      <c r="HM52" s="152"/>
      <c r="HN52" s="122"/>
      <c r="HO52" s="80"/>
      <c r="HP52" s="122"/>
      <c r="HQ52" s="81"/>
      <c r="HR52" s="152"/>
      <c r="HS52" s="122"/>
      <c r="HT52" s="80"/>
      <c r="HU52" s="122"/>
      <c r="HV52" s="81"/>
      <c r="HW52" s="152"/>
      <c r="HX52" s="122"/>
      <c r="HY52" s="80"/>
      <c r="HZ52" s="122"/>
      <c r="IA52" s="81"/>
      <c r="IB52" s="152"/>
      <c r="IC52" s="122"/>
      <c r="ID52" s="80"/>
      <c r="IE52" s="122"/>
      <c r="IF52" s="85"/>
      <c r="IG52" s="87"/>
      <c r="IH52" s="87"/>
    </row>
    <row r="53" spans="2:242" ht="33" customHeight="1" x14ac:dyDescent="0.25">
      <c r="B53" s="420">
        <v>86</v>
      </c>
      <c r="C53" s="421" t="s">
        <v>261</v>
      </c>
      <c r="D53" s="467">
        <v>218231</v>
      </c>
      <c r="E53" s="468">
        <v>933105</v>
      </c>
      <c r="F53" s="469" t="s">
        <v>89</v>
      </c>
      <c r="G53" s="214" t="s">
        <v>301</v>
      </c>
      <c r="H53" s="212">
        <f>'MASTER_ ALL areas - No.seedling'!G90</f>
        <v>6</v>
      </c>
      <c r="I53" s="70">
        <f>'MASTER_ ALL areas - No.seedling'!H90</f>
        <v>0.3</v>
      </c>
      <c r="J53" s="71">
        <f>'MASTER_ ALL areas - No.seedling'!I90</f>
        <v>43.6</v>
      </c>
      <c r="K53" s="72">
        <f>'MASTER_ ALL areas - No.seedling'!J90</f>
        <v>37</v>
      </c>
      <c r="L53" s="73">
        <f t="shared" ref="L53:L75" si="356">K53*20</f>
        <v>740</v>
      </c>
      <c r="M53" s="74">
        <f>'MASTER_ ALL areas - No.seedling'!L90</f>
        <v>740</v>
      </c>
      <c r="N53" s="113">
        <f>'MASTER_ ALL areas - No.seedling'!M90</f>
        <v>7</v>
      </c>
      <c r="O53" s="114">
        <f>'MASTER_ ALL areas - No.seedling'!N90</f>
        <v>27</v>
      </c>
      <c r="P53" s="80">
        <f>'MASTER_ ALL areas - No.seedling'!O90</f>
        <v>0.1891891891891892</v>
      </c>
      <c r="Q53" s="81">
        <f>'MASTER_ ALL areas - No.seedling'!P90</f>
        <v>0.72972972972972971</v>
      </c>
      <c r="R53" s="621"/>
      <c r="S53" s="617">
        <f>'MASTER_ ALL areas - No.seedling'!R90</f>
        <v>540</v>
      </c>
      <c r="T53" s="76">
        <f>'MASTER_ ALL areas - No.seedling'!S90</f>
        <v>1</v>
      </c>
      <c r="U53" s="77">
        <f t="shared" ref="U53:U75" si="357">IF(S53=0,0,T53/(S53/20))</f>
        <v>3.7037037037037035E-2</v>
      </c>
      <c r="V53" s="82">
        <f>'MASTER_ ALL areas - No.seedling'!U90</f>
        <v>19</v>
      </c>
      <c r="W53" s="80">
        <f t="shared" ref="W53:W75" si="358">IF(S53=0,0,V53/(S53/20))</f>
        <v>0.70370370370370372</v>
      </c>
      <c r="X53" s="619">
        <f>'MASTER_ ALL areas - No.seedling'!W90</f>
        <v>200</v>
      </c>
      <c r="Y53" s="82">
        <f>'MASTER_ ALL areas - No.seedling'!X90</f>
        <v>6</v>
      </c>
      <c r="Z53" s="77">
        <f t="shared" ref="Z53:Z75" si="359">IF(X53=0,0,Y53/(X53/20))</f>
        <v>0.6</v>
      </c>
      <c r="AA53" s="82">
        <f>'MASTER_ ALL areas - No.seedling'!Z90</f>
        <v>8</v>
      </c>
      <c r="AB53" s="80">
        <f t="shared" ref="AB53:AB75" si="360">IF(X53=0,0,AA53/(X53/20))</f>
        <v>0.8</v>
      </c>
      <c r="AC53" s="76">
        <f>'MASTER_ ALL areas - No.seedling'!AB90</f>
        <v>0</v>
      </c>
      <c r="AD53" s="76">
        <f>'MASTER_ ALL areas - No.seedling'!AC90</f>
        <v>0</v>
      </c>
      <c r="AE53" s="77">
        <f t="shared" ref="AE53:AE75" si="361">IF(AC53=0,0,AD53/(AC53/20))</f>
        <v>0</v>
      </c>
      <c r="AF53" s="82">
        <f>'MASTER_ ALL areas - No.seedling'!AE90</f>
        <v>0</v>
      </c>
      <c r="AG53" s="80">
        <f t="shared" ref="AG53:AG75" si="362">IF(AC53=0,0,AF53/(AC53/20))</f>
        <v>0</v>
      </c>
      <c r="AH53" s="76">
        <f>'MASTER_ ALL areas - No.seedling'!AG90</f>
        <v>0</v>
      </c>
      <c r="AI53" s="76">
        <f>'MASTER_ ALL areas - No.seedling'!AH90</f>
        <v>0</v>
      </c>
      <c r="AJ53" s="77">
        <f t="shared" ref="AJ53:AJ75" si="363">IF(AH53=0,0,AI53/(AH53/20))</f>
        <v>0</v>
      </c>
      <c r="AK53" s="82">
        <f>'MASTER_ ALL areas - No.seedling'!AJ90</f>
        <v>0</v>
      </c>
      <c r="AL53" s="81">
        <f t="shared" ref="AL53:AL75" si="364">IF(AH53=0,0,AK53/(AH53/20))</f>
        <v>0</v>
      </c>
      <c r="AM53" s="621"/>
      <c r="AN53" s="617">
        <f>'MASTER_ ALL areas - No.seedling'!AM90</f>
        <v>380</v>
      </c>
      <c r="AO53" s="76">
        <f>'MASTER_ ALL areas - No.seedling'!AN90</f>
        <v>6</v>
      </c>
      <c r="AP53" s="77">
        <f t="shared" ref="AP53:AP75" si="365">IF(AN53=0,0,AO53/(AN53/20))</f>
        <v>0.31578947368421051</v>
      </c>
      <c r="AQ53" s="82">
        <f>'MASTER_ ALL areas - No.seedling'!AP90</f>
        <v>11</v>
      </c>
      <c r="AR53" s="77">
        <f t="shared" ref="AR53:AR75" si="366">IF(AN53=0,0,AQ53/(AN53/20))</f>
        <v>0.57894736842105265</v>
      </c>
      <c r="AS53" s="82">
        <f>'MASTER_ ALL areas - No.seedling'!AR90</f>
        <v>140</v>
      </c>
      <c r="AT53" s="76">
        <f>'MASTER_ ALL areas - No.seedling'!AS90</f>
        <v>0</v>
      </c>
      <c r="AU53" s="77">
        <f t="shared" ref="AU53:AU75" si="367">IF(AS53=0,0,AT53/(AS53/20))</f>
        <v>0</v>
      </c>
      <c r="AV53" s="82">
        <f>'MASTER_ ALL areas - No.seedling'!AU90</f>
        <v>5</v>
      </c>
      <c r="AW53" s="77">
        <f t="shared" ref="AW53:AW75" si="368">IF(AS53=0,0,AV53/(AS53/20))</f>
        <v>0.7142857142857143</v>
      </c>
      <c r="AX53" s="71">
        <f>'MASTER_ ALL areas - No.seedling'!AW90</f>
        <v>0</v>
      </c>
      <c r="AY53" s="82">
        <f>'MASTER_ ALL areas - No.seedling'!AX90</f>
        <v>0</v>
      </c>
      <c r="AZ53" s="77">
        <f t="shared" ref="AZ53:AZ75" si="369">IF(AX53=0,0,AY53/(AX53/20))</f>
        <v>0</v>
      </c>
      <c r="BA53" s="82">
        <f>'MASTER_ ALL areas - No.seedling'!AZ90</f>
        <v>0</v>
      </c>
      <c r="BB53" s="77">
        <f t="shared" ref="BB53:BB75" si="370">IF(AX53=0,0,BA53/(AX53/20))</f>
        <v>0</v>
      </c>
      <c r="BC53" s="82">
        <f>'MASTER_ ALL areas - No.seedling'!BB90</f>
        <v>0</v>
      </c>
      <c r="BD53" s="76">
        <f>'MASTER_ ALL areas - No.seedling'!BC90</f>
        <v>0</v>
      </c>
      <c r="BE53" s="77">
        <f t="shared" ref="BE53:BE75" si="371">IF(BC53=0,0,BD53/(BC53/20))</f>
        <v>0</v>
      </c>
      <c r="BF53" s="82">
        <f>'MASTER_ ALL areas - No.seedling'!BE90</f>
        <v>0</v>
      </c>
      <c r="BG53" s="77">
        <f t="shared" ref="BG53:BG75" si="372">IF(BC53=0,0,BF53/(BC53/20))</f>
        <v>0</v>
      </c>
      <c r="BH53" s="82">
        <f>'MASTER_ ALL areas - No.seedling'!BG90</f>
        <v>220</v>
      </c>
      <c r="BI53" s="76">
        <f>'MASTER_ ALL areas - No.seedling'!BH90</f>
        <v>1</v>
      </c>
      <c r="BJ53" s="77">
        <f t="shared" ref="BJ53:BJ75" si="373">IF(BH53=0,0,BI53/(BH53/20))</f>
        <v>9.0909090909090912E-2</v>
      </c>
      <c r="BK53" s="82">
        <f>'MASTER_ ALL areas - No.seedling'!BJ90</f>
        <v>11</v>
      </c>
      <c r="BL53" s="77">
        <f t="shared" ref="BL53:BL75" si="374">IF(BH53=0,0,BK53/(BH53/20))</f>
        <v>1</v>
      </c>
      <c r="BM53" s="82">
        <f>'MASTER_ ALL areas - No.seedling'!BL90</f>
        <v>0</v>
      </c>
      <c r="BN53" s="76">
        <f>'MASTER_ ALL areas - No.seedling'!BM90</f>
        <v>0</v>
      </c>
      <c r="BO53" s="77">
        <f t="shared" ref="BO53:BO75" si="375">IF(BM53=0,0,BN53/(BM53/20))</f>
        <v>0</v>
      </c>
      <c r="BP53" s="82">
        <f>'MASTER_ ALL areas - No.seedling'!BO90</f>
        <v>0</v>
      </c>
      <c r="BQ53" s="77">
        <f t="shared" ref="BQ53:BQ75" si="376">IF(BM53=0,0,BP53/(BM53/20))</f>
        <v>0</v>
      </c>
      <c r="BR53" s="82">
        <f>'MASTER_ ALL areas - No.seedling'!BQ90</f>
        <v>0</v>
      </c>
      <c r="BS53" s="76">
        <f>'MASTER_ ALL areas - No.seedling'!BR90</f>
        <v>0</v>
      </c>
      <c r="BT53" s="77">
        <f t="shared" ref="BT53:BT75" si="377">IF(BR53=0,0,BS53/(BR53/20))</f>
        <v>0</v>
      </c>
      <c r="BU53" s="82">
        <f>'MASTER_ ALL areas - No.seedling'!BT90</f>
        <v>0</v>
      </c>
      <c r="BV53" s="77">
        <f t="shared" ref="BV53:BV75" si="378">IF(BR53=0,0,BU53/(BR53/20))</f>
        <v>0</v>
      </c>
      <c r="BW53" s="82">
        <f>'MASTER_ ALL areas - No.seedling'!BV90</f>
        <v>0</v>
      </c>
      <c r="BX53" s="76">
        <f>'MASTER_ ALL areas - No.seedling'!BW90</f>
        <v>0</v>
      </c>
      <c r="BY53" s="77">
        <f t="shared" ref="BY53:BY75" si="379">IF(BW53=0,0,BX53/(BW53/20))</f>
        <v>0</v>
      </c>
      <c r="BZ53" s="82">
        <f>'MASTER_ ALL areas - No.seedling'!BY90</f>
        <v>0</v>
      </c>
      <c r="CA53" s="81">
        <f t="shared" ref="CA53:CA75" si="380">IF(BW53=0,0,BZ53/(BW53/20))</f>
        <v>0</v>
      </c>
      <c r="CB53" s="79"/>
      <c r="CC53" s="75">
        <f>'MASTER_ ALL areas - No.seedling'!CB90</f>
        <v>220</v>
      </c>
      <c r="CD53" s="76">
        <f>'MASTER_ ALL areas - No.seedling'!CC90</f>
        <v>1</v>
      </c>
      <c r="CE53" s="80">
        <f t="shared" ref="CE53:CE75" si="381">IF(CC53=0,0,CD53/(CC53/20))</f>
        <v>9.0909090909090912E-2</v>
      </c>
      <c r="CF53" s="76">
        <f>'MASTER_ ALL areas - No.seedling'!CE90</f>
        <v>5</v>
      </c>
      <c r="CG53" s="81">
        <f t="shared" ref="CG53:CG75" si="382">IF(CC53=0,0,CF53/(CC53/20))</f>
        <v>0.45454545454545453</v>
      </c>
      <c r="CH53" s="75">
        <f>'MASTER_ ALL areas - No.seedling'!CG90</f>
        <v>160</v>
      </c>
      <c r="CI53" s="76">
        <f>'MASTER_ ALL areas - No.seedling'!CH90</f>
        <v>5</v>
      </c>
      <c r="CJ53" s="80">
        <f t="shared" ref="CJ53:CJ75" si="383">IF(CH53=0,0,CI53/(CH53/20))</f>
        <v>0.625</v>
      </c>
      <c r="CK53" s="76">
        <f>'MASTER_ ALL areas - No.seedling'!CJ90</f>
        <v>6</v>
      </c>
      <c r="CL53" s="81">
        <f t="shared" ref="CL53:CL75" si="384">IF(CH53=0,0,CK53/(CH53/20))</f>
        <v>0.75</v>
      </c>
      <c r="CM53" s="113">
        <f>'MASTER_ ALL areas - No.seedling'!CL90</f>
        <v>0</v>
      </c>
      <c r="CN53" s="76">
        <f>'MASTER_ ALL areas - No.seedling'!CM90</f>
        <v>0</v>
      </c>
      <c r="CO53" s="80">
        <f t="shared" ref="CO53:CO75" si="385">IF(CM53=0,0,CN53/(CM53/20))</f>
        <v>0</v>
      </c>
      <c r="CP53" s="76">
        <f>'MASTER_ ALL areas - No.seedling'!CO90</f>
        <v>0</v>
      </c>
      <c r="CQ53" s="81">
        <f t="shared" ref="CQ53:CQ75" si="386">IF(CM53=0,0,CP53/(CM53/20))</f>
        <v>0</v>
      </c>
      <c r="CR53" s="113">
        <f>'MASTER_ ALL areas - No.seedling'!CQ90</f>
        <v>0</v>
      </c>
      <c r="CS53" s="76">
        <f>'MASTER_ ALL areas - No.seedling'!CR90</f>
        <v>0</v>
      </c>
      <c r="CT53" s="80">
        <f t="shared" ref="CT53:CT75" si="387">IF(CR53=0,0,CS53/(CR53/20))</f>
        <v>0</v>
      </c>
      <c r="CU53" s="76">
        <f>'MASTER_ ALL areas - No.seedling'!CT90</f>
        <v>0</v>
      </c>
      <c r="CV53" s="81">
        <f t="shared" ref="CV53:CV75" si="388">IF(CR53=0,0,CU53/(CR53/20))</f>
        <v>0</v>
      </c>
      <c r="CW53" s="75">
        <f>'MASTER_ ALL areas - No.seedling'!CV90</f>
        <v>120</v>
      </c>
      <c r="CX53" s="76">
        <f>'MASTER_ ALL areas - No.seedling'!CW90</f>
        <v>0</v>
      </c>
      <c r="CY53" s="80">
        <f t="shared" ref="CY53:CY75" si="389">IF(CW53=0,0,CX53/(CW53/20))</f>
        <v>0</v>
      </c>
      <c r="CZ53" s="76">
        <f>'MASTER_ ALL areas - No.seedling'!CY90</f>
        <v>4</v>
      </c>
      <c r="DA53" s="81">
        <f t="shared" ref="DA53:DA75" si="390">IF(CW53=0,0,CZ53/(CW53/20))</f>
        <v>0.66666666666666663</v>
      </c>
      <c r="DB53" s="75">
        <f>'MASTER_ ALL areas - No.seedling'!DA90</f>
        <v>20</v>
      </c>
      <c r="DC53" s="76">
        <f>'MASTER_ ALL areas - No.seedling'!DB90</f>
        <v>0</v>
      </c>
      <c r="DD53" s="80">
        <f t="shared" ref="DD53:DD75" si="391">IF(DB53=0,0,DC53/(DB53/20))</f>
        <v>0</v>
      </c>
      <c r="DE53" s="76">
        <f>'MASTER_ ALL areas - No.seedling'!DD90</f>
        <v>1</v>
      </c>
      <c r="DF53" s="81">
        <f t="shared" ref="DF53:DF75" si="392">IF(DB53=0,0,DE53/(DB53/20))</f>
        <v>1</v>
      </c>
      <c r="DG53" s="113">
        <f>'MASTER_ ALL areas - No.seedling'!DF90</f>
        <v>0</v>
      </c>
      <c r="DH53" s="76">
        <f>'MASTER_ ALL areas - No.seedling'!DG90</f>
        <v>0</v>
      </c>
      <c r="DI53" s="80">
        <f t="shared" ref="DI53:DI75" si="393">IF(DG53=0,0,DH53/(DG53/20))</f>
        <v>0</v>
      </c>
      <c r="DJ53" s="76">
        <f>'MASTER_ ALL areas - No.seedling'!DI90</f>
        <v>0</v>
      </c>
      <c r="DK53" s="81">
        <f t="shared" ref="DK53:DK75" si="394">IF(DG53=0,0,DJ53/(DG53/20))</f>
        <v>0</v>
      </c>
      <c r="DL53" s="113">
        <f>'MASTER_ ALL areas - No.seedling'!DK90</f>
        <v>0</v>
      </c>
      <c r="DM53" s="76">
        <f>'MASTER_ ALL areas - No.seedling'!DL90</f>
        <v>0</v>
      </c>
      <c r="DN53" s="80">
        <f t="shared" ref="DN53:DN75" si="395">IF(DL53=0,0,DM53/(DL53/20))</f>
        <v>0</v>
      </c>
      <c r="DO53" s="76">
        <f>'MASTER_ ALL areas - No.seedling'!DN90</f>
        <v>0</v>
      </c>
      <c r="DP53" s="81">
        <f t="shared" ref="DP53:DP75" si="396">IF(DL53=0,0,DO53/(DL53/20))</f>
        <v>0</v>
      </c>
      <c r="DQ53" s="113">
        <f>'MASTER_ ALL areas - No.seedling'!DP90</f>
        <v>0</v>
      </c>
      <c r="DR53" s="76">
        <f>'MASTER_ ALL areas - No.seedling'!DQ90</f>
        <v>0</v>
      </c>
      <c r="DS53" s="80">
        <f t="shared" ref="DS53:DS75" si="397">IF(DQ53=0,0,DR53/(DQ53/20))</f>
        <v>0</v>
      </c>
      <c r="DT53" s="76">
        <f>'MASTER_ ALL areas - No.seedling'!DS90</f>
        <v>0</v>
      </c>
      <c r="DU53" s="81">
        <f t="shared" ref="DU53:DU75" si="398">IF(DQ53=0,0,DT53/(DQ53/20))</f>
        <v>0</v>
      </c>
      <c r="DV53" s="113">
        <f>'MASTER_ ALL areas - No.seedling'!DU90</f>
        <v>0</v>
      </c>
      <c r="DW53" s="76">
        <f>'MASTER_ ALL areas - No.seedling'!DV90</f>
        <v>0</v>
      </c>
      <c r="DX53" s="80">
        <f t="shared" ref="DX53:DX75" si="399">IF(DV53=0,0,DW53/(DV53/20))</f>
        <v>0</v>
      </c>
      <c r="DY53" s="76">
        <f>'MASTER_ ALL areas - No.seedling'!DX90</f>
        <v>0</v>
      </c>
      <c r="DZ53" s="81">
        <f t="shared" ref="DZ53:DZ75" si="400">IF(DV53=0,0,DY53/(DV53/20))</f>
        <v>0</v>
      </c>
      <c r="EA53" s="113">
        <f>'MASTER_ ALL areas - No.seedling'!DZ90</f>
        <v>0</v>
      </c>
      <c r="EB53" s="76">
        <f>'MASTER_ ALL areas - No.seedling'!EA90</f>
        <v>0</v>
      </c>
      <c r="EC53" s="80">
        <f t="shared" ref="EC53:EC75" si="401">IF(EA53=0,0,EB53/(EA53/20))</f>
        <v>0</v>
      </c>
      <c r="ED53" s="76">
        <f>'MASTER_ ALL areas - No.seedling'!EC90</f>
        <v>0</v>
      </c>
      <c r="EE53" s="81">
        <f t="shared" ref="EE53:EE75" si="402">IF(EA53=0,0,ED53/(EA53/20))</f>
        <v>0</v>
      </c>
      <c r="EF53" s="113">
        <f>'MASTER_ ALL areas - No.seedling'!EE90</f>
        <v>0</v>
      </c>
      <c r="EG53" s="76">
        <f>'MASTER_ ALL areas - No.seedling'!EF90</f>
        <v>0</v>
      </c>
      <c r="EH53" s="80">
        <f t="shared" ref="EH53:EH75" si="403">IF(EF53=0,0,EG53/(EF53/20))</f>
        <v>0</v>
      </c>
      <c r="EI53" s="76">
        <f>'MASTER_ ALL areas - No.seedling'!EH90</f>
        <v>0</v>
      </c>
      <c r="EJ53" s="81">
        <f t="shared" ref="EJ53:EJ75" si="404">IF(EF53=0,0,EI53/(EF53/20))</f>
        <v>0</v>
      </c>
      <c r="EK53" s="113">
        <f>'MASTER_ ALL areas - No.seedling'!EJ90</f>
        <v>0</v>
      </c>
      <c r="EL53" s="76">
        <f>'MASTER_ ALL areas - No.seedling'!EK90</f>
        <v>0</v>
      </c>
      <c r="EM53" s="80">
        <f t="shared" ref="EM53:EM75" si="405">IF(EK53=0,0,EL53/(EK53/20))</f>
        <v>0</v>
      </c>
      <c r="EN53" s="76">
        <f>'MASTER_ ALL areas - No.seedling'!EM90</f>
        <v>0</v>
      </c>
      <c r="EO53" s="81">
        <f t="shared" ref="EO53:EO75" si="406">IF(EK53=0,0,EN53/(EK53/20))</f>
        <v>0</v>
      </c>
      <c r="EP53" s="113">
        <f>'MASTER_ ALL areas - No.seedling'!EO90</f>
        <v>0</v>
      </c>
      <c r="EQ53" s="76">
        <f>'MASTER_ ALL areas - No.seedling'!EP90</f>
        <v>0</v>
      </c>
      <c r="ER53" s="80">
        <f t="shared" ref="ER53:ER75" si="407">IF(EP53=0,0,EQ53/(EP53/20))</f>
        <v>0</v>
      </c>
      <c r="ES53" s="76">
        <f>'MASTER_ ALL areas - No.seedling'!ER90</f>
        <v>0</v>
      </c>
      <c r="ET53" s="81">
        <f t="shared" ref="ET53:ET75" si="408">IF(EP53=0,0,ES53/(EP53/20))</f>
        <v>0</v>
      </c>
      <c r="EU53" s="113">
        <f>'MASTER_ ALL areas - No.seedling'!ET90</f>
        <v>0</v>
      </c>
      <c r="EV53" s="76">
        <f>'MASTER_ ALL areas - No.seedling'!EU90</f>
        <v>0</v>
      </c>
      <c r="EW53" s="80">
        <f t="shared" ref="EW53:EW75" si="409">IF(EU53=0,0,EV53/(EU53/20))</f>
        <v>0</v>
      </c>
      <c r="EX53" s="76">
        <f>'MASTER_ ALL areas - No.seedling'!EW90</f>
        <v>0</v>
      </c>
      <c r="EY53" s="81">
        <f t="shared" ref="EY53:EY75" si="410">IF(EU53=0,0,EX53/(EU53/20))</f>
        <v>0</v>
      </c>
      <c r="EZ53" s="113">
        <f>'MASTER_ ALL areas - No.seedling'!EY90</f>
        <v>0</v>
      </c>
      <c r="FA53" s="76">
        <f>'MASTER_ ALL areas - No.seedling'!EZ90</f>
        <v>0</v>
      </c>
      <c r="FB53" s="80">
        <f t="shared" ref="FB53:FB75" si="411">IF(EZ53=0,0,FA53/(EZ53/20))</f>
        <v>0</v>
      </c>
      <c r="FC53" s="76">
        <f>'MASTER_ ALL areas - No.seedling'!FB90</f>
        <v>0</v>
      </c>
      <c r="FD53" s="81">
        <f t="shared" ref="FD53:FD75" si="412">IF(EZ53=0,0,FC53/(EZ53/20))</f>
        <v>0</v>
      </c>
      <c r="FE53" s="75">
        <f>'MASTER_ ALL areas - No.seedling'!FD90</f>
        <v>200</v>
      </c>
      <c r="FF53" s="76">
        <f>'MASTER_ ALL areas - No.seedling'!FE90</f>
        <v>0</v>
      </c>
      <c r="FG53" s="80">
        <f t="shared" ref="FG53:FG75" si="413">IF(FE53=0,0,FF53/(FE53/20))</f>
        <v>0</v>
      </c>
      <c r="FH53" s="76">
        <f>'MASTER_ ALL areas - No.seedling'!FG90</f>
        <v>10</v>
      </c>
      <c r="FI53" s="81">
        <f t="shared" ref="FI53:FI75" si="414">IF(FE53=0,0,FH53/(FE53/20))</f>
        <v>1</v>
      </c>
      <c r="FJ53" s="75">
        <f>'MASTER_ ALL areas - No.seedling'!FI90</f>
        <v>20</v>
      </c>
      <c r="FK53" s="76">
        <f>'MASTER_ ALL areas - No.seedling'!FJ90</f>
        <v>1</v>
      </c>
      <c r="FL53" s="80">
        <f t="shared" ref="FL53:FL75" si="415">IF(FJ53=0,0,FK53/(FJ53/20))</f>
        <v>1</v>
      </c>
      <c r="FM53" s="76">
        <f>'MASTER_ ALL areas - No.seedling'!FL90</f>
        <v>1</v>
      </c>
      <c r="FN53" s="81">
        <f t="shared" ref="FN53:FN75" si="416">IF(FJ53=0,0,FM53/(FJ53/20))</f>
        <v>1</v>
      </c>
      <c r="FO53" s="113">
        <f>'MASTER_ ALL areas - No.seedling'!FN90</f>
        <v>0</v>
      </c>
      <c r="FP53" s="76">
        <f>'MASTER_ ALL areas - No.seedling'!FO90</f>
        <v>0</v>
      </c>
      <c r="FQ53" s="80">
        <f t="shared" ref="FQ53:FQ75" si="417">IF(FO53=0,0,FP53/(FO53/20))</f>
        <v>0</v>
      </c>
      <c r="FR53" s="76">
        <f>'MASTER_ ALL areas - No.seedling'!FQ90</f>
        <v>0</v>
      </c>
      <c r="FS53" s="81">
        <f t="shared" ref="FS53:FS75" si="418">IF(FO53=0,0,FR53/(FO53/20))</f>
        <v>0</v>
      </c>
      <c r="FT53" s="113">
        <f>'MASTER_ ALL areas - No.seedling'!FS90</f>
        <v>0</v>
      </c>
      <c r="FU53" s="76">
        <f>'MASTER_ ALL areas - No.seedling'!FT90</f>
        <v>0</v>
      </c>
      <c r="FV53" s="80">
        <f t="shared" ref="FV53:FV75" si="419">IF(FT53=0,0,FU53/(FT53/20))</f>
        <v>0</v>
      </c>
      <c r="FW53" s="76">
        <f>'MASTER_ ALL areas - No.seedling'!FV90</f>
        <v>0</v>
      </c>
      <c r="FX53" s="81">
        <f t="shared" ref="FX53:FX75" si="420">IF(FT53=0,0,FW53/(FT53/20))</f>
        <v>0</v>
      </c>
      <c r="FY53" s="113">
        <f>'MASTER_ ALL areas - No.seedling'!FX90</f>
        <v>0</v>
      </c>
      <c r="FZ53" s="76">
        <f>'MASTER_ ALL areas - No.seedling'!FY90</f>
        <v>0</v>
      </c>
      <c r="GA53" s="80">
        <f t="shared" ref="GA53:GA75" si="421">IF(FY53=0,0,FZ53/(FY53/20))</f>
        <v>0</v>
      </c>
      <c r="GB53" s="76">
        <f>'MASTER_ ALL areas - No.seedling'!GA90</f>
        <v>0</v>
      </c>
      <c r="GC53" s="81">
        <f t="shared" ref="GC53:GC75" si="422">IF(FY53=0,0,GB53/(FY53/20))</f>
        <v>0</v>
      </c>
      <c r="GD53" s="113">
        <f>'MASTER_ ALL areas - No.seedling'!GC90</f>
        <v>0</v>
      </c>
      <c r="GE53" s="76">
        <f>'MASTER_ ALL areas - No.seedling'!GD90</f>
        <v>0</v>
      </c>
      <c r="GF53" s="80">
        <f t="shared" ref="GF53:GF75" si="423">IF(GD53=0,0,GE53/(GD53/20))</f>
        <v>0</v>
      </c>
      <c r="GG53" s="76">
        <f>'MASTER_ ALL areas - No.seedling'!GF90</f>
        <v>0</v>
      </c>
      <c r="GH53" s="81">
        <f t="shared" ref="GH53:GH75" si="424">IF(GD53=0,0,GG53/(GD53/20))</f>
        <v>0</v>
      </c>
      <c r="GI53" s="113">
        <f>'MASTER_ ALL areas - No.seedling'!GH90</f>
        <v>0</v>
      </c>
      <c r="GJ53" s="76">
        <f>'MASTER_ ALL areas - No.seedling'!GI90</f>
        <v>0</v>
      </c>
      <c r="GK53" s="80">
        <f t="shared" ref="GK53:GK75" si="425">IF(GI53=0,0,GJ53/(GI53/20))</f>
        <v>0</v>
      </c>
      <c r="GL53" s="76">
        <f>'MASTER_ ALL areas - No.seedling'!GK90</f>
        <v>0</v>
      </c>
      <c r="GM53" s="81">
        <f t="shared" ref="GM53:GM75" si="426">IF(GI53=0,0,GL53/(GI53/20))</f>
        <v>0</v>
      </c>
      <c r="GN53" s="113">
        <f>'MASTER_ ALL areas - No.seedling'!GM90</f>
        <v>0</v>
      </c>
      <c r="GO53" s="76">
        <f>'MASTER_ ALL areas - No.seedling'!GN90</f>
        <v>0</v>
      </c>
      <c r="GP53" s="80">
        <f t="shared" ref="GP53:GP75" si="427">IF(GN53=0,0,GO53/(GN53/20))</f>
        <v>0</v>
      </c>
      <c r="GQ53" s="76">
        <f>'MASTER_ ALL areas - No.seedling'!GP90</f>
        <v>0</v>
      </c>
      <c r="GR53" s="81">
        <f t="shared" ref="GR53:GR75" si="428">IF(GN53=0,0,GQ53/(GN53/20))</f>
        <v>0</v>
      </c>
      <c r="GS53" s="113">
        <f>'MASTER_ ALL areas - No.seedling'!GR90</f>
        <v>0</v>
      </c>
      <c r="GT53" s="76">
        <f>'MASTER_ ALL areas - No.seedling'!GS90</f>
        <v>0</v>
      </c>
      <c r="GU53" s="80">
        <f t="shared" ref="GU53:GU75" si="429">IF(GS53=0,0,GT53/(GS53/20))</f>
        <v>0</v>
      </c>
      <c r="GV53" s="76">
        <f>'MASTER_ ALL areas - No.seedling'!GU90</f>
        <v>0</v>
      </c>
      <c r="GW53" s="81">
        <f t="shared" ref="GW53:GW75" si="430">IF(GS53=0,0,GV53/(GS53/20))</f>
        <v>0</v>
      </c>
      <c r="GX53" s="113">
        <f>'MASTER_ ALL areas - No.seedling'!GW90</f>
        <v>0</v>
      </c>
      <c r="GY53" s="76">
        <f>'MASTER_ ALL areas - No.seedling'!GX90</f>
        <v>0</v>
      </c>
      <c r="GZ53" s="80">
        <f t="shared" ref="GZ53:GZ75" si="431">IF(GX53=0,0,GY53/(GX53/20))</f>
        <v>0</v>
      </c>
      <c r="HA53" s="76">
        <f>'MASTER_ ALL areas - No.seedling'!GZ90</f>
        <v>0</v>
      </c>
      <c r="HB53" s="81">
        <f t="shared" ref="HB53:HB75" si="432">IF(GX53=0,0,HA53/(GX53/20))</f>
        <v>0</v>
      </c>
      <c r="HC53" s="113">
        <f>'MASTER_ ALL areas - No.seedling'!HB90</f>
        <v>0</v>
      </c>
      <c r="HD53" s="76">
        <f>'MASTER_ ALL areas - No.seedling'!HC90</f>
        <v>0</v>
      </c>
      <c r="HE53" s="80">
        <f t="shared" ref="HE53:HE75" si="433">IF(HC53=0,0,HD53/(HC53/20))</f>
        <v>0</v>
      </c>
      <c r="HF53" s="76">
        <f>'MASTER_ ALL areas - No.seedling'!HE90</f>
        <v>0</v>
      </c>
      <c r="HG53" s="81">
        <f t="shared" ref="HG53:HG75" si="434">IF(HC53=0,0,HF53/(HC53/20))</f>
        <v>0</v>
      </c>
      <c r="HH53" s="113">
        <f>'MASTER_ ALL areas - No.seedling'!HG90</f>
        <v>0</v>
      </c>
      <c r="HI53" s="76">
        <f>'MASTER_ ALL areas - No.seedling'!HH90</f>
        <v>0</v>
      </c>
      <c r="HJ53" s="80">
        <f t="shared" ref="HJ53:HJ75" si="435">IF(HH53=0,0,HI53/(HH53/20))</f>
        <v>0</v>
      </c>
      <c r="HK53" s="76">
        <f>'MASTER_ ALL areas - No.seedling'!HJ90</f>
        <v>0</v>
      </c>
      <c r="HL53" s="81">
        <f t="shared" ref="HL53:HL75" si="436">IF(HH53=0,0,HK53/(HH53/20))</f>
        <v>0</v>
      </c>
      <c r="HM53" s="113">
        <f>'MASTER_ ALL areas - No.seedling'!HL90</f>
        <v>0</v>
      </c>
      <c r="HN53" s="76">
        <f>'MASTER_ ALL areas - No.seedling'!HM90</f>
        <v>0</v>
      </c>
      <c r="HO53" s="80">
        <f t="shared" ref="HO53:HO75" si="437">IF(HM53=0,0,HN53/(HM53/20))</f>
        <v>0</v>
      </c>
      <c r="HP53" s="76">
        <f>'MASTER_ ALL areas - No.seedling'!HO90</f>
        <v>0</v>
      </c>
      <c r="HQ53" s="81">
        <f t="shared" ref="HQ53:HQ75" si="438">IF(HM53=0,0,HP53/(HM53/20))</f>
        <v>0</v>
      </c>
      <c r="HR53" s="113">
        <f>'MASTER_ ALL areas - No.seedling'!HQ90</f>
        <v>0</v>
      </c>
      <c r="HS53" s="76">
        <f>'MASTER_ ALL areas - No.seedling'!HR90</f>
        <v>0</v>
      </c>
      <c r="HT53" s="80">
        <f t="shared" ref="HT53:HT75" si="439">IF(HR53=0,0,HS53/(HR53/20))</f>
        <v>0</v>
      </c>
      <c r="HU53" s="76">
        <f>'MASTER_ ALL areas - No.seedling'!HT90</f>
        <v>0</v>
      </c>
      <c r="HV53" s="81">
        <f t="shared" ref="HV53:HV75" si="440">IF(HR53=0,0,HU53/(HR53/20))</f>
        <v>0</v>
      </c>
      <c r="HW53" s="113">
        <f>'MASTER_ ALL areas - No.seedling'!HV90</f>
        <v>0</v>
      </c>
      <c r="HX53" s="76">
        <f>'MASTER_ ALL areas - No.seedling'!HW90</f>
        <v>0</v>
      </c>
      <c r="HY53" s="80">
        <f t="shared" ref="HY53:HY75" si="441">IF(HW53=0,0,HX53/(HW53/20))</f>
        <v>0</v>
      </c>
      <c r="HZ53" s="76">
        <f>'MASTER_ ALL areas - No.seedling'!HY90</f>
        <v>0</v>
      </c>
      <c r="IA53" s="81">
        <f t="shared" ref="IA53:IA75" si="442">IF(HW53=0,0,HZ53/(HW53/20))</f>
        <v>0</v>
      </c>
      <c r="IB53" s="113">
        <f>'MASTER_ ALL areas - No.seedling'!IA90</f>
        <v>0</v>
      </c>
      <c r="IC53" s="76">
        <f>'MASTER_ ALL areas - No.seedling'!IB90</f>
        <v>0</v>
      </c>
      <c r="ID53" s="80">
        <f t="shared" ref="ID53:ID75" si="443">IF(IB53=0,0,IC53/(IB53/20))</f>
        <v>0</v>
      </c>
      <c r="IE53" s="76">
        <f>'MASTER_ ALL areas - No.seedling'!ID90</f>
        <v>0</v>
      </c>
      <c r="IF53" s="85">
        <f t="shared" ref="IF53:IF75" si="444">IF(IB53=0,0,IE53/(IB53/20))</f>
        <v>0</v>
      </c>
      <c r="IG53" s="86" t="s">
        <v>302</v>
      </c>
      <c r="IH53" s="87"/>
    </row>
    <row r="54" spans="2:242" ht="33" customHeight="1" x14ac:dyDescent="0.25">
      <c r="B54" s="420">
        <v>87</v>
      </c>
      <c r="C54" s="421" t="s">
        <v>283</v>
      </c>
      <c r="D54" s="422">
        <v>218442</v>
      </c>
      <c r="E54" s="423">
        <v>933102</v>
      </c>
      <c r="F54" s="424" t="s">
        <v>89</v>
      </c>
      <c r="G54" s="88" t="s">
        <v>102</v>
      </c>
      <c r="H54" s="212">
        <f>'MASTER_ ALL areas - No.seedling'!G91</f>
        <v>1</v>
      </c>
      <c r="I54" s="70">
        <f>'MASTER_ ALL areas - No.seedling'!H91</f>
        <v>0</v>
      </c>
      <c r="J54" s="71">
        <f>'MASTER_ ALL areas - No.seedling'!I91</f>
        <v>79</v>
      </c>
      <c r="K54" s="72">
        <f>'MASTER_ ALL areas - No.seedling'!J91</f>
        <v>22</v>
      </c>
      <c r="L54" s="73">
        <f t="shared" si="356"/>
        <v>440</v>
      </c>
      <c r="M54" s="74">
        <f>'MASTER_ ALL areas - No.seedling'!L91</f>
        <v>440</v>
      </c>
      <c r="N54" s="113">
        <f>'MASTER_ ALL areas - No.seedling'!M91</f>
        <v>7</v>
      </c>
      <c r="O54" s="114">
        <f>'MASTER_ ALL areas - No.seedling'!N91</f>
        <v>20</v>
      </c>
      <c r="P54" s="80">
        <f>'MASTER_ ALL areas - No.seedling'!O91</f>
        <v>0.31818181818181818</v>
      </c>
      <c r="Q54" s="81">
        <f>'MASTER_ ALL areas - No.seedling'!P91</f>
        <v>0.90909090909090906</v>
      </c>
      <c r="R54" s="621"/>
      <c r="S54" s="617">
        <f>'MASTER_ ALL areas - No.seedling'!R91</f>
        <v>340</v>
      </c>
      <c r="T54" s="76">
        <f>'MASTER_ ALL areas - No.seedling'!S91</f>
        <v>4</v>
      </c>
      <c r="U54" s="77">
        <f t="shared" si="357"/>
        <v>0.23529411764705882</v>
      </c>
      <c r="V54" s="82">
        <f>'MASTER_ ALL areas - No.seedling'!U91</f>
        <v>15</v>
      </c>
      <c r="W54" s="80">
        <f t="shared" si="358"/>
        <v>0.88235294117647056</v>
      </c>
      <c r="X54" s="619">
        <f>'MASTER_ ALL areas - No.seedling'!W91</f>
        <v>80</v>
      </c>
      <c r="Y54" s="82">
        <f>'MASTER_ ALL areas - No.seedling'!X91</f>
        <v>3</v>
      </c>
      <c r="Z54" s="77">
        <f t="shared" si="359"/>
        <v>0.75</v>
      </c>
      <c r="AA54" s="82">
        <f>'MASTER_ ALL areas - No.seedling'!Z91</f>
        <v>4</v>
      </c>
      <c r="AB54" s="80">
        <f t="shared" si="360"/>
        <v>1</v>
      </c>
      <c r="AC54" s="76">
        <f>'MASTER_ ALL areas - No.seedling'!AB91</f>
        <v>20</v>
      </c>
      <c r="AD54" s="76">
        <f>'MASTER_ ALL areas - No.seedling'!AC91</f>
        <v>0</v>
      </c>
      <c r="AE54" s="77">
        <f t="shared" si="361"/>
        <v>0</v>
      </c>
      <c r="AF54" s="82">
        <f>'MASTER_ ALL areas - No.seedling'!AE91</f>
        <v>1</v>
      </c>
      <c r="AG54" s="80">
        <f t="shared" si="362"/>
        <v>1</v>
      </c>
      <c r="AH54" s="76">
        <f>'MASTER_ ALL areas - No.seedling'!AG91</f>
        <v>0</v>
      </c>
      <c r="AI54" s="76">
        <f>'MASTER_ ALL areas - No.seedling'!AH91</f>
        <v>0</v>
      </c>
      <c r="AJ54" s="77">
        <f t="shared" si="363"/>
        <v>0</v>
      </c>
      <c r="AK54" s="82">
        <f>'MASTER_ ALL areas - No.seedling'!AJ91</f>
        <v>0</v>
      </c>
      <c r="AL54" s="81">
        <f t="shared" si="364"/>
        <v>0</v>
      </c>
      <c r="AM54" s="621"/>
      <c r="AN54" s="617">
        <f>'MASTER_ ALL areas - No.seedling'!AM91</f>
        <v>260</v>
      </c>
      <c r="AO54" s="76">
        <f>'MASTER_ ALL areas - No.seedling'!AN91</f>
        <v>3</v>
      </c>
      <c r="AP54" s="77">
        <f t="shared" si="365"/>
        <v>0.23076923076923078</v>
      </c>
      <c r="AQ54" s="82">
        <f>'MASTER_ ALL areas - No.seedling'!AP91</f>
        <v>12</v>
      </c>
      <c r="AR54" s="77">
        <f t="shared" si="366"/>
        <v>0.92307692307692313</v>
      </c>
      <c r="AS54" s="82">
        <f>'MASTER_ ALL areas - No.seedling'!AR91</f>
        <v>180</v>
      </c>
      <c r="AT54" s="76">
        <f>'MASTER_ ALL areas - No.seedling'!AS91</f>
        <v>4</v>
      </c>
      <c r="AU54" s="77">
        <f t="shared" si="367"/>
        <v>0.44444444444444442</v>
      </c>
      <c r="AV54" s="82">
        <f>'MASTER_ ALL areas - No.seedling'!AU91</f>
        <v>8</v>
      </c>
      <c r="AW54" s="77">
        <f t="shared" si="368"/>
        <v>0.88888888888888884</v>
      </c>
      <c r="AX54" s="71">
        <f>'MASTER_ ALL areas - No.seedling'!AW91</f>
        <v>0</v>
      </c>
      <c r="AY54" s="82">
        <f>'MASTER_ ALL areas - No.seedling'!AX91</f>
        <v>0</v>
      </c>
      <c r="AZ54" s="77">
        <f t="shared" si="369"/>
        <v>0</v>
      </c>
      <c r="BA54" s="82">
        <f>'MASTER_ ALL areas - No.seedling'!AZ91</f>
        <v>0</v>
      </c>
      <c r="BB54" s="77">
        <f t="shared" si="370"/>
        <v>0</v>
      </c>
      <c r="BC54" s="82">
        <f>'MASTER_ ALL areas - No.seedling'!BB91</f>
        <v>0</v>
      </c>
      <c r="BD54" s="76">
        <f>'MASTER_ ALL areas - No.seedling'!BC91</f>
        <v>0</v>
      </c>
      <c r="BE54" s="77">
        <f t="shared" si="371"/>
        <v>0</v>
      </c>
      <c r="BF54" s="82">
        <f>'MASTER_ ALL areas - No.seedling'!BE91</f>
        <v>0</v>
      </c>
      <c r="BG54" s="77">
        <f t="shared" si="372"/>
        <v>0</v>
      </c>
      <c r="BH54" s="82">
        <f>'MASTER_ ALL areas - No.seedling'!BG91</f>
        <v>0</v>
      </c>
      <c r="BI54" s="76">
        <f>'MASTER_ ALL areas - No.seedling'!BH91</f>
        <v>0</v>
      </c>
      <c r="BJ54" s="77">
        <f t="shared" si="373"/>
        <v>0</v>
      </c>
      <c r="BK54" s="82">
        <f>'MASTER_ ALL areas - No.seedling'!BJ91</f>
        <v>0</v>
      </c>
      <c r="BL54" s="77">
        <f t="shared" si="374"/>
        <v>0</v>
      </c>
      <c r="BM54" s="82">
        <f>'MASTER_ ALL areas - No.seedling'!BL91</f>
        <v>0</v>
      </c>
      <c r="BN54" s="76">
        <f>'MASTER_ ALL areas - No.seedling'!BM91</f>
        <v>0</v>
      </c>
      <c r="BO54" s="77">
        <f t="shared" si="375"/>
        <v>0</v>
      </c>
      <c r="BP54" s="82">
        <f>'MASTER_ ALL areas - No.seedling'!BO91</f>
        <v>0</v>
      </c>
      <c r="BQ54" s="77">
        <f t="shared" si="376"/>
        <v>0</v>
      </c>
      <c r="BR54" s="82">
        <f>'MASTER_ ALL areas - No.seedling'!BQ91</f>
        <v>0</v>
      </c>
      <c r="BS54" s="76">
        <f>'MASTER_ ALL areas - No.seedling'!BR91</f>
        <v>0</v>
      </c>
      <c r="BT54" s="77">
        <f t="shared" si="377"/>
        <v>0</v>
      </c>
      <c r="BU54" s="82">
        <f>'MASTER_ ALL areas - No.seedling'!BT91</f>
        <v>0</v>
      </c>
      <c r="BV54" s="77">
        <f t="shared" si="378"/>
        <v>0</v>
      </c>
      <c r="BW54" s="82">
        <f>'MASTER_ ALL areas - No.seedling'!BV91</f>
        <v>0</v>
      </c>
      <c r="BX54" s="76">
        <f>'MASTER_ ALL areas - No.seedling'!BW91</f>
        <v>0</v>
      </c>
      <c r="BY54" s="77">
        <f t="shared" si="379"/>
        <v>0</v>
      </c>
      <c r="BZ54" s="82">
        <f>'MASTER_ ALL areas - No.seedling'!BY91</f>
        <v>0</v>
      </c>
      <c r="CA54" s="81">
        <f t="shared" si="380"/>
        <v>0</v>
      </c>
      <c r="CB54" s="79"/>
      <c r="CC54" s="75">
        <f>'MASTER_ ALL areas - No.seedling'!CB91</f>
        <v>220</v>
      </c>
      <c r="CD54" s="76">
        <f>'MASTER_ ALL areas - No.seedling'!CC91</f>
        <v>3</v>
      </c>
      <c r="CE54" s="80">
        <f t="shared" si="381"/>
        <v>0.27272727272727271</v>
      </c>
      <c r="CF54" s="76">
        <f>'MASTER_ ALL areas - No.seedling'!CE91</f>
        <v>10</v>
      </c>
      <c r="CG54" s="81">
        <f t="shared" si="382"/>
        <v>0.90909090909090906</v>
      </c>
      <c r="CH54" s="75">
        <f>'MASTER_ ALL areas - No.seedling'!CG91</f>
        <v>20</v>
      </c>
      <c r="CI54" s="76">
        <f>'MASTER_ ALL areas - No.seedling'!CH91</f>
        <v>0</v>
      </c>
      <c r="CJ54" s="80">
        <f t="shared" si="383"/>
        <v>0</v>
      </c>
      <c r="CK54" s="76">
        <f>'MASTER_ ALL areas - No.seedling'!CJ91</f>
        <v>1</v>
      </c>
      <c r="CL54" s="81">
        <f t="shared" si="384"/>
        <v>1</v>
      </c>
      <c r="CM54" s="75">
        <f>'MASTER_ ALL areas - No.seedling'!CL91</f>
        <v>20</v>
      </c>
      <c r="CN54" s="76">
        <f>'MASTER_ ALL areas - No.seedling'!CM91</f>
        <v>0</v>
      </c>
      <c r="CO54" s="80">
        <f t="shared" si="385"/>
        <v>0</v>
      </c>
      <c r="CP54" s="76">
        <f>'MASTER_ ALL areas - No.seedling'!CO91</f>
        <v>1</v>
      </c>
      <c r="CQ54" s="81">
        <f t="shared" si="386"/>
        <v>1</v>
      </c>
      <c r="CR54" s="113">
        <f>'MASTER_ ALL areas - No.seedling'!CQ91</f>
        <v>0</v>
      </c>
      <c r="CS54" s="76">
        <f>'MASTER_ ALL areas - No.seedling'!CR91</f>
        <v>0</v>
      </c>
      <c r="CT54" s="80">
        <f t="shared" si="387"/>
        <v>0</v>
      </c>
      <c r="CU54" s="76">
        <f>'MASTER_ ALL areas - No.seedling'!CT91</f>
        <v>0</v>
      </c>
      <c r="CV54" s="81">
        <f t="shared" si="388"/>
        <v>0</v>
      </c>
      <c r="CW54" s="75">
        <f>'MASTER_ ALL areas - No.seedling'!CV91</f>
        <v>120</v>
      </c>
      <c r="CX54" s="76">
        <f>'MASTER_ ALL areas - No.seedling'!CW91</f>
        <v>1</v>
      </c>
      <c r="CY54" s="80">
        <f t="shared" si="389"/>
        <v>0.16666666666666666</v>
      </c>
      <c r="CZ54" s="76">
        <f>'MASTER_ ALL areas - No.seedling'!CY91</f>
        <v>5</v>
      </c>
      <c r="DA54" s="81">
        <f t="shared" si="390"/>
        <v>0.83333333333333337</v>
      </c>
      <c r="DB54" s="75">
        <f>'MASTER_ ALL areas - No.seedling'!DA91</f>
        <v>60</v>
      </c>
      <c r="DC54" s="76">
        <f>'MASTER_ ALL areas - No.seedling'!DB91</f>
        <v>3</v>
      </c>
      <c r="DD54" s="80">
        <f t="shared" si="391"/>
        <v>1</v>
      </c>
      <c r="DE54" s="76">
        <f>'MASTER_ ALL areas - No.seedling'!DD91</f>
        <v>3</v>
      </c>
      <c r="DF54" s="81">
        <f t="shared" si="392"/>
        <v>1</v>
      </c>
      <c r="DG54" s="113">
        <f>'MASTER_ ALL areas - No.seedling'!DF91</f>
        <v>0</v>
      </c>
      <c r="DH54" s="76">
        <f>'MASTER_ ALL areas - No.seedling'!DG91</f>
        <v>0</v>
      </c>
      <c r="DI54" s="80">
        <f t="shared" si="393"/>
        <v>0</v>
      </c>
      <c r="DJ54" s="76">
        <f>'MASTER_ ALL areas - No.seedling'!DI91</f>
        <v>0</v>
      </c>
      <c r="DK54" s="81">
        <f t="shared" si="394"/>
        <v>0</v>
      </c>
      <c r="DL54" s="113">
        <f>'MASTER_ ALL areas - No.seedling'!DK91</f>
        <v>0</v>
      </c>
      <c r="DM54" s="76">
        <f>'MASTER_ ALL areas - No.seedling'!DL91</f>
        <v>0</v>
      </c>
      <c r="DN54" s="80">
        <f t="shared" si="395"/>
        <v>0</v>
      </c>
      <c r="DO54" s="76">
        <f>'MASTER_ ALL areas - No.seedling'!DN91</f>
        <v>0</v>
      </c>
      <c r="DP54" s="81">
        <f t="shared" si="396"/>
        <v>0</v>
      </c>
      <c r="DQ54" s="113">
        <f>'MASTER_ ALL areas - No.seedling'!DP91</f>
        <v>0</v>
      </c>
      <c r="DR54" s="76">
        <f>'MASTER_ ALL areas - No.seedling'!DQ91</f>
        <v>0</v>
      </c>
      <c r="DS54" s="80">
        <f t="shared" si="397"/>
        <v>0</v>
      </c>
      <c r="DT54" s="76">
        <f>'MASTER_ ALL areas - No.seedling'!DS91</f>
        <v>0</v>
      </c>
      <c r="DU54" s="81">
        <f t="shared" si="398"/>
        <v>0</v>
      </c>
      <c r="DV54" s="113">
        <f>'MASTER_ ALL areas - No.seedling'!DU91</f>
        <v>0</v>
      </c>
      <c r="DW54" s="76">
        <f>'MASTER_ ALL areas - No.seedling'!DV91</f>
        <v>0</v>
      </c>
      <c r="DX54" s="80">
        <f t="shared" si="399"/>
        <v>0</v>
      </c>
      <c r="DY54" s="76">
        <f>'MASTER_ ALL areas - No.seedling'!DX91</f>
        <v>0</v>
      </c>
      <c r="DZ54" s="81">
        <f t="shared" si="400"/>
        <v>0</v>
      </c>
      <c r="EA54" s="113">
        <f>'MASTER_ ALL areas - No.seedling'!DZ91</f>
        <v>0</v>
      </c>
      <c r="EB54" s="76">
        <f>'MASTER_ ALL areas - No.seedling'!EA91</f>
        <v>0</v>
      </c>
      <c r="EC54" s="80">
        <f t="shared" si="401"/>
        <v>0</v>
      </c>
      <c r="ED54" s="76">
        <f>'MASTER_ ALL areas - No.seedling'!EC91</f>
        <v>0</v>
      </c>
      <c r="EE54" s="81">
        <f t="shared" si="402"/>
        <v>0</v>
      </c>
      <c r="EF54" s="113">
        <f>'MASTER_ ALL areas - No.seedling'!EE91</f>
        <v>0</v>
      </c>
      <c r="EG54" s="76">
        <f>'MASTER_ ALL areas - No.seedling'!EF91</f>
        <v>0</v>
      </c>
      <c r="EH54" s="80">
        <f t="shared" si="403"/>
        <v>0</v>
      </c>
      <c r="EI54" s="76">
        <f>'MASTER_ ALL areas - No.seedling'!EH91</f>
        <v>0</v>
      </c>
      <c r="EJ54" s="81">
        <f t="shared" si="404"/>
        <v>0</v>
      </c>
      <c r="EK54" s="113">
        <f>'MASTER_ ALL areas - No.seedling'!EJ91</f>
        <v>0</v>
      </c>
      <c r="EL54" s="76">
        <f>'MASTER_ ALL areas - No.seedling'!EK91</f>
        <v>0</v>
      </c>
      <c r="EM54" s="80">
        <f t="shared" si="405"/>
        <v>0</v>
      </c>
      <c r="EN54" s="76">
        <f>'MASTER_ ALL areas - No.seedling'!EM91</f>
        <v>0</v>
      </c>
      <c r="EO54" s="81">
        <f t="shared" si="406"/>
        <v>0</v>
      </c>
      <c r="EP54" s="113">
        <f>'MASTER_ ALL areas - No.seedling'!EO91</f>
        <v>0</v>
      </c>
      <c r="EQ54" s="76">
        <f>'MASTER_ ALL areas - No.seedling'!EP91</f>
        <v>0</v>
      </c>
      <c r="ER54" s="80">
        <f t="shared" si="407"/>
        <v>0</v>
      </c>
      <c r="ES54" s="76">
        <f>'MASTER_ ALL areas - No.seedling'!ER91</f>
        <v>0</v>
      </c>
      <c r="ET54" s="81">
        <f t="shared" si="408"/>
        <v>0</v>
      </c>
      <c r="EU54" s="113">
        <f>'MASTER_ ALL areas - No.seedling'!ET91</f>
        <v>0</v>
      </c>
      <c r="EV54" s="76">
        <f>'MASTER_ ALL areas - No.seedling'!EU91</f>
        <v>0</v>
      </c>
      <c r="EW54" s="80">
        <f t="shared" si="409"/>
        <v>0</v>
      </c>
      <c r="EX54" s="76">
        <f>'MASTER_ ALL areas - No.seedling'!EW91</f>
        <v>0</v>
      </c>
      <c r="EY54" s="81">
        <f t="shared" si="410"/>
        <v>0</v>
      </c>
      <c r="EZ54" s="113">
        <f>'MASTER_ ALL areas - No.seedling'!EY91</f>
        <v>0</v>
      </c>
      <c r="FA54" s="76">
        <f>'MASTER_ ALL areas - No.seedling'!EZ91</f>
        <v>0</v>
      </c>
      <c r="FB54" s="80">
        <f t="shared" si="411"/>
        <v>0</v>
      </c>
      <c r="FC54" s="76">
        <f>'MASTER_ ALL areas - No.seedling'!FB91</f>
        <v>0</v>
      </c>
      <c r="FD54" s="81">
        <f t="shared" si="412"/>
        <v>0</v>
      </c>
      <c r="FE54" s="113">
        <f>'MASTER_ ALL areas - No.seedling'!FD91</f>
        <v>0</v>
      </c>
      <c r="FF54" s="76">
        <f>'MASTER_ ALL areas - No.seedling'!FE91</f>
        <v>0</v>
      </c>
      <c r="FG54" s="80">
        <f t="shared" si="413"/>
        <v>0</v>
      </c>
      <c r="FH54" s="76">
        <f>'MASTER_ ALL areas - No.seedling'!FG91</f>
        <v>0</v>
      </c>
      <c r="FI54" s="81">
        <f t="shared" si="414"/>
        <v>0</v>
      </c>
      <c r="FJ54" s="113">
        <f>'MASTER_ ALL areas - No.seedling'!FI91</f>
        <v>0</v>
      </c>
      <c r="FK54" s="76">
        <f>'MASTER_ ALL areas - No.seedling'!FJ91</f>
        <v>0</v>
      </c>
      <c r="FL54" s="80">
        <f t="shared" si="415"/>
        <v>0</v>
      </c>
      <c r="FM54" s="76">
        <f>'MASTER_ ALL areas - No.seedling'!FL91</f>
        <v>0</v>
      </c>
      <c r="FN54" s="81">
        <f t="shared" si="416"/>
        <v>0</v>
      </c>
      <c r="FO54" s="113">
        <f>'MASTER_ ALL areas - No.seedling'!FN91</f>
        <v>0</v>
      </c>
      <c r="FP54" s="76">
        <f>'MASTER_ ALL areas - No.seedling'!FO91</f>
        <v>0</v>
      </c>
      <c r="FQ54" s="80">
        <f t="shared" si="417"/>
        <v>0</v>
      </c>
      <c r="FR54" s="76">
        <f>'MASTER_ ALL areas - No.seedling'!FQ91</f>
        <v>0</v>
      </c>
      <c r="FS54" s="81">
        <f t="shared" si="418"/>
        <v>0</v>
      </c>
      <c r="FT54" s="113">
        <f>'MASTER_ ALL areas - No.seedling'!FS91</f>
        <v>0</v>
      </c>
      <c r="FU54" s="76">
        <f>'MASTER_ ALL areas - No.seedling'!FT91</f>
        <v>0</v>
      </c>
      <c r="FV54" s="80">
        <f t="shared" si="419"/>
        <v>0</v>
      </c>
      <c r="FW54" s="76">
        <f>'MASTER_ ALL areas - No.seedling'!FV91</f>
        <v>0</v>
      </c>
      <c r="FX54" s="81">
        <f t="shared" si="420"/>
        <v>0</v>
      </c>
      <c r="FY54" s="113">
        <f>'MASTER_ ALL areas - No.seedling'!FX91</f>
        <v>0</v>
      </c>
      <c r="FZ54" s="76">
        <f>'MASTER_ ALL areas - No.seedling'!FY91</f>
        <v>0</v>
      </c>
      <c r="GA54" s="80">
        <f t="shared" si="421"/>
        <v>0</v>
      </c>
      <c r="GB54" s="76">
        <f>'MASTER_ ALL areas - No.seedling'!GA91</f>
        <v>0</v>
      </c>
      <c r="GC54" s="81">
        <f t="shared" si="422"/>
        <v>0</v>
      </c>
      <c r="GD54" s="113">
        <f>'MASTER_ ALL areas - No.seedling'!GC91</f>
        <v>0</v>
      </c>
      <c r="GE54" s="76">
        <f>'MASTER_ ALL areas - No.seedling'!GD91</f>
        <v>0</v>
      </c>
      <c r="GF54" s="80">
        <f t="shared" si="423"/>
        <v>0</v>
      </c>
      <c r="GG54" s="76">
        <f>'MASTER_ ALL areas - No.seedling'!GF91</f>
        <v>0</v>
      </c>
      <c r="GH54" s="81">
        <f t="shared" si="424"/>
        <v>0</v>
      </c>
      <c r="GI54" s="113">
        <f>'MASTER_ ALL areas - No.seedling'!GH91</f>
        <v>0</v>
      </c>
      <c r="GJ54" s="76">
        <f>'MASTER_ ALL areas - No.seedling'!GI91</f>
        <v>0</v>
      </c>
      <c r="GK54" s="80">
        <f t="shared" si="425"/>
        <v>0</v>
      </c>
      <c r="GL54" s="76">
        <f>'MASTER_ ALL areas - No.seedling'!GK91</f>
        <v>0</v>
      </c>
      <c r="GM54" s="81">
        <f t="shared" si="426"/>
        <v>0</v>
      </c>
      <c r="GN54" s="113">
        <f>'MASTER_ ALL areas - No.seedling'!GM91</f>
        <v>0</v>
      </c>
      <c r="GO54" s="76">
        <f>'MASTER_ ALL areas - No.seedling'!GN91</f>
        <v>0</v>
      </c>
      <c r="GP54" s="80">
        <f t="shared" si="427"/>
        <v>0</v>
      </c>
      <c r="GQ54" s="76">
        <f>'MASTER_ ALL areas - No.seedling'!GP91</f>
        <v>0</v>
      </c>
      <c r="GR54" s="81">
        <f t="shared" si="428"/>
        <v>0</v>
      </c>
      <c r="GS54" s="113">
        <f>'MASTER_ ALL areas - No.seedling'!GR91</f>
        <v>0</v>
      </c>
      <c r="GT54" s="76">
        <f>'MASTER_ ALL areas - No.seedling'!GS91</f>
        <v>0</v>
      </c>
      <c r="GU54" s="80">
        <f t="shared" si="429"/>
        <v>0</v>
      </c>
      <c r="GV54" s="76">
        <f>'MASTER_ ALL areas - No.seedling'!GU91</f>
        <v>0</v>
      </c>
      <c r="GW54" s="81">
        <f t="shared" si="430"/>
        <v>0</v>
      </c>
      <c r="GX54" s="113">
        <f>'MASTER_ ALL areas - No.seedling'!GW91</f>
        <v>0</v>
      </c>
      <c r="GY54" s="76">
        <f>'MASTER_ ALL areas - No.seedling'!GX91</f>
        <v>0</v>
      </c>
      <c r="GZ54" s="80">
        <f t="shared" si="431"/>
        <v>0</v>
      </c>
      <c r="HA54" s="76">
        <f>'MASTER_ ALL areas - No.seedling'!GZ91</f>
        <v>0</v>
      </c>
      <c r="HB54" s="81">
        <f t="shared" si="432"/>
        <v>0</v>
      </c>
      <c r="HC54" s="113">
        <f>'MASTER_ ALL areas - No.seedling'!HB91</f>
        <v>0</v>
      </c>
      <c r="HD54" s="76">
        <f>'MASTER_ ALL areas - No.seedling'!HC91</f>
        <v>0</v>
      </c>
      <c r="HE54" s="80">
        <f t="shared" si="433"/>
        <v>0</v>
      </c>
      <c r="HF54" s="76">
        <f>'MASTER_ ALL areas - No.seedling'!HE91</f>
        <v>0</v>
      </c>
      <c r="HG54" s="81">
        <f t="shared" si="434"/>
        <v>0</v>
      </c>
      <c r="HH54" s="113">
        <f>'MASTER_ ALL areas - No.seedling'!HG91</f>
        <v>0</v>
      </c>
      <c r="HI54" s="76">
        <f>'MASTER_ ALL areas - No.seedling'!HH91</f>
        <v>0</v>
      </c>
      <c r="HJ54" s="80">
        <f t="shared" si="435"/>
        <v>0</v>
      </c>
      <c r="HK54" s="76">
        <f>'MASTER_ ALL areas - No.seedling'!HJ91</f>
        <v>0</v>
      </c>
      <c r="HL54" s="81">
        <f t="shared" si="436"/>
        <v>0</v>
      </c>
      <c r="HM54" s="113">
        <f>'MASTER_ ALL areas - No.seedling'!HL91</f>
        <v>0</v>
      </c>
      <c r="HN54" s="76">
        <f>'MASTER_ ALL areas - No.seedling'!HM91</f>
        <v>0</v>
      </c>
      <c r="HO54" s="80">
        <f t="shared" si="437"/>
        <v>0</v>
      </c>
      <c r="HP54" s="76">
        <f>'MASTER_ ALL areas - No.seedling'!HO91</f>
        <v>0</v>
      </c>
      <c r="HQ54" s="81">
        <f t="shared" si="438"/>
        <v>0</v>
      </c>
      <c r="HR54" s="113">
        <f>'MASTER_ ALL areas - No.seedling'!HQ91</f>
        <v>0</v>
      </c>
      <c r="HS54" s="76">
        <f>'MASTER_ ALL areas - No.seedling'!HR91</f>
        <v>0</v>
      </c>
      <c r="HT54" s="80">
        <f t="shared" si="439"/>
        <v>0</v>
      </c>
      <c r="HU54" s="76">
        <f>'MASTER_ ALL areas - No.seedling'!HT91</f>
        <v>0</v>
      </c>
      <c r="HV54" s="81">
        <f t="shared" si="440"/>
        <v>0</v>
      </c>
      <c r="HW54" s="113">
        <f>'MASTER_ ALL areas - No.seedling'!HV91</f>
        <v>0</v>
      </c>
      <c r="HX54" s="76">
        <f>'MASTER_ ALL areas - No.seedling'!HW91</f>
        <v>0</v>
      </c>
      <c r="HY54" s="80">
        <f t="shared" si="441"/>
        <v>0</v>
      </c>
      <c r="HZ54" s="76">
        <f>'MASTER_ ALL areas - No.seedling'!HY91</f>
        <v>0</v>
      </c>
      <c r="IA54" s="81">
        <f t="shared" si="442"/>
        <v>0</v>
      </c>
      <c r="IB54" s="113">
        <f>'MASTER_ ALL areas - No.seedling'!IA91</f>
        <v>0</v>
      </c>
      <c r="IC54" s="76">
        <f>'MASTER_ ALL areas - No.seedling'!IB91</f>
        <v>0</v>
      </c>
      <c r="ID54" s="80">
        <f t="shared" si="443"/>
        <v>0</v>
      </c>
      <c r="IE54" s="76">
        <f>'MASTER_ ALL areas - No.seedling'!ID91</f>
        <v>0</v>
      </c>
      <c r="IF54" s="85">
        <f t="shared" si="444"/>
        <v>0</v>
      </c>
      <c r="IG54" s="86" t="s">
        <v>303</v>
      </c>
      <c r="IH54" s="87"/>
    </row>
    <row r="55" spans="2:242" ht="33" customHeight="1" x14ac:dyDescent="0.25">
      <c r="B55" s="420">
        <v>88</v>
      </c>
      <c r="C55" s="421" t="s">
        <v>304</v>
      </c>
      <c r="D55" s="422">
        <v>219073</v>
      </c>
      <c r="E55" s="423">
        <v>933104</v>
      </c>
      <c r="F55" s="424" t="s">
        <v>89</v>
      </c>
      <c r="G55" s="88" t="s">
        <v>305</v>
      </c>
      <c r="H55" s="212">
        <f>'MASTER_ ALL areas - No.seedling'!G92</f>
        <v>1</v>
      </c>
      <c r="I55" s="70">
        <f>'MASTER_ ALL areas - No.seedling'!H92</f>
        <v>0</v>
      </c>
      <c r="J55" s="71">
        <f>'MASTER_ ALL areas - No.seedling'!I92</f>
        <v>27.4</v>
      </c>
      <c r="K55" s="72">
        <f>'MASTER_ ALL areas - No.seedling'!J92</f>
        <v>23</v>
      </c>
      <c r="L55" s="73">
        <f t="shared" si="356"/>
        <v>460</v>
      </c>
      <c r="M55" s="74">
        <f>'MASTER_ ALL areas - No.seedling'!L92</f>
        <v>460</v>
      </c>
      <c r="N55" s="113">
        <f>'MASTER_ ALL areas - No.seedling'!M92</f>
        <v>1</v>
      </c>
      <c r="O55" s="114">
        <f>'MASTER_ ALL areas - No.seedling'!N92</f>
        <v>22</v>
      </c>
      <c r="P55" s="80">
        <f>'MASTER_ ALL areas - No.seedling'!O92</f>
        <v>4.3478260869565216E-2</v>
      </c>
      <c r="Q55" s="81">
        <f>'MASTER_ ALL areas - No.seedling'!P92</f>
        <v>0.95652173913043481</v>
      </c>
      <c r="R55" s="621"/>
      <c r="S55" s="617">
        <f>'MASTER_ ALL areas - No.seedling'!R92</f>
        <v>400</v>
      </c>
      <c r="T55" s="76">
        <f>'MASTER_ ALL areas - No.seedling'!S92</f>
        <v>1</v>
      </c>
      <c r="U55" s="77">
        <f t="shared" si="357"/>
        <v>0.05</v>
      </c>
      <c r="V55" s="82">
        <f>'MASTER_ ALL areas - No.seedling'!U92</f>
        <v>19</v>
      </c>
      <c r="W55" s="80">
        <f t="shared" si="358"/>
        <v>0.95</v>
      </c>
      <c r="X55" s="619">
        <f>'MASTER_ ALL areas - No.seedling'!W92</f>
        <v>60</v>
      </c>
      <c r="Y55" s="82">
        <f>'MASTER_ ALL areas - No.seedling'!X92</f>
        <v>0</v>
      </c>
      <c r="Z55" s="77">
        <f t="shared" si="359"/>
        <v>0</v>
      </c>
      <c r="AA55" s="82">
        <f>'MASTER_ ALL areas - No.seedling'!Z92</f>
        <v>3</v>
      </c>
      <c r="AB55" s="80">
        <f t="shared" si="360"/>
        <v>1</v>
      </c>
      <c r="AC55" s="76">
        <f>'MASTER_ ALL areas - No.seedling'!AB92</f>
        <v>0</v>
      </c>
      <c r="AD55" s="76">
        <f>'MASTER_ ALL areas - No.seedling'!AC92</f>
        <v>0</v>
      </c>
      <c r="AE55" s="77">
        <f t="shared" si="361"/>
        <v>0</v>
      </c>
      <c r="AF55" s="82">
        <f>'MASTER_ ALL areas - No.seedling'!AE92</f>
        <v>0</v>
      </c>
      <c r="AG55" s="80">
        <f t="shared" si="362"/>
        <v>0</v>
      </c>
      <c r="AH55" s="76">
        <f>'MASTER_ ALL areas - No.seedling'!AG92</f>
        <v>0</v>
      </c>
      <c r="AI55" s="76">
        <f>'MASTER_ ALL areas - No.seedling'!AH92</f>
        <v>0</v>
      </c>
      <c r="AJ55" s="77">
        <f t="shared" si="363"/>
        <v>0</v>
      </c>
      <c r="AK55" s="82">
        <f>'MASTER_ ALL areas - No.seedling'!AJ92</f>
        <v>0</v>
      </c>
      <c r="AL55" s="81">
        <f t="shared" si="364"/>
        <v>0</v>
      </c>
      <c r="AM55" s="621"/>
      <c r="AN55" s="617">
        <f>'MASTER_ ALL areas - No.seedling'!AM92</f>
        <v>340</v>
      </c>
      <c r="AO55" s="76">
        <f>'MASTER_ ALL areas - No.seedling'!AN92</f>
        <v>1</v>
      </c>
      <c r="AP55" s="77">
        <f t="shared" si="365"/>
        <v>5.8823529411764705E-2</v>
      </c>
      <c r="AQ55" s="82">
        <f>'MASTER_ ALL areas - No.seedling'!AP92</f>
        <v>17</v>
      </c>
      <c r="AR55" s="77">
        <f t="shared" si="366"/>
        <v>1</v>
      </c>
      <c r="AS55" s="82">
        <f>'MASTER_ ALL areas - No.seedling'!AR92</f>
        <v>0</v>
      </c>
      <c r="AT55" s="76">
        <f>'MASTER_ ALL areas - No.seedling'!AS92</f>
        <v>0</v>
      </c>
      <c r="AU55" s="77">
        <f t="shared" si="367"/>
        <v>0</v>
      </c>
      <c r="AV55" s="82">
        <f>'MASTER_ ALL areas - No.seedling'!AU92</f>
        <v>0</v>
      </c>
      <c r="AW55" s="77">
        <f t="shared" si="368"/>
        <v>0</v>
      </c>
      <c r="AX55" s="71">
        <f>'MASTER_ ALL areas - No.seedling'!AW92</f>
        <v>0</v>
      </c>
      <c r="AY55" s="82">
        <f>'MASTER_ ALL areas - No.seedling'!AX92</f>
        <v>0</v>
      </c>
      <c r="AZ55" s="77">
        <f t="shared" si="369"/>
        <v>0</v>
      </c>
      <c r="BA55" s="82">
        <f>'MASTER_ ALL areas - No.seedling'!AZ92</f>
        <v>0</v>
      </c>
      <c r="BB55" s="77">
        <f t="shared" si="370"/>
        <v>0</v>
      </c>
      <c r="BC55" s="82">
        <f>'MASTER_ ALL areas - No.seedling'!BB92</f>
        <v>0</v>
      </c>
      <c r="BD55" s="76">
        <f>'MASTER_ ALL areas - No.seedling'!BC92</f>
        <v>0</v>
      </c>
      <c r="BE55" s="77">
        <f t="shared" si="371"/>
        <v>0</v>
      </c>
      <c r="BF55" s="82">
        <f>'MASTER_ ALL areas - No.seedling'!BE92</f>
        <v>0</v>
      </c>
      <c r="BG55" s="77">
        <f t="shared" si="372"/>
        <v>0</v>
      </c>
      <c r="BH55" s="82">
        <f>'MASTER_ ALL areas - No.seedling'!BG92</f>
        <v>120</v>
      </c>
      <c r="BI55" s="76">
        <f>'MASTER_ ALL areas - No.seedling'!BH92</f>
        <v>0</v>
      </c>
      <c r="BJ55" s="77">
        <f t="shared" si="373"/>
        <v>0</v>
      </c>
      <c r="BK55" s="82">
        <f>'MASTER_ ALL areas - No.seedling'!BJ92</f>
        <v>5</v>
      </c>
      <c r="BL55" s="77">
        <f t="shared" si="374"/>
        <v>0.83333333333333337</v>
      </c>
      <c r="BM55" s="82">
        <f>'MASTER_ ALL areas - No.seedling'!BL92</f>
        <v>0</v>
      </c>
      <c r="BN55" s="76">
        <f>'MASTER_ ALL areas - No.seedling'!BM92</f>
        <v>0</v>
      </c>
      <c r="BO55" s="77">
        <f t="shared" si="375"/>
        <v>0</v>
      </c>
      <c r="BP55" s="82">
        <f>'MASTER_ ALL areas - No.seedling'!BO92</f>
        <v>0</v>
      </c>
      <c r="BQ55" s="77">
        <f t="shared" si="376"/>
        <v>0</v>
      </c>
      <c r="BR55" s="82">
        <f>'MASTER_ ALL areas - No.seedling'!BQ92</f>
        <v>0</v>
      </c>
      <c r="BS55" s="76">
        <f>'MASTER_ ALL areas - No.seedling'!BR92</f>
        <v>0</v>
      </c>
      <c r="BT55" s="77">
        <f t="shared" si="377"/>
        <v>0</v>
      </c>
      <c r="BU55" s="82">
        <f>'MASTER_ ALL areas - No.seedling'!BT92</f>
        <v>0</v>
      </c>
      <c r="BV55" s="77">
        <f t="shared" si="378"/>
        <v>0</v>
      </c>
      <c r="BW55" s="82">
        <f>'MASTER_ ALL areas - No.seedling'!BV92</f>
        <v>0</v>
      </c>
      <c r="BX55" s="76">
        <f>'MASTER_ ALL areas - No.seedling'!BW92</f>
        <v>0</v>
      </c>
      <c r="BY55" s="77">
        <f t="shared" si="379"/>
        <v>0</v>
      </c>
      <c r="BZ55" s="82">
        <f>'MASTER_ ALL areas - No.seedling'!BY92</f>
        <v>0</v>
      </c>
      <c r="CA55" s="81">
        <f t="shared" si="380"/>
        <v>0</v>
      </c>
      <c r="CB55" s="79"/>
      <c r="CC55" s="75">
        <f>'MASTER_ ALL areas - No.seedling'!CB92</f>
        <v>300</v>
      </c>
      <c r="CD55" s="76">
        <f>'MASTER_ ALL areas - No.seedling'!CC92</f>
        <v>1</v>
      </c>
      <c r="CE55" s="80">
        <f t="shared" si="381"/>
        <v>6.6666666666666666E-2</v>
      </c>
      <c r="CF55" s="76">
        <f>'MASTER_ ALL areas - No.seedling'!CE92</f>
        <v>15</v>
      </c>
      <c r="CG55" s="81">
        <f t="shared" si="382"/>
        <v>1</v>
      </c>
      <c r="CH55" s="75">
        <f>'MASTER_ ALL areas - No.seedling'!CG92</f>
        <v>40</v>
      </c>
      <c r="CI55" s="76">
        <f>'MASTER_ ALL areas - No.seedling'!CH92</f>
        <v>0</v>
      </c>
      <c r="CJ55" s="80">
        <f t="shared" si="383"/>
        <v>0</v>
      </c>
      <c r="CK55" s="76">
        <f>'MASTER_ ALL areas - No.seedling'!CJ92</f>
        <v>2</v>
      </c>
      <c r="CL55" s="81">
        <f t="shared" si="384"/>
        <v>1</v>
      </c>
      <c r="CM55" s="113">
        <f>'MASTER_ ALL areas - No.seedling'!CL92</f>
        <v>0</v>
      </c>
      <c r="CN55" s="76">
        <f>'MASTER_ ALL areas - No.seedling'!CM92</f>
        <v>0</v>
      </c>
      <c r="CO55" s="80">
        <f t="shared" si="385"/>
        <v>0</v>
      </c>
      <c r="CP55" s="76">
        <f>'MASTER_ ALL areas - No.seedling'!CO92</f>
        <v>0</v>
      </c>
      <c r="CQ55" s="81">
        <f t="shared" si="386"/>
        <v>0</v>
      </c>
      <c r="CR55" s="113">
        <f>'MASTER_ ALL areas - No.seedling'!CQ92</f>
        <v>0</v>
      </c>
      <c r="CS55" s="76">
        <f>'MASTER_ ALL areas - No.seedling'!CR92</f>
        <v>0</v>
      </c>
      <c r="CT55" s="80">
        <f t="shared" si="387"/>
        <v>0</v>
      </c>
      <c r="CU55" s="76">
        <f>'MASTER_ ALL areas - No.seedling'!CT92</f>
        <v>0</v>
      </c>
      <c r="CV55" s="81">
        <f t="shared" si="388"/>
        <v>0</v>
      </c>
      <c r="CW55" s="113">
        <f>'MASTER_ ALL areas - No.seedling'!CV92</f>
        <v>0</v>
      </c>
      <c r="CX55" s="76">
        <f>'MASTER_ ALL areas - No.seedling'!CW92</f>
        <v>0</v>
      </c>
      <c r="CY55" s="80">
        <f t="shared" si="389"/>
        <v>0</v>
      </c>
      <c r="CZ55" s="76">
        <f>'MASTER_ ALL areas - No.seedling'!CY92</f>
        <v>0</v>
      </c>
      <c r="DA55" s="81">
        <f t="shared" si="390"/>
        <v>0</v>
      </c>
      <c r="DB55" s="113">
        <f>'MASTER_ ALL areas - No.seedling'!DA92</f>
        <v>0</v>
      </c>
      <c r="DC55" s="76">
        <f>'MASTER_ ALL areas - No.seedling'!DB92</f>
        <v>0</v>
      </c>
      <c r="DD55" s="80">
        <f t="shared" si="391"/>
        <v>0</v>
      </c>
      <c r="DE55" s="76">
        <f>'MASTER_ ALL areas - No.seedling'!DD92</f>
        <v>0</v>
      </c>
      <c r="DF55" s="81">
        <f t="shared" si="392"/>
        <v>0</v>
      </c>
      <c r="DG55" s="113">
        <f>'MASTER_ ALL areas - No.seedling'!DF92</f>
        <v>0</v>
      </c>
      <c r="DH55" s="76">
        <f>'MASTER_ ALL areas - No.seedling'!DG92</f>
        <v>0</v>
      </c>
      <c r="DI55" s="80">
        <f t="shared" si="393"/>
        <v>0</v>
      </c>
      <c r="DJ55" s="76">
        <f>'MASTER_ ALL areas - No.seedling'!DI92</f>
        <v>0</v>
      </c>
      <c r="DK55" s="81">
        <f t="shared" si="394"/>
        <v>0</v>
      </c>
      <c r="DL55" s="113">
        <f>'MASTER_ ALL areas - No.seedling'!DK92</f>
        <v>0</v>
      </c>
      <c r="DM55" s="76">
        <f>'MASTER_ ALL areas - No.seedling'!DL92</f>
        <v>0</v>
      </c>
      <c r="DN55" s="80">
        <f t="shared" si="395"/>
        <v>0</v>
      </c>
      <c r="DO55" s="76">
        <f>'MASTER_ ALL areas - No.seedling'!DN92</f>
        <v>0</v>
      </c>
      <c r="DP55" s="81">
        <f t="shared" si="396"/>
        <v>0</v>
      </c>
      <c r="DQ55" s="113">
        <f>'MASTER_ ALL areas - No.seedling'!DP92</f>
        <v>0</v>
      </c>
      <c r="DR55" s="76">
        <f>'MASTER_ ALL areas - No.seedling'!DQ92</f>
        <v>0</v>
      </c>
      <c r="DS55" s="80">
        <f t="shared" si="397"/>
        <v>0</v>
      </c>
      <c r="DT55" s="76">
        <f>'MASTER_ ALL areas - No.seedling'!DS92</f>
        <v>0</v>
      </c>
      <c r="DU55" s="81">
        <f t="shared" si="398"/>
        <v>0</v>
      </c>
      <c r="DV55" s="113">
        <f>'MASTER_ ALL areas - No.seedling'!DU92</f>
        <v>0</v>
      </c>
      <c r="DW55" s="76">
        <f>'MASTER_ ALL areas - No.seedling'!DV92</f>
        <v>0</v>
      </c>
      <c r="DX55" s="80">
        <f t="shared" si="399"/>
        <v>0</v>
      </c>
      <c r="DY55" s="76">
        <f>'MASTER_ ALL areas - No.seedling'!DX92</f>
        <v>0</v>
      </c>
      <c r="DZ55" s="81">
        <f t="shared" si="400"/>
        <v>0</v>
      </c>
      <c r="EA55" s="113">
        <f>'MASTER_ ALL areas - No.seedling'!DZ92</f>
        <v>0</v>
      </c>
      <c r="EB55" s="76">
        <f>'MASTER_ ALL areas - No.seedling'!EA92</f>
        <v>0</v>
      </c>
      <c r="EC55" s="80">
        <f t="shared" si="401"/>
        <v>0</v>
      </c>
      <c r="ED55" s="76">
        <f>'MASTER_ ALL areas - No.seedling'!EC92</f>
        <v>0</v>
      </c>
      <c r="EE55" s="81">
        <f t="shared" si="402"/>
        <v>0</v>
      </c>
      <c r="EF55" s="113">
        <f>'MASTER_ ALL areas - No.seedling'!EE92</f>
        <v>0</v>
      </c>
      <c r="EG55" s="76">
        <f>'MASTER_ ALL areas - No.seedling'!EF92</f>
        <v>0</v>
      </c>
      <c r="EH55" s="80">
        <f t="shared" si="403"/>
        <v>0</v>
      </c>
      <c r="EI55" s="76">
        <f>'MASTER_ ALL areas - No.seedling'!EH92</f>
        <v>0</v>
      </c>
      <c r="EJ55" s="81">
        <f t="shared" si="404"/>
        <v>0</v>
      </c>
      <c r="EK55" s="113">
        <f>'MASTER_ ALL areas - No.seedling'!EJ92</f>
        <v>0</v>
      </c>
      <c r="EL55" s="76">
        <f>'MASTER_ ALL areas - No.seedling'!EK92</f>
        <v>0</v>
      </c>
      <c r="EM55" s="80">
        <f t="shared" si="405"/>
        <v>0</v>
      </c>
      <c r="EN55" s="76">
        <f>'MASTER_ ALL areas - No.seedling'!EM92</f>
        <v>0</v>
      </c>
      <c r="EO55" s="81">
        <f t="shared" si="406"/>
        <v>0</v>
      </c>
      <c r="EP55" s="113">
        <f>'MASTER_ ALL areas - No.seedling'!EO92</f>
        <v>0</v>
      </c>
      <c r="EQ55" s="76">
        <f>'MASTER_ ALL areas - No.seedling'!EP92</f>
        <v>0</v>
      </c>
      <c r="ER55" s="80">
        <f t="shared" si="407"/>
        <v>0</v>
      </c>
      <c r="ES55" s="76">
        <f>'MASTER_ ALL areas - No.seedling'!ER92</f>
        <v>0</v>
      </c>
      <c r="ET55" s="81">
        <f t="shared" si="408"/>
        <v>0</v>
      </c>
      <c r="EU55" s="113">
        <f>'MASTER_ ALL areas - No.seedling'!ET92</f>
        <v>0</v>
      </c>
      <c r="EV55" s="76">
        <f>'MASTER_ ALL areas - No.seedling'!EU92</f>
        <v>0</v>
      </c>
      <c r="EW55" s="80">
        <f t="shared" si="409"/>
        <v>0</v>
      </c>
      <c r="EX55" s="76">
        <f>'MASTER_ ALL areas - No.seedling'!EW92</f>
        <v>0</v>
      </c>
      <c r="EY55" s="81">
        <f t="shared" si="410"/>
        <v>0</v>
      </c>
      <c r="EZ55" s="113">
        <f>'MASTER_ ALL areas - No.seedling'!EY92</f>
        <v>0</v>
      </c>
      <c r="FA55" s="76">
        <f>'MASTER_ ALL areas - No.seedling'!EZ92</f>
        <v>0</v>
      </c>
      <c r="FB55" s="80">
        <f t="shared" si="411"/>
        <v>0</v>
      </c>
      <c r="FC55" s="76">
        <f>'MASTER_ ALL areas - No.seedling'!FB92</f>
        <v>0</v>
      </c>
      <c r="FD55" s="81">
        <f t="shared" si="412"/>
        <v>0</v>
      </c>
      <c r="FE55" s="75">
        <f>'MASTER_ ALL areas - No.seedling'!FD92</f>
        <v>100</v>
      </c>
      <c r="FF55" s="76">
        <f>'MASTER_ ALL areas - No.seedling'!FE92</f>
        <v>0</v>
      </c>
      <c r="FG55" s="80">
        <f t="shared" si="413"/>
        <v>0</v>
      </c>
      <c r="FH55" s="76">
        <f>'MASTER_ ALL areas - No.seedling'!FG92</f>
        <v>4</v>
      </c>
      <c r="FI55" s="81">
        <f t="shared" si="414"/>
        <v>0.8</v>
      </c>
      <c r="FJ55" s="75">
        <f>'MASTER_ ALL areas - No.seedling'!FI92</f>
        <v>20</v>
      </c>
      <c r="FK55" s="76">
        <f>'MASTER_ ALL areas - No.seedling'!FJ92</f>
        <v>0</v>
      </c>
      <c r="FL55" s="80">
        <f t="shared" si="415"/>
        <v>0</v>
      </c>
      <c r="FM55" s="76">
        <f>'MASTER_ ALL areas - No.seedling'!FL92</f>
        <v>1</v>
      </c>
      <c r="FN55" s="81">
        <f t="shared" si="416"/>
        <v>1</v>
      </c>
      <c r="FO55" s="113">
        <f>'MASTER_ ALL areas - No.seedling'!FN92</f>
        <v>0</v>
      </c>
      <c r="FP55" s="76">
        <f>'MASTER_ ALL areas - No.seedling'!FO92</f>
        <v>0</v>
      </c>
      <c r="FQ55" s="80">
        <f t="shared" si="417"/>
        <v>0</v>
      </c>
      <c r="FR55" s="76">
        <f>'MASTER_ ALL areas - No.seedling'!FQ92</f>
        <v>0</v>
      </c>
      <c r="FS55" s="81">
        <f t="shared" si="418"/>
        <v>0</v>
      </c>
      <c r="FT55" s="113">
        <f>'MASTER_ ALL areas - No.seedling'!FS92</f>
        <v>0</v>
      </c>
      <c r="FU55" s="76">
        <f>'MASTER_ ALL areas - No.seedling'!FT92</f>
        <v>0</v>
      </c>
      <c r="FV55" s="80">
        <f t="shared" si="419"/>
        <v>0</v>
      </c>
      <c r="FW55" s="76">
        <f>'MASTER_ ALL areas - No.seedling'!FV92</f>
        <v>0</v>
      </c>
      <c r="FX55" s="81">
        <f t="shared" si="420"/>
        <v>0</v>
      </c>
      <c r="FY55" s="113">
        <f>'MASTER_ ALL areas - No.seedling'!FX92</f>
        <v>0</v>
      </c>
      <c r="FZ55" s="76">
        <f>'MASTER_ ALL areas - No.seedling'!FY92</f>
        <v>0</v>
      </c>
      <c r="GA55" s="80">
        <f t="shared" si="421"/>
        <v>0</v>
      </c>
      <c r="GB55" s="76">
        <f>'MASTER_ ALL areas - No.seedling'!GA92</f>
        <v>0</v>
      </c>
      <c r="GC55" s="81">
        <f t="shared" si="422"/>
        <v>0</v>
      </c>
      <c r="GD55" s="113">
        <f>'MASTER_ ALL areas - No.seedling'!GC92</f>
        <v>0</v>
      </c>
      <c r="GE55" s="76">
        <f>'MASTER_ ALL areas - No.seedling'!GD92</f>
        <v>0</v>
      </c>
      <c r="GF55" s="80">
        <f t="shared" si="423"/>
        <v>0</v>
      </c>
      <c r="GG55" s="76">
        <f>'MASTER_ ALL areas - No.seedling'!GF92</f>
        <v>0</v>
      </c>
      <c r="GH55" s="81">
        <f t="shared" si="424"/>
        <v>0</v>
      </c>
      <c r="GI55" s="113">
        <f>'MASTER_ ALL areas - No.seedling'!GH92</f>
        <v>0</v>
      </c>
      <c r="GJ55" s="76">
        <f>'MASTER_ ALL areas - No.seedling'!GI92</f>
        <v>0</v>
      </c>
      <c r="GK55" s="80">
        <f t="shared" si="425"/>
        <v>0</v>
      </c>
      <c r="GL55" s="76">
        <f>'MASTER_ ALL areas - No.seedling'!GK92</f>
        <v>0</v>
      </c>
      <c r="GM55" s="81">
        <f t="shared" si="426"/>
        <v>0</v>
      </c>
      <c r="GN55" s="113">
        <f>'MASTER_ ALL areas - No.seedling'!GM92</f>
        <v>0</v>
      </c>
      <c r="GO55" s="76">
        <f>'MASTER_ ALL areas - No.seedling'!GN92</f>
        <v>0</v>
      </c>
      <c r="GP55" s="80">
        <f t="shared" si="427"/>
        <v>0</v>
      </c>
      <c r="GQ55" s="76">
        <f>'MASTER_ ALL areas - No.seedling'!GP92</f>
        <v>0</v>
      </c>
      <c r="GR55" s="81">
        <f t="shared" si="428"/>
        <v>0</v>
      </c>
      <c r="GS55" s="113">
        <f>'MASTER_ ALL areas - No.seedling'!GR92</f>
        <v>0</v>
      </c>
      <c r="GT55" s="76">
        <f>'MASTER_ ALL areas - No.seedling'!GS92</f>
        <v>0</v>
      </c>
      <c r="GU55" s="80">
        <f t="shared" si="429"/>
        <v>0</v>
      </c>
      <c r="GV55" s="76">
        <f>'MASTER_ ALL areas - No.seedling'!GU92</f>
        <v>0</v>
      </c>
      <c r="GW55" s="81">
        <f t="shared" si="430"/>
        <v>0</v>
      </c>
      <c r="GX55" s="113">
        <f>'MASTER_ ALL areas - No.seedling'!GW92</f>
        <v>0</v>
      </c>
      <c r="GY55" s="76">
        <f>'MASTER_ ALL areas - No.seedling'!GX92</f>
        <v>0</v>
      </c>
      <c r="GZ55" s="80">
        <f t="shared" si="431"/>
        <v>0</v>
      </c>
      <c r="HA55" s="76">
        <f>'MASTER_ ALL areas - No.seedling'!GZ92</f>
        <v>0</v>
      </c>
      <c r="HB55" s="81">
        <f t="shared" si="432"/>
        <v>0</v>
      </c>
      <c r="HC55" s="113">
        <f>'MASTER_ ALL areas - No.seedling'!HB92</f>
        <v>0</v>
      </c>
      <c r="HD55" s="76">
        <f>'MASTER_ ALL areas - No.seedling'!HC92</f>
        <v>0</v>
      </c>
      <c r="HE55" s="80">
        <f t="shared" si="433"/>
        <v>0</v>
      </c>
      <c r="HF55" s="76">
        <f>'MASTER_ ALL areas - No.seedling'!HE92</f>
        <v>0</v>
      </c>
      <c r="HG55" s="81">
        <f t="shared" si="434"/>
        <v>0</v>
      </c>
      <c r="HH55" s="113">
        <f>'MASTER_ ALL areas - No.seedling'!HG92</f>
        <v>0</v>
      </c>
      <c r="HI55" s="76">
        <f>'MASTER_ ALL areas - No.seedling'!HH92</f>
        <v>0</v>
      </c>
      <c r="HJ55" s="80">
        <f t="shared" si="435"/>
        <v>0</v>
      </c>
      <c r="HK55" s="76">
        <f>'MASTER_ ALL areas - No.seedling'!HJ92</f>
        <v>0</v>
      </c>
      <c r="HL55" s="81">
        <f t="shared" si="436"/>
        <v>0</v>
      </c>
      <c r="HM55" s="113">
        <f>'MASTER_ ALL areas - No.seedling'!HL92</f>
        <v>0</v>
      </c>
      <c r="HN55" s="76">
        <f>'MASTER_ ALL areas - No.seedling'!HM92</f>
        <v>0</v>
      </c>
      <c r="HO55" s="80">
        <f t="shared" si="437"/>
        <v>0</v>
      </c>
      <c r="HP55" s="76">
        <f>'MASTER_ ALL areas - No.seedling'!HO92</f>
        <v>0</v>
      </c>
      <c r="HQ55" s="81">
        <f t="shared" si="438"/>
        <v>0</v>
      </c>
      <c r="HR55" s="113">
        <f>'MASTER_ ALL areas - No.seedling'!HQ92</f>
        <v>0</v>
      </c>
      <c r="HS55" s="76">
        <f>'MASTER_ ALL areas - No.seedling'!HR92</f>
        <v>0</v>
      </c>
      <c r="HT55" s="80">
        <f t="shared" si="439"/>
        <v>0</v>
      </c>
      <c r="HU55" s="76">
        <f>'MASTER_ ALL areas - No.seedling'!HT92</f>
        <v>0</v>
      </c>
      <c r="HV55" s="81">
        <f t="shared" si="440"/>
        <v>0</v>
      </c>
      <c r="HW55" s="113">
        <f>'MASTER_ ALL areas - No.seedling'!HV92</f>
        <v>0</v>
      </c>
      <c r="HX55" s="76">
        <f>'MASTER_ ALL areas - No.seedling'!HW92</f>
        <v>0</v>
      </c>
      <c r="HY55" s="80">
        <f t="shared" si="441"/>
        <v>0</v>
      </c>
      <c r="HZ55" s="76">
        <f>'MASTER_ ALL areas - No.seedling'!HY92</f>
        <v>0</v>
      </c>
      <c r="IA55" s="81">
        <f t="shared" si="442"/>
        <v>0</v>
      </c>
      <c r="IB55" s="113">
        <f>'MASTER_ ALL areas - No.seedling'!IA92</f>
        <v>0</v>
      </c>
      <c r="IC55" s="76">
        <f>'MASTER_ ALL areas - No.seedling'!IB92</f>
        <v>0</v>
      </c>
      <c r="ID55" s="80">
        <f t="shared" si="443"/>
        <v>0</v>
      </c>
      <c r="IE55" s="76">
        <f>'MASTER_ ALL areas - No.seedling'!ID92</f>
        <v>0</v>
      </c>
      <c r="IF55" s="85">
        <f t="shared" si="444"/>
        <v>0</v>
      </c>
      <c r="IG55" s="86" t="s">
        <v>306</v>
      </c>
      <c r="IH55" s="87"/>
    </row>
    <row r="56" spans="2:242" ht="33" customHeight="1" x14ac:dyDescent="0.25">
      <c r="B56" s="420">
        <v>89</v>
      </c>
      <c r="C56" s="421" t="s">
        <v>307</v>
      </c>
      <c r="D56" s="422">
        <v>219282</v>
      </c>
      <c r="E56" s="423">
        <v>933102</v>
      </c>
      <c r="F56" s="424" t="s">
        <v>89</v>
      </c>
      <c r="G56" s="88" t="s">
        <v>185</v>
      </c>
      <c r="H56" s="212">
        <f>'MASTER_ ALL areas - No.seedling'!G93</f>
        <v>1</v>
      </c>
      <c r="I56" s="70">
        <f>'MASTER_ ALL areas - No.seedling'!H93</f>
        <v>0.01</v>
      </c>
      <c r="J56" s="71">
        <f>'MASTER_ ALL areas - No.seedling'!I93</f>
        <v>28</v>
      </c>
      <c r="K56" s="72">
        <f>'MASTER_ ALL areas - No.seedling'!J93</f>
        <v>88</v>
      </c>
      <c r="L56" s="73">
        <f t="shared" si="356"/>
        <v>1760</v>
      </c>
      <c r="M56" s="74">
        <f>'MASTER_ ALL areas - No.seedling'!L93</f>
        <v>1760</v>
      </c>
      <c r="N56" s="113">
        <f>'MASTER_ ALL areas - No.seedling'!M93</f>
        <v>4</v>
      </c>
      <c r="O56" s="114">
        <f>'MASTER_ ALL areas - No.seedling'!N93</f>
        <v>51</v>
      </c>
      <c r="P56" s="80">
        <f>'MASTER_ ALL areas - No.seedling'!O93</f>
        <v>4.5454545454545456E-2</v>
      </c>
      <c r="Q56" s="81">
        <f>'MASTER_ ALL areas - No.seedling'!P93</f>
        <v>0.57954545454545459</v>
      </c>
      <c r="R56" s="621"/>
      <c r="S56" s="617">
        <f>'MASTER_ ALL areas - No.seedling'!R93</f>
        <v>1460</v>
      </c>
      <c r="T56" s="76">
        <f>'MASTER_ ALL areas - No.seedling'!S93</f>
        <v>2</v>
      </c>
      <c r="U56" s="77">
        <f t="shared" si="357"/>
        <v>2.7397260273972601E-2</v>
      </c>
      <c r="V56" s="82">
        <f>'MASTER_ ALL areas - No.seedling'!U93</f>
        <v>37</v>
      </c>
      <c r="W56" s="80">
        <f t="shared" si="358"/>
        <v>0.50684931506849318</v>
      </c>
      <c r="X56" s="619">
        <f>'MASTER_ ALL areas - No.seedling'!W93</f>
        <v>300</v>
      </c>
      <c r="Y56" s="82">
        <f>'MASTER_ ALL areas - No.seedling'!X93</f>
        <v>2</v>
      </c>
      <c r="Z56" s="77">
        <f t="shared" si="359"/>
        <v>0.13333333333333333</v>
      </c>
      <c r="AA56" s="82">
        <f>'MASTER_ ALL areas - No.seedling'!Z93</f>
        <v>14</v>
      </c>
      <c r="AB56" s="80">
        <f t="shared" si="360"/>
        <v>0.93333333333333335</v>
      </c>
      <c r="AC56" s="76">
        <f>'MASTER_ ALL areas - No.seedling'!AB93</f>
        <v>0</v>
      </c>
      <c r="AD56" s="76">
        <f>'MASTER_ ALL areas - No.seedling'!AC93</f>
        <v>0</v>
      </c>
      <c r="AE56" s="77">
        <f t="shared" si="361"/>
        <v>0</v>
      </c>
      <c r="AF56" s="82">
        <f>'MASTER_ ALL areas - No.seedling'!AE93</f>
        <v>0</v>
      </c>
      <c r="AG56" s="80">
        <f t="shared" si="362"/>
        <v>0</v>
      </c>
      <c r="AH56" s="76">
        <f>'MASTER_ ALL areas - No.seedling'!AG93</f>
        <v>0</v>
      </c>
      <c r="AI56" s="76">
        <f>'MASTER_ ALL areas - No.seedling'!AH93</f>
        <v>0</v>
      </c>
      <c r="AJ56" s="77">
        <f t="shared" si="363"/>
        <v>0</v>
      </c>
      <c r="AK56" s="82">
        <f>'MASTER_ ALL areas - No.seedling'!AJ93</f>
        <v>0</v>
      </c>
      <c r="AL56" s="81">
        <f t="shared" si="364"/>
        <v>0</v>
      </c>
      <c r="AM56" s="621"/>
      <c r="AN56" s="617">
        <f>'MASTER_ ALL areas - No.seedling'!AM93</f>
        <v>1700</v>
      </c>
      <c r="AO56" s="76">
        <f>'MASTER_ ALL areas - No.seedling'!AN93</f>
        <v>4</v>
      </c>
      <c r="AP56" s="77">
        <f t="shared" si="365"/>
        <v>4.7058823529411764E-2</v>
      </c>
      <c r="AQ56" s="82">
        <f>'MASTER_ ALL areas - No.seedling'!AP93</f>
        <v>50</v>
      </c>
      <c r="AR56" s="77">
        <f t="shared" si="366"/>
        <v>0.58823529411764708</v>
      </c>
      <c r="AS56" s="82">
        <f>'MASTER_ ALL areas - No.seedling'!AR93</f>
        <v>40</v>
      </c>
      <c r="AT56" s="76">
        <f>'MASTER_ ALL areas - No.seedling'!AS93</f>
        <v>0</v>
      </c>
      <c r="AU56" s="77">
        <f t="shared" si="367"/>
        <v>0</v>
      </c>
      <c r="AV56" s="82">
        <f>'MASTER_ ALL areas - No.seedling'!AU93</f>
        <v>0</v>
      </c>
      <c r="AW56" s="77">
        <f t="shared" si="368"/>
        <v>0</v>
      </c>
      <c r="AX56" s="71">
        <f>'MASTER_ ALL areas - No.seedling'!AW93</f>
        <v>0</v>
      </c>
      <c r="AY56" s="82">
        <f>'MASTER_ ALL areas - No.seedling'!AX93</f>
        <v>0</v>
      </c>
      <c r="AZ56" s="77">
        <f t="shared" si="369"/>
        <v>0</v>
      </c>
      <c r="BA56" s="82">
        <f>'MASTER_ ALL areas - No.seedling'!AZ93</f>
        <v>0</v>
      </c>
      <c r="BB56" s="77">
        <f t="shared" si="370"/>
        <v>0</v>
      </c>
      <c r="BC56" s="82">
        <f>'MASTER_ ALL areas - No.seedling'!BB93</f>
        <v>0</v>
      </c>
      <c r="BD56" s="76">
        <f>'MASTER_ ALL areas - No.seedling'!BC93</f>
        <v>0</v>
      </c>
      <c r="BE56" s="77">
        <f t="shared" si="371"/>
        <v>0</v>
      </c>
      <c r="BF56" s="82">
        <f>'MASTER_ ALL areas - No.seedling'!BE93</f>
        <v>0</v>
      </c>
      <c r="BG56" s="77">
        <f t="shared" si="372"/>
        <v>0</v>
      </c>
      <c r="BH56" s="82">
        <f>'MASTER_ ALL areas - No.seedling'!BG93</f>
        <v>20</v>
      </c>
      <c r="BI56" s="76">
        <f>'MASTER_ ALL areas - No.seedling'!BH93</f>
        <v>0</v>
      </c>
      <c r="BJ56" s="77">
        <f t="shared" si="373"/>
        <v>0</v>
      </c>
      <c r="BK56" s="82">
        <f>'MASTER_ ALL areas - No.seedling'!BJ93</f>
        <v>1</v>
      </c>
      <c r="BL56" s="77">
        <f t="shared" si="374"/>
        <v>1</v>
      </c>
      <c r="BM56" s="82">
        <f>'MASTER_ ALL areas - No.seedling'!BL93</f>
        <v>0</v>
      </c>
      <c r="BN56" s="76">
        <f>'MASTER_ ALL areas - No.seedling'!BM93</f>
        <v>0</v>
      </c>
      <c r="BO56" s="77">
        <f t="shared" si="375"/>
        <v>0</v>
      </c>
      <c r="BP56" s="82">
        <f>'MASTER_ ALL areas - No.seedling'!BO93</f>
        <v>0</v>
      </c>
      <c r="BQ56" s="77">
        <f t="shared" si="376"/>
        <v>0</v>
      </c>
      <c r="BR56" s="82">
        <f>'MASTER_ ALL areas - No.seedling'!BQ93</f>
        <v>0</v>
      </c>
      <c r="BS56" s="76">
        <f>'MASTER_ ALL areas - No.seedling'!BR93</f>
        <v>0</v>
      </c>
      <c r="BT56" s="77">
        <f t="shared" si="377"/>
        <v>0</v>
      </c>
      <c r="BU56" s="82">
        <f>'MASTER_ ALL areas - No.seedling'!BT93</f>
        <v>0</v>
      </c>
      <c r="BV56" s="77">
        <f t="shared" si="378"/>
        <v>0</v>
      </c>
      <c r="BW56" s="82">
        <f>'MASTER_ ALL areas - No.seedling'!BV93</f>
        <v>0</v>
      </c>
      <c r="BX56" s="76">
        <f>'MASTER_ ALL areas - No.seedling'!BW93</f>
        <v>0</v>
      </c>
      <c r="BY56" s="77">
        <f t="shared" si="379"/>
        <v>0</v>
      </c>
      <c r="BZ56" s="82">
        <f>'MASTER_ ALL areas - No.seedling'!BY93</f>
        <v>0</v>
      </c>
      <c r="CA56" s="81">
        <f t="shared" si="380"/>
        <v>0</v>
      </c>
      <c r="CB56" s="79"/>
      <c r="CC56" s="75">
        <f>'MASTER_ ALL areas - No.seedling'!CB93</f>
        <v>1400</v>
      </c>
      <c r="CD56" s="76">
        <f>'MASTER_ ALL areas - No.seedling'!CC93</f>
        <v>2</v>
      </c>
      <c r="CE56" s="80">
        <f t="shared" si="381"/>
        <v>2.8571428571428571E-2</v>
      </c>
      <c r="CF56" s="76">
        <f>'MASTER_ ALL areas - No.seedling'!CE93</f>
        <v>36</v>
      </c>
      <c r="CG56" s="81">
        <f t="shared" si="382"/>
        <v>0.51428571428571423</v>
      </c>
      <c r="CH56" s="75">
        <f>'MASTER_ ALL areas - No.seedling'!CG93</f>
        <v>300</v>
      </c>
      <c r="CI56" s="76">
        <f>'MASTER_ ALL areas - No.seedling'!CH93</f>
        <v>2</v>
      </c>
      <c r="CJ56" s="80">
        <f t="shared" si="383"/>
        <v>0.13333333333333333</v>
      </c>
      <c r="CK56" s="76">
        <f>'MASTER_ ALL areas - No.seedling'!CJ93</f>
        <v>14</v>
      </c>
      <c r="CL56" s="81">
        <f t="shared" si="384"/>
        <v>0.93333333333333335</v>
      </c>
      <c r="CM56" s="113">
        <f>'MASTER_ ALL areas - No.seedling'!CL93</f>
        <v>0</v>
      </c>
      <c r="CN56" s="76">
        <f>'MASTER_ ALL areas - No.seedling'!CM93</f>
        <v>0</v>
      </c>
      <c r="CO56" s="80">
        <f t="shared" si="385"/>
        <v>0</v>
      </c>
      <c r="CP56" s="76">
        <f>'MASTER_ ALL areas - No.seedling'!CO93</f>
        <v>0</v>
      </c>
      <c r="CQ56" s="81">
        <f t="shared" si="386"/>
        <v>0</v>
      </c>
      <c r="CR56" s="113">
        <f>'MASTER_ ALL areas - No.seedling'!CQ93</f>
        <v>0</v>
      </c>
      <c r="CS56" s="76">
        <f>'MASTER_ ALL areas - No.seedling'!CR93</f>
        <v>0</v>
      </c>
      <c r="CT56" s="80">
        <f t="shared" si="387"/>
        <v>0</v>
      </c>
      <c r="CU56" s="76">
        <f>'MASTER_ ALL areas - No.seedling'!CT93</f>
        <v>0</v>
      </c>
      <c r="CV56" s="81">
        <f t="shared" si="388"/>
        <v>0</v>
      </c>
      <c r="CW56" s="75">
        <f>'MASTER_ ALL areas - No.seedling'!CV93</f>
        <v>40</v>
      </c>
      <c r="CX56" s="76">
        <f>'MASTER_ ALL areas - No.seedling'!CW93</f>
        <v>0</v>
      </c>
      <c r="CY56" s="80">
        <f t="shared" si="389"/>
        <v>0</v>
      </c>
      <c r="CZ56" s="76">
        <f>'MASTER_ ALL areas - No.seedling'!CY93</f>
        <v>0</v>
      </c>
      <c r="DA56" s="81">
        <f t="shared" si="390"/>
        <v>0</v>
      </c>
      <c r="DB56" s="113">
        <f>'MASTER_ ALL areas - No.seedling'!DA93</f>
        <v>0</v>
      </c>
      <c r="DC56" s="76">
        <f>'MASTER_ ALL areas - No.seedling'!DB93</f>
        <v>0</v>
      </c>
      <c r="DD56" s="80">
        <f t="shared" si="391"/>
        <v>0</v>
      </c>
      <c r="DE56" s="76">
        <f>'MASTER_ ALL areas - No.seedling'!DD93</f>
        <v>0</v>
      </c>
      <c r="DF56" s="81">
        <f t="shared" si="392"/>
        <v>0</v>
      </c>
      <c r="DG56" s="113">
        <f>'MASTER_ ALL areas - No.seedling'!DF93</f>
        <v>0</v>
      </c>
      <c r="DH56" s="76">
        <f>'MASTER_ ALL areas - No.seedling'!DG93</f>
        <v>0</v>
      </c>
      <c r="DI56" s="80">
        <f t="shared" si="393"/>
        <v>0</v>
      </c>
      <c r="DJ56" s="76">
        <f>'MASTER_ ALL areas - No.seedling'!DI93</f>
        <v>0</v>
      </c>
      <c r="DK56" s="81">
        <f t="shared" si="394"/>
        <v>0</v>
      </c>
      <c r="DL56" s="113">
        <f>'MASTER_ ALL areas - No.seedling'!DK93</f>
        <v>0</v>
      </c>
      <c r="DM56" s="76">
        <f>'MASTER_ ALL areas - No.seedling'!DL93</f>
        <v>0</v>
      </c>
      <c r="DN56" s="80">
        <f t="shared" si="395"/>
        <v>0</v>
      </c>
      <c r="DO56" s="76">
        <f>'MASTER_ ALL areas - No.seedling'!DN93</f>
        <v>0</v>
      </c>
      <c r="DP56" s="81">
        <f t="shared" si="396"/>
        <v>0</v>
      </c>
      <c r="DQ56" s="113">
        <f>'MASTER_ ALL areas - No.seedling'!DP93</f>
        <v>0</v>
      </c>
      <c r="DR56" s="76">
        <f>'MASTER_ ALL areas - No.seedling'!DQ93</f>
        <v>0</v>
      </c>
      <c r="DS56" s="80">
        <f t="shared" si="397"/>
        <v>0</v>
      </c>
      <c r="DT56" s="76">
        <f>'MASTER_ ALL areas - No.seedling'!DS93</f>
        <v>0</v>
      </c>
      <c r="DU56" s="81">
        <f t="shared" si="398"/>
        <v>0</v>
      </c>
      <c r="DV56" s="113">
        <f>'MASTER_ ALL areas - No.seedling'!DU93</f>
        <v>0</v>
      </c>
      <c r="DW56" s="76">
        <f>'MASTER_ ALL areas - No.seedling'!DV93</f>
        <v>0</v>
      </c>
      <c r="DX56" s="80">
        <f t="shared" si="399"/>
        <v>0</v>
      </c>
      <c r="DY56" s="76">
        <f>'MASTER_ ALL areas - No.seedling'!DX93</f>
        <v>0</v>
      </c>
      <c r="DZ56" s="81">
        <f t="shared" si="400"/>
        <v>0</v>
      </c>
      <c r="EA56" s="113">
        <f>'MASTER_ ALL areas - No.seedling'!DZ93</f>
        <v>0</v>
      </c>
      <c r="EB56" s="76">
        <f>'MASTER_ ALL areas - No.seedling'!EA93</f>
        <v>0</v>
      </c>
      <c r="EC56" s="80">
        <f t="shared" si="401"/>
        <v>0</v>
      </c>
      <c r="ED56" s="76">
        <f>'MASTER_ ALL areas - No.seedling'!EC93</f>
        <v>0</v>
      </c>
      <c r="EE56" s="81">
        <f t="shared" si="402"/>
        <v>0</v>
      </c>
      <c r="EF56" s="113">
        <f>'MASTER_ ALL areas - No.seedling'!EE93</f>
        <v>0</v>
      </c>
      <c r="EG56" s="76">
        <f>'MASTER_ ALL areas - No.seedling'!EF93</f>
        <v>0</v>
      </c>
      <c r="EH56" s="80">
        <f t="shared" si="403"/>
        <v>0</v>
      </c>
      <c r="EI56" s="76">
        <f>'MASTER_ ALL areas - No.seedling'!EH93</f>
        <v>0</v>
      </c>
      <c r="EJ56" s="81">
        <f t="shared" si="404"/>
        <v>0</v>
      </c>
      <c r="EK56" s="113">
        <f>'MASTER_ ALL areas - No.seedling'!EJ93</f>
        <v>0</v>
      </c>
      <c r="EL56" s="76">
        <f>'MASTER_ ALL areas - No.seedling'!EK93</f>
        <v>0</v>
      </c>
      <c r="EM56" s="80">
        <f t="shared" si="405"/>
        <v>0</v>
      </c>
      <c r="EN56" s="76">
        <f>'MASTER_ ALL areas - No.seedling'!EM93</f>
        <v>0</v>
      </c>
      <c r="EO56" s="81">
        <f t="shared" si="406"/>
        <v>0</v>
      </c>
      <c r="EP56" s="113">
        <f>'MASTER_ ALL areas - No.seedling'!EO93</f>
        <v>0</v>
      </c>
      <c r="EQ56" s="76">
        <f>'MASTER_ ALL areas - No.seedling'!EP93</f>
        <v>0</v>
      </c>
      <c r="ER56" s="80">
        <f t="shared" si="407"/>
        <v>0</v>
      </c>
      <c r="ES56" s="76">
        <f>'MASTER_ ALL areas - No.seedling'!ER93</f>
        <v>0</v>
      </c>
      <c r="ET56" s="81">
        <f t="shared" si="408"/>
        <v>0</v>
      </c>
      <c r="EU56" s="113">
        <f>'MASTER_ ALL areas - No.seedling'!ET93</f>
        <v>0</v>
      </c>
      <c r="EV56" s="76">
        <f>'MASTER_ ALL areas - No.seedling'!EU93</f>
        <v>0</v>
      </c>
      <c r="EW56" s="80">
        <f t="shared" si="409"/>
        <v>0</v>
      </c>
      <c r="EX56" s="76">
        <f>'MASTER_ ALL areas - No.seedling'!EW93</f>
        <v>0</v>
      </c>
      <c r="EY56" s="81">
        <f t="shared" si="410"/>
        <v>0</v>
      </c>
      <c r="EZ56" s="113">
        <f>'MASTER_ ALL areas - No.seedling'!EY93</f>
        <v>0</v>
      </c>
      <c r="FA56" s="76">
        <f>'MASTER_ ALL areas - No.seedling'!EZ93</f>
        <v>0</v>
      </c>
      <c r="FB56" s="80">
        <f t="shared" si="411"/>
        <v>0</v>
      </c>
      <c r="FC56" s="76">
        <f>'MASTER_ ALL areas - No.seedling'!FB93</f>
        <v>0</v>
      </c>
      <c r="FD56" s="81">
        <f t="shared" si="412"/>
        <v>0</v>
      </c>
      <c r="FE56" s="75">
        <f>'MASTER_ ALL areas - No.seedling'!FD93</f>
        <v>20</v>
      </c>
      <c r="FF56" s="76">
        <f>'MASTER_ ALL areas - No.seedling'!FE93</f>
        <v>0</v>
      </c>
      <c r="FG56" s="80">
        <f t="shared" si="413"/>
        <v>0</v>
      </c>
      <c r="FH56" s="76">
        <f>'MASTER_ ALL areas - No.seedling'!FG93</f>
        <v>1</v>
      </c>
      <c r="FI56" s="81">
        <f t="shared" si="414"/>
        <v>1</v>
      </c>
      <c r="FJ56" s="113">
        <f>'MASTER_ ALL areas - No.seedling'!FI93</f>
        <v>0</v>
      </c>
      <c r="FK56" s="76">
        <f>'MASTER_ ALL areas - No.seedling'!FJ93</f>
        <v>0</v>
      </c>
      <c r="FL56" s="80">
        <f t="shared" si="415"/>
        <v>0</v>
      </c>
      <c r="FM56" s="76">
        <f>'MASTER_ ALL areas - No.seedling'!FL93</f>
        <v>0</v>
      </c>
      <c r="FN56" s="81">
        <f t="shared" si="416"/>
        <v>0</v>
      </c>
      <c r="FO56" s="113">
        <f>'MASTER_ ALL areas - No.seedling'!FN93</f>
        <v>0</v>
      </c>
      <c r="FP56" s="76">
        <f>'MASTER_ ALL areas - No.seedling'!FO93</f>
        <v>0</v>
      </c>
      <c r="FQ56" s="80">
        <f t="shared" si="417"/>
        <v>0</v>
      </c>
      <c r="FR56" s="76">
        <f>'MASTER_ ALL areas - No.seedling'!FQ93</f>
        <v>0</v>
      </c>
      <c r="FS56" s="81">
        <f t="shared" si="418"/>
        <v>0</v>
      </c>
      <c r="FT56" s="113">
        <f>'MASTER_ ALL areas - No.seedling'!FS93</f>
        <v>0</v>
      </c>
      <c r="FU56" s="76">
        <f>'MASTER_ ALL areas - No.seedling'!FT93</f>
        <v>0</v>
      </c>
      <c r="FV56" s="80">
        <f t="shared" si="419"/>
        <v>0</v>
      </c>
      <c r="FW56" s="76">
        <f>'MASTER_ ALL areas - No.seedling'!FV93</f>
        <v>0</v>
      </c>
      <c r="FX56" s="81">
        <f t="shared" si="420"/>
        <v>0</v>
      </c>
      <c r="FY56" s="113">
        <f>'MASTER_ ALL areas - No.seedling'!FX93</f>
        <v>0</v>
      </c>
      <c r="FZ56" s="76">
        <f>'MASTER_ ALL areas - No.seedling'!FY93</f>
        <v>0</v>
      </c>
      <c r="GA56" s="80">
        <f t="shared" si="421"/>
        <v>0</v>
      </c>
      <c r="GB56" s="76">
        <f>'MASTER_ ALL areas - No.seedling'!GA93</f>
        <v>0</v>
      </c>
      <c r="GC56" s="81">
        <f t="shared" si="422"/>
        <v>0</v>
      </c>
      <c r="GD56" s="113">
        <f>'MASTER_ ALL areas - No.seedling'!GC93</f>
        <v>0</v>
      </c>
      <c r="GE56" s="76">
        <f>'MASTER_ ALL areas - No.seedling'!GD93</f>
        <v>0</v>
      </c>
      <c r="GF56" s="80">
        <f t="shared" si="423"/>
        <v>0</v>
      </c>
      <c r="GG56" s="76">
        <f>'MASTER_ ALL areas - No.seedling'!GF93</f>
        <v>0</v>
      </c>
      <c r="GH56" s="81">
        <f t="shared" si="424"/>
        <v>0</v>
      </c>
      <c r="GI56" s="113">
        <f>'MASTER_ ALL areas - No.seedling'!GH93</f>
        <v>0</v>
      </c>
      <c r="GJ56" s="76">
        <f>'MASTER_ ALL areas - No.seedling'!GI93</f>
        <v>0</v>
      </c>
      <c r="GK56" s="80">
        <f t="shared" si="425"/>
        <v>0</v>
      </c>
      <c r="GL56" s="76">
        <f>'MASTER_ ALL areas - No.seedling'!GK93</f>
        <v>0</v>
      </c>
      <c r="GM56" s="81">
        <f t="shared" si="426"/>
        <v>0</v>
      </c>
      <c r="GN56" s="113">
        <f>'MASTER_ ALL areas - No.seedling'!GM93</f>
        <v>0</v>
      </c>
      <c r="GO56" s="76">
        <f>'MASTER_ ALL areas - No.seedling'!GN93</f>
        <v>0</v>
      </c>
      <c r="GP56" s="80">
        <f t="shared" si="427"/>
        <v>0</v>
      </c>
      <c r="GQ56" s="76">
        <f>'MASTER_ ALL areas - No.seedling'!GP93</f>
        <v>0</v>
      </c>
      <c r="GR56" s="81">
        <f t="shared" si="428"/>
        <v>0</v>
      </c>
      <c r="GS56" s="113">
        <f>'MASTER_ ALL areas - No.seedling'!GR93</f>
        <v>0</v>
      </c>
      <c r="GT56" s="76">
        <f>'MASTER_ ALL areas - No.seedling'!GS93</f>
        <v>0</v>
      </c>
      <c r="GU56" s="80">
        <f t="shared" si="429"/>
        <v>0</v>
      </c>
      <c r="GV56" s="76">
        <f>'MASTER_ ALL areas - No.seedling'!GU93</f>
        <v>0</v>
      </c>
      <c r="GW56" s="81">
        <f t="shared" si="430"/>
        <v>0</v>
      </c>
      <c r="GX56" s="113">
        <f>'MASTER_ ALL areas - No.seedling'!GW93</f>
        <v>0</v>
      </c>
      <c r="GY56" s="76">
        <f>'MASTER_ ALL areas - No.seedling'!GX93</f>
        <v>0</v>
      </c>
      <c r="GZ56" s="80">
        <f t="shared" si="431"/>
        <v>0</v>
      </c>
      <c r="HA56" s="76">
        <f>'MASTER_ ALL areas - No.seedling'!GZ93</f>
        <v>0</v>
      </c>
      <c r="HB56" s="81">
        <f t="shared" si="432"/>
        <v>0</v>
      </c>
      <c r="HC56" s="113">
        <f>'MASTER_ ALL areas - No.seedling'!HB93</f>
        <v>0</v>
      </c>
      <c r="HD56" s="76">
        <f>'MASTER_ ALL areas - No.seedling'!HC93</f>
        <v>0</v>
      </c>
      <c r="HE56" s="80">
        <f t="shared" si="433"/>
        <v>0</v>
      </c>
      <c r="HF56" s="76">
        <f>'MASTER_ ALL areas - No.seedling'!HE93</f>
        <v>0</v>
      </c>
      <c r="HG56" s="81">
        <f t="shared" si="434"/>
        <v>0</v>
      </c>
      <c r="HH56" s="113">
        <f>'MASTER_ ALL areas - No.seedling'!HG93</f>
        <v>0</v>
      </c>
      <c r="HI56" s="76">
        <f>'MASTER_ ALL areas - No.seedling'!HH93</f>
        <v>0</v>
      </c>
      <c r="HJ56" s="80">
        <f t="shared" si="435"/>
        <v>0</v>
      </c>
      <c r="HK56" s="76">
        <f>'MASTER_ ALL areas - No.seedling'!HJ93</f>
        <v>0</v>
      </c>
      <c r="HL56" s="81">
        <f t="shared" si="436"/>
        <v>0</v>
      </c>
      <c r="HM56" s="113">
        <f>'MASTER_ ALL areas - No.seedling'!HL93</f>
        <v>0</v>
      </c>
      <c r="HN56" s="76">
        <f>'MASTER_ ALL areas - No.seedling'!HM93</f>
        <v>0</v>
      </c>
      <c r="HO56" s="80">
        <f t="shared" si="437"/>
        <v>0</v>
      </c>
      <c r="HP56" s="76">
        <f>'MASTER_ ALL areas - No.seedling'!HO93</f>
        <v>0</v>
      </c>
      <c r="HQ56" s="81">
        <f t="shared" si="438"/>
        <v>0</v>
      </c>
      <c r="HR56" s="113">
        <f>'MASTER_ ALL areas - No.seedling'!HQ93</f>
        <v>0</v>
      </c>
      <c r="HS56" s="76">
        <f>'MASTER_ ALL areas - No.seedling'!HR93</f>
        <v>0</v>
      </c>
      <c r="HT56" s="80">
        <f t="shared" si="439"/>
        <v>0</v>
      </c>
      <c r="HU56" s="76">
        <f>'MASTER_ ALL areas - No.seedling'!HT93</f>
        <v>0</v>
      </c>
      <c r="HV56" s="81">
        <f t="shared" si="440"/>
        <v>0</v>
      </c>
      <c r="HW56" s="113">
        <f>'MASTER_ ALL areas - No.seedling'!HV93</f>
        <v>0</v>
      </c>
      <c r="HX56" s="76">
        <f>'MASTER_ ALL areas - No.seedling'!HW93</f>
        <v>0</v>
      </c>
      <c r="HY56" s="80">
        <f t="shared" si="441"/>
        <v>0</v>
      </c>
      <c r="HZ56" s="76">
        <f>'MASTER_ ALL areas - No.seedling'!HY93</f>
        <v>0</v>
      </c>
      <c r="IA56" s="81">
        <f t="shared" si="442"/>
        <v>0</v>
      </c>
      <c r="IB56" s="113">
        <f>'MASTER_ ALL areas - No.seedling'!IA93</f>
        <v>0</v>
      </c>
      <c r="IC56" s="76">
        <f>'MASTER_ ALL areas - No.seedling'!IB93</f>
        <v>0</v>
      </c>
      <c r="ID56" s="80">
        <f t="shared" si="443"/>
        <v>0</v>
      </c>
      <c r="IE56" s="76">
        <f>'MASTER_ ALL areas - No.seedling'!ID93</f>
        <v>0</v>
      </c>
      <c r="IF56" s="85">
        <f t="shared" si="444"/>
        <v>0</v>
      </c>
      <c r="IG56" s="86" t="s">
        <v>308</v>
      </c>
      <c r="IH56" s="87"/>
    </row>
    <row r="57" spans="2:242" ht="33" customHeight="1" x14ac:dyDescent="0.25">
      <c r="B57" s="478">
        <v>90</v>
      </c>
      <c r="C57" s="479" t="s">
        <v>309</v>
      </c>
      <c r="D57" s="480">
        <v>219493</v>
      </c>
      <c r="E57" s="481">
        <v>933103</v>
      </c>
      <c r="F57" s="482" t="s">
        <v>89</v>
      </c>
      <c r="G57" s="228" t="s">
        <v>310</v>
      </c>
      <c r="H57" s="588">
        <f>'MASTER_ ALL areas - No.seedling'!G94</f>
        <v>6</v>
      </c>
      <c r="I57" s="229">
        <f>'MASTER_ ALL areas - No.seedling'!H94</f>
        <v>0.25</v>
      </c>
      <c r="J57" s="230">
        <f>'MASTER_ ALL areas - No.seedling'!I94</f>
        <v>44.6</v>
      </c>
      <c r="K57" s="231">
        <f>'MASTER_ ALL areas - No.seedling'!J94</f>
        <v>1102</v>
      </c>
      <c r="L57" s="486">
        <f t="shared" si="356"/>
        <v>22040</v>
      </c>
      <c r="M57" s="233">
        <f>'MASTER_ ALL areas - No.seedling'!L94</f>
        <v>22040</v>
      </c>
      <c r="N57" s="234">
        <f>'MASTER_ ALL areas - No.seedling'!M94</f>
        <v>22</v>
      </c>
      <c r="O57" s="235">
        <f>'MASTER_ ALL areas - No.seedling'!N94</f>
        <v>187</v>
      </c>
      <c r="P57" s="240">
        <f>'MASTER_ ALL areas - No.seedling'!O94</f>
        <v>1.9963702359346643E-2</v>
      </c>
      <c r="Q57" s="241">
        <f>'MASTER_ ALL areas - No.seedling'!P94</f>
        <v>0.16969147005444646</v>
      </c>
      <c r="R57" s="642"/>
      <c r="S57" s="643">
        <f>'MASTER_ ALL areas - No.seedling'!R94</f>
        <v>21280</v>
      </c>
      <c r="T57" s="239">
        <f>'MASTER_ ALL areas - No.seedling'!S94</f>
        <v>22</v>
      </c>
      <c r="U57" s="236">
        <f t="shared" si="357"/>
        <v>2.0676691729323307E-2</v>
      </c>
      <c r="V57" s="242">
        <f>'MASTER_ ALL areas - No.seedling'!U94</f>
        <v>149</v>
      </c>
      <c r="W57" s="240">
        <f t="shared" si="358"/>
        <v>0.14003759398496241</v>
      </c>
      <c r="X57" s="644">
        <f>'MASTER_ ALL areas - No.seedling'!W94</f>
        <v>760</v>
      </c>
      <c r="Y57" s="242">
        <f>'MASTER_ ALL areas - No.seedling'!X94</f>
        <v>0</v>
      </c>
      <c r="Z57" s="236">
        <f t="shared" si="359"/>
        <v>0</v>
      </c>
      <c r="AA57" s="242">
        <f>'MASTER_ ALL areas - No.seedling'!Z94</f>
        <v>38</v>
      </c>
      <c r="AB57" s="240">
        <f t="shared" si="360"/>
        <v>1</v>
      </c>
      <c r="AC57" s="239">
        <f>'MASTER_ ALL areas - No.seedling'!AB94</f>
        <v>0</v>
      </c>
      <c r="AD57" s="239">
        <f>'MASTER_ ALL areas - No.seedling'!AC94</f>
        <v>0</v>
      </c>
      <c r="AE57" s="236">
        <f t="shared" si="361"/>
        <v>0</v>
      </c>
      <c r="AF57" s="242">
        <f>'MASTER_ ALL areas - No.seedling'!AE94</f>
        <v>0</v>
      </c>
      <c r="AG57" s="240">
        <f t="shared" si="362"/>
        <v>0</v>
      </c>
      <c r="AH57" s="239">
        <f>'MASTER_ ALL areas - No.seedling'!AG94</f>
        <v>0</v>
      </c>
      <c r="AI57" s="239">
        <f>'MASTER_ ALL areas - No.seedling'!AH94</f>
        <v>0</v>
      </c>
      <c r="AJ57" s="236">
        <f t="shared" si="363"/>
        <v>0</v>
      </c>
      <c r="AK57" s="242">
        <f>'MASTER_ ALL areas - No.seedling'!AJ94</f>
        <v>0</v>
      </c>
      <c r="AL57" s="241">
        <f t="shared" si="364"/>
        <v>0</v>
      </c>
      <c r="AM57" s="642"/>
      <c r="AN57" s="643">
        <f>'MASTER_ ALL areas - No.seedling'!AM94</f>
        <v>400</v>
      </c>
      <c r="AO57" s="239">
        <f>'MASTER_ ALL areas - No.seedling'!AN94</f>
        <v>2</v>
      </c>
      <c r="AP57" s="236">
        <f t="shared" si="365"/>
        <v>0.1</v>
      </c>
      <c r="AQ57" s="242">
        <f>'MASTER_ ALL areas - No.seedling'!AP94</f>
        <v>16</v>
      </c>
      <c r="AR57" s="236">
        <f t="shared" si="366"/>
        <v>0.8</v>
      </c>
      <c r="AS57" s="242">
        <f>'MASTER_ ALL areas - No.seedling'!AR94</f>
        <v>21600</v>
      </c>
      <c r="AT57" s="239">
        <f>'MASTER_ ALL areas - No.seedling'!AS94</f>
        <v>20</v>
      </c>
      <c r="AU57" s="236">
        <f t="shared" si="367"/>
        <v>1.8518518518518517E-2</v>
      </c>
      <c r="AV57" s="242">
        <f>'MASTER_ ALL areas - No.seedling'!AU94</f>
        <v>170</v>
      </c>
      <c r="AW57" s="236">
        <f t="shared" si="368"/>
        <v>0.15740740740740741</v>
      </c>
      <c r="AX57" s="230">
        <f>'MASTER_ ALL areas - No.seedling'!AW94</f>
        <v>40</v>
      </c>
      <c r="AY57" s="242">
        <f>'MASTER_ ALL areas - No.seedling'!AX94</f>
        <v>0</v>
      </c>
      <c r="AZ57" s="236">
        <f t="shared" si="369"/>
        <v>0</v>
      </c>
      <c r="BA57" s="242">
        <f>'MASTER_ ALL areas - No.seedling'!AZ94</f>
        <v>1</v>
      </c>
      <c r="BB57" s="236">
        <f t="shared" si="370"/>
        <v>0.5</v>
      </c>
      <c r="BC57" s="242">
        <f>'MASTER_ ALL areas - No.seedling'!BB94</f>
        <v>0</v>
      </c>
      <c r="BD57" s="239">
        <f>'MASTER_ ALL areas - No.seedling'!BC94</f>
        <v>0</v>
      </c>
      <c r="BE57" s="236">
        <f t="shared" si="371"/>
        <v>0</v>
      </c>
      <c r="BF57" s="242">
        <f>'MASTER_ ALL areas - No.seedling'!BE94</f>
        <v>0</v>
      </c>
      <c r="BG57" s="236">
        <f t="shared" si="372"/>
        <v>0</v>
      </c>
      <c r="BH57" s="242">
        <f>'MASTER_ ALL areas - No.seedling'!BG94</f>
        <v>0</v>
      </c>
      <c r="BI57" s="239">
        <f>'MASTER_ ALL areas - No.seedling'!BH94</f>
        <v>0</v>
      </c>
      <c r="BJ57" s="236">
        <f t="shared" si="373"/>
        <v>0</v>
      </c>
      <c r="BK57" s="242">
        <f>'MASTER_ ALL areas - No.seedling'!BJ94</f>
        <v>0</v>
      </c>
      <c r="BL57" s="236">
        <f t="shared" si="374"/>
        <v>0</v>
      </c>
      <c r="BM57" s="242">
        <f>'MASTER_ ALL areas - No.seedling'!BL94</f>
        <v>0</v>
      </c>
      <c r="BN57" s="239">
        <f>'MASTER_ ALL areas - No.seedling'!BM94</f>
        <v>0</v>
      </c>
      <c r="BO57" s="236">
        <f t="shared" si="375"/>
        <v>0</v>
      </c>
      <c r="BP57" s="242">
        <f>'MASTER_ ALL areas - No.seedling'!BO94</f>
        <v>0</v>
      </c>
      <c r="BQ57" s="236">
        <f t="shared" si="376"/>
        <v>0</v>
      </c>
      <c r="BR57" s="242">
        <f>'MASTER_ ALL areas - No.seedling'!BQ94</f>
        <v>0</v>
      </c>
      <c r="BS57" s="239">
        <f>'MASTER_ ALL areas - No.seedling'!BR94</f>
        <v>0</v>
      </c>
      <c r="BT57" s="236">
        <f t="shared" si="377"/>
        <v>0</v>
      </c>
      <c r="BU57" s="242">
        <f>'MASTER_ ALL areas - No.seedling'!BT94</f>
        <v>0</v>
      </c>
      <c r="BV57" s="236">
        <f t="shared" si="378"/>
        <v>0</v>
      </c>
      <c r="BW57" s="242">
        <f>'MASTER_ ALL areas - No.seedling'!BV94</f>
        <v>0</v>
      </c>
      <c r="BX57" s="239">
        <f>'MASTER_ ALL areas - No.seedling'!BW94</f>
        <v>0</v>
      </c>
      <c r="BY57" s="236">
        <f t="shared" si="379"/>
        <v>0</v>
      </c>
      <c r="BZ57" s="242">
        <f>'MASTER_ ALL areas - No.seedling'!BY94</f>
        <v>0</v>
      </c>
      <c r="CA57" s="241">
        <f t="shared" si="380"/>
        <v>0</v>
      </c>
      <c r="CB57" s="645"/>
      <c r="CC57" s="238">
        <f>'MASTER_ ALL areas - No.seedling'!CB94</f>
        <v>240</v>
      </c>
      <c r="CD57" s="239">
        <f>'MASTER_ ALL areas - No.seedling'!CC94</f>
        <v>2</v>
      </c>
      <c r="CE57" s="240">
        <f t="shared" si="381"/>
        <v>0.16666666666666666</v>
      </c>
      <c r="CF57" s="239">
        <f>'MASTER_ ALL areas - No.seedling'!CE94</f>
        <v>8</v>
      </c>
      <c r="CG57" s="241">
        <f t="shared" si="382"/>
        <v>0.66666666666666663</v>
      </c>
      <c r="CH57" s="238">
        <f>'MASTER_ ALL areas - No.seedling'!CG94</f>
        <v>160</v>
      </c>
      <c r="CI57" s="239">
        <f>'MASTER_ ALL areas - No.seedling'!CH94</f>
        <v>0</v>
      </c>
      <c r="CJ57" s="240">
        <f t="shared" si="383"/>
        <v>0</v>
      </c>
      <c r="CK57" s="239">
        <f>'MASTER_ ALL areas - No.seedling'!CJ94</f>
        <v>8</v>
      </c>
      <c r="CL57" s="241">
        <f t="shared" si="384"/>
        <v>1</v>
      </c>
      <c r="CM57" s="234">
        <f>'MASTER_ ALL areas - No.seedling'!CL94</f>
        <v>0</v>
      </c>
      <c r="CN57" s="239">
        <f>'MASTER_ ALL areas - No.seedling'!CM94</f>
        <v>0</v>
      </c>
      <c r="CO57" s="240">
        <f t="shared" si="385"/>
        <v>0</v>
      </c>
      <c r="CP57" s="239">
        <f>'MASTER_ ALL areas - No.seedling'!CO94</f>
        <v>0</v>
      </c>
      <c r="CQ57" s="241">
        <f t="shared" si="386"/>
        <v>0</v>
      </c>
      <c r="CR57" s="234">
        <f>'MASTER_ ALL areas - No.seedling'!CQ94</f>
        <v>0</v>
      </c>
      <c r="CS57" s="239">
        <f>'MASTER_ ALL areas - No.seedling'!CR94</f>
        <v>0</v>
      </c>
      <c r="CT57" s="240">
        <f t="shared" si="387"/>
        <v>0</v>
      </c>
      <c r="CU57" s="239">
        <f>'MASTER_ ALL areas - No.seedling'!CT94</f>
        <v>0</v>
      </c>
      <c r="CV57" s="241">
        <f t="shared" si="388"/>
        <v>0</v>
      </c>
      <c r="CW57" s="238">
        <f>'MASTER_ ALL areas - No.seedling'!CV94</f>
        <v>21000</v>
      </c>
      <c r="CX57" s="239">
        <f>'MASTER_ ALL areas - No.seedling'!CW94</f>
        <v>20</v>
      </c>
      <c r="CY57" s="240">
        <f t="shared" si="389"/>
        <v>1.9047619047619049E-2</v>
      </c>
      <c r="CZ57" s="239">
        <f>'MASTER_ ALL areas - No.seedling'!CY94</f>
        <v>140</v>
      </c>
      <c r="DA57" s="241">
        <f t="shared" si="390"/>
        <v>0.13333333333333333</v>
      </c>
      <c r="DB57" s="238">
        <f>'MASTER_ ALL areas - No.seedling'!DA94</f>
        <v>600</v>
      </c>
      <c r="DC57" s="239">
        <f>'MASTER_ ALL areas - No.seedling'!DB94</f>
        <v>0</v>
      </c>
      <c r="DD57" s="240">
        <f t="shared" si="391"/>
        <v>0</v>
      </c>
      <c r="DE57" s="239">
        <f>'MASTER_ ALL areas - No.seedling'!DD94</f>
        <v>30</v>
      </c>
      <c r="DF57" s="241">
        <f t="shared" si="392"/>
        <v>1</v>
      </c>
      <c r="DG57" s="234">
        <f>'MASTER_ ALL areas - No.seedling'!DF94</f>
        <v>0</v>
      </c>
      <c r="DH57" s="239">
        <f>'MASTER_ ALL areas - No.seedling'!DG94</f>
        <v>0</v>
      </c>
      <c r="DI57" s="240">
        <f t="shared" si="393"/>
        <v>0</v>
      </c>
      <c r="DJ57" s="239">
        <f>'MASTER_ ALL areas - No.seedling'!DI94</f>
        <v>0</v>
      </c>
      <c r="DK57" s="241">
        <f t="shared" si="394"/>
        <v>0</v>
      </c>
      <c r="DL57" s="234">
        <f>'MASTER_ ALL areas - No.seedling'!DK94</f>
        <v>0</v>
      </c>
      <c r="DM57" s="239">
        <f>'MASTER_ ALL areas - No.seedling'!DL94</f>
        <v>0</v>
      </c>
      <c r="DN57" s="240">
        <f t="shared" si="395"/>
        <v>0</v>
      </c>
      <c r="DO57" s="239">
        <f>'MASTER_ ALL areas - No.seedling'!DN94</f>
        <v>0</v>
      </c>
      <c r="DP57" s="241">
        <f t="shared" si="396"/>
        <v>0</v>
      </c>
      <c r="DQ57" s="238">
        <f>'MASTER_ ALL areas - No.seedling'!DP94</f>
        <v>40</v>
      </c>
      <c r="DR57" s="239">
        <f>'MASTER_ ALL areas - No.seedling'!DQ94</f>
        <v>0</v>
      </c>
      <c r="DS57" s="240">
        <f t="shared" si="397"/>
        <v>0</v>
      </c>
      <c r="DT57" s="239">
        <f>'MASTER_ ALL areas - No.seedling'!DS94</f>
        <v>1</v>
      </c>
      <c r="DU57" s="241">
        <f t="shared" si="398"/>
        <v>0.5</v>
      </c>
      <c r="DV57" s="234">
        <f>'MASTER_ ALL areas - No.seedling'!DU94</f>
        <v>0</v>
      </c>
      <c r="DW57" s="239">
        <f>'MASTER_ ALL areas - No.seedling'!DV94</f>
        <v>0</v>
      </c>
      <c r="DX57" s="240">
        <f t="shared" si="399"/>
        <v>0</v>
      </c>
      <c r="DY57" s="239">
        <f>'MASTER_ ALL areas - No.seedling'!DX94</f>
        <v>0</v>
      </c>
      <c r="DZ57" s="241">
        <f t="shared" si="400"/>
        <v>0</v>
      </c>
      <c r="EA57" s="234">
        <f>'MASTER_ ALL areas - No.seedling'!DZ94</f>
        <v>0</v>
      </c>
      <c r="EB57" s="239">
        <f>'MASTER_ ALL areas - No.seedling'!EA94</f>
        <v>0</v>
      </c>
      <c r="EC57" s="240">
        <f t="shared" si="401"/>
        <v>0</v>
      </c>
      <c r="ED57" s="239">
        <f>'MASTER_ ALL areas - No.seedling'!EC94</f>
        <v>0</v>
      </c>
      <c r="EE57" s="241">
        <f t="shared" si="402"/>
        <v>0</v>
      </c>
      <c r="EF57" s="234">
        <f>'MASTER_ ALL areas - No.seedling'!EE94</f>
        <v>0</v>
      </c>
      <c r="EG57" s="239">
        <f>'MASTER_ ALL areas - No.seedling'!EF94</f>
        <v>0</v>
      </c>
      <c r="EH57" s="240">
        <f t="shared" si="403"/>
        <v>0</v>
      </c>
      <c r="EI57" s="239">
        <f>'MASTER_ ALL areas - No.seedling'!EH94</f>
        <v>0</v>
      </c>
      <c r="EJ57" s="241">
        <f t="shared" si="404"/>
        <v>0</v>
      </c>
      <c r="EK57" s="234">
        <f>'MASTER_ ALL areas - No.seedling'!EJ94</f>
        <v>0</v>
      </c>
      <c r="EL57" s="239">
        <f>'MASTER_ ALL areas - No.seedling'!EK94</f>
        <v>0</v>
      </c>
      <c r="EM57" s="240">
        <f t="shared" si="405"/>
        <v>0</v>
      </c>
      <c r="EN57" s="239">
        <f>'MASTER_ ALL areas - No.seedling'!EM94</f>
        <v>0</v>
      </c>
      <c r="EO57" s="241">
        <f t="shared" si="406"/>
        <v>0</v>
      </c>
      <c r="EP57" s="234">
        <f>'MASTER_ ALL areas - No.seedling'!EO94</f>
        <v>0</v>
      </c>
      <c r="EQ57" s="239">
        <f>'MASTER_ ALL areas - No.seedling'!EP94</f>
        <v>0</v>
      </c>
      <c r="ER57" s="240">
        <f t="shared" si="407"/>
        <v>0</v>
      </c>
      <c r="ES57" s="239">
        <f>'MASTER_ ALL areas - No.seedling'!ER94</f>
        <v>0</v>
      </c>
      <c r="ET57" s="241">
        <f t="shared" si="408"/>
        <v>0</v>
      </c>
      <c r="EU57" s="234">
        <f>'MASTER_ ALL areas - No.seedling'!ET94</f>
        <v>0</v>
      </c>
      <c r="EV57" s="239">
        <f>'MASTER_ ALL areas - No.seedling'!EU94</f>
        <v>0</v>
      </c>
      <c r="EW57" s="240">
        <f t="shared" si="409"/>
        <v>0</v>
      </c>
      <c r="EX57" s="239">
        <f>'MASTER_ ALL areas - No.seedling'!EW94</f>
        <v>0</v>
      </c>
      <c r="EY57" s="241">
        <f t="shared" si="410"/>
        <v>0</v>
      </c>
      <c r="EZ57" s="234">
        <f>'MASTER_ ALL areas - No.seedling'!EY94</f>
        <v>0</v>
      </c>
      <c r="FA57" s="239">
        <f>'MASTER_ ALL areas - No.seedling'!EZ94</f>
        <v>0</v>
      </c>
      <c r="FB57" s="240">
        <f t="shared" si="411"/>
        <v>0</v>
      </c>
      <c r="FC57" s="239">
        <f>'MASTER_ ALL areas - No.seedling'!FB94</f>
        <v>0</v>
      </c>
      <c r="FD57" s="241">
        <f t="shared" si="412"/>
        <v>0</v>
      </c>
      <c r="FE57" s="234">
        <f>'MASTER_ ALL areas - No.seedling'!FD94</f>
        <v>0</v>
      </c>
      <c r="FF57" s="239">
        <f>'MASTER_ ALL areas - No.seedling'!FE94</f>
        <v>0</v>
      </c>
      <c r="FG57" s="240">
        <f t="shared" si="413"/>
        <v>0</v>
      </c>
      <c r="FH57" s="239">
        <f>'MASTER_ ALL areas - No.seedling'!FG94</f>
        <v>0</v>
      </c>
      <c r="FI57" s="241">
        <f t="shared" si="414"/>
        <v>0</v>
      </c>
      <c r="FJ57" s="234">
        <f>'MASTER_ ALL areas - No.seedling'!FI94</f>
        <v>0</v>
      </c>
      <c r="FK57" s="239">
        <f>'MASTER_ ALL areas - No.seedling'!FJ94</f>
        <v>0</v>
      </c>
      <c r="FL57" s="240">
        <f t="shared" si="415"/>
        <v>0</v>
      </c>
      <c r="FM57" s="239">
        <f>'MASTER_ ALL areas - No.seedling'!FL94</f>
        <v>0</v>
      </c>
      <c r="FN57" s="241">
        <f t="shared" si="416"/>
        <v>0</v>
      </c>
      <c r="FO57" s="234">
        <f>'MASTER_ ALL areas - No.seedling'!FN94</f>
        <v>0</v>
      </c>
      <c r="FP57" s="239">
        <f>'MASTER_ ALL areas - No.seedling'!FO94</f>
        <v>0</v>
      </c>
      <c r="FQ57" s="240">
        <f t="shared" si="417"/>
        <v>0</v>
      </c>
      <c r="FR57" s="239">
        <f>'MASTER_ ALL areas - No.seedling'!FQ94</f>
        <v>0</v>
      </c>
      <c r="FS57" s="241">
        <f t="shared" si="418"/>
        <v>0</v>
      </c>
      <c r="FT57" s="234">
        <f>'MASTER_ ALL areas - No.seedling'!FS94</f>
        <v>0</v>
      </c>
      <c r="FU57" s="239">
        <f>'MASTER_ ALL areas - No.seedling'!FT94</f>
        <v>0</v>
      </c>
      <c r="FV57" s="240">
        <f t="shared" si="419"/>
        <v>0</v>
      </c>
      <c r="FW57" s="239">
        <f>'MASTER_ ALL areas - No.seedling'!FV94</f>
        <v>0</v>
      </c>
      <c r="FX57" s="241">
        <f t="shared" si="420"/>
        <v>0</v>
      </c>
      <c r="FY57" s="234">
        <f>'MASTER_ ALL areas - No.seedling'!FX94</f>
        <v>0</v>
      </c>
      <c r="FZ57" s="239">
        <f>'MASTER_ ALL areas - No.seedling'!FY94</f>
        <v>0</v>
      </c>
      <c r="GA57" s="240">
        <f t="shared" si="421"/>
        <v>0</v>
      </c>
      <c r="GB57" s="239">
        <f>'MASTER_ ALL areas - No.seedling'!GA94</f>
        <v>0</v>
      </c>
      <c r="GC57" s="241">
        <f t="shared" si="422"/>
        <v>0</v>
      </c>
      <c r="GD57" s="234">
        <f>'MASTER_ ALL areas - No.seedling'!GC94</f>
        <v>0</v>
      </c>
      <c r="GE57" s="239">
        <f>'MASTER_ ALL areas - No.seedling'!GD94</f>
        <v>0</v>
      </c>
      <c r="GF57" s="240">
        <f t="shared" si="423"/>
        <v>0</v>
      </c>
      <c r="GG57" s="239">
        <f>'MASTER_ ALL areas - No.seedling'!GF94</f>
        <v>0</v>
      </c>
      <c r="GH57" s="241">
        <f t="shared" si="424"/>
        <v>0</v>
      </c>
      <c r="GI57" s="234">
        <f>'MASTER_ ALL areas - No.seedling'!GH94</f>
        <v>0</v>
      </c>
      <c r="GJ57" s="239">
        <f>'MASTER_ ALL areas - No.seedling'!GI94</f>
        <v>0</v>
      </c>
      <c r="GK57" s="240">
        <f t="shared" si="425"/>
        <v>0</v>
      </c>
      <c r="GL57" s="239">
        <f>'MASTER_ ALL areas - No.seedling'!GK94</f>
        <v>0</v>
      </c>
      <c r="GM57" s="241">
        <f t="shared" si="426"/>
        <v>0</v>
      </c>
      <c r="GN57" s="234">
        <f>'MASTER_ ALL areas - No.seedling'!GM94</f>
        <v>0</v>
      </c>
      <c r="GO57" s="239">
        <f>'MASTER_ ALL areas - No.seedling'!GN94</f>
        <v>0</v>
      </c>
      <c r="GP57" s="240">
        <f t="shared" si="427"/>
        <v>0</v>
      </c>
      <c r="GQ57" s="239">
        <f>'MASTER_ ALL areas - No.seedling'!GP94</f>
        <v>0</v>
      </c>
      <c r="GR57" s="241">
        <f t="shared" si="428"/>
        <v>0</v>
      </c>
      <c r="GS57" s="234">
        <f>'MASTER_ ALL areas - No.seedling'!GR94</f>
        <v>0</v>
      </c>
      <c r="GT57" s="239">
        <f>'MASTER_ ALL areas - No.seedling'!GS94</f>
        <v>0</v>
      </c>
      <c r="GU57" s="240">
        <f t="shared" si="429"/>
        <v>0</v>
      </c>
      <c r="GV57" s="239">
        <f>'MASTER_ ALL areas - No.seedling'!GU94</f>
        <v>0</v>
      </c>
      <c r="GW57" s="241">
        <f t="shared" si="430"/>
        <v>0</v>
      </c>
      <c r="GX57" s="234">
        <f>'MASTER_ ALL areas - No.seedling'!GW94</f>
        <v>0</v>
      </c>
      <c r="GY57" s="239">
        <f>'MASTER_ ALL areas - No.seedling'!GX94</f>
        <v>0</v>
      </c>
      <c r="GZ57" s="240">
        <f t="shared" si="431"/>
        <v>0</v>
      </c>
      <c r="HA57" s="239">
        <f>'MASTER_ ALL areas - No.seedling'!GZ94</f>
        <v>0</v>
      </c>
      <c r="HB57" s="241">
        <f t="shared" si="432"/>
        <v>0</v>
      </c>
      <c r="HC57" s="234">
        <f>'MASTER_ ALL areas - No.seedling'!HB94</f>
        <v>0</v>
      </c>
      <c r="HD57" s="239">
        <f>'MASTER_ ALL areas - No.seedling'!HC94</f>
        <v>0</v>
      </c>
      <c r="HE57" s="240">
        <f t="shared" si="433"/>
        <v>0</v>
      </c>
      <c r="HF57" s="239">
        <f>'MASTER_ ALL areas - No.seedling'!HE94</f>
        <v>0</v>
      </c>
      <c r="HG57" s="241">
        <f t="shared" si="434"/>
        <v>0</v>
      </c>
      <c r="HH57" s="234">
        <f>'MASTER_ ALL areas - No.seedling'!HG94</f>
        <v>0</v>
      </c>
      <c r="HI57" s="239">
        <f>'MASTER_ ALL areas - No.seedling'!HH94</f>
        <v>0</v>
      </c>
      <c r="HJ57" s="240">
        <f t="shared" si="435"/>
        <v>0</v>
      </c>
      <c r="HK57" s="239">
        <f>'MASTER_ ALL areas - No.seedling'!HJ94</f>
        <v>0</v>
      </c>
      <c r="HL57" s="241">
        <f t="shared" si="436"/>
        <v>0</v>
      </c>
      <c r="HM57" s="234">
        <f>'MASTER_ ALL areas - No.seedling'!HL94</f>
        <v>0</v>
      </c>
      <c r="HN57" s="239">
        <f>'MASTER_ ALL areas - No.seedling'!HM94</f>
        <v>0</v>
      </c>
      <c r="HO57" s="240">
        <f t="shared" si="437"/>
        <v>0</v>
      </c>
      <c r="HP57" s="239">
        <f>'MASTER_ ALL areas - No.seedling'!HO94</f>
        <v>0</v>
      </c>
      <c r="HQ57" s="241">
        <f t="shared" si="438"/>
        <v>0</v>
      </c>
      <c r="HR57" s="234">
        <f>'MASTER_ ALL areas - No.seedling'!HQ94</f>
        <v>0</v>
      </c>
      <c r="HS57" s="239">
        <f>'MASTER_ ALL areas - No.seedling'!HR94</f>
        <v>0</v>
      </c>
      <c r="HT57" s="240">
        <f t="shared" si="439"/>
        <v>0</v>
      </c>
      <c r="HU57" s="239">
        <f>'MASTER_ ALL areas - No.seedling'!HT94</f>
        <v>0</v>
      </c>
      <c r="HV57" s="241">
        <f t="shared" si="440"/>
        <v>0</v>
      </c>
      <c r="HW57" s="234">
        <f>'MASTER_ ALL areas - No.seedling'!HV94</f>
        <v>0</v>
      </c>
      <c r="HX57" s="239">
        <f>'MASTER_ ALL areas - No.seedling'!HW94</f>
        <v>0</v>
      </c>
      <c r="HY57" s="240">
        <f t="shared" si="441"/>
        <v>0</v>
      </c>
      <c r="HZ57" s="239">
        <f>'MASTER_ ALL areas - No.seedling'!HY94</f>
        <v>0</v>
      </c>
      <c r="IA57" s="241">
        <f t="shared" si="442"/>
        <v>0</v>
      </c>
      <c r="IB57" s="234">
        <f>'MASTER_ ALL areas - No.seedling'!IA94</f>
        <v>0</v>
      </c>
      <c r="IC57" s="239">
        <f>'MASTER_ ALL areas - No.seedling'!IB94</f>
        <v>0</v>
      </c>
      <c r="ID57" s="240">
        <f t="shared" si="443"/>
        <v>0</v>
      </c>
      <c r="IE57" s="239">
        <f>'MASTER_ ALL areas - No.seedling'!ID94</f>
        <v>0</v>
      </c>
      <c r="IF57" s="248">
        <f t="shared" si="444"/>
        <v>0</v>
      </c>
      <c r="IG57" s="249" t="s">
        <v>403</v>
      </c>
      <c r="IH57" s="250"/>
    </row>
    <row r="58" spans="2:242" ht="33" customHeight="1" x14ac:dyDescent="0.25">
      <c r="B58" s="420">
        <v>91</v>
      </c>
      <c r="C58" s="421" t="s">
        <v>312</v>
      </c>
      <c r="D58" s="422">
        <v>219914</v>
      </c>
      <c r="E58" s="423">
        <v>933103</v>
      </c>
      <c r="F58" s="424" t="s">
        <v>89</v>
      </c>
      <c r="G58" s="88" t="s">
        <v>185</v>
      </c>
      <c r="H58" s="212">
        <f>'MASTER_ ALL areas - No.seedling'!G95</f>
        <v>1</v>
      </c>
      <c r="I58" s="70">
        <f>'MASTER_ ALL areas - No.seedling'!H95</f>
        <v>0</v>
      </c>
      <c r="J58" s="71">
        <f>'MASTER_ ALL areas - No.seedling'!I95</f>
        <v>45.4</v>
      </c>
      <c r="K58" s="72">
        <f>'MASTER_ ALL areas - No.seedling'!J95</f>
        <v>75</v>
      </c>
      <c r="L58" s="73">
        <f t="shared" si="356"/>
        <v>1500</v>
      </c>
      <c r="M58" s="74">
        <f>'MASTER_ ALL areas - No.seedling'!L95</f>
        <v>1500</v>
      </c>
      <c r="N58" s="113">
        <f>'MASTER_ ALL areas - No.seedling'!M95</f>
        <v>3</v>
      </c>
      <c r="O58" s="114">
        <f>'MASTER_ ALL areas - No.seedling'!N95</f>
        <v>72</v>
      </c>
      <c r="P58" s="80">
        <f>'MASTER_ ALL areas - No.seedling'!O95</f>
        <v>0.04</v>
      </c>
      <c r="Q58" s="81">
        <f>'MASTER_ ALL areas - No.seedling'!P95</f>
        <v>0.96</v>
      </c>
      <c r="R58" s="621"/>
      <c r="S58" s="617">
        <f>'MASTER_ ALL areas - No.seedling'!R95</f>
        <v>460</v>
      </c>
      <c r="T58" s="76">
        <f>'MASTER_ ALL areas - No.seedling'!S95</f>
        <v>1</v>
      </c>
      <c r="U58" s="77">
        <f t="shared" si="357"/>
        <v>4.3478260869565216E-2</v>
      </c>
      <c r="V58" s="82">
        <f>'MASTER_ ALL areas - No.seedling'!U95</f>
        <v>20</v>
      </c>
      <c r="W58" s="80">
        <f t="shared" si="358"/>
        <v>0.86956521739130432</v>
      </c>
      <c r="X58" s="619">
        <f>'MASTER_ ALL areas - No.seedling'!W95</f>
        <v>1000</v>
      </c>
      <c r="Y58" s="82">
        <f>'MASTER_ ALL areas - No.seedling'!X95</f>
        <v>2</v>
      </c>
      <c r="Z58" s="77">
        <f t="shared" si="359"/>
        <v>0.04</v>
      </c>
      <c r="AA58" s="82">
        <f>'MASTER_ ALL areas - No.seedling'!Z95</f>
        <v>50</v>
      </c>
      <c r="AB58" s="80">
        <f t="shared" si="360"/>
        <v>1</v>
      </c>
      <c r="AC58" s="76">
        <f>'MASTER_ ALL areas - No.seedling'!AB95</f>
        <v>40</v>
      </c>
      <c r="AD58" s="76">
        <f>'MASTER_ ALL areas - No.seedling'!AC95</f>
        <v>0</v>
      </c>
      <c r="AE58" s="77">
        <f t="shared" si="361"/>
        <v>0</v>
      </c>
      <c r="AF58" s="82">
        <f>'MASTER_ ALL areas - No.seedling'!AE95</f>
        <v>2</v>
      </c>
      <c r="AG58" s="80">
        <f t="shared" si="362"/>
        <v>1</v>
      </c>
      <c r="AH58" s="76">
        <f>'MASTER_ ALL areas - No.seedling'!AG95</f>
        <v>0</v>
      </c>
      <c r="AI58" s="76">
        <f>'MASTER_ ALL areas - No.seedling'!AH95</f>
        <v>0</v>
      </c>
      <c r="AJ58" s="77">
        <f t="shared" si="363"/>
        <v>0</v>
      </c>
      <c r="AK58" s="82">
        <f>'MASTER_ ALL areas - No.seedling'!AJ95</f>
        <v>0</v>
      </c>
      <c r="AL58" s="81">
        <f t="shared" si="364"/>
        <v>0</v>
      </c>
      <c r="AM58" s="621"/>
      <c r="AN58" s="617">
        <f>'MASTER_ ALL areas - No.seedling'!AM95</f>
        <v>1440</v>
      </c>
      <c r="AO58" s="76">
        <f>'MASTER_ ALL areas - No.seedling'!AN95</f>
        <v>3</v>
      </c>
      <c r="AP58" s="77">
        <f t="shared" si="365"/>
        <v>4.1666666666666664E-2</v>
      </c>
      <c r="AQ58" s="82">
        <f>'MASTER_ ALL areas - No.seedling'!AP95</f>
        <v>71</v>
      </c>
      <c r="AR58" s="77">
        <f t="shared" si="366"/>
        <v>0.98611111111111116</v>
      </c>
      <c r="AS58" s="82">
        <f>'MASTER_ ALL areas - No.seedling'!AR95</f>
        <v>40</v>
      </c>
      <c r="AT58" s="76">
        <f>'MASTER_ ALL areas - No.seedling'!AS95</f>
        <v>0</v>
      </c>
      <c r="AU58" s="77">
        <f t="shared" si="367"/>
        <v>0</v>
      </c>
      <c r="AV58" s="82">
        <f>'MASTER_ ALL areas - No.seedling'!AU95</f>
        <v>1</v>
      </c>
      <c r="AW58" s="77">
        <f t="shared" si="368"/>
        <v>0.5</v>
      </c>
      <c r="AX58" s="71">
        <f>'MASTER_ ALL areas - No.seedling'!AW95</f>
        <v>0</v>
      </c>
      <c r="AY58" s="82">
        <f>'MASTER_ ALL areas - No.seedling'!AX95</f>
        <v>0</v>
      </c>
      <c r="AZ58" s="77">
        <f t="shared" si="369"/>
        <v>0</v>
      </c>
      <c r="BA58" s="82">
        <f>'MASTER_ ALL areas - No.seedling'!AZ95</f>
        <v>0</v>
      </c>
      <c r="BB58" s="77">
        <f t="shared" si="370"/>
        <v>0</v>
      </c>
      <c r="BC58" s="82">
        <f>'MASTER_ ALL areas - No.seedling'!BB95</f>
        <v>0</v>
      </c>
      <c r="BD58" s="76">
        <f>'MASTER_ ALL areas - No.seedling'!BC95</f>
        <v>0</v>
      </c>
      <c r="BE58" s="77">
        <f t="shared" si="371"/>
        <v>0</v>
      </c>
      <c r="BF58" s="82">
        <f>'MASTER_ ALL areas - No.seedling'!BE95</f>
        <v>0</v>
      </c>
      <c r="BG58" s="77">
        <f t="shared" si="372"/>
        <v>0</v>
      </c>
      <c r="BH58" s="82">
        <f>'MASTER_ ALL areas - No.seedling'!BG95</f>
        <v>20</v>
      </c>
      <c r="BI58" s="76">
        <f>'MASTER_ ALL areas - No.seedling'!BH95</f>
        <v>0</v>
      </c>
      <c r="BJ58" s="77">
        <f t="shared" si="373"/>
        <v>0</v>
      </c>
      <c r="BK58" s="82">
        <f>'MASTER_ ALL areas - No.seedling'!BJ95</f>
        <v>0</v>
      </c>
      <c r="BL58" s="77">
        <f t="shared" si="374"/>
        <v>0</v>
      </c>
      <c r="BM58" s="82">
        <f>'MASTER_ ALL areas - No.seedling'!BL95</f>
        <v>0</v>
      </c>
      <c r="BN58" s="76">
        <f>'MASTER_ ALL areas - No.seedling'!BM95</f>
        <v>0</v>
      </c>
      <c r="BO58" s="77">
        <f t="shared" si="375"/>
        <v>0</v>
      </c>
      <c r="BP58" s="82">
        <f>'MASTER_ ALL areas - No.seedling'!BO95</f>
        <v>0</v>
      </c>
      <c r="BQ58" s="77">
        <f t="shared" si="376"/>
        <v>0</v>
      </c>
      <c r="BR58" s="82">
        <f>'MASTER_ ALL areas - No.seedling'!BQ95</f>
        <v>0</v>
      </c>
      <c r="BS58" s="76">
        <f>'MASTER_ ALL areas - No.seedling'!BR95</f>
        <v>0</v>
      </c>
      <c r="BT58" s="77">
        <f t="shared" si="377"/>
        <v>0</v>
      </c>
      <c r="BU58" s="82">
        <f>'MASTER_ ALL areas - No.seedling'!BT95</f>
        <v>0</v>
      </c>
      <c r="BV58" s="77">
        <f t="shared" si="378"/>
        <v>0</v>
      </c>
      <c r="BW58" s="82">
        <f>'MASTER_ ALL areas - No.seedling'!BV95</f>
        <v>0</v>
      </c>
      <c r="BX58" s="76">
        <f>'MASTER_ ALL areas - No.seedling'!BW95</f>
        <v>0</v>
      </c>
      <c r="BY58" s="77">
        <f t="shared" si="379"/>
        <v>0</v>
      </c>
      <c r="BZ58" s="82">
        <f>'MASTER_ ALL areas - No.seedling'!BY95</f>
        <v>0</v>
      </c>
      <c r="CA58" s="81">
        <f t="shared" si="380"/>
        <v>0</v>
      </c>
      <c r="CB58" s="79"/>
      <c r="CC58" s="75">
        <f>'MASTER_ ALL areas - No.seedling'!CB95</f>
        <v>400</v>
      </c>
      <c r="CD58" s="76">
        <f>'MASTER_ ALL areas - No.seedling'!CC95</f>
        <v>1</v>
      </c>
      <c r="CE58" s="80">
        <f t="shared" si="381"/>
        <v>0.05</v>
      </c>
      <c r="CF58" s="76">
        <f>'MASTER_ ALL areas - No.seedling'!CE95</f>
        <v>19</v>
      </c>
      <c r="CG58" s="81">
        <f t="shared" si="382"/>
        <v>0.95</v>
      </c>
      <c r="CH58" s="75">
        <f>'MASTER_ ALL areas - No.seedling'!CG95</f>
        <v>1000</v>
      </c>
      <c r="CI58" s="76">
        <f>'MASTER_ ALL areas - No.seedling'!CH95</f>
        <v>2</v>
      </c>
      <c r="CJ58" s="80">
        <f t="shared" si="383"/>
        <v>0.04</v>
      </c>
      <c r="CK58" s="76">
        <f>'MASTER_ ALL areas - No.seedling'!CJ95</f>
        <v>50</v>
      </c>
      <c r="CL58" s="81">
        <f t="shared" si="384"/>
        <v>1</v>
      </c>
      <c r="CM58" s="75">
        <f>'MASTER_ ALL areas - No.seedling'!CL95</f>
        <v>40</v>
      </c>
      <c r="CN58" s="76">
        <f>'MASTER_ ALL areas - No.seedling'!CM95</f>
        <v>0</v>
      </c>
      <c r="CO58" s="80">
        <f t="shared" si="385"/>
        <v>0</v>
      </c>
      <c r="CP58" s="76">
        <f>'MASTER_ ALL areas - No.seedling'!CO95</f>
        <v>2</v>
      </c>
      <c r="CQ58" s="81">
        <f t="shared" si="386"/>
        <v>1</v>
      </c>
      <c r="CR58" s="113">
        <f>'MASTER_ ALL areas - No.seedling'!CQ95</f>
        <v>0</v>
      </c>
      <c r="CS58" s="76">
        <f>'MASTER_ ALL areas - No.seedling'!CR95</f>
        <v>0</v>
      </c>
      <c r="CT58" s="80">
        <f t="shared" si="387"/>
        <v>0</v>
      </c>
      <c r="CU58" s="76">
        <f>'MASTER_ ALL areas - No.seedling'!CT95</f>
        <v>0</v>
      </c>
      <c r="CV58" s="81">
        <f t="shared" si="388"/>
        <v>0</v>
      </c>
      <c r="CW58" s="75">
        <f>'MASTER_ ALL areas - No.seedling'!CV95</f>
        <v>40</v>
      </c>
      <c r="CX58" s="76">
        <f>'MASTER_ ALL areas - No.seedling'!CW95</f>
        <v>0</v>
      </c>
      <c r="CY58" s="80">
        <f t="shared" si="389"/>
        <v>0</v>
      </c>
      <c r="CZ58" s="76">
        <f>'MASTER_ ALL areas - No.seedling'!CY95</f>
        <v>1</v>
      </c>
      <c r="DA58" s="81">
        <f t="shared" si="390"/>
        <v>0.5</v>
      </c>
      <c r="DB58" s="113">
        <f>'MASTER_ ALL areas - No.seedling'!DA95</f>
        <v>0</v>
      </c>
      <c r="DC58" s="76">
        <f>'MASTER_ ALL areas - No.seedling'!DB95</f>
        <v>0</v>
      </c>
      <c r="DD58" s="80">
        <f t="shared" si="391"/>
        <v>0</v>
      </c>
      <c r="DE58" s="76">
        <f>'MASTER_ ALL areas - No.seedling'!DD95</f>
        <v>0</v>
      </c>
      <c r="DF58" s="81">
        <f t="shared" si="392"/>
        <v>0</v>
      </c>
      <c r="DG58" s="113">
        <f>'MASTER_ ALL areas - No.seedling'!DF95</f>
        <v>0</v>
      </c>
      <c r="DH58" s="76">
        <f>'MASTER_ ALL areas - No.seedling'!DG95</f>
        <v>0</v>
      </c>
      <c r="DI58" s="80">
        <f t="shared" si="393"/>
        <v>0</v>
      </c>
      <c r="DJ58" s="76">
        <f>'MASTER_ ALL areas - No.seedling'!DI95</f>
        <v>0</v>
      </c>
      <c r="DK58" s="81">
        <f t="shared" si="394"/>
        <v>0</v>
      </c>
      <c r="DL58" s="113">
        <f>'MASTER_ ALL areas - No.seedling'!DK95</f>
        <v>0</v>
      </c>
      <c r="DM58" s="76">
        <f>'MASTER_ ALL areas - No.seedling'!DL95</f>
        <v>0</v>
      </c>
      <c r="DN58" s="80">
        <f t="shared" si="395"/>
        <v>0</v>
      </c>
      <c r="DO58" s="76">
        <f>'MASTER_ ALL areas - No.seedling'!DN95</f>
        <v>0</v>
      </c>
      <c r="DP58" s="81">
        <f t="shared" si="396"/>
        <v>0</v>
      </c>
      <c r="DQ58" s="113">
        <f>'MASTER_ ALL areas - No.seedling'!DP95</f>
        <v>0</v>
      </c>
      <c r="DR58" s="76">
        <f>'MASTER_ ALL areas - No.seedling'!DQ95</f>
        <v>0</v>
      </c>
      <c r="DS58" s="80">
        <f t="shared" si="397"/>
        <v>0</v>
      </c>
      <c r="DT58" s="76">
        <f>'MASTER_ ALL areas - No.seedling'!DS95</f>
        <v>0</v>
      </c>
      <c r="DU58" s="81">
        <f t="shared" si="398"/>
        <v>0</v>
      </c>
      <c r="DV58" s="113">
        <f>'MASTER_ ALL areas - No.seedling'!DU95</f>
        <v>0</v>
      </c>
      <c r="DW58" s="76">
        <f>'MASTER_ ALL areas - No.seedling'!DV95</f>
        <v>0</v>
      </c>
      <c r="DX58" s="80">
        <f t="shared" si="399"/>
        <v>0</v>
      </c>
      <c r="DY58" s="76">
        <f>'MASTER_ ALL areas - No.seedling'!DX95</f>
        <v>0</v>
      </c>
      <c r="DZ58" s="81">
        <f t="shared" si="400"/>
        <v>0</v>
      </c>
      <c r="EA58" s="113">
        <f>'MASTER_ ALL areas - No.seedling'!DZ95</f>
        <v>0</v>
      </c>
      <c r="EB58" s="76">
        <f>'MASTER_ ALL areas - No.seedling'!EA95</f>
        <v>0</v>
      </c>
      <c r="EC58" s="80">
        <f t="shared" si="401"/>
        <v>0</v>
      </c>
      <c r="ED58" s="76">
        <f>'MASTER_ ALL areas - No.seedling'!EC95</f>
        <v>0</v>
      </c>
      <c r="EE58" s="81">
        <f t="shared" si="402"/>
        <v>0</v>
      </c>
      <c r="EF58" s="113">
        <f>'MASTER_ ALL areas - No.seedling'!EE95</f>
        <v>0</v>
      </c>
      <c r="EG58" s="76">
        <f>'MASTER_ ALL areas - No.seedling'!EF95</f>
        <v>0</v>
      </c>
      <c r="EH58" s="80">
        <f t="shared" si="403"/>
        <v>0</v>
      </c>
      <c r="EI58" s="76">
        <f>'MASTER_ ALL areas - No.seedling'!EH95</f>
        <v>0</v>
      </c>
      <c r="EJ58" s="81">
        <f t="shared" si="404"/>
        <v>0</v>
      </c>
      <c r="EK58" s="113">
        <f>'MASTER_ ALL areas - No.seedling'!EJ95</f>
        <v>0</v>
      </c>
      <c r="EL58" s="76">
        <f>'MASTER_ ALL areas - No.seedling'!EK95</f>
        <v>0</v>
      </c>
      <c r="EM58" s="80">
        <f t="shared" si="405"/>
        <v>0</v>
      </c>
      <c r="EN58" s="76">
        <f>'MASTER_ ALL areas - No.seedling'!EM95</f>
        <v>0</v>
      </c>
      <c r="EO58" s="81">
        <f t="shared" si="406"/>
        <v>0</v>
      </c>
      <c r="EP58" s="113">
        <f>'MASTER_ ALL areas - No.seedling'!EO95</f>
        <v>0</v>
      </c>
      <c r="EQ58" s="76">
        <f>'MASTER_ ALL areas - No.seedling'!EP95</f>
        <v>0</v>
      </c>
      <c r="ER58" s="80">
        <f t="shared" si="407"/>
        <v>0</v>
      </c>
      <c r="ES58" s="76">
        <f>'MASTER_ ALL areas - No.seedling'!ER95</f>
        <v>0</v>
      </c>
      <c r="ET58" s="81">
        <f t="shared" si="408"/>
        <v>0</v>
      </c>
      <c r="EU58" s="113">
        <f>'MASTER_ ALL areas - No.seedling'!ET95</f>
        <v>0</v>
      </c>
      <c r="EV58" s="76">
        <f>'MASTER_ ALL areas - No.seedling'!EU95</f>
        <v>0</v>
      </c>
      <c r="EW58" s="80">
        <f t="shared" si="409"/>
        <v>0</v>
      </c>
      <c r="EX58" s="76">
        <f>'MASTER_ ALL areas - No.seedling'!EW95</f>
        <v>0</v>
      </c>
      <c r="EY58" s="81">
        <f t="shared" si="410"/>
        <v>0</v>
      </c>
      <c r="EZ58" s="113">
        <f>'MASTER_ ALL areas - No.seedling'!EY95</f>
        <v>0</v>
      </c>
      <c r="FA58" s="76">
        <f>'MASTER_ ALL areas - No.seedling'!EZ95</f>
        <v>0</v>
      </c>
      <c r="FB58" s="80">
        <f t="shared" si="411"/>
        <v>0</v>
      </c>
      <c r="FC58" s="76">
        <f>'MASTER_ ALL areas - No.seedling'!FB95</f>
        <v>0</v>
      </c>
      <c r="FD58" s="81">
        <f t="shared" si="412"/>
        <v>0</v>
      </c>
      <c r="FE58" s="75">
        <f>'MASTER_ ALL areas - No.seedling'!FD95</f>
        <v>20</v>
      </c>
      <c r="FF58" s="76">
        <f>'MASTER_ ALL areas - No.seedling'!FE95</f>
        <v>0</v>
      </c>
      <c r="FG58" s="80">
        <f t="shared" si="413"/>
        <v>0</v>
      </c>
      <c r="FH58" s="76">
        <f>'MASTER_ ALL areas - No.seedling'!FG95</f>
        <v>0</v>
      </c>
      <c r="FI58" s="81">
        <f t="shared" si="414"/>
        <v>0</v>
      </c>
      <c r="FJ58" s="113">
        <f>'MASTER_ ALL areas - No.seedling'!FI95</f>
        <v>0</v>
      </c>
      <c r="FK58" s="76">
        <f>'MASTER_ ALL areas - No.seedling'!FJ95</f>
        <v>0</v>
      </c>
      <c r="FL58" s="80">
        <f t="shared" si="415"/>
        <v>0</v>
      </c>
      <c r="FM58" s="76">
        <f>'MASTER_ ALL areas - No.seedling'!FL95</f>
        <v>0</v>
      </c>
      <c r="FN58" s="81">
        <f t="shared" si="416"/>
        <v>0</v>
      </c>
      <c r="FO58" s="113">
        <f>'MASTER_ ALL areas - No.seedling'!FN95</f>
        <v>0</v>
      </c>
      <c r="FP58" s="76">
        <f>'MASTER_ ALL areas - No.seedling'!FO95</f>
        <v>0</v>
      </c>
      <c r="FQ58" s="80">
        <f t="shared" si="417"/>
        <v>0</v>
      </c>
      <c r="FR58" s="76">
        <f>'MASTER_ ALL areas - No.seedling'!FQ95</f>
        <v>0</v>
      </c>
      <c r="FS58" s="81">
        <f t="shared" si="418"/>
        <v>0</v>
      </c>
      <c r="FT58" s="113">
        <f>'MASTER_ ALL areas - No.seedling'!FS95</f>
        <v>0</v>
      </c>
      <c r="FU58" s="76">
        <f>'MASTER_ ALL areas - No.seedling'!FT95</f>
        <v>0</v>
      </c>
      <c r="FV58" s="80">
        <f t="shared" si="419"/>
        <v>0</v>
      </c>
      <c r="FW58" s="76">
        <f>'MASTER_ ALL areas - No.seedling'!FV95</f>
        <v>0</v>
      </c>
      <c r="FX58" s="81">
        <f t="shared" si="420"/>
        <v>0</v>
      </c>
      <c r="FY58" s="113">
        <f>'MASTER_ ALL areas - No.seedling'!FX95</f>
        <v>0</v>
      </c>
      <c r="FZ58" s="76">
        <f>'MASTER_ ALL areas - No.seedling'!FY95</f>
        <v>0</v>
      </c>
      <c r="GA58" s="80">
        <f t="shared" si="421"/>
        <v>0</v>
      </c>
      <c r="GB58" s="76">
        <f>'MASTER_ ALL areas - No.seedling'!GA95</f>
        <v>0</v>
      </c>
      <c r="GC58" s="81">
        <f t="shared" si="422"/>
        <v>0</v>
      </c>
      <c r="GD58" s="113">
        <f>'MASTER_ ALL areas - No.seedling'!GC95</f>
        <v>0</v>
      </c>
      <c r="GE58" s="76">
        <f>'MASTER_ ALL areas - No.seedling'!GD95</f>
        <v>0</v>
      </c>
      <c r="GF58" s="80">
        <f t="shared" si="423"/>
        <v>0</v>
      </c>
      <c r="GG58" s="76">
        <f>'MASTER_ ALL areas - No.seedling'!GF95</f>
        <v>0</v>
      </c>
      <c r="GH58" s="81">
        <f t="shared" si="424"/>
        <v>0</v>
      </c>
      <c r="GI58" s="113">
        <f>'MASTER_ ALL areas - No.seedling'!GH95</f>
        <v>0</v>
      </c>
      <c r="GJ58" s="76">
        <f>'MASTER_ ALL areas - No.seedling'!GI95</f>
        <v>0</v>
      </c>
      <c r="GK58" s="80">
        <f t="shared" si="425"/>
        <v>0</v>
      </c>
      <c r="GL58" s="76">
        <f>'MASTER_ ALL areas - No.seedling'!GK95</f>
        <v>0</v>
      </c>
      <c r="GM58" s="81">
        <f t="shared" si="426"/>
        <v>0</v>
      </c>
      <c r="GN58" s="113">
        <f>'MASTER_ ALL areas - No.seedling'!GM95</f>
        <v>0</v>
      </c>
      <c r="GO58" s="76">
        <f>'MASTER_ ALL areas - No.seedling'!GN95</f>
        <v>0</v>
      </c>
      <c r="GP58" s="80">
        <f t="shared" si="427"/>
        <v>0</v>
      </c>
      <c r="GQ58" s="76">
        <f>'MASTER_ ALL areas - No.seedling'!GP95</f>
        <v>0</v>
      </c>
      <c r="GR58" s="81">
        <f t="shared" si="428"/>
        <v>0</v>
      </c>
      <c r="GS58" s="113">
        <f>'MASTER_ ALL areas - No.seedling'!GR95</f>
        <v>0</v>
      </c>
      <c r="GT58" s="76">
        <f>'MASTER_ ALL areas - No.seedling'!GS95</f>
        <v>0</v>
      </c>
      <c r="GU58" s="80">
        <f t="shared" si="429"/>
        <v>0</v>
      </c>
      <c r="GV58" s="76">
        <f>'MASTER_ ALL areas - No.seedling'!GU95</f>
        <v>0</v>
      </c>
      <c r="GW58" s="81">
        <f t="shared" si="430"/>
        <v>0</v>
      </c>
      <c r="GX58" s="113">
        <f>'MASTER_ ALL areas - No.seedling'!GW95</f>
        <v>0</v>
      </c>
      <c r="GY58" s="76">
        <f>'MASTER_ ALL areas - No.seedling'!GX95</f>
        <v>0</v>
      </c>
      <c r="GZ58" s="80">
        <f t="shared" si="431"/>
        <v>0</v>
      </c>
      <c r="HA58" s="76">
        <f>'MASTER_ ALL areas - No.seedling'!GZ95</f>
        <v>0</v>
      </c>
      <c r="HB58" s="81">
        <f t="shared" si="432"/>
        <v>0</v>
      </c>
      <c r="HC58" s="113">
        <f>'MASTER_ ALL areas - No.seedling'!HB95</f>
        <v>0</v>
      </c>
      <c r="HD58" s="76">
        <f>'MASTER_ ALL areas - No.seedling'!HC95</f>
        <v>0</v>
      </c>
      <c r="HE58" s="80">
        <f t="shared" si="433"/>
        <v>0</v>
      </c>
      <c r="HF58" s="76">
        <f>'MASTER_ ALL areas - No.seedling'!HE95</f>
        <v>0</v>
      </c>
      <c r="HG58" s="81">
        <f t="shared" si="434"/>
        <v>0</v>
      </c>
      <c r="HH58" s="113">
        <f>'MASTER_ ALL areas - No.seedling'!HG95</f>
        <v>0</v>
      </c>
      <c r="HI58" s="76">
        <f>'MASTER_ ALL areas - No.seedling'!HH95</f>
        <v>0</v>
      </c>
      <c r="HJ58" s="80">
        <f t="shared" si="435"/>
        <v>0</v>
      </c>
      <c r="HK58" s="76">
        <f>'MASTER_ ALL areas - No.seedling'!HJ95</f>
        <v>0</v>
      </c>
      <c r="HL58" s="81">
        <f t="shared" si="436"/>
        <v>0</v>
      </c>
      <c r="HM58" s="113">
        <f>'MASTER_ ALL areas - No.seedling'!HL95</f>
        <v>0</v>
      </c>
      <c r="HN58" s="76">
        <f>'MASTER_ ALL areas - No.seedling'!HM95</f>
        <v>0</v>
      </c>
      <c r="HO58" s="80">
        <f t="shared" si="437"/>
        <v>0</v>
      </c>
      <c r="HP58" s="76">
        <f>'MASTER_ ALL areas - No.seedling'!HO95</f>
        <v>0</v>
      </c>
      <c r="HQ58" s="81">
        <f t="shared" si="438"/>
        <v>0</v>
      </c>
      <c r="HR58" s="113">
        <f>'MASTER_ ALL areas - No.seedling'!HQ95</f>
        <v>0</v>
      </c>
      <c r="HS58" s="76">
        <f>'MASTER_ ALL areas - No.seedling'!HR95</f>
        <v>0</v>
      </c>
      <c r="HT58" s="80">
        <f t="shared" si="439"/>
        <v>0</v>
      </c>
      <c r="HU58" s="76">
        <f>'MASTER_ ALL areas - No.seedling'!HT95</f>
        <v>0</v>
      </c>
      <c r="HV58" s="81">
        <f t="shared" si="440"/>
        <v>0</v>
      </c>
      <c r="HW58" s="113">
        <f>'MASTER_ ALL areas - No.seedling'!HV95</f>
        <v>0</v>
      </c>
      <c r="HX58" s="76">
        <f>'MASTER_ ALL areas - No.seedling'!HW95</f>
        <v>0</v>
      </c>
      <c r="HY58" s="80">
        <f t="shared" si="441"/>
        <v>0</v>
      </c>
      <c r="HZ58" s="76">
        <f>'MASTER_ ALL areas - No.seedling'!HY95</f>
        <v>0</v>
      </c>
      <c r="IA58" s="81">
        <f t="shared" si="442"/>
        <v>0</v>
      </c>
      <c r="IB58" s="113">
        <f>'MASTER_ ALL areas - No.seedling'!IA95</f>
        <v>0</v>
      </c>
      <c r="IC58" s="76">
        <f>'MASTER_ ALL areas - No.seedling'!IB95</f>
        <v>0</v>
      </c>
      <c r="ID58" s="80">
        <f t="shared" si="443"/>
        <v>0</v>
      </c>
      <c r="IE58" s="76">
        <f>'MASTER_ ALL areas - No.seedling'!ID95</f>
        <v>0</v>
      </c>
      <c r="IF58" s="85">
        <f t="shared" si="444"/>
        <v>0</v>
      </c>
      <c r="IG58" s="86" t="s">
        <v>313</v>
      </c>
      <c r="IH58" s="87"/>
    </row>
    <row r="59" spans="2:242" ht="33" customHeight="1" x14ac:dyDescent="0.25">
      <c r="B59" s="420">
        <v>94</v>
      </c>
      <c r="C59" s="421" t="s">
        <v>317</v>
      </c>
      <c r="D59" s="422">
        <v>217817</v>
      </c>
      <c r="E59" s="423">
        <v>933313</v>
      </c>
      <c r="F59" s="424" t="s">
        <v>89</v>
      </c>
      <c r="G59" s="88" t="s">
        <v>190</v>
      </c>
      <c r="H59" s="212">
        <f>'MASTER_ ALL areas - No.seedling'!G98</f>
        <v>7</v>
      </c>
      <c r="I59" s="70">
        <f>'MASTER_ ALL areas - No.seedling'!H98</f>
        <v>0.25</v>
      </c>
      <c r="J59" s="71">
        <f>'MASTER_ ALL areas - No.seedling'!I98</f>
        <v>40.4</v>
      </c>
      <c r="K59" s="72">
        <f>'MASTER_ ALL areas - No.seedling'!J98</f>
        <v>21</v>
      </c>
      <c r="L59" s="73">
        <f t="shared" si="356"/>
        <v>420</v>
      </c>
      <c r="M59" s="74">
        <f>'MASTER_ ALL areas - No.seedling'!L98</f>
        <v>420</v>
      </c>
      <c r="N59" s="113">
        <f>'MASTER_ ALL areas - No.seedling'!M98</f>
        <v>3</v>
      </c>
      <c r="O59" s="114">
        <f>'MASTER_ ALL areas - No.seedling'!N98</f>
        <v>8</v>
      </c>
      <c r="P59" s="80">
        <f>'MASTER_ ALL areas - No.seedling'!O98</f>
        <v>0.14285714285714285</v>
      </c>
      <c r="Q59" s="81">
        <f>'MASTER_ ALL areas - No.seedling'!P98</f>
        <v>0.38095238095238093</v>
      </c>
      <c r="R59" s="621"/>
      <c r="S59" s="617">
        <f>'MASTER_ ALL areas - No.seedling'!R98</f>
        <v>340</v>
      </c>
      <c r="T59" s="76">
        <f>'MASTER_ ALL areas - No.seedling'!S98</f>
        <v>1</v>
      </c>
      <c r="U59" s="77">
        <f t="shared" si="357"/>
        <v>5.8823529411764705E-2</v>
      </c>
      <c r="V59" s="82">
        <f>'MASTER_ ALL areas - No.seedling'!U98</f>
        <v>4</v>
      </c>
      <c r="W59" s="80">
        <f t="shared" si="358"/>
        <v>0.23529411764705882</v>
      </c>
      <c r="X59" s="619">
        <f>'MASTER_ ALL areas - No.seedling'!W98</f>
        <v>80</v>
      </c>
      <c r="Y59" s="82">
        <f>'MASTER_ ALL areas - No.seedling'!X98</f>
        <v>2</v>
      </c>
      <c r="Z59" s="77">
        <f t="shared" si="359"/>
        <v>0.5</v>
      </c>
      <c r="AA59" s="82">
        <f>'MASTER_ ALL areas - No.seedling'!Z98</f>
        <v>4</v>
      </c>
      <c r="AB59" s="80">
        <f t="shared" si="360"/>
        <v>1</v>
      </c>
      <c r="AC59" s="76">
        <f>'MASTER_ ALL areas - No.seedling'!AB98</f>
        <v>0</v>
      </c>
      <c r="AD59" s="76">
        <f>'MASTER_ ALL areas - No.seedling'!AC98</f>
        <v>0</v>
      </c>
      <c r="AE59" s="77">
        <f t="shared" si="361"/>
        <v>0</v>
      </c>
      <c r="AF59" s="82">
        <f>'MASTER_ ALL areas - No.seedling'!AE98</f>
        <v>0</v>
      </c>
      <c r="AG59" s="80">
        <f t="shared" si="362"/>
        <v>0</v>
      </c>
      <c r="AH59" s="76">
        <f>'MASTER_ ALL areas - No.seedling'!AG98</f>
        <v>0</v>
      </c>
      <c r="AI59" s="76">
        <f>'MASTER_ ALL areas - No.seedling'!AH98</f>
        <v>0</v>
      </c>
      <c r="AJ59" s="77">
        <f t="shared" si="363"/>
        <v>0</v>
      </c>
      <c r="AK59" s="82">
        <f>'MASTER_ ALL areas - No.seedling'!AJ98</f>
        <v>0</v>
      </c>
      <c r="AL59" s="81">
        <f t="shared" si="364"/>
        <v>0</v>
      </c>
      <c r="AM59" s="621"/>
      <c r="AN59" s="617">
        <f>'MASTER_ ALL areas - No.seedling'!AM98</f>
        <v>240</v>
      </c>
      <c r="AO59" s="76">
        <f>'MASTER_ ALL areas - No.seedling'!AN98</f>
        <v>1</v>
      </c>
      <c r="AP59" s="77">
        <f t="shared" si="365"/>
        <v>8.3333333333333329E-2</v>
      </c>
      <c r="AQ59" s="82">
        <f>'MASTER_ ALL areas - No.seedling'!AP98</f>
        <v>5</v>
      </c>
      <c r="AR59" s="77">
        <f t="shared" si="366"/>
        <v>0.41666666666666669</v>
      </c>
      <c r="AS59" s="82">
        <f>'MASTER_ ALL areas - No.seedling'!AR98</f>
        <v>120</v>
      </c>
      <c r="AT59" s="76">
        <f>'MASTER_ ALL areas - No.seedling'!AS98</f>
        <v>1</v>
      </c>
      <c r="AU59" s="77">
        <f t="shared" si="367"/>
        <v>0.16666666666666666</v>
      </c>
      <c r="AV59" s="82">
        <f>'MASTER_ ALL areas - No.seedling'!AU98</f>
        <v>1</v>
      </c>
      <c r="AW59" s="77">
        <f t="shared" si="368"/>
        <v>0.16666666666666666</v>
      </c>
      <c r="AX59" s="71">
        <f>'MASTER_ ALL areas - No.seedling'!AW98</f>
        <v>0</v>
      </c>
      <c r="AY59" s="82">
        <f>'MASTER_ ALL areas - No.seedling'!AX98</f>
        <v>0</v>
      </c>
      <c r="AZ59" s="77">
        <f t="shared" si="369"/>
        <v>0</v>
      </c>
      <c r="BA59" s="82">
        <f>'MASTER_ ALL areas - No.seedling'!AZ98</f>
        <v>0</v>
      </c>
      <c r="BB59" s="77">
        <f t="shared" si="370"/>
        <v>0</v>
      </c>
      <c r="BC59" s="82">
        <f>'MASTER_ ALL areas - No.seedling'!BB98</f>
        <v>0</v>
      </c>
      <c r="BD59" s="76">
        <f>'MASTER_ ALL areas - No.seedling'!BC98</f>
        <v>0</v>
      </c>
      <c r="BE59" s="77">
        <f t="shared" si="371"/>
        <v>0</v>
      </c>
      <c r="BF59" s="82">
        <f>'MASTER_ ALL areas - No.seedling'!BE98</f>
        <v>0</v>
      </c>
      <c r="BG59" s="77">
        <f t="shared" si="372"/>
        <v>0</v>
      </c>
      <c r="BH59" s="82">
        <f>'MASTER_ ALL areas - No.seedling'!BG98</f>
        <v>60</v>
      </c>
      <c r="BI59" s="76">
        <f>'MASTER_ ALL areas - No.seedling'!BH98</f>
        <v>1</v>
      </c>
      <c r="BJ59" s="77">
        <f t="shared" si="373"/>
        <v>0.33333333333333331</v>
      </c>
      <c r="BK59" s="82">
        <f>'MASTER_ ALL areas - No.seedling'!BJ98</f>
        <v>2</v>
      </c>
      <c r="BL59" s="77">
        <f t="shared" si="374"/>
        <v>0.66666666666666663</v>
      </c>
      <c r="BM59" s="82">
        <f>'MASTER_ ALL areas - No.seedling'!BL98</f>
        <v>0</v>
      </c>
      <c r="BN59" s="76">
        <f>'MASTER_ ALL areas - No.seedling'!BM98</f>
        <v>0</v>
      </c>
      <c r="BO59" s="77">
        <f t="shared" si="375"/>
        <v>0</v>
      </c>
      <c r="BP59" s="82">
        <f>'MASTER_ ALL areas - No.seedling'!BO98</f>
        <v>0</v>
      </c>
      <c r="BQ59" s="77">
        <f t="shared" si="376"/>
        <v>0</v>
      </c>
      <c r="BR59" s="82">
        <f>'MASTER_ ALL areas - No.seedling'!BQ98</f>
        <v>0</v>
      </c>
      <c r="BS59" s="76">
        <f>'MASTER_ ALL areas - No.seedling'!BR98</f>
        <v>0</v>
      </c>
      <c r="BT59" s="77">
        <f t="shared" si="377"/>
        <v>0</v>
      </c>
      <c r="BU59" s="82">
        <f>'MASTER_ ALL areas - No.seedling'!BT98</f>
        <v>0</v>
      </c>
      <c r="BV59" s="77">
        <f t="shared" si="378"/>
        <v>0</v>
      </c>
      <c r="BW59" s="82">
        <f>'MASTER_ ALL areas - No.seedling'!BV98</f>
        <v>0</v>
      </c>
      <c r="BX59" s="76">
        <f>'MASTER_ ALL areas - No.seedling'!BW98</f>
        <v>0</v>
      </c>
      <c r="BY59" s="77">
        <f t="shared" si="379"/>
        <v>0</v>
      </c>
      <c r="BZ59" s="82">
        <f>'MASTER_ ALL areas - No.seedling'!BY98</f>
        <v>0</v>
      </c>
      <c r="CA59" s="81">
        <f t="shared" si="380"/>
        <v>0</v>
      </c>
      <c r="CB59" s="79"/>
      <c r="CC59" s="75">
        <f>'MASTER_ ALL areas - No.seedling'!CB98</f>
        <v>180</v>
      </c>
      <c r="CD59" s="76">
        <f>'MASTER_ ALL areas - No.seedling'!CC98</f>
        <v>0</v>
      </c>
      <c r="CE59" s="80">
        <f t="shared" si="381"/>
        <v>0</v>
      </c>
      <c r="CF59" s="76">
        <f>'MASTER_ ALL areas - No.seedling'!CE98</f>
        <v>2</v>
      </c>
      <c r="CG59" s="81">
        <f t="shared" si="382"/>
        <v>0.22222222222222221</v>
      </c>
      <c r="CH59" s="75">
        <f>'MASTER_ ALL areas - No.seedling'!CG98</f>
        <v>60</v>
      </c>
      <c r="CI59" s="76">
        <f>'MASTER_ ALL areas - No.seedling'!CH98</f>
        <v>1</v>
      </c>
      <c r="CJ59" s="80">
        <f t="shared" si="383"/>
        <v>0.33333333333333331</v>
      </c>
      <c r="CK59" s="76">
        <f>'MASTER_ ALL areas - No.seedling'!CJ98</f>
        <v>3</v>
      </c>
      <c r="CL59" s="81">
        <f t="shared" si="384"/>
        <v>1</v>
      </c>
      <c r="CM59" s="113">
        <f>'MASTER_ ALL areas - No.seedling'!CL98</f>
        <v>0</v>
      </c>
      <c r="CN59" s="76">
        <f>'MASTER_ ALL areas - No.seedling'!CM98</f>
        <v>0</v>
      </c>
      <c r="CO59" s="80">
        <f t="shared" si="385"/>
        <v>0</v>
      </c>
      <c r="CP59" s="76">
        <f>'MASTER_ ALL areas - No.seedling'!CO98</f>
        <v>0</v>
      </c>
      <c r="CQ59" s="81">
        <f t="shared" si="386"/>
        <v>0</v>
      </c>
      <c r="CR59" s="113">
        <f>'MASTER_ ALL areas - No.seedling'!CQ98</f>
        <v>0</v>
      </c>
      <c r="CS59" s="76">
        <f>'MASTER_ ALL areas - No.seedling'!CR98</f>
        <v>0</v>
      </c>
      <c r="CT59" s="80">
        <f t="shared" si="387"/>
        <v>0</v>
      </c>
      <c r="CU59" s="76">
        <f>'MASTER_ ALL areas - No.seedling'!CT98</f>
        <v>0</v>
      </c>
      <c r="CV59" s="81">
        <f t="shared" si="388"/>
        <v>0</v>
      </c>
      <c r="CW59" s="75">
        <f>'MASTER_ ALL areas - No.seedling'!CV98</f>
        <v>100</v>
      </c>
      <c r="CX59" s="76">
        <f>'MASTER_ ALL areas - No.seedling'!CW98</f>
        <v>0</v>
      </c>
      <c r="CY59" s="80">
        <f t="shared" si="389"/>
        <v>0</v>
      </c>
      <c r="CZ59" s="76">
        <f>'MASTER_ ALL areas - No.seedling'!CY98</f>
        <v>0</v>
      </c>
      <c r="DA59" s="81">
        <f t="shared" si="390"/>
        <v>0</v>
      </c>
      <c r="DB59" s="75">
        <f>'MASTER_ ALL areas - No.seedling'!DA98</f>
        <v>20</v>
      </c>
      <c r="DC59" s="76">
        <f>'MASTER_ ALL areas - No.seedling'!DB98</f>
        <v>1</v>
      </c>
      <c r="DD59" s="80">
        <f t="shared" si="391"/>
        <v>1</v>
      </c>
      <c r="DE59" s="76">
        <f>'MASTER_ ALL areas - No.seedling'!DD98</f>
        <v>1</v>
      </c>
      <c r="DF59" s="81">
        <f t="shared" si="392"/>
        <v>1</v>
      </c>
      <c r="DG59" s="113">
        <f>'MASTER_ ALL areas - No.seedling'!DF98</f>
        <v>0</v>
      </c>
      <c r="DH59" s="76">
        <f>'MASTER_ ALL areas - No.seedling'!DG98</f>
        <v>0</v>
      </c>
      <c r="DI59" s="80">
        <f t="shared" si="393"/>
        <v>0</v>
      </c>
      <c r="DJ59" s="76">
        <f>'MASTER_ ALL areas - No.seedling'!DI98</f>
        <v>0</v>
      </c>
      <c r="DK59" s="81">
        <f t="shared" si="394"/>
        <v>0</v>
      </c>
      <c r="DL59" s="113">
        <f>'MASTER_ ALL areas - No.seedling'!DK98</f>
        <v>0</v>
      </c>
      <c r="DM59" s="76">
        <f>'MASTER_ ALL areas - No.seedling'!DL98</f>
        <v>0</v>
      </c>
      <c r="DN59" s="80">
        <f t="shared" si="395"/>
        <v>0</v>
      </c>
      <c r="DO59" s="76">
        <f>'MASTER_ ALL areas - No.seedling'!DN98</f>
        <v>0</v>
      </c>
      <c r="DP59" s="81">
        <f t="shared" si="396"/>
        <v>0</v>
      </c>
      <c r="DQ59" s="113">
        <f>'MASTER_ ALL areas - No.seedling'!DP98</f>
        <v>0</v>
      </c>
      <c r="DR59" s="76">
        <f>'MASTER_ ALL areas - No.seedling'!DQ98</f>
        <v>0</v>
      </c>
      <c r="DS59" s="80">
        <f t="shared" si="397"/>
        <v>0</v>
      </c>
      <c r="DT59" s="76">
        <f>'MASTER_ ALL areas - No.seedling'!DS98</f>
        <v>0</v>
      </c>
      <c r="DU59" s="81">
        <f t="shared" si="398"/>
        <v>0</v>
      </c>
      <c r="DV59" s="113">
        <f>'MASTER_ ALL areas - No.seedling'!DU98</f>
        <v>0</v>
      </c>
      <c r="DW59" s="76">
        <f>'MASTER_ ALL areas - No.seedling'!DV98</f>
        <v>0</v>
      </c>
      <c r="DX59" s="80">
        <f t="shared" si="399"/>
        <v>0</v>
      </c>
      <c r="DY59" s="76">
        <f>'MASTER_ ALL areas - No.seedling'!DX98</f>
        <v>0</v>
      </c>
      <c r="DZ59" s="81">
        <f t="shared" si="400"/>
        <v>0</v>
      </c>
      <c r="EA59" s="113">
        <f>'MASTER_ ALL areas - No.seedling'!DZ98</f>
        <v>0</v>
      </c>
      <c r="EB59" s="76">
        <f>'MASTER_ ALL areas - No.seedling'!EA98</f>
        <v>0</v>
      </c>
      <c r="EC59" s="80">
        <f t="shared" si="401"/>
        <v>0</v>
      </c>
      <c r="ED59" s="76">
        <f>'MASTER_ ALL areas - No.seedling'!EC98</f>
        <v>0</v>
      </c>
      <c r="EE59" s="81">
        <f t="shared" si="402"/>
        <v>0</v>
      </c>
      <c r="EF59" s="113">
        <f>'MASTER_ ALL areas - No.seedling'!EE98</f>
        <v>0</v>
      </c>
      <c r="EG59" s="76">
        <f>'MASTER_ ALL areas - No.seedling'!EF98</f>
        <v>0</v>
      </c>
      <c r="EH59" s="80">
        <f t="shared" si="403"/>
        <v>0</v>
      </c>
      <c r="EI59" s="76">
        <f>'MASTER_ ALL areas - No.seedling'!EH98</f>
        <v>0</v>
      </c>
      <c r="EJ59" s="81">
        <f t="shared" si="404"/>
        <v>0</v>
      </c>
      <c r="EK59" s="113">
        <f>'MASTER_ ALL areas - No.seedling'!EJ98</f>
        <v>0</v>
      </c>
      <c r="EL59" s="76">
        <f>'MASTER_ ALL areas - No.seedling'!EK98</f>
        <v>0</v>
      </c>
      <c r="EM59" s="80">
        <f t="shared" si="405"/>
        <v>0</v>
      </c>
      <c r="EN59" s="76">
        <f>'MASTER_ ALL areas - No.seedling'!EM98</f>
        <v>0</v>
      </c>
      <c r="EO59" s="81">
        <f t="shared" si="406"/>
        <v>0</v>
      </c>
      <c r="EP59" s="113">
        <f>'MASTER_ ALL areas - No.seedling'!EO98</f>
        <v>0</v>
      </c>
      <c r="EQ59" s="76">
        <f>'MASTER_ ALL areas - No.seedling'!EP98</f>
        <v>0</v>
      </c>
      <c r="ER59" s="80">
        <f t="shared" si="407"/>
        <v>0</v>
      </c>
      <c r="ES59" s="76">
        <f>'MASTER_ ALL areas - No.seedling'!ER98</f>
        <v>0</v>
      </c>
      <c r="ET59" s="81">
        <f t="shared" si="408"/>
        <v>0</v>
      </c>
      <c r="EU59" s="113">
        <f>'MASTER_ ALL areas - No.seedling'!ET98</f>
        <v>0</v>
      </c>
      <c r="EV59" s="76">
        <f>'MASTER_ ALL areas - No.seedling'!EU98</f>
        <v>0</v>
      </c>
      <c r="EW59" s="80">
        <f t="shared" si="409"/>
        <v>0</v>
      </c>
      <c r="EX59" s="76">
        <f>'MASTER_ ALL areas - No.seedling'!EW98</f>
        <v>0</v>
      </c>
      <c r="EY59" s="81">
        <f t="shared" si="410"/>
        <v>0</v>
      </c>
      <c r="EZ59" s="113">
        <f>'MASTER_ ALL areas - No.seedling'!EY98</f>
        <v>0</v>
      </c>
      <c r="FA59" s="76">
        <f>'MASTER_ ALL areas - No.seedling'!EZ98</f>
        <v>0</v>
      </c>
      <c r="FB59" s="80">
        <f t="shared" si="411"/>
        <v>0</v>
      </c>
      <c r="FC59" s="76">
        <f>'MASTER_ ALL areas - No.seedling'!FB98</f>
        <v>0</v>
      </c>
      <c r="FD59" s="81">
        <f t="shared" si="412"/>
        <v>0</v>
      </c>
      <c r="FE59" s="75">
        <f>'MASTER_ ALL areas - No.seedling'!FD98</f>
        <v>60</v>
      </c>
      <c r="FF59" s="76">
        <f>'MASTER_ ALL areas - No.seedling'!FE98</f>
        <v>1</v>
      </c>
      <c r="FG59" s="80">
        <f t="shared" si="413"/>
        <v>0.33333333333333331</v>
      </c>
      <c r="FH59" s="76">
        <f>'MASTER_ ALL areas - No.seedling'!FG98</f>
        <v>2</v>
      </c>
      <c r="FI59" s="81">
        <f t="shared" si="414"/>
        <v>0.66666666666666663</v>
      </c>
      <c r="FJ59" s="113">
        <f>'MASTER_ ALL areas - No.seedling'!FI98</f>
        <v>0</v>
      </c>
      <c r="FK59" s="76">
        <f>'MASTER_ ALL areas - No.seedling'!FJ98</f>
        <v>0</v>
      </c>
      <c r="FL59" s="80">
        <f t="shared" si="415"/>
        <v>0</v>
      </c>
      <c r="FM59" s="76">
        <f>'MASTER_ ALL areas - No.seedling'!FL98</f>
        <v>0</v>
      </c>
      <c r="FN59" s="81">
        <f t="shared" si="416"/>
        <v>0</v>
      </c>
      <c r="FO59" s="113">
        <f>'MASTER_ ALL areas - No.seedling'!FN98</f>
        <v>0</v>
      </c>
      <c r="FP59" s="76">
        <f>'MASTER_ ALL areas - No.seedling'!FO98</f>
        <v>0</v>
      </c>
      <c r="FQ59" s="80">
        <f t="shared" si="417"/>
        <v>0</v>
      </c>
      <c r="FR59" s="76">
        <f>'MASTER_ ALL areas - No.seedling'!FQ98</f>
        <v>0</v>
      </c>
      <c r="FS59" s="81">
        <f t="shared" si="418"/>
        <v>0</v>
      </c>
      <c r="FT59" s="113">
        <f>'MASTER_ ALL areas - No.seedling'!FS98</f>
        <v>0</v>
      </c>
      <c r="FU59" s="76">
        <f>'MASTER_ ALL areas - No.seedling'!FT98</f>
        <v>0</v>
      </c>
      <c r="FV59" s="80">
        <f t="shared" si="419"/>
        <v>0</v>
      </c>
      <c r="FW59" s="76">
        <f>'MASTER_ ALL areas - No.seedling'!FV98</f>
        <v>0</v>
      </c>
      <c r="FX59" s="81">
        <f t="shared" si="420"/>
        <v>0</v>
      </c>
      <c r="FY59" s="113">
        <f>'MASTER_ ALL areas - No.seedling'!FX98</f>
        <v>0</v>
      </c>
      <c r="FZ59" s="76">
        <f>'MASTER_ ALL areas - No.seedling'!FY98</f>
        <v>0</v>
      </c>
      <c r="GA59" s="80">
        <f t="shared" si="421"/>
        <v>0</v>
      </c>
      <c r="GB59" s="76">
        <f>'MASTER_ ALL areas - No.seedling'!GA98</f>
        <v>0</v>
      </c>
      <c r="GC59" s="81">
        <f t="shared" si="422"/>
        <v>0</v>
      </c>
      <c r="GD59" s="113">
        <f>'MASTER_ ALL areas - No.seedling'!GC98</f>
        <v>0</v>
      </c>
      <c r="GE59" s="76">
        <f>'MASTER_ ALL areas - No.seedling'!GD98</f>
        <v>0</v>
      </c>
      <c r="GF59" s="80">
        <f t="shared" si="423"/>
        <v>0</v>
      </c>
      <c r="GG59" s="76">
        <f>'MASTER_ ALL areas - No.seedling'!GF98</f>
        <v>0</v>
      </c>
      <c r="GH59" s="81">
        <f t="shared" si="424"/>
        <v>0</v>
      </c>
      <c r="GI59" s="113">
        <f>'MASTER_ ALL areas - No.seedling'!GH98</f>
        <v>0</v>
      </c>
      <c r="GJ59" s="76">
        <f>'MASTER_ ALL areas - No.seedling'!GI98</f>
        <v>0</v>
      </c>
      <c r="GK59" s="80">
        <f t="shared" si="425"/>
        <v>0</v>
      </c>
      <c r="GL59" s="76">
        <f>'MASTER_ ALL areas - No.seedling'!GK98</f>
        <v>0</v>
      </c>
      <c r="GM59" s="81">
        <f t="shared" si="426"/>
        <v>0</v>
      </c>
      <c r="GN59" s="113">
        <f>'MASTER_ ALL areas - No.seedling'!GM98</f>
        <v>0</v>
      </c>
      <c r="GO59" s="76">
        <f>'MASTER_ ALL areas - No.seedling'!GN98</f>
        <v>0</v>
      </c>
      <c r="GP59" s="80">
        <f t="shared" si="427"/>
        <v>0</v>
      </c>
      <c r="GQ59" s="76">
        <f>'MASTER_ ALL areas - No.seedling'!GP98</f>
        <v>0</v>
      </c>
      <c r="GR59" s="81">
        <f t="shared" si="428"/>
        <v>0</v>
      </c>
      <c r="GS59" s="113">
        <f>'MASTER_ ALL areas - No.seedling'!GR98</f>
        <v>0</v>
      </c>
      <c r="GT59" s="76">
        <f>'MASTER_ ALL areas - No.seedling'!GS98</f>
        <v>0</v>
      </c>
      <c r="GU59" s="80">
        <f t="shared" si="429"/>
        <v>0</v>
      </c>
      <c r="GV59" s="76">
        <f>'MASTER_ ALL areas - No.seedling'!GU98</f>
        <v>0</v>
      </c>
      <c r="GW59" s="81">
        <f t="shared" si="430"/>
        <v>0</v>
      </c>
      <c r="GX59" s="113">
        <f>'MASTER_ ALL areas - No.seedling'!GW98</f>
        <v>0</v>
      </c>
      <c r="GY59" s="76">
        <f>'MASTER_ ALL areas - No.seedling'!GX98</f>
        <v>0</v>
      </c>
      <c r="GZ59" s="80">
        <f t="shared" si="431"/>
        <v>0</v>
      </c>
      <c r="HA59" s="76">
        <f>'MASTER_ ALL areas - No.seedling'!GZ98</f>
        <v>0</v>
      </c>
      <c r="HB59" s="81">
        <f t="shared" si="432"/>
        <v>0</v>
      </c>
      <c r="HC59" s="113">
        <f>'MASTER_ ALL areas - No.seedling'!HB98</f>
        <v>0</v>
      </c>
      <c r="HD59" s="76">
        <f>'MASTER_ ALL areas - No.seedling'!HC98</f>
        <v>0</v>
      </c>
      <c r="HE59" s="80">
        <f t="shared" si="433"/>
        <v>0</v>
      </c>
      <c r="HF59" s="76">
        <f>'MASTER_ ALL areas - No.seedling'!HE98</f>
        <v>0</v>
      </c>
      <c r="HG59" s="81">
        <f t="shared" si="434"/>
        <v>0</v>
      </c>
      <c r="HH59" s="113">
        <f>'MASTER_ ALL areas - No.seedling'!HG98</f>
        <v>0</v>
      </c>
      <c r="HI59" s="76">
        <f>'MASTER_ ALL areas - No.seedling'!HH98</f>
        <v>0</v>
      </c>
      <c r="HJ59" s="80">
        <f t="shared" si="435"/>
        <v>0</v>
      </c>
      <c r="HK59" s="76">
        <f>'MASTER_ ALL areas - No.seedling'!HJ98</f>
        <v>0</v>
      </c>
      <c r="HL59" s="81">
        <f t="shared" si="436"/>
        <v>0</v>
      </c>
      <c r="HM59" s="113">
        <f>'MASTER_ ALL areas - No.seedling'!HL98</f>
        <v>0</v>
      </c>
      <c r="HN59" s="76">
        <f>'MASTER_ ALL areas - No.seedling'!HM98</f>
        <v>0</v>
      </c>
      <c r="HO59" s="80">
        <f t="shared" si="437"/>
        <v>0</v>
      </c>
      <c r="HP59" s="76">
        <f>'MASTER_ ALL areas - No.seedling'!HO98</f>
        <v>0</v>
      </c>
      <c r="HQ59" s="81">
        <f t="shared" si="438"/>
        <v>0</v>
      </c>
      <c r="HR59" s="113">
        <f>'MASTER_ ALL areas - No.seedling'!HQ98</f>
        <v>0</v>
      </c>
      <c r="HS59" s="76">
        <f>'MASTER_ ALL areas - No.seedling'!HR98</f>
        <v>0</v>
      </c>
      <c r="HT59" s="80">
        <f t="shared" si="439"/>
        <v>0</v>
      </c>
      <c r="HU59" s="76">
        <f>'MASTER_ ALL areas - No.seedling'!HT98</f>
        <v>0</v>
      </c>
      <c r="HV59" s="81">
        <f t="shared" si="440"/>
        <v>0</v>
      </c>
      <c r="HW59" s="113">
        <f>'MASTER_ ALL areas - No.seedling'!HV98</f>
        <v>0</v>
      </c>
      <c r="HX59" s="76">
        <f>'MASTER_ ALL areas - No.seedling'!HW98</f>
        <v>0</v>
      </c>
      <c r="HY59" s="80">
        <f t="shared" si="441"/>
        <v>0</v>
      </c>
      <c r="HZ59" s="76">
        <f>'MASTER_ ALL areas - No.seedling'!HY98</f>
        <v>0</v>
      </c>
      <c r="IA59" s="81">
        <f t="shared" si="442"/>
        <v>0</v>
      </c>
      <c r="IB59" s="113">
        <f>'MASTER_ ALL areas - No.seedling'!IA98</f>
        <v>0</v>
      </c>
      <c r="IC59" s="76">
        <f>'MASTER_ ALL areas - No.seedling'!IB98</f>
        <v>0</v>
      </c>
      <c r="ID59" s="80">
        <f t="shared" si="443"/>
        <v>0</v>
      </c>
      <c r="IE59" s="76">
        <f>'MASTER_ ALL areas - No.seedling'!ID98</f>
        <v>0</v>
      </c>
      <c r="IF59" s="85">
        <f t="shared" si="444"/>
        <v>0</v>
      </c>
      <c r="IG59" s="86" t="s">
        <v>318</v>
      </c>
      <c r="IH59" s="87"/>
    </row>
    <row r="60" spans="2:242" ht="33" customHeight="1" x14ac:dyDescent="0.25">
      <c r="B60" s="420">
        <v>95</v>
      </c>
      <c r="C60" s="421" t="s">
        <v>319</v>
      </c>
      <c r="D60" s="422">
        <v>218023</v>
      </c>
      <c r="E60" s="423">
        <v>933314</v>
      </c>
      <c r="F60" s="424" t="s">
        <v>89</v>
      </c>
      <c r="G60" s="198" t="s">
        <v>310</v>
      </c>
      <c r="H60" s="212">
        <f>'MASTER_ ALL areas - No.seedling'!G99</f>
        <v>7</v>
      </c>
      <c r="I60" s="70">
        <f>'MASTER_ ALL areas - No.seedling'!H99</f>
        <v>0.55000000000000004</v>
      </c>
      <c r="J60" s="71">
        <f>'MASTER_ ALL areas - No.seedling'!I99</f>
        <v>63</v>
      </c>
      <c r="K60" s="72">
        <f>'MASTER_ ALL areas - No.seedling'!J99</f>
        <v>26</v>
      </c>
      <c r="L60" s="73">
        <f t="shared" si="356"/>
        <v>520</v>
      </c>
      <c r="M60" s="74">
        <f>'MASTER_ ALL areas - No.seedling'!L99</f>
        <v>520</v>
      </c>
      <c r="N60" s="113">
        <f>'MASTER_ ALL areas - No.seedling'!M99</f>
        <v>1</v>
      </c>
      <c r="O60" s="114">
        <f>'MASTER_ ALL areas - No.seedling'!N99</f>
        <v>21</v>
      </c>
      <c r="P60" s="80">
        <f>'MASTER_ ALL areas - No.seedling'!O99</f>
        <v>3.8461538461538464E-2</v>
      </c>
      <c r="Q60" s="81">
        <f>'MASTER_ ALL areas - No.seedling'!P99</f>
        <v>0.80769230769230771</v>
      </c>
      <c r="R60" s="621"/>
      <c r="S60" s="617">
        <f>'MASTER_ ALL areas - No.seedling'!R99</f>
        <v>180</v>
      </c>
      <c r="T60" s="76">
        <f>'MASTER_ ALL areas - No.seedling'!S99</f>
        <v>0</v>
      </c>
      <c r="U60" s="77">
        <f t="shared" si="357"/>
        <v>0</v>
      </c>
      <c r="V60" s="82">
        <f>'MASTER_ ALL areas - No.seedling'!U99</f>
        <v>4</v>
      </c>
      <c r="W60" s="80">
        <f t="shared" si="358"/>
        <v>0.44444444444444442</v>
      </c>
      <c r="X60" s="619">
        <f>'MASTER_ ALL areas - No.seedling'!W99</f>
        <v>220</v>
      </c>
      <c r="Y60" s="82">
        <f>'MASTER_ ALL areas - No.seedling'!X99</f>
        <v>1</v>
      </c>
      <c r="Z60" s="77">
        <f t="shared" si="359"/>
        <v>9.0909090909090912E-2</v>
      </c>
      <c r="AA60" s="82">
        <f>'MASTER_ ALL areas - No.seedling'!Z99</f>
        <v>11</v>
      </c>
      <c r="AB60" s="80">
        <f t="shared" si="360"/>
        <v>1</v>
      </c>
      <c r="AC60" s="76">
        <f>'MASTER_ ALL areas - No.seedling'!AB99</f>
        <v>80</v>
      </c>
      <c r="AD60" s="76">
        <f>'MASTER_ ALL areas - No.seedling'!AC99</f>
        <v>0</v>
      </c>
      <c r="AE60" s="77">
        <f t="shared" si="361"/>
        <v>0</v>
      </c>
      <c r="AF60" s="82">
        <f>'MASTER_ ALL areas - No.seedling'!AE99</f>
        <v>4</v>
      </c>
      <c r="AG60" s="80">
        <f t="shared" si="362"/>
        <v>1</v>
      </c>
      <c r="AH60" s="76">
        <f>'MASTER_ ALL areas - No.seedling'!AG99</f>
        <v>40</v>
      </c>
      <c r="AI60" s="76">
        <f>'MASTER_ ALL areas - No.seedling'!AH99</f>
        <v>0</v>
      </c>
      <c r="AJ60" s="77">
        <f t="shared" si="363"/>
        <v>0</v>
      </c>
      <c r="AK60" s="82">
        <f>'MASTER_ ALL areas - No.seedling'!AJ99</f>
        <v>2</v>
      </c>
      <c r="AL60" s="81">
        <f t="shared" si="364"/>
        <v>1</v>
      </c>
      <c r="AM60" s="621"/>
      <c r="AN60" s="617">
        <f>'MASTER_ ALL areas - No.seedling'!AM99</f>
        <v>300</v>
      </c>
      <c r="AO60" s="76">
        <f>'MASTER_ ALL areas - No.seedling'!AN99</f>
        <v>0</v>
      </c>
      <c r="AP60" s="77">
        <f t="shared" si="365"/>
        <v>0</v>
      </c>
      <c r="AQ60" s="82">
        <f>'MASTER_ ALL areas - No.seedling'!AP99</f>
        <v>15</v>
      </c>
      <c r="AR60" s="77">
        <f t="shared" si="366"/>
        <v>1</v>
      </c>
      <c r="AS60" s="82">
        <f>'MASTER_ ALL areas - No.seedling'!AR99</f>
        <v>200</v>
      </c>
      <c r="AT60" s="76">
        <f>'MASTER_ ALL areas - No.seedling'!AS99</f>
        <v>0</v>
      </c>
      <c r="AU60" s="77">
        <f t="shared" si="367"/>
        <v>0</v>
      </c>
      <c r="AV60" s="82">
        <f>'MASTER_ ALL areas - No.seedling'!AU99</f>
        <v>5</v>
      </c>
      <c r="AW60" s="77">
        <f t="shared" si="368"/>
        <v>0.5</v>
      </c>
      <c r="AX60" s="71">
        <f>'MASTER_ ALL areas - No.seedling'!AW99</f>
        <v>20</v>
      </c>
      <c r="AY60" s="82">
        <f>'MASTER_ ALL areas - No.seedling'!AX99</f>
        <v>1</v>
      </c>
      <c r="AZ60" s="77">
        <f t="shared" si="369"/>
        <v>1</v>
      </c>
      <c r="BA60" s="82">
        <f>'MASTER_ ALL areas - No.seedling'!AZ99</f>
        <v>1</v>
      </c>
      <c r="BB60" s="77">
        <f t="shared" si="370"/>
        <v>1</v>
      </c>
      <c r="BC60" s="82">
        <f>'MASTER_ ALL areas - No.seedling'!BB99</f>
        <v>0</v>
      </c>
      <c r="BD60" s="76">
        <f>'MASTER_ ALL areas - No.seedling'!BC99</f>
        <v>0</v>
      </c>
      <c r="BE60" s="77">
        <f t="shared" si="371"/>
        <v>0</v>
      </c>
      <c r="BF60" s="82">
        <f>'MASTER_ ALL areas - No.seedling'!BE99</f>
        <v>0</v>
      </c>
      <c r="BG60" s="77">
        <f t="shared" si="372"/>
        <v>0</v>
      </c>
      <c r="BH60" s="82">
        <f>'MASTER_ ALL areas - No.seedling'!BG99</f>
        <v>0</v>
      </c>
      <c r="BI60" s="76">
        <f>'MASTER_ ALL areas - No.seedling'!BH99</f>
        <v>0</v>
      </c>
      <c r="BJ60" s="77">
        <f t="shared" si="373"/>
        <v>0</v>
      </c>
      <c r="BK60" s="82">
        <f>'MASTER_ ALL areas - No.seedling'!BJ99</f>
        <v>0</v>
      </c>
      <c r="BL60" s="77">
        <f t="shared" si="374"/>
        <v>0</v>
      </c>
      <c r="BM60" s="82">
        <f>'MASTER_ ALL areas - No.seedling'!BL99</f>
        <v>0</v>
      </c>
      <c r="BN60" s="76">
        <f>'MASTER_ ALL areas - No.seedling'!BM99</f>
        <v>0</v>
      </c>
      <c r="BO60" s="77">
        <f t="shared" si="375"/>
        <v>0</v>
      </c>
      <c r="BP60" s="82">
        <f>'MASTER_ ALL areas - No.seedling'!BO99</f>
        <v>0</v>
      </c>
      <c r="BQ60" s="77">
        <f t="shared" si="376"/>
        <v>0</v>
      </c>
      <c r="BR60" s="82">
        <f>'MASTER_ ALL areas - No.seedling'!BQ99</f>
        <v>0</v>
      </c>
      <c r="BS60" s="76">
        <f>'MASTER_ ALL areas - No.seedling'!BR99</f>
        <v>0</v>
      </c>
      <c r="BT60" s="77">
        <f t="shared" si="377"/>
        <v>0</v>
      </c>
      <c r="BU60" s="82">
        <f>'MASTER_ ALL areas - No.seedling'!BT99</f>
        <v>0</v>
      </c>
      <c r="BV60" s="77">
        <f t="shared" si="378"/>
        <v>0</v>
      </c>
      <c r="BW60" s="82">
        <f>'MASTER_ ALL areas - No.seedling'!BV99</f>
        <v>0</v>
      </c>
      <c r="BX60" s="76">
        <f>'MASTER_ ALL areas - No.seedling'!BW99</f>
        <v>0</v>
      </c>
      <c r="BY60" s="77">
        <f t="shared" si="379"/>
        <v>0</v>
      </c>
      <c r="BZ60" s="82">
        <f>'MASTER_ ALL areas - No.seedling'!BY99</f>
        <v>0</v>
      </c>
      <c r="CA60" s="81">
        <f t="shared" si="380"/>
        <v>0</v>
      </c>
      <c r="CB60" s="79"/>
      <c r="CC60" s="113">
        <f>'MASTER_ ALL areas - No.seedling'!CB99</f>
        <v>0</v>
      </c>
      <c r="CD60" s="76">
        <f>'MASTER_ ALL areas - No.seedling'!CC99</f>
        <v>0</v>
      </c>
      <c r="CE60" s="80">
        <f t="shared" si="381"/>
        <v>0</v>
      </c>
      <c r="CF60" s="76">
        <f>'MASTER_ ALL areas - No.seedling'!CE99</f>
        <v>0</v>
      </c>
      <c r="CG60" s="81">
        <f t="shared" si="382"/>
        <v>0</v>
      </c>
      <c r="CH60" s="75">
        <f>'MASTER_ ALL areas - No.seedling'!CG99</f>
        <v>180</v>
      </c>
      <c r="CI60" s="76">
        <f>'MASTER_ ALL areas - No.seedling'!CH99</f>
        <v>0</v>
      </c>
      <c r="CJ60" s="80">
        <f t="shared" si="383"/>
        <v>0</v>
      </c>
      <c r="CK60" s="76">
        <f>'MASTER_ ALL areas - No.seedling'!CJ99</f>
        <v>9</v>
      </c>
      <c r="CL60" s="81">
        <f t="shared" si="384"/>
        <v>1</v>
      </c>
      <c r="CM60" s="75">
        <f>'MASTER_ ALL areas - No.seedling'!CL99</f>
        <v>80</v>
      </c>
      <c r="CN60" s="76">
        <f>'MASTER_ ALL areas - No.seedling'!CM99</f>
        <v>0</v>
      </c>
      <c r="CO60" s="80">
        <f t="shared" si="385"/>
        <v>0</v>
      </c>
      <c r="CP60" s="76">
        <f>'MASTER_ ALL areas - No.seedling'!CO99</f>
        <v>4</v>
      </c>
      <c r="CQ60" s="81">
        <f t="shared" si="386"/>
        <v>1</v>
      </c>
      <c r="CR60" s="75">
        <f>'MASTER_ ALL areas - No.seedling'!CQ99</f>
        <v>40</v>
      </c>
      <c r="CS60" s="76">
        <f>'MASTER_ ALL areas - No.seedling'!CR99</f>
        <v>0</v>
      </c>
      <c r="CT60" s="80">
        <f t="shared" si="387"/>
        <v>0</v>
      </c>
      <c r="CU60" s="76">
        <f>'MASTER_ ALL areas - No.seedling'!CT99</f>
        <v>2</v>
      </c>
      <c r="CV60" s="81">
        <f t="shared" si="388"/>
        <v>1</v>
      </c>
      <c r="CW60" s="75">
        <f>'MASTER_ ALL areas - No.seedling'!CV99</f>
        <v>180</v>
      </c>
      <c r="CX60" s="76">
        <f>'MASTER_ ALL areas - No.seedling'!CW99</f>
        <v>0</v>
      </c>
      <c r="CY60" s="80">
        <f t="shared" si="389"/>
        <v>0</v>
      </c>
      <c r="CZ60" s="76">
        <f>'MASTER_ ALL areas - No.seedling'!CY99</f>
        <v>4</v>
      </c>
      <c r="DA60" s="81">
        <f t="shared" si="390"/>
        <v>0.44444444444444442</v>
      </c>
      <c r="DB60" s="75">
        <f>'MASTER_ ALL areas - No.seedling'!DA99</f>
        <v>20</v>
      </c>
      <c r="DC60" s="76">
        <f>'MASTER_ ALL areas - No.seedling'!DB99</f>
        <v>0</v>
      </c>
      <c r="DD60" s="80">
        <f t="shared" si="391"/>
        <v>0</v>
      </c>
      <c r="DE60" s="76">
        <f>'MASTER_ ALL areas - No.seedling'!DD99</f>
        <v>1</v>
      </c>
      <c r="DF60" s="81">
        <f t="shared" si="392"/>
        <v>1</v>
      </c>
      <c r="DG60" s="113">
        <f>'MASTER_ ALL areas - No.seedling'!DF99</f>
        <v>0</v>
      </c>
      <c r="DH60" s="76">
        <f>'MASTER_ ALL areas - No.seedling'!DG99</f>
        <v>0</v>
      </c>
      <c r="DI60" s="80">
        <f t="shared" si="393"/>
        <v>0</v>
      </c>
      <c r="DJ60" s="76">
        <f>'MASTER_ ALL areas - No.seedling'!DI99</f>
        <v>0</v>
      </c>
      <c r="DK60" s="81">
        <f t="shared" si="394"/>
        <v>0</v>
      </c>
      <c r="DL60" s="113">
        <f>'MASTER_ ALL areas - No.seedling'!DK99</f>
        <v>0</v>
      </c>
      <c r="DM60" s="76">
        <f>'MASTER_ ALL areas - No.seedling'!DL99</f>
        <v>0</v>
      </c>
      <c r="DN60" s="80">
        <f t="shared" si="395"/>
        <v>0</v>
      </c>
      <c r="DO60" s="76">
        <f>'MASTER_ ALL areas - No.seedling'!DN99</f>
        <v>0</v>
      </c>
      <c r="DP60" s="81">
        <f t="shared" si="396"/>
        <v>0</v>
      </c>
      <c r="DQ60" s="113">
        <f>'MASTER_ ALL areas - No.seedling'!DP99</f>
        <v>0</v>
      </c>
      <c r="DR60" s="76">
        <f>'MASTER_ ALL areas - No.seedling'!DQ99</f>
        <v>0</v>
      </c>
      <c r="DS60" s="80">
        <f t="shared" si="397"/>
        <v>0</v>
      </c>
      <c r="DT60" s="76">
        <f>'MASTER_ ALL areas - No.seedling'!DS99</f>
        <v>0</v>
      </c>
      <c r="DU60" s="81">
        <f t="shared" si="398"/>
        <v>0</v>
      </c>
      <c r="DV60" s="75">
        <f>'MASTER_ ALL areas - No.seedling'!DU99</f>
        <v>20</v>
      </c>
      <c r="DW60" s="76">
        <f>'MASTER_ ALL areas - No.seedling'!DV99</f>
        <v>1</v>
      </c>
      <c r="DX60" s="80">
        <f t="shared" si="399"/>
        <v>1</v>
      </c>
      <c r="DY60" s="76">
        <f>'MASTER_ ALL areas - No.seedling'!DX99</f>
        <v>1</v>
      </c>
      <c r="DZ60" s="81">
        <f t="shared" si="400"/>
        <v>1</v>
      </c>
      <c r="EA60" s="113">
        <f>'MASTER_ ALL areas - No.seedling'!DZ99</f>
        <v>0</v>
      </c>
      <c r="EB60" s="76">
        <f>'MASTER_ ALL areas - No.seedling'!EA99</f>
        <v>0</v>
      </c>
      <c r="EC60" s="80">
        <f t="shared" si="401"/>
        <v>0</v>
      </c>
      <c r="ED60" s="76">
        <f>'MASTER_ ALL areas - No.seedling'!EC99</f>
        <v>0</v>
      </c>
      <c r="EE60" s="81">
        <f t="shared" si="402"/>
        <v>0</v>
      </c>
      <c r="EF60" s="113">
        <f>'MASTER_ ALL areas - No.seedling'!EE99</f>
        <v>0</v>
      </c>
      <c r="EG60" s="76">
        <f>'MASTER_ ALL areas - No.seedling'!EF99</f>
        <v>0</v>
      </c>
      <c r="EH60" s="80">
        <f t="shared" si="403"/>
        <v>0</v>
      </c>
      <c r="EI60" s="76">
        <f>'MASTER_ ALL areas - No.seedling'!EH99</f>
        <v>0</v>
      </c>
      <c r="EJ60" s="81">
        <f t="shared" si="404"/>
        <v>0</v>
      </c>
      <c r="EK60" s="113">
        <f>'MASTER_ ALL areas - No.seedling'!EJ99</f>
        <v>0</v>
      </c>
      <c r="EL60" s="76">
        <f>'MASTER_ ALL areas - No.seedling'!EK99</f>
        <v>0</v>
      </c>
      <c r="EM60" s="80">
        <f t="shared" si="405"/>
        <v>0</v>
      </c>
      <c r="EN60" s="76">
        <f>'MASTER_ ALL areas - No.seedling'!EM99</f>
        <v>0</v>
      </c>
      <c r="EO60" s="81">
        <f t="shared" si="406"/>
        <v>0</v>
      </c>
      <c r="EP60" s="113">
        <f>'MASTER_ ALL areas - No.seedling'!EO99</f>
        <v>0</v>
      </c>
      <c r="EQ60" s="76">
        <f>'MASTER_ ALL areas - No.seedling'!EP99</f>
        <v>0</v>
      </c>
      <c r="ER60" s="80">
        <f t="shared" si="407"/>
        <v>0</v>
      </c>
      <c r="ES60" s="76">
        <f>'MASTER_ ALL areas - No.seedling'!ER99</f>
        <v>0</v>
      </c>
      <c r="ET60" s="81">
        <f t="shared" si="408"/>
        <v>0</v>
      </c>
      <c r="EU60" s="113">
        <f>'MASTER_ ALL areas - No.seedling'!ET99</f>
        <v>0</v>
      </c>
      <c r="EV60" s="76">
        <f>'MASTER_ ALL areas - No.seedling'!EU99</f>
        <v>0</v>
      </c>
      <c r="EW60" s="80">
        <f t="shared" si="409"/>
        <v>0</v>
      </c>
      <c r="EX60" s="76">
        <f>'MASTER_ ALL areas - No.seedling'!EW99</f>
        <v>0</v>
      </c>
      <c r="EY60" s="81">
        <f t="shared" si="410"/>
        <v>0</v>
      </c>
      <c r="EZ60" s="113">
        <f>'MASTER_ ALL areas - No.seedling'!EY99</f>
        <v>0</v>
      </c>
      <c r="FA60" s="76">
        <f>'MASTER_ ALL areas - No.seedling'!EZ99</f>
        <v>0</v>
      </c>
      <c r="FB60" s="80">
        <f t="shared" si="411"/>
        <v>0</v>
      </c>
      <c r="FC60" s="76">
        <f>'MASTER_ ALL areas - No.seedling'!FB99</f>
        <v>0</v>
      </c>
      <c r="FD60" s="81">
        <f t="shared" si="412"/>
        <v>0</v>
      </c>
      <c r="FE60" s="113">
        <f>'MASTER_ ALL areas - No.seedling'!FD99</f>
        <v>0</v>
      </c>
      <c r="FF60" s="76">
        <f>'MASTER_ ALL areas - No.seedling'!FE99</f>
        <v>0</v>
      </c>
      <c r="FG60" s="80">
        <f t="shared" si="413"/>
        <v>0</v>
      </c>
      <c r="FH60" s="76">
        <f>'MASTER_ ALL areas - No.seedling'!FG99</f>
        <v>0</v>
      </c>
      <c r="FI60" s="81">
        <f t="shared" si="414"/>
        <v>0</v>
      </c>
      <c r="FJ60" s="113">
        <f>'MASTER_ ALL areas - No.seedling'!FI99</f>
        <v>0</v>
      </c>
      <c r="FK60" s="76">
        <f>'MASTER_ ALL areas - No.seedling'!FJ99</f>
        <v>0</v>
      </c>
      <c r="FL60" s="80">
        <f t="shared" si="415"/>
        <v>0</v>
      </c>
      <c r="FM60" s="76">
        <f>'MASTER_ ALL areas - No.seedling'!FL99</f>
        <v>0</v>
      </c>
      <c r="FN60" s="81">
        <f t="shared" si="416"/>
        <v>0</v>
      </c>
      <c r="FO60" s="113">
        <f>'MASTER_ ALL areas - No.seedling'!FN99</f>
        <v>0</v>
      </c>
      <c r="FP60" s="76">
        <f>'MASTER_ ALL areas - No.seedling'!FO99</f>
        <v>0</v>
      </c>
      <c r="FQ60" s="80">
        <f t="shared" si="417"/>
        <v>0</v>
      </c>
      <c r="FR60" s="76">
        <f>'MASTER_ ALL areas - No.seedling'!FQ99</f>
        <v>0</v>
      </c>
      <c r="FS60" s="81">
        <f t="shared" si="418"/>
        <v>0</v>
      </c>
      <c r="FT60" s="113">
        <f>'MASTER_ ALL areas - No.seedling'!FS99</f>
        <v>0</v>
      </c>
      <c r="FU60" s="76">
        <f>'MASTER_ ALL areas - No.seedling'!FT99</f>
        <v>0</v>
      </c>
      <c r="FV60" s="80">
        <f t="shared" si="419"/>
        <v>0</v>
      </c>
      <c r="FW60" s="76">
        <f>'MASTER_ ALL areas - No.seedling'!FV99</f>
        <v>0</v>
      </c>
      <c r="FX60" s="81">
        <f t="shared" si="420"/>
        <v>0</v>
      </c>
      <c r="FY60" s="113">
        <f>'MASTER_ ALL areas - No.seedling'!FX99</f>
        <v>0</v>
      </c>
      <c r="FZ60" s="76">
        <f>'MASTER_ ALL areas - No.seedling'!FY99</f>
        <v>0</v>
      </c>
      <c r="GA60" s="80">
        <f t="shared" si="421"/>
        <v>0</v>
      </c>
      <c r="GB60" s="76">
        <f>'MASTER_ ALL areas - No.seedling'!GA99</f>
        <v>0</v>
      </c>
      <c r="GC60" s="81">
        <f t="shared" si="422"/>
        <v>0</v>
      </c>
      <c r="GD60" s="113">
        <f>'MASTER_ ALL areas - No.seedling'!GC99</f>
        <v>0</v>
      </c>
      <c r="GE60" s="76">
        <f>'MASTER_ ALL areas - No.seedling'!GD99</f>
        <v>0</v>
      </c>
      <c r="GF60" s="80">
        <f t="shared" si="423"/>
        <v>0</v>
      </c>
      <c r="GG60" s="76">
        <f>'MASTER_ ALL areas - No.seedling'!GF99</f>
        <v>0</v>
      </c>
      <c r="GH60" s="81">
        <f t="shared" si="424"/>
        <v>0</v>
      </c>
      <c r="GI60" s="113">
        <f>'MASTER_ ALL areas - No.seedling'!GH99</f>
        <v>0</v>
      </c>
      <c r="GJ60" s="76">
        <f>'MASTER_ ALL areas - No.seedling'!GI99</f>
        <v>0</v>
      </c>
      <c r="GK60" s="80">
        <f t="shared" si="425"/>
        <v>0</v>
      </c>
      <c r="GL60" s="76">
        <f>'MASTER_ ALL areas - No.seedling'!GK99</f>
        <v>0</v>
      </c>
      <c r="GM60" s="81">
        <f t="shared" si="426"/>
        <v>0</v>
      </c>
      <c r="GN60" s="113">
        <f>'MASTER_ ALL areas - No.seedling'!GM99</f>
        <v>0</v>
      </c>
      <c r="GO60" s="76">
        <f>'MASTER_ ALL areas - No.seedling'!GN99</f>
        <v>0</v>
      </c>
      <c r="GP60" s="80">
        <f t="shared" si="427"/>
        <v>0</v>
      </c>
      <c r="GQ60" s="76">
        <f>'MASTER_ ALL areas - No.seedling'!GP99</f>
        <v>0</v>
      </c>
      <c r="GR60" s="81">
        <f t="shared" si="428"/>
        <v>0</v>
      </c>
      <c r="GS60" s="113">
        <f>'MASTER_ ALL areas - No.seedling'!GR99</f>
        <v>0</v>
      </c>
      <c r="GT60" s="76">
        <f>'MASTER_ ALL areas - No.seedling'!GS99</f>
        <v>0</v>
      </c>
      <c r="GU60" s="80">
        <f t="shared" si="429"/>
        <v>0</v>
      </c>
      <c r="GV60" s="76">
        <f>'MASTER_ ALL areas - No.seedling'!GU99</f>
        <v>0</v>
      </c>
      <c r="GW60" s="81">
        <f t="shared" si="430"/>
        <v>0</v>
      </c>
      <c r="GX60" s="113">
        <f>'MASTER_ ALL areas - No.seedling'!GW99</f>
        <v>0</v>
      </c>
      <c r="GY60" s="76">
        <f>'MASTER_ ALL areas - No.seedling'!GX99</f>
        <v>0</v>
      </c>
      <c r="GZ60" s="80">
        <f t="shared" si="431"/>
        <v>0</v>
      </c>
      <c r="HA60" s="76">
        <f>'MASTER_ ALL areas - No.seedling'!GZ99</f>
        <v>0</v>
      </c>
      <c r="HB60" s="81">
        <f t="shared" si="432"/>
        <v>0</v>
      </c>
      <c r="HC60" s="113">
        <f>'MASTER_ ALL areas - No.seedling'!HB99</f>
        <v>0</v>
      </c>
      <c r="HD60" s="76">
        <f>'MASTER_ ALL areas - No.seedling'!HC99</f>
        <v>0</v>
      </c>
      <c r="HE60" s="80">
        <f t="shared" si="433"/>
        <v>0</v>
      </c>
      <c r="HF60" s="76">
        <f>'MASTER_ ALL areas - No.seedling'!HE99</f>
        <v>0</v>
      </c>
      <c r="HG60" s="81">
        <f t="shared" si="434"/>
        <v>0</v>
      </c>
      <c r="HH60" s="113">
        <f>'MASTER_ ALL areas - No.seedling'!HG99</f>
        <v>0</v>
      </c>
      <c r="HI60" s="76">
        <f>'MASTER_ ALL areas - No.seedling'!HH99</f>
        <v>0</v>
      </c>
      <c r="HJ60" s="80">
        <f t="shared" si="435"/>
        <v>0</v>
      </c>
      <c r="HK60" s="76">
        <f>'MASTER_ ALL areas - No.seedling'!HJ99</f>
        <v>0</v>
      </c>
      <c r="HL60" s="81">
        <f t="shared" si="436"/>
        <v>0</v>
      </c>
      <c r="HM60" s="113">
        <f>'MASTER_ ALL areas - No.seedling'!HL99</f>
        <v>0</v>
      </c>
      <c r="HN60" s="76">
        <f>'MASTER_ ALL areas - No.seedling'!HM99</f>
        <v>0</v>
      </c>
      <c r="HO60" s="80">
        <f t="shared" si="437"/>
        <v>0</v>
      </c>
      <c r="HP60" s="76">
        <f>'MASTER_ ALL areas - No.seedling'!HO99</f>
        <v>0</v>
      </c>
      <c r="HQ60" s="81">
        <f t="shared" si="438"/>
        <v>0</v>
      </c>
      <c r="HR60" s="113">
        <f>'MASTER_ ALL areas - No.seedling'!HQ99</f>
        <v>0</v>
      </c>
      <c r="HS60" s="76">
        <f>'MASTER_ ALL areas - No.seedling'!HR99</f>
        <v>0</v>
      </c>
      <c r="HT60" s="80">
        <f t="shared" si="439"/>
        <v>0</v>
      </c>
      <c r="HU60" s="76">
        <f>'MASTER_ ALL areas - No.seedling'!HT99</f>
        <v>0</v>
      </c>
      <c r="HV60" s="81">
        <f t="shared" si="440"/>
        <v>0</v>
      </c>
      <c r="HW60" s="113">
        <f>'MASTER_ ALL areas - No.seedling'!HV99</f>
        <v>0</v>
      </c>
      <c r="HX60" s="76">
        <f>'MASTER_ ALL areas - No.seedling'!HW99</f>
        <v>0</v>
      </c>
      <c r="HY60" s="80">
        <f t="shared" si="441"/>
        <v>0</v>
      </c>
      <c r="HZ60" s="76">
        <f>'MASTER_ ALL areas - No.seedling'!HY99</f>
        <v>0</v>
      </c>
      <c r="IA60" s="81">
        <f t="shared" si="442"/>
        <v>0</v>
      </c>
      <c r="IB60" s="113">
        <f>'MASTER_ ALL areas - No.seedling'!IA99</f>
        <v>0</v>
      </c>
      <c r="IC60" s="76">
        <f>'MASTER_ ALL areas - No.seedling'!IB99</f>
        <v>0</v>
      </c>
      <c r="ID60" s="80">
        <f t="shared" si="443"/>
        <v>0</v>
      </c>
      <c r="IE60" s="76">
        <f>'MASTER_ ALL areas - No.seedling'!ID99</f>
        <v>0</v>
      </c>
      <c r="IF60" s="85">
        <f t="shared" si="444"/>
        <v>0</v>
      </c>
      <c r="IG60" s="86" t="s">
        <v>320</v>
      </c>
      <c r="IH60" s="87"/>
    </row>
    <row r="61" spans="2:242" ht="33" customHeight="1" x14ac:dyDescent="0.25">
      <c r="B61" s="420">
        <v>96</v>
      </c>
      <c r="C61" s="421" t="s">
        <v>321</v>
      </c>
      <c r="D61" s="422">
        <v>218864</v>
      </c>
      <c r="E61" s="423">
        <v>933313</v>
      </c>
      <c r="F61" s="424" t="s">
        <v>89</v>
      </c>
      <c r="G61" s="199" t="s">
        <v>190</v>
      </c>
      <c r="H61" s="212">
        <f>'MASTER_ ALL areas - No.seedling'!G100</f>
        <v>6</v>
      </c>
      <c r="I61" s="70">
        <f>'MASTER_ ALL areas - No.seedling'!H100</f>
        <v>0.75</v>
      </c>
      <c r="J61" s="71">
        <f>'MASTER_ ALL areas - No.seedling'!I100</f>
        <v>43.6</v>
      </c>
      <c r="K61" s="72">
        <f>'MASTER_ ALL areas - No.seedling'!J100</f>
        <v>68</v>
      </c>
      <c r="L61" s="73">
        <f t="shared" si="356"/>
        <v>1360</v>
      </c>
      <c r="M61" s="74">
        <f>'MASTER_ ALL areas - No.seedling'!L100</f>
        <v>1360</v>
      </c>
      <c r="N61" s="113">
        <f>'MASTER_ ALL areas - No.seedling'!M100</f>
        <v>4</v>
      </c>
      <c r="O61" s="114">
        <f>'MASTER_ ALL areas - No.seedling'!N100</f>
        <v>37</v>
      </c>
      <c r="P61" s="80">
        <f>'MASTER_ ALL areas - No.seedling'!O100</f>
        <v>5.8823529411764705E-2</v>
      </c>
      <c r="Q61" s="81">
        <f>'MASTER_ ALL areas - No.seedling'!P100</f>
        <v>0.54411764705882348</v>
      </c>
      <c r="R61" s="621"/>
      <c r="S61" s="617">
        <f>'MASTER_ ALL areas - No.seedling'!R100</f>
        <v>1080</v>
      </c>
      <c r="T61" s="76">
        <f>'MASTER_ ALL areas - No.seedling'!S100</f>
        <v>2</v>
      </c>
      <c r="U61" s="77">
        <f t="shared" si="357"/>
        <v>3.7037037037037035E-2</v>
      </c>
      <c r="V61" s="82">
        <f>'MASTER_ ALL areas - No.seedling'!U100</f>
        <v>28</v>
      </c>
      <c r="W61" s="80">
        <f t="shared" si="358"/>
        <v>0.51851851851851849</v>
      </c>
      <c r="X61" s="619">
        <f>'MASTER_ ALL areas - No.seedling'!W100</f>
        <v>280</v>
      </c>
      <c r="Y61" s="82">
        <f>'MASTER_ ALL areas - No.seedling'!X100</f>
        <v>2</v>
      </c>
      <c r="Z61" s="77">
        <f t="shared" si="359"/>
        <v>0.14285714285714285</v>
      </c>
      <c r="AA61" s="82">
        <f>'MASTER_ ALL areas - No.seedling'!Z100</f>
        <v>9</v>
      </c>
      <c r="AB61" s="80">
        <f t="shared" si="360"/>
        <v>0.6428571428571429</v>
      </c>
      <c r="AC61" s="76">
        <f>'MASTER_ ALL areas - No.seedling'!AB100</f>
        <v>0</v>
      </c>
      <c r="AD61" s="76">
        <f>'MASTER_ ALL areas - No.seedling'!AC100</f>
        <v>0</v>
      </c>
      <c r="AE61" s="77">
        <f t="shared" si="361"/>
        <v>0</v>
      </c>
      <c r="AF61" s="82">
        <f>'MASTER_ ALL areas - No.seedling'!AE100</f>
        <v>0</v>
      </c>
      <c r="AG61" s="80">
        <f t="shared" si="362"/>
        <v>0</v>
      </c>
      <c r="AH61" s="76">
        <f>'MASTER_ ALL areas - No.seedling'!AG100</f>
        <v>0</v>
      </c>
      <c r="AI61" s="76">
        <f>'MASTER_ ALL areas - No.seedling'!AH100</f>
        <v>0</v>
      </c>
      <c r="AJ61" s="77">
        <f t="shared" si="363"/>
        <v>0</v>
      </c>
      <c r="AK61" s="82">
        <f>'MASTER_ ALL areas - No.seedling'!AJ100</f>
        <v>0</v>
      </c>
      <c r="AL61" s="81">
        <f t="shared" si="364"/>
        <v>0</v>
      </c>
      <c r="AM61" s="621"/>
      <c r="AN61" s="617">
        <f>'MASTER_ ALL areas - No.seedling'!AM100</f>
        <v>0</v>
      </c>
      <c r="AO61" s="76">
        <f>'MASTER_ ALL areas - No.seedling'!AN100</f>
        <v>0</v>
      </c>
      <c r="AP61" s="77">
        <f t="shared" si="365"/>
        <v>0</v>
      </c>
      <c r="AQ61" s="82">
        <f>'MASTER_ ALL areas - No.seedling'!AP100</f>
        <v>0</v>
      </c>
      <c r="AR61" s="77">
        <f t="shared" si="366"/>
        <v>0</v>
      </c>
      <c r="AS61" s="82">
        <f>'MASTER_ ALL areas - No.seedling'!AR100</f>
        <v>1280</v>
      </c>
      <c r="AT61" s="76">
        <f>'MASTER_ ALL areas - No.seedling'!AS100</f>
        <v>4</v>
      </c>
      <c r="AU61" s="77">
        <f t="shared" si="367"/>
        <v>6.25E-2</v>
      </c>
      <c r="AV61" s="82">
        <f>'MASTER_ ALL areas - No.seedling'!AU100</f>
        <v>33</v>
      </c>
      <c r="AW61" s="77">
        <f t="shared" si="368"/>
        <v>0.515625</v>
      </c>
      <c r="AX61" s="71">
        <f>'MASTER_ ALL areas - No.seedling'!AW100</f>
        <v>0</v>
      </c>
      <c r="AY61" s="82">
        <f>'MASTER_ ALL areas - No.seedling'!AX100</f>
        <v>0</v>
      </c>
      <c r="AZ61" s="77">
        <f t="shared" si="369"/>
        <v>0</v>
      </c>
      <c r="BA61" s="82">
        <f>'MASTER_ ALL areas - No.seedling'!AZ100</f>
        <v>0</v>
      </c>
      <c r="BB61" s="77">
        <f t="shared" si="370"/>
        <v>0</v>
      </c>
      <c r="BC61" s="82">
        <f>'MASTER_ ALL areas - No.seedling'!BB100</f>
        <v>0</v>
      </c>
      <c r="BD61" s="76">
        <f>'MASTER_ ALL areas - No.seedling'!BC100</f>
        <v>0</v>
      </c>
      <c r="BE61" s="77">
        <f t="shared" si="371"/>
        <v>0</v>
      </c>
      <c r="BF61" s="82">
        <f>'MASTER_ ALL areas - No.seedling'!BE100</f>
        <v>0</v>
      </c>
      <c r="BG61" s="77">
        <f t="shared" si="372"/>
        <v>0</v>
      </c>
      <c r="BH61" s="82">
        <f>'MASTER_ ALL areas - No.seedling'!BG100</f>
        <v>80</v>
      </c>
      <c r="BI61" s="76">
        <f>'MASTER_ ALL areas - No.seedling'!BH100</f>
        <v>0</v>
      </c>
      <c r="BJ61" s="77">
        <f t="shared" si="373"/>
        <v>0</v>
      </c>
      <c r="BK61" s="82">
        <f>'MASTER_ ALL areas - No.seedling'!BJ100</f>
        <v>4</v>
      </c>
      <c r="BL61" s="77">
        <f t="shared" si="374"/>
        <v>1</v>
      </c>
      <c r="BM61" s="82">
        <f>'MASTER_ ALL areas - No.seedling'!BL100</f>
        <v>0</v>
      </c>
      <c r="BN61" s="76">
        <f>'MASTER_ ALL areas - No.seedling'!BM100</f>
        <v>0</v>
      </c>
      <c r="BO61" s="77">
        <f t="shared" si="375"/>
        <v>0</v>
      </c>
      <c r="BP61" s="82">
        <f>'MASTER_ ALL areas - No.seedling'!BO100</f>
        <v>0</v>
      </c>
      <c r="BQ61" s="77">
        <f t="shared" si="376"/>
        <v>0</v>
      </c>
      <c r="BR61" s="82">
        <f>'MASTER_ ALL areas - No.seedling'!BQ100</f>
        <v>0</v>
      </c>
      <c r="BS61" s="76">
        <f>'MASTER_ ALL areas - No.seedling'!BR100</f>
        <v>0</v>
      </c>
      <c r="BT61" s="77">
        <f t="shared" si="377"/>
        <v>0</v>
      </c>
      <c r="BU61" s="82">
        <f>'MASTER_ ALL areas - No.seedling'!BT100</f>
        <v>0</v>
      </c>
      <c r="BV61" s="77">
        <f t="shared" si="378"/>
        <v>0</v>
      </c>
      <c r="BW61" s="82">
        <f>'MASTER_ ALL areas - No.seedling'!BV100</f>
        <v>0</v>
      </c>
      <c r="BX61" s="76">
        <f>'MASTER_ ALL areas - No.seedling'!BW100</f>
        <v>0</v>
      </c>
      <c r="BY61" s="77">
        <f t="shared" si="379"/>
        <v>0</v>
      </c>
      <c r="BZ61" s="82">
        <f>'MASTER_ ALL areas - No.seedling'!BY100</f>
        <v>0</v>
      </c>
      <c r="CA61" s="81">
        <f t="shared" si="380"/>
        <v>0</v>
      </c>
      <c r="CB61" s="79"/>
      <c r="CC61" s="113">
        <f>'MASTER_ ALL areas - No.seedling'!CB100</f>
        <v>0</v>
      </c>
      <c r="CD61" s="76">
        <f>'MASTER_ ALL areas - No.seedling'!CC100</f>
        <v>0</v>
      </c>
      <c r="CE61" s="80">
        <f t="shared" si="381"/>
        <v>0</v>
      </c>
      <c r="CF61" s="76">
        <f>'MASTER_ ALL areas - No.seedling'!CE100</f>
        <v>0</v>
      </c>
      <c r="CG61" s="81">
        <f t="shared" si="382"/>
        <v>0</v>
      </c>
      <c r="CH61" s="113">
        <f>'MASTER_ ALL areas - No.seedling'!CG100</f>
        <v>0</v>
      </c>
      <c r="CI61" s="76">
        <f>'MASTER_ ALL areas - No.seedling'!CH100</f>
        <v>0</v>
      </c>
      <c r="CJ61" s="80">
        <f t="shared" si="383"/>
        <v>0</v>
      </c>
      <c r="CK61" s="76">
        <f>'MASTER_ ALL areas - No.seedling'!CJ100</f>
        <v>0</v>
      </c>
      <c r="CL61" s="81">
        <f t="shared" si="384"/>
        <v>0</v>
      </c>
      <c r="CM61" s="113">
        <f>'MASTER_ ALL areas - No.seedling'!CL100</f>
        <v>0</v>
      </c>
      <c r="CN61" s="76">
        <f>'MASTER_ ALL areas - No.seedling'!CM100</f>
        <v>0</v>
      </c>
      <c r="CO61" s="80">
        <f t="shared" si="385"/>
        <v>0</v>
      </c>
      <c r="CP61" s="76">
        <f>'MASTER_ ALL areas - No.seedling'!CO100</f>
        <v>0</v>
      </c>
      <c r="CQ61" s="81">
        <f t="shared" si="386"/>
        <v>0</v>
      </c>
      <c r="CR61" s="113">
        <f>'MASTER_ ALL areas - No.seedling'!CQ100</f>
        <v>0</v>
      </c>
      <c r="CS61" s="76">
        <f>'MASTER_ ALL areas - No.seedling'!CR100</f>
        <v>0</v>
      </c>
      <c r="CT61" s="80">
        <f t="shared" si="387"/>
        <v>0</v>
      </c>
      <c r="CU61" s="76">
        <f>'MASTER_ ALL areas - No.seedling'!CT100</f>
        <v>0</v>
      </c>
      <c r="CV61" s="81">
        <f t="shared" si="388"/>
        <v>0</v>
      </c>
      <c r="CW61" s="75">
        <f>'MASTER_ ALL areas - No.seedling'!CV100</f>
        <v>1020</v>
      </c>
      <c r="CX61" s="76">
        <f>'MASTER_ ALL areas - No.seedling'!CW100</f>
        <v>2</v>
      </c>
      <c r="CY61" s="80">
        <f t="shared" si="389"/>
        <v>3.9215686274509803E-2</v>
      </c>
      <c r="CZ61" s="76">
        <f>'MASTER_ ALL areas - No.seedling'!CY100</f>
        <v>25</v>
      </c>
      <c r="DA61" s="81">
        <f t="shared" si="390"/>
        <v>0.49019607843137253</v>
      </c>
      <c r="DB61" s="75">
        <f>'MASTER_ ALL areas - No.seedling'!DA100</f>
        <v>260</v>
      </c>
      <c r="DC61" s="76">
        <f>'MASTER_ ALL areas - No.seedling'!DB100</f>
        <v>2</v>
      </c>
      <c r="DD61" s="80">
        <f t="shared" si="391"/>
        <v>0.15384615384615385</v>
      </c>
      <c r="DE61" s="76">
        <f>'MASTER_ ALL areas - No.seedling'!DD100</f>
        <v>8</v>
      </c>
      <c r="DF61" s="81">
        <f t="shared" si="392"/>
        <v>0.61538461538461542</v>
      </c>
      <c r="DG61" s="113">
        <f>'MASTER_ ALL areas - No.seedling'!DF100</f>
        <v>0</v>
      </c>
      <c r="DH61" s="76">
        <f>'MASTER_ ALL areas - No.seedling'!DG100</f>
        <v>0</v>
      </c>
      <c r="DI61" s="80">
        <f t="shared" si="393"/>
        <v>0</v>
      </c>
      <c r="DJ61" s="76">
        <f>'MASTER_ ALL areas - No.seedling'!DI100</f>
        <v>0</v>
      </c>
      <c r="DK61" s="81">
        <f t="shared" si="394"/>
        <v>0</v>
      </c>
      <c r="DL61" s="113">
        <f>'MASTER_ ALL areas - No.seedling'!DK100</f>
        <v>0</v>
      </c>
      <c r="DM61" s="76">
        <f>'MASTER_ ALL areas - No.seedling'!DL100</f>
        <v>0</v>
      </c>
      <c r="DN61" s="80">
        <f t="shared" si="395"/>
        <v>0</v>
      </c>
      <c r="DO61" s="76">
        <f>'MASTER_ ALL areas - No.seedling'!DN100</f>
        <v>0</v>
      </c>
      <c r="DP61" s="81">
        <f t="shared" si="396"/>
        <v>0</v>
      </c>
      <c r="DQ61" s="113">
        <f>'MASTER_ ALL areas - No.seedling'!DP100</f>
        <v>0</v>
      </c>
      <c r="DR61" s="76">
        <f>'MASTER_ ALL areas - No.seedling'!DQ100</f>
        <v>0</v>
      </c>
      <c r="DS61" s="80">
        <f t="shared" si="397"/>
        <v>0</v>
      </c>
      <c r="DT61" s="76">
        <f>'MASTER_ ALL areas - No.seedling'!DS100</f>
        <v>0</v>
      </c>
      <c r="DU61" s="81">
        <f t="shared" si="398"/>
        <v>0</v>
      </c>
      <c r="DV61" s="113">
        <f>'MASTER_ ALL areas - No.seedling'!DU100</f>
        <v>0</v>
      </c>
      <c r="DW61" s="76">
        <f>'MASTER_ ALL areas - No.seedling'!DV100</f>
        <v>0</v>
      </c>
      <c r="DX61" s="80">
        <f t="shared" si="399"/>
        <v>0</v>
      </c>
      <c r="DY61" s="76">
        <f>'MASTER_ ALL areas - No.seedling'!DX100</f>
        <v>0</v>
      </c>
      <c r="DZ61" s="81">
        <f t="shared" si="400"/>
        <v>0</v>
      </c>
      <c r="EA61" s="113">
        <f>'MASTER_ ALL areas - No.seedling'!DZ100</f>
        <v>0</v>
      </c>
      <c r="EB61" s="76">
        <f>'MASTER_ ALL areas - No.seedling'!EA100</f>
        <v>0</v>
      </c>
      <c r="EC61" s="80">
        <f t="shared" si="401"/>
        <v>0</v>
      </c>
      <c r="ED61" s="76">
        <f>'MASTER_ ALL areas - No.seedling'!EC100</f>
        <v>0</v>
      </c>
      <c r="EE61" s="81">
        <f t="shared" si="402"/>
        <v>0</v>
      </c>
      <c r="EF61" s="113">
        <f>'MASTER_ ALL areas - No.seedling'!EE100</f>
        <v>0</v>
      </c>
      <c r="EG61" s="76">
        <f>'MASTER_ ALL areas - No.seedling'!EF100</f>
        <v>0</v>
      </c>
      <c r="EH61" s="80">
        <f t="shared" si="403"/>
        <v>0</v>
      </c>
      <c r="EI61" s="76">
        <f>'MASTER_ ALL areas - No.seedling'!EH100</f>
        <v>0</v>
      </c>
      <c r="EJ61" s="81">
        <f t="shared" si="404"/>
        <v>0</v>
      </c>
      <c r="EK61" s="113">
        <f>'MASTER_ ALL areas - No.seedling'!EJ100</f>
        <v>0</v>
      </c>
      <c r="EL61" s="76">
        <f>'MASTER_ ALL areas - No.seedling'!EK100</f>
        <v>0</v>
      </c>
      <c r="EM61" s="80">
        <f t="shared" si="405"/>
        <v>0</v>
      </c>
      <c r="EN61" s="76">
        <f>'MASTER_ ALL areas - No.seedling'!EM100</f>
        <v>0</v>
      </c>
      <c r="EO61" s="81">
        <f t="shared" si="406"/>
        <v>0</v>
      </c>
      <c r="EP61" s="113">
        <f>'MASTER_ ALL areas - No.seedling'!EO100</f>
        <v>0</v>
      </c>
      <c r="EQ61" s="76">
        <f>'MASTER_ ALL areas - No.seedling'!EP100</f>
        <v>0</v>
      </c>
      <c r="ER61" s="80">
        <f t="shared" si="407"/>
        <v>0</v>
      </c>
      <c r="ES61" s="76">
        <f>'MASTER_ ALL areas - No.seedling'!ER100</f>
        <v>0</v>
      </c>
      <c r="ET61" s="81">
        <f t="shared" si="408"/>
        <v>0</v>
      </c>
      <c r="EU61" s="113">
        <f>'MASTER_ ALL areas - No.seedling'!ET100</f>
        <v>0</v>
      </c>
      <c r="EV61" s="76">
        <f>'MASTER_ ALL areas - No.seedling'!EU100</f>
        <v>0</v>
      </c>
      <c r="EW61" s="80">
        <f t="shared" si="409"/>
        <v>0</v>
      </c>
      <c r="EX61" s="76">
        <f>'MASTER_ ALL areas - No.seedling'!EW100</f>
        <v>0</v>
      </c>
      <c r="EY61" s="81">
        <f t="shared" si="410"/>
        <v>0</v>
      </c>
      <c r="EZ61" s="113">
        <f>'MASTER_ ALL areas - No.seedling'!EY100</f>
        <v>0</v>
      </c>
      <c r="FA61" s="76">
        <f>'MASTER_ ALL areas - No.seedling'!EZ100</f>
        <v>0</v>
      </c>
      <c r="FB61" s="80">
        <f t="shared" si="411"/>
        <v>0</v>
      </c>
      <c r="FC61" s="76">
        <f>'MASTER_ ALL areas - No.seedling'!FB100</f>
        <v>0</v>
      </c>
      <c r="FD61" s="81">
        <f t="shared" si="412"/>
        <v>0</v>
      </c>
      <c r="FE61" s="75">
        <f>'MASTER_ ALL areas - No.seedling'!FD100</f>
        <v>60</v>
      </c>
      <c r="FF61" s="76">
        <f>'MASTER_ ALL areas - No.seedling'!FE100</f>
        <v>0</v>
      </c>
      <c r="FG61" s="80">
        <f t="shared" si="413"/>
        <v>0</v>
      </c>
      <c r="FH61" s="76">
        <f>'MASTER_ ALL areas - No.seedling'!FG100</f>
        <v>3</v>
      </c>
      <c r="FI61" s="81">
        <f t="shared" si="414"/>
        <v>1</v>
      </c>
      <c r="FJ61" s="75">
        <f>'MASTER_ ALL areas - No.seedling'!FI100</f>
        <v>20</v>
      </c>
      <c r="FK61" s="76">
        <f>'MASTER_ ALL areas - No.seedling'!FJ100</f>
        <v>0</v>
      </c>
      <c r="FL61" s="80">
        <f t="shared" si="415"/>
        <v>0</v>
      </c>
      <c r="FM61" s="76">
        <f>'MASTER_ ALL areas - No.seedling'!FL100</f>
        <v>1</v>
      </c>
      <c r="FN61" s="81">
        <f t="shared" si="416"/>
        <v>1</v>
      </c>
      <c r="FO61" s="113">
        <f>'MASTER_ ALL areas - No.seedling'!FN100</f>
        <v>0</v>
      </c>
      <c r="FP61" s="76">
        <f>'MASTER_ ALL areas - No.seedling'!FO100</f>
        <v>0</v>
      </c>
      <c r="FQ61" s="80">
        <f t="shared" si="417"/>
        <v>0</v>
      </c>
      <c r="FR61" s="76">
        <f>'MASTER_ ALL areas - No.seedling'!FQ100</f>
        <v>0</v>
      </c>
      <c r="FS61" s="81">
        <f t="shared" si="418"/>
        <v>0</v>
      </c>
      <c r="FT61" s="113">
        <f>'MASTER_ ALL areas - No.seedling'!FS100</f>
        <v>0</v>
      </c>
      <c r="FU61" s="76">
        <f>'MASTER_ ALL areas - No.seedling'!FT100</f>
        <v>0</v>
      </c>
      <c r="FV61" s="80">
        <f t="shared" si="419"/>
        <v>0</v>
      </c>
      <c r="FW61" s="76">
        <f>'MASTER_ ALL areas - No.seedling'!FV100</f>
        <v>0</v>
      </c>
      <c r="FX61" s="81">
        <f t="shared" si="420"/>
        <v>0</v>
      </c>
      <c r="FY61" s="113">
        <f>'MASTER_ ALL areas - No.seedling'!FX100</f>
        <v>0</v>
      </c>
      <c r="FZ61" s="76">
        <f>'MASTER_ ALL areas - No.seedling'!FY100</f>
        <v>0</v>
      </c>
      <c r="GA61" s="80">
        <f t="shared" si="421"/>
        <v>0</v>
      </c>
      <c r="GB61" s="76">
        <f>'MASTER_ ALL areas - No.seedling'!GA100</f>
        <v>0</v>
      </c>
      <c r="GC61" s="81">
        <f t="shared" si="422"/>
        <v>0</v>
      </c>
      <c r="GD61" s="113">
        <f>'MASTER_ ALL areas - No.seedling'!GC100</f>
        <v>0</v>
      </c>
      <c r="GE61" s="76">
        <f>'MASTER_ ALL areas - No.seedling'!GD100</f>
        <v>0</v>
      </c>
      <c r="GF61" s="80">
        <f t="shared" si="423"/>
        <v>0</v>
      </c>
      <c r="GG61" s="76">
        <f>'MASTER_ ALL areas - No.seedling'!GF100</f>
        <v>0</v>
      </c>
      <c r="GH61" s="81">
        <f t="shared" si="424"/>
        <v>0</v>
      </c>
      <c r="GI61" s="113">
        <f>'MASTER_ ALL areas - No.seedling'!GH100</f>
        <v>0</v>
      </c>
      <c r="GJ61" s="76">
        <f>'MASTER_ ALL areas - No.seedling'!GI100</f>
        <v>0</v>
      </c>
      <c r="GK61" s="80">
        <f t="shared" si="425"/>
        <v>0</v>
      </c>
      <c r="GL61" s="76">
        <f>'MASTER_ ALL areas - No.seedling'!GK100</f>
        <v>0</v>
      </c>
      <c r="GM61" s="81">
        <f t="shared" si="426"/>
        <v>0</v>
      </c>
      <c r="GN61" s="113">
        <f>'MASTER_ ALL areas - No.seedling'!GM100</f>
        <v>0</v>
      </c>
      <c r="GO61" s="76">
        <f>'MASTER_ ALL areas - No.seedling'!GN100</f>
        <v>0</v>
      </c>
      <c r="GP61" s="80">
        <f t="shared" si="427"/>
        <v>0</v>
      </c>
      <c r="GQ61" s="76">
        <f>'MASTER_ ALL areas - No.seedling'!GP100</f>
        <v>0</v>
      </c>
      <c r="GR61" s="81">
        <f t="shared" si="428"/>
        <v>0</v>
      </c>
      <c r="GS61" s="113">
        <f>'MASTER_ ALL areas - No.seedling'!GR100</f>
        <v>0</v>
      </c>
      <c r="GT61" s="76">
        <f>'MASTER_ ALL areas - No.seedling'!GS100</f>
        <v>0</v>
      </c>
      <c r="GU61" s="80">
        <f t="shared" si="429"/>
        <v>0</v>
      </c>
      <c r="GV61" s="76">
        <f>'MASTER_ ALL areas - No.seedling'!GU100</f>
        <v>0</v>
      </c>
      <c r="GW61" s="81">
        <f t="shared" si="430"/>
        <v>0</v>
      </c>
      <c r="GX61" s="113">
        <f>'MASTER_ ALL areas - No.seedling'!GW100</f>
        <v>0</v>
      </c>
      <c r="GY61" s="76">
        <f>'MASTER_ ALL areas - No.seedling'!GX100</f>
        <v>0</v>
      </c>
      <c r="GZ61" s="80">
        <f t="shared" si="431"/>
        <v>0</v>
      </c>
      <c r="HA61" s="76">
        <f>'MASTER_ ALL areas - No.seedling'!GZ100</f>
        <v>0</v>
      </c>
      <c r="HB61" s="81">
        <f t="shared" si="432"/>
        <v>0</v>
      </c>
      <c r="HC61" s="113">
        <f>'MASTER_ ALL areas - No.seedling'!HB100</f>
        <v>0</v>
      </c>
      <c r="HD61" s="76">
        <f>'MASTER_ ALL areas - No.seedling'!HC100</f>
        <v>0</v>
      </c>
      <c r="HE61" s="80">
        <f t="shared" si="433"/>
        <v>0</v>
      </c>
      <c r="HF61" s="76">
        <f>'MASTER_ ALL areas - No.seedling'!HE100</f>
        <v>0</v>
      </c>
      <c r="HG61" s="81">
        <f t="shared" si="434"/>
        <v>0</v>
      </c>
      <c r="HH61" s="113">
        <f>'MASTER_ ALL areas - No.seedling'!HG100</f>
        <v>0</v>
      </c>
      <c r="HI61" s="76">
        <f>'MASTER_ ALL areas - No.seedling'!HH100</f>
        <v>0</v>
      </c>
      <c r="HJ61" s="80">
        <f t="shared" si="435"/>
        <v>0</v>
      </c>
      <c r="HK61" s="76">
        <f>'MASTER_ ALL areas - No.seedling'!HJ100</f>
        <v>0</v>
      </c>
      <c r="HL61" s="81">
        <f t="shared" si="436"/>
        <v>0</v>
      </c>
      <c r="HM61" s="113">
        <f>'MASTER_ ALL areas - No.seedling'!HL100</f>
        <v>0</v>
      </c>
      <c r="HN61" s="76">
        <f>'MASTER_ ALL areas - No.seedling'!HM100</f>
        <v>0</v>
      </c>
      <c r="HO61" s="80">
        <f t="shared" si="437"/>
        <v>0</v>
      </c>
      <c r="HP61" s="76">
        <f>'MASTER_ ALL areas - No.seedling'!HO100</f>
        <v>0</v>
      </c>
      <c r="HQ61" s="81">
        <f t="shared" si="438"/>
        <v>0</v>
      </c>
      <c r="HR61" s="113">
        <f>'MASTER_ ALL areas - No.seedling'!HQ100</f>
        <v>0</v>
      </c>
      <c r="HS61" s="76">
        <f>'MASTER_ ALL areas - No.seedling'!HR100</f>
        <v>0</v>
      </c>
      <c r="HT61" s="80">
        <f t="shared" si="439"/>
        <v>0</v>
      </c>
      <c r="HU61" s="76">
        <f>'MASTER_ ALL areas - No.seedling'!HT100</f>
        <v>0</v>
      </c>
      <c r="HV61" s="81">
        <f t="shared" si="440"/>
        <v>0</v>
      </c>
      <c r="HW61" s="113">
        <f>'MASTER_ ALL areas - No.seedling'!HV100</f>
        <v>0</v>
      </c>
      <c r="HX61" s="76">
        <f>'MASTER_ ALL areas - No.seedling'!HW100</f>
        <v>0</v>
      </c>
      <c r="HY61" s="80">
        <f t="shared" si="441"/>
        <v>0</v>
      </c>
      <c r="HZ61" s="76">
        <f>'MASTER_ ALL areas - No.seedling'!HY100</f>
        <v>0</v>
      </c>
      <c r="IA61" s="81">
        <f t="shared" si="442"/>
        <v>0</v>
      </c>
      <c r="IB61" s="113">
        <f>'MASTER_ ALL areas - No.seedling'!IA100</f>
        <v>0</v>
      </c>
      <c r="IC61" s="76">
        <f>'MASTER_ ALL areas - No.seedling'!IB100</f>
        <v>0</v>
      </c>
      <c r="ID61" s="80">
        <f t="shared" si="443"/>
        <v>0</v>
      </c>
      <c r="IE61" s="76">
        <f>'MASTER_ ALL areas - No.seedling'!ID100</f>
        <v>0</v>
      </c>
      <c r="IF61" s="85">
        <f t="shared" si="444"/>
        <v>0</v>
      </c>
      <c r="IG61" s="86" t="s">
        <v>322</v>
      </c>
      <c r="IH61" s="87"/>
    </row>
    <row r="62" spans="2:242" ht="33" customHeight="1" x14ac:dyDescent="0.25">
      <c r="B62" s="420">
        <v>97</v>
      </c>
      <c r="C62" s="421" t="s">
        <v>165</v>
      </c>
      <c r="D62" s="422">
        <v>219079</v>
      </c>
      <c r="E62" s="423">
        <v>933305</v>
      </c>
      <c r="F62" s="180" t="s">
        <v>323</v>
      </c>
      <c r="G62" s="214" t="s">
        <v>185</v>
      </c>
      <c r="H62" s="212">
        <f>'MASTER_ ALL areas - No.seedling'!G101</f>
        <v>1</v>
      </c>
      <c r="I62" s="70">
        <f>'MASTER_ ALL areas - No.seedling'!H101</f>
        <v>0</v>
      </c>
      <c r="J62" s="71">
        <f>'MASTER_ ALL areas - No.seedling'!I101</f>
        <v>31.2</v>
      </c>
      <c r="K62" s="72">
        <f>'MASTER_ ALL areas - No.seedling'!J101</f>
        <v>1</v>
      </c>
      <c r="L62" s="73">
        <f t="shared" si="356"/>
        <v>20</v>
      </c>
      <c r="M62" s="74">
        <f>'MASTER_ ALL areas - No.seedling'!L101</f>
        <v>20</v>
      </c>
      <c r="N62" s="113">
        <f>'MASTER_ ALL areas - No.seedling'!M101</f>
        <v>0</v>
      </c>
      <c r="O62" s="114">
        <f>'MASTER_ ALL areas - No.seedling'!N101</f>
        <v>0</v>
      </c>
      <c r="P62" s="80">
        <f>'MASTER_ ALL areas - No.seedling'!O101</f>
        <v>0</v>
      </c>
      <c r="Q62" s="81">
        <f>'MASTER_ ALL areas - No.seedling'!P101</f>
        <v>0</v>
      </c>
      <c r="R62" s="621"/>
      <c r="S62" s="617">
        <f>'MASTER_ ALL areas - No.seedling'!R101</f>
        <v>20</v>
      </c>
      <c r="T62" s="76">
        <f>'MASTER_ ALL areas - No.seedling'!S101</f>
        <v>0</v>
      </c>
      <c r="U62" s="77">
        <f t="shared" si="357"/>
        <v>0</v>
      </c>
      <c r="V62" s="82">
        <f>'MASTER_ ALL areas - No.seedling'!U101</f>
        <v>0</v>
      </c>
      <c r="W62" s="80">
        <f t="shared" si="358"/>
        <v>0</v>
      </c>
      <c r="X62" s="619">
        <f>'MASTER_ ALL areas - No.seedling'!W101</f>
        <v>0</v>
      </c>
      <c r="Y62" s="82">
        <f>'MASTER_ ALL areas - No.seedling'!X101</f>
        <v>0</v>
      </c>
      <c r="Z62" s="77">
        <f t="shared" si="359"/>
        <v>0</v>
      </c>
      <c r="AA62" s="82">
        <f>'MASTER_ ALL areas - No.seedling'!Z101</f>
        <v>0</v>
      </c>
      <c r="AB62" s="80">
        <f t="shared" si="360"/>
        <v>0</v>
      </c>
      <c r="AC62" s="76">
        <f>'MASTER_ ALL areas - No.seedling'!AB101</f>
        <v>0</v>
      </c>
      <c r="AD62" s="76">
        <f>'MASTER_ ALL areas - No.seedling'!AC101</f>
        <v>0</v>
      </c>
      <c r="AE62" s="77">
        <f t="shared" si="361"/>
        <v>0</v>
      </c>
      <c r="AF62" s="82">
        <f>'MASTER_ ALL areas - No.seedling'!AE101</f>
        <v>0</v>
      </c>
      <c r="AG62" s="80">
        <f t="shared" si="362"/>
        <v>0</v>
      </c>
      <c r="AH62" s="76">
        <f>'MASTER_ ALL areas - No.seedling'!AG101</f>
        <v>0</v>
      </c>
      <c r="AI62" s="76">
        <f>'MASTER_ ALL areas - No.seedling'!AH101</f>
        <v>0</v>
      </c>
      <c r="AJ62" s="77">
        <f t="shared" si="363"/>
        <v>0</v>
      </c>
      <c r="AK62" s="82">
        <f>'MASTER_ ALL areas - No.seedling'!AJ101</f>
        <v>0</v>
      </c>
      <c r="AL62" s="81">
        <f t="shared" si="364"/>
        <v>0</v>
      </c>
      <c r="AM62" s="621"/>
      <c r="AN62" s="617">
        <f>'MASTER_ ALL areas - No.seedling'!AM101</f>
        <v>0</v>
      </c>
      <c r="AO62" s="76">
        <f>'MASTER_ ALL areas - No.seedling'!AN101</f>
        <v>0</v>
      </c>
      <c r="AP62" s="77">
        <f t="shared" si="365"/>
        <v>0</v>
      </c>
      <c r="AQ62" s="82">
        <f>'MASTER_ ALL areas - No.seedling'!AP101</f>
        <v>0</v>
      </c>
      <c r="AR62" s="77">
        <f t="shared" si="366"/>
        <v>0</v>
      </c>
      <c r="AS62" s="82">
        <f>'MASTER_ ALL areas - No.seedling'!AR101</f>
        <v>20</v>
      </c>
      <c r="AT62" s="76">
        <f>'MASTER_ ALL areas - No.seedling'!AS101</f>
        <v>0</v>
      </c>
      <c r="AU62" s="77">
        <f t="shared" si="367"/>
        <v>0</v>
      </c>
      <c r="AV62" s="82">
        <f>'MASTER_ ALL areas - No.seedling'!AU101</f>
        <v>0</v>
      </c>
      <c r="AW62" s="77">
        <f t="shared" si="368"/>
        <v>0</v>
      </c>
      <c r="AX62" s="71">
        <f>'MASTER_ ALL areas - No.seedling'!AW101</f>
        <v>0</v>
      </c>
      <c r="AY62" s="82">
        <f>'MASTER_ ALL areas - No.seedling'!AX101</f>
        <v>0</v>
      </c>
      <c r="AZ62" s="77">
        <f t="shared" si="369"/>
        <v>0</v>
      </c>
      <c r="BA62" s="82">
        <f>'MASTER_ ALL areas - No.seedling'!AZ101</f>
        <v>0</v>
      </c>
      <c r="BB62" s="77">
        <f t="shared" si="370"/>
        <v>0</v>
      </c>
      <c r="BC62" s="82">
        <f>'MASTER_ ALL areas - No.seedling'!BB101</f>
        <v>0</v>
      </c>
      <c r="BD62" s="76">
        <f>'MASTER_ ALL areas - No.seedling'!BC101</f>
        <v>0</v>
      </c>
      <c r="BE62" s="77">
        <f t="shared" si="371"/>
        <v>0</v>
      </c>
      <c r="BF62" s="82">
        <f>'MASTER_ ALL areas - No.seedling'!BE101</f>
        <v>0</v>
      </c>
      <c r="BG62" s="77">
        <f t="shared" si="372"/>
        <v>0</v>
      </c>
      <c r="BH62" s="82">
        <f>'MASTER_ ALL areas - No.seedling'!BG101</f>
        <v>0</v>
      </c>
      <c r="BI62" s="76">
        <f>'MASTER_ ALL areas - No.seedling'!BH101</f>
        <v>0</v>
      </c>
      <c r="BJ62" s="77">
        <f t="shared" si="373"/>
        <v>0</v>
      </c>
      <c r="BK62" s="82">
        <f>'MASTER_ ALL areas - No.seedling'!BJ101</f>
        <v>0</v>
      </c>
      <c r="BL62" s="77">
        <f t="shared" si="374"/>
        <v>0</v>
      </c>
      <c r="BM62" s="82">
        <f>'MASTER_ ALL areas - No.seedling'!BL101</f>
        <v>0</v>
      </c>
      <c r="BN62" s="76">
        <f>'MASTER_ ALL areas - No.seedling'!BM101</f>
        <v>0</v>
      </c>
      <c r="BO62" s="77">
        <f t="shared" si="375"/>
        <v>0</v>
      </c>
      <c r="BP62" s="82">
        <f>'MASTER_ ALL areas - No.seedling'!BO101</f>
        <v>0</v>
      </c>
      <c r="BQ62" s="77">
        <f t="shared" si="376"/>
        <v>0</v>
      </c>
      <c r="BR62" s="82">
        <f>'MASTER_ ALL areas - No.seedling'!BQ101</f>
        <v>0</v>
      </c>
      <c r="BS62" s="76">
        <f>'MASTER_ ALL areas - No.seedling'!BR101</f>
        <v>0</v>
      </c>
      <c r="BT62" s="77">
        <f t="shared" si="377"/>
        <v>0</v>
      </c>
      <c r="BU62" s="82">
        <f>'MASTER_ ALL areas - No.seedling'!BT101</f>
        <v>0</v>
      </c>
      <c r="BV62" s="77">
        <f t="shared" si="378"/>
        <v>0</v>
      </c>
      <c r="BW62" s="82">
        <f>'MASTER_ ALL areas - No.seedling'!BV101</f>
        <v>0</v>
      </c>
      <c r="BX62" s="76">
        <f>'MASTER_ ALL areas - No.seedling'!BW101</f>
        <v>0</v>
      </c>
      <c r="BY62" s="77">
        <f t="shared" si="379"/>
        <v>0</v>
      </c>
      <c r="BZ62" s="82">
        <f>'MASTER_ ALL areas - No.seedling'!BY101</f>
        <v>0</v>
      </c>
      <c r="CA62" s="81">
        <f t="shared" si="380"/>
        <v>0</v>
      </c>
      <c r="CB62" s="79"/>
      <c r="CC62" s="113">
        <f>'MASTER_ ALL areas - No.seedling'!CB101</f>
        <v>0</v>
      </c>
      <c r="CD62" s="76">
        <f>'MASTER_ ALL areas - No.seedling'!CC101</f>
        <v>0</v>
      </c>
      <c r="CE62" s="80">
        <f t="shared" si="381"/>
        <v>0</v>
      </c>
      <c r="CF62" s="76">
        <f>'MASTER_ ALL areas - No.seedling'!CE101</f>
        <v>0</v>
      </c>
      <c r="CG62" s="81">
        <f t="shared" si="382"/>
        <v>0</v>
      </c>
      <c r="CH62" s="113">
        <f>'MASTER_ ALL areas - No.seedling'!CG101</f>
        <v>0</v>
      </c>
      <c r="CI62" s="76">
        <f>'MASTER_ ALL areas - No.seedling'!CH101</f>
        <v>0</v>
      </c>
      <c r="CJ62" s="80">
        <f t="shared" si="383"/>
        <v>0</v>
      </c>
      <c r="CK62" s="76">
        <f>'MASTER_ ALL areas - No.seedling'!CJ101</f>
        <v>0</v>
      </c>
      <c r="CL62" s="81">
        <f t="shared" si="384"/>
        <v>0</v>
      </c>
      <c r="CM62" s="113">
        <f>'MASTER_ ALL areas - No.seedling'!CL101</f>
        <v>0</v>
      </c>
      <c r="CN62" s="76">
        <f>'MASTER_ ALL areas - No.seedling'!CM101</f>
        <v>0</v>
      </c>
      <c r="CO62" s="80">
        <f t="shared" si="385"/>
        <v>0</v>
      </c>
      <c r="CP62" s="76">
        <f>'MASTER_ ALL areas - No.seedling'!CO101</f>
        <v>0</v>
      </c>
      <c r="CQ62" s="81">
        <f t="shared" si="386"/>
        <v>0</v>
      </c>
      <c r="CR62" s="113">
        <f>'MASTER_ ALL areas - No.seedling'!CQ101</f>
        <v>0</v>
      </c>
      <c r="CS62" s="76">
        <f>'MASTER_ ALL areas - No.seedling'!CR101</f>
        <v>0</v>
      </c>
      <c r="CT62" s="80">
        <f t="shared" si="387"/>
        <v>0</v>
      </c>
      <c r="CU62" s="76">
        <f>'MASTER_ ALL areas - No.seedling'!CT101</f>
        <v>0</v>
      </c>
      <c r="CV62" s="81">
        <f t="shared" si="388"/>
        <v>0</v>
      </c>
      <c r="CW62" s="75">
        <f>'MASTER_ ALL areas - No.seedling'!CV101</f>
        <v>20</v>
      </c>
      <c r="CX62" s="76">
        <f>'MASTER_ ALL areas - No.seedling'!CW101</f>
        <v>0</v>
      </c>
      <c r="CY62" s="80">
        <f t="shared" si="389"/>
        <v>0</v>
      </c>
      <c r="CZ62" s="76">
        <f>'MASTER_ ALL areas - No.seedling'!CY101</f>
        <v>0</v>
      </c>
      <c r="DA62" s="81">
        <f t="shared" si="390"/>
        <v>0</v>
      </c>
      <c r="DB62" s="113">
        <f>'MASTER_ ALL areas - No.seedling'!DA101</f>
        <v>0</v>
      </c>
      <c r="DC62" s="76">
        <f>'MASTER_ ALL areas - No.seedling'!DB101</f>
        <v>0</v>
      </c>
      <c r="DD62" s="80">
        <f t="shared" si="391"/>
        <v>0</v>
      </c>
      <c r="DE62" s="76">
        <f>'MASTER_ ALL areas - No.seedling'!DD101</f>
        <v>0</v>
      </c>
      <c r="DF62" s="81">
        <f t="shared" si="392"/>
        <v>0</v>
      </c>
      <c r="DG62" s="113">
        <f>'MASTER_ ALL areas - No.seedling'!DF101</f>
        <v>0</v>
      </c>
      <c r="DH62" s="76">
        <f>'MASTER_ ALL areas - No.seedling'!DG101</f>
        <v>0</v>
      </c>
      <c r="DI62" s="80">
        <f t="shared" si="393"/>
        <v>0</v>
      </c>
      <c r="DJ62" s="76">
        <f>'MASTER_ ALL areas - No.seedling'!DI101</f>
        <v>0</v>
      </c>
      <c r="DK62" s="81">
        <f t="shared" si="394"/>
        <v>0</v>
      </c>
      <c r="DL62" s="113">
        <f>'MASTER_ ALL areas - No.seedling'!DK101</f>
        <v>0</v>
      </c>
      <c r="DM62" s="76">
        <f>'MASTER_ ALL areas - No.seedling'!DL101</f>
        <v>0</v>
      </c>
      <c r="DN62" s="80">
        <f t="shared" si="395"/>
        <v>0</v>
      </c>
      <c r="DO62" s="76">
        <f>'MASTER_ ALL areas - No.seedling'!DN101</f>
        <v>0</v>
      </c>
      <c r="DP62" s="81">
        <f t="shared" si="396"/>
        <v>0</v>
      </c>
      <c r="DQ62" s="113">
        <f>'MASTER_ ALL areas - No.seedling'!DP101</f>
        <v>0</v>
      </c>
      <c r="DR62" s="76">
        <f>'MASTER_ ALL areas - No.seedling'!DQ101</f>
        <v>0</v>
      </c>
      <c r="DS62" s="80">
        <f t="shared" si="397"/>
        <v>0</v>
      </c>
      <c r="DT62" s="76">
        <f>'MASTER_ ALL areas - No.seedling'!DS101</f>
        <v>0</v>
      </c>
      <c r="DU62" s="81">
        <f t="shared" si="398"/>
        <v>0</v>
      </c>
      <c r="DV62" s="113">
        <f>'MASTER_ ALL areas - No.seedling'!DU101</f>
        <v>0</v>
      </c>
      <c r="DW62" s="76">
        <f>'MASTER_ ALL areas - No.seedling'!DV101</f>
        <v>0</v>
      </c>
      <c r="DX62" s="80">
        <f t="shared" si="399"/>
        <v>0</v>
      </c>
      <c r="DY62" s="76">
        <f>'MASTER_ ALL areas - No.seedling'!DX101</f>
        <v>0</v>
      </c>
      <c r="DZ62" s="81">
        <f t="shared" si="400"/>
        <v>0</v>
      </c>
      <c r="EA62" s="113">
        <f>'MASTER_ ALL areas - No.seedling'!DZ101</f>
        <v>0</v>
      </c>
      <c r="EB62" s="76">
        <f>'MASTER_ ALL areas - No.seedling'!EA101</f>
        <v>0</v>
      </c>
      <c r="EC62" s="80">
        <f t="shared" si="401"/>
        <v>0</v>
      </c>
      <c r="ED62" s="76">
        <f>'MASTER_ ALL areas - No.seedling'!EC101</f>
        <v>0</v>
      </c>
      <c r="EE62" s="81">
        <f t="shared" si="402"/>
        <v>0</v>
      </c>
      <c r="EF62" s="113">
        <f>'MASTER_ ALL areas - No.seedling'!EE101</f>
        <v>0</v>
      </c>
      <c r="EG62" s="76">
        <f>'MASTER_ ALL areas - No.seedling'!EF101</f>
        <v>0</v>
      </c>
      <c r="EH62" s="80">
        <f t="shared" si="403"/>
        <v>0</v>
      </c>
      <c r="EI62" s="76">
        <f>'MASTER_ ALL areas - No.seedling'!EH101</f>
        <v>0</v>
      </c>
      <c r="EJ62" s="81">
        <f t="shared" si="404"/>
        <v>0</v>
      </c>
      <c r="EK62" s="113">
        <f>'MASTER_ ALL areas - No.seedling'!EJ101</f>
        <v>0</v>
      </c>
      <c r="EL62" s="76">
        <f>'MASTER_ ALL areas - No.seedling'!EK101</f>
        <v>0</v>
      </c>
      <c r="EM62" s="80">
        <f t="shared" si="405"/>
        <v>0</v>
      </c>
      <c r="EN62" s="76">
        <f>'MASTER_ ALL areas - No.seedling'!EM101</f>
        <v>0</v>
      </c>
      <c r="EO62" s="81">
        <f t="shared" si="406"/>
        <v>0</v>
      </c>
      <c r="EP62" s="113">
        <f>'MASTER_ ALL areas - No.seedling'!EO101</f>
        <v>0</v>
      </c>
      <c r="EQ62" s="76">
        <f>'MASTER_ ALL areas - No.seedling'!EP101</f>
        <v>0</v>
      </c>
      <c r="ER62" s="80">
        <f t="shared" si="407"/>
        <v>0</v>
      </c>
      <c r="ES62" s="76">
        <f>'MASTER_ ALL areas - No.seedling'!ER101</f>
        <v>0</v>
      </c>
      <c r="ET62" s="81">
        <f t="shared" si="408"/>
        <v>0</v>
      </c>
      <c r="EU62" s="113">
        <f>'MASTER_ ALL areas - No.seedling'!ET101</f>
        <v>0</v>
      </c>
      <c r="EV62" s="76">
        <f>'MASTER_ ALL areas - No.seedling'!EU101</f>
        <v>0</v>
      </c>
      <c r="EW62" s="80">
        <f t="shared" si="409"/>
        <v>0</v>
      </c>
      <c r="EX62" s="76">
        <f>'MASTER_ ALL areas - No.seedling'!EW101</f>
        <v>0</v>
      </c>
      <c r="EY62" s="81">
        <f t="shared" si="410"/>
        <v>0</v>
      </c>
      <c r="EZ62" s="113">
        <f>'MASTER_ ALL areas - No.seedling'!EY101</f>
        <v>0</v>
      </c>
      <c r="FA62" s="76">
        <f>'MASTER_ ALL areas - No.seedling'!EZ101</f>
        <v>0</v>
      </c>
      <c r="FB62" s="80">
        <f t="shared" si="411"/>
        <v>0</v>
      </c>
      <c r="FC62" s="76">
        <f>'MASTER_ ALL areas - No.seedling'!FB101</f>
        <v>0</v>
      </c>
      <c r="FD62" s="81">
        <f t="shared" si="412"/>
        <v>0</v>
      </c>
      <c r="FE62" s="113">
        <f>'MASTER_ ALL areas - No.seedling'!FD101</f>
        <v>0</v>
      </c>
      <c r="FF62" s="76">
        <f>'MASTER_ ALL areas - No.seedling'!FE101</f>
        <v>0</v>
      </c>
      <c r="FG62" s="80">
        <f t="shared" si="413"/>
        <v>0</v>
      </c>
      <c r="FH62" s="76">
        <f>'MASTER_ ALL areas - No.seedling'!FG101</f>
        <v>0</v>
      </c>
      <c r="FI62" s="81">
        <f t="shared" si="414"/>
        <v>0</v>
      </c>
      <c r="FJ62" s="113">
        <f>'MASTER_ ALL areas - No.seedling'!FI101</f>
        <v>0</v>
      </c>
      <c r="FK62" s="76">
        <f>'MASTER_ ALL areas - No.seedling'!FJ101</f>
        <v>0</v>
      </c>
      <c r="FL62" s="80">
        <f t="shared" si="415"/>
        <v>0</v>
      </c>
      <c r="FM62" s="76">
        <f>'MASTER_ ALL areas - No.seedling'!FL101</f>
        <v>0</v>
      </c>
      <c r="FN62" s="81">
        <f t="shared" si="416"/>
        <v>0</v>
      </c>
      <c r="FO62" s="113">
        <f>'MASTER_ ALL areas - No.seedling'!FN101</f>
        <v>0</v>
      </c>
      <c r="FP62" s="76">
        <f>'MASTER_ ALL areas - No.seedling'!FO101</f>
        <v>0</v>
      </c>
      <c r="FQ62" s="80">
        <f t="shared" si="417"/>
        <v>0</v>
      </c>
      <c r="FR62" s="76">
        <f>'MASTER_ ALL areas - No.seedling'!FQ101</f>
        <v>0</v>
      </c>
      <c r="FS62" s="81">
        <f t="shared" si="418"/>
        <v>0</v>
      </c>
      <c r="FT62" s="113">
        <f>'MASTER_ ALL areas - No.seedling'!FS101</f>
        <v>0</v>
      </c>
      <c r="FU62" s="76">
        <f>'MASTER_ ALL areas - No.seedling'!FT101</f>
        <v>0</v>
      </c>
      <c r="FV62" s="80">
        <f t="shared" si="419"/>
        <v>0</v>
      </c>
      <c r="FW62" s="76">
        <f>'MASTER_ ALL areas - No.seedling'!FV101</f>
        <v>0</v>
      </c>
      <c r="FX62" s="81">
        <f t="shared" si="420"/>
        <v>0</v>
      </c>
      <c r="FY62" s="113">
        <f>'MASTER_ ALL areas - No.seedling'!FX101</f>
        <v>0</v>
      </c>
      <c r="FZ62" s="76">
        <f>'MASTER_ ALL areas - No.seedling'!FY101</f>
        <v>0</v>
      </c>
      <c r="GA62" s="80">
        <f t="shared" si="421"/>
        <v>0</v>
      </c>
      <c r="GB62" s="76">
        <f>'MASTER_ ALL areas - No.seedling'!GA101</f>
        <v>0</v>
      </c>
      <c r="GC62" s="81">
        <f t="shared" si="422"/>
        <v>0</v>
      </c>
      <c r="GD62" s="113">
        <f>'MASTER_ ALL areas - No.seedling'!GC101</f>
        <v>0</v>
      </c>
      <c r="GE62" s="76">
        <f>'MASTER_ ALL areas - No.seedling'!GD101</f>
        <v>0</v>
      </c>
      <c r="GF62" s="80">
        <f t="shared" si="423"/>
        <v>0</v>
      </c>
      <c r="GG62" s="76">
        <f>'MASTER_ ALL areas - No.seedling'!GF101</f>
        <v>0</v>
      </c>
      <c r="GH62" s="81">
        <f t="shared" si="424"/>
        <v>0</v>
      </c>
      <c r="GI62" s="113">
        <f>'MASTER_ ALL areas - No.seedling'!GH101</f>
        <v>0</v>
      </c>
      <c r="GJ62" s="76">
        <f>'MASTER_ ALL areas - No.seedling'!GI101</f>
        <v>0</v>
      </c>
      <c r="GK62" s="80">
        <f t="shared" si="425"/>
        <v>0</v>
      </c>
      <c r="GL62" s="76">
        <f>'MASTER_ ALL areas - No.seedling'!GK101</f>
        <v>0</v>
      </c>
      <c r="GM62" s="81">
        <f t="shared" si="426"/>
        <v>0</v>
      </c>
      <c r="GN62" s="113">
        <f>'MASTER_ ALL areas - No.seedling'!GM101</f>
        <v>0</v>
      </c>
      <c r="GO62" s="76">
        <f>'MASTER_ ALL areas - No.seedling'!GN101</f>
        <v>0</v>
      </c>
      <c r="GP62" s="80">
        <f t="shared" si="427"/>
        <v>0</v>
      </c>
      <c r="GQ62" s="76">
        <f>'MASTER_ ALL areas - No.seedling'!GP101</f>
        <v>0</v>
      </c>
      <c r="GR62" s="81">
        <f t="shared" si="428"/>
        <v>0</v>
      </c>
      <c r="GS62" s="113">
        <f>'MASTER_ ALL areas - No.seedling'!GR101</f>
        <v>0</v>
      </c>
      <c r="GT62" s="76">
        <f>'MASTER_ ALL areas - No.seedling'!GS101</f>
        <v>0</v>
      </c>
      <c r="GU62" s="80">
        <f t="shared" si="429"/>
        <v>0</v>
      </c>
      <c r="GV62" s="76">
        <f>'MASTER_ ALL areas - No.seedling'!GU101</f>
        <v>0</v>
      </c>
      <c r="GW62" s="81">
        <f t="shared" si="430"/>
        <v>0</v>
      </c>
      <c r="GX62" s="113">
        <f>'MASTER_ ALL areas - No.seedling'!GW101</f>
        <v>0</v>
      </c>
      <c r="GY62" s="76">
        <f>'MASTER_ ALL areas - No.seedling'!GX101</f>
        <v>0</v>
      </c>
      <c r="GZ62" s="80">
        <f t="shared" si="431"/>
        <v>0</v>
      </c>
      <c r="HA62" s="76">
        <f>'MASTER_ ALL areas - No.seedling'!GZ101</f>
        <v>0</v>
      </c>
      <c r="HB62" s="81">
        <f t="shared" si="432"/>
        <v>0</v>
      </c>
      <c r="HC62" s="113">
        <f>'MASTER_ ALL areas - No.seedling'!HB101</f>
        <v>0</v>
      </c>
      <c r="HD62" s="76">
        <f>'MASTER_ ALL areas - No.seedling'!HC101</f>
        <v>0</v>
      </c>
      <c r="HE62" s="80">
        <f t="shared" si="433"/>
        <v>0</v>
      </c>
      <c r="HF62" s="76">
        <f>'MASTER_ ALL areas - No.seedling'!HE101</f>
        <v>0</v>
      </c>
      <c r="HG62" s="81">
        <f t="shared" si="434"/>
        <v>0</v>
      </c>
      <c r="HH62" s="113">
        <f>'MASTER_ ALL areas - No.seedling'!HG101</f>
        <v>0</v>
      </c>
      <c r="HI62" s="76">
        <f>'MASTER_ ALL areas - No.seedling'!HH101</f>
        <v>0</v>
      </c>
      <c r="HJ62" s="80">
        <f t="shared" si="435"/>
        <v>0</v>
      </c>
      <c r="HK62" s="76">
        <f>'MASTER_ ALL areas - No.seedling'!HJ101</f>
        <v>0</v>
      </c>
      <c r="HL62" s="81">
        <f t="shared" si="436"/>
        <v>0</v>
      </c>
      <c r="HM62" s="113">
        <f>'MASTER_ ALL areas - No.seedling'!HL101</f>
        <v>0</v>
      </c>
      <c r="HN62" s="76">
        <f>'MASTER_ ALL areas - No.seedling'!HM101</f>
        <v>0</v>
      </c>
      <c r="HO62" s="80">
        <f t="shared" si="437"/>
        <v>0</v>
      </c>
      <c r="HP62" s="76">
        <f>'MASTER_ ALL areas - No.seedling'!HO101</f>
        <v>0</v>
      </c>
      <c r="HQ62" s="81">
        <f t="shared" si="438"/>
        <v>0</v>
      </c>
      <c r="HR62" s="113">
        <f>'MASTER_ ALL areas - No.seedling'!HQ101</f>
        <v>0</v>
      </c>
      <c r="HS62" s="76">
        <f>'MASTER_ ALL areas - No.seedling'!HR101</f>
        <v>0</v>
      </c>
      <c r="HT62" s="80">
        <f t="shared" si="439"/>
        <v>0</v>
      </c>
      <c r="HU62" s="76">
        <f>'MASTER_ ALL areas - No.seedling'!HT101</f>
        <v>0</v>
      </c>
      <c r="HV62" s="81">
        <f t="shared" si="440"/>
        <v>0</v>
      </c>
      <c r="HW62" s="113">
        <f>'MASTER_ ALL areas - No.seedling'!HV101</f>
        <v>0</v>
      </c>
      <c r="HX62" s="76">
        <f>'MASTER_ ALL areas - No.seedling'!HW101</f>
        <v>0</v>
      </c>
      <c r="HY62" s="80">
        <f t="shared" si="441"/>
        <v>0</v>
      </c>
      <c r="HZ62" s="76">
        <f>'MASTER_ ALL areas - No.seedling'!HY101</f>
        <v>0</v>
      </c>
      <c r="IA62" s="81">
        <f t="shared" si="442"/>
        <v>0</v>
      </c>
      <c r="IB62" s="113">
        <f>'MASTER_ ALL areas - No.seedling'!IA101</f>
        <v>0</v>
      </c>
      <c r="IC62" s="76">
        <f>'MASTER_ ALL areas - No.seedling'!IB101</f>
        <v>0</v>
      </c>
      <c r="ID62" s="80">
        <f t="shared" si="443"/>
        <v>0</v>
      </c>
      <c r="IE62" s="76">
        <f>'MASTER_ ALL areas - No.seedling'!ID101</f>
        <v>0</v>
      </c>
      <c r="IF62" s="85">
        <f t="shared" si="444"/>
        <v>0</v>
      </c>
      <c r="IG62" s="86" t="s">
        <v>324</v>
      </c>
      <c r="IH62" s="87"/>
    </row>
    <row r="63" spans="2:242" ht="33" customHeight="1" x14ac:dyDescent="0.25">
      <c r="B63" s="420">
        <v>98</v>
      </c>
      <c r="C63" s="421" t="s">
        <v>325</v>
      </c>
      <c r="D63" s="422">
        <v>219285</v>
      </c>
      <c r="E63" s="423">
        <v>933314</v>
      </c>
      <c r="F63" s="424" t="s">
        <v>89</v>
      </c>
      <c r="G63" s="88" t="s">
        <v>293</v>
      </c>
      <c r="H63" s="212" t="str">
        <f>'MASTER_ ALL areas - No.seedling'!G102</f>
        <v>6(1)</v>
      </c>
      <c r="I63" s="70">
        <f>'MASTER_ ALL areas - No.seedling'!H102</f>
        <v>0.4</v>
      </c>
      <c r="J63" s="71">
        <f>'MASTER_ ALL areas - No.seedling'!I102</f>
        <v>75</v>
      </c>
      <c r="K63" s="72">
        <f>'MASTER_ ALL areas - No.seedling'!J102</f>
        <v>27</v>
      </c>
      <c r="L63" s="73">
        <f t="shared" si="356"/>
        <v>540</v>
      </c>
      <c r="M63" s="74">
        <f>'MASTER_ ALL areas - No.seedling'!L102</f>
        <v>540</v>
      </c>
      <c r="N63" s="113">
        <f>'MASTER_ ALL areas - No.seedling'!M102</f>
        <v>20</v>
      </c>
      <c r="O63" s="114">
        <f>'MASTER_ ALL areas - No.seedling'!N102</f>
        <v>25</v>
      </c>
      <c r="P63" s="80">
        <f>'MASTER_ ALL areas - No.seedling'!O102</f>
        <v>0.7407407407407407</v>
      </c>
      <c r="Q63" s="81">
        <f>'MASTER_ ALL areas - No.seedling'!P102</f>
        <v>0.92592592592592593</v>
      </c>
      <c r="R63" s="621"/>
      <c r="S63" s="617">
        <f>'MASTER_ ALL areas - No.seedling'!R102</f>
        <v>340</v>
      </c>
      <c r="T63" s="76">
        <f>'MASTER_ ALL areas - No.seedling'!S102</f>
        <v>10</v>
      </c>
      <c r="U63" s="77">
        <f t="shared" si="357"/>
        <v>0.58823529411764708</v>
      </c>
      <c r="V63" s="82">
        <f>'MASTER_ ALL areas - No.seedling'!U102</f>
        <v>15</v>
      </c>
      <c r="W63" s="80">
        <f t="shared" si="358"/>
        <v>0.88235294117647056</v>
      </c>
      <c r="X63" s="619">
        <f>'MASTER_ ALL areas - No.seedling'!W102</f>
        <v>200</v>
      </c>
      <c r="Y63" s="82">
        <f>'MASTER_ ALL areas - No.seedling'!X102</f>
        <v>10</v>
      </c>
      <c r="Z63" s="77">
        <f t="shared" si="359"/>
        <v>1</v>
      </c>
      <c r="AA63" s="82">
        <f>'MASTER_ ALL areas - No.seedling'!Z102</f>
        <v>10</v>
      </c>
      <c r="AB63" s="80">
        <f t="shared" si="360"/>
        <v>1</v>
      </c>
      <c r="AC63" s="76">
        <f>'MASTER_ ALL areas - No.seedling'!AB102</f>
        <v>0</v>
      </c>
      <c r="AD63" s="76">
        <f>'MASTER_ ALL areas - No.seedling'!AC102</f>
        <v>0</v>
      </c>
      <c r="AE63" s="77">
        <f t="shared" si="361"/>
        <v>0</v>
      </c>
      <c r="AF63" s="82">
        <f>'MASTER_ ALL areas - No.seedling'!AE102</f>
        <v>0</v>
      </c>
      <c r="AG63" s="80">
        <f t="shared" si="362"/>
        <v>0</v>
      </c>
      <c r="AH63" s="76">
        <f>'MASTER_ ALL areas - No.seedling'!AG102</f>
        <v>0</v>
      </c>
      <c r="AI63" s="76">
        <f>'MASTER_ ALL areas - No.seedling'!AH102</f>
        <v>0</v>
      </c>
      <c r="AJ63" s="77">
        <f t="shared" si="363"/>
        <v>0</v>
      </c>
      <c r="AK63" s="82">
        <f>'MASTER_ ALL areas - No.seedling'!AJ102</f>
        <v>0</v>
      </c>
      <c r="AL63" s="81">
        <f t="shared" si="364"/>
        <v>0</v>
      </c>
      <c r="AM63" s="621"/>
      <c r="AN63" s="617">
        <f>'MASTER_ ALL areas - No.seedling'!AM102</f>
        <v>120</v>
      </c>
      <c r="AO63" s="76">
        <f>'MASTER_ ALL areas - No.seedling'!AN102</f>
        <v>2</v>
      </c>
      <c r="AP63" s="77">
        <f t="shared" si="365"/>
        <v>0.33333333333333331</v>
      </c>
      <c r="AQ63" s="82">
        <f>'MASTER_ ALL areas - No.seedling'!AP102</f>
        <v>5</v>
      </c>
      <c r="AR63" s="77">
        <f t="shared" si="366"/>
        <v>0.83333333333333337</v>
      </c>
      <c r="AS63" s="82">
        <f>'MASTER_ ALL areas - No.seedling'!AR102</f>
        <v>400</v>
      </c>
      <c r="AT63" s="76">
        <f>'MASTER_ ALL areas - No.seedling'!AS102</f>
        <v>17</v>
      </c>
      <c r="AU63" s="77">
        <f t="shared" si="367"/>
        <v>0.85</v>
      </c>
      <c r="AV63" s="82">
        <f>'MASTER_ ALL areas - No.seedling'!AU102</f>
        <v>19</v>
      </c>
      <c r="AW63" s="77">
        <f t="shared" si="368"/>
        <v>0.95</v>
      </c>
      <c r="AX63" s="71">
        <f>'MASTER_ ALL areas - No.seedling'!AW102</f>
        <v>0</v>
      </c>
      <c r="AY63" s="82">
        <f>'MASTER_ ALL areas - No.seedling'!AX102</f>
        <v>0</v>
      </c>
      <c r="AZ63" s="77">
        <f t="shared" si="369"/>
        <v>0</v>
      </c>
      <c r="BA63" s="82">
        <f>'MASTER_ ALL areas - No.seedling'!AZ102</f>
        <v>0</v>
      </c>
      <c r="BB63" s="77">
        <f t="shared" si="370"/>
        <v>0</v>
      </c>
      <c r="BC63" s="82">
        <f>'MASTER_ ALL areas - No.seedling'!BB102</f>
        <v>20</v>
      </c>
      <c r="BD63" s="76">
        <f>'MASTER_ ALL areas - No.seedling'!BC102</f>
        <v>1</v>
      </c>
      <c r="BE63" s="77">
        <f t="shared" si="371"/>
        <v>1</v>
      </c>
      <c r="BF63" s="82">
        <f>'MASTER_ ALL areas - No.seedling'!BE102</f>
        <v>1</v>
      </c>
      <c r="BG63" s="77">
        <f t="shared" si="372"/>
        <v>1</v>
      </c>
      <c r="BH63" s="82">
        <f>'MASTER_ ALL areas - No.seedling'!BG102</f>
        <v>0</v>
      </c>
      <c r="BI63" s="76">
        <f>'MASTER_ ALL areas - No.seedling'!BH102</f>
        <v>0</v>
      </c>
      <c r="BJ63" s="77">
        <f t="shared" si="373"/>
        <v>0</v>
      </c>
      <c r="BK63" s="82">
        <f>'MASTER_ ALL areas - No.seedling'!BJ102</f>
        <v>0</v>
      </c>
      <c r="BL63" s="77">
        <f t="shared" si="374"/>
        <v>0</v>
      </c>
      <c r="BM63" s="82">
        <f>'MASTER_ ALL areas - No.seedling'!BL102</f>
        <v>0</v>
      </c>
      <c r="BN63" s="76">
        <f>'MASTER_ ALL areas - No.seedling'!BM102</f>
        <v>0</v>
      </c>
      <c r="BO63" s="77">
        <f t="shared" si="375"/>
        <v>0</v>
      </c>
      <c r="BP63" s="82">
        <f>'MASTER_ ALL areas - No.seedling'!BO102</f>
        <v>0</v>
      </c>
      <c r="BQ63" s="77">
        <f t="shared" si="376"/>
        <v>0</v>
      </c>
      <c r="BR63" s="82">
        <f>'MASTER_ ALL areas - No.seedling'!BQ102</f>
        <v>0</v>
      </c>
      <c r="BS63" s="76">
        <f>'MASTER_ ALL areas - No.seedling'!BR102</f>
        <v>0</v>
      </c>
      <c r="BT63" s="77">
        <f t="shared" si="377"/>
        <v>0</v>
      </c>
      <c r="BU63" s="82">
        <f>'MASTER_ ALL areas - No.seedling'!BT102</f>
        <v>0</v>
      </c>
      <c r="BV63" s="77">
        <f t="shared" si="378"/>
        <v>0</v>
      </c>
      <c r="BW63" s="82">
        <f>'MASTER_ ALL areas - No.seedling'!BV102</f>
        <v>0</v>
      </c>
      <c r="BX63" s="76">
        <f>'MASTER_ ALL areas - No.seedling'!BW102</f>
        <v>0</v>
      </c>
      <c r="BY63" s="77">
        <f t="shared" si="379"/>
        <v>0</v>
      </c>
      <c r="BZ63" s="82">
        <f>'MASTER_ ALL areas - No.seedling'!BY102</f>
        <v>0</v>
      </c>
      <c r="CA63" s="81">
        <f t="shared" si="380"/>
        <v>0</v>
      </c>
      <c r="CB63" s="79"/>
      <c r="CC63" s="75">
        <f>'MASTER_ ALL areas - No.seedling'!CB102</f>
        <v>80</v>
      </c>
      <c r="CD63" s="76">
        <f>'MASTER_ ALL areas - No.seedling'!CC102</f>
        <v>0</v>
      </c>
      <c r="CE63" s="80">
        <f t="shared" si="381"/>
        <v>0</v>
      </c>
      <c r="CF63" s="76">
        <f>'MASTER_ ALL areas - No.seedling'!CE102</f>
        <v>3</v>
      </c>
      <c r="CG63" s="81">
        <f t="shared" si="382"/>
        <v>0.75</v>
      </c>
      <c r="CH63" s="75">
        <f>'MASTER_ ALL areas - No.seedling'!CG102</f>
        <v>40</v>
      </c>
      <c r="CI63" s="76">
        <f>'MASTER_ ALL areas - No.seedling'!CH102</f>
        <v>2</v>
      </c>
      <c r="CJ63" s="80">
        <f t="shared" si="383"/>
        <v>1</v>
      </c>
      <c r="CK63" s="76">
        <f>'MASTER_ ALL areas - No.seedling'!CJ102</f>
        <v>2</v>
      </c>
      <c r="CL63" s="81">
        <f t="shared" si="384"/>
        <v>1</v>
      </c>
      <c r="CM63" s="113">
        <f>'MASTER_ ALL areas - No.seedling'!CL102</f>
        <v>0</v>
      </c>
      <c r="CN63" s="76">
        <f>'MASTER_ ALL areas - No.seedling'!CM102</f>
        <v>0</v>
      </c>
      <c r="CO63" s="80">
        <f t="shared" si="385"/>
        <v>0</v>
      </c>
      <c r="CP63" s="76">
        <f>'MASTER_ ALL areas - No.seedling'!CO102</f>
        <v>0</v>
      </c>
      <c r="CQ63" s="81">
        <f t="shared" si="386"/>
        <v>0</v>
      </c>
      <c r="CR63" s="113">
        <f>'MASTER_ ALL areas - No.seedling'!CQ102</f>
        <v>0</v>
      </c>
      <c r="CS63" s="76">
        <f>'MASTER_ ALL areas - No.seedling'!CR102</f>
        <v>0</v>
      </c>
      <c r="CT63" s="80">
        <f t="shared" si="387"/>
        <v>0</v>
      </c>
      <c r="CU63" s="76">
        <f>'MASTER_ ALL areas - No.seedling'!CT102</f>
        <v>0</v>
      </c>
      <c r="CV63" s="81">
        <f t="shared" si="388"/>
        <v>0</v>
      </c>
      <c r="CW63" s="75">
        <f>'MASTER_ ALL areas - No.seedling'!CV102</f>
        <v>260</v>
      </c>
      <c r="CX63" s="76">
        <f>'MASTER_ ALL areas - No.seedling'!CW102</f>
        <v>10</v>
      </c>
      <c r="CY63" s="80">
        <f t="shared" si="389"/>
        <v>0.76923076923076927</v>
      </c>
      <c r="CZ63" s="76">
        <f>'MASTER_ ALL areas - No.seedling'!CY102</f>
        <v>12</v>
      </c>
      <c r="DA63" s="81">
        <f t="shared" si="390"/>
        <v>0.92307692307692313</v>
      </c>
      <c r="DB63" s="75">
        <f>'MASTER_ ALL areas - No.seedling'!DA102</f>
        <v>140</v>
      </c>
      <c r="DC63" s="76">
        <f>'MASTER_ ALL areas - No.seedling'!DB102</f>
        <v>7</v>
      </c>
      <c r="DD63" s="80">
        <f t="shared" si="391"/>
        <v>1</v>
      </c>
      <c r="DE63" s="76">
        <f>'MASTER_ ALL areas - No.seedling'!DD102</f>
        <v>7</v>
      </c>
      <c r="DF63" s="81">
        <f t="shared" si="392"/>
        <v>1</v>
      </c>
      <c r="DG63" s="113">
        <f>'MASTER_ ALL areas - No.seedling'!DF102</f>
        <v>0</v>
      </c>
      <c r="DH63" s="76">
        <f>'MASTER_ ALL areas - No.seedling'!DG102</f>
        <v>0</v>
      </c>
      <c r="DI63" s="80">
        <f t="shared" si="393"/>
        <v>0</v>
      </c>
      <c r="DJ63" s="76">
        <f>'MASTER_ ALL areas - No.seedling'!DI102</f>
        <v>0</v>
      </c>
      <c r="DK63" s="81">
        <f t="shared" si="394"/>
        <v>0</v>
      </c>
      <c r="DL63" s="113">
        <f>'MASTER_ ALL areas - No.seedling'!DK102</f>
        <v>0</v>
      </c>
      <c r="DM63" s="76">
        <f>'MASTER_ ALL areas - No.seedling'!DL102</f>
        <v>0</v>
      </c>
      <c r="DN63" s="80">
        <f t="shared" si="395"/>
        <v>0</v>
      </c>
      <c r="DO63" s="76">
        <f>'MASTER_ ALL areas - No.seedling'!DN102</f>
        <v>0</v>
      </c>
      <c r="DP63" s="81">
        <f t="shared" si="396"/>
        <v>0</v>
      </c>
      <c r="DQ63" s="113">
        <f>'MASTER_ ALL areas - No.seedling'!DP102</f>
        <v>0</v>
      </c>
      <c r="DR63" s="76">
        <f>'MASTER_ ALL areas - No.seedling'!DQ102</f>
        <v>0</v>
      </c>
      <c r="DS63" s="80">
        <f t="shared" si="397"/>
        <v>0</v>
      </c>
      <c r="DT63" s="76">
        <f>'MASTER_ ALL areas - No.seedling'!DS102</f>
        <v>0</v>
      </c>
      <c r="DU63" s="81">
        <f t="shared" si="398"/>
        <v>0</v>
      </c>
      <c r="DV63" s="113">
        <f>'MASTER_ ALL areas - No.seedling'!DU102</f>
        <v>0</v>
      </c>
      <c r="DW63" s="76">
        <f>'MASTER_ ALL areas - No.seedling'!DV102</f>
        <v>0</v>
      </c>
      <c r="DX63" s="80">
        <f t="shared" si="399"/>
        <v>0</v>
      </c>
      <c r="DY63" s="76">
        <f>'MASTER_ ALL areas - No.seedling'!DX102</f>
        <v>0</v>
      </c>
      <c r="DZ63" s="81">
        <f t="shared" si="400"/>
        <v>0</v>
      </c>
      <c r="EA63" s="113">
        <f>'MASTER_ ALL areas - No.seedling'!DZ102</f>
        <v>0</v>
      </c>
      <c r="EB63" s="76">
        <f>'MASTER_ ALL areas - No.seedling'!EA102</f>
        <v>0</v>
      </c>
      <c r="EC63" s="80">
        <f t="shared" si="401"/>
        <v>0</v>
      </c>
      <c r="ED63" s="76">
        <f>'MASTER_ ALL areas - No.seedling'!EC102</f>
        <v>0</v>
      </c>
      <c r="EE63" s="81">
        <f t="shared" si="402"/>
        <v>0</v>
      </c>
      <c r="EF63" s="113">
        <f>'MASTER_ ALL areas - No.seedling'!EE102</f>
        <v>0</v>
      </c>
      <c r="EG63" s="76">
        <f>'MASTER_ ALL areas - No.seedling'!EF102</f>
        <v>0</v>
      </c>
      <c r="EH63" s="80">
        <f t="shared" si="403"/>
        <v>0</v>
      </c>
      <c r="EI63" s="76">
        <f>'MASTER_ ALL areas - No.seedling'!EH102</f>
        <v>0</v>
      </c>
      <c r="EJ63" s="81">
        <f t="shared" si="404"/>
        <v>0</v>
      </c>
      <c r="EK63" s="113">
        <f>'MASTER_ ALL areas - No.seedling'!EJ102</f>
        <v>0</v>
      </c>
      <c r="EL63" s="76">
        <f>'MASTER_ ALL areas - No.seedling'!EK102</f>
        <v>0</v>
      </c>
      <c r="EM63" s="80">
        <f t="shared" si="405"/>
        <v>0</v>
      </c>
      <c r="EN63" s="76">
        <f>'MASTER_ ALL areas - No.seedling'!EM102</f>
        <v>0</v>
      </c>
      <c r="EO63" s="81">
        <f t="shared" si="406"/>
        <v>0</v>
      </c>
      <c r="EP63" s="113">
        <f>'MASTER_ ALL areas - No.seedling'!EO102</f>
        <v>20</v>
      </c>
      <c r="EQ63" s="76">
        <f>'MASTER_ ALL areas - No.seedling'!EP102</f>
        <v>1</v>
      </c>
      <c r="ER63" s="80">
        <f t="shared" si="407"/>
        <v>1</v>
      </c>
      <c r="ES63" s="76">
        <f>'MASTER_ ALL areas - No.seedling'!ER102</f>
        <v>1</v>
      </c>
      <c r="ET63" s="81">
        <f t="shared" si="408"/>
        <v>1</v>
      </c>
      <c r="EU63" s="75">
        <f>'MASTER_ ALL areas - No.seedling'!ET102</f>
        <v>0</v>
      </c>
      <c r="EV63" s="76">
        <f>'MASTER_ ALL areas - No.seedling'!EU102</f>
        <v>0</v>
      </c>
      <c r="EW63" s="80">
        <f t="shared" si="409"/>
        <v>0</v>
      </c>
      <c r="EX63" s="76">
        <f>'MASTER_ ALL areas - No.seedling'!EW102</f>
        <v>0</v>
      </c>
      <c r="EY63" s="81">
        <f t="shared" si="410"/>
        <v>0</v>
      </c>
      <c r="EZ63" s="113">
        <f>'MASTER_ ALL areas - No.seedling'!EY102</f>
        <v>0</v>
      </c>
      <c r="FA63" s="76">
        <f>'MASTER_ ALL areas - No.seedling'!EZ102</f>
        <v>0</v>
      </c>
      <c r="FB63" s="80">
        <f t="shared" si="411"/>
        <v>0</v>
      </c>
      <c r="FC63" s="76">
        <f>'MASTER_ ALL areas - No.seedling'!FB102</f>
        <v>0</v>
      </c>
      <c r="FD63" s="81">
        <f t="shared" si="412"/>
        <v>0</v>
      </c>
      <c r="FE63" s="113">
        <f>'MASTER_ ALL areas - No.seedling'!FD102</f>
        <v>0</v>
      </c>
      <c r="FF63" s="76">
        <f>'MASTER_ ALL areas - No.seedling'!FE102</f>
        <v>0</v>
      </c>
      <c r="FG63" s="80">
        <f t="shared" si="413"/>
        <v>0</v>
      </c>
      <c r="FH63" s="76">
        <f>'MASTER_ ALL areas - No.seedling'!FG102</f>
        <v>0</v>
      </c>
      <c r="FI63" s="81">
        <f t="shared" si="414"/>
        <v>0</v>
      </c>
      <c r="FJ63" s="113">
        <f>'MASTER_ ALL areas - No.seedling'!FI102</f>
        <v>0</v>
      </c>
      <c r="FK63" s="76">
        <f>'MASTER_ ALL areas - No.seedling'!FJ102</f>
        <v>0</v>
      </c>
      <c r="FL63" s="80">
        <f t="shared" si="415"/>
        <v>0</v>
      </c>
      <c r="FM63" s="76">
        <f>'MASTER_ ALL areas - No.seedling'!FL102</f>
        <v>0</v>
      </c>
      <c r="FN63" s="81">
        <f t="shared" si="416"/>
        <v>0</v>
      </c>
      <c r="FO63" s="113">
        <f>'MASTER_ ALL areas - No.seedling'!FN102</f>
        <v>0</v>
      </c>
      <c r="FP63" s="76">
        <f>'MASTER_ ALL areas - No.seedling'!FO102</f>
        <v>0</v>
      </c>
      <c r="FQ63" s="80">
        <f t="shared" si="417"/>
        <v>0</v>
      </c>
      <c r="FR63" s="76">
        <f>'MASTER_ ALL areas - No.seedling'!FQ102</f>
        <v>0</v>
      </c>
      <c r="FS63" s="81">
        <f t="shared" si="418"/>
        <v>0</v>
      </c>
      <c r="FT63" s="113">
        <f>'MASTER_ ALL areas - No.seedling'!FS102</f>
        <v>0</v>
      </c>
      <c r="FU63" s="76">
        <f>'MASTER_ ALL areas - No.seedling'!FT102</f>
        <v>0</v>
      </c>
      <c r="FV63" s="80">
        <f t="shared" si="419"/>
        <v>0</v>
      </c>
      <c r="FW63" s="76">
        <f>'MASTER_ ALL areas - No.seedling'!FV102</f>
        <v>0</v>
      </c>
      <c r="FX63" s="81">
        <f t="shared" si="420"/>
        <v>0</v>
      </c>
      <c r="FY63" s="113">
        <f>'MASTER_ ALL areas - No.seedling'!FX102</f>
        <v>0</v>
      </c>
      <c r="FZ63" s="76">
        <f>'MASTER_ ALL areas - No.seedling'!FY102</f>
        <v>0</v>
      </c>
      <c r="GA63" s="80">
        <f t="shared" si="421"/>
        <v>0</v>
      </c>
      <c r="GB63" s="76">
        <f>'MASTER_ ALL areas - No.seedling'!GA102</f>
        <v>0</v>
      </c>
      <c r="GC63" s="81">
        <f t="shared" si="422"/>
        <v>0</v>
      </c>
      <c r="GD63" s="113">
        <f>'MASTER_ ALL areas - No.seedling'!GC102</f>
        <v>0</v>
      </c>
      <c r="GE63" s="76">
        <f>'MASTER_ ALL areas - No.seedling'!GD102</f>
        <v>0</v>
      </c>
      <c r="GF63" s="80">
        <f t="shared" si="423"/>
        <v>0</v>
      </c>
      <c r="GG63" s="76">
        <f>'MASTER_ ALL areas - No.seedling'!GF102</f>
        <v>0</v>
      </c>
      <c r="GH63" s="81">
        <f t="shared" si="424"/>
        <v>0</v>
      </c>
      <c r="GI63" s="113">
        <f>'MASTER_ ALL areas - No.seedling'!GH102</f>
        <v>0</v>
      </c>
      <c r="GJ63" s="76">
        <f>'MASTER_ ALL areas - No.seedling'!GI102</f>
        <v>0</v>
      </c>
      <c r="GK63" s="80">
        <f t="shared" si="425"/>
        <v>0</v>
      </c>
      <c r="GL63" s="76">
        <f>'MASTER_ ALL areas - No.seedling'!GK102</f>
        <v>0</v>
      </c>
      <c r="GM63" s="81">
        <f t="shared" si="426"/>
        <v>0</v>
      </c>
      <c r="GN63" s="113">
        <f>'MASTER_ ALL areas - No.seedling'!GM102</f>
        <v>0</v>
      </c>
      <c r="GO63" s="76">
        <f>'MASTER_ ALL areas - No.seedling'!GN102</f>
        <v>0</v>
      </c>
      <c r="GP63" s="80">
        <f t="shared" si="427"/>
        <v>0</v>
      </c>
      <c r="GQ63" s="76">
        <f>'MASTER_ ALL areas - No.seedling'!GP102</f>
        <v>0</v>
      </c>
      <c r="GR63" s="81">
        <f t="shared" si="428"/>
        <v>0</v>
      </c>
      <c r="GS63" s="113">
        <f>'MASTER_ ALL areas - No.seedling'!GR102</f>
        <v>0</v>
      </c>
      <c r="GT63" s="76">
        <f>'MASTER_ ALL areas - No.seedling'!GS102</f>
        <v>0</v>
      </c>
      <c r="GU63" s="80">
        <f t="shared" si="429"/>
        <v>0</v>
      </c>
      <c r="GV63" s="76">
        <f>'MASTER_ ALL areas - No.seedling'!GU102</f>
        <v>0</v>
      </c>
      <c r="GW63" s="81">
        <f t="shared" si="430"/>
        <v>0</v>
      </c>
      <c r="GX63" s="113">
        <f>'MASTER_ ALL areas - No.seedling'!GW102</f>
        <v>0</v>
      </c>
      <c r="GY63" s="76">
        <f>'MASTER_ ALL areas - No.seedling'!GX102</f>
        <v>0</v>
      </c>
      <c r="GZ63" s="80">
        <f t="shared" si="431"/>
        <v>0</v>
      </c>
      <c r="HA63" s="76">
        <f>'MASTER_ ALL areas - No.seedling'!GZ102</f>
        <v>0</v>
      </c>
      <c r="HB63" s="81">
        <f t="shared" si="432"/>
        <v>0</v>
      </c>
      <c r="HC63" s="113">
        <f>'MASTER_ ALL areas - No.seedling'!HB102</f>
        <v>0</v>
      </c>
      <c r="HD63" s="76">
        <f>'MASTER_ ALL areas - No.seedling'!HC102</f>
        <v>0</v>
      </c>
      <c r="HE63" s="80">
        <f t="shared" si="433"/>
        <v>0</v>
      </c>
      <c r="HF63" s="76">
        <f>'MASTER_ ALL areas - No.seedling'!HE102</f>
        <v>0</v>
      </c>
      <c r="HG63" s="81">
        <f t="shared" si="434"/>
        <v>0</v>
      </c>
      <c r="HH63" s="113">
        <f>'MASTER_ ALL areas - No.seedling'!HG102</f>
        <v>0</v>
      </c>
      <c r="HI63" s="76">
        <f>'MASTER_ ALL areas - No.seedling'!HH102</f>
        <v>0</v>
      </c>
      <c r="HJ63" s="80">
        <f t="shared" si="435"/>
        <v>0</v>
      </c>
      <c r="HK63" s="76">
        <f>'MASTER_ ALL areas - No.seedling'!HJ102</f>
        <v>0</v>
      </c>
      <c r="HL63" s="81">
        <f t="shared" si="436"/>
        <v>0</v>
      </c>
      <c r="HM63" s="113">
        <f>'MASTER_ ALL areas - No.seedling'!HL102</f>
        <v>0</v>
      </c>
      <c r="HN63" s="76">
        <f>'MASTER_ ALL areas - No.seedling'!HM102</f>
        <v>0</v>
      </c>
      <c r="HO63" s="80">
        <f t="shared" si="437"/>
        <v>0</v>
      </c>
      <c r="HP63" s="76">
        <f>'MASTER_ ALL areas - No.seedling'!HO102</f>
        <v>0</v>
      </c>
      <c r="HQ63" s="81">
        <f t="shared" si="438"/>
        <v>0</v>
      </c>
      <c r="HR63" s="113">
        <f>'MASTER_ ALL areas - No.seedling'!HQ102</f>
        <v>0</v>
      </c>
      <c r="HS63" s="76">
        <f>'MASTER_ ALL areas - No.seedling'!HR102</f>
        <v>0</v>
      </c>
      <c r="HT63" s="80">
        <f t="shared" si="439"/>
        <v>0</v>
      </c>
      <c r="HU63" s="76">
        <f>'MASTER_ ALL areas - No.seedling'!HT102</f>
        <v>0</v>
      </c>
      <c r="HV63" s="81">
        <f t="shared" si="440"/>
        <v>0</v>
      </c>
      <c r="HW63" s="113">
        <f>'MASTER_ ALL areas - No.seedling'!HV102</f>
        <v>0</v>
      </c>
      <c r="HX63" s="76">
        <f>'MASTER_ ALL areas - No.seedling'!HW102</f>
        <v>0</v>
      </c>
      <c r="HY63" s="80">
        <f t="shared" si="441"/>
        <v>0</v>
      </c>
      <c r="HZ63" s="76">
        <f>'MASTER_ ALL areas - No.seedling'!HY102</f>
        <v>0</v>
      </c>
      <c r="IA63" s="81">
        <f t="shared" si="442"/>
        <v>0</v>
      </c>
      <c r="IB63" s="113">
        <f>'MASTER_ ALL areas - No.seedling'!IA102</f>
        <v>0</v>
      </c>
      <c r="IC63" s="76">
        <f>'MASTER_ ALL areas - No.seedling'!IB102</f>
        <v>0</v>
      </c>
      <c r="ID63" s="80">
        <f t="shared" si="443"/>
        <v>0</v>
      </c>
      <c r="IE63" s="76">
        <f>'MASTER_ ALL areas - No.seedling'!ID102</f>
        <v>0</v>
      </c>
      <c r="IF63" s="85">
        <f t="shared" si="444"/>
        <v>0</v>
      </c>
      <c r="IG63" s="86" t="s">
        <v>326</v>
      </c>
      <c r="IH63" s="87"/>
    </row>
    <row r="64" spans="2:242" ht="33" customHeight="1" x14ac:dyDescent="0.25">
      <c r="B64" s="430">
        <v>99</v>
      </c>
      <c r="C64" s="431" t="s">
        <v>160</v>
      </c>
      <c r="D64" s="432">
        <v>219494</v>
      </c>
      <c r="E64" s="433">
        <v>933315</v>
      </c>
      <c r="F64" s="434" t="s">
        <v>89</v>
      </c>
      <c r="G64" s="120" t="s">
        <v>327</v>
      </c>
      <c r="H64" s="631">
        <f>'MASTER_ ALL areas - No.seedling'!G103</f>
        <v>1</v>
      </c>
      <c r="I64" s="98">
        <f>'MASTER_ ALL areas - No.seedling'!H103</f>
        <v>0</v>
      </c>
      <c r="J64" s="99">
        <f>'MASTER_ ALL areas - No.seedling'!I103</f>
        <v>120.8</v>
      </c>
      <c r="K64" s="100">
        <f>'MASTER_ ALL areas - No.seedling'!J103</f>
        <v>0</v>
      </c>
      <c r="L64" s="101">
        <f t="shared" si="356"/>
        <v>0</v>
      </c>
      <c r="M64" s="102">
        <f>'MASTER_ ALL areas - No.seedling'!L103</f>
        <v>0</v>
      </c>
      <c r="N64" s="254">
        <f>'MASTER_ ALL areas - No.seedling'!M103</f>
        <v>0</v>
      </c>
      <c r="O64" s="255">
        <f>'MASTER_ ALL areas - No.seedling'!N103</f>
        <v>0</v>
      </c>
      <c r="P64" s="107">
        <f>'MASTER_ ALL areas - No.seedling'!O103</f>
        <v>0</v>
      </c>
      <c r="Q64" s="108">
        <f>'MASTER_ ALL areas - No.seedling'!P103</f>
        <v>0</v>
      </c>
      <c r="R64" s="632"/>
      <c r="S64" s="633">
        <f>'MASTER_ ALL areas - No.seedling'!R103</f>
        <v>0</v>
      </c>
      <c r="T64" s="104">
        <f>'MASTER_ ALL areas - No.seedling'!S103</f>
        <v>0</v>
      </c>
      <c r="U64" s="105">
        <f t="shared" si="357"/>
        <v>0</v>
      </c>
      <c r="V64" s="109">
        <f>'MASTER_ ALL areas - No.seedling'!U103</f>
        <v>0</v>
      </c>
      <c r="W64" s="107">
        <f t="shared" si="358"/>
        <v>0</v>
      </c>
      <c r="X64" s="634">
        <f>'MASTER_ ALL areas - No.seedling'!W103</f>
        <v>0</v>
      </c>
      <c r="Y64" s="109">
        <f>'MASTER_ ALL areas - No.seedling'!X103</f>
        <v>0</v>
      </c>
      <c r="Z64" s="105">
        <f t="shared" si="359"/>
        <v>0</v>
      </c>
      <c r="AA64" s="109">
        <f>'MASTER_ ALL areas - No.seedling'!Z103</f>
        <v>0</v>
      </c>
      <c r="AB64" s="107">
        <f t="shared" si="360"/>
        <v>0</v>
      </c>
      <c r="AC64" s="104">
        <f>'MASTER_ ALL areas - No.seedling'!AB103</f>
        <v>0</v>
      </c>
      <c r="AD64" s="104">
        <f>'MASTER_ ALL areas - No.seedling'!AC103</f>
        <v>0</v>
      </c>
      <c r="AE64" s="105">
        <f t="shared" si="361"/>
        <v>0</v>
      </c>
      <c r="AF64" s="109">
        <f>'MASTER_ ALL areas - No.seedling'!AE103</f>
        <v>0</v>
      </c>
      <c r="AG64" s="107">
        <f t="shared" si="362"/>
        <v>0</v>
      </c>
      <c r="AH64" s="104">
        <f>'MASTER_ ALL areas - No.seedling'!AG103</f>
        <v>0</v>
      </c>
      <c r="AI64" s="104">
        <f>'MASTER_ ALL areas - No.seedling'!AH103</f>
        <v>0</v>
      </c>
      <c r="AJ64" s="105">
        <f t="shared" si="363"/>
        <v>0</v>
      </c>
      <c r="AK64" s="109">
        <f>'MASTER_ ALL areas - No.seedling'!AJ103</f>
        <v>0</v>
      </c>
      <c r="AL64" s="108">
        <f t="shared" si="364"/>
        <v>0</v>
      </c>
      <c r="AM64" s="632"/>
      <c r="AN64" s="633">
        <f>'MASTER_ ALL areas - No.seedling'!AM103</f>
        <v>0</v>
      </c>
      <c r="AO64" s="104">
        <f>'MASTER_ ALL areas - No.seedling'!AN103</f>
        <v>0</v>
      </c>
      <c r="AP64" s="105">
        <f t="shared" si="365"/>
        <v>0</v>
      </c>
      <c r="AQ64" s="109">
        <f>'MASTER_ ALL areas - No.seedling'!AP103</f>
        <v>0</v>
      </c>
      <c r="AR64" s="105">
        <f t="shared" si="366"/>
        <v>0</v>
      </c>
      <c r="AS64" s="109">
        <f>'MASTER_ ALL areas - No.seedling'!AR103</f>
        <v>0</v>
      </c>
      <c r="AT64" s="104">
        <f>'MASTER_ ALL areas - No.seedling'!AS103</f>
        <v>0</v>
      </c>
      <c r="AU64" s="105">
        <f t="shared" si="367"/>
        <v>0</v>
      </c>
      <c r="AV64" s="109">
        <f>'MASTER_ ALL areas - No.seedling'!AU103</f>
        <v>0</v>
      </c>
      <c r="AW64" s="105">
        <f t="shared" si="368"/>
        <v>0</v>
      </c>
      <c r="AX64" s="99">
        <f>'MASTER_ ALL areas - No.seedling'!AW103</f>
        <v>0</v>
      </c>
      <c r="AY64" s="109">
        <f>'MASTER_ ALL areas - No.seedling'!AX103</f>
        <v>0</v>
      </c>
      <c r="AZ64" s="105">
        <f t="shared" si="369"/>
        <v>0</v>
      </c>
      <c r="BA64" s="109">
        <f>'MASTER_ ALL areas - No.seedling'!AZ103</f>
        <v>0</v>
      </c>
      <c r="BB64" s="105">
        <f t="shared" si="370"/>
        <v>0</v>
      </c>
      <c r="BC64" s="109">
        <f>'MASTER_ ALL areas - No.seedling'!BB103</f>
        <v>0</v>
      </c>
      <c r="BD64" s="104">
        <f>'MASTER_ ALL areas - No.seedling'!BC103</f>
        <v>0</v>
      </c>
      <c r="BE64" s="105">
        <f t="shared" si="371"/>
        <v>0</v>
      </c>
      <c r="BF64" s="109">
        <f>'MASTER_ ALL areas - No.seedling'!BE103</f>
        <v>0</v>
      </c>
      <c r="BG64" s="105">
        <f t="shared" si="372"/>
        <v>0</v>
      </c>
      <c r="BH64" s="109">
        <f>'MASTER_ ALL areas - No.seedling'!BG103</f>
        <v>0</v>
      </c>
      <c r="BI64" s="104">
        <f>'MASTER_ ALL areas - No.seedling'!BH103</f>
        <v>0</v>
      </c>
      <c r="BJ64" s="105">
        <f t="shared" si="373"/>
        <v>0</v>
      </c>
      <c r="BK64" s="109">
        <f>'MASTER_ ALL areas - No.seedling'!BJ103</f>
        <v>0</v>
      </c>
      <c r="BL64" s="105">
        <f t="shared" si="374"/>
        <v>0</v>
      </c>
      <c r="BM64" s="109">
        <f>'MASTER_ ALL areas - No.seedling'!BL103</f>
        <v>0</v>
      </c>
      <c r="BN64" s="104">
        <f>'MASTER_ ALL areas - No.seedling'!BM103</f>
        <v>0</v>
      </c>
      <c r="BO64" s="105">
        <f t="shared" si="375"/>
        <v>0</v>
      </c>
      <c r="BP64" s="109">
        <f>'MASTER_ ALL areas - No.seedling'!BO103</f>
        <v>0</v>
      </c>
      <c r="BQ64" s="105">
        <f t="shared" si="376"/>
        <v>0</v>
      </c>
      <c r="BR64" s="109">
        <f>'MASTER_ ALL areas - No.seedling'!BQ103</f>
        <v>0</v>
      </c>
      <c r="BS64" s="104">
        <f>'MASTER_ ALL areas - No.seedling'!BR103</f>
        <v>0</v>
      </c>
      <c r="BT64" s="105">
        <f t="shared" si="377"/>
        <v>0</v>
      </c>
      <c r="BU64" s="109">
        <f>'MASTER_ ALL areas - No.seedling'!BT103</f>
        <v>0</v>
      </c>
      <c r="BV64" s="105">
        <f t="shared" si="378"/>
        <v>0</v>
      </c>
      <c r="BW64" s="109">
        <f>'MASTER_ ALL areas - No.seedling'!BV103</f>
        <v>0</v>
      </c>
      <c r="BX64" s="104">
        <f>'MASTER_ ALL areas - No.seedling'!BW103</f>
        <v>0</v>
      </c>
      <c r="BY64" s="105">
        <f t="shared" si="379"/>
        <v>0</v>
      </c>
      <c r="BZ64" s="109">
        <f>'MASTER_ ALL areas - No.seedling'!BY103</f>
        <v>0</v>
      </c>
      <c r="CA64" s="108">
        <f t="shared" si="380"/>
        <v>0</v>
      </c>
      <c r="CB64" s="635"/>
      <c r="CC64" s="254">
        <f>'MASTER_ ALL areas - No.seedling'!CB103</f>
        <v>0</v>
      </c>
      <c r="CD64" s="104">
        <f>'MASTER_ ALL areas - No.seedling'!CC103</f>
        <v>0</v>
      </c>
      <c r="CE64" s="107">
        <f t="shared" si="381"/>
        <v>0</v>
      </c>
      <c r="CF64" s="104">
        <f>'MASTER_ ALL areas - No.seedling'!CE103</f>
        <v>0</v>
      </c>
      <c r="CG64" s="108">
        <f t="shared" si="382"/>
        <v>0</v>
      </c>
      <c r="CH64" s="254">
        <f>'MASTER_ ALL areas - No.seedling'!CG103</f>
        <v>0</v>
      </c>
      <c r="CI64" s="104">
        <f>'MASTER_ ALL areas - No.seedling'!CH103</f>
        <v>0</v>
      </c>
      <c r="CJ64" s="107">
        <f t="shared" si="383"/>
        <v>0</v>
      </c>
      <c r="CK64" s="104">
        <f>'MASTER_ ALL areas - No.seedling'!CJ103</f>
        <v>0</v>
      </c>
      <c r="CL64" s="108">
        <f t="shared" si="384"/>
        <v>0</v>
      </c>
      <c r="CM64" s="254">
        <f>'MASTER_ ALL areas - No.seedling'!CL103</f>
        <v>0</v>
      </c>
      <c r="CN64" s="104">
        <f>'MASTER_ ALL areas - No.seedling'!CM103</f>
        <v>0</v>
      </c>
      <c r="CO64" s="107">
        <f t="shared" si="385"/>
        <v>0</v>
      </c>
      <c r="CP64" s="104">
        <f>'MASTER_ ALL areas - No.seedling'!CO103</f>
        <v>0</v>
      </c>
      <c r="CQ64" s="108">
        <f t="shared" si="386"/>
        <v>0</v>
      </c>
      <c r="CR64" s="254">
        <f>'MASTER_ ALL areas - No.seedling'!CQ103</f>
        <v>0</v>
      </c>
      <c r="CS64" s="104">
        <f>'MASTER_ ALL areas - No.seedling'!CR103</f>
        <v>0</v>
      </c>
      <c r="CT64" s="107">
        <f t="shared" si="387"/>
        <v>0</v>
      </c>
      <c r="CU64" s="104">
        <f>'MASTER_ ALL areas - No.seedling'!CT103</f>
        <v>0</v>
      </c>
      <c r="CV64" s="108">
        <f t="shared" si="388"/>
        <v>0</v>
      </c>
      <c r="CW64" s="254">
        <f>'MASTER_ ALL areas - No.seedling'!CV103</f>
        <v>0</v>
      </c>
      <c r="CX64" s="104">
        <f>'MASTER_ ALL areas - No.seedling'!CW103</f>
        <v>0</v>
      </c>
      <c r="CY64" s="107">
        <f t="shared" si="389"/>
        <v>0</v>
      </c>
      <c r="CZ64" s="104">
        <f>'MASTER_ ALL areas - No.seedling'!CY103</f>
        <v>0</v>
      </c>
      <c r="DA64" s="108">
        <f t="shared" si="390"/>
        <v>0</v>
      </c>
      <c r="DB64" s="254">
        <f>'MASTER_ ALL areas - No.seedling'!DA103</f>
        <v>0</v>
      </c>
      <c r="DC64" s="104">
        <f>'MASTER_ ALL areas - No.seedling'!DB103</f>
        <v>0</v>
      </c>
      <c r="DD64" s="107">
        <f t="shared" si="391"/>
        <v>0</v>
      </c>
      <c r="DE64" s="104">
        <f>'MASTER_ ALL areas - No.seedling'!DD103</f>
        <v>0</v>
      </c>
      <c r="DF64" s="108">
        <f t="shared" si="392"/>
        <v>0</v>
      </c>
      <c r="DG64" s="254">
        <f>'MASTER_ ALL areas - No.seedling'!DF103</f>
        <v>0</v>
      </c>
      <c r="DH64" s="104">
        <f>'MASTER_ ALL areas - No.seedling'!DG103</f>
        <v>0</v>
      </c>
      <c r="DI64" s="107">
        <f t="shared" si="393"/>
        <v>0</v>
      </c>
      <c r="DJ64" s="104">
        <f>'MASTER_ ALL areas - No.seedling'!DI103</f>
        <v>0</v>
      </c>
      <c r="DK64" s="108">
        <f t="shared" si="394"/>
        <v>0</v>
      </c>
      <c r="DL64" s="254">
        <f>'MASTER_ ALL areas - No.seedling'!DK103</f>
        <v>0</v>
      </c>
      <c r="DM64" s="104">
        <f>'MASTER_ ALL areas - No.seedling'!DL103</f>
        <v>0</v>
      </c>
      <c r="DN64" s="107">
        <f t="shared" si="395"/>
        <v>0</v>
      </c>
      <c r="DO64" s="104">
        <f>'MASTER_ ALL areas - No.seedling'!DN103</f>
        <v>0</v>
      </c>
      <c r="DP64" s="108">
        <f t="shared" si="396"/>
        <v>0</v>
      </c>
      <c r="DQ64" s="254">
        <f>'MASTER_ ALL areas - No.seedling'!DP103</f>
        <v>0</v>
      </c>
      <c r="DR64" s="104">
        <f>'MASTER_ ALL areas - No.seedling'!DQ103</f>
        <v>0</v>
      </c>
      <c r="DS64" s="107">
        <f t="shared" si="397"/>
        <v>0</v>
      </c>
      <c r="DT64" s="104">
        <f>'MASTER_ ALL areas - No.seedling'!DS103</f>
        <v>0</v>
      </c>
      <c r="DU64" s="108">
        <f t="shared" si="398"/>
        <v>0</v>
      </c>
      <c r="DV64" s="254">
        <f>'MASTER_ ALL areas - No.seedling'!DU103</f>
        <v>0</v>
      </c>
      <c r="DW64" s="104">
        <f>'MASTER_ ALL areas - No.seedling'!DV103</f>
        <v>0</v>
      </c>
      <c r="DX64" s="107">
        <f t="shared" si="399"/>
        <v>0</v>
      </c>
      <c r="DY64" s="104">
        <f>'MASTER_ ALL areas - No.seedling'!DX103</f>
        <v>0</v>
      </c>
      <c r="DZ64" s="108">
        <f t="shared" si="400"/>
        <v>0</v>
      </c>
      <c r="EA64" s="254">
        <f>'MASTER_ ALL areas - No.seedling'!DZ103</f>
        <v>0</v>
      </c>
      <c r="EB64" s="104">
        <f>'MASTER_ ALL areas - No.seedling'!EA103</f>
        <v>0</v>
      </c>
      <c r="EC64" s="107">
        <f t="shared" si="401"/>
        <v>0</v>
      </c>
      <c r="ED64" s="104">
        <f>'MASTER_ ALL areas - No.seedling'!EC103</f>
        <v>0</v>
      </c>
      <c r="EE64" s="108">
        <f t="shared" si="402"/>
        <v>0</v>
      </c>
      <c r="EF64" s="254">
        <f>'MASTER_ ALL areas - No.seedling'!EE103</f>
        <v>0</v>
      </c>
      <c r="EG64" s="104">
        <f>'MASTER_ ALL areas - No.seedling'!EF103</f>
        <v>0</v>
      </c>
      <c r="EH64" s="107">
        <f t="shared" si="403"/>
        <v>0</v>
      </c>
      <c r="EI64" s="104">
        <f>'MASTER_ ALL areas - No.seedling'!EH103</f>
        <v>0</v>
      </c>
      <c r="EJ64" s="108">
        <f t="shared" si="404"/>
        <v>0</v>
      </c>
      <c r="EK64" s="254">
        <f>'MASTER_ ALL areas - No.seedling'!EJ103</f>
        <v>0</v>
      </c>
      <c r="EL64" s="104">
        <f>'MASTER_ ALL areas - No.seedling'!EK103</f>
        <v>0</v>
      </c>
      <c r="EM64" s="107">
        <f t="shared" si="405"/>
        <v>0</v>
      </c>
      <c r="EN64" s="104">
        <f>'MASTER_ ALL areas - No.seedling'!EM103</f>
        <v>0</v>
      </c>
      <c r="EO64" s="108">
        <f t="shared" si="406"/>
        <v>0</v>
      </c>
      <c r="EP64" s="254">
        <f>'MASTER_ ALL areas - No.seedling'!EO103</f>
        <v>0</v>
      </c>
      <c r="EQ64" s="104">
        <f>'MASTER_ ALL areas - No.seedling'!EP103</f>
        <v>0</v>
      </c>
      <c r="ER64" s="107">
        <f t="shared" si="407"/>
        <v>0</v>
      </c>
      <c r="ES64" s="104">
        <f>'MASTER_ ALL areas - No.seedling'!ER103</f>
        <v>0</v>
      </c>
      <c r="ET64" s="108">
        <f t="shared" si="408"/>
        <v>0</v>
      </c>
      <c r="EU64" s="254">
        <f>'MASTER_ ALL areas - No.seedling'!ET103</f>
        <v>0</v>
      </c>
      <c r="EV64" s="104">
        <f>'MASTER_ ALL areas - No.seedling'!EU103</f>
        <v>0</v>
      </c>
      <c r="EW64" s="107">
        <f t="shared" si="409"/>
        <v>0</v>
      </c>
      <c r="EX64" s="104">
        <f>'MASTER_ ALL areas - No.seedling'!EW103</f>
        <v>0</v>
      </c>
      <c r="EY64" s="108">
        <f t="shared" si="410"/>
        <v>0</v>
      </c>
      <c r="EZ64" s="254">
        <f>'MASTER_ ALL areas - No.seedling'!EY103</f>
        <v>0</v>
      </c>
      <c r="FA64" s="104">
        <f>'MASTER_ ALL areas - No.seedling'!EZ103</f>
        <v>0</v>
      </c>
      <c r="FB64" s="107">
        <f t="shared" si="411"/>
        <v>0</v>
      </c>
      <c r="FC64" s="104">
        <f>'MASTER_ ALL areas - No.seedling'!FB103</f>
        <v>0</v>
      </c>
      <c r="FD64" s="108">
        <f t="shared" si="412"/>
        <v>0</v>
      </c>
      <c r="FE64" s="254">
        <f>'MASTER_ ALL areas - No.seedling'!FD103</f>
        <v>0</v>
      </c>
      <c r="FF64" s="104">
        <f>'MASTER_ ALL areas - No.seedling'!FE103</f>
        <v>0</v>
      </c>
      <c r="FG64" s="107">
        <f t="shared" si="413"/>
        <v>0</v>
      </c>
      <c r="FH64" s="104">
        <f>'MASTER_ ALL areas - No.seedling'!FG103</f>
        <v>0</v>
      </c>
      <c r="FI64" s="108">
        <f t="shared" si="414"/>
        <v>0</v>
      </c>
      <c r="FJ64" s="254">
        <f>'MASTER_ ALL areas - No.seedling'!FI103</f>
        <v>0</v>
      </c>
      <c r="FK64" s="104">
        <f>'MASTER_ ALL areas - No.seedling'!FJ103</f>
        <v>0</v>
      </c>
      <c r="FL64" s="107">
        <f t="shared" si="415"/>
        <v>0</v>
      </c>
      <c r="FM64" s="104">
        <f>'MASTER_ ALL areas - No.seedling'!FL103</f>
        <v>0</v>
      </c>
      <c r="FN64" s="108">
        <f t="shared" si="416"/>
        <v>0</v>
      </c>
      <c r="FO64" s="254">
        <f>'MASTER_ ALL areas - No.seedling'!FN103</f>
        <v>0</v>
      </c>
      <c r="FP64" s="104">
        <f>'MASTER_ ALL areas - No.seedling'!FO103</f>
        <v>0</v>
      </c>
      <c r="FQ64" s="107">
        <f t="shared" si="417"/>
        <v>0</v>
      </c>
      <c r="FR64" s="104">
        <f>'MASTER_ ALL areas - No.seedling'!FQ103</f>
        <v>0</v>
      </c>
      <c r="FS64" s="108">
        <f t="shared" si="418"/>
        <v>0</v>
      </c>
      <c r="FT64" s="254">
        <f>'MASTER_ ALL areas - No.seedling'!FS103</f>
        <v>0</v>
      </c>
      <c r="FU64" s="104">
        <f>'MASTER_ ALL areas - No.seedling'!FT103</f>
        <v>0</v>
      </c>
      <c r="FV64" s="107">
        <f t="shared" si="419"/>
        <v>0</v>
      </c>
      <c r="FW64" s="104">
        <f>'MASTER_ ALL areas - No.seedling'!FV103</f>
        <v>0</v>
      </c>
      <c r="FX64" s="108">
        <f t="shared" si="420"/>
        <v>0</v>
      </c>
      <c r="FY64" s="254">
        <f>'MASTER_ ALL areas - No.seedling'!FX103</f>
        <v>0</v>
      </c>
      <c r="FZ64" s="104">
        <f>'MASTER_ ALL areas - No.seedling'!FY103</f>
        <v>0</v>
      </c>
      <c r="GA64" s="107">
        <f t="shared" si="421"/>
        <v>0</v>
      </c>
      <c r="GB64" s="104">
        <f>'MASTER_ ALL areas - No.seedling'!GA103</f>
        <v>0</v>
      </c>
      <c r="GC64" s="108">
        <f t="shared" si="422"/>
        <v>0</v>
      </c>
      <c r="GD64" s="254">
        <f>'MASTER_ ALL areas - No.seedling'!GC103</f>
        <v>0</v>
      </c>
      <c r="GE64" s="104">
        <f>'MASTER_ ALL areas - No.seedling'!GD103</f>
        <v>0</v>
      </c>
      <c r="GF64" s="107">
        <f t="shared" si="423"/>
        <v>0</v>
      </c>
      <c r="GG64" s="104">
        <f>'MASTER_ ALL areas - No.seedling'!GF103</f>
        <v>0</v>
      </c>
      <c r="GH64" s="108">
        <f t="shared" si="424"/>
        <v>0</v>
      </c>
      <c r="GI64" s="254">
        <f>'MASTER_ ALL areas - No.seedling'!GH103</f>
        <v>0</v>
      </c>
      <c r="GJ64" s="104">
        <f>'MASTER_ ALL areas - No.seedling'!GI103</f>
        <v>0</v>
      </c>
      <c r="GK64" s="107">
        <f t="shared" si="425"/>
        <v>0</v>
      </c>
      <c r="GL64" s="104">
        <f>'MASTER_ ALL areas - No.seedling'!GK103</f>
        <v>0</v>
      </c>
      <c r="GM64" s="108">
        <f t="shared" si="426"/>
        <v>0</v>
      </c>
      <c r="GN64" s="254">
        <f>'MASTER_ ALL areas - No.seedling'!GM103</f>
        <v>0</v>
      </c>
      <c r="GO64" s="104">
        <f>'MASTER_ ALL areas - No.seedling'!GN103</f>
        <v>0</v>
      </c>
      <c r="GP64" s="107">
        <f t="shared" si="427"/>
        <v>0</v>
      </c>
      <c r="GQ64" s="104">
        <f>'MASTER_ ALL areas - No.seedling'!GP103</f>
        <v>0</v>
      </c>
      <c r="GR64" s="108">
        <f t="shared" si="428"/>
        <v>0</v>
      </c>
      <c r="GS64" s="254">
        <f>'MASTER_ ALL areas - No.seedling'!GR103</f>
        <v>0</v>
      </c>
      <c r="GT64" s="104">
        <f>'MASTER_ ALL areas - No.seedling'!GS103</f>
        <v>0</v>
      </c>
      <c r="GU64" s="107">
        <f t="shared" si="429"/>
        <v>0</v>
      </c>
      <c r="GV64" s="104">
        <f>'MASTER_ ALL areas - No.seedling'!GU103</f>
        <v>0</v>
      </c>
      <c r="GW64" s="108">
        <f t="shared" si="430"/>
        <v>0</v>
      </c>
      <c r="GX64" s="254">
        <f>'MASTER_ ALL areas - No.seedling'!GW103</f>
        <v>0</v>
      </c>
      <c r="GY64" s="104">
        <f>'MASTER_ ALL areas - No.seedling'!GX103</f>
        <v>0</v>
      </c>
      <c r="GZ64" s="107">
        <f t="shared" si="431"/>
        <v>0</v>
      </c>
      <c r="HA64" s="104">
        <f>'MASTER_ ALL areas - No.seedling'!GZ103</f>
        <v>0</v>
      </c>
      <c r="HB64" s="108">
        <f t="shared" si="432"/>
        <v>0</v>
      </c>
      <c r="HC64" s="254">
        <f>'MASTER_ ALL areas - No.seedling'!HB103</f>
        <v>0</v>
      </c>
      <c r="HD64" s="104">
        <f>'MASTER_ ALL areas - No.seedling'!HC103</f>
        <v>0</v>
      </c>
      <c r="HE64" s="107">
        <f t="shared" si="433"/>
        <v>0</v>
      </c>
      <c r="HF64" s="104">
        <f>'MASTER_ ALL areas - No.seedling'!HE103</f>
        <v>0</v>
      </c>
      <c r="HG64" s="108">
        <f t="shared" si="434"/>
        <v>0</v>
      </c>
      <c r="HH64" s="254">
        <f>'MASTER_ ALL areas - No.seedling'!HG103</f>
        <v>0</v>
      </c>
      <c r="HI64" s="104">
        <f>'MASTER_ ALL areas - No.seedling'!HH103</f>
        <v>0</v>
      </c>
      <c r="HJ64" s="107">
        <f t="shared" si="435"/>
        <v>0</v>
      </c>
      <c r="HK64" s="104">
        <f>'MASTER_ ALL areas - No.seedling'!HJ103</f>
        <v>0</v>
      </c>
      <c r="HL64" s="108">
        <f t="shared" si="436"/>
        <v>0</v>
      </c>
      <c r="HM64" s="254">
        <f>'MASTER_ ALL areas - No.seedling'!HL103</f>
        <v>0</v>
      </c>
      <c r="HN64" s="104">
        <f>'MASTER_ ALL areas - No.seedling'!HM103</f>
        <v>0</v>
      </c>
      <c r="HO64" s="107">
        <f t="shared" si="437"/>
        <v>0</v>
      </c>
      <c r="HP64" s="104">
        <f>'MASTER_ ALL areas - No.seedling'!HO103</f>
        <v>0</v>
      </c>
      <c r="HQ64" s="108">
        <f t="shared" si="438"/>
        <v>0</v>
      </c>
      <c r="HR64" s="254">
        <f>'MASTER_ ALL areas - No.seedling'!HQ103</f>
        <v>0</v>
      </c>
      <c r="HS64" s="104">
        <f>'MASTER_ ALL areas - No.seedling'!HR103</f>
        <v>0</v>
      </c>
      <c r="HT64" s="107">
        <f t="shared" si="439"/>
        <v>0</v>
      </c>
      <c r="HU64" s="104">
        <f>'MASTER_ ALL areas - No.seedling'!HT103</f>
        <v>0</v>
      </c>
      <c r="HV64" s="108">
        <f t="shared" si="440"/>
        <v>0</v>
      </c>
      <c r="HW64" s="254">
        <f>'MASTER_ ALL areas - No.seedling'!HV103</f>
        <v>0</v>
      </c>
      <c r="HX64" s="104">
        <f>'MASTER_ ALL areas - No.seedling'!HW103</f>
        <v>0</v>
      </c>
      <c r="HY64" s="107">
        <f t="shared" si="441"/>
        <v>0</v>
      </c>
      <c r="HZ64" s="104">
        <f>'MASTER_ ALL areas - No.seedling'!HY103</f>
        <v>0</v>
      </c>
      <c r="IA64" s="108">
        <f t="shared" si="442"/>
        <v>0</v>
      </c>
      <c r="IB64" s="254">
        <f>'MASTER_ ALL areas - No.seedling'!IA103</f>
        <v>0</v>
      </c>
      <c r="IC64" s="104">
        <f>'MASTER_ ALL areas - No.seedling'!IB103</f>
        <v>0</v>
      </c>
      <c r="ID64" s="107">
        <f t="shared" si="443"/>
        <v>0</v>
      </c>
      <c r="IE64" s="104">
        <f>'MASTER_ ALL areas - No.seedling'!ID103</f>
        <v>0</v>
      </c>
      <c r="IF64" s="110">
        <f t="shared" si="444"/>
        <v>0</v>
      </c>
      <c r="IG64" s="111" t="s">
        <v>328</v>
      </c>
      <c r="IH64" s="112"/>
    </row>
    <row r="65" spans="2:242" ht="33" customHeight="1" x14ac:dyDescent="0.25">
      <c r="B65" s="420">
        <v>100</v>
      </c>
      <c r="C65" s="421" t="s">
        <v>193</v>
      </c>
      <c r="D65" s="422">
        <v>219694</v>
      </c>
      <c r="E65" s="423">
        <v>933284</v>
      </c>
      <c r="F65" s="180" t="s">
        <v>329</v>
      </c>
      <c r="G65" s="88" t="s">
        <v>330</v>
      </c>
      <c r="H65" s="212">
        <f>'MASTER_ ALL areas - No.seedling'!G104</f>
        <v>6</v>
      </c>
      <c r="I65" s="70">
        <f>'MASTER_ ALL areas - No.seedling'!H104</f>
        <v>0.6</v>
      </c>
      <c r="J65" s="71">
        <f>'MASTER_ ALL areas - No.seedling'!I104</f>
        <v>47.2</v>
      </c>
      <c r="K65" s="72">
        <f>'MASTER_ ALL areas - No.seedling'!J104</f>
        <v>26</v>
      </c>
      <c r="L65" s="73">
        <f t="shared" si="356"/>
        <v>520</v>
      </c>
      <c r="M65" s="74">
        <f>'MASTER_ ALL areas - No.seedling'!L104</f>
        <v>520</v>
      </c>
      <c r="N65" s="113">
        <f>'MASTER_ ALL areas - No.seedling'!M104</f>
        <v>3</v>
      </c>
      <c r="O65" s="114">
        <f>'MASTER_ ALL areas - No.seedling'!N104</f>
        <v>18</v>
      </c>
      <c r="P65" s="80">
        <f>'MASTER_ ALL areas - No.seedling'!O104</f>
        <v>0.11538461538461539</v>
      </c>
      <c r="Q65" s="81">
        <f>'MASTER_ ALL areas - No.seedling'!P104</f>
        <v>0.69230769230769229</v>
      </c>
      <c r="R65" s="621"/>
      <c r="S65" s="617">
        <f>'MASTER_ ALL areas - No.seedling'!R104</f>
        <v>340</v>
      </c>
      <c r="T65" s="76">
        <f>'MASTER_ ALL areas - No.seedling'!S104</f>
        <v>2</v>
      </c>
      <c r="U65" s="77">
        <f t="shared" si="357"/>
        <v>0.11764705882352941</v>
      </c>
      <c r="V65" s="82">
        <f>'MASTER_ ALL areas - No.seedling'!U104</f>
        <v>10</v>
      </c>
      <c r="W65" s="80">
        <f t="shared" si="358"/>
        <v>0.58823529411764708</v>
      </c>
      <c r="X65" s="619">
        <f>'MASTER_ ALL areas - No.seedling'!W104</f>
        <v>100</v>
      </c>
      <c r="Y65" s="82">
        <f>'MASTER_ ALL areas - No.seedling'!X104</f>
        <v>1</v>
      </c>
      <c r="Z65" s="77">
        <f t="shared" si="359"/>
        <v>0.2</v>
      </c>
      <c r="AA65" s="82">
        <f>'MASTER_ ALL areas - No.seedling'!Z104</f>
        <v>4</v>
      </c>
      <c r="AB65" s="80">
        <f t="shared" si="360"/>
        <v>0.8</v>
      </c>
      <c r="AC65" s="76">
        <f>'MASTER_ ALL areas - No.seedling'!AB104</f>
        <v>0</v>
      </c>
      <c r="AD65" s="76">
        <f>'MASTER_ ALL areas - No.seedling'!AC104</f>
        <v>0</v>
      </c>
      <c r="AE65" s="77">
        <f t="shared" si="361"/>
        <v>0</v>
      </c>
      <c r="AF65" s="82">
        <f>'MASTER_ ALL areas - No.seedling'!AE104</f>
        <v>0</v>
      </c>
      <c r="AG65" s="80">
        <f t="shared" si="362"/>
        <v>0</v>
      </c>
      <c r="AH65" s="76">
        <f>'MASTER_ ALL areas - No.seedling'!AG104</f>
        <v>80</v>
      </c>
      <c r="AI65" s="76">
        <f>'MASTER_ ALL areas - No.seedling'!AH104</f>
        <v>0</v>
      </c>
      <c r="AJ65" s="77">
        <f t="shared" si="363"/>
        <v>0</v>
      </c>
      <c r="AK65" s="82">
        <f>'MASTER_ ALL areas - No.seedling'!AJ104</f>
        <v>4</v>
      </c>
      <c r="AL65" s="81">
        <f t="shared" si="364"/>
        <v>1</v>
      </c>
      <c r="AM65" s="621"/>
      <c r="AN65" s="617">
        <f>'MASTER_ ALL areas - No.seedling'!AM104</f>
        <v>80</v>
      </c>
      <c r="AO65" s="76">
        <f>'MASTER_ ALL areas - No.seedling'!AN104</f>
        <v>0</v>
      </c>
      <c r="AP65" s="77">
        <f t="shared" si="365"/>
        <v>0</v>
      </c>
      <c r="AQ65" s="82">
        <f>'MASTER_ ALL areas - No.seedling'!AP104</f>
        <v>4</v>
      </c>
      <c r="AR65" s="77">
        <f t="shared" si="366"/>
        <v>1</v>
      </c>
      <c r="AS65" s="82">
        <f>'MASTER_ ALL areas - No.seedling'!AR104</f>
        <v>440</v>
      </c>
      <c r="AT65" s="76">
        <f>'MASTER_ ALL areas - No.seedling'!AS104</f>
        <v>3</v>
      </c>
      <c r="AU65" s="77">
        <f t="shared" si="367"/>
        <v>0.13636363636363635</v>
      </c>
      <c r="AV65" s="82">
        <f>'MASTER_ ALL areas - No.seedling'!AU104</f>
        <v>14</v>
      </c>
      <c r="AW65" s="77">
        <f t="shared" si="368"/>
        <v>0.63636363636363635</v>
      </c>
      <c r="AX65" s="71">
        <f>'MASTER_ ALL areas - No.seedling'!AW104</f>
        <v>0</v>
      </c>
      <c r="AY65" s="82">
        <f>'MASTER_ ALL areas - No.seedling'!AX104</f>
        <v>0</v>
      </c>
      <c r="AZ65" s="77">
        <f t="shared" si="369"/>
        <v>0</v>
      </c>
      <c r="BA65" s="82">
        <f>'MASTER_ ALL areas - No.seedling'!AZ104</f>
        <v>0</v>
      </c>
      <c r="BB65" s="77">
        <f t="shared" si="370"/>
        <v>0</v>
      </c>
      <c r="BC65" s="82">
        <f>'MASTER_ ALL areas - No.seedling'!BB104</f>
        <v>0</v>
      </c>
      <c r="BD65" s="76">
        <f>'MASTER_ ALL areas - No.seedling'!BC104</f>
        <v>0</v>
      </c>
      <c r="BE65" s="77">
        <f t="shared" si="371"/>
        <v>0</v>
      </c>
      <c r="BF65" s="82">
        <f>'MASTER_ ALL areas - No.seedling'!BE104</f>
        <v>0</v>
      </c>
      <c r="BG65" s="77">
        <f t="shared" si="372"/>
        <v>0</v>
      </c>
      <c r="BH65" s="82">
        <f>'MASTER_ ALL areas - No.seedling'!BG104</f>
        <v>0</v>
      </c>
      <c r="BI65" s="76">
        <f>'MASTER_ ALL areas - No.seedling'!BH104</f>
        <v>0</v>
      </c>
      <c r="BJ65" s="77">
        <f t="shared" si="373"/>
        <v>0</v>
      </c>
      <c r="BK65" s="82">
        <f>'MASTER_ ALL areas - No.seedling'!BJ104</f>
        <v>0</v>
      </c>
      <c r="BL65" s="77">
        <f t="shared" si="374"/>
        <v>0</v>
      </c>
      <c r="BM65" s="82">
        <f>'MASTER_ ALL areas - No.seedling'!BL104</f>
        <v>0</v>
      </c>
      <c r="BN65" s="76">
        <f>'MASTER_ ALL areas - No.seedling'!BM104</f>
        <v>0</v>
      </c>
      <c r="BO65" s="77">
        <f t="shared" si="375"/>
        <v>0</v>
      </c>
      <c r="BP65" s="82">
        <f>'MASTER_ ALL areas - No.seedling'!BO104</f>
        <v>0</v>
      </c>
      <c r="BQ65" s="77">
        <f t="shared" si="376"/>
        <v>0</v>
      </c>
      <c r="BR65" s="82">
        <f>'MASTER_ ALL areas - No.seedling'!BQ104</f>
        <v>0</v>
      </c>
      <c r="BS65" s="76">
        <f>'MASTER_ ALL areas - No.seedling'!BR104</f>
        <v>0</v>
      </c>
      <c r="BT65" s="77">
        <f t="shared" si="377"/>
        <v>0</v>
      </c>
      <c r="BU65" s="82">
        <f>'MASTER_ ALL areas - No.seedling'!BT104</f>
        <v>0</v>
      </c>
      <c r="BV65" s="77">
        <f t="shared" si="378"/>
        <v>0</v>
      </c>
      <c r="BW65" s="82">
        <f>'MASTER_ ALL areas - No.seedling'!BV104</f>
        <v>0</v>
      </c>
      <c r="BX65" s="76">
        <f>'MASTER_ ALL areas - No.seedling'!BW104</f>
        <v>0</v>
      </c>
      <c r="BY65" s="77">
        <f t="shared" si="379"/>
        <v>0</v>
      </c>
      <c r="BZ65" s="82">
        <f>'MASTER_ ALL areas - No.seedling'!BY104</f>
        <v>0</v>
      </c>
      <c r="CA65" s="81">
        <f t="shared" si="380"/>
        <v>0</v>
      </c>
      <c r="CB65" s="79"/>
      <c r="CC65" s="113">
        <f>'MASTER_ ALL areas - No.seedling'!CB104</f>
        <v>0</v>
      </c>
      <c r="CD65" s="76">
        <f>'MASTER_ ALL areas - No.seedling'!CC104</f>
        <v>0</v>
      </c>
      <c r="CE65" s="80">
        <f t="shared" si="381"/>
        <v>0</v>
      </c>
      <c r="CF65" s="76">
        <f>'MASTER_ ALL areas - No.seedling'!CE104</f>
        <v>0</v>
      </c>
      <c r="CG65" s="81">
        <f t="shared" si="382"/>
        <v>0</v>
      </c>
      <c r="CH65" s="113">
        <f>'MASTER_ ALL areas - No.seedling'!CG104</f>
        <v>0</v>
      </c>
      <c r="CI65" s="76">
        <f>'MASTER_ ALL areas - No.seedling'!CH104</f>
        <v>0</v>
      </c>
      <c r="CJ65" s="80">
        <f t="shared" si="383"/>
        <v>0</v>
      </c>
      <c r="CK65" s="76">
        <f>'MASTER_ ALL areas - No.seedling'!CJ104</f>
        <v>0</v>
      </c>
      <c r="CL65" s="81">
        <f t="shared" si="384"/>
        <v>0</v>
      </c>
      <c r="CM65" s="113">
        <f>'MASTER_ ALL areas - No.seedling'!CL104</f>
        <v>0</v>
      </c>
      <c r="CN65" s="76">
        <f>'MASTER_ ALL areas - No.seedling'!CM104</f>
        <v>0</v>
      </c>
      <c r="CO65" s="80">
        <f t="shared" si="385"/>
        <v>0</v>
      </c>
      <c r="CP65" s="76">
        <f>'MASTER_ ALL areas - No.seedling'!CO104</f>
        <v>0</v>
      </c>
      <c r="CQ65" s="81">
        <f t="shared" si="386"/>
        <v>0</v>
      </c>
      <c r="CR65" s="75">
        <f>'MASTER_ ALL areas - No.seedling'!CQ104</f>
        <v>80</v>
      </c>
      <c r="CS65" s="76">
        <f>'MASTER_ ALL areas - No.seedling'!CR104</f>
        <v>0</v>
      </c>
      <c r="CT65" s="80">
        <f t="shared" si="387"/>
        <v>0</v>
      </c>
      <c r="CU65" s="76">
        <f>'MASTER_ ALL areas - No.seedling'!CT104</f>
        <v>4</v>
      </c>
      <c r="CV65" s="81">
        <f t="shared" si="388"/>
        <v>1</v>
      </c>
      <c r="CW65" s="75">
        <f>'MASTER_ ALL areas - No.seedling'!CV104</f>
        <v>340</v>
      </c>
      <c r="CX65" s="76">
        <f>'MASTER_ ALL areas - No.seedling'!CW104</f>
        <v>2</v>
      </c>
      <c r="CY65" s="80">
        <f t="shared" si="389"/>
        <v>0.11764705882352941</v>
      </c>
      <c r="CZ65" s="76">
        <f>'MASTER_ ALL areas - No.seedling'!CY104</f>
        <v>10</v>
      </c>
      <c r="DA65" s="81">
        <f t="shared" si="390"/>
        <v>0.58823529411764708</v>
      </c>
      <c r="DB65" s="75">
        <f>'MASTER_ ALL areas - No.seedling'!DA104</f>
        <v>100</v>
      </c>
      <c r="DC65" s="76">
        <f>'MASTER_ ALL areas - No.seedling'!DB104</f>
        <v>1</v>
      </c>
      <c r="DD65" s="80">
        <f t="shared" si="391"/>
        <v>0.2</v>
      </c>
      <c r="DE65" s="76">
        <f>'MASTER_ ALL areas - No.seedling'!DD104</f>
        <v>4</v>
      </c>
      <c r="DF65" s="81">
        <f t="shared" si="392"/>
        <v>0.8</v>
      </c>
      <c r="DG65" s="113">
        <f>'MASTER_ ALL areas - No.seedling'!DF104</f>
        <v>0</v>
      </c>
      <c r="DH65" s="76">
        <f>'MASTER_ ALL areas - No.seedling'!DG104</f>
        <v>0</v>
      </c>
      <c r="DI65" s="80">
        <f t="shared" si="393"/>
        <v>0</v>
      </c>
      <c r="DJ65" s="76">
        <f>'MASTER_ ALL areas - No.seedling'!DI104</f>
        <v>0</v>
      </c>
      <c r="DK65" s="81">
        <f t="shared" si="394"/>
        <v>0</v>
      </c>
      <c r="DL65" s="113">
        <f>'MASTER_ ALL areas - No.seedling'!DK104</f>
        <v>0</v>
      </c>
      <c r="DM65" s="76">
        <f>'MASTER_ ALL areas - No.seedling'!DL104</f>
        <v>0</v>
      </c>
      <c r="DN65" s="80">
        <f t="shared" si="395"/>
        <v>0</v>
      </c>
      <c r="DO65" s="76">
        <f>'MASTER_ ALL areas - No.seedling'!DN104</f>
        <v>0</v>
      </c>
      <c r="DP65" s="81">
        <f t="shared" si="396"/>
        <v>0</v>
      </c>
      <c r="DQ65" s="113">
        <f>'MASTER_ ALL areas - No.seedling'!DP104</f>
        <v>0</v>
      </c>
      <c r="DR65" s="76">
        <f>'MASTER_ ALL areas - No.seedling'!DQ104</f>
        <v>0</v>
      </c>
      <c r="DS65" s="80">
        <f t="shared" si="397"/>
        <v>0</v>
      </c>
      <c r="DT65" s="76">
        <f>'MASTER_ ALL areas - No.seedling'!DS104</f>
        <v>0</v>
      </c>
      <c r="DU65" s="81">
        <f t="shared" si="398"/>
        <v>0</v>
      </c>
      <c r="DV65" s="113">
        <f>'MASTER_ ALL areas - No.seedling'!DU104</f>
        <v>0</v>
      </c>
      <c r="DW65" s="76">
        <f>'MASTER_ ALL areas - No.seedling'!DV104</f>
        <v>0</v>
      </c>
      <c r="DX65" s="80">
        <f t="shared" si="399"/>
        <v>0</v>
      </c>
      <c r="DY65" s="76">
        <f>'MASTER_ ALL areas - No.seedling'!DX104</f>
        <v>0</v>
      </c>
      <c r="DZ65" s="81">
        <f t="shared" si="400"/>
        <v>0</v>
      </c>
      <c r="EA65" s="113">
        <f>'MASTER_ ALL areas - No.seedling'!DZ104</f>
        <v>0</v>
      </c>
      <c r="EB65" s="76">
        <f>'MASTER_ ALL areas - No.seedling'!EA104</f>
        <v>0</v>
      </c>
      <c r="EC65" s="80">
        <f t="shared" si="401"/>
        <v>0</v>
      </c>
      <c r="ED65" s="76">
        <f>'MASTER_ ALL areas - No.seedling'!EC104</f>
        <v>0</v>
      </c>
      <c r="EE65" s="81">
        <f t="shared" si="402"/>
        <v>0</v>
      </c>
      <c r="EF65" s="113">
        <f>'MASTER_ ALL areas - No.seedling'!EE104</f>
        <v>0</v>
      </c>
      <c r="EG65" s="76">
        <f>'MASTER_ ALL areas - No.seedling'!EF104</f>
        <v>0</v>
      </c>
      <c r="EH65" s="80">
        <f t="shared" si="403"/>
        <v>0</v>
      </c>
      <c r="EI65" s="76">
        <f>'MASTER_ ALL areas - No.seedling'!EH104</f>
        <v>0</v>
      </c>
      <c r="EJ65" s="81">
        <f t="shared" si="404"/>
        <v>0</v>
      </c>
      <c r="EK65" s="113">
        <f>'MASTER_ ALL areas - No.seedling'!EJ104</f>
        <v>0</v>
      </c>
      <c r="EL65" s="76">
        <f>'MASTER_ ALL areas - No.seedling'!EK104</f>
        <v>0</v>
      </c>
      <c r="EM65" s="80">
        <f t="shared" si="405"/>
        <v>0</v>
      </c>
      <c r="EN65" s="76">
        <f>'MASTER_ ALL areas - No.seedling'!EM104</f>
        <v>0</v>
      </c>
      <c r="EO65" s="81">
        <f t="shared" si="406"/>
        <v>0</v>
      </c>
      <c r="EP65" s="113">
        <f>'MASTER_ ALL areas - No.seedling'!EO104</f>
        <v>0</v>
      </c>
      <c r="EQ65" s="76">
        <f>'MASTER_ ALL areas - No.seedling'!EP104</f>
        <v>0</v>
      </c>
      <c r="ER65" s="80">
        <f t="shared" si="407"/>
        <v>0</v>
      </c>
      <c r="ES65" s="76">
        <f>'MASTER_ ALL areas - No.seedling'!ER104</f>
        <v>0</v>
      </c>
      <c r="ET65" s="81">
        <f t="shared" si="408"/>
        <v>0</v>
      </c>
      <c r="EU65" s="113">
        <f>'MASTER_ ALL areas - No.seedling'!ET104</f>
        <v>0</v>
      </c>
      <c r="EV65" s="76">
        <f>'MASTER_ ALL areas - No.seedling'!EU104</f>
        <v>0</v>
      </c>
      <c r="EW65" s="80">
        <f t="shared" si="409"/>
        <v>0</v>
      </c>
      <c r="EX65" s="76">
        <f>'MASTER_ ALL areas - No.seedling'!EW104</f>
        <v>0</v>
      </c>
      <c r="EY65" s="81">
        <f t="shared" si="410"/>
        <v>0</v>
      </c>
      <c r="EZ65" s="113">
        <f>'MASTER_ ALL areas - No.seedling'!EY104</f>
        <v>0</v>
      </c>
      <c r="FA65" s="76">
        <f>'MASTER_ ALL areas - No.seedling'!EZ104</f>
        <v>0</v>
      </c>
      <c r="FB65" s="80">
        <f t="shared" si="411"/>
        <v>0</v>
      </c>
      <c r="FC65" s="76">
        <f>'MASTER_ ALL areas - No.seedling'!FB104</f>
        <v>0</v>
      </c>
      <c r="FD65" s="81">
        <f t="shared" si="412"/>
        <v>0</v>
      </c>
      <c r="FE65" s="113">
        <f>'MASTER_ ALL areas - No.seedling'!FD104</f>
        <v>0</v>
      </c>
      <c r="FF65" s="76">
        <f>'MASTER_ ALL areas - No.seedling'!FE104</f>
        <v>0</v>
      </c>
      <c r="FG65" s="80">
        <f t="shared" si="413"/>
        <v>0</v>
      </c>
      <c r="FH65" s="76">
        <f>'MASTER_ ALL areas - No.seedling'!FG104</f>
        <v>0</v>
      </c>
      <c r="FI65" s="81">
        <f t="shared" si="414"/>
        <v>0</v>
      </c>
      <c r="FJ65" s="113">
        <f>'MASTER_ ALL areas - No.seedling'!FI104</f>
        <v>0</v>
      </c>
      <c r="FK65" s="76">
        <f>'MASTER_ ALL areas - No.seedling'!FJ104</f>
        <v>0</v>
      </c>
      <c r="FL65" s="80">
        <f t="shared" si="415"/>
        <v>0</v>
      </c>
      <c r="FM65" s="76">
        <f>'MASTER_ ALL areas - No.seedling'!FL104</f>
        <v>0</v>
      </c>
      <c r="FN65" s="81">
        <f t="shared" si="416"/>
        <v>0</v>
      </c>
      <c r="FO65" s="113">
        <f>'MASTER_ ALL areas - No.seedling'!FN104</f>
        <v>0</v>
      </c>
      <c r="FP65" s="76">
        <f>'MASTER_ ALL areas - No.seedling'!FO104</f>
        <v>0</v>
      </c>
      <c r="FQ65" s="80">
        <f t="shared" si="417"/>
        <v>0</v>
      </c>
      <c r="FR65" s="76">
        <f>'MASTER_ ALL areas - No.seedling'!FQ104</f>
        <v>0</v>
      </c>
      <c r="FS65" s="81">
        <f t="shared" si="418"/>
        <v>0</v>
      </c>
      <c r="FT65" s="113">
        <f>'MASTER_ ALL areas - No.seedling'!FS104</f>
        <v>0</v>
      </c>
      <c r="FU65" s="76">
        <f>'MASTER_ ALL areas - No.seedling'!FT104</f>
        <v>0</v>
      </c>
      <c r="FV65" s="80">
        <f t="shared" si="419"/>
        <v>0</v>
      </c>
      <c r="FW65" s="76">
        <f>'MASTER_ ALL areas - No.seedling'!FV104</f>
        <v>0</v>
      </c>
      <c r="FX65" s="81">
        <f t="shared" si="420"/>
        <v>0</v>
      </c>
      <c r="FY65" s="113">
        <f>'MASTER_ ALL areas - No.seedling'!FX104</f>
        <v>0</v>
      </c>
      <c r="FZ65" s="76">
        <f>'MASTER_ ALL areas - No.seedling'!FY104</f>
        <v>0</v>
      </c>
      <c r="GA65" s="80">
        <f t="shared" si="421"/>
        <v>0</v>
      </c>
      <c r="GB65" s="76">
        <f>'MASTER_ ALL areas - No.seedling'!GA104</f>
        <v>0</v>
      </c>
      <c r="GC65" s="81">
        <f t="shared" si="422"/>
        <v>0</v>
      </c>
      <c r="GD65" s="113">
        <f>'MASTER_ ALL areas - No.seedling'!GC104</f>
        <v>0</v>
      </c>
      <c r="GE65" s="76">
        <f>'MASTER_ ALL areas - No.seedling'!GD104</f>
        <v>0</v>
      </c>
      <c r="GF65" s="80">
        <f t="shared" si="423"/>
        <v>0</v>
      </c>
      <c r="GG65" s="76">
        <f>'MASTER_ ALL areas - No.seedling'!GF104</f>
        <v>0</v>
      </c>
      <c r="GH65" s="81">
        <f t="shared" si="424"/>
        <v>0</v>
      </c>
      <c r="GI65" s="113">
        <f>'MASTER_ ALL areas - No.seedling'!GH104</f>
        <v>0</v>
      </c>
      <c r="GJ65" s="76">
        <f>'MASTER_ ALL areas - No.seedling'!GI104</f>
        <v>0</v>
      </c>
      <c r="GK65" s="80">
        <f t="shared" si="425"/>
        <v>0</v>
      </c>
      <c r="GL65" s="76">
        <f>'MASTER_ ALL areas - No.seedling'!GK104</f>
        <v>0</v>
      </c>
      <c r="GM65" s="81">
        <f t="shared" si="426"/>
        <v>0</v>
      </c>
      <c r="GN65" s="113">
        <f>'MASTER_ ALL areas - No.seedling'!GM104</f>
        <v>0</v>
      </c>
      <c r="GO65" s="76">
        <f>'MASTER_ ALL areas - No.seedling'!GN104</f>
        <v>0</v>
      </c>
      <c r="GP65" s="80">
        <f t="shared" si="427"/>
        <v>0</v>
      </c>
      <c r="GQ65" s="76">
        <f>'MASTER_ ALL areas - No.seedling'!GP104</f>
        <v>0</v>
      </c>
      <c r="GR65" s="81">
        <f t="shared" si="428"/>
        <v>0</v>
      </c>
      <c r="GS65" s="113">
        <f>'MASTER_ ALL areas - No.seedling'!GR104</f>
        <v>0</v>
      </c>
      <c r="GT65" s="76">
        <f>'MASTER_ ALL areas - No.seedling'!GS104</f>
        <v>0</v>
      </c>
      <c r="GU65" s="80">
        <f t="shared" si="429"/>
        <v>0</v>
      </c>
      <c r="GV65" s="76">
        <f>'MASTER_ ALL areas - No.seedling'!GU104</f>
        <v>0</v>
      </c>
      <c r="GW65" s="81">
        <f t="shared" si="430"/>
        <v>0</v>
      </c>
      <c r="GX65" s="113">
        <f>'MASTER_ ALL areas - No.seedling'!GW104</f>
        <v>0</v>
      </c>
      <c r="GY65" s="76">
        <f>'MASTER_ ALL areas - No.seedling'!GX104</f>
        <v>0</v>
      </c>
      <c r="GZ65" s="80">
        <f t="shared" si="431"/>
        <v>0</v>
      </c>
      <c r="HA65" s="76">
        <f>'MASTER_ ALL areas - No.seedling'!GZ104</f>
        <v>0</v>
      </c>
      <c r="HB65" s="81">
        <f t="shared" si="432"/>
        <v>0</v>
      </c>
      <c r="HC65" s="113">
        <f>'MASTER_ ALL areas - No.seedling'!HB104</f>
        <v>0</v>
      </c>
      <c r="HD65" s="76">
        <f>'MASTER_ ALL areas - No.seedling'!HC104</f>
        <v>0</v>
      </c>
      <c r="HE65" s="80">
        <f t="shared" si="433"/>
        <v>0</v>
      </c>
      <c r="HF65" s="76">
        <f>'MASTER_ ALL areas - No.seedling'!HE104</f>
        <v>0</v>
      </c>
      <c r="HG65" s="81">
        <f t="shared" si="434"/>
        <v>0</v>
      </c>
      <c r="HH65" s="113">
        <f>'MASTER_ ALL areas - No.seedling'!HG104</f>
        <v>0</v>
      </c>
      <c r="HI65" s="76">
        <f>'MASTER_ ALL areas - No.seedling'!HH104</f>
        <v>0</v>
      </c>
      <c r="HJ65" s="80">
        <f t="shared" si="435"/>
        <v>0</v>
      </c>
      <c r="HK65" s="76">
        <f>'MASTER_ ALL areas - No.seedling'!HJ104</f>
        <v>0</v>
      </c>
      <c r="HL65" s="81">
        <f t="shared" si="436"/>
        <v>0</v>
      </c>
      <c r="HM65" s="113">
        <f>'MASTER_ ALL areas - No.seedling'!HL104</f>
        <v>0</v>
      </c>
      <c r="HN65" s="76">
        <f>'MASTER_ ALL areas - No.seedling'!HM104</f>
        <v>0</v>
      </c>
      <c r="HO65" s="80">
        <f t="shared" si="437"/>
        <v>0</v>
      </c>
      <c r="HP65" s="76">
        <f>'MASTER_ ALL areas - No.seedling'!HO104</f>
        <v>0</v>
      </c>
      <c r="HQ65" s="81">
        <f t="shared" si="438"/>
        <v>0</v>
      </c>
      <c r="HR65" s="113">
        <f>'MASTER_ ALL areas - No.seedling'!HQ104</f>
        <v>0</v>
      </c>
      <c r="HS65" s="76">
        <f>'MASTER_ ALL areas - No.seedling'!HR104</f>
        <v>0</v>
      </c>
      <c r="HT65" s="80">
        <f t="shared" si="439"/>
        <v>0</v>
      </c>
      <c r="HU65" s="76">
        <f>'MASTER_ ALL areas - No.seedling'!HT104</f>
        <v>0</v>
      </c>
      <c r="HV65" s="81">
        <f t="shared" si="440"/>
        <v>0</v>
      </c>
      <c r="HW65" s="113">
        <f>'MASTER_ ALL areas - No.seedling'!HV104</f>
        <v>0</v>
      </c>
      <c r="HX65" s="76">
        <f>'MASTER_ ALL areas - No.seedling'!HW104</f>
        <v>0</v>
      </c>
      <c r="HY65" s="80">
        <f t="shared" si="441"/>
        <v>0</v>
      </c>
      <c r="HZ65" s="76">
        <f>'MASTER_ ALL areas - No.seedling'!HY104</f>
        <v>0</v>
      </c>
      <c r="IA65" s="81">
        <f t="shared" si="442"/>
        <v>0</v>
      </c>
      <c r="IB65" s="113">
        <f>'MASTER_ ALL areas - No.seedling'!IA104</f>
        <v>0</v>
      </c>
      <c r="IC65" s="76">
        <f>'MASTER_ ALL areas - No.seedling'!IB104</f>
        <v>0</v>
      </c>
      <c r="ID65" s="80">
        <f t="shared" si="443"/>
        <v>0</v>
      </c>
      <c r="IE65" s="76">
        <f>'MASTER_ ALL areas - No.seedling'!ID104</f>
        <v>0</v>
      </c>
      <c r="IF65" s="256">
        <f t="shared" si="444"/>
        <v>0</v>
      </c>
      <c r="IG65" s="257" t="s">
        <v>331</v>
      </c>
      <c r="IH65" s="258"/>
    </row>
    <row r="66" spans="2:242" ht="33" customHeight="1" x14ac:dyDescent="0.25">
      <c r="B66" s="420">
        <v>101</v>
      </c>
      <c r="C66" s="421" t="s">
        <v>325</v>
      </c>
      <c r="D66" s="422">
        <v>217392</v>
      </c>
      <c r="E66" s="423">
        <v>933524</v>
      </c>
      <c r="F66" s="424" t="s">
        <v>89</v>
      </c>
      <c r="G66" s="88" t="s">
        <v>185</v>
      </c>
      <c r="H66" s="212">
        <f>'MASTER_ ALL areas - No.seedling'!G105</f>
        <v>1</v>
      </c>
      <c r="I66" s="70">
        <f>'MASTER_ ALL areas - No.seedling'!H105</f>
        <v>0.05</v>
      </c>
      <c r="J66" s="71">
        <f>'MASTER_ ALL areas - No.seedling'!I105</f>
        <v>32.6</v>
      </c>
      <c r="K66" s="72">
        <f>'MASTER_ ALL areas - No.seedling'!J105</f>
        <v>84</v>
      </c>
      <c r="L66" s="73">
        <f t="shared" si="356"/>
        <v>1680</v>
      </c>
      <c r="M66" s="74">
        <f>'MASTER_ ALL areas - No.seedling'!L105</f>
        <v>1680</v>
      </c>
      <c r="N66" s="113">
        <f>'MASTER_ ALL areas - No.seedling'!M105</f>
        <v>6</v>
      </c>
      <c r="O66" s="114">
        <f>'MASTER_ ALL areas - No.seedling'!N105</f>
        <v>24</v>
      </c>
      <c r="P66" s="80">
        <f>'MASTER_ ALL areas - No.seedling'!O105</f>
        <v>7.1428571428571425E-2</v>
      </c>
      <c r="Q66" s="81">
        <f>'MASTER_ ALL areas - No.seedling'!P105</f>
        <v>0.2857142857142857</v>
      </c>
      <c r="R66" s="621"/>
      <c r="S66" s="617">
        <f>'MASTER_ ALL areas - No.seedling'!R105</f>
        <v>1500</v>
      </c>
      <c r="T66" s="76">
        <f>'MASTER_ ALL areas - No.seedling'!S105</f>
        <v>4</v>
      </c>
      <c r="U66" s="77">
        <f t="shared" si="357"/>
        <v>5.3333333333333337E-2</v>
      </c>
      <c r="V66" s="82">
        <f>'MASTER_ ALL areas - No.seedling'!U105</f>
        <v>17</v>
      </c>
      <c r="W66" s="80">
        <f t="shared" si="358"/>
        <v>0.22666666666666666</v>
      </c>
      <c r="X66" s="619">
        <f>'MASTER_ ALL areas - No.seedling'!W105</f>
        <v>140</v>
      </c>
      <c r="Y66" s="82">
        <f>'MASTER_ ALL areas - No.seedling'!X105</f>
        <v>2</v>
      </c>
      <c r="Z66" s="77">
        <f t="shared" si="359"/>
        <v>0.2857142857142857</v>
      </c>
      <c r="AA66" s="82">
        <f>'MASTER_ ALL areas - No.seedling'!Z105</f>
        <v>5</v>
      </c>
      <c r="AB66" s="80">
        <f t="shared" si="360"/>
        <v>0.7142857142857143</v>
      </c>
      <c r="AC66" s="76">
        <f>'MASTER_ ALL areas - No.seedling'!AB105</f>
        <v>40</v>
      </c>
      <c r="AD66" s="76">
        <f>'MASTER_ ALL areas - No.seedling'!AC105</f>
        <v>0</v>
      </c>
      <c r="AE66" s="77">
        <f t="shared" si="361"/>
        <v>0</v>
      </c>
      <c r="AF66" s="82">
        <f>'MASTER_ ALL areas - No.seedling'!AE105</f>
        <v>2</v>
      </c>
      <c r="AG66" s="80">
        <f t="shared" si="362"/>
        <v>1</v>
      </c>
      <c r="AH66" s="76">
        <f>'MASTER_ ALL areas - No.seedling'!AG105</f>
        <v>0</v>
      </c>
      <c r="AI66" s="76">
        <f>'MASTER_ ALL areas - No.seedling'!AH105</f>
        <v>0</v>
      </c>
      <c r="AJ66" s="77">
        <f t="shared" si="363"/>
        <v>0</v>
      </c>
      <c r="AK66" s="82">
        <f>'MASTER_ ALL areas - No.seedling'!AJ105</f>
        <v>0</v>
      </c>
      <c r="AL66" s="81">
        <f t="shared" si="364"/>
        <v>0</v>
      </c>
      <c r="AM66" s="621"/>
      <c r="AN66" s="617">
        <f>'MASTER_ ALL areas - No.seedling'!AM105</f>
        <v>1400</v>
      </c>
      <c r="AO66" s="76">
        <f>'MASTER_ ALL areas - No.seedling'!AN105</f>
        <v>4</v>
      </c>
      <c r="AP66" s="77">
        <f t="shared" si="365"/>
        <v>5.7142857142857141E-2</v>
      </c>
      <c r="AQ66" s="82">
        <f>'MASTER_ ALL areas - No.seedling'!AP105</f>
        <v>16</v>
      </c>
      <c r="AR66" s="77">
        <f t="shared" si="366"/>
        <v>0.22857142857142856</v>
      </c>
      <c r="AS66" s="82">
        <f>'MASTER_ ALL areas - No.seedling'!AR105</f>
        <v>80</v>
      </c>
      <c r="AT66" s="76">
        <f>'MASTER_ ALL areas - No.seedling'!AS105</f>
        <v>0</v>
      </c>
      <c r="AU66" s="77">
        <f t="shared" si="367"/>
        <v>0</v>
      </c>
      <c r="AV66" s="82">
        <f>'MASTER_ ALL areas - No.seedling'!AU105</f>
        <v>1</v>
      </c>
      <c r="AW66" s="77">
        <f t="shared" si="368"/>
        <v>0.25</v>
      </c>
      <c r="AX66" s="71">
        <f>'MASTER_ ALL areas - No.seedling'!AW105</f>
        <v>20</v>
      </c>
      <c r="AY66" s="82">
        <f>'MASTER_ ALL areas - No.seedling'!AX105</f>
        <v>0</v>
      </c>
      <c r="AZ66" s="77">
        <f t="shared" si="369"/>
        <v>0</v>
      </c>
      <c r="BA66" s="82">
        <f>'MASTER_ ALL areas - No.seedling'!AZ105</f>
        <v>0</v>
      </c>
      <c r="BB66" s="77">
        <f t="shared" si="370"/>
        <v>0</v>
      </c>
      <c r="BC66" s="82">
        <f>'MASTER_ ALL areas - No.seedling'!BB105</f>
        <v>0</v>
      </c>
      <c r="BD66" s="76">
        <f>'MASTER_ ALL areas - No.seedling'!BC105</f>
        <v>0</v>
      </c>
      <c r="BE66" s="77">
        <f t="shared" si="371"/>
        <v>0</v>
      </c>
      <c r="BF66" s="82">
        <f>'MASTER_ ALL areas - No.seedling'!BE105</f>
        <v>0</v>
      </c>
      <c r="BG66" s="77">
        <f t="shared" si="372"/>
        <v>0</v>
      </c>
      <c r="BH66" s="82">
        <f>'MASTER_ ALL areas - No.seedling'!BG105</f>
        <v>180</v>
      </c>
      <c r="BI66" s="76">
        <f>'MASTER_ ALL areas - No.seedling'!BH105</f>
        <v>2</v>
      </c>
      <c r="BJ66" s="77">
        <f t="shared" si="373"/>
        <v>0.22222222222222221</v>
      </c>
      <c r="BK66" s="82">
        <f>'MASTER_ ALL areas - No.seedling'!BJ105</f>
        <v>7</v>
      </c>
      <c r="BL66" s="77">
        <f t="shared" si="374"/>
        <v>0.77777777777777779</v>
      </c>
      <c r="BM66" s="82">
        <f>'MASTER_ ALL areas - No.seedling'!BL105</f>
        <v>0</v>
      </c>
      <c r="BN66" s="76">
        <f>'MASTER_ ALL areas - No.seedling'!BM105</f>
        <v>0</v>
      </c>
      <c r="BO66" s="77">
        <f t="shared" si="375"/>
        <v>0</v>
      </c>
      <c r="BP66" s="82">
        <f>'MASTER_ ALL areas - No.seedling'!BO105</f>
        <v>0</v>
      </c>
      <c r="BQ66" s="77">
        <f t="shared" si="376"/>
        <v>0</v>
      </c>
      <c r="BR66" s="82">
        <f>'MASTER_ ALL areas - No.seedling'!BQ105</f>
        <v>0</v>
      </c>
      <c r="BS66" s="76">
        <f>'MASTER_ ALL areas - No.seedling'!BR105</f>
        <v>0</v>
      </c>
      <c r="BT66" s="77">
        <f t="shared" si="377"/>
        <v>0</v>
      </c>
      <c r="BU66" s="82">
        <f>'MASTER_ ALL areas - No.seedling'!BT105</f>
        <v>0</v>
      </c>
      <c r="BV66" s="77">
        <f t="shared" si="378"/>
        <v>0</v>
      </c>
      <c r="BW66" s="82">
        <f>'MASTER_ ALL areas - No.seedling'!BV105</f>
        <v>0</v>
      </c>
      <c r="BX66" s="76">
        <f>'MASTER_ ALL areas - No.seedling'!BW105</f>
        <v>0</v>
      </c>
      <c r="BY66" s="77">
        <f t="shared" si="379"/>
        <v>0</v>
      </c>
      <c r="BZ66" s="82">
        <f>'MASTER_ ALL areas - No.seedling'!BY105</f>
        <v>0</v>
      </c>
      <c r="CA66" s="81">
        <f t="shared" si="380"/>
        <v>0</v>
      </c>
      <c r="CB66" s="79"/>
      <c r="CC66" s="75">
        <f>'MASTER_ ALL areas - No.seedling'!CB105</f>
        <v>1300</v>
      </c>
      <c r="CD66" s="76">
        <f>'MASTER_ ALL areas - No.seedling'!CC105</f>
        <v>3</v>
      </c>
      <c r="CE66" s="80">
        <f t="shared" si="381"/>
        <v>4.6153846153846156E-2</v>
      </c>
      <c r="CF66" s="76">
        <f>'MASTER_ ALL areas - No.seedling'!CE105</f>
        <v>11</v>
      </c>
      <c r="CG66" s="81">
        <f t="shared" si="382"/>
        <v>0.16923076923076924</v>
      </c>
      <c r="CH66" s="75">
        <f>'MASTER_ ALL areas - No.seedling'!CG105</f>
        <v>80</v>
      </c>
      <c r="CI66" s="76">
        <f>'MASTER_ ALL areas - No.seedling'!CH105</f>
        <v>1</v>
      </c>
      <c r="CJ66" s="80">
        <f t="shared" si="383"/>
        <v>0.25</v>
      </c>
      <c r="CK66" s="76">
        <f>'MASTER_ ALL areas - No.seedling'!CJ105</f>
        <v>4</v>
      </c>
      <c r="CL66" s="81">
        <f t="shared" si="384"/>
        <v>1</v>
      </c>
      <c r="CM66" s="75">
        <f>'MASTER_ ALL areas - No.seedling'!CL105</f>
        <v>20</v>
      </c>
      <c r="CN66" s="76">
        <f>'MASTER_ ALL areas - No.seedling'!CM105</f>
        <v>0</v>
      </c>
      <c r="CO66" s="80">
        <f t="shared" si="385"/>
        <v>0</v>
      </c>
      <c r="CP66" s="76">
        <f>'MASTER_ ALL areas - No.seedling'!CO105</f>
        <v>1</v>
      </c>
      <c r="CQ66" s="81">
        <f t="shared" si="386"/>
        <v>1</v>
      </c>
      <c r="CR66" s="113">
        <f>'MASTER_ ALL areas - No.seedling'!CQ105</f>
        <v>0</v>
      </c>
      <c r="CS66" s="76">
        <f>'MASTER_ ALL areas - No.seedling'!CR105</f>
        <v>0</v>
      </c>
      <c r="CT66" s="80">
        <f t="shared" si="387"/>
        <v>0</v>
      </c>
      <c r="CU66" s="76">
        <f>'MASTER_ ALL areas - No.seedling'!CT105</f>
        <v>0</v>
      </c>
      <c r="CV66" s="81">
        <f t="shared" si="388"/>
        <v>0</v>
      </c>
      <c r="CW66" s="75">
        <f>'MASTER_ ALL areas - No.seedling'!CV105</f>
        <v>60</v>
      </c>
      <c r="CX66" s="76">
        <f>'MASTER_ ALL areas - No.seedling'!CW105</f>
        <v>0</v>
      </c>
      <c r="CY66" s="80">
        <f t="shared" si="389"/>
        <v>0</v>
      </c>
      <c r="CZ66" s="76">
        <f>'MASTER_ ALL areas - No.seedling'!CY105</f>
        <v>0</v>
      </c>
      <c r="DA66" s="81">
        <f t="shared" si="390"/>
        <v>0</v>
      </c>
      <c r="DB66" s="113">
        <f>'MASTER_ ALL areas - No.seedling'!DA105</f>
        <v>0</v>
      </c>
      <c r="DC66" s="76">
        <f>'MASTER_ ALL areas - No.seedling'!DB105</f>
        <v>0</v>
      </c>
      <c r="DD66" s="80">
        <f t="shared" si="391"/>
        <v>0</v>
      </c>
      <c r="DE66" s="76">
        <f>'MASTER_ ALL areas - No.seedling'!DD105</f>
        <v>0</v>
      </c>
      <c r="DF66" s="81">
        <f t="shared" si="392"/>
        <v>0</v>
      </c>
      <c r="DG66" s="75">
        <f>'MASTER_ ALL areas - No.seedling'!DF105</f>
        <v>20</v>
      </c>
      <c r="DH66" s="76">
        <f>'MASTER_ ALL areas - No.seedling'!DG105</f>
        <v>0</v>
      </c>
      <c r="DI66" s="80">
        <f t="shared" si="393"/>
        <v>0</v>
      </c>
      <c r="DJ66" s="76">
        <f>'MASTER_ ALL areas - No.seedling'!DI105</f>
        <v>1</v>
      </c>
      <c r="DK66" s="81">
        <f t="shared" si="394"/>
        <v>1</v>
      </c>
      <c r="DL66" s="113">
        <f>'MASTER_ ALL areas - No.seedling'!DK105</f>
        <v>0</v>
      </c>
      <c r="DM66" s="76">
        <f>'MASTER_ ALL areas - No.seedling'!DL105</f>
        <v>0</v>
      </c>
      <c r="DN66" s="80">
        <f t="shared" si="395"/>
        <v>0</v>
      </c>
      <c r="DO66" s="76">
        <f>'MASTER_ ALL areas - No.seedling'!DN105</f>
        <v>0</v>
      </c>
      <c r="DP66" s="81">
        <f t="shared" si="396"/>
        <v>0</v>
      </c>
      <c r="DQ66" s="75">
        <f>'MASTER_ ALL areas - No.seedling'!DP105</f>
        <v>20</v>
      </c>
      <c r="DR66" s="76">
        <f>'MASTER_ ALL areas - No.seedling'!DQ105</f>
        <v>0</v>
      </c>
      <c r="DS66" s="80">
        <f t="shared" si="397"/>
        <v>0</v>
      </c>
      <c r="DT66" s="76">
        <f>'MASTER_ ALL areas - No.seedling'!DS105</f>
        <v>0</v>
      </c>
      <c r="DU66" s="81">
        <f t="shared" si="398"/>
        <v>0</v>
      </c>
      <c r="DV66" s="113">
        <f>'MASTER_ ALL areas - No.seedling'!DU105</f>
        <v>0</v>
      </c>
      <c r="DW66" s="76">
        <f>'MASTER_ ALL areas - No.seedling'!DV105</f>
        <v>0</v>
      </c>
      <c r="DX66" s="80">
        <f t="shared" si="399"/>
        <v>0</v>
      </c>
      <c r="DY66" s="76">
        <f>'MASTER_ ALL areas - No.seedling'!DX105</f>
        <v>0</v>
      </c>
      <c r="DZ66" s="81">
        <f t="shared" si="400"/>
        <v>0</v>
      </c>
      <c r="EA66" s="113">
        <f>'MASTER_ ALL areas - No.seedling'!DZ105</f>
        <v>0</v>
      </c>
      <c r="EB66" s="76">
        <f>'MASTER_ ALL areas - No.seedling'!EA105</f>
        <v>0</v>
      </c>
      <c r="EC66" s="80">
        <f t="shared" si="401"/>
        <v>0</v>
      </c>
      <c r="ED66" s="76">
        <f>'MASTER_ ALL areas - No.seedling'!EC105</f>
        <v>0</v>
      </c>
      <c r="EE66" s="81">
        <f t="shared" si="402"/>
        <v>0</v>
      </c>
      <c r="EF66" s="113">
        <f>'MASTER_ ALL areas - No.seedling'!EE105</f>
        <v>0</v>
      </c>
      <c r="EG66" s="76">
        <f>'MASTER_ ALL areas - No.seedling'!EF105</f>
        <v>0</v>
      </c>
      <c r="EH66" s="80">
        <f t="shared" si="403"/>
        <v>0</v>
      </c>
      <c r="EI66" s="76">
        <f>'MASTER_ ALL areas - No.seedling'!EH105</f>
        <v>0</v>
      </c>
      <c r="EJ66" s="81">
        <f t="shared" si="404"/>
        <v>0</v>
      </c>
      <c r="EK66" s="113">
        <f>'MASTER_ ALL areas - No.seedling'!EJ105</f>
        <v>0</v>
      </c>
      <c r="EL66" s="76">
        <f>'MASTER_ ALL areas - No.seedling'!EK105</f>
        <v>0</v>
      </c>
      <c r="EM66" s="80">
        <f t="shared" si="405"/>
        <v>0</v>
      </c>
      <c r="EN66" s="76">
        <f>'MASTER_ ALL areas - No.seedling'!EM105</f>
        <v>0</v>
      </c>
      <c r="EO66" s="81">
        <f t="shared" si="406"/>
        <v>0</v>
      </c>
      <c r="EP66" s="113">
        <f>'MASTER_ ALL areas - No.seedling'!EO105</f>
        <v>0</v>
      </c>
      <c r="EQ66" s="76">
        <f>'MASTER_ ALL areas - No.seedling'!EP105</f>
        <v>0</v>
      </c>
      <c r="ER66" s="80">
        <f t="shared" si="407"/>
        <v>0</v>
      </c>
      <c r="ES66" s="76">
        <f>'MASTER_ ALL areas - No.seedling'!ER105</f>
        <v>0</v>
      </c>
      <c r="ET66" s="81">
        <f t="shared" si="408"/>
        <v>0</v>
      </c>
      <c r="EU66" s="113">
        <f>'MASTER_ ALL areas - No.seedling'!ET105</f>
        <v>0</v>
      </c>
      <c r="EV66" s="76">
        <f>'MASTER_ ALL areas - No.seedling'!EU105</f>
        <v>0</v>
      </c>
      <c r="EW66" s="80">
        <f t="shared" si="409"/>
        <v>0</v>
      </c>
      <c r="EX66" s="76">
        <f>'MASTER_ ALL areas - No.seedling'!EW105</f>
        <v>0</v>
      </c>
      <c r="EY66" s="81">
        <f t="shared" si="410"/>
        <v>0</v>
      </c>
      <c r="EZ66" s="113">
        <f>'MASTER_ ALL areas - No.seedling'!EY105</f>
        <v>0</v>
      </c>
      <c r="FA66" s="76">
        <f>'MASTER_ ALL areas - No.seedling'!EZ105</f>
        <v>0</v>
      </c>
      <c r="FB66" s="80">
        <f t="shared" si="411"/>
        <v>0</v>
      </c>
      <c r="FC66" s="76">
        <f>'MASTER_ ALL areas - No.seedling'!FB105</f>
        <v>0</v>
      </c>
      <c r="FD66" s="81">
        <f t="shared" si="412"/>
        <v>0</v>
      </c>
      <c r="FE66" s="75">
        <f>'MASTER_ ALL areas - No.seedling'!FD105</f>
        <v>120</v>
      </c>
      <c r="FF66" s="76">
        <f>'MASTER_ ALL areas - No.seedling'!FE105</f>
        <v>1</v>
      </c>
      <c r="FG66" s="80">
        <f t="shared" si="413"/>
        <v>0.16666666666666666</v>
      </c>
      <c r="FH66" s="76">
        <f>'MASTER_ ALL areas - No.seedling'!FG105</f>
        <v>6</v>
      </c>
      <c r="FI66" s="81">
        <f t="shared" si="414"/>
        <v>1</v>
      </c>
      <c r="FJ66" s="75">
        <f>'MASTER_ ALL areas - No.seedling'!FI105</f>
        <v>60</v>
      </c>
      <c r="FK66" s="76">
        <f>'MASTER_ ALL areas - No.seedling'!FJ105</f>
        <v>1</v>
      </c>
      <c r="FL66" s="80">
        <f t="shared" si="415"/>
        <v>0.33333333333333331</v>
      </c>
      <c r="FM66" s="76">
        <f>'MASTER_ ALL areas - No.seedling'!FL105</f>
        <v>1</v>
      </c>
      <c r="FN66" s="81">
        <f t="shared" si="416"/>
        <v>0.33333333333333331</v>
      </c>
      <c r="FO66" s="113">
        <f>'MASTER_ ALL areas - No.seedling'!FN105</f>
        <v>0</v>
      </c>
      <c r="FP66" s="76">
        <f>'MASTER_ ALL areas - No.seedling'!FO105</f>
        <v>0</v>
      </c>
      <c r="FQ66" s="80">
        <f t="shared" si="417"/>
        <v>0</v>
      </c>
      <c r="FR66" s="76">
        <f>'MASTER_ ALL areas - No.seedling'!FQ105</f>
        <v>0</v>
      </c>
      <c r="FS66" s="81">
        <f t="shared" si="418"/>
        <v>0</v>
      </c>
      <c r="FT66" s="113">
        <f>'MASTER_ ALL areas - No.seedling'!FS105</f>
        <v>0</v>
      </c>
      <c r="FU66" s="76">
        <f>'MASTER_ ALL areas - No.seedling'!FT105</f>
        <v>0</v>
      </c>
      <c r="FV66" s="80">
        <f t="shared" si="419"/>
        <v>0</v>
      </c>
      <c r="FW66" s="76">
        <f>'MASTER_ ALL areas - No.seedling'!FV105</f>
        <v>0</v>
      </c>
      <c r="FX66" s="81">
        <f t="shared" si="420"/>
        <v>0</v>
      </c>
      <c r="FY66" s="113">
        <f>'MASTER_ ALL areas - No.seedling'!FX105</f>
        <v>0</v>
      </c>
      <c r="FZ66" s="76">
        <f>'MASTER_ ALL areas - No.seedling'!FY105</f>
        <v>0</v>
      </c>
      <c r="GA66" s="80">
        <f t="shared" si="421"/>
        <v>0</v>
      </c>
      <c r="GB66" s="76">
        <f>'MASTER_ ALL areas - No.seedling'!GA105</f>
        <v>0</v>
      </c>
      <c r="GC66" s="81">
        <f t="shared" si="422"/>
        <v>0</v>
      </c>
      <c r="GD66" s="113">
        <f>'MASTER_ ALL areas - No.seedling'!GC105</f>
        <v>0</v>
      </c>
      <c r="GE66" s="76">
        <f>'MASTER_ ALL areas - No.seedling'!GD105</f>
        <v>0</v>
      </c>
      <c r="GF66" s="80">
        <f t="shared" si="423"/>
        <v>0</v>
      </c>
      <c r="GG66" s="76">
        <f>'MASTER_ ALL areas - No.seedling'!GF105</f>
        <v>0</v>
      </c>
      <c r="GH66" s="81">
        <f t="shared" si="424"/>
        <v>0</v>
      </c>
      <c r="GI66" s="113">
        <f>'MASTER_ ALL areas - No.seedling'!GH105</f>
        <v>0</v>
      </c>
      <c r="GJ66" s="76">
        <f>'MASTER_ ALL areas - No.seedling'!GI105</f>
        <v>0</v>
      </c>
      <c r="GK66" s="80">
        <f t="shared" si="425"/>
        <v>0</v>
      </c>
      <c r="GL66" s="76">
        <f>'MASTER_ ALL areas - No.seedling'!GK105</f>
        <v>0</v>
      </c>
      <c r="GM66" s="81">
        <f t="shared" si="426"/>
        <v>0</v>
      </c>
      <c r="GN66" s="113">
        <f>'MASTER_ ALL areas - No.seedling'!GM105</f>
        <v>0</v>
      </c>
      <c r="GO66" s="76">
        <f>'MASTER_ ALL areas - No.seedling'!GN105</f>
        <v>0</v>
      </c>
      <c r="GP66" s="80">
        <f t="shared" si="427"/>
        <v>0</v>
      </c>
      <c r="GQ66" s="76">
        <f>'MASTER_ ALL areas - No.seedling'!GP105</f>
        <v>0</v>
      </c>
      <c r="GR66" s="81">
        <f t="shared" si="428"/>
        <v>0</v>
      </c>
      <c r="GS66" s="113">
        <f>'MASTER_ ALL areas - No.seedling'!GR105</f>
        <v>0</v>
      </c>
      <c r="GT66" s="76">
        <f>'MASTER_ ALL areas - No.seedling'!GS105</f>
        <v>0</v>
      </c>
      <c r="GU66" s="80">
        <f t="shared" si="429"/>
        <v>0</v>
      </c>
      <c r="GV66" s="76">
        <f>'MASTER_ ALL areas - No.seedling'!GU105</f>
        <v>0</v>
      </c>
      <c r="GW66" s="81">
        <f t="shared" si="430"/>
        <v>0</v>
      </c>
      <c r="GX66" s="113">
        <f>'MASTER_ ALL areas - No.seedling'!GW105</f>
        <v>0</v>
      </c>
      <c r="GY66" s="76">
        <f>'MASTER_ ALL areas - No.seedling'!GX105</f>
        <v>0</v>
      </c>
      <c r="GZ66" s="80">
        <f t="shared" si="431"/>
        <v>0</v>
      </c>
      <c r="HA66" s="76">
        <f>'MASTER_ ALL areas - No.seedling'!GZ105</f>
        <v>0</v>
      </c>
      <c r="HB66" s="81">
        <f t="shared" si="432"/>
        <v>0</v>
      </c>
      <c r="HC66" s="113">
        <f>'MASTER_ ALL areas - No.seedling'!HB105</f>
        <v>0</v>
      </c>
      <c r="HD66" s="76">
        <f>'MASTER_ ALL areas - No.seedling'!HC105</f>
        <v>0</v>
      </c>
      <c r="HE66" s="80">
        <f t="shared" si="433"/>
        <v>0</v>
      </c>
      <c r="HF66" s="76">
        <f>'MASTER_ ALL areas - No.seedling'!HE105</f>
        <v>0</v>
      </c>
      <c r="HG66" s="81">
        <f t="shared" si="434"/>
        <v>0</v>
      </c>
      <c r="HH66" s="113">
        <f>'MASTER_ ALL areas - No.seedling'!HG105</f>
        <v>0</v>
      </c>
      <c r="HI66" s="76">
        <f>'MASTER_ ALL areas - No.seedling'!HH105</f>
        <v>0</v>
      </c>
      <c r="HJ66" s="80">
        <f t="shared" si="435"/>
        <v>0</v>
      </c>
      <c r="HK66" s="76">
        <f>'MASTER_ ALL areas - No.seedling'!HJ105</f>
        <v>0</v>
      </c>
      <c r="HL66" s="81">
        <f t="shared" si="436"/>
        <v>0</v>
      </c>
      <c r="HM66" s="113">
        <f>'MASTER_ ALL areas - No.seedling'!HL105</f>
        <v>0</v>
      </c>
      <c r="HN66" s="76">
        <f>'MASTER_ ALL areas - No.seedling'!HM105</f>
        <v>0</v>
      </c>
      <c r="HO66" s="80">
        <f t="shared" si="437"/>
        <v>0</v>
      </c>
      <c r="HP66" s="76">
        <f>'MASTER_ ALL areas - No.seedling'!HO105</f>
        <v>0</v>
      </c>
      <c r="HQ66" s="81">
        <f t="shared" si="438"/>
        <v>0</v>
      </c>
      <c r="HR66" s="113">
        <f>'MASTER_ ALL areas - No.seedling'!HQ105</f>
        <v>0</v>
      </c>
      <c r="HS66" s="76">
        <f>'MASTER_ ALL areas - No.seedling'!HR105</f>
        <v>0</v>
      </c>
      <c r="HT66" s="80">
        <f t="shared" si="439"/>
        <v>0</v>
      </c>
      <c r="HU66" s="76">
        <f>'MASTER_ ALL areas - No.seedling'!HT105</f>
        <v>0</v>
      </c>
      <c r="HV66" s="81">
        <f t="shared" si="440"/>
        <v>0</v>
      </c>
      <c r="HW66" s="113">
        <f>'MASTER_ ALL areas - No.seedling'!HV105</f>
        <v>0</v>
      </c>
      <c r="HX66" s="76">
        <f>'MASTER_ ALL areas - No.seedling'!HW105</f>
        <v>0</v>
      </c>
      <c r="HY66" s="80">
        <f t="shared" si="441"/>
        <v>0</v>
      </c>
      <c r="HZ66" s="76">
        <f>'MASTER_ ALL areas - No.seedling'!HY105</f>
        <v>0</v>
      </c>
      <c r="IA66" s="81">
        <f t="shared" si="442"/>
        <v>0</v>
      </c>
      <c r="IB66" s="113">
        <f>'MASTER_ ALL areas - No.seedling'!IA105</f>
        <v>0</v>
      </c>
      <c r="IC66" s="76">
        <f>'MASTER_ ALL areas - No.seedling'!IB105</f>
        <v>0</v>
      </c>
      <c r="ID66" s="80">
        <f t="shared" si="443"/>
        <v>0</v>
      </c>
      <c r="IE66" s="76">
        <f>'MASTER_ ALL areas - No.seedling'!ID105</f>
        <v>0</v>
      </c>
      <c r="IF66" s="85">
        <f t="shared" si="444"/>
        <v>0</v>
      </c>
      <c r="IG66" s="86" t="s">
        <v>332</v>
      </c>
      <c r="IH66" s="87"/>
    </row>
    <row r="67" spans="2:242" ht="33" customHeight="1" x14ac:dyDescent="0.25">
      <c r="B67" s="420">
        <v>102</v>
      </c>
      <c r="C67" s="421" t="s">
        <v>333</v>
      </c>
      <c r="D67" s="422">
        <v>217600</v>
      </c>
      <c r="E67" s="423">
        <v>933520</v>
      </c>
      <c r="F67" s="424" t="s">
        <v>89</v>
      </c>
      <c r="G67" s="88" t="s">
        <v>334</v>
      </c>
      <c r="H67" s="212">
        <f>'MASTER_ ALL areas - No.seedling'!G106</f>
        <v>6</v>
      </c>
      <c r="I67" s="70">
        <f>'MASTER_ ALL areas - No.seedling'!H106</f>
        <v>0.8</v>
      </c>
      <c r="J67" s="71">
        <f>'MASTER_ ALL areas - No.seedling'!I106</f>
        <v>50.4</v>
      </c>
      <c r="K67" s="72">
        <f>'MASTER_ ALL areas - No.seedling'!J106</f>
        <v>23</v>
      </c>
      <c r="L67" s="73">
        <f t="shared" si="356"/>
        <v>460</v>
      </c>
      <c r="M67" s="74">
        <f>'MASTER_ ALL areas - No.seedling'!L106</f>
        <v>460</v>
      </c>
      <c r="N67" s="113">
        <f>'MASTER_ ALL areas - No.seedling'!M106</f>
        <v>0</v>
      </c>
      <c r="O67" s="114">
        <f>'MASTER_ ALL areas - No.seedling'!N106</f>
        <v>11</v>
      </c>
      <c r="P67" s="80">
        <f>'MASTER_ ALL areas - No.seedling'!O106</f>
        <v>0</v>
      </c>
      <c r="Q67" s="81">
        <f>'MASTER_ ALL areas - No.seedling'!P106</f>
        <v>0.47826086956521741</v>
      </c>
      <c r="R67" s="621"/>
      <c r="S67" s="617">
        <f>'MASTER_ ALL areas - No.seedling'!R106</f>
        <v>460</v>
      </c>
      <c r="T67" s="76">
        <f>'MASTER_ ALL areas - No.seedling'!S106</f>
        <v>0</v>
      </c>
      <c r="U67" s="77">
        <f t="shared" si="357"/>
        <v>0</v>
      </c>
      <c r="V67" s="82">
        <f>'MASTER_ ALL areas - No.seedling'!U106</f>
        <v>11</v>
      </c>
      <c r="W67" s="80">
        <f t="shared" si="358"/>
        <v>0.47826086956521741</v>
      </c>
      <c r="X67" s="619">
        <f>'MASTER_ ALL areas - No.seedling'!W106</f>
        <v>0</v>
      </c>
      <c r="Y67" s="82">
        <f>'MASTER_ ALL areas - No.seedling'!X106</f>
        <v>0</v>
      </c>
      <c r="Z67" s="77">
        <f t="shared" si="359"/>
        <v>0</v>
      </c>
      <c r="AA67" s="82">
        <f>'MASTER_ ALL areas - No.seedling'!Z106</f>
        <v>0</v>
      </c>
      <c r="AB67" s="80">
        <f t="shared" si="360"/>
        <v>0</v>
      </c>
      <c r="AC67" s="76">
        <f>'MASTER_ ALL areas - No.seedling'!AB106</f>
        <v>0</v>
      </c>
      <c r="AD67" s="76">
        <f>'MASTER_ ALL areas - No.seedling'!AC106</f>
        <v>0</v>
      </c>
      <c r="AE67" s="77">
        <f t="shared" si="361"/>
        <v>0</v>
      </c>
      <c r="AF67" s="82">
        <f>'MASTER_ ALL areas - No.seedling'!AE106</f>
        <v>0</v>
      </c>
      <c r="AG67" s="80">
        <f t="shared" si="362"/>
        <v>0</v>
      </c>
      <c r="AH67" s="76">
        <f>'MASTER_ ALL areas - No.seedling'!AG106</f>
        <v>0</v>
      </c>
      <c r="AI67" s="76">
        <f>'MASTER_ ALL areas - No.seedling'!AH106</f>
        <v>0</v>
      </c>
      <c r="AJ67" s="77">
        <f t="shared" si="363"/>
        <v>0</v>
      </c>
      <c r="AK67" s="82">
        <f>'MASTER_ ALL areas - No.seedling'!AJ106</f>
        <v>0</v>
      </c>
      <c r="AL67" s="81">
        <f t="shared" si="364"/>
        <v>0</v>
      </c>
      <c r="AM67" s="621"/>
      <c r="AN67" s="617">
        <f>'MASTER_ ALL areas - No.seedling'!AM106</f>
        <v>0</v>
      </c>
      <c r="AO67" s="76">
        <f>'MASTER_ ALL areas - No.seedling'!AN106</f>
        <v>0</v>
      </c>
      <c r="AP67" s="77">
        <f t="shared" si="365"/>
        <v>0</v>
      </c>
      <c r="AQ67" s="82">
        <f>'MASTER_ ALL areas - No.seedling'!AP106</f>
        <v>0</v>
      </c>
      <c r="AR67" s="77">
        <f t="shared" si="366"/>
        <v>0</v>
      </c>
      <c r="AS67" s="82">
        <f>'MASTER_ ALL areas - No.seedling'!AR106</f>
        <v>440</v>
      </c>
      <c r="AT67" s="76">
        <f>'MASTER_ ALL areas - No.seedling'!AS106</f>
        <v>0</v>
      </c>
      <c r="AU67" s="77">
        <f t="shared" si="367"/>
        <v>0</v>
      </c>
      <c r="AV67" s="82">
        <f>'MASTER_ ALL areas - No.seedling'!AU106</f>
        <v>11</v>
      </c>
      <c r="AW67" s="77">
        <f t="shared" si="368"/>
        <v>0.5</v>
      </c>
      <c r="AX67" s="71">
        <f>'MASTER_ ALL areas - No.seedling'!AW106</f>
        <v>20</v>
      </c>
      <c r="AY67" s="82">
        <f>'MASTER_ ALL areas - No.seedling'!AX106</f>
        <v>0</v>
      </c>
      <c r="AZ67" s="77">
        <f t="shared" si="369"/>
        <v>0</v>
      </c>
      <c r="BA67" s="82">
        <f>'MASTER_ ALL areas - No.seedling'!AZ106</f>
        <v>0</v>
      </c>
      <c r="BB67" s="77">
        <f t="shared" si="370"/>
        <v>0</v>
      </c>
      <c r="BC67" s="82">
        <f>'MASTER_ ALL areas - No.seedling'!BB106</f>
        <v>0</v>
      </c>
      <c r="BD67" s="76">
        <f>'MASTER_ ALL areas - No.seedling'!BC106</f>
        <v>0</v>
      </c>
      <c r="BE67" s="77">
        <f t="shared" si="371"/>
        <v>0</v>
      </c>
      <c r="BF67" s="82">
        <f>'MASTER_ ALL areas - No.seedling'!BE106</f>
        <v>0</v>
      </c>
      <c r="BG67" s="77">
        <f t="shared" si="372"/>
        <v>0</v>
      </c>
      <c r="BH67" s="82">
        <f>'MASTER_ ALL areas - No.seedling'!BG106</f>
        <v>0</v>
      </c>
      <c r="BI67" s="76">
        <f>'MASTER_ ALL areas - No.seedling'!BH106</f>
        <v>0</v>
      </c>
      <c r="BJ67" s="77">
        <f t="shared" si="373"/>
        <v>0</v>
      </c>
      <c r="BK67" s="82">
        <f>'MASTER_ ALL areas - No.seedling'!BJ106</f>
        <v>0</v>
      </c>
      <c r="BL67" s="77">
        <f t="shared" si="374"/>
        <v>0</v>
      </c>
      <c r="BM67" s="82">
        <f>'MASTER_ ALL areas - No.seedling'!BL106</f>
        <v>0</v>
      </c>
      <c r="BN67" s="76">
        <f>'MASTER_ ALL areas - No.seedling'!BM106</f>
        <v>0</v>
      </c>
      <c r="BO67" s="77">
        <f t="shared" si="375"/>
        <v>0</v>
      </c>
      <c r="BP67" s="82">
        <f>'MASTER_ ALL areas - No.seedling'!BO106</f>
        <v>0</v>
      </c>
      <c r="BQ67" s="77">
        <f t="shared" si="376"/>
        <v>0</v>
      </c>
      <c r="BR67" s="82">
        <f>'MASTER_ ALL areas - No.seedling'!BQ106</f>
        <v>0</v>
      </c>
      <c r="BS67" s="76">
        <f>'MASTER_ ALL areas - No.seedling'!BR106</f>
        <v>0</v>
      </c>
      <c r="BT67" s="77">
        <f t="shared" si="377"/>
        <v>0</v>
      </c>
      <c r="BU67" s="82">
        <f>'MASTER_ ALL areas - No.seedling'!BT106</f>
        <v>0</v>
      </c>
      <c r="BV67" s="77">
        <f t="shared" si="378"/>
        <v>0</v>
      </c>
      <c r="BW67" s="82">
        <f>'MASTER_ ALL areas - No.seedling'!BV106</f>
        <v>0</v>
      </c>
      <c r="BX67" s="76">
        <f>'MASTER_ ALL areas - No.seedling'!BW106</f>
        <v>0</v>
      </c>
      <c r="BY67" s="77">
        <f t="shared" si="379"/>
        <v>0</v>
      </c>
      <c r="BZ67" s="82">
        <f>'MASTER_ ALL areas - No.seedling'!BY106</f>
        <v>0</v>
      </c>
      <c r="CA67" s="81">
        <f t="shared" si="380"/>
        <v>0</v>
      </c>
      <c r="CB67" s="79"/>
      <c r="CC67" s="113">
        <f>'MASTER_ ALL areas - No.seedling'!CB106</f>
        <v>0</v>
      </c>
      <c r="CD67" s="76">
        <f>'MASTER_ ALL areas - No.seedling'!CC106</f>
        <v>0</v>
      </c>
      <c r="CE67" s="80">
        <f t="shared" si="381"/>
        <v>0</v>
      </c>
      <c r="CF67" s="76">
        <f>'MASTER_ ALL areas - No.seedling'!CE106</f>
        <v>0</v>
      </c>
      <c r="CG67" s="81">
        <f t="shared" si="382"/>
        <v>0</v>
      </c>
      <c r="CH67" s="113">
        <f>'MASTER_ ALL areas - No.seedling'!CG106</f>
        <v>0</v>
      </c>
      <c r="CI67" s="76">
        <f>'MASTER_ ALL areas - No.seedling'!CH106</f>
        <v>0</v>
      </c>
      <c r="CJ67" s="80">
        <f t="shared" si="383"/>
        <v>0</v>
      </c>
      <c r="CK67" s="76">
        <f>'MASTER_ ALL areas - No.seedling'!CJ106</f>
        <v>0</v>
      </c>
      <c r="CL67" s="81">
        <f t="shared" si="384"/>
        <v>0</v>
      </c>
      <c r="CM67" s="113">
        <f>'MASTER_ ALL areas - No.seedling'!CL106</f>
        <v>0</v>
      </c>
      <c r="CN67" s="76">
        <f>'MASTER_ ALL areas - No.seedling'!CM106</f>
        <v>0</v>
      </c>
      <c r="CO67" s="80">
        <f t="shared" si="385"/>
        <v>0</v>
      </c>
      <c r="CP67" s="76">
        <f>'MASTER_ ALL areas - No.seedling'!CO106</f>
        <v>0</v>
      </c>
      <c r="CQ67" s="81">
        <f t="shared" si="386"/>
        <v>0</v>
      </c>
      <c r="CR67" s="113">
        <f>'MASTER_ ALL areas - No.seedling'!CQ106</f>
        <v>0</v>
      </c>
      <c r="CS67" s="76">
        <f>'MASTER_ ALL areas - No.seedling'!CR106</f>
        <v>0</v>
      </c>
      <c r="CT67" s="80">
        <f t="shared" si="387"/>
        <v>0</v>
      </c>
      <c r="CU67" s="76">
        <f>'MASTER_ ALL areas - No.seedling'!CT106</f>
        <v>0</v>
      </c>
      <c r="CV67" s="81">
        <f t="shared" si="388"/>
        <v>0</v>
      </c>
      <c r="CW67" s="75">
        <f>'MASTER_ ALL areas - No.seedling'!CV106</f>
        <v>440</v>
      </c>
      <c r="CX67" s="76">
        <f>'MASTER_ ALL areas - No.seedling'!CW106</f>
        <v>0</v>
      </c>
      <c r="CY67" s="80">
        <f t="shared" si="389"/>
        <v>0</v>
      </c>
      <c r="CZ67" s="76">
        <f>'MASTER_ ALL areas - No.seedling'!CY106</f>
        <v>11</v>
      </c>
      <c r="DA67" s="81">
        <f t="shared" si="390"/>
        <v>0.5</v>
      </c>
      <c r="DB67" s="113">
        <f>'MASTER_ ALL areas - No.seedling'!DA106</f>
        <v>0</v>
      </c>
      <c r="DC67" s="76">
        <f>'MASTER_ ALL areas - No.seedling'!DB106</f>
        <v>0</v>
      </c>
      <c r="DD67" s="80">
        <f t="shared" si="391"/>
        <v>0</v>
      </c>
      <c r="DE67" s="76">
        <f>'MASTER_ ALL areas - No.seedling'!DD106</f>
        <v>0</v>
      </c>
      <c r="DF67" s="81">
        <f t="shared" si="392"/>
        <v>0</v>
      </c>
      <c r="DG67" s="113">
        <f>'MASTER_ ALL areas - No.seedling'!DF106</f>
        <v>0</v>
      </c>
      <c r="DH67" s="76">
        <f>'MASTER_ ALL areas - No.seedling'!DG106</f>
        <v>0</v>
      </c>
      <c r="DI67" s="80">
        <f t="shared" si="393"/>
        <v>0</v>
      </c>
      <c r="DJ67" s="76">
        <f>'MASTER_ ALL areas - No.seedling'!DI106</f>
        <v>0</v>
      </c>
      <c r="DK67" s="81">
        <f t="shared" si="394"/>
        <v>0</v>
      </c>
      <c r="DL67" s="113">
        <f>'MASTER_ ALL areas - No.seedling'!DK106</f>
        <v>0</v>
      </c>
      <c r="DM67" s="76">
        <f>'MASTER_ ALL areas - No.seedling'!DL106</f>
        <v>0</v>
      </c>
      <c r="DN67" s="80">
        <f t="shared" si="395"/>
        <v>0</v>
      </c>
      <c r="DO67" s="76">
        <f>'MASTER_ ALL areas - No.seedling'!DN106</f>
        <v>0</v>
      </c>
      <c r="DP67" s="81">
        <f t="shared" si="396"/>
        <v>0</v>
      </c>
      <c r="DQ67" s="75">
        <f>'MASTER_ ALL areas - No.seedling'!DP106</f>
        <v>20</v>
      </c>
      <c r="DR67" s="76">
        <f>'MASTER_ ALL areas - No.seedling'!DQ106</f>
        <v>0</v>
      </c>
      <c r="DS67" s="80">
        <f t="shared" si="397"/>
        <v>0</v>
      </c>
      <c r="DT67" s="76">
        <f>'MASTER_ ALL areas - No.seedling'!DS106</f>
        <v>0</v>
      </c>
      <c r="DU67" s="81">
        <f t="shared" si="398"/>
        <v>0</v>
      </c>
      <c r="DV67" s="113">
        <f>'MASTER_ ALL areas - No.seedling'!DU106</f>
        <v>0</v>
      </c>
      <c r="DW67" s="76">
        <f>'MASTER_ ALL areas - No.seedling'!DV106</f>
        <v>0</v>
      </c>
      <c r="DX67" s="80">
        <f t="shared" si="399"/>
        <v>0</v>
      </c>
      <c r="DY67" s="76">
        <f>'MASTER_ ALL areas - No.seedling'!DX106</f>
        <v>0</v>
      </c>
      <c r="DZ67" s="81">
        <f t="shared" si="400"/>
        <v>0</v>
      </c>
      <c r="EA67" s="113">
        <f>'MASTER_ ALL areas - No.seedling'!DZ106</f>
        <v>0</v>
      </c>
      <c r="EB67" s="76">
        <f>'MASTER_ ALL areas - No.seedling'!EA106</f>
        <v>0</v>
      </c>
      <c r="EC67" s="80">
        <f t="shared" si="401"/>
        <v>0</v>
      </c>
      <c r="ED67" s="76">
        <f>'MASTER_ ALL areas - No.seedling'!EC106</f>
        <v>0</v>
      </c>
      <c r="EE67" s="81">
        <f t="shared" si="402"/>
        <v>0</v>
      </c>
      <c r="EF67" s="113">
        <f>'MASTER_ ALL areas - No.seedling'!EE106</f>
        <v>0</v>
      </c>
      <c r="EG67" s="76">
        <f>'MASTER_ ALL areas - No.seedling'!EF106</f>
        <v>0</v>
      </c>
      <c r="EH67" s="80">
        <f t="shared" si="403"/>
        <v>0</v>
      </c>
      <c r="EI67" s="76">
        <f>'MASTER_ ALL areas - No.seedling'!EH106</f>
        <v>0</v>
      </c>
      <c r="EJ67" s="81">
        <f t="shared" si="404"/>
        <v>0</v>
      </c>
      <c r="EK67" s="113">
        <f>'MASTER_ ALL areas - No.seedling'!EJ106</f>
        <v>0</v>
      </c>
      <c r="EL67" s="76">
        <f>'MASTER_ ALL areas - No.seedling'!EK106</f>
        <v>0</v>
      </c>
      <c r="EM67" s="80">
        <f t="shared" si="405"/>
        <v>0</v>
      </c>
      <c r="EN67" s="76">
        <f>'MASTER_ ALL areas - No.seedling'!EM106</f>
        <v>0</v>
      </c>
      <c r="EO67" s="81">
        <f t="shared" si="406"/>
        <v>0</v>
      </c>
      <c r="EP67" s="113">
        <f>'MASTER_ ALL areas - No.seedling'!EO106</f>
        <v>0</v>
      </c>
      <c r="EQ67" s="76">
        <f>'MASTER_ ALL areas - No.seedling'!EP106</f>
        <v>0</v>
      </c>
      <c r="ER67" s="80">
        <f t="shared" si="407"/>
        <v>0</v>
      </c>
      <c r="ES67" s="76">
        <f>'MASTER_ ALL areas - No.seedling'!ER106</f>
        <v>0</v>
      </c>
      <c r="ET67" s="81">
        <f t="shared" si="408"/>
        <v>0</v>
      </c>
      <c r="EU67" s="113">
        <f>'MASTER_ ALL areas - No.seedling'!ET106</f>
        <v>0</v>
      </c>
      <c r="EV67" s="76">
        <f>'MASTER_ ALL areas - No.seedling'!EU106</f>
        <v>0</v>
      </c>
      <c r="EW67" s="80">
        <f t="shared" si="409"/>
        <v>0</v>
      </c>
      <c r="EX67" s="76">
        <f>'MASTER_ ALL areas - No.seedling'!EW106</f>
        <v>0</v>
      </c>
      <c r="EY67" s="81">
        <f t="shared" si="410"/>
        <v>0</v>
      </c>
      <c r="EZ67" s="113">
        <f>'MASTER_ ALL areas - No.seedling'!EY106</f>
        <v>0</v>
      </c>
      <c r="FA67" s="76">
        <f>'MASTER_ ALL areas - No.seedling'!EZ106</f>
        <v>0</v>
      </c>
      <c r="FB67" s="80">
        <f t="shared" si="411"/>
        <v>0</v>
      </c>
      <c r="FC67" s="76">
        <f>'MASTER_ ALL areas - No.seedling'!FB106</f>
        <v>0</v>
      </c>
      <c r="FD67" s="81">
        <f t="shared" si="412"/>
        <v>0</v>
      </c>
      <c r="FE67" s="113">
        <f>'MASTER_ ALL areas - No.seedling'!FD106</f>
        <v>0</v>
      </c>
      <c r="FF67" s="76">
        <f>'MASTER_ ALL areas - No.seedling'!FE106</f>
        <v>0</v>
      </c>
      <c r="FG67" s="80">
        <f t="shared" si="413"/>
        <v>0</v>
      </c>
      <c r="FH67" s="76">
        <f>'MASTER_ ALL areas - No.seedling'!FG106</f>
        <v>0</v>
      </c>
      <c r="FI67" s="81">
        <f t="shared" si="414"/>
        <v>0</v>
      </c>
      <c r="FJ67" s="113">
        <f>'MASTER_ ALL areas - No.seedling'!FI106</f>
        <v>0</v>
      </c>
      <c r="FK67" s="76">
        <f>'MASTER_ ALL areas - No.seedling'!FJ106</f>
        <v>0</v>
      </c>
      <c r="FL67" s="80">
        <f t="shared" si="415"/>
        <v>0</v>
      </c>
      <c r="FM67" s="76">
        <f>'MASTER_ ALL areas - No.seedling'!FL106</f>
        <v>0</v>
      </c>
      <c r="FN67" s="81">
        <f t="shared" si="416"/>
        <v>0</v>
      </c>
      <c r="FO67" s="113">
        <f>'MASTER_ ALL areas - No.seedling'!FN106</f>
        <v>0</v>
      </c>
      <c r="FP67" s="76">
        <f>'MASTER_ ALL areas - No.seedling'!FO106</f>
        <v>0</v>
      </c>
      <c r="FQ67" s="80">
        <f t="shared" si="417"/>
        <v>0</v>
      </c>
      <c r="FR67" s="76">
        <f>'MASTER_ ALL areas - No.seedling'!FQ106</f>
        <v>0</v>
      </c>
      <c r="FS67" s="81">
        <f t="shared" si="418"/>
        <v>0</v>
      </c>
      <c r="FT67" s="113">
        <f>'MASTER_ ALL areas - No.seedling'!FS106</f>
        <v>0</v>
      </c>
      <c r="FU67" s="76">
        <f>'MASTER_ ALL areas - No.seedling'!FT106</f>
        <v>0</v>
      </c>
      <c r="FV67" s="80">
        <f t="shared" si="419"/>
        <v>0</v>
      </c>
      <c r="FW67" s="76">
        <f>'MASTER_ ALL areas - No.seedling'!FV106</f>
        <v>0</v>
      </c>
      <c r="FX67" s="81">
        <f t="shared" si="420"/>
        <v>0</v>
      </c>
      <c r="FY67" s="113">
        <f>'MASTER_ ALL areas - No.seedling'!FX106</f>
        <v>0</v>
      </c>
      <c r="FZ67" s="76">
        <f>'MASTER_ ALL areas - No.seedling'!FY106</f>
        <v>0</v>
      </c>
      <c r="GA67" s="80">
        <f t="shared" si="421"/>
        <v>0</v>
      </c>
      <c r="GB67" s="76">
        <f>'MASTER_ ALL areas - No.seedling'!GA106</f>
        <v>0</v>
      </c>
      <c r="GC67" s="81">
        <f t="shared" si="422"/>
        <v>0</v>
      </c>
      <c r="GD67" s="113">
        <f>'MASTER_ ALL areas - No.seedling'!GC106</f>
        <v>0</v>
      </c>
      <c r="GE67" s="76">
        <f>'MASTER_ ALL areas - No.seedling'!GD106</f>
        <v>0</v>
      </c>
      <c r="GF67" s="80">
        <f t="shared" si="423"/>
        <v>0</v>
      </c>
      <c r="GG67" s="76">
        <f>'MASTER_ ALL areas - No.seedling'!GF106</f>
        <v>0</v>
      </c>
      <c r="GH67" s="81">
        <f t="shared" si="424"/>
        <v>0</v>
      </c>
      <c r="GI67" s="113">
        <f>'MASTER_ ALL areas - No.seedling'!GH106</f>
        <v>0</v>
      </c>
      <c r="GJ67" s="76">
        <f>'MASTER_ ALL areas - No.seedling'!GI106</f>
        <v>0</v>
      </c>
      <c r="GK67" s="80">
        <f t="shared" si="425"/>
        <v>0</v>
      </c>
      <c r="GL67" s="76">
        <f>'MASTER_ ALL areas - No.seedling'!GK106</f>
        <v>0</v>
      </c>
      <c r="GM67" s="81">
        <f t="shared" si="426"/>
        <v>0</v>
      </c>
      <c r="GN67" s="113">
        <f>'MASTER_ ALL areas - No.seedling'!GM106</f>
        <v>0</v>
      </c>
      <c r="GO67" s="76">
        <f>'MASTER_ ALL areas - No.seedling'!GN106</f>
        <v>0</v>
      </c>
      <c r="GP67" s="80">
        <f t="shared" si="427"/>
        <v>0</v>
      </c>
      <c r="GQ67" s="76">
        <f>'MASTER_ ALL areas - No.seedling'!GP106</f>
        <v>0</v>
      </c>
      <c r="GR67" s="81">
        <f t="shared" si="428"/>
        <v>0</v>
      </c>
      <c r="GS67" s="113">
        <f>'MASTER_ ALL areas - No.seedling'!GR106</f>
        <v>0</v>
      </c>
      <c r="GT67" s="76">
        <f>'MASTER_ ALL areas - No.seedling'!GS106</f>
        <v>0</v>
      </c>
      <c r="GU67" s="80">
        <f t="shared" si="429"/>
        <v>0</v>
      </c>
      <c r="GV67" s="76">
        <f>'MASTER_ ALL areas - No.seedling'!GU106</f>
        <v>0</v>
      </c>
      <c r="GW67" s="81">
        <f t="shared" si="430"/>
        <v>0</v>
      </c>
      <c r="GX67" s="113">
        <f>'MASTER_ ALL areas - No.seedling'!GW106</f>
        <v>0</v>
      </c>
      <c r="GY67" s="76">
        <f>'MASTER_ ALL areas - No.seedling'!GX106</f>
        <v>0</v>
      </c>
      <c r="GZ67" s="80">
        <f t="shared" si="431"/>
        <v>0</v>
      </c>
      <c r="HA67" s="76">
        <f>'MASTER_ ALL areas - No.seedling'!GZ106</f>
        <v>0</v>
      </c>
      <c r="HB67" s="81">
        <f t="shared" si="432"/>
        <v>0</v>
      </c>
      <c r="HC67" s="113">
        <f>'MASTER_ ALL areas - No.seedling'!HB106</f>
        <v>0</v>
      </c>
      <c r="HD67" s="76">
        <f>'MASTER_ ALL areas - No.seedling'!HC106</f>
        <v>0</v>
      </c>
      <c r="HE67" s="80">
        <f t="shared" si="433"/>
        <v>0</v>
      </c>
      <c r="HF67" s="76">
        <f>'MASTER_ ALL areas - No.seedling'!HE106</f>
        <v>0</v>
      </c>
      <c r="HG67" s="81">
        <f t="shared" si="434"/>
        <v>0</v>
      </c>
      <c r="HH67" s="113">
        <f>'MASTER_ ALL areas - No.seedling'!HG106</f>
        <v>0</v>
      </c>
      <c r="HI67" s="76">
        <f>'MASTER_ ALL areas - No.seedling'!HH106</f>
        <v>0</v>
      </c>
      <c r="HJ67" s="80">
        <f t="shared" si="435"/>
        <v>0</v>
      </c>
      <c r="HK67" s="76">
        <f>'MASTER_ ALL areas - No.seedling'!HJ106</f>
        <v>0</v>
      </c>
      <c r="HL67" s="81">
        <f t="shared" si="436"/>
        <v>0</v>
      </c>
      <c r="HM67" s="113">
        <f>'MASTER_ ALL areas - No.seedling'!HL106</f>
        <v>0</v>
      </c>
      <c r="HN67" s="76">
        <f>'MASTER_ ALL areas - No.seedling'!HM106</f>
        <v>0</v>
      </c>
      <c r="HO67" s="80">
        <f t="shared" si="437"/>
        <v>0</v>
      </c>
      <c r="HP67" s="76">
        <f>'MASTER_ ALL areas - No.seedling'!HO106</f>
        <v>0</v>
      </c>
      <c r="HQ67" s="81">
        <f t="shared" si="438"/>
        <v>0</v>
      </c>
      <c r="HR67" s="113">
        <f>'MASTER_ ALL areas - No.seedling'!HQ106</f>
        <v>0</v>
      </c>
      <c r="HS67" s="76">
        <f>'MASTER_ ALL areas - No.seedling'!HR106</f>
        <v>0</v>
      </c>
      <c r="HT67" s="80">
        <f t="shared" si="439"/>
        <v>0</v>
      </c>
      <c r="HU67" s="76">
        <f>'MASTER_ ALL areas - No.seedling'!HT106</f>
        <v>0</v>
      </c>
      <c r="HV67" s="81">
        <f t="shared" si="440"/>
        <v>0</v>
      </c>
      <c r="HW67" s="113">
        <f>'MASTER_ ALL areas - No.seedling'!HV106</f>
        <v>0</v>
      </c>
      <c r="HX67" s="76">
        <f>'MASTER_ ALL areas - No.seedling'!HW106</f>
        <v>0</v>
      </c>
      <c r="HY67" s="80">
        <f t="shared" si="441"/>
        <v>0</v>
      </c>
      <c r="HZ67" s="76">
        <f>'MASTER_ ALL areas - No.seedling'!HY106</f>
        <v>0</v>
      </c>
      <c r="IA67" s="81">
        <f t="shared" si="442"/>
        <v>0</v>
      </c>
      <c r="IB67" s="113">
        <f>'MASTER_ ALL areas - No.seedling'!IA106</f>
        <v>0</v>
      </c>
      <c r="IC67" s="76">
        <f>'MASTER_ ALL areas - No.seedling'!IB106</f>
        <v>0</v>
      </c>
      <c r="ID67" s="80">
        <f t="shared" si="443"/>
        <v>0</v>
      </c>
      <c r="IE67" s="76">
        <f>'MASTER_ ALL areas - No.seedling'!ID106</f>
        <v>0</v>
      </c>
      <c r="IF67" s="85">
        <f t="shared" si="444"/>
        <v>0</v>
      </c>
      <c r="IG67" s="86" t="s">
        <v>335</v>
      </c>
      <c r="IH67" s="87"/>
    </row>
    <row r="68" spans="2:242" ht="33" customHeight="1" x14ac:dyDescent="0.25">
      <c r="B68" s="420">
        <v>103</v>
      </c>
      <c r="C68" s="421" t="s">
        <v>255</v>
      </c>
      <c r="D68" s="422">
        <v>218862</v>
      </c>
      <c r="E68" s="423">
        <v>933523</v>
      </c>
      <c r="F68" s="424" t="s">
        <v>89</v>
      </c>
      <c r="G68" s="198" t="s">
        <v>194</v>
      </c>
      <c r="H68" s="212">
        <f>'MASTER_ ALL areas - No.seedling'!G107</f>
        <v>6</v>
      </c>
      <c r="I68" s="70">
        <f>'MASTER_ ALL areas - No.seedling'!H107</f>
        <v>0.35</v>
      </c>
      <c r="J68" s="71">
        <f>'MASTER_ ALL areas - No.seedling'!I107</f>
        <v>41.4</v>
      </c>
      <c r="K68" s="72">
        <f>'MASTER_ ALL areas - No.seedling'!J107</f>
        <v>52</v>
      </c>
      <c r="L68" s="73">
        <f t="shared" si="356"/>
        <v>1040</v>
      </c>
      <c r="M68" s="74">
        <f>'MASTER_ ALL areas - No.seedling'!L107</f>
        <v>1040</v>
      </c>
      <c r="N68" s="113">
        <f>'MASTER_ ALL areas - No.seedling'!M107</f>
        <v>4</v>
      </c>
      <c r="O68" s="114">
        <f>'MASTER_ ALL areas - No.seedling'!N107</f>
        <v>44</v>
      </c>
      <c r="P68" s="80">
        <f>'MASTER_ ALL areas - No.seedling'!O107</f>
        <v>7.6923076923076927E-2</v>
      </c>
      <c r="Q68" s="81">
        <f>'MASTER_ ALL areas - No.seedling'!P107</f>
        <v>0.84615384615384615</v>
      </c>
      <c r="R68" s="621"/>
      <c r="S68" s="617">
        <f>'MASTER_ ALL areas - No.seedling'!R107</f>
        <v>720</v>
      </c>
      <c r="T68" s="76">
        <f>'MASTER_ ALL areas - No.seedling'!S107</f>
        <v>1</v>
      </c>
      <c r="U68" s="77">
        <f t="shared" si="357"/>
        <v>2.7777777777777776E-2</v>
      </c>
      <c r="V68" s="82">
        <f>'MASTER_ ALL areas - No.seedling'!U107</f>
        <v>29</v>
      </c>
      <c r="W68" s="80">
        <f t="shared" si="358"/>
        <v>0.80555555555555558</v>
      </c>
      <c r="X68" s="619">
        <f>'MASTER_ ALL areas - No.seedling'!W107</f>
        <v>300</v>
      </c>
      <c r="Y68" s="82">
        <f>'MASTER_ ALL areas - No.seedling'!X107</f>
        <v>3</v>
      </c>
      <c r="Z68" s="77">
        <f t="shared" si="359"/>
        <v>0.2</v>
      </c>
      <c r="AA68" s="82">
        <f>'MASTER_ ALL areas - No.seedling'!Z107</f>
        <v>14</v>
      </c>
      <c r="AB68" s="80">
        <f t="shared" si="360"/>
        <v>0.93333333333333335</v>
      </c>
      <c r="AC68" s="76">
        <f>'MASTER_ ALL areas - No.seedling'!AB107</f>
        <v>20</v>
      </c>
      <c r="AD68" s="76">
        <f>'MASTER_ ALL areas - No.seedling'!AC107</f>
        <v>0</v>
      </c>
      <c r="AE68" s="77">
        <f t="shared" si="361"/>
        <v>0</v>
      </c>
      <c r="AF68" s="82">
        <f>'MASTER_ ALL areas - No.seedling'!AE107</f>
        <v>1</v>
      </c>
      <c r="AG68" s="80">
        <f t="shared" si="362"/>
        <v>1</v>
      </c>
      <c r="AH68" s="76">
        <f>'MASTER_ ALL areas - No.seedling'!AG107</f>
        <v>0</v>
      </c>
      <c r="AI68" s="76">
        <f>'MASTER_ ALL areas - No.seedling'!AH107</f>
        <v>0</v>
      </c>
      <c r="AJ68" s="77">
        <f t="shared" si="363"/>
        <v>0</v>
      </c>
      <c r="AK68" s="82">
        <f>'MASTER_ ALL areas - No.seedling'!AJ107</f>
        <v>0</v>
      </c>
      <c r="AL68" s="81">
        <f t="shared" si="364"/>
        <v>0</v>
      </c>
      <c r="AM68" s="621"/>
      <c r="AN68" s="617">
        <f>'MASTER_ ALL areas - No.seedling'!AM107</f>
        <v>640</v>
      </c>
      <c r="AO68" s="76">
        <f>'MASTER_ ALL areas - No.seedling'!AN107</f>
        <v>4</v>
      </c>
      <c r="AP68" s="77">
        <f t="shared" si="365"/>
        <v>0.125</v>
      </c>
      <c r="AQ68" s="82">
        <f>'MASTER_ ALL areas - No.seedling'!AP107</f>
        <v>29</v>
      </c>
      <c r="AR68" s="77">
        <f t="shared" si="366"/>
        <v>0.90625</v>
      </c>
      <c r="AS68" s="82">
        <f>'MASTER_ ALL areas - No.seedling'!AR107</f>
        <v>400</v>
      </c>
      <c r="AT68" s="76">
        <f>'MASTER_ ALL areas - No.seedling'!AS107</f>
        <v>0</v>
      </c>
      <c r="AU68" s="77">
        <f t="shared" si="367"/>
        <v>0</v>
      </c>
      <c r="AV68" s="82">
        <f>'MASTER_ ALL areas - No.seedling'!AU107</f>
        <v>15</v>
      </c>
      <c r="AW68" s="77">
        <f t="shared" si="368"/>
        <v>0.75</v>
      </c>
      <c r="AX68" s="71">
        <f>'MASTER_ ALL areas - No.seedling'!AW107</f>
        <v>0</v>
      </c>
      <c r="AY68" s="82">
        <f>'MASTER_ ALL areas - No.seedling'!AX107</f>
        <v>0</v>
      </c>
      <c r="AZ68" s="77">
        <f t="shared" si="369"/>
        <v>0</v>
      </c>
      <c r="BA68" s="82">
        <f>'MASTER_ ALL areas - No.seedling'!AZ107</f>
        <v>0</v>
      </c>
      <c r="BB68" s="77">
        <f t="shared" si="370"/>
        <v>0</v>
      </c>
      <c r="BC68" s="82">
        <f>'MASTER_ ALL areas - No.seedling'!BB107</f>
        <v>0</v>
      </c>
      <c r="BD68" s="76">
        <f>'MASTER_ ALL areas - No.seedling'!BC107</f>
        <v>0</v>
      </c>
      <c r="BE68" s="77">
        <f t="shared" si="371"/>
        <v>0</v>
      </c>
      <c r="BF68" s="82">
        <f>'MASTER_ ALL areas - No.seedling'!BE107</f>
        <v>0</v>
      </c>
      <c r="BG68" s="77">
        <f t="shared" si="372"/>
        <v>0</v>
      </c>
      <c r="BH68" s="82">
        <f>'MASTER_ ALL areas - No.seedling'!BG107</f>
        <v>0</v>
      </c>
      <c r="BI68" s="76">
        <f>'MASTER_ ALL areas - No.seedling'!BH107</f>
        <v>0</v>
      </c>
      <c r="BJ68" s="77">
        <f t="shared" si="373"/>
        <v>0</v>
      </c>
      <c r="BK68" s="82">
        <f>'MASTER_ ALL areas - No.seedling'!BJ107</f>
        <v>0</v>
      </c>
      <c r="BL68" s="77">
        <f t="shared" si="374"/>
        <v>0</v>
      </c>
      <c r="BM68" s="82">
        <f>'MASTER_ ALL areas - No.seedling'!BL107</f>
        <v>0</v>
      </c>
      <c r="BN68" s="76">
        <f>'MASTER_ ALL areas - No.seedling'!BM107</f>
        <v>0</v>
      </c>
      <c r="BO68" s="77">
        <f t="shared" si="375"/>
        <v>0</v>
      </c>
      <c r="BP68" s="82">
        <f>'MASTER_ ALL areas - No.seedling'!BO107</f>
        <v>0</v>
      </c>
      <c r="BQ68" s="77">
        <f t="shared" si="376"/>
        <v>0</v>
      </c>
      <c r="BR68" s="82">
        <f>'MASTER_ ALL areas - No.seedling'!BQ107</f>
        <v>0</v>
      </c>
      <c r="BS68" s="76">
        <f>'MASTER_ ALL areas - No.seedling'!BR107</f>
        <v>0</v>
      </c>
      <c r="BT68" s="77">
        <f t="shared" si="377"/>
        <v>0</v>
      </c>
      <c r="BU68" s="82">
        <f>'MASTER_ ALL areas - No.seedling'!BT107</f>
        <v>0</v>
      </c>
      <c r="BV68" s="77">
        <f t="shared" si="378"/>
        <v>0</v>
      </c>
      <c r="BW68" s="82">
        <f>'MASTER_ ALL areas - No.seedling'!BV107</f>
        <v>0</v>
      </c>
      <c r="BX68" s="76">
        <f>'MASTER_ ALL areas - No.seedling'!BW107</f>
        <v>0</v>
      </c>
      <c r="BY68" s="77">
        <f t="shared" si="379"/>
        <v>0</v>
      </c>
      <c r="BZ68" s="82">
        <f>'MASTER_ ALL areas - No.seedling'!BY107</f>
        <v>0</v>
      </c>
      <c r="CA68" s="81">
        <f t="shared" si="380"/>
        <v>0</v>
      </c>
      <c r="CB68" s="79"/>
      <c r="CC68" s="75">
        <f>'MASTER_ ALL areas - No.seedling'!CB107</f>
        <v>400</v>
      </c>
      <c r="CD68" s="76">
        <f>'MASTER_ ALL areas - No.seedling'!CC107</f>
        <v>1</v>
      </c>
      <c r="CE68" s="80">
        <f t="shared" si="381"/>
        <v>0.05</v>
      </c>
      <c r="CF68" s="76">
        <f>'MASTER_ ALL areas - No.seedling'!CE107</f>
        <v>17</v>
      </c>
      <c r="CG68" s="81">
        <f t="shared" si="382"/>
        <v>0.85</v>
      </c>
      <c r="CH68" s="75">
        <f>'MASTER_ ALL areas - No.seedling'!CG107</f>
        <v>220</v>
      </c>
      <c r="CI68" s="76">
        <f>'MASTER_ ALL areas - No.seedling'!CH107</f>
        <v>3</v>
      </c>
      <c r="CJ68" s="80">
        <f t="shared" si="383"/>
        <v>0.27272727272727271</v>
      </c>
      <c r="CK68" s="76">
        <f>'MASTER_ ALL areas - No.seedling'!CJ107</f>
        <v>11</v>
      </c>
      <c r="CL68" s="81">
        <f t="shared" si="384"/>
        <v>1</v>
      </c>
      <c r="CM68" s="75">
        <f>'MASTER_ ALL areas - No.seedling'!CL107</f>
        <v>20</v>
      </c>
      <c r="CN68" s="76">
        <f>'MASTER_ ALL areas - No.seedling'!CM107</f>
        <v>0</v>
      </c>
      <c r="CO68" s="80">
        <f t="shared" si="385"/>
        <v>0</v>
      </c>
      <c r="CP68" s="76">
        <f>'MASTER_ ALL areas - No.seedling'!CO107</f>
        <v>1</v>
      </c>
      <c r="CQ68" s="81">
        <f t="shared" si="386"/>
        <v>1</v>
      </c>
      <c r="CR68" s="113">
        <f>'MASTER_ ALL areas - No.seedling'!CQ107</f>
        <v>0</v>
      </c>
      <c r="CS68" s="76">
        <f>'MASTER_ ALL areas - No.seedling'!CR107</f>
        <v>0</v>
      </c>
      <c r="CT68" s="80">
        <f t="shared" si="387"/>
        <v>0</v>
      </c>
      <c r="CU68" s="76">
        <f>'MASTER_ ALL areas - No.seedling'!CT107</f>
        <v>0</v>
      </c>
      <c r="CV68" s="81">
        <f t="shared" si="388"/>
        <v>0</v>
      </c>
      <c r="CW68" s="75">
        <f>'MASTER_ ALL areas - No.seedling'!CV107</f>
        <v>320</v>
      </c>
      <c r="CX68" s="76">
        <f>'MASTER_ ALL areas - No.seedling'!CW107</f>
        <v>0</v>
      </c>
      <c r="CY68" s="80">
        <f t="shared" si="389"/>
        <v>0</v>
      </c>
      <c r="CZ68" s="76">
        <f>'MASTER_ ALL areas - No.seedling'!CY107</f>
        <v>12</v>
      </c>
      <c r="DA68" s="81">
        <f t="shared" si="390"/>
        <v>0.75</v>
      </c>
      <c r="DB68" s="75">
        <f>'MASTER_ ALL areas - No.seedling'!DA107</f>
        <v>80</v>
      </c>
      <c r="DC68" s="76">
        <f>'MASTER_ ALL areas - No.seedling'!DB107</f>
        <v>0</v>
      </c>
      <c r="DD68" s="80">
        <f t="shared" si="391"/>
        <v>0</v>
      </c>
      <c r="DE68" s="76">
        <f>'MASTER_ ALL areas - No.seedling'!DD107</f>
        <v>3</v>
      </c>
      <c r="DF68" s="81">
        <f t="shared" si="392"/>
        <v>0.75</v>
      </c>
      <c r="DG68" s="113">
        <f>'MASTER_ ALL areas - No.seedling'!DF107</f>
        <v>0</v>
      </c>
      <c r="DH68" s="76">
        <f>'MASTER_ ALL areas - No.seedling'!DG107</f>
        <v>0</v>
      </c>
      <c r="DI68" s="80">
        <f t="shared" si="393"/>
        <v>0</v>
      </c>
      <c r="DJ68" s="76">
        <f>'MASTER_ ALL areas - No.seedling'!DI107</f>
        <v>0</v>
      </c>
      <c r="DK68" s="81">
        <f t="shared" si="394"/>
        <v>0</v>
      </c>
      <c r="DL68" s="113">
        <f>'MASTER_ ALL areas - No.seedling'!DK107</f>
        <v>0</v>
      </c>
      <c r="DM68" s="76">
        <f>'MASTER_ ALL areas - No.seedling'!DL107</f>
        <v>0</v>
      </c>
      <c r="DN68" s="80">
        <f t="shared" si="395"/>
        <v>0</v>
      </c>
      <c r="DO68" s="76">
        <f>'MASTER_ ALL areas - No.seedling'!DN107</f>
        <v>0</v>
      </c>
      <c r="DP68" s="81">
        <f t="shared" si="396"/>
        <v>0</v>
      </c>
      <c r="DQ68" s="113">
        <f>'MASTER_ ALL areas - No.seedling'!DP107</f>
        <v>0</v>
      </c>
      <c r="DR68" s="76">
        <f>'MASTER_ ALL areas - No.seedling'!DQ107</f>
        <v>0</v>
      </c>
      <c r="DS68" s="80">
        <f t="shared" si="397"/>
        <v>0</v>
      </c>
      <c r="DT68" s="76">
        <f>'MASTER_ ALL areas - No.seedling'!DS107</f>
        <v>0</v>
      </c>
      <c r="DU68" s="81">
        <f t="shared" si="398"/>
        <v>0</v>
      </c>
      <c r="DV68" s="113">
        <f>'MASTER_ ALL areas - No.seedling'!DU107</f>
        <v>0</v>
      </c>
      <c r="DW68" s="76">
        <f>'MASTER_ ALL areas - No.seedling'!DV107</f>
        <v>0</v>
      </c>
      <c r="DX68" s="80">
        <f t="shared" si="399"/>
        <v>0</v>
      </c>
      <c r="DY68" s="76">
        <f>'MASTER_ ALL areas - No.seedling'!DX107</f>
        <v>0</v>
      </c>
      <c r="DZ68" s="81">
        <f t="shared" si="400"/>
        <v>0</v>
      </c>
      <c r="EA68" s="113">
        <f>'MASTER_ ALL areas - No.seedling'!DZ107</f>
        <v>0</v>
      </c>
      <c r="EB68" s="76">
        <f>'MASTER_ ALL areas - No.seedling'!EA107</f>
        <v>0</v>
      </c>
      <c r="EC68" s="80">
        <f t="shared" si="401"/>
        <v>0</v>
      </c>
      <c r="ED68" s="76">
        <f>'MASTER_ ALL areas - No.seedling'!EC107</f>
        <v>0</v>
      </c>
      <c r="EE68" s="81">
        <f t="shared" si="402"/>
        <v>0</v>
      </c>
      <c r="EF68" s="113">
        <f>'MASTER_ ALL areas - No.seedling'!EE107</f>
        <v>0</v>
      </c>
      <c r="EG68" s="76">
        <f>'MASTER_ ALL areas - No.seedling'!EF107</f>
        <v>0</v>
      </c>
      <c r="EH68" s="80">
        <f t="shared" si="403"/>
        <v>0</v>
      </c>
      <c r="EI68" s="76">
        <f>'MASTER_ ALL areas - No.seedling'!EH107</f>
        <v>0</v>
      </c>
      <c r="EJ68" s="81">
        <f t="shared" si="404"/>
        <v>0</v>
      </c>
      <c r="EK68" s="113">
        <f>'MASTER_ ALL areas - No.seedling'!EJ107</f>
        <v>0</v>
      </c>
      <c r="EL68" s="76">
        <f>'MASTER_ ALL areas - No.seedling'!EK107</f>
        <v>0</v>
      </c>
      <c r="EM68" s="80">
        <f t="shared" si="405"/>
        <v>0</v>
      </c>
      <c r="EN68" s="76">
        <f>'MASTER_ ALL areas - No.seedling'!EM107</f>
        <v>0</v>
      </c>
      <c r="EO68" s="81">
        <f t="shared" si="406"/>
        <v>0</v>
      </c>
      <c r="EP68" s="113">
        <f>'MASTER_ ALL areas - No.seedling'!EO107</f>
        <v>0</v>
      </c>
      <c r="EQ68" s="76">
        <f>'MASTER_ ALL areas - No.seedling'!EP107</f>
        <v>0</v>
      </c>
      <c r="ER68" s="80">
        <f t="shared" si="407"/>
        <v>0</v>
      </c>
      <c r="ES68" s="76">
        <f>'MASTER_ ALL areas - No.seedling'!ER107</f>
        <v>0</v>
      </c>
      <c r="ET68" s="81">
        <f t="shared" si="408"/>
        <v>0</v>
      </c>
      <c r="EU68" s="113">
        <f>'MASTER_ ALL areas - No.seedling'!ET107</f>
        <v>0</v>
      </c>
      <c r="EV68" s="76">
        <f>'MASTER_ ALL areas - No.seedling'!EU107</f>
        <v>0</v>
      </c>
      <c r="EW68" s="80">
        <f t="shared" si="409"/>
        <v>0</v>
      </c>
      <c r="EX68" s="76">
        <f>'MASTER_ ALL areas - No.seedling'!EW107</f>
        <v>0</v>
      </c>
      <c r="EY68" s="81">
        <f t="shared" si="410"/>
        <v>0</v>
      </c>
      <c r="EZ68" s="113">
        <f>'MASTER_ ALL areas - No.seedling'!EY107</f>
        <v>0</v>
      </c>
      <c r="FA68" s="76">
        <f>'MASTER_ ALL areas - No.seedling'!EZ107</f>
        <v>0</v>
      </c>
      <c r="FB68" s="80">
        <f t="shared" si="411"/>
        <v>0</v>
      </c>
      <c r="FC68" s="76">
        <f>'MASTER_ ALL areas - No.seedling'!FB107</f>
        <v>0</v>
      </c>
      <c r="FD68" s="81">
        <f t="shared" si="412"/>
        <v>0</v>
      </c>
      <c r="FE68" s="113">
        <f>'MASTER_ ALL areas - No.seedling'!FD107</f>
        <v>0</v>
      </c>
      <c r="FF68" s="76">
        <f>'MASTER_ ALL areas - No.seedling'!FE107</f>
        <v>0</v>
      </c>
      <c r="FG68" s="80">
        <f t="shared" si="413"/>
        <v>0</v>
      </c>
      <c r="FH68" s="76">
        <f>'MASTER_ ALL areas - No.seedling'!FG107</f>
        <v>0</v>
      </c>
      <c r="FI68" s="81">
        <f t="shared" si="414"/>
        <v>0</v>
      </c>
      <c r="FJ68" s="113">
        <f>'MASTER_ ALL areas - No.seedling'!FI107</f>
        <v>0</v>
      </c>
      <c r="FK68" s="76">
        <f>'MASTER_ ALL areas - No.seedling'!FJ107</f>
        <v>0</v>
      </c>
      <c r="FL68" s="80">
        <f t="shared" si="415"/>
        <v>0</v>
      </c>
      <c r="FM68" s="76">
        <f>'MASTER_ ALL areas - No.seedling'!FL107</f>
        <v>0</v>
      </c>
      <c r="FN68" s="81">
        <f t="shared" si="416"/>
        <v>0</v>
      </c>
      <c r="FO68" s="113">
        <f>'MASTER_ ALL areas - No.seedling'!FN107</f>
        <v>0</v>
      </c>
      <c r="FP68" s="76">
        <f>'MASTER_ ALL areas - No.seedling'!FO107</f>
        <v>0</v>
      </c>
      <c r="FQ68" s="80">
        <f t="shared" si="417"/>
        <v>0</v>
      </c>
      <c r="FR68" s="76">
        <f>'MASTER_ ALL areas - No.seedling'!FQ107</f>
        <v>0</v>
      </c>
      <c r="FS68" s="81">
        <f t="shared" si="418"/>
        <v>0</v>
      </c>
      <c r="FT68" s="113">
        <f>'MASTER_ ALL areas - No.seedling'!FS107</f>
        <v>0</v>
      </c>
      <c r="FU68" s="76">
        <f>'MASTER_ ALL areas - No.seedling'!FT107</f>
        <v>0</v>
      </c>
      <c r="FV68" s="80">
        <f t="shared" si="419"/>
        <v>0</v>
      </c>
      <c r="FW68" s="76">
        <f>'MASTER_ ALL areas - No.seedling'!FV107</f>
        <v>0</v>
      </c>
      <c r="FX68" s="81">
        <f t="shared" si="420"/>
        <v>0</v>
      </c>
      <c r="FY68" s="113">
        <f>'MASTER_ ALL areas - No.seedling'!FX107</f>
        <v>0</v>
      </c>
      <c r="FZ68" s="76">
        <f>'MASTER_ ALL areas - No.seedling'!FY107</f>
        <v>0</v>
      </c>
      <c r="GA68" s="80">
        <f t="shared" si="421"/>
        <v>0</v>
      </c>
      <c r="GB68" s="76">
        <f>'MASTER_ ALL areas - No.seedling'!GA107</f>
        <v>0</v>
      </c>
      <c r="GC68" s="81">
        <f t="shared" si="422"/>
        <v>0</v>
      </c>
      <c r="GD68" s="113">
        <f>'MASTER_ ALL areas - No.seedling'!GC107</f>
        <v>0</v>
      </c>
      <c r="GE68" s="76">
        <f>'MASTER_ ALL areas - No.seedling'!GD107</f>
        <v>0</v>
      </c>
      <c r="GF68" s="80">
        <f t="shared" si="423"/>
        <v>0</v>
      </c>
      <c r="GG68" s="76">
        <f>'MASTER_ ALL areas - No.seedling'!GF107</f>
        <v>0</v>
      </c>
      <c r="GH68" s="81">
        <f t="shared" si="424"/>
        <v>0</v>
      </c>
      <c r="GI68" s="113">
        <f>'MASTER_ ALL areas - No.seedling'!GH107</f>
        <v>0</v>
      </c>
      <c r="GJ68" s="76">
        <f>'MASTER_ ALL areas - No.seedling'!GI107</f>
        <v>0</v>
      </c>
      <c r="GK68" s="80">
        <f t="shared" si="425"/>
        <v>0</v>
      </c>
      <c r="GL68" s="76">
        <f>'MASTER_ ALL areas - No.seedling'!GK107</f>
        <v>0</v>
      </c>
      <c r="GM68" s="81">
        <f t="shared" si="426"/>
        <v>0</v>
      </c>
      <c r="GN68" s="113">
        <f>'MASTER_ ALL areas - No.seedling'!GM107</f>
        <v>0</v>
      </c>
      <c r="GO68" s="76">
        <f>'MASTER_ ALL areas - No.seedling'!GN107</f>
        <v>0</v>
      </c>
      <c r="GP68" s="80">
        <f t="shared" si="427"/>
        <v>0</v>
      </c>
      <c r="GQ68" s="76">
        <f>'MASTER_ ALL areas - No.seedling'!GP107</f>
        <v>0</v>
      </c>
      <c r="GR68" s="81">
        <f t="shared" si="428"/>
        <v>0</v>
      </c>
      <c r="GS68" s="113">
        <f>'MASTER_ ALL areas - No.seedling'!GR107</f>
        <v>0</v>
      </c>
      <c r="GT68" s="76">
        <f>'MASTER_ ALL areas - No.seedling'!GS107</f>
        <v>0</v>
      </c>
      <c r="GU68" s="80">
        <f t="shared" si="429"/>
        <v>0</v>
      </c>
      <c r="GV68" s="76">
        <f>'MASTER_ ALL areas - No.seedling'!GU107</f>
        <v>0</v>
      </c>
      <c r="GW68" s="81">
        <f t="shared" si="430"/>
        <v>0</v>
      </c>
      <c r="GX68" s="113">
        <f>'MASTER_ ALL areas - No.seedling'!GW107</f>
        <v>0</v>
      </c>
      <c r="GY68" s="76">
        <f>'MASTER_ ALL areas - No.seedling'!GX107</f>
        <v>0</v>
      </c>
      <c r="GZ68" s="80">
        <f t="shared" si="431"/>
        <v>0</v>
      </c>
      <c r="HA68" s="76">
        <f>'MASTER_ ALL areas - No.seedling'!GZ107</f>
        <v>0</v>
      </c>
      <c r="HB68" s="81">
        <f t="shared" si="432"/>
        <v>0</v>
      </c>
      <c r="HC68" s="113">
        <f>'MASTER_ ALL areas - No.seedling'!HB107</f>
        <v>0</v>
      </c>
      <c r="HD68" s="76">
        <f>'MASTER_ ALL areas - No.seedling'!HC107</f>
        <v>0</v>
      </c>
      <c r="HE68" s="80">
        <f t="shared" si="433"/>
        <v>0</v>
      </c>
      <c r="HF68" s="76">
        <f>'MASTER_ ALL areas - No.seedling'!HE107</f>
        <v>0</v>
      </c>
      <c r="HG68" s="81">
        <f t="shared" si="434"/>
        <v>0</v>
      </c>
      <c r="HH68" s="113">
        <f>'MASTER_ ALL areas - No.seedling'!HG107</f>
        <v>0</v>
      </c>
      <c r="HI68" s="76">
        <f>'MASTER_ ALL areas - No.seedling'!HH107</f>
        <v>0</v>
      </c>
      <c r="HJ68" s="80">
        <f t="shared" si="435"/>
        <v>0</v>
      </c>
      <c r="HK68" s="76">
        <f>'MASTER_ ALL areas - No.seedling'!HJ107</f>
        <v>0</v>
      </c>
      <c r="HL68" s="81">
        <f t="shared" si="436"/>
        <v>0</v>
      </c>
      <c r="HM68" s="113">
        <f>'MASTER_ ALL areas - No.seedling'!HL107</f>
        <v>0</v>
      </c>
      <c r="HN68" s="76">
        <f>'MASTER_ ALL areas - No.seedling'!HM107</f>
        <v>0</v>
      </c>
      <c r="HO68" s="80">
        <f t="shared" si="437"/>
        <v>0</v>
      </c>
      <c r="HP68" s="76">
        <f>'MASTER_ ALL areas - No.seedling'!HO107</f>
        <v>0</v>
      </c>
      <c r="HQ68" s="81">
        <f t="shared" si="438"/>
        <v>0</v>
      </c>
      <c r="HR68" s="113">
        <f>'MASTER_ ALL areas - No.seedling'!HQ107</f>
        <v>0</v>
      </c>
      <c r="HS68" s="76">
        <f>'MASTER_ ALL areas - No.seedling'!HR107</f>
        <v>0</v>
      </c>
      <c r="HT68" s="80">
        <f t="shared" si="439"/>
        <v>0</v>
      </c>
      <c r="HU68" s="76">
        <f>'MASTER_ ALL areas - No.seedling'!HT107</f>
        <v>0</v>
      </c>
      <c r="HV68" s="81">
        <f t="shared" si="440"/>
        <v>0</v>
      </c>
      <c r="HW68" s="113">
        <f>'MASTER_ ALL areas - No.seedling'!HV107</f>
        <v>0</v>
      </c>
      <c r="HX68" s="76">
        <f>'MASTER_ ALL areas - No.seedling'!HW107</f>
        <v>0</v>
      </c>
      <c r="HY68" s="80">
        <f t="shared" si="441"/>
        <v>0</v>
      </c>
      <c r="HZ68" s="76">
        <f>'MASTER_ ALL areas - No.seedling'!HY107</f>
        <v>0</v>
      </c>
      <c r="IA68" s="81">
        <f t="shared" si="442"/>
        <v>0</v>
      </c>
      <c r="IB68" s="113">
        <f>'MASTER_ ALL areas - No.seedling'!IA107</f>
        <v>0</v>
      </c>
      <c r="IC68" s="76">
        <f>'MASTER_ ALL areas - No.seedling'!IB107</f>
        <v>0</v>
      </c>
      <c r="ID68" s="80">
        <f t="shared" si="443"/>
        <v>0</v>
      </c>
      <c r="IE68" s="76">
        <f>'MASTER_ ALL areas - No.seedling'!ID107</f>
        <v>0</v>
      </c>
      <c r="IF68" s="85">
        <f t="shared" si="444"/>
        <v>0</v>
      </c>
      <c r="IG68" s="86" t="s">
        <v>336</v>
      </c>
      <c r="IH68" s="87"/>
    </row>
    <row r="69" spans="2:242" ht="33" customHeight="1" x14ac:dyDescent="0.25">
      <c r="B69" s="420">
        <v>104</v>
      </c>
      <c r="C69" s="421" t="s">
        <v>337</v>
      </c>
      <c r="D69" s="422">
        <v>219279</v>
      </c>
      <c r="E69" s="423">
        <v>933520</v>
      </c>
      <c r="F69" s="424" t="s">
        <v>89</v>
      </c>
      <c r="G69" s="199" t="s">
        <v>194</v>
      </c>
      <c r="H69" s="212">
        <f>'MASTER_ ALL areas - No.seedling'!G108</f>
        <v>6</v>
      </c>
      <c r="I69" s="70">
        <f>'MASTER_ ALL areas - No.seedling'!H108</f>
        <v>0.8</v>
      </c>
      <c r="J69" s="71">
        <f>'MASTER_ ALL areas - No.seedling'!I108</f>
        <v>34</v>
      </c>
      <c r="K69" s="72">
        <f>'MASTER_ ALL areas - No.seedling'!J108</f>
        <v>13</v>
      </c>
      <c r="L69" s="73">
        <f t="shared" si="356"/>
        <v>260</v>
      </c>
      <c r="M69" s="74">
        <f>'MASTER_ ALL areas - No.seedling'!L108</f>
        <v>260</v>
      </c>
      <c r="N69" s="113">
        <f>'MASTER_ ALL areas - No.seedling'!M108</f>
        <v>0</v>
      </c>
      <c r="O69" s="114">
        <f>'MASTER_ ALL areas - No.seedling'!N108</f>
        <v>3</v>
      </c>
      <c r="P69" s="80">
        <f>'MASTER_ ALL areas - No.seedling'!O108</f>
        <v>0</v>
      </c>
      <c r="Q69" s="81">
        <f>'MASTER_ ALL areas - No.seedling'!P108</f>
        <v>0.23076923076923078</v>
      </c>
      <c r="R69" s="621"/>
      <c r="S69" s="617">
        <f>'MASTER_ ALL areas - No.seedling'!R108</f>
        <v>240</v>
      </c>
      <c r="T69" s="76">
        <f>'MASTER_ ALL areas - No.seedling'!S108</f>
        <v>0</v>
      </c>
      <c r="U69" s="77">
        <f t="shared" si="357"/>
        <v>0</v>
      </c>
      <c r="V69" s="82">
        <f>'MASTER_ ALL areas - No.seedling'!U108</f>
        <v>2</v>
      </c>
      <c r="W69" s="80">
        <f t="shared" si="358"/>
        <v>0.16666666666666666</v>
      </c>
      <c r="X69" s="619">
        <f>'MASTER_ ALL areas - No.seedling'!W108</f>
        <v>20</v>
      </c>
      <c r="Y69" s="82">
        <f>'MASTER_ ALL areas - No.seedling'!X108</f>
        <v>0</v>
      </c>
      <c r="Z69" s="77">
        <f t="shared" si="359"/>
        <v>0</v>
      </c>
      <c r="AA69" s="82">
        <f>'MASTER_ ALL areas - No.seedling'!Z108</f>
        <v>1</v>
      </c>
      <c r="AB69" s="80">
        <f t="shared" si="360"/>
        <v>1</v>
      </c>
      <c r="AC69" s="76">
        <f>'MASTER_ ALL areas - No.seedling'!AB108</f>
        <v>0</v>
      </c>
      <c r="AD69" s="76">
        <f>'MASTER_ ALL areas - No.seedling'!AC108</f>
        <v>0</v>
      </c>
      <c r="AE69" s="77">
        <f t="shared" si="361"/>
        <v>0</v>
      </c>
      <c r="AF69" s="82">
        <f>'MASTER_ ALL areas - No.seedling'!AE108</f>
        <v>0</v>
      </c>
      <c r="AG69" s="80">
        <f t="shared" si="362"/>
        <v>0</v>
      </c>
      <c r="AH69" s="76">
        <f>'MASTER_ ALL areas - No.seedling'!AG108</f>
        <v>0</v>
      </c>
      <c r="AI69" s="76">
        <f>'MASTER_ ALL areas - No.seedling'!AH108</f>
        <v>0</v>
      </c>
      <c r="AJ69" s="77">
        <f t="shared" si="363"/>
        <v>0</v>
      </c>
      <c r="AK69" s="82">
        <f>'MASTER_ ALL areas - No.seedling'!AJ108</f>
        <v>0</v>
      </c>
      <c r="AL69" s="81">
        <f t="shared" si="364"/>
        <v>0</v>
      </c>
      <c r="AM69" s="621"/>
      <c r="AN69" s="617">
        <f>'MASTER_ ALL areas - No.seedling'!AM108</f>
        <v>0</v>
      </c>
      <c r="AO69" s="76">
        <f>'MASTER_ ALL areas - No.seedling'!AN108</f>
        <v>0</v>
      </c>
      <c r="AP69" s="77">
        <f t="shared" si="365"/>
        <v>0</v>
      </c>
      <c r="AQ69" s="82">
        <f>'MASTER_ ALL areas - No.seedling'!AP108</f>
        <v>0</v>
      </c>
      <c r="AR69" s="77">
        <f t="shared" si="366"/>
        <v>0</v>
      </c>
      <c r="AS69" s="82">
        <f>'MASTER_ ALL areas - No.seedling'!AR108</f>
        <v>260</v>
      </c>
      <c r="AT69" s="76">
        <f>'MASTER_ ALL areas - No.seedling'!AS108</f>
        <v>0</v>
      </c>
      <c r="AU69" s="77">
        <f t="shared" si="367"/>
        <v>0</v>
      </c>
      <c r="AV69" s="82">
        <f>'MASTER_ ALL areas - No.seedling'!AU108</f>
        <v>3</v>
      </c>
      <c r="AW69" s="77">
        <f t="shared" si="368"/>
        <v>0.23076923076923078</v>
      </c>
      <c r="AX69" s="71">
        <f>'MASTER_ ALL areas - No.seedling'!AW108</f>
        <v>0</v>
      </c>
      <c r="AY69" s="82">
        <f>'MASTER_ ALL areas - No.seedling'!AX108</f>
        <v>0</v>
      </c>
      <c r="AZ69" s="77">
        <f t="shared" si="369"/>
        <v>0</v>
      </c>
      <c r="BA69" s="82">
        <f>'MASTER_ ALL areas - No.seedling'!AZ108</f>
        <v>0</v>
      </c>
      <c r="BB69" s="77">
        <f t="shared" si="370"/>
        <v>0</v>
      </c>
      <c r="BC69" s="82">
        <f>'MASTER_ ALL areas - No.seedling'!BB108</f>
        <v>0</v>
      </c>
      <c r="BD69" s="76">
        <f>'MASTER_ ALL areas - No.seedling'!BC108</f>
        <v>0</v>
      </c>
      <c r="BE69" s="77">
        <f t="shared" si="371"/>
        <v>0</v>
      </c>
      <c r="BF69" s="82">
        <f>'MASTER_ ALL areas - No.seedling'!BE108</f>
        <v>0</v>
      </c>
      <c r="BG69" s="77">
        <f t="shared" si="372"/>
        <v>0</v>
      </c>
      <c r="BH69" s="82">
        <f>'MASTER_ ALL areas - No.seedling'!BG108</f>
        <v>0</v>
      </c>
      <c r="BI69" s="76">
        <f>'MASTER_ ALL areas - No.seedling'!BH108</f>
        <v>0</v>
      </c>
      <c r="BJ69" s="77">
        <f t="shared" si="373"/>
        <v>0</v>
      </c>
      <c r="BK69" s="82">
        <f>'MASTER_ ALL areas - No.seedling'!BJ108</f>
        <v>0</v>
      </c>
      <c r="BL69" s="77">
        <f t="shared" si="374"/>
        <v>0</v>
      </c>
      <c r="BM69" s="82">
        <f>'MASTER_ ALL areas - No.seedling'!BL108</f>
        <v>0</v>
      </c>
      <c r="BN69" s="76">
        <f>'MASTER_ ALL areas - No.seedling'!BM108</f>
        <v>0</v>
      </c>
      <c r="BO69" s="77">
        <f t="shared" si="375"/>
        <v>0</v>
      </c>
      <c r="BP69" s="82">
        <f>'MASTER_ ALL areas - No.seedling'!BO108</f>
        <v>0</v>
      </c>
      <c r="BQ69" s="77">
        <f t="shared" si="376"/>
        <v>0</v>
      </c>
      <c r="BR69" s="82">
        <f>'MASTER_ ALL areas - No.seedling'!BQ108</f>
        <v>0</v>
      </c>
      <c r="BS69" s="76">
        <f>'MASTER_ ALL areas - No.seedling'!BR108</f>
        <v>0</v>
      </c>
      <c r="BT69" s="77">
        <f t="shared" si="377"/>
        <v>0</v>
      </c>
      <c r="BU69" s="82">
        <f>'MASTER_ ALL areas - No.seedling'!BT108</f>
        <v>0</v>
      </c>
      <c r="BV69" s="77">
        <f t="shared" si="378"/>
        <v>0</v>
      </c>
      <c r="BW69" s="82">
        <f>'MASTER_ ALL areas - No.seedling'!BV108</f>
        <v>0</v>
      </c>
      <c r="BX69" s="76">
        <f>'MASTER_ ALL areas - No.seedling'!BW108</f>
        <v>0</v>
      </c>
      <c r="BY69" s="77">
        <f t="shared" si="379"/>
        <v>0</v>
      </c>
      <c r="BZ69" s="82">
        <f>'MASTER_ ALL areas - No.seedling'!BY108</f>
        <v>0</v>
      </c>
      <c r="CA69" s="81">
        <f t="shared" si="380"/>
        <v>0</v>
      </c>
      <c r="CB69" s="79"/>
      <c r="CC69" s="113">
        <f>'MASTER_ ALL areas - No.seedling'!CB108</f>
        <v>0</v>
      </c>
      <c r="CD69" s="76">
        <f>'MASTER_ ALL areas - No.seedling'!CC108</f>
        <v>0</v>
      </c>
      <c r="CE69" s="80">
        <f t="shared" si="381"/>
        <v>0</v>
      </c>
      <c r="CF69" s="76">
        <f>'MASTER_ ALL areas - No.seedling'!CE108</f>
        <v>0</v>
      </c>
      <c r="CG69" s="81">
        <f t="shared" si="382"/>
        <v>0</v>
      </c>
      <c r="CH69" s="113">
        <f>'MASTER_ ALL areas - No.seedling'!CG108</f>
        <v>0</v>
      </c>
      <c r="CI69" s="76">
        <f>'MASTER_ ALL areas - No.seedling'!CH108</f>
        <v>0</v>
      </c>
      <c r="CJ69" s="80">
        <f t="shared" si="383"/>
        <v>0</v>
      </c>
      <c r="CK69" s="76">
        <f>'MASTER_ ALL areas - No.seedling'!CJ108</f>
        <v>0</v>
      </c>
      <c r="CL69" s="81">
        <f t="shared" si="384"/>
        <v>0</v>
      </c>
      <c r="CM69" s="113">
        <f>'MASTER_ ALL areas - No.seedling'!CL108</f>
        <v>0</v>
      </c>
      <c r="CN69" s="76">
        <f>'MASTER_ ALL areas - No.seedling'!CM108</f>
        <v>0</v>
      </c>
      <c r="CO69" s="80">
        <f t="shared" si="385"/>
        <v>0</v>
      </c>
      <c r="CP69" s="76">
        <f>'MASTER_ ALL areas - No.seedling'!CO108</f>
        <v>0</v>
      </c>
      <c r="CQ69" s="81">
        <f t="shared" si="386"/>
        <v>0</v>
      </c>
      <c r="CR69" s="113">
        <f>'MASTER_ ALL areas - No.seedling'!CQ108</f>
        <v>0</v>
      </c>
      <c r="CS69" s="76">
        <f>'MASTER_ ALL areas - No.seedling'!CR108</f>
        <v>0</v>
      </c>
      <c r="CT69" s="80">
        <f t="shared" si="387"/>
        <v>0</v>
      </c>
      <c r="CU69" s="76">
        <f>'MASTER_ ALL areas - No.seedling'!CT108</f>
        <v>0</v>
      </c>
      <c r="CV69" s="81">
        <f t="shared" si="388"/>
        <v>0</v>
      </c>
      <c r="CW69" s="75">
        <f>'MASTER_ ALL areas - No.seedling'!CV108</f>
        <v>240</v>
      </c>
      <c r="CX69" s="76">
        <f>'MASTER_ ALL areas - No.seedling'!CW108</f>
        <v>0</v>
      </c>
      <c r="CY69" s="80">
        <f t="shared" si="389"/>
        <v>0</v>
      </c>
      <c r="CZ69" s="76">
        <f>'MASTER_ ALL areas - No.seedling'!CY108</f>
        <v>2</v>
      </c>
      <c r="DA69" s="81">
        <f t="shared" si="390"/>
        <v>0.16666666666666666</v>
      </c>
      <c r="DB69" s="75">
        <f>'MASTER_ ALL areas - No.seedling'!DA108</f>
        <v>20</v>
      </c>
      <c r="DC69" s="76">
        <f>'MASTER_ ALL areas - No.seedling'!DB108</f>
        <v>0</v>
      </c>
      <c r="DD69" s="80">
        <f t="shared" si="391"/>
        <v>0</v>
      </c>
      <c r="DE69" s="76">
        <f>'MASTER_ ALL areas - No.seedling'!DD108</f>
        <v>1</v>
      </c>
      <c r="DF69" s="81">
        <f t="shared" si="392"/>
        <v>1</v>
      </c>
      <c r="DG69" s="113">
        <f>'MASTER_ ALL areas - No.seedling'!DF108</f>
        <v>0</v>
      </c>
      <c r="DH69" s="76">
        <f>'MASTER_ ALL areas - No.seedling'!DG108</f>
        <v>0</v>
      </c>
      <c r="DI69" s="80">
        <f t="shared" si="393"/>
        <v>0</v>
      </c>
      <c r="DJ69" s="76">
        <f>'MASTER_ ALL areas - No.seedling'!DI108</f>
        <v>0</v>
      </c>
      <c r="DK69" s="81">
        <f t="shared" si="394"/>
        <v>0</v>
      </c>
      <c r="DL69" s="113">
        <f>'MASTER_ ALL areas - No.seedling'!DK108</f>
        <v>0</v>
      </c>
      <c r="DM69" s="76">
        <f>'MASTER_ ALL areas - No.seedling'!DL108</f>
        <v>0</v>
      </c>
      <c r="DN69" s="80">
        <f t="shared" si="395"/>
        <v>0</v>
      </c>
      <c r="DO69" s="76">
        <f>'MASTER_ ALL areas - No.seedling'!DN108</f>
        <v>0</v>
      </c>
      <c r="DP69" s="81">
        <f t="shared" si="396"/>
        <v>0</v>
      </c>
      <c r="DQ69" s="113">
        <f>'MASTER_ ALL areas - No.seedling'!DP108</f>
        <v>0</v>
      </c>
      <c r="DR69" s="76">
        <f>'MASTER_ ALL areas - No.seedling'!DQ108</f>
        <v>0</v>
      </c>
      <c r="DS69" s="80">
        <f t="shared" si="397"/>
        <v>0</v>
      </c>
      <c r="DT69" s="76">
        <f>'MASTER_ ALL areas - No.seedling'!DS108</f>
        <v>0</v>
      </c>
      <c r="DU69" s="81">
        <f t="shared" si="398"/>
        <v>0</v>
      </c>
      <c r="DV69" s="113">
        <f>'MASTER_ ALL areas - No.seedling'!DU108</f>
        <v>0</v>
      </c>
      <c r="DW69" s="76">
        <f>'MASTER_ ALL areas - No.seedling'!DV108</f>
        <v>0</v>
      </c>
      <c r="DX69" s="80">
        <f t="shared" si="399"/>
        <v>0</v>
      </c>
      <c r="DY69" s="76">
        <f>'MASTER_ ALL areas - No.seedling'!DX108</f>
        <v>0</v>
      </c>
      <c r="DZ69" s="81">
        <f t="shared" si="400"/>
        <v>0</v>
      </c>
      <c r="EA69" s="113">
        <f>'MASTER_ ALL areas - No.seedling'!DZ108</f>
        <v>0</v>
      </c>
      <c r="EB69" s="76">
        <f>'MASTER_ ALL areas - No.seedling'!EA108</f>
        <v>0</v>
      </c>
      <c r="EC69" s="80">
        <f t="shared" si="401"/>
        <v>0</v>
      </c>
      <c r="ED69" s="76">
        <f>'MASTER_ ALL areas - No.seedling'!EC108</f>
        <v>0</v>
      </c>
      <c r="EE69" s="81">
        <f t="shared" si="402"/>
        <v>0</v>
      </c>
      <c r="EF69" s="113">
        <f>'MASTER_ ALL areas - No.seedling'!EE108</f>
        <v>0</v>
      </c>
      <c r="EG69" s="76">
        <f>'MASTER_ ALL areas - No.seedling'!EF108</f>
        <v>0</v>
      </c>
      <c r="EH69" s="80">
        <f t="shared" si="403"/>
        <v>0</v>
      </c>
      <c r="EI69" s="76">
        <f>'MASTER_ ALL areas - No.seedling'!EH108</f>
        <v>0</v>
      </c>
      <c r="EJ69" s="81">
        <f t="shared" si="404"/>
        <v>0</v>
      </c>
      <c r="EK69" s="113">
        <f>'MASTER_ ALL areas - No.seedling'!EJ108</f>
        <v>0</v>
      </c>
      <c r="EL69" s="76">
        <f>'MASTER_ ALL areas - No.seedling'!EK108</f>
        <v>0</v>
      </c>
      <c r="EM69" s="80">
        <f t="shared" si="405"/>
        <v>0</v>
      </c>
      <c r="EN69" s="76">
        <f>'MASTER_ ALL areas - No.seedling'!EM108</f>
        <v>0</v>
      </c>
      <c r="EO69" s="81">
        <f t="shared" si="406"/>
        <v>0</v>
      </c>
      <c r="EP69" s="113">
        <f>'MASTER_ ALL areas - No.seedling'!EO108</f>
        <v>0</v>
      </c>
      <c r="EQ69" s="76">
        <f>'MASTER_ ALL areas - No.seedling'!EP108</f>
        <v>0</v>
      </c>
      <c r="ER69" s="80">
        <f t="shared" si="407"/>
        <v>0</v>
      </c>
      <c r="ES69" s="76">
        <f>'MASTER_ ALL areas - No.seedling'!ER108</f>
        <v>0</v>
      </c>
      <c r="ET69" s="81">
        <f t="shared" si="408"/>
        <v>0</v>
      </c>
      <c r="EU69" s="113">
        <f>'MASTER_ ALL areas - No.seedling'!ET108</f>
        <v>0</v>
      </c>
      <c r="EV69" s="76">
        <f>'MASTER_ ALL areas - No.seedling'!EU108</f>
        <v>0</v>
      </c>
      <c r="EW69" s="80">
        <f t="shared" si="409"/>
        <v>0</v>
      </c>
      <c r="EX69" s="76">
        <f>'MASTER_ ALL areas - No.seedling'!EW108</f>
        <v>0</v>
      </c>
      <c r="EY69" s="81">
        <f t="shared" si="410"/>
        <v>0</v>
      </c>
      <c r="EZ69" s="113">
        <f>'MASTER_ ALL areas - No.seedling'!EY108</f>
        <v>0</v>
      </c>
      <c r="FA69" s="76">
        <f>'MASTER_ ALL areas - No.seedling'!EZ108</f>
        <v>0</v>
      </c>
      <c r="FB69" s="80">
        <f t="shared" si="411"/>
        <v>0</v>
      </c>
      <c r="FC69" s="76">
        <f>'MASTER_ ALL areas - No.seedling'!FB108</f>
        <v>0</v>
      </c>
      <c r="FD69" s="81">
        <f t="shared" si="412"/>
        <v>0</v>
      </c>
      <c r="FE69" s="113">
        <f>'MASTER_ ALL areas - No.seedling'!FD108</f>
        <v>0</v>
      </c>
      <c r="FF69" s="76">
        <f>'MASTER_ ALL areas - No.seedling'!FE108</f>
        <v>0</v>
      </c>
      <c r="FG69" s="80">
        <f t="shared" si="413"/>
        <v>0</v>
      </c>
      <c r="FH69" s="76">
        <f>'MASTER_ ALL areas - No.seedling'!FG108</f>
        <v>0</v>
      </c>
      <c r="FI69" s="81">
        <f t="shared" si="414"/>
        <v>0</v>
      </c>
      <c r="FJ69" s="113">
        <f>'MASTER_ ALL areas - No.seedling'!FI108</f>
        <v>0</v>
      </c>
      <c r="FK69" s="76">
        <f>'MASTER_ ALL areas - No.seedling'!FJ108</f>
        <v>0</v>
      </c>
      <c r="FL69" s="80">
        <f t="shared" si="415"/>
        <v>0</v>
      </c>
      <c r="FM69" s="76">
        <f>'MASTER_ ALL areas - No.seedling'!FL108</f>
        <v>0</v>
      </c>
      <c r="FN69" s="81">
        <f t="shared" si="416"/>
        <v>0</v>
      </c>
      <c r="FO69" s="113">
        <f>'MASTER_ ALL areas - No.seedling'!FN108</f>
        <v>0</v>
      </c>
      <c r="FP69" s="76">
        <f>'MASTER_ ALL areas - No.seedling'!FO108</f>
        <v>0</v>
      </c>
      <c r="FQ69" s="80">
        <f t="shared" si="417"/>
        <v>0</v>
      </c>
      <c r="FR69" s="76">
        <f>'MASTER_ ALL areas - No.seedling'!FQ108</f>
        <v>0</v>
      </c>
      <c r="FS69" s="81">
        <f t="shared" si="418"/>
        <v>0</v>
      </c>
      <c r="FT69" s="113">
        <f>'MASTER_ ALL areas - No.seedling'!FS108</f>
        <v>0</v>
      </c>
      <c r="FU69" s="76">
        <f>'MASTER_ ALL areas - No.seedling'!FT108</f>
        <v>0</v>
      </c>
      <c r="FV69" s="80">
        <f t="shared" si="419"/>
        <v>0</v>
      </c>
      <c r="FW69" s="76">
        <f>'MASTER_ ALL areas - No.seedling'!FV108</f>
        <v>0</v>
      </c>
      <c r="FX69" s="81">
        <f t="shared" si="420"/>
        <v>0</v>
      </c>
      <c r="FY69" s="113">
        <f>'MASTER_ ALL areas - No.seedling'!FX108</f>
        <v>0</v>
      </c>
      <c r="FZ69" s="76">
        <f>'MASTER_ ALL areas - No.seedling'!FY108</f>
        <v>0</v>
      </c>
      <c r="GA69" s="80">
        <f t="shared" si="421"/>
        <v>0</v>
      </c>
      <c r="GB69" s="76">
        <f>'MASTER_ ALL areas - No.seedling'!GA108</f>
        <v>0</v>
      </c>
      <c r="GC69" s="81">
        <f t="shared" si="422"/>
        <v>0</v>
      </c>
      <c r="GD69" s="113">
        <f>'MASTER_ ALL areas - No.seedling'!GC108</f>
        <v>0</v>
      </c>
      <c r="GE69" s="76">
        <f>'MASTER_ ALL areas - No.seedling'!GD108</f>
        <v>0</v>
      </c>
      <c r="GF69" s="80">
        <f t="shared" si="423"/>
        <v>0</v>
      </c>
      <c r="GG69" s="76">
        <f>'MASTER_ ALL areas - No.seedling'!GF108</f>
        <v>0</v>
      </c>
      <c r="GH69" s="81">
        <f t="shared" si="424"/>
        <v>0</v>
      </c>
      <c r="GI69" s="113">
        <f>'MASTER_ ALL areas - No.seedling'!GH108</f>
        <v>0</v>
      </c>
      <c r="GJ69" s="76">
        <f>'MASTER_ ALL areas - No.seedling'!GI108</f>
        <v>0</v>
      </c>
      <c r="GK69" s="80">
        <f t="shared" si="425"/>
        <v>0</v>
      </c>
      <c r="GL69" s="76">
        <f>'MASTER_ ALL areas - No.seedling'!GK108</f>
        <v>0</v>
      </c>
      <c r="GM69" s="81">
        <f t="shared" si="426"/>
        <v>0</v>
      </c>
      <c r="GN69" s="113">
        <f>'MASTER_ ALL areas - No.seedling'!GM108</f>
        <v>0</v>
      </c>
      <c r="GO69" s="76">
        <f>'MASTER_ ALL areas - No.seedling'!GN108</f>
        <v>0</v>
      </c>
      <c r="GP69" s="80">
        <f t="shared" si="427"/>
        <v>0</v>
      </c>
      <c r="GQ69" s="76">
        <f>'MASTER_ ALL areas - No.seedling'!GP108</f>
        <v>0</v>
      </c>
      <c r="GR69" s="81">
        <f t="shared" si="428"/>
        <v>0</v>
      </c>
      <c r="GS69" s="113">
        <f>'MASTER_ ALL areas - No.seedling'!GR108</f>
        <v>0</v>
      </c>
      <c r="GT69" s="76">
        <f>'MASTER_ ALL areas - No.seedling'!GS108</f>
        <v>0</v>
      </c>
      <c r="GU69" s="80">
        <f t="shared" si="429"/>
        <v>0</v>
      </c>
      <c r="GV69" s="76">
        <f>'MASTER_ ALL areas - No.seedling'!GU108</f>
        <v>0</v>
      </c>
      <c r="GW69" s="81">
        <f t="shared" si="430"/>
        <v>0</v>
      </c>
      <c r="GX69" s="113">
        <f>'MASTER_ ALL areas - No.seedling'!GW108</f>
        <v>0</v>
      </c>
      <c r="GY69" s="76">
        <f>'MASTER_ ALL areas - No.seedling'!GX108</f>
        <v>0</v>
      </c>
      <c r="GZ69" s="80">
        <f t="shared" si="431"/>
        <v>0</v>
      </c>
      <c r="HA69" s="76">
        <f>'MASTER_ ALL areas - No.seedling'!GZ108</f>
        <v>0</v>
      </c>
      <c r="HB69" s="81">
        <f t="shared" si="432"/>
        <v>0</v>
      </c>
      <c r="HC69" s="113">
        <f>'MASTER_ ALL areas - No.seedling'!HB108</f>
        <v>0</v>
      </c>
      <c r="HD69" s="76">
        <f>'MASTER_ ALL areas - No.seedling'!HC108</f>
        <v>0</v>
      </c>
      <c r="HE69" s="80">
        <f t="shared" si="433"/>
        <v>0</v>
      </c>
      <c r="HF69" s="76">
        <f>'MASTER_ ALL areas - No.seedling'!HE108</f>
        <v>0</v>
      </c>
      <c r="HG69" s="81">
        <f t="shared" si="434"/>
        <v>0</v>
      </c>
      <c r="HH69" s="113">
        <f>'MASTER_ ALL areas - No.seedling'!HG108</f>
        <v>0</v>
      </c>
      <c r="HI69" s="76">
        <f>'MASTER_ ALL areas - No.seedling'!HH108</f>
        <v>0</v>
      </c>
      <c r="HJ69" s="80">
        <f t="shared" si="435"/>
        <v>0</v>
      </c>
      <c r="HK69" s="76">
        <f>'MASTER_ ALL areas - No.seedling'!HJ108</f>
        <v>0</v>
      </c>
      <c r="HL69" s="81">
        <f t="shared" si="436"/>
        <v>0</v>
      </c>
      <c r="HM69" s="113">
        <f>'MASTER_ ALL areas - No.seedling'!HL108</f>
        <v>0</v>
      </c>
      <c r="HN69" s="76">
        <f>'MASTER_ ALL areas - No.seedling'!HM108</f>
        <v>0</v>
      </c>
      <c r="HO69" s="80">
        <f t="shared" si="437"/>
        <v>0</v>
      </c>
      <c r="HP69" s="76">
        <f>'MASTER_ ALL areas - No.seedling'!HO108</f>
        <v>0</v>
      </c>
      <c r="HQ69" s="81">
        <f t="shared" si="438"/>
        <v>0</v>
      </c>
      <c r="HR69" s="113">
        <f>'MASTER_ ALL areas - No.seedling'!HQ108</f>
        <v>0</v>
      </c>
      <c r="HS69" s="76">
        <f>'MASTER_ ALL areas - No.seedling'!HR108</f>
        <v>0</v>
      </c>
      <c r="HT69" s="80">
        <f t="shared" si="439"/>
        <v>0</v>
      </c>
      <c r="HU69" s="76">
        <f>'MASTER_ ALL areas - No.seedling'!HT108</f>
        <v>0</v>
      </c>
      <c r="HV69" s="81">
        <f t="shared" si="440"/>
        <v>0</v>
      </c>
      <c r="HW69" s="113">
        <f>'MASTER_ ALL areas - No.seedling'!HV108</f>
        <v>0</v>
      </c>
      <c r="HX69" s="76">
        <f>'MASTER_ ALL areas - No.seedling'!HW108</f>
        <v>0</v>
      </c>
      <c r="HY69" s="80">
        <f t="shared" si="441"/>
        <v>0</v>
      </c>
      <c r="HZ69" s="76">
        <f>'MASTER_ ALL areas - No.seedling'!HY108</f>
        <v>0</v>
      </c>
      <c r="IA69" s="81">
        <f t="shared" si="442"/>
        <v>0</v>
      </c>
      <c r="IB69" s="113">
        <f>'MASTER_ ALL areas - No.seedling'!IA108</f>
        <v>0</v>
      </c>
      <c r="IC69" s="76">
        <f>'MASTER_ ALL areas - No.seedling'!IB108</f>
        <v>0</v>
      </c>
      <c r="ID69" s="80">
        <f t="shared" si="443"/>
        <v>0</v>
      </c>
      <c r="IE69" s="76">
        <f>'MASTER_ ALL areas - No.seedling'!ID108</f>
        <v>0</v>
      </c>
      <c r="IF69" s="85">
        <f t="shared" si="444"/>
        <v>0</v>
      </c>
      <c r="IG69" s="86" t="s">
        <v>338</v>
      </c>
      <c r="IH69" s="87"/>
    </row>
    <row r="70" spans="2:242" ht="33" customHeight="1" x14ac:dyDescent="0.25">
      <c r="B70" s="420">
        <v>105</v>
      </c>
      <c r="C70" s="421" t="s">
        <v>339</v>
      </c>
      <c r="D70" s="422">
        <v>215924</v>
      </c>
      <c r="E70" s="423">
        <v>933733</v>
      </c>
      <c r="F70" s="424" t="s">
        <v>89</v>
      </c>
      <c r="G70" s="214" t="s">
        <v>142</v>
      </c>
      <c r="H70" s="212">
        <f>'MASTER_ ALL areas - No.seedling'!G109</f>
        <v>6</v>
      </c>
      <c r="I70" s="70">
        <f>'MASTER_ ALL areas - No.seedling'!H109</f>
        <v>0.25</v>
      </c>
      <c r="J70" s="71">
        <f>'MASTER_ ALL areas - No.seedling'!I109</f>
        <v>82.2</v>
      </c>
      <c r="K70" s="72">
        <f>'MASTER_ ALL areas - No.seedling'!J109</f>
        <v>241</v>
      </c>
      <c r="L70" s="73">
        <f t="shared" si="356"/>
        <v>4820</v>
      </c>
      <c r="M70" s="74">
        <f>'MASTER_ ALL areas - No.seedling'!L109</f>
        <v>4820</v>
      </c>
      <c r="N70" s="113">
        <f>'MASTER_ ALL areas - No.seedling'!M109</f>
        <v>4</v>
      </c>
      <c r="O70" s="114">
        <f>'MASTER_ ALL areas - No.seedling'!N109</f>
        <v>60</v>
      </c>
      <c r="P70" s="80">
        <f>'MASTER_ ALL areas - No.seedling'!O109</f>
        <v>1.6597510373443983E-2</v>
      </c>
      <c r="Q70" s="81">
        <f>'MASTER_ ALL areas - No.seedling'!P109</f>
        <v>0.24896265560165975</v>
      </c>
      <c r="R70" s="621"/>
      <c r="S70" s="617">
        <f>'MASTER_ ALL areas - No.seedling'!R109</f>
        <v>4180</v>
      </c>
      <c r="T70" s="76">
        <f>'MASTER_ ALL areas - No.seedling'!S109</f>
        <v>0</v>
      </c>
      <c r="U70" s="77">
        <f t="shared" si="357"/>
        <v>0</v>
      </c>
      <c r="V70" s="82">
        <f>'MASTER_ ALL areas - No.seedling'!U109</f>
        <v>36</v>
      </c>
      <c r="W70" s="80">
        <f t="shared" si="358"/>
        <v>0.17224880382775121</v>
      </c>
      <c r="X70" s="619">
        <f>'MASTER_ ALL areas - No.seedling'!W109</f>
        <v>620</v>
      </c>
      <c r="Y70" s="82">
        <f>'MASTER_ ALL areas - No.seedling'!X109</f>
        <v>4</v>
      </c>
      <c r="Z70" s="77">
        <f t="shared" si="359"/>
        <v>0.12903225806451613</v>
      </c>
      <c r="AA70" s="82">
        <f>'MASTER_ ALL areas - No.seedling'!Z109</f>
        <v>24</v>
      </c>
      <c r="AB70" s="80">
        <f t="shared" si="360"/>
        <v>0.77419354838709675</v>
      </c>
      <c r="AC70" s="76">
        <f>'MASTER_ ALL areas - No.seedling'!AB109</f>
        <v>20</v>
      </c>
      <c r="AD70" s="76">
        <f>'MASTER_ ALL areas - No.seedling'!AC109</f>
        <v>0</v>
      </c>
      <c r="AE70" s="77">
        <f t="shared" si="361"/>
        <v>0</v>
      </c>
      <c r="AF70" s="82">
        <f>'MASTER_ ALL areas - No.seedling'!AE109</f>
        <v>0</v>
      </c>
      <c r="AG70" s="80">
        <f t="shared" si="362"/>
        <v>0</v>
      </c>
      <c r="AH70" s="76">
        <f>'MASTER_ ALL areas - No.seedling'!AG109</f>
        <v>0</v>
      </c>
      <c r="AI70" s="76">
        <f>'MASTER_ ALL areas - No.seedling'!AH109</f>
        <v>0</v>
      </c>
      <c r="AJ70" s="77">
        <f t="shared" si="363"/>
        <v>0</v>
      </c>
      <c r="AK70" s="82">
        <f>'MASTER_ ALL areas - No.seedling'!AJ109</f>
        <v>0</v>
      </c>
      <c r="AL70" s="81">
        <f t="shared" si="364"/>
        <v>0</v>
      </c>
      <c r="AM70" s="621"/>
      <c r="AN70" s="617">
        <f>'MASTER_ ALL areas - No.seedling'!AM109</f>
        <v>620</v>
      </c>
      <c r="AO70" s="76">
        <f>'MASTER_ ALL areas - No.seedling'!AN109</f>
        <v>3</v>
      </c>
      <c r="AP70" s="77">
        <f t="shared" si="365"/>
        <v>9.6774193548387094E-2</v>
      </c>
      <c r="AQ70" s="82">
        <f>'MASTER_ ALL areas - No.seedling'!AP109</f>
        <v>15</v>
      </c>
      <c r="AR70" s="77">
        <f t="shared" si="366"/>
        <v>0.4838709677419355</v>
      </c>
      <c r="AS70" s="82">
        <f>'MASTER_ ALL areas - No.seedling'!AR109</f>
        <v>3720</v>
      </c>
      <c r="AT70" s="76">
        <f>'MASTER_ ALL areas - No.seedling'!AS109</f>
        <v>1</v>
      </c>
      <c r="AU70" s="77">
        <f t="shared" si="367"/>
        <v>5.3763440860215058E-3</v>
      </c>
      <c r="AV70" s="82">
        <f>'MASTER_ ALL areas - No.seedling'!AU109</f>
        <v>41</v>
      </c>
      <c r="AW70" s="77">
        <f t="shared" si="368"/>
        <v>0.22043010752688172</v>
      </c>
      <c r="AX70" s="71">
        <f>'MASTER_ ALL areas - No.seedling'!AW109</f>
        <v>480</v>
      </c>
      <c r="AY70" s="82">
        <f>'MASTER_ ALL areas - No.seedling'!AX109</f>
        <v>0</v>
      </c>
      <c r="AZ70" s="77">
        <f t="shared" si="369"/>
        <v>0</v>
      </c>
      <c r="BA70" s="82">
        <f>'MASTER_ ALL areas - No.seedling'!AZ109</f>
        <v>4</v>
      </c>
      <c r="BB70" s="77">
        <f t="shared" si="370"/>
        <v>0.16666666666666666</v>
      </c>
      <c r="BC70" s="82">
        <f>'MASTER_ ALL areas - No.seedling'!BB109</f>
        <v>0</v>
      </c>
      <c r="BD70" s="76">
        <f>'MASTER_ ALL areas - No.seedling'!BC109</f>
        <v>0</v>
      </c>
      <c r="BE70" s="77">
        <f t="shared" si="371"/>
        <v>0</v>
      </c>
      <c r="BF70" s="82">
        <f>'MASTER_ ALL areas - No.seedling'!BE109</f>
        <v>0</v>
      </c>
      <c r="BG70" s="77">
        <f t="shared" si="372"/>
        <v>0</v>
      </c>
      <c r="BH70" s="82">
        <f>'MASTER_ ALL areas - No.seedling'!BG109</f>
        <v>0</v>
      </c>
      <c r="BI70" s="76">
        <f>'MASTER_ ALL areas - No.seedling'!BH109</f>
        <v>0</v>
      </c>
      <c r="BJ70" s="77">
        <f t="shared" si="373"/>
        <v>0</v>
      </c>
      <c r="BK70" s="82">
        <f>'MASTER_ ALL areas - No.seedling'!BJ109</f>
        <v>0</v>
      </c>
      <c r="BL70" s="77">
        <f t="shared" si="374"/>
        <v>0</v>
      </c>
      <c r="BM70" s="82">
        <f>'MASTER_ ALL areas - No.seedling'!BL109</f>
        <v>0</v>
      </c>
      <c r="BN70" s="76">
        <f>'MASTER_ ALL areas - No.seedling'!BM109</f>
        <v>0</v>
      </c>
      <c r="BO70" s="77">
        <f t="shared" si="375"/>
        <v>0</v>
      </c>
      <c r="BP70" s="82">
        <f>'MASTER_ ALL areas - No.seedling'!BO109</f>
        <v>0</v>
      </c>
      <c r="BQ70" s="77">
        <f t="shared" si="376"/>
        <v>0</v>
      </c>
      <c r="BR70" s="82">
        <f>'MASTER_ ALL areas - No.seedling'!BQ109</f>
        <v>0</v>
      </c>
      <c r="BS70" s="76">
        <f>'MASTER_ ALL areas - No.seedling'!BR109</f>
        <v>0</v>
      </c>
      <c r="BT70" s="77">
        <f t="shared" si="377"/>
        <v>0</v>
      </c>
      <c r="BU70" s="82">
        <f>'MASTER_ ALL areas - No.seedling'!BT109</f>
        <v>0</v>
      </c>
      <c r="BV70" s="77">
        <f t="shared" si="378"/>
        <v>0</v>
      </c>
      <c r="BW70" s="82">
        <f>'MASTER_ ALL areas - No.seedling'!BV109</f>
        <v>0</v>
      </c>
      <c r="BX70" s="76">
        <f>'MASTER_ ALL areas - No.seedling'!BW109</f>
        <v>0</v>
      </c>
      <c r="BY70" s="77">
        <f t="shared" si="379"/>
        <v>0</v>
      </c>
      <c r="BZ70" s="82">
        <f>'MASTER_ ALL areas - No.seedling'!BY109</f>
        <v>0</v>
      </c>
      <c r="CA70" s="81">
        <f t="shared" si="380"/>
        <v>0</v>
      </c>
      <c r="CB70" s="79"/>
      <c r="CC70" s="75">
        <f>'MASTER_ ALL areas - No.seedling'!CB109</f>
        <v>340</v>
      </c>
      <c r="CD70" s="76">
        <f>'MASTER_ ALL areas - No.seedling'!CC109</f>
        <v>0</v>
      </c>
      <c r="CE70" s="80">
        <f t="shared" si="381"/>
        <v>0</v>
      </c>
      <c r="CF70" s="76">
        <f>'MASTER_ ALL areas - No.seedling'!CE109</f>
        <v>3</v>
      </c>
      <c r="CG70" s="81">
        <f t="shared" si="382"/>
        <v>0.17647058823529413</v>
      </c>
      <c r="CH70" s="75">
        <f>'MASTER_ ALL areas - No.seedling'!CG109</f>
        <v>260</v>
      </c>
      <c r="CI70" s="76">
        <f>'MASTER_ ALL areas - No.seedling'!CH109</f>
        <v>3</v>
      </c>
      <c r="CJ70" s="80">
        <f t="shared" si="383"/>
        <v>0.23076923076923078</v>
      </c>
      <c r="CK70" s="76">
        <f>'MASTER_ ALL areas - No.seedling'!CJ109</f>
        <v>12</v>
      </c>
      <c r="CL70" s="81">
        <f t="shared" si="384"/>
        <v>0.92307692307692313</v>
      </c>
      <c r="CM70" s="75">
        <f>'MASTER_ ALL areas - No.seedling'!CL109</f>
        <v>20</v>
      </c>
      <c r="CN70" s="76">
        <f>'MASTER_ ALL areas - No.seedling'!CM109</f>
        <v>0</v>
      </c>
      <c r="CO70" s="80">
        <f t="shared" si="385"/>
        <v>0</v>
      </c>
      <c r="CP70" s="76">
        <f>'MASTER_ ALL areas - No.seedling'!CO109</f>
        <v>0</v>
      </c>
      <c r="CQ70" s="81">
        <f t="shared" si="386"/>
        <v>0</v>
      </c>
      <c r="CR70" s="113">
        <f>'MASTER_ ALL areas - No.seedling'!CQ109</f>
        <v>0</v>
      </c>
      <c r="CS70" s="76">
        <f>'MASTER_ ALL areas - No.seedling'!CR109</f>
        <v>0</v>
      </c>
      <c r="CT70" s="80">
        <f t="shared" si="387"/>
        <v>0</v>
      </c>
      <c r="CU70" s="76">
        <f>'MASTER_ ALL areas - No.seedling'!CT109</f>
        <v>0</v>
      </c>
      <c r="CV70" s="81">
        <f t="shared" si="388"/>
        <v>0</v>
      </c>
      <c r="CW70" s="75">
        <f>'MASTER_ ALL areas - No.seedling'!CV109</f>
        <v>3360</v>
      </c>
      <c r="CX70" s="76">
        <f>'MASTER_ ALL areas - No.seedling'!CW109</f>
        <v>0</v>
      </c>
      <c r="CY70" s="80">
        <f t="shared" si="389"/>
        <v>0</v>
      </c>
      <c r="CZ70" s="76">
        <f>'MASTER_ ALL areas - No.seedling'!CY109</f>
        <v>29</v>
      </c>
      <c r="DA70" s="81">
        <f t="shared" si="390"/>
        <v>0.17261904761904762</v>
      </c>
      <c r="DB70" s="75">
        <f>'MASTER_ ALL areas - No.seedling'!DA109</f>
        <v>360</v>
      </c>
      <c r="DC70" s="76">
        <f>'MASTER_ ALL areas - No.seedling'!DB109</f>
        <v>1</v>
      </c>
      <c r="DD70" s="80">
        <f t="shared" si="391"/>
        <v>5.5555555555555552E-2</v>
      </c>
      <c r="DE70" s="76">
        <f>'MASTER_ ALL areas - No.seedling'!DD109</f>
        <v>12</v>
      </c>
      <c r="DF70" s="81">
        <f t="shared" si="392"/>
        <v>0.66666666666666663</v>
      </c>
      <c r="DG70" s="113">
        <f>'MASTER_ ALL areas - No.seedling'!DF109</f>
        <v>0</v>
      </c>
      <c r="DH70" s="76">
        <f>'MASTER_ ALL areas - No.seedling'!DG109</f>
        <v>0</v>
      </c>
      <c r="DI70" s="80">
        <f t="shared" si="393"/>
        <v>0</v>
      </c>
      <c r="DJ70" s="76">
        <f>'MASTER_ ALL areas - No.seedling'!DI109</f>
        <v>0</v>
      </c>
      <c r="DK70" s="81">
        <f t="shared" si="394"/>
        <v>0</v>
      </c>
      <c r="DL70" s="113">
        <f>'MASTER_ ALL areas - No.seedling'!DK109</f>
        <v>0</v>
      </c>
      <c r="DM70" s="76">
        <f>'MASTER_ ALL areas - No.seedling'!DL109</f>
        <v>0</v>
      </c>
      <c r="DN70" s="80">
        <f t="shared" si="395"/>
        <v>0</v>
      </c>
      <c r="DO70" s="76">
        <f>'MASTER_ ALL areas - No.seedling'!DN109</f>
        <v>0</v>
      </c>
      <c r="DP70" s="81">
        <f t="shared" si="396"/>
        <v>0</v>
      </c>
      <c r="DQ70" s="75">
        <f>'MASTER_ ALL areas - No.seedling'!DP109</f>
        <v>480</v>
      </c>
      <c r="DR70" s="76">
        <f>'MASTER_ ALL areas - No.seedling'!DQ109</f>
        <v>0</v>
      </c>
      <c r="DS70" s="80">
        <f t="shared" si="397"/>
        <v>0</v>
      </c>
      <c r="DT70" s="76">
        <f>'MASTER_ ALL areas - No.seedling'!DS109</f>
        <v>4</v>
      </c>
      <c r="DU70" s="81">
        <f t="shared" si="398"/>
        <v>0.16666666666666666</v>
      </c>
      <c r="DV70" s="113">
        <f>'MASTER_ ALL areas - No.seedling'!DU109</f>
        <v>0</v>
      </c>
      <c r="DW70" s="76">
        <f>'MASTER_ ALL areas - No.seedling'!DV109</f>
        <v>0</v>
      </c>
      <c r="DX70" s="80">
        <f t="shared" si="399"/>
        <v>0</v>
      </c>
      <c r="DY70" s="76">
        <f>'MASTER_ ALL areas - No.seedling'!DX109</f>
        <v>0</v>
      </c>
      <c r="DZ70" s="81">
        <f t="shared" si="400"/>
        <v>0</v>
      </c>
      <c r="EA70" s="113">
        <f>'MASTER_ ALL areas - No.seedling'!DZ109</f>
        <v>0</v>
      </c>
      <c r="EB70" s="76">
        <f>'MASTER_ ALL areas - No.seedling'!EA109</f>
        <v>0</v>
      </c>
      <c r="EC70" s="80">
        <f t="shared" si="401"/>
        <v>0</v>
      </c>
      <c r="ED70" s="76">
        <f>'MASTER_ ALL areas - No.seedling'!EC109</f>
        <v>0</v>
      </c>
      <c r="EE70" s="81">
        <f t="shared" si="402"/>
        <v>0</v>
      </c>
      <c r="EF70" s="113">
        <f>'MASTER_ ALL areas - No.seedling'!EE109</f>
        <v>0</v>
      </c>
      <c r="EG70" s="76">
        <f>'MASTER_ ALL areas - No.seedling'!EF109</f>
        <v>0</v>
      </c>
      <c r="EH70" s="80">
        <f t="shared" si="403"/>
        <v>0</v>
      </c>
      <c r="EI70" s="76">
        <f>'MASTER_ ALL areas - No.seedling'!EH109</f>
        <v>0</v>
      </c>
      <c r="EJ70" s="81">
        <f t="shared" si="404"/>
        <v>0</v>
      </c>
      <c r="EK70" s="113">
        <f>'MASTER_ ALL areas - No.seedling'!EJ109</f>
        <v>0</v>
      </c>
      <c r="EL70" s="76">
        <f>'MASTER_ ALL areas - No.seedling'!EK109</f>
        <v>0</v>
      </c>
      <c r="EM70" s="80">
        <f t="shared" si="405"/>
        <v>0</v>
      </c>
      <c r="EN70" s="76">
        <f>'MASTER_ ALL areas - No.seedling'!EM109</f>
        <v>0</v>
      </c>
      <c r="EO70" s="81">
        <f t="shared" si="406"/>
        <v>0</v>
      </c>
      <c r="EP70" s="113">
        <f>'MASTER_ ALL areas - No.seedling'!EO109</f>
        <v>0</v>
      </c>
      <c r="EQ70" s="76">
        <f>'MASTER_ ALL areas - No.seedling'!EP109</f>
        <v>0</v>
      </c>
      <c r="ER70" s="80">
        <f t="shared" si="407"/>
        <v>0</v>
      </c>
      <c r="ES70" s="76">
        <f>'MASTER_ ALL areas - No.seedling'!ER109</f>
        <v>0</v>
      </c>
      <c r="ET70" s="81">
        <f t="shared" si="408"/>
        <v>0</v>
      </c>
      <c r="EU70" s="113">
        <f>'MASTER_ ALL areas - No.seedling'!ET109</f>
        <v>0</v>
      </c>
      <c r="EV70" s="76">
        <f>'MASTER_ ALL areas - No.seedling'!EU109</f>
        <v>0</v>
      </c>
      <c r="EW70" s="80">
        <f t="shared" si="409"/>
        <v>0</v>
      </c>
      <c r="EX70" s="76">
        <f>'MASTER_ ALL areas - No.seedling'!EW109</f>
        <v>0</v>
      </c>
      <c r="EY70" s="81">
        <f t="shared" si="410"/>
        <v>0</v>
      </c>
      <c r="EZ70" s="113">
        <f>'MASTER_ ALL areas - No.seedling'!EY109</f>
        <v>0</v>
      </c>
      <c r="FA70" s="76">
        <f>'MASTER_ ALL areas - No.seedling'!EZ109</f>
        <v>0</v>
      </c>
      <c r="FB70" s="80">
        <f t="shared" si="411"/>
        <v>0</v>
      </c>
      <c r="FC70" s="76">
        <f>'MASTER_ ALL areas - No.seedling'!FB109</f>
        <v>0</v>
      </c>
      <c r="FD70" s="81">
        <f t="shared" si="412"/>
        <v>0</v>
      </c>
      <c r="FE70" s="113">
        <f>'MASTER_ ALL areas - No.seedling'!FD109</f>
        <v>0</v>
      </c>
      <c r="FF70" s="76">
        <f>'MASTER_ ALL areas - No.seedling'!FE109</f>
        <v>0</v>
      </c>
      <c r="FG70" s="80">
        <f t="shared" si="413"/>
        <v>0</v>
      </c>
      <c r="FH70" s="76">
        <f>'MASTER_ ALL areas - No.seedling'!FG109</f>
        <v>0</v>
      </c>
      <c r="FI70" s="81">
        <f t="shared" si="414"/>
        <v>0</v>
      </c>
      <c r="FJ70" s="113">
        <f>'MASTER_ ALL areas - No.seedling'!FI109</f>
        <v>0</v>
      </c>
      <c r="FK70" s="76">
        <f>'MASTER_ ALL areas - No.seedling'!FJ109</f>
        <v>0</v>
      </c>
      <c r="FL70" s="80">
        <f t="shared" si="415"/>
        <v>0</v>
      </c>
      <c r="FM70" s="76">
        <f>'MASTER_ ALL areas - No.seedling'!FL109</f>
        <v>0</v>
      </c>
      <c r="FN70" s="81">
        <f t="shared" si="416"/>
        <v>0</v>
      </c>
      <c r="FO70" s="113">
        <f>'MASTER_ ALL areas - No.seedling'!FN109</f>
        <v>0</v>
      </c>
      <c r="FP70" s="76">
        <f>'MASTER_ ALL areas - No.seedling'!FO109</f>
        <v>0</v>
      </c>
      <c r="FQ70" s="80">
        <f t="shared" si="417"/>
        <v>0</v>
      </c>
      <c r="FR70" s="76">
        <f>'MASTER_ ALL areas - No.seedling'!FQ109</f>
        <v>0</v>
      </c>
      <c r="FS70" s="81">
        <f t="shared" si="418"/>
        <v>0</v>
      </c>
      <c r="FT70" s="113">
        <f>'MASTER_ ALL areas - No.seedling'!FS109</f>
        <v>0</v>
      </c>
      <c r="FU70" s="76">
        <f>'MASTER_ ALL areas - No.seedling'!FT109</f>
        <v>0</v>
      </c>
      <c r="FV70" s="80">
        <f t="shared" si="419"/>
        <v>0</v>
      </c>
      <c r="FW70" s="76">
        <f>'MASTER_ ALL areas - No.seedling'!FV109</f>
        <v>0</v>
      </c>
      <c r="FX70" s="81">
        <f t="shared" si="420"/>
        <v>0</v>
      </c>
      <c r="FY70" s="113">
        <f>'MASTER_ ALL areas - No.seedling'!FX109</f>
        <v>0</v>
      </c>
      <c r="FZ70" s="76">
        <f>'MASTER_ ALL areas - No.seedling'!FY109</f>
        <v>0</v>
      </c>
      <c r="GA70" s="80">
        <f t="shared" si="421"/>
        <v>0</v>
      </c>
      <c r="GB70" s="76">
        <f>'MASTER_ ALL areas - No.seedling'!GA109</f>
        <v>0</v>
      </c>
      <c r="GC70" s="81">
        <f t="shared" si="422"/>
        <v>0</v>
      </c>
      <c r="GD70" s="113">
        <f>'MASTER_ ALL areas - No.seedling'!GC109</f>
        <v>0</v>
      </c>
      <c r="GE70" s="76">
        <f>'MASTER_ ALL areas - No.seedling'!GD109</f>
        <v>0</v>
      </c>
      <c r="GF70" s="80">
        <f t="shared" si="423"/>
        <v>0</v>
      </c>
      <c r="GG70" s="76">
        <f>'MASTER_ ALL areas - No.seedling'!GF109</f>
        <v>0</v>
      </c>
      <c r="GH70" s="81">
        <f t="shared" si="424"/>
        <v>0</v>
      </c>
      <c r="GI70" s="113">
        <f>'MASTER_ ALL areas - No.seedling'!GH109</f>
        <v>0</v>
      </c>
      <c r="GJ70" s="76">
        <f>'MASTER_ ALL areas - No.seedling'!GI109</f>
        <v>0</v>
      </c>
      <c r="GK70" s="80">
        <f t="shared" si="425"/>
        <v>0</v>
      </c>
      <c r="GL70" s="76">
        <f>'MASTER_ ALL areas - No.seedling'!GK109</f>
        <v>0</v>
      </c>
      <c r="GM70" s="81">
        <f t="shared" si="426"/>
        <v>0</v>
      </c>
      <c r="GN70" s="113">
        <f>'MASTER_ ALL areas - No.seedling'!GM109</f>
        <v>0</v>
      </c>
      <c r="GO70" s="76">
        <f>'MASTER_ ALL areas - No.seedling'!GN109</f>
        <v>0</v>
      </c>
      <c r="GP70" s="80">
        <f t="shared" si="427"/>
        <v>0</v>
      </c>
      <c r="GQ70" s="76">
        <f>'MASTER_ ALL areas - No.seedling'!GP109</f>
        <v>0</v>
      </c>
      <c r="GR70" s="81">
        <f t="shared" si="428"/>
        <v>0</v>
      </c>
      <c r="GS70" s="113">
        <f>'MASTER_ ALL areas - No.seedling'!GR109</f>
        <v>0</v>
      </c>
      <c r="GT70" s="76">
        <f>'MASTER_ ALL areas - No.seedling'!GS109</f>
        <v>0</v>
      </c>
      <c r="GU70" s="80">
        <f t="shared" si="429"/>
        <v>0</v>
      </c>
      <c r="GV70" s="76">
        <f>'MASTER_ ALL areas - No.seedling'!GU109</f>
        <v>0</v>
      </c>
      <c r="GW70" s="81">
        <f t="shared" si="430"/>
        <v>0</v>
      </c>
      <c r="GX70" s="113">
        <f>'MASTER_ ALL areas - No.seedling'!GW109</f>
        <v>0</v>
      </c>
      <c r="GY70" s="76">
        <f>'MASTER_ ALL areas - No.seedling'!GX109</f>
        <v>0</v>
      </c>
      <c r="GZ70" s="80">
        <f t="shared" si="431"/>
        <v>0</v>
      </c>
      <c r="HA70" s="76">
        <f>'MASTER_ ALL areas - No.seedling'!GZ109</f>
        <v>0</v>
      </c>
      <c r="HB70" s="81">
        <f t="shared" si="432"/>
        <v>0</v>
      </c>
      <c r="HC70" s="113">
        <f>'MASTER_ ALL areas - No.seedling'!HB109</f>
        <v>0</v>
      </c>
      <c r="HD70" s="76">
        <f>'MASTER_ ALL areas - No.seedling'!HC109</f>
        <v>0</v>
      </c>
      <c r="HE70" s="80">
        <f t="shared" si="433"/>
        <v>0</v>
      </c>
      <c r="HF70" s="76">
        <f>'MASTER_ ALL areas - No.seedling'!HE109</f>
        <v>0</v>
      </c>
      <c r="HG70" s="81">
        <f t="shared" si="434"/>
        <v>0</v>
      </c>
      <c r="HH70" s="113">
        <f>'MASTER_ ALL areas - No.seedling'!HG109</f>
        <v>0</v>
      </c>
      <c r="HI70" s="76">
        <f>'MASTER_ ALL areas - No.seedling'!HH109</f>
        <v>0</v>
      </c>
      <c r="HJ70" s="80">
        <f t="shared" si="435"/>
        <v>0</v>
      </c>
      <c r="HK70" s="76">
        <f>'MASTER_ ALL areas - No.seedling'!HJ109</f>
        <v>0</v>
      </c>
      <c r="HL70" s="81">
        <f t="shared" si="436"/>
        <v>0</v>
      </c>
      <c r="HM70" s="113">
        <f>'MASTER_ ALL areas - No.seedling'!HL109</f>
        <v>0</v>
      </c>
      <c r="HN70" s="76">
        <f>'MASTER_ ALL areas - No.seedling'!HM109</f>
        <v>0</v>
      </c>
      <c r="HO70" s="80">
        <f t="shared" si="437"/>
        <v>0</v>
      </c>
      <c r="HP70" s="76">
        <f>'MASTER_ ALL areas - No.seedling'!HO109</f>
        <v>0</v>
      </c>
      <c r="HQ70" s="81">
        <f t="shared" si="438"/>
        <v>0</v>
      </c>
      <c r="HR70" s="113">
        <f>'MASTER_ ALL areas - No.seedling'!HQ109</f>
        <v>0</v>
      </c>
      <c r="HS70" s="76">
        <f>'MASTER_ ALL areas - No.seedling'!HR109</f>
        <v>0</v>
      </c>
      <c r="HT70" s="80">
        <f t="shared" si="439"/>
        <v>0</v>
      </c>
      <c r="HU70" s="76">
        <f>'MASTER_ ALL areas - No.seedling'!HT109</f>
        <v>0</v>
      </c>
      <c r="HV70" s="81">
        <f t="shared" si="440"/>
        <v>0</v>
      </c>
      <c r="HW70" s="113">
        <f>'MASTER_ ALL areas - No.seedling'!HV109</f>
        <v>0</v>
      </c>
      <c r="HX70" s="76">
        <f>'MASTER_ ALL areas - No.seedling'!HW109</f>
        <v>0</v>
      </c>
      <c r="HY70" s="80">
        <f t="shared" si="441"/>
        <v>0</v>
      </c>
      <c r="HZ70" s="76">
        <f>'MASTER_ ALL areas - No.seedling'!HY109</f>
        <v>0</v>
      </c>
      <c r="IA70" s="81">
        <f t="shared" si="442"/>
        <v>0</v>
      </c>
      <c r="IB70" s="113">
        <f>'MASTER_ ALL areas - No.seedling'!IA109</f>
        <v>0</v>
      </c>
      <c r="IC70" s="76">
        <f>'MASTER_ ALL areas - No.seedling'!IB109</f>
        <v>0</v>
      </c>
      <c r="ID70" s="80">
        <f t="shared" si="443"/>
        <v>0</v>
      </c>
      <c r="IE70" s="76">
        <f>'MASTER_ ALL areas - No.seedling'!ID109</f>
        <v>0</v>
      </c>
      <c r="IF70" s="85">
        <f t="shared" si="444"/>
        <v>0</v>
      </c>
      <c r="IG70" s="86" t="s">
        <v>340</v>
      </c>
      <c r="IH70" s="87"/>
    </row>
    <row r="71" spans="2:242" ht="33" customHeight="1" x14ac:dyDescent="0.25">
      <c r="B71" s="420">
        <v>106</v>
      </c>
      <c r="C71" s="421" t="s">
        <v>341</v>
      </c>
      <c r="D71" s="422">
        <v>216133</v>
      </c>
      <c r="E71" s="423">
        <v>933733</v>
      </c>
      <c r="F71" s="424" t="s">
        <v>89</v>
      </c>
      <c r="G71" s="88" t="s">
        <v>342</v>
      </c>
      <c r="H71" s="212">
        <f>'MASTER_ ALL areas - No.seedling'!G110</f>
        <v>3</v>
      </c>
      <c r="I71" s="70">
        <f>'MASTER_ ALL areas - No.seedling'!H110</f>
        <v>0.3</v>
      </c>
      <c r="J71" s="71">
        <f>'MASTER_ ALL areas - No.seedling'!I110</f>
        <v>34.4</v>
      </c>
      <c r="K71" s="72">
        <f>'MASTER_ ALL areas - No.seedling'!J110</f>
        <v>116</v>
      </c>
      <c r="L71" s="73">
        <f t="shared" si="356"/>
        <v>2320</v>
      </c>
      <c r="M71" s="74">
        <f>'MASTER_ ALL areas - No.seedling'!L110</f>
        <v>2320</v>
      </c>
      <c r="N71" s="113">
        <f>'MASTER_ ALL areas - No.seedling'!M110</f>
        <v>3</v>
      </c>
      <c r="O71" s="114">
        <f>'MASTER_ ALL areas - No.seedling'!N110</f>
        <v>29</v>
      </c>
      <c r="P71" s="80">
        <f>'MASTER_ ALL areas - No.seedling'!O110</f>
        <v>2.5862068965517241E-2</v>
      </c>
      <c r="Q71" s="81">
        <f>'MASTER_ ALL areas - No.seedling'!P110</f>
        <v>0.25</v>
      </c>
      <c r="R71" s="621"/>
      <c r="S71" s="617">
        <f>'MASTER_ ALL areas - No.seedling'!R110</f>
        <v>180</v>
      </c>
      <c r="T71" s="76">
        <f>'MASTER_ ALL areas - No.seedling'!S110</f>
        <v>0</v>
      </c>
      <c r="U71" s="77">
        <f t="shared" si="357"/>
        <v>0</v>
      </c>
      <c r="V71" s="82">
        <f>'MASTER_ ALL areas - No.seedling'!U110</f>
        <v>4</v>
      </c>
      <c r="W71" s="80">
        <f t="shared" si="358"/>
        <v>0.44444444444444442</v>
      </c>
      <c r="X71" s="619">
        <f>'MASTER_ ALL areas - No.seedling'!W110</f>
        <v>700</v>
      </c>
      <c r="Y71" s="82">
        <f>'MASTER_ ALL areas - No.seedling'!X110</f>
        <v>3</v>
      </c>
      <c r="Z71" s="77">
        <f t="shared" si="359"/>
        <v>8.5714285714285715E-2</v>
      </c>
      <c r="AA71" s="82">
        <f>'MASTER_ ALL areas - No.seedling'!Z110</f>
        <v>18</v>
      </c>
      <c r="AB71" s="80">
        <f t="shared" si="360"/>
        <v>0.51428571428571423</v>
      </c>
      <c r="AC71" s="76">
        <f>'MASTER_ ALL areas - No.seedling'!AB110</f>
        <v>880</v>
      </c>
      <c r="AD71" s="76">
        <f>'MASTER_ ALL areas - No.seedling'!AC110</f>
        <v>0</v>
      </c>
      <c r="AE71" s="77">
        <f t="shared" si="361"/>
        <v>0</v>
      </c>
      <c r="AF71" s="82">
        <f>'MASTER_ ALL areas - No.seedling'!AE110</f>
        <v>6</v>
      </c>
      <c r="AG71" s="80">
        <f t="shared" si="362"/>
        <v>0.13636363636363635</v>
      </c>
      <c r="AH71" s="76">
        <f>'MASTER_ ALL areas - No.seedling'!AG110</f>
        <v>560</v>
      </c>
      <c r="AI71" s="76">
        <f>'MASTER_ ALL areas - No.seedling'!AH110</f>
        <v>0</v>
      </c>
      <c r="AJ71" s="77">
        <f t="shared" si="363"/>
        <v>0</v>
      </c>
      <c r="AK71" s="82">
        <f>'MASTER_ ALL areas - No.seedling'!AJ110</f>
        <v>1</v>
      </c>
      <c r="AL71" s="81">
        <f t="shared" si="364"/>
        <v>3.5714285714285712E-2</v>
      </c>
      <c r="AM71" s="621"/>
      <c r="AN71" s="617">
        <f>'MASTER_ ALL areas - No.seedling'!AM110</f>
        <v>1980</v>
      </c>
      <c r="AO71" s="76">
        <f>'MASTER_ ALL areas - No.seedling'!AN110</f>
        <v>1</v>
      </c>
      <c r="AP71" s="77">
        <f t="shared" si="365"/>
        <v>1.0101010101010102E-2</v>
      </c>
      <c r="AQ71" s="82">
        <f>'MASTER_ ALL areas - No.seedling'!AP110</f>
        <v>19</v>
      </c>
      <c r="AR71" s="77">
        <f t="shared" si="366"/>
        <v>0.19191919191919191</v>
      </c>
      <c r="AS71" s="82">
        <f>'MASTER_ ALL areas - No.seedling'!AR110</f>
        <v>280</v>
      </c>
      <c r="AT71" s="76">
        <f>'MASTER_ ALL areas - No.seedling'!AS110</f>
        <v>2</v>
      </c>
      <c r="AU71" s="77">
        <f t="shared" si="367"/>
        <v>0.14285714285714285</v>
      </c>
      <c r="AV71" s="82">
        <f>'MASTER_ ALL areas - No.seedling'!AU110</f>
        <v>10</v>
      </c>
      <c r="AW71" s="77">
        <f t="shared" si="368"/>
        <v>0.7142857142857143</v>
      </c>
      <c r="AX71" s="71">
        <f>'MASTER_ ALL areas - No.seedling'!AW110</f>
        <v>0</v>
      </c>
      <c r="AY71" s="82">
        <f>'MASTER_ ALL areas - No.seedling'!AX110</f>
        <v>0</v>
      </c>
      <c r="AZ71" s="77">
        <f t="shared" si="369"/>
        <v>0</v>
      </c>
      <c r="BA71" s="82">
        <f>'MASTER_ ALL areas - No.seedling'!AZ110</f>
        <v>0</v>
      </c>
      <c r="BB71" s="77">
        <f t="shared" si="370"/>
        <v>0</v>
      </c>
      <c r="BC71" s="82">
        <f>'MASTER_ ALL areas - No.seedling'!BB110</f>
        <v>0</v>
      </c>
      <c r="BD71" s="76">
        <f>'MASTER_ ALL areas - No.seedling'!BC110</f>
        <v>0</v>
      </c>
      <c r="BE71" s="77">
        <f t="shared" si="371"/>
        <v>0</v>
      </c>
      <c r="BF71" s="82">
        <f>'MASTER_ ALL areas - No.seedling'!BE110</f>
        <v>0</v>
      </c>
      <c r="BG71" s="77">
        <f t="shared" si="372"/>
        <v>0</v>
      </c>
      <c r="BH71" s="82">
        <f>'MASTER_ ALL areas - No.seedling'!BG110</f>
        <v>60</v>
      </c>
      <c r="BI71" s="76">
        <f>'MASTER_ ALL areas - No.seedling'!BH110</f>
        <v>0</v>
      </c>
      <c r="BJ71" s="77">
        <f t="shared" si="373"/>
        <v>0</v>
      </c>
      <c r="BK71" s="82">
        <f>'MASTER_ ALL areas - No.seedling'!BJ110</f>
        <v>0</v>
      </c>
      <c r="BL71" s="77">
        <f t="shared" si="374"/>
        <v>0</v>
      </c>
      <c r="BM71" s="82">
        <f>'MASTER_ ALL areas - No.seedling'!BL110</f>
        <v>0</v>
      </c>
      <c r="BN71" s="76">
        <f>'MASTER_ ALL areas - No.seedling'!BM110</f>
        <v>0</v>
      </c>
      <c r="BO71" s="77">
        <f t="shared" si="375"/>
        <v>0</v>
      </c>
      <c r="BP71" s="82">
        <f>'MASTER_ ALL areas - No.seedling'!BO110</f>
        <v>0</v>
      </c>
      <c r="BQ71" s="77">
        <f t="shared" si="376"/>
        <v>0</v>
      </c>
      <c r="BR71" s="82">
        <f>'MASTER_ ALL areas - No.seedling'!BQ110</f>
        <v>0</v>
      </c>
      <c r="BS71" s="76">
        <f>'MASTER_ ALL areas - No.seedling'!BR110</f>
        <v>0</v>
      </c>
      <c r="BT71" s="77">
        <f t="shared" si="377"/>
        <v>0</v>
      </c>
      <c r="BU71" s="82">
        <f>'MASTER_ ALL areas - No.seedling'!BT110</f>
        <v>0</v>
      </c>
      <c r="BV71" s="77">
        <f t="shared" si="378"/>
        <v>0</v>
      </c>
      <c r="BW71" s="82">
        <f>'MASTER_ ALL areas - No.seedling'!BV110</f>
        <v>0</v>
      </c>
      <c r="BX71" s="76">
        <f>'MASTER_ ALL areas - No.seedling'!BW110</f>
        <v>0</v>
      </c>
      <c r="BY71" s="77">
        <f t="shared" si="379"/>
        <v>0</v>
      </c>
      <c r="BZ71" s="82">
        <f>'MASTER_ ALL areas - No.seedling'!BY110</f>
        <v>0</v>
      </c>
      <c r="CA71" s="81">
        <f t="shared" si="380"/>
        <v>0</v>
      </c>
      <c r="CB71" s="79"/>
      <c r="CC71" s="75">
        <f>'MASTER_ ALL areas - No.seedling'!CB110</f>
        <v>40</v>
      </c>
      <c r="CD71" s="76">
        <f>'MASTER_ ALL areas - No.seedling'!CC110</f>
        <v>0</v>
      </c>
      <c r="CE71" s="80">
        <f t="shared" si="381"/>
        <v>0</v>
      </c>
      <c r="CF71" s="76">
        <f>'MASTER_ ALL areas - No.seedling'!CE110</f>
        <v>2</v>
      </c>
      <c r="CG71" s="81">
        <f t="shared" si="382"/>
        <v>1</v>
      </c>
      <c r="CH71" s="75">
        <f>'MASTER_ ALL areas - No.seedling'!CG110</f>
        <v>500</v>
      </c>
      <c r="CI71" s="76">
        <f>'MASTER_ ALL areas - No.seedling'!CH110</f>
        <v>1</v>
      </c>
      <c r="CJ71" s="80">
        <f t="shared" si="383"/>
        <v>0.04</v>
      </c>
      <c r="CK71" s="76">
        <f>'MASTER_ ALL areas - No.seedling'!CJ110</f>
        <v>10</v>
      </c>
      <c r="CL71" s="81">
        <f t="shared" si="384"/>
        <v>0.4</v>
      </c>
      <c r="CM71" s="75">
        <f>'MASTER_ ALL areas - No.seedling'!CL110</f>
        <v>880</v>
      </c>
      <c r="CN71" s="76">
        <f>'MASTER_ ALL areas - No.seedling'!CM110</f>
        <v>0</v>
      </c>
      <c r="CO71" s="80">
        <f t="shared" si="385"/>
        <v>0</v>
      </c>
      <c r="CP71" s="76">
        <f>'MASTER_ ALL areas - No.seedling'!CO110</f>
        <v>6</v>
      </c>
      <c r="CQ71" s="81">
        <f t="shared" si="386"/>
        <v>0.13636363636363635</v>
      </c>
      <c r="CR71" s="75">
        <f>'MASTER_ ALL areas - No.seedling'!CQ110</f>
        <v>560</v>
      </c>
      <c r="CS71" s="76">
        <f>'MASTER_ ALL areas - No.seedling'!CR110</f>
        <v>0</v>
      </c>
      <c r="CT71" s="80">
        <f t="shared" si="387"/>
        <v>0</v>
      </c>
      <c r="CU71" s="76">
        <f>'MASTER_ ALL areas - No.seedling'!CT110</f>
        <v>1</v>
      </c>
      <c r="CV71" s="81">
        <f t="shared" si="388"/>
        <v>3.5714285714285712E-2</v>
      </c>
      <c r="CW71" s="75">
        <f>'MASTER_ ALL areas - No.seedling'!CV110</f>
        <v>120</v>
      </c>
      <c r="CX71" s="76">
        <f>'MASTER_ ALL areas - No.seedling'!CW110</f>
        <v>0</v>
      </c>
      <c r="CY71" s="80">
        <f t="shared" si="389"/>
        <v>0</v>
      </c>
      <c r="CZ71" s="76">
        <f>'MASTER_ ALL areas - No.seedling'!CY110</f>
        <v>2</v>
      </c>
      <c r="DA71" s="81">
        <f t="shared" si="390"/>
        <v>0.33333333333333331</v>
      </c>
      <c r="DB71" s="75">
        <f>'MASTER_ ALL areas - No.seedling'!DA110</f>
        <v>160</v>
      </c>
      <c r="DC71" s="76">
        <f>'MASTER_ ALL areas - No.seedling'!DB110</f>
        <v>2</v>
      </c>
      <c r="DD71" s="80">
        <f t="shared" si="391"/>
        <v>0.25</v>
      </c>
      <c r="DE71" s="76">
        <f>'MASTER_ ALL areas - No.seedling'!DD110</f>
        <v>8</v>
      </c>
      <c r="DF71" s="81">
        <f t="shared" si="392"/>
        <v>1</v>
      </c>
      <c r="DG71" s="113">
        <f>'MASTER_ ALL areas - No.seedling'!DF110</f>
        <v>0</v>
      </c>
      <c r="DH71" s="76">
        <f>'MASTER_ ALL areas - No.seedling'!DG110</f>
        <v>0</v>
      </c>
      <c r="DI71" s="80">
        <f t="shared" si="393"/>
        <v>0</v>
      </c>
      <c r="DJ71" s="76">
        <f>'MASTER_ ALL areas - No.seedling'!DI110</f>
        <v>0</v>
      </c>
      <c r="DK71" s="81">
        <f t="shared" si="394"/>
        <v>0</v>
      </c>
      <c r="DL71" s="113">
        <f>'MASTER_ ALL areas - No.seedling'!DK110</f>
        <v>0</v>
      </c>
      <c r="DM71" s="76">
        <f>'MASTER_ ALL areas - No.seedling'!DL110</f>
        <v>0</v>
      </c>
      <c r="DN71" s="80">
        <f t="shared" si="395"/>
        <v>0</v>
      </c>
      <c r="DO71" s="76">
        <f>'MASTER_ ALL areas - No.seedling'!DN110</f>
        <v>0</v>
      </c>
      <c r="DP71" s="81">
        <f t="shared" si="396"/>
        <v>0</v>
      </c>
      <c r="DQ71" s="113">
        <f>'MASTER_ ALL areas - No.seedling'!DP110</f>
        <v>0</v>
      </c>
      <c r="DR71" s="76">
        <f>'MASTER_ ALL areas - No.seedling'!DQ110</f>
        <v>0</v>
      </c>
      <c r="DS71" s="80">
        <f t="shared" si="397"/>
        <v>0</v>
      </c>
      <c r="DT71" s="76">
        <f>'MASTER_ ALL areas - No.seedling'!DS110</f>
        <v>0</v>
      </c>
      <c r="DU71" s="81">
        <f t="shared" si="398"/>
        <v>0</v>
      </c>
      <c r="DV71" s="113">
        <f>'MASTER_ ALL areas - No.seedling'!DU110</f>
        <v>0</v>
      </c>
      <c r="DW71" s="76">
        <f>'MASTER_ ALL areas - No.seedling'!DV110</f>
        <v>0</v>
      </c>
      <c r="DX71" s="80">
        <f t="shared" si="399"/>
        <v>0</v>
      </c>
      <c r="DY71" s="76">
        <f>'MASTER_ ALL areas - No.seedling'!DX110</f>
        <v>0</v>
      </c>
      <c r="DZ71" s="81">
        <f t="shared" si="400"/>
        <v>0</v>
      </c>
      <c r="EA71" s="113">
        <f>'MASTER_ ALL areas - No.seedling'!DZ110</f>
        <v>0</v>
      </c>
      <c r="EB71" s="76">
        <f>'MASTER_ ALL areas - No.seedling'!EA110</f>
        <v>0</v>
      </c>
      <c r="EC71" s="80">
        <f t="shared" si="401"/>
        <v>0</v>
      </c>
      <c r="ED71" s="76">
        <f>'MASTER_ ALL areas - No.seedling'!EC110</f>
        <v>0</v>
      </c>
      <c r="EE71" s="81">
        <f t="shared" si="402"/>
        <v>0</v>
      </c>
      <c r="EF71" s="113">
        <f>'MASTER_ ALL areas - No.seedling'!EE110</f>
        <v>0</v>
      </c>
      <c r="EG71" s="76">
        <f>'MASTER_ ALL areas - No.seedling'!EF110</f>
        <v>0</v>
      </c>
      <c r="EH71" s="80">
        <f t="shared" si="403"/>
        <v>0</v>
      </c>
      <c r="EI71" s="76">
        <f>'MASTER_ ALL areas - No.seedling'!EH110</f>
        <v>0</v>
      </c>
      <c r="EJ71" s="81">
        <f t="shared" si="404"/>
        <v>0</v>
      </c>
      <c r="EK71" s="113">
        <f>'MASTER_ ALL areas - No.seedling'!EJ110</f>
        <v>0</v>
      </c>
      <c r="EL71" s="76">
        <f>'MASTER_ ALL areas - No.seedling'!EK110</f>
        <v>0</v>
      </c>
      <c r="EM71" s="80">
        <f t="shared" si="405"/>
        <v>0</v>
      </c>
      <c r="EN71" s="76">
        <f>'MASTER_ ALL areas - No.seedling'!EM110</f>
        <v>0</v>
      </c>
      <c r="EO71" s="81">
        <f t="shared" si="406"/>
        <v>0</v>
      </c>
      <c r="EP71" s="113">
        <f>'MASTER_ ALL areas - No.seedling'!EO110</f>
        <v>0</v>
      </c>
      <c r="EQ71" s="76">
        <f>'MASTER_ ALL areas - No.seedling'!EP110</f>
        <v>0</v>
      </c>
      <c r="ER71" s="80">
        <f t="shared" si="407"/>
        <v>0</v>
      </c>
      <c r="ES71" s="76">
        <f>'MASTER_ ALL areas - No.seedling'!ER110</f>
        <v>0</v>
      </c>
      <c r="ET71" s="81">
        <f t="shared" si="408"/>
        <v>0</v>
      </c>
      <c r="EU71" s="113">
        <f>'MASTER_ ALL areas - No.seedling'!ET110</f>
        <v>0</v>
      </c>
      <c r="EV71" s="76">
        <f>'MASTER_ ALL areas - No.seedling'!EU110</f>
        <v>0</v>
      </c>
      <c r="EW71" s="80">
        <f t="shared" si="409"/>
        <v>0</v>
      </c>
      <c r="EX71" s="76">
        <f>'MASTER_ ALL areas - No.seedling'!EW110</f>
        <v>0</v>
      </c>
      <c r="EY71" s="81">
        <f t="shared" si="410"/>
        <v>0</v>
      </c>
      <c r="EZ71" s="113">
        <f>'MASTER_ ALL areas - No.seedling'!EY110</f>
        <v>0</v>
      </c>
      <c r="FA71" s="76">
        <f>'MASTER_ ALL areas - No.seedling'!EZ110</f>
        <v>0</v>
      </c>
      <c r="FB71" s="80">
        <f t="shared" si="411"/>
        <v>0</v>
      </c>
      <c r="FC71" s="76">
        <f>'MASTER_ ALL areas - No.seedling'!FB110</f>
        <v>0</v>
      </c>
      <c r="FD71" s="81">
        <f t="shared" si="412"/>
        <v>0</v>
      </c>
      <c r="FE71" s="75">
        <f>'MASTER_ ALL areas - No.seedling'!FD110</f>
        <v>20</v>
      </c>
      <c r="FF71" s="76">
        <f>'MASTER_ ALL areas - No.seedling'!FE110</f>
        <v>0</v>
      </c>
      <c r="FG71" s="80">
        <f t="shared" si="413"/>
        <v>0</v>
      </c>
      <c r="FH71" s="76">
        <f>'MASTER_ ALL areas - No.seedling'!FG110</f>
        <v>0</v>
      </c>
      <c r="FI71" s="81">
        <f t="shared" si="414"/>
        <v>0</v>
      </c>
      <c r="FJ71" s="75">
        <f>'MASTER_ ALL areas - No.seedling'!FI110</f>
        <v>40</v>
      </c>
      <c r="FK71" s="76">
        <f>'MASTER_ ALL areas - No.seedling'!FJ110</f>
        <v>0</v>
      </c>
      <c r="FL71" s="80">
        <f t="shared" si="415"/>
        <v>0</v>
      </c>
      <c r="FM71" s="76">
        <f>'MASTER_ ALL areas - No.seedling'!FL110</f>
        <v>0</v>
      </c>
      <c r="FN71" s="81">
        <f t="shared" si="416"/>
        <v>0</v>
      </c>
      <c r="FO71" s="113">
        <f>'MASTER_ ALL areas - No.seedling'!FN110</f>
        <v>0</v>
      </c>
      <c r="FP71" s="76">
        <f>'MASTER_ ALL areas - No.seedling'!FO110</f>
        <v>0</v>
      </c>
      <c r="FQ71" s="80">
        <f t="shared" si="417"/>
        <v>0</v>
      </c>
      <c r="FR71" s="76">
        <f>'MASTER_ ALL areas - No.seedling'!FQ110</f>
        <v>0</v>
      </c>
      <c r="FS71" s="81">
        <f t="shared" si="418"/>
        <v>0</v>
      </c>
      <c r="FT71" s="113">
        <f>'MASTER_ ALL areas - No.seedling'!FS110</f>
        <v>0</v>
      </c>
      <c r="FU71" s="76">
        <f>'MASTER_ ALL areas - No.seedling'!FT110</f>
        <v>0</v>
      </c>
      <c r="FV71" s="80">
        <f t="shared" si="419"/>
        <v>0</v>
      </c>
      <c r="FW71" s="76">
        <f>'MASTER_ ALL areas - No.seedling'!FV110</f>
        <v>0</v>
      </c>
      <c r="FX71" s="81">
        <f t="shared" si="420"/>
        <v>0</v>
      </c>
      <c r="FY71" s="113">
        <f>'MASTER_ ALL areas - No.seedling'!FX110</f>
        <v>0</v>
      </c>
      <c r="FZ71" s="76">
        <f>'MASTER_ ALL areas - No.seedling'!FY110</f>
        <v>0</v>
      </c>
      <c r="GA71" s="80">
        <f t="shared" si="421"/>
        <v>0</v>
      </c>
      <c r="GB71" s="76">
        <f>'MASTER_ ALL areas - No.seedling'!GA110</f>
        <v>0</v>
      </c>
      <c r="GC71" s="81">
        <f t="shared" si="422"/>
        <v>0</v>
      </c>
      <c r="GD71" s="113">
        <f>'MASTER_ ALL areas - No.seedling'!GC110</f>
        <v>0</v>
      </c>
      <c r="GE71" s="76">
        <f>'MASTER_ ALL areas - No.seedling'!GD110</f>
        <v>0</v>
      </c>
      <c r="GF71" s="80">
        <f t="shared" si="423"/>
        <v>0</v>
      </c>
      <c r="GG71" s="76">
        <f>'MASTER_ ALL areas - No.seedling'!GF110</f>
        <v>0</v>
      </c>
      <c r="GH71" s="81">
        <f t="shared" si="424"/>
        <v>0</v>
      </c>
      <c r="GI71" s="113">
        <f>'MASTER_ ALL areas - No.seedling'!GH110</f>
        <v>0</v>
      </c>
      <c r="GJ71" s="76">
        <f>'MASTER_ ALL areas - No.seedling'!GI110</f>
        <v>0</v>
      </c>
      <c r="GK71" s="80">
        <f t="shared" si="425"/>
        <v>0</v>
      </c>
      <c r="GL71" s="76">
        <f>'MASTER_ ALL areas - No.seedling'!GK110</f>
        <v>0</v>
      </c>
      <c r="GM71" s="81">
        <f t="shared" si="426"/>
        <v>0</v>
      </c>
      <c r="GN71" s="113">
        <f>'MASTER_ ALL areas - No.seedling'!GM110</f>
        <v>0</v>
      </c>
      <c r="GO71" s="76">
        <f>'MASTER_ ALL areas - No.seedling'!GN110</f>
        <v>0</v>
      </c>
      <c r="GP71" s="80">
        <f t="shared" si="427"/>
        <v>0</v>
      </c>
      <c r="GQ71" s="76">
        <f>'MASTER_ ALL areas - No.seedling'!GP110</f>
        <v>0</v>
      </c>
      <c r="GR71" s="81">
        <f t="shared" si="428"/>
        <v>0</v>
      </c>
      <c r="GS71" s="113">
        <f>'MASTER_ ALL areas - No.seedling'!GR110</f>
        <v>0</v>
      </c>
      <c r="GT71" s="76">
        <f>'MASTER_ ALL areas - No.seedling'!GS110</f>
        <v>0</v>
      </c>
      <c r="GU71" s="80">
        <f t="shared" si="429"/>
        <v>0</v>
      </c>
      <c r="GV71" s="76">
        <f>'MASTER_ ALL areas - No.seedling'!GU110</f>
        <v>0</v>
      </c>
      <c r="GW71" s="81">
        <f t="shared" si="430"/>
        <v>0</v>
      </c>
      <c r="GX71" s="113">
        <f>'MASTER_ ALL areas - No.seedling'!GW110</f>
        <v>0</v>
      </c>
      <c r="GY71" s="76">
        <f>'MASTER_ ALL areas - No.seedling'!GX110</f>
        <v>0</v>
      </c>
      <c r="GZ71" s="80">
        <f t="shared" si="431"/>
        <v>0</v>
      </c>
      <c r="HA71" s="76">
        <f>'MASTER_ ALL areas - No.seedling'!GZ110</f>
        <v>0</v>
      </c>
      <c r="HB71" s="81">
        <f t="shared" si="432"/>
        <v>0</v>
      </c>
      <c r="HC71" s="113">
        <f>'MASTER_ ALL areas - No.seedling'!HB110</f>
        <v>0</v>
      </c>
      <c r="HD71" s="76">
        <f>'MASTER_ ALL areas - No.seedling'!HC110</f>
        <v>0</v>
      </c>
      <c r="HE71" s="80">
        <f t="shared" si="433"/>
        <v>0</v>
      </c>
      <c r="HF71" s="76">
        <f>'MASTER_ ALL areas - No.seedling'!HE110</f>
        <v>0</v>
      </c>
      <c r="HG71" s="81">
        <f t="shared" si="434"/>
        <v>0</v>
      </c>
      <c r="HH71" s="113">
        <f>'MASTER_ ALL areas - No.seedling'!HG110</f>
        <v>0</v>
      </c>
      <c r="HI71" s="76">
        <f>'MASTER_ ALL areas - No.seedling'!HH110</f>
        <v>0</v>
      </c>
      <c r="HJ71" s="80">
        <f t="shared" si="435"/>
        <v>0</v>
      </c>
      <c r="HK71" s="76">
        <f>'MASTER_ ALL areas - No.seedling'!HJ110</f>
        <v>0</v>
      </c>
      <c r="HL71" s="81">
        <f t="shared" si="436"/>
        <v>0</v>
      </c>
      <c r="HM71" s="113">
        <f>'MASTER_ ALL areas - No.seedling'!HL110</f>
        <v>0</v>
      </c>
      <c r="HN71" s="76">
        <f>'MASTER_ ALL areas - No.seedling'!HM110</f>
        <v>0</v>
      </c>
      <c r="HO71" s="80">
        <f t="shared" si="437"/>
        <v>0</v>
      </c>
      <c r="HP71" s="76">
        <f>'MASTER_ ALL areas - No.seedling'!HO110</f>
        <v>0</v>
      </c>
      <c r="HQ71" s="81">
        <f t="shared" si="438"/>
        <v>0</v>
      </c>
      <c r="HR71" s="113">
        <f>'MASTER_ ALL areas - No.seedling'!HQ110</f>
        <v>0</v>
      </c>
      <c r="HS71" s="76">
        <f>'MASTER_ ALL areas - No.seedling'!HR110</f>
        <v>0</v>
      </c>
      <c r="HT71" s="80">
        <f t="shared" si="439"/>
        <v>0</v>
      </c>
      <c r="HU71" s="76">
        <f>'MASTER_ ALL areas - No.seedling'!HT110</f>
        <v>0</v>
      </c>
      <c r="HV71" s="81">
        <f t="shared" si="440"/>
        <v>0</v>
      </c>
      <c r="HW71" s="113">
        <f>'MASTER_ ALL areas - No.seedling'!HV110</f>
        <v>0</v>
      </c>
      <c r="HX71" s="76">
        <f>'MASTER_ ALL areas - No.seedling'!HW110</f>
        <v>0</v>
      </c>
      <c r="HY71" s="80">
        <f t="shared" si="441"/>
        <v>0</v>
      </c>
      <c r="HZ71" s="76">
        <f>'MASTER_ ALL areas - No.seedling'!HY110</f>
        <v>0</v>
      </c>
      <c r="IA71" s="81">
        <f t="shared" si="442"/>
        <v>0</v>
      </c>
      <c r="IB71" s="113">
        <f>'MASTER_ ALL areas - No.seedling'!IA110</f>
        <v>0</v>
      </c>
      <c r="IC71" s="76">
        <f>'MASTER_ ALL areas - No.seedling'!IB110</f>
        <v>0</v>
      </c>
      <c r="ID71" s="80">
        <f t="shared" si="443"/>
        <v>0</v>
      </c>
      <c r="IE71" s="76">
        <f>'MASTER_ ALL areas - No.seedling'!ID110</f>
        <v>0</v>
      </c>
      <c r="IF71" s="85">
        <f t="shared" si="444"/>
        <v>0</v>
      </c>
      <c r="IG71" s="86" t="s">
        <v>343</v>
      </c>
      <c r="IH71" s="87"/>
    </row>
    <row r="72" spans="2:242" ht="33" customHeight="1" x14ac:dyDescent="0.25">
      <c r="B72" s="420">
        <v>107</v>
      </c>
      <c r="C72" s="421" t="s">
        <v>344</v>
      </c>
      <c r="D72" s="422">
        <v>216344</v>
      </c>
      <c r="E72" s="423">
        <v>933732</v>
      </c>
      <c r="F72" s="424" t="s">
        <v>89</v>
      </c>
      <c r="G72" s="88" t="s">
        <v>229</v>
      </c>
      <c r="H72" s="212" t="str">
        <f>'MASTER_ ALL areas - No.seedling'!G111</f>
        <v>1(2)</v>
      </c>
      <c r="I72" s="70">
        <f>'MASTER_ ALL areas - No.seedling'!H111</f>
        <v>0.1</v>
      </c>
      <c r="J72" s="71">
        <f>'MASTER_ ALL areas - No.seedling'!I111</f>
        <v>62.25</v>
      </c>
      <c r="K72" s="72">
        <f>'MASTER_ ALL areas - No.seedling'!J111</f>
        <v>18</v>
      </c>
      <c r="L72" s="73">
        <f t="shared" si="356"/>
        <v>360</v>
      </c>
      <c r="M72" s="74">
        <f>'MASTER_ ALL areas - No.seedling'!L111</f>
        <v>360</v>
      </c>
      <c r="N72" s="113">
        <f>'MASTER_ ALL areas - No.seedling'!M111</f>
        <v>7</v>
      </c>
      <c r="O72" s="114">
        <f>'MASTER_ ALL areas - No.seedling'!N111</f>
        <v>14</v>
      </c>
      <c r="P72" s="80">
        <f>'MASTER_ ALL areas - No.seedling'!O111</f>
        <v>0.3888888888888889</v>
      </c>
      <c r="Q72" s="81">
        <f>'MASTER_ ALL areas - No.seedling'!P111</f>
        <v>0.77777777777777779</v>
      </c>
      <c r="R72" s="621"/>
      <c r="S72" s="617">
        <f>'MASTER_ ALL areas - No.seedling'!R111</f>
        <v>20</v>
      </c>
      <c r="T72" s="76">
        <f>'MASTER_ ALL areas - No.seedling'!S111</f>
        <v>0</v>
      </c>
      <c r="U72" s="77">
        <f t="shared" si="357"/>
        <v>0</v>
      </c>
      <c r="V72" s="82">
        <f>'MASTER_ ALL areas - No.seedling'!U111</f>
        <v>0</v>
      </c>
      <c r="W72" s="80">
        <f t="shared" si="358"/>
        <v>0</v>
      </c>
      <c r="X72" s="619">
        <f>'MASTER_ ALL areas - No.seedling'!W111</f>
        <v>200</v>
      </c>
      <c r="Y72" s="82">
        <f>'MASTER_ ALL areas - No.seedling'!X111</f>
        <v>6</v>
      </c>
      <c r="Z72" s="77">
        <f t="shared" si="359"/>
        <v>0.6</v>
      </c>
      <c r="AA72" s="82">
        <f>'MASTER_ ALL areas - No.seedling'!Z111</f>
        <v>10</v>
      </c>
      <c r="AB72" s="80">
        <f t="shared" si="360"/>
        <v>1</v>
      </c>
      <c r="AC72" s="76">
        <f>'MASTER_ ALL areas - No.seedling'!AB111</f>
        <v>60</v>
      </c>
      <c r="AD72" s="76">
        <f>'MASTER_ ALL areas - No.seedling'!AC111</f>
        <v>1</v>
      </c>
      <c r="AE72" s="77">
        <f t="shared" si="361"/>
        <v>0.33333333333333331</v>
      </c>
      <c r="AF72" s="82">
        <f>'MASTER_ ALL areas - No.seedling'!AE111</f>
        <v>3</v>
      </c>
      <c r="AG72" s="80">
        <f t="shared" si="362"/>
        <v>1</v>
      </c>
      <c r="AH72" s="76">
        <f>'MASTER_ ALL areas - No.seedling'!AG111</f>
        <v>80</v>
      </c>
      <c r="AI72" s="76">
        <f>'MASTER_ ALL areas - No.seedling'!AH111</f>
        <v>0</v>
      </c>
      <c r="AJ72" s="77">
        <f t="shared" si="363"/>
        <v>0</v>
      </c>
      <c r="AK72" s="82">
        <f>'MASTER_ ALL areas - No.seedling'!AJ111</f>
        <v>1</v>
      </c>
      <c r="AL72" s="81">
        <f t="shared" si="364"/>
        <v>0.25</v>
      </c>
      <c r="AM72" s="621"/>
      <c r="AN72" s="617">
        <f>'MASTER_ ALL areas - No.seedling'!AM111</f>
        <v>260</v>
      </c>
      <c r="AO72" s="76">
        <f>'MASTER_ ALL areas - No.seedling'!AN111</f>
        <v>4</v>
      </c>
      <c r="AP72" s="77">
        <f t="shared" si="365"/>
        <v>0.30769230769230771</v>
      </c>
      <c r="AQ72" s="82">
        <f>'MASTER_ ALL areas - No.seedling'!AP111</f>
        <v>9</v>
      </c>
      <c r="AR72" s="77">
        <f t="shared" si="366"/>
        <v>0.69230769230769229</v>
      </c>
      <c r="AS72" s="82">
        <f>'MASTER_ ALL areas - No.seedling'!AR111</f>
        <v>100</v>
      </c>
      <c r="AT72" s="76">
        <f>'MASTER_ ALL areas - No.seedling'!AS111</f>
        <v>3</v>
      </c>
      <c r="AU72" s="77">
        <f t="shared" si="367"/>
        <v>0.6</v>
      </c>
      <c r="AV72" s="82">
        <f>'MASTER_ ALL areas - No.seedling'!AU111</f>
        <v>5</v>
      </c>
      <c r="AW72" s="77">
        <f t="shared" si="368"/>
        <v>1</v>
      </c>
      <c r="AX72" s="71">
        <f>'MASTER_ ALL areas - No.seedling'!AW111</f>
        <v>0</v>
      </c>
      <c r="AY72" s="82">
        <f>'MASTER_ ALL areas - No.seedling'!AX111</f>
        <v>0</v>
      </c>
      <c r="AZ72" s="77">
        <f t="shared" si="369"/>
        <v>0</v>
      </c>
      <c r="BA72" s="82">
        <f>'MASTER_ ALL areas - No.seedling'!AZ111</f>
        <v>0</v>
      </c>
      <c r="BB72" s="77">
        <f t="shared" si="370"/>
        <v>0</v>
      </c>
      <c r="BC72" s="82">
        <f>'MASTER_ ALL areas - No.seedling'!BB111</f>
        <v>0</v>
      </c>
      <c r="BD72" s="76">
        <f>'MASTER_ ALL areas - No.seedling'!BC111</f>
        <v>0</v>
      </c>
      <c r="BE72" s="77">
        <f t="shared" si="371"/>
        <v>0</v>
      </c>
      <c r="BF72" s="82">
        <f>'MASTER_ ALL areas - No.seedling'!BE111</f>
        <v>0</v>
      </c>
      <c r="BG72" s="77">
        <f t="shared" si="372"/>
        <v>0</v>
      </c>
      <c r="BH72" s="82">
        <f>'MASTER_ ALL areas - No.seedling'!BG111</f>
        <v>0</v>
      </c>
      <c r="BI72" s="76">
        <f>'MASTER_ ALL areas - No.seedling'!BH111</f>
        <v>0</v>
      </c>
      <c r="BJ72" s="77">
        <f t="shared" si="373"/>
        <v>0</v>
      </c>
      <c r="BK72" s="82">
        <f>'MASTER_ ALL areas - No.seedling'!BJ111</f>
        <v>0</v>
      </c>
      <c r="BL72" s="77">
        <f t="shared" si="374"/>
        <v>0</v>
      </c>
      <c r="BM72" s="82">
        <f>'MASTER_ ALL areas - No.seedling'!BL111</f>
        <v>0</v>
      </c>
      <c r="BN72" s="76">
        <f>'MASTER_ ALL areas - No.seedling'!BM111</f>
        <v>0</v>
      </c>
      <c r="BO72" s="77">
        <f t="shared" si="375"/>
        <v>0</v>
      </c>
      <c r="BP72" s="82">
        <f>'MASTER_ ALL areas - No.seedling'!BO111</f>
        <v>0</v>
      </c>
      <c r="BQ72" s="77">
        <f t="shared" si="376"/>
        <v>0</v>
      </c>
      <c r="BR72" s="82">
        <f>'MASTER_ ALL areas - No.seedling'!BQ111</f>
        <v>0</v>
      </c>
      <c r="BS72" s="76">
        <f>'MASTER_ ALL areas - No.seedling'!BR111</f>
        <v>0</v>
      </c>
      <c r="BT72" s="77">
        <f t="shared" si="377"/>
        <v>0</v>
      </c>
      <c r="BU72" s="82">
        <f>'MASTER_ ALL areas - No.seedling'!BT111</f>
        <v>0</v>
      </c>
      <c r="BV72" s="77">
        <f t="shared" si="378"/>
        <v>0</v>
      </c>
      <c r="BW72" s="82">
        <f>'MASTER_ ALL areas - No.seedling'!BV111</f>
        <v>0</v>
      </c>
      <c r="BX72" s="76">
        <f>'MASTER_ ALL areas - No.seedling'!BW111</f>
        <v>0</v>
      </c>
      <c r="BY72" s="77">
        <f t="shared" si="379"/>
        <v>0</v>
      </c>
      <c r="BZ72" s="82">
        <f>'MASTER_ ALL areas - No.seedling'!BY111</f>
        <v>0</v>
      </c>
      <c r="CA72" s="81">
        <f t="shared" si="380"/>
        <v>0</v>
      </c>
      <c r="CB72" s="79"/>
      <c r="CC72" s="75">
        <f>'MASTER_ ALL areas - No.seedling'!CB111</f>
        <v>20</v>
      </c>
      <c r="CD72" s="76">
        <f>'MASTER_ ALL areas - No.seedling'!CC111</f>
        <v>0</v>
      </c>
      <c r="CE72" s="80">
        <f t="shared" si="381"/>
        <v>0</v>
      </c>
      <c r="CF72" s="76">
        <f>'MASTER_ ALL areas - No.seedling'!CE111</f>
        <v>0</v>
      </c>
      <c r="CG72" s="81">
        <f t="shared" si="382"/>
        <v>0</v>
      </c>
      <c r="CH72" s="75">
        <f>'MASTER_ ALL areas - No.seedling'!CG111</f>
        <v>100</v>
      </c>
      <c r="CI72" s="76">
        <f>'MASTER_ ALL areas - No.seedling'!CH111</f>
        <v>3</v>
      </c>
      <c r="CJ72" s="80">
        <f t="shared" si="383"/>
        <v>0.6</v>
      </c>
      <c r="CK72" s="76">
        <f>'MASTER_ ALL areas - No.seedling'!CJ111</f>
        <v>5</v>
      </c>
      <c r="CL72" s="81">
        <f t="shared" si="384"/>
        <v>1</v>
      </c>
      <c r="CM72" s="75">
        <f>'MASTER_ ALL areas - No.seedling'!CL111</f>
        <v>60</v>
      </c>
      <c r="CN72" s="76">
        <f>'MASTER_ ALL areas - No.seedling'!CM111</f>
        <v>1</v>
      </c>
      <c r="CO72" s="80">
        <f t="shared" si="385"/>
        <v>0.33333333333333331</v>
      </c>
      <c r="CP72" s="76">
        <f>'MASTER_ ALL areas - No.seedling'!CO111</f>
        <v>3</v>
      </c>
      <c r="CQ72" s="81">
        <f t="shared" si="386"/>
        <v>1</v>
      </c>
      <c r="CR72" s="75">
        <f>'MASTER_ ALL areas - No.seedling'!CQ111</f>
        <v>80</v>
      </c>
      <c r="CS72" s="76">
        <f>'MASTER_ ALL areas - No.seedling'!CR111</f>
        <v>0</v>
      </c>
      <c r="CT72" s="80">
        <f t="shared" si="387"/>
        <v>0</v>
      </c>
      <c r="CU72" s="76">
        <f>'MASTER_ ALL areas - No.seedling'!CT111</f>
        <v>1</v>
      </c>
      <c r="CV72" s="81">
        <f t="shared" si="388"/>
        <v>0.25</v>
      </c>
      <c r="CW72" s="113">
        <f>'MASTER_ ALL areas - No.seedling'!CV111</f>
        <v>0</v>
      </c>
      <c r="CX72" s="76">
        <f>'MASTER_ ALL areas - No.seedling'!CW111</f>
        <v>0</v>
      </c>
      <c r="CY72" s="80">
        <f t="shared" si="389"/>
        <v>0</v>
      </c>
      <c r="CZ72" s="76">
        <f>'MASTER_ ALL areas - No.seedling'!CY111</f>
        <v>0</v>
      </c>
      <c r="DA72" s="81">
        <f t="shared" si="390"/>
        <v>0</v>
      </c>
      <c r="DB72" s="75">
        <f>'MASTER_ ALL areas - No.seedling'!DA111</f>
        <v>100</v>
      </c>
      <c r="DC72" s="76">
        <f>'MASTER_ ALL areas - No.seedling'!DB111</f>
        <v>3</v>
      </c>
      <c r="DD72" s="80">
        <f t="shared" si="391"/>
        <v>0.6</v>
      </c>
      <c r="DE72" s="76">
        <f>'MASTER_ ALL areas - No.seedling'!DD111</f>
        <v>5</v>
      </c>
      <c r="DF72" s="81">
        <f t="shared" si="392"/>
        <v>1</v>
      </c>
      <c r="DG72" s="113">
        <f>'MASTER_ ALL areas - No.seedling'!DF111</f>
        <v>0</v>
      </c>
      <c r="DH72" s="76">
        <f>'MASTER_ ALL areas - No.seedling'!DG111</f>
        <v>0</v>
      </c>
      <c r="DI72" s="80">
        <f t="shared" si="393"/>
        <v>0</v>
      </c>
      <c r="DJ72" s="76">
        <f>'MASTER_ ALL areas - No.seedling'!DI111</f>
        <v>0</v>
      </c>
      <c r="DK72" s="81">
        <f t="shared" si="394"/>
        <v>0</v>
      </c>
      <c r="DL72" s="113">
        <f>'MASTER_ ALL areas - No.seedling'!DK111</f>
        <v>0</v>
      </c>
      <c r="DM72" s="76">
        <f>'MASTER_ ALL areas - No.seedling'!DL111</f>
        <v>0</v>
      </c>
      <c r="DN72" s="80">
        <f t="shared" si="395"/>
        <v>0</v>
      </c>
      <c r="DO72" s="76">
        <f>'MASTER_ ALL areas - No.seedling'!DN111</f>
        <v>0</v>
      </c>
      <c r="DP72" s="81">
        <f t="shared" si="396"/>
        <v>0</v>
      </c>
      <c r="DQ72" s="113">
        <f>'MASTER_ ALL areas - No.seedling'!DP111</f>
        <v>0</v>
      </c>
      <c r="DR72" s="76">
        <f>'MASTER_ ALL areas - No.seedling'!DQ111</f>
        <v>0</v>
      </c>
      <c r="DS72" s="80">
        <f t="shared" si="397"/>
        <v>0</v>
      </c>
      <c r="DT72" s="76">
        <f>'MASTER_ ALL areas - No.seedling'!DS111</f>
        <v>0</v>
      </c>
      <c r="DU72" s="81">
        <f t="shared" si="398"/>
        <v>0</v>
      </c>
      <c r="DV72" s="113">
        <f>'MASTER_ ALL areas - No.seedling'!DU111</f>
        <v>0</v>
      </c>
      <c r="DW72" s="76">
        <f>'MASTER_ ALL areas - No.seedling'!DV111</f>
        <v>0</v>
      </c>
      <c r="DX72" s="80">
        <f t="shared" si="399"/>
        <v>0</v>
      </c>
      <c r="DY72" s="76">
        <f>'MASTER_ ALL areas - No.seedling'!DX111</f>
        <v>0</v>
      </c>
      <c r="DZ72" s="81">
        <f t="shared" si="400"/>
        <v>0</v>
      </c>
      <c r="EA72" s="113">
        <f>'MASTER_ ALL areas - No.seedling'!DZ111</f>
        <v>0</v>
      </c>
      <c r="EB72" s="76">
        <f>'MASTER_ ALL areas - No.seedling'!EA111</f>
        <v>0</v>
      </c>
      <c r="EC72" s="80">
        <f t="shared" si="401"/>
        <v>0</v>
      </c>
      <c r="ED72" s="76">
        <f>'MASTER_ ALL areas - No.seedling'!EC111</f>
        <v>0</v>
      </c>
      <c r="EE72" s="81">
        <f t="shared" si="402"/>
        <v>0</v>
      </c>
      <c r="EF72" s="113">
        <f>'MASTER_ ALL areas - No.seedling'!EE111</f>
        <v>0</v>
      </c>
      <c r="EG72" s="76">
        <f>'MASTER_ ALL areas - No.seedling'!EF111</f>
        <v>0</v>
      </c>
      <c r="EH72" s="80">
        <f t="shared" si="403"/>
        <v>0</v>
      </c>
      <c r="EI72" s="76">
        <f>'MASTER_ ALL areas - No.seedling'!EH111</f>
        <v>0</v>
      </c>
      <c r="EJ72" s="81">
        <f t="shared" si="404"/>
        <v>0</v>
      </c>
      <c r="EK72" s="113">
        <f>'MASTER_ ALL areas - No.seedling'!EJ111</f>
        <v>0</v>
      </c>
      <c r="EL72" s="76">
        <f>'MASTER_ ALL areas - No.seedling'!EK111</f>
        <v>0</v>
      </c>
      <c r="EM72" s="80">
        <f t="shared" si="405"/>
        <v>0</v>
      </c>
      <c r="EN72" s="76">
        <f>'MASTER_ ALL areas - No.seedling'!EM111</f>
        <v>0</v>
      </c>
      <c r="EO72" s="81">
        <f t="shared" si="406"/>
        <v>0</v>
      </c>
      <c r="EP72" s="113">
        <f>'MASTER_ ALL areas - No.seedling'!EO111</f>
        <v>0</v>
      </c>
      <c r="EQ72" s="76">
        <f>'MASTER_ ALL areas - No.seedling'!EP111</f>
        <v>0</v>
      </c>
      <c r="ER72" s="80">
        <f t="shared" si="407"/>
        <v>0</v>
      </c>
      <c r="ES72" s="76">
        <f>'MASTER_ ALL areas - No.seedling'!ER111</f>
        <v>0</v>
      </c>
      <c r="ET72" s="81">
        <f t="shared" si="408"/>
        <v>0</v>
      </c>
      <c r="EU72" s="113">
        <f>'MASTER_ ALL areas - No.seedling'!ET111</f>
        <v>0</v>
      </c>
      <c r="EV72" s="76">
        <f>'MASTER_ ALL areas - No.seedling'!EU111</f>
        <v>0</v>
      </c>
      <c r="EW72" s="80">
        <f t="shared" si="409"/>
        <v>0</v>
      </c>
      <c r="EX72" s="76">
        <f>'MASTER_ ALL areas - No.seedling'!EW111</f>
        <v>0</v>
      </c>
      <c r="EY72" s="81">
        <f t="shared" si="410"/>
        <v>0</v>
      </c>
      <c r="EZ72" s="113">
        <f>'MASTER_ ALL areas - No.seedling'!EY111</f>
        <v>0</v>
      </c>
      <c r="FA72" s="76">
        <f>'MASTER_ ALL areas - No.seedling'!EZ111</f>
        <v>0</v>
      </c>
      <c r="FB72" s="80">
        <f t="shared" si="411"/>
        <v>0</v>
      </c>
      <c r="FC72" s="76">
        <f>'MASTER_ ALL areas - No.seedling'!FB111</f>
        <v>0</v>
      </c>
      <c r="FD72" s="81">
        <f t="shared" si="412"/>
        <v>0</v>
      </c>
      <c r="FE72" s="113">
        <f>'MASTER_ ALL areas - No.seedling'!FD111</f>
        <v>0</v>
      </c>
      <c r="FF72" s="76">
        <f>'MASTER_ ALL areas - No.seedling'!FE111</f>
        <v>0</v>
      </c>
      <c r="FG72" s="80">
        <f t="shared" si="413"/>
        <v>0</v>
      </c>
      <c r="FH72" s="76">
        <f>'MASTER_ ALL areas - No.seedling'!FG111</f>
        <v>0</v>
      </c>
      <c r="FI72" s="81">
        <f t="shared" si="414"/>
        <v>0</v>
      </c>
      <c r="FJ72" s="113">
        <f>'MASTER_ ALL areas - No.seedling'!FI111</f>
        <v>0</v>
      </c>
      <c r="FK72" s="76">
        <f>'MASTER_ ALL areas - No.seedling'!FJ111</f>
        <v>0</v>
      </c>
      <c r="FL72" s="80">
        <f t="shared" si="415"/>
        <v>0</v>
      </c>
      <c r="FM72" s="76">
        <f>'MASTER_ ALL areas - No.seedling'!FL111</f>
        <v>0</v>
      </c>
      <c r="FN72" s="81">
        <f t="shared" si="416"/>
        <v>0</v>
      </c>
      <c r="FO72" s="113">
        <f>'MASTER_ ALL areas - No.seedling'!FN111</f>
        <v>0</v>
      </c>
      <c r="FP72" s="76">
        <f>'MASTER_ ALL areas - No.seedling'!FO111</f>
        <v>0</v>
      </c>
      <c r="FQ72" s="80">
        <f t="shared" si="417"/>
        <v>0</v>
      </c>
      <c r="FR72" s="76">
        <f>'MASTER_ ALL areas - No.seedling'!FQ111</f>
        <v>0</v>
      </c>
      <c r="FS72" s="81">
        <f t="shared" si="418"/>
        <v>0</v>
      </c>
      <c r="FT72" s="113">
        <f>'MASTER_ ALL areas - No.seedling'!FS111</f>
        <v>0</v>
      </c>
      <c r="FU72" s="76">
        <f>'MASTER_ ALL areas - No.seedling'!FT111</f>
        <v>0</v>
      </c>
      <c r="FV72" s="80">
        <f t="shared" si="419"/>
        <v>0</v>
      </c>
      <c r="FW72" s="76">
        <f>'MASTER_ ALL areas - No.seedling'!FV111</f>
        <v>0</v>
      </c>
      <c r="FX72" s="81">
        <f t="shared" si="420"/>
        <v>0</v>
      </c>
      <c r="FY72" s="113">
        <f>'MASTER_ ALL areas - No.seedling'!FX111</f>
        <v>0</v>
      </c>
      <c r="FZ72" s="76">
        <f>'MASTER_ ALL areas - No.seedling'!FY111</f>
        <v>0</v>
      </c>
      <c r="GA72" s="80">
        <f t="shared" si="421"/>
        <v>0</v>
      </c>
      <c r="GB72" s="76">
        <f>'MASTER_ ALL areas - No.seedling'!GA111</f>
        <v>0</v>
      </c>
      <c r="GC72" s="81">
        <f t="shared" si="422"/>
        <v>0</v>
      </c>
      <c r="GD72" s="113">
        <f>'MASTER_ ALL areas - No.seedling'!GC111</f>
        <v>0</v>
      </c>
      <c r="GE72" s="76">
        <f>'MASTER_ ALL areas - No.seedling'!GD111</f>
        <v>0</v>
      </c>
      <c r="GF72" s="80">
        <f t="shared" si="423"/>
        <v>0</v>
      </c>
      <c r="GG72" s="76">
        <f>'MASTER_ ALL areas - No.seedling'!GF111</f>
        <v>0</v>
      </c>
      <c r="GH72" s="81">
        <f t="shared" si="424"/>
        <v>0</v>
      </c>
      <c r="GI72" s="113">
        <f>'MASTER_ ALL areas - No.seedling'!GH111</f>
        <v>0</v>
      </c>
      <c r="GJ72" s="76">
        <f>'MASTER_ ALL areas - No.seedling'!GI111</f>
        <v>0</v>
      </c>
      <c r="GK72" s="80">
        <f t="shared" si="425"/>
        <v>0</v>
      </c>
      <c r="GL72" s="76">
        <f>'MASTER_ ALL areas - No.seedling'!GK111</f>
        <v>0</v>
      </c>
      <c r="GM72" s="81">
        <f t="shared" si="426"/>
        <v>0</v>
      </c>
      <c r="GN72" s="113">
        <f>'MASTER_ ALL areas - No.seedling'!GM111</f>
        <v>0</v>
      </c>
      <c r="GO72" s="76">
        <f>'MASTER_ ALL areas - No.seedling'!GN111</f>
        <v>0</v>
      </c>
      <c r="GP72" s="80">
        <f t="shared" si="427"/>
        <v>0</v>
      </c>
      <c r="GQ72" s="76">
        <f>'MASTER_ ALL areas - No.seedling'!GP111</f>
        <v>0</v>
      </c>
      <c r="GR72" s="81">
        <f t="shared" si="428"/>
        <v>0</v>
      </c>
      <c r="GS72" s="113">
        <f>'MASTER_ ALL areas - No.seedling'!GR111</f>
        <v>0</v>
      </c>
      <c r="GT72" s="76">
        <f>'MASTER_ ALL areas - No.seedling'!GS111</f>
        <v>0</v>
      </c>
      <c r="GU72" s="80">
        <f t="shared" si="429"/>
        <v>0</v>
      </c>
      <c r="GV72" s="76">
        <f>'MASTER_ ALL areas - No.seedling'!GU111</f>
        <v>0</v>
      </c>
      <c r="GW72" s="81">
        <f t="shared" si="430"/>
        <v>0</v>
      </c>
      <c r="GX72" s="113">
        <f>'MASTER_ ALL areas - No.seedling'!GW111</f>
        <v>0</v>
      </c>
      <c r="GY72" s="76">
        <f>'MASTER_ ALL areas - No.seedling'!GX111</f>
        <v>0</v>
      </c>
      <c r="GZ72" s="80">
        <f t="shared" si="431"/>
        <v>0</v>
      </c>
      <c r="HA72" s="76">
        <f>'MASTER_ ALL areas - No.seedling'!GZ111</f>
        <v>0</v>
      </c>
      <c r="HB72" s="81">
        <f t="shared" si="432"/>
        <v>0</v>
      </c>
      <c r="HC72" s="113">
        <f>'MASTER_ ALL areas - No.seedling'!HB111</f>
        <v>0</v>
      </c>
      <c r="HD72" s="76">
        <f>'MASTER_ ALL areas - No.seedling'!HC111</f>
        <v>0</v>
      </c>
      <c r="HE72" s="80">
        <f t="shared" si="433"/>
        <v>0</v>
      </c>
      <c r="HF72" s="76">
        <f>'MASTER_ ALL areas - No.seedling'!HE111</f>
        <v>0</v>
      </c>
      <c r="HG72" s="81">
        <f t="shared" si="434"/>
        <v>0</v>
      </c>
      <c r="HH72" s="113">
        <f>'MASTER_ ALL areas - No.seedling'!HG111</f>
        <v>0</v>
      </c>
      <c r="HI72" s="76">
        <f>'MASTER_ ALL areas - No.seedling'!HH111</f>
        <v>0</v>
      </c>
      <c r="HJ72" s="80">
        <f t="shared" si="435"/>
        <v>0</v>
      </c>
      <c r="HK72" s="76">
        <f>'MASTER_ ALL areas - No.seedling'!HJ111</f>
        <v>0</v>
      </c>
      <c r="HL72" s="81">
        <f t="shared" si="436"/>
        <v>0</v>
      </c>
      <c r="HM72" s="113">
        <f>'MASTER_ ALL areas - No.seedling'!HL111</f>
        <v>0</v>
      </c>
      <c r="HN72" s="76">
        <f>'MASTER_ ALL areas - No.seedling'!HM111</f>
        <v>0</v>
      </c>
      <c r="HO72" s="80">
        <f t="shared" si="437"/>
        <v>0</v>
      </c>
      <c r="HP72" s="76">
        <f>'MASTER_ ALL areas - No.seedling'!HO111</f>
        <v>0</v>
      </c>
      <c r="HQ72" s="81">
        <f t="shared" si="438"/>
        <v>0</v>
      </c>
      <c r="HR72" s="113">
        <f>'MASTER_ ALL areas - No.seedling'!HQ111</f>
        <v>0</v>
      </c>
      <c r="HS72" s="76">
        <f>'MASTER_ ALL areas - No.seedling'!HR111</f>
        <v>0</v>
      </c>
      <c r="HT72" s="80">
        <f t="shared" si="439"/>
        <v>0</v>
      </c>
      <c r="HU72" s="76">
        <f>'MASTER_ ALL areas - No.seedling'!HT111</f>
        <v>0</v>
      </c>
      <c r="HV72" s="81">
        <f t="shared" si="440"/>
        <v>0</v>
      </c>
      <c r="HW72" s="113">
        <f>'MASTER_ ALL areas - No.seedling'!HV111</f>
        <v>0</v>
      </c>
      <c r="HX72" s="76">
        <f>'MASTER_ ALL areas - No.seedling'!HW111</f>
        <v>0</v>
      </c>
      <c r="HY72" s="80">
        <f t="shared" si="441"/>
        <v>0</v>
      </c>
      <c r="HZ72" s="76">
        <f>'MASTER_ ALL areas - No.seedling'!HY111</f>
        <v>0</v>
      </c>
      <c r="IA72" s="81">
        <f t="shared" si="442"/>
        <v>0</v>
      </c>
      <c r="IB72" s="113">
        <f>'MASTER_ ALL areas - No.seedling'!IA111</f>
        <v>0</v>
      </c>
      <c r="IC72" s="76">
        <f>'MASTER_ ALL areas - No.seedling'!IB111</f>
        <v>0</v>
      </c>
      <c r="ID72" s="80">
        <f t="shared" si="443"/>
        <v>0</v>
      </c>
      <c r="IE72" s="76">
        <f>'MASTER_ ALL areas - No.seedling'!ID111</f>
        <v>0</v>
      </c>
      <c r="IF72" s="85">
        <f t="shared" si="444"/>
        <v>0</v>
      </c>
      <c r="IG72" s="86" t="s">
        <v>345</v>
      </c>
      <c r="IH72" s="87"/>
    </row>
    <row r="73" spans="2:242" ht="33" customHeight="1" x14ac:dyDescent="0.25">
      <c r="B73" s="420">
        <v>108</v>
      </c>
      <c r="C73" s="421" t="s">
        <v>346</v>
      </c>
      <c r="D73" s="422">
        <v>219071</v>
      </c>
      <c r="E73" s="423">
        <v>933735</v>
      </c>
      <c r="F73" s="424" t="s">
        <v>89</v>
      </c>
      <c r="G73" s="88" t="s">
        <v>110</v>
      </c>
      <c r="H73" s="212">
        <f>'MASTER_ ALL areas - No.seedling'!G112</f>
        <v>6</v>
      </c>
      <c r="I73" s="70">
        <f>'MASTER_ ALL areas - No.seedling'!H112</f>
        <v>0.7</v>
      </c>
      <c r="J73" s="71">
        <f>'MASTER_ ALL areas - No.seedling'!I112</f>
        <v>32</v>
      </c>
      <c r="K73" s="72">
        <f>'MASTER_ ALL areas - No.seedling'!J112</f>
        <v>69</v>
      </c>
      <c r="L73" s="73">
        <f t="shared" si="356"/>
        <v>1380</v>
      </c>
      <c r="M73" s="74">
        <f>'MASTER_ ALL areas - No.seedling'!L112</f>
        <v>1380</v>
      </c>
      <c r="N73" s="113">
        <f>'MASTER_ ALL areas - No.seedling'!M112</f>
        <v>1</v>
      </c>
      <c r="O73" s="114">
        <f>'MASTER_ ALL areas - No.seedling'!N112</f>
        <v>35</v>
      </c>
      <c r="P73" s="80">
        <f>'MASTER_ ALL areas - No.seedling'!O112</f>
        <v>1.4492753623188406E-2</v>
      </c>
      <c r="Q73" s="81">
        <f>'MASTER_ ALL areas - No.seedling'!P112</f>
        <v>0.50724637681159424</v>
      </c>
      <c r="R73" s="621"/>
      <c r="S73" s="617">
        <f>'MASTER_ ALL areas - No.seedling'!R112</f>
        <v>1360</v>
      </c>
      <c r="T73" s="76">
        <f>'MASTER_ ALL areas - No.seedling'!S112</f>
        <v>1</v>
      </c>
      <c r="U73" s="77">
        <f t="shared" si="357"/>
        <v>1.4705882352941176E-2</v>
      </c>
      <c r="V73" s="82">
        <f>'MASTER_ ALL areas - No.seedling'!U112</f>
        <v>34</v>
      </c>
      <c r="W73" s="80">
        <f t="shared" si="358"/>
        <v>0.5</v>
      </c>
      <c r="X73" s="619">
        <f>'MASTER_ ALL areas - No.seedling'!W112</f>
        <v>20</v>
      </c>
      <c r="Y73" s="82">
        <f>'MASTER_ ALL areas - No.seedling'!X112</f>
        <v>0</v>
      </c>
      <c r="Z73" s="77">
        <f t="shared" si="359"/>
        <v>0</v>
      </c>
      <c r="AA73" s="82">
        <f>'MASTER_ ALL areas - No.seedling'!Z112</f>
        <v>1</v>
      </c>
      <c r="AB73" s="80">
        <f t="shared" si="360"/>
        <v>1</v>
      </c>
      <c r="AC73" s="76">
        <f>'MASTER_ ALL areas - No.seedling'!AB112</f>
        <v>0</v>
      </c>
      <c r="AD73" s="76">
        <f>'MASTER_ ALL areas - No.seedling'!AC112</f>
        <v>0</v>
      </c>
      <c r="AE73" s="77">
        <f t="shared" si="361"/>
        <v>0</v>
      </c>
      <c r="AF73" s="82">
        <f>'MASTER_ ALL areas - No.seedling'!AE112</f>
        <v>0</v>
      </c>
      <c r="AG73" s="80">
        <f t="shared" si="362"/>
        <v>0</v>
      </c>
      <c r="AH73" s="76">
        <f>'MASTER_ ALL areas - No.seedling'!AG112</f>
        <v>0</v>
      </c>
      <c r="AI73" s="76">
        <f>'MASTER_ ALL areas - No.seedling'!AH112</f>
        <v>0</v>
      </c>
      <c r="AJ73" s="77">
        <f t="shared" si="363"/>
        <v>0</v>
      </c>
      <c r="AK73" s="82">
        <f>'MASTER_ ALL areas - No.seedling'!AJ112</f>
        <v>0</v>
      </c>
      <c r="AL73" s="81">
        <f t="shared" si="364"/>
        <v>0</v>
      </c>
      <c r="AM73" s="621"/>
      <c r="AN73" s="617">
        <f>'MASTER_ ALL areas - No.seedling'!AM112</f>
        <v>60</v>
      </c>
      <c r="AO73" s="76">
        <f>'MASTER_ ALL areas - No.seedling'!AN112</f>
        <v>0</v>
      </c>
      <c r="AP73" s="77">
        <f t="shared" si="365"/>
        <v>0</v>
      </c>
      <c r="AQ73" s="82">
        <f>'MASTER_ ALL areas - No.seedling'!AP112</f>
        <v>1</v>
      </c>
      <c r="AR73" s="77">
        <f t="shared" si="366"/>
        <v>0.33333333333333331</v>
      </c>
      <c r="AS73" s="82">
        <f>'MASTER_ ALL areas - No.seedling'!AR112</f>
        <v>1320</v>
      </c>
      <c r="AT73" s="76">
        <f>'MASTER_ ALL areas - No.seedling'!AS112</f>
        <v>1</v>
      </c>
      <c r="AU73" s="77">
        <f t="shared" si="367"/>
        <v>1.5151515151515152E-2</v>
      </c>
      <c r="AV73" s="82">
        <f>'MASTER_ ALL areas - No.seedling'!AU112</f>
        <v>34</v>
      </c>
      <c r="AW73" s="77">
        <f t="shared" si="368"/>
        <v>0.51515151515151514</v>
      </c>
      <c r="AX73" s="71">
        <f>'MASTER_ ALL areas - No.seedling'!AW112</f>
        <v>0</v>
      </c>
      <c r="AY73" s="82">
        <f>'MASTER_ ALL areas - No.seedling'!AX112</f>
        <v>0</v>
      </c>
      <c r="AZ73" s="77">
        <f t="shared" si="369"/>
        <v>0</v>
      </c>
      <c r="BA73" s="82">
        <f>'MASTER_ ALL areas - No.seedling'!AZ112</f>
        <v>0</v>
      </c>
      <c r="BB73" s="77">
        <f t="shared" si="370"/>
        <v>0</v>
      </c>
      <c r="BC73" s="82">
        <f>'MASTER_ ALL areas - No.seedling'!BB112</f>
        <v>0</v>
      </c>
      <c r="BD73" s="76">
        <f>'MASTER_ ALL areas - No.seedling'!BC112</f>
        <v>0</v>
      </c>
      <c r="BE73" s="77">
        <f t="shared" si="371"/>
        <v>0</v>
      </c>
      <c r="BF73" s="82">
        <f>'MASTER_ ALL areas - No.seedling'!BE112</f>
        <v>0</v>
      </c>
      <c r="BG73" s="77">
        <f t="shared" si="372"/>
        <v>0</v>
      </c>
      <c r="BH73" s="82">
        <f>'MASTER_ ALL areas - No.seedling'!BG112</f>
        <v>0</v>
      </c>
      <c r="BI73" s="76">
        <f>'MASTER_ ALL areas - No.seedling'!BH112</f>
        <v>0</v>
      </c>
      <c r="BJ73" s="77">
        <f t="shared" si="373"/>
        <v>0</v>
      </c>
      <c r="BK73" s="82">
        <f>'MASTER_ ALL areas - No.seedling'!BJ112</f>
        <v>0</v>
      </c>
      <c r="BL73" s="77">
        <f t="shared" si="374"/>
        <v>0</v>
      </c>
      <c r="BM73" s="82">
        <f>'MASTER_ ALL areas - No.seedling'!BL112</f>
        <v>0</v>
      </c>
      <c r="BN73" s="76">
        <f>'MASTER_ ALL areas - No.seedling'!BM112</f>
        <v>0</v>
      </c>
      <c r="BO73" s="77">
        <f t="shared" si="375"/>
        <v>0</v>
      </c>
      <c r="BP73" s="82">
        <f>'MASTER_ ALL areas - No.seedling'!BO112</f>
        <v>0</v>
      </c>
      <c r="BQ73" s="77">
        <f t="shared" si="376"/>
        <v>0</v>
      </c>
      <c r="BR73" s="82">
        <f>'MASTER_ ALL areas - No.seedling'!BQ112</f>
        <v>0</v>
      </c>
      <c r="BS73" s="76">
        <f>'MASTER_ ALL areas - No.seedling'!BR112</f>
        <v>0</v>
      </c>
      <c r="BT73" s="77">
        <f t="shared" si="377"/>
        <v>0</v>
      </c>
      <c r="BU73" s="82">
        <f>'MASTER_ ALL areas - No.seedling'!BT112</f>
        <v>0</v>
      </c>
      <c r="BV73" s="77">
        <f t="shared" si="378"/>
        <v>0</v>
      </c>
      <c r="BW73" s="82">
        <f>'MASTER_ ALL areas - No.seedling'!BV112</f>
        <v>0</v>
      </c>
      <c r="BX73" s="76">
        <f>'MASTER_ ALL areas - No.seedling'!BW112</f>
        <v>0</v>
      </c>
      <c r="BY73" s="77">
        <f t="shared" si="379"/>
        <v>0</v>
      </c>
      <c r="BZ73" s="82">
        <f>'MASTER_ ALL areas - No.seedling'!BY112</f>
        <v>0</v>
      </c>
      <c r="CA73" s="81">
        <f t="shared" si="380"/>
        <v>0</v>
      </c>
      <c r="CB73" s="79"/>
      <c r="CC73" s="75">
        <f>'MASTER_ ALL areas - No.seedling'!CB112</f>
        <v>60</v>
      </c>
      <c r="CD73" s="76">
        <f>'MASTER_ ALL areas - No.seedling'!CC112</f>
        <v>0</v>
      </c>
      <c r="CE73" s="80">
        <f t="shared" si="381"/>
        <v>0</v>
      </c>
      <c r="CF73" s="76">
        <f>'MASTER_ ALL areas - No.seedling'!CE112</f>
        <v>1</v>
      </c>
      <c r="CG73" s="81">
        <f t="shared" si="382"/>
        <v>0.33333333333333331</v>
      </c>
      <c r="CH73" s="113">
        <f>'MASTER_ ALL areas - No.seedling'!CG112</f>
        <v>0</v>
      </c>
      <c r="CI73" s="76">
        <f>'MASTER_ ALL areas - No.seedling'!CH112</f>
        <v>0</v>
      </c>
      <c r="CJ73" s="80">
        <f t="shared" si="383"/>
        <v>0</v>
      </c>
      <c r="CK73" s="76">
        <f>'MASTER_ ALL areas - No.seedling'!CJ112</f>
        <v>0</v>
      </c>
      <c r="CL73" s="81">
        <f t="shared" si="384"/>
        <v>0</v>
      </c>
      <c r="CM73" s="113">
        <f>'MASTER_ ALL areas - No.seedling'!CL112</f>
        <v>0</v>
      </c>
      <c r="CN73" s="76">
        <f>'MASTER_ ALL areas - No.seedling'!CM112</f>
        <v>0</v>
      </c>
      <c r="CO73" s="80">
        <f t="shared" si="385"/>
        <v>0</v>
      </c>
      <c r="CP73" s="76">
        <f>'MASTER_ ALL areas - No.seedling'!CO112</f>
        <v>0</v>
      </c>
      <c r="CQ73" s="81">
        <f t="shared" si="386"/>
        <v>0</v>
      </c>
      <c r="CR73" s="113">
        <f>'MASTER_ ALL areas - No.seedling'!CQ112</f>
        <v>0</v>
      </c>
      <c r="CS73" s="76">
        <f>'MASTER_ ALL areas - No.seedling'!CR112</f>
        <v>0</v>
      </c>
      <c r="CT73" s="80">
        <f t="shared" si="387"/>
        <v>0</v>
      </c>
      <c r="CU73" s="76">
        <f>'MASTER_ ALL areas - No.seedling'!CT112</f>
        <v>0</v>
      </c>
      <c r="CV73" s="81">
        <f t="shared" si="388"/>
        <v>0</v>
      </c>
      <c r="CW73" s="75">
        <f>'MASTER_ ALL areas - No.seedling'!CV112</f>
        <v>1300</v>
      </c>
      <c r="CX73" s="76">
        <f>'MASTER_ ALL areas - No.seedling'!CW112</f>
        <v>1</v>
      </c>
      <c r="CY73" s="80">
        <f t="shared" si="389"/>
        <v>1.5384615384615385E-2</v>
      </c>
      <c r="CZ73" s="76">
        <f>'MASTER_ ALL areas - No.seedling'!CY112</f>
        <v>33</v>
      </c>
      <c r="DA73" s="81">
        <f t="shared" si="390"/>
        <v>0.50769230769230766</v>
      </c>
      <c r="DB73" s="75">
        <f>'MASTER_ ALL areas - No.seedling'!DA112</f>
        <v>20</v>
      </c>
      <c r="DC73" s="76">
        <f>'MASTER_ ALL areas - No.seedling'!DB112</f>
        <v>0</v>
      </c>
      <c r="DD73" s="80">
        <f t="shared" si="391"/>
        <v>0</v>
      </c>
      <c r="DE73" s="76">
        <f>'MASTER_ ALL areas - No.seedling'!DD112</f>
        <v>1</v>
      </c>
      <c r="DF73" s="81">
        <f t="shared" si="392"/>
        <v>1</v>
      </c>
      <c r="DG73" s="113">
        <f>'MASTER_ ALL areas - No.seedling'!DF112</f>
        <v>0</v>
      </c>
      <c r="DH73" s="76">
        <f>'MASTER_ ALL areas - No.seedling'!DG112</f>
        <v>0</v>
      </c>
      <c r="DI73" s="80">
        <f t="shared" si="393"/>
        <v>0</v>
      </c>
      <c r="DJ73" s="76">
        <f>'MASTER_ ALL areas - No.seedling'!DI112</f>
        <v>0</v>
      </c>
      <c r="DK73" s="81">
        <f t="shared" si="394"/>
        <v>0</v>
      </c>
      <c r="DL73" s="113">
        <f>'MASTER_ ALL areas - No.seedling'!DK112</f>
        <v>0</v>
      </c>
      <c r="DM73" s="76">
        <f>'MASTER_ ALL areas - No.seedling'!DL112</f>
        <v>0</v>
      </c>
      <c r="DN73" s="80">
        <f t="shared" si="395"/>
        <v>0</v>
      </c>
      <c r="DO73" s="76">
        <f>'MASTER_ ALL areas - No.seedling'!DN112</f>
        <v>0</v>
      </c>
      <c r="DP73" s="81">
        <f t="shared" si="396"/>
        <v>0</v>
      </c>
      <c r="DQ73" s="113">
        <f>'MASTER_ ALL areas - No.seedling'!DP112</f>
        <v>0</v>
      </c>
      <c r="DR73" s="76">
        <f>'MASTER_ ALL areas - No.seedling'!DQ112</f>
        <v>0</v>
      </c>
      <c r="DS73" s="80">
        <f t="shared" si="397"/>
        <v>0</v>
      </c>
      <c r="DT73" s="76">
        <f>'MASTER_ ALL areas - No.seedling'!DS112</f>
        <v>0</v>
      </c>
      <c r="DU73" s="81">
        <f t="shared" si="398"/>
        <v>0</v>
      </c>
      <c r="DV73" s="113">
        <f>'MASTER_ ALL areas - No.seedling'!DU112</f>
        <v>0</v>
      </c>
      <c r="DW73" s="76">
        <f>'MASTER_ ALL areas - No.seedling'!DV112</f>
        <v>0</v>
      </c>
      <c r="DX73" s="80">
        <f t="shared" si="399"/>
        <v>0</v>
      </c>
      <c r="DY73" s="76">
        <f>'MASTER_ ALL areas - No.seedling'!DX112</f>
        <v>0</v>
      </c>
      <c r="DZ73" s="81">
        <f t="shared" si="400"/>
        <v>0</v>
      </c>
      <c r="EA73" s="113">
        <f>'MASTER_ ALL areas - No.seedling'!DZ112</f>
        <v>0</v>
      </c>
      <c r="EB73" s="76">
        <f>'MASTER_ ALL areas - No.seedling'!EA112</f>
        <v>0</v>
      </c>
      <c r="EC73" s="80">
        <f t="shared" si="401"/>
        <v>0</v>
      </c>
      <c r="ED73" s="76">
        <f>'MASTER_ ALL areas - No.seedling'!EC112</f>
        <v>0</v>
      </c>
      <c r="EE73" s="81">
        <f t="shared" si="402"/>
        <v>0</v>
      </c>
      <c r="EF73" s="113">
        <f>'MASTER_ ALL areas - No.seedling'!EE112</f>
        <v>0</v>
      </c>
      <c r="EG73" s="76">
        <f>'MASTER_ ALL areas - No.seedling'!EF112</f>
        <v>0</v>
      </c>
      <c r="EH73" s="80">
        <f t="shared" si="403"/>
        <v>0</v>
      </c>
      <c r="EI73" s="76">
        <f>'MASTER_ ALL areas - No.seedling'!EH112</f>
        <v>0</v>
      </c>
      <c r="EJ73" s="81">
        <f t="shared" si="404"/>
        <v>0</v>
      </c>
      <c r="EK73" s="113">
        <f>'MASTER_ ALL areas - No.seedling'!EJ112</f>
        <v>0</v>
      </c>
      <c r="EL73" s="76">
        <f>'MASTER_ ALL areas - No.seedling'!EK112</f>
        <v>0</v>
      </c>
      <c r="EM73" s="80">
        <f t="shared" si="405"/>
        <v>0</v>
      </c>
      <c r="EN73" s="76">
        <f>'MASTER_ ALL areas - No.seedling'!EM112</f>
        <v>0</v>
      </c>
      <c r="EO73" s="81">
        <f t="shared" si="406"/>
        <v>0</v>
      </c>
      <c r="EP73" s="113">
        <f>'MASTER_ ALL areas - No.seedling'!EO112</f>
        <v>0</v>
      </c>
      <c r="EQ73" s="76">
        <f>'MASTER_ ALL areas - No.seedling'!EP112</f>
        <v>0</v>
      </c>
      <c r="ER73" s="80">
        <f t="shared" si="407"/>
        <v>0</v>
      </c>
      <c r="ES73" s="76">
        <f>'MASTER_ ALL areas - No.seedling'!ER112</f>
        <v>0</v>
      </c>
      <c r="ET73" s="81">
        <f t="shared" si="408"/>
        <v>0</v>
      </c>
      <c r="EU73" s="113">
        <f>'MASTER_ ALL areas - No.seedling'!ET112</f>
        <v>0</v>
      </c>
      <c r="EV73" s="76">
        <f>'MASTER_ ALL areas - No.seedling'!EU112</f>
        <v>0</v>
      </c>
      <c r="EW73" s="80">
        <f t="shared" si="409"/>
        <v>0</v>
      </c>
      <c r="EX73" s="76">
        <f>'MASTER_ ALL areas - No.seedling'!EW112</f>
        <v>0</v>
      </c>
      <c r="EY73" s="81">
        <f t="shared" si="410"/>
        <v>0</v>
      </c>
      <c r="EZ73" s="113">
        <f>'MASTER_ ALL areas - No.seedling'!EY112</f>
        <v>0</v>
      </c>
      <c r="FA73" s="76">
        <f>'MASTER_ ALL areas - No.seedling'!EZ112</f>
        <v>0</v>
      </c>
      <c r="FB73" s="80">
        <f t="shared" si="411"/>
        <v>0</v>
      </c>
      <c r="FC73" s="76">
        <f>'MASTER_ ALL areas - No.seedling'!FB112</f>
        <v>0</v>
      </c>
      <c r="FD73" s="81">
        <f t="shared" si="412"/>
        <v>0</v>
      </c>
      <c r="FE73" s="113">
        <f>'MASTER_ ALL areas - No.seedling'!FD112</f>
        <v>0</v>
      </c>
      <c r="FF73" s="76">
        <f>'MASTER_ ALL areas - No.seedling'!FE112</f>
        <v>0</v>
      </c>
      <c r="FG73" s="80">
        <f t="shared" si="413"/>
        <v>0</v>
      </c>
      <c r="FH73" s="76">
        <f>'MASTER_ ALL areas - No.seedling'!FG112</f>
        <v>0</v>
      </c>
      <c r="FI73" s="81">
        <f t="shared" si="414"/>
        <v>0</v>
      </c>
      <c r="FJ73" s="113">
        <f>'MASTER_ ALL areas - No.seedling'!FI112</f>
        <v>0</v>
      </c>
      <c r="FK73" s="76">
        <f>'MASTER_ ALL areas - No.seedling'!FJ112</f>
        <v>0</v>
      </c>
      <c r="FL73" s="80">
        <f t="shared" si="415"/>
        <v>0</v>
      </c>
      <c r="FM73" s="76">
        <f>'MASTER_ ALL areas - No.seedling'!FL112</f>
        <v>0</v>
      </c>
      <c r="FN73" s="81">
        <f t="shared" si="416"/>
        <v>0</v>
      </c>
      <c r="FO73" s="113">
        <f>'MASTER_ ALL areas - No.seedling'!FN112</f>
        <v>0</v>
      </c>
      <c r="FP73" s="76">
        <f>'MASTER_ ALL areas - No.seedling'!FO112</f>
        <v>0</v>
      </c>
      <c r="FQ73" s="80">
        <f t="shared" si="417"/>
        <v>0</v>
      </c>
      <c r="FR73" s="76">
        <f>'MASTER_ ALL areas - No.seedling'!FQ112</f>
        <v>0</v>
      </c>
      <c r="FS73" s="81">
        <f t="shared" si="418"/>
        <v>0</v>
      </c>
      <c r="FT73" s="113">
        <f>'MASTER_ ALL areas - No.seedling'!FS112</f>
        <v>0</v>
      </c>
      <c r="FU73" s="76">
        <f>'MASTER_ ALL areas - No.seedling'!FT112</f>
        <v>0</v>
      </c>
      <c r="FV73" s="80">
        <f t="shared" si="419"/>
        <v>0</v>
      </c>
      <c r="FW73" s="76">
        <f>'MASTER_ ALL areas - No.seedling'!FV112</f>
        <v>0</v>
      </c>
      <c r="FX73" s="81">
        <f t="shared" si="420"/>
        <v>0</v>
      </c>
      <c r="FY73" s="113">
        <f>'MASTER_ ALL areas - No.seedling'!FX112</f>
        <v>0</v>
      </c>
      <c r="FZ73" s="76">
        <f>'MASTER_ ALL areas - No.seedling'!FY112</f>
        <v>0</v>
      </c>
      <c r="GA73" s="80">
        <f t="shared" si="421"/>
        <v>0</v>
      </c>
      <c r="GB73" s="76">
        <f>'MASTER_ ALL areas - No.seedling'!GA112</f>
        <v>0</v>
      </c>
      <c r="GC73" s="81">
        <f t="shared" si="422"/>
        <v>0</v>
      </c>
      <c r="GD73" s="113">
        <f>'MASTER_ ALL areas - No.seedling'!GC112</f>
        <v>0</v>
      </c>
      <c r="GE73" s="76">
        <f>'MASTER_ ALL areas - No.seedling'!GD112</f>
        <v>0</v>
      </c>
      <c r="GF73" s="80">
        <f t="shared" si="423"/>
        <v>0</v>
      </c>
      <c r="GG73" s="76">
        <f>'MASTER_ ALL areas - No.seedling'!GF112</f>
        <v>0</v>
      </c>
      <c r="GH73" s="81">
        <f t="shared" si="424"/>
        <v>0</v>
      </c>
      <c r="GI73" s="113">
        <f>'MASTER_ ALL areas - No.seedling'!GH112</f>
        <v>0</v>
      </c>
      <c r="GJ73" s="76">
        <f>'MASTER_ ALL areas - No.seedling'!GI112</f>
        <v>0</v>
      </c>
      <c r="GK73" s="80">
        <f t="shared" si="425"/>
        <v>0</v>
      </c>
      <c r="GL73" s="76">
        <f>'MASTER_ ALL areas - No.seedling'!GK112</f>
        <v>0</v>
      </c>
      <c r="GM73" s="81">
        <f t="shared" si="426"/>
        <v>0</v>
      </c>
      <c r="GN73" s="113">
        <f>'MASTER_ ALL areas - No.seedling'!GM112</f>
        <v>0</v>
      </c>
      <c r="GO73" s="76">
        <f>'MASTER_ ALL areas - No.seedling'!GN112</f>
        <v>0</v>
      </c>
      <c r="GP73" s="80">
        <f t="shared" si="427"/>
        <v>0</v>
      </c>
      <c r="GQ73" s="76">
        <f>'MASTER_ ALL areas - No.seedling'!GP112</f>
        <v>0</v>
      </c>
      <c r="GR73" s="81">
        <f t="shared" si="428"/>
        <v>0</v>
      </c>
      <c r="GS73" s="113">
        <f>'MASTER_ ALL areas - No.seedling'!GR112</f>
        <v>0</v>
      </c>
      <c r="GT73" s="76">
        <f>'MASTER_ ALL areas - No.seedling'!GS112</f>
        <v>0</v>
      </c>
      <c r="GU73" s="80">
        <f t="shared" si="429"/>
        <v>0</v>
      </c>
      <c r="GV73" s="76">
        <f>'MASTER_ ALL areas - No.seedling'!GU112</f>
        <v>0</v>
      </c>
      <c r="GW73" s="81">
        <f t="shared" si="430"/>
        <v>0</v>
      </c>
      <c r="GX73" s="113">
        <f>'MASTER_ ALL areas - No.seedling'!GW112</f>
        <v>0</v>
      </c>
      <c r="GY73" s="76">
        <f>'MASTER_ ALL areas - No.seedling'!GX112</f>
        <v>0</v>
      </c>
      <c r="GZ73" s="80">
        <f t="shared" si="431"/>
        <v>0</v>
      </c>
      <c r="HA73" s="76">
        <f>'MASTER_ ALL areas - No.seedling'!GZ112</f>
        <v>0</v>
      </c>
      <c r="HB73" s="81">
        <f t="shared" si="432"/>
        <v>0</v>
      </c>
      <c r="HC73" s="113">
        <f>'MASTER_ ALL areas - No.seedling'!HB112</f>
        <v>0</v>
      </c>
      <c r="HD73" s="76">
        <f>'MASTER_ ALL areas - No.seedling'!HC112</f>
        <v>0</v>
      </c>
      <c r="HE73" s="80">
        <f t="shared" si="433"/>
        <v>0</v>
      </c>
      <c r="HF73" s="76">
        <f>'MASTER_ ALL areas - No.seedling'!HE112</f>
        <v>0</v>
      </c>
      <c r="HG73" s="81">
        <f t="shared" si="434"/>
        <v>0</v>
      </c>
      <c r="HH73" s="113">
        <f>'MASTER_ ALL areas - No.seedling'!HG112</f>
        <v>0</v>
      </c>
      <c r="HI73" s="76">
        <f>'MASTER_ ALL areas - No.seedling'!HH112</f>
        <v>0</v>
      </c>
      <c r="HJ73" s="80">
        <f t="shared" si="435"/>
        <v>0</v>
      </c>
      <c r="HK73" s="76">
        <f>'MASTER_ ALL areas - No.seedling'!HJ112</f>
        <v>0</v>
      </c>
      <c r="HL73" s="81">
        <f t="shared" si="436"/>
        <v>0</v>
      </c>
      <c r="HM73" s="113">
        <f>'MASTER_ ALL areas - No.seedling'!HL112</f>
        <v>0</v>
      </c>
      <c r="HN73" s="76">
        <f>'MASTER_ ALL areas - No.seedling'!HM112</f>
        <v>0</v>
      </c>
      <c r="HO73" s="80">
        <f t="shared" si="437"/>
        <v>0</v>
      </c>
      <c r="HP73" s="76">
        <f>'MASTER_ ALL areas - No.seedling'!HO112</f>
        <v>0</v>
      </c>
      <c r="HQ73" s="81">
        <f t="shared" si="438"/>
        <v>0</v>
      </c>
      <c r="HR73" s="113">
        <f>'MASTER_ ALL areas - No.seedling'!HQ112</f>
        <v>0</v>
      </c>
      <c r="HS73" s="76">
        <f>'MASTER_ ALL areas - No.seedling'!HR112</f>
        <v>0</v>
      </c>
      <c r="HT73" s="80">
        <f t="shared" si="439"/>
        <v>0</v>
      </c>
      <c r="HU73" s="76">
        <f>'MASTER_ ALL areas - No.seedling'!HT112</f>
        <v>0</v>
      </c>
      <c r="HV73" s="81">
        <f t="shared" si="440"/>
        <v>0</v>
      </c>
      <c r="HW73" s="113">
        <f>'MASTER_ ALL areas - No.seedling'!HV112</f>
        <v>0</v>
      </c>
      <c r="HX73" s="76">
        <f>'MASTER_ ALL areas - No.seedling'!HW112</f>
        <v>0</v>
      </c>
      <c r="HY73" s="80">
        <f t="shared" si="441"/>
        <v>0</v>
      </c>
      <c r="HZ73" s="76">
        <f>'MASTER_ ALL areas - No.seedling'!HY112</f>
        <v>0</v>
      </c>
      <c r="IA73" s="81">
        <f t="shared" si="442"/>
        <v>0</v>
      </c>
      <c r="IB73" s="113">
        <f>'MASTER_ ALL areas - No.seedling'!IA112</f>
        <v>0</v>
      </c>
      <c r="IC73" s="76">
        <f>'MASTER_ ALL areas - No.seedling'!IB112</f>
        <v>0</v>
      </c>
      <c r="ID73" s="80">
        <f t="shared" si="443"/>
        <v>0</v>
      </c>
      <c r="IE73" s="76">
        <f>'MASTER_ ALL areas - No.seedling'!ID112</f>
        <v>0</v>
      </c>
      <c r="IF73" s="85">
        <f t="shared" si="444"/>
        <v>0</v>
      </c>
      <c r="IG73" s="86" t="s">
        <v>347</v>
      </c>
      <c r="IH73" s="87"/>
    </row>
    <row r="74" spans="2:242" ht="33" customHeight="1" x14ac:dyDescent="0.25">
      <c r="B74" s="420">
        <v>109</v>
      </c>
      <c r="C74" s="421" t="s">
        <v>348</v>
      </c>
      <c r="D74" s="422">
        <v>216343</v>
      </c>
      <c r="E74" s="423">
        <v>933944</v>
      </c>
      <c r="F74" s="424" t="s">
        <v>89</v>
      </c>
      <c r="G74" s="88" t="s">
        <v>349</v>
      </c>
      <c r="H74" s="212" t="str">
        <f>'MASTER_ ALL areas - No.seedling'!G113</f>
        <v>2(1)</v>
      </c>
      <c r="I74" s="70">
        <f>'MASTER_ ALL areas - No.seedling'!H113</f>
        <v>0.1</v>
      </c>
      <c r="J74" s="71">
        <f>'MASTER_ ALL areas - No.seedling'!I113</f>
        <v>61.8</v>
      </c>
      <c r="K74" s="72">
        <f>'MASTER_ ALL areas - No.seedling'!J113</f>
        <v>99</v>
      </c>
      <c r="L74" s="73">
        <f t="shared" si="356"/>
        <v>1980</v>
      </c>
      <c r="M74" s="74">
        <f>'MASTER_ ALL areas - No.seedling'!L113</f>
        <v>1980</v>
      </c>
      <c r="N74" s="113">
        <f>'MASTER_ ALL areas - No.seedling'!M113</f>
        <v>1</v>
      </c>
      <c r="O74" s="114">
        <f>'MASTER_ ALL areas - No.seedling'!N113</f>
        <v>74</v>
      </c>
      <c r="P74" s="80">
        <f>'MASTER_ ALL areas - No.seedling'!O113</f>
        <v>1.0101010101010102E-2</v>
      </c>
      <c r="Q74" s="81">
        <f>'MASTER_ ALL areas - No.seedling'!P113</f>
        <v>0.74747474747474751</v>
      </c>
      <c r="R74" s="621"/>
      <c r="S74" s="617">
        <f>'MASTER_ ALL areas - No.seedling'!R113</f>
        <v>880</v>
      </c>
      <c r="T74" s="76">
        <f>'MASTER_ ALL areas - No.seedling'!S113</f>
        <v>1</v>
      </c>
      <c r="U74" s="77">
        <f t="shared" si="357"/>
        <v>2.2727272727272728E-2</v>
      </c>
      <c r="V74" s="82">
        <f>'MASTER_ ALL areas - No.seedling'!U113</f>
        <v>20</v>
      </c>
      <c r="W74" s="80">
        <f t="shared" si="358"/>
        <v>0.45454545454545453</v>
      </c>
      <c r="X74" s="619">
        <f>'MASTER_ ALL areas - No.seedling'!W113</f>
        <v>1080</v>
      </c>
      <c r="Y74" s="82">
        <f>'MASTER_ ALL areas - No.seedling'!X113</f>
        <v>0</v>
      </c>
      <c r="Z74" s="77">
        <f t="shared" si="359"/>
        <v>0</v>
      </c>
      <c r="AA74" s="82">
        <f>'MASTER_ ALL areas - No.seedling'!Z113</f>
        <v>54</v>
      </c>
      <c r="AB74" s="80">
        <f t="shared" si="360"/>
        <v>1</v>
      </c>
      <c r="AC74" s="76">
        <f>'MASTER_ ALL areas - No.seedling'!AB113</f>
        <v>0</v>
      </c>
      <c r="AD74" s="76">
        <f>'MASTER_ ALL areas - No.seedling'!AC113</f>
        <v>0</v>
      </c>
      <c r="AE74" s="77">
        <f t="shared" si="361"/>
        <v>0</v>
      </c>
      <c r="AF74" s="82">
        <f>'MASTER_ ALL areas - No.seedling'!AE113</f>
        <v>0</v>
      </c>
      <c r="AG74" s="80">
        <f t="shared" si="362"/>
        <v>0</v>
      </c>
      <c r="AH74" s="76">
        <f>'MASTER_ ALL areas - No.seedling'!AG113</f>
        <v>20</v>
      </c>
      <c r="AI74" s="76">
        <f>'MASTER_ ALL areas - No.seedling'!AH113</f>
        <v>0</v>
      </c>
      <c r="AJ74" s="77">
        <f t="shared" si="363"/>
        <v>0</v>
      </c>
      <c r="AK74" s="82">
        <f>'MASTER_ ALL areas - No.seedling'!AJ113</f>
        <v>0</v>
      </c>
      <c r="AL74" s="81">
        <f t="shared" si="364"/>
        <v>0</v>
      </c>
      <c r="AM74" s="621"/>
      <c r="AN74" s="617">
        <f>'MASTER_ ALL areas - No.seedling'!AM113</f>
        <v>1280</v>
      </c>
      <c r="AO74" s="76">
        <f>'MASTER_ ALL areas - No.seedling'!AN113</f>
        <v>1</v>
      </c>
      <c r="AP74" s="77">
        <f t="shared" si="365"/>
        <v>1.5625E-2</v>
      </c>
      <c r="AQ74" s="82">
        <f>'MASTER_ ALL areas - No.seedling'!AP113</f>
        <v>49</v>
      </c>
      <c r="AR74" s="77">
        <f t="shared" si="366"/>
        <v>0.765625</v>
      </c>
      <c r="AS74" s="82">
        <f>'MASTER_ ALL areas - No.seedling'!AR113</f>
        <v>680</v>
      </c>
      <c r="AT74" s="76">
        <f>'MASTER_ ALL areas - No.seedling'!AS113</f>
        <v>0</v>
      </c>
      <c r="AU74" s="77">
        <f t="shared" si="367"/>
        <v>0</v>
      </c>
      <c r="AV74" s="82">
        <f>'MASTER_ ALL areas - No.seedling'!AU113</f>
        <v>24</v>
      </c>
      <c r="AW74" s="77">
        <f t="shared" si="368"/>
        <v>0.70588235294117652</v>
      </c>
      <c r="AX74" s="71">
        <f>'MASTER_ ALL areas - No.seedling'!AW113</f>
        <v>0</v>
      </c>
      <c r="AY74" s="82">
        <f>'MASTER_ ALL areas - No.seedling'!AX113</f>
        <v>0</v>
      </c>
      <c r="AZ74" s="77">
        <f t="shared" si="369"/>
        <v>0</v>
      </c>
      <c r="BA74" s="82">
        <f>'MASTER_ ALL areas - No.seedling'!AZ113</f>
        <v>0</v>
      </c>
      <c r="BB74" s="77">
        <f t="shared" si="370"/>
        <v>0</v>
      </c>
      <c r="BC74" s="82">
        <f>'MASTER_ ALL areas - No.seedling'!BB113</f>
        <v>0</v>
      </c>
      <c r="BD74" s="76">
        <f>'MASTER_ ALL areas - No.seedling'!BC113</f>
        <v>0</v>
      </c>
      <c r="BE74" s="77">
        <f t="shared" si="371"/>
        <v>0</v>
      </c>
      <c r="BF74" s="82">
        <f>'MASTER_ ALL areas - No.seedling'!BE113</f>
        <v>0</v>
      </c>
      <c r="BG74" s="77">
        <f t="shared" si="372"/>
        <v>0</v>
      </c>
      <c r="BH74" s="82">
        <f>'MASTER_ ALL areas - No.seedling'!BG113</f>
        <v>20</v>
      </c>
      <c r="BI74" s="76">
        <f>'MASTER_ ALL areas - No.seedling'!BH113</f>
        <v>0</v>
      </c>
      <c r="BJ74" s="77">
        <f t="shared" si="373"/>
        <v>0</v>
      </c>
      <c r="BK74" s="82">
        <f>'MASTER_ ALL areas - No.seedling'!BJ113</f>
        <v>1</v>
      </c>
      <c r="BL74" s="77">
        <f t="shared" si="374"/>
        <v>1</v>
      </c>
      <c r="BM74" s="82">
        <f>'MASTER_ ALL areas - No.seedling'!BL113</f>
        <v>0</v>
      </c>
      <c r="BN74" s="76">
        <f>'MASTER_ ALL areas - No.seedling'!BM113</f>
        <v>0</v>
      </c>
      <c r="BO74" s="77">
        <f t="shared" si="375"/>
        <v>0</v>
      </c>
      <c r="BP74" s="82">
        <f>'MASTER_ ALL areas - No.seedling'!BO113</f>
        <v>0</v>
      </c>
      <c r="BQ74" s="77">
        <f t="shared" si="376"/>
        <v>0</v>
      </c>
      <c r="BR74" s="82">
        <f>'MASTER_ ALL areas - No.seedling'!BQ113</f>
        <v>0</v>
      </c>
      <c r="BS74" s="76">
        <f>'MASTER_ ALL areas - No.seedling'!BR113</f>
        <v>0</v>
      </c>
      <c r="BT74" s="77">
        <f t="shared" si="377"/>
        <v>0</v>
      </c>
      <c r="BU74" s="82">
        <f>'MASTER_ ALL areas - No.seedling'!BT113</f>
        <v>0</v>
      </c>
      <c r="BV74" s="77">
        <f t="shared" si="378"/>
        <v>0</v>
      </c>
      <c r="BW74" s="82">
        <f>'MASTER_ ALL areas - No.seedling'!BV113</f>
        <v>0</v>
      </c>
      <c r="BX74" s="76">
        <f>'MASTER_ ALL areas - No.seedling'!BW113</f>
        <v>0</v>
      </c>
      <c r="BY74" s="77">
        <f t="shared" si="379"/>
        <v>0</v>
      </c>
      <c r="BZ74" s="82">
        <f>'MASTER_ ALL areas - No.seedling'!BY113</f>
        <v>0</v>
      </c>
      <c r="CA74" s="81">
        <f t="shared" si="380"/>
        <v>0</v>
      </c>
      <c r="CB74" s="79"/>
      <c r="CC74" s="75">
        <f>'MASTER_ ALL areas - No.seedling'!CB113</f>
        <v>400</v>
      </c>
      <c r="CD74" s="76">
        <f>'MASTER_ ALL areas - No.seedling'!CC113</f>
        <v>1</v>
      </c>
      <c r="CE74" s="80">
        <f t="shared" si="381"/>
        <v>0.05</v>
      </c>
      <c r="CF74" s="76">
        <f>'MASTER_ ALL areas - No.seedling'!CE113</f>
        <v>6</v>
      </c>
      <c r="CG74" s="81">
        <f t="shared" si="382"/>
        <v>0.3</v>
      </c>
      <c r="CH74" s="75">
        <f>'MASTER_ ALL areas - No.seedling'!CG113</f>
        <v>860</v>
      </c>
      <c r="CI74" s="76">
        <f>'MASTER_ ALL areas - No.seedling'!CH113</f>
        <v>0</v>
      </c>
      <c r="CJ74" s="80">
        <f t="shared" si="383"/>
        <v>0</v>
      </c>
      <c r="CK74" s="76">
        <f>'MASTER_ ALL areas - No.seedling'!CJ113</f>
        <v>43</v>
      </c>
      <c r="CL74" s="81">
        <f t="shared" si="384"/>
        <v>1</v>
      </c>
      <c r="CM74" s="113">
        <f>'MASTER_ ALL areas - No.seedling'!CL113</f>
        <v>0</v>
      </c>
      <c r="CN74" s="76">
        <f>'MASTER_ ALL areas - No.seedling'!CM113</f>
        <v>0</v>
      </c>
      <c r="CO74" s="80">
        <f t="shared" si="385"/>
        <v>0</v>
      </c>
      <c r="CP74" s="76">
        <f>'MASTER_ ALL areas - No.seedling'!CO113</f>
        <v>0</v>
      </c>
      <c r="CQ74" s="81">
        <f t="shared" si="386"/>
        <v>0</v>
      </c>
      <c r="CR74" s="75">
        <f>'MASTER_ ALL areas - No.seedling'!CQ113</f>
        <v>20</v>
      </c>
      <c r="CS74" s="76">
        <f>'MASTER_ ALL areas - No.seedling'!CR113</f>
        <v>0</v>
      </c>
      <c r="CT74" s="80">
        <f t="shared" si="387"/>
        <v>0</v>
      </c>
      <c r="CU74" s="76">
        <f>'MASTER_ ALL areas - No.seedling'!CT113</f>
        <v>0</v>
      </c>
      <c r="CV74" s="81">
        <f t="shared" si="388"/>
        <v>0</v>
      </c>
      <c r="CW74" s="75">
        <f>'MASTER_ ALL areas - No.seedling'!CV113</f>
        <v>460</v>
      </c>
      <c r="CX74" s="76">
        <f>'MASTER_ ALL areas - No.seedling'!CW113</f>
        <v>0</v>
      </c>
      <c r="CY74" s="80">
        <f t="shared" si="389"/>
        <v>0</v>
      </c>
      <c r="CZ74" s="76">
        <f>'MASTER_ ALL areas - No.seedling'!CY113</f>
        <v>13</v>
      </c>
      <c r="DA74" s="81">
        <f t="shared" si="390"/>
        <v>0.56521739130434778</v>
      </c>
      <c r="DB74" s="75">
        <f>'MASTER_ ALL areas - No.seedling'!DA113</f>
        <v>220</v>
      </c>
      <c r="DC74" s="76">
        <f>'MASTER_ ALL areas - No.seedling'!DB113</f>
        <v>0</v>
      </c>
      <c r="DD74" s="80">
        <f t="shared" si="391"/>
        <v>0</v>
      </c>
      <c r="DE74" s="76">
        <f>'MASTER_ ALL areas - No.seedling'!DD113</f>
        <v>11</v>
      </c>
      <c r="DF74" s="81">
        <f t="shared" si="392"/>
        <v>1</v>
      </c>
      <c r="DG74" s="113">
        <f>'MASTER_ ALL areas - No.seedling'!DF113</f>
        <v>0</v>
      </c>
      <c r="DH74" s="76">
        <f>'MASTER_ ALL areas - No.seedling'!DG113</f>
        <v>0</v>
      </c>
      <c r="DI74" s="80">
        <f t="shared" si="393"/>
        <v>0</v>
      </c>
      <c r="DJ74" s="76">
        <f>'MASTER_ ALL areas - No.seedling'!DI113</f>
        <v>0</v>
      </c>
      <c r="DK74" s="81">
        <f t="shared" si="394"/>
        <v>0</v>
      </c>
      <c r="DL74" s="113">
        <f>'MASTER_ ALL areas - No.seedling'!DK113</f>
        <v>0</v>
      </c>
      <c r="DM74" s="76">
        <f>'MASTER_ ALL areas - No.seedling'!DL113</f>
        <v>0</v>
      </c>
      <c r="DN74" s="80">
        <f t="shared" si="395"/>
        <v>0</v>
      </c>
      <c r="DO74" s="76">
        <f>'MASTER_ ALL areas - No.seedling'!DN113</f>
        <v>0</v>
      </c>
      <c r="DP74" s="81">
        <f t="shared" si="396"/>
        <v>0</v>
      </c>
      <c r="DQ74" s="113">
        <f>'MASTER_ ALL areas - No.seedling'!DP113</f>
        <v>0</v>
      </c>
      <c r="DR74" s="76">
        <f>'MASTER_ ALL areas - No.seedling'!DQ113</f>
        <v>0</v>
      </c>
      <c r="DS74" s="80">
        <f t="shared" si="397"/>
        <v>0</v>
      </c>
      <c r="DT74" s="76">
        <f>'MASTER_ ALL areas - No.seedling'!DS113</f>
        <v>0</v>
      </c>
      <c r="DU74" s="81">
        <f t="shared" si="398"/>
        <v>0</v>
      </c>
      <c r="DV74" s="113">
        <f>'MASTER_ ALL areas - No.seedling'!DU113</f>
        <v>0</v>
      </c>
      <c r="DW74" s="76">
        <f>'MASTER_ ALL areas - No.seedling'!DV113</f>
        <v>0</v>
      </c>
      <c r="DX74" s="80">
        <f t="shared" si="399"/>
        <v>0</v>
      </c>
      <c r="DY74" s="76">
        <f>'MASTER_ ALL areas - No.seedling'!DX113</f>
        <v>0</v>
      </c>
      <c r="DZ74" s="81">
        <f t="shared" si="400"/>
        <v>0</v>
      </c>
      <c r="EA74" s="113">
        <f>'MASTER_ ALL areas - No.seedling'!DZ113</f>
        <v>0</v>
      </c>
      <c r="EB74" s="76">
        <f>'MASTER_ ALL areas - No.seedling'!EA113</f>
        <v>0</v>
      </c>
      <c r="EC74" s="80">
        <f t="shared" si="401"/>
        <v>0</v>
      </c>
      <c r="ED74" s="76">
        <f>'MASTER_ ALL areas - No.seedling'!EC113</f>
        <v>0</v>
      </c>
      <c r="EE74" s="81">
        <f t="shared" si="402"/>
        <v>0</v>
      </c>
      <c r="EF74" s="113">
        <f>'MASTER_ ALL areas - No.seedling'!EE113</f>
        <v>0</v>
      </c>
      <c r="EG74" s="76">
        <f>'MASTER_ ALL areas - No.seedling'!EF113</f>
        <v>0</v>
      </c>
      <c r="EH74" s="80">
        <f t="shared" si="403"/>
        <v>0</v>
      </c>
      <c r="EI74" s="76">
        <f>'MASTER_ ALL areas - No.seedling'!EH113</f>
        <v>0</v>
      </c>
      <c r="EJ74" s="81">
        <f t="shared" si="404"/>
        <v>0</v>
      </c>
      <c r="EK74" s="113">
        <f>'MASTER_ ALL areas - No.seedling'!EJ113</f>
        <v>0</v>
      </c>
      <c r="EL74" s="76">
        <f>'MASTER_ ALL areas - No.seedling'!EK113</f>
        <v>0</v>
      </c>
      <c r="EM74" s="80">
        <f t="shared" si="405"/>
        <v>0</v>
      </c>
      <c r="EN74" s="76">
        <f>'MASTER_ ALL areas - No.seedling'!EM113</f>
        <v>0</v>
      </c>
      <c r="EO74" s="81">
        <f t="shared" si="406"/>
        <v>0</v>
      </c>
      <c r="EP74" s="113">
        <f>'MASTER_ ALL areas - No.seedling'!EO113</f>
        <v>0</v>
      </c>
      <c r="EQ74" s="76">
        <f>'MASTER_ ALL areas - No.seedling'!EP113</f>
        <v>0</v>
      </c>
      <c r="ER74" s="80">
        <f t="shared" si="407"/>
        <v>0</v>
      </c>
      <c r="ES74" s="76">
        <f>'MASTER_ ALL areas - No.seedling'!ER113</f>
        <v>0</v>
      </c>
      <c r="ET74" s="81">
        <f t="shared" si="408"/>
        <v>0</v>
      </c>
      <c r="EU74" s="113">
        <f>'MASTER_ ALL areas - No.seedling'!ET113</f>
        <v>0</v>
      </c>
      <c r="EV74" s="76">
        <f>'MASTER_ ALL areas - No.seedling'!EU113</f>
        <v>0</v>
      </c>
      <c r="EW74" s="80">
        <f t="shared" si="409"/>
        <v>0</v>
      </c>
      <c r="EX74" s="76">
        <f>'MASTER_ ALL areas - No.seedling'!EW113</f>
        <v>0</v>
      </c>
      <c r="EY74" s="81">
        <f t="shared" si="410"/>
        <v>0</v>
      </c>
      <c r="EZ74" s="113">
        <f>'MASTER_ ALL areas - No.seedling'!EY113</f>
        <v>0</v>
      </c>
      <c r="FA74" s="76">
        <f>'MASTER_ ALL areas - No.seedling'!EZ113</f>
        <v>0</v>
      </c>
      <c r="FB74" s="80">
        <f t="shared" si="411"/>
        <v>0</v>
      </c>
      <c r="FC74" s="76">
        <f>'MASTER_ ALL areas - No.seedling'!FB113</f>
        <v>0</v>
      </c>
      <c r="FD74" s="81">
        <f t="shared" si="412"/>
        <v>0</v>
      </c>
      <c r="FE74" s="75">
        <f>'MASTER_ ALL areas - No.seedling'!FD113</f>
        <v>20</v>
      </c>
      <c r="FF74" s="76">
        <f>'MASTER_ ALL areas - No.seedling'!FE113</f>
        <v>0</v>
      </c>
      <c r="FG74" s="80">
        <f t="shared" si="413"/>
        <v>0</v>
      </c>
      <c r="FH74" s="76">
        <f>'MASTER_ ALL areas - No.seedling'!FG113</f>
        <v>1</v>
      </c>
      <c r="FI74" s="81">
        <f t="shared" si="414"/>
        <v>1</v>
      </c>
      <c r="FJ74" s="113">
        <f>'MASTER_ ALL areas - No.seedling'!FI113</f>
        <v>0</v>
      </c>
      <c r="FK74" s="76">
        <f>'MASTER_ ALL areas - No.seedling'!FJ113</f>
        <v>0</v>
      </c>
      <c r="FL74" s="80">
        <f t="shared" si="415"/>
        <v>0</v>
      </c>
      <c r="FM74" s="76">
        <f>'MASTER_ ALL areas - No.seedling'!FL113</f>
        <v>0</v>
      </c>
      <c r="FN74" s="81">
        <f t="shared" si="416"/>
        <v>0</v>
      </c>
      <c r="FO74" s="113">
        <f>'MASTER_ ALL areas - No.seedling'!FN113</f>
        <v>0</v>
      </c>
      <c r="FP74" s="76">
        <f>'MASTER_ ALL areas - No.seedling'!FO113</f>
        <v>0</v>
      </c>
      <c r="FQ74" s="80">
        <f t="shared" si="417"/>
        <v>0</v>
      </c>
      <c r="FR74" s="76">
        <f>'MASTER_ ALL areas - No.seedling'!FQ113</f>
        <v>0</v>
      </c>
      <c r="FS74" s="81">
        <f t="shared" si="418"/>
        <v>0</v>
      </c>
      <c r="FT74" s="113">
        <f>'MASTER_ ALL areas - No.seedling'!FS113</f>
        <v>0</v>
      </c>
      <c r="FU74" s="76">
        <f>'MASTER_ ALL areas - No.seedling'!FT113</f>
        <v>0</v>
      </c>
      <c r="FV74" s="80">
        <f t="shared" si="419"/>
        <v>0</v>
      </c>
      <c r="FW74" s="76">
        <f>'MASTER_ ALL areas - No.seedling'!FV113</f>
        <v>0</v>
      </c>
      <c r="FX74" s="81">
        <f t="shared" si="420"/>
        <v>0</v>
      </c>
      <c r="FY74" s="113">
        <f>'MASTER_ ALL areas - No.seedling'!FX113</f>
        <v>0</v>
      </c>
      <c r="FZ74" s="76">
        <f>'MASTER_ ALL areas - No.seedling'!FY113</f>
        <v>0</v>
      </c>
      <c r="GA74" s="80">
        <f t="shared" si="421"/>
        <v>0</v>
      </c>
      <c r="GB74" s="76">
        <f>'MASTER_ ALL areas - No.seedling'!GA113</f>
        <v>0</v>
      </c>
      <c r="GC74" s="81">
        <f t="shared" si="422"/>
        <v>0</v>
      </c>
      <c r="GD74" s="113">
        <f>'MASTER_ ALL areas - No.seedling'!GC113</f>
        <v>0</v>
      </c>
      <c r="GE74" s="76">
        <f>'MASTER_ ALL areas - No.seedling'!GD113</f>
        <v>0</v>
      </c>
      <c r="GF74" s="80">
        <f t="shared" si="423"/>
        <v>0</v>
      </c>
      <c r="GG74" s="76">
        <f>'MASTER_ ALL areas - No.seedling'!GF113</f>
        <v>0</v>
      </c>
      <c r="GH74" s="81">
        <f t="shared" si="424"/>
        <v>0</v>
      </c>
      <c r="GI74" s="113">
        <f>'MASTER_ ALL areas - No.seedling'!GH113</f>
        <v>0</v>
      </c>
      <c r="GJ74" s="76">
        <f>'MASTER_ ALL areas - No.seedling'!GI113</f>
        <v>0</v>
      </c>
      <c r="GK74" s="80">
        <f t="shared" si="425"/>
        <v>0</v>
      </c>
      <c r="GL74" s="76">
        <f>'MASTER_ ALL areas - No.seedling'!GK113</f>
        <v>0</v>
      </c>
      <c r="GM74" s="81">
        <f t="shared" si="426"/>
        <v>0</v>
      </c>
      <c r="GN74" s="113">
        <f>'MASTER_ ALL areas - No.seedling'!GM113</f>
        <v>0</v>
      </c>
      <c r="GO74" s="76">
        <f>'MASTER_ ALL areas - No.seedling'!GN113</f>
        <v>0</v>
      </c>
      <c r="GP74" s="80">
        <f t="shared" si="427"/>
        <v>0</v>
      </c>
      <c r="GQ74" s="76">
        <f>'MASTER_ ALL areas - No.seedling'!GP113</f>
        <v>0</v>
      </c>
      <c r="GR74" s="81">
        <f t="shared" si="428"/>
        <v>0</v>
      </c>
      <c r="GS74" s="113">
        <f>'MASTER_ ALL areas - No.seedling'!GR113</f>
        <v>0</v>
      </c>
      <c r="GT74" s="76">
        <f>'MASTER_ ALL areas - No.seedling'!GS113</f>
        <v>0</v>
      </c>
      <c r="GU74" s="80">
        <f t="shared" si="429"/>
        <v>0</v>
      </c>
      <c r="GV74" s="76">
        <f>'MASTER_ ALL areas - No.seedling'!GU113</f>
        <v>0</v>
      </c>
      <c r="GW74" s="81">
        <f t="shared" si="430"/>
        <v>0</v>
      </c>
      <c r="GX74" s="113">
        <f>'MASTER_ ALL areas - No.seedling'!GW113</f>
        <v>0</v>
      </c>
      <c r="GY74" s="76">
        <f>'MASTER_ ALL areas - No.seedling'!GX113</f>
        <v>0</v>
      </c>
      <c r="GZ74" s="80">
        <f t="shared" si="431"/>
        <v>0</v>
      </c>
      <c r="HA74" s="76">
        <f>'MASTER_ ALL areas - No.seedling'!GZ113</f>
        <v>0</v>
      </c>
      <c r="HB74" s="81">
        <f t="shared" si="432"/>
        <v>0</v>
      </c>
      <c r="HC74" s="113">
        <f>'MASTER_ ALL areas - No.seedling'!HB113</f>
        <v>0</v>
      </c>
      <c r="HD74" s="76">
        <f>'MASTER_ ALL areas - No.seedling'!HC113</f>
        <v>0</v>
      </c>
      <c r="HE74" s="80">
        <f t="shared" si="433"/>
        <v>0</v>
      </c>
      <c r="HF74" s="76">
        <f>'MASTER_ ALL areas - No.seedling'!HE113</f>
        <v>0</v>
      </c>
      <c r="HG74" s="81">
        <f t="shared" si="434"/>
        <v>0</v>
      </c>
      <c r="HH74" s="113">
        <f>'MASTER_ ALL areas - No.seedling'!HG113</f>
        <v>0</v>
      </c>
      <c r="HI74" s="76">
        <f>'MASTER_ ALL areas - No.seedling'!HH113</f>
        <v>0</v>
      </c>
      <c r="HJ74" s="80">
        <f t="shared" si="435"/>
        <v>0</v>
      </c>
      <c r="HK74" s="76">
        <f>'MASTER_ ALL areas - No.seedling'!HJ113</f>
        <v>0</v>
      </c>
      <c r="HL74" s="81">
        <f t="shared" si="436"/>
        <v>0</v>
      </c>
      <c r="HM74" s="113">
        <f>'MASTER_ ALL areas - No.seedling'!HL113</f>
        <v>0</v>
      </c>
      <c r="HN74" s="76">
        <f>'MASTER_ ALL areas - No.seedling'!HM113</f>
        <v>0</v>
      </c>
      <c r="HO74" s="80">
        <f t="shared" si="437"/>
        <v>0</v>
      </c>
      <c r="HP74" s="76">
        <f>'MASTER_ ALL areas - No.seedling'!HO113</f>
        <v>0</v>
      </c>
      <c r="HQ74" s="81">
        <f t="shared" si="438"/>
        <v>0</v>
      </c>
      <c r="HR74" s="113">
        <f>'MASTER_ ALL areas - No.seedling'!HQ113</f>
        <v>0</v>
      </c>
      <c r="HS74" s="76">
        <f>'MASTER_ ALL areas - No.seedling'!HR113</f>
        <v>0</v>
      </c>
      <c r="HT74" s="80">
        <f t="shared" si="439"/>
        <v>0</v>
      </c>
      <c r="HU74" s="76">
        <f>'MASTER_ ALL areas - No.seedling'!HT113</f>
        <v>0</v>
      </c>
      <c r="HV74" s="81">
        <f t="shared" si="440"/>
        <v>0</v>
      </c>
      <c r="HW74" s="113">
        <f>'MASTER_ ALL areas - No.seedling'!HV113</f>
        <v>0</v>
      </c>
      <c r="HX74" s="76">
        <f>'MASTER_ ALL areas - No.seedling'!HW113</f>
        <v>0</v>
      </c>
      <c r="HY74" s="80">
        <f t="shared" si="441"/>
        <v>0</v>
      </c>
      <c r="HZ74" s="76">
        <f>'MASTER_ ALL areas - No.seedling'!HY113</f>
        <v>0</v>
      </c>
      <c r="IA74" s="81">
        <f t="shared" si="442"/>
        <v>0</v>
      </c>
      <c r="IB74" s="113">
        <f>'MASTER_ ALL areas - No.seedling'!IA113</f>
        <v>0</v>
      </c>
      <c r="IC74" s="76">
        <f>'MASTER_ ALL areas - No.seedling'!IB113</f>
        <v>0</v>
      </c>
      <c r="ID74" s="80">
        <f t="shared" si="443"/>
        <v>0</v>
      </c>
      <c r="IE74" s="76">
        <f>'MASTER_ ALL areas - No.seedling'!ID113</f>
        <v>0</v>
      </c>
      <c r="IF74" s="85">
        <f t="shared" si="444"/>
        <v>0</v>
      </c>
      <c r="IG74" s="86" t="s">
        <v>350</v>
      </c>
      <c r="IH74" s="87"/>
    </row>
    <row r="75" spans="2:242" ht="33" customHeight="1" x14ac:dyDescent="0.25">
      <c r="B75" s="420">
        <v>110</v>
      </c>
      <c r="C75" s="421" t="s">
        <v>351</v>
      </c>
      <c r="D75" s="422">
        <v>218655</v>
      </c>
      <c r="E75" s="423">
        <v>933943</v>
      </c>
      <c r="F75" s="424" t="s">
        <v>89</v>
      </c>
      <c r="G75" s="88" t="s">
        <v>105</v>
      </c>
      <c r="H75" s="212">
        <f>'MASTER_ ALL areas - No.seedling'!G114</f>
        <v>1</v>
      </c>
      <c r="I75" s="70">
        <f>'MASTER_ ALL areas - No.seedling'!H114</f>
        <v>0</v>
      </c>
      <c r="J75" s="71">
        <f>'MASTER_ ALL areas - No.seedling'!I114</f>
        <v>67</v>
      </c>
      <c r="K75" s="72">
        <f>'MASTER_ ALL areas - No.seedling'!J114</f>
        <v>32</v>
      </c>
      <c r="L75" s="73">
        <f t="shared" si="356"/>
        <v>640</v>
      </c>
      <c r="M75" s="74">
        <f>'MASTER_ ALL areas - No.seedling'!L114</f>
        <v>640</v>
      </c>
      <c r="N75" s="113">
        <f>'MASTER_ ALL areas - No.seedling'!M114</f>
        <v>6</v>
      </c>
      <c r="O75" s="114">
        <f>'MASTER_ ALL areas - No.seedling'!N114</f>
        <v>25</v>
      </c>
      <c r="P75" s="80">
        <f>'MASTER_ ALL areas - No.seedling'!O114</f>
        <v>0.1875</v>
      </c>
      <c r="Q75" s="81">
        <f>'MASTER_ ALL areas - No.seedling'!P114</f>
        <v>0.78125</v>
      </c>
      <c r="R75" s="621"/>
      <c r="S75" s="617">
        <f>'MASTER_ ALL areas - No.seedling'!R114</f>
        <v>340</v>
      </c>
      <c r="T75" s="76">
        <f>'MASTER_ ALL areas - No.seedling'!S114</f>
        <v>0</v>
      </c>
      <c r="U75" s="77">
        <f t="shared" si="357"/>
        <v>0</v>
      </c>
      <c r="V75" s="82">
        <f>'MASTER_ ALL areas - No.seedling'!U114</f>
        <v>10</v>
      </c>
      <c r="W75" s="80">
        <f t="shared" si="358"/>
        <v>0.58823529411764708</v>
      </c>
      <c r="X75" s="619">
        <f>'MASTER_ ALL areas - No.seedling'!W114</f>
        <v>300</v>
      </c>
      <c r="Y75" s="82">
        <f>'MASTER_ ALL areas - No.seedling'!X114</f>
        <v>6</v>
      </c>
      <c r="Z75" s="77">
        <f t="shared" si="359"/>
        <v>0.4</v>
      </c>
      <c r="AA75" s="82">
        <f>'MASTER_ ALL areas - No.seedling'!Z114</f>
        <v>15</v>
      </c>
      <c r="AB75" s="80">
        <f t="shared" si="360"/>
        <v>1</v>
      </c>
      <c r="AC75" s="76">
        <f>'MASTER_ ALL areas - No.seedling'!AB114</f>
        <v>0</v>
      </c>
      <c r="AD75" s="76">
        <f>'MASTER_ ALL areas - No.seedling'!AC114</f>
        <v>0</v>
      </c>
      <c r="AE75" s="77">
        <f t="shared" si="361"/>
        <v>0</v>
      </c>
      <c r="AF75" s="82">
        <f>'MASTER_ ALL areas - No.seedling'!AE114</f>
        <v>0</v>
      </c>
      <c r="AG75" s="80">
        <f t="shared" si="362"/>
        <v>0</v>
      </c>
      <c r="AH75" s="76">
        <f>'MASTER_ ALL areas - No.seedling'!AG114</f>
        <v>0</v>
      </c>
      <c r="AI75" s="76">
        <f>'MASTER_ ALL areas - No.seedling'!AH114</f>
        <v>0</v>
      </c>
      <c r="AJ75" s="77">
        <f t="shared" si="363"/>
        <v>0</v>
      </c>
      <c r="AK75" s="82">
        <f>'MASTER_ ALL areas - No.seedling'!AJ114</f>
        <v>0</v>
      </c>
      <c r="AL75" s="81">
        <f t="shared" si="364"/>
        <v>0</v>
      </c>
      <c r="AM75" s="621"/>
      <c r="AN75" s="617">
        <f>'MASTER_ ALL areas - No.seedling'!AM114</f>
        <v>120</v>
      </c>
      <c r="AO75" s="76">
        <f>'MASTER_ ALL areas - No.seedling'!AN114</f>
        <v>5</v>
      </c>
      <c r="AP75" s="77">
        <f t="shared" si="365"/>
        <v>0.83333333333333337</v>
      </c>
      <c r="AQ75" s="82">
        <f>'MASTER_ ALL areas - No.seedling'!AP114</f>
        <v>6</v>
      </c>
      <c r="AR75" s="77">
        <f t="shared" si="366"/>
        <v>1</v>
      </c>
      <c r="AS75" s="82">
        <f>'MASTER_ ALL areas - No.seedling'!AR114</f>
        <v>440</v>
      </c>
      <c r="AT75" s="76">
        <f>'MASTER_ ALL areas - No.seedling'!AS114</f>
        <v>1</v>
      </c>
      <c r="AU75" s="77">
        <f t="shared" si="367"/>
        <v>4.5454545454545456E-2</v>
      </c>
      <c r="AV75" s="82">
        <f>'MASTER_ ALL areas - No.seedling'!AU114</f>
        <v>15</v>
      </c>
      <c r="AW75" s="77">
        <f t="shared" si="368"/>
        <v>0.68181818181818177</v>
      </c>
      <c r="AX75" s="71">
        <f>'MASTER_ ALL areas - No.seedling'!AW114</f>
        <v>0</v>
      </c>
      <c r="AY75" s="82">
        <f>'MASTER_ ALL areas - No.seedling'!AX114</f>
        <v>0</v>
      </c>
      <c r="AZ75" s="77">
        <f t="shared" si="369"/>
        <v>0</v>
      </c>
      <c r="BA75" s="82">
        <f>'MASTER_ ALL areas - No.seedling'!AZ114</f>
        <v>0</v>
      </c>
      <c r="BB75" s="77">
        <f t="shared" si="370"/>
        <v>0</v>
      </c>
      <c r="BC75" s="82">
        <f>'MASTER_ ALL areas - No.seedling'!BB114</f>
        <v>0</v>
      </c>
      <c r="BD75" s="76">
        <f>'MASTER_ ALL areas - No.seedling'!BC114</f>
        <v>0</v>
      </c>
      <c r="BE75" s="77">
        <f t="shared" si="371"/>
        <v>0</v>
      </c>
      <c r="BF75" s="82">
        <f>'MASTER_ ALL areas - No.seedling'!BE114</f>
        <v>0</v>
      </c>
      <c r="BG75" s="77">
        <f t="shared" si="372"/>
        <v>0</v>
      </c>
      <c r="BH75" s="82">
        <f>'MASTER_ ALL areas - No.seedling'!BG114</f>
        <v>80</v>
      </c>
      <c r="BI75" s="76">
        <f>'MASTER_ ALL areas - No.seedling'!BH114</f>
        <v>0</v>
      </c>
      <c r="BJ75" s="77">
        <f t="shared" si="373"/>
        <v>0</v>
      </c>
      <c r="BK75" s="82">
        <f>'MASTER_ ALL areas - No.seedling'!BJ114</f>
        <v>4</v>
      </c>
      <c r="BL75" s="77">
        <f t="shared" si="374"/>
        <v>1</v>
      </c>
      <c r="BM75" s="82">
        <f>'MASTER_ ALL areas - No.seedling'!BL114</f>
        <v>0</v>
      </c>
      <c r="BN75" s="76">
        <f>'MASTER_ ALL areas - No.seedling'!BM114</f>
        <v>0</v>
      </c>
      <c r="BO75" s="77">
        <f t="shared" si="375"/>
        <v>0</v>
      </c>
      <c r="BP75" s="82">
        <f>'MASTER_ ALL areas - No.seedling'!BO114</f>
        <v>0</v>
      </c>
      <c r="BQ75" s="77">
        <f t="shared" si="376"/>
        <v>0</v>
      </c>
      <c r="BR75" s="82">
        <f>'MASTER_ ALL areas - No.seedling'!BQ114</f>
        <v>0</v>
      </c>
      <c r="BS75" s="76">
        <f>'MASTER_ ALL areas - No.seedling'!BR114</f>
        <v>0</v>
      </c>
      <c r="BT75" s="77">
        <f t="shared" si="377"/>
        <v>0</v>
      </c>
      <c r="BU75" s="82">
        <f>'MASTER_ ALL areas - No.seedling'!BT114</f>
        <v>0</v>
      </c>
      <c r="BV75" s="77">
        <f t="shared" si="378"/>
        <v>0</v>
      </c>
      <c r="BW75" s="82">
        <f>'MASTER_ ALL areas - No.seedling'!BV114</f>
        <v>0</v>
      </c>
      <c r="BX75" s="76">
        <f>'MASTER_ ALL areas - No.seedling'!BW114</f>
        <v>0</v>
      </c>
      <c r="BY75" s="77">
        <f t="shared" si="379"/>
        <v>0</v>
      </c>
      <c r="BZ75" s="82">
        <f>'MASTER_ ALL areas - No.seedling'!BY114</f>
        <v>0</v>
      </c>
      <c r="CA75" s="81">
        <f t="shared" si="380"/>
        <v>0</v>
      </c>
      <c r="CB75" s="79"/>
      <c r="CC75" s="75">
        <f>'MASTER_ ALL areas - No.seedling'!CB114</f>
        <v>20</v>
      </c>
      <c r="CD75" s="76">
        <f>'MASTER_ ALL areas - No.seedling'!CC114</f>
        <v>0</v>
      </c>
      <c r="CE75" s="80">
        <f t="shared" si="381"/>
        <v>0</v>
      </c>
      <c r="CF75" s="76">
        <f>'MASTER_ ALL areas - No.seedling'!CE114</f>
        <v>1</v>
      </c>
      <c r="CG75" s="81">
        <f t="shared" si="382"/>
        <v>1</v>
      </c>
      <c r="CH75" s="75">
        <f>'MASTER_ ALL areas - No.seedling'!CG114</f>
        <v>100</v>
      </c>
      <c r="CI75" s="76">
        <f>'MASTER_ ALL areas - No.seedling'!CH114</f>
        <v>5</v>
      </c>
      <c r="CJ75" s="80">
        <f t="shared" si="383"/>
        <v>1</v>
      </c>
      <c r="CK75" s="76">
        <f>'MASTER_ ALL areas - No.seedling'!CJ114</f>
        <v>5</v>
      </c>
      <c r="CL75" s="81">
        <f t="shared" si="384"/>
        <v>1</v>
      </c>
      <c r="CM75" s="113">
        <f>'MASTER_ ALL areas - No.seedling'!CL114</f>
        <v>0</v>
      </c>
      <c r="CN75" s="76">
        <f>'MASTER_ ALL areas - No.seedling'!CM114</f>
        <v>0</v>
      </c>
      <c r="CO75" s="80">
        <f t="shared" si="385"/>
        <v>0</v>
      </c>
      <c r="CP75" s="76">
        <f>'MASTER_ ALL areas - No.seedling'!CO114</f>
        <v>0</v>
      </c>
      <c r="CQ75" s="81">
        <f t="shared" si="386"/>
        <v>0</v>
      </c>
      <c r="CR75" s="113">
        <f>'MASTER_ ALL areas - No.seedling'!CQ114</f>
        <v>0</v>
      </c>
      <c r="CS75" s="76">
        <f>'MASTER_ ALL areas - No.seedling'!CR114</f>
        <v>0</v>
      </c>
      <c r="CT75" s="80">
        <f t="shared" si="387"/>
        <v>0</v>
      </c>
      <c r="CU75" s="76">
        <f>'MASTER_ ALL areas - No.seedling'!CT114</f>
        <v>0</v>
      </c>
      <c r="CV75" s="81">
        <f t="shared" si="388"/>
        <v>0</v>
      </c>
      <c r="CW75" s="75">
        <f>'MASTER_ ALL areas - No.seedling'!CV114</f>
        <v>280</v>
      </c>
      <c r="CX75" s="76">
        <f>'MASTER_ ALL areas - No.seedling'!CW114</f>
        <v>0</v>
      </c>
      <c r="CY75" s="80">
        <f t="shared" si="389"/>
        <v>0</v>
      </c>
      <c r="CZ75" s="76">
        <f>'MASTER_ ALL areas - No.seedling'!CY114</f>
        <v>7</v>
      </c>
      <c r="DA75" s="81">
        <f t="shared" si="390"/>
        <v>0.5</v>
      </c>
      <c r="DB75" s="75">
        <f>'MASTER_ ALL areas - No.seedling'!DA114</f>
        <v>160</v>
      </c>
      <c r="DC75" s="76">
        <f>'MASTER_ ALL areas - No.seedling'!DB114</f>
        <v>1</v>
      </c>
      <c r="DD75" s="80">
        <f t="shared" si="391"/>
        <v>0.125</v>
      </c>
      <c r="DE75" s="76">
        <f>'MASTER_ ALL areas - No.seedling'!DD114</f>
        <v>8</v>
      </c>
      <c r="DF75" s="81">
        <f t="shared" si="392"/>
        <v>1</v>
      </c>
      <c r="DG75" s="113">
        <f>'MASTER_ ALL areas - No.seedling'!DF114</f>
        <v>0</v>
      </c>
      <c r="DH75" s="76">
        <f>'MASTER_ ALL areas - No.seedling'!DG114</f>
        <v>0</v>
      </c>
      <c r="DI75" s="80">
        <f t="shared" si="393"/>
        <v>0</v>
      </c>
      <c r="DJ75" s="76">
        <f>'MASTER_ ALL areas - No.seedling'!DI114</f>
        <v>0</v>
      </c>
      <c r="DK75" s="81">
        <f t="shared" si="394"/>
        <v>0</v>
      </c>
      <c r="DL75" s="113">
        <f>'MASTER_ ALL areas - No.seedling'!DK114</f>
        <v>0</v>
      </c>
      <c r="DM75" s="76">
        <f>'MASTER_ ALL areas - No.seedling'!DL114</f>
        <v>0</v>
      </c>
      <c r="DN75" s="80">
        <f t="shared" si="395"/>
        <v>0</v>
      </c>
      <c r="DO75" s="76">
        <f>'MASTER_ ALL areas - No.seedling'!DN114</f>
        <v>0</v>
      </c>
      <c r="DP75" s="81">
        <f t="shared" si="396"/>
        <v>0</v>
      </c>
      <c r="DQ75" s="113">
        <f>'MASTER_ ALL areas - No.seedling'!DP114</f>
        <v>0</v>
      </c>
      <c r="DR75" s="76">
        <f>'MASTER_ ALL areas - No.seedling'!DQ114</f>
        <v>0</v>
      </c>
      <c r="DS75" s="80">
        <f t="shared" si="397"/>
        <v>0</v>
      </c>
      <c r="DT75" s="76">
        <f>'MASTER_ ALL areas - No.seedling'!DS114</f>
        <v>0</v>
      </c>
      <c r="DU75" s="81">
        <f t="shared" si="398"/>
        <v>0</v>
      </c>
      <c r="DV75" s="113">
        <f>'MASTER_ ALL areas - No.seedling'!DU114</f>
        <v>0</v>
      </c>
      <c r="DW75" s="76">
        <f>'MASTER_ ALL areas - No.seedling'!DV114</f>
        <v>0</v>
      </c>
      <c r="DX75" s="80">
        <f t="shared" si="399"/>
        <v>0</v>
      </c>
      <c r="DY75" s="76">
        <f>'MASTER_ ALL areas - No.seedling'!DX114</f>
        <v>0</v>
      </c>
      <c r="DZ75" s="81">
        <f t="shared" si="400"/>
        <v>0</v>
      </c>
      <c r="EA75" s="113">
        <f>'MASTER_ ALL areas - No.seedling'!DZ114</f>
        <v>0</v>
      </c>
      <c r="EB75" s="76">
        <f>'MASTER_ ALL areas - No.seedling'!EA114</f>
        <v>0</v>
      </c>
      <c r="EC75" s="80">
        <f t="shared" si="401"/>
        <v>0</v>
      </c>
      <c r="ED75" s="76">
        <f>'MASTER_ ALL areas - No.seedling'!EC114</f>
        <v>0</v>
      </c>
      <c r="EE75" s="81">
        <f t="shared" si="402"/>
        <v>0</v>
      </c>
      <c r="EF75" s="113">
        <f>'MASTER_ ALL areas - No.seedling'!EE114</f>
        <v>0</v>
      </c>
      <c r="EG75" s="76">
        <f>'MASTER_ ALL areas - No.seedling'!EF114</f>
        <v>0</v>
      </c>
      <c r="EH75" s="80">
        <f t="shared" si="403"/>
        <v>0</v>
      </c>
      <c r="EI75" s="76">
        <f>'MASTER_ ALL areas - No.seedling'!EH114</f>
        <v>0</v>
      </c>
      <c r="EJ75" s="81">
        <f t="shared" si="404"/>
        <v>0</v>
      </c>
      <c r="EK75" s="113">
        <f>'MASTER_ ALL areas - No.seedling'!EJ114</f>
        <v>0</v>
      </c>
      <c r="EL75" s="76">
        <f>'MASTER_ ALL areas - No.seedling'!EK114</f>
        <v>0</v>
      </c>
      <c r="EM75" s="80">
        <f t="shared" si="405"/>
        <v>0</v>
      </c>
      <c r="EN75" s="76">
        <f>'MASTER_ ALL areas - No.seedling'!EM114</f>
        <v>0</v>
      </c>
      <c r="EO75" s="81">
        <f t="shared" si="406"/>
        <v>0</v>
      </c>
      <c r="EP75" s="113">
        <f>'MASTER_ ALL areas - No.seedling'!EO114</f>
        <v>0</v>
      </c>
      <c r="EQ75" s="76">
        <f>'MASTER_ ALL areas - No.seedling'!EP114</f>
        <v>0</v>
      </c>
      <c r="ER75" s="80">
        <f t="shared" si="407"/>
        <v>0</v>
      </c>
      <c r="ES75" s="76">
        <f>'MASTER_ ALL areas - No.seedling'!ER114</f>
        <v>0</v>
      </c>
      <c r="ET75" s="81">
        <f t="shared" si="408"/>
        <v>0</v>
      </c>
      <c r="EU75" s="113">
        <f>'MASTER_ ALL areas - No.seedling'!ET114</f>
        <v>0</v>
      </c>
      <c r="EV75" s="76">
        <f>'MASTER_ ALL areas - No.seedling'!EU114</f>
        <v>0</v>
      </c>
      <c r="EW75" s="80">
        <f t="shared" si="409"/>
        <v>0</v>
      </c>
      <c r="EX75" s="76">
        <f>'MASTER_ ALL areas - No.seedling'!EW114</f>
        <v>0</v>
      </c>
      <c r="EY75" s="81">
        <f t="shared" si="410"/>
        <v>0</v>
      </c>
      <c r="EZ75" s="113">
        <f>'MASTER_ ALL areas - No.seedling'!EY114</f>
        <v>0</v>
      </c>
      <c r="FA75" s="76">
        <f>'MASTER_ ALL areas - No.seedling'!EZ114</f>
        <v>0</v>
      </c>
      <c r="FB75" s="80">
        <f t="shared" si="411"/>
        <v>0</v>
      </c>
      <c r="FC75" s="76">
        <f>'MASTER_ ALL areas - No.seedling'!FB114</f>
        <v>0</v>
      </c>
      <c r="FD75" s="81">
        <f t="shared" si="412"/>
        <v>0</v>
      </c>
      <c r="FE75" s="75">
        <f>'MASTER_ ALL areas - No.seedling'!FD114</f>
        <v>40</v>
      </c>
      <c r="FF75" s="76">
        <f>'MASTER_ ALL areas - No.seedling'!FE114</f>
        <v>0</v>
      </c>
      <c r="FG75" s="80">
        <f t="shared" si="413"/>
        <v>0</v>
      </c>
      <c r="FH75" s="76">
        <f>'MASTER_ ALL areas - No.seedling'!FG114</f>
        <v>2</v>
      </c>
      <c r="FI75" s="81">
        <f t="shared" si="414"/>
        <v>1</v>
      </c>
      <c r="FJ75" s="75">
        <f>'MASTER_ ALL areas - No.seedling'!FI114</f>
        <v>40</v>
      </c>
      <c r="FK75" s="76">
        <f>'MASTER_ ALL areas - No.seedling'!FJ114</f>
        <v>0</v>
      </c>
      <c r="FL75" s="80">
        <f t="shared" si="415"/>
        <v>0</v>
      </c>
      <c r="FM75" s="76">
        <f>'MASTER_ ALL areas - No.seedling'!FL114</f>
        <v>2</v>
      </c>
      <c r="FN75" s="81">
        <f t="shared" si="416"/>
        <v>1</v>
      </c>
      <c r="FO75" s="113">
        <f>'MASTER_ ALL areas - No.seedling'!FN114</f>
        <v>0</v>
      </c>
      <c r="FP75" s="76">
        <f>'MASTER_ ALL areas - No.seedling'!FO114</f>
        <v>0</v>
      </c>
      <c r="FQ75" s="80">
        <f t="shared" si="417"/>
        <v>0</v>
      </c>
      <c r="FR75" s="76">
        <f>'MASTER_ ALL areas - No.seedling'!FQ114</f>
        <v>0</v>
      </c>
      <c r="FS75" s="81">
        <f t="shared" si="418"/>
        <v>0</v>
      </c>
      <c r="FT75" s="113">
        <f>'MASTER_ ALL areas - No.seedling'!FS114</f>
        <v>0</v>
      </c>
      <c r="FU75" s="76">
        <f>'MASTER_ ALL areas - No.seedling'!FT114</f>
        <v>0</v>
      </c>
      <c r="FV75" s="80">
        <f t="shared" si="419"/>
        <v>0</v>
      </c>
      <c r="FW75" s="76">
        <f>'MASTER_ ALL areas - No.seedling'!FV114</f>
        <v>0</v>
      </c>
      <c r="FX75" s="81">
        <f t="shared" si="420"/>
        <v>0</v>
      </c>
      <c r="FY75" s="113">
        <f>'MASTER_ ALL areas - No.seedling'!FX114</f>
        <v>0</v>
      </c>
      <c r="FZ75" s="76">
        <f>'MASTER_ ALL areas - No.seedling'!FY114</f>
        <v>0</v>
      </c>
      <c r="GA75" s="80">
        <f t="shared" si="421"/>
        <v>0</v>
      </c>
      <c r="GB75" s="76">
        <f>'MASTER_ ALL areas - No.seedling'!GA114</f>
        <v>0</v>
      </c>
      <c r="GC75" s="81">
        <f t="shared" si="422"/>
        <v>0</v>
      </c>
      <c r="GD75" s="113">
        <f>'MASTER_ ALL areas - No.seedling'!GC114</f>
        <v>0</v>
      </c>
      <c r="GE75" s="76">
        <f>'MASTER_ ALL areas - No.seedling'!GD114</f>
        <v>0</v>
      </c>
      <c r="GF75" s="80">
        <f t="shared" si="423"/>
        <v>0</v>
      </c>
      <c r="GG75" s="76">
        <f>'MASTER_ ALL areas - No.seedling'!GF114</f>
        <v>0</v>
      </c>
      <c r="GH75" s="81">
        <f t="shared" si="424"/>
        <v>0</v>
      </c>
      <c r="GI75" s="113">
        <f>'MASTER_ ALL areas - No.seedling'!GH114</f>
        <v>0</v>
      </c>
      <c r="GJ75" s="76">
        <f>'MASTER_ ALL areas - No.seedling'!GI114</f>
        <v>0</v>
      </c>
      <c r="GK75" s="80">
        <f t="shared" si="425"/>
        <v>0</v>
      </c>
      <c r="GL75" s="76">
        <f>'MASTER_ ALL areas - No.seedling'!GK114</f>
        <v>0</v>
      </c>
      <c r="GM75" s="81">
        <f t="shared" si="426"/>
        <v>0</v>
      </c>
      <c r="GN75" s="113">
        <f>'MASTER_ ALL areas - No.seedling'!GM114</f>
        <v>0</v>
      </c>
      <c r="GO75" s="76">
        <f>'MASTER_ ALL areas - No.seedling'!GN114</f>
        <v>0</v>
      </c>
      <c r="GP75" s="80">
        <f t="shared" si="427"/>
        <v>0</v>
      </c>
      <c r="GQ75" s="76">
        <f>'MASTER_ ALL areas - No.seedling'!GP114</f>
        <v>0</v>
      </c>
      <c r="GR75" s="81">
        <f t="shared" si="428"/>
        <v>0</v>
      </c>
      <c r="GS75" s="113">
        <f>'MASTER_ ALL areas - No.seedling'!GR114</f>
        <v>0</v>
      </c>
      <c r="GT75" s="76">
        <f>'MASTER_ ALL areas - No.seedling'!GS114</f>
        <v>0</v>
      </c>
      <c r="GU75" s="80">
        <f t="shared" si="429"/>
        <v>0</v>
      </c>
      <c r="GV75" s="76">
        <f>'MASTER_ ALL areas - No.seedling'!GU114</f>
        <v>0</v>
      </c>
      <c r="GW75" s="81">
        <f t="shared" si="430"/>
        <v>0</v>
      </c>
      <c r="GX75" s="113">
        <f>'MASTER_ ALL areas - No.seedling'!GW114</f>
        <v>0</v>
      </c>
      <c r="GY75" s="76">
        <f>'MASTER_ ALL areas - No.seedling'!GX114</f>
        <v>0</v>
      </c>
      <c r="GZ75" s="80">
        <f t="shared" si="431"/>
        <v>0</v>
      </c>
      <c r="HA75" s="76">
        <f>'MASTER_ ALL areas - No.seedling'!GZ114</f>
        <v>0</v>
      </c>
      <c r="HB75" s="81">
        <f t="shared" si="432"/>
        <v>0</v>
      </c>
      <c r="HC75" s="113">
        <f>'MASTER_ ALL areas - No.seedling'!HB114</f>
        <v>0</v>
      </c>
      <c r="HD75" s="76">
        <f>'MASTER_ ALL areas - No.seedling'!HC114</f>
        <v>0</v>
      </c>
      <c r="HE75" s="80">
        <f t="shared" si="433"/>
        <v>0</v>
      </c>
      <c r="HF75" s="76">
        <f>'MASTER_ ALL areas - No.seedling'!HE114</f>
        <v>0</v>
      </c>
      <c r="HG75" s="81">
        <f t="shared" si="434"/>
        <v>0</v>
      </c>
      <c r="HH75" s="113">
        <f>'MASTER_ ALL areas - No.seedling'!HG114</f>
        <v>0</v>
      </c>
      <c r="HI75" s="76">
        <f>'MASTER_ ALL areas - No.seedling'!HH114</f>
        <v>0</v>
      </c>
      <c r="HJ75" s="80">
        <f t="shared" si="435"/>
        <v>0</v>
      </c>
      <c r="HK75" s="76">
        <f>'MASTER_ ALL areas - No.seedling'!HJ114</f>
        <v>0</v>
      </c>
      <c r="HL75" s="81">
        <f t="shared" si="436"/>
        <v>0</v>
      </c>
      <c r="HM75" s="113">
        <f>'MASTER_ ALL areas - No.seedling'!HL114</f>
        <v>0</v>
      </c>
      <c r="HN75" s="76">
        <f>'MASTER_ ALL areas - No.seedling'!HM114</f>
        <v>0</v>
      </c>
      <c r="HO75" s="80">
        <f t="shared" si="437"/>
        <v>0</v>
      </c>
      <c r="HP75" s="76">
        <f>'MASTER_ ALL areas - No.seedling'!HO114</f>
        <v>0</v>
      </c>
      <c r="HQ75" s="81">
        <f t="shared" si="438"/>
        <v>0</v>
      </c>
      <c r="HR75" s="113">
        <f>'MASTER_ ALL areas - No.seedling'!HQ114</f>
        <v>0</v>
      </c>
      <c r="HS75" s="76">
        <f>'MASTER_ ALL areas - No.seedling'!HR114</f>
        <v>0</v>
      </c>
      <c r="HT75" s="80">
        <f t="shared" si="439"/>
        <v>0</v>
      </c>
      <c r="HU75" s="76">
        <f>'MASTER_ ALL areas - No.seedling'!HT114</f>
        <v>0</v>
      </c>
      <c r="HV75" s="81">
        <f t="shared" si="440"/>
        <v>0</v>
      </c>
      <c r="HW75" s="113">
        <f>'MASTER_ ALL areas - No.seedling'!HV114</f>
        <v>0</v>
      </c>
      <c r="HX75" s="76">
        <f>'MASTER_ ALL areas - No.seedling'!HW114</f>
        <v>0</v>
      </c>
      <c r="HY75" s="80">
        <f t="shared" si="441"/>
        <v>0</v>
      </c>
      <c r="HZ75" s="76">
        <f>'MASTER_ ALL areas - No.seedling'!HY114</f>
        <v>0</v>
      </c>
      <c r="IA75" s="81">
        <f t="shared" si="442"/>
        <v>0</v>
      </c>
      <c r="IB75" s="113">
        <f>'MASTER_ ALL areas - No.seedling'!IA114</f>
        <v>0</v>
      </c>
      <c r="IC75" s="76">
        <f>'MASTER_ ALL areas - No.seedling'!IB114</f>
        <v>0</v>
      </c>
      <c r="ID75" s="80">
        <f t="shared" si="443"/>
        <v>0</v>
      </c>
      <c r="IE75" s="76">
        <f>'MASTER_ ALL areas - No.seedling'!ID114</f>
        <v>0</v>
      </c>
      <c r="IF75" s="85">
        <f t="shared" si="444"/>
        <v>0</v>
      </c>
      <c r="IG75" s="86" t="s">
        <v>352</v>
      </c>
      <c r="IH75" s="87"/>
    </row>
    <row r="76" spans="2:242" ht="33" customHeight="1" x14ac:dyDescent="0.25">
      <c r="B76" s="438">
        <v>111</v>
      </c>
      <c r="C76" s="439" t="s">
        <v>312</v>
      </c>
      <c r="D76" s="440">
        <v>218863</v>
      </c>
      <c r="E76" s="441">
        <v>933940</v>
      </c>
      <c r="F76" s="442" t="s">
        <v>89</v>
      </c>
      <c r="G76" s="129" t="s">
        <v>105</v>
      </c>
      <c r="H76" s="622">
        <f>'MASTER_ ALL areas - No.seedling'!G115</f>
        <v>3</v>
      </c>
      <c r="I76" s="130">
        <f>'MASTER_ ALL areas - No.seedling'!H115</f>
        <v>0.01</v>
      </c>
      <c r="J76" s="131">
        <f>'MASTER_ ALL areas - No.seedling'!I115</f>
        <v>56</v>
      </c>
      <c r="K76" s="132">
        <f>'MASTER_ ALL areas - No.seedling'!J115</f>
        <v>152</v>
      </c>
      <c r="L76" s="133">
        <f>K76*40</f>
        <v>6080</v>
      </c>
      <c r="M76" s="134">
        <f>'MASTER_ ALL areas - No.seedling'!L115</f>
        <v>6080</v>
      </c>
      <c r="N76" s="135">
        <f>'MASTER_ ALL areas - No.seedling'!M115</f>
        <v>3</v>
      </c>
      <c r="O76" s="136">
        <f>'MASTER_ ALL areas - No.seedling'!N115</f>
        <v>148</v>
      </c>
      <c r="P76" s="141">
        <f>'MASTER_ ALL areas - No.seedling'!O115</f>
        <v>1.9736842105263157E-2</v>
      </c>
      <c r="Q76" s="142">
        <f>'MASTER_ ALL areas - No.seedling'!P115</f>
        <v>0.97368421052631582</v>
      </c>
      <c r="R76" s="623"/>
      <c r="S76" s="624">
        <f>'MASTER_ ALL areas - No.seedling'!R115</f>
        <v>560</v>
      </c>
      <c r="T76" s="140">
        <f>'MASTER_ ALL areas - No.seedling'!S115</f>
        <v>0</v>
      </c>
      <c r="U76" s="137">
        <f>IF(S76=0,0,T76/(S76/40))</f>
        <v>0</v>
      </c>
      <c r="V76" s="143">
        <f>'MASTER_ ALL areas - No.seedling'!U115</f>
        <v>11</v>
      </c>
      <c r="W76" s="141">
        <f>IF(S76=0,0,V76/(S76/40))</f>
        <v>0.7857142857142857</v>
      </c>
      <c r="X76" s="625">
        <f>'MASTER_ ALL areas - No.seedling'!W115</f>
        <v>4840</v>
      </c>
      <c r="Y76" s="143">
        <f>'MASTER_ ALL areas - No.seedling'!X115</f>
        <v>3</v>
      </c>
      <c r="Z76" s="137">
        <f>IF(X76=0,0,Y76/(X76/40))</f>
        <v>2.4793388429752067E-2</v>
      </c>
      <c r="AA76" s="143">
        <f>'MASTER_ ALL areas - No.seedling'!Z115</f>
        <v>121</v>
      </c>
      <c r="AB76" s="141">
        <f>IF(X76=0,0,AA76/(X76/40))</f>
        <v>1</v>
      </c>
      <c r="AC76" s="140">
        <f>'MASTER_ ALL areas - No.seedling'!AB115</f>
        <v>680</v>
      </c>
      <c r="AD76" s="140">
        <f>'MASTER_ ALL areas - No.seedling'!AC115</f>
        <v>0</v>
      </c>
      <c r="AE76" s="137">
        <f>IF(AC76=0,0,AD76/(AC76/40))</f>
        <v>0</v>
      </c>
      <c r="AF76" s="143">
        <f>'MASTER_ ALL areas - No.seedling'!AE115</f>
        <v>16</v>
      </c>
      <c r="AG76" s="141">
        <f>IF(AC76=0,0,AF76/(AC76/40))</f>
        <v>0.94117647058823528</v>
      </c>
      <c r="AH76" s="140">
        <f>'MASTER_ ALL areas - No.seedling'!AG115</f>
        <v>0</v>
      </c>
      <c r="AI76" s="140">
        <f>'MASTER_ ALL areas - No.seedling'!AH115</f>
        <v>0</v>
      </c>
      <c r="AJ76" s="137">
        <f>IF(AH76=0,0,AI76/(AH76/40))</f>
        <v>0</v>
      </c>
      <c r="AK76" s="143">
        <f>'MASTER_ ALL areas - No.seedling'!AJ115</f>
        <v>0</v>
      </c>
      <c r="AL76" s="142">
        <f>IF(AH76=0,0,AK76/(AH76/40))</f>
        <v>0</v>
      </c>
      <c r="AM76" s="623"/>
      <c r="AN76" s="624">
        <f>'MASTER_ ALL areas - No.seedling'!AM115</f>
        <v>5480</v>
      </c>
      <c r="AO76" s="140">
        <f>'MASTER_ ALL areas - No.seedling'!AN115</f>
        <v>2</v>
      </c>
      <c r="AP76" s="137">
        <f>IF(AN76=0,0,AO76/(AN76/40))</f>
        <v>1.4598540145985401E-2</v>
      </c>
      <c r="AQ76" s="143">
        <f>'MASTER_ ALL areas - No.seedling'!AP115</f>
        <v>136</v>
      </c>
      <c r="AR76" s="137">
        <f>IF(AN76=0,0,AQ76/(AN76/40))</f>
        <v>0.99270072992700731</v>
      </c>
      <c r="AS76" s="143">
        <f>'MASTER_ ALL areas - No.seedling'!AR115</f>
        <v>560</v>
      </c>
      <c r="AT76" s="140">
        <f>'MASTER_ ALL areas - No.seedling'!AS115</f>
        <v>1</v>
      </c>
      <c r="AU76" s="137">
        <f>IF(AS76=0,0,AT76/(AS76/40))</f>
        <v>7.1428571428571425E-2</v>
      </c>
      <c r="AV76" s="143">
        <f>'MASTER_ ALL areas - No.seedling'!AU115</f>
        <v>11</v>
      </c>
      <c r="AW76" s="137">
        <f>IF(AS76=0,0,AV76/(AS76/40))</f>
        <v>0.7857142857142857</v>
      </c>
      <c r="AX76" s="131">
        <f>'MASTER_ ALL areas - No.seedling'!AW115</f>
        <v>0</v>
      </c>
      <c r="AY76" s="143">
        <f>'MASTER_ ALL areas - No.seedling'!AX115</f>
        <v>0</v>
      </c>
      <c r="AZ76" s="137">
        <f>IF(AX76=0,0,AY76/(AX76/40))</f>
        <v>0</v>
      </c>
      <c r="BA76" s="143">
        <f>'MASTER_ ALL areas - No.seedling'!AZ115</f>
        <v>0</v>
      </c>
      <c r="BB76" s="137">
        <f>IF(AX76=0,0,BA76/(AX76/40))</f>
        <v>0</v>
      </c>
      <c r="BC76" s="143">
        <f>'MASTER_ ALL areas - No.seedling'!BB115</f>
        <v>0</v>
      </c>
      <c r="BD76" s="140">
        <f>'MASTER_ ALL areas - No.seedling'!BC115</f>
        <v>0</v>
      </c>
      <c r="BE76" s="137">
        <f>IF(BC76=0,0,BD76/(BC76/40))</f>
        <v>0</v>
      </c>
      <c r="BF76" s="143">
        <f>'MASTER_ ALL areas - No.seedling'!BE115</f>
        <v>0</v>
      </c>
      <c r="BG76" s="137">
        <f>IF(BC76=0,0,BF76/(BC76/40))</f>
        <v>0</v>
      </c>
      <c r="BH76" s="143">
        <f>'MASTER_ ALL areas - No.seedling'!BG115</f>
        <v>40</v>
      </c>
      <c r="BI76" s="140">
        <f>'MASTER_ ALL areas - No.seedling'!BH115</f>
        <v>0</v>
      </c>
      <c r="BJ76" s="137">
        <f>IF(BH76=0,0,BI76/(BH76/40))</f>
        <v>0</v>
      </c>
      <c r="BK76" s="143">
        <f>'MASTER_ ALL areas - No.seedling'!BJ115</f>
        <v>1</v>
      </c>
      <c r="BL76" s="137">
        <f>IF(BH76=0,0,BK76/(BH76/40))</f>
        <v>1</v>
      </c>
      <c r="BM76" s="143">
        <f>'MASTER_ ALL areas - No.seedling'!BL115</f>
        <v>0</v>
      </c>
      <c r="BN76" s="140">
        <f>'MASTER_ ALL areas - No.seedling'!BM115</f>
        <v>0</v>
      </c>
      <c r="BO76" s="137">
        <f>IF(BM76=0,0,BN76/(BM76/40))</f>
        <v>0</v>
      </c>
      <c r="BP76" s="143">
        <f>'MASTER_ ALL areas - No.seedling'!BO115</f>
        <v>0</v>
      </c>
      <c r="BQ76" s="137">
        <f>IF(BM76=0,0,BP76/(BM76/40))</f>
        <v>0</v>
      </c>
      <c r="BR76" s="143">
        <f>'MASTER_ ALL areas - No.seedling'!BQ115</f>
        <v>0</v>
      </c>
      <c r="BS76" s="140">
        <f>'MASTER_ ALL areas - No.seedling'!BR115</f>
        <v>0</v>
      </c>
      <c r="BT76" s="137">
        <f>IF(BR76=0,0,BS76/(BR76/40))</f>
        <v>0</v>
      </c>
      <c r="BU76" s="143">
        <f>'MASTER_ ALL areas - No.seedling'!BT115</f>
        <v>0</v>
      </c>
      <c r="BV76" s="137">
        <f>IF(BR76=0,0,BU76/(BR76/40))</f>
        <v>0</v>
      </c>
      <c r="BW76" s="143">
        <f>'MASTER_ ALL areas - No.seedling'!BV115</f>
        <v>0</v>
      </c>
      <c r="BX76" s="140">
        <f>'MASTER_ ALL areas - No.seedling'!BW115</f>
        <v>0</v>
      </c>
      <c r="BY76" s="137">
        <f>IF(BW76=0,0,BX76/(BW76/40))</f>
        <v>0</v>
      </c>
      <c r="BZ76" s="143">
        <f>'MASTER_ ALL areas - No.seedling'!BY115</f>
        <v>0</v>
      </c>
      <c r="CA76" s="142">
        <f>IF(BW76=0,0,BZ76/(BW76/40))</f>
        <v>0</v>
      </c>
      <c r="CB76" s="626"/>
      <c r="CC76" s="139">
        <f>'MASTER_ ALL areas - No.seedling'!CB115</f>
        <v>160</v>
      </c>
      <c r="CD76" s="140">
        <f>'MASTER_ ALL areas - No.seedling'!CC115</f>
        <v>0</v>
      </c>
      <c r="CE76" s="141">
        <f>IF(CC76=0,0,CD76/(CC76/40))</f>
        <v>0</v>
      </c>
      <c r="CF76" s="140">
        <f>'MASTER_ ALL areas - No.seedling'!CE115</f>
        <v>4</v>
      </c>
      <c r="CG76" s="142">
        <f>IF(CC76=0,0,CF76/(CC76/40))</f>
        <v>1</v>
      </c>
      <c r="CH76" s="139">
        <f>'MASTER_ ALL areas - No.seedling'!CG115</f>
        <v>4640</v>
      </c>
      <c r="CI76" s="140">
        <f>'MASTER_ ALL areas - No.seedling'!CH115</f>
        <v>2</v>
      </c>
      <c r="CJ76" s="141">
        <f>IF(CH76=0,0,CI76/(CH76/40))</f>
        <v>1.7241379310344827E-2</v>
      </c>
      <c r="CK76" s="140">
        <f>'MASTER_ ALL areas - No.seedling'!CJ115</f>
        <v>116</v>
      </c>
      <c r="CL76" s="142">
        <f>IF(CH76=0,0,CK76/(CH76/40))</f>
        <v>1</v>
      </c>
      <c r="CM76" s="139">
        <f>'MASTER_ ALL areas - No.seedling'!CL115</f>
        <v>680</v>
      </c>
      <c r="CN76" s="140">
        <f>'MASTER_ ALL areas - No.seedling'!CM115</f>
        <v>0</v>
      </c>
      <c r="CO76" s="141">
        <f>IF(CM76=0,0,CN76/(CM76/40))</f>
        <v>0</v>
      </c>
      <c r="CP76" s="140">
        <f>'MASTER_ ALL areas - No.seedling'!CO115</f>
        <v>16</v>
      </c>
      <c r="CQ76" s="142">
        <f>IF(CM76=0,0,CP76/(CM76/40))</f>
        <v>0.94117647058823528</v>
      </c>
      <c r="CR76" s="135">
        <f>'MASTER_ ALL areas - No.seedling'!CQ115</f>
        <v>0</v>
      </c>
      <c r="CS76" s="140">
        <f>'MASTER_ ALL areas - No.seedling'!CR115</f>
        <v>0</v>
      </c>
      <c r="CT76" s="141">
        <f>IF(CR76=0,0,CS76/(CR76/40))</f>
        <v>0</v>
      </c>
      <c r="CU76" s="140">
        <f>'MASTER_ ALL areas - No.seedling'!CT115</f>
        <v>0</v>
      </c>
      <c r="CV76" s="142">
        <f>IF(CR76=0,0,CU76/(CR76/40))</f>
        <v>0</v>
      </c>
      <c r="CW76" s="139">
        <f>'MASTER_ ALL areas - No.seedling'!CV115</f>
        <v>400</v>
      </c>
      <c r="CX76" s="140">
        <f>'MASTER_ ALL areas - No.seedling'!CW115</f>
        <v>0</v>
      </c>
      <c r="CY76" s="141">
        <f>IF(CW76=0,0,CX76/(CW76/40))</f>
        <v>0</v>
      </c>
      <c r="CZ76" s="140">
        <f>'MASTER_ ALL areas - No.seedling'!CY115</f>
        <v>7</v>
      </c>
      <c r="DA76" s="142">
        <f>IF(CW76=0,0,CZ76/(CW76/40))</f>
        <v>0.7</v>
      </c>
      <c r="DB76" s="139">
        <f>'MASTER_ ALL areas - No.seedling'!DA115</f>
        <v>160</v>
      </c>
      <c r="DC76" s="140">
        <f>'MASTER_ ALL areas - No.seedling'!DB115</f>
        <v>1</v>
      </c>
      <c r="DD76" s="141">
        <f>IF(DB76=0,0,DC76/(DB76/40))</f>
        <v>0.25</v>
      </c>
      <c r="DE76" s="140">
        <f>'MASTER_ ALL areas - No.seedling'!DD115</f>
        <v>4</v>
      </c>
      <c r="DF76" s="142">
        <f>IF(DB76=0,0,DE76/(DB76/40))</f>
        <v>1</v>
      </c>
      <c r="DG76" s="135">
        <f>'MASTER_ ALL areas - No.seedling'!DF115</f>
        <v>0</v>
      </c>
      <c r="DH76" s="140">
        <f>'MASTER_ ALL areas - No.seedling'!DG115</f>
        <v>0</v>
      </c>
      <c r="DI76" s="141">
        <f>IF(DG76=0,0,DH76/(DG76/40))</f>
        <v>0</v>
      </c>
      <c r="DJ76" s="140">
        <f>'MASTER_ ALL areas - No.seedling'!DI115</f>
        <v>0</v>
      </c>
      <c r="DK76" s="142">
        <f>IF(DG76=0,0,DJ76/(DG76/40))</f>
        <v>0</v>
      </c>
      <c r="DL76" s="135">
        <f>'MASTER_ ALL areas - No.seedling'!DK115</f>
        <v>0</v>
      </c>
      <c r="DM76" s="140">
        <f>'MASTER_ ALL areas - No.seedling'!DL115</f>
        <v>0</v>
      </c>
      <c r="DN76" s="141">
        <f>IF(DL76=0,0,DM76/(DL76/40))</f>
        <v>0</v>
      </c>
      <c r="DO76" s="140">
        <f>'MASTER_ ALL areas - No.seedling'!DN115</f>
        <v>0</v>
      </c>
      <c r="DP76" s="142">
        <f>IF(DL76=0,0,DO76/(DL76/40))</f>
        <v>0</v>
      </c>
      <c r="DQ76" s="135">
        <f>'MASTER_ ALL areas - No.seedling'!DP115</f>
        <v>0</v>
      </c>
      <c r="DR76" s="140">
        <f>'MASTER_ ALL areas - No.seedling'!DQ115</f>
        <v>0</v>
      </c>
      <c r="DS76" s="141">
        <f>IF(DQ76=0,0,DR76/(DQ76/40))</f>
        <v>0</v>
      </c>
      <c r="DT76" s="140">
        <f>'MASTER_ ALL areas - No.seedling'!DS115</f>
        <v>0</v>
      </c>
      <c r="DU76" s="142">
        <f>IF(DQ76=0,0,DT76/(DQ76/40))</f>
        <v>0</v>
      </c>
      <c r="DV76" s="135">
        <f>'MASTER_ ALL areas - No.seedling'!DU115</f>
        <v>0</v>
      </c>
      <c r="DW76" s="140">
        <f>'MASTER_ ALL areas - No.seedling'!DV115</f>
        <v>0</v>
      </c>
      <c r="DX76" s="141">
        <f>IF(DV76=0,0,DW76/(DV76/40))</f>
        <v>0</v>
      </c>
      <c r="DY76" s="140">
        <f>'MASTER_ ALL areas - No.seedling'!DX115</f>
        <v>0</v>
      </c>
      <c r="DZ76" s="142">
        <f>IF(DV76=0,0,DY76/(DV76/40))</f>
        <v>0</v>
      </c>
      <c r="EA76" s="135">
        <f>'MASTER_ ALL areas - No.seedling'!DZ115</f>
        <v>0</v>
      </c>
      <c r="EB76" s="140">
        <f>'MASTER_ ALL areas - No.seedling'!EA115</f>
        <v>0</v>
      </c>
      <c r="EC76" s="141">
        <f>IF(EA76=0,0,EB76/(EA76/40))</f>
        <v>0</v>
      </c>
      <c r="ED76" s="140">
        <f>'MASTER_ ALL areas - No.seedling'!EC115</f>
        <v>0</v>
      </c>
      <c r="EE76" s="142">
        <f>IF(EA76=0,0,ED76/(EA76/40))</f>
        <v>0</v>
      </c>
      <c r="EF76" s="135">
        <f>'MASTER_ ALL areas - No.seedling'!EE115</f>
        <v>0</v>
      </c>
      <c r="EG76" s="140">
        <f>'MASTER_ ALL areas - No.seedling'!EF115</f>
        <v>0</v>
      </c>
      <c r="EH76" s="141">
        <f>IF(EF76=0,0,EG76/(EF76/40))</f>
        <v>0</v>
      </c>
      <c r="EI76" s="140">
        <f>'MASTER_ ALL areas - No.seedling'!EH115</f>
        <v>0</v>
      </c>
      <c r="EJ76" s="142">
        <f>IF(EF76=0,0,EI76/(EF76/40))</f>
        <v>0</v>
      </c>
      <c r="EK76" s="135">
        <f>'MASTER_ ALL areas - No.seedling'!EJ115</f>
        <v>0</v>
      </c>
      <c r="EL76" s="140">
        <f>'MASTER_ ALL areas - No.seedling'!EK115</f>
        <v>0</v>
      </c>
      <c r="EM76" s="141">
        <f>IF(EK76=0,0,EL76/(EK76/40))</f>
        <v>0</v>
      </c>
      <c r="EN76" s="140">
        <f>'MASTER_ ALL areas - No.seedling'!EM115</f>
        <v>0</v>
      </c>
      <c r="EO76" s="142">
        <f>IF(EK76=0,0,EN76/(EK76/40))</f>
        <v>0</v>
      </c>
      <c r="EP76" s="135">
        <f>'MASTER_ ALL areas - No.seedling'!EO115</f>
        <v>0</v>
      </c>
      <c r="EQ76" s="140">
        <f>'MASTER_ ALL areas - No.seedling'!EP115</f>
        <v>0</v>
      </c>
      <c r="ER76" s="141">
        <f>IF(EP76=0,0,EQ76/(EP76/40))</f>
        <v>0</v>
      </c>
      <c r="ES76" s="140">
        <f>'MASTER_ ALL areas - No.seedling'!ER115</f>
        <v>0</v>
      </c>
      <c r="ET76" s="142">
        <f>IF(EP76=0,0,ES76/(EP76/40))</f>
        <v>0</v>
      </c>
      <c r="EU76" s="135">
        <f>'MASTER_ ALL areas - No.seedling'!ET115</f>
        <v>0</v>
      </c>
      <c r="EV76" s="140">
        <f>'MASTER_ ALL areas - No.seedling'!EU115</f>
        <v>0</v>
      </c>
      <c r="EW76" s="141">
        <f>IF(EU76=0,0,EV76/(EU76/40))</f>
        <v>0</v>
      </c>
      <c r="EX76" s="140">
        <f>'MASTER_ ALL areas - No.seedling'!EW115</f>
        <v>0</v>
      </c>
      <c r="EY76" s="142">
        <f>IF(EU76=0,0,EX76/(EU76/40))</f>
        <v>0</v>
      </c>
      <c r="EZ76" s="135">
        <f>'MASTER_ ALL areas - No.seedling'!EY115</f>
        <v>0</v>
      </c>
      <c r="FA76" s="140">
        <f>'MASTER_ ALL areas - No.seedling'!EZ115</f>
        <v>0</v>
      </c>
      <c r="FB76" s="141">
        <f>IF(EZ76=0,0,FA76/(EZ76/40))</f>
        <v>0</v>
      </c>
      <c r="FC76" s="140">
        <f>'MASTER_ ALL areas - No.seedling'!FB115</f>
        <v>0</v>
      </c>
      <c r="FD76" s="142">
        <f>IF(EZ76=0,0,FC76/(EZ76/40))</f>
        <v>0</v>
      </c>
      <c r="FE76" s="135">
        <f>'MASTER_ ALL areas - No.seedling'!FD115</f>
        <v>0</v>
      </c>
      <c r="FF76" s="140">
        <f>'MASTER_ ALL areas - No.seedling'!FE115</f>
        <v>0</v>
      </c>
      <c r="FG76" s="141">
        <f>IF(FE76=0,0,FF76/(FE76/40))</f>
        <v>0</v>
      </c>
      <c r="FH76" s="140">
        <f>'MASTER_ ALL areas - No.seedling'!FG115</f>
        <v>0</v>
      </c>
      <c r="FI76" s="142">
        <f>IF(FE76=0,0,FH76/(FE76/40))</f>
        <v>0</v>
      </c>
      <c r="FJ76" s="139">
        <f>'MASTER_ ALL areas - No.seedling'!FI115</f>
        <v>40</v>
      </c>
      <c r="FK76" s="140">
        <f>'MASTER_ ALL areas - No.seedling'!FJ115</f>
        <v>0</v>
      </c>
      <c r="FL76" s="141">
        <f>IF(FJ76=0,0,FK76/(FJ76/40))</f>
        <v>0</v>
      </c>
      <c r="FM76" s="140">
        <f>'MASTER_ ALL areas - No.seedling'!FL115</f>
        <v>1</v>
      </c>
      <c r="FN76" s="142">
        <f>IF(FJ76=0,0,FM76/(FJ76/40))</f>
        <v>1</v>
      </c>
      <c r="FO76" s="135">
        <f>'MASTER_ ALL areas - No.seedling'!FN115</f>
        <v>0</v>
      </c>
      <c r="FP76" s="140">
        <f>'MASTER_ ALL areas - No.seedling'!FO115</f>
        <v>0</v>
      </c>
      <c r="FQ76" s="141">
        <f>IF(FO76=0,0,FP76/(FO76/40))</f>
        <v>0</v>
      </c>
      <c r="FR76" s="140">
        <f>'MASTER_ ALL areas - No.seedling'!FQ115</f>
        <v>0</v>
      </c>
      <c r="FS76" s="142">
        <f>IF(FO76=0,0,FR76/(FO76/40))</f>
        <v>0</v>
      </c>
      <c r="FT76" s="135">
        <f>'MASTER_ ALL areas - No.seedling'!FS115</f>
        <v>0</v>
      </c>
      <c r="FU76" s="140">
        <f>'MASTER_ ALL areas - No.seedling'!FT115</f>
        <v>0</v>
      </c>
      <c r="FV76" s="141">
        <f>IF(FT76=0,0,FU76/(FT76/40))</f>
        <v>0</v>
      </c>
      <c r="FW76" s="140">
        <f>'MASTER_ ALL areas - No.seedling'!FV115</f>
        <v>0</v>
      </c>
      <c r="FX76" s="142">
        <f>IF(FT76=0,0,FW76/(FT76/40))</f>
        <v>0</v>
      </c>
      <c r="FY76" s="135">
        <f>'MASTER_ ALL areas - No.seedling'!FX115</f>
        <v>0</v>
      </c>
      <c r="FZ76" s="140">
        <f>'MASTER_ ALL areas - No.seedling'!FY115</f>
        <v>0</v>
      </c>
      <c r="GA76" s="141">
        <f>IF(FY76=0,0,FZ76/(FY76/40))</f>
        <v>0</v>
      </c>
      <c r="GB76" s="140">
        <f>'MASTER_ ALL areas - No.seedling'!GA115</f>
        <v>0</v>
      </c>
      <c r="GC76" s="142">
        <f>IF(FY76=0,0,GB76/(FY76/40))</f>
        <v>0</v>
      </c>
      <c r="GD76" s="135">
        <f>'MASTER_ ALL areas - No.seedling'!GC115</f>
        <v>0</v>
      </c>
      <c r="GE76" s="140">
        <f>'MASTER_ ALL areas - No.seedling'!GD115</f>
        <v>0</v>
      </c>
      <c r="GF76" s="141">
        <f>IF(GD76=0,0,GE76/(GD76/40))</f>
        <v>0</v>
      </c>
      <c r="GG76" s="140">
        <f>'MASTER_ ALL areas - No.seedling'!GF115</f>
        <v>0</v>
      </c>
      <c r="GH76" s="142">
        <f>IF(GD76=0,0,GG76/(GD76/40))</f>
        <v>0</v>
      </c>
      <c r="GI76" s="135">
        <f>'MASTER_ ALL areas - No.seedling'!GH115</f>
        <v>0</v>
      </c>
      <c r="GJ76" s="140">
        <f>'MASTER_ ALL areas - No.seedling'!GI115</f>
        <v>0</v>
      </c>
      <c r="GK76" s="141">
        <f>IF(GI76=0,0,GJ76/(GI76/40))</f>
        <v>0</v>
      </c>
      <c r="GL76" s="140">
        <f>'MASTER_ ALL areas - No.seedling'!GK115</f>
        <v>0</v>
      </c>
      <c r="GM76" s="142">
        <f>IF(GI76=0,0,GL76/(GI76/40))</f>
        <v>0</v>
      </c>
      <c r="GN76" s="135">
        <f>'MASTER_ ALL areas - No.seedling'!GM115</f>
        <v>0</v>
      </c>
      <c r="GO76" s="140">
        <f>'MASTER_ ALL areas - No.seedling'!GN115</f>
        <v>0</v>
      </c>
      <c r="GP76" s="141">
        <f>IF(GN76=0,0,GO76/(GN76/40))</f>
        <v>0</v>
      </c>
      <c r="GQ76" s="140">
        <f>'MASTER_ ALL areas - No.seedling'!GP115</f>
        <v>0</v>
      </c>
      <c r="GR76" s="142">
        <f>IF(GN76=0,0,GQ76/(GN76/40))</f>
        <v>0</v>
      </c>
      <c r="GS76" s="135">
        <f>'MASTER_ ALL areas - No.seedling'!GR115</f>
        <v>0</v>
      </c>
      <c r="GT76" s="140">
        <f>'MASTER_ ALL areas - No.seedling'!GS115</f>
        <v>0</v>
      </c>
      <c r="GU76" s="141">
        <f>IF(GS76=0,0,GT76/(GS76/40))</f>
        <v>0</v>
      </c>
      <c r="GV76" s="140">
        <f>'MASTER_ ALL areas - No.seedling'!GU115</f>
        <v>0</v>
      </c>
      <c r="GW76" s="142">
        <f>IF(GS76=0,0,GV76/(GS76/40))</f>
        <v>0</v>
      </c>
      <c r="GX76" s="135">
        <f>'MASTER_ ALL areas - No.seedling'!GW115</f>
        <v>0</v>
      </c>
      <c r="GY76" s="140">
        <f>'MASTER_ ALL areas - No.seedling'!GX115</f>
        <v>0</v>
      </c>
      <c r="GZ76" s="141">
        <f>IF(GX76=0,0,GY76/(GX76/40))</f>
        <v>0</v>
      </c>
      <c r="HA76" s="140">
        <f>'MASTER_ ALL areas - No.seedling'!GZ115</f>
        <v>0</v>
      </c>
      <c r="HB76" s="142">
        <f>IF(GX76=0,0,HA76/(GX76/40))</f>
        <v>0</v>
      </c>
      <c r="HC76" s="135">
        <f>'MASTER_ ALL areas - No.seedling'!HB115</f>
        <v>0</v>
      </c>
      <c r="HD76" s="140">
        <f>'MASTER_ ALL areas - No.seedling'!HC115</f>
        <v>0</v>
      </c>
      <c r="HE76" s="141">
        <f>IF(HC76=0,0,HD76/(HC76/40))</f>
        <v>0</v>
      </c>
      <c r="HF76" s="140">
        <f>'MASTER_ ALL areas - No.seedling'!HE115</f>
        <v>0</v>
      </c>
      <c r="HG76" s="142">
        <f>IF(HC76=0,0,HF76/(HC76/40))</f>
        <v>0</v>
      </c>
      <c r="HH76" s="135">
        <f>'MASTER_ ALL areas - No.seedling'!HG115</f>
        <v>0</v>
      </c>
      <c r="HI76" s="140">
        <f>'MASTER_ ALL areas - No.seedling'!HH115</f>
        <v>0</v>
      </c>
      <c r="HJ76" s="141">
        <f>IF(HH76=0,0,HI76/(HH76/40))</f>
        <v>0</v>
      </c>
      <c r="HK76" s="140">
        <f>'MASTER_ ALL areas - No.seedling'!HJ115</f>
        <v>0</v>
      </c>
      <c r="HL76" s="142">
        <f>IF(HH76=0,0,HK76/(HH76/40))</f>
        <v>0</v>
      </c>
      <c r="HM76" s="135">
        <f>'MASTER_ ALL areas - No.seedling'!HL115</f>
        <v>0</v>
      </c>
      <c r="HN76" s="140">
        <f>'MASTER_ ALL areas - No.seedling'!HM115</f>
        <v>0</v>
      </c>
      <c r="HO76" s="141">
        <f>IF(HM76=0,0,HN76/(HM76/40))</f>
        <v>0</v>
      </c>
      <c r="HP76" s="140">
        <f>'MASTER_ ALL areas - No.seedling'!HO115</f>
        <v>0</v>
      </c>
      <c r="HQ76" s="142">
        <f>IF(HM76=0,0,HP76/(HM76/40))</f>
        <v>0</v>
      </c>
      <c r="HR76" s="135">
        <f>'MASTER_ ALL areas - No.seedling'!HQ115</f>
        <v>0</v>
      </c>
      <c r="HS76" s="140">
        <f>'MASTER_ ALL areas - No.seedling'!HR115</f>
        <v>0</v>
      </c>
      <c r="HT76" s="141">
        <f>IF(HR76=0,0,HS76/(HR76/40))</f>
        <v>0</v>
      </c>
      <c r="HU76" s="140">
        <f>'MASTER_ ALL areas - No.seedling'!HT115</f>
        <v>0</v>
      </c>
      <c r="HV76" s="142">
        <f>IF(HR76=0,0,HU76/(HR76/40))</f>
        <v>0</v>
      </c>
      <c r="HW76" s="135">
        <f>'MASTER_ ALL areas - No.seedling'!HV115</f>
        <v>0</v>
      </c>
      <c r="HX76" s="140">
        <f>'MASTER_ ALL areas - No.seedling'!HW115</f>
        <v>0</v>
      </c>
      <c r="HY76" s="141">
        <f>IF(HW76=0,0,HX76/(HW76/40))</f>
        <v>0</v>
      </c>
      <c r="HZ76" s="140">
        <f>'MASTER_ ALL areas - No.seedling'!HY115</f>
        <v>0</v>
      </c>
      <c r="IA76" s="142">
        <f>IF(HW76=0,0,HZ76/(HW76/40))</f>
        <v>0</v>
      </c>
      <c r="IB76" s="135">
        <f>'MASTER_ ALL areas - No.seedling'!IA115</f>
        <v>0</v>
      </c>
      <c r="IC76" s="140">
        <f>'MASTER_ ALL areas - No.seedling'!IB115</f>
        <v>0</v>
      </c>
      <c r="ID76" s="141">
        <f>IF(IB76=0,0,IC76/(IB76/40))</f>
        <v>0</v>
      </c>
      <c r="IE76" s="140">
        <f>'MASTER_ ALL areas - No.seedling'!ID115</f>
        <v>0</v>
      </c>
      <c r="IF76" s="144">
        <f>IF(IB76=0,0,IE76/(IB76/40))</f>
        <v>0</v>
      </c>
      <c r="IG76" s="145" t="s">
        <v>353</v>
      </c>
      <c r="IH76" s="146"/>
    </row>
    <row r="77" spans="2:242" ht="33" customHeight="1" x14ac:dyDescent="0.25">
      <c r="B77" s="420">
        <v>112</v>
      </c>
      <c r="C77" s="421" t="s">
        <v>354</v>
      </c>
      <c r="D77" s="422">
        <v>217605</v>
      </c>
      <c r="E77" s="423">
        <v>934152</v>
      </c>
      <c r="F77" s="424" t="s">
        <v>89</v>
      </c>
      <c r="G77" s="88" t="s">
        <v>185</v>
      </c>
      <c r="H77" s="212">
        <f>'MASTER_ ALL areas - No.seedling'!G116</f>
        <v>1</v>
      </c>
      <c r="I77" s="70">
        <f>'MASTER_ ALL areas - No.seedling'!H116</f>
        <v>0</v>
      </c>
      <c r="J77" s="71">
        <f>'MASTER_ ALL areas - No.seedling'!I116</f>
        <v>27.8</v>
      </c>
      <c r="K77" s="72">
        <f>'MASTER_ ALL areas - No.seedling'!J116</f>
        <v>4</v>
      </c>
      <c r="L77" s="73">
        <f t="shared" ref="L77:L94" si="445">K77*20</f>
        <v>80</v>
      </c>
      <c r="M77" s="74">
        <f>'MASTER_ ALL areas - No.seedling'!L116</f>
        <v>80</v>
      </c>
      <c r="N77" s="113">
        <f>'MASTER_ ALL areas - No.seedling'!M116</f>
        <v>0</v>
      </c>
      <c r="O77" s="114">
        <f>'MASTER_ ALL areas - No.seedling'!N116</f>
        <v>2</v>
      </c>
      <c r="P77" s="80">
        <f>'MASTER_ ALL areas - No.seedling'!O116</f>
        <v>0</v>
      </c>
      <c r="Q77" s="81">
        <f>'MASTER_ ALL areas - No.seedling'!P116</f>
        <v>0.5</v>
      </c>
      <c r="R77" s="621"/>
      <c r="S77" s="617">
        <f>'MASTER_ ALL areas - No.seedling'!R116</f>
        <v>40</v>
      </c>
      <c r="T77" s="76">
        <f>'MASTER_ ALL areas - No.seedling'!S116</f>
        <v>0</v>
      </c>
      <c r="U77" s="77">
        <f t="shared" ref="U77:U94" si="446">IF(S77=0,0,T77/(S77/20))</f>
        <v>0</v>
      </c>
      <c r="V77" s="82">
        <f>'MASTER_ ALL areas - No.seedling'!U116</f>
        <v>0</v>
      </c>
      <c r="W77" s="80">
        <f t="shared" ref="W77:W94" si="447">IF(S77=0,0,V77/(S77/20))</f>
        <v>0</v>
      </c>
      <c r="X77" s="619">
        <f>'MASTER_ ALL areas - No.seedling'!W116</f>
        <v>40</v>
      </c>
      <c r="Y77" s="82">
        <f>'MASTER_ ALL areas - No.seedling'!X116</f>
        <v>0</v>
      </c>
      <c r="Z77" s="77">
        <f t="shared" ref="Z77:Z94" si="448">IF(X77=0,0,Y77/(X77/20))</f>
        <v>0</v>
      </c>
      <c r="AA77" s="82">
        <f>'MASTER_ ALL areas - No.seedling'!Z116</f>
        <v>2</v>
      </c>
      <c r="AB77" s="80">
        <f t="shared" ref="AB77:AB94" si="449">IF(X77=0,0,AA77/(X77/20))</f>
        <v>1</v>
      </c>
      <c r="AC77" s="76">
        <f>'MASTER_ ALL areas - No.seedling'!AB116</f>
        <v>0</v>
      </c>
      <c r="AD77" s="76">
        <f>'MASTER_ ALL areas - No.seedling'!AC116</f>
        <v>0</v>
      </c>
      <c r="AE77" s="77">
        <f t="shared" ref="AE77:AE94" si="450">IF(AC77=0,0,AD77/(AC77/20))</f>
        <v>0</v>
      </c>
      <c r="AF77" s="82">
        <f>'MASTER_ ALL areas - No.seedling'!AE116</f>
        <v>0</v>
      </c>
      <c r="AG77" s="80">
        <f t="shared" ref="AG77:AG94" si="451">IF(AC77=0,0,AF77/(AC77/20))</f>
        <v>0</v>
      </c>
      <c r="AH77" s="76">
        <f>'MASTER_ ALL areas - No.seedling'!AG116</f>
        <v>0</v>
      </c>
      <c r="AI77" s="76">
        <f>'MASTER_ ALL areas - No.seedling'!AH116</f>
        <v>0</v>
      </c>
      <c r="AJ77" s="77">
        <f t="shared" ref="AJ77:AJ94" si="452">IF(AH77=0,0,AI77/(AH77/20))</f>
        <v>0</v>
      </c>
      <c r="AK77" s="82">
        <f>'MASTER_ ALL areas - No.seedling'!AJ116</f>
        <v>0</v>
      </c>
      <c r="AL77" s="81">
        <f t="shared" ref="AL77:AL94" si="453">IF(AH77=0,0,AK77/(AH77/20))</f>
        <v>0</v>
      </c>
      <c r="AM77" s="621"/>
      <c r="AN77" s="617">
        <f>'MASTER_ ALL areas - No.seedling'!AM116</f>
        <v>80</v>
      </c>
      <c r="AO77" s="76">
        <f>'MASTER_ ALL areas - No.seedling'!AN116</f>
        <v>0</v>
      </c>
      <c r="AP77" s="77">
        <f t="shared" ref="AP77:AP94" si="454">IF(AN77=0,0,AO77/(AN77/20))</f>
        <v>0</v>
      </c>
      <c r="AQ77" s="82">
        <f>'MASTER_ ALL areas - No.seedling'!AP116</f>
        <v>2</v>
      </c>
      <c r="AR77" s="77">
        <f t="shared" ref="AR77:AR94" si="455">IF(AN77=0,0,AQ77/(AN77/20))</f>
        <v>0.5</v>
      </c>
      <c r="AS77" s="82">
        <f>'MASTER_ ALL areas - No.seedling'!AR116</f>
        <v>0</v>
      </c>
      <c r="AT77" s="76">
        <f>'MASTER_ ALL areas - No.seedling'!AS116</f>
        <v>0</v>
      </c>
      <c r="AU77" s="77">
        <f t="shared" ref="AU77:AU94" si="456">IF(AS77=0,0,AT77/(AS77/20))</f>
        <v>0</v>
      </c>
      <c r="AV77" s="82">
        <f>'MASTER_ ALL areas - No.seedling'!AU116</f>
        <v>0</v>
      </c>
      <c r="AW77" s="77">
        <f t="shared" ref="AW77:AW94" si="457">IF(AS77=0,0,AV77/(AS77/20))</f>
        <v>0</v>
      </c>
      <c r="AX77" s="71">
        <f>'MASTER_ ALL areas - No.seedling'!AW116</f>
        <v>0</v>
      </c>
      <c r="AY77" s="82">
        <f>'MASTER_ ALL areas - No.seedling'!AX116</f>
        <v>0</v>
      </c>
      <c r="AZ77" s="77">
        <f t="shared" ref="AZ77:AZ94" si="458">IF(AX77=0,0,AY77/(AX77/20))</f>
        <v>0</v>
      </c>
      <c r="BA77" s="82">
        <f>'MASTER_ ALL areas - No.seedling'!AZ116</f>
        <v>0</v>
      </c>
      <c r="BB77" s="77">
        <f t="shared" ref="BB77:BB94" si="459">IF(AX77=0,0,BA77/(AX77/20))</f>
        <v>0</v>
      </c>
      <c r="BC77" s="82">
        <f>'MASTER_ ALL areas - No.seedling'!BB116</f>
        <v>0</v>
      </c>
      <c r="BD77" s="76">
        <f>'MASTER_ ALL areas - No.seedling'!BC116</f>
        <v>0</v>
      </c>
      <c r="BE77" s="77">
        <f t="shared" ref="BE77:BE94" si="460">IF(BC77=0,0,BD77/(BC77/20))</f>
        <v>0</v>
      </c>
      <c r="BF77" s="82">
        <f>'MASTER_ ALL areas - No.seedling'!BE116</f>
        <v>0</v>
      </c>
      <c r="BG77" s="77">
        <f t="shared" ref="BG77:BG94" si="461">IF(BC77=0,0,BF77/(BC77/20))</f>
        <v>0</v>
      </c>
      <c r="BH77" s="82">
        <f>'MASTER_ ALL areas - No.seedling'!BG116</f>
        <v>0</v>
      </c>
      <c r="BI77" s="76">
        <f>'MASTER_ ALL areas - No.seedling'!BH116</f>
        <v>0</v>
      </c>
      <c r="BJ77" s="77">
        <f t="shared" ref="BJ77:BJ94" si="462">IF(BH77=0,0,BI77/(BH77/20))</f>
        <v>0</v>
      </c>
      <c r="BK77" s="82">
        <f>'MASTER_ ALL areas - No.seedling'!BJ116</f>
        <v>0</v>
      </c>
      <c r="BL77" s="77">
        <f t="shared" ref="BL77:BL94" si="463">IF(BH77=0,0,BK77/(BH77/20))</f>
        <v>0</v>
      </c>
      <c r="BM77" s="82">
        <f>'MASTER_ ALL areas - No.seedling'!BL116</f>
        <v>0</v>
      </c>
      <c r="BN77" s="76">
        <f>'MASTER_ ALL areas - No.seedling'!BM116</f>
        <v>0</v>
      </c>
      <c r="BO77" s="77">
        <f t="shared" ref="BO77:BO94" si="464">IF(BM77=0,0,BN77/(BM77/20))</f>
        <v>0</v>
      </c>
      <c r="BP77" s="82">
        <f>'MASTER_ ALL areas - No.seedling'!BO116</f>
        <v>0</v>
      </c>
      <c r="BQ77" s="77">
        <f t="shared" ref="BQ77:BQ94" si="465">IF(BM77=0,0,BP77/(BM77/20))</f>
        <v>0</v>
      </c>
      <c r="BR77" s="82">
        <f>'MASTER_ ALL areas - No.seedling'!BQ116</f>
        <v>0</v>
      </c>
      <c r="BS77" s="76">
        <f>'MASTER_ ALL areas - No.seedling'!BR116</f>
        <v>0</v>
      </c>
      <c r="BT77" s="77">
        <f t="shared" ref="BT77:BT94" si="466">IF(BR77=0,0,BS77/(BR77/20))</f>
        <v>0</v>
      </c>
      <c r="BU77" s="82">
        <f>'MASTER_ ALL areas - No.seedling'!BT116</f>
        <v>0</v>
      </c>
      <c r="BV77" s="77">
        <f t="shared" ref="BV77:BV94" si="467">IF(BR77=0,0,BU77/(BR77/20))</f>
        <v>0</v>
      </c>
      <c r="BW77" s="82">
        <f>'MASTER_ ALL areas - No.seedling'!BV116</f>
        <v>0</v>
      </c>
      <c r="BX77" s="76">
        <f>'MASTER_ ALL areas - No.seedling'!BW116</f>
        <v>0</v>
      </c>
      <c r="BY77" s="77">
        <f t="shared" ref="BY77:BY94" si="468">IF(BW77=0,0,BX77/(BW77/20))</f>
        <v>0</v>
      </c>
      <c r="BZ77" s="82">
        <f>'MASTER_ ALL areas - No.seedling'!BY116</f>
        <v>0</v>
      </c>
      <c r="CA77" s="81">
        <f t="shared" ref="CA77:CA94" si="469">IF(BW77=0,0,BZ77/(BW77/20))</f>
        <v>0</v>
      </c>
      <c r="CB77" s="79"/>
      <c r="CC77" s="75">
        <f>'MASTER_ ALL areas - No.seedling'!CB116</f>
        <v>40</v>
      </c>
      <c r="CD77" s="76">
        <f>'MASTER_ ALL areas - No.seedling'!CC116</f>
        <v>0</v>
      </c>
      <c r="CE77" s="80">
        <f t="shared" ref="CE77:CE94" si="470">IF(CC77=0,0,CD77/(CC77/20))</f>
        <v>0</v>
      </c>
      <c r="CF77" s="76">
        <f>'MASTER_ ALL areas - No.seedling'!CE116</f>
        <v>0</v>
      </c>
      <c r="CG77" s="81">
        <f t="shared" ref="CG77:CG94" si="471">IF(CC77=0,0,CF77/(CC77/20))</f>
        <v>0</v>
      </c>
      <c r="CH77" s="75">
        <f>'MASTER_ ALL areas - No.seedling'!CG116</f>
        <v>40</v>
      </c>
      <c r="CI77" s="76">
        <f>'MASTER_ ALL areas - No.seedling'!CH116</f>
        <v>0</v>
      </c>
      <c r="CJ77" s="80">
        <f t="shared" ref="CJ77:CJ94" si="472">IF(CH77=0,0,CI77/(CH77/20))</f>
        <v>0</v>
      </c>
      <c r="CK77" s="76">
        <f>'MASTER_ ALL areas - No.seedling'!CJ116</f>
        <v>2</v>
      </c>
      <c r="CL77" s="81">
        <f t="shared" ref="CL77:CL94" si="473">IF(CH77=0,0,CK77/(CH77/20))</f>
        <v>1</v>
      </c>
      <c r="CM77" s="113">
        <f>'MASTER_ ALL areas - No.seedling'!CL116</f>
        <v>0</v>
      </c>
      <c r="CN77" s="76">
        <f>'MASTER_ ALL areas - No.seedling'!CM116</f>
        <v>0</v>
      </c>
      <c r="CO77" s="80">
        <f t="shared" ref="CO77:CO94" si="474">IF(CM77=0,0,CN77/(CM77/20))</f>
        <v>0</v>
      </c>
      <c r="CP77" s="76">
        <f>'MASTER_ ALL areas - No.seedling'!CO116</f>
        <v>0</v>
      </c>
      <c r="CQ77" s="81">
        <f t="shared" ref="CQ77:CQ94" si="475">IF(CM77=0,0,CP77/(CM77/20))</f>
        <v>0</v>
      </c>
      <c r="CR77" s="113">
        <f>'MASTER_ ALL areas - No.seedling'!CQ116</f>
        <v>0</v>
      </c>
      <c r="CS77" s="76">
        <f>'MASTER_ ALL areas - No.seedling'!CR116</f>
        <v>0</v>
      </c>
      <c r="CT77" s="80">
        <f t="shared" ref="CT77:CT94" si="476">IF(CR77=0,0,CS77/(CR77/20))</f>
        <v>0</v>
      </c>
      <c r="CU77" s="76">
        <f>'MASTER_ ALL areas - No.seedling'!CT116</f>
        <v>0</v>
      </c>
      <c r="CV77" s="81">
        <f t="shared" ref="CV77:CV94" si="477">IF(CR77=0,0,CU77/(CR77/20))</f>
        <v>0</v>
      </c>
      <c r="CW77" s="113">
        <f>'MASTER_ ALL areas - No.seedling'!CV116</f>
        <v>0</v>
      </c>
      <c r="CX77" s="76">
        <f>'MASTER_ ALL areas - No.seedling'!CW116</f>
        <v>0</v>
      </c>
      <c r="CY77" s="80">
        <f t="shared" ref="CY77:CY94" si="478">IF(CW77=0,0,CX77/(CW77/20))</f>
        <v>0</v>
      </c>
      <c r="CZ77" s="76">
        <f>'MASTER_ ALL areas - No.seedling'!CY116</f>
        <v>0</v>
      </c>
      <c r="DA77" s="81">
        <f t="shared" ref="DA77:DA94" si="479">IF(CW77=0,0,CZ77/(CW77/20))</f>
        <v>0</v>
      </c>
      <c r="DB77" s="113">
        <f>'MASTER_ ALL areas - No.seedling'!DA116</f>
        <v>0</v>
      </c>
      <c r="DC77" s="76">
        <f>'MASTER_ ALL areas - No.seedling'!DB116</f>
        <v>0</v>
      </c>
      <c r="DD77" s="80">
        <f t="shared" ref="DD77:DD94" si="480">IF(DB77=0,0,DC77/(DB77/20))</f>
        <v>0</v>
      </c>
      <c r="DE77" s="76">
        <f>'MASTER_ ALL areas - No.seedling'!DD116</f>
        <v>0</v>
      </c>
      <c r="DF77" s="81">
        <f t="shared" ref="DF77:DF94" si="481">IF(DB77=0,0,DE77/(DB77/20))</f>
        <v>0</v>
      </c>
      <c r="DG77" s="113">
        <f>'MASTER_ ALL areas - No.seedling'!DF116</f>
        <v>0</v>
      </c>
      <c r="DH77" s="76">
        <f>'MASTER_ ALL areas - No.seedling'!DG116</f>
        <v>0</v>
      </c>
      <c r="DI77" s="80">
        <f t="shared" ref="DI77:DI94" si="482">IF(DG77=0,0,DH77/(DG77/20))</f>
        <v>0</v>
      </c>
      <c r="DJ77" s="76">
        <f>'MASTER_ ALL areas - No.seedling'!DI116</f>
        <v>0</v>
      </c>
      <c r="DK77" s="81">
        <f t="shared" ref="DK77:DK94" si="483">IF(DG77=0,0,DJ77/(DG77/20))</f>
        <v>0</v>
      </c>
      <c r="DL77" s="113">
        <f>'MASTER_ ALL areas - No.seedling'!DK116</f>
        <v>0</v>
      </c>
      <c r="DM77" s="76">
        <f>'MASTER_ ALL areas - No.seedling'!DL116</f>
        <v>0</v>
      </c>
      <c r="DN77" s="80">
        <f t="shared" ref="DN77:DN94" si="484">IF(DL77=0,0,DM77/(DL77/20))</f>
        <v>0</v>
      </c>
      <c r="DO77" s="76">
        <f>'MASTER_ ALL areas - No.seedling'!DN116</f>
        <v>0</v>
      </c>
      <c r="DP77" s="81">
        <f t="shared" ref="DP77:DP94" si="485">IF(DL77=0,0,DO77/(DL77/20))</f>
        <v>0</v>
      </c>
      <c r="DQ77" s="113">
        <f>'MASTER_ ALL areas - No.seedling'!DP116</f>
        <v>0</v>
      </c>
      <c r="DR77" s="76">
        <f>'MASTER_ ALL areas - No.seedling'!DQ116</f>
        <v>0</v>
      </c>
      <c r="DS77" s="80">
        <f t="shared" ref="DS77:DS94" si="486">IF(DQ77=0,0,DR77/(DQ77/20))</f>
        <v>0</v>
      </c>
      <c r="DT77" s="76">
        <f>'MASTER_ ALL areas - No.seedling'!DS116</f>
        <v>0</v>
      </c>
      <c r="DU77" s="81">
        <f t="shared" ref="DU77:DU94" si="487">IF(DQ77=0,0,DT77/(DQ77/20))</f>
        <v>0</v>
      </c>
      <c r="DV77" s="113">
        <f>'MASTER_ ALL areas - No.seedling'!DU116</f>
        <v>0</v>
      </c>
      <c r="DW77" s="76">
        <f>'MASTER_ ALL areas - No.seedling'!DV116</f>
        <v>0</v>
      </c>
      <c r="DX77" s="80">
        <f t="shared" ref="DX77:DX94" si="488">IF(DV77=0,0,DW77/(DV77/20))</f>
        <v>0</v>
      </c>
      <c r="DY77" s="76">
        <f>'MASTER_ ALL areas - No.seedling'!DX116</f>
        <v>0</v>
      </c>
      <c r="DZ77" s="81">
        <f t="shared" ref="DZ77:DZ94" si="489">IF(DV77=0,0,DY77/(DV77/20))</f>
        <v>0</v>
      </c>
      <c r="EA77" s="113">
        <f>'MASTER_ ALL areas - No.seedling'!DZ116</f>
        <v>0</v>
      </c>
      <c r="EB77" s="76">
        <f>'MASTER_ ALL areas - No.seedling'!EA116</f>
        <v>0</v>
      </c>
      <c r="EC77" s="80">
        <f t="shared" ref="EC77:EC94" si="490">IF(EA77=0,0,EB77/(EA77/20))</f>
        <v>0</v>
      </c>
      <c r="ED77" s="76">
        <f>'MASTER_ ALL areas - No.seedling'!EC116</f>
        <v>0</v>
      </c>
      <c r="EE77" s="81">
        <f t="shared" ref="EE77:EE94" si="491">IF(EA77=0,0,ED77/(EA77/20))</f>
        <v>0</v>
      </c>
      <c r="EF77" s="113">
        <f>'MASTER_ ALL areas - No.seedling'!EE116</f>
        <v>0</v>
      </c>
      <c r="EG77" s="76">
        <f>'MASTER_ ALL areas - No.seedling'!EF116</f>
        <v>0</v>
      </c>
      <c r="EH77" s="80">
        <f t="shared" ref="EH77:EH94" si="492">IF(EF77=0,0,EG77/(EF77/20))</f>
        <v>0</v>
      </c>
      <c r="EI77" s="76">
        <f>'MASTER_ ALL areas - No.seedling'!EH116</f>
        <v>0</v>
      </c>
      <c r="EJ77" s="81">
        <f t="shared" ref="EJ77:EJ94" si="493">IF(EF77=0,0,EI77/(EF77/20))</f>
        <v>0</v>
      </c>
      <c r="EK77" s="113">
        <f>'MASTER_ ALL areas - No.seedling'!EJ116</f>
        <v>0</v>
      </c>
      <c r="EL77" s="76">
        <f>'MASTER_ ALL areas - No.seedling'!EK116</f>
        <v>0</v>
      </c>
      <c r="EM77" s="80">
        <f t="shared" ref="EM77:EM94" si="494">IF(EK77=0,0,EL77/(EK77/20))</f>
        <v>0</v>
      </c>
      <c r="EN77" s="76">
        <f>'MASTER_ ALL areas - No.seedling'!EM116</f>
        <v>0</v>
      </c>
      <c r="EO77" s="81">
        <f t="shared" ref="EO77:EO94" si="495">IF(EK77=0,0,EN77/(EK77/20))</f>
        <v>0</v>
      </c>
      <c r="EP77" s="113">
        <f>'MASTER_ ALL areas - No.seedling'!EO116</f>
        <v>0</v>
      </c>
      <c r="EQ77" s="76">
        <f>'MASTER_ ALL areas - No.seedling'!EP116</f>
        <v>0</v>
      </c>
      <c r="ER77" s="80">
        <f t="shared" ref="ER77:ER94" si="496">IF(EP77=0,0,EQ77/(EP77/20))</f>
        <v>0</v>
      </c>
      <c r="ES77" s="76">
        <f>'MASTER_ ALL areas - No.seedling'!ER116</f>
        <v>0</v>
      </c>
      <c r="ET77" s="81">
        <f t="shared" ref="ET77:ET94" si="497">IF(EP77=0,0,ES77/(EP77/20))</f>
        <v>0</v>
      </c>
      <c r="EU77" s="113">
        <f>'MASTER_ ALL areas - No.seedling'!ET116</f>
        <v>0</v>
      </c>
      <c r="EV77" s="76">
        <f>'MASTER_ ALL areas - No.seedling'!EU116</f>
        <v>0</v>
      </c>
      <c r="EW77" s="80">
        <f t="shared" ref="EW77:EW94" si="498">IF(EU77=0,0,EV77/(EU77/20))</f>
        <v>0</v>
      </c>
      <c r="EX77" s="76">
        <f>'MASTER_ ALL areas - No.seedling'!EW116</f>
        <v>0</v>
      </c>
      <c r="EY77" s="81">
        <f t="shared" ref="EY77:EY94" si="499">IF(EU77=0,0,EX77/(EU77/20))</f>
        <v>0</v>
      </c>
      <c r="EZ77" s="113">
        <f>'MASTER_ ALL areas - No.seedling'!EY116</f>
        <v>0</v>
      </c>
      <c r="FA77" s="76">
        <f>'MASTER_ ALL areas - No.seedling'!EZ116</f>
        <v>0</v>
      </c>
      <c r="FB77" s="80">
        <f t="shared" ref="FB77:FB94" si="500">IF(EZ77=0,0,FA77/(EZ77/20))</f>
        <v>0</v>
      </c>
      <c r="FC77" s="76">
        <f>'MASTER_ ALL areas - No.seedling'!FB116</f>
        <v>0</v>
      </c>
      <c r="FD77" s="81">
        <f t="shared" ref="FD77:FD94" si="501">IF(EZ77=0,0,FC77/(EZ77/20))</f>
        <v>0</v>
      </c>
      <c r="FE77" s="113">
        <f>'MASTER_ ALL areas - No.seedling'!FD116</f>
        <v>0</v>
      </c>
      <c r="FF77" s="76">
        <f>'MASTER_ ALL areas - No.seedling'!FE116</f>
        <v>0</v>
      </c>
      <c r="FG77" s="80">
        <f t="shared" ref="FG77:FG94" si="502">IF(FE77=0,0,FF77/(FE77/20))</f>
        <v>0</v>
      </c>
      <c r="FH77" s="76">
        <f>'MASTER_ ALL areas - No.seedling'!FG116</f>
        <v>0</v>
      </c>
      <c r="FI77" s="81">
        <f t="shared" ref="FI77:FI94" si="503">IF(FE77=0,0,FH77/(FE77/20))</f>
        <v>0</v>
      </c>
      <c r="FJ77" s="113">
        <f>'MASTER_ ALL areas - No.seedling'!FI116</f>
        <v>0</v>
      </c>
      <c r="FK77" s="76">
        <f>'MASTER_ ALL areas - No.seedling'!FJ116</f>
        <v>0</v>
      </c>
      <c r="FL77" s="80">
        <f t="shared" ref="FL77:FL94" si="504">IF(FJ77=0,0,FK77/(FJ77/20))</f>
        <v>0</v>
      </c>
      <c r="FM77" s="76">
        <f>'MASTER_ ALL areas - No.seedling'!FL116</f>
        <v>0</v>
      </c>
      <c r="FN77" s="81">
        <f t="shared" ref="FN77:FN94" si="505">IF(FJ77=0,0,FM77/(FJ77/20))</f>
        <v>0</v>
      </c>
      <c r="FO77" s="113">
        <f>'MASTER_ ALL areas - No.seedling'!FN116</f>
        <v>0</v>
      </c>
      <c r="FP77" s="76">
        <f>'MASTER_ ALL areas - No.seedling'!FO116</f>
        <v>0</v>
      </c>
      <c r="FQ77" s="80">
        <f t="shared" ref="FQ77:FQ94" si="506">IF(FO77=0,0,FP77/(FO77/20))</f>
        <v>0</v>
      </c>
      <c r="FR77" s="76">
        <f>'MASTER_ ALL areas - No.seedling'!FQ116</f>
        <v>0</v>
      </c>
      <c r="FS77" s="81">
        <f t="shared" ref="FS77:FS94" si="507">IF(FO77=0,0,FR77/(FO77/20))</f>
        <v>0</v>
      </c>
      <c r="FT77" s="113">
        <f>'MASTER_ ALL areas - No.seedling'!FS116</f>
        <v>0</v>
      </c>
      <c r="FU77" s="76">
        <f>'MASTER_ ALL areas - No.seedling'!FT116</f>
        <v>0</v>
      </c>
      <c r="FV77" s="80">
        <f t="shared" ref="FV77:FV94" si="508">IF(FT77=0,0,FU77/(FT77/20))</f>
        <v>0</v>
      </c>
      <c r="FW77" s="76">
        <f>'MASTER_ ALL areas - No.seedling'!FV116</f>
        <v>0</v>
      </c>
      <c r="FX77" s="81">
        <f t="shared" ref="FX77:FX94" si="509">IF(FT77=0,0,FW77/(FT77/20))</f>
        <v>0</v>
      </c>
      <c r="FY77" s="113">
        <f>'MASTER_ ALL areas - No.seedling'!FX116</f>
        <v>0</v>
      </c>
      <c r="FZ77" s="76">
        <f>'MASTER_ ALL areas - No.seedling'!FY116</f>
        <v>0</v>
      </c>
      <c r="GA77" s="80">
        <f t="shared" ref="GA77:GA94" si="510">IF(FY77=0,0,FZ77/(FY77/20))</f>
        <v>0</v>
      </c>
      <c r="GB77" s="76">
        <f>'MASTER_ ALL areas - No.seedling'!GA116</f>
        <v>0</v>
      </c>
      <c r="GC77" s="81">
        <f t="shared" ref="GC77:GC94" si="511">IF(FY77=0,0,GB77/(FY77/20))</f>
        <v>0</v>
      </c>
      <c r="GD77" s="113">
        <f>'MASTER_ ALL areas - No.seedling'!GC116</f>
        <v>0</v>
      </c>
      <c r="GE77" s="76">
        <f>'MASTER_ ALL areas - No.seedling'!GD116</f>
        <v>0</v>
      </c>
      <c r="GF77" s="80">
        <f t="shared" ref="GF77:GF94" si="512">IF(GD77=0,0,GE77/(GD77/20))</f>
        <v>0</v>
      </c>
      <c r="GG77" s="76">
        <f>'MASTER_ ALL areas - No.seedling'!GF116</f>
        <v>0</v>
      </c>
      <c r="GH77" s="81">
        <f t="shared" ref="GH77:GH94" si="513">IF(GD77=0,0,GG77/(GD77/20))</f>
        <v>0</v>
      </c>
      <c r="GI77" s="113">
        <f>'MASTER_ ALL areas - No.seedling'!GH116</f>
        <v>0</v>
      </c>
      <c r="GJ77" s="76">
        <f>'MASTER_ ALL areas - No.seedling'!GI116</f>
        <v>0</v>
      </c>
      <c r="GK77" s="80">
        <f t="shared" ref="GK77:GK94" si="514">IF(GI77=0,0,GJ77/(GI77/20))</f>
        <v>0</v>
      </c>
      <c r="GL77" s="76">
        <f>'MASTER_ ALL areas - No.seedling'!GK116</f>
        <v>0</v>
      </c>
      <c r="GM77" s="81">
        <f t="shared" ref="GM77:GM94" si="515">IF(GI77=0,0,GL77/(GI77/20))</f>
        <v>0</v>
      </c>
      <c r="GN77" s="113">
        <f>'MASTER_ ALL areas - No.seedling'!GM116</f>
        <v>0</v>
      </c>
      <c r="GO77" s="76">
        <f>'MASTER_ ALL areas - No.seedling'!GN116</f>
        <v>0</v>
      </c>
      <c r="GP77" s="80">
        <f t="shared" ref="GP77:GP94" si="516">IF(GN77=0,0,GO77/(GN77/20))</f>
        <v>0</v>
      </c>
      <c r="GQ77" s="76">
        <f>'MASTER_ ALL areas - No.seedling'!GP116</f>
        <v>0</v>
      </c>
      <c r="GR77" s="81">
        <f t="shared" ref="GR77:GR94" si="517">IF(GN77=0,0,GQ77/(GN77/20))</f>
        <v>0</v>
      </c>
      <c r="GS77" s="113">
        <f>'MASTER_ ALL areas - No.seedling'!GR116</f>
        <v>0</v>
      </c>
      <c r="GT77" s="76">
        <f>'MASTER_ ALL areas - No.seedling'!GS116</f>
        <v>0</v>
      </c>
      <c r="GU77" s="80">
        <f t="shared" ref="GU77:GU94" si="518">IF(GS77=0,0,GT77/(GS77/20))</f>
        <v>0</v>
      </c>
      <c r="GV77" s="76">
        <f>'MASTER_ ALL areas - No.seedling'!GU116</f>
        <v>0</v>
      </c>
      <c r="GW77" s="81">
        <f t="shared" ref="GW77:GW94" si="519">IF(GS77=0,0,GV77/(GS77/20))</f>
        <v>0</v>
      </c>
      <c r="GX77" s="113">
        <f>'MASTER_ ALL areas - No.seedling'!GW116</f>
        <v>0</v>
      </c>
      <c r="GY77" s="76">
        <f>'MASTER_ ALL areas - No.seedling'!GX116</f>
        <v>0</v>
      </c>
      <c r="GZ77" s="80">
        <f t="shared" ref="GZ77:GZ94" si="520">IF(GX77=0,0,GY77/(GX77/20))</f>
        <v>0</v>
      </c>
      <c r="HA77" s="76">
        <f>'MASTER_ ALL areas - No.seedling'!GZ116</f>
        <v>0</v>
      </c>
      <c r="HB77" s="81">
        <f t="shared" ref="HB77:HB94" si="521">IF(GX77=0,0,HA77/(GX77/20))</f>
        <v>0</v>
      </c>
      <c r="HC77" s="113">
        <f>'MASTER_ ALL areas - No.seedling'!HB116</f>
        <v>0</v>
      </c>
      <c r="HD77" s="76">
        <f>'MASTER_ ALL areas - No.seedling'!HC116</f>
        <v>0</v>
      </c>
      <c r="HE77" s="80">
        <f t="shared" ref="HE77:HE94" si="522">IF(HC77=0,0,HD77/(HC77/20))</f>
        <v>0</v>
      </c>
      <c r="HF77" s="76">
        <f>'MASTER_ ALL areas - No.seedling'!HE116</f>
        <v>0</v>
      </c>
      <c r="HG77" s="81">
        <f t="shared" ref="HG77:HG94" si="523">IF(HC77=0,0,HF77/(HC77/20))</f>
        <v>0</v>
      </c>
      <c r="HH77" s="113">
        <f>'MASTER_ ALL areas - No.seedling'!HG116</f>
        <v>0</v>
      </c>
      <c r="HI77" s="76">
        <f>'MASTER_ ALL areas - No.seedling'!HH116</f>
        <v>0</v>
      </c>
      <c r="HJ77" s="80">
        <f t="shared" ref="HJ77:HJ94" si="524">IF(HH77=0,0,HI77/(HH77/20))</f>
        <v>0</v>
      </c>
      <c r="HK77" s="76">
        <f>'MASTER_ ALL areas - No.seedling'!HJ116</f>
        <v>0</v>
      </c>
      <c r="HL77" s="81">
        <f t="shared" ref="HL77:HL94" si="525">IF(HH77=0,0,HK77/(HH77/20))</f>
        <v>0</v>
      </c>
      <c r="HM77" s="113">
        <f>'MASTER_ ALL areas - No.seedling'!HL116</f>
        <v>0</v>
      </c>
      <c r="HN77" s="76">
        <f>'MASTER_ ALL areas - No.seedling'!HM116</f>
        <v>0</v>
      </c>
      <c r="HO77" s="80">
        <f t="shared" ref="HO77:HO94" si="526">IF(HM77=0,0,HN77/(HM77/20))</f>
        <v>0</v>
      </c>
      <c r="HP77" s="76">
        <f>'MASTER_ ALL areas - No.seedling'!HO116</f>
        <v>0</v>
      </c>
      <c r="HQ77" s="81">
        <f t="shared" ref="HQ77:HQ94" si="527">IF(HM77=0,0,HP77/(HM77/20))</f>
        <v>0</v>
      </c>
      <c r="HR77" s="113">
        <f>'MASTER_ ALL areas - No.seedling'!HQ116</f>
        <v>0</v>
      </c>
      <c r="HS77" s="76">
        <f>'MASTER_ ALL areas - No.seedling'!HR116</f>
        <v>0</v>
      </c>
      <c r="HT77" s="80">
        <f t="shared" ref="HT77:HT94" si="528">IF(HR77=0,0,HS77/(HR77/20))</f>
        <v>0</v>
      </c>
      <c r="HU77" s="76">
        <f>'MASTER_ ALL areas - No.seedling'!HT116</f>
        <v>0</v>
      </c>
      <c r="HV77" s="81">
        <f t="shared" ref="HV77:HV94" si="529">IF(HR77=0,0,HU77/(HR77/20))</f>
        <v>0</v>
      </c>
      <c r="HW77" s="113">
        <f>'MASTER_ ALL areas - No.seedling'!HV116</f>
        <v>0</v>
      </c>
      <c r="HX77" s="76">
        <f>'MASTER_ ALL areas - No.seedling'!HW116</f>
        <v>0</v>
      </c>
      <c r="HY77" s="80">
        <f t="shared" ref="HY77:HY94" si="530">IF(HW77=0,0,HX77/(HW77/20))</f>
        <v>0</v>
      </c>
      <c r="HZ77" s="76">
        <f>'MASTER_ ALL areas - No.seedling'!HY116</f>
        <v>0</v>
      </c>
      <c r="IA77" s="81">
        <f t="shared" ref="IA77:IA94" si="531">IF(HW77=0,0,HZ77/(HW77/20))</f>
        <v>0</v>
      </c>
      <c r="IB77" s="113">
        <f>'MASTER_ ALL areas - No.seedling'!IA116</f>
        <v>0</v>
      </c>
      <c r="IC77" s="76">
        <f>'MASTER_ ALL areas - No.seedling'!IB116</f>
        <v>0</v>
      </c>
      <c r="ID77" s="80">
        <f t="shared" ref="ID77:ID94" si="532">IF(IB77=0,0,IC77/(IB77/20))</f>
        <v>0</v>
      </c>
      <c r="IE77" s="76">
        <f>'MASTER_ ALL areas - No.seedling'!ID116</f>
        <v>0</v>
      </c>
      <c r="IF77" s="85">
        <f t="shared" ref="IF77:IF94" si="533">IF(IB77=0,0,IE77/(IB77/20))</f>
        <v>0</v>
      </c>
      <c r="IG77" s="86" t="s">
        <v>355</v>
      </c>
      <c r="IH77" s="87"/>
    </row>
    <row r="78" spans="2:242" ht="33" customHeight="1" x14ac:dyDescent="0.25">
      <c r="B78" s="420">
        <v>113</v>
      </c>
      <c r="C78" s="421" t="s">
        <v>189</v>
      </c>
      <c r="D78" s="422">
        <v>218024</v>
      </c>
      <c r="E78" s="423">
        <v>934152</v>
      </c>
      <c r="F78" s="424" t="s">
        <v>89</v>
      </c>
      <c r="G78" s="88" t="s">
        <v>185</v>
      </c>
      <c r="H78" s="212" t="str">
        <f>'MASTER_ ALL areas - No.seedling'!G117</f>
        <v>1(6)</v>
      </c>
      <c r="I78" s="70">
        <f>'MASTER_ ALL areas - No.seedling'!H117</f>
        <v>0.1</v>
      </c>
      <c r="J78" s="71">
        <f>'MASTER_ ALL areas - No.seedling'!I117</f>
        <v>39.75</v>
      </c>
      <c r="K78" s="72">
        <f>'MASTER_ ALL areas - No.seedling'!J117</f>
        <v>72</v>
      </c>
      <c r="L78" s="73">
        <f t="shared" si="445"/>
        <v>1440</v>
      </c>
      <c r="M78" s="74">
        <f>'MASTER_ ALL areas - No.seedling'!L117</f>
        <v>1440</v>
      </c>
      <c r="N78" s="113">
        <f>'MASTER_ ALL areas - No.seedling'!M117</f>
        <v>5</v>
      </c>
      <c r="O78" s="114">
        <f>'MASTER_ ALL areas - No.seedling'!N117</f>
        <v>23</v>
      </c>
      <c r="P78" s="80">
        <f>'MASTER_ ALL areas - No.seedling'!O117</f>
        <v>6.9444444444444448E-2</v>
      </c>
      <c r="Q78" s="81">
        <f>'MASTER_ ALL areas - No.seedling'!P117</f>
        <v>0.31944444444444442</v>
      </c>
      <c r="R78" s="621"/>
      <c r="S78" s="617">
        <f>'MASTER_ ALL areas - No.seedling'!R117</f>
        <v>1280</v>
      </c>
      <c r="T78" s="76">
        <f>'MASTER_ ALL areas - No.seedling'!S117</f>
        <v>0</v>
      </c>
      <c r="U78" s="77">
        <f t="shared" si="446"/>
        <v>0</v>
      </c>
      <c r="V78" s="82">
        <f>'MASTER_ ALL areas - No.seedling'!U117</f>
        <v>15</v>
      </c>
      <c r="W78" s="80">
        <f t="shared" si="447"/>
        <v>0.234375</v>
      </c>
      <c r="X78" s="619">
        <f>'MASTER_ ALL areas - No.seedling'!W117</f>
        <v>140</v>
      </c>
      <c r="Y78" s="82">
        <f>'MASTER_ ALL areas - No.seedling'!X117</f>
        <v>5</v>
      </c>
      <c r="Z78" s="77">
        <f t="shared" si="448"/>
        <v>0.7142857142857143</v>
      </c>
      <c r="AA78" s="82">
        <f>'MASTER_ ALL areas - No.seedling'!Z117</f>
        <v>7</v>
      </c>
      <c r="AB78" s="80">
        <f t="shared" si="449"/>
        <v>1</v>
      </c>
      <c r="AC78" s="76">
        <f>'MASTER_ ALL areas - No.seedling'!AB117</f>
        <v>0</v>
      </c>
      <c r="AD78" s="76">
        <f>'MASTER_ ALL areas - No.seedling'!AC117</f>
        <v>0</v>
      </c>
      <c r="AE78" s="77">
        <f t="shared" si="450"/>
        <v>0</v>
      </c>
      <c r="AF78" s="82">
        <f>'MASTER_ ALL areas - No.seedling'!AE117</f>
        <v>0</v>
      </c>
      <c r="AG78" s="80">
        <f t="shared" si="451"/>
        <v>0</v>
      </c>
      <c r="AH78" s="76">
        <f>'MASTER_ ALL areas - No.seedling'!AG117</f>
        <v>20</v>
      </c>
      <c r="AI78" s="76">
        <f>'MASTER_ ALL areas - No.seedling'!AH117</f>
        <v>0</v>
      </c>
      <c r="AJ78" s="77">
        <f t="shared" si="452"/>
        <v>0</v>
      </c>
      <c r="AK78" s="82">
        <f>'MASTER_ ALL areas - No.seedling'!AJ117</f>
        <v>1</v>
      </c>
      <c r="AL78" s="81">
        <f t="shared" si="453"/>
        <v>1</v>
      </c>
      <c r="AM78" s="621"/>
      <c r="AN78" s="617">
        <f>'MASTER_ ALL areas - No.seedling'!AM117</f>
        <v>240</v>
      </c>
      <c r="AO78" s="76">
        <f>'MASTER_ ALL areas - No.seedling'!AN117</f>
        <v>1</v>
      </c>
      <c r="AP78" s="77">
        <f t="shared" si="454"/>
        <v>8.3333333333333329E-2</v>
      </c>
      <c r="AQ78" s="82">
        <f>'MASTER_ ALL areas - No.seedling'!AP117</f>
        <v>7</v>
      </c>
      <c r="AR78" s="77">
        <f t="shared" si="455"/>
        <v>0.58333333333333337</v>
      </c>
      <c r="AS78" s="82">
        <f>'MASTER_ ALL areas - No.seedling'!AR117</f>
        <v>940</v>
      </c>
      <c r="AT78" s="76">
        <f>'MASTER_ ALL areas - No.seedling'!AS117</f>
        <v>0</v>
      </c>
      <c r="AU78" s="77">
        <f t="shared" si="456"/>
        <v>0</v>
      </c>
      <c r="AV78" s="82">
        <f>'MASTER_ ALL areas - No.seedling'!AU117</f>
        <v>4</v>
      </c>
      <c r="AW78" s="77">
        <f t="shared" si="457"/>
        <v>8.5106382978723402E-2</v>
      </c>
      <c r="AX78" s="71">
        <f>'MASTER_ ALL areas - No.seedling'!AW117</f>
        <v>0</v>
      </c>
      <c r="AY78" s="82">
        <f>'MASTER_ ALL areas - No.seedling'!AX117</f>
        <v>0</v>
      </c>
      <c r="AZ78" s="77">
        <f t="shared" si="458"/>
        <v>0</v>
      </c>
      <c r="BA78" s="82">
        <f>'MASTER_ ALL areas - No.seedling'!AZ117</f>
        <v>0</v>
      </c>
      <c r="BB78" s="77">
        <f t="shared" si="459"/>
        <v>0</v>
      </c>
      <c r="BC78" s="82">
        <f>'MASTER_ ALL areas - No.seedling'!BB117</f>
        <v>20</v>
      </c>
      <c r="BD78" s="76">
        <f>'MASTER_ ALL areas - No.seedling'!BC117</f>
        <v>1</v>
      </c>
      <c r="BE78" s="77">
        <f t="shared" si="460"/>
        <v>1</v>
      </c>
      <c r="BF78" s="82">
        <f>'MASTER_ ALL areas - No.seedling'!BE117</f>
        <v>1</v>
      </c>
      <c r="BG78" s="77">
        <f t="shared" si="461"/>
        <v>1</v>
      </c>
      <c r="BH78" s="82">
        <f>'MASTER_ ALL areas - No.seedling'!BG117</f>
        <v>180</v>
      </c>
      <c r="BI78" s="76">
        <f>'MASTER_ ALL areas - No.seedling'!BH117</f>
        <v>1</v>
      </c>
      <c r="BJ78" s="77">
        <f t="shared" si="462"/>
        <v>0.1111111111111111</v>
      </c>
      <c r="BK78" s="82">
        <f>'MASTER_ ALL areas - No.seedling'!BJ117</f>
        <v>9</v>
      </c>
      <c r="BL78" s="77">
        <f t="shared" si="463"/>
        <v>1</v>
      </c>
      <c r="BM78" s="82">
        <f>'MASTER_ ALL areas - No.seedling'!BL117</f>
        <v>0</v>
      </c>
      <c r="BN78" s="76">
        <f>'MASTER_ ALL areas - No.seedling'!BM117</f>
        <v>0</v>
      </c>
      <c r="BO78" s="77">
        <f t="shared" si="464"/>
        <v>0</v>
      </c>
      <c r="BP78" s="82">
        <f>'MASTER_ ALL areas - No.seedling'!BO117</f>
        <v>0</v>
      </c>
      <c r="BQ78" s="77">
        <f t="shared" si="465"/>
        <v>0</v>
      </c>
      <c r="BR78" s="82">
        <f>'MASTER_ ALL areas - No.seedling'!BQ117</f>
        <v>0</v>
      </c>
      <c r="BS78" s="76">
        <f>'MASTER_ ALL areas - No.seedling'!BR117</f>
        <v>0</v>
      </c>
      <c r="BT78" s="77">
        <f t="shared" si="466"/>
        <v>0</v>
      </c>
      <c r="BU78" s="82">
        <f>'MASTER_ ALL areas - No.seedling'!BT117</f>
        <v>0</v>
      </c>
      <c r="BV78" s="77">
        <f t="shared" si="467"/>
        <v>0</v>
      </c>
      <c r="BW78" s="82">
        <f>'MASTER_ ALL areas - No.seedling'!BV117</f>
        <v>60</v>
      </c>
      <c r="BX78" s="76">
        <f>'MASTER_ ALL areas - No.seedling'!BW117</f>
        <v>2</v>
      </c>
      <c r="BY78" s="77">
        <f t="shared" si="468"/>
        <v>0.66666666666666663</v>
      </c>
      <c r="BZ78" s="82">
        <f>'MASTER_ ALL areas - No.seedling'!BY117</f>
        <v>2</v>
      </c>
      <c r="CA78" s="81">
        <f t="shared" si="469"/>
        <v>0.66666666666666663</v>
      </c>
      <c r="CB78" s="79"/>
      <c r="CC78" s="75">
        <f>'MASTER_ ALL areas - No.seedling'!CB117</f>
        <v>200</v>
      </c>
      <c r="CD78" s="76">
        <f>'MASTER_ ALL areas - No.seedling'!CC117</f>
        <v>0</v>
      </c>
      <c r="CE78" s="80">
        <f t="shared" si="470"/>
        <v>0</v>
      </c>
      <c r="CF78" s="76">
        <f>'MASTER_ ALL areas - No.seedling'!CE117</f>
        <v>5</v>
      </c>
      <c r="CG78" s="81">
        <f t="shared" si="471"/>
        <v>0.5</v>
      </c>
      <c r="CH78" s="75">
        <f>'MASTER_ ALL areas - No.seedling'!CG117</f>
        <v>20</v>
      </c>
      <c r="CI78" s="76">
        <f>'MASTER_ ALL areas - No.seedling'!CH117</f>
        <v>1</v>
      </c>
      <c r="CJ78" s="80">
        <f t="shared" si="472"/>
        <v>1</v>
      </c>
      <c r="CK78" s="76">
        <f>'MASTER_ ALL areas - No.seedling'!CJ117</f>
        <v>1</v>
      </c>
      <c r="CL78" s="81">
        <f t="shared" si="473"/>
        <v>1</v>
      </c>
      <c r="CM78" s="113">
        <f>'MASTER_ ALL areas - No.seedling'!CL117</f>
        <v>0</v>
      </c>
      <c r="CN78" s="76">
        <f>'MASTER_ ALL areas - No.seedling'!CM117</f>
        <v>0</v>
      </c>
      <c r="CO78" s="80">
        <f t="shared" si="474"/>
        <v>0</v>
      </c>
      <c r="CP78" s="76">
        <f>'MASTER_ ALL areas - No.seedling'!CO117</f>
        <v>0</v>
      </c>
      <c r="CQ78" s="81">
        <f t="shared" si="475"/>
        <v>0</v>
      </c>
      <c r="CR78" s="75">
        <f>'MASTER_ ALL areas - No.seedling'!CQ117</f>
        <v>20</v>
      </c>
      <c r="CS78" s="76">
        <f>'MASTER_ ALL areas - No.seedling'!CR117</f>
        <v>0</v>
      </c>
      <c r="CT78" s="80">
        <f t="shared" si="476"/>
        <v>0</v>
      </c>
      <c r="CU78" s="76">
        <f>'MASTER_ ALL areas - No.seedling'!CT117</f>
        <v>1</v>
      </c>
      <c r="CV78" s="81">
        <f t="shared" si="477"/>
        <v>1</v>
      </c>
      <c r="CW78" s="75">
        <f>'MASTER_ ALL areas - No.seedling'!CV117</f>
        <v>920</v>
      </c>
      <c r="CX78" s="76">
        <f>'MASTER_ ALL areas - No.seedling'!CW117</f>
        <v>0</v>
      </c>
      <c r="CY78" s="80">
        <f t="shared" si="478"/>
        <v>0</v>
      </c>
      <c r="CZ78" s="76">
        <f>'MASTER_ ALL areas - No.seedling'!CY117</f>
        <v>3</v>
      </c>
      <c r="DA78" s="81">
        <f t="shared" si="479"/>
        <v>6.5217391304347824E-2</v>
      </c>
      <c r="DB78" s="75">
        <f>'MASTER_ ALL areas - No.seedling'!DA117</f>
        <v>20</v>
      </c>
      <c r="DC78" s="76">
        <f>'MASTER_ ALL areas - No.seedling'!DB117</f>
        <v>0</v>
      </c>
      <c r="DD78" s="80">
        <f t="shared" si="480"/>
        <v>0</v>
      </c>
      <c r="DE78" s="76">
        <f>'MASTER_ ALL areas - No.seedling'!DD117</f>
        <v>1</v>
      </c>
      <c r="DF78" s="81">
        <f t="shared" si="481"/>
        <v>1</v>
      </c>
      <c r="DG78" s="113">
        <f>'MASTER_ ALL areas - No.seedling'!DF117</f>
        <v>0</v>
      </c>
      <c r="DH78" s="76">
        <f>'MASTER_ ALL areas - No.seedling'!DG117</f>
        <v>0</v>
      </c>
      <c r="DI78" s="80">
        <f t="shared" si="482"/>
        <v>0</v>
      </c>
      <c r="DJ78" s="76">
        <f>'MASTER_ ALL areas - No.seedling'!DI117</f>
        <v>0</v>
      </c>
      <c r="DK78" s="81">
        <f t="shared" si="483"/>
        <v>0</v>
      </c>
      <c r="DL78" s="113">
        <f>'MASTER_ ALL areas - No.seedling'!DK117</f>
        <v>0</v>
      </c>
      <c r="DM78" s="76">
        <f>'MASTER_ ALL areas - No.seedling'!DL117</f>
        <v>0</v>
      </c>
      <c r="DN78" s="80">
        <f t="shared" si="484"/>
        <v>0</v>
      </c>
      <c r="DO78" s="76">
        <f>'MASTER_ ALL areas - No.seedling'!DN117</f>
        <v>0</v>
      </c>
      <c r="DP78" s="81">
        <f t="shared" si="485"/>
        <v>0</v>
      </c>
      <c r="DQ78" s="113">
        <f>'MASTER_ ALL areas - No.seedling'!DP117</f>
        <v>0</v>
      </c>
      <c r="DR78" s="76">
        <f>'MASTER_ ALL areas - No.seedling'!DQ117</f>
        <v>0</v>
      </c>
      <c r="DS78" s="80">
        <f t="shared" si="486"/>
        <v>0</v>
      </c>
      <c r="DT78" s="76">
        <f>'MASTER_ ALL areas - No.seedling'!DS117</f>
        <v>0</v>
      </c>
      <c r="DU78" s="81">
        <f t="shared" si="487"/>
        <v>0</v>
      </c>
      <c r="DV78" s="113">
        <f>'MASTER_ ALL areas - No.seedling'!DU117</f>
        <v>0</v>
      </c>
      <c r="DW78" s="76">
        <f>'MASTER_ ALL areas - No.seedling'!DV117</f>
        <v>0</v>
      </c>
      <c r="DX78" s="80">
        <f t="shared" si="488"/>
        <v>0</v>
      </c>
      <c r="DY78" s="76">
        <f>'MASTER_ ALL areas - No.seedling'!DX117</f>
        <v>0</v>
      </c>
      <c r="DZ78" s="81">
        <f t="shared" si="489"/>
        <v>0</v>
      </c>
      <c r="EA78" s="113">
        <f>'MASTER_ ALL areas - No.seedling'!DZ117</f>
        <v>0</v>
      </c>
      <c r="EB78" s="76">
        <f>'MASTER_ ALL areas - No.seedling'!EA117</f>
        <v>0</v>
      </c>
      <c r="EC78" s="80">
        <f t="shared" si="490"/>
        <v>0</v>
      </c>
      <c r="ED78" s="76">
        <f>'MASTER_ ALL areas - No.seedling'!EC117</f>
        <v>0</v>
      </c>
      <c r="EE78" s="81">
        <f t="shared" si="491"/>
        <v>0</v>
      </c>
      <c r="EF78" s="113">
        <f>'MASTER_ ALL areas - No.seedling'!EE117</f>
        <v>0</v>
      </c>
      <c r="EG78" s="76">
        <f>'MASTER_ ALL areas - No.seedling'!EF117</f>
        <v>0</v>
      </c>
      <c r="EH78" s="80">
        <f t="shared" si="492"/>
        <v>0</v>
      </c>
      <c r="EI78" s="76">
        <f>'MASTER_ ALL areas - No.seedling'!EH117</f>
        <v>0</v>
      </c>
      <c r="EJ78" s="81">
        <f t="shared" si="493"/>
        <v>0</v>
      </c>
      <c r="EK78" s="113">
        <f>'MASTER_ ALL areas - No.seedling'!EJ117</f>
        <v>0</v>
      </c>
      <c r="EL78" s="76">
        <f>'MASTER_ ALL areas - No.seedling'!EK117</f>
        <v>0</v>
      </c>
      <c r="EM78" s="80">
        <f t="shared" si="494"/>
        <v>0</v>
      </c>
      <c r="EN78" s="76">
        <f>'MASTER_ ALL areas - No.seedling'!EM117</f>
        <v>0</v>
      </c>
      <c r="EO78" s="81">
        <f t="shared" si="495"/>
        <v>0</v>
      </c>
      <c r="EP78" s="75">
        <f>'MASTER_ ALL areas - No.seedling'!EO117</f>
        <v>20</v>
      </c>
      <c r="EQ78" s="76">
        <f>'MASTER_ ALL areas - No.seedling'!EP117</f>
        <v>1</v>
      </c>
      <c r="ER78" s="80">
        <f t="shared" si="496"/>
        <v>1</v>
      </c>
      <c r="ES78" s="76">
        <f>'MASTER_ ALL areas - No.seedling'!ER117</f>
        <v>1</v>
      </c>
      <c r="ET78" s="81">
        <f t="shared" si="497"/>
        <v>1</v>
      </c>
      <c r="EU78" s="113">
        <f>'MASTER_ ALL areas - No.seedling'!ET117</f>
        <v>0</v>
      </c>
      <c r="EV78" s="76">
        <f>'MASTER_ ALL areas - No.seedling'!EU117</f>
        <v>0</v>
      </c>
      <c r="EW78" s="80">
        <f t="shared" si="498"/>
        <v>0</v>
      </c>
      <c r="EX78" s="76">
        <f>'MASTER_ ALL areas - No.seedling'!EW117</f>
        <v>0</v>
      </c>
      <c r="EY78" s="81">
        <f t="shared" si="499"/>
        <v>0</v>
      </c>
      <c r="EZ78" s="113">
        <f>'MASTER_ ALL areas - No.seedling'!EY117</f>
        <v>0</v>
      </c>
      <c r="FA78" s="76">
        <f>'MASTER_ ALL areas - No.seedling'!EZ117</f>
        <v>0</v>
      </c>
      <c r="FB78" s="80">
        <f t="shared" si="500"/>
        <v>0</v>
      </c>
      <c r="FC78" s="76">
        <f>'MASTER_ ALL areas - No.seedling'!FB117</f>
        <v>0</v>
      </c>
      <c r="FD78" s="81">
        <f t="shared" si="501"/>
        <v>0</v>
      </c>
      <c r="FE78" s="75">
        <f>'MASTER_ ALL areas - No.seedling'!FD117</f>
        <v>140</v>
      </c>
      <c r="FF78" s="76">
        <f>'MASTER_ ALL areas - No.seedling'!FE117</f>
        <v>0</v>
      </c>
      <c r="FG78" s="80">
        <f t="shared" si="502"/>
        <v>0</v>
      </c>
      <c r="FH78" s="76">
        <f>'MASTER_ ALL areas - No.seedling'!FG117</f>
        <v>7</v>
      </c>
      <c r="FI78" s="81">
        <f t="shared" si="503"/>
        <v>1</v>
      </c>
      <c r="FJ78" s="75">
        <f>'MASTER_ ALL areas - No.seedling'!FI117</f>
        <v>40</v>
      </c>
      <c r="FK78" s="76">
        <f>'MASTER_ ALL areas - No.seedling'!FJ117</f>
        <v>1</v>
      </c>
      <c r="FL78" s="80">
        <f t="shared" si="504"/>
        <v>0.5</v>
      </c>
      <c r="FM78" s="76">
        <f>'MASTER_ ALL areas - No.seedling'!FL117</f>
        <v>2</v>
      </c>
      <c r="FN78" s="81">
        <f t="shared" si="505"/>
        <v>1</v>
      </c>
      <c r="FO78" s="113">
        <f>'MASTER_ ALL areas - No.seedling'!FN117</f>
        <v>0</v>
      </c>
      <c r="FP78" s="76">
        <f>'MASTER_ ALL areas - No.seedling'!FO117</f>
        <v>0</v>
      </c>
      <c r="FQ78" s="80">
        <f t="shared" si="506"/>
        <v>0</v>
      </c>
      <c r="FR78" s="76">
        <f>'MASTER_ ALL areas - No.seedling'!FQ117</f>
        <v>0</v>
      </c>
      <c r="FS78" s="81">
        <f t="shared" si="507"/>
        <v>0</v>
      </c>
      <c r="FT78" s="113">
        <f>'MASTER_ ALL areas - No.seedling'!FS117</f>
        <v>0</v>
      </c>
      <c r="FU78" s="76">
        <f>'MASTER_ ALL areas - No.seedling'!FT117</f>
        <v>0</v>
      </c>
      <c r="FV78" s="80">
        <f t="shared" si="508"/>
        <v>0</v>
      </c>
      <c r="FW78" s="76">
        <f>'MASTER_ ALL areas - No.seedling'!FV117</f>
        <v>0</v>
      </c>
      <c r="FX78" s="81">
        <f t="shared" si="509"/>
        <v>0</v>
      </c>
      <c r="FY78" s="113">
        <f>'MASTER_ ALL areas - No.seedling'!FX117</f>
        <v>0</v>
      </c>
      <c r="FZ78" s="76">
        <f>'MASTER_ ALL areas - No.seedling'!FY117</f>
        <v>0</v>
      </c>
      <c r="GA78" s="80">
        <f t="shared" si="510"/>
        <v>0</v>
      </c>
      <c r="GB78" s="76">
        <f>'MASTER_ ALL areas - No.seedling'!GA117</f>
        <v>0</v>
      </c>
      <c r="GC78" s="81">
        <f t="shared" si="511"/>
        <v>0</v>
      </c>
      <c r="GD78" s="113">
        <f>'MASTER_ ALL areas - No.seedling'!GC117</f>
        <v>0</v>
      </c>
      <c r="GE78" s="76">
        <f>'MASTER_ ALL areas - No.seedling'!GD117</f>
        <v>0</v>
      </c>
      <c r="GF78" s="80">
        <f t="shared" si="512"/>
        <v>0</v>
      </c>
      <c r="GG78" s="76">
        <f>'MASTER_ ALL areas - No.seedling'!GF117</f>
        <v>0</v>
      </c>
      <c r="GH78" s="81">
        <f t="shared" si="513"/>
        <v>0</v>
      </c>
      <c r="GI78" s="113">
        <f>'MASTER_ ALL areas - No.seedling'!GH117</f>
        <v>0</v>
      </c>
      <c r="GJ78" s="76">
        <f>'MASTER_ ALL areas - No.seedling'!GI117</f>
        <v>0</v>
      </c>
      <c r="GK78" s="80">
        <f t="shared" si="514"/>
        <v>0</v>
      </c>
      <c r="GL78" s="76">
        <f>'MASTER_ ALL areas - No.seedling'!GK117</f>
        <v>0</v>
      </c>
      <c r="GM78" s="81">
        <f t="shared" si="515"/>
        <v>0</v>
      </c>
      <c r="GN78" s="113">
        <f>'MASTER_ ALL areas - No.seedling'!GM117</f>
        <v>0</v>
      </c>
      <c r="GO78" s="76">
        <f>'MASTER_ ALL areas - No.seedling'!GN117</f>
        <v>0</v>
      </c>
      <c r="GP78" s="80">
        <f t="shared" si="516"/>
        <v>0</v>
      </c>
      <c r="GQ78" s="76">
        <f>'MASTER_ ALL areas - No.seedling'!GP117</f>
        <v>0</v>
      </c>
      <c r="GR78" s="81">
        <f t="shared" si="517"/>
        <v>0</v>
      </c>
      <c r="GS78" s="113">
        <f>'MASTER_ ALL areas - No.seedling'!GR117</f>
        <v>0</v>
      </c>
      <c r="GT78" s="76">
        <f>'MASTER_ ALL areas - No.seedling'!GS117</f>
        <v>0</v>
      </c>
      <c r="GU78" s="80">
        <f t="shared" si="518"/>
        <v>0</v>
      </c>
      <c r="GV78" s="76">
        <f>'MASTER_ ALL areas - No.seedling'!GU117</f>
        <v>0</v>
      </c>
      <c r="GW78" s="81">
        <f t="shared" si="519"/>
        <v>0</v>
      </c>
      <c r="GX78" s="113">
        <f>'MASTER_ ALL areas - No.seedling'!GW117</f>
        <v>0</v>
      </c>
      <c r="GY78" s="76">
        <f>'MASTER_ ALL areas - No.seedling'!GX117</f>
        <v>0</v>
      </c>
      <c r="GZ78" s="80">
        <f t="shared" si="520"/>
        <v>0</v>
      </c>
      <c r="HA78" s="76">
        <f>'MASTER_ ALL areas - No.seedling'!GZ117</f>
        <v>0</v>
      </c>
      <c r="HB78" s="81">
        <f t="shared" si="521"/>
        <v>0</v>
      </c>
      <c r="HC78" s="113">
        <f>'MASTER_ ALL areas - No.seedling'!HB117</f>
        <v>0</v>
      </c>
      <c r="HD78" s="76">
        <f>'MASTER_ ALL areas - No.seedling'!HC117</f>
        <v>0</v>
      </c>
      <c r="HE78" s="80">
        <f t="shared" si="522"/>
        <v>0</v>
      </c>
      <c r="HF78" s="76">
        <f>'MASTER_ ALL areas - No.seedling'!HE117</f>
        <v>0</v>
      </c>
      <c r="HG78" s="81">
        <f t="shared" si="523"/>
        <v>0</v>
      </c>
      <c r="HH78" s="113">
        <f>'MASTER_ ALL areas - No.seedling'!HG117</f>
        <v>0</v>
      </c>
      <c r="HI78" s="76">
        <f>'MASTER_ ALL areas - No.seedling'!HH117</f>
        <v>0</v>
      </c>
      <c r="HJ78" s="80">
        <f t="shared" si="524"/>
        <v>0</v>
      </c>
      <c r="HK78" s="76">
        <f>'MASTER_ ALL areas - No.seedling'!HJ117</f>
        <v>0</v>
      </c>
      <c r="HL78" s="81">
        <f t="shared" si="525"/>
        <v>0</v>
      </c>
      <c r="HM78" s="75">
        <f>'MASTER_ ALL areas - No.seedling'!HL117</f>
        <v>20</v>
      </c>
      <c r="HN78" s="76">
        <f>'MASTER_ ALL areas - No.seedling'!HM117</f>
        <v>0</v>
      </c>
      <c r="HO78" s="80">
        <f t="shared" si="526"/>
        <v>0</v>
      </c>
      <c r="HP78" s="76">
        <f>'MASTER_ ALL areas - No.seedling'!HO117</f>
        <v>0</v>
      </c>
      <c r="HQ78" s="81">
        <f t="shared" si="527"/>
        <v>0</v>
      </c>
      <c r="HR78" s="75">
        <f>'MASTER_ ALL areas - No.seedling'!HQ117</f>
        <v>40</v>
      </c>
      <c r="HS78" s="76">
        <f>'MASTER_ ALL areas - No.seedling'!HR117</f>
        <v>2</v>
      </c>
      <c r="HT78" s="80">
        <f t="shared" si="528"/>
        <v>1</v>
      </c>
      <c r="HU78" s="76">
        <f>'MASTER_ ALL areas - No.seedling'!HT117</f>
        <v>2</v>
      </c>
      <c r="HV78" s="81">
        <f t="shared" si="529"/>
        <v>1</v>
      </c>
      <c r="HW78" s="113">
        <f>'MASTER_ ALL areas - No.seedling'!HV117</f>
        <v>0</v>
      </c>
      <c r="HX78" s="76">
        <f>'MASTER_ ALL areas - No.seedling'!HW117</f>
        <v>0</v>
      </c>
      <c r="HY78" s="80">
        <f t="shared" si="530"/>
        <v>0</v>
      </c>
      <c r="HZ78" s="76">
        <f>'MASTER_ ALL areas - No.seedling'!HY117</f>
        <v>0</v>
      </c>
      <c r="IA78" s="81">
        <f t="shared" si="531"/>
        <v>0</v>
      </c>
      <c r="IB78" s="113">
        <f>'MASTER_ ALL areas - No.seedling'!IA117</f>
        <v>0</v>
      </c>
      <c r="IC78" s="76">
        <f>'MASTER_ ALL areas - No.seedling'!IB117</f>
        <v>0</v>
      </c>
      <c r="ID78" s="80">
        <f t="shared" si="532"/>
        <v>0</v>
      </c>
      <c r="IE78" s="76">
        <f>'MASTER_ ALL areas - No.seedling'!ID117</f>
        <v>0</v>
      </c>
      <c r="IF78" s="85">
        <f t="shared" si="533"/>
        <v>0</v>
      </c>
      <c r="IG78" s="86" t="s">
        <v>357</v>
      </c>
      <c r="IH78" s="87"/>
    </row>
    <row r="79" spans="2:242" ht="33" customHeight="1" x14ac:dyDescent="0.25">
      <c r="B79" s="420">
        <v>114</v>
      </c>
      <c r="C79" s="421" t="s">
        <v>358</v>
      </c>
      <c r="D79" s="422">
        <v>218228</v>
      </c>
      <c r="E79" s="423">
        <v>934154</v>
      </c>
      <c r="F79" s="424" t="s">
        <v>89</v>
      </c>
      <c r="G79" s="88" t="s">
        <v>116</v>
      </c>
      <c r="H79" s="212">
        <f>'MASTER_ ALL areas - No.seedling'!G118</f>
        <v>1</v>
      </c>
      <c r="I79" s="70">
        <f>'MASTER_ ALL areas - No.seedling'!H118</f>
        <v>0</v>
      </c>
      <c r="J79" s="71">
        <f>'MASTER_ ALL areas - No.seedling'!I118</f>
        <v>41.6</v>
      </c>
      <c r="K79" s="72">
        <f>'MASTER_ ALL areas - No.seedling'!J118</f>
        <v>1</v>
      </c>
      <c r="L79" s="73">
        <f t="shared" si="445"/>
        <v>20</v>
      </c>
      <c r="M79" s="74">
        <f>'MASTER_ ALL areas - No.seedling'!L118</f>
        <v>20</v>
      </c>
      <c r="N79" s="113">
        <f>'MASTER_ ALL areas - No.seedling'!M118</f>
        <v>0</v>
      </c>
      <c r="O79" s="114">
        <f>'MASTER_ ALL areas - No.seedling'!N118</f>
        <v>1</v>
      </c>
      <c r="P79" s="80">
        <f>'MASTER_ ALL areas - No.seedling'!O118</f>
        <v>0</v>
      </c>
      <c r="Q79" s="81">
        <f>'MASTER_ ALL areas - No.seedling'!P118</f>
        <v>1</v>
      </c>
      <c r="R79" s="621"/>
      <c r="S79" s="617">
        <f>'MASTER_ ALL areas - No.seedling'!R118</f>
        <v>0</v>
      </c>
      <c r="T79" s="76">
        <f>'MASTER_ ALL areas - No.seedling'!S118</f>
        <v>0</v>
      </c>
      <c r="U79" s="77">
        <f t="shared" si="446"/>
        <v>0</v>
      </c>
      <c r="V79" s="82">
        <f>'MASTER_ ALL areas - No.seedling'!U118</f>
        <v>0</v>
      </c>
      <c r="W79" s="80">
        <f t="shared" si="447"/>
        <v>0</v>
      </c>
      <c r="X79" s="619">
        <f>'MASTER_ ALL areas - No.seedling'!W118</f>
        <v>20</v>
      </c>
      <c r="Y79" s="82">
        <f>'MASTER_ ALL areas - No.seedling'!X118</f>
        <v>0</v>
      </c>
      <c r="Z79" s="77">
        <f t="shared" si="448"/>
        <v>0</v>
      </c>
      <c r="AA79" s="82">
        <f>'MASTER_ ALL areas - No.seedling'!Z118</f>
        <v>1</v>
      </c>
      <c r="AB79" s="80">
        <f t="shared" si="449"/>
        <v>1</v>
      </c>
      <c r="AC79" s="76">
        <f>'MASTER_ ALL areas - No.seedling'!AB118</f>
        <v>0</v>
      </c>
      <c r="AD79" s="76">
        <f>'MASTER_ ALL areas - No.seedling'!AC118</f>
        <v>0</v>
      </c>
      <c r="AE79" s="77">
        <f t="shared" si="450"/>
        <v>0</v>
      </c>
      <c r="AF79" s="82">
        <f>'MASTER_ ALL areas - No.seedling'!AE118</f>
        <v>0</v>
      </c>
      <c r="AG79" s="80">
        <f t="shared" si="451"/>
        <v>0</v>
      </c>
      <c r="AH79" s="76">
        <f>'MASTER_ ALL areas - No.seedling'!AG118</f>
        <v>0</v>
      </c>
      <c r="AI79" s="76">
        <f>'MASTER_ ALL areas - No.seedling'!AH118</f>
        <v>0</v>
      </c>
      <c r="AJ79" s="77">
        <f t="shared" si="452"/>
        <v>0</v>
      </c>
      <c r="AK79" s="82">
        <f>'MASTER_ ALL areas - No.seedling'!AJ118</f>
        <v>0</v>
      </c>
      <c r="AL79" s="81">
        <f t="shared" si="453"/>
        <v>0</v>
      </c>
      <c r="AM79" s="621"/>
      <c r="AN79" s="617">
        <f>'MASTER_ ALL areas - No.seedling'!AM118</f>
        <v>0</v>
      </c>
      <c r="AO79" s="76">
        <f>'MASTER_ ALL areas - No.seedling'!AN118</f>
        <v>0</v>
      </c>
      <c r="AP79" s="77">
        <f t="shared" si="454"/>
        <v>0</v>
      </c>
      <c r="AQ79" s="82">
        <f>'MASTER_ ALL areas - No.seedling'!AP118</f>
        <v>0</v>
      </c>
      <c r="AR79" s="77">
        <f t="shared" si="455"/>
        <v>0</v>
      </c>
      <c r="AS79" s="82">
        <f>'MASTER_ ALL areas - No.seedling'!AR118</f>
        <v>20</v>
      </c>
      <c r="AT79" s="76">
        <f>'MASTER_ ALL areas - No.seedling'!AS118</f>
        <v>0</v>
      </c>
      <c r="AU79" s="77">
        <f t="shared" si="456"/>
        <v>0</v>
      </c>
      <c r="AV79" s="82">
        <f>'MASTER_ ALL areas - No.seedling'!AU118</f>
        <v>1</v>
      </c>
      <c r="AW79" s="77">
        <f t="shared" si="457"/>
        <v>1</v>
      </c>
      <c r="AX79" s="71">
        <f>'MASTER_ ALL areas - No.seedling'!AW118</f>
        <v>0</v>
      </c>
      <c r="AY79" s="82">
        <f>'MASTER_ ALL areas - No.seedling'!AX118</f>
        <v>0</v>
      </c>
      <c r="AZ79" s="77">
        <f t="shared" si="458"/>
        <v>0</v>
      </c>
      <c r="BA79" s="82">
        <f>'MASTER_ ALL areas - No.seedling'!AZ118</f>
        <v>0</v>
      </c>
      <c r="BB79" s="77">
        <f t="shared" si="459"/>
        <v>0</v>
      </c>
      <c r="BC79" s="82">
        <f>'MASTER_ ALL areas - No.seedling'!BB118</f>
        <v>0</v>
      </c>
      <c r="BD79" s="76">
        <f>'MASTER_ ALL areas - No.seedling'!BC118</f>
        <v>0</v>
      </c>
      <c r="BE79" s="77">
        <f t="shared" si="460"/>
        <v>0</v>
      </c>
      <c r="BF79" s="82">
        <f>'MASTER_ ALL areas - No.seedling'!BE118</f>
        <v>0</v>
      </c>
      <c r="BG79" s="77">
        <f t="shared" si="461"/>
        <v>0</v>
      </c>
      <c r="BH79" s="82">
        <f>'MASTER_ ALL areas - No.seedling'!BG118</f>
        <v>0</v>
      </c>
      <c r="BI79" s="76">
        <f>'MASTER_ ALL areas - No.seedling'!BH118</f>
        <v>0</v>
      </c>
      <c r="BJ79" s="77">
        <f t="shared" si="462"/>
        <v>0</v>
      </c>
      <c r="BK79" s="82">
        <f>'MASTER_ ALL areas - No.seedling'!BJ118</f>
        <v>0</v>
      </c>
      <c r="BL79" s="77">
        <f t="shared" si="463"/>
        <v>0</v>
      </c>
      <c r="BM79" s="82">
        <f>'MASTER_ ALL areas - No.seedling'!BL118</f>
        <v>0</v>
      </c>
      <c r="BN79" s="76">
        <f>'MASTER_ ALL areas - No.seedling'!BM118</f>
        <v>0</v>
      </c>
      <c r="BO79" s="77">
        <f t="shared" si="464"/>
        <v>0</v>
      </c>
      <c r="BP79" s="82">
        <f>'MASTER_ ALL areas - No.seedling'!BO118</f>
        <v>0</v>
      </c>
      <c r="BQ79" s="77">
        <f t="shared" si="465"/>
        <v>0</v>
      </c>
      <c r="BR79" s="82">
        <f>'MASTER_ ALL areas - No.seedling'!BQ118</f>
        <v>0</v>
      </c>
      <c r="BS79" s="76">
        <f>'MASTER_ ALL areas - No.seedling'!BR118</f>
        <v>0</v>
      </c>
      <c r="BT79" s="77">
        <f t="shared" si="466"/>
        <v>0</v>
      </c>
      <c r="BU79" s="82">
        <f>'MASTER_ ALL areas - No.seedling'!BT118</f>
        <v>0</v>
      </c>
      <c r="BV79" s="77">
        <f t="shared" si="467"/>
        <v>0</v>
      </c>
      <c r="BW79" s="82">
        <f>'MASTER_ ALL areas - No.seedling'!BV118</f>
        <v>0</v>
      </c>
      <c r="BX79" s="76">
        <f>'MASTER_ ALL areas - No.seedling'!BW118</f>
        <v>0</v>
      </c>
      <c r="BY79" s="77">
        <f t="shared" si="468"/>
        <v>0</v>
      </c>
      <c r="BZ79" s="82">
        <f>'MASTER_ ALL areas - No.seedling'!BY118</f>
        <v>0</v>
      </c>
      <c r="CA79" s="81">
        <f t="shared" si="469"/>
        <v>0</v>
      </c>
      <c r="CB79" s="79"/>
      <c r="CC79" s="113">
        <f>'MASTER_ ALL areas - No.seedling'!CB118</f>
        <v>0</v>
      </c>
      <c r="CD79" s="76">
        <f>'MASTER_ ALL areas - No.seedling'!CC118</f>
        <v>0</v>
      </c>
      <c r="CE79" s="80">
        <f t="shared" si="470"/>
        <v>0</v>
      </c>
      <c r="CF79" s="76">
        <f>'MASTER_ ALL areas - No.seedling'!CE118</f>
        <v>0</v>
      </c>
      <c r="CG79" s="81">
        <f t="shared" si="471"/>
        <v>0</v>
      </c>
      <c r="CH79" s="113">
        <f>'MASTER_ ALL areas - No.seedling'!CG118</f>
        <v>0</v>
      </c>
      <c r="CI79" s="76">
        <f>'MASTER_ ALL areas - No.seedling'!CH118</f>
        <v>0</v>
      </c>
      <c r="CJ79" s="80">
        <f t="shared" si="472"/>
        <v>0</v>
      </c>
      <c r="CK79" s="76">
        <f>'MASTER_ ALL areas - No.seedling'!CJ118</f>
        <v>0</v>
      </c>
      <c r="CL79" s="81">
        <f t="shared" si="473"/>
        <v>0</v>
      </c>
      <c r="CM79" s="113">
        <f>'MASTER_ ALL areas - No.seedling'!CL118</f>
        <v>0</v>
      </c>
      <c r="CN79" s="76">
        <f>'MASTER_ ALL areas - No.seedling'!CM118</f>
        <v>0</v>
      </c>
      <c r="CO79" s="80">
        <f t="shared" si="474"/>
        <v>0</v>
      </c>
      <c r="CP79" s="76">
        <f>'MASTER_ ALL areas - No.seedling'!CO118</f>
        <v>0</v>
      </c>
      <c r="CQ79" s="81">
        <f t="shared" si="475"/>
        <v>0</v>
      </c>
      <c r="CR79" s="113">
        <f>'MASTER_ ALL areas - No.seedling'!CQ118</f>
        <v>0</v>
      </c>
      <c r="CS79" s="76">
        <f>'MASTER_ ALL areas - No.seedling'!CR118</f>
        <v>0</v>
      </c>
      <c r="CT79" s="80">
        <f t="shared" si="476"/>
        <v>0</v>
      </c>
      <c r="CU79" s="76">
        <f>'MASTER_ ALL areas - No.seedling'!CT118</f>
        <v>0</v>
      </c>
      <c r="CV79" s="81">
        <f t="shared" si="477"/>
        <v>0</v>
      </c>
      <c r="CW79" s="113">
        <f>'MASTER_ ALL areas - No.seedling'!CV118</f>
        <v>0</v>
      </c>
      <c r="CX79" s="76">
        <f>'MASTER_ ALL areas - No.seedling'!CW118</f>
        <v>0</v>
      </c>
      <c r="CY79" s="80">
        <f t="shared" si="478"/>
        <v>0</v>
      </c>
      <c r="CZ79" s="76">
        <f>'MASTER_ ALL areas - No.seedling'!CY118</f>
        <v>0</v>
      </c>
      <c r="DA79" s="81">
        <f t="shared" si="479"/>
        <v>0</v>
      </c>
      <c r="DB79" s="75">
        <f>'MASTER_ ALL areas - No.seedling'!DA118</f>
        <v>20</v>
      </c>
      <c r="DC79" s="76">
        <f>'MASTER_ ALL areas - No.seedling'!DB118</f>
        <v>0</v>
      </c>
      <c r="DD79" s="80">
        <f t="shared" si="480"/>
        <v>0</v>
      </c>
      <c r="DE79" s="76">
        <f>'MASTER_ ALL areas - No.seedling'!DD118</f>
        <v>1</v>
      </c>
      <c r="DF79" s="81">
        <f t="shared" si="481"/>
        <v>1</v>
      </c>
      <c r="DG79" s="113">
        <f>'MASTER_ ALL areas - No.seedling'!DF118</f>
        <v>0</v>
      </c>
      <c r="DH79" s="76">
        <f>'MASTER_ ALL areas - No.seedling'!DG118</f>
        <v>0</v>
      </c>
      <c r="DI79" s="80">
        <f t="shared" si="482"/>
        <v>0</v>
      </c>
      <c r="DJ79" s="76">
        <f>'MASTER_ ALL areas - No.seedling'!DI118</f>
        <v>0</v>
      </c>
      <c r="DK79" s="81">
        <f t="shared" si="483"/>
        <v>0</v>
      </c>
      <c r="DL79" s="113">
        <f>'MASTER_ ALL areas - No.seedling'!DK118</f>
        <v>0</v>
      </c>
      <c r="DM79" s="76">
        <f>'MASTER_ ALL areas - No.seedling'!DL118</f>
        <v>0</v>
      </c>
      <c r="DN79" s="80">
        <f t="shared" si="484"/>
        <v>0</v>
      </c>
      <c r="DO79" s="76">
        <f>'MASTER_ ALL areas - No.seedling'!DN118</f>
        <v>0</v>
      </c>
      <c r="DP79" s="81">
        <f t="shared" si="485"/>
        <v>0</v>
      </c>
      <c r="DQ79" s="113">
        <f>'MASTER_ ALL areas - No.seedling'!DP118</f>
        <v>0</v>
      </c>
      <c r="DR79" s="76">
        <f>'MASTER_ ALL areas - No.seedling'!DQ118</f>
        <v>0</v>
      </c>
      <c r="DS79" s="80">
        <f t="shared" si="486"/>
        <v>0</v>
      </c>
      <c r="DT79" s="76">
        <f>'MASTER_ ALL areas - No.seedling'!DS118</f>
        <v>0</v>
      </c>
      <c r="DU79" s="81">
        <f t="shared" si="487"/>
        <v>0</v>
      </c>
      <c r="DV79" s="113">
        <f>'MASTER_ ALL areas - No.seedling'!DU118</f>
        <v>0</v>
      </c>
      <c r="DW79" s="76">
        <f>'MASTER_ ALL areas - No.seedling'!DV118</f>
        <v>0</v>
      </c>
      <c r="DX79" s="80">
        <f t="shared" si="488"/>
        <v>0</v>
      </c>
      <c r="DY79" s="76">
        <f>'MASTER_ ALL areas - No.seedling'!DX118</f>
        <v>0</v>
      </c>
      <c r="DZ79" s="81">
        <f t="shared" si="489"/>
        <v>0</v>
      </c>
      <c r="EA79" s="113">
        <f>'MASTER_ ALL areas - No.seedling'!DZ118</f>
        <v>0</v>
      </c>
      <c r="EB79" s="76">
        <f>'MASTER_ ALL areas - No.seedling'!EA118</f>
        <v>0</v>
      </c>
      <c r="EC79" s="80">
        <f t="shared" si="490"/>
        <v>0</v>
      </c>
      <c r="ED79" s="76">
        <f>'MASTER_ ALL areas - No.seedling'!EC118</f>
        <v>0</v>
      </c>
      <c r="EE79" s="81">
        <f t="shared" si="491"/>
        <v>0</v>
      </c>
      <c r="EF79" s="113">
        <f>'MASTER_ ALL areas - No.seedling'!EE118</f>
        <v>0</v>
      </c>
      <c r="EG79" s="76">
        <f>'MASTER_ ALL areas - No.seedling'!EF118</f>
        <v>0</v>
      </c>
      <c r="EH79" s="80">
        <f t="shared" si="492"/>
        <v>0</v>
      </c>
      <c r="EI79" s="76">
        <f>'MASTER_ ALL areas - No.seedling'!EH118</f>
        <v>0</v>
      </c>
      <c r="EJ79" s="81">
        <f t="shared" si="493"/>
        <v>0</v>
      </c>
      <c r="EK79" s="113">
        <f>'MASTER_ ALL areas - No.seedling'!EJ118</f>
        <v>0</v>
      </c>
      <c r="EL79" s="76">
        <f>'MASTER_ ALL areas - No.seedling'!EK118</f>
        <v>0</v>
      </c>
      <c r="EM79" s="80">
        <f t="shared" si="494"/>
        <v>0</v>
      </c>
      <c r="EN79" s="76">
        <f>'MASTER_ ALL areas - No.seedling'!EM118</f>
        <v>0</v>
      </c>
      <c r="EO79" s="81">
        <f t="shared" si="495"/>
        <v>0</v>
      </c>
      <c r="EP79" s="113">
        <f>'MASTER_ ALL areas - No.seedling'!EO118</f>
        <v>0</v>
      </c>
      <c r="EQ79" s="76">
        <f>'MASTER_ ALL areas - No.seedling'!EP118</f>
        <v>0</v>
      </c>
      <c r="ER79" s="80">
        <f t="shared" si="496"/>
        <v>0</v>
      </c>
      <c r="ES79" s="76">
        <f>'MASTER_ ALL areas - No.seedling'!ER118</f>
        <v>0</v>
      </c>
      <c r="ET79" s="81">
        <f t="shared" si="497"/>
        <v>0</v>
      </c>
      <c r="EU79" s="113">
        <f>'MASTER_ ALL areas - No.seedling'!ET118</f>
        <v>0</v>
      </c>
      <c r="EV79" s="76">
        <f>'MASTER_ ALL areas - No.seedling'!EU118</f>
        <v>0</v>
      </c>
      <c r="EW79" s="80">
        <f t="shared" si="498"/>
        <v>0</v>
      </c>
      <c r="EX79" s="76">
        <f>'MASTER_ ALL areas - No.seedling'!EW118</f>
        <v>0</v>
      </c>
      <c r="EY79" s="81">
        <f t="shared" si="499"/>
        <v>0</v>
      </c>
      <c r="EZ79" s="113">
        <f>'MASTER_ ALL areas - No.seedling'!EY118</f>
        <v>0</v>
      </c>
      <c r="FA79" s="76">
        <f>'MASTER_ ALL areas - No.seedling'!EZ118</f>
        <v>0</v>
      </c>
      <c r="FB79" s="80">
        <f t="shared" si="500"/>
        <v>0</v>
      </c>
      <c r="FC79" s="76">
        <f>'MASTER_ ALL areas - No.seedling'!FB118</f>
        <v>0</v>
      </c>
      <c r="FD79" s="81">
        <f t="shared" si="501"/>
        <v>0</v>
      </c>
      <c r="FE79" s="113">
        <f>'MASTER_ ALL areas - No.seedling'!FD118</f>
        <v>0</v>
      </c>
      <c r="FF79" s="76">
        <f>'MASTER_ ALL areas - No.seedling'!FE118</f>
        <v>0</v>
      </c>
      <c r="FG79" s="80">
        <f t="shared" si="502"/>
        <v>0</v>
      </c>
      <c r="FH79" s="76">
        <f>'MASTER_ ALL areas - No.seedling'!FG118</f>
        <v>0</v>
      </c>
      <c r="FI79" s="81">
        <f t="shared" si="503"/>
        <v>0</v>
      </c>
      <c r="FJ79" s="113">
        <f>'MASTER_ ALL areas - No.seedling'!FI118</f>
        <v>0</v>
      </c>
      <c r="FK79" s="76">
        <f>'MASTER_ ALL areas - No.seedling'!FJ118</f>
        <v>0</v>
      </c>
      <c r="FL79" s="80">
        <f t="shared" si="504"/>
        <v>0</v>
      </c>
      <c r="FM79" s="76">
        <f>'MASTER_ ALL areas - No.seedling'!FL118</f>
        <v>0</v>
      </c>
      <c r="FN79" s="81">
        <f t="shared" si="505"/>
        <v>0</v>
      </c>
      <c r="FO79" s="113">
        <f>'MASTER_ ALL areas - No.seedling'!FN118</f>
        <v>0</v>
      </c>
      <c r="FP79" s="76">
        <f>'MASTER_ ALL areas - No.seedling'!FO118</f>
        <v>0</v>
      </c>
      <c r="FQ79" s="80">
        <f t="shared" si="506"/>
        <v>0</v>
      </c>
      <c r="FR79" s="76">
        <f>'MASTER_ ALL areas - No.seedling'!FQ118</f>
        <v>0</v>
      </c>
      <c r="FS79" s="81">
        <f t="shared" si="507"/>
        <v>0</v>
      </c>
      <c r="FT79" s="113">
        <f>'MASTER_ ALL areas - No.seedling'!FS118</f>
        <v>0</v>
      </c>
      <c r="FU79" s="76">
        <f>'MASTER_ ALL areas - No.seedling'!FT118</f>
        <v>0</v>
      </c>
      <c r="FV79" s="80">
        <f t="shared" si="508"/>
        <v>0</v>
      </c>
      <c r="FW79" s="76">
        <f>'MASTER_ ALL areas - No.seedling'!FV118</f>
        <v>0</v>
      </c>
      <c r="FX79" s="81">
        <f t="shared" si="509"/>
        <v>0</v>
      </c>
      <c r="FY79" s="113">
        <f>'MASTER_ ALL areas - No.seedling'!FX118</f>
        <v>0</v>
      </c>
      <c r="FZ79" s="76">
        <f>'MASTER_ ALL areas - No.seedling'!FY118</f>
        <v>0</v>
      </c>
      <c r="GA79" s="80">
        <f t="shared" si="510"/>
        <v>0</v>
      </c>
      <c r="GB79" s="76">
        <f>'MASTER_ ALL areas - No.seedling'!GA118</f>
        <v>0</v>
      </c>
      <c r="GC79" s="81">
        <f t="shared" si="511"/>
        <v>0</v>
      </c>
      <c r="GD79" s="113">
        <f>'MASTER_ ALL areas - No.seedling'!GC118</f>
        <v>0</v>
      </c>
      <c r="GE79" s="76">
        <f>'MASTER_ ALL areas - No.seedling'!GD118</f>
        <v>0</v>
      </c>
      <c r="GF79" s="80">
        <f t="shared" si="512"/>
        <v>0</v>
      </c>
      <c r="GG79" s="76">
        <f>'MASTER_ ALL areas - No.seedling'!GF118</f>
        <v>0</v>
      </c>
      <c r="GH79" s="81">
        <f t="shared" si="513"/>
        <v>0</v>
      </c>
      <c r="GI79" s="113">
        <f>'MASTER_ ALL areas - No.seedling'!GH118</f>
        <v>0</v>
      </c>
      <c r="GJ79" s="76">
        <f>'MASTER_ ALL areas - No.seedling'!GI118</f>
        <v>0</v>
      </c>
      <c r="GK79" s="80">
        <f t="shared" si="514"/>
        <v>0</v>
      </c>
      <c r="GL79" s="76">
        <f>'MASTER_ ALL areas - No.seedling'!GK118</f>
        <v>0</v>
      </c>
      <c r="GM79" s="81">
        <f t="shared" si="515"/>
        <v>0</v>
      </c>
      <c r="GN79" s="113">
        <f>'MASTER_ ALL areas - No.seedling'!GM118</f>
        <v>0</v>
      </c>
      <c r="GO79" s="76">
        <f>'MASTER_ ALL areas - No.seedling'!GN118</f>
        <v>0</v>
      </c>
      <c r="GP79" s="80">
        <f t="shared" si="516"/>
        <v>0</v>
      </c>
      <c r="GQ79" s="76">
        <f>'MASTER_ ALL areas - No.seedling'!GP118</f>
        <v>0</v>
      </c>
      <c r="GR79" s="81">
        <f t="shared" si="517"/>
        <v>0</v>
      </c>
      <c r="GS79" s="113">
        <f>'MASTER_ ALL areas - No.seedling'!GR118</f>
        <v>0</v>
      </c>
      <c r="GT79" s="76">
        <f>'MASTER_ ALL areas - No.seedling'!GS118</f>
        <v>0</v>
      </c>
      <c r="GU79" s="80">
        <f t="shared" si="518"/>
        <v>0</v>
      </c>
      <c r="GV79" s="76">
        <f>'MASTER_ ALL areas - No.seedling'!GU118</f>
        <v>0</v>
      </c>
      <c r="GW79" s="81">
        <f t="shared" si="519"/>
        <v>0</v>
      </c>
      <c r="GX79" s="113">
        <f>'MASTER_ ALL areas - No.seedling'!GW118</f>
        <v>0</v>
      </c>
      <c r="GY79" s="76">
        <f>'MASTER_ ALL areas - No.seedling'!GX118</f>
        <v>0</v>
      </c>
      <c r="GZ79" s="80">
        <f t="shared" si="520"/>
        <v>0</v>
      </c>
      <c r="HA79" s="76">
        <f>'MASTER_ ALL areas - No.seedling'!GZ118</f>
        <v>0</v>
      </c>
      <c r="HB79" s="81">
        <f t="shared" si="521"/>
        <v>0</v>
      </c>
      <c r="HC79" s="113">
        <f>'MASTER_ ALL areas - No.seedling'!HB118</f>
        <v>0</v>
      </c>
      <c r="HD79" s="76">
        <f>'MASTER_ ALL areas - No.seedling'!HC118</f>
        <v>0</v>
      </c>
      <c r="HE79" s="80">
        <f t="shared" si="522"/>
        <v>0</v>
      </c>
      <c r="HF79" s="76">
        <f>'MASTER_ ALL areas - No.seedling'!HE118</f>
        <v>0</v>
      </c>
      <c r="HG79" s="81">
        <f t="shared" si="523"/>
        <v>0</v>
      </c>
      <c r="HH79" s="113">
        <f>'MASTER_ ALL areas - No.seedling'!HG118</f>
        <v>0</v>
      </c>
      <c r="HI79" s="76">
        <f>'MASTER_ ALL areas - No.seedling'!HH118</f>
        <v>0</v>
      </c>
      <c r="HJ79" s="80">
        <f t="shared" si="524"/>
        <v>0</v>
      </c>
      <c r="HK79" s="76">
        <f>'MASTER_ ALL areas - No.seedling'!HJ118</f>
        <v>0</v>
      </c>
      <c r="HL79" s="81">
        <f t="shared" si="525"/>
        <v>0</v>
      </c>
      <c r="HM79" s="113">
        <f>'MASTER_ ALL areas - No.seedling'!HL118</f>
        <v>0</v>
      </c>
      <c r="HN79" s="76">
        <f>'MASTER_ ALL areas - No.seedling'!HM118</f>
        <v>0</v>
      </c>
      <c r="HO79" s="80">
        <f t="shared" si="526"/>
        <v>0</v>
      </c>
      <c r="HP79" s="76">
        <f>'MASTER_ ALL areas - No.seedling'!HO118</f>
        <v>0</v>
      </c>
      <c r="HQ79" s="81">
        <f t="shared" si="527"/>
        <v>0</v>
      </c>
      <c r="HR79" s="113">
        <f>'MASTER_ ALL areas - No.seedling'!HQ118</f>
        <v>0</v>
      </c>
      <c r="HS79" s="76">
        <f>'MASTER_ ALL areas - No.seedling'!HR118</f>
        <v>0</v>
      </c>
      <c r="HT79" s="80">
        <f t="shared" si="528"/>
        <v>0</v>
      </c>
      <c r="HU79" s="76">
        <f>'MASTER_ ALL areas - No.seedling'!HT118</f>
        <v>0</v>
      </c>
      <c r="HV79" s="81">
        <f t="shared" si="529"/>
        <v>0</v>
      </c>
      <c r="HW79" s="113">
        <f>'MASTER_ ALL areas - No.seedling'!HV118</f>
        <v>0</v>
      </c>
      <c r="HX79" s="76">
        <f>'MASTER_ ALL areas - No.seedling'!HW118</f>
        <v>0</v>
      </c>
      <c r="HY79" s="80">
        <f t="shared" si="530"/>
        <v>0</v>
      </c>
      <c r="HZ79" s="76">
        <f>'MASTER_ ALL areas - No.seedling'!HY118</f>
        <v>0</v>
      </c>
      <c r="IA79" s="81">
        <f t="shared" si="531"/>
        <v>0</v>
      </c>
      <c r="IB79" s="113">
        <f>'MASTER_ ALL areas - No.seedling'!IA118</f>
        <v>0</v>
      </c>
      <c r="IC79" s="76">
        <f>'MASTER_ ALL areas - No.seedling'!IB118</f>
        <v>0</v>
      </c>
      <c r="ID79" s="80">
        <f t="shared" si="532"/>
        <v>0</v>
      </c>
      <c r="IE79" s="76">
        <f>'MASTER_ ALL areas - No.seedling'!ID118</f>
        <v>0</v>
      </c>
      <c r="IF79" s="256">
        <f t="shared" si="533"/>
        <v>0</v>
      </c>
      <c r="IG79" s="257" t="s">
        <v>359</v>
      </c>
      <c r="IH79" s="258"/>
    </row>
    <row r="80" spans="2:242" ht="33" customHeight="1" x14ac:dyDescent="0.25">
      <c r="B80" s="420">
        <v>115</v>
      </c>
      <c r="C80" s="421" t="s">
        <v>95</v>
      </c>
      <c r="D80" s="422">
        <v>218651</v>
      </c>
      <c r="E80" s="423">
        <v>934154</v>
      </c>
      <c r="F80" s="424" t="s">
        <v>89</v>
      </c>
      <c r="G80" s="88" t="s">
        <v>360</v>
      </c>
      <c r="H80" s="212" t="str">
        <f>'MASTER_ ALL areas - No.seedling'!G119</f>
        <v>3(1&amp;4)</v>
      </c>
      <c r="I80" s="70">
        <f>'MASTER_ ALL areas - No.seedling'!H119</f>
        <v>0.15</v>
      </c>
      <c r="J80" s="71">
        <f>'MASTER_ ALL areas - No.seedling'!I119</f>
        <v>46.6</v>
      </c>
      <c r="K80" s="72">
        <f>'MASTER_ ALL areas - No.seedling'!J119</f>
        <v>55</v>
      </c>
      <c r="L80" s="73">
        <f t="shared" si="445"/>
        <v>1100</v>
      </c>
      <c r="M80" s="74">
        <f>'MASTER_ ALL areas - No.seedling'!L119</f>
        <v>1100</v>
      </c>
      <c r="N80" s="113">
        <f>'MASTER_ ALL areas - No.seedling'!M119</f>
        <v>0</v>
      </c>
      <c r="O80" s="114">
        <f>'MASTER_ ALL areas - No.seedling'!N119</f>
        <v>25</v>
      </c>
      <c r="P80" s="80">
        <f>'MASTER_ ALL areas - No.seedling'!O119</f>
        <v>0</v>
      </c>
      <c r="Q80" s="81">
        <f>'MASTER_ ALL areas - No.seedling'!P119</f>
        <v>0.45454545454545453</v>
      </c>
      <c r="R80" s="621"/>
      <c r="S80" s="617">
        <f>'MASTER_ ALL areas - No.seedling'!R119</f>
        <v>140</v>
      </c>
      <c r="T80" s="76">
        <f>'MASTER_ ALL areas - No.seedling'!S119</f>
        <v>0</v>
      </c>
      <c r="U80" s="77">
        <f t="shared" si="446"/>
        <v>0</v>
      </c>
      <c r="V80" s="82">
        <f>'MASTER_ ALL areas - No.seedling'!U119</f>
        <v>3</v>
      </c>
      <c r="W80" s="80">
        <f t="shared" si="447"/>
        <v>0.42857142857142855</v>
      </c>
      <c r="X80" s="619">
        <f>'MASTER_ ALL areas - No.seedling'!W119</f>
        <v>240</v>
      </c>
      <c r="Y80" s="82">
        <f>'MASTER_ ALL areas - No.seedling'!X119</f>
        <v>0</v>
      </c>
      <c r="Z80" s="77">
        <f t="shared" si="448"/>
        <v>0</v>
      </c>
      <c r="AA80" s="82">
        <f>'MASTER_ ALL areas - No.seedling'!Z119</f>
        <v>11</v>
      </c>
      <c r="AB80" s="80">
        <f t="shared" si="449"/>
        <v>0.91666666666666663</v>
      </c>
      <c r="AC80" s="76">
        <f>'MASTER_ ALL areas - No.seedling'!AB119</f>
        <v>300</v>
      </c>
      <c r="AD80" s="76">
        <f>'MASTER_ ALL areas - No.seedling'!AC119</f>
        <v>0</v>
      </c>
      <c r="AE80" s="77">
        <f t="shared" si="450"/>
        <v>0</v>
      </c>
      <c r="AF80" s="82">
        <f>'MASTER_ ALL areas - No.seedling'!AE119</f>
        <v>9</v>
      </c>
      <c r="AG80" s="80">
        <f t="shared" si="451"/>
        <v>0.6</v>
      </c>
      <c r="AH80" s="76">
        <f>'MASTER_ ALL areas - No.seedling'!AG119</f>
        <v>420</v>
      </c>
      <c r="AI80" s="76">
        <f>'MASTER_ ALL areas - No.seedling'!AH119</f>
        <v>0</v>
      </c>
      <c r="AJ80" s="77">
        <f t="shared" si="452"/>
        <v>0</v>
      </c>
      <c r="AK80" s="82">
        <f>'MASTER_ ALL areas - No.seedling'!AJ119</f>
        <v>2</v>
      </c>
      <c r="AL80" s="81">
        <f t="shared" si="453"/>
        <v>9.5238095238095233E-2</v>
      </c>
      <c r="AM80" s="621"/>
      <c r="AN80" s="617">
        <f>'MASTER_ ALL areas - No.seedling'!AM119</f>
        <v>1020</v>
      </c>
      <c r="AO80" s="76">
        <f>'MASTER_ ALL areas - No.seedling'!AN119</f>
        <v>0</v>
      </c>
      <c r="AP80" s="77">
        <f t="shared" si="454"/>
        <v>0</v>
      </c>
      <c r="AQ80" s="82">
        <f>'MASTER_ ALL areas - No.seedling'!AP119</f>
        <v>23</v>
      </c>
      <c r="AR80" s="77">
        <f t="shared" si="455"/>
        <v>0.45098039215686275</v>
      </c>
      <c r="AS80" s="82">
        <f>'MASTER_ ALL areas - No.seedling'!AR119</f>
        <v>80</v>
      </c>
      <c r="AT80" s="76">
        <f>'MASTER_ ALL areas - No.seedling'!AS119</f>
        <v>0</v>
      </c>
      <c r="AU80" s="77">
        <f t="shared" si="456"/>
        <v>0</v>
      </c>
      <c r="AV80" s="82">
        <f>'MASTER_ ALL areas - No.seedling'!AU119</f>
        <v>2</v>
      </c>
      <c r="AW80" s="77">
        <f t="shared" si="457"/>
        <v>0.5</v>
      </c>
      <c r="AX80" s="71">
        <f>'MASTER_ ALL areas - No.seedling'!AW119</f>
        <v>0</v>
      </c>
      <c r="AY80" s="82">
        <f>'MASTER_ ALL areas - No.seedling'!AX119</f>
        <v>0</v>
      </c>
      <c r="AZ80" s="77">
        <f t="shared" si="458"/>
        <v>0</v>
      </c>
      <c r="BA80" s="82">
        <f>'MASTER_ ALL areas - No.seedling'!AZ119</f>
        <v>0</v>
      </c>
      <c r="BB80" s="77">
        <f t="shared" si="459"/>
        <v>0</v>
      </c>
      <c r="BC80" s="82">
        <f>'MASTER_ ALL areas - No.seedling'!BB119</f>
        <v>0</v>
      </c>
      <c r="BD80" s="76">
        <f>'MASTER_ ALL areas - No.seedling'!BC119</f>
        <v>0</v>
      </c>
      <c r="BE80" s="77">
        <f t="shared" si="460"/>
        <v>0</v>
      </c>
      <c r="BF80" s="82">
        <f>'MASTER_ ALL areas - No.seedling'!BE119</f>
        <v>0</v>
      </c>
      <c r="BG80" s="77">
        <f t="shared" si="461"/>
        <v>0</v>
      </c>
      <c r="BH80" s="82">
        <f>'MASTER_ ALL areas - No.seedling'!BG119</f>
        <v>0</v>
      </c>
      <c r="BI80" s="76">
        <f>'MASTER_ ALL areas - No.seedling'!BH119</f>
        <v>0</v>
      </c>
      <c r="BJ80" s="77">
        <f t="shared" si="462"/>
        <v>0</v>
      </c>
      <c r="BK80" s="82">
        <f>'MASTER_ ALL areas - No.seedling'!BJ119</f>
        <v>0</v>
      </c>
      <c r="BL80" s="77">
        <f t="shared" si="463"/>
        <v>0</v>
      </c>
      <c r="BM80" s="82">
        <f>'MASTER_ ALL areas - No.seedling'!BL119</f>
        <v>0</v>
      </c>
      <c r="BN80" s="76">
        <f>'MASTER_ ALL areas - No.seedling'!BM119</f>
        <v>0</v>
      </c>
      <c r="BO80" s="77">
        <f t="shared" si="464"/>
        <v>0</v>
      </c>
      <c r="BP80" s="82">
        <f>'MASTER_ ALL areas - No.seedling'!BO119</f>
        <v>0</v>
      </c>
      <c r="BQ80" s="77">
        <f t="shared" si="465"/>
        <v>0</v>
      </c>
      <c r="BR80" s="82">
        <f>'MASTER_ ALL areas - No.seedling'!BQ119</f>
        <v>0</v>
      </c>
      <c r="BS80" s="76">
        <f>'MASTER_ ALL areas - No.seedling'!BR119</f>
        <v>0</v>
      </c>
      <c r="BT80" s="77">
        <f t="shared" si="466"/>
        <v>0</v>
      </c>
      <c r="BU80" s="82">
        <f>'MASTER_ ALL areas - No.seedling'!BT119</f>
        <v>0</v>
      </c>
      <c r="BV80" s="77">
        <f t="shared" si="467"/>
        <v>0</v>
      </c>
      <c r="BW80" s="82">
        <f>'MASTER_ ALL areas - No.seedling'!BV119</f>
        <v>0</v>
      </c>
      <c r="BX80" s="76">
        <f>'MASTER_ ALL areas - No.seedling'!BW119</f>
        <v>0</v>
      </c>
      <c r="BY80" s="77">
        <f t="shared" si="468"/>
        <v>0</v>
      </c>
      <c r="BZ80" s="82">
        <f>'MASTER_ ALL areas - No.seedling'!BY119</f>
        <v>0</v>
      </c>
      <c r="CA80" s="81">
        <f t="shared" si="469"/>
        <v>0</v>
      </c>
      <c r="CB80" s="79"/>
      <c r="CC80" s="75">
        <f>'MASTER_ ALL areas - No.seedling'!CB119</f>
        <v>60</v>
      </c>
      <c r="CD80" s="76">
        <f>'MASTER_ ALL areas - No.seedling'!CC119</f>
        <v>0</v>
      </c>
      <c r="CE80" s="80">
        <f t="shared" si="470"/>
        <v>0</v>
      </c>
      <c r="CF80" s="76">
        <f>'MASTER_ ALL areas - No.seedling'!CE119</f>
        <v>1</v>
      </c>
      <c r="CG80" s="81">
        <f t="shared" si="471"/>
        <v>0.33333333333333331</v>
      </c>
      <c r="CH80" s="75">
        <f>'MASTER_ ALL areas - No.seedling'!CG119</f>
        <v>240</v>
      </c>
      <c r="CI80" s="76">
        <f>'MASTER_ ALL areas - No.seedling'!CH119</f>
        <v>0</v>
      </c>
      <c r="CJ80" s="80">
        <f t="shared" si="472"/>
        <v>0</v>
      </c>
      <c r="CK80" s="76">
        <f>'MASTER_ ALL areas - No.seedling'!CJ119</f>
        <v>11</v>
      </c>
      <c r="CL80" s="81">
        <f t="shared" si="473"/>
        <v>0.91666666666666663</v>
      </c>
      <c r="CM80" s="75">
        <f>'MASTER_ ALL areas - No.seedling'!CL119</f>
        <v>300</v>
      </c>
      <c r="CN80" s="76">
        <f>'MASTER_ ALL areas - No.seedling'!CM119</f>
        <v>0</v>
      </c>
      <c r="CO80" s="80">
        <f t="shared" si="474"/>
        <v>0</v>
      </c>
      <c r="CP80" s="76">
        <f>'MASTER_ ALL areas - No.seedling'!CO119</f>
        <v>9</v>
      </c>
      <c r="CQ80" s="81">
        <f t="shared" si="475"/>
        <v>0.6</v>
      </c>
      <c r="CR80" s="75">
        <f>'MASTER_ ALL areas - No.seedling'!CQ119</f>
        <v>420</v>
      </c>
      <c r="CS80" s="76">
        <f>'MASTER_ ALL areas - No.seedling'!CR119</f>
        <v>0</v>
      </c>
      <c r="CT80" s="80">
        <f t="shared" si="476"/>
        <v>0</v>
      </c>
      <c r="CU80" s="76">
        <f>'MASTER_ ALL areas - No.seedling'!CT119</f>
        <v>2</v>
      </c>
      <c r="CV80" s="81">
        <f t="shared" si="477"/>
        <v>9.5238095238095233E-2</v>
      </c>
      <c r="CW80" s="75">
        <f>'MASTER_ ALL areas - No.seedling'!CV119</f>
        <v>80</v>
      </c>
      <c r="CX80" s="76">
        <f>'MASTER_ ALL areas - No.seedling'!CW119</f>
        <v>0</v>
      </c>
      <c r="CY80" s="80">
        <f t="shared" si="478"/>
        <v>0</v>
      </c>
      <c r="CZ80" s="76">
        <f>'MASTER_ ALL areas - No.seedling'!CY119</f>
        <v>2</v>
      </c>
      <c r="DA80" s="81">
        <f t="shared" si="479"/>
        <v>0.5</v>
      </c>
      <c r="DB80" s="113">
        <f>'MASTER_ ALL areas - No.seedling'!DA119</f>
        <v>0</v>
      </c>
      <c r="DC80" s="76">
        <f>'MASTER_ ALL areas - No.seedling'!DB119</f>
        <v>0</v>
      </c>
      <c r="DD80" s="80">
        <f t="shared" si="480"/>
        <v>0</v>
      </c>
      <c r="DE80" s="76">
        <f>'MASTER_ ALL areas - No.seedling'!DD119</f>
        <v>0</v>
      </c>
      <c r="DF80" s="81">
        <f t="shared" si="481"/>
        <v>0</v>
      </c>
      <c r="DG80" s="113">
        <f>'MASTER_ ALL areas - No.seedling'!DF119</f>
        <v>0</v>
      </c>
      <c r="DH80" s="76">
        <f>'MASTER_ ALL areas - No.seedling'!DG119</f>
        <v>0</v>
      </c>
      <c r="DI80" s="80">
        <f t="shared" si="482"/>
        <v>0</v>
      </c>
      <c r="DJ80" s="76">
        <f>'MASTER_ ALL areas - No.seedling'!DI119</f>
        <v>0</v>
      </c>
      <c r="DK80" s="81">
        <f t="shared" si="483"/>
        <v>0</v>
      </c>
      <c r="DL80" s="113">
        <f>'MASTER_ ALL areas - No.seedling'!DK119</f>
        <v>0</v>
      </c>
      <c r="DM80" s="76">
        <f>'MASTER_ ALL areas - No.seedling'!DL119</f>
        <v>0</v>
      </c>
      <c r="DN80" s="80">
        <f t="shared" si="484"/>
        <v>0</v>
      </c>
      <c r="DO80" s="76">
        <f>'MASTER_ ALL areas - No.seedling'!DN119</f>
        <v>0</v>
      </c>
      <c r="DP80" s="81">
        <f t="shared" si="485"/>
        <v>0</v>
      </c>
      <c r="DQ80" s="113">
        <f>'MASTER_ ALL areas - No.seedling'!DP119</f>
        <v>0</v>
      </c>
      <c r="DR80" s="76">
        <f>'MASTER_ ALL areas - No.seedling'!DQ119</f>
        <v>0</v>
      </c>
      <c r="DS80" s="80">
        <f t="shared" si="486"/>
        <v>0</v>
      </c>
      <c r="DT80" s="76">
        <f>'MASTER_ ALL areas - No.seedling'!DS119</f>
        <v>0</v>
      </c>
      <c r="DU80" s="81">
        <f t="shared" si="487"/>
        <v>0</v>
      </c>
      <c r="DV80" s="113">
        <f>'MASTER_ ALL areas - No.seedling'!DU119</f>
        <v>0</v>
      </c>
      <c r="DW80" s="76">
        <f>'MASTER_ ALL areas - No.seedling'!DV119</f>
        <v>0</v>
      </c>
      <c r="DX80" s="80">
        <f t="shared" si="488"/>
        <v>0</v>
      </c>
      <c r="DY80" s="76">
        <f>'MASTER_ ALL areas - No.seedling'!DX119</f>
        <v>0</v>
      </c>
      <c r="DZ80" s="81">
        <f t="shared" si="489"/>
        <v>0</v>
      </c>
      <c r="EA80" s="113">
        <f>'MASTER_ ALL areas - No.seedling'!DZ119</f>
        <v>0</v>
      </c>
      <c r="EB80" s="76">
        <f>'MASTER_ ALL areas - No.seedling'!EA119</f>
        <v>0</v>
      </c>
      <c r="EC80" s="80">
        <f t="shared" si="490"/>
        <v>0</v>
      </c>
      <c r="ED80" s="76">
        <f>'MASTER_ ALL areas - No.seedling'!EC119</f>
        <v>0</v>
      </c>
      <c r="EE80" s="81">
        <f t="shared" si="491"/>
        <v>0</v>
      </c>
      <c r="EF80" s="113">
        <f>'MASTER_ ALL areas - No.seedling'!EE119</f>
        <v>0</v>
      </c>
      <c r="EG80" s="76">
        <f>'MASTER_ ALL areas - No.seedling'!EF119</f>
        <v>0</v>
      </c>
      <c r="EH80" s="80">
        <f t="shared" si="492"/>
        <v>0</v>
      </c>
      <c r="EI80" s="76">
        <f>'MASTER_ ALL areas - No.seedling'!EH119</f>
        <v>0</v>
      </c>
      <c r="EJ80" s="81">
        <f t="shared" si="493"/>
        <v>0</v>
      </c>
      <c r="EK80" s="113">
        <f>'MASTER_ ALL areas - No.seedling'!EJ119</f>
        <v>0</v>
      </c>
      <c r="EL80" s="76">
        <f>'MASTER_ ALL areas - No.seedling'!EK119</f>
        <v>0</v>
      </c>
      <c r="EM80" s="80">
        <f t="shared" si="494"/>
        <v>0</v>
      </c>
      <c r="EN80" s="76">
        <f>'MASTER_ ALL areas - No.seedling'!EM119</f>
        <v>0</v>
      </c>
      <c r="EO80" s="81">
        <f t="shared" si="495"/>
        <v>0</v>
      </c>
      <c r="EP80" s="113">
        <f>'MASTER_ ALL areas - No.seedling'!EO119</f>
        <v>0</v>
      </c>
      <c r="EQ80" s="76">
        <f>'MASTER_ ALL areas - No.seedling'!EP119</f>
        <v>0</v>
      </c>
      <c r="ER80" s="80">
        <f t="shared" si="496"/>
        <v>0</v>
      </c>
      <c r="ES80" s="76">
        <f>'MASTER_ ALL areas - No.seedling'!ER119</f>
        <v>0</v>
      </c>
      <c r="ET80" s="81">
        <f t="shared" si="497"/>
        <v>0</v>
      </c>
      <c r="EU80" s="113">
        <f>'MASTER_ ALL areas - No.seedling'!ET119</f>
        <v>0</v>
      </c>
      <c r="EV80" s="76">
        <f>'MASTER_ ALL areas - No.seedling'!EU119</f>
        <v>0</v>
      </c>
      <c r="EW80" s="80">
        <f t="shared" si="498"/>
        <v>0</v>
      </c>
      <c r="EX80" s="76">
        <f>'MASTER_ ALL areas - No.seedling'!EW119</f>
        <v>0</v>
      </c>
      <c r="EY80" s="81">
        <f t="shared" si="499"/>
        <v>0</v>
      </c>
      <c r="EZ80" s="113">
        <f>'MASTER_ ALL areas - No.seedling'!EY119</f>
        <v>0</v>
      </c>
      <c r="FA80" s="76">
        <f>'MASTER_ ALL areas - No.seedling'!EZ119</f>
        <v>0</v>
      </c>
      <c r="FB80" s="80">
        <f t="shared" si="500"/>
        <v>0</v>
      </c>
      <c r="FC80" s="76">
        <f>'MASTER_ ALL areas - No.seedling'!FB119</f>
        <v>0</v>
      </c>
      <c r="FD80" s="81">
        <f t="shared" si="501"/>
        <v>0</v>
      </c>
      <c r="FE80" s="113">
        <f>'MASTER_ ALL areas - No.seedling'!FD119</f>
        <v>0</v>
      </c>
      <c r="FF80" s="76">
        <f>'MASTER_ ALL areas - No.seedling'!FE119</f>
        <v>0</v>
      </c>
      <c r="FG80" s="80">
        <f t="shared" si="502"/>
        <v>0</v>
      </c>
      <c r="FH80" s="76">
        <f>'MASTER_ ALL areas - No.seedling'!FG119</f>
        <v>0</v>
      </c>
      <c r="FI80" s="81">
        <f t="shared" si="503"/>
        <v>0</v>
      </c>
      <c r="FJ80" s="113">
        <f>'MASTER_ ALL areas - No.seedling'!FI119</f>
        <v>0</v>
      </c>
      <c r="FK80" s="76">
        <f>'MASTER_ ALL areas - No.seedling'!FJ119</f>
        <v>0</v>
      </c>
      <c r="FL80" s="80">
        <f t="shared" si="504"/>
        <v>0</v>
      </c>
      <c r="FM80" s="76">
        <f>'MASTER_ ALL areas - No.seedling'!FL119</f>
        <v>0</v>
      </c>
      <c r="FN80" s="81">
        <f t="shared" si="505"/>
        <v>0</v>
      </c>
      <c r="FO80" s="113">
        <f>'MASTER_ ALL areas - No.seedling'!FN119</f>
        <v>0</v>
      </c>
      <c r="FP80" s="76">
        <f>'MASTER_ ALL areas - No.seedling'!FO119</f>
        <v>0</v>
      </c>
      <c r="FQ80" s="80">
        <f t="shared" si="506"/>
        <v>0</v>
      </c>
      <c r="FR80" s="76">
        <f>'MASTER_ ALL areas - No.seedling'!FQ119</f>
        <v>0</v>
      </c>
      <c r="FS80" s="81">
        <f t="shared" si="507"/>
        <v>0</v>
      </c>
      <c r="FT80" s="113">
        <f>'MASTER_ ALL areas - No.seedling'!FS119</f>
        <v>0</v>
      </c>
      <c r="FU80" s="76">
        <f>'MASTER_ ALL areas - No.seedling'!FT119</f>
        <v>0</v>
      </c>
      <c r="FV80" s="80">
        <f t="shared" si="508"/>
        <v>0</v>
      </c>
      <c r="FW80" s="76">
        <f>'MASTER_ ALL areas - No.seedling'!FV119</f>
        <v>0</v>
      </c>
      <c r="FX80" s="81">
        <f t="shared" si="509"/>
        <v>0</v>
      </c>
      <c r="FY80" s="113">
        <f>'MASTER_ ALL areas - No.seedling'!FX119</f>
        <v>0</v>
      </c>
      <c r="FZ80" s="76">
        <f>'MASTER_ ALL areas - No.seedling'!FY119</f>
        <v>0</v>
      </c>
      <c r="GA80" s="80">
        <f t="shared" si="510"/>
        <v>0</v>
      </c>
      <c r="GB80" s="76">
        <f>'MASTER_ ALL areas - No.seedling'!GA119</f>
        <v>0</v>
      </c>
      <c r="GC80" s="81">
        <f t="shared" si="511"/>
        <v>0</v>
      </c>
      <c r="GD80" s="113">
        <f>'MASTER_ ALL areas - No.seedling'!GC119</f>
        <v>0</v>
      </c>
      <c r="GE80" s="76">
        <f>'MASTER_ ALL areas - No.seedling'!GD119</f>
        <v>0</v>
      </c>
      <c r="GF80" s="80">
        <f t="shared" si="512"/>
        <v>0</v>
      </c>
      <c r="GG80" s="76">
        <f>'MASTER_ ALL areas - No.seedling'!GF119</f>
        <v>0</v>
      </c>
      <c r="GH80" s="81">
        <f t="shared" si="513"/>
        <v>0</v>
      </c>
      <c r="GI80" s="113">
        <f>'MASTER_ ALL areas - No.seedling'!GH119</f>
        <v>0</v>
      </c>
      <c r="GJ80" s="76">
        <f>'MASTER_ ALL areas - No.seedling'!GI119</f>
        <v>0</v>
      </c>
      <c r="GK80" s="80">
        <f t="shared" si="514"/>
        <v>0</v>
      </c>
      <c r="GL80" s="76">
        <f>'MASTER_ ALL areas - No.seedling'!GK119</f>
        <v>0</v>
      </c>
      <c r="GM80" s="81">
        <f t="shared" si="515"/>
        <v>0</v>
      </c>
      <c r="GN80" s="113">
        <f>'MASTER_ ALL areas - No.seedling'!GM119</f>
        <v>0</v>
      </c>
      <c r="GO80" s="76">
        <f>'MASTER_ ALL areas - No.seedling'!GN119</f>
        <v>0</v>
      </c>
      <c r="GP80" s="80">
        <f t="shared" si="516"/>
        <v>0</v>
      </c>
      <c r="GQ80" s="76">
        <f>'MASTER_ ALL areas - No.seedling'!GP119</f>
        <v>0</v>
      </c>
      <c r="GR80" s="81">
        <f t="shared" si="517"/>
        <v>0</v>
      </c>
      <c r="GS80" s="113">
        <f>'MASTER_ ALL areas - No.seedling'!GR119</f>
        <v>0</v>
      </c>
      <c r="GT80" s="76">
        <f>'MASTER_ ALL areas - No.seedling'!GS119</f>
        <v>0</v>
      </c>
      <c r="GU80" s="80">
        <f t="shared" si="518"/>
        <v>0</v>
      </c>
      <c r="GV80" s="76">
        <f>'MASTER_ ALL areas - No.seedling'!GU119</f>
        <v>0</v>
      </c>
      <c r="GW80" s="81">
        <f t="shared" si="519"/>
        <v>0</v>
      </c>
      <c r="GX80" s="113">
        <f>'MASTER_ ALL areas - No.seedling'!GW119</f>
        <v>0</v>
      </c>
      <c r="GY80" s="76">
        <f>'MASTER_ ALL areas - No.seedling'!GX119</f>
        <v>0</v>
      </c>
      <c r="GZ80" s="80">
        <f t="shared" si="520"/>
        <v>0</v>
      </c>
      <c r="HA80" s="76">
        <f>'MASTER_ ALL areas - No.seedling'!GZ119</f>
        <v>0</v>
      </c>
      <c r="HB80" s="81">
        <f t="shared" si="521"/>
        <v>0</v>
      </c>
      <c r="HC80" s="113">
        <f>'MASTER_ ALL areas - No.seedling'!HB119</f>
        <v>0</v>
      </c>
      <c r="HD80" s="76">
        <f>'MASTER_ ALL areas - No.seedling'!HC119</f>
        <v>0</v>
      </c>
      <c r="HE80" s="80">
        <f t="shared" si="522"/>
        <v>0</v>
      </c>
      <c r="HF80" s="76">
        <f>'MASTER_ ALL areas - No.seedling'!HE119</f>
        <v>0</v>
      </c>
      <c r="HG80" s="81">
        <f t="shared" si="523"/>
        <v>0</v>
      </c>
      <c r="HH80" s="113">
        <f>'MASTER_ ALL areas - No.seedling'!HG119</f>
        <v>0</v>
      </c>
      <c r="HI80" s="76">
        <f>'MASTER_ ALL areas - No.seedling'!HH119</f>
        <v>0</v>
      </c>
      <c r="HJ80" s="80">
        <f t="shared" si="524"/>
        <v>0</v>
      </c>
      <c r="HK80" s="76">
        <f>'MASTER_ ALL areas - No.seedling'!HJ119</f>
        <v>0</v>
      </c>
      <c r="HL80" s="81">
        <f t="shared" si="525"/>
        <v>0</v>
      </c>
      <c r="HM80" s="113">
        <f>'MASTER_ ALL areas - No.seedling'!HL119</f>
        <v>0</v>
      </c>
      <c r="HN80" s="76">
        <f>'MASTER_ ALL areas - No.seedling'!HM119</f>
        <v>0</v>
      </c>
      <c r="HO80" s="80">
        <f t="shared" si="526"/>
        <v>0</v>
      </c>
      <c r="HP80" s="76">
        <f>'MASTER_ ALL areas - No.seedling'!HO119</f>
        <v>0</v>
      </c>
      <c r="HQ80" s="81">
        <f t="shared" si="527"/>
        <v>0</v>
      </c>
      <c r="HR80" s="113">
        <f>'MASTER_ ALL areas - No.seedling'!HQ119</f>
        <v>0</v>
      </c>
      <c r="HS80" s="76">
        <f>'MASTER_ ALL areas - No.seedling'!HR119</f>
        <v>0</v>
      </c>
      <c r="HT80" s="80">
        <f t="shared" si="528"/>
        <v>0</v>
      </c>
      <c r="HU80" s="76">
        <f>'MASTER_ ALL areas - No.seedling'!HT119</f>
        <v>0</v>
      </c>
      <c r="HV80" s="81">
        <f t="shared" si="529"/>
        <v>0</v>
      </c>
      <c r="HW80" s="113">
        <f>'MASTER_ ALL areas - No.seedling'!HV119</f>
        <v>0</v>
      </c>
      <c r="HX80" s="76">
        <f>'MASTER_ ALL areas - No.seedling'!HW119</f>
        <v>0</v>
      </c>
      <c r="HY80" s="80">
        <f t="shared" si="530"/>
        <v>0</v>
      </c>
      <c r="HZ80" s="76">
        <f>'MASTER_ ALL areas - No.seedling'!HY119</f>
        <v>0</v>
      </c>
      <c r="IA80" s="81">
        <f t="shared" si="531"/>
        <v>0</v>
      </c>
      <c r="IB80" s="113">
        <f>'MASTER_ ALL areas - No.seedling'!IA119</f>
        <v>0</v>
      </c>
      <c r="IC80" s="76">
        <f>'MASTER_ ALL areas - No.seedling'!IB119</f>
        <v>0</v>
      </c>
      <c r="ID80" s="80">
        <f t="shared" si="532"/>
        <v>0</v>
      </c>
      <c r="IE80" s="76">
        <f>'MASTER_ ALL areas - No.seedling'!ID119</f>
        <v>0</v>
      </c>
      <c r="IF80" s="85">
        <f t="shared" si="533"/>
        <v>0</v>
      </c>
      <c r="IG80" s="86" t="s">
        <v>362</v>
      </c>
      <c r="IH80" s="87"/>
    </row>
    <row r="81" spans="2:242" ht="33" customHeight="1" x14ac:dyDescent="0.25">
      <c r="B81" s="420">
        <v>116</v>
      </c>
      <c r="C81" s="421" t="s">
        <v>348</v>
      </c>
      <c r="D81" s="500">
        <v>217392.7181000002</v>
      </c>
      <c r="E81" s="501">
        <v>934362.99019999988</v>
      </c>
      <c r="F81" s="424" t="s">
        <v>89</v>
      </c>
      <c r="G81" s="88" t="s">
        <v>185</v>
      </c>
      <c r="H81" s="212" t="str">
        <f>'MASTER_ ALL areas - No.seedling'!G120</f>
        <v>1(6)</v>
      </c>
      <c r="I81" s="70">
        <f>'MASTER_ ALL areas - No.seedling'!H120</f>
        <v>0.1</v>
      </c>
      <c r="J81" s="71">
        <f>'MASTER_ ALL areas - No.seedling'!I120</f>
        <v>29.4</v>
      </c>
      <c r="K81" s="72">
        <f>'MASTER_ ALL areas - No.seedling'!J120</f>
        <v>87</v>
      </c>
      <c r="L81" s="73">
        <f t="shared" si="445"/>
        <v>1740</v>
      </c>
      <c r="M81" s="74">
        <f>'MASTER_ ALL areas - No.seedling'!L120</f>
        <v>1740</v>
      </c>
      <c r="N81" s="113">
        <f>'MASTER_ ALL areas - No.seedling'!M120</f>
        <v>0</v>
      </c>
      <c r="O81" s="114">
        <f>'MASTER_ ALL areas - No.seedling'!N120</f>
        <v>27</v>
      </c>
      <c r="P81" s="80">
        <f>'MASTER_ ALL areas - No.seedling'!O120</f>
        <v>0</v>
      </c>
      <c r="Q81" s="81">
        <f>'MASTER_ ALL areas - No.seedling'!P120</f>
        <v>0.31034482758620691</v>
      </c>
      <c r="R81" s="621"/>
      <c r="S81" s="617">
        <f>'MASTER_ ALL areas - No.seedling'!R120</f>
        <v>1340</v>
      </c>
      <c r="T81" s="76">
        <f>'MASTER_ ALL areas - No.seedling'!S120</f>
        <v>0</v>
      </c>
      <c r="U81" s="77">
        <f t="shared" si="446"/>
        <v>0</v>
      </c>
      <c r="V81" s="82">
        <f>'MASTER_ ALL areas - No.seedling'!U120</f>
        <v>15</v>
      </c>
      <c r="W81" s="80">
        <f t="shared" si="447"/>
        <v>0.22388059701492538</v>
      </c>
      <c r="X81" s="619">
        <f>'MASTER_ ALL areas - No.seedling'!W120</f>
        <v>340</v>
      </c>
      <c r="Y81" s="82">
        <f>'MASTER_ ALL areas - No.seedling'!X120</f>
        <v>0</v>
      </c>
      <c r="Z81" s="77">
        <f t="shared" si="448"/>
        <v>0</v>
      </c>
      <c r="AA81" s="82">
        <f>'MASTER_ ALL areas - No.seedling'!Z120</f>
        <v>11</v>
      </c>
      <c r="AB81" s="80">
        <f t="shared" si="449"/>
        <v>0.6470588235294118</v>
      </c>
      <c r="AC81" s="76">
        <f>'MASTER_ ALL areas - No.seedling'!AB120</f>
        <v>60</v>
      </c>
      <c r="AD81" s="76">
        <f>'MASTER_ ALL areas - No.seedling'!AC120</f>
        <v>0</v>
      </c>
      <c r="AE81" s="77">
        <f t="shared" si="450"/>
        <v>0</v>
      </c>
      <c r="AF81" s="82">
        <f>'MASTER_ ALL areas - No.seedling'!AE120</f>
        <v>1</v>
      </c>
      <c r="AG81" s="80">
        <f t="shared" si="451"/>
        <v>0.33333333333333331</v>
      </c>
      <c r="AH81" s="76">
        <f>'MASTER_ ALL areas - No.seedling'!AG120</f>
        <v>0</v>
      </c>
      <c r="AI81" s="76">
        <f>'MASTER_ ALL areas - No.seedling'!AH120</f>
        <v>0</v>
      </c>
      <c r="AJ81" s="77">
        <f t="shared" si="452"/>
        <v>0</v>
      </c>
      <c r="AK81" s="82">
        <f>'MASTER_ ALL areas - No.seedling'!AJ120</f>
        <v>0</v>
      </c>
      <c r="AL81" s="81">
        <f t="shared" si="453"/>
        <v>0</v>
      </c>
      <c r="AM81" s="621"/>
      <c r="AN81" s="617">
        <f>'MASTER_ ALL areas - No.seedling'!AM120</f>
        <v>1260</v>
      </c>
      <c r="AO81" s="76">
        <f>'MASTER_ ALL areas - No.seedling'!AN120</f>
        <v>0</v>
      </c>
      <c r="AP81" s="77">
        <f t="shared" si="454"/>
        <v>0</v>
      </c>
      <c r="AQ81" s="82">
        <f>'MASTER_ ALL areas - No.seedling'!AP120</f>
        <v>16</v>
      </c>
      <c r="AR81" s="77">
        <f t="shared" si="455"/>
        <v>0.25396825396825395</v>
      </c>
      <c r="AS81" s="82">
        <f>'MASTER_ ALL areas - No.seedling'!AR120</f>
        <v>440</v>
      </c>
      <c r="AT81" s="76">
        <f>'MASTER_ ALL areas - No.seedling'!AS120</f>
        <v>0</v>
      </c>
      <c r="AU81" s="77">
        <f t="shared" si="456"/>
        <v>0</v>
      </c>
      <c r="AV81" s="82">
        <f>'MASTER_ ALL areas - No.seedling'!AU120</f>
        <v>10</v>
      </c>
      <c r="AW81" s="77">
        <f t="shared" si="457"/>
        <v>0.45454545454545453</v>
      </c>
      <c r="AX81" s="71">
        <f>'MASTER_ ALL areas - No.seedling'!AW120</f>
        <v>0</v>
      </c>
      <c r="AY81" s="82">
        <f>'MASTER_ ALL areas - No.seedling'!AX120</f>
        <v>0</v>
      </c>
      <c r="AZ81" s="77">
        <f t="shared" si="458"/>
        <v>0</v>
      </c>
      <c r="BA81" s="82">
        <f>'MASTER_ ALL areas - No.seedling'!AZ120</f>
        <v>0</v>
      </c>
      <c r="BB81" s="77">
        <f t="shared" si="459"/>
        <v>0</v>
      </c>
      <c r="BC81" s="82">
        <f>'MASTER_ ALL areas - No.seedling'!BB120</f>
        <v>0</v>
      </c>
      <c r="BD81" s="76">
        <f>'MASTER_ ALL areas - No.seedling'!BC120</f>
        <v>0</v>
      </c>
      <c r="BE81" s="77">
        <f t="shared" si="460"/>
        <v>0</v>
      </c>
      <c r="BF81" s="82">
        <f>'MASTER_ ALL areas - No.seedling'!BE120</f>
        <v>0</v>
      </c>
      <c r="BG81" s="77">
        <f t="shared" si="461"/>
        <v>0</v>
      </c>
      <c r="BH81" s="82">
        <f>'MASTER_ ALL areas - No.seedling'!BG120</f>
        <v>40</v>
      </c>
      <c r="BI81" s="76">
        <f>'MASTER_ ALL areas - No.seedling'!BH120</f>
        <v>0</v>
      </c>
      <c r="BJ81" s="77">
        <f t="shared" si="462"/>
        <v>0</v>
      </c>
      <c r="BK81" s="82">
        <f>'MASTER_ ALL areas - No.seedling'!BJ120</f>
        <v>1</v>
      </c>
      <c r="BL81" s="77">
        <f t="shared" si="463"/>
        <v>0.5</v>
      </c>
      <c r="BM81" s="82">
        <f>'MASTER_ ALL areas - No.seedling'!BL120</f>
        <v>0</v>
      </c>
      <c r="BN81" s="76">
        <f>'MASTER_ ALL areas - No.seedling'!BM120</f>
        <v>0</v>
      </c>
      <c r="BO81" s="77">
        <f t="shared" si="464"/>
        <v>0</v>
      </c>
      <c r="BP81" s="82">
        <f>'MASTER_ ALL areas - No.seedling'!BO120</f>
        <v>0</v>
      </c>
      <c r="BQ81" s="77">
        <f t="shared" si="465"/>
        <v>0</v>
      </c>
      <c r="BR81" s="82">
        <f>'MASTER_ ALL areas - No.seedling'!BQ120</f>
        <v>0</v>
      </c>
      <c r="BS81" s="76">
        <f>'MASTER_ ALL areas - No.seedling'!BR120</f>
        <v>0</v>
      </c>
      <c r="BT81" s="77">
        <f t="shared" si="466"/>
        <v>0</v>
      </c>
      <c r="BU81" s="82">
        <f>'MASTER_ ALL areas - No.seedling'!BT120</f>
        <v>0</v>
      </c>
      <c r="BV81" s="77">
        <f t="shared" si="467"/>
        <v>0</v>
      </c>
      <c r="BW81" s="82">
        <f>'MASTER_ ALL areas - No.seedling'!BV120</f>
        <v>0</v>
      </c>
      <c r="BX81" s="76">
        <f>'MASTER_ ALL areas - No.seedling'!BW120</f>
        <v>0</v>
      </c>
      <c r="BY81" s="77">
        <f t="shared" si="468"/>
        <v>0</v>
      </c>
      <c r="BZ81" s="82">
        <f>'MASTER_ ALL areas - No.seedling'!BY120</f>
        <v>0</v>
      </c>
      <c r="CA81" s="81">
        <f t="shared" si="469"/>
        <v>0</v>
      </c>
      <c r="CB81" s="79"/>
      <c r="CC81" s="75">
        <f>'MASTER_ ALL areas - No.seedling'!CB120</f>
        <v>1040</v>
      </c>
      <c r="CD81" s="76">
        <f>'MASTER_ ALL areas - No.seedling'!CC120</f>
        <v>0</v>
      </c>
      <c r="CE81" s="80">
        <f t="shared" si="470"/>
        <v>0</v>
      </c>
      <c r="CF81" s="76">
        <f>'MASTER_ ALL areas - No.seedling'!CE120</f>
        <v>12</v>
      </c>
      <c r="CG81" s="81">
        <f t="shared" si="471"/>
        <v>0.23076923076923078</v>
      </c>
      <c r="CH81" s="75">
        <f>'MASTER_ ALL areas - No.seedling'!CG120</f>
        <v>160</v>
      </c>
      <c r="CI81" s="76">
        <f>'MASTER_ ALL areas - No.seedling'!CH120</f>
        <v>0</v>
      </c>
      <c r="CJ81" s="80">
        <f t="shared" si="472"/>
        <v>0</v>
      </c>
      <c r="CK81" s="76">
        <f>'MASTER_ ALL areas - No.seedling'!CJ120</f>
        <v>3</v>
      </c>
      <c r="CL81" s="81">
        <f t="shared" si="473"/>
        <v>0.375</v>
      </c>
      <c r="CM81" s="75">
        <f>'MASTER_ ALL areas - No.seedling'!CL120</f>
        <v>60</v>
      </c>
      <c r="CN81" s="76">
        <f>'MASTER_ ALL areas - No.seedling'!CM120</f>
        <v>0</v>
      </c>
      <c r="CO81" s="80">
        <f t="shared" si="474"/>
        <v>0</v>
      </c>
      <c r="CP81" s="76">
        <f>'MASTER_ ALL areas - No.seedling'!CO120</f>
        <v>1</v>
      </c>
      <c r="CQ81" s="81">
        <f t="shared" si="475"/>
        <v>0.33333333333333331</v>
      </c>
      <c r="CR81" s="113">
        <f>'MASTER_ ALL areas - No.seedling'!CQ120</f>
        <v>0</v>
      </c>
      <c r="CS81" s="76">
        <f>'MASTER_ ALL areas - No.seedling'!CR120</f>
        <v>0</v>
      </c>
      <c r="CT81" s="80">
        <f t="shared" si="476"/>
        <v>0</v>
      </c>
      <c r="CU81" s="76">
        <f>'MASTER_ ALL areas - No.seedling'!CT120</f>
        <v>0</v>
      </c>
      <c r="CV81" s="81">
        <f t="shared" si="477"/>
        <v>0</v>
      </c>
      <c r="CW81" s="75">
        <f>'MASTER_ ALL areas - No.seedling'!CV120</f>
        <v>260</v>
      </c>
      <c r="CX81" s="76">
        <f>'MASTER_ ALL areas - No.seedling'!CW120</f>
        <v>0</v>
      </c>
      <c r="CY81" s="80">
        <f t="shared" si="478"/>
        <v>0</v>
      </c>
      <c r="CZ81" s="76">
        <f>'MASTER_ ALL areas - No.seedling'!CY120</f>
        <v>2</v>
      </c>
      <c r="DA81" s="81">
        <f t="shared" si="479"/>
        <v>0.15384615384615385</v>
      </c>
      <c r="DB81" s="75">
        <f>'MASTER_ ALL areas - No.seedling'!DA120</f>
        <v>180</v>
      </c>
      <c r="DC81" s="76">
        <f>'MASTER_ ALL areas - No.seedling'!DB120</f>
        <v>0</v>
      </c>
      <c r="DD81" s="80">
        <f t="shared" si="480"/>
        <v>0</v>
      </c>
      <c r="DE81" s="76">
        <f>'MASTER_ ALL areas - No.seedling'!DD120</f>
        <v>8</v>
      </c>
      <c r="DF81" s="81">
        <f t="shared" si="481"/>
        <v>0.88888888888888884</v>
      </c>
      <c r="DG81" s="113">
        <f>'MASTER_ ALL areas - No.seedling'!DF120</f>
        <v>0</v>
      </c>
      <c r="DH81" s="76">
        <f>'MASTER_ ALL areas - No.seedling'!DG120</f>
        <v>0</v>
      </c>
      <c r="DI81" s="80">
        <f t="shared" si="482"/>
        <v>0</v>
      </c>
      <c r="DJ81" s="76">
        <f>'MASTER_ ALL areas - No.seedling'!DI120</f>
        <v>0</v>
      </c>
      <c r="DK81" s="81">
        <f t="shared" si="483"/>
        <v>0</v>
      </c>
      <c r="DL81" s="113">
        <f>'MASTER_ ALL areas - No.seedling'!DK120</f>
        <v>0</v>
      </c>
      <c r="DM81" s="76">
        <f>'MASTER_ ALL areas - No.seedling'!DL120</f>
        <v>0</v>
      </c>
      <c r="DN81" s="80">
        <f t="shared" si="484"/>
        <v>0</v>
      </c>
      <c r="DO81" s="76">
        <f>'MASTER_ ALL areas - No.seedling'!DN120</f>
        <v>0</v>
      </c>
      <c r="DP81" s="81">
        <f t="shared" si="485"/>
        <v>0</v>
      </c>
      <c r="DQ81" s="113">
        <f>'MASTER_ ALL areas - No.seedling'!DP120</f>
        <v>0</v>
      </c>
      <c r="DR81" s="76">
        <f>'MASTER_ ALL areas - No.seedling'!DQ120</f>
        <v>0</v>
      </c>
      <c r="DS81" s="80">
        <f t="shared" si="486"/>
        <v>0</v>
      </c>
      <c r="DT81" s="76">
        <f>'MASTER_ ALL areas - No.seedling'!DS120</f>
        <v>0</v>
      </c>
      <c r="DU81" s="81">
        <f t="shared" si="487"/>
        <v>0</v>
      </c>
      <c r="DV81" s="113">
        <f>'MASTER_ ALL areas - No.seedling'!DU120</f>
        <v>0</v>
      </c>
      <c r="DW81" s="76">
        <f>'MASTER_ ALL areas - No.seedling'!DV120</f>
        <v>0</v>
      </c>
      <c r="DX81" s="80">
        <f t="shared" si="488"/>
        <v>0</v>
      </c>
      <c r="DY81" s="76">
        <f>'MASTER_ ALL areas - No.seedling'!DX120</f>
        <v>0</v>
      </c>
      <c r="DZ81" s="81">
        <f t="shared" si="489"/>
        <v>0</v>
      </c>
      <c r="EA81" s="113">
        <f>'MASTER_ ALL areas - No.seedling'!DZ120</f>
        <v>0</v>
      </c>
      <c r="EB81" s="76">
        <f>'MASTER_ ALL areas - No.seedling'!EA120</f>
        <v>0</v>
      </c>
      <c r="EC81" s="80">
        <f t="shared" si="490"/>
        <v>0</v>
      </c>
      <c r="ED81" s="76">
        <f>'MASTER_ ALL areas - No.seedling'!EC120</f>
        <v>0</v>
      </c>
      <c r="EE81" s="81">
        <f t="shared" si="491"/>
        <v>0</v>
      </c>
      <c r="EF81" s="113">
        <f>'MASTER_ ALL areas - No.seedling'!EE120</f>
        <v>0</v>
      </c>
      <c r="EG81" s="76">
        <f>'MASTER_ ALL areas - No.seedling'!EF120</f>
        <v>0</v>
      </c>
      <c r="EH81" s="80">
        <f t="shared" si="492"/>
        <v>0</v>
      </c>
      <c r="EI81" s="76">
        <f>'MASTER_ ALL areas - No.seedling'!EH120</f>
        <v>0</v>
      </c>
      <c r="EJ81" s="81">
        <f t="shared" si="493"/>
        <v>0</v>
      </c>
      <c r="EK81" s="113">
        <f>'MASTER_ ALL areas - No.seedling'!EJ120</f>
        <v>0</v>
      </c>
      <c r="EL81" s="76">
        <f>'MASTER_ ALL areas - No.seedling'!EK120</f>
        <v>0</v>
      </c>
      <c r="EM81" s="80">
        <f t="shared" si="494"/>
        <v>0</v>
      </c>
      <c r="EN81" s="76">
        <f>'MASTER_ ALL areas - No.seedling'!EM120</f>
        <v>0</v>
      </c>
      <c r="EO81" s="81">
        <f t="shared" si="495"/>
        <v>0</v>
      </c>
      <c r="EP81" s="113">
        <f>'MASTER_ ALL areas - No.seedling'!EO120</f>
        <v>0</v>
      </c>
      <c r="EQ81" s="76">
        <f>'MASTER_ ALL areas - No.seedling'!EP120</f>
        <v>0</v>
      </c>
      <c r="ER81" s="80">
        <f t="shared" si="496"/>
        <v>0</v>
      </c>
      <c r="ES81" s="76">
        <f>'MASTER_ ALL areas - No.seedling'!ER120</f>
        <v>0</v>
      </c>
      <c r="ET81" s="81">
        <f t="shared" si="497"/>
        <v>0</v>
      </c>
      <c r="EU81" s="113">
        <f>'MASTER_ ALL areas - No.seedling'!ET120</f>
        <v>0</v>
      </c>
      <c r="EV81" s="76">
        <f>'MASTER_ ALL areas - No.seedling'!EU120</f>
        <v>0</v>
      </c>
      <c r="EW81" s="80">
        <f t="shared" si="498"/>
        <v>0</v>
      </c>
      <c r="EX81" s="76">
        <f>'MASTER_ ALL areas - No.seedling'!EW120</f>
        <v>0</v>
      </c>
      <c r="EY81" s="81">
        <f t="shared" si="499"/>
        <v>0</v>
      </c>
      <c r="EZ81" s="113">
        <f>'MASTER_ ALL areas - No.seedling'!EY120</f>
        <v>0</v>
      </c>
      <c r="FA81" s="76">
        <f>'MASTER_ ALL areas - No.seedling'!EZ120</f>
        <v>0</v>
      </c>
      <c r="FB81" s="80">
        <f t="shared" si="500"/>
        <v>0</v>
      </c>
      <c r="FC81" s="76">
        <f>'MASTER_ ALL areas - No.seedling'!FB120</f>
        <v>0</v>
      </c>
      <c r="FD81" s="81">
        <f t="shared" si="501"/>
        <v>0</v>
      </c>
      <c r="FE81" s="75">
        <f>'MASTER_ ALL areas - No.seedling'!FD120</f>
        <v>40</v>
      </c>
      <c r="FF81" s="76">
        <f>'MASTER_ ALL areas - No.seedling'!FE120</f>
        <v>0</v>
      </c>
      <c r="FG81" s="80">
        <f t="shared" si="502"/>
        <v>0</v>
      </c>
      <c r="FH81" s="76">
        <f>'MASTER_ ALL areas - No.seedling'!FG120</f>
        <v>1</v>
      </c>
      <c r="FI81" s="81">
        <f t="shared" si="503"/>
        <v>0.5</v>
      </c>
      <c r="FJ81" s="113">
        <f>'MASTER_ ALL areas - No.seedling'!FI120</f>
        <v>0</v>
      </c>
      <c r="FK81" s="76">
        <f>'MASTER_ ALL areas - No.seedling'!FJ120</f>
        <v>0</v>
      </c>
      <c r="FL81" s="80">
        <f t="shared" si="504"/>
        <v>0</v>
      </c>
      <c r="FM81" s="76">
        <f>'MASTER_ ALL areas - No.seedling'!FL120</f>
        <v>0</v>
      </c>
      <c r="FN81" s="81">
        <f t="shared" si="505"/>
        <v>0</v>
      </c>
      <c r="FO81" s="113">
        <f>'MASTER_ ALL areas - No.seedling'!FN120</f>
        <v>0</v>
      </c>
      <c r="FP81" s="76">
        <f>'MASTER_ ALL areas - No.seedling'!FO120</f>
        <v>0</v>
      </c>
      <c r="FQ81" s="80">
        <f t="shared" si="506"/>
        <v>0</v>
      </c>
      <c r="FR81" s="76">
        <f>'MASTER_ ALL areas - No.seedling'!FQ120</f>
        <v>0</v>
      </c>
      <c r="FS81" s="81">
        <f t="shared" si="507"/>
        <v>0</v>
      </c>
      <c r="FT81" s="113">
        <f>'MASTER_ ALL areas - No.seedling'!FS120</f>
        <v>0</v>
      </c>
      <c r="FU81" s="76">
        <f>'MASTER_ ALL areas - No.seedling'!FT120</f>
        <v>0</v>
      </c>
      <c r="FV81" s="80">
        <f t="shared" si="508"/>
        <v>0</v>
      </c>
      <c r="FW81" s="76">
        <f>'MASTER_ ALL areas - No.seedling'!FV120</f>
        <v>0</v>
      </c>
      <c r="FX81" s="81">
        <f t="shared" si="509"/>
        <v>0</v>
      </c>
      <c r="FY81" s="113">
        <f>'MASTER_ ALL areas - No.seedling'!FX120</f>
        <v>0</v>
      </c>
      <c r="FZ81" s="76">
        <f>'MASTER_ ALL areas - No.seedling'!FY120</f>
        <v>0</v>
      </c>
      <c r="GA81" s="80">
        <f t="shared" si="510"/>
        <v>0</v>
      </c>
      <c r="GB81" s="76">
        <f>'MASTER_ ALL areas - No.seedling'!GA120</f>
        <v>0</v>
      </c>
      <c r="GC81" s="81">
        <f t="shared" si="511"/>
        <v>0</v>
      </c>
      <c r="GD81" s="113">
        <f>'MASTER_ ALL areas - No.seedling'!GC120</f>
        <v>0</v>
      </c>
      <c r="GE81" s="76">
        <f>'MASTER_ ALL areas - No.seedling'!GD120</f>
        <v>0</v>
      </c>
      <c r="GF81" s="80">
        <f t="shared" si="512"/>
        <v>0</v>
      </c>
      <c r="GG81" s="76">
        <f>'MASTER_ ALL areas - No.seedling'!GF120</f>
        <v>0</v>
      </c>
      <c r="GH81" s="81">
        <f t="shared" si="513"/>
        <v>0</v>
      </c>
      <c r="GI81" s="113">
        <f>'MASTER_ ALL areas - No.seedling'!GH120</f>
        <v>0</v>
      </c>
      <c r="GJ81" s="76">
        <f>'MASTER_ ALL areas - No.seedling'!GI120</f>
        <v>0</v>
      </c>
      <c r="GK81" s="80">
        <f t="shared" si="514"/>
        <v>0</v>
      </c>
      <c r="GL81" s="76">
        <f>'MASTER_ ALL areas - No.seedling'!GK120</f>
        <v>0</v>
      </c>
      <c r="GM81" s="81">
        <f t="shared" si="515"/>
        <v>0</v>
      </c>
      <c r="GN81" s="113">
        <f>'MASTER_ ALL areas - No.seedling'!GM120</f>
        <v>0</v>
      </c>
      <c r="GO81" s="76">
        <f>'MASTER_ ALL areas - No.seedling'!GN120</f>
        <v>0</v>
      </c>
      <c r="GP81" s="80">
        <f t="shared" si="516"/>
        <v>0</v>
      </c>
      <c r="GQ81" s="76">
        <f>'MASTER_ ALL areas - No.seedling'!GP120</f>
        <v>0</v>
      </c>
      <c r="GR81" s="81">
        <f t="shared" si="517"/>
        <v>0</v>
      </c>
      <c r="GS81" s="113">
        <f>'MASTER_ ALL areas - No.seedling'!GR120</f>
        <v>0</v>
      </c>
      <c r="GT81" s="76">
        <f>'MASTER_ ALL areas - No.seedling'!GS120</f>
        <v>0</v>
      </c>
      <c r="GU81" s="80">
        <f t="shared" si="518"/>
        <v>0</v>
      </c>
      <c r="GV81" s="76">
        <f>'MASTER_ ALL areas - No.seedling'!GU120</f>
        <v>0</v>
      </c>
      <c r="GW81" s="81">
        <f t="shared" si="519"/>
        <v>0</v>
      </c>
      <c r="GX81" s="113">
        <f>'MASTER_ ALL areas - No.seedling'!GW120</f>
        <v>0</v>
      </c>
      <c r="GY81" s="76">
        <f>'MASTER_ ALL areas - No.seedling'!GX120</f>
        <v>0</v>
      </c>
      <c r="GZ81" s="80">
        <f t="shared" si="520"/>
        <v>0</v>
      </c>
      <c r="HA81" s="76">
        <f>'MASTER_ ALL areas - No.seedling'!GZ120</f>
        <v>0</v>
      </c>
      <c r="HB81" s="81">
        <f t="shared" si="521"/>
        <v>0</v>
      </c>
      <c r="HC81" s="113">
        <f>'MASTER_ ALL areas - No.seedling'!HB120</f>
        <v>0</v>
      </c>
      <c r="HD81" s="76">
        <f>'MASTER_ ALL areas - No.seedling'!HC120</f>
        <v>0</v>
      </c>
      <c r="HE81" s="80">
        <f t="shared" si="522"/>
        <v>0</v>
      </c>
      <c r="HF81" s="76">
        <f>'MASTER_ ALL areas - No.seedling'!HE120</f>
        <v>0</v>
      </c>
      <c r="HG81" s="81">
        <f t="shared" si="523"/>
        <v>0</v>
      </c>
      <c r="HH81" s="113">
        <f>'MASTER_ ALL areas - No.seedling'!HG120</f>
        <v>0</v>
      </c>
      <c r="HI81" s="76">
        <f>'MASTER_ ALL areas - No.seedling'!HH120</f>
        <v>0</v>
      </c>
      <c r="HJ81" s="80">
        <f t="shared" si="524"/>
        <v>0</v>
      </c>
      <c r="HK81" s="76">
        <f>'MASTER_ ALL areas - No.seedling'!HJ120</f>
        <v>0</v>
      </c>
      <c r="HL81" s="81">
        <f t="shared" si="525"/>
        <v>0</v>
      </c>
      <c r="HM81" s="113">
        <f>'MASTER_ ALL areas - No.seedling'!HL120</f>
        <v>0</v>
      </c>
      <c r="HN81" s="76">
        <f>'MASTER_ ALL areas - No.seedling'!HM120</f>
        <v>0</v>
      </c>
      <c r="HO81" s="80">
        <f t="shared" si="526"/>
        <v>0</v>
      </c>
      <c r="HP81" s="76">
        <f>'MASTER_ ALL areas - No.seedling'!HO120</f>
        <v>0</v>
      </c>
      <c r="HQ81" s="81">
        <f t="shared" si="527"/>
        <v>0</v>
      </c>
      <c r="HR81" s="113">
        <f>'MASTER_ ALL areas - No.seedling'!HQ120</f>
        <v>0</v>
      </c>
      <c r="HS81" s="76">
        <f>'MASTER_ ALL areas - No.seedling'!HR120</f>
        <v>0</v>
      </c>
      <c r="HT81" s="80">
        <f t="shared" si="528"/>
        <v>0</v>
      </c>
      <c r="HU81" s="76">
        <f>'MASTER_ ALL areas - No.seedling'!HT120</f>
        <v>0</v>
      </c>
      <c r="HV81" s="81">
        <f t="shared" si="529"/>
        <v>0</v>
      </c>
      <c r="HW81" s="113">
        <f>'MASTER_ ALL areas - No.seedling'!HV120</f>
        <v>0</v>
      </c>
      <c r="HX81" s="76">
        <f>'MASTER_ ALL areas - No.seedling'!HW120</f>
        <v>0</v>
      </c>
      <c r="HY81" s="80">
        <f t="shared" si="530"/>
        <v>0</v>
      </c>
      <c r="HZ81" s="76">
        <f>'MASTER_ ALL areas - No.seedling'!HY120</f>
        <v>0</v>
      </c>
      <c r="IA81" s="81">
        <f t="shared" si="531"/>
        <v>0</v>
      </c>
      <c r="IB81" s="113">
        <f>'MASTER_ ALL areas - No.seedling'!IA120</f>
        <v>0</v>
      </c>
      <c r="IC81" s="76">
        <f>'MASTER_ ALL areas - No.seedling'!IB120</f>
        <v>0</v>
      </c>
      <c r="ID81" s="80">
        <f t="shared" si="532"/>
        <v>0</v>
      </c>
      <c r="IE81" s="76">
        <f>'MASTER_ ALL areas - No.seedling'!ID120</f>
        <v>0</v>
      </c>
      <c r="IF81" s="85">
        <f t="shared" si="533"/>
        <v>0</v>
      </c>
      <c r="IG81" s="86" t="s">
        <v>363</v>
      </c>
      <c r="IH81" s="87"/>
    </row>
    <row r="82" spans="2:242" ht="33" customHeight="1" x14ac:dyDescent="0.25">
      <c r="B82" s="420">
        <v>117</v>
      </c>
      <c r="C82" s="421" t="s">
        <v>144</v>
      </c>
      <c r="D82" s="467">
        <v>217606</v>
      </c>
      <c r="E82" s="468">
        <v>934359</v>
      </c>
      <c r="F82" s="424" t="s">
        <v>89</v>
      </c>
      <c r="G82" s="88" t="s">
        <v>233</v>
      </c>
      <c r="H82" s="212">
        <f>'MASTER_ ALL areas - No.seedling'!G121</f>
        <v>2</v>
      </c>
      <c r="I82" s="70">
        <f>'MASTER_ ALL areas - No.seedling'!H121</f>
        <v>0.25</v>
      </c>
      <c r="J82" s="71">
        <f>'MASTER_ ALL areas - No.seedling'!I121</f>
        <v>60</v>
      </c>
      <c r="K82" s="72">
        <f>'MASTER_ ALL areas - No.seedling'!J121</f>
        <v>108</v>
      </c>
      <c r="L82" s="73">
        <f t="shared" si="445"/>
        <v>2160</v>
      </c>
      <c r="M82" s="74">
        <f>'MASTER_ ALL areas - No.seedling'!L121</f>
        <v>2160</v>
      </c>
      <c r="N82" s="113">
        <f>'MASTER_ ALL areas - No.seedling'!M121</f>
        <v>2</v>
      </c>
      <c r="O82" s="114">
        <f>'MASTER_ ALL areas - No.seedling'!N121</f>
        <v>40</v>
      </c>
      <c r="P82" s="80">
        <f>'MASTER_ ALL areas - No.seedling'!O121</f>
        <v>1.8518518518518517E-2</v>
      </c>
      <c r="Q82" s="81">
        <f>'MASTER_ ALL areas - No.seedling'!P121</f>
        <v>0.37037037037037035</v>
      </c>
      <c r="R82" s="621"/>
      <c r="S82" s="617">
        <f>'MASTER_ ALL areas - No.seedling'!R121</f>
        <v>20</v>
      </c>
      <c r="T82" s="76">
        <f>'MASTER_ ALL areas - No.seedling'!S121</f>
        <v>0</v>
      </c>
      <c r="U82" s="77">
        <f t="shared" si="446"/>
        <v>0</v>
      </c>
      <c r="V82" s="82">
        <f>'MASTER_ ALL areas - No.seedling'!U121</f>
        <v>0</v>
      </c>
      <c r="W82" s="80">
        <f t="shared" si="447"/>
        <v>0</v>
      </c>
      <c r="X82" s="619">
        <f>'MASTER_ ALL areas - No.seedling'!W121</f>
        <v>1460</v>
      </c>
      <c r="Y82" s="82">
        <f>'MASTER_ ALL areas - No.seedling'!X121</f>
        <v>0</v>
      </c>
      <c r="Z82" s="77">
        <f t="shared" si="448"/>
        <v>0</v>
      </c>
      <c r="AA82" s="82">
        <f>'MASTER_ ALL areas - No.seedling'!Z121</f>
        <v>28</v>
      </c>
      <c r="AB82" s="80">
        <f t="shared" si="449"/>
        <v>0.38356164383561642</v>
      </c>
      <c r="AC82" s="76">
        <f>'MASTER_ ALL areas - No.seedling'!AB121</f>
        <v>480</v>
      </c>
      <c r="AD82" s="76">
        <f>'MASTER_ ALL areas - No.seedling'!AC121</f>
        <v>1</v>
      </c>
      <c r="AE82" s="77">
        <f t="shared" si="450"/>
        <v>4.1666666666666664E-2</v>
      </c>
      <c r="AF82" s="82">
        <f>'MASTER_ ALL areas - No.seedling'!AE121</f>
        <v>8</v>
      </c>
      <c r="AG82" s="80">
        <f t="shared" si="451"/>
        <v>0.33333333333333331</v>
      </c>
      <c r="AH82" s="76">
        <f>'MASTER_ ALL areas - No.seedling'!AG121</f>
        <v>200</v>
      </c>
      <c r="AI82" s="76">
        <f>'MASTER_ ALL areas - No.seedling'!AH121</f>
        <v>1</v>
      </c>
      <c r="AJ82" s="77">
        <f t="shared" si="452"/>
        <v>0.1</v>
      </c>
      <c r="AK82" s="82">
        <f>'MASTER_ ALL areas - No.seedling'!AJ121</f>
        <v>4</v>
      </c>
      <c r="AL82" s="81">
        <f t="shared" si="453"/>
        <v>0.4</v>
      </c>
      <c r="AM82" s="621"/>
      <c r="AN82" s="617">
        <f>'MASTER_ ALL areas - No.seedling'!AM121</f>
        <v>1440</v>
      </c>
      <c r="AO82" s="76">
        <f>'MASTER_ ALL areas - No.seedling'!AN121</f>
        <v>2</v>
      </c>
      <c r="AP82" s="77">
        <f t="shared" si="454"/>
        <v>2.7777777777777776E-2</v>
      </c>
      <c r="AQ82" s="82">
        <f>'MASTER_ ALL areas - No.seedling'!AP121</f>
        <v>29</v>
      </c>
      <c r="AR82" s="77">
        <f t="shared" si="455"/>
        <v>0.40277777777777779</v>
      </c>
      <c r="AS82" s="82">
        <f>'MASTER_ ALL areas - No.seedling'!AR121</f>
        <v>700</v>
      </c>
      <c r="AT82" s="76">
        <f>'MASTER_ ALL areas - No.seedling'!AS121</f>
        <v>0</v>
      </c>
      <c r="AU82" s="77">
        <f t="shared" si="456"/>
        <v>0</v>
      </c>
      <c r="AV82" s="82">
        <f>'MASTER_ ALL areas - No.seedling'!AU121</f>
        <v>10</v>
      </c>
      <c r="AW82" s="77">
        <f t="shared" si="457"/>
        <v>0.2857142857142857</v>
      </c>
      <c r="AX82" s="71">
        <f>'MASTER_ ALL areas - No.seedling'!AW121</f>
        <v>0</v>
      </c>
      <c r="AY82" s="82">
        <f>'MASTER_ ALL areas - No.seedling'!AX121</f>
        <v>0</v>
      </c>
      <c r="AZ82" s="77">
        <f t="shared" si="458"/>
        <v>0</v>
      </c>
      <c r="BA82" s="82">
        <f>'MASTER_ ALL areas - No.seedling'!AZ121</f>
        <v>0</v>
      </c>
      <c r="BB82" s="77">
        <f t="shared" si="459"/>
        <v>0</v>
      </c>
      <c r="BC82" s="82">
        <f>'MASTER_ ALL areas - No.seedling'!BB121</f>
        <v>0</v>
      </c>
      <c r="BD82" s="76">
        <f>'MASTER_ ALL areas - No.seedling'!BC121</f>
        <v>0</v>
      </c>
      <c r="BE82" s="77">
        <f t="shared" si="460"/>
        <v>0</v>
      </c>
      <c r="BF82" s="82">
        <f>'MASTER_ ALL areas - No.seedling'!BE121</f>
        <v>0</v>
      </c>
      <c r="BG82" s="77">
        <f t="shared" si="461"/>
        <v>0</v>
      </c>
      <c r="BH82" s="82">
        <f>'MASTER_ ALL areas - No.seedling'!BG121</f>
        <v>20</v>
      </c>
      <c r="BI82" s="76">
        <f>'MASTER_ ALL areas - No.seedling'!BH121</f>
        <v>0</v>
      </c>
      <c r="BJ82" s="77">
        <f t="shared" si="462"/>
        <v>0</v>
      </c>
      <c r="BK82" s="82">
        <f>'MASTER_ ALL areas - No.seedling'!BJ121</f>
        <v>1</v>
      </c>
      <c r="BL82" s="77">
        <f t="shared" si="463"/>
        <v>1</v>
      </c>
      <c r="BM82" s="82">
        <f>'MASTER_ ALL areas - No.seedling'!BL121</f>
        <v>0</v>
      </c>
      <c r="BN82" s="76">
        <f>'MASTER_ ALL areas - No.seedling'!BM121</f>
        <v>0</v>
      </c>
      <c r="BO82" s="77">
        <f t="shared" si="464"/>
        <v>0</v>
      </c>
      <c r="BP82" s="82">
        <f>'MASTER_ ALL areas - No.seedling'!BO121</f>
        <v>0</v>
      </c>
      <c r="BQ82" s="77">
        <f t="shared" si="465"/>
        <v>0</v>
      </c>
      <c r="BR82" s="82">
        <f>'MASTER_ ALL areas - No.seedling'!BQ121</f>
        <v>0</v>
      </c>
      <c r="BS82" s="76">
        <f>'MASTER_ ALL areas - No.seedling'!BR121</f>
        <v>0</v>
      </c>
      <c r="BT82" s="77">
        <f t="shared" si="466"/>
        <v>0</v>
      </c>
      <c r="BU82" s="82">
        <f>'MASTER_ ALL areas - No.seedling'!BT121</f>
        <v>0</v>
      </c>
      <c r="BV82" s="77">
        <f t="shared" si="467"/>
        <v>0</v>
      </c>
      <c r="BW82" s="82">
        <f>'MASTER_ ALL areas - No.seedling'!BV121</f>
        <v>0</v>
      </c>
      <c r="BX82" s="76">
        <f>'MASTER_ ALL areas - No.seedling'!BW121</f>
        <v>0</v>
      </c>
      <c r="BY82" s="77">
        <f t="shared" si="468"/>
        <v>0</v>
      </c>
      <c r="BZ82" s="82">
        <f>'MASTER_ ALL areas - No.seedling'!BY121</f>
        <v>0</v>
      </c>
      <c r="CA82" s="81">
        <f t="shared" si="469"/>
        <v>0</v>
      </c>
      <c r="CB82" s="79"/>
      <c r="CC82" s="75">
        <f>'MASTER_ ALL areas - No.seedling'!CB121</f>
        <v>20</v>
      </c>
      <c r="CD82" s="76">
        <f>'MASTER_ ALL areas - No.seedling'!CC121</f>
        <v>0</v>
      </c>
      <c r="CE82" s="80">
        <f t="shared" si="470"/>
        <v>0</v>
      </c>
      <c r="CF82" s="76">
        <f>'MASTER_ ALL areas - No.seedling'!CE121</f>
        <v>0</v>
      </c>
      <c r="CG82" s="81">
        <f t="shared" si="471"/>
        <v>0</v>
      </c>
      <c r="CH82" s="75">
        <f>'MASTER_ ALL areas - No.seedling'!CG121</f>
        <v>1000</v>
      </c>
      <c r="CI82" s="76">
        <f>'MASTER_ ALL areas - No.seedling'!CH121</f>
        <v>0</v>
      </c>
      <c r="CJ82" s="80">
        <f t="shared" si="472"/>
        <v>0</v>
      </c>
      <c r="CK82" s="76">
        <f>'MASTER_ ALL areas - No.seedling'!CJ121</f>
        <v>19</v>
      </c>
      <c r="CL82" s="81">
        <f t="shared" si="473"/>
        <v>0.38</v>
      </c>
      <c r="CM82" s="75">
        <f>'MASTER_ ALL areas - No.seedling'!CL121</f>
        <v>220</v>
      </c>
      <c r="CN82" s="76">
        <f>'MASTER_ ALL areas - No.seedling'!CM121</f>
        <v>1</v>
      </c>
      <c r="CO82" s="80">
        <f t="shared" si="474"/>
        <v>9.0909090909090912E-2</v>
      </c>
      <c r="CP82" s="76">
        <f>'MASTER_ ALL areas - No.seedling'!CO121</f>
        <v>6</v>
      </c>
      <c r="CQ82" s="81">
        <f t="shared" si="475"/>
        <v>0.54545454545454541</v>
      </c>
      <c r="CR82" s="75">
        <f>'MASTER_ ALL areas - No.seedling'!CQ121</f>
        <v>200</v>
      </c>
      <c r="CS82" s="76">
        <f>'MASTER_ ALL areas - No.seedling'!CR121</f>
        <v>1</v>
      </c>
      <c r="CT82" s="80">
        <f t="shared" si="476"/>
        <v>0.1</v>
      </c>
      <c r="CU82" s="76">
        <f>'MASTER_ ALL areas - No.seedling'!CT121</f>
        <v>4</v>
      </c>
      <c r="CV82" s="81">
        <f t="shared" si="477"/>
        <v>0.4</v>
      </c>
      <c r="CW82" s="113">
        <f>'MASTER_ ALL areas - No.seedling'!CV121</f>
        <v>0</v>
      </c>
      <c r="CX82" s="76">
        <f>'MASTER_ ALL areas - No.seedling'!CW121</f>
        <v>0</v>
      </c>
      <c r="CY82" s="80">
        <f t="shared" si="478"/>
        <v>0</v>
      </c>
      <c r="CZ82" s="76">
        <f>'MASTER_ ALL areas - No.seedling'!CY121</f>
        <v>0</v>
      </c>
      <c r="DA82" s="81">
        <f t="shared" si="479"/>
        <v>0</v>
      </c>
      <c r="DB82" s="75">
        <f>'MASTER_ ALL areas - No.seedling'!DA121</f>
        <v>440</v>
      </c>
      <c r="DC82" s="76">
        <f>'MASTER_ ALL areas - No.seedling'!DB121</f>
        <v>0</v>
      </c>
      <c r="DD82" s="80">
        <f t="shared" si="480"/>
        <v>0</v>
      </c>
      <c r="DE82" s="76">
        <f>'MASTER_ ALL areas - No.seedling'!DD121</f>
        <v>8</v>
      </c>
      <c r="DF82" s="81">
        <f t="shared" si="481"/>
        <v>0.36363636363636365</v>
      </c>
      <c r="DG82" s="75">
        <f>'MASTER_ ALL areas - No.seedling'!DF121</f>
        <v>260</v>
      </c>
      <c r="DH82" s="76">
        <f>'MASTER_ ALL areas - No.seedling'!DG121</f>
        <v>0</v>
      </c>
      <c r="DI82" s="80">
        <f t="shared" si="482"/>
        <v>0</v>
      </c>
      <c r="DJ82" s="76">
        <f>'MASTER_ ALL areas - No.seedling'!DI121</f>
        <v>2</v>
      </c>
      <c r="DK82" s="81">
        <f t="shared" si="483"/>
        <v>0.15384615384615385</v>
      </c>
      <c r="DL82" s="113">
        <f>'MASTER_ ALL areas - No.seedling'!DK121</f>
        <v>0</v>
      </c>
      <c r="DM82" s="76">
        <f>'MASTER_ ALL areas - No.seedling'!DL121</f>
        <v>0</v>
      </c>
      <c r="DN82" s="80">
        <f t="shared" si="484"/>
        <v>0</v>
      </c>
      <c r="DO82" s="76">
        <f>'MASTER_ ALL areas - No.seedling'!DN121</f>
        <v>0</v>
      </c>
      <c r="DP82" s="81">
        <f t="shared" si="485"/>
        <v>0</v>
      </c>
      <c r="DQ82" s="113">
        <f>'MASTER_ ALL areas - No.seedling'!DP121</f>
        <v>0</v>
      </c>
      <c r="DR82" s="76">
        <f>'MASTER_ ALL areas - No.seedling'!DQ121</f>
        <v>0</v>
      </c>
      <c r="DS82" s="80">
        <f t="shared" si="486"/>
        <v>0</v>
      </c>
      <c r="DT82" s="76">
        <f>'MASTER_ ALL areas - No.seedling'!DS121</f>
        <v>0</v>
      </c>
      <c r="DU82" s="81">
        <f t="shared" si="487"/>
        <v>0</v>
      </c>
      <c r="DV82" s="113">
        <f>'MASTER_ ALL areas - No.seedling'!DU121</f>
        <v>0</v>
      </c>
      <c r="DW82" s="76">
        <f>'MASTER_ ALL areas - No.seedling'!DV121</f>
        <v>0</v>
      </c>
      <c r="DX82" s="80">
        <f t="shared" si="488"/>
        <v>0</v>
      </c>
      <c r="DY82" s="76">
        <f>'MASTER_ ALL areas - No.seedling'!DX121</f>
        <v>0</v>
      </c>
      <c r="DZ82" s="81">
        <f t="shared" si="489"/>
        <v>0</v>
      </c>
      <c r="EA82" s="113">
        <f>'MASTER_ ALL areas - No.seedling'!DZ121</f>
        <v>0</v>
      </c>
      <c r="EB82" s="76">
        <f>'MASTER_ ALL areas - No.seedling'!EA121</f>
        <v>0</v>
      </c>
      <c r="EC82" s="80">
        <f t="shared" si="490"/>
        <v>0</v>
      </c>
      <c r="ED82" s="76">
        <f>'MASTER_ ALL areas - No.seedling'!EC121</f>
        <v>0</v>
      </c>
      <c r="EE82" s="81">
        <f t="shared" si="491"/>
        <v>0</v>
      </c>
      <c r="EF82" s="113">
        <f>'MASTER_ ALL areas - No.seedling'!EE121</f>
        <v>0</v>
      </c>
      <c r="EG82" s="76">
        <f>'MASTER_ ALL areas - No.seedling'!EF121</f>
        <v>0</v>
      </c>
      <c r="EH82" s="80">
        <f t="shared" si="492"/>
        <v>0</v>
      </c>
      <c r="EI82" s="76">
        <f>'MASTER_ ALL areas - No.seedling'!EH121</f>
        <v>0</v>
      </c>
      <c r="EJ82" s="81">
        <f t="shared" si="493"/>
        <v>0</v>
      </c>
      <c r="EK82" s="113">
        <f>'MASTER_ ALL areas - No.seedling'!EJ121</f>
        <v>0</v>
      </c>
      <c r="EL82" s="76">
        <f>'MASTER_ ALL areas - No.seedling'!EK121</f>
        <v>0</v>
      </c>
      <c r="EM82" s="80">
        <f t="shared" si="494"/>
        <v>0</v>
      </c>
      <c r="EN82" s="76">
        <f>'MASTER_ ALL areas - No.seedling'!EM121</f>
        <v>0</v>
      </c>
      <c r="EO82" s="81">
        <f t="shared" si="495"/>
        <v>0</v>
      </c>
      <c r="EP82" s="113">
        <f>'MASTER_ ALL areas - No.seedling'!EO121</f>
        <v>0</v>
      </c>
      <c r="EQ82" s="76">
        <f>'MASTER_ ALL areas - No.seedling'!EP121</f>
        <v>0</v>
      </c>
      <c r="ER82" s="80">
        <f t="shared" si="496"/>
        <v>0</v>
      </c>
      <c r="ES82" s="76">
        <f>'MASTER_ ALL areas - No.seedling'!ER121</f>
        <v>0</v>
      </c>
      <c r="ET82" s="81">
        <f t="shared" si="497"/>
        <v>0</v>
      </c>
      <c r="EU82" s="113">
        <f>'MASTER_ ALL areas - No.seedling'!ET121</f>
        <v>0</v>
      </c>
      <c r="EV82" s="76">
        <f>'MASTER_ ALL areas - No.seedling'!EU121</f>
        <v>0</v>
      </c>
      <c r="EW82" s="80">
        <f t="shared" si="498"/>
        <v>0</v>
      </c>
      <c r="EX82" s="76">
        <f>'MASTER_ ALL areas - No.seedling'!EW121</f>
        <v>0</v>
      </c>
      <c r="EY82" s="81">
        <f t="shared" si="499"/>
        <v>0</v>
      </c>
      <c r="EZ82" s="113">
        <f>'MASTER_ ALL areas - No.seedling'!EY121</f>
        <v>0</v>
      </c>
      <c r="FA82" s="76">
        <f>'MASTER_ ALL areas - No.seedling'!EZ121</f>
        <v>0</v>
      </c>
      <c r="FB82" s="80">
        <f t="shared" si="500"/>
        <v>0</v>
      </c>
      <c r="FC82" s="76">
        <f>'MASTER_ ALL areas - No.seedling'!FB121</f>
        <v>0</v>
      </c>
      <c r="FD82" s="81">
        <f t="shared" si="501"/>
        <v>0</v>
      </c>
      <c r="FE82" s="113">
        <f>'MASTER_ ALL areas - No.seedling'!FD121</f>
        <v>0</v>
      </c>
      <c r="FF82" s="76">
        <f>'MASTER_ ALL areas - No.seedling'!FE121</f>
        <v>0</v>
      </c>
      <c r="FG82" s="80">
        <f t="shared" si="502"/>
        <v>0</v>
      </c>
      <c r="FH82" s="76">
        <f>'MASTER_ ALL areas - No.seedling'!FG121</f>
        <v>0</v>
      </c>
      <c r="FI82" s="81">
        <f t="shared" si="503"/>
        <v>0</v>
      </c>
      <c r="FJ82" s="75">
        <f>'MASTER_ ALL areas - No.seedling'!FI121</f>
        <v>20</v>
      </c>
      <c r="FK82" s="76">
        <f>'MASTER_ ALL areas - No.seedling'!FJ121</f>
        <v>0</v>
      </c>
      <c r="FL82" s="80">
        <f t="shared" si="504"/>
        <v>0</v>
      </c>
      <c r="FM82" s="76">
        <f>'MASTER_ ALL areas - No.seedling'!FL121</f>
        <v>1</v>
      </c>
      <c r="FN82" s="81">
        <f t="shared" si="505"/>
        <v>1</v>
      </c>
      <c r="FO82" s="113">
        <f>'MASTER_ ALL areas - No.seedling'!FN121</f>
        <v>0</v>
      </c>
      <c r="FP82" s="76">
        <f>'MASTER_ ALL areas - No.seedling'!FO121</f>
        <v>0</v>
      </c>
      <c r="FQ82" s="80">
        <f t="shared" si="506"/>
        <v>0</v>
      </c>
      <c r="FR82" s="76">
        <f>'MASTER_ ALL areas - No.seedling'!FQ121</f>
        <v>0</v>
      </c>
      <c r="FS82" s="81">
        <f t="shared" si="507"/>
        <v>0</v>
      </c>
      <c r="FT82" s="113">
        <f>'MASTER_ ALL areas - No.seedling'!FS121</f>
        <v>0</v>
      </c>
      <c r="FU82" s="76">
        <f>'MASTER_ ALL areas - No.seedling'!FT121</f>
        <v>0</v>
      </c>
      <c r="FV82" s="80">
        <f t="shared" si="508"/>
        <v>0</v>
      </c>
      <c r="FW82" s="76">
        <f>'MASTER_ ALL areas - No.seedling'!FV121</f>
        <v>0</v>
      </c>
      <c r="FX82" s="81">
        <f t="shared" si="509"/>
        <v>0</v>
      </c>
      <c r="FY82" s="113">
        <f>'MASTER_ ALL areas - No.seedling'!FX121</f>
        <v>0</v>
      </c>
      <c r="FZ82" s="76">
        <f>'MASTER_ ALL areas - No.seedling'!FY121</f>
        <v>0</v>
      </c>
      <c r="GA82" s="80">
        <f t="shared" si="510"/>
        <v>0</v>
      </c>
      <c r="GB82" s="76">
        <f>'MASTER_ ALL areas - No.seedling'!GA121</f>
        <v>0</v>
      </c>
      <c r="GC82" s="81">
        <f t="shared" si="511"/>
        <v>0</v>
      </c>
      <c r="GD82" s="113">
        <f>'MASTER_ ALL areas - No.seedling'!GC121</f>
        <v>0</v>
      </c>
      <c r="GE82" s="76">
        <f>'MASTER_ ALL areas - No.seedling'!GD121</f>
        <v>0</v>
      </c>
      <c r="GF82" s="80">
        <f t="shared" si="512"/>
        <v>0</v>
      </c>
      <c r="GG82" s="76">
        <f>'MASTER_ ALL areas - No.seedling'!GF121</f>
        <v>0</v>
      </c>
      <c r="GH82" s="81">
        <f t="shared" si="513"/>
        <v>0</v>
      </c>
      <c r="GI82" s="113">
        <f>'MASTER_ ALL areas - No.seedling'!GH121</f>
        <v>0</v>
      </c>
      <c r="GJ82" s="76">
        <f>'MASTER_ ALL areas - No.seedling'!GI121</f>
        <v>0</v>
      </c>
      <c r="GK82" s="80">
        <f t="shared" si="514"/>
        <v>0</v>
      </c>
      <c r="GL82" s="76">
        <f>'MASTER_ ALL areas - No.seedling'!GK121</f>
        <v>0</v>
      </c>
      <c r="GM82" s="81">
        <f t="shared" si="515"/>
        <v>0</v>
      </c>
      <c r="GN82" s="113">
        <f>'MASTER_ ALL areas - No.seedling'!GM121</f>
        <v>0</v>
      </c>
      <c r="GO82" s="76">
        <f>'MASTER_ ALL areas - No.seedling'!GN121</f>
        <v>0</v>
      </c>
      <c r="GP82" s="80">
        <f t="shared" si="516"/>
        <v>0</v>
      </c>
      <c r="GQ82" s="76">
        <f>'MASTER_ ALL areas - No.seedling'!GP121</f>
        <v>0</v>
      </c>
      <c r="GR82" s="81">
        <f t="shared" si="517"/>
        <v>0</v>
      </c>
      <c r="GS82" s="113">
        <f>'MASTER_ ALL areas - No.seedling'!GR121</f>
        <v>0</v>
      </c>
      <c r="GT82" s="76">
        <f>'MASTER_ ALL areas - No.seedling'!GS121</f>
        <v>0</v>
      </c>
      <c r="GU82" s="80">
        <f t="shared" si="518"/>
        <v>0</v>
      </c>
      <c r="GV82" s="76">
        <f>'MASTER_ ALL areas - No.seedling'!GU121</f>
        <v>0</v>
      </c>
      <c r="GW82" s="81">
        <f t="shared" si="519"/>
        <v>0</v>
      </c>
      <c r="GX82" s="113">
        <f>'MASTER_ ALL areas - No.seedling'!GW121</f>
        <v>0</v>
      </c>
      <c r="GY82" s="76">
        <f>'MASTER_ ALL areas - No.seedling'!GX121</f>
        <v>0</v>
      </c>
      <c r="GZ82" s="80">
        <f t="shared" si="520"/>
        <v>0</v>
      </c>
      <c r="HA82" s="76">
        <f>'MASTER_ ALL areas - No.seedling'!GZ121</f>
        <v>0</v>
      </c>
      <c r="HB82" s="81">
        <f t="shared" si="521"/>
        <v>0</v>
      </c>
      <c r="HC82" s="113">
        <f>'MASTER_ ALL areas - No.seedling'!HB121</f>
        <v>0</v>
      </c>
      <c r="HD82" s="76">
        <f>'MASTER_ ALL areas - No.seedling'!HC121</f>
        <v>0</v>
      </c>
      <c r="HE82" s="80">
        <f t="shared" si="522"/>
        <v>0</v>
      </c>
      <c r="HF82" s="76">
        <f>'MASTER_ ALL areas - No.seedling'!HE121</f>
        <v>0</v>
      </c>
      <c r="HG82" s="81">
        <f t="shared" si="523"/>
        <v>0</v>
      </c>
      <c r="HH82" s="113">
        <f>'MASTER_ ALL areas - No.seedling'!HG121</f>
        <v>0</v>
      </c>
      <c r="HI82" s="76">
        <f>'MASTER_ ALL areas - No.seedling'!HH121</f>
        <v>0</v>
      </c>
      <c r="HJ82" s="80">
        <f t="shared" si="524"/>
        <v>0</v>
      </c>
      <c r="HK82" s="76">
        <f>'MASTER_ ALL areas - No.seedling'!HJ121</f>
        <v>0</v>
      </c>
      <c r="HL82" s="81">
        <f t="shared" si="525"/>
        <v>0</v>
      </c>
      <c r="HM82" s="113">
        <f>'MASTER_ ALL areas - No.seedling'!HL121</f>
        <v>0</v>
      </c>
      <c r="HN82" s="76">
        <f>'MASTER_ ALL areas - No.seedling'!HM121</f>
        <v>0</v>
      </c>
      <c r="HO82" s="80">
        <f t="shared" si="526"/>
        <v>0</v>
      </c>
      <c r="HP82" s="76">
        <f>'MASTER_ ALL areas - No.seedling'!HO121</f>
        <v>0</v>
      </c>
      <c r="HQ82" s="81">
        <f t="shared" si="527"/>
        <v>0</v>
      </c>
      <c r="HR82" s="113">
        <f>'MASTER_ ALL areas - No.seedling'!HQ121</f>
        <v>0</v>
      </c>
      <c r="HS82" s="76">
        <f>'MASTER_ ALL areas - No.seedling'!HR121</f>
        <v>0</v>
      </c>
      <c r="HT82" s="80">
        <f t="shared" si="528"/>
        <v>0</v>
      </c>
      <c r="HU82" s="76">
        <f>'MASTER_ ALL areas - No.seedling'!HT121</f>
        <v>0</v>
      </c>
      <c r="HV82" s="81">
        <f t="shared" si="529"/>
        <v>0</v>
      </c>
      <c r="HW82" s="113">
        <f>'MASTER_ ALL areas - No.seedling'!HV121</f>
        <v>0</v>
      </c>
      <c r="HX82" s="76">
        <f>'MASTER_ ALL areas - No.seedling'!HW121</f>
        <v>0</v>
      </c>
      <c r="HY82" s="80">
        <f t="shared" si="530"/>
        <v>0</v>
      </c>
      <c r="HZ82" s="76">
        <f>'MASTER_ ALL areas - No.seedling'!HY121</f>
        <v>0</v>
      </c>
      <c r="IA82" s="81">
        <f t="shared" si="531"/>
        <v>0</v>
      </c>
      <c r="IB82" s="113">
        <f>'MASTER_ ALL areas - No.seedling'!IA121</f>
        <v>0</v>
      </c>
      <c r="IC82" s="76">
        <f>'MASTER_ ALL areas - No.seedling'!IB121</f>
        <v>0</v>
      </c>
      <c r="ID82" s="80">
        <f t="shared" si="532"/>
        <v>0</v>
      </c>
      <c r="IE82" s="76">
        <f>'MASTER_ ALL areas - No.seedling'!ID121</f>
        <v>0</v>
      </c>
      <c r="IF82" s="85">
        <f t="shared" si="533"/>
        <v>0</v>
      </c>
      <c r="IG82" s="86" t="s">
        <v>364</v>
      </c>
      <c r="IH82" s="87"/>
    </row>
    <row r="83" spans="2:242" ht="33" customHeight="1" x14ac:dyDescent="0.25">
      <c r="B83" s="420">
        <v>118</v>
      </c>
      <c r="C83" s="421" t="s">
        <v>184</v>
      </c>
      <c r="D83" s="422">
        <v>217812</v>
      </c>
      <c r="E83" s="423">
        <v>934363</v>
      </c>
      <c r="F83" s="424" t="s">
        <v>89</v>
      </c>
      <c r="G83" s="88" t="s">
        <v>105</v>
      </c>
      <c r="H83" s="212">
        <f>'MASTER_ ALL areas - No.seedling'!G122</f>
        <v>1</v>
      </c>
      <c r="I83" s="70">
        <f>'MASTER_ ALL areas - No.seedling'!H122</f>
        <v>0</v>
      </c>
      <c r="J83" s="71">
        <f>'MASTER_ ALL areas - No.seedling'!I122</f>
        <v>35.200000000000003</v>
      </c>
      <c r="K83" s="72">
        <f>'MASTER_ ALL areas - No.seedling'!J122</f>
        <v>13</v>
      </c>
      <c r="L83" s="73">
        <f t="shared" si="445"/>
        <v>260</v>
      </c>
      <c r="M83" s="74">
        <f>'MASTER_ ALL areas - No.seedling'!L122</f>
        <v>260</v>
      </c>
      <c r="N83" s="113">
        <f>'MASTER_ ALL areas - No.seedling'!M122</f>
        <v>5</v>
      </c>
      <c r="O83" s="114">
        <f>'MASTER_ ALL areas - No.seedling'!N122</f>
        <v>10</v>
      </c>
      <c r="P83" s="80">
        <f>'MASTER_ ALL areas - No.seedling'!O122</f>
        <v>0.38461538461538464</v>
      </c>
      <c r="Q83" s="81">
        <f>'MASTER_ ALL areas - No.seedling'!P122</f>
        <v>0.76923076923076927</v>
      </c>
      <c r="R83" s="621"/>
      <c r="S83" s="617">
        <f>'MASTER_ ALL areas - No.seedling'!R122</f>
        <v>160</v>
      </c>
      <c r="T83" s="76">
        <f>'MASTER_ ALL areas - No.seedling'!S122</f>
        <v>2</v>
      </c>
      <c r="U83" s="77">
        <f t="shared" si="446"/>
        <v>0.25</v>
      </c>
      <c r="V83" s="82">
        <f>'MASTER_ ALL areas - No.seedling'!U122</f>
        <v>5</v>
      </c>
      <c r="W83" s="80">
        <f t="shared" si="447"/>
        <v>0.625</v>
      </c>
      <c r="X83" s="619">
        <f>'MASTER_ ALL areas - No.seedling'!W122</f>
        <v>100</v>
      </c>
      <c r="Y83" s="82">
        <f>'MASTER_ ALL areas - No.seedling'!X122</f>
        <v>3</v>
      </c>
      <c r="Z83" s="77">
        <f t="shared" si="448"/>
        <v>0.6</v>
      </c>
      <c r="AA83" s="82">
        <f>'MASTER_ ALL areas - No.seedling'!Z122</f>
        <v>5</v>
      </c>
      <c r="AB83" s="80">
        <f t="shared" si="449"/>
        <v>1</v>
      </c>
      <c r="AC83" s="76">
        <f>'MASTER_ ALL areas - No.seedling'!AB122</f>
        <v>0</v>
      </c>
      <c r="AD83" s="76">
        <f>'MASTER_ ALL areas - No.seedling'!AC122</f>
        <v>0</v>
      </c>
      <c r="AE83" s="77">
        <f t="shared" si="450"/>
        <v>0</v>
      </c>
      <c r="AF83" s="82">
        <f>'MASTER_ ALL areas - No.seedling'!AE122</f>
        <v>0</v>
      </c>
      <c r="AG83" s="80">
        <f t="shared" si="451"/>
        <v>0</v>
      </c>
      <c r="AH83" s="76">
        <f>'MASTER_ ALL areas - No.seedling'!AG122</f>
        <v>0</v>
      </c>
      <c r="AI83" s="76">
        <f>'MASTER_ ALL areas - No.seedling'!AH122</f>
        <v>0</v>
      </c>
      <c r="AJ83" s="77">
        <f t="shared" si="452"/>
        <v>0</v>
      </c>
      <c r="AK83" s="82">
        <f>'MASTER_ ALL areas - No.seedling'!AJ122</f>
        <v>0</v>
      </c>
      <c r="AL83" s="81">
        <f t="shared" si="453"/>
        <v>0</v>
      </c>
      <c r="AM83" s="621"/>
      <c r="AN83" s="617">
        <f>'MASTER_ ALL areas - No.seedling'!AM122</f>
        <v>180</v>
      </c>
      <c r="AO83" s="76">
        <f>'MASTER_ ALL areas - No.seedling'!AN122</f>
        <v>4</v>
      </c>
      <c r="AP83" s="77">
        <f t="shared" si="454"/>
        <v>0.44444444444444442</v>
      </c>
      <c r="AQ83" s="82">
        <f>'MASTER_ ALL areas - No.seedling'!AP122</f>
        <v>9</v>
      </c>
      <c r="AR83" s="77">
        <f t="shared" si="455"/>
        <v>1</v>
      </c>
      <c r="AS83" s="82">
        <f>'MASTER_ ALL areas - No.seedling'!AR122</f>
        <v>80</v>
      </c>
      <c r="AT83" s="76">
        <f>'MASTER_ ALL areas - No.seedling'!AS122</f>
        <v>1</v>
      </c>
      <c r="AU83" s="77">
        <f t="shared" si="456"/>
        <v>0.25</v>
      </c>
      <c r="AV83" s="82">
        <f>'MASTER_ ALL areas - No.seedling'!AU122</f>
        <v>1</v>
      </c>
      <c r="AW83" s="77">
        <f t="shared" si="457"/>
        <v>0.25</v>
      </c>
      <c r="AX83" s="71">
        <f>'MASTER_ ALL areas - No.seedling'!AW122</f>
        <v>0</v>
      </c>
      <c r="AY83" s="82">
        <f>'MASTER_ ALL areas - No.seedling'!AX122</f>
        <v>0</v>
      </c>
      <c r="AZ83" s="77">
        <f t="shared" si="458"/>
        <v>0</v>
      </c>
      <c r="BA83" s="82">
        <f>'MASTER_ ALL areas - No.seedling'!AZ122</f>
        <v>0</v>
      </c>
      <c r="BB83" s="77">
        <f t="shared" si="459"/>
        <v>0</v>
      </c>
      <c r="BC83" s="82">
        <f>'MASTER_ ALL areas - No.seedling'!BB122</f>
        <v>0</v>
      </c>
      <c r="BD83" s="76">
        <f>'MASTER_ ALL areas - No.seedling'!BC122</f>
        <v>0</v>
      </c>
      <c r="BE83" s="77">
        <f t="shared" si="460"/>
        <v>0</v>
      </c>
      <c r="BF83" s="82">
        <f>'MASTER_ ALL areas - No.seedling'!BE122</f>
        <v>0</v>
      </c>
      <c r="BG83" s="77">
        <f t="shared" si="461"/>
        <v>0</v>
      </c>
      <c r="BH83" s="82">
        <f>'MASTER_ ALL areas - No.seedling'!BG122</f>
        <v>0</v>
      </c>
      <c r="BI83" s="76">
        <f>'MASTER_ ALL areas - No.seedling'!BH122</f>
        <v>0</v>
      </c>
      <c r="BJ83" s="77">
        <f t="shared" si="462"/>
        <v>0</v>
      </c>
      <c r="BK83" s="82">
        <f>'MASTER_ ALL areas - No.seedling'!BJ122</f>
        <v>0</v>
      </c>
      <c r="BL83" s="77">
        <f t="shared" si="463"/>
        <v>0</v>
      </c>
      <c r="BM83" s="82">
        <f>'MASTER_ ALL areas - No.seedling'!BL122</f>
        <v>0</v>
      </c>
      <c r="BN83" s="76">
        <f>'MASTER_ ALL areas - No.seedling'!BM122</f>
        <v>0</v>
      </c>
      <c r="BO83" s="77">
        <f t="shared" si="464"/>
        <v>0</v>
      </c>
      <c r="BP83" s="82">
        <f>'MASTER_ ALL areas - No.seedling'!BO122</f>
        <v>0</v>
      </c>
      <c r="BQ83" s="77">
        <f t="shared" si="465"/>
        <v>0</v>
      </c>
      <c r="BR83" s="82">
        <f>'MASTER_ ALL areas - No.seedling'!BQ122</f>
        <v>0</v>
      </c>
      <c r="BS83" s="76">
        <f>'MASTER_ ALL areas - No.seedling'!BR122</f>
        <v>0</v>
      </c>
      <c r="BT83" s="77">
        <f t="shared" si="466"/>
        <v>0</v>
      </c>
      <c r="BU83" s="82">
        <f>'MASTER_ ALL areas - No.seedling'!BT122</f>
        <v>0</v>
      </c>
      <c r="BV83" s="77">
        <f t="shared" si="467"/>
        <v>0</v>
      </c>
      <c r="BW83" s="82">
        <f>'MASTER_ ALL areas - No.seedling'!BV122</f>
        <v>0</v>
      </c>
      <c r="BX83" s="76">
        <f>'MASTER_ ALL areas - No.seedling'!BW122</f>
        <v>0</v>
      </c>
      <c r="BY83" s="77">
        <f t="shared" si="468"/>
        <v>0</v>
      </c>
      <c r="BZ83" s="82">
        <f>'MASTER_ ALL areas - No.seedling'!BY122</f>
        <v>0</v>
      </c>
      <c r="CA83" s="81">
        <f t="shared" si="469"/>
        <v>0</v>
      </c>
      <c r="CB83" s="79"/>
      <c r="CC83" s="75">
        <f>'MASTER_ ALL areas - No.seedling'!CB122</f>
        <v>100</v>
      </c>
      <c r="CD83" s="76">
        <f>'MASTER_ ALL areas - No.seedling'!CC122</f>
        <v>2</v>
      </c>
      <c r="CE83" s="80">
        <f t="shared" si="470"/>
        <v>0.4</v>
      </c>
      <c r="CF83" s="76">
        <f>'MASTER_ ALL areas - No.seedling'!CE122</f>
        <v>5</v>
      </c>
      <c r="CG83" s="81">
        <f t="shared" si="471"/>
        <v>1</v>
      </c>
      <c r="CH83" s="75">
        <f>'MASTER_ ALL areas - No.seedling'!CG122</f>
        <v>80</v>
      </c>
      <c r="CI83" s="76">
        <f>'MASTER_ ALL areas - No.seedling'!CH122</f>
        <v>2</v>
      </c>
      <c r="CJ83" s="80">
        <f t="shared" si="472"/>
        <v>0.5</v>
      </c>
      <c r="CK83" s="76">
        <f>'MASTER_ ALL areas - No.seedling'!CJ122</f>
        <v>4</v>
      </c>
      <c r="CL83" s="81">
        <f t="shared" si="473"/>
        <v>1</v>
      </c>
      <c r="CM83" s="113">
        <f>'MASTER_ ALL areas - No.seedling'!CL122</f>
        <v>0</v>
      </c>
      <c r="CN83" s="76">
        <f>'MASTER_ ALL areas - No.seedling'!CM122</f>
        <v>0</v>
      </c>
      <c r="CO83" s="80">
        <f t="shared" si="474"/>
        <v>0</v>
      </c>
      <c r="CP83" s="76">
        <f>'MASTER_ ALL areas - No.seedling'!CO122</f>
        <v>0</v>
      </c>
      <c r="CQ83" s="81">
        <f t="shared" si="475"/>
        <v>0</v>
      </c>
      <c r="CR83" s="113">
        <f>'MASTER_ ALL areas - No.seedling'!CQ122</f>
        <v>0</v>
      </c>
      <c r="CS83" s="76">
        <f>'MASTER_ ALL areas - No.seedling'!CR122</f>
        <v>0</v>
      </c>
      <c r="CT83" s="80">
        <f t="shared" si="476"/>
        <v>0</v>
      </c>
      <c r="CU83" s="76">
        <f>'MASTER_ ALL areas - No.seedling'!CT122</f>
        <v>0</v>
      </c>
      <c r="CV83" s="81">
        <f t="shared" si="477"/>
        <v>0</v>
      </c>
      <c r="CW83" s="75">
        <f>'MASTER_ ALL areas - No.seedling'!CV122</f>
        <v>60</v>
      </c>
      <c r="CX83" s="76">
        <f>'MASTER_ ALL areas - No.seedling'!CW122</f>
        <v>0</v>
      </c>
      <c r="CY83" s="80">
        <f t="shared" si="478"/>
        <v>0</v>
      </c>
      <c r="CZ83" s="76">
        <f>'MASTER_ ALL areas - No.seedling'!CY122</f>
        <v>0</v>
      </c>
      <c r="DA83" s="81">
        <f t="shared" si="479"/>
        <v>0</v>
      </c>
      <c r="DB83" s="75">
        <f>'MASTER_ ALL areas - No.seedling'!DA122</f>
        <v>20</v>
      </c>
      <c r="DC83" s="76">
        <f>'MASTER_ ALL areas - No.seedling'!DB122</f>
        <v>1</v>
      </c>
      <c r="DD83" s="80">
        <f t="shared" si="480"/>
        <v>1</v>
      </c>
      <c r="DE83" s="76">
        <f>'MASTER_ ALL areas - No.seedling'!DD122</f>
        <v>1</v>
      </c>
      <c r="DF83" s="81">
        <f t="shared" si="481"/>
        <v>1</v>
      </c>
      <c r="DG83" s="113">
        <f>'MASTER_ ALL areas - No.seedling'!DF122</f>
        <v>0</v>
      </c>
      <c r="DH83" s="76">
        <f>'MASTER_ ALL areas - No.seedling'!DG122</f>
        <v>0</v>
      </c>
      <c r="DI83" s="80">
        <f t="shared" si="482"/>
        <v>0</v>
      </c>
      <c r="DJ83" s="76">
        <f>'MASTER_ ALL areas - No.seedling'!DI122</f>
        <v>0</v>
      </c>
      <c r="DK83" s="81">
        <f t="shared" si="483"/>
        <v>0</v>
      </c>
      <c r="DL83" s="113">
        <f>'MASTER_ ALL areas - No.seedling'!DK122</f>
        <v>0</v>
      </c>
      <c r="DM83" s="76">
        <f>'MASTER_ ALL areas - No.seedling'!DL122</f>
        <v>0</v>
      </c>
      <c r="DN83" s="80">
        <f t="shared" si="484"/>
        <v>0</v>
      </c>
      <c r="DO83" s="76">
        <f>'MASTER_ ALL areas - No.seedling'!DN122</f>
        <v>0</v>
      </c>
      <c r="DP83" s="81">
        <f t="shared" si="485"/>
        <v>0</v>
      </c>
      <c r="DQ83" s="113">
        <f>'MASTER_ ALL areas - No.seedling'!DP122</f>
        <v>0</v>
      </c>
      <c r="DR83" s="76">
        <f>'MASTER_ ALL areas - No.seedling'!DQ122</f>
        <v>0</v>
      </c>
      <c r="DS83" s="80">
        <f t="shared" si="486"/>
        <v>0</v>
      </c>
      <c r="DT83" s="76">
        <f>'MASTER_ ALL areas - No.seedling'!DS122</f>
        <v>0</v>
      </c>
      <c r="DU83" s="81">
        <f t="shared" si="487"/>
        <v>0</v>
      </c>
      <c r="DV83" s="113">
        <f>'MASTER_ ALL areas - No.seedling'!DU122</f>
        <v>0</v>
      </c>
      <c r="DW83" s="76">
        <f>'MASTER_ ALL areas - No.seedling'!DV122</f>
        <v>0</v>
      </c>
      <c r="DX83" s="80">
        <f t="shared" si="488"/>
        <v>0</v>
      </c>
      <c r="DY83" s="76">
        <f>'MASTER_ ALL areas - No.seedling'!DX122</f>
        <v>0</v>
      </c>
      <c r="DZ83" s="81">
        <f t="shared" si="489"/>
        <v>0</v>
      </c>
      <c r="EA83" s="113">
        <f>'MASTER_ ALL areas - No.seedling'!DZ122</f>
        <v>0</v>
      </c>
      <c r="EB83" s="76">
        <f>'MASTER_ ALL areas - No.seedling'!EA122</f>
        <v>0</v>
      </c>
      <c r="EC83" s="80">
        <f t="shared" si="490"/>
        <v>0</v>
      </c>
      <c r="ED83" s="76">
        <f>'MASTER_ ALL areas - No.seedling'!EC122</f>
        <v>0</v>
      </c>
      <c r="EE83" s="81">
        <f t="shared" si="491"/>
        <v>0</v>
      </c>
      <c r="EF83" s="113">
        <f>'MASTER_ ALL areas - No.seedling'!EE122</f>
        <v>0</v>
      </c>
      <c r="EG83" s="76">
        <f>'MASTER_ ALL areas - No.seedling'!EF122</f>
        <v>0</v>
      </c>
      <c r="EH83" s="80">
        <f t="shared" si="492"/>
        <v>0</v>
      </c>
      <c r="EI83" s="76">
        <f>'MASTER_ ALL areas - No.seedling'!EH122</f>
        <v>0</v>
      </c>
      <c r="EJ83" s="81">
        <f t="shared" si="493"/>
        <v>0</v>
      </c>
      <c r="EK83" s="113">
        <f>'MASTER_ ALL areas - No.seedling'!EJ122</f>
        <v>0</v>
      </c>
      <c r="EL83" s="76">
        <f>'MASTER_ ALL areas - No.seedling'!EK122</f>
        <v>0</v>
      </c>
      <c r="EM83" s="80">
        <f t="shared" si="494"/>
        <v>0</v>
      </c>
      <c r="EN83" s="76">
        <f>'MASTER_ ALL areas - No.seedling'!EM122</f>
        <v>0</v>
      </c>
      <c r="EO83" s="81">
        <f t="shared" si="495"/>
        <v>0</v>
      </c>
      <c r="EP83" s="113">
        <f>'MASTER_ ALL areas - No.seedling'!EO122</f>
        <v>0</v>
      </c>
      <c r="EQ83" s="76">
        <f>'MASTER_ ALL areas - No.seedling'!EP122</f>
        <v>0</v>
      </c>
      <c r="ER83" s="80">
        <f t="shared" si="496"/>
        <v>0</v>
      </c>
      <c r="ES83" s="76">
        <f>'MASTER_ ALL areas - No.seedling'!ER122</f>
        <v>0</v>
      </c>
      <c r="ET83" s="81">
        <f t="shared" si="497"/>
        <v>0</v>
      </c>
      <c r="EU83" s="113">
        <f>'MASTER_ ALL areas - No.seedling'!ET122</f>
        <v>0</v>
      </c>
      <c r="EV83" s="76">
        <f>'MASTER_ ALL areas - No.seedling'!EU122</f>
        <v>0</v>
      </c>
      <c r="EW83" s="80">
        <f t="shared" si="498"/>
        <v>0</v>
      </c>
      <c r="EX83" s="76">
        <f>'MASTER_ ALL areas - No.seedling'!EW122</f>
        <v>0</v>
      </c>
      <c r="EY83" s="81">
        <f t="shared" si="499"/>
        <v>0</v>
      </c>
      <c r="EZ83" s="113">
        <f>'MASTER_ ALL areas - No.seedling'!EY122</f>
        <v>0</v>
      </c>
      <c r="FA83" s="76">
        <f>'MASTER_ ALL areas - No.seedling'!EZ122</f>
        <v>0</v>
      </c>
      <c r="FB83" s="80">
        <f t="shared" si="500"/>
        <v>0</v>
      </c>
      <c r="FC83" s="76">
        <f>'MASTER_ ALL areas - No.seedling'!FB122</f>
        <v>0</v>
      </c>
      <c r="FD83" s="81">
        <f t="shared" si="501"/>
        <v>0</v>
      </c>
      <c r="FE83" s="113">
        <f>'MASTER_ ALL areas - No.seedling'!FD122</f>
        <v>0</v>
      </c>
      <c r="FF83" s="76">
        <f>'MASTER_ ALL areas - No.seedling'!FE122</f>
        <v>0</v>
      </c>
      <c r="FG83" s="80">
        <f t="shared" si="502"/>
        <v>0</v>
      </c>
      <c r="FH83" s="76">
        <f>'MASTER_ ALL areas - No.seedling'!FG122</f>
        <v>0</v>
      </c>
      <c r="FI83" s="81">
        <f t="shared" si="503"/>
        <v>0</v>
      </c>
      <c r="FJ83" s="113">
        <f>'MASTER_ ALL areas - No.seedling'!FI122</f>
        <v>0</v>
      </c>
      <c r="FK83" s="76">
        <f>'MASTER_ ALL areas - No.seedling'!FJ122</f>
        <v>0</v>
      </c>
      <c r="FL83" s="80">
        <f t="shared" si="504"/>
        <v>0</v>
      </c>
      <c r="FM83" s="76">
        <f>'MASTER_ ALL areas - No.seedling'!FL122</f>
        <v>0</v>
      </c>
      <c r="FN83" s="81">
        <f t="shared" si="505"/>
        <v>0</v>
      </c>
      <c r="FO83" s="113">
        <f>'MASTER_ ALL areas - No.seedling'!FN122</f>
        <v>0</v>
      </c>
      <c r="FP83" s="76">
        <f>'MASTER_ ALL areas - No.seedling'!FO122</f>
        <v>0</v>
      </c>
      <c r="FQ83" s="80">
        <f t="shared" si="506"/>
        <v>0</v>
      </c>
      <c r="FR83" s="76">
        <f>'MASTER_ ALL areas - No.seedling'!FQ122</f>
        <v>0</v>
      </c>
      <c r="FS83" s="81">
        <f t="shared" si="507"/>
        <v>0</v>
      </c>
      <c r="FT83" s="113">
        <f>'MASTER_ ALL areas - No.seedling'!FS122</f>
        <v>0</v>
      </c>
      <c r="FU83" s="76">
        <f>'MASTER_ ALL areas - No.seedling'!FT122</f>
        <v>0</v>
      </c>
      <c r="FV83" s="80">
        <f t="shared" si="508"/>
        <v>0</v>
      </c>
      <c r="FW83" s="76">
        <f>'MASTER_ ALL areas - No.seedling'!FV122</f>
        <v>0</v>
      </c>
      <c r="FX83" s="81">
        <f t="shared" si="509"/>
        <v>0</v>
      </c>
      <c r="FY83" s="113">
        <f>'MASTER_ ALL areas - No.seedling'!FX122</f>
        <v>0</v>
      </c>
      <c r="FZ83" s="76">
        <f>'MASTER_ ALL areas - No.seedling'!FY122</f>
        <v>0</v>
      </c>
      <c r="GA83" s="80">
        <f t="shared" si="510"/>
        <v>0</v>
      </c>
      <c r="GB83" s="76">
        <f>'MASTER_ ALL areas - No.seedling'!GA122</f>
        <v>0</v>
      </c>
      <c r="GC83" s="81">
        <f t="shared" si="511"/>
        <v>0</v>
      </c>
      <c r="GD83" s="113">
        <f>'MASTER_ ALL areas - No.seedling'!GC122</f>
        <v>0</v>
      </c>
      <c r="GE83" s="76">
        <f>'MASTER_ ALL areas - No.seedling'!GD122</f>
        <v>0</v>
      </c>
      <c r="GF83" s="80">
        <f t="shared" si="512"/>
        <v>0</v>
      </c>
      <c r="GG83" s="76">
        <f>'MASTER_ ALL areas - No.seedling'!GF122</f>
        <v>0</v>
      </c>
      <c r="GH83" s="81">
        <f t="shared" si="513"/>
        <v>0</v>
      </c>
      <c r="GI83" s="113">
        <f>'MASTER_ ALL areas - No.seedling'!GH122</f>
        <v>0</v>
      </c>
      <c r="GJ83" s="76">
        <f>'MASTER_ ALL areas - No.seedling'!GI122</f>
        <v>0</v>
      </c>
      <c r="GK83" s="80">
        <f t="shared" si="514"/>
        <v>0</v>
      </c>
      <c r="GL83" s="76">
        <f>'MASTER_ ALL areas - No.seedling'!GK122</f>
        <v>0</v>
      </c>
      <c r="GM83" s="81">
        <f t="shared" si="515"/>
        <v>0</v>
      </c>
      <c r="GN83" s="113">
        <f>'MASTER_ ALL areas - No.seedling'!GM122</f>
        <v>0</v>
      </c>
      <c r="GO83" s="76">
        <f>'MASTER_ ALL areas - No.seedling'!GN122</f>
        <v>0</v>
      </c>
      <c r="GP83" s="80">
        <f t="shared" si="516"/>
        <v>0</v>
      </c>
      <c r="GQ83" s="76">
        <f>'MASTER_ ALL areas - No.seedling'!GP122</f>
        <v>0</v>
      </c>
      <c r="GR83" s="81">
        <f t="shared" si="517"/>
        <v>0</v>
      </c>
      <c r="GS83" s="113">
        <f>'MASTER_ ALL areas - No.seedling'!GR122</f>
        <v>0</v>
      </c>
      <c r="GT83" s="76">
        <f>'MASTER_ ALL areas - No.seedling'!GS122</f>
        <v>0</v>
      </c>
      <c r="GU83" s="80">
        <f t="shared" si="518"/>
        <v>0</v>
      </c>
      <c r="GV83" s="76">
        <f>'MASTER_ ALL areas - No.seedling'!GU122</f>
        <v>0</v>
      </c>
      <c r="GW83" s="81">
        <f t="shared" si="519"/>
        <v>0</v>
      </c>
      <c r="GX83" s="113">
        <f>'MASTER_ ALL areas - No.seedling'!GW122</f>
        <v>0</v>
      </c>
      <c r="GY83" s="76">
        <f>'MASTER_ ALL areas - No.seedling'!GX122</f>
        <v>0</v>
      </c>
      <c r="GZ83" s="80">
        <f t="shared" si="520"/>
        <v>0</v>
      </c>
      <c r="HA83" s="76">
        <f>'MASTER_ ALL areas - No.seedling'!GZ122</f>
        <v>0</v>
      </c>
      <c r="HB83" s="81">
        <f t="shared" si="521"/>
        <v>0</v>
      </c>
      <c r="HC83" s="113">
        <f>'MASTER_ ALL areas - No.seedling'!HB122</f>
        <v>0</v>
      </c>
      <c r="HD83" s="76">
        <f>'MASTER_ ALL areas - No.seedling'!HC122</f>
        <v>0</v>
      </c>
      <c r="HE83" s="80">
        <f t="shared" si="522"/>
        <v>0</v>
      </c>
      <c r="HF83" s="76">
        <f>'MASTER_ ALL areas - No.seedling'!HE122</f>
        <v>0</v>
      </c>
      <c r="HG83" s="81">
        <f t="shared" si="523"/>
        <v>0</v>
      </c>
      <c r="HH83" s="113">
        <f>'MASTER_ ALL areas - No.seedling'!HG122</f>
        <v>0</v>
      </c>
      <c r="HI83" s="76">
        <f>'MASTER_ ALL areas - No.seedling'!HH122</f>
        <v>0</v>
      </c>
      <c r="HJ83" s="80">
        <f t="shared" si="524"/>
        <v>0</v>
      </c>
      <c r="HK83" s="76">
        <f>'MASTER_ ALL areas - No.seedling'!HJ122</f>
        <v>0</v>
      </c>
      <c r="HL83" s="81">
        <f t="shared" si="525"/>
        <v>0</v>
      </c>
      <c r="HM83" s="113">
        <f>'MASTER_ ALL areas - No.seedling'!HL122</f>
        <v>0</v>
      </c>
      <c r="HN83" s="76">
        <f>'MASTER_ ALL areas - No.seedling'!HM122</f>
        <v>0</v>
      </c>
      <c r="HO83" s="80">
        <f t="shared" si="526"/>
        <v>0</v>
      </c>
      <c r="HP83" s="76">
        <f>'MASTER_ ALL areas - No.seedling'!HO122</f>
        <v>0</v>
      </c>
      <c r="HQ83" s="81">
        <f t="shared" si="527"/>
        <v>0</v>
      </c>
      <c r="HR83" s="113">
        <f>'MASTER_ ALL areas - No.seedling'!HQ122</f>
        <v>0</v>
      </c>
      <c r="HS83" s="76">
        <f>'MASTER_ ALL areas - No.seedling'!HR122</f>
        <v>0</v>
      </c>
      <c r="HT83" s="80">
        <f t="shared" si="528"/>
        <v>0</v>
      </c>
      <c r="HU83" s="76">
        <f>'MASTER_ ALL areas - No.seedling'!HT122</f>
        <v>0</v>
      </c>
      <c r="HV83" s="81">
        <f t="shared" si="529"/>
        <v>0</v>
      </c>
      <c r="HW83" s="113">
        <f>'MASTER_ ALL areas - No.seedling'!HV122</f>
        <v>0</v>
      </c>
      <c r="HX83" s="76">
        <f>'MASTER_ ALL areas - No.seedling'!HW122</f>
        <v>0</v>
      </c>
      <c r="HY83" s="80">
        <f t="shared" si="530"/>
        <v>0</v>
      </c>
      <c r="HZ83" s="76">
        <f>'MASTER_ ALL areas - No.seedling'!HY122</f>
        <v>0</v>
      </c>
      <c r="IA83" s="81">
        <f t="shared" si="531"/>
        <v>0</v>
      </c>
      <c r="IB83" s="113">
        <f>'MASTER_ ALL areas - No.seedling'!IA122</f>
        <v>0</v>
      </c>
      <c r="IC83" s="76">
        <f>'MASTER_ ALL areas - No.seedling'!IB122</f>
        <v>0</v>
      </c>
      <c r="ID83" s="80">
        <f t="shared" si="532"/>
        <v>0</v>
      </c>
      <c r="IE83" s="76">
        <f>'MASTER_ ALL areas - No.seedling'!ID122</f>
        <v>0</v>
      </c>
      <c r="IF83" s="85">
        <f t="shared" si="533"/>
        <v>0</v>
      </c>
      <c r="IG83" s="86" t="s">
        <v>365</v>
      </c>
      <c r="IH83" s="87"/>
    </row>
    <row r="84" spans="2:242" ht="33" customHeight="1" x14ac:dyDescent="0.25">
      <c r="B84" s="420">
        <v>119</v>
      </c>
      <c r="C84" s="421" t="s">
        <v>257</v>
      </c>
      <c r="D84" s="422">
        <v>218021</v>
      </c>
      <c r="E84" s="423">
        <v>934361</v>
      </c>
      <c r="F84" s="424" t="s">
        <v>89</v>
      </c>
      <c r="G84" s="88" t="s">
        <v>105</v>
      </c>
      <c r="H84" s="212">
        <f>'MASTER_ ALL areas - No.seedling'!G123</f>
        <v>1</v>
      </c>
      <c r="I84" s="70">
        <f>'MASTER_ ALL areas - No.seedling'!H123</f>
        <v>0.01</v>
      </c>
      <c r="J84" s="71">
        <f>'MASTER_ ALL areas - No.seedling'!I123</f>
        <v>52.6</v>
      </c>
      <c r="K84" s="72">
        <f>'MASTER_ ALL areas - No.seedling'!J123</f>
        <v>27</v>
      </c>
      <c r="L84" s="73">
        <f t="shared" si="445"/>
        <v>540</v>
      </c>
      <c r="M84" s="74">
        <f>'MASTER_ ALL areas - No.seedling'!L123</f>
        <v>540</v>
      </c>
      <c r="N84" s="113">
        <f>'MASTER_ ALL areas - No.seedling'!M123</f>
        <v>12</v>
      </c>
      <c r="O84" s="114">
        <f>'MASTER_ ALL areas - No.seedling'!N123</f>
        <v>27</v>
      </c>
      <c r="P84" s="80">
        <f>'MASTER_ ALL areas - No.seedling'!O123</f>
        <v>0.44444444444444442</v>
      </c>
      <c r="Q84" s="81">
        <f>'MASTER_ ALL areas - No.seedling'!P123</f>
        <v>1</v>
      </c>
      <c r="R84" s="621"/>
      <c r="S84" s="617">
        <f>'MASTER_ ALL areas - No.seedling'!R123</f>
        <v>120</v>
      </c>
      <c r="T84" s="76">
        <f>'MASTER_ ALL areas - No.seedling'!S123</f>
        <v>0</v>
      </c>
      <c r="U84" s="77">
        <f t="shared" si="446"/>
        <v>0</v>
      </c>
      <c r="V84" s="82">
        <f>'MASTER_ ALL areas - No.seedling'!U123</f>
        <v>6</v>
      </c>
      <c r="W84" s="80">
        <f t="shared" si="447"/>
        <v>1</v>
      </c>
      <c r="X84" s="619">
        <f>'MASTER_ ALL areas - No.seedling'!W123</f>
        <v>360</v>
      </c>
      <c r="Y84" s="82">
        <f>'MASTER_ ALL areas - No.seedling'!X123</f>
        <v>9</v>
      </c>
      <c r="Z84" s="77">
        <f t="shared" si="448"/>
        <v>0.5</v>
      </c>
      <c r="AA84" s="82">
        <f>'MASTER_ ALL areas - No.seedling'!Z123</f>
        <v>18</v>
      </c>
      <c r="AB84" s="80">
        <f t="shared" si="449"/>
        <v>1</v>
      </c>
      <c r="AC84" s="76">
        <f>'MASTER_ ALL areas - No.seedling'!AB123</f>
        <v>60</v>
      </c>
      <c r="AD84" s="76">
        <f>'MASTER_ ALL areas - No.seedling'!AC123</f>
        <v>3</v>
      </c>
      <c r="AE84" s="77">
        <f t="shared" si="450"/>
        <v>1</v>
      </c>
      <c r="AF84" s="82">
        <f>'MASTER_ ALL areas - No.seedling'!AE123</f>
        <v>3</v>
      </c>
      <c r="AG84" s="80">
        <f t="shared" si="451"/>
        <v>1</v>
      </c>
      <c r="AH84" s="76">
        <f>'MASTER_ ALL areas - No.seedling'!AG123</f>
        <v>0</v>
      </c>
      <c r="AI84" s="76">
        <f>'MASTER_ ALL areas - No.seedling'!AH123</f>
        <v>0</v>
      </c>
      <c r="AJ84" s="77">
        <f t="shared" si="452"/>
        <v>0</v>
      </c>
      <c r="AK84" s="82">
        <f>'MASTER_ ALL areas - No.seedling'!AJ123</f>
        <v>0</v>
      </c>
      <c r="AL84" s="81">
        <f t="shared" si="453"/>
        <v>0</v>
      </c>
      <c r="AM84" s="621"/>
      <c r="AN84" s="617">
        <f>'MASTER_ ALL areas - No.seedling'!AM123</f>
        <v>0</v>
      </c>
      <c r="AO84" s="76">
        <f>'MASTER_ ALL areas - No.seedling'!AN123</f>
        <v>0</v>
      </c>
      <c r="AP84" s="77">
        <f t="shared" si="454"/>
        <v>0</v>
      </c>
      <c r="AQ84" s="82">
        <f>'MASTER_ ALL areas - No.seedling'!AP123</f>
        <v>0</v>
      </c>
      <c r="AR84" s="77">
        <f t="shared" si="455"/>
        <v>0</v>
      </c>
      <c r="AS84" s="82">
        <f>'MASTER_ ALL areas - No.seedling'!AR123</f>
        <v>400</v>
      </c>
      <c r="AT84" s="76">
        <f>'MASTER_ ALL areas - No.seedling'!AS123</f>
        <v>8</v>
      </c>
      <c r="AU84" s="77">
        <f t="shared" si="456"/>
        <v>0.4</v>
      </c>
      <c r="AV84" s="82">
        <f>'MASTER_ ALL areas - No.seedling'!AU123</f>
        <v>20</v>
      </c>
      <c r="AW84" s="77">
        <f t="shared" si="457"/>
        <v>1</v>
      </c>
      <c r="AX84" s="71">
        <f>'MASTER_ ALL areas - No.seedling'!AW123</f>
        <v>0</v>
      </c>
      <c r="AY84" s="82">
        <f>'MASTER_ ALL areas - No.seedling'!AX123</f>
        <v>0</v>
      </c>
      <c r="AZ84" s="77">
        <f t="shared" si="458"/>
        <v>0</v>
      </c>
      <c r="BA84" s="82">
        <f>'MASTER_ ALL areas - No.seedling'!AZ123</f>
        <v>0</v>
      </c>
      <c r="BB84" s="77">
        <f t="shared" si="459"/>
        <v>0</v>
      </c>
      <c r="BC84" s="82">
        <f>'MASTER_ ALL areas - No.seedling'!BB123</f>
        <v>0</v>
      </c>
      <c r="BD84" s="76">
        <f>'MASTER_ ALL areas - No.seedling'!BC123</f>
        <v>0</v>
      </c>
      <c r="BE84" s="77">
        <f t="shared" si="460"/>
        <v>0</v>
      </c>
      <c r="BF84" s="82">
        <f>'MASTER_ ALL areas - No.seedling'!BE123</f>
        <v>0</v>
      </c>
      <c r="BG84" s="77">
        <f t="shared" si="461"/>
        <v>0</v>
      </c>
      <c r="BH84" s="82">
        <f>'MASTER_ ALL areas - No.seedling'!BG123</f>
        <v>0</v>
      </c>
      <c r="BI84" s="76">
        <f>'MASTER_ ALL areas - No.seedling'!BH123</f>
        <v>0</v>
      </c>
      <c r="BJ84" s="77">
        <f t="shared" si="462"/>
        <v>0</v>
      </c>
      <c r="BK84" s="82">
        <f>'MASTER_ ALL areas - No.seedling'!BJ123</f>
        <v>0</v>
      </c>
      <c r="BL84" s="77">
        <f t="shared" si="463"/>
        <v>0</v>
      </c>
      <c r="BM84" s="82">
        <f>'MASTER_ ALL areas - No.seedling'!BL123</f>
        <v>0</v>
      </c>
      <c r="BN84" s="76">
        <f>'MASTER_ ALL areas - No.seedling'!BM123</f>
        <v>0</v>
      </c>
      <c r="BO84" s="77">
        <f t="shared" si="464"/>
        <v>0</v>
      </c>
      <c r="BP84" s="82">
        <f>'MASTER_ ALL areas - No.seedling'!BO123</f>
        <v>0</v>
      </c>
      <c r="BQ84" s="77">
        <f t="shared" si="465"/>
        <v>0</v>
      </c>
      <c r="BR84" s="82">
        <f>'MASTER_ ALL areas - No.seedling'!BQ123</f>
        <v>0</v>
      </c>
      <c r="BS84" s="76">
        <f>'MASTER_ ALL areas - No.seedling'!BR123</f>
        <v>0</v>
      </c>
      <c r="BT84" s="77">
        <f t="shared" si="466"/>
        <v>0</v>
      </c>
      <c r="BU84" s="82">
        <f>'MASTER_ ALL areas - No.seedling'!BT123</f>
        <v>0</v>
      </c>
      <c r="BV84" s="77">
        <f t="shared" si="467"/>
        <v>0</v>
      </c>
      <c r="BW84" s="82">
        <f>'MASTER_ ALL areas - No.seedling'!BV123</f>
        <v>140</v>
      </c>
      <c r="BX84" s="76">
        <f>'MASTER_ ALL areas - No.seedling'!BW123</f>
        <v>4</v>
      </c>
      <c r="BY84" s="77">
        <f t="shared" si="468"/>
        <v>0.5714285714285714</v>
      </c>
      <c r="BZ84" s="82">
        <f>'MASTER_ ALL areas - No.seedling'!BY123</f>
        <v>7</v>
      </c>
      <c r="CA84" s="81">
        <f t="shared" si="469"/>
        <v>1</v>
      </c>
      <c r="CB84" s="79"/>
      <c r="CC84" s="113">
        <f>'MASTER_ ALL areas - No.seedling'!CB123</f>
        <v>0</v>
      </c>
      <c r="CD84" s="76">
        <f>'MASTER_ ALL areas - No.seedling'!CC123</f>
        <v>0</v>
      </c>
      <c r="CE84" s="80">
        <f t="shared" si="470"/>
        <v>0</v>
      </c>
      <c r="CF84" s="76">
        <f>'MASTER_ ALL areas - No.seedling'!CE123</f>
        <v>0</v>
      </c>
      <c r="CG84" s="81">
        <f t="shared" si="471"/>
        <v>0</v>
      </c>
      <c r="CH84" s="113">
        <f>'MASTER_ ALL areas - No.seedling'!CG123</f>
        <v>0</v>
      </c>
      <c r="CI84" s="76">
        <f>'MASTER_ ALL areas - No.seedling'!CH123</f>
        <v>0</v>
      </c>
      <c r="CJ84" s="80">
        <f t="shared" si="472"/>
        <v>0</v>
      </c>
      <c r="CK84" s="76">
        <f>'MASTER_ ALL areas - No.seedling'!CJ123</f>
        <v>0</v>
      </c>
      <c r="CL84" s="81">
        <f t="shared" si="473"/>
        <v>0</v>
      </c>
      <c r="CM84" s="113">
        <f>'MASTER_ ALL areas - No.seedling'!CL123</f>
        <v>0</v>
      </c>
      <c r="CN84" s="76">
        <f>'MASTER_ ALL areas - No.seedling'!CM123</f>
        <v>0</v>
      </c>
      <c r="CO84" s="80">
        <f t="shared" si="474"/>
        <v>0</v>
      </c>
      <c r="CP84" s="76">
        <f>'MASTER_ ALL areas - No.seedling'!CO123</f>
        <v>0</v>
      </c>
      <c r="CQ84" s="81">
        <f t="shared" si="475"/>
        <v>0</v>
      </c>
      <c r="CR84" s="113">
        <f>'MASTER_ ALL areas - No.seedling'!CQ123</f>
        <v>0</v>
      </c>
      <c r="CS84" s="76">
        <f>'MASTER_ ALL areas - No.seedling'!CR123</f>
        <v>0</v>
      </c>
      <c r="CT84" s="80">
        <f t="shared" si="476"/>
        <v>0</v>
      </c>
      <c r="CU84" s="76">
        <f>'MASTER_ ALL areas - No.seedling'!CT123</f>
        <v>0</v>
      </c>
      <c r="CV84" s="81">
        <f t="shared" si="477"/>
        <v>0</v>
      </c>
      <c r="CW84" s="75">
        <f>'MASTER_ ALL areas - No.seedling'!CV123</f>
        <v>120</v>
      </c>
      <c r="CX84" s="76">
        <f>'MASTER_ ALL areas - No.seedling'!CW123</f>
        <v>0</v>
      </c>
      <c r="CY84" s="80">
        <f t="shared" si="478"/>
        <v>0</v>
      </c>
      <c r="CZ84" s="76">
        <f>'MASTER_ ALL areas - No.seedling'!CY123</f>
        <v>6</v>
      </c>
      <c r="DA84" s="81">
        <f t="shared" si="479"/>
        <v>1</v>
      </c>
      <c r="DB84" s="75">
        <f>'MASTER_ ALL areas - No.seedling'!DA123</f>
        <v>280</v>
      </c>
      <c r="DC84" s="76">
        <f>'MASTER_ ALL areas - No.seedling'!DB123</f>
        <v>8</v>
      </c>
      <c r="DD84" s="80">
        <f t="shared" si="480"/>
        <v>0.5714285714285714</v>
      </c>
      <c r="DE84" s="76">
        <f>'MASTER_ ALL areas - No.seedling'!DD123</f>
        <v>14</v>
      </c>
      <c r="DF84" s="81">
        <f t="shared" si="481"/>
        <v>1</v>
      </c>
      <c r="DG84" s="113">
        <f>'MASTER_ ALL areas - No.seedling'!DF123</f>
        <v>0</v>
      </c>
      <c r="DH84" s="76">
        <f>'MASTER_ ALL areas - No.seedling'!DG123</f>
        <v>0</v>
      </c>
      <c r="DI84" s="80">
        <f t="shared" si="482"/>
        <v>0</v>
      </c>
      <c r="DJ84" s="76">
        <f>'MASTER_ ALL areas - No.seedling'!DI123</f>
        <v>0</v>
      </c>
      <c r="DK84" s="81">
        <f t="shared" si="483"/>
        <v>0</v>
      </c>
      <c r="DL84" s="113">
        <f>'MASTER_ ALL areas - No.seedling'!DK123</f>
        <v>0</v>
      </c>
      <c r="DM84" s="76">
        <f>'MASTER_ ALL areas - No.seedling'!DL123</f>
        <v>0</v>
      </c>
      <c r="DN84" s="80">
        <f t="shared" si="484"/>
        <v>0</v>
      </c>
      <c r="DO84" s="76">
        <f>'MASTER_ ALL areas - No.seedling'!DN123</f>
        <v>0</v>
      </c>
      <c r="DP84" s="81">
        <f t="shared" si="485"/>
        <v>0</v>
      </c>
      <c r="DQ84" s="113">
        <f>'MASTER_ ALL areas - No.seedling'!DP123</f>
        <v>0</v>
      </c>
      <c r="DR84" s="76">
        <f>'MASTER_ ALL areas - No.seedling'!DQ123</f>
        <v>0</v>
      </c>
      <c r="DS84" s="80">
        <f t="shared" si="486"/>
        <v>0</v>
      </c>
      <c r="DT84" s="76">
        <f>'MASTER_ ALL areas - No.seedling'!DS123</f>
        <v>0</v>
      </c>
      <c r="DU84" s="81">
        <f t="shared" si="487"/>
        <v>0</v>
      </c>
      <c r="DV84" s="113">
        <f>'MASTER_ ALL areas - No.seedling'!DU123</f>
        <v>0</v>
      </c>
      <c r="DW84" s="76">
        <f>'MASTER_ ALL areas - No.seedling'!DV123</f>
        <v>0</v>
      </c>
      <c r="DX84" s="80">
        <f t="shared" si="488"/>
        <v>0</v>
      </c>
      <c r="DY84" s="76">
        <f>'MASTER_ ALL areas - No.seedling'!DX123</f>
        <v>0</v>
      </c>
      <c r="DZ84" s="81">
        <f t="shared" si="489"/>
        <v>0</v>
      </c>
      <c r="EA84" s="113">
        <f>'MASTER_ ALL areas - No.seedling'!DZ123</f>
        <v>0</v>
      </c>
      <c r="EB84" s="76">
        <f>'MASTER_ ALL areas - No.seedling'!EA123</f>
        <v>0</v>
      </c>
      <c r="EC84" s="80">
        <f t="shared" si="490"/>
        <v>0</v>
      </c>
      <c r="ED84" s="76">
        <f>'MASTER_ ALL areas - No.seedling'!EC123</f>
        <v>0</v>
      </c>
      <c r="EE84" s="81">
        <f t="shared" si="491"/>
        <v>0</v>
      </c>
      <c r="EF84" s="113">
        <f>'MASTER_ ALL areas - No.seedling'!EE123</f>
        <v>0</v>
      </c>
      <c r="EG84" s="76">
        <f>'MASTER_ ALL areas - No.seedling'!EF123</f>
        <v>0</v>
      </c>
      <c r="EH84" s="80">
        <f t="shared" si="492"/>
        <v>0</v>
      </c>
      <c r="EI84" s="76">
        <f>'MASTER_ ALL areas - No.seedling'!EH123</f>
        <v>0</v>
      </c>
      <c r="EJ84" s="81">
        <f t="shared" si="493"/>
        <v>0</v>
      </c>
      <c r="EK84" s="113">
        <f>'MASTER_ ALL areas - No.seedling'!EJ123</f>
        <v>0</v>
      </c>
      <c r="EL84" s="76">
        <f>'MASTER_ ALL areas - No.seedling'!EK123</f>
        <v>0</v>
      </c>
      <c r="EM84" s="80">
        <f t="shared" si="494"/>
        <v>0</v>
      </c>
      <c r="EN84" s="76">
        <f>'MASTER_ ALL areas - No.seedling'!EM123</f>
        <v>0</v>
      </c>
      <c r="EO84" s="81">
        <f t="shared" si="495"/>
        <v>0</v>
      </c>
      <c r="EP84" s="113">
        <f>'MASTER_ ALL areas - No.seedling'!EO123</f>
        <v>0</v>
      </c>
      <c r="EQ84" s="76">
        <f>'MASTER_ ALL areas - No.seedling'!EP123</f>
        <v>0</v>
      </c>
      <c r="ER84" s="80">
        <f t="shared" si="496"/>
        <v>0</v>
      </c>
      <c r="ES84" s="76">
        <f>'MASTER_ ALL areas - No.seedling'!ER123</f>
        <v>0</v>
      </c>
      <c r="ET84" s="81">
        <f t="shared" si="497"/>
        <v>0</v>
      </c>
      <c r="EU84" s="113">
        <f>'MASTER_ ALL areas - No.seedling'!ET123</f>
        <v>0</v>
      </c>
      <c r="EV84" s="76">
        <f>'MASTER_ ALL areas - No.seedling'!EU123</f>
        <v>0</v>
      </c>
      <c r="EW84" s="80">
        <f t="shared" si="498"/>
        <v>0</v>
      </c>
      <c r="EX84" s="76">
        <f>'MASTER_ ALL areas - No.seedling'!EW123</f>
        <v>0</v>
      </c>
      <c r="EY84" s="81">
        <f t="shared" si="499"/>
        <v>0</v>
      </c>
      <c r="EZ84" s="113">
        <f>'MASTER_ ALL areas - No.seedling'!EY123</f>
        <v>0</v>
      </c>
      <c r="FA84" s="76">
        <f>'MASTER_ ALL areas - No.seedling'!EZ123</f>
        <v>0</v>
      </c>
      <c r="FB84" s="80">
        <f t="shared" si="500"/>
        <v>0</v>
      </c>
      <c r="FC84" s="76">
        <f>'MASTER_ ALL areas - No.seedling'!FB123</f>
        <v>0</v>
      </c>
      <c r="FD84" s="81">
        <f t="shared" si="501"/>
        <v>0</v>
      </c>
      <c r="FE84" s="113">
        <f>'MASTER_ ALL areas - No.seedling'!FD123</f>
        <v>0</v>
      </c>
      <c r="FF84" s="76">
        <f>'MASTER_ ALL areas - No.seedling'!FE123</f>
        <v>0</v>
      </c>
      <c r="FG84" s="80">
        <f t="shared" si="502"/>
        <v>0</v>
      </c>
      <c r="FH84" s="76">
        <f>'MASTER_ ALL areas - No.seedling'!FG123</f>
        <v>0</v>
      </c>
      <c r="FI84" s="81">
        <f t="shared" si="503"/>
        <v>0</v>
      </c>
      <c r="FJ84" s="113">
        <f>'MASTER_ ALL areas - No.seedling'!FI123</f>
        <v>0</v>
      </c>
      <c r="FK84" s="76">
        <f>'MASTER_ ALL areas - No.seedling'!FJ123</f>
        <v>0</v>
      </c>
      <c r="FL84" s="80">
        <f t="shared" si="504"/>
        <v>0</v>
      </c>
      <c r="FM84" s="76">
        <f>'MASTER_ ALL areas - No.seedling'!FL123</f>
        <v>0</v>
      </c>
      <c r="FN84" s="81">
        <f t="shared" si="505"/>
        <v>0</v>
      </c>
      <c r="FO84" s="113">
        <f>'MASTER_ ALL areas - No.seedling'!FN123</f>
        <v>0</v>
      </c>
      <c r="FP84" s="76">
        <f>'MASTER_ ALL areas - No.seedling'!FO123</f>
        <v>0</v>
      </c>
      <c r="FQ84" s="80">
        <f t="shared" si="506"/>
        <v>0</v>
      </c>
      <c r="FR84" s="76">
        <f>'MASTER_ ALL areas - No.seedling'!FQ123</f>
        <v>0</v>
      </c>
      <c r="FS84" s="81">
        <f t="shared" si="507"/>
        <v>0</v>
      </c>
      <c r="FT84" s="113">
        <f>'MASTER_ ALL areas - No.seedling'!FS123</f>
        <v>0</v>
      </c>
      <c r="FU84" s="76">
        <f>'MASTER_ ALL areas - No.seedling'!FT123</f>
        <v>0</v>
      </c>
      <c r="FV84" s="80">
        <f t="shared" si="508"/>
        <v>0</v>
      </c>
      <c r="FW84" s="76">
        <f>'MASTER_ ALL areas - No.seedling'!FV123</f>
        <v>0</v>
      </c>
      <c r="FX84" s="81">
        <f t="shared" si="509"/>
        <v>0</v>
      </c>
      <c r="FY84" s="113">
        <f>'MASTER_ ALL areas - No.seedling'!FX123</f>
        <v>0</v>
      </c>
      <c r="FZ84" s="76">
        <f>'MASTER_ ALL areas - No.seedling'!FY123</f>
        <v>0</v>
      </c>
      <c r="GA84" s="80">
        <f t="shared" si="510"/>
        <v>0</v>
      </c>
      <c r="GB84" s="76">
        <f>'MASTER_ ALL areas - No.seedling'!GA123</f>
        <v>0</v>
      </c>
      <c r="GC84" s="81">
        <f t="shared" si="511"/>
        <v>0</v>
      </c>
      <c r="GD84" s="113">
        <f>'MASTER_ ALL areas - No.seedling'!GC123</f>
        <v>0</v>
      </c>
      <c r="GE84" s="76">
        <f>'MASTER_ ALL areas - No.seedling'!GD123</f>
        <v>0</v>
      </c>
      <c r="GF84" s="80">
        <f t="shared" si="512"/>
        <v>0</v>
      </c>
      <c r="GG84" s="76">
        <f>'MASTER_ ALL areas - No.seedling'!GF123</f>
        <v>0</v>
      </c>
      <c r="GH84" s="81">
        <f t="shared" si="513"/>
        <v>0</v>
      </c>
      <c r="GI84" s="113">
        <f>'MASTER_ ALL areas - No.seedling'!GH123</f>
        <v>0</v>
      </c>
      <c r="GJ84" s="76">
        <f>'MASTER_ ALL areas - No.seedling'!GI123</f>
        <v>0</v>
      </c>
      <c r="GK84" s="80">
        <f t="shared" si="514"/>
        <v>0</v>
      </c>
      <c r="GL84" s="76">
        <f>'MASTER_ ALL areas - No.seedling'!GK123</f>
        <v>0</v>
      </c>
      <c r="GM84" s="81">
        <f t="shared" si="515"/>
        <v>0</v>
      </c>
      <c r="GN84" s="113">
        <f>'MASTER_ ALL areas - No.seedling'!GM123</f>
        <v>0</v>
      </c>
      <c r="GO84" s="76">
        <f>'MASTER_ ALL areas - No.seedling'!GN123</f>
        <v>0</v>
      </c>
      <c r="GP84" s="80">
        <f t="shared" si="516"/>
        <v>0</v>
      </c>
      <c r="GQ84" s="76">
        <f>'MASTER_ ALL areas - No.seedling'!GP123</f>
        <v>0</v>
      </c>
      <c r="GR84" s="81">
        <f t="shared" si="517"/>
        <v>0</v>
      </c>
      <c r="GS84" s="113">
        <f>'MASTER_ ALL areas - No.seedling'!GR123</f>
        <v>0</v>
      </c>
      <c r="GT84" s="76">
        <f>'MASTER_ ALL areas - No.seedling'!GS123</f>
        <v>0</v>
      </c>
      <c r="GU84" s="80">
        <f t="shared" si="518"/>
        <v>0</v>
      </c>
      <c r="GV84" s="76">
        <f>'MASTER_ ALL areas - No.seedling'!GU123</f>
        <v>0</v>
      </c>
      <c r="GW84" s="81">
        <f t="shared" si="519"/>
        <v>0</v>
      </c>
      <c r="GX84" s="113">
        <f>'MASTER_ ALL areas - No.seedling'!GW123</f>
        <v>0</v>
      </c>
      <c r="GY84" s="76">
        <f>'MASTER_ ALL areas - No.seedling'!GX123</f>
        <v>0</v>
      </c>
      <c r="GZ84" s="80">
        <f t="shared" si="520"/>
        <v>0</v>
      </c>
      <c r="HA84" s="76">
        <f>'MASTER_ ALL areas - No.seedling'!GZ123</f>
        <v>0</v>
      </c>
      <c r="HB84" s="81">
        <f t="shared" si="521"/>
        <v>0</v>
      </c>
      <c r="HC84" s="113">
        <f>'MASTER_ ALL areas - No.seedling'!HB123</f>
        <v>0</v>
      </c>
      <c r="HD84" s="76">
        <f>'MASTER_ ALL areas - No.seedling'!HC123</f>
        <v>0</v>
      </c>
      <c r="HE84" s="80">
        <f t="shared" si="522"/>
        <v>0</v>
      </c>
      <c r="HF84" s="76">
        <f>'MASTER_ ALL areas - No.seedling'!HE123</f>
        <v>0</v>
      </c>
      <c r="HG84" s="81">
        <f t="shared" si="523"/>
        <v>0</v>
      </c>
      <c r="HH84" s="113">
        <f>'MASTER_ ALL areas - No.seedling'!HG123</f>
        <v>0</v>
      </c>
      <c r="HI84" s="76">
        <f>'MASTER_ ALL areas - No.seedling'!HH123</f>
        <v>0</v>
      </c>
      <c r="HJ84" s="80">
        <f t="shared" si="524"/>
        <v>0</v>
      </c>
      <c r="HK84" s="76">
        <f>'MASTER_ ALL areas - No.seedling'!HJ123</f>
        <v>0</v>
      </c>
      <c r="HL84" s="81">
        <f t="shared" si="525"/>
        <v>0</v>
      </c>
      <c r="HM84" s="113">
        <f>'MASTER_ ALL areas - No.seedling'!HL123</f>
        <v>0</v>
      </c>
      <c r="HN84" s="76">
        <f>'MASTER_ ALL areas - No.seedling'!HM123</f>
        <v>0</v>
      </c>
      <c r="HO84" s="80">
        <f t="shared" si="526"/>
        <v>0</v>
      </c>
      <c r="HP84" s="76">
        <f>'MASTER_ ALL areas - No.seedling'!HO123</f>
        <v>0</v>
      </c>
      <c r="HQ84" s="81">
        <f t="shared" si="527"/>
        <v>0</v>
      </c>
      <c r="HR84" s="75">
        <f>'MASTER_ ALL areas - No.seedling'!HQ123</f>
        <v>80</v>
      </c>
      <c r="HS84" s="76">
        <f>'MASTER_ ALL areas - No.seedling'!HR123</f>
        <v>1</v>
      </c>
      <c r="HT84" s="80">
        <f t="shared" si="528"/>
        <v>0.25</v>
      </c>
      <c r="HU84" s="76">
        <f>'MASTER_ ALL areas - No.seedling'!HT123</f>
        <v>4</v>
      </c>
      <c r="HV84" s="81">
        <f t="shared" si="529"/>
        <v>1</v>
      </c>
      <c r="HW84" s="75">
        <f>'MASTER_ ALL areas - No.seedling'!HV123</f>
        <v>60</v>
      </c>
      <c r="HX84" s="76">
        <f>'MASTER_ ALL areas - No.seedling'!HW123</f>
        <v>3</v>
      </c>
      <c r="HY84" s="80">
        <f t="shared" si="530"/>
        <v>1</v>
      </c>
      <c r="HZ84" s="76">
        <f>'MASTER_ ALL areas - No.seedling'!HY123</f>
        <v>3</v>
      </c>
      <c r="IA84" s="81">
        <f t="shared" si="531"/>
        <v>1</v>
      </c>
      <c r="IB84" s="113">
        <f>'MASTER_ ALL areas - No.seedling'!IA123</f>
        <v>0</v>
      </c>
      <c r="IC84" s="76">
        <f>'MASTER_ ALL areas - No.seedling'!IB123</f>
        <v>0</v>
      </c>
      <c r="ID84" s="80">
        <f t="shared" si="532"/>
        <v>0</v>
      </c>
      <c r="IE84" s="76">
        <f>'MASTER_ ALL areas - No.seedling'!ID123</f>
        <v>0</v>
      </c>
      <c r="IF84" s="85">
        <f t="shared" si="533"/>
        <v>0</v>
      </c>
      <c r="IG84" s="86" t="s">
        <v>366</v>
      </c>
      <c r="IH84" s="87"/>
    </row>
    <row r="85" spans="2:242" ht="33" customHeight="1" x14ac:dyDescent="0.25">
      <c r="B85" s="420">
        <v>120</v>
      </c>
      <c r="C85" s="421" t="s">
        <v>138</v>
      </c>
      <c r="D85" s="422">
        <v>218442</v>
      </c>
      <c r="E85" s="423">
        <v>934362</v>
      </c>
      <c r="F85" s="424" t="s">
        <v>89</v>
      </c>
      <c r="G85" s="88" t="s">
        <v>301</v>
      </c>
      <c r="H85" s="212" t="str">
        <f>'MASTER_ ALL areas - No.seedling'!G124</f>
        <v>6(4)</v>
      </c>
      <c r="I85" s="70">
        <f>'MASTER_ ALL areas - No.seedling'!H124</f>
        <v>0.85</v>
      </c>
      <c r="J85" s="71">
        <f>'MASTER_ ALL areas - No.seedling'!I124</f>
        <v>30.2</v>
      </c>
      <c r="K85" s="72">
        <f>'MASTER_ ALL areas - No.seedling'!J124</f>
        <v>26</v>
      </c>
      <c r="L85" s="73">
        <f t="shared" si="445"/>
        <v>520</v>
      </c>
      <c r="M85" s="74">
        <f>'MASTER_ ALL areas - No.seedling'!L124</f>
        <v>520</v>
      </c>
      <c r="N85" s="113">
        <f>'MASTER_ ALL areas - No.seedling'!M124</f>
        <v>0</v>
      </c>
      <c r="O85" s="114">
        <f>'MASTER_ ALL areas - No.seedling'!N124</f>
        <v>9</v>
      </c>
      <c r="P85" s="80">
        <f>'MASTER_ ALL areas - No.seedling'!O124</f>
        <v>0</v>
      </c>
      <c r="Q85" s="81">
        <f>'MASTER_ ALL areas - No.seedling'!P124</f>
        <v>0.34615384615384615</v>
      </c>
      <c r="R85" s="621"/>
      <c r="S85" s="617">
        <f>'MASTER_ ALL areas - No.seedling'!R124</f>
        <v>260</v>
      </c>
      <c r="T85" s="76">
        <f>'MASTER_ ALL areas - No.seedling'!S124</f>
        <v>0</v>
      </c>
      <c r="U85" s="77">
        <f t="shared" si="446"/>
        <v>0</v>
      </c>
      <c r="V85" s="82">
        <f>'MASTER_ ALL areas - No.seedling'!U124</f>
        <v>4</v>
      </c>
      <c r="W85" s="80">
        <f t="shared" si="447"/>
        <v>0.30769230769230771</v>
      </c>
      <c r="X85" s="619">
        <f>'MASTER_ ALL areas - No.seedling'!W124</f>
        <v>100</v>
      </c>
      <c r="Y85" s="82">
        <f>'MASTER_ ALL areas - No.seedling'!X124</f>
        <v>0</v>
      </c>
      <c r="Z85" s="77">
        <f t="shared" si="448"/>
        <v>0</v>
      </c>
      <c r="AA85" s="82">
        <f>'MASTER_ ALL areas - No.seedling'!Z124</f>
        <v>5</v>
      </c>
      <c r="AB85" s="80">
        <f t="shared" si="449"/>
        <v>1</v>
      </c>
      <c r="AC85" s="76">
        <f>'MASTER_ ALL areas - No.seedling'!AB124</f>
        <v>0</v>
      </c>
      <c r="AD85" s="76">
        <f>'MASTER_ ALL areas - No.seedling'!AC124</f>
        <v>0</v>
      </c>
      <c r="AE85" s="77">
        <f t="shared" si="450"/>
        <v>0</v>
      </c>
      <c r="AF85" s="82">
        <f>'MASTER_ ALL areas - No.seedling'!AE124</f>
        <v>0</v>
      </c>
      <c r="AG85" s="80">
        <f t="shared" si="451"/>
        <v>0</v>
      </c>
      <c r="AH85" s="76">
        <f>'MASTER_ ALL areas - No.seedling'!AG124</f>
        <v>160</v>
      </c>
      <c r="AI85" s="76">
        <f>'MASTER_ ALL areas - No.seedling'!AH124</f>
        <v>0</v>
      </c>
      <c r="AJ85" s="77">
        <f t="shared" si="452"/>
        <v>0</v>
      </c>
      <c r="AK85" s="82">
        <f>'MASTER_ ALL areas - No.seedling'!AJ124</f>
        <v>0</v>
      </c>
      <c r="AL85" s="81">
        <f t="shared" si="453"/>
        <v>0</v>
      </c>
      <c r="AM85" s="621"/>
      <c r="AN85" s="617">
        <f>'MASTER_ ALL areas - No.seedling'!AM124</f>
        <v>160</v>
      </c>
      <c r="AO85" s="76">
        <f>'MASTER_ ALL areas - No.seedling'!AN124</f>
        <v>0</v>
      </c>
      <c r="AP85" s="77">
        <f t="shared" si="454"/>
        <v>0</v>
      </c>
      <c r="AQ85" s="82">
        <f>'MASTER_ ALL areas - No.seedling'!AP124</f>
        <v>0</v>
      </c>
      <c r="AR85" s="77">
        <f t="shared" si="455"/>
        <v>0</v>
      </c>
      <c r="AS85" s="82">
        <f>'MASTER_ ALL areas - No.seedling'!AR124</f>
        <v>360</v>
      </c>
      <c r="AT85" s="76">
        <f>'MASTER_ ALL areas - No.seedling'!AS124</f>
        <v>0</v>
      </c>
      <c r="AU85" s="77">
        <f t="shared" si="456"/>
        <v>0</v>
      </c>
      <c r="AV85" s="82">
        <f>'MASTER_ ALL areas - No.seedling'!AU124</f>
        <v>9</v>
      </c>
      <c r="AW85" s="77">
        <f t="shared" si="457"/>
        <v>0.5</v>
      </c>
      <c r="AX85" s="71">
        <f>'MASTER_ ALL areas - No.seedling'!AW124</f>
        <v>0</v>
      </c>
      <c r="AY85" s="82">
        <f>'MASTER_ ALL areas - No.seedling'!AX124</f>
        <v>0</v>
      </c>
      <c r="AZ85" s="77">
        <f t="shared" si="458"/>
        <v>0</v>
      </c>
      <c r="BA85" s="82">
        <f>'MASTER_ ALL areas - No.seedling'!AZ124</f>
        <v>0</v>
      </c>
      <c r="BB85" s="77">
        <f t="shared" si="459"/>
        <v>0</v>
      </c>
      <c r="BC85" s="82">
        <f>'MASTER_ ALL areas - No.seedling'!BB124</f>
        <v>0</v>
      </c>
      <c r="BD85" s="76">
        <f>'MASTER_ ALL areas - No.seedling'!BC124</f>
        <v>0</v>
      </c>
      <c r="BE85" s="77">
        <f t="shared" si="460"/>
        <v>0</v>
      </c>
      <c r="BF85" s="82">
        <f>'MASTER_ ALL areas - No.seedling'!BE124</f>
        <v>0</v>
      </c>
      <c r="BG85" s="77">
        <f t="shared" si="461"/>
        <v>0</v>
      </c>
      <c r="BH85" s="82">
        <f>'MASTER_ ALL areas - No.seedling'!BG124</f>
        <v>0</v>
      </c>
      <c r="BI85" s="76">
        <f>'MASTER_ ALL areas - No.seedling'!BH124</f>
        <v>0</v>
      </c>
      <c r="BJ85" s="77">
        <f t="shared" si="462"/>
        <v>0</v>
      </c>
      <c r="BK85" s="82">
        <f>'MASTER_ ALL areas - No.seedling'!BJ124</f>
        <v>0</v>
      </c>
      <c r="BL85" s="77">
        <f t="shared" si="463"/>
        <v>0</v>
      </c>
      <c r="BM85" s="82">
        <f>'MASTER_ ALL areas - No.seedling'!BL124</f>
        <v>0</v>
      </c>
      <c r="BN85" s="76">
        <f>'MASTER_ ALL areas - No.seedling'!BM124</f>
        <v>0</v>
      </c>
      <c r="BO85" s="77">
        <f t="shared" si="464"/>
        <v>0</v>
      </c>
      <c r="BP85" s="82">
        <f>'MASTER_ ALL areas - No.seedling'!BO124</f>
        <v>0</v>
      </c>
      <c r="BQ85" s="77">
        <f t="shared" si="465"/>
        <v>0</v>
      </c>
      <c r="BR85" s="82">
        <f>'MASTER_ ALL areas - No.seedling'!BQ124</f>
        <v>0</v>
      </c>
      <c r="BS85" s="76">
        <f>'MASTER_ ALL areas - No.seedling'!BR124</f>
        <v>0</v>
      </c>
      <c r="BT85" s="77">
        <f t="shared" si="466"/>
        <v>0</v>
      </c>
      <c r="BU85" s="82">
        <f>'MASTER_ ALL areas - No.seedling'!BT124</f>
        <v>0</v>
      </c>
      <c r="BV85" s="77">
        <f t="shared" si="467"/>
        <v>0</v>
      </c>
      <c r="BW85" s="82">
        <f>'MASTER_ ALL areas - No.seedling'!BV124</f>
        <v>0</v>
      </c>
      <c r="BX85" s="76">
        <f>'MASTER_ ALL areas - No.seedling'!BW124</f>
        <v>0</v>
      </c>
      <c r="BY85" s="77">
        <f t="shared" si="468"/>
        <v>0</v>
      </c>
      <c r="BZ85" s="82">
        <f>'MASTER_ ALL areas - No.seedling'!BY124</f>
        <v>0</v>
      </c>
      <c r="CA85" s="81">
        <f t="shared" si="469"/>
        <v>0</v>
      </c>
      <c r="CB85" s="79"/>
      <c r="CC85" s="113">
        <f>'MASTER_ ALL areas - No.seedling'!CB124</f>
        <v>0</v>
      </c>
      <c r="CD85" s="76">
        <f>'MASTER_ ALL areas - No.seedling'!CC124</f>
        <v>0</v>
      </c>
      <c r="CE85" s="80">
        <f t="shared" si="470"/>
        <v>0</v>
      </c>
      <c r="CF85" s="76">
        <f>'MASTER_ ALL areas - No.seedling'!CE124</f>
        <v>0</v>
      </c>
      <c r="CG85" s="81">
        <f t="shared" si="471"/>
        <v>0</v>
      </c>
      <c r="CH85" s="113">
        <f>'MASTER_ ALL areas - No.seedling'!CG124</f>
        <v>0</v>
      </c>
      <c r="CI85" s="76">
        <f>'MASTER_ ALL areas - No.seedling'!CH124</f>
        <v>0</v>
      </c>
      <c r="CJ85" s="80">
        <f t="shared" si="472"/>
        <v>0</v>
      </c>
      <c r="CK85" s="76">
        <f>'MASTER_ ALL areas - No.seedling'!CJ124</f>
        <v>0</v>
      </c>
      <c r="CL85" s="81">
        <f t="shared" si="473"/>
        <v>0</v>
      </c>
      <c r="CM85" s="113">
        <f>'MASTER_ ALL areas - No.seedling'!CL124</f>
        <v>0</v>
      </c>
      <c r="CN85" s="76">
        <f>'MASTER_ ALL areas - No.seedling'!CM124</f>
        <v>0</v>
      </c>
      <c r="CO85" s="80">
        <f t="shared" si="474"/>
        <v>0</v>
      </c>
      <c r="CP85" s="76">
        <f>'MASTER_ ALL areas - No.seedling'!CO124</f>
        <v>0</v>
      </c>
      <c r="CQ85" s="81">
        <f t="shared" si="475"/>
        <v>0</v>
      </c>
      <c r="CR85" s="75">
        <f>'MASTER_ ALL areas - No.seedling'!CQ124</f>
        <v>160</v>
      </c>
      <c r="CS85" s="76">
        <f>'MASTER_ ALL areas - No.seedling'!CR124</f>
        <v>0</v>
      </c>
      <c r="CT85" s="80">
        <f t="shared" si="476"/>
        <v>0</v>
      </c>
      <c r="CU85" s="76">
        <f>'MASTER_ ALL areas - No.seedling'!CT124</f>
        <v>0</v>
      </c>
      <c r="CV85" s="81">
        <f t="shared" si="477"/>
        <v>0</v>
      </c>
      <c r="CW85" s="75">
        <f>'MASTER_ ALL areas - No.seedling'!CV124</f>
        <v>260</v>
      </c>
      <c r="CX85" s="76">
        <f>'MASTER_ ALL areas - No.seedling'!CW124</f>
        <v>0</v>
      </c>
      <c r="CY85" s="80">
        <f t="shared" si="478"/>
        <v>0</v>
      </c>
      <c r="CZ85" s="76">
        <f>'MASTER_ ALL areas - No.seedling'!CY124</f>
        <v>4</v>
      </c>
      <c r="DA85" s="81">
        <f t="shared" si="479"/>
        <v>0.30769230769230771</v>
      </c>
      <c r="DB85" s="75">
        <f>'MASTER_ ALL areas - No.seedling'!DA124</f>
        <v>100</v>
      </c>
      <c r="DC85" s="76">
        <f>'MASTER_ ALL areas - No.seedling'!DB124</f>
        <v>0</v>
      </c>
      <c r="DD85" s="80">
        <f t="shared" si="480"/>
        <v>0</v>
      </c>
      <c r="DE85" s="76">
        <f>'MASTER_ ALL areas - No.seedling'!DD124</f>
        <v>5</v>
      </c>
      <c r="DF85" s="81">
        <f t="shared" si="481"/>
        <v>1</v>
      </c>
      <c r="DG85" s="113">
        <f>'MASTER_ ALL areas - No.seedling'!DF124</f>
        <v>0</v>
      </c>
      <c r="DH85" s="76">
        <f>'MASTER_ ALL areas - No.seedling'!DG124</f>
        <v>0</v>
      </c>
      <c r="DI85" s="80">
        <f t="shared" si="482"/>
        <v>0</v>
      </c>
      <c r="DJ85" s="76">
        <f>'MASTER_ ALL areas - No.seedling'!DI124</f>
        <v>0</v>
      </c>
      <c r="DK85" s="81">
        <f t="shared" si="483"/>
        <v>0</v>
      </c>
      <c r="DL85" s="113">
        <f>'MASTER_ ALL areas - No.seedling'!DK124</f>
        <v>0</v>
      </c>
      <c r="DM85" s="76">
        <f>'MASTER_ ALL areas - No.seedling'!DL124</f>
        <v>0</v>
      </c>
      <c r="DN85" s="80">
        <f t="shared" si="484"/>
        <v>0</v>
      </c>
      <c r="DO85" s="76">
        <f>'MASTER_ ALL areas - No.seedling'!DN124</f>
        <v>0</v>
      </c>
      <c r="DP85" s="81">
        <f t="shared" si="485"/>
        <v>0</v>
      </c>
      <c r="DQ85" s="113">
        <f>'MASTER_ ALL areas - No.seedling'!DP124</f>
        <v>0</v>
      </c>
      <c r="DR85" s="76">
        <f>'MASTER_ ALL areas - No.seedling'!DQ124</f>
        <v>0</v>
      </c>
      <c r="DS85" s="80">
        <f t="shared" si="486"/>
        <v>0</v>
      </c>
      <c r="DT85" s="76">
        <f>'MASTER_ ALL areas - No.seedling'!DS124</f>
        <v>0</v>
      </c>
      <c r="DU85" s="81">
        <f t="shared" si="487"/>
        <v>0</v>
      </c>
      <c r="DV85" s="113">
        <f>'MASTER_ ALL areas - No.seedling'!DU124</f>
        <v>0</v>
      </c>
      <c r="DW85" s="76">
        <f>'MASTER_ ALL areas - No.seedling'!DV124</f>
        <v>0</v>
      </c>
      <c r="DX85" s="80">
        <f t="shared" si="488"/>
        <v>0</v>
      </c>
      <c r="DY85" s="76">
        <f>'MASTER_ ALL areas - No.seedling'!DX124</f>
        <v>0</v>
      </c>
      <c r="DZ85" s="81">
        <f t="shared" si="489"/>
        <v>0</v>
      </c>
      <c r="EA85" s="113">
        <f>'MASTER_ ALL areas - No.seedling'!DZ124</f>
        <v>0</v>
      </c>
      <c r="EB85" s="76">
        <f>'MASTER_ ALL areas - No.seedling'!EA124</f>
        <v>0</v>
      </c>
      <c r="EC85" s="80">
        <f t="shared" si="490"/>
        <v>0</v>
      </c>
      <c r="ED85" s="76">
        <f>'MASTER_ ALL areas - No.seedling'!EC124</f>
        <v>0</v>
      </c>
      <c r="EE85" s="81">
        <f t="shared" si="491"/>
        <v>0</v>
      </c>
      <c r="EF85" s="113">
        <f>'MASTER_ ALL areas - No.seedling'!EE124</f>
        <v>0</v>
      </c>
      <c r="EG85" s="76">
        <f>'MASTER_ ALL areas - No.seedling'!EF124</f>
        <v>0</v>
      </c>
      <c r="EH85" s="80">
        <f t="shared" si="492"/>
        <v>0</v>
      </c>
      <c r="EI85" s="76">
        <f>'MASTER_ ALL areas - No.seedling'!EH124</f>
        <v>0</v>
      </c>
      <c r="EJ85" s="81">
        <f t="shared" si="493"/>
        <v>0</v>
      </c>
      <c r="EK85" s="113">
        <f>'MASTER_ ALL areas - No.seedling'!EJ124</f>
        <v>0</v>
      </c>
      <c r="EL85" s="76">
        <f>'MASTER_ ALL areas - No.seedling'!EK124</f>
        <v>0</v>
      </c>
      <c r="EM85" s="80">
        <f t="shared" si="494"/>
        <v>0</v>
      </c>
      <c r="EN85" s="76">
        <f>'MASTER_ ALL areas - No.seedling'!EM124</f>
        <v>0</v>
      </c>
      <c r="EO85" s="81">
        <f t="shared" si="495"/>
        <v>0</v>
      </c>
      <c r="EP85" s="113">
        <f>'MASTER_ ALL areas - No.seedling'!EO124</f>
        <v>0</v>
      </c>
      <c r="EQ85" s="76">
        <f>'MASTER_ ALL areas - No.seedling'!EP124</f>
        <v>0</v>
      </c>
      <c r="ER85" s="80">
        <f t="shared" si="496"/>
        <v>0</v>
      </c>
      <c r="ES85" s="76">
        <f>'MASTER_ ALL areas - No.seedling'!ER124</f>
        <v>0</v>
      </c>
      <c r="ET85" s="81">
        <f t="shared" si="497"/>
        <v>0</v>
      </c>
      <c r="EU85" s="113">
        <f>'MASTER_ ALL areas - No.seedling'!ET124</f>
        <v>0</v>
      </c>
      <c r="EV85" s="76">
        <f>'MASTER_ ALL areas - No.seedling'!EU124</f>
        <v>0</v>
      </c>
      <c r="EW85" s="80">
        <f t="shared" si="498"/>
        <v>0</v>
      </c>
      <c r="EX85" s="76">
        <f>'MASTER_ ALL areas - No.seedling'!EW124</f>
        <v>0</v>
      </c>
      <c r="EY85" s="81">
        <f t="shared" si="499"/>
        <v>0</v>
      </c>
      <c r="EZ85" s="113">
        <f>'MASTER_ ALL areas - No.seedling'!EY124</f>
        <v>0</v>
      </c>
      <c r="FA85" s="76">
        <f>'MASTER_ ALL areas - No.seedling'!EZ124</f>
        <v>0</v>
      </c>
      <c r="FB85" s="80">
        <f t="shared" si="500"/>
        <v>0</v>
      </c>
      <c r="FC85" s="76">
        <f>'MASTER_ ALL areas - No.seedling'!FB124</f>
        <v>0</v>
      </c>
      <c r="FD85" s="81">
        <f t="shared" si="501"/>
        <v>0</v>
      </c>
      <c r="FE85" s="113">
        <f>'MASTER_ ALL areas - No.seedling'!FD124</f>
        <v>0</v>
      </c>
      <c r="FF85" s="76">
        <f>'MASTER_ ALL areas - No.seedling'!FE124</f>
        <v>0</v>
      </c>
      <c r="FG85" s="80">
        <f t="shared" si="502"/>
        <v>0</v>
      </c>
      <c r="FH85" s="76">
        <f>'MASTER_ ALL areas - No.seedling'!FG124</f>
        <v>0</v>
      </c>
      <c r="FI85" s="81">
        <f t="shared" si="503"/>
        <v>0</v>
      </c>
      <c r="FJ85" s="113">
        <f>'MASTER_ ALL areas - No.seedling'!FI124</f>
        <v>0</v>
      </c>
      <c r="FK85" s="76">
        <f>'MASTER_ ALL areas - No.seedling'!FJ124</f>
        <v>0</v>
      </c>
      <c r="FL85" s="80">
        <f t="shared" si="504"/>
        <v>0</v>
      </c>
      <c r="FM85" s="76">
        <f>'MASTER_ ALL areas - No.seedling'!FL124</f>
        <v>0</v>
      </c>
      <c r="FN85" s="81">
        <f t="shared" si="505"/>
        <v>0</v>
      </c>
      <c r="FO85" s="113">
        <f>'MASTER_ ALL areas - No.seedling'!FN124</f>
        <v>0</v>
      </c>
      <c r="FP85" s="76">
        <f>'MASTER_ ALL areas - No.seedling'!FO124</f>
        <v>0</v>
      </c>
      <c r="FQ85" s="80">
        <f t="shared" si="506"/>
        <v>0</v>
      </c>
      <c r="FR85" s="76">
        <f>'MASTER_ ALL areas - No.seedling'!FQ124</f>
        <v>0</v>
      </c>
      <c r="FS85" s="81">
        <f t="shared" si="507"/>
        <v>0</v>
      </c>
      <c r="FT85" s="113">
        <f>'MASTER_ ALL areas - No.seedling'!FS124</f>
        <v>0</v>
      </c>
      <c r="FU85" s="76">
        <f>'MASTER_ ALL areas - No.seedling'!FT124</f>
        <v>0</v>
      </c>
      <c r="FV85" s="80">
        <f t="shared" si="508"/>
        <v>0</v>
      </c>
      <c r="FW85" s="76">
        <f>'MASTER_ ALL areas - No.seedling'!FV124</f>
        <v>0</v>
      </c>
      <c r="FX85" s="81">
        <f t="shared" si="509"/>
        <v>0</v>
      </c>
      <c r="FY85" s="113">
        <f>'MASTER_ ALL areas - No.seedling'!FX124</f>
        <v>0</v>
      </c>
      <c r="FZ85" s="76">
        <f>'MASTER_ ALL areas - No.seedling'!FY124</f>
        <v>0</v>
      </c>
      <c r="GA85" s="80">
        <f t="shared" si="510"/>
        <v>0</v>
      </c>
      <c r="GB85" s="76">
        <f>'MASTER_ ALL areas - No.seedling'!GA124</f>
        <v>0</v>
      </c>
      <c r="GC85" s="81">
        <f t="shared" si="511"/>
        <v>0</v>
      </c>
      <c r="GD85" s="113">
        <f>'MASTER_ ALL areas - No.seedling'!GC124</f>
        <v>0</v>
      </c>
      <c r="GE85" s="76">
        <f>'MASTER_ ALL areas - No.seedling'!GD124</f>
        <v>0</v>
      </c>
      <c r="GF85" s="80">
        <f t="shared" si="512"/>
        <v>0</v>
      </c>
      <c r="GG85" s="76">
        <f>'MASTER_ ALL areas - No.seedling'!GF124</f>
        <v>0</v>
      </c>
      <c r="GH85" s="81">
        <f t="shared" si="513"/>
        <v>0</v>
      </c>
      <c r="GI85" s="113">
        <f>'MASTER_ ALL areas - No.seedling'!GH124</f>
        <v>0</v>
      </c>
      <c r="GJ85" s="76">
        <f>'MASTER_ ALL areas - No.seedling'!GI124</f>
        <v>0</v>
      </c>
      <c r="GK85" s="80">
        <f t="shared" si="514"/>
        <v>0</v>
      </c>
      <c r="GL85" s="76">
        <f>'MASTER_ ALL areas - No.seedling'!GK124</f>
        <v>0</v>
      </c>
      <c r="GM85" s="81">
        <f t="shared" si="515"/>
        <v>0</v>
      </c>
      <c r="GN85" s="113">
        <f>'MASTER_ ALL areas - No.seedling'!GM124</f>
        <v>0</v>
      </c>
      <c r="GO85" s="76">
        <f>'MASTER_ ALL areas - No.seedling'!GN124</f>
        <v>0</v>
      </c>
      <c r="GP85" s="80">
        <f t="shared" si="516"/>
        <v>0</v>
      </c>
      <c r="GQ85" s="76">
        <f>'MASTER_ ALL areas - No.seedling'!GP124</f>
        <v>0</v>
      </c>
      <c r="GR85" s="81">
        <f t="shared" si="517"/>
        <v>0</v>
      </c>
      <c r="GS85" s="113">
        <f>'MASTER_ ALL areas - No.seedling'!GR124</f>
        <v>0</v>
      </c>
      <c r="GT85" s="76">
        <f>'MASTER_ ALL areas - No.seedling'!GS124</f>
        <v>0</v>
      </c>
      <c r="GU85" s="80">
        <f t="shared" si="518"/>
        <v>0</v>
      </c>
      <c r="GV85" s="76">
        <f>'MASTER_ ALL areas - No.seedling'!GU124</f>
        <v>0</v>
      </c>
      <c r="GW85" s="81">
        <f t="shared" si="519"/>
        <v>0</v>
      </c>
      <c r="GX85" s="113">
        <f>'MASTER_ ALL areas - No.seedling'!GW124</f>
        <v>0</v>
      </c>
      <c r="GY85" s="76">
        <f>'MASTER_ ALL areas - No.seedling'!GX124</f>
        <v>0</v>
      </c>
      <c r="GZ85" s="80">
        <f t="shared" si="520"/>
        <v>0</v>
      </c>
      <c r="HA85" s="76">
        <f>'MASTER_ ALL areas - No.seedling'!GZ124</f>
        <v>0</v>
      </c>
      <c r="HB85" s="81">
        <f t="shared" si="521"/>
        <v>0</v>
      </c>
      <c r="HC85" s="113">
        <f>'MASTER_ ALL areas - No.seedling'!HB124</f>
        <v>0</v>
      </c>
      <c r="HD85" s="76">
        <f>'MASTER_ ALL areas - No.seedling'!HC124</f>
        <v>0</v>
      </c>
      <c r="HE85" s="80">
        <f t="shared" si="522"/>
        <v>0</v>
      </c>
      <c r="HF85" s="76">
        <f>'MASTER_ ALL areas - No.seedling'!HE124</f>
        <v>0</v>
      </c>
      <c r="HG85" s="81">
        <f t="shared" si="523"/>
        <v>0</v>
      </c>
      <c r="HH85" s="113">
        <f>'MASTER_ ALL areas - No.seedling'!HG124</f>
        <v>0</v>
      </c>
      <c r="HI85" s="76">
        <f>'MASTER_ ALL areas - No.seedling'!HH124</f>
        <v>0</v>
      </c>
      <c r="HJ85" s="80">
        <f t="shared" si="524"/>
        <v>0</v>
      </c>
      <c r="HK85" s="76">
        <f>'MASTER_ ALL areas - No.seedling'!HJ124</f>
        <v>0</v>
      </c>
      <c r="HL85" s="81">
        <f t="shared" si="525"/>
        <v>0</v>
      </c>
      <c r="HM85" s="113">
        <f>'MASTER_ ALL areas - No.seedling'!HL124</f>
        <v>0</v>
      </c>
      <c r="HN85" s="76">
        <f>'MASTER_ ALL areas - No.seedling'!HM124</f>
        <v>0</v>
      </c>
      <c r="HO85" s="80">
        <f t="shared" si="526"/>
        <v>0</v>
      </c>
      <c r="HP85" s="76">
        <f>'MASTER_ ALL areas - No.seedling'!HO124</f>
        <v>0</v>
      </c>
      <c r="HQ85" s="81">
        <f t="shared" si="527"/>
        <v>0</v>
      </c>
      <c r="HR85" s="113">
        <f>'MASTER_ ALL areas - No.seedling'!HQ124</f>
        <v>0</v>
      </c>
      <c r="HS85" s="76">
        <f>'MASTER_ ALL areas - No.seedling'!HR124</f>
        <v>0</v>
      </c>
      <c r="HT85" s="80">
        <f t="shared" si="528"/>
        <v>0</v>
      </c>
      <c r="HU85" s="76">
        <f>'MASTER_ ALL areas - No.seedling'!HT124</f>
        <v>0</v>
      </c>
      <c r="HV85" s="81">
        <f t="shared" si="529"/>
        <v>0</v>
      </c>
      <c r="HW85" s="113">
        <f>'MASTER_ ALL areas - No.seedling'!HV124</f>
        <v>0</v>
      </c>
      <c r="HX85" s="76">
        <f>'MASTER_ ALL areas - No.seedling'!HW124</f>
        <v>0</v>
      </c>
      <c r="HY85" s="80">
        <f t="shared" si="530"/>
        <v>0</v>
      </c>
      <c r="HZ85" s="76">
        <f>'MASTER_ ALL areas - No.seedling'!HY124</f>
        <v>0</v>
      </c>
      <c r="IA85" s="81">
        <f t="shared" si="531"/>
        <v>0</v>
      </c>
      <c r="IB85" s="113">
        <f>'MASTER_ ALL areas - No.seedling'!IA124</f>
        <v>0</v>
      </c>
      <c r="IC85" s="76">
        <f>'MASTER_ ALL areas - No.seedling'!IB124</f>
        <v>0</v>
      </c>
      <c r="ID85" s="80">
        <f t="shared" si="532"/>
        <v>0</v>
      </c>
      <c r="IE85" s="76">
        <f>'MASTER_ ALL areas - No.seedling'!ID124</f>
        <v>0</v>
      </c>
      <c r="IF85" s="85">
        <f t="shared" si="533"/>
        <v>0</v>
      </c>
      <c r="IG85" s="86" t="s">
        <v>368</v>
      </c>
      <c r="IH85" s="87"/>
    </row>
    <row r="86" spans="2:242" ht="33" customHeight="1" x14ac:dyDescent="0.25">
      <c r="B86" s="420">
        <v>121</v>
      </c>
      <c r="C86" s="421" t="s">
        <v>354</v>
      </c>
      <c r="D86" s="422">
        <v>218030</v>
      </c>
      <c r="E86" s="423">
        <v>934564</v>
      </c>
      <c r="F86" s="424" t="s">
        <v>89</v>
      </c>
      <c r="G86" s="88" t="s">
        <v>105</v>
      </c>
      <c r="H86" s="212" t="str">
        <f>'MASTER_ ALL areas - No.seedling'!G125</f>
        <v>1(2)</v>
      </c>
      <c r="I86" s="70">
        <f>'MASTER_ ALL areas - No.seedling'!H125</f>
        <v>0.05</v>
      </c>
      <c r="J86" s="71">
        <f>'MASTER_ ALL areas - No.seedling'!I125</f>
        <v>53.8</v>
      </c>
      <c r="K86" s="72">
        <f>'MASTER_ ALL areas - No.seedling'!J125</f>
        <v>104</v>
      </c>
      <c r="L86" s="73">
        <f t="shared" si="445"/>
        <v>2080</v>
      </c>
      <c r="M86" s="74">
        <f>'MASTER_ ALL areas - No.seedling'!L125</f>
        <v>2080</v>
      </c>
      <c r="N86" s="113">
        <f>'MASTER_ ALL areas - No.seedling'!M125</f>
        <v>3</v>
      </c>
      <c r="O86" s="114">
        <f>'MASTER_ ALL areas - No.seedling'!N125</f>
        <v>102</v>
      </c>
      <c r="P86" s="80">
        <f>'MASTER_ ALL areas - No.seedling'!O125</f>
        <v>2.8846153846153848E-2</v>
      </c>
      <c r="Q86" s="81">
        <f>'MASTER_ ALL areas - No.seedling'!P125</f>
        <v>0.98076923076923073</v>
      </c>
      <c r="R86" s="621"/>
      <c r="S86" s="617">
        <f>'MASTER_ ALL areas - No.seedling'!R125</f>
        <v>880</v>
      </c>
      <c r="T86" s="76">
        <f>'MASTER_ ALL areas - No.seedling'!S125</f>
        <v>3</v>
      </c>
      <c r="U86" s="77">
        <f t="shared" si="446"/>
        <v>6.8181818181818177E-2</v>
      </c>
      <c r="V86" s="82">
        <f>'MASTER_ ALL areas - No.seedling'!U125</f>
        <v>42</v>
      </c>
      <c r="W86" s="80">
        <f t="shared" si="447"/>
        <v>0.95454545454545459</v>
      </c>
      <c r="X86" s="619">
        <f>'MASTER_ ALL areas - No.seedling'!W125</f>
        <v>1020</v>
      </c>
      <c r="Y86" s="82">
        <f>'MASTER_ ALL areas - No.seedling'!X125</f>
        <v>0</v>
      </c>
      <c r="Z86" s="77">
        <f t="shared" si="448"/>
        <v>0</v>
      </c>
      <c r="AA86" s="82">
        <f>'MASTER_ ALL areas - No.seedling'!Z125</f>
        <v>51</v>
      </c>
      <c r="AB86" s="80">
        <f t="shared" si="449"/>
        <v>1</v>
      </c>
      <c r="AC86" s="76">
        <f>'MASTER_ ALL areas - No.seedling'!AB125</f>
        <v>160</v>
      </c>
      <c r="AD86" s="76">
        <f>'MASTER_ ALL areas - No.seedling'!AC125</f>
        <v>0</v>
      </c>
      <c r="AE86" s="77">
        <f t="shared" si="450"/>
        <v>0</v>
      </c>
      <c r="AF86" s="82">
        <f>'MASTER_ ALL areas - No.seedling'!AE125</f>
        <v>8</v>
      </c>
      <c r="AG86" s="80">
        <f t="shared" si="451"/>
        <v>1</v>
      </c>
      <c r="AH86" s="76">
        <f>'MASTER_ ALL areas - No.seedling'!AG125</f>
        <v>20</v>
      </c>
      <c r="AI86" s="76">
        <f>'MASTER_ ALL areas - No.seedling'!AH125</f>
        <v>0</v>
      </c>
      <c r="AJ86" s="77">
        <f t="shared" si="452"/>
        <v>0</v>
      </c>
      <c r="AK86" s="82">
        <f>'MASTER_ ALL areas - No.seedling'!AJ125</f>
        <v>1</v>
      </c>
      <c r="AL86" s="81">
        <f t="shared" si="453"/>
        <v>1</v>
      </c>
      <c r="AM86" s="621"/>
      <c r="AN86" s="617">
        <f>'MASTER_ ALL areas - No.seedling'!AM125</f>
        <v>1160</v>
      </c>
      <c r="AO86" s="76">
        <f>'MASTER_ ALL areas - No.seedling'!AN125</f>
        <v>0</v>
      </c>
      <c r="AP86" s="77">
        <f t="shared" si="454"/>
        <v>0</v>
      </c>
      <c r="AQ86" s="82">
        <f>'MASTER_ ALL areas - No.seedling'!AP125</f>
        <v>58</v>
      </c>
      <c r="AR86" s="77">
        <f t="shared" si="455"/>
        <v>1</v>
      </c>
      <c r="AS86" s="82">
        <f>'MASTER_ ALL areas - No.seedling'!AR125</f>
        <v>40</v>
      </c>
      <c r="AT86" s="76">
        <f>'MASTER_ ALL areas - No.seedling'!AS125</f>
        <v>0</v>
      </c>
      <c r="AU86" s="77">
        <f t="shared" si="456"/>
        <v>0</v>
      </c>
      <c r="AV86" s="82">
        <f>'MASTER_ ALL areas - No.seedling'!AU125</f>
        <v>2</v>
      </c>
      <c r="AW86" s="77">
        <f t="shared" si="457"/>
        <v>1</v>
      </c>
      <c r="AX86" s="71">
        <f>'MASTER_ ALL areas - No.seedling'!AW125</f>
        <v>0</v>
      </c>
      <c r="AY86" s="82">
        <f>'MASTER_ ALL areas - No.seedling'!AX125</f>
        <v>0</v>
      </c>
      <c r="AZ86" s="77">
        <f t="shared" si="458"/>
        <v>0</v>
      </c>
      <c r="BA86" s="82">
        <f>'MASTER_ ALL areas - No.seedling'!AZ125</f>
        <v>0</v>
      </c>
      <c r="BB86" s="77">
        <f t="shared" si="459"/>
        <v>0</v>
      </c>
      <c r="BC86" s="82">
        <f>'MASTER_ ALL areas - No.seedling'!BB125</f>
        <v>0</v>
      </c>
      <c r="BD86" s="76">
        <f>'MASTER_ ALL areas - No.seedling'!BC125</f>
        <v>0</v>
      </c>
      <c r="BE86" s="77">
        <f t="shared" si="460"/>
        <v>0</v>
      </c>
      <c r="BF86" s="82">
        <f>'MASTER_ ALL areas - No.seedling'!BE125</f>
        <v>0</v>
      </c>
      <c r="BG86" s="77">
        <f t="shared" si="461"/>
        <v>0</v>
      </c>
      <c r="BH86" s="82">
        <f>'MASTER_ ALL areas - No.seedling'!BG125</f>
        <v>840</v>
      </c>
      <c r="BI86" s="76">
        <f>'MASTER_ ALL areas - No.seedling'!BH125</f>
        <v>3</v>
      </c>
      <c r="BJ86" s="77">
        <f t="shared" si="462"/>
        <v>7.1428571428571425E-2</v>
      </c>
      <c r="BK86" s="82">
        <f>'MASTER_ ALL areas - No.seedling'!BJ125</f>
        <v>40</v>
      </c>
      <c r="BL86" s="77">
        <f t="shared" si="463"/>
        <v>0.95238095238095233</v>
      </c>
      <c r="BM86" s="82">
        <f>'MASTER_ ALL areas - No.seedling'!BL125</f>
        <v>0</v>
      </c>
      <c r="BN86" s="76">
        <f>'MASTER_ ALL areas - No.seedling'!BM125</f>
        <v>0</v>
      </c>
      <c r="BO86" s="77">
        <f t="shared" si="464"/>
        <v>0</v>
      </c>
      <c r="BP86" s="82">
        <f>'MASTER_ ALL areas - No.seedling'!BO125</f>
        <v>0</v>
      </c>
      <c r="BQ86" s="77">
        <f t="shared" si="465"/>
        <v>0</v>
      </c>
      <c r="BR86" s="82">
        <f>'MASTER_ ALL areas - No.seedling'!BQ125</f>
        <v>0</v>
      </c>
      <c r="BS86" s="76">
        <f>'MASTER_ ALL areas - No.seedling'!BR125</f>
        <v>0</v>
      </c>
      <c r="BT86" s="77">
        <f t="shared" si="466"/>
        <v>0</v>
      </c>
      <c r="BU86" s="82">
        <f>'MASTER_ ALL areas - No.seedling'!BT125</f>
        <v>0</v>
      </c>
      <c r="BV86" s="77">
        <f t="shared" si="467"/>
        <v>0</v>
      </c>
      <c r="BW86" s="82">
        <f>'MASTER_ ALL areas - No.seedling'!BV125</f>
        <v>40</v>
      </c>
      <c r="BX86" s="76">
        <f>'MASTER_ ALL areas - No.seedling'!BW125</f>
        <v>0</v>
      </c>
      <c r="BY86" s="77">
        <f t="shared" si="468"/>
        <v>0</v>
      </c>
      <c r="BZ86" s="82">
        <f>'MASTER_ ALL areas - No.seedling'!BY125</f>
        <v>2</v>
      </c>
      <c r="CA86" s="81">
        <f t="shared" si="469"/>
        <v>1</v>
      </c>
      <c r="CB86" s="79"/>
      <c r="CC86" s="75">
        <f>'MASTER_ ALL areas - No.seedling'!CB125</f>
        <v>60</v>
      </c>
      <c r="CD86" s="76">
        <f>'MASTER_ ALL areas - No.seedling'!CC125</f>
        <v>0</v>
      </c>
      <c r="CE86" s="80">
        <f t="shared" si="470"/>
        <v>0</v>
      </c>
      <c r="CF86" s="76">
        <f>'MASTER_ ALL areas - No.seedling'!CE125</f>
        <v>3</v>
      </c>
      <c r="CG86" s="81">
        <f t="shared" si="471"/>
        <v>1</v>
      </c>
      <c r="CH86" s="75">
        <f>'MASTER_ ALL areas - No.seedling'!CG125</f>
        <v>940</v>
      </c>
      <c r="CI86" s="76">
        <f>'MASTER_ ALL areas - No.seedling'!CH125</f>
        <v>0</v>
      </c>
      <c r="CJ86" s="80">
        <f t="shared" si="472"/>
        <v>0</v>
      </c>
      <c r="CK86" s="76">
        <f>'MASTER_ ALL areas - No.seedling'!CJ125</f>
        <v>47</v>
      </c>
      <c r="CL86" s="81">
        <f t="shared" si="473"/>
        <v>1</v>
      </c>
      <c r="CM86" s="75">
        <f>'MASTER_ ALL areas - No.seedling'!CL125</f>
        <v>140</v>
      </c>
      <c r="CN86" s="76">
        <f>'MASTER_ ALL areas - No.seedling'!CM125</f>
        <v>0</v>
      </c>
      <c r="CO86" s="80">
        <f t="shared" si="474"/>
        <v>0</v>
      </c>
      <c r="CP86" s="76">
        <f>'MASTER_ ALL areas - No.seedling'!CO125</f>
        <v>7</v>
      </c>
      <c r="CQ86" s="81">
        <f t="shared" si="475"/>
        <v>1</v>
      </c>
      <c r="CR86" s="75">
        <f>'MASTER_ ALL areas - No.seedling'!CQ125</f>
        <v>20</v>
      </c>
      <c r="CS86" s="76">
        <f>'MASTER_ ALL areas - No.seedling'!CR125</f>
        <v>0</v>
      </c>
      <c r="CT86" s="80">
        <f t="shared" si="476"/>
        <v>0</v>
      </c>
      <c r="CU86" s="76">
        <f>'MASTER_ ALL areas - No.seedling'!CT125</f>
        <v>1</v>
      </c>
      <c r="CV86" s="81">
        <f t="shared" si="477"/>
        <v>1</v>
      </c>
      <c r="CW86" s="75">
        <f>'MASTER_ ALL areas - No.seedling'!CV125</f>
        <v>40</v>
      </c>
      <c r="CX86" s="76">
        <f>'MASTER_ ALL areas - No.seedling'!CW125</f>
        <v>0</v>
      </c>
      <c r="CY86" s="80">
        <f t="shared" si="478"/>
        <v>0</v>
      </c>
      <c r="CZ86" s="76">
        <f>'MASTER_ ALL areas - No.seedling'!CY125</f>
        <v>2</v>
      </c>
      <c r="DA86" s="81">
        <f t="shared" si="479"/>
        <v>1</v>
      </c>
      <c r="DB86" s="113">
        <f>'MASTER_ ALL areas - No.seedling'!DA125</f>
        <v>0</v>
      </c>
      <c r="DC86" s="76">
        <f>'MASTER_ ALL areas - No.seedling'!DB125</f>
        <v>0</v>
      </c>
      <c r="DD86" s="80">
        <f t="shared" si="480"/>
        <v>0</v>
      </c>
      <c r="DE86" s="76">
        <f>'MASTER_ ALL areas - No.seedling'!DD125</f>
        <v>0</v>
      </c>
      <c r="DF86" s="81">
        <f t="shared" si="481"/>
        <v>0</v>
      </c>
      <c r="DG86" s="113">
        <f>'MASTER_ ALL areas - No.seedling'!DF125</f>
        <v>0</v>
      </c>
      <c r="DH86" s="76">
        <f>'MASTER_ ALL areas - No.seedling'!DG125</f>
        <v>0</v>
      </c>
      <c r="DI86" s="80">
        <f t="shared" si="482"/>
        <v>0</v>
      </c>
      <c r="DJ86" s="76">
        <f>'MASTER_ ALL areas - No.seedling'!DI125</f>
        <v>0</v>
      </c>
      <c r="DK86" s="81">
        <f t="shared" si="483"/>
        <v>0</v>
      </c>
      <c r="DL86" s="113">
        <f>'MASTER_ ALL areas - No.seedling'!DK125</f>
        <v>0</v>
      </c>
      <c r="DM86" s="76">
        <f>'MASTER_ ALL areas - No.seedling'!DL125</f>
        <v>0</v>
      </c>
      <c r="DN86" s="80">
        <f t="shared" si="484"/>
        <v>0</v>
      </c>
      <c r="DO86" s="76">
        <f>'MASTER_ ALL areas - No.seedling'!DN125</f>
        <v>0</v>
      </c>
      <c r="DP86" s="81">
        <f t="shared" si="485"/>
        <v>0</v>
      </c>
      <c r="DQ86" s="113">
        <f>'MASTER_ ALL areas - No.seedling'!DP125</f>
        <v>0</v>
      </c>
      <c r="DR86" s="76">
        <f>'MASTER_ ALL areas - No.seedling'!DQ125</f>
        <v>0</v>
      </c>
      <c r="DS86" s="80">
        <f t="shared" si="486"/>
        <v>0</v>
      </c>
      <c r="DT86" s="76">
        <f>'MASTER_ ALL areas - No.seedling'!DS125</f>
        <v>0</v>
      </c>
      <c r="DU86" s="81">
        <f t="shared" si="487"/>
        <v>0</v>
      </c>
      <c r="DV86" s="113">
        <f>'MASTER_ ALL areas - No.seedling'!DU125</f>
        <v>0</v>
      </c>
      <c r="DW86" s="76">
        <f>'MASTER_ ALL areas - No.seedling'!DV125</f>
        <v>0</v>
      </c>
      <c r="DX86" s="80">
        <f t="shared" si="488"/>
        <v>0</v>
      </c>
      <c r="DY86" s="76">
        <f>'MASTER_ ALL areas - No.seedling'!DX125</f>
        <v>0</v>
      </c>
      <c r="DZ86" s="81">
        <f t="shared" si="489"/>
        <v>0</v>
      </c>
      <c r="EA86" s="113">
        <f>'MASTER_ ALL areas - No.seedling'!DZ125</f>
        <v>0</v>
      </c>
      <c r="EB86" s="76">
        <f>'MASTER_ ALL areas - No.seedling'!EA125</f>
        <v>0</v>
      </c>
      <c r="EC86" s="80">
        <f t="shared" si="490"/>
        <v>0</v>
      </c>
      <c r="ED86" s="76">
        <f>'MASTER_ ALL areas - No.seedling'!EC125</f>
        <v>0</v>
      </c>
      <c r="EE86" s="81">
        <f t="shared" si="491"/>
        <v>0</v>
      </c>
      <c r="EF86" s="113">
        <f>'MASTER_ ALL areas - No.seedling'!EE125</f>
        <v>0</v>
      </c>
      <c r="EG86" s="76">
        <f>'MASTER_ ALL areas - No.seedling'!EF125</f>
        <v>0</v>
      </c>
      <c r="EH86" s="80">
        <f t="shared" si="492"/>
        <v>0</v>
      </c>
      <c r="EI86" s="76">
        <f>'MASTER_ ALL areas - No.seedling'!EH125</f>
        <v>0</v>
      </c>
      <c r="EJ86" s="81">
        <f t="shared" si="493"/>
        <v>0</v>
      </c>
      <c r="EK86" s="113">
        <f>'MASTER_ ALL areas - No.seedling'!EJ125</f>
        <v>0</v>
      </c>
      <c r="EL86" s="76">
        <f>'MASTER_ ALL areas - No.seedling'!EK125</f>
        <v>0</v>
      </c>
      <c r="EM86" s="80">
        <f t="shared" si="494"/>
        <v>0</v>
      </c>
      <c r="EN86" s="76">
        <f>'MASTER_ ALL areas - No.seedling'!EM125</f>
        <v>0</v>
      </c>
      <c r="EO86" s="81">
        <f t="shared" si="495"/>
        <v>0</v>
      </c>
      <c r="EP86" s="113">
        <f>'MASTER_ ALL areas - No.seedling'!EO125</f>
        <v>0</v>
      </c>
      <c r="EQ86" s="76">
        <f>'MASTER_ ALL areas - No.seedling'!EP125</f>
        <v>0</v>
      </c>
      <c r="ER86" s="80">
        <f t="shared" si="496"/>
        <v>0</v>
      </c>
      <c r="ES86" s="76">
        <f>'MASTER_ ALL areas - No.seedling'!ER125</f>
        <v>0</v>
      </c>
      <c r="ET86" s="81">
        <f t="shared" si="497"/>
        <v>0</v>
      </c>
      <c r="EU86" s="113">
        <f>'MASTER_ ALL areas - No.seedling'!ET125</f>
        <v>0</v>
      </c>
      <c r="EV86" s="76">
        <f>'MASTER_ ALL areas - No.seedling'!EU125</f>
        <v>0</v>
      </c>
      <c r="EW86" s="80">
        <f t="shared" si="498"/>
        <v>0</v>
      </c>
      <c r="EX86" s="76">
        <f>'MASTER_ ALL areas - No.seedling'!EW125</f>
        <v>0</v>
      </c>
      <c r="EY86" s="81">
        <f t="shared" si="499"/>
        <v>0</v>
      </c>
      <c r="EZ86" s="113">
        <f>'MASTER_ ALL areas - No.seedling'!EY125</f>
        <v>0</v>
      </c>
      <c r="FA86" s="76">
        <f>'MASTER_ ALL areas - No.seedling'!EZ125</f>
        <v>0</v>
      </c>
      <c r="FB86" s="80">
        <f t="shared" si="500"/>
        <v>0</v>
      </c>
      <c r="FC86" s="76">
        <f>'MASTER_ ALL areas - No.seedling'!FB125</f>
        <v>0</v>
      </c>
      <c r="FD86" s="81">
        <f t="shared" si="501"/>
        <v>0</v>
      </c>
      <c r="FE86" s="75">
        <f>'MASTER_ ALL areas - No.seedling'!FD125</f>
        <v>760</v>
      </c>
      <c r="FF86" s="76">
        <f>'MASTER_ ALL areas - No.seedling'!FE125</f>
        <v>3</v>
      </c>
      <c r="FG86" s="80">
        <f t="shared" si="502"/>
        <v>7.8947368421052627E-2</v>
      </c>
      <c r="FH86" s="76">
        <f>'MASTER_ ALL areas - No.seedling'!FG125</f>
        <v>36</v>
      </c>
      <c r="FI86" s="81">
        <f t="shared" si="503"/>
        <v>0.94736842105263153</v>
      </c>
      <c r="FJ86" s="75">
        <f>'MASTER_ ALL areas - No.seedling'!FI125</f>
        <v>60</v>
      </c>
      <c r="FK86" s="76">
        <f>'MASTER_ ALL areas - No.seedling'!FJ125</f>
        <v>0</v>
      </c>
      <c r="FL86" s="80">
        <f t="shared" si="504"/>
        <v>0</v>
      </c>
      <c r="FM86" s="76">
        <f>'MASTER_ ALL areas - No.seedling'!FL125</f>
        <v>3</v>
      </c>
      <c r="FN86" s="81">
        <f t="shared" si="505"/>
        <v>1</v>
      </c>
      <c r="FO86" s="75">
        <f>'MASTER_ ALL areas - No.seedling'!FN125</f>
        <v>20</v>
      </c>
      <c r="FP86" s="76">
        <f>'MASTER_ ALL areas - No.seedling'!FO125</f>
        <v>0</v>
      </c>
      <c r="FQ86" s="80">
        <f t="shared" si="506"/>
        <v>0</v>
      </c>
      <c r="FR86" s="76">
        <f>'MASTER_ ALL areas - No.seedling'!FQ125</f>
        <v>1</v>
      </c>
      <c r="FS86" s="81">
        <f t="shared" si="507"/>
        <v>1</v>
      </c>
      <c r="FT86" s="113">
        <f>'MASTER_ ALL areas - No.seedling'!FS125</f>
        <v>0</v>
      </c>
      <c r="FU86" s="76">
        <f>'MASTER_ ALL areas - No.seedling'!FT125</f>
        <v>0</v>
      </c>
      <c r="FV86" s="80">
        <f t="shared" si="508"/>
        <v>0</v>
      </c>
      <c r="FW86" s="76">
        <f>'MASTER_ ALL areas - No.seedling'!FV125</f>
        <v>0</v>
      </c>
      <c r="FX86" s="81">
        <f t="shared" si="509"/>
        <v>0</v>
      </c>
      <c r="FY86" s="113">
        <f>'MASTER_ ALL areas - No.seedling'!FX125</f>
        <v>0</v>
      </c>
      <c r="FZ86" s="76">
        <f>'MASTER_ ALL areas - No.seedling'!FY125</f>
        <v>0</v>
      </c>
      <c r="GA86" s="80">
        <f t="shared" si="510"/>
        <v>0</v>
      </c>
      <c r="GB86" s="76">
        <f>'MASTER_ ALL areas - No.seedling'!GA125</f>
        <v>0</v>
      </c>
      <c r="GC86" s="81">
        <f t="shared" si="511"/>
        <v>0</v>
      </c>
      <c r="GD86" s="113">
        <f>'MASTER_ ALL areas - No.seedling'!GC125</f>
        <v>0</v>
      </c>
      <c r="GE86" s="76">
        <f>'MASTER_ ALL areas - No.seedling'!GD125</f>
        <v>0</v>
      </c>
      <c r="GF86" s="80">
        <f t="shared" si="512"/>
        <v>0</v>
      </c>
      <c r="GG86" s="76">
        <f>'MASTER_ ALL areas - No.seedling'!GF125</f>
        <v>0</v>
      </c>
      <c r="GH86" s="81">
        <f t="shared" si="513"/>
        <v>0</v>
      </c>
      <c r="GI86" s="113">
        <f>'MASTER_ ALL areas - No.seedling'!GH125</f>
        <v>0</v>
      </c>
      <c r="GJ86" s="76">
        <f>'MASTER_ ALL areas - No.seedling'!GI125</f>
        <v>0</v>
      </c>
      <c r="GK86" s="80">
        <f t="shared" si="514"/>
        <v>0</v>
      </c>
      <c r="GL86" s="76">
        <f>'MASTER_ ALL areas - No.seedling'!GK125</f>
        <v>0</v>
      </c>
      <c r="GM86" s="81">
        <f t="shared" si="515"/>
        <v>0</v>
      </c>
      <c r="GN86" s="113">
        <f>'MASTER_ ALL areas - No.seedling'!GM125</f>
        <v>0</v>
      </c>
      <c r="GO86" s="76">
        <f>'MASTER_ ALL areas - No.seedling'!GN125</f>
        <v>0</v>
      </c>
      <c r="GP86" s="80">
        <f t="shared" si="516"/>
        <v>0</v>
      </c>
      <c r="GQ86" s="76">
        <f>'MASTER_ ALL areas - No.seedling'!GP125</f>
        <v>0</v>
      </c>
      <c r="GR86" s="81">
        <f t="shared" si="517"/>
        <v>0</v>
      </c>
      <c r="GS86" s="113">
        <f>'MASTER_ ALL areas - No.seedling'!GR125</f>
        <v>0</v>
      </c>
      <c r="GT86" s="76">
        <f>'MASTER_ ALL areas - No.seedling'!GS125</f>
        <v>0</v>
      </c>
      <c r="GU86" s="80">
        <f t="shared" si="518"/>
        <v>0</v>
      </c>
      <c r="GV86" s="76">
        <f>'MASTER_ ALL areas - No.seedling'!GU125</f>
        <v>0</v>
      </c>
      <c r="GW86" s="81">
        <f t="shared" si="519"/>
        <v>0</v>
      </c>
      <c r="GX86" s="113">
        <f>'MASTER_ ALL areas - No.seedling'!GW125</f>
        <v>0</v>
      </c>
      <c r="GY86" s="76">
        <f>'MASTER_ ALL areas - No.seedling'!GX125</f>
        <v>0</v>
      </c>
      <c r="GZ86" s="80">
        <f t="shared" si="520"/>
        <v>0</v>
      </c>
      <c r="HA86" s="76">
        <f>'MASTER_ ALL areas - No.seedling'!GZ125</f>
        <v>0</v>
      </c>
      <c r="HB86" s="81">
        <f t="shared" si="521"/>
        <v>0</v>
      </c>
      <c r="HC86" s="113">
        <f>'MASTER_ ALL areas - No.seedling'!HB125</f>
        <v>0</v>
      </c>
      <c r="HD86" s="76">
        <f>'MASTER_ ALL areas - No.seedling'!HC125</f>
        <v>0</v>
      </c>
      <c r="HE86" s="80">
        <f t="shared" si="522"/>
        <v>0</v>
      </c>
      <c r="HF86" s="76">
        <f>'MASTER_ ALL areas - No.seedling'!HE125</f>
        <v>0</v>
      </c>
      <c r="HG86" s="81">
        <f t="shared" si="523"/>
        <v>0</v>
      </c>
      <c r="HH86" s="113">
        <f>'MASTER_ ALL areas - No.seedling'!HG125</f>
        <v>0</v>
      </c>
      <c r="HI86" s="76">
        <f>'MASTER_ ALL areas - No.seedling'!HH125</f>
        <v>0</v>
      </c>
      <c r="HJ86" s="80">
        <f t="shared" si="524"/>
        <v>0</v>
      </c>
      <c r="HK86" s="76">
        <f>'MASTER_ ALL areas - No.seedling'!HJ125</f>
        <v>0</v>
      </c>
      <c r="HL86" s="81">
        <f t="shared" si="525"/>
        <v>0</v>
      </c>
      <c r="HM86" s="75">
        <f>'MASTER_ ALL areas - No.seedling'!HL125</f>
        <v>20</v>
      </c>
      <c r="HN86" s="76">
        <f>'MASTER_ ALL areas - No.seedling'!HM125</f>
        <v>0</v>
      </c>
      <c r="HO86" s="80">
        <f t="shared" si="526"/>
        <v>0</v>
      </c>
      <c r="HP86" s="76">
        <f>'MASTER_ ALL areas - No.seedling'!HO125</f>
        <v>1</v>
      </c>
      <c r="HQ86" s="81">
        <f t="shared" si="527"/>
        <v>1</v>
      </c>
      <c r="HR86" s="75">
        <f>'MASTER_ ALL areas - No.seedling'!HQ125</f>
        <v>20</v>
      </c>
      <c r="HS86" s="76">
        <f>'MASTER_ ALL areas - No.seedling'!HR125</f>
        <v>0</v>
      </c>
      <c r="HT86" s="80">
        <f t="shared" si="528"/>
        <v>0</v>
      </c>
      <c r="HU86" s="76">
        <f>'MASTER_ ALL areas - No.seedling'!HT125</f>
        <v>1</v>
      </c>
      <c r="HV86" s="81">
        <f t="shared" si="529"/>
        <v>1</v>
      </c>
      <c r="HW86" s="113">
        <f>'MASTER_ ALL areas - No.seedling'!HV125</f>
        <v>0</v>
      </c>
      <c r="HX86" s="76">
        <f>'MASTER_ ALL areas - No.seedling'!HW125</f>
        <v>0</v>
      </c>
      <c r="HY86" s="80">
        <f t="shared" si="530"/>
        <v>0</v>
      </c>
      <c r="HZ86" s="76">
        <f>'MASTER_ ALL areas - No.seedling'!HY125</f>
        <v>0</v>
      </c>
      <c r="IA86" s="81">
        <f t="shared" si="531"/>
        <v>0</v>
      </c>
      <c r="IB86" s="113">
        <f>'MASTER_ ALL areas - No.seedling'!IA125</f>
        <v>0</v>
      </c>
      <c r="IC86" s="76">
        <f>'MASTER_ ALL areas - No.seedling'!IB125</f>
        <v>0</v>
      </c>
      <c r="ID86" s="80">
        <f t="shared" si="532"/>
        <v>0</v>
      </c>
      <c r="IE86" s="76">
        <f>'MASTER_ ALL areas - No.seedling'!ID125</f>
        <v>0</v>
      </c>
      <c r="IF86" s="85">
        <f t="shared" si="533"/>
        <v>0</v>
      </c>
      <c r="IG86" s="86" t="s">
        <v>369</v>
      </c>
      <c r="IH86" s="87"/>
    </row>
    <row r="87" spans="2:242" ht="33" customHeight="1" x14ac:dyDescent="0.25">
      <c r="B87" s="420">
        <v>122</v>
      </c>
      <c r="C87" s="421" t="s">
        <v>152</v>
      </c>
      <c r="D87" s="422">
        <v>218228</v>
      </c>
      <c r="E87" s="423">
        <v>934546</v>
      </c>
      <c r="F87" s="180" t="s">
        <v>370</v>
      </c>
      <c r="G87" s="88" t="s">
        <v>120</v>
      </c>
      <c r="H87" s="212">
        <f>'MASTER_ ALL areas - No.seedling'!G126</f>
        <v>6</v>
      </c>
      <c r="I87" s="70">
        <f>'MASTER_ ALL areas - No.seedling'!H126</f>
        <v>0.8</v>
      </c>
      <c r="J87" s="71">
        <f>'MASTER_ ALL areas - No.seedling'!I126</f>
        <v>26</v>
      </c>
      <c r="K87" s="72">
        <f>'MASTER_ ALL areas - No.seedling'!J126</f>
        <v>138</v>
      </c>
      <c r="L87" s="73">
        <f t="shared" si="445"/>
        <v>2760</v>
      </c>
      <c r="M87" s="74">
        <f>'MASTER_ ALL areas - No.seedling'!L126</f>
        <v>2760</v>
      </c>
      <c r="N87" s="113">
        <f>'MASTER_ ALL areas - No.seedling'!M126</f>
        <v>3</v>
      </c>
      <c r="O87" s="114">
        <f>'MASTER_ ALL areas - No.seedling'!N126</f>
        <v>44</v>
      </c>
      <c r="P87" s="80">
        <f>'MASTER_ ALL areas - No.seedling'!O126</f>
        <v>2.1739130434782608E-2</v>
      </c>
      <c r="Q87" s="81">
        <f>'MASTER_ ALL areas - No.seedling'!P126</f>
        <v>0.3188405797101449</v>
      </c>
      <c r="R87" s="621"/>
      <c r="S87" s="617">
        <f>'MASTER_ ALL areas - No.seedling'!R126</f>
        <v>1360</v>
      </c>
      <c r="T87" s="76">
        <f>'MASTER_ ALL areas - No.seedling'!S126</f>
        <v>0</v>
      </c>
      <c r="U87" s="77">
        <f t="shared" si="446"/>
        <v>0</v>
      </c>
      <c r="V87" s="82">
        <f>'MASTER_ ALL areas - No.seedling'!U126</f>
        <v>9</v>
      </c>
      <c r="W87" s="80">
        <f t="shared" si="447"/>
        <v>0.13235294117647059</v>
      </c>
      <c r="X87" s="619">
        <f>'MASTER_ ALL areas - No.seedling'!W126</f>
        <v>1360</v>
      </c>
      <c r="Y87" s="82">
        <f>'MASTER_ ALL areas - No.seedling'!X126</f>
        <v>3</v>
      </c>
      <c r="Z87" s="77">
        <f t="shared" si="448"/>
        <v>4.4117647058823532E-2</v>
      </c>
      <c r="AA87" s="82">
        <f>'MASTER_ ALL areas - No.seedling'!Z126</f>
        <v>35</v>
      </c>
      <c r="AB87" s="80">
        <f t="shared" si="449"/>
        <v>0.51470588235294112</v>
      </c>
      <c r="AC87" s="76">
        <f>'MASTER_ ALL areas - No.seedling'!AB126</f>
        <v>0</v>
      </c>
      <c r="AD87" s="76">
        <f>'MASTER_ ALL areas - No.seedling'!AC126</f>
        <v>0</v>
      </c>
      <c r="AE87" s="77">
        <f t="shared" si="450"/>
        <v>0</v>
      </c>
      <c r="AF87" s="82">
        <f>'MASTER_ ALL areas - No.seedling'!AE126</f>
        <v>0</v>
      </c>
      <c r="AG87" s="80">
        <f t="shared" si="451"/>
        <v>0</v>
      </c>
      <c r="AH87" s="76">
        <f>'MASTER_ ALL areas - No.seedling'!AG126</f>
        <v>40</v>
      </c>
      <c r="AI87" s="76">
        <f>'MASTER_ ALL areas - No.seedling'!AH126</f>
        <v>0</v>
      </c>
      <c r="AJ87" s="77">
        <f t="shared" si="452"/>
        <v>0</v>
      </c>
      <c r="AK87" s="82">
        <f>'MASTER_ ALL areas - No.seedling'!AJ126</f>
        <v>0</v>
      </c>
      <c r="AL87" s="81">
        <f t="shared" si="453"/>
        <v>0</v>
      </c>
      <c r="AM87" s="621"/>
      <c r="AN87" s="617">
        <f>'MASTER_ ALL areas - No.seedling'!AM126</f>
        <v>80</v>
      </c>
      <c r="AO87" s="76">
        <f>'MASTER_ ALL areas - No.seedling'!AN126</f>
        <v>0</v>
      </c>
      <c r="AP87" s="77">
        <f t="shared" si="454"/>
        <v>0</v>
      </c>
      <c r="AQ87" s="82">
        <f>'MASTER_ ALL areas - No.seedling'!AP126</f>
        <v>0</v>
      </c>
      <c r="AR87" s="77">
        <f t="shared" si="455"/>
        <v>0</v>
      </c>
      <c r="AS87" s="82">
        <f>'MASTER_ ALL areas - No.seedling'!AR126</f>
        <v>2680</v>
      </c>
      <c r="AT87" s="76">
        <f>'MASTER_ ALL areas - No.seedling'!AS126</f>
        <v>3</v>
      </c>
      <c r="AU87" s="77">
        <f t="shared" si="456"/>
        <v>2.2388059701492536E-2</v>
      </c>
      <c r="AV87" s="82">
        <f>'MASTER_ ALL areas - No.seedling'!AU126</f>
        <v>44</v>
      </c>
      <c r="AW87" s="77">
        <f t="shared" si="457"/>
        <v>0.32835820895522388</v>
      </c>
      <c r="AX87" s="71">
        <f>'MASTER_ ALL areas - No.seedling'!AW126</f>
        <v>0</v>
      </c>
      <c r="AY87" s="82">
        <f>'MASTER_ ALL areas - No.seedling'!AX126</f>
        <v>0</v>
      </c>
      <c r="AZ87" s="77">
        <f t="shared" si="458"/>
        <v>0</v>
      </c>
      <c r="BA87" s="82">
        <f>'MASTER_ ALL areas - No.seedling'!AZ126</f>
        <v>0</v>
      </c>
      <c r="BB87" s="77">
        <f t="shared" si="459"/>
        <v>0</v>
      </c>
      <c r="BC87" s="82">
        <f>'MASTER_ ALL areas - No.seedling'!BB126</f>
        <v>0</v>
      </c>
      <c r="BD87" s="76">
        <f>'MASTER_ ALL areas - No.seedling'!BC126</f>
        <v>0</v>
      </c>
      <c r="BE87" s="77">
        <f t="shared" si="460"/>
        <v>0</v>
      </c>
      <c r="BF87" s="82">
        <f>'MASTER_ ALL areas - No.seedling'!BE126</f>
        <v>0</v>
      </c>
      <c r="BG87" s="77">
        <f t="shared" si="461"/>
        <v>0</v>
      </c>
      <c r="BH87" s="82">
        <f>'MASTER_ ALL areas - No.seedling'!BG126</f>
        <v>0</v>
      </c>
      <c r="BI87" s="76">
        <f>'MASTER_ ALL areas - No.seedling'!BH126</f>
        <v>0</v>
      </c>
      <c r="BJ87" s="77">
        <f t="shared" si="462"/>
        <v>0</v>
      </c>
      <c r="BK87" s="82">
        <f>'MASTER_ ALL areas - No.seedling'!BJ126</f>
        <v>0</v>
      </c>
      <c r="BL87" s="77">
        <f t="shared" si="463"/>
        <v>0</v>
      </c>
      <c r="BM87" s="82">
        <f>'MASTER_ ALL areas - No.seedling'!BL126</f>
        <v>0</v>
      </c>
      <c r="BN87" s="76">
        <f>'MASTER_ ALL areas - No.seedling'!BM126</f>
        <v>0</v>
      </c>
      <c r="BO87" s="77">
        <f t="shared" si="464"/>
        <v>0</v>
      </c>
      <c r="BP87" s="82">
        <f>'MASTER_ ALL areas - No.seedling'!BO126</f>
        <v>0</v>
      </c>
      <c r="BQ87" s="77">
        <f t="shared" si="465"/>
        <v>0</v>
      </c>
      <c r="BR87" s="82">
        <f>'MASTER_ ALL areas - No.seedling'!BQ126</f>
        <v>0</v>
      </c>
      <c r="BS87" s="76">
        <f>'MASTER_ ALL areas - No.seedling'!BR126</f>
        <v>0</v>
      </c>
      <c r="BT87" s="77">
        <f t="shared" si="466"/>
        <v>0</v>
      </c>
      <c r="BU87" s="82">
        <f>'MASTER_ ALL areas - No.seedling'!BT126</f>
        <v>0</v>
      </c>
      <c r="BV87" s="77">
        <f t="shared" si="467"/>
        <v>0</v>
      </c>
      <c r="BW87" s="82">
        <f>'MASTER_ ALL areas - No.seedling'!BV126</f>
        <v>0</v>
      </c>
      <c r="BX87" s="76">
        <f>'MASTER_ ALL areas - No.seedling'!BW126</f>
        <v>0</v>
      </c>
      <c r="BY87" s="77">
        <f t="shared" si="468"/>
        <v>0</v>
      </c>
      <c r="BZ87" s="82">
        <f>'MASTER_ ALL areas - No.seedling'!BY126</f>
        <v>0</v>
      </c>
      <c r="CA87" s="81">
        <f t="shared" si="469"/>
        <v>0</v>
      </c>
      <c r="CB87" s="79"/>
      <c r="CC87" s="75">
        <f>'MASTER_ ALL areas - No.seedling'!CB126</f>
        <v>40</v>
      </c>
      <c r="CD87" s="76">
        <f>'MASTER_ ALL areas - No.seedling'!CC126</f>
        <v>0</v>
      </c>
      <c r="CE87" s="80">
        <f t="shared" si="470"/>
        <v>0</v>
      </c>
      <c r="CF87" s="76">
        <f>'MASTER_ ALL areas - No.seedling'!CE126</f>
        <v>0</v>
      </c>
      <c r="CG87" s="81">
        <f t="shared" si="471"/>
        <v>0</v>
      </c>
      <c r="CH87" s="113">
        <f>'MASTER_ ALL areas - No.seedling'!CG126</f>
        <v>0</v>
      </c>
      <c r="CI87" s="76">
        <f>'MASTER_ ALL areas - No.seedling'!CH126</f>
        <v>0</v>
      </c>
      <c r="CJ87" s="80">
        <f t="shared" si="472"/>
        <v>0</v>
      </c>
      <c r="CK87" s="76">
        <f>'MASTER_ ALL areas - No.seedling'!CJ126</f>
        <v>0</v>
      </c>
      <c r="CL87" s="81">
        <f t="shared" si="473"/>
        <v>0</v>
      </c>
      <c r="CM87" s="113">
        <f>'MASTER_ ALL areas - No.seedling'!CL126</f>
        <v>0</v>
      </c>
      <c r="CN87" s="76">
        <f>'MASTER_ ALL areas - No.seedling'!CM126</f>
        <v>0</v>
      </c>
      <c r="CO87" s="80">
        <f t="shared" si="474"/>
        <v>0</v>
      </c>
      <c r="CP87" s="76">
        <f>'MASTER_ ALL areas - No.seedling'!CO126</f>
        <v>0</v>
      </c>
      <c r="CQ87" s="81">
        <f t="shared" si="475"/>
        <v>0</v>
      </c>
      <c r="CR87" s="75">
        <f>'MASTER_ ALL areas - No.seedling'!CQ126</f>
        <v>40</v>
      </c>
      <c r="CS87" s="76">
        <f>'MASTER_ ALL areas - No.seedling'!CR126</f>
        <v>0</v>
      </c>
      <c r="CT87" s="80">
        <f t="shared" si="476"/>
        <v>0</v>
      </c>
      <c r="CU87" s="76">
        <f>'MASTER_ ALL areas - No.seedling'!CT126</f>
        <v>0</v>
      </c>
      <c r="CV87" s="81">
        <f t="shared" si="477"/>
        <v>0</v>
      </c>
      <c r="CW87" s="75">
        <f>'MASTER_ ALL areas - No.seedling'!CV126</f>
        <v>1320</v>
      </c>
      <c r="CX87" s="76">
        <f>'MASTER_ ALL areas - No.seedling'!CW126</f>
        <v>0</v>
      </c>
      <c r="CY87" s="80">
        <f t="shared" si="478"/>
        <v>0</v>
      </c>
      <c r="CZ87" s="76">
        <f>'MASTER_ ALL areas - No.seedling'!CY126</f>
        <v>9</v>
      </c>
      <c r="DA87" s="81">
        <f t="shared" si="479"/>
        <v>0.13636363636363635</v>
      </c>
      <c r="DB87" s="75">
        <f>'MASTER_ ALL areas - No.seedling'!DA126</f>
        <v>1360</v>
      </c>
      <c r="DC87" s="76">
        <f>'MASTER_ ALL areas - No.seedling'!DB126</f>
        <v>3</v>
      </c>
      <c r="DD87" s="80">
        <f t="shared" si="480"/>
        <v>4.4117647058823532E-2</v>
      </c>
      <c r="DE87" s="76">
        <f>'MASTER_ ALL areas - No.seedling'!DD126</f>
        <v>35</v>
      </c>
      <c r="DF87" s="81">
        <f t="shared" si="481"/>
        <v>0.51470588235294112</v>
      </c>
      <c r="DG87" s="113">
        <f>'MASTER_ ALL areas - No.seedling'!DF126</f>
        <v>0</v>
      </c>
      <c r="DH87" s="76">
        <f>'MASTER_ ALL areas - No.seedling'!DG126</f>
        <v>0</v>
      </c>
      <c r="DI87" s="80">
        <f t="shared" si="482"/>
        <v>0</v>
      </c>
      <c r="DJ87" s="76">
        <f>'MASTER_ ALL areas - No.seedling'!DI126</f>
        <v>0</v>
      </c>
      <c r="DK87" s="81">
        <f t="shared" si="483"/>
        <v>0</v>
      </c>
      <c r="DL87" s="113">
        <f>'MASTER_ ALL areas - No.seedling'!DK126</f>
        <v>0</v>
      </c>
      <c r="DM87" s="76">
        <f>'MASTER_ ALL areas - No.seedling'!DL126</f>
        <v>0</v>
      </c>
      <c r="DN87" s="80">
        <f t="shared" si="484"/>
        <v>0</v>
      </c>
      <c r="DO87" s="76">
        <f>'MASTER_ ALL areas - No.seedling'!DN126</f>
        <v>0</v>
      </c>
      <c r="DP87" s="81">
        <f t="shared" si="485"/>
        <v>0</v>
      </c>
      <c r="DQ87" s="113">
        <f>'MASTER_ ALL areas - No.seedling'!DP126</f>
        <v>0</v>
      </c>
      <c r="DR87" s="76">
        <f>'MASTER_ ALL areas - No.seedling'!DQ126</f>
        <v>0</v>
      </c>
      <c r="DS87" s="80">
        <f t="shared" si="486"/>
        <v>0</v>
      </c>
      <c r="DT87" s="76">
        <f>'MASTER_ ALL areas - No.seedling'!DS126</f>
        <v>0</v>
      </c>
      <c r="DU87" s="81">
        <f t="shared" si="487"/>
        <v>0</v>
      </c>
      <c r="DV87" s="113">
        <f>'MASTER_ ALL areas - No.seedling'!DU126</f>
        <v>0</v>
      </c>
      <c r="DW87" s="76">
        <f>'MASTER_ ALL areas - No.seedling'!DV126</f>
        <v>0</v>
      </c>
      <c r="DX87" s="80">
        <f t="shared" si="488"/>
        <v>0</v>
      </c>
      <c r="DY87" s="76">
        <f>'MASTER_ ALL areas - No.seedling'!DX126</f>
        <v>0</v>
      </c>
      <c r="DZ87" s="81">
        <f t="shared" si="489"/>
        <v>0</v>
      </c>
      <c r="EA87" s="113">
        <f>'MASTER_ ALL areas - No.seedling'!DZ126</f>
        <v>0</v>
      </c>
      <c r="EB87" s="76">
        <f>'MASTER_ ALL areas - No.seedling'!EA126</f>
        <v>0</v>
      </c>
      <c r="EC87" s="80">
        <f t="shared" si="490"/>
        <v>0</v>
      </c>
      <c r="ED87" s="76">
        <f>'MASTER_ ALL areas - No.seedling'!EC126</f>
        <v>0</v>
      </c>
      <c r="EE87" s="81">
        <f t="shared" si="491"/>
        <v>0</v>
      </c>
      <c r="EF87" s="113">
        <f>'MASTER_ ALL areas - No.seedling'!EE126</f>
        <v>0</v>
      </c>
      <c r="EG87" s="76">
        <f>'MASTER_ ALL areas - No.seedling'!EF126</f>
        <v>0</v>
      </c>
      <c r="EH87" s="80">
        <f t="shared" si="492"/>
        <v>0</v>
      </c>
      <c r="EI87" s="76">
        <f>'MASTER_ ALL areas - No.seedling'!EH126</f>
        <v>0</v>
      </c>
      <c r="EJ87" s="81">
        <f t="shared" si="493"/>
        <v>0</v>
      </c>
      <c r="EK87" s="113">
        <f>'MASTER_ ALL areas - No.seedling'!EJ126</f>
        <v>0</v>
      </c>
      <c r="EL87" s="76">
        <f>'MASTER_ ALL areas - No.seedling'!EK126</f>
        <v>0</v>
      </c>
      <c r="EM87" s="80">
        <f t="shared" si="494"/>
        <v>0</v>
      </c>
      <c r="EN87" s="76">
        <f>'MASTER_ ALL areas - No.seedling'!EM126</f>
        <v>0</v>
      </c>
      <c r="EO87" s="81">
        <f t="shared" si="495"/>
        <v>0</v>
      </c>
      <c r="EP87" s="113">
        <f>'MASTER_ ALL areas - No.seedling'!EO126</f>
        <v>0</v>
      </c>
      <c r="EQ87" s="76">
        <f>'MASTER_ ALL areas - No.seedling'!EP126</f>
        <v>0</v>
      </c>
      <c r="ER87" s="80">
        <f t="shared" si="496"/>
        <v>0</v>
      </c>
      <c r="ES87" s="76">
        <f>'MASTER_ ALL areas - No.seedling'!ER126</f>
        <v>0</v>
      </c>
      <c r="ET87" s="81">
        <f t="shared" si="497"/>
        <v>0</v>
      </c>
      <c r="EU87" s="113">
        <f>'MASTER_ ALL areas - No.seedling'!ET126</f>
        <v>0</v>
      </c>
      <c r="EV87" s="76">
        <f>'MASTER_ ALL areas - No.seedling'!EU126</f>
        <v>0</v>
      </c>
      <c r="EW87" s="80">
        <f t="shared" si="498"/>
        <v>0</v>
      </c>
      <c r="EX87" s="76">
        <f>'MASTER_ ALL areas - No.seedling'!EW126</f>
        <v>0</v>
      </c>
      <c r="EY87" s="81">
        <f t="shared" si="499"/>
        <v>0</v>
      </c>
      <c r="EZ87" s="113">
        <f>'MASTER_ ALL areas - No.seedling'!EY126</f>
        <v>0</v>
      </c>
      <c r="FA87" s="76">
        <f>'MASTER_ ALL areas - No.seedling'!EZ126</f>
        <v>0</v>
      </c>
      <c r="FB87" s="80">
        <f t="shared" si="500"/>
        <v>0</v>
      </c>
      <c r="FC87" s="76">
        <f>'MASTER_ ALL areas - No.seedling'!FB126</f>
        <v>0</v>
      </c>
      <c r="FD87" s="81">
        <f t="shared" si="501"/>
        <v>0</v>
      </c>
      <c r="FE87" s="113">
        <f>'MASTER_ ALL areas - No.seedling'!FD126</f>
        <v>0</v>
      </c>
      <c r="FF87" s="76">
        <f>'MASTER_ ALL areas - No.seedling'!FE126</f>
        <v>0</v>
      </c>
      <c r="FG87" s="80">
        <f t="shared" si="502"/>
        <v>0</v>
      </c>
      <c r="FH87" s="76">
        <f>'MASTER_ ALL areas - No.seedling'!FG126</f>
        <v>0</v>
      </c>
      <c r="FI87" s="81">
        <f t="shared" si="503"/>
        <v>0</v>
      </c>
      <c r="FJ87" s="113">
        <f>'MASTER_ ALL areas - No.seedling'!FI126</f>
        <v>0</v>
      </c>
      <c r="FK87" s="76">
        <f>'MASTER_ ALL areas - No.seedling'!FJ126</f>
        <v>0</v>
      </c>
      <c r="FL87" s="80">
        <f t="shared" si="504"/>
        <v>0</v>
      </c>
      <c r="FM87" s="76">
        <f>'MASTER_ ALL areas - No.seedling'!FL126</f>
        <v>0</v>
      </c>
      <c r="FN87" s="81">
        <f t="shared" si="505"/>
        <v>0</v>
      </c>
      <c r="FO87" s="113">
        <f>'MASTER_ ALL areas - No.seedling'!FN126</f>
        <v>0</v>
      </c>
      <c r="FP87" s="76">
        <f>'MASTER_ ALL areas - No.seedling'!FO126</f>
        <v>0</v>
      </c>
      <c r="FQ87" s="80">
        <f t="shared" si="506"/>
        <v>0</v>
      </c>
      <c r="FR87" s="76">
        <f>'MASTER_ ALL areas - No.seedling'!FQ126</f>
        <v>0</v>
      </c>
      <c r="FS87" s="81">
        <f t="shared" si="507"/>
        <v>0</v>
      </c>
      <c r="FT87" s="113">
        <f>'MASTER_ ALL areas - No.seedling'!FS126</f>
        <v>0</v>
      </c>
      <c r="FU87" s="76">
        <f>'MASTER_ ALL areas - No.seedling'!FT126</f>
        <v>0</v>
      </c>
      <c r="FV87" s="80">
        <f t="shared" si="508"/>
        <v>0</v>
      </c>
      <c r="FW87" s="76">
        <f>'MASTER_ ALL areas - No.seedling'!FV126</f>
        <v>0</v>
      </c>
      <c r="FX87" s="81">
        <f t="shared" si="509"/>
        <v>0</v>
      </c>
      <c r="FY87" s="113">
        <f>'MASTER_ ALL areas - No.seedling'!FX126</f>
        <v>0</v>
      </c>
      <c r="FZ87" s="76">
        <f>'MASTER_ ALL areas - No.seedling'!FY126</f>
        <v>0</v>
      </c>
      <c r="GA87" s="80">
        <f t="shared" si="510"/>
        <v>0</v>
      </c>
      <c r="GB87" s="76">
        <f>'MASTER_ ALL areas - No.seedling'!GA126</f>
        <v>0</v>
      </c>
      <c r="GC87" s="81">
        <f t="shared" si="511"/>
        <v>0</v>
      </c>
      <c r="GD87" s="113">
        <f>'MASTER_ ALL areas - No.seedling'!GC126</f>
        <v>0</v>
      </c>
      <c r="GE87" s="76">
        <f>'MASTER_ ALL areas - No.seedling'!GD126</f>
        <v>0</v>
      </c>
      <c r="GF87" s="80">
        <f t="shared" si="512"/>
        <v>0</v>
      </c>
      <c r="GG87" s="76">
        <f>'MASTER_ ALL areas - No.seedling'!GF126</f>
        <v>0</v>
      </c>
      <c r="GH87" s="81">
        <f t="shared" si="513"/>
        <v>0</v>
      </c>
      <c r="GI87" s="113">
        <f>'MASTER_ ALL areas - No.seedling'!GH126</f>
        <v>0</v>
      </c>
      <c r="GJ87" s="76">
        <f>'MASTER_ ALL areas - No.seedling'!GI126</f>
        <v>0</v>
      </c>
      <c r="GK87" s="80">
        <f t="shared" si="514"/>
        <v>0</v>
      </c>
      <c r="GL87" s="76">
        <f>'MASTER_ ALL areas - No.seedling'!GK126</f>
        <v>0</v>
      </c>
      <c r="GM87" s="81">
        <f t="shared" si="515"/>
        <v>0</v>
      </c>
      <c r="GN87" s="113">
        <f>'MASTER_ ALL areas - No.seedling'!GM126</f>
        <v>0</v>
      </c>
      <c r="GO87" s="76">
        <f>'MASTER_ ALL areas - No.seedling'!GN126</f>
        <v>0</v>
      </c>
      <c r="GP87" s="80">
        <f t="shared" si="516"/>
        <v>0</v>
      </c>
      <c r="GQ87" s="76">
        <f>'MASTER_ ALL areas - No.seedling'!GP126</f>
        <v>0</v>
      </c>
      <c r="GR87" s="81">
        <f t="shared" si="517"/>
        <v>0</v>
      </c>
      <c r="GS87" s="113">
        <f>'MASTER_ ALL areas - No.seedling'!GR126</f>
        <v>0</v>
      </c>
      <c r="GT87" s="76">
        <f>'MASTER_ ALL areas - No.seedling'!GS126</f>
        <v>0</v>
      </c>
      <c r="GU87" s="80">
        <f t="shared" si="518"/>
        <v>0</v>
      </c>
      <c r="GV87" s="76">
        <f>'MASTER_ ALL areas - No.seedling'!GU126</f>
        <v>0</v>
      </c>
      <c r="GW87" s="81">
        <f t="shared" si="519"/>
        <v>0</v>
      </c>
      <c r="GX87" s="113">
        <f>'MASTER_ ALL areas - No.seedling'!GW126</f>
        <v>0</v>
      </c>
      <c r="GY87" s="76">
        <f>'MASTER_ ALL areas - No.seedling'!GX126</f>
        <v>0</v>
      </c>
      <c r="GZ87" s="80">
        <f t="shared" si="520"/>
        <v>0</v>
      </c>
      <c r="HA87" s="76">
        <f>'MASTER_ ALL areas - No.seedling'!GZ126</f>
        <v>0</v>
      </c>
      <c r="HB87" s="81">
        <f t="shared" si="521"/>
        <v>0</v>
      </c>
      <c r="HC87" s="113">
        <f>'MASTER_ ALL areas - No.seedling'!HB126</f>
        <v>0</v>
      </c>
      <c r="HD87" s="76">
        <f>'MASTER_ ALL areas - No.seedling'!HC126</f>
        <v>0</v>
      </c>
      <c r="HE87" s="80">
        <f t="shared" si="522"/>
        <v>0</v>
      </c>
      <c r="HF87" s="76">
        <f>'MASTER_ ALL areas - No.seedling'!HE126</f>
        <v>0</v>
      </c>
      <c r="HG87" s="81">
        <f t="shared" si="523"/>
        <v>0</v>
      </c>
      <c r="HH87" s="113">
        <f>'MASTER_ ALL areas - No.seedling'!HG126</f>
        <v>0</v>
      </c>
      <c r="HI87" s="76">
        <f>'MASTER_ ALL areas - No.seedling'!HH126</f>
        <v>0</v>
      </c>
      <c r="HJ87" s="80">
        <f t="shared" si="524"/>
        <v>0</v>
      </c>
      <c r="HK87" s="76">
        <f>'MASTER_ ALL areas - No.seedling'!HJ126</f>
        <v>0</v>
      </c>
      <c r="HL87" s="81">
        <f t="shared" si="525"/>
        <v>0</v>
      </c>
      <c r="HM87" s="113">
        <f>'MASTER_ ALL areas - No.seedling'!HL126</f>
        <v>0</v>
      </c>
      <c r="HN87" s="76">
        <f>'MASTER_ ALL areas - No.seedling'!HM126</f>
        <v>0</v>
      </c>
      <c r="HO87" s="80">
        <f t="shared" si="526"/>
        <v>0</v>
      </c>
      <c r="HP87" s="76">
        <f>'MASTER_ ALL areas - No.seedling'!HO126</f>
        <v>0</v>
      </c>
      <c r="HQ87" s="81">
        <f t="shared" si="527"/>
        <v>0</v>
      </c>
      <c r="HR87" s="113">
        <f>'MASTER_ ALL areas - No.seedling'!HQ126</f>
        <v>0</v>
      </c>
      <c r="HS87" s="76">
        <f>'MASTER_ ALL areas - No.seedling'!HR126</f>
        <v>0</v>
      </c>
      <c r="HT87" s="80">
        <f t="shared" si="528"/>
        <v>0</v>
      </c>
      <c r="HU87" s="76">
        <f>'MASTER_ ALL areas - No.seedling'!HT126</f>
        <v>0</v>
      </c>
      <c r="HV87" s="81">
        <f t="shared" si="529"/>
        <v>0</v>
      </c>
      <c r="HW87" s="113">
        <f>'MASTER_ ALL areas - No.seedling'!HV126</f>
        <v>0</v>
      </c>
      <c r="HX87" s="76">
        <f>'MASTER_ ALL areas - No.seedling'!HW126</f>
        <v>0</v>
      </c>
      <c r="HY87" s="80">
        <f t="shared" si="530"/>
        <v>0</v>
      </c>
      <c r="HZ87" s="76">
        <f>'MASTER_ ALL areas - No.seedling'!HY126</f>
        <v>0</v>
      </c>
      <c r="IA87" s="81">
        <f t="shared" si="531"/>
        <v>0</v>
      </c>
      <c r="IB87" s="113">
        <f>'MASTER_ ALL areas - No.seedling'!IA126</f>
        <v>0</v>
      </c>
      <c r="IC87" s="76">
        <f>'MASTER_ ALL areas - No.seedling'!IB126</f>
        <v>0</v>
      </c>
      <c r="ID87" s="80">
        <f t="shared" si="532"/>
        <v>0</v>
      </c>
      <c r="IE87" s="76">
        <f>'MASTER_ ALL areas - No.seedling'!ID126</f>
        <v>0</v>
      </c>
      <c r="IF87" s="85">
        <f t="shared" si="533"/>
        <v>0</v>
      </c>
      <c r="IG87" s="86" t="s">
        <v>371</v>
      </c>
      <c r="IH87" s="87"/>
    </row>
    <row r="88" spans="2:242" ht="33" customHeight="1" x14ac:dyDescent="0.25">
      <c r="B88" s="420">
        <v>123</v>
      </c>
      <c r="C88" s="421" t="s">
        <v>235</v>
      </c>
      <c r="D88" s="422">
        <v>217601</v>
      </c>
      <c r="E88" s="423">
        <v>934786</v>
      </c>
      <c r="F88" s="424" t="s">
        <v>89</v>
      </c>
      <c r="G88" s="88" t="s">
        <v>233</v>
      </c>
      <c r="H88" s="212">
        <f>'MASTER_ ALL areas - No.seedling'!G127</f>
        <v>1</v>
      </c>
      <c r="I88" s="70">
        <f>'MASTER_ ALL areas - No.seedling'!H127</f>
        <v>0</v>
      </c>
      <c r="J88" s="71">
        <f>'MASTER_ ALL areas - No.seedling'!I127</f>
        <v>33.4</v>
      </c>
      <c r="K88" s="72">
        <f>'MASTER_ ALL areas - No.seedling'!J127</f>
        <v>11</v>
      </c>
      <c r="L88" s="73">
        <f t="shared" si="445"/>
        <v>220</v>
      </c>
      <c r="M88" s="74">
        <f>'MASTER_ ALL areas - No.seedling'!L127</f>
        <v>220</v>
      </c>
      <c r="N88" s="113">
        <f>'MASTER_ ALL areas - No.seedling'!M127</f>
        <v>2</v>
      </c>
      <c r="O88" s="114">
        <f>'MASTER_ ALL areas - No.seedling'!N127</f>
        <v>11</v>
      </c>
      <c r="P88" s="80">
        <f>'MASTER_ ALL areas - No.seedling'!O127</f>
        <v>0.18181818181818182</v>
      </c>
      <c r="Q88" s="81">
        <f>'MASTER_ ALL areas - No.seedling'!P127</f>
        <v>1</v>
      </c>
      <c r="R88" s="621"/>
      <c r="S88" s="617">
        <f>'MASTER_ ALL areas - No.seedling'!R127</f>
        <v>160</v>
      </c>
      <c r="T88" s="76">
        <f>'MASTER_ ALL areas - No.seedling'!S127</f>
        <v>2</v>
      </c>
      <c r="U88" s="77">
        <f t="shared" si="446"/>
        <v>0.25</v>
      </c>
      <c r="V88" s="82">
        <f>'MASTER_ ALL areas - No.seedling'!U127</f>
        <v>8</v>
      </c>
      <c r="W88" s="80">
        <f t="shared" si="447"/>
        <v>1</v>
      </c>
      <c r="X88" s="619">
        <f>'MASTER_ ALL areas - No.seedling'!W127</f>
        <v>60</v>
      </c>
      <c r="Y88" s="82">
        <f>'MASTER_ ALL areas - No.seedling'!X127</f>
        <v>0</v>
      </c>
      <c r="Z88" s="77">
        <f t="shared" si="448"/>
        <v>0</v>
      </c>
      <c r="AA88" s="82">
        <f>'MASTER_ ALL areas - No.seedling'!Z127</f>
        <v>3</v>
      </c>
      <c r="AB88" s="80">
        <f t="shared" si="449"/>
        <v>1</v>
      </c>
      <c r="AC88" s="76">
        <f>'MASTER_ ALL areas - No.seedling'!AB127</f>
        <v>0</v>
      </c>
      <c r="AD88" s="76">
        <f>'MASTER_ ALL areas - No.seedling'!AC127</f>
        <v>0</v>
      </c>
      <c r="AE88" s="77">
        <f t="shared" si="450"/>
        <v>0</v>
      </c>
      <c r="AF88" s="82">
        <f>'MASTER_ ALL areas - No.seedling'!AE127</f>
        <v>0</v>
      </c>
      <c r="AG88" s="80">
        <f t="shared" si="451"/>
        <v>0</v>
      </c>
      <c r="AH88" s="76">
        <f>'MASTER_ ALL areas - No.seedling'!AG127</f>
        <v>0</v>
      </c>
      <c r="AI88" s="76">
        <f>'MASTER_ ALL areas - No.seedling'!AH127</f>
        <v>0</v>
      </c>
      <c r="AJ88" s="77">
        <f t="shared" si="452"/>
        <v>0</v>
      </c>
      <c r="AK88" s="82">
        <f>'MASTER_ ALL areas - No.seedling'!AJ127</f>
        <v>0</v>
      </c>
      <c r="AL88" s="81">
        <f t="shared" si="453"/>
        <v>0</v>
      </c>
      <c r="AM88" s="621"/>
      <c r="AN88" s="617">
        <f>'MASTER_ ALL areas - No.seedling'!AM127</f>
        <v>140</v>
      </c>
      <c r="AO88" s="76">
        <f>'MASTER_ ALL areas - No.seedling'!AN127</f>
        <v>2</v>
      </c>
      <c r="AP88" s="77">
        <f t="shared" si="454"/>
        <v>0.2857142857142857</v>
      </c>
      <c r="AQ88" s="82">
        <f>'MASTER_ ALL areas - No.seedling'!AP127</f>
        <v>7</v>
      </c>
      <c r="AR88" s="77">
        <f t="shared" si="455"/>
        <v>1</v>
      </c>
      <c r="AS88" s="82">
        <f>'MASTER_ ALL areas - No.seedling'!AR127</f>
        <v>20</v>
      </c>
      <c r="AT88" s="76">
        <f>'MASTER_ ALL areas - No.seedling'!AS127</f>
        <v>0</v>
      </c>
      <c r="AU88" s="77">
        <f t="shared" si="456"/>
        <v>0</v>
      </c>
      <c r="AV88" s="82">
        <f>'MASTER_ ALL areas - No.seedling'!AU127</f>
        <v>1</v>
      </c>
      <c r="AW88" s="77">
        <f t="shared" si="457"/>
        <v>1</v>
      </c>
      <c r="AX88" s="71">
        <f>'MASTER_ ALL areas - No.seedling'!AW127</f>
        <v>0</v>
      </c>
      <c r="AY88" s="82">
        <f>'MASTER_ ALL areas - No.seedling'!AX127</f>
        <v>0</v>
      </c>
      <c r="AZ88" s="77">
        <f t="shared" si="458"/>
        <v>0</v>
      </c>
      <c r="BA88" s="82">
        <f>'MASTER_ ALL areas - No.seedling'!AZ127</f>
        <v>0</v>
      </c>
      <c r="BB88" s="77">
        <f t="shared" si="459"/>
        <v>0</v>
      </c>
      <c r="BC88" s="82">
        <f>'MASTER_ ALL areas - No.seedling'!BB127</f>
        <v>0</v>
      </c>
      <c r="BD88" s="76">
        <f>'MASTER_ ALL areas - No.seedling'!BC127</f>
        <v>0</v>
      </c>
      <c r="BE88" s="77">
        <f t="shared" si="460"/>
        <v>0</v>
      </c>
      <c r="BF88" s="82">
        <f>'MASTER_ ALL areas - No.seedling'!BE127</f>
        <v>0</v>
      </c>
      <c r="BG88" s="77">
        <f t="shared" si="461"/>
        <v>0</v>
      </c>
      <c r="BH88" s="82">
        <f>'MASTER_ ALL areas - No.seedling'!BG127</f>
        <v>60</v>
      </c>
      <c r="BI88" s="76">
        <f>'MASTER_ ALL areas - No.seedling'!BH127</f>
        <v>0</v>
      </c>
      <c r="BJ88" s="77">
        <f t="shared" si="462"/>
        <v>0</v>
      </c>
      <c r="BK88" s="82">
        <f>'MASTER_ ALL areas - No.seedling'!BJ127</f>
        <v>3</v>
      </c>
      <c r="BL88" s="77">
        <f t="shared" si="463"/>
        <v>1</v>
      </c>
      <c r="BM88" s="82">
        <f>'MASTER_ ALL areas - No.seedling'!BL127</f>
        <v>0</v>
      </c>
      <c r="BN88" s="76">
        <f>'MASTER_ ALL areas - No.seedling'!BM127</f>
        <v>0</v>
      </c>
      <c r="BO88" s="77">
        <f t="shared" si="464"/>
        <v>0</v>
      </c>
      <c r="BP88" s="82">
        <f>'MASTER_ ALL areas - No.seedling'!BO127</f>
        <v>0</v>
      </c>
      <c r="BQ88" s="77">
        <f t="shared" si="465"/>
        <v>0</v>
      </c>
      <c r="BR88" s="82">
        <f>'MASTER_ ALL areas - No.seedling'!BQ127</f>
        <v>0</v>
      </c>
      <c r="BS88" s="76">
        <f>'MASTER_ ALL areas - No.seedling'!BR127</f>
        <v>0</v>
      </c>
      <c r="BT88" s="77">
        <f t="shared" si="466"/>
        <v>0</v>
      </c>
      <c r="BU88" s="82">
        <f>'MASTER_ ALL areas - No.seedling'!BT127</f>
        <v>0</v>
      </c>
      <c r="BV88" s="77">
        <f t="shared" si="467"/>
        <v>0</v>
      </c>
      <c r="BW88" s="82">
        <f>'MASTER_ ALL areas - No.seedling'!BV127</f>
        <v>0</v>
      </c>
      <c r="BX88" s="76">
        <f>'MASTER_ ALL areas - No.seedling'!BW127</f>
        <v>0</v>
      </c>
      <c r="BY88" s="77">
        <f t="shared" si="468"/>
        <v>0</v>
      </c>
      <c r="BZ88" s="82">
        <f>'MASTER_ ALL areas - No.seedling'!BY127</f>
        <v>0</v>
      </c>
      <c r="CA88" s="81">
        <f t="shared" si="469"/>
        <v>0</v>
      </c>
      <c r="CB88" s="79"/>
      <c r="CC88" s="75">
        <f>'MASTER_ ALL areas - No.seedling'!CB127</f>
        <v>100</v>
      </c>
      <c r="CD88" s="76">
        <f>'MASTER_ ALL areas - No.seedling'!CC127</f>
        <v>2</v>
      </c>
      <c r="CE88" s="80">
        <f t="shared" si="470"/>
        <v>0.4</v>
      </c>
      <c r="CF88" s="76">
        <f>'MASTER_ ALL areas - No.seedling'!CE127</f>
        <v>5</v>
      </c>
      <c r="CG88" s="81">
        <f t="shared" si="471"/>
        <v>1</v>
      </c>
      <c r="CH88" s="75">
        <f>'MASTER_ ALL areas - No.seedling'!CG127</f>
        <v>40</v>
      </c>
      <c r="CI88" s="76">
        <f>'MASTER_ ALL areas - No.seedling'!CH127</f>
        <v>0</v>
      </c>
      <c r="CJ88" s="80">
        <f t="shared" si="472"/>
        <v>0</v>
      </c>
      <c r="CK88" s="76">
        <f>'MASTER_ ALL areas - No.seedling'!CJ127</f>
        <v>2</v>
      </c>
      <c r="CL88" s="81">
        <f t="shared" si="473"/>
        <v>1</v>
      </c>
      <c r="CM88" s="113">
        <f>'MASTER_ ALL areas - No.seedling'!CL127</f>
        <v>0</v>
      </c>
      <c r="CN88" s="76">
        <f>'MASTER_ ALL areas - No.seedling'!CM127</f>
        <v>0</v>
      </c>
      <c r="CO88" s="80">
        <f t="shared" si="474"/>
        <v>0</v>
      </c>
      <c r="CP88" s="76">
        <f>'MASTER_ ALL areas - No.seedling'!CO127</f>
        <v>0</v>
      </c>
      <c r="CQ88" s="81">
        <f t="shared" si="475"/>
        <v>0</v>
      </c>
      <c r="CR88" s="113">
        <f>'MASTER_ ALL areas - No.seedling'!CQ127</f>
        <v>0</v>
      </c>
      <c r="CS88" s="76">
        <f>'MASTER_ ALL areas - No.seedling'!CR127</f>
        <v>0</v>
      </c>
      <c r="CT88" s="80">
        <f t="shared" si="476"/>
        <v>0</v>
      </c>
      <c r="CU88" s="76">
        <f>'MASTER_ ALL areas - No.seedling'!CT127</f>
        <v>0</v>
      </c>
      <c r="CV88" s="81">
        <f t="shared" si="477"/>
        <v>0</v>
      </c>
      <c r="CW88" s="75">
        <f>'MASTER_ ALL areas - No.seedling'!CV127</f>
        <v>20</v>
      </c>
      <c r="CX88" s="76">
        <f>'MASTER_ ALL areas - No.seedling'!CW127</f>
        <v>0</v>
      </c>
      <c r="CY88" s="80">
        <f t="shared" si="478"/>
        <v>0</v>
      </c>
      <c r="CZ88" s="76">
        <f>'MASTER_ ALL areas - No.seedling'!CY127</f>
        <v>1</v>
      </c>
      <c r="DA88" s="81">
        <f t="shared" si="479"/>
        <v>1</v>
      </c>
      <c r="DB88" s="113">
        <f>'MASTER_ ALL areas - No.seedling'!DA127</f>
        <v>0</v>
      </c>
      <c r="DC88" s="76">
        <f>'MASTER_ ALL areas - No.seedling'!DB127</f>
        <v>0</v>
      </c>
      <c r="DD88" s="80">
        <f t="shared" si="480"/>
        <v>0</v>
      </c>
      <c r="DE88" s="76">
        <f>'MASTER_ ALL areas - No.seedling'!DD127</f>
        <v>0</v>
      </c>
      <c r="DF88" s="81">
        <f t="shared" si="481"/>
        <v>0</v>
      </c>
      <c r="DG88" s="113">
        <f>'MASTER_ ALL areas - No.seedling'!DF127</f>
        <v>0</v>
      </c>
      <c r="DH88" s="76">
        <f>'MASTER_ ALL areas - No.seedling'!DG127</f>
        <v>0</v>
      </c>
      <c r="DI88" s="80">
        <f t="shared" si="482"/>
        <v>0</v>
      </c>
      <c r="DJ88" s="76">
        <f>'MASTER_ ALL areas - No.seedling'!DI127</f>
        <v>0</v>
      </c>
      <c r="DK88" s="81">
        <f t="shared" si="483"/>
        <v>0</v>
      </c>
      <c r="DL88" s="113">
        <f>'MASTER_ ALL areas - No.seedling'!DK127</f>
        <v>0</v>
      </c>
      <c r="DM88" s="76">
        <f>'MASTER_ ALL areas - No.seedling'!DL127</f>
        <v>0</v>
      </c>
      <c r="DN88" s="80">
        <f t="shared" si="484"/>
        <v>0</v>
      </c>
      <c r="DO88" s="76">
        <f>'MASTER_ ALL areas - No.seedling'!DN127</f>
        <v>0</v>
      </c>
      <c r="DP88" s="81">
        <f t="shared" si="485"/>
        <v>0</v>
      </c>
      <c r="DQ88" s="113">
        <f>'MASTER_ ALL areas - No.seedling'!DP127</f>
        <v>0</v>
      </c>
      <c r="DR88" s="76">
        <f>'MASTER_ ALL areas - No.seedling'!DQ127</f>
        <v>0</v>
      </c>
      <c r="DS88" s="80">
        <f t="shared" si="486"/>
        <v>0</v>
      </c>
      <c r="DT88" s="76">
        <f>'MASTER_ ALL areas - No.seedling'!DS127</f>
        <v>0</v>
      </c>
      <c r="DU88" s="81">
        <f t="shared" si="487"/>
        <v>0</v>
      </c>
      <c r="DV88" s="113">
        <f>'MASTER_ ALL areas - No.seedling'!DU127</f>
        <v>0</v>
      </c>
      <c r="DW88" s="76">
        <f>'MASTER_ ALL areas - No.seedling'!DV127</f>
        <v>0</v>
      </c>
      <c r="DX88" s="80">
        <f t="shared" si="488"/>
        <v>0</v>
      </c>
      <c r="DY88" s="76">
        <f>'MASTER_ ALL areas - No.seedling'!DX127</f>
        <v>0</v>
      </c>
      <c r="DZ88" s="81">
        <f t="shared" si="489"/>
        <v>0</v>
      </c>
      <c r="EA88" s="113">
        <f>'MASTER_ ALL areas - No.seedling'!DZ127</f>
        <v>0</v>
      </c>
      <c r="EB88" s="76">
        <f>'MASTER_ ALL areas - No.seedling'!EA127</f>
        <v>0</v>
      </c>
      <c r="EC88" s="80">
        <f t="shared" si="490"/>
        <v>0</v>
      </c>
      <c r="ED88" s="76">
        <f>'MASTER_ ALL areas - No.seedling'!EC127</f>
        <v>0</v>
      </c>
      <c r="EE88" s="81">
        <f t="shared" si="491"/>
        <v>0</v>
      </c>
      <c r="EF88" s="113">
        <f>'MASTER_ ALL areas - No.seedling'!EE127</f>
        <v>0</v>
      </c>
      <c r="EG88" s="76">
        <f>'MASTER_ ALL areas - No.seedling'!EF127</f>
        <v>0</v>
      </c>
      <c r="EH88" s="80">
        <f t="shared" si="492"/>
        <v>0</v>
      </c>
      <c r="EI88" s="76">
        <f>'MASTER_ ALL areas - No.seedling'!EH127</f>
        <v>0</v>
      </c>
      <c r="EJ88" s="81">
        <f t="shared" si="493"/>
        <v>0</v>
      </c>
      <c r="EK88" s="113">
        <f>'MASTER_ ALL areas - No.seedling'!EJ127</f>
        <v>0</v>
      </c>
      <c r="EL88" s="76">
        <f>'MASTER_ ALL areas - No.seedling'!EK127</f>
        <v>0</v>
      </c>
      <c r="EM88" s="80">
        <f t="shared" si="494"/>
        <v>0</v>
      </c>
      <c r="EN88" s="76">
        <f>'MASTER_ ALL areas - No.seedling'!EM127</f>
        <v>0</v>
      </c>
      <c r="EO88" s="81">
        <f t="shared" si="495"/>
        <v>0</v>
      </c>
      <c r="EP88" s="113">
        <f>'MASTER_ ALL areas - No.seedling'!EO127</f>
        <v>0</v>
      </c>
      <c r="EQ88" s="76">
        <f>'MASTER_ ALL areas - No.seedling'!EP127</f>
        <v>0</v>
      </c>
      <c r="ER88" s="80">
        <f t="shared" si="496"/>
        <v>0</v>
      </c>
      <c r="ES88" s="76">
        <f>'MASTER_ ALL areas - No.seedling'!ER127</f>
        <v>0</v>
      </c>
      <c r="ET88" s="81">
        <f t="shared" si="497"/>
        <v>0</v>
      </c>
      <c r="EU88" s="113">
        <f>'MASTER_ ALL areas - No.seedling'!ET127</f>
        <v>0</v>
      </c>
      <c r="EV88" s="76">
        <f>'MASTER_ ALL areas - No.seedling'!EU127</f>
        <v>0</v>
      </c>
      <c r="EW88" s="80">
        <f t="shared" si="498"/>
        <v>0</v>
      </c>
      <c r="EX88" s="76">
        <f>'MASTER_ ALL areas - No.seedling'!EW127</f>
        <v>0</v>
      </c>
      <c r="EY88" s="81">
        <f t="shared" si="499"/>
        <v>0</v>
      </c>
      <c r="EZ88" s="113">
        <f>'MASTER_ ALL areas - No.seedling'!EY127</f>
        <v>0</v>
      </c>
      <c r="FA88" s="76">
        <f>'MASTER_ ALL areas - No.seedling'!EZ127</f>
        <v>0</v>
      </c>
      <c r="FB88" s="80">
        <f t="shared" si="500"/>
        <v>0</v>
      </c>
      <c r="FC88" s="76">
        <f>'MASTER_ ALL areas - No.seedling'!FB127</f>
        <v>0</v>
      </c>
      <c r="FD88" s="81">
        <f t="shared" si="501"/>
        <v>0</v>
      </c>
      <c r="FE88" s="75">
        <f>'MASTER_ ALL areas - No.seedling'!FD127</f>
        <v>40</v>
      </c>
      <c r="FF88" s="76">
        <f>'MASTER_ ALL areas - No.seedling'!FE127</f>
        <v>0</v>
      </c>
      <c r="FG88" s="80">
        <f t="shared" si="502"/>
        <v>0</v>
      </c>
      <c r="FH88" s="76">
        <f>'MASTER_ ALL areas - No.seedling'!FG127</f>
        <v>2</v>
      </c>
      <c r="FI88" s="81">
        <f t="shared" si="503"/>
        <v>1</v>
      </c>
      <c r="FJ88" s="75">
        <f>'MASTER_ ALL areas - No.seedling'!FI127</f>
        <v>20</v>
      </c>
      <c r="FK88" s="76">
        <f>'MASTER_ ALL areas - No.seedling'!FJ127</f>
        <v>0</v>
      </c>
      <c r="FL88" s="80">
        <f t="shared" si="504"/>
        <v>0</v>
      </c>
      <c r="FM88" s="76">
        <f>'MASTER_ ALL areas - No.seedling'!FL127</f>
        <v>1</v>
      </c>
      <c r="FN88" s="81">
        <f t="shared" si="505"/>
        <v>1</v>
      </c>
      <c r="FO88" s="113">
        <f>'MASTER_ ALL areas - No.seedling'!FN127</f>
        <v>0</v>
      </c>
      <c r="FP88" s="76">
        <f>'MASTER_ ALL areas - No.seedling'!FO127</f>
        <v>0</v>
      </c>
      <c r="FQ88" s="80">
        <f t="shared" si="506"/>
        <v>0</v>
      </c>
      <c r="FR88" s="76">
        <f>'MASTER_ ALL areas - No.seedling'!FQ127</f>
        <v>0</v>
      </c>
      <c r="FS88" s="81">
        <f t="shared" si="507"/>
        <v>0</v>
      </c>
      <c r="FT88" s="113">
        <f>'MASTER_ ALL areas - No.seedling'!FS127</f>
        <v>0</v>
      </c>
      <c r="FU88" s="76">
        <f>'MASTER_ ALL areas - No.seedling'!FT127</f>
        <v>0</v>
      </c>
      <c r="FV88" s="80">
        <f t="shared" si="508"/>
        <v>0</v>
      </c>
      <c r="FW88" s="76">
        <f>'MASTER_ ALL areas - No.seedling'!FV127</f>
        <v>0</v>
      </c>
      <c r="FX88" s="81">
        <f t="shared" si="509"/>
        <v>0</v>
      </c>
      <c r="FY88" s="113">
        <f>'MASTER_ ALL areas - No.seedling'!FX127</f>
        <v>0</v>
      </c>
      <c r="FZ88" s="76">
        <f>'MASTER_ ALL areas - No.seedling'!FY127</f>
        <v>0</v>
      </c>
      <c r="GA88" s="80">
        <f t="shared" si="510"/>
        <v>0</v>
      </c>
      <c r="GB88" s="76">
        <f>'MASTER_ ALL areas - No.seedling'!GA127</f>
        <v>0</v>
      </c>
      <c r="GC88" s="81">
        <f t="shared" si="511"/>
        <v>0</v>
      </c>
      <c r="GD88" s="113">
        <f>'MASTER_ ALL areas - No.seedling'!GC127</f>
        <v>0</v>
      </c>
      <c r="GE88" s="76">
        <f>'MASTER_ ALL areas - No.seedling'!GD127</f>
        <v>0</v>
      </c>
      <c r="GF88" s="80">
        <f t="shared" si="512"/>
        <v>0</v>
      </c>
      <c r="GG88" s="76">
        <f>'MASTER_ ALL areas - No.seedling'!GF127</f>
        <v>0</v>
      </c>
      <c r="GH88" s="81">
        <f t="shared" si="513"/>
        <v>0</v>
      </c>
      <c r="GI88" s="113">
        <f>'MASTER_ ALL areas - No.seedling'!GH127</f>
        <v>0</v>
      </c>
      <c r="GJ88" s="76">
        <f>'MASTER_ ALL areas - No.seedling'!GI127</f>
        <v>0</v>
      </c>
      <c r="GK88" s="80">
        <f t="shared" si="514"/>
        <v>0</v>
      </c>
      <c r="GL88" s="76">
        <f>'MASTER_ ALL areas - No.seedling'!GK127</f>
        <v>0</v>
      </c>
      <c r="GM88" s="81">
        <f t="shared" si="515"/>
        <v>0</v>
      </c>
      <c r="GN88" s="113">
        <f>'MASTER_ ALL areas - No.seedling'!GM127</f>
        <v>0</v>
      </c>
      <c r="GO88" s="76">
        <f>'MASTER_ ALL areas - No.seedling'!GN127</f>
        <v>0</v>
      </c>
      <c r="GP88" s="80">
        <f t="shared" si="516"/>
        <v>0</v>
      </c>
      <c r="GQ88" s="76">
        <f>'MASTER_ ALL areas - No.seedling'!GP127</f>
        <v>0</v>
      </c>
      <c r="GR88" s="81">
        <f t="shared" si="517"/>
        <v>0</v>
      </c>
      <c r="GS88" s="113">
        <f>'MASTER_ ALL areas - No.seedling'!GR127</f>
        <v>0</v>
      </c>
      <c r="GT88" s="76">
        <f>'MASTER_ ALL areas - No.seedling'!GS127</f>
        <v>0</v>
      </c>
      <c r="GU88" s="80">
        <f t="shared" si="518"/>
        <v>0</v>
      </c>
      <c r="GV88" s="76">
        <f>'MASTER_ ALL areas - No.seedling'!GU127</f>
        <v>0</v>
      </c>
      <c r="GW88" s="81">
        <f t="shared" si="519"/>
        <v>0</v>
      </c>
      <c r="GX88" s="113">
        <f>'MASTER_ ALL areas - No.seedling'!GW127</f>
        <v>0</v>
      </c>
      <c r="GY88" s="76">
        <f>'MASTER_ ALL areas - No.seedling'!GX127</f>
        <v>0</v>
      </c>
      <c r="GZ88" s="80">
        <f t="shared" si="520"/>
        <v>0</v>
      </c>
      <c r="HA88" s="76">
        <f>'MASTER_ ALL areas - No.seedling'!GZ127</f>
        <v>0</v>
      </c>
      <c r="HB88" s="81">
        <f t="shared" si="521"/>
        <v>0</v>
      </c>
      <c r="HC88" s="113">
        <f>'MASTER_ ALL areas - No.seedling'!HB127</f>
        <v>0</v>
      </c>
      <c r="HD88" s="76">
        <f>'MASTER_ ALL areas - No.seedling'!HC127</f>
        <v>0</v>
      </c>
      <c r="HE88" s="80">
        <f t="shared" si="522"/>
        <v>0</v>
      </c>
      <c r="HF88" s="76">
        <f>'MASTER_ ALL areas - No.seedling'!HE127</f>
        <v>0</v>
      </c>
      <c r="HG88" s="81">
        <f t="shared" si="523"/>
        <v>0</v>
      </c>
      <c r="HH88" s="113">
        <f>'MASTER_ ALL areas - No.seedling'!HG127</f>
        <v>0</v>
      </c>
      <c r="HI88" s="76">
        <f>'MASTER_ ALL areas - No.seedling'!HH127</f>
        <v>0</v>
      </c>
      <c r="HJ88" s="80">
        <f t="shared" si="524"/>
        <v>0</v>
      </c>
      <c r="HK88" s="76">
        <f>'MASTER_ ALL areas - No.seedling'!HJ127</f>
        <v>0</v>
      </c>
      <c r="HL88" s="81">
        <f t="shared" si="525"/>
        <v>0</v>
      </c>
      <c r="HM88" s="113">
        <f>'MASTER_ ALL areas - No.seedling'!HL127</f>
        <v>0</v>
      </c>
      <c r="HN88" s="76">
        <f>'MASTER_ ALL areas - No.seedling'!HM127</f>
        <v>0</v>
      </c>
      <c r="HO88" s="80">
        <f t="shared" si="526"/>
        <v>0</v>
      </c>
      <c r="HP88" s="76">
        <f>'MASTER_ ALL areas - No.seedling'!HO127</f>
        <v>0</v>
      </c>
      <c r="HQ88" s="81">
        <f t="shared" si="527"/>
        <v>0</v>
      </c>
      <c r="HR88" s="113">
        <f>'MASTER_ ALL areas - No.seedling'!HQ127</f>
        <v>0</v>
      </c>
      <c r="HS88" s="76">
        <f>'MASTER_ ALL areas - No.seedling'!HR127</f>
        <v>0</v>
      </c>
      <c r="HT88" s="80">
        <f t="shared" si="528"/>
        <v>0</v>
      </c>
      <c r="HU88" s="76">
        <f>'MASTER_ ALL areas - No.seedling'!HT127</f>
        <v>0</v>
      </c>
      <c r="HV88" s="81">
        <f t="shared" si="529"/>
        <v>0</v>
      </c>
      <c r="HW88" s="113">
        <f>'MASTER_ ALL areas - No.seedling'!HV127</f>
        <v>0</v>
      </c>
      <c r="HX88" s="76">
        <f>'MASTER_ ALL areas - No.seedling'!HW127</f>
        <v>0</v>
      </c>
      <c r="HY88" s="80">
        <f t="shared" si="530"/>
        <v>0</v>
      </c>
      <c r="HZ88" s="76">
        <f>'MASTER_ ALL areas - No.seedling'!HY127</f>
        <v>0</v>
      </c>
      <c r="IA88" s="81">
        <f t="shared" si="531"/>
        <v>0</v>
      </c>
      <c r="IB88" s="113">
        <f>'MASTER_ ALL areas - No.seedling'!IA127</f>
        <v>0</v>
      </c>
      <c r="IC88" s="76">
        <f>'MASTER_ ALL areas - No.seedling'!IB127</f>
        <v>0</v>
      </c>
      <c r="ID88" s="80">
        <f t="shared" si="532"/>
        <v>0</v>
      </c>
      <c r="IE88" s="76">
        <f>'MASTER_ ALL areas - No.seedling'!ID127</f>
        <v>0</v>
      </c>
      <c r="IF88" s="85">
        <f t="shared" si="533"/>
        <v>0</v>
      </c>
      <c r="IG88" s="86" t="s">
        <v>372</v>
      </c>
      <c r="IH88" s="87"/>
    </row>
    <row r="89" spans="2:242" ht="33" customHeight="1" x14ac:dyDescent="0.25">
      <c r="B89" s="420">
        <v>124</v>
      </c>
      <c r="C89" s="421" t="s">
        <v>373</v>
      </c>
      <c r="D89" s="422">
        <v>217812</v>
      </c>
      <c r="E89" s="423">
        <v>934782</v>
      </c>
      <c r="F89" s="424" t="s">
        <v>89</v>
      </c>
      <c r="G89" s="88" t="s">
        <v>105</v>
      </c>
      <c r="H89" s="212">
        <f>'MASTER_ ALL areas - No.seedling'!G128</f>
        <v>1</v>
      </c>
      <c r="I89" s="70">
        <f>'MASTER_ ALL areas - No.seedling'!H128</f>
        <v>0</v>
      </c>
      <c r="J89" s="71">
        <f>'MASTER_ ALL areas - No.seedling'!I128</f>
        <v>28.4</v>
      </c>
      <c r="K89" s="72">
        <f>'MASTER_ ALL areas - No.seedling'!J128</f>
        <v>4</v>
      </c>
      <c r="L89" s="73">
        <f t="shared" si="445"/>
        <v>80</v>
      </c>
      <c r="M89" s="74">
        <f>'MASTER_ ALL areas - No.seedling'!L128</f>
        <v>80</v>
      </c>
      <c r="N89" s="113">
        <f>'MASTER_ ALL areas - No.seedling'!M128</f>
        <v>0</v>
      </c>
      <c r="O89" s="114">
        <f>'MASTER_ ALL areas - No.seedling'!N128</f>
        <v>4</v>
      </c>
      <c r="P89" s="80">
        <f>'MASTER_ ALL areas - No.seedling'!O128</f>
        <v>0</v>
      </c>
      <c r="Q89" s="81">
        <f>'MASTER_ ALL areas - No.seedling'!P128</f>
        <v>1</v>
      </c>
      <c r="R89" s="621"/>
      <c r="S89" s="617">
        <f>'MASTER_ ALL areas - No.seedling'!R128</f>
        <v>20</v>
      </c>
      <c r="T89" s="76">
        <f>'MASTER_ ALL areas - No.seedling'!S128</f>
        <v>0</v>
      </c>
      <c r="U89" s="77">
        <f t="shared" si="446"/>
        <v>0</v>
      </c>
      <c r="V89" s="82">
        <f>'MASTER_ ALL areas - No.seedling'!U128</f>
        <v>1</v>
      </c>
      <c r="W89" s="80">
        <f t="shared" si="447"/>
        <v>1</v>
      </c>
      <c r="X89" s="619">
        <f>'MASTER_ ALL areas - No.seedling'!W128</f>
        <v>60</v>
      </c>
      <c r="Y89" s="82">
        <f>'MASTER_ ALL areas - No.seedling'!X128</f>
        <v>0</v>
      </c>
      <c r="Z89" s="77">
        <f t="shared" si="448"/>
        <v>0</v>
      </c>
      <c r="AA89" s="82">
        <f>'MASTER_ ALL areas - No.seedling'!Z128</f>
        <v>3</v>
      </c>
      <c r="AB89" s="80">
        <f t="shared" si="449"/>
        <v>1</v>
      </c>
      <c r="AC89" s="76">
        <f>'MASTER_ ALL areas - No.seedling'!AB128</f>
        <v>0</v>
      </c>
      <c r="AD89" s="76">
        <f>'MASTER_ ALL areas - No.seedling'!AC128</f>
        <v>0</v>
      </c>
      <c r="AE89" s="77">
        <f t="shared" si="450"/>
        <v>0</v>
      </c>
      <c r="AF89" s="82">
        <f>'MASTER_ ALL areas - No.seedling'!AE128</f>
        <v>0</v>
      </c>
      <c r="AG89" s="80">
        <f t="shared" si="451"/>
        <v>0</v>
      </c>
      <c r="AH89" s="76">
        <f>'MASTER_ ALL areas - No.seedling'!AG128</f>
        <v>0</v>
      </c>
      <c r="AI89" s="76">
        <f>'MASTER_ ALL areas - No.seedling'!AH128</f>
        <v>0</v>
      </c>
      <c r="AJ89" s="77">
        <f t="shared" si="452"/>
        <v>0</v>
      </c>
      <c r="AK89" s="82">
        <f>'MASTER_ ALL areas - No.seedling'!AJ128</f>
        <v>0</v>
      </c>
      <c r="AL89" s="81">
        <f t="shared" si="453"/>
        <v>0</v>
      </c>
      <c r="AM89" s="621"/>
      <c r="AN89" s="617">
        <f>'MASTER_ ALL areas - No.seedling'!AM128</f>
        <v>20</v>
      </c>
      <c r="AO89" s="76">
        <f>'MASTER_ ALL areas - No.seedling'!AN128</f>
        <v>0</v>
      </c>
      <c r="AP89" s="77">
        <f t="shared" si="454"/>
        <v>0</v>
      </c>
      <c r="AQ89" s="82">
        <f>'MASTER_ ALL areas - No.seedling'!AP128</f>
        <v>1</v>
      </c>
      <c r="AR89" s="77">
        <f t="shared" si="455"/>
        <v>1</v>
      </c>
      <c r="AS89" s="82">
        <f>'MASTER_ ALL areas - No.seedling'!AR128</f>
        <v>60</v>
      </c>
      <c r="AT89" s="76">
        <f>'MASTER_ ALL areas - No.seedling'!AS128</f>
        <v>0</v>
      </c>
      <c r="AU89" s="77">
        <f t="shared" si="456"/>
        <v>0</v>
      </c>
      <c r="AV89" s="82">
        <f>'MASTER_ ALL areas - No.seedling'!AU128</f>
        <v>3</v>
      </c>
      <c r="AW89" s="77">
        <f t="shared" si="457"/>
        <v>1</v>
      </c>
      <c r="AX89" s="71">
        <f>'MASTER_ ALL areas - No.seedling'!AW128</f>
        <v>0</v>
      </c>
      <c r="AY89" s="82">
        <f>'MASTER_ ALL areas - No.seedling'!AX128</f>
        <v>0</v>
      </c>
      <c r="AZ89" s="77">
        <f t="shared" si="458"/>
        <v>0</v>
      </c>
      <c r="BA89" s="82">
        <f>'MASTER_ ALL areas - No.seedling'!AZ128</f>
        <v>0</v>
      </c>
      <c r="BB89" s="77">
        <f t="shared" si="459"/>
        <v>0</v>
      </c>
      <c r="BC89" s="82">
        <f>'MASTER_ ALL areas - No.seedling'!BB128</f>
        <v>0</v>
      </c>
      <c r="BD89" s="76">
        <f>'MASTER_ ALL areas - No.seedling'!BC128</f>
        <v>0</v>
      </c>
      <c r="BE89" s="77">
        <f t="shared" si="460"/>
        <v>0</v>
      </c>
      <c r="BF89" s="82">
        <f>'MASTER_ ALL areas - No.seedling'!BE128</f>
        <v>0</v>
      </c>
      <c r="BG89" s="77">
        <f t="shared" si="461"/>
        <v>0</v>
      </c>
      <c r="BH89" s="82">
        <f>'MASTER_ ALL areas - No.seedling'!BG128</f>
        <v>0</v>
      </c>
      <c r="BI89" s="76">
        <f>'MASTER_ ALL areas - No.seedling'!BH128</f>
        <v>0</v>
      </c>
      <c r="BJ89" s="77">
        <f t="shared" si="462"/>
        <v>0</v>
      </c>
      <c r="BK89" s="82">
        <f>'MASTER_ ALL areas - No.seedling'!BJ128</f>
        <v>0</v>
      </c>
      <c r="BL89" s="77">
        <f t="shared" si="463"/>
        <v>0</v>
      </c>
      <c r="BM89" s="82">
        <f>'MASTER_ ALL areas - No.seedling'!BL128</f>
        <v>0</v>
      </c>
      <c r="BN89" s="76">
        <f>'MASTER_ ALL areas - No.seedling'!BM128</f>
        <v>0</v>
      </c>
      <c r="BO89" s="77">
        <f t="shared" si="464"/>
        <v>0</v>
      </c>
      <c r="BP89" s="82">
        <f>'MASTER_ ALL areas - No.seedling'!BO128</f>
        <v>0</v>
      </c>
      <c r="BQ89" s="77">
        <f t="shared" si="465"/>
        <v>0</v>
      </c>
      <c r="BR89" s="82">
        <f>'MASTER_ ALL areas - No.seedling'!BQ128</f>
        <v>0</v>
      </c>
      <c r="BS89" s="76">
        <f>'MASTER_ ALL areas - No.seedling'!BR128</f>
        <v>0</v>
      </c>
      <c r="BT89" s="77">
        <f t="shared" si="466"/>
        <v>0</v>
      </c>
      <c r="BU89" s="82">
        <f>'MASTER_ ALL areas - No.seedling'!BT128</f>
        <v>0</v>
      </c>
      <c r="BV89" s="77">
        <f t="shared" si="467"/>
        <v>0</v>
      </c>
      <c r="BW89" s="82">
        <f>'MASTER_ ALL areas - No.seedling'!BV128</f>
        <v>0</v>
      </c>
      <c r="BX89" s="76">
        <f>'MASTER_ ALL areas - No.seedling'!BW128</f>
        <v>0</v>
      </c>
      <c r="BY89" s="77">
        <f t="shared" si="468"/>
        <v>0</v>
      </c>
      <c r="BZ89" s="82">
        <f>'MASTER_ ALL areas - No.seedling'!BY128</f>
        <v>0</v>
      </c>
      <c r="CA89" s="81">
        <f t="shared" si="469"/>
        <v>0</v>
      </c>
      <c r="CB89" s="79"/>
      <c r="CC89" s="113">
        <f>'MASTER_ ALL areas - No.seedling'!CB128</f>
        <v>0</v>
      </c>
      <c r="CD89" s="76">
        <f>'MASTER_ ALL areas - No.seedling'!CC128</f>
        <v>0</v>
      </c>
      <c r="CE89" s="80">
        <f t="shared" si="470"/>
        <v>0</v>
      </c>
      <c r="CF89" s="76">
        <f>'MASTER_ ALL areas - No.seedling'!CE128</f>
        <v>0</v>
      </c>
      <c r="CG89" s="81">
        <f t="shared" si="471"/>
        <v>0</v>
      </c>
      <c r="CH89" s="75">
        <f>'MASTER_ ALL areas - No.seedling'!CG128</f>
        <v>20</v>
      </c>
      <c r="CI89" s="76">
        <f>'MASTER_ ALL areas - No.seedling'!CH128</f>
        <v>0</v>
      </c>
      <c r="CJ89" s="80">
        <f t="shared" si="472"/>
        <v>0</v>
      </c>
      <c r="CK89" s="76">
        <f>'MASTER_ ALL areas - No.seedling'!CJ128</f>
        <v>1</v>
      </c>
      <c r="CL89" s="81">
        <f t="shared" si="473"/>
        <v>1</v>
      </c>
      <c r="CM89" s="113">
        <f>'MASTER_ ALL areas - No.seedling'!CL128</f>
        <v>0</v>
      </c>
      <c r="CN89" s="76">
        <f>'MASTER_ ALL areas - No.seedling'!CM128</f>
        <v>0</v>
      </c>
      <c r="CO89" s="80">
        <f t="shared" si="474"/>
        <v>0</v>
      </c>
      <c r="CP89" s="76">
        <f>'MASTER_ ALL areas - No.seedling'!CO128</f>
        <v>0</v>
      </c>
      <c r="CQ89" s="81">
        <f t="shared" si="475"/>
        <v>0</v>
      </c>
      <c r="CR89" s="113">
        <f>'MASTER_ ALL areas - No.seedling'!CQ128</f>
        <v>0</v>
      </c>
      <c r="CS89" s="76">
        <f>'MASTER_ ALL areas - No.seedling'!CR128</f>
        <v>0</v>
      </c>
      <c r="CT89" s="80">
        <f t="shared" si="476"/>
        <v>0</v>
      </c>
      <c r="CU89" s="76">
        <f>'MASTER_ ALL areas - No.seedling'!CT128</f>
        <v>0</v>
      </c>
      <c r="CV89" s="81">
        <f t="shared" si="477"/>
        <v>0</v>
      </c>
      <c r="CW89" s="75">
        <f>'MASTER_ ALL areas - No.seedling'!CV128</f>
        <v>20</v>
      </c>
      <c r="CX89" s="76">
        <f>'MASTER_ ALL areas - No.seedling'!CW128</f>
        <v>0</v>
      </c>
      <c r="CY89" s="80">
        <f t="shared" si="478"/>
        <v>0</v>
      </c>
      <c r="CZ89" s="76">
        <f>'MASTER_ ALL areas - No.seedling'!CY128</f>
        <v>1</v>
      </c>
      <c r="DA89" s="81">
        <f t="shared" si="479"/>
        <v>1</v>
      </c>
      <c r="DB89" s="75">
        <f>'MASTER_ ALL areas - No.seedling'!DA128</f>
        <v>40</v>
      </c>
      <c r="DC89" s="76">
        <f>'MASTER_ ALL areas - No.seedling'!DB128</f>
        <v>0</v>
      </c>
      <c r="DD89" s="80">
        <f t="shared" si="480"/>
        <v>0</v>
      </c>
      <c r="DE89" s="76">
        <f>'MASTER_ ALL areas - No.seedling'!DD128</f>
        <v>2</v>
      </c>
      <c r="DF89" s="81">
        <f t="shared" si="481"/>
        <v>1</v>
      </c>
      <c r="DG89" s="113">
        <f>'MASTER_ ALL areas - No.seedling'!DF128</f>
        <v>0</v>
      </c>
      <c r="DH89" s="76">
        <f>'MASTER_ ALL areas - No.seedling'!DG128</f>
        <v>0</v>
      </c>
      <c r="DI89" s="80">
        <f t="shared" si="482"/>
        <v>0</v>
      </c>
      <c r="DJ89" s="76">
        <f>'MASTER_ ALL areas - No.seedling'!DI128</f>
        <v>0</v>
      </c>
      <c r="DK89" s="81">
        <f t="shared" si="483"/>
        <v>0</v>
      </c>
      <c r="DL89" s="113">
        <f>'MASTER_ ALL areas - No.seedling'!DK128</f>
        <v>0</v>
      </c>
      <c r="DM89" s="76">
        <f>'MASTER_ ALL areas - No.seedling'!DL128</f>
        <v>0</v>
      </c>
      <c r="DN89" s="80">
        <f t="shared" si="484"/>
        <v>0</v>
      </c>
      <c r="DO89" s="76">
        <f>'MASTER_ ALL areas - No.seedling'!DN128</f>
        <v>0</v>
      </c>
      <c r="DP89" s="81">
        <f t="shared" si="485"/>
        <v>0</v>
      </c>
      <c r="DQ89" s="113">
        <f>'MASTER_ ALL areas - No.seedling'!DP128</f>
        <v>0</v>
      </c>
      <c r="DR89" s="76">
        <f>'MASTER_ ALL areas - No.seedling'!DQ128</f>
        <v>0</v>
      </c>
      <c r="DS89" s="80">
        <f t="shared" si="486"/>
        <v>0</v>
      </c>
      <c r="DT89" s="76">
        <f>'MASTER_ ALL areas - No.seedling'!DS128</f>
        <v>0</v>
      </c>
      <c r="DU89" s="81">
        <f t="shared" si="487"/>
        <v>0</v>
      </c>
      <c r="DV89" s="113">
        <f>'MASTER_ ALL areas - No.seedling'!DU128</f>
        <v>0</v>
      </c>
      <c r="DW89" s="76">
        <f>'MASTER_ ALL areas - No.seedling'!DV128</f>
        <v>0</v>
      </c>
      <c r="DX89" s="80">
        <f t="shared" si="488"/>
        <v>0</v>
      </c>
      <c r="DY89" s="76">
        <f>'MASTER_ ALL areas - No.seedling'!DX128</f>
        <v>0</v>
      </c>
      <c r="DZ89" s="81">
        <f t="shared" si="489"/>
        <v>0</v>
      </c>
      <c r="EA89" s="113">
        <f>'MASTER_ ALL areas - No.seedling'!DZ128</f>
        <v>0</v>
      </c>
      <c r="EB89" s="76">
        <f>'MASTER_ ALL areas - No.seedling'!EA128</f>
        <v>0</v>
      </c>
      <c r="EC89" s="80">
        <f t="shared" si="490"/>
        <v>0</v>
      </c>
      <c r="ED89" s="76">
        <f>'MASTER_ ALL areas - No.seedling'!EC128</f>
        <v>0</v>
      </c>
      <c r="EE89" s="81">
        <f t="shared" si="491"/>
        <v>0</v>
      </c>
      <c r="EF89" s="113">
        <f>'MASTER_ ALL areas - No.seedling'!EE128</f>
        <v>0</v>
      </c>
      <c r="EG89" s="76">
        <f>'MASTER_ ALL areas - No.seedling'!EF128</f>
        <v>0</v>
      </c>
      <c r="EH89" s="80">
        <f t="shared" si="492"/>
        <v>0</v>
      </c>
      <c r="EI89" s="76">
        <f>'MASTER_ ALL areas - No.seedling'!EH128</f>
        <v>0</v>
      </c>
      <c r="EJ89" s="81">
        <f t="shared" si="493"/>
        <v>0</v>
      </c>
      <c r="EK89" s="113">
        <f>'MASTER_ ALL areas - No.seedling'!EJ128</f>
        <v>0</v>
      </c>
      <c r="EL89" s="76">
        <f>'MASTER_ ALL areas - No.seedling'!EK128</f>
        <v>0</v>
      </c>
      <c r="EM89" s="80">
        <f t="shared" si="494"/>
        <v>0</v>
      </c>
      <c r="EN89" s="76">
        <f>'MASTER_ ALL areas - No.seedling'!EM128</f>
        <v>0</v>
      </c>
      <c r="EO89" s="81">
        <f t="shared" si="495"/>
        <v>0</v>
      </c>
      <c r="EP89" s="113">
        <f>'MASTER_ ALL areas - No.seedling'!EO128</f>
        <v>0</v>
      </c>
      <c r="EQ89" s="76">
        <f>'MASTER_ ALL areas - No.seedling'!EP128</f>
        <v>0</v>
      </c>
      <c r="ER89" s="80">
        <f t="shared" si="496"/>
        <v>0</v>
      </c>
      <c r="ES89" s="76">
        <f>'MASTER_ ALL areas - No.seedling'!ER128</f>
        <v>0</v>
      </c>
      <c r="ET89" s="81">
        <f t="shared" si="497"/>
        <v>0</v>
      </c>
      <c r="EU89" s="113">
        <f>'MASTER_ ALL areas - No.seedling'!ET128</f>
        <v>0</v>
      </c>
      <c r="EV89" s="76">
        <f>'MASTER_ ALL areas - No.seedling'!EU128</f>
        <v>0</v>
      </c>
      <c r="EW89" s="80">
        <f t="shared" si="498"/>
        <v>0</v>
      </c>
      <c r="EX89" s="76">
        <f>'MASTER_ ALL areas - No.seedling'!EW128</f>
        <v>0</v>
      </c>
      <c r="EY89" s="81">
        <f t="shared" si="499"/>
        <v>0</v>
      </c>
      <c r="EZ89" s="113">
        <f>'MASTER_ ALL areas - No.seedling'!EY128</f>
        <v>0</v>
      </c>
      <c r="FA89" s="76">
        <f>'MASTER_ ALL areas - No.seedling'!EZ128</f>
        <v>0</v>
      </c>
      <c r="FB89" s="80">
        <f t="shared" si="500"/>
        <v>0</v>
      </c>
      <c r="FC89" s="76">
        <f>'MASTER_ ALL areas - No.seedling'!FB128</f>
        <v>0</v>
      </c>
      <c r="FD89" s="81">
        <f t="shared" si="501"/>
        <v>0</v>
      </c>
      <c r="FE89" s="113">
        <f>'MASTER_ ALL areas - No.seedling'!FD128</f>
        <v>0</v>
      </c>
      <c r="FF89" s="76">
        <f>'MASTER_ ALL areas - No.seedling'!FE128</f>
        <v>0</v>
      </c>
      <c r="FG89" s="80">
        <f t="shared" si="502"/>
        <v>0</v>
      </c>
      <c r="FH89" s="76">
        <f>'MASTER_ ALL areas - No.seedling'!FG128</f>
        <v>0</v>
      </c>
      <c r="FI89" s="81">
        <f t="shared" si="503"/>
        <v>0</v>
      </c>
      <c r="FJ89" s="113">
        <f>'MASTER_ ALL areas - No.seedling'!FI128</f>
        <v>0</v>
      </c>
      <c r="FK89" s="76">
        <f>'MASTER_ ALL areas - No.seedling'!FJ128</f>
        <v>0</v>
      </c>
      <c r="FL89" s="80">
        <f t="shared" si="504"/>
        <v>0</v>
      </c>
      <c r="FM89" s="76">
        <f>'MASTER_ ALL areas - No.seedling'!FL128</f>
        <v>0</v>
      </c>
      <c r="FN89" s="81">
        <f t="shared" si="505"/>
        <v>0</v>
      </c>
      <c r="FO89" s="113">
        <f>'MASTER_ ALL areas - No.seedling'!FN128</f>
        <v>0</v>
      </c>
      <c r="FP89" s="76">
        <f>'MASTER_ ALL areas - No.seedling'!FO128</f>
        <v>0</v>
      </c>
      <c r="FQ89" s="80">
        <f t="shared" si="506"/>
        <v>0</v>
      </c>
      <c r="FR89" s="76">
        <f>'MASTER_ ALL areas - No.seedling'!FQ128</f>
        <v>0</v>
      </c>
      <c r="FS89" s="81">
        <f t="shared" si="507"/>
        <v>0</v>
      </c>
      <c r="FT89" s="113">
        <f>'MASTER_ ALL areas - No.seedling'!FS128</f>
        <v>0</v>
      </c>
      <c r="FU89" s="76">
        <f>'MASTER_ ALL areas - No.seedling'!FT128</f>
        <v>0</v>
      </c>
      <c r="FV89" s="80">
        <f t="shared" si="508"/>
        <v>0</v>
      </c>
      <c r="FW89" s="76">
        <f>'MASTER_ ALL areas - No.seedling'!FV128</f>
        <v>0</v>
      </c>
      <c r="FX89" s="81">
        <f t="shared" si="509"/>
        <v>0</v>
      </c>
      <c r="FY89" s="113">
        <f>'MASTER_ ALL areas - No.seedling'!FX128</f>
        <v>0</v>
      </c>
      <c r="FZ89" s="76">
        <f>'MASTER_ ALL areas - No.seedling'!FY128</f>
        <v>0</v>
      </c>
      <c r="GA89" s="80">
        <f t="shared" si="510"/>
        <v>0</v>
      </c>
      <c r="GB89" s="76">
        <f>'MASTER_ ALL areas - No.seedling'!GA128</f>
        <v>0</v>
      </c>
      <c r="GC89" s="81">
        <f t="shared" si="511"/>
        <v>0</v>
      </c>
      <c r="GD89" s="113">
        <f>'MASTER_ ALL areas - No.seedling'!GC128</f>
        <v>0</v>
      </c>
      <c r="GE89" s="76">
        <f>'MASTER_ ALL areas - No.seedling'!GD128</f>
        <v>0</v>
      </c>
      <c r="GF89" s="80">
        <f t="shared" si="512"/>
        <v>0</v>
      </c>
      <c r="GG89" s="76">
        <f>'MASTER_ ALL areas - No.seedling'!GF128</f>
        <v>0</v>
      </c>
      <c r="GH89" s="81">
        <f t="shared" si="513"/>
        <v>0</v>
      </c>
      <c r="GI89" s="113">
        <f>'MASTER_ ALL areas - No.seedling'!GH128</f>
        <v>0</v>
      </c>
      <c r="GJ89" s="76">
        <f>'MASTER_ ALL areas - No.seedling'!GI128</f>
        <v>0</v>
      </c>
      <c r="GK89" s="80">
        <f t="shared" si="514"/>
        <v>0</v>
      </c>
      <c r="GL89" s="76">
        <f>'MASTER_ ALL areas - No.seedling'!GK128</f>
        <v>0</v>
      </c>
      <c r="GM89" s="81">
        <f t="shared" si="515"/>
        <v>0</v>
      </c>
      <c r="GN89" s="113">
        <f>'MASTER_ ALL areas - No.seedling'!GM128</f>
        <v>0</v>
      </c>
      <c r="GO89" s="76">
        <f>'MASTER_ ALL areas - No.seedling'!GN128</f>
        <v>0</v>
      </c>
      <c r="GP89" s="80">
        <f t="shared" si="516"/>
        <v>0</v>
      </c>
      <c r="GQ89" s="76">
        <f>'MASTER_ ALL areas - No.seedling'!GP128</f>
        <v>0</v>
      </c>
      <c r="GR89" s="81">
        <f t="shared" si="517"/>
        <v>0</v>
      </c>
      <c r="GS89" s="113">
        <f>'MASTER_ ALL areas - No.seedling'!GR128</f>
        <v>0</v>
      </c>
      <c r="GT89" s="76">
        <f>'MASTER_ ALL areas - No.seedling'!GS128</f>
        <v>0</v>
      </c>
      <c r="GU89" s="80">
        <f t="shared" si="518"/>
        <v>0</v>
      </c>
      <c r="GV89" s="76">
        <f>'MASTER_ ALL areas - No.seedling'!GU128</f>
        <v>0</v>
      </c>
      <c r="GW89" s="81">
        <f t="shared" si="519"/>
        <v>0</v>
      </c>
      <c r="GX89" s="113">
        <f>'MASTER_ ALL areas - No.seedling'!GW128</f>
        <v>0</v>
      </c>
      <c r="GY89" s="76">
        <f>'MASTER_ ALL areas - No.seedling'!GX128</f>
        <v>0</v>
      </c>
      <c r="GZ89" s="80">
        <f t="shared" si="520"/>
        <v>0</v>
      </c>
      <c r="HA89" s="76">
        <f>'MASTER_ ALL areas - No.seedling'!GZ128</f>
        <v>0</v>
      </c>
      <c r="HB89" s="81">
        <f t="shared" si="521"/>
        <v>0</v>
      </c>
      <c r="HC89" s="113">
        <f>'MASTER_ ALL areas - No.seedling'!HB128</f>
        <v>0</v>
      </c>
      <c r="HD89" s="76">
        <f>'MASTER_ ALL areas - No.seedling'!HC128</f>
        <v>0</v>
      </c>
      <c r="HE89" s="80">
        <f t="shared" si="522"/>
        <v>0</v>
      </c>
      <c r="HF89" s="76">
        <f>'MASTER_ ALL areas - No.seedling'!HE128</f>
        <v>0</v>
      </c>
      <c r="HG89" s="81">
        <f t="shared" si="523"/>
        <v>0</v>
      </c>
      <c r="HH89" s="113">
        <f>'MASTER_ ALL areas - No.seedling'!HG128</f>
        <v>0</v>
      </c>
      <c r="HI89" s="76">
        <f>'MASTER_ ALL areas - No.seedling'!HH128</f>
        <v>0</v>
      </c>
      <c r="HJ89" s="80">
        <f t="shared" si="524"/>
        <v>0</v>
      </c>
      <c r="HK89" s="76">
        <f>'MASTER_ ALL areas - No.seedling'!HJ128</f>
        <v>0</v>
      </c>
      <c r="HL89" s="81">
        <f t="shared" si="525"/>
        <v>0</v>
      </c>
      <c r="HM89" s="113">
        <f>'MASTER_ ALL areas - No.seedling'!HL128</f>
        <v>0</v>
      </c>
      <c r="HN89" s="76">
        <f>'MASTER_ ALL areas - No.seedling'!HM128</f>
        <v>0</v>
      </c>
      <c r="HO89" s="80">
        <f t="shared" si="526"/>
        <v>0</v>
      </c>
      <c r="HP89" s="76">
        <f>'MASTER_ ALL areas - No.seedling'!HO128</f>
        <v>0</v>
      </c>
      <c r="HQ89" s="81">
        <f t="shared" si="527"/>
        <v>0</v>
      </c>
      <c r="HR89" s="113">
        <f>'MASTER_ ALL areas - No.seedling'!HQ128</f>
        <v>0</v>
      </c>
      <c r="HS89" s="76">
        <f>'MASTER_ ALL areas - No.seedling'!HR128</f>
        <v>0</v>
      </c>
      <c r="HT89" s="80">
        <f t="shared" si="528"/>
        <v>0</v>
      </c>
      <c r="HU89" s="76">
        <f>'MASTER_ ALL areas - No.seedling'!HT128</f>
        <v>0</v>
      </c>
      <c r="HV89" s="81">
        <f t="shared" si="529"/>
        <v>0</v>
      </c>
      <c r="HW89" s="113">
        <f>'MASTER_ ALL areas - No.seedling'!HV128</f>
        <v>0</v>
      </c>
      <c r="HX89" s="76">
        <f>'MASTER_ ALL areas - No.seedling'!HW128</f>
        <v>0</v>
      </c>
      <c r="HY89" s="80">
        <f t="shared" si="530"/>
        <v>0</v>
      </c>
      <c r="HZ89" s="76">
        <f>'MASTER_ ALL areas - No.seedling'!HY128</f>
        <v>0</v>
      </c>
      <c r="IA89" s="81">
        <f t="shared" si="531"/>
        <v>0</v>
      </c>
      <c r="IB89" s="113">
        <f>'MASTER_ ALL areas - No.seedling'!IA128</f>
        <v>0</v>
      </c>
      <c r="IC89" s="76">
        <f>'MASTER_ ALL areas - No.seedling'!IB128</f>
        <v>0</v>
      </c>
      <c r="ID89" s="80">
        <f t="shared" si="532"/>
        <v>0</v>
      </c>
      <c r="IE89" s="76">
        <f>'MASTER_ ALL areas - No.seedling'!ID128</f>
        <v>0</v>
      </c>
      <c r="IF89" s="85">
        <f t="shared" si="533"/>
        <v>0</v>
      </c>
      <c r="IG89" s="86" t="s">
        <v>374</v>
      </c>
      <c r="IH89" s="87"/>
    </row>
    <row r="90" spans="2:242" ht="33" customHeight="1" x14ac:dyDescent="0.25">
      <c r="B90" s="420">
        <v>125</v>
      </c>
      <c r="C90" s="421" t="s">
        <v>375</v>
      </c>
      <c r="D90" s="422">
        <v>214791</v>
      </c>
      <c r="E90" s="423">
        <v>931688</v>
      </c>
      <c r="F90" s="424" t="s">
        <v>89</v>
      </c>
      <c r="G90" s="88" t="s">
        <v>194</v>
      </c>
      <c r="H90" s="212">
        <f>'MASTER_ ALL areas - No.seedling'!G129</f>
        <v>6</v>
      </c>
      <c r="I90" s="70">
        <f>'MASTER_ ALL areas - No.seedling'!H129</f>
        <v>0.6</v>
      </c>
      <c r="J90" s="71">
        <f>'MASTER_ ALL areas - No.seedling'!I129</f>
        <v>61</v>
      </c>
      <c r="K90" s="72">
        <f>'MASTER_ ALL areas - No.seedling'!J129</f>
        <v>236</v>
      </c>
      <c r="L90" s="73">
        <f t="shared" si="445"/>
        <v>4720</v>
      </c>
      <c r="M90" s="74">
        <f>'MASTER_ ALL areas - No.seedling'!L129</f>
        <v>4720</v>
      </c>
      <c r="N90" s="113">
        <f>'MASTER_ ALL areas - No.seedling'!M129</f>
        <v>3</v>
      </c>
      <c r="O90" s="114">
        <f>'MASTER_ ALL areas - No.seedling'!N129</f>
        <v>133</v>
      </c>
      <c r="P90" s="80">
        <f>'MASTER_ ALL areas - No.seedling'!O129</f>
        <v>1.2711864406779662E-2</v>
      </c>
      <c r="Q90" s="81">
        <f>'MASTER_ ALL areas - No.seedling'!P129</f>
        <v>0.56355932203389836</v>
      </c>
      <c r="R90" s="621"/>
      <c r="S90" s="617">
        <f>'MASTER_ ALL areas - No.seedling'!R129</f>
        <v>4600</v>
      </c>
      <c r="T90" s="76">
        <f>'MASTER_ ALL areas - No.seedling'!S129</f>
        <v>2</v>
      </c>
      <c r="U90" s="77">
        <f t="shared" si="446"/>
        <v>8.6956521739130436E-3</v>
      </c>
      <c r="V90" s="82">
        <f>'MASTER_ ALL areas - No.seedling'!U129</f>
        <v>127</v>
      </c>
      <c r="W90" s="80">
        <f t="shared" si="447"/>
        <v>0.55217391304347829</v>
      </c>
      <c r="X90" s="619">
        <f>'MASTER_ ALL areas - No.seedling'!W129</f>
        <v>100</v>
      </c>
      <c r="Y90" s="82">
        <f>'MASTER_ ALL areas - No.seedling'!X129</f>
        <v>1</v>
      </c>
      <c r="Z90" s="77">
        <f t="shared" si="448"/>
        <v>0.2</v>
      </c>
      <c r="AA90" s="82">
        <f>'MASTER_ ALL areas - No.seedling'!Z129</f>
        <v>5</v>
      </c>
      <c r="AB90" s="80">
        <f t="shared" si="449"/>
        <v>1</v>
      </c>
      <c r="AC90" s="76">
        <f>'MASTER_ ALL areas - No.seedling'!AB129</f>
        <v>20</v>
      </c>
      <c r="AD90" s="76">
        <f>'MASTER_ ALL areas - No.seedling'!AC129</f>
        <v>0</v>
      </c>
      <c r="AE90" s="77">
        <f t="shared" si="450"/>
        <v>0</v>
      </c>
      <c r="AF90" s="82">
        <f>'MASTER_ ALL areas - No.seedling'!AE129</f>
        <v>1</v>
      </c>
      <c r="AG90" s="80">
        <f t="shared" si="451"/>
        <v>1</v>
      </c>
      <c r="AH90" s="76">
        <f>'MASTER_ ALL areas - No.seedling'!AG129</f>
        <v>0</v>
      </c>
      <c r="AI90" s="76">
        <f>'MASTER_ ALL areas - No.seedling'!AH129</f>
        <v>0</v>
      </c>
      <c r="AJ90" s="77">
        <f t="shared" si="452"/>
        <v>0</v>
      </c>
      <c r="AK90" s="82">
        <f>'MASTER_ ALL areas - No.seedling'!AJ129</f>
        <v>0</v>
      </c>
      <c r="AL90" s="81">
        <f t="shared" si="453"/>
        <v>0</v>
      </c>
      <c r="AM90" s="621"/>
      <c r="AN90" s="617">
        <f>'MASTER_ ALL areas - No.seedling'!AM129</f>
        <v>160</v>
      </c>
      <c r="AO90" s="76">
        <f>'MASTER_ ALL areas - No.seedling'!AN129</f>
        <v>0</v>
      </c>
      <c r="AP90" s="77">
        <f t="shared" si="454"/>
        <v>0</v>
      </c>
      <c r="AQ90" s="82">
        <f>'MASTER_ ALL areas - No.seedling'!AP129</f>
        <v>1</v>
      </c>
      <c r="AR90" s="77">
        <f t="shared" si="455"/>
        <v>0.125</v>
      </c>
      <c r="AS90" s="82">
        <f>'MASTER_ ALL areas - No.seedling'!AR129</f>
        <v>4500</v>
      </c>
      <c r="AT90" s="76">
        <f>'MASTER_ ALL areas - No.seedling'!AS129</f>
        <v>3</v>
      </c>
      <c r="AU90" s="77">
        <f t="shared" si="456"/>
        <v>1.3333333333333334E-2</v>
      </c>
      <c r="AV90" s="82">
        <f>'MASTER_ ALL areas - No.seedling'!AU129</f>
        <v>130</v>
      </c>
      <c r="AW90" s="77">
        <f t="shared" si="457"/>
        <v>0.57777777777777772</v>
      </c>
      <c r="AX90" s="71">
        <f>'MASTER_ ALL areas - No.seedling'!AW129</f>
        <v>60</v>
      </c>
      <c r="AY90" s="82">
        <f>'MASTER_ ALL areas - No.seedling'!AX129</f>
        <v>0</v>
      </c>
      <c r="AZ90" s="77">
        <f t="shared" si="458"/>
        <v>0</v>
      </c>
      <c r="BA90" s="82">
        <f>'MASTER_ ALL areas - No.seedling'!AZ129</f>
        <v>2</v>
      </c>
      <c r="BB90" s="77">
        <f t="shared" si="459"/>
        <v>0.66666666666666663</v>
      </c>
      <c r="BC90" s="82">
        <f>'MASTER_ ALL areas - No.seedling'!BB129</f>
        <v>0</v>
      </c>
      <c r="BD90" s="76">
        <f>'MASTER_ ALL areas - No.seedling'!BC129</f>
        <v>0</v>
      </c>
      <c r="BE90" s="77">
        <f t="shared" si="460"/>
        <v>0</v>
      </c>
      <c r="BF90" s="82">
        <f>'MASTER_ ALL areas - No.seedling'!BE129</f>
        <v>0</v>
      </c>
      <c r="BG90" s="77">
        <f t="shared" si="461"/>
        <v>0</v>
      </c>
      <c r="BH90" s="82">
        <f>'MASTER_ ALL areas - No.seedling'!BG129</f>
        <v>0</v>
      </c>
      <c r="BI90" s="76">
        <f>'MASTER_ ALL areas - No.seedling'!BH129</f>
        <v>0</v>
      </c>
      <c r="BJ90" s="77">
        <f t="shared" si="462"/>
        <v>0</v>
      </c>
      <c r="BK90" s="82">
        <f>'MASTER_ ALL areas - No.seedling'!BJ129</f>
        <v>0</v>
      </c>
      <c r="BL90" s="77">
        <f t="shared" si="463"/>
        <v>0</v>
      </c>
      <c r="BM90" s="82">
        <f>'MASTER_ ALL areas - No.seedling'!BL129</f>
        <v>0</v>
      </c>
      <c r="BN90" s="76">
        <f>'MASTER_ ALL areas - No.seedling'!BM129</f>
        <v>0</v>
      </c>
      <c r="BO90" s="77">
        <f t="shared" si="464"/>
        <v>0</v>
      </c>
      <c r="BP90" s="82">
        <f>'MASTER_ ALL areas - No.seedling'!BO129</f>
        <v>0</v>
      </c>
      <c r="BQ90" s="77">
        <f t="shared" si="465"/>
        <v>0</v>
      </c>
      <c r="BR90" s="82">
        <f>'MASTER_ ALL areas - No.seedling'!BQ129</f>
        <v>0</v>
      </c>
      <c r="BS90" s="76">
        <f>'MASTER_ ALL areas - No.seedling'!BR129</f>
        <v>0</v>
      </c>
      <c r="BT90" s="77">
        <f t="shared" si="466"/>
        <v>0</v>
      </c>
      <c r="BU90" s="82">
        <f>'MASTER_ ALL areas - No.seedling'!BT129</f>
        <v>0</v>
      </c>
      <c r="BV90" s="77">
        <f t="shared" si="467"/>
        <v>0</v>
      </c>
      <c r="BW90" s="82">
        <f>'MASTER_ ALL areas - No.seedling'!BV129</f>
        <v>0</v>
      </c>
      <c r="BX90" s="76">
        <f>'MASTER_ ALL areas - No.seedling'!BW129</f>
        <v>0</v>
      </c>
      <c r="BY90" s="77">
        <f t="shared" si="468"/>
        <v>0</v>
      </c>
      <c r="BZ90" s="82">
        <f>'MASTER_ ALL areas - No.seedling'!BY129</f>
        <v>0</v>
      </c>
      <c r="CA90" s="81">
        <f t="shared" si="469"/>
        <v>0</v>
      </c>
      <c r="CB90" s="79"/>
      <c r="CC90" s="75">
        <f>'MASTER_ ALL areas - No.seedling'!CB129</f>
        <v>140</v>
      </c>
      <c r="CD90" s="76">
        <f>'MASTER_ ALL areas - No.seedling'!CC129</f>
        <v>0</v>
      </c>
      <c r="CE90" s="80">
        <f t="shared" si="470"/>
        <v>0</v>
      </c>
      <c r="CF90" s="76">
        <f>'MASTER_ ALL areas - No.seedling'!CE129</f>
        <v>0</v>
      </c>
      <c r="CG90" s="81">
        <f t="shared" si="471"/>
        <v>0</v>
      </c>
      <c r="CH90" s="75">
        <f>'MASTER_ ALL areas - No.seedling'!CG129</f>
        <v>20</v>
      </c>
      <c r="CI90" s="76">
        <f>'MASTER_ ALL areas - No.seedling'!CH129</f>
        <v>0</v>
      </c>
      <c r="CJ90" s="80">
        <f t="shared" si="472"/>
        <v>0</v>
      </c>
      <c r="CK90" s="76">
        <f>'MASTER_ ALL areas - No.seedling'!CJ129</f>
        <v>1</v>
      </c>
      <c r="CL90" s="81">
        <f t="shared" si="473"/>
        <v>1</v>
      </c>
      <c r="CM90" s="113">
        <f>'MASTER_ ALL areas - No.seedling'!CL129</f>
        <v>0</v>
      </c>
      <c r="CN90" s="76">
        <f>'MASTER_ ALL areas - No.seedling'!CM129</f>
        <v>0</v>
      </c>
      <c r="CO90" s="80">
        <f t="shared" si="474"/>
        <v>0</v>
      </c>
      <c r="CP90" s="76">
        <f>'MASTER_ ALL areas - No.seedling'!CO129</f>
        <v>0</v>
      </c>
      <c r="CQ90" s="81">
        <f t="shared" si="475"/>
        <v>0</v>
      </c>
      <c r="CR90" s="113">
        <f>'MASTER_ ALL areas - No.seedling'!CQ129</f>
        <v>0</v>
      </c>
      <c r="CS90" s="76">
        <f>'MASTER_ ALL areas - No.seedling'!CR129</f>
        <v>0</v>
      </c>
      <c r="CT90" s="80">
        <f t="shared" si="476"/>
        <v>0</v>
      </c>
      <c r="CU90" s="76">
        <f>'MASTER_ ALL areas - No.seedling'!CT129</f>
        <v>0</v>
      </c>
      <c r="CV90" s="81">
        <f t="shared" si="477"/>
        <v>0</v>
      </c>
      <c r="CW90" s="75">
        <f>'MASTER_ ALL areas - No.seedling'!CV129</f>
        <v>4420</v>
      </c>
      <c r="CX90" s="76">
        <f>'MASTER_ ALL areas - No.seedling'!CW129</f>
        <v>2</v>
      </c>
      <c r="CY90" s="80">
        <f t="shared" si="478"/>
        <v>9.0497737556561094E-3</v>
      </c>
      <c r="CZ90" s="76">
        <f>'MASTER_ ALL areas - No.seedling'!CY129</f>
        <v>126</v>
      </c>
      <c r="DA90" s="81">
        <f t="shared" si="479"/>
        <v>0.57013574660633481</v>
      </c>
      <c r="DB90" s="75">
        <f>'MASTER_ ALL areas - No.seedling'!DA129</f>
        <v>60</v>
      </c>
      <c r="DC90" s="76">
        <f>'MASTER_ ALL areas - No.seedling'!DB129</f>
        <v>1</v>
      </c>
      <c r="DD90" s="80">
        <f t="shared" si="480"/>
        <v>0.33333333333333331</v>
      </c>
      <c r="DE90" s="76">
        <f>'MASTER_ ALL areas - No.seedling'!DD129</f>
        <v>3</v>
      </c>
      <c r="DF90" s="81">
        <f t="shared" si="481"/>
        <v>1</v>
      </c>
      <c r="DG90" s="75">
        <f>'MASTER_ ALL areas - No.seedling'!DF129</f>
        <v>20</v>
      </c>
      <c r="DH90" s="76">
        <f>'MASTER_ ALL areas - No.seedling'!DG129</f>
        <v>0</v>
      </c>
      <c r="DI90" s="80">
        <f t="shared" si="482"/>
        <v>0</v>
      </c>
      <c r="DJ90" s="76">
        <f>'MASTER_ ALL areas - No.seedling'!DI129</f>
        <v>1</v>
      </c>
      <c r="DK90" s="81">
        <f t="shared" si="483"/>
        <v>1</v>
      </c>
      <c r="DL90" s="113">
        <f>'MASTER_ ALL areas - No.seedling'!DK129</f>
        <v>0</v>
      </c>
      <c r="DM90" s="76">
        <f>'MASTER_ ALL areas - No.seedling'!DL129</f>
        <v>0</v>
      </c>
      <c r="DN90" s="80">
        <f t="shared" si="484"/>
        <v>0</v>
      </c>
      <c r="DO90" s="76">
        <f>'MASTER_ ALL areas - No.seedling'!DN129</f>
        <v>0</v>
      </c>
      <c r="DP90" s="81">
        <f t="shared" si="485"/>
        <v>0</v>
      </c>
      <c r="DQ90" s="75">
        <f>'MASTER_ ALL areas - No.seedling'!DP129</f>
        <v>40</v>
      </c>
      <c r="DR90" s="76">
        <f>'MASTER_ ALL areas - No.seedling'!DQ129</f>
        <v>0</v>
      </c>
      <c r="DS90" s="80">
        <f t="shared" si="486"/>
        <v>0</v>
      </c>
      <c r="DT90" s="76">
        <f>'MASTER_ ALL areas - No.seedling'!DS129</f>
        <v>1</v>
      </c>
      <c r="DU90" s="81">
        <f t="shared" si="487"/>
        <v>0.5</v>
      </c>
      <c r="DV90" s="75">
        <f>'MASTER_ ALL areas - No.seedling'!DU129</f>
        <v>20</v>
      </c>
      <c r="DW90" s="76">
        <f>'MASTER_ ALL areas - No.seedling'!DV129</f>
        <v>0</v>
      </c>
      <c r="DX90" s="80">
        <f t="shared" si="488"/>
        <v>0</v>
      </c>
      <c r="DY90" s="76">
        <f>'MASTER_ ALL areas - No.seedling'!DX129</f>
        <v>1</v>
      </c>
      <c r="DZ90" s="81">
        <f t="shared" si="489"/>
        <v>1</v>
      </c>
      <c r="EA90" s="113">
        <f>'MASTER_ ALL areas - No.seedling'!DZ129</f>
        <v>0</v>
      </c>
      <c r="EB90" s="76">
        <f>'MASTER_ ALL areas - No.seedling'!EA129</f>
        <v>0</v>
      </c>
      <c r="EC90" s="80">
        <f t="shared" si="490"/>
        <v>0</v>
      </c>
      <c r="ED90" s="76">
        <f>'MASTER_ ALL areas - No.seedling'!EC129</f>
        <v>0</v>
      </c>
      <c r="EE90" s="81">
        <f t="shared" si="491"/>
        <v>0</v>
      </c>
      <c r="EF90" s="113">
        <f>'MASTER_ ALL areas - No.seedling'!EE129</f>
        <v>0</v>
      </c>
      <c r="EG90" s="76">
        <f>'MASTER_ ALL areas - No.seedling'!EF129</f>
        <v>0</v>
      </c>
      <c r="EH90" s="80">
        <f t="shared" si="492"/>
        <v>0</v>
      </c>
      <c r="EI90" s="76">
        <f>'MASTER_ ALL areas - No.seedling'!EH129</f>
        <v>0</v>
      </c>
      <c r="EJ90" s="81">
        <f t="shared" si="493"/>
        <v>0</v>
      </c>
      <c r="EK90" s="113">
        <f>'MASTER_ ALL areas - No.seedling'!EJ129</f>
        <v>0</v>
      </c>
      <c r="EL90" s="76">
        <f>'MASTER_ ALL areas - No.seedling'!EK129</f>
        <v>0</v>
      </c>
      <c r="EM90" s="80">
        <f t="shared" si="494"/>
        <v>0</v>
      </c>
      <c r="EN90" s="76">
        <f>'MASTER_ ALL areas - No.seedling'!EM129</f>
        <v>0</v>
      </c>
      <c r="EO90" s="81">
        <f t="shared" si="495"/>
        <v>0</v>
      </c>
      <c r="EP90" s="113">
        <f>'MASTER_ ALL areas - No.seedling'!EO129</f>
        <v>0</v>
      </c>
      <c r="EQ90" s="76">
        <f>'MASTER_ ALL areas - No.seedling'!EP129</f>
        <v>0</v>
      </c>
      <c r="ER90" s="80">
        <f t="shared" si="496"/>
        <v>0</v>
      </c>
      <c r="ES90" s="76">
        <f>'MASTER_ ALL areas - No.seedling'!ER129</f>
        <v>0</v>
      </c>
      <c r="ET90" s="81">
        <f t="shared" si="497"/>
        <v>0</v>
      </c>
      <c r="EU90" s="113">
        <f>'MASTER_ ALL areas - No.seedling'!ET129</f>
        <v>0</v>
      </c>
      <c r="EV90" s="76">
        <f>'MASTER_ ALL areas - No.seedling'!EU129</f>
        <v>0</v>
      </c>
      <c r="EW90" s="80">
        <f t="shared" si="498"/>
        <v>0</v>
      </c>
      <c r="EX90" s="76">
        <f>'MASTER_ ALL areas - No.seedling'!EW129</f>
        <v>0</v>
      </c>
      <c r="EY90" s="81">
        <f t="shared" si="499"/>
        <v>0</v>
      </c>
      <c r="EZ90" s="113">
        <f>'MASTER_ ALL areas - No.seedling'!EY129</f>
        <v>0</v>
      </c>
      <c r="FA90" s="76">
        <f>'MASTER_ ALL areas - No.seedling'!EZ129</f>
        <v>0</v>
      </c>
      <c r="FB90" s="80">
        <f t="shared" si="500"/>
        <v>0</v>
      </c>
      <c r="FC90" s="76">
        <f>'MASTER_ ALL areas - No.seedling'!FB129</f>
        <v>0</v>
      </c>
      <c r="FD90" s="81">
        <f t="shared" si="501"/>
        <v>0</v>
      </c>
      <c r="FE90" s="113">
        <f>'MASTER_ ALL areas - No.seedling'!FD129</f>
        <v>0</v>
      </c>
      <c r="FF90" s="76">
        <f>'MASTER_ ALL areas - No.seedling'!FE129</f>
        <v>0</v>
      </c>
      <c r="FG90" s="80">
        <f t="shared" si="502"/>
        <v>0</v>
      </c>
      <c r="FH90" s="76">
        <f>'MASTER_ ALL areas - No.seedling'!FG129</f>
        <v>0</v>
      </c>
      <c r="FI90" s="81">
        <f t="shared" si="503"/>
        <v>0</v>
      </c>
      <c r="FJ90" s="113">
        <f>'MASTER_ ALL areas - No.seedling'!FI129</f>
        <v>0</v>
      </c>
      <c r="FK90" s="76">
        <f>'MASTER_ ALL areas - No.seedling'!FJ129</f>
        <v>0</v>
      </c>
      <c r="FL90" s="80">
        <f t="shared" si="504"/>
        <v>0</v>
      </c>
      <c r="FM90" s="76">
        <f>'MASTER_ ALL areas - No.seedling'!FL129</f>
        <v>0</v>
      </c>
      <c r="FN90" s="81">
        <f t="shared" si="505"/>
        <v>0</v>
      </c>
      <c r="FO90" s="113">
        <f>'MASTER_ ALL areas - No.seedling'!FN129</f>
        <v>0</v>
      </c>
      <c r="FP90" s="76">
        <f>'MASTER_ ALL areas - No.seedling'!FO129</f>
        <v>0</v>
      </c>
      <c r="FQ90" s="80">
        <f t="shared" si="506"/>
        <v>0</v>
      </c>
      <c r="FR90" s="76">
        <f>'MASTER_ ALL areas - No.seedling'!FQ129</f>
        <v>0</v>
      </c>
      <c r="FS90" s="81">
        <f t="shared" si="507"/>
        <v>0</v>
      </c>
      <c r="FT90" s="113">
        <f>'MASTER_ ALL areas - No.seedling'!FS129</f>
        <v>0</v>
      </c>
      <c r="FU90" s="76">
        <f>'MASTER_ ALL areas - No.seedling'!FT129</f>
        <v>0</v>
      </c>
      <c r="FV90" s="80">
        <f t="shared" si="508"/>
        <v>0</v>
      </c>
      <c r="FW90" s="76">
        <f>'MASTER_ ALL areas - No.seedling'!FV129</f>
        <v>0</v>
      </c>
      <c r="FX90" s="81">
        <f t="shared" si="509"/>
        <v>0</v>
      </c>
      <c r="FY90" s="113">
        <f>'MASTER_ ALL areas - No.seedling'!FX129</f>
        <v>0</v>
      </c>
      <c r="FZ90" s="76">
        <f>'MASTER_ ALL areas - No.seedling'!FY129</f>
        <v>0</v>
      </c>
      <c r="GA90" s="80">
        <f t="shared" si="510"/>
        <v>0</v>
      </c>
      <c r="GB90" s="76">
        <f>'MASTER_ ALL areas - No.seedling'!GA129</f>
        <v>0</v>
      </c>
      <c r="GC90" s="81">
        <f t="shared" si="511"/>
        <v>0</v>
      </c>
      <c r="GD90" s="113">
        <f>'MASTER_ ALL areas - No.seedling'!GC129</f>
        <v>0</v>
      </c>
      <c r="GE90" s="76">
        <f>'MASTER_ ALL areas - No.seedling'!GD129</f>
        <v>0</v>
      </c>
      <c r="GF90" s="80">
        <f t="shared" si="512"/>
        <v>0</v>
      </c>
      <c r="GG90" s="76">
        <f>'MASTER_ ALL areas - No.seedling'!GF129</f>
        <v>0</v>
      </c>
      <c r="GH90" s="81">
        <f t="shared" si="513"/>
        <v>0</v>
      </c>
      <c r="GI90" s="113">
        <f>'MASTER_ ALL areas - No.seedling'!GH129</f>
        <v>0</v>
      </c>
      <c r="GJ90" s="76">
        <f>'MASTER_ ALL areas - No.seedling'!GI129</f>
        <v>0</v>
      </c>
      <c r="GK90" s="80">
        <f t="shared" si="514"/>
        <v>0</v>
      </c>
      <c r="GL90" s="76">
        <f>'MASTER_ ALL areas - No.seedling'!GK129</f>
        <v>0</v>
      </c>
      <c r="GM90" s="81">
        <f t="shared" si="515"/>
        <v>0</v>
      </c>
      <c r="GN90" s="113">
        <f>'MASTER_ ALL areas - No.seedling'!GM129</f>
        <v>0</v>
      </c>
      <c r="GO90" s="76">
        <f>'MASTER_ ALL areas - No.seedling'!GN129</f>
        <v>0</v>
      </c>
      <c r="GP90" s="80">
        <f t="shared" si="516"/>
        <v>0</v>
      </c>
      <c r="GQ90" s="76">
        <f>'MASTER_ ALL areas - No.seedling'!GP129</f>
        <v>0</v>
      </c>
      <c r="GR90" s="81">
        <f t="shared" si="517"/>
        <v>0</v>
      </c>
      <c r="GS90" s="113">
        <f>'MASTER_ ALL areas - No.seedling'!GR129</f>
        <v>0</v>
      </c>
      <c r="GT90" s="76">
        <f>'MASTER_ ALL areas - No.seedling'!GS129</f>
        <v>0</v>
      </c>
      <c r="GU90" s="80">
        <f t="shared" si="518"/>
        <v>0</v>
      </c>
      <c r="GV90" s="76">
        <f>'MASTER_ ALL areas - No.seedling'!GU129</f>
        <v>0</v>
      </c>
      <c r="GW90" s="81">
        <f t="shared" si="519"/>
        <v>0</v>
      </c>
      <c r="GX90" s="113">
        <f>'MASTER_ ALL areas - No.seedling'!GW129</f>
        <v>0</v>
      </c>
      <c r="GY90" s="76">
        <f>'MASTER_ ALL areas - No.seedling'!GX129</f>
        <v>0</v>
      </c>
      <c r="GZ90" s="80">
        <f t="shared" si="520"/>
        <v>0</v>
      </c>
      <c r="HA90" s="76">
        <f>'MASTER_ ALL areas - No.seedling'!GZ129</f>
        <v>0</v>
      </c>
      <c r="HB90" s="81">
        <f t="shared" si="521"/>
        <v>0</v>
      </c>
      <c r="HC90" s="113">
        <f>'MASTER_ ALL areas - No.seedling'!HB129</f>
        <v>0</v>
      </c>
      <c r="HD90" s="76">
        <f>'MASTER_ ALL areas - No.seedling'!HC129</f>
        <v>0</v>
      </c>
      <c r="HE90" s="80">
        <f t="shared" si="522"/>
        <v>0</v>
      </c>
      <c r="HF90" s="76">
        <f>'MASTER_ ALL areas - No.seedling'!HE129</f>
        <v>0</v>
      </c>
      <c r="HG90" s="81">
        <f t="shared" si="523"/>
        <v>0</v>
      </c>
      <c r="HH90" s="113">
        <f>'MASTER_ ALL areas - No.seedling'!HG129</f>
        <v>0</v>
      </c>
      <c r="HI90" s="76">
        <f>'MASTER_ ALL areas - No.seedling'!HH129</f>
        <v>0</v>
      </c>
      <c r="HJ90" s="80">
        <f t="shared" si="524"/>
        <v>0</v>
      </c>
      <c r="HK90" s="76">
        <f>'MASTER_ ALL areas - No.seedling'!HJ129</f>
        <v>0</v>
      </c>
      <c r="HL90" s="81">
        <f t="shared" si="525"/>
        <v>0</v>
      </c>
      <c r="HM90" s="113">
        <f>'MASTER_ ALL areas - No.seedling'!HL129</f>
        <v>0</v>
      </c>
      <c r="HN90" s="76">
        <f>'MASTER_ ALL areas - No.seedling'!HM129</f>
        <v>0</v>
      </c>
      <c r="HO90" s="80">
        <f t="shared" si="526"/>
        <v>0</v>
      </c>
      <c r="HP90" s="76">
        <f>'MASTER_ ALL areas - No.seedling'!HO129</f>
        <v>0</v>
      </c>
      <c r="HQ90" s="81">
        <f t="shared" si="527"/>
        <v>0</v>
      </c>
      <c r="HR90" s="113">
        <f>'MASTER_ ALL areas - No.seedling'!HQ129</f>
        <v>0</v>
      </c>
      <c r="HS90" s="76">
        <f>'MASTER_ ALL areas - No.seedling'!HR129</f>
        <v>0</v>
      </c>
      <c r="HT90" s="80">
        <f t="shared" si="528"/>
        <v>0</v>
      </c>
      <c r="HU90" s="76">
        <f>'MASTER_ ALL areas - No.seedling'!HT129</f>
        <v>0</v>
      </c>
      <c r="HV90" s="81">
        <f t="shared" si="529"/>
        <v>0</v>
      </c>
      <c r="HW90" s="113">
        <f>'MASTER_ ALL areas - No.seedling'!HV129</f>
        <v>0</v>
      </c>
      <c r="HX90" s="76">
        <f>'MASTER_ ALL areas - No.seedling'!HW129</f>
        <v>0</v>
      </c>
      <c r="HY90" s="80">
        <f t="shared" si="530"/>
        <v>0</v>
      </c>
      <c r="HZ90" s="76">
        <f>'MASTER_ ALL areas - No.seedling'!HY129</f>
        <v>0</v>
      </c>
      <c r="IA90" s="81">
        <f t="shared" si="531"/>
        <v>0</v>
      </c>
      <c r="IB90" s="113">
        <f>'MASTER_ ALL areas - No.seedling'!IA129</f>
        <v>0</v>
      </c>
      <c r="IC90" s="76">
        <f>'MASTER_ ALL areas - No.seedling'!IB129</f>
        <v>0</v>
      </c>
      <c r="ID90" s="80">
        <f t="shared" si="532"/>
        <v>0</v>
      </c>
      <c r="IE90" s="76">
        <f>'MASTER_ ALL areas - No.seedling'!ID129</f>
        <v>0</v>
      </c>
      <c r="IF90" s="85">
        <f t="shared" si="533"/>
        <v>0</v>
      </c>
      <c r="IG90" s="86" t="s">
        <v>376</v>
      </c>
      <c r="IH90" s="87"/>
    </row>
    <row r="91" spans="2:242" ht="33" customHeight="1" x14ac:dyDescent="0.25">
      <c r="B91" s="420">
        <v>126</v>
      </c>
      <c r="C91" s="421" t="s">
        <v>358</v>
      </c>
      <c r="D91" s="422">
        <v>214579</v>
      </c>
      <c r="E91" s="423">
        <v>931737</v>
      </c>
      <c r="F91" s="424" t="s">
        <v>89</v>
      </c>
      <c r="G91" s="88" t="s">
        <v>110</v>
      </c>
      <c r="H91" s="212">
        <f>'MASTER_ ALL areas - No.seedling'!G130</f>
        <v>8</v>
      </c>
      <c r="I91" s="70">
        <f>'MASTER_ ALL areas - No.seedling'!H130</f>
        <v>0.3</v>
      </c>
      <c r="J91" s="71">
        <f>'MASTER_ ALL areas - No.seedling'!I130</f>
        <v>55</v>
      </c>
      <c r="K91" s="72">
        <f>'MASTER_ ALL areas - No.seedling'!J130</f>
        <v>158</v>
      </c>
      <c r="L91" s="73">
        <f t="shared" si="445"/>
        <v>3160</v>
      </c>
      <c r="M91" s="74">
        <f>'MASTER_ ALL areas - No.seedling'!L130</f>
        <v>3160</v>
      </c>
      <c r="N91" s="113">
        <f>'MASTER_ ALL areas - No.seedling'!M130</f>
        <v>5</v>
      </c>
      <c r="O91" s="114">
        <f>'MASTER_ ALL areas - No.seedling'!N130</f>
        <v>105</v>
      </c>
      <c r="P91" s="80">
        <f>'MASTER_ ALL areas - No.seedling'!O130</f>
        <v>3.1645569620253167E-2</v>
      </c>
      <c r="Q91" s="81">
        <f>'MASTER_ ALL areas - No.seedling'!P130</f>
        <v>0.66455696202531644</v>
      </c>
      <c r="R91" s="621"/>
      <c r="S91" s="617">
        <f>'MASTER_ ALL areas - No.seedling'!R130</f>
        <v>2960</v>
      </c>
      <c r="T91" s="76">
        <f>'MASTER_ ALL areas - No.seedling'!S130</f>
        <v>1</v>
      </c>
      <c r="U91" s="77">
        <f t="shared" si="446"/>
        <v>6.7567567567567571E-3</v>
      </c>
      <c r="V91" s="82">
        <f>'MASTER_ ALL areas - No.seedling'!U130</f>
        <v>97</v>
      </c>
      <c r="W91" s="80">
        <f t="shared" si="447"/>
        <v>0.65540540540540537</v>
      </c>
      <c r="X91" s="619">
        <f>'MASTER_ ALL areas - No.seedling'!W130</f>
        <v>200</v>
      </c>
      <c r="Y91" s="82">
        <f>'MASTER_ ALL areas - No.seedling'!X130</f>
        <v>4</v>
      </c>
      <c r="Z91" s="77">
        <f t="shared" si="448"/>
        <v>0.4</v>
      </c>
      <c r="AA91" s="82">
        <f>'MASTER_ ALL areas - No.seedling'!Z130</f>
        <v>8</v>
      </c>
      <c r="AB91" s="80">
        <f t="shared" si="449"/>
        <v>0.8</v>
      </c>
      <c r="AC91" s="76">
        <f>'MASTER_ ALL areas - No.seedling'!AB130</f>
        <v>0</v>
      </c>
      <c r="AD91" s="76">
        <f>'MASTER_ ALL areas - No.seedling'!AC130</f>
        <v>0</v>
      </c>
      <c r="AE91" s="77">
        <f t="shared" si="450"/>
        <v>0</v>
      </c>
      <c r="AF91" s="82">
        <f>'MASTER_ ALL areas - No.seedling'!AE130</f>
        <v>0</v>
      </c>
      <c r="AG91" s="80">
        <f t="shared" si="451"/>
        <v>0</v>
      </c>
      <c r="AH91" s="76">
        <f>'MASTER_ ALL areas - No.seedling'!AG130</f>
        <v>0</v>
      </c>
      <c r="AI91" s="76">
        <f>'MASTER_ ALL areas - No.seedling'!AH130</f>
        <v>0</v>
      </c>
      <c r="AJ91" s="77">
        <f t="shared" si="452"/>
        <v>0</v>
      </c>
      <c r="AK91" s="82">
        <f>'MASTER_ ALL areas - No.seedling'!AJ130</f>
        <v>0</v>
      </c>
      <c r="AL91" s="81">
        <f t="shared" si="453"/>
        <v>0</v>
      </c>
      <c r="AM91" s="621"/>
      <c r="AN91" s="617">
        <f>'MASTER_ ALL areas - No.seedling'!AM130</f>
        <v>540</v>
      </c>
      <c r="AO91" s="76">
        <f>'MASTER_ ALL areas - No.seedling'!AN130</f>
        <v>2</v>
      </c>
      <c r="AP91" s="77">
        <f t="shared" si="454"/>
        <v>7.407407407407407E-2</v>
      </c>
      <c r="AQ91" s="82">
        <f>'MASTER_ ALL areas - No.seedling'!AP130</f>
        <v>21</v>
      </c>
      <c r="AR91" s="77">
        <f t="shared" si="455"/>
        <v>0.77777777777777779</v>
      </c>
      <c r="AS91" s="82">
        <f>'MASTER_ ALL areas - No.seedling'!AR130</f>
        <v>2380</v>
      </c>
      <c r="AT91" s="76">
        <f>'MASTER_ ALL areas - No.seedling'!AS130</f>
        <v>2</v>
      </c>
      <c r="AU91" s="77">
        <f t="shared" si="456"/>
        <v>1.680672268907563E-2</v>
      </c>
      <c r="AV91" s="82">
        <f>'MASTER_ ALL areas - No.seedling'!AU130</f>
        <v>74</v>
      </c>
      <c r="AW91" s="77">
        <f t="shared" si="457"/>
        <v>0.62184873949579833</v>
      </c>
      <c r="AX91" s="71">
        <f>'MASTER_ ALL areas - No.seedling'!AW130</f>
        <v>220</v>
      </c>
      <c r="AY91" s="82">
        <f>'MASTER_ ALL areas - No.seedling'!AX130</f>
        <v>0</v>
      </c>
      <c r="AZ91" s="77">
        <f t="shared" si="458"/>
        <v>0</v>
      </c>
      <c r="BA91" s="82">
        <f>'MASTER_ ALL areas - No.seedling'!AZ130</f>
        <v>9</v>
      </c>
      <c r="BB91" s="77">
        <f t="shared" si="459"/>
        <v>0.81818181818181823</v>
      </c>
      <c r="BC91" s="82">
        <f>'MASTER_ ALL areas - No.seedling'!BB130</f>
        <v>20</v>
      </c>
      <c r="BD91" s="76">
        <f>'MASTER_ ALL areas - No.seedling'!BC130</f>
        <v>1</v>
      </c>
      <c r="BE91" s="77">
        <f t="shared" si="460"/>
        <v>1</v>
      </c>
      <c r="BF91" s="82">
        <f>'MASTER_ ALL areas - No.seedling'!BE130</f>
        <v>1</v>
      </c>
      <c r="BG91" s="77">
        <f t="shared" si="461"/>
        <v>1</v>
      </c>
      <c r="BH91" s="82">
        <f>'MASTER_ ALL areas - No.seedling'!BG130</f>
        <v>0</v>
      </c>
      <c r="BI91" s="76">
        <f>'MASTER_ ALL areas - No.seedling'!BH130</f>
        <v>0</v>
      </c>
      <c r="BJ91" s="77">
        <f t="shared" si="462"/>
        <v>0</v>
      </c>
      <c r="BK91" s="82">
        <f>'MASTER_ ALL areas - No.seedling'!BJ130</f>
        <v>0</v>
      </c>
      <c r="BL91" s="77">
        <f t="shared" si="463"/>
        <v>0</v>
      </c>
      <c r="BM91" s="82">
        <f>'MASTER_ ALL areas - No.seedling'!BL130</f>
        <v>0</v>
      </c>
      <c r="BN91" s="76">
        <f>'MASTER_ ALL areas - No.seedling'!BM130</f>
        <v>0</v>
      </c>
      <c r="BO91" s="77">
        <f t="shared" si="464"/>
        <v>0</v>
      </c>
      <c r="BP91" s="82">
        <f>'MASTER_ ALL areas - No.seedling'!BO130</f>
        <v>0</v>
      </c>
      <c r="BQ91" s="77">
        <f t="shared" si="465"/>
        <v>0</v>
      </c>
      <c r="BR91" s="82">
        <f>'MASTER_ ALL areas - No.seedling'!BQ130</f>
        <v>0</v>
      </c>
      <c r="BS91" s="76">
        <f>'MASTER_ ALL areas - No.seedling'!BR130</f>
        <v>0</v>
      </c>
      <c r="BT91" s="77">
        <f t="shared" si="466"/>
        <v>0</v>
      </c>
      <c r="BU91" s="82">
        <f>'MASTER_ ALL areas - No.seedling'!BT130</f>
        <v>0</v>
      </c>
      <c r="BV91" s="77">
        <f t="shared" si="467"/>
        <v>0</v>
      </c>
      <c r="BW91" s="82">
        <f>'MASTER_ ALL areas - No.seedling'!BV130</f>
        <v>0</v>
      </c>
      <c r="BX91" s="76">
        <f>'MASTER_ ALL areas - No.seedling'!BW130</f>
        <v>0</v>
      </c>
      <c r="BY91" s="77">
        <f t="shared" si="468"/>
        <v>0</v>
      </c>
      <c r="BZ91" s="82">
        <f>'MASTER_ ALL areas - No.seedling'!BY130</f>
        <v>0</v>
      </c>
      <c r="CA91" s="81">
        <f t="shared" si="469"/>
        <v>0</v>
      </c>
      <c r="CB91" s="79"/>
      <c r="CC91" s="75">
        <f>'MASTER_ ALL areas - No.seedling'!CB130</f>
        <v>480</v>
      </c>
      <c r="CD91" s="76">
        <f>'MASTER_ ALL areas - No.seedling'!CC130</f>
        <v>0</v>
      </c>
      <c r="CE91" s="80">
        <f t="shared" si="470"/>
        <v>0</v>
      </c>
      <c r="CF91" s="76">
        <f>'MASTER_ ALL areas - No.seedling'!CE130</f>
        <v>18</v>
      </c>
      <c r="CG91" s="81">
        <f t="shared" si="471"/>
        <v>0.75</v>
      </c>
      <c r="CH91" s="75">
        <f>'MASTER_ ALL areas - No.seedling'!CG130</f>
        <v>60</v>
      </c>
      <c r="CI91" s="76">
        <f>'MASTER_ ALL areas - No.seedling'!CH130</f>
        <v>2</v>
      </c>
      <c r="CJ91" s="80">
        <f t="shared" si="472"/>
        <v>0.66666666666666663</v>
      </c>
      <c r="CK91" s="76">
        <f>'MASTER_ ALL areas - No.seedling'!CJ130</f>
        <v>3</v>
      </c>
      <c r="CL91" s="81">
        <f t="shared" si="473"/>
        <v>1</v>
      </c>
      <c r="CM91" s="113">
        <f>'MASTER_ ALL areas - No.seedling'!CL130</f>
        <v>0</v>
      </c>
      <c r="CN91" s="76">
        <f>'MASTER_ ALL areas - No.seedling'!CM130</f>
        <v>0</v>
      </c>
      <c r="CO91" s="80">
        <f t="shared" si="474"/>
        <v>0</v>
      </c>
      <c r="CP91" s="76">
        <f>'MASTER_ ALL areas - No.seedling'!CO130</f>
        <v>0</v>
      </c>
      <c r="CQ91" s="81">
        <f t="shared" si="475"/>
        <v>0</v>
      </c>
      <c r="CR91" s="113">
        <f>'MASTER_ ALL areas - No.seedling'!CQ130</f>
        <v>0</v>
      </c>
      <c r="CS91" s="76">
        <f>'MASTER_ ALL areas - No.seedling'!CR130</f>
        <v>0</v>
      </c>
      <c r="CT91" s="80">
        <f t="shared" si="476"/>
        <v>0</v>
      </c>
      <c r="CU91" s="76">
        <f>'MASTER_ ALL areas - No.seedling'!CT130</f>
        <v>0</v>
      </c>
      <c r="CV91" s="81">
        <f t="shared" si="477"/>
        <v>0</v>
      </c>
      <c r="CW91" s="75">
        <f>'MASTER_ ALL areas - No.seedling'!CV130</f>
        <v>2260</v>
      </c>
      <c r="CX91" s="76">
        <f>'MASTER_ ALL areas - No.seedling'!CW130</f>
        <v>1</v>
      </c>
      <c r="CY91" s="80">
        <f t="shared" si="478"/>
        <v>8.8495575221238937E-3</v>
      </c>
      <c r="CZ91" s="76">
        <f>'MASTER_ ALL areas - No.seedling'!CY130</f>
        <v>70</v>
      </c>
      <c r="DA91" s="81">
        <f t="shared" si="479"/>
        <v>0.61946902654867253</v>
      </c>
      <c r="DB91" s="75">
        <f>'MASTER_ ALL areas - No.seedling'!DA130</f>
        <v>120</v>
      </c>
      <c r="DC91" s="76">
        <f>'MASTER_ ALL areas - No.seedling'!DB130</f>
        <v>1</v>
      </c>
      <c r="DD91" s="80">
        <f t="shared" si="480"/>
        <v>0.16666666666666666</v>
      </c>
      <c r="DE91" s="76">
        <f>'MASTER_ ALL areas - No.seedling'!DD130</f>
        <v>4</v>
      </c>
      <c r="DF91" s="81">
        <f t="shared" si="481"/>
        <v>0.66666666666666663</v>
      </c>
      <c r="DG91" s="113">
        <f>'MASTER_ ALL areas - No.seedling'!DF130</f>
        <v>0</v>
      </c>
      <c r="DH91" s="76">
        <f>'MASTER_ ALL areas - No.seedling'!DG130</f>
        <v>0</v>
      </c>
      <c r="DI91" s="80">
        <f t="shared" si="482"/>
        <v>0</v>
      </c>
      <c r="DJ91" s="76">
        <f>'MASTER_ ALL areas - No.seedling'!DI130</f>
        <v>0</v>
      </c>
      <c r="DK91" s="81">
        <f t="shared" si="483"/>
        <v>0</v>
      </c>
      <c r="DL91" s="113">
        <f>'MASTER_ ALL areas - No.seedling'!DK130</f>
        <v>0</v>
      </c>
      <c r="DM91" s="76">
        <f>'MASTER_ ALL areas - No.seedling'!DL130</f>
        <v>0</v>
      </c>
      <c r="DN91" s="80">
        <f t="shared" si="484"/>
        <v>0</v>
      </c>
      <c r="DO91" s="76">
        <f>'MASTER_ ALL areas - No.seedling'!DN130</f>
        <v>0</v>
      </c>
      <c r="DP91" s="81">
        <f t="shared" si="485"/>
        <v>0</v>
      </c>
      <c r="DQ91" s="75">
        <f>'MASTER_ ALL areas - No.seedling'!DP130</f>
        <v>220</v>
      </c>
      <c r="DR91" s="76">
        <f>'MASTER_ ALL areas - No.seedling'!DQ130</f>
        <v>0</v>
      </c>
      <c r="DS91" s="80">
        <f t="shared" si="486"/>
        <v>0</v>
      </c>
      <c r="DT91" s="76">
        <f>'MASTER_ ALL areas - No.seedling'!DS130</f>
        <v>9</v>
      </c>
      <c r="DU91" s="81">
        <f t="shared" si="487"/>
        <v>0.81818181818181823</v>
      </c>
      <c r="DV91" s="113">
        <f>'MASTER_ ALL areas - No.seedling'!DU130</f>
        <v>0</v>
      </c>
      <c r="DW91" s="76">
        <f>'MASTER_ ALL areas - No.seedling'!DV130</f>
        <v>0</v>
      </c>
      <c r="DX91" s="80">
        <f t="shared" si="488"/>
        <v>0</v>
      </c>
      <c r="DY91" s="76">
        <f>'MASTER_ ALL areas - No.seedling'!DX130</f>
        <v>0</v>
      </c>
      <c r="DZ91" s="81">
        <f t="shared" si="489"/>
        <v>0</v>
      </c>
      <c r="EA91" s="113">
        <f>'MASTER_ ALL areas - No.seedling'!DZ130</f>
        <v>0</v>
      </c>
      <c r="EB91" s="76">
        <f>'MASTER_ ALL areas - No.seedling'!EA130</f>
        <v>0</v>
      </c>
      <c r="EC91" s="80">
        <f t="shared" si="490"/>
        <v>0</v>
      </c>
      <c r="ED91" s="76">
        <f>'MASTER_ ALL areas - No.seedling'!EC130</f>
        <v>0</v>
      </c>
      <c r="EE91" s="81">
        <f t="shared" si="491"/>
        <v>0</v>
      </c>
      <c r="EF91" s="113">
        <f>'MASTER_ ALL areas - No.seedling'!EE130</f>
        <v>0</v>
      </c>
      <c r="EG91" s="76">
        <f>'MASTER_ ALL areas - No.seedling'!EF130</f>
        <v>0</v>
      </c>
      <c r="EH91" s="80">
        <f t="shared" si="492"/>
        <v>0</v>
      </c>
      <c r="EI91" s="76">
        <f>'MASTER_ ALL areas - No.seedling'!EH130</f>
        <v>0</v>
      </c>
      <c r="EJ91" s="81">
        <f t="shared" si="493"/>
        <v>0</v>
      </c>
      <c r="EK91" s="113">
        <f>'MASTER_ ALL areas - No.seedling'!EJ130</f>
        <v>0</v>
      </c>
      <c r="EL91" s="76">
        <f>'MASTER_ ALL areas - No.seedling'!EK130</f>
        <v>0</v>
      </c>
      <c r="EM91" s="80">
        <f t="shared" si="494"/>
        <v>0</v>
      </c>
      <c r="EN91" s="76">
        <f>'MASTER_ ALL areas - No.seedling'!EM130</f>
        <v>0</v>
      </c>
      <c r="EO91" s="81">
        <f t="shared" si="495"/>
        <v>0</v>
      </c>
      <c r="EP91" s="75">
        <f>'MASTER_ ALL areas - No.seedling'!EO130</f>
        <v>20</v>
      </c>
      <c r="EQ91" s="76">
        <f>'MASTER_ ALL areas - No.seedling'!EP130</f>
        <v>1</v>
      </c>
      <c r="ER91" s="80">
        <f t="shared" si="496"/>
        <v>1</v>
      </c>
      <c r="ES91" s="76">
        <f>'MASTER_ ALL areas - No.seedling'!ER130</f>
        <v>1</v>
      </c>
      <c r="ET91" s="81">
        <f t="shared" si="497"/>
        <v>1</v>
      </c>
      <c r="EU91" s="113">
        <f>'MASTER_ ALL areas - No.seedling'!ET130</f>
        <v>0</v>
      </c>
      <c r="EV91" s="76">
        <f>'MASTER_ ALL areas - No.seedling'!EU130</f>
        <v>0</v>
      </c>
      <c r="EW91" s="80">
        <f t="shared" si="498"/>
        <v>0</v>
      </c>
      <c r="EX91" s="76">
        <f>'MASTER_ ALL areas - No.seedling'!EW130</f>
        <v>0</v>
      </c>
      <c r="EY91" s="81">
        <f t="shared" si="499"/>
        <v>0</v>
      </c>
      <c r="EZ91" s="113">
        <f>'MASTER_ ALL areas - No.seedling'!EY130</f>
        <v>0</v>
      </c>
      <c r="FA91" s="76">
        <f>'MASTER_ ALL areas - No.seedling'!EZ130</f>
        <v>0</v>
      </c>
      <c r="FB91" s="80">
        <f t="shared" si="500"/>
        <v>0</v>
      </c>
      <c r="FC91" s="76">
        <f>'MASTER_ ALL areas - No.seedling'!FB130</f>
        <v>0</v>
      </c>
      <c r="FD91" s="81">
        <f t="shared" si="501"/>
        <v>0</v>
      </c>
      <c r="FE91" s="113">
        <f>'MASTER_ ALL areas - No.seedling'!FD130</f>
        <v>0</v>
      </c>
      <c r="FF91" s="76">
        <f>'MASTER_ ALL areas - No.seedling'!FE130</f>
        <v>0</v>
      </c>
      <c r="FG91" s="80">
        <f t="shared" si="502"/>
        <v>0</v>
      </c>
      <c r="FH91" s="76">
        <f>'MASTER_ ALL areas - No.seedling'!FG130</f>
        <v>0</v>
      </c>
      <c r="FI91" s="81">
        <f t="shared" si="503"/>
        <v>0</v>
      </c>
      <c r="FJ91" s="113">
        <f>'MASTER_ ALL areas - No.seedling'!FI130</f>
        <v>0</v>
      </c>
      <c r="FK91" s="76">
        <f>'MASTER_ ALL areas - No.seedling'!FJ130</f>
        <v>0</v>
      </c>
      <c r="FL91" s="80">
        <f t="shared" si="504"/>
        <v>0</v>
      </c>
      <c r="FM91" s="76">
        <f>'MASTER_ ALL areas - No.seedling'!FL130</f>
        <v>0</v>
      </c>
      <c r="FN91" s="81">
        <f t="shared" si="505"/>
        <v>0</v>
      </c>
      <c r="FO91" s="113">
        <f>'MASTER_ ALL areas - No.seedling'!FN130</f>
        <v>0</v>
      </c>
      <c r="FP91" s="76">
        <f>'MASTER_ ALL areas - No.seedling'!FO130</f>
        <v>0</v>
      </c>
      <c r="FQ91" s="80">
        <f t="shared" si="506"/>
        <v>0</v>
      </c>
      <c r="FR91" s="76">
        <f>'MASTER_ ALL areas - No.seedling'!FQ130</f>
        <v>0</v>
      </c>
      <c r="FS91" s="81">
        <f t="shared" si="507"/>
        <v>0</v>
      </c>
      <c r="FT91" s="113">
        <f>'MASTER_ ALL areas - No.seedling'!FS130</f>
        <v>0</v>
      </c>
      <c r="FU91" s="76">
        <f>'MASTER_ ALL areas - No.seedling'!FT130</f>
        <v>0</v>
      </c>
      <c r="FV91" s="80">
        <f t="shared" si="508"/>
        <v>0</v>
      </c>
      <c r="FW91" s="76">
        <f>'MASTER_ ALL areas - No.seedling'!FV130</f>
        <v>0</v>
      </c>
      <c r="FX91" s="81">
        <f t="shared" si="509"/>
        <v>0</v>
      </c>
      <c r="FY91" s="113">
        <f>'MASTER_ ALL areas - No.seedling'!FX130</f>
        <v>0</v>
      </c>
      <c r="FZ91" s="76">
        <f>'MASTER_ ALL areas - No.seedling'!FY130</f>
        <v>0</v>
      </c>
      <c r="GA91" s="80">
        <f t="shared" si="510"/>
        <v>0</v>
      </c>
      <c r="GB91" s="76">
        <f>'MASTER_ ALL areas - No.seedling'!GA130</f>
        <v>0</v>
      </c>
      <c r="GC91" s="81">
        <f t="shared" si="511"/>
        <v>0</v>
      </c>
      <c r="GD91" s="113">
        <f>'MASTER_ ALL areas - No.seedling'!GC130</f>
        <v>0</v>
      </c>
      <c r="GE91" s="76">
        <f>'MASTER_ ALL areas - No.seedling'!GD130</f>
        <v>0</v>
      </c>
      <c r="GF91" s="80">
        <f t="shared" si="512"/>
        <v>0</v>
      </c>
      <c r="GG91" s="76">
        <f>'MASTER_ ALL areas - No.seedling'!GF130</f>
        <v>0</v>
      </c>
      <c r="GH91" s="81">
        <f t="shared" si="513"/>
        <v>0</v>
      </c>
      <c r="GI91" s="113">
        <f>'MASTER_ ALL areas - No.seedling'!GH130</f>
        <v>0</v>
      </c>
      <c r="GJ91" s="76">
        <f>'MASTER_ ALL areas - No.seedling'!GI130</f>
        <v>0</v>
      </c>
      <c r="GK91" s="80">
        <f t="shared" si="514"/>
        <v>0</v>
      </c>
      <c r="GL91" s="76">
        <f>'MASTER_ ALL areas - No.seedling'!GK130</f>
        <v>0</v>
      </c>
      <c r="GM91" s="81">
        <f t="shared" si="515"/>
        <v>0</v>
      </c>
      <c r="GN91" s="113">
        <f>'MASTER_ ALL areas - No.seedling'!GM130</f>
        <v>0</v>
      </c>
      <c r="GO91" s="76">
        <f>'MASTER_ ALL areas - No.seedling'!GN130</f>
        <v>0</v>
      </c>
      <c r="GP91" s="80">
        <f t="shared" si="516"/>
        <v>0</v>
      </c>
      <c r="GQ91" s="76">
        <f>'MASTER_ ALL areas - No.seedling'!GP130</f>
        <v>0</v>
      </c>
      <c r="GR91" s="81">
        <f t="shared" si="517"/>
        <v>0</v>
      </c>
      <c r="GS91" s="113">
        <f>'MASTER_ ALL areas - No.seedling'!GR130</f>
        <v>0</v>
      </c>
      <c r="GT91" s="76">
        <f>'MASTER_ ALL areas - No.seedling'!GS130</f>
        <v>0</v>
      </c>
      <c r="GU91" s="80">
        <f t="shared" si="518"/>
        <v>0</v>
      </c>
      <c r="GV91" s="76">
        <f>'MASTER_ ALL areas - No.seedling'!GU130</f>
        <v>0</v>
      </c>
      <c r="GW91" s="81">
        <f t="shared" si="519"/>
        <v>0</v>
      </c>
      <c r="GX91" s="113">
        <f>'MASTER_ ALL areas - No.seedling'!GW130</f>
        <v>0</v>
      </c>
      <c r="GY91" s="76">
        <f>'MASTER_ ALL areas - No.seedling'!GX130</f>
        <v>0</v>
      </c>
      <c r="GZ91" s="80">
        <f t="shared" si="520"/>
        <v>0</v>
      </c>
      <c r="HA91" s="76">
        <f>'MASTER_ ALL areas - No.seedling'!GZ130</f>
        <v>0</v>
      </c>
      <c r="HB91" s="81">
        <f t="shared" si="521"/>
        <v>0</v>
      </c>
      <c r="HC91" s="113">
        <f>'MASTER_ ALL areas - No.seedling'!HB130</f>
        <v>0</v>
      </c>
      <c r="HD91" s="76">
        <f>'MASTER_ ALL areas - No.seedling'!HC130</f>
        <v>0</v>
      </c>
      <c r="HE91" s="80">
        <f t="shared" si="522"/>
        <v>0</v>
      </c>
      <c r="HF91" s="76">
        <f>'MASTER_ ALL areas - No.seedling'!HE130</f>
        <v>0</v>
      </c>
      <c r="HG91" s="81">
        <f t="shared" si="523"/>
        <v>0</v>
      </c>
      <c r="HH91" s="113">
        <f>'MASTER_ ALL areas - No.seedling'!HG130</f>
        <v>0</v>
      </c>
      <c r="HI91" s="76">
        <f>'MASTER_ ALL areas - No.seedling'!HH130</f>
        <v>0</v>
      </c>
      <c r="HJ91" s="80">
        <f t="shared" si="524"/>
        <v>0</v>
      </c>
      <c r="HK91" s="76">
        <f>'MASTER_ ALL areas - No.seedling'!HJ130</f>
        <v>0</v>
      </c>
      <c r="HL91" s="81">
        <f t="shared" si="525"/>
        <v>0</v>
      </c>
      <c r="HM91" s="113">
        <f>'MASTER_ ALL areas - No.seedling'!HL130</f>
        <v>0</v>
      </c>
      <c r="HN91" s="76">
        <f>'MASTER_ ALL areas - No.seedling'!HM130</f>
        <v>0</v>
      </c>
      <c r="HO91" s="80">
        <f t="shared" si="526"/>
        <v>0</v>
      </c>
      <c r="HP91" s="76">
        <f>'MASTER_ ALL areas - No.seedling'!HO130</f>
        <v>0</v>
      </c>
      <c r="HQ91" s="81">
        <f t="shared" si="527"/>
        <v>0</v>
      </c>
      <c r="HR91" s="113">
        <f>'MASTER_ ALL areas - No.seedling'!HQ130</f>
        <v>0</v>
      </c>
      <c r="HS91" s="76">
        <f>'MASTER_ ALL areas - No.seedling'!HR130</f>
        <v>0</v>
      </c>
      <c r="HT91" s="80">
        <f t="shared" si="528"/>
        <v>0</v>
      </c>
      <c r="HU91" s="76">
        <f>'MASTER_ ALL areas - No.seedling'!HT130</f>
        <v>0</v>
      </c>
      <c r="HV91" s="81">
        <f t="shared" si="529"/>
        <v>0</v>
      </c>
      <c r="HW91" s="113">
        <f>'MASTER_ ALL areas - No.seedling'!HV130</f>
        <v>0</v>
      </c>
      <c r="HX91" s="76">
        <f>'MASTER_ ALL areas - No.seedling'!HW130</f>
        <v>0</v>
      </c>
      <c r="HY91" s="80">
        <f t="shared" si="530"/>
        <v>0</v>
      </c>
      <c r="HZ91" s="76">
        <f>'MASTER_ ALL areas - No.seedling'!HY130</f>
        <v>0</v>
      </c>
      <c r="IA91" s="81">
        <f t="shared" si="531"/>
        <v>0</v>
      </c>
      <c r="IB91" s="113">
        <f>'MASTER_ ALL areas - No.seedling'!IA130</f>
        <v>0</v>
      </c>
      <c r="IC91" s="76">
        <f>'MASTER_ ALL areas - No.seedling'!IB130</f>
        <v>0</v>
      </c>
      <c r="ID91" s="80">
        <f t="shared" si="532"/>
        <v>0</v>
      </c>
      <c r="IE91" s="76">
        <f>'MASTER_ ALL areas - No.seedling'!ID130</f>
        <v>0</v>
      </c>
      <c r="IF91" s="85">
        <f t="shared" si="533"/>
        <v>0</v>
      </c>
      <c r="IG91" s="86" t="s">
        <v>377</v>
      </c>
      <c r="IH91" s="87"/>
    </row>
    <row r="92" spans="2:242" ht="33" customHeight="1" x14ac:dyDescent="0.25">
      <c r="B92" s="420">
        <v>127</v>
      </c>
      <c r="C92" s="421" t="s">
        <v>378</v>
      </c>
      <c r="D92" s="422">
        <v>214413</v>
      </c>
      <c r="E92" s="423">
        <v>931911</v>
      </c>
      <c r="F92" s="424" t="s">
        <v>89</v>
      </c>
      <c r="G92" s="88" t="s">
        <v>158</v>
      </c>
      <c r="H92" s="212" t="str">
        <f>'MASTER_ ALL areas - No.seedling'!G131</f>
        <v>2(4)</v>
      </c>
      <c r="I92" s="70">
        <f>'MASTER_ ALL areas - No.seedling'!H131</f>
        <v>0.2</v>
      </c>
      <c r="J92" s="71">
        <f>'MASTER_ ALL areas - No.seedling'!I131</f>
        <v>45.8</v>
      </c>
      <c r="K92" s="72">
        <f>'MASTER_ ALL areas - No.seedling'!J131</f>
        <v>221</v>
      </c>
      <c r="L92" s="73">
        <f t="shared" si="445"/>
        <v>4420</v>
      </c>
      <c r="M92" s="74">
        <f>'MASTER_ ALL areas - No.seedling'!L131</f>
        <v>4420</v>
      </c>
      <c r="N92" s="113">
        <f>'MASTER_ ALL areas - No.seedling'!M131</f>
        <v>24</v>
      </c>
      <c r="O92" s="114">
        <f>'MASTER_ ALL areas - No.seedling'!N131</f>
        <v>179</v>
      </c>
      <c r="P92" s="80">
        <f>'MASTER_ ALL areas - No.seedling'!O131</f>
        <v>0.10859728506787331</v>
      </c>
      <c r="Q92" s="81">
        <f>'MASTER_ ALL areas - No.seedling'!P131</f>
        <v>0.80995475113122173</v>
      </c>
      <c r="R92" s="621"/>
      <c r="S92" s="617">
        <f>'MASTER_ ALL areas - No.seedling'!R131</f>
        <v>2920</v>
      </c>
      <c r="T92" s="76">
        <f>'MASTER_ ALL areas - No.seedling'!S131</f>
        <v>3</v>
      </c>
      <c r="U92" s="77">
        <f t="shared" si="446"/>
        <v>2.0547945205479451E-2</v>
      </c>
      <c r="V92" s="82">
        <f>'MASTER_ ALL areas - No.seedling'!U131</f>
        <v>111</v>
      </c>
      <c r="W92" s="80">
        <f t="shared" si="447"/>
        <v>0.76027397260273977</v>
      </c>
      <c r="X92" s="619">
        <f>'MASTER_ ALL areas - No.seedling'!W131</f>
        <v>900</v>
      </c>
      <c r="Y92" s="82">
        <f>'MASTER_ ALL areas - No.seedling'!X131</f>
        <v>21</v>
      </c>
      <c r="Z92" s="77">
        <f t="shared" si="448"/>
        <v>0.46666666666666667</v>
      </c>
      <c r="AA92" s="82">
        <f>'MASTER_ ALL areas - No.seedling'!Z131</f>
        <v>42</v>
      </c>
      <c r="AB92" s="80">
        <f t="shared" si="449"/>
        <v>0.93333333333333335</v>
      </c>
      <c r="AC92" s="76">
        <f>'MASTER_ ALL areas - No.seedling'!AB131</f>
        <v>400</v>
      </c>
      <c r="AD92" s="76">
        <f>'MASTER_ ALL areas - No.seedling'!AC131</f>
        <v>0</v>
      </c>
      <c r="AE92" s="77">
        <f t="shared" si="450"/>
        <v>0</v>
      </c>
      <c r="AF92" s="82">
        <f>'MASTER_ ALL areas - No.seedling'!AE131</f>
        <v>20</v>
      </c>
      <c r="AG92" s="80">
        <f t="shared" si="451"/>
        <v>1</v>
      </c>
      <c r="AH92" s="76">
        <f>'MASTER_ ALL areas - No.seedling'!AG131</f>
        <v>200</v>
      </c>
      <c r="AI92" s="76">
        <f>'MASTER_ ALL areas - No.seedling'!AH131</f>
        <v>0</v>
      </c>
      <c r="AJ92" s="77">
        <f t="shared" si="452"/>
        <v>0</v>
      </c>
      <c r="AK92" s="82">
        <f>'MASTER_ ALL areas - No.seedling'!AJ131</f>
        <v>6</v>
      </c>
      <c r="AL92" s="81">
        <f t="shared" si="453"/>
        <v>0.6</v>
      </c>
      <c r="AM92" s="621"/>
      <c r="AN92" s="617">
        <f>'MASTER_ ALL areas - No.seedling'!AM131</f>
        <v>1400</v>
      </c>
      <c r="AO92" s="76">
        <f>'MASTER_ ALL areas - No.seedling'!AN131</f>
        <v>10</v>
      </c>
      <c r="AP92" s="77">
        <f t="shared" si="454"/>
        <v>0.14285714285714285</v>
      </c>
      <c r="AQ92" s="82">
        <f>'MASTER_ ALL areas - No.seedling'!AP131</f>
        <v>66</v>
      </c>
      <c r="AR92" s="77">
        <f t="shared" si="455"/>
        <v>0.94285714285714284</v>
      </c>
      <c r="AS92" s="82">
        <f>'MASTER_ ALL areas - No.seedling'!AR131</f>
        <v>1860</v>
      </c>
      <c r="AT92" s="76">
        <f>'MASTER_ ALL areas - No.seedling'!AS131</f>
        <v>5</v>
      </c>
      <c r="AU92" s="77">
        <f t="shared" si="456"/>
        <v>5.3763440860215055E-2</v>
      </c>
      <c r="AV92" s="82">
        <f>'MASTER_ ALL areas - No.seedling'!AU131</f>
        <v>65</v>
      </c>
      <c r="AW92" s="77">
        <f t="shared" si="457"/>
        <v>0.69892473118279574</v>
      </c>
      <c r="AX92" s="71">
        <f>'MASTER_ ALL areas - No.seedling'!AW131</f>
        <v>1160</v>
      </c>
      <c r="AY92" s="82">
        <f>'MASTER_ ALL areas - No.seedling'!AX131</f>
        <v>9</v>
      </c>
      <c r="AZ92" s="77">
        <f t="shared" si="458"/>
        <v>0.15517241379310345</v>
      </c>
      <c r="BA92" s="82">
        <f>'MASTER_ ALL areas - No.seedling'!AZ131</f>
        <v>48</v>
      </c>
      <c r="BB92" s="77">
        <f t="shared" si="459"/>
        <v>0.82758620689655171</v>
      </c>
      <c r="BC92" s="82">
        <f>'MASTER_ ALL areas - No.seedling'!BB131</f>
        <v>0</v>
      </c>
      <c r="BD92" s="76">
        <f>'MASTER_ ALL areas - No.seedling'!BC131</f>
        <v>0</v>
      </c>
      <c r="BE92" s="77">
        <f t="shared" si="460"/>
        <v>0</v>
      </c>
      <c r="BF92" s="82">
        <f>'MASTER_ ALL areas - No.seedling'!BE131</f>
        <v>0</v>
      </c>
      <c r="BG92" s="77">
        <f t="shared" si="461"/>
        <v>0</v>
      </c>
      <c r="BH92" s="82">
        <f>'MASTER_ ALL areas - No.seedling'!BG131</f>
        <v>0</v>
      </c>
      <c r="BI92" s="76">
        <f>'MASTER_ ALL areas - No.seedling'!BH131</f>
        <v>0</v>
      </c>
      <c r="BJ92" s="77">
        <f t="shared" si="462"/>
        <v>0</v>
      </c>
      <c r="BK92" s="82">
        <f>'MASTER_ ALL areas - No.seedling'!BJ131</f>
        <v>0</v>
      </c>
      <c r="BL92" s="77">
        <f t="shared" si="463"/>
        <v>0</v>
      </c>
      <c r="BM92" s="82">
        <f>'MASTER_ ALL areas - No.seedling'!BL131</f>
        <v>0</v>
      </c>
      <c r="BN92" s="76">
        <f>'MASTER_ ALL areas - No.seedling'!BM131</f>
        <v>0</v>
      </c>
      <c r="BO92" s="77">
        <f t="shared" si="464"/>
        <v>0</v>
      </c>
      <c r="BP92" s="82">
        <f>'MASTER_ ALL areas - No.seedling'!BO131</f>
        <v>0</v>
      </c>
      <c r="BQ92" s="77">
        <f t="shared" si="465"/>
        <v>0</v>
      </c>
      <c r="BR92" s="82">
        <f>'MASTER_ ALL areas - No.seedling'!BQ131</f>
        <v>0</v>
      </c>
      <c r="BS92" s="76">
        <f>'MASTER_ ALL areas - No.seedling'!BR131</f>
        <v>0</v>
      </c>
      <c r="BT92" s="77">
        <f t="shared" si="466"/>
        <v>0</v>
      </c>
      <c r="BU92" s="82">
        <f>'MASTER_ ALL areas - No.seedling'!BT131</f>
        <v>0</v>
      </c>
      <c r="BV92" s="77">
        <f t="shared" si="467"/>
        <v>0</v>
      </c>
      <c r="BW92" s="82">
        <f>'MASTER_ ALL areas - No.seedling'!BV131</f>
        <v>0</v>
      </c>
      <c r="BX92" s="76">
        <f>'MASTER_ ALL areas - No.seedling'!BW131</f>
        <v>0</v>
      </c>
      <c r="BY92" s="77">
        <f t="shared" si="468"/>
        <v>0</v>
      </c>
      <c r="BZ92" s="82">
        <f>'MASTER_ ALL areas - No.seedling'!BY131</f>
        <v>0</v>
      </c>
      <c r="CA92" s="81">
        <f t="shared" si="469"/>
        <v>0</v>
      </c>
      <c r="CB92" s="79"/>
      <c r="CC92" s="75">
        <f>'MASTER_ ALL areas - No.seedling'!CB131</f>
        <v>220</v>
      </c>
      <c r="CD92" s="76">
        <f>'MASTER_ ALL areas - No.seedling'!CC131</f>
        <v>1</v>
      </c>
      <c r="CE92" s="80">
        <f t="shared" si="470"/>
        <v>9.0909090909090912E-2</v>
      </c>
      <c r="CF92" s="76">
        <f>'MASTER_ ALL areas - No.seedling'!CE131</f>
        <v>11</v>
      </c>
      <c r="CG92" s="81">
        <f t="shared" si="471"/>
        <v>1</v>
      </c>
      <c r="CH92" s="75">
        <f>'MASTER_ ALL areas - No.seedling'!CG131</f>
        <v>600</v>
      </c>
      <c r="CI92" s="76">
        <f>'MASTER_ ALL areas - No.seedling'!CH131</f>
        <v>9</v>
      </c>
      <c r="CJ92" s="80">
        <f t="shared" si="472"/>
        <v>0.3</v>
      </c>
      <c r="CK92" s="76">
        <f>'MASTER_ ALL areas - No.seedling'!CJ131</f>
        <v>30</v>
      </c>
      <c r="CL92" s="81">
        <f t="shared" si="473"/>
        <v>1</v>
      </c>
      <c r="CM92" s="75">
        <f>'MASTER_ ALL areas - No.seedling'!CL131</f>
        <v>400</v>
      </c>
      <c r="CN92" s="76">
        <f>'MASTER_ ALL areas - No.seedling'!CM131</f>
        <v>0</v>
      </c>
      <c r="CO92" s="80">
        <f t="shared" si="474"/>
        <v>0</v>
      </c>
      <c r="CP92" s="76">
        <f>'MASTER_ ALL areas - No.seedling'!CO131</f>
        <v>20</v>
      </c>
      <c r="CQ92" s="81">
        <f t="shared" si="475"/>
        <v>1</v>
      </c>
      <c r="CR92" s="75">
        <f>'MASTER_ ALL areas - No.seedling'!CQ131</f>
        <v>180</v>
      </c>
      <c r="CS92" s="76">
        <f>'MASTER_ ALL areas - No.seedling'!CR131</f>
        <v>0</v>
      </c>
      <c r="CT92" s="80">
        <f t="shared" si="476"/>
        <v>0</v>
      </c>
      <c r="CU92" s="76">
        <f>'MASTER_ ALL areas - No.seedling'!CT131</f>
        <v>5</v>
      </c>
      <c r="CV92" s="81">
        <f t="shared" si="477"/>
        <v>0.55555555555555558</v>
      </c>
      <c r="CW92" s="75">
        <f>'MASTER_ ALL areas - No.seedling'!CV131</f>
        <v>1720</v>
      </c>
      <c r="CX92" s="76">
        <f>'MASTER_ ALL areas - No.seedling'!CW131</f>
        <v>0</v>
      </c>
      <c r="CY92" s="80">
        <f t="shared" si="478"/>
        <v>0</v>
      </c>
      <c r="CZ92" s="76">
        <f>'MASTER_ ALL areas - No.seedling'!CY131</f>
        <v>59</v>
      </c>
      <c r="DA92" s="81">
        <f t="shared" si="479"/>
        <v>0.68604651162790697</v>
      </c>
      <c r="DB92" s="75">
        <f>'MASTER_ ALL areas - No.seedling'!DA131</f>
        <v>120</v>
      </c>
      <c r="DC92" s="76">
        <f>'MASTER_ ALL areas - No.seedling'!DB131</f>
        <v>5</v>
      </c>
      <c r="DD92" s="80">
        <f t="shared" si="480"/>
        <v>0.83333333333333337</v>
      </c>
      <c r="DE92" s="76">
        <f>'MASTER_ ALL areas - No.seedling'!DD131</f>
        <v>5</v>
      </c>
      <c r="DF92" s="81">
        <f t="shared" si="481"/>
        <v>0.83333333333333337</v>
      </c>
      <c r="DG92" s="113">
        <f>'MASTER_ ALL areas - No.seedling'!DF131</f>
        <v>0</v>
      </c>
      <c r="DH92" s="76">
        <f>'MASTER_ ALL areas - No.seedling'!DG131</f>
        <v>0</v>
      </c>
      <c r="DI92" s="80">
        <f t="shared" si="482"/>
        <v>0</v>
      </c>
      <c r="DJ92" s="76">
        <f>'MASTER_ ALL areas - No.seedling'!DI131</f>
        <v>0</v>
      </c>
      <c r="DK92" s="81">
        <f t="shared" si="483"/>
        <v>0</v>
      </c>
      <c r="DL92" s="75">
        <f>'MASTER_ ALL areas - No.seedling'!DK131</f>
        <v>20</v>
      </c>
      <c r="DM92" s="76">
        <f>'MASTER_ ALL areas - No.seedling'!DL131</f>
        <v>0</v>
      </c>
      <c r="DN92" s="80">
        <f t="shared" si="484"/>
        <v>0</v>
      </c>
      <c r="DO92" s="76">
        <f>'MASTER_ ALL areas - No.seedling'!DN131</f>
        <v>1</v>
      </c>
      <c r="DP92" s="81">
        <f t="shared" si="485"/>
        <v>1</v>
      </c>
      <c r="DQ92" s="75">
        <f>'MASTER_ ALL areas - No.seedling'!DP131</f>
        <v>980</v>
      </c>
      <c r="DR92" s="76">
        <f>'MASTER_ ALL areas - No.seedling'!DQ131</f>
        <v>2</v>
      </c>
      <c r="DS92" s="80">
        <f t="shared" si="486"/>
        <v>4.0816326530612242E-2</v>
      </c>
      <c r="DT92" s="76">
        <f>'MASTER_ ALL areas - No.seedling'!DS131</f>
        <v>41</v>
      </c>
      <c r="DU92" s="81">
        <f t="shared" si="487"/>
        <v>0.83673469387755106</v>
      </c>
      <c r="DV92" s="75">
        <f>'MASTER_ ALL areas - No.seedling'!DU131</f>
        <v>180</v>
      </c>
      <c r="DW92" s="76">
        <f>'MASTER_ ALL areas - No.seedling'!DV131</f>
        <v>7</v>
      </c>
      <c r="DX92" s="80">
        <f t="shared" si="488"/>
        <v>0.77777777777777779</v>
      </c>
      <c r="DY92" s="76">
        <f>'MASTER_ ALL areas - No.seedling'!DX131</f>
        <v>7</v>
      </c>
      <c r="DZ92" s="81">
        <f t="shared" si="489"/>
        <v>0.77777777777777779</v>
      </c>
      <c r="EA92" s="113">
        <f>'MASTER_ ALL areas - No.seedling'!DZ131</f>
        <v>0</v>
      </c>
      <c r="EB92" s="76">
        <f>'MASTER_ ALL areas - No.seedling'!EA131</f>
        <v>0</v>
      </c>
      <c r="EC92" s="80">
        <f t="shared" si="490"/>
        <v>0</v>
      </c>
      <c r="ED92" s="76">
        <f>'MASTER_ ALL areas - No.seedling'!EC131</f>
        <v>0</v>
      </c>
      <c r="EE92" s="81">
        <f t="shared" si="491"/>
        <v>0</v>
      </c>
      <c r="EF92" s="113">
        <f>'MASTER_ ALL areas - No.seedling'!EE131</f>
        <v>0</v>
      </c>
      <c r="EG92" s="76">
        <f>'MASTER_ ALL areas - No.seedling'!EF131</f>
        <v>0</v>
      </c>
      <c r="EH92" s="80">
        <f t="shared" si="492"/>
        <v>0</v>
      </c>
      <c r="EI92" s="76">
        <f>'MASTER_ ALL areas - No.seedling'!EH131</f>
        <v>0</v>
      </c>
      <c r="EJ92" s="81">
        <f t="shared" si="493"/>
        <v>0</v>
      </c>
      <c r="EK92" s="113">
        <f>'MASTER_ ALL areas - No.seedling'!EJ131</f>
        <v>0</v>
      </c>
      <c r="EL92" s="76">
        <f>'MASTER_ ALL areas - No.seedling'!EK131</f>
        <v>0</v>
      </c>
      <c r="EM92" s="80">
        <f t="shared" si="494"/>
        <v>0</v>
      </c>
      <c r="EN92" s="76">
        <f>'MASTER_ ALL areas - No.seedling'!EM131</f>
        <v>0</v>
      </c>
      <c r="EO92" s="81">
        <f t="shared" si="495"/>
        <v>0</v>
      </c>
      <c r="EP92" s="113">
        <f>'MASTER_ ALL areas - No.seedling'!EO131</f>
        <v>0</v>
      </c>
      <c r="EQ92" s="76">
        <f>'MASTER_ ALL areas - No.seedling'!EP131</f>
        <v>0</v>
      </c>
      <c r="ER92" s="80">
        <f t="shared" si="496"/>
        <v>0</v>
      </c>
      <c r="ES92" s="76">
        <f>'MASTER_ ALL areas - No.seedling'!ER131</f>
        <v>0</v>
      </c>
      <c r="ET92" s="81">
        <f t="shared" si="497"/>
        <v>0</v>
      </c>
      <c r="EU92" s="113">
        <f>'MASTER_ ALL areas - No.seedling'!ET131</f>
        <v>0</v>
      </c>
      <c r="EV92" s="76">
        <f>'MASTER_ ALL areas - No.seedling'!EU131</f>
        <v>0</v>
      </c>
      <c r="EW92" s="80">
        <f t="shared" si="498"/>
        <v>0</v>
      </c>
      <c r="EX92" s="76">
        <f>'MASTER_ ALL areas - No.seedling'!EW131</f>
        <v>0</v>
      </c>
      <c r="EY92" s="81">
        <f t="shared" si="499"/>
        <v>0</v>
      </c>
      <c r="EZ92" s="113">
        <f>'MASTER_ ALL areas - No.seedling'!EY131</f>
        <v>0</v>
      </c>
      <c r="FA92" s="76">
        <f>'MASTER_ ALL areas - No.seedling'!EZ131</f>
        <v>0</v>
      </c>
      <c r="FB92" s="80">
        <f t="shared" si="500"/>
        <v>0</v>
      </c>
      <c r="FC92" s="76">
        <f>'MASTER_ ALL areas - No.seedling'!FB131</f>
        <v>0</v>
      </c>
      <c r="FD92" s="81">
        <f t="shared" si="501"/>
        <v>0</v>
      </c>
      <c r="FE92" s="113">
        <f>'MASTER_ ALL areas - No.seedling'!FD131</f>
        <v>0</v>
      </c>
      <c r="FF92" s="76">
        <f>'MASTER_ ALL areas - No.seedling'!FE131</f>
        <v>0</v>
      </c>
      <c r="FG92" s="80">
        <f t="shared" si="502"/>
        <v>0</v>
      </c>
      <c r="FH92" s="76">
        <f>'MASTER_ ALL areas - No.seedling'!FG131</f>
        <v>0</v>
      </c>
      <c r="FI92" s="81">
        <f t="shared" si="503"/>
        <v>0</v>
      </c>
      <c r="FJ92" s="113">
        <f>'MASTER_ ALL areas - No.seedling'!FI131</f>
        <v>0</v>
      </c>
      <c r="FK92" s="76">
        <f>'MASTER_ ALL areas - No.seedling'!FJ131</f>
        <v>0</v>
      </c>
      <c r="FL92" s="80">
        <f t="shared" si="504"/>
        <v>0</v>
      </c>
      <c r="FM92" s="76">
        <f>'MASTER_ ALL areas - No.seedling'!FL131</f>
        <v>0</v>
      </c>
      <c r="FN92" s="81">
        <f t="shared" si="505"/>
        <v>0</v>
      </c>
      <c r="FO92" s="113">
        <f>'MASTER_ ALL areas - No.seedling'!FN131</f>
        <v>0</v>
      </c>
      <c r="FP92" s="76">
        <f>'MASTER_ ALL areas - No.seedling'!FO131</f>
        <v>0</v>
      </c>
      <c r="FQ92" s="80">
        <f t="shared" si="506"/>
        <v>0</v>
      </c>
      <c r="FR92" s="76">
        <f>'MASTER_ ALL areas - No.seedling'!FQ131</f>
        <v>0</v>
      </c>
      <c r="FS92" s="81">
        <f t="shared" si="507"/>
        <v>0</v>
      </c>
      <c r="FT92" s="113">
        <f>'MASTER_ ALL areas - No.seedling'!FS131</f>
        <v>0</v>
      </c>
      <c r="FU92" s="76">
        <f>'MASTER_ ALL areas - No.seedling'!FT131</f>
        <v>0</v>
      </c>
      <c r="FV92" s="80">
        <f t="shared" si="508"/>
        <v>0</v>
      </c>
      <c r="FW92" s="76">
        <f>'MASTER_ ALL areas - No.seedling'!FV131</f>
        <v>0</v>
      </c>
      <c r="FX92" s="81">
        <f t="shared" si="509"/>
        <v>0</v>
      </c>
      <c r="FY92" s="113">
        <f>'MASTER_ ALL areas - No.seedling'!FX131</f>
        <v>0</v>
      </c>
      <c r="FZ92" s="76">
        <f>'MASTER_ ALL areas - No.seedling'!FY131</f>
        <v>0</v>
      </c>
      <c r="GA92" s="80">
        <f t="shared" si="510"/>
        <v>0</v>
      </c>
      <c r="GB92" s="76">
        <f>'MASTER_ ALL areas - No.seedling'!GA131</f>
        <v>0</v>
      </c>
      <c r="GC92" s="81">
        <f t="shared" si="511"/>
        <v>0</v>
      </c>
      <c r="GD92" s="113">
        <f>'MASTER_ ALL areas - No.seedling'!GC131</f>
        <v>0</v>
      </c>
      <c r="GE92" s="76">
        <f>'MASTER_ ALL areas - No.seedling'!GD131</f>
        <v>0</v>
      </c>
      <c r="GF92" s="80">
        <f t="shared" si="512"/>
        <v>0</v>
      </c>
      <c r="GG92" s="76">
        <f>'MASTER_ ALL areas - No.seedling'!GF131</f>
        <v>0</v>
      </c>
      <c r="GH92" s="81">
        <f t="shared" si="513"/>
        <v>0</v>
      </c>
      <c r="GI92" s="113">
        <f>'MASTER_ ALL areas - No.seedling'!GH131</f>
        <v>0</v>
      </c>
      <c r="GJ92" s="76">
        <f>'MASTER_ ALL areas - No.seedling'!GI131</f>
        <v>0</v>
      </c>
      <c r="GK92" s="80">
        <f t="shared" si="514"/>
        <v>0</v>
      </c>
      <c r="GL92" s="76">
        <f>'MASTER_ ALL areas - No.seedling'!GK131</f>
        <v>0</v>
      </c>
      <c r="GM92" s="81">
        <f t="shared" si="515"/>
        <v>0</v>
      </c>
      <c r="GN92" s="113">
        <f>'MASTER_ ALL areas - No.seedling'!GM131</f>
        <v>0</v>
      </c>
      <c r="GO92" s="76">
        <f>'MASTER_ ALL areas - No.seedling'!GN131</f>
        <v>0</v>
      </c>
      <c r="GP92" s="80">
        <f t="shared" si="516"/>
        <v>0</v>
      </c>
      <c r="GQ92" s="76">
        <f>'MASTER_ ALL areas - No.seedling'!GP131</f>
        <v>0</v>
      </c>
      <c r="GR92" s="81">
        <f t="shared" si="517"/>
        <v>0</v>
      </c>
      <c r="GS92" s="113">
        <f>'MASTER_ ALL areas - No.seedling'!GR131</f>
        <v>0</v>
      </c>
      <c r="GT92" s="76">
        <f>'MASTER_ ALL areas - No.seedling'!GS131</f>
        <v>0</v>
      </c>
      <c r="GU92" s="80">
        <f t="shared" si="518"/>
        <v>0</v>
      </c>
      <c r="GV92" s="76">
        <f>'MASTER_ ALL areas - No.seedling'!GU131</f>
        <v>0</v>
      </c>
      <c r="GW92" s="81">
        <f t="shared" si="519"/>
        <v>0</v>
      </c>
      <c r="GX92" s="113">
        <f>'MASTER_ ALL areas - No.seedling'!GW131</f>
        <v>0</v>
      </c>
      <c r="GY92" s="76">
        <f>'MASTER_ ALL areas - No.seedling'!GX131</f>
        <v>0</v>
      </c>
      <c r="GZ92" s="80">
        <f t="shared" si="520"/>
        <v>0</v>
      </c>
      <c r="HA92" s="76">
        <f>'MASTER_ ALL areas - No.seedling'!GZ131</f>
        <v>0</v>
      </c>
      <c r="HB92" s="81">
        <f t="shared" si="521"/>
        <v>0</v>
      </c>
      <c r="HC92" s="113">
        <f>'MASTER_ ALL areas - No.seedling'!HB131</f>
        <v>0</v>
      </c>
      <c r="HD92" s="76">
        <f>'MASTER_ ALL areas - No.seedling'!HC131</f>
        <v>0</v>
      </c>
      <c r="HE92" s="80">
        <f t="shared" si="522"/>
        <v>0</v>
      </c>
      <c r="HF92" s="76">
        <f>'MASTER_ ALL areas - No.seedling'!HE131</f>
        <v>0</v>
      </c>
      <c r="HG92" s="81">
        <f t="shared" si="523"/>
        <v>0</v>
      </c>
      <c r="HH92" s="113">
        <f>'MASTER_ ALL areas - No.seedling'!HG131</f>
        <v>0</v>
      </c>
      <c r="HI92" s="76">
        <f>'MASTER_ ALL areas - No.seedling'!HH131</f>
        <v>0</v>
      </c>
      <c r="HJ92" s="80">
        <f t="shared" si="524"/>
        <v>0</v>
      </c>
      <c r="HK92" s="76">
        <f>'MASTER_ ALL areas - No.seedling'!HJ131</f>
        <v>0</v>
      </c>
      <c r="HL92" s="81">
        <f t="shared" si="525"/>
        <v>0</v>
      </c>
      <c r="HM92" s="113">
        <f>'MASTER_ ALL areas - No.seedling'!HL131</f>
        <v>0</v>
      </c>
      <c r="HN92" s="76">
        <f>'MASTER_ ALL areas - No.seedling'!HM131</f>
        <v>0</v>
      </c>
      <c r="HO92" s="80">
        <f t="shared" si="526"/>
        <v>0</v>
      </c>
      <c r="HP92" s="76">
        <f>'MASTER_ ALL areas - No.seedling'!HO131</f>
        <v>0</v>
      </c>
      <c r="HQ92" s="81">
        <f t="shared" si="527"/>
        <v>0</v>
      </c>
      <c r="HR92" s="113">
        <f>'MASTER_ ALL areas - No.seedling'!HQ131</f>
        <v>0</v>
      </c>
      <c r="HS92" s="76">
        <f>'MASTER_ ALL areas - No.seedling'!HR131</f>
        <v>0</v>
      </c>
      <c r="HT92" s="80">
        <f t="shared" si="528"/>
        <v>0</v>
      </c>
      <c r="HU92" s="76">
        <f>'MASTER_ ALL areas - No.seedling'!HT131</f>
        <v>0</v>
      </c>
      <c r="HV92" s="81">
        <f t="shared" si="529"/>
        <v>0</v>
      </c>
      <c r="HW92" s="113">
        <f>'MASTER_ ALL areas - No.seedling'!HV131</f>
        <v>0</v>
      </c>
      <c r="HX92" s="76">
        <f>'MASTER_ ALL areas - No.seedling'!HW131</f>
        <v>0</v>
      </c>
      <c r="HY92" s="80">
        <f t="shared" si="530"/>
        <v>0</v>
      </c>
      <c r="HZ92" s="76">
        <f>'MASTER_ ALL areas - No.seedling'!HY131</f>
        <v>0</v>
      </c>
      <c r="IA92" s="81">
        <f t="shared" si="531"/>
        <v>0</v>
      </c>
      <c r="IB92" s="113">
        <f>'MASTER_ ALL areas - No.seedling'!IA131</f>
        <v>0</v>
      </c>
      <c r="IC92" s="76">
        <f>'MASTER_ ALL areas - No.seedling'!IB131</f>
        <v>0</v>
      </c>
      <c r="ID92" s="80">
        <f t="shared" si="532"/>
        <v>0</v>
      </c>
      <c r="IE92" s="76">
        <f>'MASTER_ ALL areas - No.seedling'!ID131</f>
        <v>0</v>
      </c>
      <c r="IF92" s="85">
        <f t="shared" si="533"/>
        <v>0</v>
      </c>
      <c r="IG92" s="86" t="s">
        <v>380</v>
      </c>
      <c r="IH92" s="87"/>
    </row>
    <row r="93" spans="2:242" ht="33" customHeight="1" x14ac:dyDescent="0.25">
      <c r="B93" s="420">
        <v>128</v>
      </c>
      <c r="C93" s="421" t="s">
        <v>381</v>
      </c>
      <c r="D93" s="422">
        <v>214387</v>
      </c>
      <c r="E93" s="423">
        <v>932017</v>
      </c>
      <c r="F93" s="424" t="s">
        <v>89</v>
      </c>
      <c r="G93" s="88" t="s">
        <v>382</v>
      </c>
      <c r="H93" s="212">
        <f>'MASTER_ ALL areas - No.seedling'!G132</f>
        <v>8</v>
      </c>
      <c r="I93" s="70">
        <f>'MASTER_ ALL areas - No.seedling'!H132</f>
        <v>0.35</v>
      </c>
      <c r="J93" s="71">
        <f>'MASTER_ ALL areas - No.seedling'!I132</f>
        <v>69</v>
      </c>
      <c r="K93" s="72">
        <f>'MASTER_ ALL areas - No.seedling'!J132</f>
        <v>154</v>
      </c>
      <c r="L93" s="73">
        <f t="shared" si="445"/>
        <v>3080</v>
      </c>
      <c r="M93" s="74">
        <f>'MASTER_ ALL areas - No.seedling'!L132</f>
        <v>3080</v>
      </c>
      <c r="N93" s="113">
        <f>'MASTER_ ALL areas - No.seedling'!M132</f>
        <v>6</v>
      </c>
      <c r="O93" s="114">
        <f>'MASTER_ ALL areas - No.seedling'!N132</f>
        <v>72</v>
      </c>
      <c r="P93" s="80">
        <f>'MASTER_ ALL areas - No.seedling'!O132</f>
        <v>3.896103896103896E-2</v>
      </c>
      <c r="Q93" s="81">
        <f>'MASTER_ ALL areas - No.seedling'!P132</f>
        <v>0.46753246753246752</v>
      </c>
      <c r="R93" s="621"/>
      <c r="S93" s="617">
        <f>'MASTER_ ALL areas - No.seedling'!R132</f>
        <v>2640</v>
      </c>
      <c r="T93" s="76">
        <f>'MASTER_ ALL areas - No.seedling'!S132</f>
        <v>5</v>
      </c>
      <c r="U93" s="77">
        <f t="shared" si="446"/>
        <v>3.787878787878788E-2</v>
      </c>
      <c r="V93" s="82">
        <f>'MASTER_ ALL areas - No.seedling'!U132</f>
        <v>55</v>
      </c>
      <c r="W93" s="80">
        <f t="shared" si="447"/>
        <v>0.41666666666666669</v>
      </c>
      <c r="X93" s="619">
        <f>'MASTER_ ALL areas - No.seedling'!W132</f>
        <v>320</v>
      </c>
      <c r="Y93" s="82">
        <f>'MASTER_ ALL areas - No.seedling'!X132</f>
        <v>1</v>
      </c>
      <c r="Z93" s="77">
        <f t="shared" si="448"/>
        <v>6.25E-2</v>
      </c>
      <c r="AA93" s="82">
        <f>'MASTER_ ALL areas - No.seedling'!Z132</f>
        <v>11</v>
      </c>
      <c r="AB93" s="80">
        <f t="shared" si="449"/>
        <v>0.6875</v>
      </c>
      <c r="AC93" s="76">
        <f>'MASTER_ ALL areas - No.seedling'!AB132</f>
        <v>40</v>
      </c>
      <c r="AD93" s="76">
        <f>'MASTER_ ALL areas - No.seedling'!AC132</f>
        <v>0</v>
      </c>
      <c r="AE93" s="77">
        <f t="shared" si="450"/>
        <v>0</v>
      </c>
      <c r="AF93" s="82">
        <f>'MASTER_ ALL areas - No.seedling'!AE132</f>
        <v>2</v>
      </c>
      <c r="AG93" s="80">
        <f t="shared" si="451"/>
        <v>1</v>
      </c>
      <c r="AH93" s="76">
        <f>'MASTER_ ALL areas - No.seedling'!AG132</f>
        <v>80</v>
      </c>
      <c r="AI93" s="76">
        <f>'MASTER_ ALL areas - No.seedling'!AH132</f>
        <v>0</v>
      </c>
      <c r="AJ93" s="77">
        <f t="shared" si="452"/>
        <v>0</v>
      </c>
      <c r="AK93" s="82">
        <f>'MASTER_ ALL areas - No.seedling'!AJ132</f>
        <v>4</v>
      </c>
      <c r="AL93" s="81">
        <f t="shared" si="453"/>
        <v>1</v>
      </c>
      <c r="AM93" s="621"/>
      <c r="AN93" s="617">
        <f>'MASTER_ ALL areas - No.seedling'!AM132</f>
        <v>1380</v>
      </c>
      <c r="AO93" s="76">
        <f>'MASTER_ ALL areas - No.seedling'!AN132</f>
        <v>2</v>
      </c>
      <c r="AP93" s="77">
        <f t="shared" si="454"/>
        <v>2.8985507246376812E-2</v>
      </c>
      <c r="AQ93" s="82">
        <f>'MASTER_ ALL areas - No.seedling'!AP132</f>
        <v>46</v>
      </c>
      <c r="AR93" s="77">
        <f t="shared" si="455"/>
        <v>0.66666666666666663</v>
      </c>
      <c r="AS93" s="82">
        <f>'MASTER_ ALL areas - No.seedling'!AR132</f>
        <v>1560</v>
      </c>
      <c r="AT93" s="76">
        <f>'MASTER_ ALL areas - No.seedling'!AS132</f>
        <v>3</v>
      </c>
      <c r="AU93" s="77">
        <f t="shared" si="456"/>
        <v>3.8461538461538464E-2</v>
      </c>
      <c r="AV93" s="82">
        <f>'MASTER_ ALL areas - No.seedling'!AU132</f>
        <v>23</v>
      </c>
      <c r="AW93" s="77">
        <f t="shared" si="457"/>
        <v>0.29487179487179488</v>
      </c>
      <c r="AX93" s="71">
        <f>'MASTER_ ALL areas - No.seedling'!AW132</f>
        <v>140</v>
      </c>
      <c r="AY93" s="82">
        <f>'MASTER_ ALL areas - No.seedling'!AX132</f>
        <v>1</v>
      </c>
      <c r="AZ93" s="77">
        <f t="shared" si="458"/>
        <v>0.14285714285714285</v>
      </c>
      <c r="BA93" s="82">
        <f>'MASTER_ ALL areas - No.seedling'!AZ132</f>
        <v>3</v>
      </c>
      <c r="BB93" s="77">
        <f t="shared" si="459"/>
        <v>0.42857142857142855</v>
      </c>
      <c r="BC93" s="82">
        <f>'MASTER_ ALL areas - No.seedling'!BB132</f>
        <v>0</v>
      </c>
      <c r="BD93" s="76">
        <f>'MASTER_ ALL areas - No.seedling'!BC132</f>
        <v>0</v>
      </c>
      <c r="BE93" s="77">
        <f t="shared" si="460"/>
        <v>0</v>
      </c>
      <c r="BF93" s="82">
        <f>'MASTER_ ALL areas - No.seedling'!BE132</f>
        <v>0</v>
      </c>
      <c r="BG93" s="77">
        <f t="shared" si="461"/>
        <v>0</v>
      </c>
      <c r="BH93" s="82">
        <f>'MASTER_ ALL areas - No.seedling'!BG132</f>
        <v>0</v>
      </c>
      <c r="BI93" s="76">
        <f>'MASTER_ ALL areas - No.seedling'!BH132</f>
        <v>0</v>
      </c>
      <c r="BJ93" s="77">
        <f t="shared" si="462"/>
        <v>0</v>
      </c>
      <c r="BK93" s="82">
        <f>'MASTER_ ALL areas - No.seedling'!BJ132</f>
        <v>0</v>
      </c>
      <c r="BL93" s="77">
        <f t="shared" si="463"/>
        <v>0</v>
      </c>
      <c r="BM93" s="82">
        <f>'MASTER_ ALL areas - No.seedling'!BL132</f>
        <v>0</v>
      </c>
      <c r="BN93" s="76">
        <f>'MASTER_ ALL areas - No.seedling'!BM132</f>
        <v>0</v>
      </c>
      <c r="BO93" s="77">
        <f t="shared" si="464"/>
        <v>0</v>
      </c>
      <c r="BP93" s="82">
        <f>'MASTER_ ALL areas - No.seedling'!BO132</f>
        <v>0</v>
      </c>
      <c r="BQ93" s="77">
        <f t="shared" si="465"/>
        <v>0</v>
      </c>
      <c r="BR93" s="82">
        <f>'MASTER_ ALL areas - No.seedling'!BQ132</f>
        <v>0</v>
      </c>
      <c r="BS93" s="76">
        <f>'MASTER_ ALL areas - No.seedling'!BR132</f>
        <v>0</v>
      </c>
      <c r="BT93" s="77">
        <f t="shared" si="466"/>
        <v>0</v>
      </c>
      <c r="BU93" s="82">
        <f>'MASTER_ ALL areas - No.seedling'!BT132</f>
        <v>0</v>
      </c>
      <c r="BV93" s="77">
        <f t="shared" si="467"/>
        <v>0</v>
      </c>
      <c r="BW93" s="82">
        <f>'MASTER_ ALL areas - No.seedling'!BV132</f>
        <v>0</v>
      </c>
      <c r="BX93" s="76">
        <f>'MASTER_ ALL areas - No.seedling'!BW132</f>
        <v>0</v>
      </c>
      <c r="BY93" s="77">
        <f t="shared" si="468"/>
        <v>0</v>
      </c>
      <c r="BZ93" s="82">
        <f>'MASTER_ ALL areas - No.seedling'!BY132</f>
        <v>0</v>
      </c>
      <c r="CA93" s="81">
        <f t="shared" si="469"/>
        <v>0</v>
      </c>
      <c r="CB93" s="79"/>
      <c r="CC93" s="75">
        <f>'MASTER_ ALL areas - No.seedling'!CB132</f>
        <v>1060</v>
      </c>
      <c r="CD93" s="76">
        <f>'MASTER_ ALL areas - No.seedling'!CC132</f>
        <v>2</v>
      </c>
      <c r="CE93" s="80">
        <f t="shared" si="470"/>
        <v>3.7735849056603772E-2</v>
      </c>
      <c r="CF93" s="76">
        <f>'MASTER_ ALL areas - No.seedling'!CE132</f>
        <v>30</v>
      </c>
      <c r="CG93" s="81">
        <f t="shared" si="471"/>
        <v>0.56603773584905659</v>
      </c>
      <c r="CH93" s="75">
        <f>'MASTER_ ALL areas - No.seedling'!CG132</f>
        <v>200</v>
      </c>
      <c r="CI93" s="76">
        <f>'MASTER_ ALL areas - No.seedling'!CH132</f>
        <v>0</v>
      </c>
      <c r="CJ93" s="80">
        <f t="shared" si="472"/>
        <v>0</v>
      </c>
      <c r="CK93" s="76">
        <f>'MASTER_ ALL areas - No.seedling'!CJ132</f>
        <v>10</v>
      </c>
      <c r="CL93" s="81">
        <f t="shared" si="473"/>
        <v>1</v>
      </c>
      <c r="CM93" s="75">
        <f>'MASTER_ ALL areas - No.seedling'!CL132</f>
        <v>40</v>
      </c>
      <c r="CN93" s="76">
        <f>'MASTER_ ALL areas - No.seedling'!CM132</f>
        <v>0</v>
      </c>
      <c r="CO93" s="80">
        <f t="shared" si="474"/>
        <v>0</v>
      </c>
      <c r="CP93" s="76">
        <f>'MASTER_ ALL areas - No.seedling'!CO132</f>
        <v>2</v>
      </c>
      <c r="CQ93" s="81">
        <f t="shared" si="475"/>
        <v>1</v>
      </c>
      <c r="CR93" s="75">
        <f>'MASTER_ ALL areas - No.seedling'!CQ132</f>
        <v>80</v>
      </c>
      <c r="CS93" s="76">
        <f>'MASTER_ ALL areas - No.seedling'!CR132</f>
        <v>0</v>
      </c>
      <c r="CT93" s="80">
        <f t="shared" si="476"/>
        <v>0</v>
      </c>
      <c r="CU93" s="76">
        <f>'MASTER_ ALL areas - No.seedling'!CT132</f>
        <v>4</v>
      </c>
      <c r="CV93" s="81">
        <f t="shared" si="477"/>
        <v>1</v>
      </c>
      <c r="CW93" s="75">
        <f>'MASTER_ ALL areas - No.seedling'!CV132</f>
        <v>1440</v>
      </c>
      <c r="CX93" s="76">
        <f>'MASTER_ ALL areas - No.seedling'!CW132</f>
        <v>2</v>
      </c>
      <c r="CY93" s="80">
        <f t="shared" si="478"/>
        <v>2.7777777777777776E-2</v>
      </c>
      <c r="CZ93" s="76">
        <f>'MASTER_ ALL areas - No.seedling'!CY132</f>
        <v>22</v>
      </c>
      <c r="DA93" s="81">
        <f t="shared" si="479"/>
        <v>0.30555555555555558</v>
      </c>
      <c r="DB93" s="75">
        <f>'MASTER_ ALL areas - No.seedling'!DA132</f>
        <v>120</v>
      </c>
      <c r="DC93" s="76">
        <f>'MASTER_ ALL areas - No.seedling'!DB132</f>
        <v>1</v>
      </c>
      <c r="DD93" s="80">
        <f t="shared" si="480"/>
        <v>0.16666666666666666</v>
      </c>
      <c r="DE93" s="76">
        <f>'MASTER_ ALL areas - No.seedling'!DD132</f>
        <v>1</v>
      </c>
      <c r="DF93" s="81">
        <f t="shared" si="481"/>
        <v>0.16666666666666666</v>
      </c>
      <c r="DG93" s="113">
        <f>'MASTER_ ALL areas - No.seedling'!DF132</f>
        <v>0</v>
      </c>
      <c r="DH93" s="76">
        <f>'MASTER_ ALL areas - No.seedling'!DG132</f>
        <v>0</v>
      </c>
      <c r="DI93" s="80">
        <f t="shared" si="482"/>
        <v>0</v>
      </c>
      <c r="DJ93" s="76">
        <f>'MASTER_ ALL areas - No.seedling'!DI132</f>
        <v>0</v>
      </c>
      <c r="DK93" s="81">
        <f t="shared" si="483"/>
        <v>0</v>
      </c>
      <c r="DL93" s="113">
        <f>'MASTER_ ALL areas - No.seedling'!DK132</f>
        <v>0</v>
      </c>
      <c r="DM93" s="76">
        <f>'MASTER_ ALL areas - No.seedling'!DL132</f>
        <v>0</v>
      </c>
      <c r="DN93" s="80">
        <f t="shared" si="484"/>
        <v>0</v>
      </c>
      <c r="DO93" s="76">
        <f>'MASTER_ ALL areas - No.seedling'!DN132</f>
        <v>0</v>
      </c>
      <c r="DP93" s="81">
        <f t="shared" si="485"/>
        <v>0</v>
      </c>
      <c r="DQ93" s="75">
        <f>'MASTER_ ALL areas - No.seedling'!DP132</f>
        <v>140</v>
      </c>
      <c r="DR93" s="76">
        <f>'MASTER_ ALL areas - No.seedling'!DQ132</f>
        <v>1</v>
      </c>
      <c r="DS93" s="80">
        <f t="shared" si="486"/>
        <v>0.14285714285714285</v>
      </c>
      <c r="DT93" s="76">
        <f>'MASTER_ ALL areas - No.seedling'!DS132</f>
        <v>3</v>
      </c>
      <c r="DU93" s="81">
        <f t="shared" si="487"/>
        <v>0.42857142857142855</v>
      </c>
      <c r="DV93" s="113">
        <f>'MASTER_ ALL areas - No.seedling'!DU132</f>
        <v>0</v>
      </c>
      <c r="DW93" s="76">
        <f>'MASTER_ ALL areas - No.seedling'!DV132</f>
        <v>0</v>
      </c>
      <c r="DX93" s="80">
        <f t="shared" si="488"/>
        <v>0</v>
      </c>
      <c r="DY93" s="76">
        <f>'MASTER_ ALL areas - No.seedling'!DX132</f>
        <v>0</v>
      </c>
      <c r="DZ93" s="81">
        <f t="shared" si="489"/>
        <v>0</v>
      </c>
      <c r="EA93" s="113">
        <f>'MASTER_ ALL areas - No.seedling'!DZ132</f>
        <v>0</v>
      </c>
      <c r="EB93" s="76">
        <f>'MASTER_ ALL areas - No.seedling'!EA132</f>
        <v>0</v>
      </c>
      <c r="EC93" s="80">
        <f t="shared" si="490"/>
        <v>0</v>
      </c>
      <c r="ED93" s="76">
        <f>'MASTER_ ALL areas - No.seedling'!EC132</f>
        <v>0</v>
      </c>
      <c r="EE93" s="81">
        <f t="shared" si="491"/>
        <v>0</v>
      </c>
      <c r="EF93" s="113">
        <f>'MASTER_ ALL areas - No.seedling'!EE132</f>
        <v>0</v>
      </c>
      <c r="EG93" s="76">
        <f>'MASTER_ ALL areas - No.seedling'!EF132</f>
        <v>0</v>
      </c>
      <c r="EH93" s="80">
        <f t="shared" si="492"/>
        <v>0</v>
      </c>
      <c r="EI93" s="76">
        <f>'MASTER_ ALL areas - No.seedling'!EH132</f>
        <v>0</v>
      </c>
      <c r="EJ93" s="81">
        <f t="shared" si="493"/>
        <v>0</v>
      </c>
      <c r="EK93" s="113">
        <f>'MASTER_ ALL areas - No.seedling'!EJ132</f>
        <v>0</v>
      </c>
      <c r="EL93" s="76">
        <f>'MASTER_ ALL areas - No.seedling'!EK132</f>
        <v>0</v>
      </c>
      <c r="EM93" s="80">
        <f t="shared" si="494"/>
        <v>0</v>
      </c>
      <c r="EN93" s="76">
        <f>'MASTER_ ALL areas - No.seedling'!EM132</f>
        <v>0</v>
      </c>
      <c r="EO93" s="81">
        <f t="shared" si="495"/>
        <v>0</v>
      </c>
      <c r="EP93" s="113">
        <f>'MASTER_ ALL areas - No.seedling'!EO132</f>
        <v>0</v>
      </c>
      <c r="EQ93" s="76">
        <f>'MASTER_ ALL areas - No.seedling'!EP132</f>
        <v>0</v>
      </c>
      <c r="ER93" s="80">
        <f t="shared" si="496"/>
        <v>0</v>
      </c>
      <c r="ES93" s="76">
        <f>'MASTER_ ALL areas - No.seedling'!ER132</f>
        <v>0</v>
      </c>
      <c r="ET93" s="81">
        <f t="shared" si="497"/>
        <v>0</v>
      </c>
      <c r="EU93" s="113">
        <f>'MASTER_ ALL areas - No.seedling'!ET132</f>
        <v>0</v>
      </c>
      <c r="EV93" s="76">
        <f>'MASTER_ ALL areas - No.seedling'!EU132</f>
        <v>0</v>
      </c>
      <c r="EW93" s="80">
        <f t="shared" si="498"/>
        <v>0</v>
      </c>
      <c r="EX93" s="76">
        <f>'MASTER_ ALL areas - No.seedling'!EW132</f>
        <v>0</v>
      </c>
      <c r="EY93" s="81">
        <f t="shared" si="499"/>
        <v>0</v>
      </c>
      <c r="EZ93" s="113">
        <f>'MASTER_ ALL areas - No.seedling'!EY132</f>
        <v>0</v>
      </c>
      <c r="FA93" s="76">
        <f>'MASTER_ ALL areas - No.seedling'!EZ132</f>
        <v>0</v>
      </c>
      <c r="FB93" s="80">
        <f t="shared" si="500"/>
        <v>0</v>
      </c>
      <c r="FC93" s="76">
        <f>'MASTER_ ALL areas - No.seedling'!FB132</f>
        <v>0</v>
      </c>
      <c r="FD93" s="81">
        <f t="shared" si="501"/>
        <v>0</v>
      </c>
      <c r="FE93" s="113">
        <f>'MASTER_ ALL areas - No.seedling'!FD132</f>
        <v>0</v>
      </c>
      <c r="FF93" s="76">
        <f>'MASTER_ ALL areas - No.seedling'!FE132</f>
        <v>0</v>
      </c>
      <c r="FG93" s="80">
        <f t="shared" si="502"/>
        <v>0</v>
      </c>
      <c r="FH93" s="76">
        <f>'MASTER_ ALL areas - No.seedling'!FG132</f>
        <v>0</v>
      </c>
      <c r="FI93" s="81">
        <f t="shared" si="503"/>
        <v>0</v>
      </c>
      <c r="FJ93" s="113">
        <f>'MASTER_ ALL areas - No.seedling'!FI132</f>
        <v>0</v>
      </c>
      <c r="FK93" s="76">
        <f>'MASTER_ ALL areas - No.seedling'!FJ132</f>
        <v>0</v>
      </c>
      <c r="FL93" s="80">
        <f t="shared" si="504"/>
        <v>0</v>
      </c>
      <c r="FM93" s="76">
        <f>'MASTER_ ALL areas - No.seedling'!FL132</f>
        <v>0</v>
      </c>
      <c r="FN93" s="81">
        <f t="shared" si="505"/>
        <v>0</v>
      </c>
      <c r="FO93" s="113">
        <f>'MASTER_ ALL areas - No.seedling'!FN132</f>
        <v>0</v>
      </c>
      <c r="FP93" s="76">
        <f>'MASTER_ ALL areas - No.seedling'!FO132</f>
        <v>0</v>
      </c>
      <c r="FQ93" s="80">
        <f t="shared" si="506"/>
        <v>0</v>
      </c>
      <c r="FR93" s="76">
        <f>'MASTER_ ALL areas - No.seedling'!FQ132</f>
        <v>0</v>
      </c>
      <c r="FS93" s="81">
        <f t="shared" si="507"/>
        <v>0</v>
      </c>
      <c r="FT93" s="113">
        <f>'MASTER_ ALL areas - No.seedling'!FS132</f>
        <v>0</v>
      </c>
      <c r="FU93" s="76">
        <f>'MASTER_ ALL areas - No.seedling'!FT132</f>
        <v>0</v>
      </c>
      <c r="FV93" s="80">
        <f t="shared" si="508"/>
        <v>0</v>
      </c>
      <c r="FW93" s="76">
        <f>'MASTER_ ALL areas - No.seedling'!FV132</f>
        <v>0</v>
      </c>
      <c r="FX93" s="81">
        <f t="shared" si="509"/>
        <v>0</v>
      </c>
      <c r="FY93" s="113">
        <f>'MASTER_ ALL areas - No.seedling'!FX132</f>
        <v>0</v>
      </c>
      <c r="FZ93" s="76">
        <f>'MASTER_ ALL areas - No.seedling'!FY132</f>
        <v>0</v>
      </c>
      <c r="GA93" s="80">
        <f t="shared" si="510"/>
        <v>0</v>
      </c>
      <c r="GB93" s="76">
        <f>'MASTER_ ALL areas - No.seedling'!GA132</f>
        <v>0</v>
      </c>
      <c r="GC93" s="81">
        <f t="shared" si="511"/>
        <v>0</v>
      </c>
      <c r="GD93" s="113">
        <f>'MASTER_ ALL areas - No.seedling'!GC132</f>
        <v>0</v>
      </c>
      <c r="GE93" s="76">
        <f>'MASTER_ ALL areas - No.seedling'!GD132</f>
        <v>0</v>
      </c>
      <c r="GF93" s="80">
        <f t="shared" si="512"/>
        <v>0</v>
      </c>
      <c r="GG93" s="76">
        <f>'MASTER_ ALL areas - No.seedling'!GF132</f>
        <v>0</v>
      </c>
      <c r="GH93" s="81">
        <f t="shared" si="513"/>
        <v>0</v>
      </c>
      <c r="GI93" s="113">
        <f>'MASTER_ ALL areas - No.seedling'!GH132</f>
        <v>0</v>
      </c>
      <c r="GJ93" s="76">
        <f>'MASTER_ ALL areas - No.seedling'!GI132</f>
        <v>0</v>
      </c>
      <c r="GK93" s="80">
        <f t="shared" si="514"/>
        <v>0</v>
      </c>
      <c r="GL93" s="76">
        <f>'MASTER_ ALL areas - No.seedling'!GK132</f>
        <v>0</v>
      </c>
      <c r="GM93" s="81">
        <f t="shared" si="515"/>
        <v>0</v>
      </c>
      <c r="GN93" s="113">
        <f>'MASTER_ ALL areas - No.seedling'!GM132</f>
        <v>0</v>
      </c>
      <c r="GO93" s="76">
        <f>'MASTER_ ALL areas - No.seedling'!GN132</f>
        <v>0</v>
      </c>
      <c r="GP93" s="80">
        <f t="shared" si="516"/>
        <v>0</v>
      </c>
      <c r="GQ93" s="76">
        <f>'MASTER_ ALL areas - No.seedling'!GP132</f>
        <v>0</v>
      </c>
      <c r="GR93" s="81">
        <f t="shared" si="517"/>
        <v>0</v>
      </c>
      <c r="GS93" s="113">
        <f>'MASTER_ ALL areas - No.seedling'!GR132</f>
        <v>0</v>
      </c>
      <c r="GT93" s="76">
        <f>'MASTER_ ALL areas - No.seedling'!GS132</f>
        <v>0</v>
      </c>
      <c r="GU93" s="80">
        <f t="shared" si="518"/>
        <v>0</v>
      </c>
      <c r="GV93" s="76">
        <f>'MASTER_ ALL areas - No.seedling'!GU132</f>
        <v>0</v>
      </c>
      <c r="GW93" s="81">
        <f t="shared" si="519"/>
        <v>0</v>
      </c>
      <c r="GX93" s="113">
        <f>'MASTER_ ALL areas - No.seedling'!GW132</f>
        <v>0</v>
      </c>
      <c r="GY93" s="76">
        <f>'MASTER_ ALL areas - No.seedling'!GX132</f>
        <v>0</v>
      </c>
      <c r="GZ93" s="80">
        <f t="shared" si="520"/>
        <v>0</v>
      </c>
      <c r="HA93" s="76">
        <f>'MASTER_ ALL areas - No.seedling'!GZ132</f>
        <v>0</v>
      </c>
      <c r="HB93" s="81">
        <f t="shared" si="521"/>
        <v>0</v>
      </c>
      <c r="HC93" s="113">
        <f>'MASTER_ ALL areas - No.seedling'!HB132</f>
        <v>0</v>
      </c>
      <c r="HD93" s="76">
        <f>'MASTER_ ALL areas - No.seedling'!HC132</f>
        <v>0</v>
      </c>
      <c r="HE93" s="80">
        <f t="shared" si="522"/>
        <v>0</v>
      </c>
      <c r="HF93" s="76">
        <f>'MASTER_ ALL areas - No.seedling'!HE132</f>
        <v>0</v>
      </c>
      <c r="HG93" s="81">
        <f t="shared" si="523"/>
        <v>0</v>
      </c>
      <c r="HH93" s="113">
        <f>'MASTER_ ALL areas - No.seedling'!HG132</f>
        <v>0</v>
      </c>
      <c r="HI93" s="76">
        <f>'MASTER_ ALL areas - No.seedling'!HH132</f>
        <v>0</v>
      </c>
      <c r="HJ93" s="80">
        <f t="shared" si="524"/>
        <v>0</v>
      </c>
      <c r="HK93" s="76">
        <f>'MASTER_ ALL areas - No.seedling'!HJ132</f>
        <v>0</v>
      </c>
      <c r="HL93" s="81">
        <f t="shared" si="525"/>
        <v>0</v>
      </c>
      <c r="HM93" s="113">
        <f>'MASTER_ ALL areas - No.seedling'!HL132</f>
        <v>0</v>
      </c>
      <c r="HN93" s="76">
        <f>'MASTER_ ALL areas - No.seedling'!HM132</f>
        <v>0</v>
      </c>
      <c r="HO93" s="80">
        <f t="shared" si="526"/>
        <v>0</v>
      </c>
      <c r="HP93" s="76">
        <f>'MASTER_ ALL areas - No.seedling'!HO132</f>
        <v>0</v>
      </c>
      <c r="HQ93" s="81">
        <f t="shared" si="527"/>
        <v>0</v>
      </c>
      <c r="HR93" s="113">
        <f>'MASTER_ ALL areas - No.seedling'!HQ132</f>
        <v>0</v>
      </c>
      <c r="HS93" s="76">
        <f>'MASTER_ ALL areas - No.seedling'!HR132</f>
        <v>0</v>
      </c>
      <c r="HT93" s="80">
        <f t="shared" si="528"/>
        <v>0</v>
      </c>
      <c r="HU93" s="76">
        <f>'MASTER_ ALL areas - No.seedling'!HT132</f>
        <v>0</v>
      </c>
      <c r="HV93" s="81">
        <f t="shared" si="529"/>
        <v>0</v>
      </c>
      <c r="HW93" s="113">
        <f>'MASTER_ ALL areas - No.seedling'!HV132</f>
        <v>0</v>
      </c>
      <c r="HX93" s="76">
        <f>'MASTER_ ALL areas - No.seedling'!HW132</f>
        <v>0</v>
      </c>
      <c r="HY93" s="80">
        <f t="shared" si="530"/>
        <v>0</v>
      </c>
      <c r="HZ93" s="76">
        <f>'MASTER_ ALL areas - No.seedling'!HY132</f>
        <v>0</v>
      </c>
      <c r="IA93" s="81">
        <f t="shared" si="531"/>
        <v>0</v>
      </c>
      <c r="IB93" s="113">
        <f>'MASTER_ ALL areas - No.seedling'!IA132</f>
        <v>0</v>
      </c>
      <c r="IC93" s="76">
        <f>'MASTER_ ALL areas - No.seedling'!IB132</f>
        <v>0</v>
      </c>
      <c r="ID93" s="80">
        <f t="shared" si="532"/>
        <v>0</v>
      </c>
      <c r="IE93" s="76">
        <f>'MASTER_ ALL areas - No.seedling'!ID132</f>
        <v>0</v>
      </c>
      <c r="IF93" s="85">
        <f t="shared" si="533"/>
        <v>0</v>
      </c>
      <c r="IG93" s="86" t="s">
        <v>383</v>
      </c>
      <c r="IH93" s="87"/>
    </row>
    <row r="94" spans="2:242" ht="33" customHeight="1" x14ac:dyDescent="0.25">
      <c r="B94" s="502">
        <v>129</v>
      </c>
      <c r="C94" s="503" t="s">
        <v>384</v>
      </c>
      <c r="D94" s="504">
        <v>219506</v>
      </c>
      <c r="E94" s="505">
        <v>932385</v>
      </c>
      <c r="F94" s="506" t="s">
        <v>89</v>
      </c>
      <c r="G94" s="507" t="s">
        <v>185</v>
      </c>
      <c r="H94" s="592">
        <f>'MASTER_ ALL areas - No.seedling'!G133</f>
        <v>1</v>
      </c>
      <c r="I94" s="268">
        <f>'MASTER_ ALL areas - No.seedling'!H133</f>
        <v>0.01</v>
      </c>
      <c r="J94" s="269">
        <f>'MASTER_ ALL areas - No.seedling'!I133</f>
        <v>45.4</v>
      </c>
      <c r="K94" s="270">
        <f>'MASTER_ ALL areas - No.seedling'!J133</f>
        <v>68</v>
      </c>
      <c r="L94" s="220">
        <f t="shared" si="445"/>
        <v>1360</v>
      </c>
      <c r="M94" s="271">
        <f>'MASTER_ ALL areas - No.seedling'!L133</f>
        <v>1360</v>
      </c>
      <c r="N94" s="272">
        <f>'MASTER_ ALL areas - No.seedling'!M133</f>
        <v>7</v>
      </c>
      <c r="O94" s="273">
        <f>'MASTER_ ALL areas - No.seedling'!N133</f>
        <v>50</v>
      </c>
      <c r="P94" s="274">
        <f>'MASTER_ ALL areas - No.seedling'!O133</f>
        <v>0.10294117647058823</v>
      </c>
      <c r="Q94" s="275">
        <f>'MASTER_ ALL areas - No.seedling'!P133</f>
        <v>0.73529411764705888</v>
      </c>
      <c r="R94" s="297"/>
      <c r="S94" s="76">
        <f>'MASTER_ ALL areas - No.seedling'!R133</f>
        <v>1160</v>
      </c>
      <c r="T94" s="76">
        <f>'MASTER_ ALL areas - No.seedling'!S133</f>
        <v>4</v>
      </c>
      <c r="U94" s="80">
        <f t="shared" si="446"/>
        <v>6.8965517241379309E-2</v>
      </c>
      <c r="V94" s="76">
        <f>'MASTER_ ALL areas - No.seedling'!U133</f>
        <v>41</v>
      </c>
      <c r="W94" s="80">
        <f t="shared" si="447"/>
        <v>0.7068965517241379</v>
      </c>
      <c r="X94" s="76">
        <f>'MASTER_ ALL areas - No.seedling'!W133</f>
        <v>180</v>
      </c>
      <c r="Y94" s="76">
        <f>'MASTER_ ALL areas - No.seedling'!X133</f>
        <v>3</v>
      </c>
      <c r="Z94" s="80">
        <f t="shared" si="448"/>
        <v>0.33333333333333331</v>
      </c>
      <c r="AA94" s="76">
        <f>'MASTER_ ALL areas - No.seedling'!Z133</f>
        <v>8</v>
      </c>
      <c r="AB94" s="80">
        <f t="shared" si="449"/>
        <v>0.88888888888888884</v>
      </c>
      <c r="AC94" s="76">
        <f>'MASTER_ ALL areas - No.seedling'!AB133</f>
        <v>20</v>
      </c>
      <c r="AD94" s="76">
        <f>'MASTER_ ALL areas - No.seedling'!AC133</f>
        <v>0</v>
      </c>
      <c r="AE94" s="80">
        <f t="shared" si="450"/>
        <v>0</v>
      </c>
      <c r="AF94" s="76">
        <f>'MASTER_ ALL areas - No.seedling'!AE133</f>
        <v>1</v>
      </c>
      <c r="AG94" s="80">
        <f t="shared" si="451"/>
        <v>1</v>
      </c>
      <c r="AH94" s="76">
        <f>'MASTER_ ALL areas - No.seedling'!AG133</f>
        <v>0</v>
      </c>
      <c r="AI94" s="76">
        <f>'MASTER_ ALL areas - No.seedling'!AH133</f>
        <v>0</v>
      </c>
      <c r="AJ94" s="80">
        <f t="shared" si="452"/>
        <v>0</v>
      </c>
      <c r="AK94" s="76">
        <f>'MASTER_ ALL areas - No.seedling'!AJ133</f>
        <v>0</v>
      </c>
      <c r="AL94" s="80">
        <f t="shared" si="453"/>
        <v>0</v>
      </c>
      <c r="AM94" s="646"/>
      <c r="AN94" s="627">
        <f>'MASTER_ ALL areas - No.seedling'!AM133</f>
        <v>920</v>
      </c>
      <c r="AO94" s="277">
        <f>'MASTER_ ALL areas - No.seedling'!AN133</f>
        <v>6</v>
      </c>
      <c r="AP94" s="278">
        <f t="shared" si="454"/>
        <v>0.13043478260869565</v>
      </c>
      <c r="AQ94" s="279">
        <f>'MASTER_ ALL areas - No.seedling'!AP133</f>
        <v>34</v>
      </c>
      <c r="AR94" s="278">
        <f t="shared" si="455"/>
        <v>0.73913043478260865</v>
      </c>
      <c r="AS94" s="279">
        <f>'MASTER_ ALL areas - No.seedling'!AR133</f>
        <v>280</v>
      </c>
      <c r="AT94" s="277">
        <f>'MASTER_ ALL areas - No.seedling'!AS133</f>
        <v>1</v>
      </c>
      <c r="AU94" s="278">
        <f t="shared" si="456"/>
        <v>7.1428571428571425E-2</v>
      </c>
      <c r="AV94" s="279">
        <f>'MASTER_ ALL areas - No.seedling'!AU133</f>
        <v>11</v>
      </c>
      <c r="AW94" s="278">
        <f t="shared" si="457"/>
        <v>0.7857142857142857</v>
      </c>
      <c r="AX94" s="269">
        <f>'MASTER_ ALL areas - No.seedling'!AW133</f>
        <v>0</v>
      </c>
      <c r="AY94" s="279">
        <f>'MASTER_ ALL areas - No.seedling'!AX133</f>
        <v>0</v>
      </c>
      <c r="AZ94" s="278">
        <f t="shared" si="458"/>
        <v>0</v>
      </c>
      <c r="BA94" s="279">
        <f>'MASTER_ ALL areas - No.seedling'!AZ133</f>
        <v>0</v>
      </c>
      <c r="BB94" s="278">
        <f t="shared" si="459"/>
        <v>0</v>
      </c>
      <c r="BC94" s="279">
        <f>'MASTER_ ALL areas - No.seedling'!BB133</f>
        <v>0</v>
      </c>
      <c r="BD94" s="277">
        <f>'MASTER_ ALL areas - No.seedling'!BC133</f>
        <v>0</v>
      </c>
      <c r="BE94" s="278">
        <f t="shared" si="460"/>
        <v>0</v>
      </c>
      <c r="BF94" s="279">
        <f>'MASTER_ ALL areas - No.seedling'!BE133</f>
        <v>0</v>
      </c>
      <c r="BG94" s="278">
        <f t="shared" si="461"/>
        <v>0</v>
      </c>
      <c r="BH94" s="279">
        <f>'MASTER_ ALL areas - No.seedling'!BG133</f>
        <v>160</v>
      </c>
      <c r="BI94" s="277">
        <f>'MASTER_ ALL areas - No.seedling'!BH133</f>
        <v>0</v>
      </c>
      <c r="BJ94" s="278">
        <f t="shared" si="462"/>
        <v>0</v>
      </c>
      <c r="BK94" s="279">
        <f>'MASTER_ ALL areas - No.seedling'!BJ133</f>
        <v>5</v>
      </c>
      <c r="BL94" s="278">
        <f t="shared" si="463"/>
        <v>0.625</v>
      </c>
      <c r="BM94" s="279">
        <f>'MASTER_ ALL areas - No.seedling'!BL133</f>
        <v>0</v>
      </c>
      <c r="BN94" s="277">
        <f>'MASTER_ ALL areas - No.seedling'!BM133</f>
        <v>0</v>
      </c>
      <c r="BO94" s="278">
        <f t="shared" si="464"/>
        <v>0</v>
      </c>
      <c r="BP94" s="279">
        <f>'MASTER_ ALL areas - No.seedling'!BO133</f>
        <v>0</v>
      </c>
      <c r="BQ94" s="278">
        <f t="shared" si="465"/>
        <v>0</v>
      </c>
      <c r="BR94" s="279">
        <f>'MASTER_ ALL areas - No.seedling'!BQ133</f>
        <v>0</v>
      </c>
      <c r="BS94" s="277">
        <f>'MASTER_ ALL areas - No.seedling'!BR133</f>
        <v>0</v>
      </c>
      <c r="BT94" s="278">
        <f t="shared" si="466"/>
        <v>0</v>
      </c>
      <c r="BU94" s="279">
        <f>'MASTER_ ALL areas - No.seedling'!BT133</f>
        <v>0</v>
      </c>
      <c r="BV94" s="278">
        <f t="shared" si="467"/>
        <v>0</v>
      </c>
      <c r="BW94" s="279">
        <f>'MASTER_ ALL areas - No.seedling'!BV133</f>
        <v>0</v>
      </c>
      <c r="BX94" s="277">
        <f>'MASTER_ ALL areas - No.seedling'!BW133</f>
        <v>0</v>
      </c>
      <c r="BY94" s="278">
        <f t="shared" si="468"/>
        <v>0</v>
      </c>
      <c r="BZ94" s="279">
        <f>'MASTER_ ALL areas - No.seedling'!BY133</f>
        <v>0</v>
      </c>
      <c r="CA94" s="275">
        <f t="shared" si="469"/>
        <v>0</v>
      </c>
      <c r="CB94" s="79"/>
      <c r="CC94" s="276">
        <f>'MASTER_ ALL areas - No.seedling'!CB133</f>
        <v>800</v>
      </c>
      <c r="CD94" s="277">
        <f>'MASTER_ ALL areas - No.seedling'!CC133</f>
        <v>4</v>
      </c>
      <c r="CE94" s="274">
        <f t="shared" si="470"/>
        <v>0.1</v>
      </c>
      <c r="CF94" s="277">
        <f>'MASTER_ ALL areas - No.seedling'!CE133</f>
        <v>29</v>
      </c>
      <c r="CG94" s="275">
        <f t="shared" si="471"/>
        <v>0.72499999999999998</v>
      </c>
      <c r="CH94" s="276">
        <f>'MASTER_ ALL areas - No.seedling'!CG133</f>
        <v>100</v>
      </c>
      <c r="CI94" s="277">
        <f>'MASTER_ ALL areas - No.seedling'!CH133</f>
        <v>2</v>
      </c>
      <c r="CJ94" s="274">
        <f t="shared" si="472"/>
        <v>0.4</v>
      </c>
      <c r="CK94" s="277">
        <f>'MASTER_ ALL areas - No.seedling'!CJ133</f>
        <v>4</v>
      </c>
      <c r="CL94" s="275">
        <f t="shared" si="473"/>
        <v>0.8</v>
      </c>
      <c r="CM94" s="276">
        <f>'MASTER_ ALL areas - No.seedling'!CL133</f>
        <v>20</v>
      </c>
      <c r="CN94" s="277">
        <f>'MASTER_ ALL areas - No.seedling'!CM133</f>
        <v>0</v>
      </c>
      <c r="CO94" s="274">
        <f t="shared" si="474"/>
        <v>0</v>
      </c>
      <c r="CP94" s="277">
        <f>'MASTER_ ALL areas - No.seedling'!CO133</f>
        <v>1</v>
      </c>
      <c r="CQ94" s="275">
        <f t="shared" si="475"/>
        <v>1</v>
      </c>
      <c r="CR94" s="276">
        <f>'MASTER_ ALL areas - No.seedling'!CQ133</f>
        <v>0</v>
      </c>
      <c r="CS94" s="277">
        <f>'MASTER_ ALL areas - No.seedling'!CR133</f>
        <v>0</v>
      </c>
      <c r="CT94" s="274">
        <f t="shared" si="476"/>
        <v>0</v>
      </c>
      <c r="CU94" s="277">
        <f>'MASTER_ ALL areas - No.seedling'!CT133</f>
        <v>0</v>
      </c>
      <c r="CV94" s="275">
        <f t="shared" si="477"/>
        <v>0</v>
      </c>
      <c r="CW94" s="276">
        <f>'MASTER_ ALL areas - No.seedling'!CV133</f>
        <v>200</v>
      </c>
      <c r="CX94" s="277">
        <f>'MASTER_ ALL areas - No.seedling'!CW133</f>
        <v>0</v>
      </c>
      <c r="CY94" s="274">
        <f t="shared" si="478"/>
        <v>0</v>
      </c>
      <c r="CZ94" s="277">
        <f>'MASTER_ ALL areas - No.seedling'!CY133</f>
        <v>7</v>
      </c>
      <c r="DA94" s="275">
        <f t="shared" si="479"/>
        <v>0.7</v>
      </c>
      <c r="DB94" s="276">
        <f>'MASTER_ ALL areas - No.seedling'!DA133</f>
        <v>80</v>
      </c>
      <c r="DC94" s="277">
        <f>'MASTER_ ALL areas - No.seedling'!DB133</f>
        <v>1</v>
      </c>
      <c r="DD94" s="274">
        <f t="shared" si="480"/>
        <v>0.25</v>
      </c>
      <c r="DE94" s="277">
        <f>'MASTER_ ALL areas - No.seedling'!DD133</f>
        <v>4</v>
      </c>
      <c r="DF94" s="275">
        <f t="shared" si="481"/>
        <v>1</v>
      </c>
      <c r="DG94" s="276">
        <f>'MASTER_ ALL areas - No.seedling'!DF133</f>
        <v>0</v>
      </c>
      <c r="DH94" s="277">
        <f>'MASTER_ ALL areas - No.seedling'!DG133</f>
        <v>0</v>
      </c>
      <c r="DI94" s="274">
        <f t="shared" si="482"/>
        <v>0</v>
      </c>
      <c r="DJ94" s="277">
        <f>'MASTER_ ALL areas - No.seedling'!DI133</f>
        <v>0</v>
      </c>
      <c r="DK94" s="275">
        <f t="shared" si="483"/>
        <v>0</v>
      </c>
      <c r="DL94" s="276">
        <f>'MASTER_ ALL areas - No.seedling'!DK133</f>
        <v>0</v>
      </c>
      <c r="DM94" s="277">
        <f>'MASTER_ ALL areas - No.seedling'!DL133</f>
        <v>0</v>
      </c>
      <c r="DN94" s="274">
        <f t="shared" si="484"/>
        <v>0</v>
      </c>
      <c r="DO94" s="277">
        <f>'MASTER_ ALL areas - No.seedling'!DN133</f>
        <v>0</v>
      </c>
      <c r="DP94" s="275">
        <f t="shared" si="485"/>
        <v>0</v>
      </c>
      <c r="DQ94" s="276">
        <f>'MASTER_ ALL areas - No.seedling'!DP133</f>
        <v>0</v>
      </c>
      <c r="DR94" s="277">
        <f>'MASTER_ ALL areas - No.seedling'!DQ133</f>
        <v>0</v>
      </c>
      <c r="DS94" s="274">
        <f t="shared" si="486"/>
        <v>0</v>
      </c>
      <c r="DT94" s="277">
        <f>'MASTER_ ALL areas - No.seedling'!DS133</f>
        <v>0</v>
      </c>
      <c r="DU94" s="275">
        <f t="shared" si="487"/>
        <v>0</v>
      </c>
      <c r="DV94" s="276">
        <f>'MASTER_ ALL areas - No.seedling'!DU133</f>
        <v>0</v>
      </c>
      <c r="DW94" s="277">
        <f>'MASTER_ ALL areas - No.seedling'!DV133</f>
        <v>0</v>
      </c>
      <c r="DX94" s="274">
        <f t="shared" si="488"/>
        <v>0</v>
      </c>
      <c r="DY94" s="277">
        <f>'MASTER_ ALL areas - No.seedling'!DX133</f>
        <v>0</v>
      </c>
      <c r="DZ94" s="275">
        <f t="shared" si="489"/>
        <v>0</v>
      </c>
      <c r="EA94" s="276">
        <f>'MASTER_ ALL areas - No.seedling'!DZ133</f>
        <v>0</v>
      </c>
      <c r="EB94" s="277">
        <f>'MASTER_ ALL areas - No.seedling'!EA133</f>
        <v>0</v>
      </c>
      <c r="EC94" s="274">
        <f t="shared" si="490"/>
        <v>0</v>
      </c>
      <c r="ED94" s="277">
        <f>'MASTER_ ALL areas - No.seedling'!EC133</f>
        <v>0</v>
      </c>
      <c r="EE94" s="275">
        <f t="shared" si="491"/>
        <v>0</v>
      </c>
      <c r="EF94" s="276">
        <f>'MASTER_ ALL areas - No.seedling'!EE133</f>
        <v>0</v>
      </c>
      <c r="EG94" s="277">
        <f>'MASTER_ ALL areas - No.seedling'!EF133</f>
        <v>0</v>
      </c>
      <c r="EH94" s="274">
        <f t="shared" si="492"/>
        <v>0</v>
      </c>
      <c r="EI94" s="277">
        <f>'MASTER_ ALL areas - No.seedling'!EH133</f>
        <v>0</v>
      </c>
      <c r="EJ94" s="275">
        <f t="shared" si="493"/>
        <v>0</v>
      </c>
      <c r="EK94" s="276">
        <f>'MASTER_ ALL areas - No.seedling'!EJ133</f>
        <v>0</v>
      </c>
      <c r="EL94" s="277">
        <f>'MASTER_ ALL areas - No.seedling'!EK133</f>
        <v>0</v>
      </c>
      <c r="EM94" s="274">
        <f t="shared" si="494"/>
        <v>0</v>
      </c>
      <c r="EN94" s="277">
        <f>'MASTER_ ALL areas - No.seedling'!EM133</f>
        <v>0</v>
      </c>
      <c r="EO94" s="275">
        <f t="shared" si="495"/>
        <v>0</v>
      </c>
      <c r="EP94" s="276">
        <f>'MASTER_ ALL areas - No.seedling'!EO133</f>
        <v>0</v>
      </c>
      <c r="EQ94" s="277">
        <f>'MASTER_ ALL areas - No.seedling'!EP133</f>
        <v>0</v>
      </c>
      <c r="ER94" s="274">
        <f t="shared" si="496"/>
        <v>0</v>
      </c>
      <c r="ES94" s="277">
        <f>'MASTER_ ALL areas - No.seedling'!ER133</f>
        <v>0</v>
      </c>
      <c r="ET94" s="275">
        <f t="shared" si="497"/>
        <v>0</v>
      </c>
      <c r="EU94" s="276">
        <f>'MASTER_ ALL areas - No.seedling'!ET133</f>
        <v>0</v>
      </c>
      <c r="EV94" s="277">
        <f>'MASTER_ ALL areas - No.seedling'!EU133</f>
        <v>0</v>
      </c>
      <c r="EW94" s="274">
        <f t="shared" si="498"/>
        <v>0</v>
      </c>
      <c r="EX94" s="277">
        <f>'MASTER_ ALL areas - No.seedling'!EW133</f>
        <v>0</v>
      </c>
      <c r="EY94" s="275">
        <f t="shared" si="499"/>
        <v>0</v>
      </c>
      <c r="EZ94" s="276">
        <f>'MASTER_ ALL areas - No.seedling'!EY133</f>
        <v>0</v>
      </c>
      <c r="FA94" s="277">
        <f>'MASTER_ ALL areas - No.seedling'!EZ133</f>
        <v>0</v>
      </c>
      <c r="FB94" s="274">
        <f t="shared" si="500"/>
        <v>0</v>
      </c>
      <c r="FC94" s="277">
        <f>'MASTER_ ALL areas - No.seedling'!FB133</f>
        <v>0</v>
      </c>
      <c r="FD94" s="275">
        <f t="shared" si="501"/>
        <v>0</v>
      </c>
      <c r="FE94" s="276">
        <f>'MASTER_ ALL areas - No.seedling'!FD133</f>
        <v>160</v>
      </c>
      <c r="FF94" s="277">
        <f>'MASTER_ ALL areas - No.seedling'!FE133</f>
        <v>0</v>
      </c>
      <c r="FG94" s="274">
        <f t="shared" si="502"/>
        <v>0</v>
      </c>
      <c r="FH94" s="277">
        <f>'MASTER_ ALL areas - No.seedling'!FG133</f>
        <v>5</v>
      </c>
      <c r="FI94" s="275">
        <f t="shared" si="503"/>
        <v>0.625</v>
      </c>
      <c r="FJ94" s="276">
        <f>'MASTER_ ALL areas - No.seedling'!FI133</f>
        <v>0</v>
      </c>
      <c r="FK94" s="277">
        <f>'MASTER_ ALL areas - No.seedling'!FJ133</f>
        <v>0</v>
      </c>
      <c r="FL94" s="274">
        <f t="shared" si="504"/>
        <v>0</v>
      </c>
      <c r="FM94" s="277">
        <f>'MASTER_ ALL areas - No.seedling'!FL133</f>
        <v>0</v>
      </c>
      <c r="FN94" s="275">
        <f t="shared" si="505"/>
        <v>0</v>
      </c>
      <c r="FO94" s="276">
        <f>'MASTER_ ALL areas - No.seedling'!FN133</f>
        <v>0</v>
      </c>
      <c r="FP94" s="277">
        <f>'MASTER_ ALL areas - No.seedling'!FO133</f>
        <v>0</v>
      </c>
      <c r="FQ94" s="274">
        <f t="shared" si="506"/>
        <v>0</v>
      </c>
      <c r="FR94" s="277">
        <f>'MASTER_ ALL areas - No.seedling'!FQ133</f>
        <v>0</v>
      </c>
      <c r="FS94" s="275">
        <f t="shared" si="507"/>
        <v>0</v>
      </c>
      <c r="FT94" s="276">
        <f>'MASTER_ ALL areas - No.seedling'!FS133</f>
        <v>0</v>
      </c>
      <c r="FU94" s="277">
        <f>'MASTER_ ALL areas - No.seedling'!FT133</f>
        <v>0</v>
      </c>
      <c r="FV94" s="274">
        <f t="shared" si="508"/>
        <v>0</v>
      </c>
      <c r="FW94" s="277">
        <f>'MASTER_ ALL areas - No.seedling'!FV133</f>
        <v>0</v>
      </c>
      <c r="FX94" s="275">
        <f t="shared" si="509"/>
        <v>0</v>
      </c>
      <c r="FY94" s="276">
        <f>'MASTER_ ALL areas - No.seedling'!FX133</f>
        <v>0</v>
      </c>
      <c r="FZ94" s="277">
        <f>'MASTER_ ALL areas - No.seedling'!FY133</f>
        <v>0</v>
      </c>
      <c r="GA94" s="274">
        <f t="shared" si="510"/>
        <v>0</v>
      </c>
      <c r="GB94" s="277">
        <f>'MASTER_ ALL areas - No.seedling'!GA133</f>
        <v>0</v>
      </c>
      <c r="GC94" s="275">
        <f t="shared" si="511"/>
        <v>0</v>
      </c>
      <c r="GD94" s="276">
        <f>'MASTER_ ALL areas - No.seedling'!GC133</f>
        <v>0</v>
      </c>
      <c r="GE94" s="277">
        <f>'MASTER_ ALL areas - No.seedling'!GD133</f>
        <v>0</v>
      </c>
      <c r="GF94" s="274">
        <f t="shared" si="512"/>
        <v>0</v>
      </c>
      <c r="GG94" s="277">
        <f>'MASTER_ ALL areas - No.seedling'!GF133</f>
        <v>0</v>
      </c>
      <c r="GH94" s="275">
        <f t="shared" si="513"/>
        <v>0</v>
      </c>
      <c r="GI94" s="276">
        <f>'MASTER_ ALL areas - No.seedling'!GH133</f>
        <v>0</v>
      </c>
      <c r="GJ94" s="277">
        <f>'MASTER_ ALL areas - No.seedling'!GI133</f>
        <v>0</v>
      </c>
      <c r="GK94" s="274">
        <f t="shared" si="514"/>
        <v>0</v>
      </c>
      <c r="GL94" s="277">
        <f>'MASTER_ ALL areas - No.seedling'!GK133</f>
        <v>0</v>
      </c>
      <c r="GM94" s="275">
        <f t="shared" si="515"/>
        <v>0</v>
      </c>
      <c r="GN94" s="276">
        <f>'MASTER_ ALL areas - No.seedling'!GM133</f>
        <v>0</v>
      </c>
      <c r="GO94" s="277">
        <f>'MASTER_ ALL areas - No.seedling'!GN133</f>
        <v>0</v>
      </c>
      <c r="GP94" s="274">
        <f t="shared" si="516"/>
        <v>0</v>
      </c>
      <c r="GQ94" s="277">
        <f>'MASTER_ ALL areas - No.seedling'!GP133</f>
        <v>0</v>
      </c>
      <c r="GR94" s="275">
        <f t="shared" si="517"/>
        <v>0</v>
      </c>
      <c r="GS94" s="276">
        <f>'MASTER_ ALL areas - No.seedling'!GR133</f>
        <v>0</v>
      </c>
      <c r="GT94" s="277">
        <f>'MASTER_ ALL areas - No.seedling'!GS133</f>
        <v>0</v>
      </c>
      <c r="GU94" s="274">
        <f t="shared" si="518"/>
        <v>0</v>
      </c>
      <c r="GV94" s="277">
        <f>'MASTER_ ALL areas - No.seedling'!GU133</f>
        <v>0</v>
      </c>
      <c r="GW94" s="275">
        <f t="shared" si="519"/>
        <v>0</v>
      </c>
      <c r="GX94" s="276">
        <f>'MASTER_ ALL areas - No.seedling'!GW133</f>
        <v>0</v>
      </c>
      <c r="GY94" s="277">
        <f>'MASTER_ ALL areas - No.seedling'!GX133</f>
        <v>0</v>
      </c>
      <c r="GZ94" s="274">
        <f t="shared" si="520"/>
        <v>0</v>
      </c>
      <c r="HA94" s="277">
        <f>'MASTER_ ALL areas - No.seedling'!GZ133</f>
        <v>0</v>
      </c>
      <c r="HB94" s="275">
        <f t="shared" si="521"/>
        <v>0</v>
      </c>
      <c r="HC94" s="276">
        <f>'MASTER_ ALL areas - No.seedling'!HB133</f>
        <v>0</v>
      </c>
      <c r="HD94" s="277">
        <f>'MASTER_ ALL areas - No.seedling'!HC133</f>
        <v>0</v>
      </c>
      <c r="HE94" s="274">
        <f t="shared" si="522"/>
        <v>0</v>
      </c>
      <c r="HF94" s="277">
        <f>'MASTER_ ALL areas - No.seedling'!HE133</f>
        <v>0</v>
      </c>
      <c r="HG94" s="275">
        <f t="shared" si="523"/>
        <v>0</v>
      </c>
      <c r="HH94" s="276">
        <f>'MASTER_ ALL areas - No.seedling'!HG133</f>
        <v>0</v>
      </c>
      <c r="HI94" s="277">
        <f>'MASTER_ ALL areas - No.seedling'!HH133</f>
        <v>0</v>
      </c>
      <c r="HJ94" s="274">
        <f t="shared" si="524"/>
        <v>0</v>
      </c>
      <c r="HK94" s="277">
        <f>'MASTER_ ALL areas - No.seedling'!HJ133</f>
        <v>0</v>
      </c>
      <c r="HL94" s="275">
        <f t="shared" si="525"/>
        <v>0</v>
      </c>
      <c r="HM94" s="276">
        <f>'MASTER_ ALL areas - No.seedling'!HL133</f>
        <v>0</v>
      </c>
      <c r="HN94" s="277">
        <f>'MASTER_ ALL areas - No.seedling'!HM133</f>
        <v>0</v>
      </c>
      <c r="HO94" s="274">
        <f t="shared" si="526"/>
        <v>0</v>
      </c>
      <c r="HP94" s="277">
        <f>'MASTER_ ALL areas - No.seedling'!HO133</f>
        <v>0</v>
      </c>
      <c r="HQ94" s="275">
        <f t="shared" si="527"/>
        <v>0</v>
      </c>
      <c r="HR94" s="276">
        <f>'MASTER_ ALL areas - No.seedling'!HQ133</f>
        <v>0</v>
      </c>
      <c r="HS94" s="277">
        <f>'MASTER_ ALL areas - No.seedling'!HR133</f>
        <v>0</v>
      </c>
      <c r="HT94" s="274">
        <f t="shared" si="528"/>
        <v>0</v>
      </c>
      <c r="HU94" s="277">
        <f>'MASTER_ ALL areas - No.seedling'!HT133</f>
        <v>0</v>
      </c>
      <c r="HV94" s="275">
        <f t="shared" si="529"/>
        <v>0</v>
      </c>
      <c r="HW94" s="276">
        <f>'MASTER_ ALL areas - No.seedling'!HV133</f>
        <v>0</v>
      </c>
      <c r="HX94" s="277">
        <f>'MASTER_ ALL areas - No.seedling'!HW133</f>
        <v>0</v>
      </c>
      <c r="HY94" s="274">
        <f t="shared" si="530"/>
        <v>0</v>
      </c>
      <c r="HZ94" s="277">
        <f>'MASTER_ ALL areas - No.seedling'!HY133</f>
        <v>0</v>
      </c>
      <c r="IA94" s="275">
        <f t="shared" si="531"/>
        <v>0</v>
      </c>
      <c r="IB94" s="276">
        <f>'MASTER_ ALL areas - No.seedling'!IA133</f>
        <v>0</v>
      </c>
      <c r="IC94" s="277">
        <f>'MASTER_ ALL areas - No.seedling'!IB133</f>
        <v>0</v>
      </c>
      <c r="ID94" s="274">
        <f t="shared" si="532"/>
        <v>0</v>
      </c>
      <c r="IE94" s="277">
        <f>'MASTER_ ALL areas - No.seedling'!ID133</f>
        <v>0</v>
      </c>
      <c r="IF94" s="282">
        <f t="shared" si="533"/>
        <v>0</v>
      </c>
      <c r="IG94" s="283" t="s">
        <v>385</v>
      </c>
      <c r="IH94" s="284"/>
    </row>
    <row r="95" spans="2:242" ht="33" customHeight="1" x14ac:dyDescent="0.25">
      <c r="B95" s="285" t="s">
        <v>386</v>
      </c>
      <c r="C95" s="1359" t="s">
        <v>406</v>
      </c>
      <c r="D95" s="1317"/>
      <c r="E95" s="1318"/>
      <c r="F95" s="515" t="s">
        <v>388</v>
      </c>
      <c r="G95" s="516"/>
      <c r="H95" s="647"/>
      <c r="I95" s="289">
        <f t="shared" ref="I95:O95" si="534">SUM(I5:I94)</f>
        <v>21.780000000000015</v>
      </c>
      <c r="J95" s="290">
        <f t="shared" si="534"/>
        <v>3997.4000000000005</v>
      </c>
      <c r="K95" s="520">
        <f t="shared" si="534"/>
        <v>6485</v>
      </c>
      <c r="L95" s="292">
        <f t="shared" si="534"/>
        <v>133240</v>
      </c>
      <c r="M95" s="521">
        <f t="shared" si="534"/>
        <v>133240</v>
      </c>
      <c r="N95" s="294">
        <f t="shared" si="534"/>
        <v>418</v>
      </c>
      <c r="O95" s="295">
        <f t="shared" si="534"/>
        <v>3131</v>
      </c>
      <c r="P95" s="296">
        <f>N95/K95</f>
        <v>6.4456437933693142E-2</v>
      </c>
      <c r="Q95" s="296">
        <f>O95/K95</f>
        <v>0.48280647648419428</v>
      </c>
      <c r="R95" s="297"/>
      <c r="S95" s="222">
        <f>SUM(S5:S94)</f>
        <v>98760</v>
      </c>
      <c r="T95" s="222">
        <f>SUM(T5:T94)</f>
        <v>167</v>
      </c>
      <c r="U95" s="648">
        <f>IF(S95=0,0,T95/S98)</f>
        <v>3.4088589508062872E-2</v>
      </c>
      <c r="V95" s="222">
        <f>SUM(V5:V94)</f>
        <v>1879</v>
      </c>
      <c r="W95" s="648">
        <f>IF(S95=0,0,V95/S98)</f>
        <v>0.38354766278832414</v>
      </c>
      <c r="X95" s="222">
        <f>SUM(X5:X94)</f>
        <v>27880</v>
      </c>
      <c r="Y95" s="222">
        <f>SUM(Y5:Y94)</f>
        <v>240</v>
      </c>
      <c r="Z95" s="648">
        <f>IF(X95=0,0,Y95/X98)</f>
        <v>0.18853102906520031</v>
      </c>
      <c r="AA95" s="222">
        <f>SUM(AA5:AA94)</f>
        <v>1083</v>
      </c>
      <c r="AB95" s="648">
        <f>IF(X95=0,0,AA95/X98)</f>
        <v>0.85074626865671643</v>
      </c>
      <c r="AC95" s="222">
        <f>SUM(AC5:AC94)</f>
        <v>4380</v>
      </c>
      <c r="AD95" s="222">
        <f>SUM(AD5:AD94)</f>
        <v>10</v>
      </c>
      <c r="AE95" s="648">
        <f>IF(AC95=0,0,AD95/AC98)</f>
        <v>4.9504950495049507E-2</v>
      </c>
      <c r="AF95" s="222">
        <f>SUM(AF5:AF94)</f>
        <v>136</v>
      </c>
      <c r="AG95" s="648">
        <f>IF(AC95=0,0,AF95/AC98)</f>
        <v>0.67326732673267331</v>
      </c>
      <c r="AH95" s="222">
        <f>SUM(AH5:AH94)</f>
        <v>2220</v>
      </c>
      <c r="AI95" s="222">
        <f>SUM(AI5:AI94)</f>
        <v>1</v>
      </c>
      <c r="AJ95" s="648">
        <f>IF(AH95=0,0,AI95/AH98)</f>
        <v>9.0090090090090089E-3</v>
      </c>
      <c r="AK95" s="222">
        <f>SUM(AK5:AK94)</f>
        <v>33</v>
      </c>
      <c r="AL95" s="648">
        <f>IF(AH95=0,0,AK95/AH98)</f>
        <v>0.29729729729729731</v>
      </c>
      <c r="AM95" s="300"/>
      <c r="AN95" s="523">
        <f>SUM(AN5:AN94)</f>
        <v>51180</v>
      </c>
      <c r="AO95" s="523">
        <f>SUM(AO5:AO94)</f>
        <v>194</v>
      </c>
      <c r="AP95" s="649">
        <f>IF(AN95=0,0,AO95/AN98)</f>
        <v>8.0799666805497702E-2</v>
      </c>
      <c r="AQ95" s="523">
        <f>SUM(AQ5:AQ94)</f>
        <v>1479</v>
      </c>
      <c r="AR95" s="650">
        <f>IF(AN95=0,0,AQ95/AN98)</f>
        <v>0.61599333610995421</v>
      </c>
      <c r="AS95" s="527">
        <f>SUM(AS5:AS94)</f>
        <v>70740</v>
      </c>
      <c r="AT95" s="523">
        <f>SUM(AT5:AT94)</f>
        <v>135</v>
      </c>
      <c r="AU95" s="649">
        <f>IF(AS95=0,0,AT95/AS98)</f>
        <v>3.8319613965370425E-2</v>
      </c>
      <c r="AV95" s="523">
        <f>SUM(AV5:AV94)</f>
        <v>1247</v>
      </c>
      <c r="AW95" s="650">
        <f>IF(AS95=0,0,AV95/AS98)</f>
        <v>0.35395969344308825</v>
      </c>
      <c r="AX95" s="527">
        <f>SUM(AX5:AX94)</f>
        <v>3460</v>
      </c>
      <c r="AY95" s="523">
        <f>SUM(AY5:AY94)</f>
        <v>25</v>
      </c>
      <c r="AZ95" s="649">
        <f>IF(AX95=0,0,AY95/AX98)</f>
        <v>0.14705882352941177</v>
      </c>
      <c r="BA95" s="523">
        <f>SUM(BA5:BA94)</f>
        <v>104</v>
      </c>
      <c r="BB95" s="650">
        <f>IF(AX95=0,0,BA95/AX98)</f>
        <v>0.61176470588235299</v>
      </c>
      <c r="BC95" s="527">
        <f>SUM(BC5:BC94)</f>
        <v>580</v>
      </c>
      <c r="BD95" s="523">
        <f>SUM(BD5:BD94)</f>
        <v>23</v>
      </c>
      <c r="BE95" s="649">
        <f>IF(BC95=0,0,BD95/BC98)</f>
        <v>0.7931034482758621</v>
      </c>
      <c r="BF95" s="523">
        <f>SUM(BF5:BF94)</f>
        <v>25</v>
      </c>
      <c r="BG95" s="650">
        <f>IF(BC95=0,0,BF95/BC98)</f>
        <v>0.86206896551724133</v>
      </c>
      <c r="BH95" s="527">
        <f>SUM(BH5:BH94)</f>
        <v>6800</v>
      </c>
      <c r="BI95" s="523">
        <f>SUM(BI5:BI94)</f>
        <v>31</v>
      </c>
      <c r="BJ95" s="649">
        <f>IF(BH95=0,0,BI95/BH98)</f>
        <v>9.1715976331360943E-2</v>
      </c>
      <c r="BK95" s="523">
        <f>SUM(BK5:BK94)</f>
        <v>253</v>
      </c>
      <c r="BL95" s="650">
        <f>IF(BH95=0,0,BK95/BH98)</f>
        <v>0.74852071005917165</v>
      </c>
      <c r="BM95" s="527">
        <f>SUM(BM5:BM94)</f>
        <v>120</v>
      </c>
      <c r="BN95" s="523">
        <f>SUM(BN5:BN94)</f>
        <v>3</v>
      </c>
      <c r="BO95" s="649">
        <f>IF(BM95=0,0,BN95/BM98)</f>
        <v>0.5</v>
      </c>
      <c r="BP95" s="523">
        <f>SUM(BP5:BP94)</f>
        <v>6</v>
      </c>
      <c r="BQ95" s="650">
        <f>IF(BM95=0,0,BP95/BM98)</f>
        <v>1</v>
      </c>
      <c r="BR95" s="527">
        <f>SUM(BR5:BR94)</f>
        <v>40</v>
      </c>
      <c r="BS95" s="523">
        <f>SUM(BS5:BS94)</f>
        <v>0</v>
      </c>
      <c r="BT95" s="649">
        <f>IF(BR95=0,0,BS95/BR98)</f>
        <v>0</v>
      </c>
      <c r="BU95" s="523">
        <f>SUM(BU5:BU94)</f>
        <v>2</v>
      </c>
      <c r="BV95" s="650">
        <f>IF(BR95=0,0,BU95/BR98)</f>
        <v>1</v>
      </c>
      <c r="BW95" s="527">
        <f>SUM(BW5:BW94)</f>
        <v>320</v>
      </c>
      <c r="BX95" s="523">
        <f>SUM(BX5:BX94)</f>
        <v>7</v>
      </c>
      <c r="BY95" s="649">
        <f>IF(BW95=0,0,BX95/BW98)</f>
        <v>0.4375</v>
      </c>
      <c r="BZ95" s="523">
        <f>SUM(BZ5:BZ94)</f>
        <v>15</v>
      </c>
      <c r="CA95" s="651">
        <f>IF(BW95=0,0,BZ95/BW98)</f>
        <v>0.9375</v>
      </c>
      <c r="CB95" s="79"/>
      <c r="CC95" s="529">
        <f>SUM(CC5:CC94)</f>
        <v>26480</v>
      </c>
      <c r="CD95" s="523">
        <f>SUM(CD5:CD94)</f>
        <v>48</v>
      </c>
      <c r="CE95" s="649">
        <f>IF(CC95=0,0,CD95/CC98)</f>
        <v>3.695150115473441E-2</v>
      </c>
      <c r="CF95" s="523">
        <f>SUM(CF5:CF94)</f>
        <v>588</v>
      </c>
      <c r="CG95" s="649">
        <f>IF(CC95=0,0,CF95/CC98)</f>
        <v>0.45265588914549654</v>
      </c>
      <c r="CH95" s="523">
        <f>SUM(CH5:CH94)</f>
        <v>18580</v>
      </c>
      <c r="CI95" s="523">
        <f>SUM(CI5:CI94)</f>
        <v>139</v>
      </c>
      <c r="CJ95" s="649">
        <f>IF(CH95=0,0,CI95/CH98)</f>
        <v>0.17097170971709716</v>
      </c>
      <c r="CK95" s="523">
        <f>SUM(CK5:CK94)</f>
        <v>734</v>
      </c>
      <c r="CL95" s="649">
        <f>IF(CH95=0,0,CK95/CH98)</f>
        <v>0.90282902829028289</v>
      </c>
      <c r="CM95" s="523">
        <f>SUM(CM5:CM94)</f>
        <v>3920</v>
      </c>
      <c r="CN95" s="523">
        <f>SUM(CN5:CN94)</f>
        <v>6</v>
      </c>
      <c r="CO95" s="649">
        <f>IF(CM95=0,0,CN95/CM98)</f>
        <v>3.3519553072625698E-2</v>
      </c>
      <c r="CP95" s="523">
        <f>SUM(CP5:CP94)</f>
        <v>125</v>
      </c>
      <c r="CQ95" s="649">
        <f>IF(CM95=0,0,CP95/CM98)</f>
        <v>0.6983240223463687</v>
      </c>
      <c r="CR95" s="523">
        <f>SUM(CR5:CR94)</f>
        <v>2200</v>
      </c>
      <c r="CS95" s="523">
        <f>SUM(CS5:CS94)</f>
        <v>1</v>
      </c>
      <c r="CT95" s="649">
        <f>IF(CR95=0,0,CS95/CR98)</f>
        <v>9.0909090909090905E-3</v>
      </c>
      <c r="CU95" s="523">
        <f>SUM(CU5:CU94)</f>
        <v>32</v>
      </c>
      <c r="CV95" s="649">
        <f>IF(CR95=0,0,CU95/CR98)</f>
        <v>0.29090909090909089</v>
      </c>
      <c r="CW95" s="523">
        <f>SUM(CW5:CW94)</f>
        <v>62900</v>
      </c>
      <c r="CX95" s="523">
        <f>SUM(CX5:CX94)</f>
        <v>78</v>
      </c>
      <c r="CY95" s="649">
        <f>IF(CW95=0,0,CX95/CW98)</f>
        <v>2.4880382775119617E-2</v>
      </c>
      <c r="CZ95" s="523">
        <f>SUM(CZ5:CZ94)</f>
        <v>974</v>
      </c>
      <c r="DA95" s="649">
        <f>IF(CW95=0,0,CZ95/CW98)</f>
        <v>0.31068580542264751</v>
      </c>
      <c r="DB95" s="523">
        <f>SUM(DB5:DB94)</f>
        <v>7460</v>
      </c>
      <c r="DC95" s="523">
        <f>SUM(DC5:DC94)</f>
        <v>57</v>
      </c>
      <c r="DD95" s="649">
        <f>IF(DB95=0,0,DC95/DB98)</f>
        <v>0.15447154471544716</v>
      </c>
      <c r="DE95" s="523">
        <f>SUM(DE5:DE94)</f>
        <v>266</v>
      </c>
      <c r="DF95" s="649">
        <f>IF(DB95=0,0,DE95/DB98)</f>
        <v>0.72086720867208676</v>
      </c>
      <c r="DG95" s="523">
        <f>SUM(DG5:DG94)</f>
        <v>360</v>
      </c>
      <c r="DH95" s="523">
        <f>SUM(DH5:DH94)</f>
        <v>0</v>
      </c>
      <c r="DI95" s="649">
        <f>IF(DG95=0,0,DH95/DG98)</f>
        <v>0</v>
      </c>
      <c r="DJ95" s="523">
        <f>SUM(DJ5:DJ94)</f>
        <v>6</v>
      </c>
      <c r="DK95" s="649">
        <f>IF(DG95=0,0,DJ95/DG98)</f>
        <v>0.33333333333333331</v>
      </c>
      <c r="DL95" s="523">
        <f>SUM(DL5:DL94)</f>
        <v>20</v>
      </c>
      <c r="DM95" s="523">
        <f>SUM(DM5:DM94)</f>
        <v>0</v>
      </c>
      <c r="DN95" s="649">
        <f>IF(DL95=0,0,DM95/DL98)</f>
        <v>0</v>
      </c>
      <c r="DO95" s="523">
        <f>SUM(DO5:DO94)</f>
        <v>1</v>
      </c>
      <c r="DP95" s="649">
        <f>IF(DL95=0,0,DO95/DL98)</f>
        <v>1</v>
      </c>
      <c r="DQ95" s="523">
        <f>SUM(DQ5:DQ94)</f>
        <v>3120</v>
      </c>
      <c r="DR95" s="523">
        <f>SUM(DR5:DR94)</f>
        <v>14</v>
      </c>
      <c r="DS95" s="649">
        <f>IF(DQ95=0,0,DR95/DQ98)</f>
        <v>9.1503267973856203E-2</v>
      </c>
      <c r="DT95" s="523">
        <f>SUM(DT5:DT94)</f>
        <v>90</v>
      </c>
      <c r="DU95" s="649">
        <f>IF(DQ95=0,0,DT95/DQ98)</f>
        <v>0.58823529411764708</v>
      </c>
      <c r="DV95" s="523">
        <f>SUM(DV5:DV94)</f>
        <v>340</v>
      </c>
      <c r="DW95" s="523">
        <f>SUM(DW5:DW94)</f>
        <v>11</v>
      </c>
      <c r="DX95" s="649">
        <f>IF(DV95=0,0,DW95/DV98)</f>
        <v>0.6470588235294118</v>
      </c>
      <c r="DY95" s="523">
        <f>SUM(DY5:DY94)</f>
        <v>14</v>
      </c>
      <c r="DZ95" s="652">
        <f>IF(DV95=0,0,DY95/DV98)</f>
        <v>0.82352941176470584</v>
      </c>
      <c r="EA95" s="523">
        <f>SUM(EA5:EA94)</f>
        <v>0</v>
      </c>
      <c r="EB95" s="523">
        <f>SUM(EB5:EB94)</f>
        <v>0</v>
      </c>
      <c r="EC95" s="649">
        <f>IF(EA95=0,0,EB95/EA98)</f>
        <v>0</v>
      </c>
      <c r="ED95" s="523">
        <f>SUM(ED5:ED94)</f>
        <v>0</v>
      </c>
      <c r="EE95" s="649">
        <f>IF(EA95=0,0,ED95/EA98)</f>
        <v>0</v>
      </c>
      <c r="EF95" s="523">
        <f>SUM(EF5:EF94)</f>
        <v>0</v>
      </c>
      <c r="EG95" s="523">
        <f>SUM(EG5:EG94)</f>
        <v>0</v>
      </c>
      <c r="EH95" s="649">
        <f>IF(EF95=0,0,EG95/EF98)</f>
        <v>0</v>
      </c>
      <c r="EI95" s="523">
        <f>SUM(EI5:EI94)</f>
        <v>0</v>
      </c>
      <c r="EJ95" s="649">
        <f>IF(EF95=0,0,EI95/EF98)</f>
        <v>0</v>
      </c>
      <c r="EK95" s="523">
        <f>SUM(EK5:EK94)</f>
        <v>100</v>
      </c>
      <c r="EL95" s="523">
        <f>SUM(EL5:EL94)</f>
        <v>2</v>
      </c>
      <c r="EM95" s="649">
        <f>IF(EK95=0,0,EL95/EK98)</f>
        <v>0.4</v>
      </c>
      <c r="EN95" s="523">
        <f>SUM(EN5:EN94)</f>
        <v>2</v>
      </c>
      <c r="EO95" s="649">
        <f>IF(EK95=0,0,EN95/EK98)</f>
        <v>0.4</v>
      </c>
      <c r="EP95" s="523">
        <f>SUM(EP5:EP94)</f>
        <v>460</v>
      </c>
      <c r="EQ95" s="523">
        <f>SUM(EQ5:EQ94)</f>
        <v>20</v>
      </c>
      <c r="ER95" s="649">
        <f>IF(EP95=0,0,EQ95/EP98)</f>
        <v>0.86956521739130432</v>
      </c>
      <c r="ES95" s="523">
        <f>SUM(ES5:ES94)</f>
        <v>22</v>
      </c>
      <c r="ET95" s="649">
        <f>IF(EP95=0,0,ES95/EP98)</f>
        <v>0.95652173913043481</v>
      </c>
      <c r="EU95" s="523">
        <f>SUM(EU5:EU94)</f>
        <v>20</v>
      </c>
      <c r="EV95" s="523">
        <f>SUM(EV5:EV94)</f>
        <v>1</v>
      </c>
      <c r="EW95" s="649">
        <f>IF(EU95=0,0,EV95/EU98)</f>
        <v>1</v>
      </c>
      <c r="EX95" s="523">
        <f>SUM(EX5:EX94)</f>
        <v>1</v>
      </c>
      <c r="EY95" s="649">
        <f>IF(EU95=0,0,EX95/EU98)</f>
        <v>1</v>
      </c>
      <c r="EZ95" s="523">
        <f>SUM(EZ5:EZ94)</f>
        <v>0</v>
      </c>
      <c r="FA95" s="523">
        <f>SUM(FA5:FA94)</f>
        <v>0</v>
      </c>
      <c r="FB95" s="649">
        <f>IF(EZ95=0,0,FA95/EZ98)</f>
        <v>0</v>
      </c>
      <c r="FC95" s="523">
        <f>SUM(FC5:FC94)</f>
        <v>0</v>
      </c>
      <c r="FD95" s="649">
        <f>IF(EZ95=0,0,FC95/EZ98)</f>
        <v>0</v>
      </c>
      <c r="FE95" s="523">
        <f>SUM(FE5:FE94)</f>
        <v>6060</v>
      </c>
      <c r="FF95" s="523">
        <f>SUM(FF5:FF94)</f>
        <v>24</v>
      </c>
      <c r="FG95" s="649">
        <f>IF(FE95=0,0,FF95/FE98)</f>
        <v>7.9470198675496692E-2</v>
      </c>
      <c r="FH95" s="523">
        <f>SUM(FH5:FH94)</f>
        <v>221</v>
      </c>
      <c r="FI95" s="649">
        <f>IF(FE95=0,0,FH95/FE98)</f>
        <v>0.73178807947019864</v>
      </c>
      <c r="FJ95" s="523">
        <f>SUM(FJ5:FJ94)</f>
        <v>720</v>
      </c>
      <c r="FK95" s="523">
        <f>SUM(FK5:FK94)</f>
        <v>7</v>
      </c>
      <c r="FL95" s="649">
        <f>IF(FJ95=0,0,FK95/FJ98)</f>
        <v>0.2</v>
      </c>
      <c r="FM95" s="523">
        <f>SUM(FM5:FM94)</f>
        <v>31</v>
      </c>
      <c r="FN95" s="649">
        <f>IF(FJ95=0,0,FM95/FJ98)</f>
        <v>0.88571428571428568</v>
      </c>
      <c r="FO95" s="523">
        <f>SUM(FO5:FO94)</f>
        <v>20</v>
      </c>
      <c r="FP95" s="523">
        <f>SUM(FP5:FP94)</f>
        <v>0</v>
      </c>
      <c r="FQ95" s="649">
        <f>IF(FO95=0,0,FP95/FO98)</f>
        <v>0</v>
      </c>
      <c r="FR95" s="523">
        <f>SUM(FR5:FR94)</f>
        <v>1</v>
      </c>
      <c r="FS95" s="649">
        <f>IF(FO95=0,0,FR95/FO98)</f>
        <v>1</v>
      </c>
      <c r="FT95" s="523">
        <f>SUM(FT5:FT94)</f>
        <v>0</v>
      </c>
      <c r="FU95" s="523">
        <f>SUM(FU5:FU94)</f>
        <v>0</v>
      </c>
      <c r="FV95" s="649">
        <f>IF(FT95=0,0,FU95/FT98)</f>
        <v>0</v>
      </c>
      <c r="FW95" s="523">
        <f>SUM(FW5:FW94)</f>
        <v>0</v>
      </c>
      <c r="FX95" s="649">
        <f>IF(FT95=0,0,FW95/FT98)</f>
        <v>0</v>
      </c>
      <c r="FY95" s="523">
        <f>SUM(FY5:FY94)</f>
        <v>0</v>
      </c>
      <c r="FZ95" s="523">
        <f>SUM(FZ5:FZ94)</f>
        <v>0</v>
      </c>
      <c r="GA95" s="649">
        <f>IF(FY95=0,0,FZ95/FY98)</f>
        <v>0</v>
      </c>
      <c r="GB95" s="523">
        <f>SUM(GB5:GB94)</f>
        <v>0</v>
      </c>
      <c r="GC95" s="649">
        <f>IF(FY95=0,0,GB95/FY98)</f>
        <v>0</v>
      </c>
      <c r="GD95" s="523">
        <f>SUM(GD5:GD94)</f>
        <v>120</v>
      </c>
      <c r="GE95" s="523">
        <f>SUM(GE5:GE94)</f>
        <v>3</v>
      </c>
      <c r="GF95" s="649">
        <f>IF(GD95=0,0,GE95/GD98)</f>
        <v>0.5</v>
      </c>
      <c r="GG95" s="523">
        <f>SUM(GG5:GG94)</f>
        <v>6</v>
      </c>
      <c r="GH95" s="649">
        <f>IF(GD95=0,0,GG95/GD98)</f>
        <v>1</v>
      </c>
      <c r="GI95" s="523">
        <f>SUM(GI5:GI94)</f>
        <v>0</v>
      </c>
      <c r="GJ95" s="523">
        <f>SUM(GJ5:GJ94)</f>
        <v>0</v>
      </c>
      <c r="GK95" s="649">
        <f>IF(GI95=0,0,GJ95/GI98)</f>
        <v>0</v>
      </c>
      <c r="GL95" s="523">
        <f>SUM(GL5:GL94)</f>
        <v>0</v>
      </c>
      <c r="GM95" s="649">
        <f>IF(GI95=0,0,GL95/GI98)</f>
        <v>0</v>
      </c>
      <c r="GN95" s="523">
        <f>SUM(GN5:GN94)</f>
        <v>0</v>
      </c>
      <c r="GO95" s="523">
        <f>SUM(GO5:GO94)</f>
        <v>0</v>
      </c>
      <c r="GP95" s="649">
        <f>IF(GN95=0,0,GO95/GN98)</f>
        <v>0</v>
      </c>
      <c r="GQ95" s="523">
        <f>SUM(GQ5:GQ94)</f>
        <v>0</v>
      </c>
      <c r="GR95" s="649">
        <f>IF(GN95=0,0,GQ95/GN98)</f>
        <v>0</v>
      </c>
      <c r="GS95" s="523">
        <f>SUM(GS5:GS94)</f>
        <v>40</v>
      </c>
      <c r="GT95" s="523">
        <f>SUM(GT5:GT94)</f>
        <v>0</v>
      </c>
      <c r="GU95" s="649">
        <f>IF(GS95=0,0,GT95/GS98)</f>
        <v>0</v>
      </c>
      <c r="GV95" s="523">
        <f>SUM(GV5:GV94)</f>
        <v>2</v>
      </c>
      <c r="GW95" s="649">
        <f>IF(GS95=0,0,GV95/GS98)</f>
        <v>1</v>
      </c>
      <c r="GX95" s="523">
        <f>SUM(GX5:GX94)</f>
        <v>0</v>
      </c>
      <c r="GY95" s="523">
        <f>SUM(GY5:GY94)</f>
        <v>0</v>
      </c>
      <c r="GZ95" s="649">
        <f>IF(GX95=0,0,GY95/GX98)</f>
        <v>0</v>
      </c>
      <c r="HA95" s="523">
        <f>SUM(HA5:HA94)</f>
        <v>0</v>
      </c>
      <c r="HB95" s="649">
        <f>IF(GX95=0,0,HA95/GX98)</f>
        <v>0</v>
      </c>
      <c r="HC95" s="523">
        <f>SUM(HC5:HC94)</f>
        <v>0</v>
      </c>
      <c r="HD95" s="523">
        <f>SUM(HD5:HD94)</f>
        <v>0</v>
      </c>
      <c r="HE95" s="649">
        <f>IF(HC95=0,0,HD95/HC98)</f>
        <v>0</v>
      </c>
      <c r="HF95" s="523">
        <f>SUM(HF5:HF94)</f>
        <v>0</v>
      </c>
      <c r="HG95" s="649">
        <f>IF(HC95=0,0,HF95/HC98)</f>
        <v>0</v>
      </c>
      <c r="HH95" s="523">
        <f>SUM(HH5:HH94)</f>
        <v>0</v>
      </c>
      <c r="HI95" s="523">
        <f>SUM(HI5:HI94)</f>
        <v>0</v>
      </c>
      <c r="HJ95" s="649">
        <f>IF(HH95=0,0,HI95/HH98)</f>
        <v>0</v>
      </c>
      <c r="HK95" s="523">
        <f>SUM(HK5:HK94)</f>
        <v>0</v>
      </c>
      <c r="HL95" s="649">
        <f>IF(HH95=0,0,HK95/HH98)</f>
        <v>0</v>
      </c>
      <c r="HM95" s="523">
        <f>SUM(HM5:HM94)</f>
        <v>60</v>
      </c>
      <c r="HN95" s="523">
        <f>SUM(HN5:HN94)</f>
        <v>1</v>
      </c>
      <c r="HO95" s="649">
        <f>IF(HM95=0,0,HN95/HM98)</f>
        <v>0.33333333333333331</v>
      </c>
      <c r="HP95" s="523">
        <f>SUM(HP5:HP94)</f>
        <v>2</v>
      </c>
      <c r="HQ95" s="649">
        <f>IF(HM95=0,0,HP95/HM98)</f>
        <v>0.66666666666666663</v>
      </c>
      <c r="HR95" s="523">
        <f>SUM(HR5:HR94)</f>
        <v>200</v>
      </c>
      <c r="HS95" s="523">
        <f>SUM(HS5:HS94)</f>
        <v>3</v>
      </c>
      <c r="HT95" s="649">
        <f>IF(HR95=0,0,HS95/HR98)</f>
        <v>0.3</v>
      </c>
      <c r="HU95" s="523">
        <f>SUM(HU5:HU94)</f>
        <v>10</v>
      </c>
      <c r="HV95" s="649">
        <f>IF(HR95=0,0,HU95/HR98)</f>
        <v>1</v>
      </c>
      <c r="HW95" s="523">
        <f>SUM(HW5:HW94)</f>
        <v>60</v>
      </c>
      <c r="HX95" s="523">
        <f>SUM(HX5:HX94)</f>
        <v>3</v>
      </c>
      <c r="HY95" s="649">
        <f>IF(HW95=0,0,HX95/HW98)</f>
        <v>1</v>
      </c>
      <c r="HZ95" s="523">
        <f>SUM(HZ5:HZ94)</f>
        <v>3</v>
      </c>
      <c r="IA95" s="649">
        <f>IF(HW95=0,0,HZ95/HW98)</f>
        <v>1</v>
      </c>
      <c r="IB95" s="523">
        <f>SUM(IB5:IB94)</f>
        <v>0</v>
      </c>
      <c r="IC95" s="523">
        <f>SUM(IC5:IC94)</f>
        <v>0</v>
      </c>
      <c r="ID95" s="649">
        <f>IF(IB95=0,0,IC95/IB98)</f>
        <v>0</v>
      </c>
      <c r="IE95" s="523">
        <f>SUM(IE5:IE94)</f>
        <v>0</v>
      </c>
      <c r="IF95" s="531">
        <f>IF(IB95=0,0,IE95/IB98)</f>
        <v>0</v>
      </c>
      <c r="IG95" s="1340"/>
      <c r="IH95" s="1341"/>
    </row>
    <row r="96" spans="2:242" ht="33" customHeight="1" x14ac:dyDescent="0.25">
      <c r="B96" s="306">
        <v>83</v>
      </c>
      <c r="C96" s="1360"/>
      <c r="D96" s="1320"/>
      <c r="E96" s="1321"/>
      <c r="F96" s="530" t="s">
        <v>389</v>
      </c>
      <c r="G96" s="307"/>
      <c r="H96" s="308"/>
      <c r="I96" s="309">
        <f>I95/B96</f>
        <v>0.26240963855421706</v>
      </c>
      <c r="J96" s="310">
        <f>J95/B96</f>
        <v>48.161445783132535</v>
      </c>
      <c r="K96" s="311">
        <f>K95/B96</f>
        <v>78.132530120481931</v>
      </c>
      <c r="L96" s="312">
        <f>L95/B96</f>
        <v>1605.301204819277</v>
      </c>
      <c r="M96" s="533">
        <f>M95/B96</f>
        <v>1605.301204819277</v>
      </c>
      <c r="N96" s="1212">
        <f>N95/122</f>
        <v>3.4262295081967213</v>
      </c>
      <c r="O96" s="1212">
        <f>O95/122</f>
        <v>25.66393442622951</v>
      </c>
      <c r="P96" s="314"/>
      <c r="Q96" s="1334" t="s">
        <v>390</v>
      </c>
      <c r="R96" s="315"/>
      <c r="S96" s="535">
        <f>S95/B96</f>
        <v>1189.8795180722891</v>
      </c>
      <c r="T96" s="536"/>
      <c r="U96" s="536"/>
      <c r="V96" s="536"/>
      <c r="W96" s="536"/>
      <c r="X96" s="536">
        <f>X95/B96</f>
        <v>335.90361445783134</v>
      </c>
      <c r="Y96" s="536"/>
      <c r="Z96" s="536"/>
      <c r="AA96" s="536"/>
      <c r="AB96" s="536"/>
      <c r="AC96" s="536">
        <f>AC95/B96</f>
        <v>52.7710843373494</v>
      </c>
      <c r="AD96" s="536"/>
      <c r="AE96" s="536"/>
      <c r="AF96" s="536"/>
      <c r="AG96" s="536"/>
      <c r="AH96" s="536">
        <f>AH95/B96</f>
        <v>26.746987951807228</v>
      </c>
      <c r="AI96" s="536"/>
      <c r="AJ96" s="536"/>
      <c r="AK96" s="536"/>
      <c r="AL96" s="537"/>
      <c r="AM96" s="315"/>
      <c r="AN96" s="535">
        <f>AN95/B96</f>
        <v>616.62650602409633</v>
      </c>
      <c r="AO96" s="536"/>
      <c r="AP96" s="536"/>
      <c r="AQ96" s="536"/>
      <c r="AR96" s="538"/>
      <c r="AS96" s="539">
        <f>AS95/B96</f>
        <v>852.28915662650604</v>
      </c>
      <c r="AT96" s="536"/>
      <c r="AU96" s="536"/>
      <c r="AV96" s="536"/>
      <c r="AW96" s="538"/>
      <c r="AX96" s="539">
        <f>AX95/B96</f>
        <v>41.686746987951807</v>
      </c>
      <c r="AY96" s="536"/>
      <c r="AZ96" s="536"/>
      <c r="BA96" s="536"/>
      <c r="BB96" s="538"/>
      <c r="BC96" s="539">
        <f>BC95/B96</f>
        <v>6.9879518072289155</v>
      </c>
      <c r="BD96" s="536"/>
      <c r="BE96" s="536"/>
      <c r="BF96" s="536"/>
      <c r="BG96" s="538"/>
      <c r="BH96" s="539">
        <f>BH95/B96</f>
        <v>81.92771084337349</v>
      </c>
      <c r="BI96" s="536"/>
      <c r="BJ96" s="536"/>
      <c r="BK96" s="536"/>
      <c r="BL96" s="538"/>
      <c r="BM96" s="539">
        <f>BM95/B96</f>
        <v>1.4457831325301205</v>
      </c>
      <c r="BN96" s="536"/>
      <c r="BO96" s="536"/>
      <c r="BP96" s="536"/>
      <c r="BQ96" s="538"/>
      <c r="BR96" s="539">
        <f>BR95/B96</f>
        <v>0.48192771084337349</v>
      </c>
      <c r="BS96" s="536"/>
      <c r="BT96" s="536"/>
      <c r="BU96" s="536"/>
      <c r="BV96" s="538"/>
      <c r="BW96" s="539">
        <f>BW95/B96</f>
        <v>3.8554216867469879</v>
      </c>
      <c r="BX96" s="536"/>
      <c r="BY96" s="536"/>
      <c r="BZ96" s="536"/>
      <c r="CA96" s="537"/>
      <c r="CB96" s="315"/>
      <c r="CC96" s="535">
        <f>CC95/B96</f>
        <v>319.03614457831327</v>
      </c>
      <c r="CD96" s="536"/>
      <c r="CE96" s="536"/>
      <c r="CF96" s="536"/>
      <c r="CG96" s="536"/>
      <c r="CH96" s="536">
        <f>CH95/B96</f>
        <v>223.85542168674698</v>
      </c>
      <c r="CI96" s="536"/>
      <c r="CJ96" s="536"/>
      <c r="CK96" s="536"/>
      <c r="CL96" s="536"/>
      <c r="CM96" s="536">
        <f>CM95/B96</f>
        <v>47.2289156626506</v>
      </c>
      <c r="CN96" s="536"/>
      <c r="CO96" s="536"/>
      <c r="CP96" s="536"/>
      <c r="CQ96" s="536"/>
      <c r="CR96" s="536">
        <f>CR95/B96</f>
        <v>26.506024096385541</v>
      </c>
      <c r="CS96" s="536"/>
      <c r="CT96" s="536"/>
      <c r="CU96" s="538"/>
      <c r="CV96" s="540"/>
      <c r="CW96" s="541">
        <f>CW95/B96</f>
        <v>757.83132530120486</v>
      </c>
      <c r="CX96" s="536"/>
      <c r="CY96" s="536"/>
      <c r="CZ96" s="536"/>
      <c r="DA96" s="536"/>
      <c r="DB96" s="536">
        <f>DB95/B96</f>
        <v>89.879518072289159</v>
      </c>
      <c r="DC96" s="536"/>
      <c r="DD96" s="536"/>
      <c r="DE96" s="536"/>
      <c r="DF96" s="536"/>
      <c r="DG96" s="536">
        <f>DG95/B96</f>
        <v>4.3373493975903612</v>
      </c>
      <c r="DH96" s="536"/>
      <c r="DI96" s="536"/>
      <c r="DJ96" s="536"/>
      <c r="DK96" s="536"/>
      <c r="DL96" s="536">
        <f>DL95/B96</f>
        <v>0.24096385542168675</v>
      </c>
      <c r="DM96" s="536"/>
      <c r="DN96" s="536"/>
      <c r="DO96" s="538"/>
      <c r="DP96" s="540"/>
      <c r="DQ96" s="541">
        <f>DQ95/B96</f>
        <v>37.590361445783131</v>
      </c>
      <c r="DR96" s="536"/>
      <c r="DS96" s="536"/>
      <c r="DT96" s="536"/>
      <c r="DU96" s="536"/>
      <c r="DV96" s="536">
        <f>DV95/B96</f>
        <v>4.096385542168675</v>
      </c>
      <c r="DW96" s="536"/>
      <c r="DX96" s="536"/>
      <c r="DY96" s="536"/>
      <c r="DZ96" s="536"/>
      <c r="EA96" s="536">
        <f>EA95/B96</f>
        <v>0</v>
      </c>
      <c r="EB96" s="536"/>
      <c r="EC96" s="536"/>
      <c r="ED96" s="536"/>
      <c r="EE96" s="536"/>
      <c r="EF96" s="536">
        <f>EF95/B96</f>
        <v>0</v>
      </c>
      <c r="EG96" s="536"/>
      <c r="EH96" s="536"/>
      <c r="EI96" s="538"/>
      <c r="EJ96" s="540"/>
      <c r="EK96" s="541">
        <f>EK95/B96</f>
        <v>1.2048192771084338</v>
      </c>
      <c r="EL96" s="536"/>
      <c r="EM96" s="536"/>
      <c r="EN96" s="536"/>
      <c r="EO96" s="536"/>
      <c r="EP96" s="536">
        <f>EP95/B96</f>
        <v>5.5421686746987948</v>
      </c>
      <c r="EQ96" s="542"/>
      <c r="ER96" s="542"/>
      <c r="ES96" s="542"/>
      <c r="ET96" s="542"/>
      <c r="EU96" s="542">
        <f>EU95/B96</f>
        <v>0.24096385542168675</v>
      </c>
      <c r="EV96" s="536"/>
      <c r="EW96" s="536"/>
      <c r="EX96" s="536"/>
      <c r="EY96" s="536"/>
      <c r="EZ96" s="536">
        <f>EZ95/B96</f>
        <v>0</v>
      </c>
      <c r="FA96" s="536"/>
      <c r="FB96" s="536"/>
      <c r="FC96" s="538"/>
      <c r="FD96" s="540"/>
      <c r="FE96" s="541">
        <f>FE95/B96</f>
        <v>73.01204819277109</v>
      </c>
      <c r="FF96" s="536"/>
      <c r="FG96" s="536"/>
      <c r="FH96" s="536"/>
      <c r="FI96" s="536"/>
      <c r="FJ96" s="536">
        <f>FJ95/B96</f>
        <v>8.6746987951807224</v>
      </c>
      <c r="FK96" s="536"/>
      <c r="FL96" s="536"/>
      <c r="FM96" s="536"/>
      <c r="FN96" s="536"/>
      <c r="FO96" s="536">
        <f>FO95/B96</f>
        <v>0.24096385542168675</v>
      </c>
      <c r="FP96" s="536"/>
      <c r="FQ96" s="536"/>
      <c r="FR96" s="536"/>
      <c r="FS96" s="536"/>
      <c r="FT96" s="536">
        <f>FT95/B96</f>
        <v>0</v>
      </c>
      <c r="FU96" s="536"/>
      <c r="FV96" s="536"/>
      <c r="FW96" s="538"/>
      <c r="FX96" s="540"/>
      <c r="FY96" s="541">
        <f>FY95/B96</f>
        <v>0</v>
      </c>
      <c r="FZ96" s="536"/>
      <c r="GA96" s="536"/>
      <c r="GB96" s="536"/>
      <c r="GC96" s="536"/>
      <c r="GD96" s="536">
        <f>GD95/B96</f>
        <v>1.4457831325301205</v>
      </c>
      <c r="GE96" s="542"/>
      <c r="GF96" s="542"/>
      <c r="GG96" s="542"/>
      <c r="GH96" s="542"/>
      <c r="GI96" s="542">
        <f>GI95/B96</f>
        <v>0</v>
      </c>
      <c r="GJ96" s="536"/>
      <c r="GK96" s="536"/>
      <c r="GL96" s="536"/>
      <c r="GM96" s="536"/>
      <c r="GN96" s="536">
        <f>GN95/B96</f>
        <v>0</v>
      </c>
      <c r="GO96" s="536"/>
      <c r="GP96" s="536"/>
      <c r="GQ96" s="538"/>
      <c r="GR96" s="543"/>
      <c r="GS96" s="544">
        <f>GS95/B96</f>
        <v>0.48192771084337349</v>
      </c>
      <c r="GT96" s="536"/>
      <c r="GU96" s="536"/>
      <c r="GV96" s="536"/>
      <c r="GW96" s="536"/>
      <c r="GX96" s="536">
        <f>GX95/B96</f>
        <v>0</v>
      </c>
      <c r="GY96" s="536"/>
      <c r="GZ96" s="536"/>
      <c r="HA96" s="536"/>
      <c r="HB96" s="536"/>
      <c r="HC96" s="536">
        <f>HC95/B96</f>
        <v>0</v>
      </c>
      <c r="HD96" s="536"/>
      <c r="HE96" s="536"/>
      <c r="HF96" s="536"/>
      <c r="HG96" s="536"/>
      <c r="HH96" s="536">
        <f>HH95/B96</f>
        <v>0</v>
      </c>
      <c r="HI96" s="536"/>
      <c r="HJ96" s="536"/>
      <c r="HK96" s="536"/>
      <c r="HL96" s="545"/>
      <c r="HM96" s="541">
        <f>HM95/B96</f>
        <v>0.72289156626506024</v>
      </c>
      <c r="HN96" s="536"/>
      <c r="HO96" s="536"/>
      <c r="HP96" s="536"/>
      <c r="HQ96" s="536"/>
      <c r="HR96" s="536">
        <f>HR95/B96</f>
        <v>2.4096385542168677</v>
      </c>
      <c r="HS96" s="536"/>
      <c r="HT96" s="536"/>
      <c r="HU96" s="536"/>
      <c r="HV96" s="536"/>
      <c r="HW96" s="536">
        <f>HW95/B96</f>
        <v>0.72289156626506024</v>
      </c>
      <c r="HX96" s="542"/>
      <c r="HY96" s="542"/>
      <c r="HZ96" s="542"/>
      <c r="IA96" s="546"/>
      <c r="IB96" s="547">
        <f>IB95/B96</f>
        <v>0</v>
      </c>
      <c r="IC96" s="542"/>
      <c r="ID96" s="542"/>
      <c r="IE96" s="546"/>
      <c r="IF96" s="329"/>
      <c r="IG96" s="1332"/>
      <c r="IH96" s="1333"/>
    </row>
    <row r="97" spans="2:242" ht="33" customHeight="1" x14ac:dyDescent="0.25">
      <c r="B97" s="548"/>
      <c r="C97" s="1258" t="s">
        <v>391</v>
      </c>
      <c r="D97" s="1317"/>
      <c r="E97" s="1327"/>
      <c r="F97" s="549"/>
      <c r="G97" s="332"/>
      <c r="H97" s="653"/>
      <c r="I97" s="334"/>
      <c r="J97" s="335"/>
      <c r="K97" s="336"/>
      <c r="L97" s="337"/>
      <c r="M97" s="338" t="s">
        <v>392</v>
      </c>
      <c r="N97" s="296">
        <f>N95/K95</f>
        <v>6.4456437933693142E-2</v>
      </c>
      <c r="O97" s="296">
        <f>O95/K95</f>
        <v>0.48280647648419428</v>
      </c>
      <c r="P97" s="339"/>
      <c r="Q97" s="1335"/>
      <c r="R97" s="340"/>
      <c r="S97" s="1361">
        <f>SUM(S96:AL96)</f>
        <v>1605.3012048192768</v>
      </c>
      <c r="T97" s="1362"/>
      <c r="U97" s="1362"/>
      <c r="V97" s="1362"/>
      <c r="W97" s="1362"/>
      <c r="X97" s="1363"/>
      <c r="Y97" s="1362"/>
      <c r="Z97" s="1362"/>
      <c r="AA97" s="1362"/>
      <c r="AB97" s="1362"/>
      <c r="AC97" s="1363"/>
      <c r="AD97" s="1362"/>
      <c r="AE97" s="1362"/>
      <c r="AF97" s="1362"/>
      <c r="AG97" s="1362"/>
      <c r="AH97" s="1363"/>
      <c r="AI97" s="1364"/>
      <c r="AJ97" s="1364"/>
      <c r="AK97" s="1364"/>
      <c r="AL97" s="1365"/>
      <c r="AM97" s="342"/>
      <c r="AN97" s="1371">
        <f>SUM(AN96:CA96)</f>
        <v>1605.301204819277</v>
      </c>
      <c r="AO97" s="1357"/>
      <c r="AP97" s="1357"/>
      <c r="AQ97" s="1357"/>
      <c r="AR97" s="1357"/>
      <c r="AS97" s="1357"/>
      <c r="AT97" s="1357"/>
      <c r="AU97" s="1357"/>
      <c r="AV97" s="1357"/>
      <c r="AW97" s="1357"/>
      <c r="AX97" s="1357"/>
      <c r="AY97" s="1357"/>
      <c r="AZ97" s="1357"/>
      <c r="BA97" s="1357"/>
      <c r="BB97" s="1357"/>
      <c r="BC97" s="1357"/>
      <c r="BD97" s="1357"/>
      <c r="BE97" s="1357"/>
      <c r="BF97" s="1357"/>
      <c r="BG97" s="1357"/>
      <c r="BH97" s="1357"/>
      <c r="BI97" s="1357"/>
      <c r="BJ97" s="1357"/>
      <c r="BK97" s="1357"/>
      <c r="BL97" s="1357"/>
      <c r="BM97" s="1357"/>
      <c r="BN97" s="1357"/>
      <c r="BO97" s="1357"/>
      <c r="BP97" s="1357"/>
      <c r="BQ97" s="1357"/>
      <c r="BR97" s="1357"/>
      <c r="BS97" s="1357"/>
      <c r="BT97" s="1357"/>
      <c r="BU97" s="1357"/>
      <c r="BV97" s="1357"/>
      <c r="BW97" s="1357"/>
      <c r="BX97" s="1357"/>
      <c r="BY97" s="1357"/>
      <c r="BZ97" s="1357"/>
      <c r="CA97" s="1372"/>
      <c r="CB97" s="342"/>
      <c r="CC97" s="1370">
        <f>SUM(CC96:CV96)</f>
        <v>616.62650602409633</v>
      </c>
      <c r="CD97" s="1355"/>
      <c r="CE97" s="1355"/>
      <c r="CF97" s="1355"/>
      <c r="CG97" s="1355"/>
      <c r="CH97" s="1356"/>
      <c r="CI97" s="1355"/>
      <c r="CJ97" s="1355"/>
      <c r="CK97" s="1355"/>
      <c r="CL97" s="1355"/>
      <c r="CM97" s="1356"/>
      <c r="CN97" s="1355"/>
      <c r="CO97" s="1355"/>
      <c r="CP97" s="1355"/>
      <c r="CQ97" s="1355"/>
      <c r="CR97" s="1356"/>
      <c r="CS97" s="1357"/>
      <c r="CT97" s="1357"/>
      <c r="CU97" s="1357"/>
      <c r="CV97" s="1358"/>
      <c r="CW97" s="1354">
        <f>SUM(CW96:DP96)</f>
        <v>852.28915662650616</v>
      </c>
      <c r="CX97" s="1355"/>
      <c r="CY97" s="1355"/>
      <c r="CZ97" s="1355"/>
      <c r="DA97" s="1355"/>
      <c r="DB97" s="1356"/>
      <c r="DC97" s="1355"/>
      <c r="DD97" s="1355"/>
      <c r="DE97" s="1355"/>
      <c r="DF97" s="1355"/>
      <c r="DG97" s="1356"/>
      <c r="DH97" s="1355"/>
      <c r="DI97" s="1355"/>
      <c r="DJ97" s="1355"/>
      <c r="DK97" s="1355"/>
      <c r="DL97" s="1356"/>
      <c r="DM97" s="1357"/>
      <c r="DN97" s="1357"/>
      <c r="DO97" s="1357"/>
      <c r="DP97" s="1358"/>
      <c r="DQ97" s="1354">
        <f>SUM(DQ96:EJ96)</f>
        <v>41.686746987951807</v>
      </c>
      <c r="DR97" s="1355"/>
      <c r="DS97" s="1355"/>
      <c r="DT97" s="1355"/>
      <c r="DU97" s="1355"/>
      <c r="DV97" s="1356"/>
      <c r="DW97" s="1355"/>
      <c r="DX97" s="1355"/>
      <c r="DY97" s="1355"/>
      <c r="DZ97" s="1355"/>
      <c r="EA97" s="1356"/>
      <c r="EB97" s="1355"/>
      <c r="EC97" s="1355"/>
      <c r="ED97" s="1355"/>
      <c r="EE97" s="1355"/>
      <c r="EF97" s="1356"/>
      <c r="EG97" s="1357"/>
      <c r="EH97" s="1357"/>
      <c r="EI97" s="1357"/>
      <c r="EJ97" s="1358"/>
      <c r="EK97" s="1354">
        <f>SUM(EK96:FD96)</f>
        <v>6.9879518072289155</v>
      </c>
      <c r="EL97" s="1355"/>
      <c r="EM97" s="1355"/>
      <c r="EN97" s="1355"/>
      <c r="EO97" s="1355"/>
      <c r="EP97" s="1356"/>
      <c r="EQ97" s="1355"/>
      <c r="ER97" s="1355"/>
      <c r="ES97" s="1355"/>
      <c r="ET97" s="1355"/>
      <c r="EU97" s="1356"/>
      <c r="EV97" s="1355"/>
      <c r="EW97" s="1355"/>
      <c r="EX97" s="1355"/>
      <c r="EY97" s="1355"/>
      <c r="EZ97" s="1356"/>
      <c r="FA97" s="1357"/>
      <c r="FB97" s="1357"/>
      <c r="FC97" s="1357"/>
      <c r="FD97" s="1358"/>
      <c r="FE97" s="1354">
        <f>SUM(FE96:FX96)</f>
        <v>81.92771084337349</v>
      </c>
      <c r="FF97" s="1355"/>
      <c r="FG97" s="1355"/>
      <c r="FH97" s="1355"/>
      <c r="FI97" s="1355"/>
      <c r="FJ97" s="1356"/>
      <c r="FK97" s="1355"/>
      <c r="FL97" s="1355"/>
      <c r="FM97" s="1355"/>
      <c r="FN97" s="1355"/>
      <c r="FO97" s="1356"/>
      <c r="FP97" s="1355"/>
      <c r="FQ97" s="1355"/>
      <c r="FR97" s="1355"/>
      <c r="FS97" s="1355"/>
      <c r="FT97" s="1356"/>
      <c r="FU97" s="1357"/>
      <c r="FV97" s="1357"/>
      <c r="FW97" s="1357"/>
      <c r="FX97" s="1358"/>
      <c r="FY97" s="1354">
        <f>SUM(FY96:GR96)</f>
        <v>1.4457831325301205</v>
      </c>
      <c r="FZ97" s="1355"/>
      <c r="GA97" s="1355"/>
      <c r="GB97" s="1355"/>
      <c r="GC97" s="1355"/>
      <c r="GD97" s="1356"/>
      <c r="GE97" s="1355"/>
      <c r="GF97" s="1355"/>
      <c r="GG97" s="1355"/>
      <c r="GH97" s="1355"/>
      <c r="GI97" s="1356"/>
      <c r="GJ97" s="1355"/>
      <c r="GK97" s="1355"/>
      <c r="GL97" s="1355"/>
      <c r="GM97" s="1355"/>
      <c r="GN97" s="1356"/>
      <c r="GO97" s="1357"/>
      <c r="GP97" s="1357"/>
      <c r="GQ97" s="1357"/>
      <c r="GR97" s="1358"/>
      <c r="GS97" s="1392">
        <f>SUM(GS96:HL96)</f>
        <v>0.48192771084337349</v>
      </c>
      <c r="GT97" s="1393"/>
      <c r="GU97" s="1393"/>
      <c r="GV97" s="1393"/>
      <c r="GW97" s="1393"/>
      <c r="GX97" s="1394"/>
      <c r="GY97" s="1393"/>
      <c r="GZ97" s="1393"/>
      <c r="HA97" s="1393"/>
      <c r="HB97" s="1393"/>
      <c r="HC97" s="1394"/>
      <c r="HD97" s="1393"/>
      <c r="HE97" s="1393"/>
      <c r="HF97" s="1393"/>
      <c r="HG97" s="1393"/>
      <c r="HH97" s="1394"/>
      <c r="HI97" s="1395"/>
      <c r="HJ97" s="1395"/>
      <c r="HK97" s="1395"/>
      <c r="HL97" s="1396"/>
      <c r="HM97" s="1354">
        <f>SUM(HM96:IF96)</f>
        <v>3.8554216867469884</v>
      </c>
      <c r="HN97" s="1355"/>
      <c r="HO97" s="1355"/>
      <c r="HP97" s="1355"/>
      <c r="HQ97" s="1355"/>
      <c r="HR97" s="1356"/>
      <c r="HS97" s="1355"/>
      <c r="HT97" s="1355"/>
      <c r="HU97" s="1355"/>
      <c r="HV97" s="1355"/>
      <c r="HW97" s="1356"/>
      <c r="HX97" s="1355"/>
      <c r="HY97" s="1355"/>
      <c r="HZ97" s="1355"/>
      <c r="IA97" s="1355"/>
      <c r="IB97" s="1356"/>
      <c r="IC97" s="1357"/>
      <c r="ID97" s="1357"/>
      <c r="IE97" s="1357"/>
      <c r="IF97" s="1302"/>
      <c r="IG97" s="1332"/>
      <c r="IH97" s="1333"/>
    </row>
    <row r="98" spans="2:242" ht="33" customHeight="1" x14ac:dyDescent="0.25">
      <c r="B98" s="377"/>
      <c r="C98" s="1379"/>
      <c r="D98" s="1379"/>
      <c r="E98" s="556"/>
      <c r="F98" s="1308" t="s">
        <v>394</v>
      </c>
      <c r="G98" s="332"/>
      <c r="H98" s="654"/>
      <c r="I98" s="348"/>
      <c r="J98" s="349"/>
      <c r="K98" s="350"/>
      <c r="L98" s="351"/>
      <c r="M98" s="350"/>
      <c r="N98" s="352"/>
      <c r="O98" s="352"/>
      <c r="P98" s="353"/>
      <c r="Q98" s="1308" t="s">
        <v>394</v>
      </c>
      <c r="R98" s="600"/>
      <c r="S98" s="369">
        <f>CC98+CW98+DQ98+EK98+FE98+FY98+GS98+HM98</f>
        <v>4899</v>
      </c>
      <c r="T98" s="357"/>
      <c r="U98" s="357"/>
      <c r="V98" s="357"/>
      <c r="W98" s="367"/>
      <c r="X98" s="655">
        <f>CH98+DB98+DV98+EP98+FJ98+GD98+GX98+HR98</f>
        <v>1273</v>
      </c>
      <c r="Y98" s="357"/>
      <c r="Z98" s="357"/>
      <c r="AA98" s="357"/>
      <c r="AB98" s="367"/>
      <c r="AC98" s="655">
        <f>CM98+DG98+EA98+EU98+FO98+GI98+HC98+HW98</f>
        <v>202</v>
      </c>
      <c r="AD98" s="357"/>
      <c r="AE98" s="357"/>
      <c r="AF98" s="357"/>
      <c r="AG98" s="367"/>
      <c r="AH98" s="341">
        <f>CR98+DL98+EF98+EZ98+FT98+GN98+HH98+IB98</f>
        <v>111</v>
      </c>
      <c r="AI98" s="362"/>
      <c r="AJ98" s="362"/>
      <c r="AK98" s="362"/>
      <c r="AL98" s="363"/>
      <c r="AM98" s="342"/>
      <c r="AN98" s="343">
        <f>((SUM(AN5:AN94)-AN76-AN57-AN9)/20)+((AN76+AN9)/40)+(AN57/20)</f>
        <v>2401</v>
      </c>
      <c r="AO98" s="362"/>
      <c r="AP98" s="362"/>
      <c r="AQ98" s="362"/>
      <c r="AR98" s="363"/>
      <c r="AS98" s="343">
        <f>((SUM(AS5:AS94)-AS76-AS57-AS9)/20)+((AS76+AS9)/40)+(AS57/20)</f>
        <v>3523</v>
      </c>
      <c r="AT98" s="362"/>
      <c r="AU98" s="362"/>
      <c r="AV98" s="362"/>
      <c r="AW98" s="363"/>
      <c r="AX98" s="343">
        <f>((SUM(AX5:AX94)-AX76-AX57-AX9)/20)+((AX76+AX9)/40)+(AX57/20)</f>
        <v>170</v>
      </c>
      <c r="AY98" s="362"/>
      <c r="AZ98" s="362"/>
      <c r="BA98" s="362"/>
      <c r="BB98" s="363"/>
      <c r="BC98" s="343">
        <f>((SUM(BC5:BC94)-BC76-BC57-BC9)/20)+((BC76+BC9)/40)+(BC57/20)</f>
        <v>29</v>
      </c>
      <c r="BD98" s="362"/>
      <c r="BE98" s="362"/>
      <c r="BF98" s="362"/>
      <c r="BG98" s="363"/>
      <c r="BH98" s="343">
        <f>((SUM(BH5:BH94)-BH76-BH57-BH9)/20)+((BH76+BH9)/40)+(BH57/20)</f>
        <v>338</v>
      </c>
      <c r="BI98" s="362"/>
      <c r="BJ98" s="362"/>
      <c r="BK98" s="362"/>
      <c r="BL98" s="363"/>
      <c r="BM98" s="343">
        <f>((SUM(BM5:BM94)-BM76-BM57-BM9)/20)+((BM76+BM9)/40)+(BM57/20)</f>
        <v>6</v>
      </c>
      <c r="BN98" s="362"/>
      <c r="BO98" s="362"/>
      <c r="BP98" s="362"/>
      <c r="BQ98" s="363"/>
      <c r="BR98" s="343">
        <f>((SUM(BR5:BR94)-BR76-BR57-BR9)/20)+((BR76+BR9)/40)+(BR57/20)</f>
        <v>2</v>
      </c>
      <c r="BS98" s="362"/>
      <c r="BT98" s="362"/>
      <c r="BU98" s="362"/>
      <c r="BV98" s="363"/>
      <c r="BW98" s="343">
        <f>((SUM(BW5:BW94)-BW76-BW57-BW9)/20)+((BW76+BW9)/40)+(BW57/20)</f>
        <v>16</v>
      </c>
      <c r="BX98" s="362"/>
      <c r="BY98" s="362"/>
      <c r="BZ98" s="362"/>
      <c r="CA98" s="363"/>
      <c r="CB98" s="342"/>
      <c r="CC98" s="366">
        <f>((SUM(CC5:CC94)-CC76-CC57-CC9)/20)+((CC76+CC9)/40)+(CC57/20)</f>
        <v>1299</v>
      </c>
      <c r="CD98" s="357"/>
      <c r="CE98" s="357"/>
      <c r="CF98" s="357"/>
      <c r="CG98" s="601"/>
      <c r="CH98" s="343">
        <f>((SUM(CH5:CH94)-CH76-CH57-CH9)/20)+((CH76+CH9)/40)+(CH57/20)</f>
        <v>813</v>
      </c>
      <c r="CI98" s="362"/>
      <c r="CJ98" s="362"/>
      <c r="CK98" s="362"/>
      <c r="CL98" s="363"/>
      <c r="CM98" s="343">
        <f>((SUM(CM5:CM94)-CM76-CM57-CM9)/20)+((CM76+CM9)/40)+(CM57/20)</f>
        <v>179</v>
      </c>
      <c r="CN98" s="362"/>
      <c r="CO98" s="362"/>
      <c r="CP98" s="362"/>
      <c r="CQ98" s="363"/>
      <c r="CR98" s="343">
        <f>((SUM(CR5:CR94)-CR76-CR57-CR9)/20)+((CR76+CR9)/40)+(CR57/20)</f>
        <v>110</v>
      </c>
      <c r="CS98" s="362"/>
      <c r="CT98" s="362"/>
      <c r="CU98" s="362"/>
      <c r="CV98" s="363"/>
      <c r="CW98" s="366">
        <f>((SUM(CW5:CW94)-CW76-CW57-CW9)/20)+((CW76+CW9)/40)+(CW57/20)</f>
        <v>3135</v>
      </c>
      <c r="CX98" s="357"/>
      <c r="CY98" s="357"/>
      <c r="CZ98" s="357"/>
      <c r="DA98" s="601"/>
      <c r="DB98" s="343">
        <f>((SUM(DB5:DB94)-DB76-DB57-DB9)/20)+((DB76+DB9)/40)+(DB57/20)</f>
        <v>369</v>
      </c>
      <c r="DC98" s="362"/>
      <c r="DD98" s="362"/>
      <c r="DE98" s="362"/>
      <c r="DF98" s="363"/>
      <c r="DG98" s="343">
        <f>((SUM(DG5:DG94)-DG76-DG57-DG9)/20)+((DG76+DG9)/40)+(DG57/20)</f>
        <v>18</v>
      </c>
      <c r="DH98" s="362"/>
      <c r="DI98" s="362"/>
      <c r="DJ98" s="362"/>
      <c r="DK98" s="363"/>
      <c r="DL98" s="343">
        <f>((SUM(DL5:DL94)-DL76-DL57-DL9)/20)+((DL76+DL9)/40)+(DL57/20)</f>
        <v>1</v>
      </c>
      <c r="DM98" s="362"/>
      <c r="DN98" s="362"/>
      <c r="DO98" s="362"/>
      <c r="DP98" s="368"/>
      <c r="DQ98" s="366">
        <f>((SUM(DQ5:DQ94)-DQ76-DQ57-DQ9)/20)+((DQ76+DQ9)/40)+(DQ57/20)</f>
        <v>153</v>
      </c>
      <c r="DR98" s="357"/>
      <c r="DS98" s="357"/>
      <c r="DT98" s="357"/>
      <c r="DU98" s="601"/>
      <c r="DV98" s="343">
        <f>((SUM(DV5:DV94)-DV76-DV57-DV9)/20)+((DV76+DV9)/40)+(DV57/20)</f>
        <v>17</v>
      </c>
      <c r="DW98" s="362"/>
      <c r="DX98" s="362"/>
      <c r="DY98" s="362"/>
      <c r="DZ98" s="363"/>
      <c r="EA98" s="343">
        <f>((SUM(EA5:EA94)-EA76-EA57-EA9)/20)+((EA76+EA9)/40)+(EA57/20)</f>
        <v>0</v>
      </c>
      <c r="EB98" s="362"/>
      <c r="EC98" s="362"/>
      <c r="ED98" s="362"/>
      <c r="EE98" s="363"/>
      <c r="EF98" s="343">
        <f>((SUM(EF5:EF94)-EF76-EF57-EF9)/20)+((EF76+EF9)/40)+(EF57/20)</f>
        <v>0</v>
      </c>
      <c r="EG98" s="362"/>
      <c r="EH98" s="362"/>
      <c r="EI98" s="362"/>
      <c r="EJ98" s="363"/>
      <c r="EK98" s="366">
        <f>((SUM(EK5:EK94)-EK76-EK57-EK9)/20)+((EK76+EK9)/40)+(EK57/20)</f>
        <v>5</v>
      </c>
      <c r="EL98" s="357"/>
      <c r="EM98" s="357"/>
      <c r="EN98" s="357"/>
      <c r="EO98" s="601"/>
      <c r="EP98" s="343">
        <f>((SUM(EP5:EP94)-EP76-EP57-EP9)/20)+((EP76+EP9)/40)+(EP57/20)</f>
        <v>23</v>
      </c>
      <c r="EQ98" s="362"/>
      <c r="ER98" s="362"/>
      <c r="ES98" s="362"/>
      <c r="ET98" s="363"/>
      <c r="EU98" s="343">
        <f>((SUM(EU5:EU94)-EU76-EU57-EU9)/20)+((EU76+EU9)/40)+(EU57/20)</f>
        <v>1</v>
      </c>
      <c r="EV98" s="362"/>
      <c r="EW98" s="362"/>
      <c r="EX98" s="362"/>
      <c r="EY98" s="363"/>
      <c r="EZ98" s="343">
        <f>((SUM(EZ5:EZ94)-EZ76-EZ57-EZ9)/20)+((EZ76+EZ9)/40)+(EZ57/20)</f>
        <v>0</v>
      </c>
      <c r="FA98" s="362"/>
      <c r="FB98" s="362"/>
      <c r="FC98" s="362"/>
      <c r="FD98" s="363"/>
      <c r="FE98" s="366">
        <f>((SUM(FE5:FE94)-FE76-FE57-FE9)/20)+((FE76+FE9)/40)+(FE57/20)</f>
        <v>302</v>
      </c>
      <c r="FF98" s="357"/>
      <c r="FG98" s="357"/>
      <c r="FH98" s="357"/>
      <c r="FI98" s="601"/>
      <c r="FJ98" s="343">
        <f>((SUM(FJ5:FJ94)-FJ76-FJ57-FJ9)/20)+((FJ76+FJ9)/40)+(FJ57/20)</f>
        <v>35</v>
      </c>
      <c r="FK98" s="362"/>
      <c r="FL98" s="362"/>
      <c r="FM98" s="362"/>
      <c r="FN98" s="363"/>
      <c r="FO98" s="343">
        <f>((SUM(FO5:FO94)-FO76-FO57-FO9)/20)+((FO76+FO9)/40)+(FO57/20)</f>
        <v>1</v>
      </c>
      <c r="FP98" s="362"/>
      <c r="FQ98" s="362"/>
      <c r="FR98" s="362"/>
      <c r="FS98" s="363"/>
      <c r="FT98" s="343">
        <f>((SUM(FT5:FT94)-FT76-FT57-FT9)/20)+((FT76+FT9)/40)+(FT57/20)</f>
        <v>0</v>
      </c>
      <c r="FU98" s="362"/>
      <c r="FV98" s="362"/>
      <c r="FW98" s="362"/>
      <c r="FX98" s="368"/>
      <c r="FY98" s="366">
        <f>((SUM(FY5:FY94)-FY76-FY57-FY9)/20)+((FY76+FY9)/40)+(FY57/20)</f>
        <v>0</v>
      </c>
      <c r="FZ98" s="357"/>
      <c r="GA98" s="357"/>
      <c r="GB98" s="357"/>
      <c r="GC98" s="601"/>
      <c r="GD98" s="343">
        <f>((SUM(GD5:GD94)-GD76-GD57-GD9)/20)+((GD76+GD9)/40)+(GD57/20)</f>
        <v>6</v>
      </c>
      <c r="GE98" s="362"/>
      <c r="GF98" s="362"/>
      <c r="GG98" s="362"/>
      <c r="GH98" s="363"/>
      <c r="GI98" s="343">
        <f>((SUM(GI5:GI94)-GI76-GI57-GI9)/20)+((GI76+GI9)/40)+(GI57/20)</f>
        <v>0</v>
      </c>
      <c r="GJ98" s="362"/>
      <c r="GK98" s="362"/>
      <c r="GL98" s="362"/>
      <c r="GM98" s="363"/>
      <c r="GN98" s="343">
        <f>((SUM(GN5:GN94)-GN76-GN57-GN9)/20)+((GN76+GN9)/40)+(GN57/20)</f>
        <v>0</v>
      </c>
      <c r="GO98" s="362"/>
      <c r="GP98" s="362"/>
      <c r="GQ98" s="362"/>
      <c r="GR98" s="363"/>
      <c r="GS98" s="366">
        <f>((SUM(GS5:GS94)-GS76-GS57-GS9)/20)+((GS76+GS9)/40)+(GS57/20)</f>
        <v>2</v>
      </c>
      <c r="GT98" s="357"/>
      <c r="GU98" s="357"/>
      <c r="GV98" s="357"/>
      <c r="GW98" s="601"/>
      <c r="GX98" s="343">
        <f>((SUM(GX5:GX94)-GX76-GX57-GX9)/20)+((GX76+GX9)/40)+(GX57/20)</f>
        <v>0</v>
      </c>
      <c r="GY98" s="362"/>
      <c r="GZ98" s="362"/>
      <c r="HA98" s="362"/>
      <c r="HB98" s="363"/>
      <c r="HC98" s="343">
        <f>((SUM(HC5:HC94)-HC76-HC57-HC9)/20)+((HC76+HC9)/40)+(HC57/20)</f>
        <v>0</v>
      </c>
      <c r="HD98" s="362"/>
      <c r="HE98" s="362"/>
      <c r="HF98" s="362"/>
      <c r="HG98" s="363"/>
      <c r="HH98" s="343">
        <f>((SUM(HH5:HH94)-HH76-HH57-HH9)/20)+((HH76+HH9)/40)+(HH57/20)</f>
        <v>0</v>
      </c>
      <c r="HI98" s="362"/>
      <c r="HJ98" s="362"/>
      <c r="HK98" s="362"/>
      <c r="HL98" s="368"/>
      <c r="HM98" s="366">
        <f>((SUM(HM5:HM94)-HM76-HM57-HM9)/20)+((HM76+HM9)/40)+(HM57/20)</f>
        <v>3</v>
      </c>
      <c r="HN98" s="357"/>
      <c r="HO98" s="357"/>
      <c r="HP98" s="357"/>
      <c r="HQ98" s="601"/>
      <c r="HR98" s="343">
        <f>((SUM(HR5:HR94)-HR76-HR57-HR9)/20)+((HR76+HR9)/40)+(HR57/20)</f>
        <v>10</v>
      </c>
      <c r="HS98" s="362"/>
      <c r="HT98" s="362"/>
      <c r="HU98" s="362"/>
      <c r="HV98" s="363"/>
      <c r="HW98" s="343">
        <f>((SUM(HW5:HW94)-HW76-HW57-HW9)/20)+((HW76+HW9)/40)+(HW57/20)</f>
        <v>3</v>
      </c>
      <c r="HX98" s="362"/>
      <c r="HY98" s="362"/>
      <c r="HZ98" s="362"/>
      <c r="IA98" s="363"/>
      <c r="IB98" s="343">
        <f>((SUM(IB5:IB94)-IB76-IB57-IB9)/20)+((IB76+IB9)/40)+(IB57/20)</f>
        <v>0</v>
      </c>
      <c r="IC98" s="362"/>
      <c r="ID98" s="362"/>
      <c r="IE98" s="362"/>
      <c r="IF98" s="370"/>
      <c r="IG98" s="1338"/>
      <c r="IH98" s="1339"/>
    </row>
    <row r="99" spans="2:242" ht="33" customHeight="1" x14ac:dyDescent="0.25">
      <c r="B99" s="561"/>
      <c r="C99" s="1258" t="s">
        <v>395</v>
      </c>
      <c r="D99" s="1258"/>
      <c r="E99" s="1259"/>
      <c r="F99" s="1309"/>
      <c r="G99" s="332"/>
      <c r="H99" s="654"/>
      <c r="I99" s="348"/>
      <c r="J99" s="349"/>
      <c r="K99" s="350"/>
      <c r="L99" s="351"/>
      <c r="M99" s="350"/>
      <c r="N99" s="374"/>
      <c r="O99" s="374"/>
      <c r="P99" s="353"/>
      <c r="Q99" s="1314"/>
      <c r="R99" s="375"/>
      <c r="S99" s="1369">
        <f>SUM(S98:AL98)</f>
        <v>6485</v>
      </c>
      <c r="T99" s="1266"/>
      <c r="U99" s="1266"/>
      <c r="V99" s="1266"/>
      <c r="W99" s="1266"/>
      <c r="X99" s="1268"/>
      <c r="Y99" s="1266"/>
      <c r="Z99" s="1266"/>
      <c r="AA99" s="1266"/>
      <c r="AB99" s="1266"/>
      <c r="AC99" s="1268"/>
      <c r="AD99" s="1266"/>
      <c r="AE99" s="1266"/>
      <c r="AF99" s="1266"/>
      <c r="AG99" s="1266"/>
      <c r="AH99" s="1268"/>
      <c r="AI99" s="1269"/>
      <c r="AJ99" s="1269"/>
      <c r="AK99" s="1269"/>
      <c r="AL99" s="1270"/>
      <c r="AM99" s="342"/>
      <c r="AN99" s="1303">
        <f>SUM(AN98:CA98)</f>
        <v>6485</v>
      </c>
      <c r="AO99" s="1268"/>
      <c r="AP99" s="1268"/>
      <c r="AQ99" s="1268"/>
      <c r="AR99" s="1268"/>
      <c r="AS99" s="1268"/>
      <c r="AT99" s="1268"/>
      <c r="AU99" s="1268"/>
      <c r="AV99" s="1268"/>
      <c r="AW99" s="1268"/>
      <c r="AX99" s="1268"/>
      <c r="AY99" s="1268"/>
      <c r="AZ99" s="1268"/>
      <c r="BA99" s="1268"/>
      <c r="BB99" s="1268"/>
      <c r="BC99" s="1268"/>
      <c r="BD99" s="1268"/>
      <c r="BE99" s="1268"/>
      <c r="BF99" s="1268"/>
      <c r="BG99" s="1268"/>
      <c r="BH99" s="1268"/>
      <c r="BI99" s="1268"/>
      <c r="BJ99" s="1268"/>
      <c r="BK99" s="1268"/>
      <c r="BL99" s="1268"/>
      <c r="BM99" s="1268"/>
      <c r="BN99" s="1268"/>
      <c r="BO99" s="1268"/>
      <c r="BP99" s="1268"/>
      <c r="BQ99" s="1268"/>
      <c r="BR99" s="1268"/>
      <c r="BS99" s="1268"/>
      <c r="BT99" s="1268"/>
      <c r="BU99" s="1268"/>
      <c r="BV99" s="1268"/>
      <c r="BW99" s="1268"/>
      <c r="BX99" s="1268"/>
      <c r="BY99" s="1268"/>
      <c r="BZ99" s="1268"/>
      <c r="CA99" s="1270"/>
      <c r="CB99" s="342"/>
      <c r="CC99" s="1289">
        <f>SUM(CC98:CV98)</f>
        <v>2401</v>
      </c>
      <c r="CD99" s="1290"/>
      <c r="CE99" s="1290"/>
      <c r="CF99" s="1290"/>
      <c r="CG99" s="1290"/>
      <c r="CH99" s="1291"/>
      <c r="CI99" s="1290"/>
      <c r="CJ99" s="1290"/>
      <c r="CK99" s="1290"/>
      <c r="CL99" s="1290"/>
      <c r="CM99" s="1291"/>
      <c r="CN99" s="1290"/>
      <c r="CO99" s="1290"/>
      <c r="CP99" s="1290"/>
      <c r="CQ99" s="1290"/>
      <c r="CR99" s="1291"/>
      <c r="CS99" s="1291"/>
      <c r="CT99" s="1291"/>
      <c r="CU99" s="1291"/>
      <c r="CV99" s="1295"/>
      <c r="CW99" s="1289">
        <f>SUM(CV98:DL98)</f>
        <v>3523</v>
      </c>
      <c r="CX99" s="1290"/>
      <c r="CY99" s="1290"/>
      <c r="CZ99" s="1290"/>
      <c r="DA99" s="1290"/>
      <c r="DB99" s="1291"/>
      <c r="DC99" s="1290"/>
      <c r="DD99" s="1290"/>
      <c r="DE99" s="1290"/>
      <c r="DF99" s="1290"/>
      <c r="DG99" s="1291"/>
      <c r="DH99" s="1290"/>
      <c r="DI99" s="1290"/>
      <c r="DJ99" s="1290"/>
      <c r="DK99" s="1290"/>
      <c r="DL99" s="1291"/>
      <c r="DM99" s="1291"/>
      <c r="DN99" s="1291"/>
      <c r="DO99" s="1291"/>
      <c r="DP99" s="1295"/>
      <c r="DQ99" s="1293">
        <f>SUM(DQ98:EJ98)</f>
        <v>170</v>
      </c>
      <c r="DR99" s="1290"/>
      <c r="DS99" s="1290"/>
      <c r="DT99" s="1290"/>
      <c r="DU99" s="1290"/>
      <c r="DV99" s="1291"/>
      <c r="DW99" s="1290"/>
      <c r="DX99" s="1290"/>
      <c r="DY99" s="1290"/>
      <c r="DZ99" s="1290"/>
      <c r="EA99" s="1291"/>
      <c r="EB99" s="1290"/>
      <c r="EC99" s="1290"/>
      <c r="ED99" s="1290"/>
      <c r="EE99" s="1290"/>
      <c r="EF99" s="1291"/>
      <c r="EG99" s="1294"/>
      <c r="EH99" s="1294"/>
      <c r="EI99" s="1294"/>
      <c r="EJ99" s="1295"/>
      <c r="EK99" s="1293">
        <f>SUM(EK98:FD98)</f>
        <v>29</v>
      </c>
      <c r="EL99" s="1290"/>
      <c r="EM99" s="1290"/>
      <c r="EN99" s="1290"/>
      <c r="EO99" s="1290"/>
      <c r="EP99" s="1291"/>
      <c r="EQ99" s="1290"/>
      <c r="ER99" s="1290"/>
      <c r="ES99" s="1290"/>
      <c r="ET99" s="1290"/>
      <c r="EU99" s="1291"/>
      <c r="EV99" s="1290"/>
      <c r="EW99" s="1290"/>
      <c r="EX99" s="1290"/>
      <c r="EY99" s="1290"/>
      <c r="EZ99" s="1291"/>
      <c r="FA99" s="1291"/>
      <c r="FB99" s="1291"/>
      <c r="FC99" s="1291"/>
      <c r="FD99" s="1295"/>
      <c r="FE99" s="1289">
        <f>SUM(FE98:FX98)</f>
        <v>338</v>
      </c>
      <c r="FF99" s="1290"/>
      <c r="FG99" s="1290"/>
      <c r="FH99" s="1290"/>
      <c r="FI99" s="1290"/>
      <c r="FJ99" s="1291"/>
      <c r="FK99" s="1290"/>
      <c r="FL99" s="1290"/>
      <c r="FM99" s="1290"/>
      <c r="FN99" s="1290"/>
      <c r="FO99" s="1291"/>
      <c r="FP99" s="1290"/>
      <c r="FQ99" s="1290"/>
      <c r="FR99" s="1290"/>
      <c r="FS99" s="1290"/>
      <c r="FT99" s="1291"/>
      <c r="FU99" s="1291"/>
      <c r="FV99" s="1291"/>
      <c r="FW99" s="1291"/>
      <c r="FX99" s="1292"/>
      <c r="FY99" s="1293">
        <f>SUM(FY98:GR98)</f>
        <v>6</v>
      </c>
      <c r="FZ99" s="1290"/>
      <c r="GA99" s="1290"/>
      <c r="GB99" s="1290"/>
      <c r="GC99" s="1290"/>
      <c r="GD99" s="1291"/>
      <c r="GE99" s="1290"/>
      <c r="GF99" s="1290"/>
      <c r="GG99" s="1290"/>
      <c r="GH99" s="1290"/>
      <c r="GI99" s="1291"/>
      <c r="GJ99" s="1290"/>
      <c r="GK99" s="1290"/>
      <c r="GL99" s="1290"/>
      <c r="GM99" s="1290"/>
      <c r="GN99" s="1291"/>
      <c r="GO99" s="1294"/>
      <c r="GP99" s="1294"/>
      <c r="GQ99" s="1294"/>
      <c r="GR99" s="1295"/>
      <c r="GS99" s="1289">
        <f>SUM(GS98:HL98)</f>
        <v>2</v>
      </c>
      <c r="GT99" s="1290"/>
      <c r="GU99" s="1290"/>
      <c r="GV99" s="1290"/>
      <c r="GW99" s="1290"/>
      <c r="GX99" s="1291"/>
      <c r="GY99" s="1290"/>
      <c r="GZ99" s="1290"/>
      <c r="HA99" s="1290"/>
      <c r="HB99" s="1290"/>
      <c r="HC99" s="1291"/>
      <c r="HD99" s="1290"/>
      <c r="HE99" s="1290"/>
      <c r="HF99" s="1290"/>
      <c r="HG99" s="1290"/>
      <c r="HH99" s="1291"/>
      <c r="HI99" s="1291"/>
      <c r="HJ99" s="1291"/>
      <c r="HK99" s="1291"/>
      <c r="HL99" s="1292"/>
      <c r="HM99" s="1293">
        <f>SUM(HM98:IF98)</f>
        <v>16</v>
      </c>
      <c r="HN99" s="1290"/>
      <c r="HO99" s="1290"/>
      <c r="HP99" s="1290"/>
      <c r="HQ99" s="1290"/>
      <c r="HR99" s="1291"/>
      <c r="HS99" s="1290"/>
      <c r="HT99" s="1290"/>
      <c r="HU99" s="1290"/>
      <c r="HV99" s="1290"/>
      <c r="HW99" s="1291"/>
      <c r="HX99" s="1290"/>
      <c r="HY99" s="1290"/>
      <c r="HZ99" s="1290"/>
      <c r="IA99" s="1290"/>
      <c r="IB99" s="1291"/>
      <c r="IC99" s="1294"/>
      <c r="ID99" s="1294"/>
      <c r="IE99" s="1294"/>
      <c r="IF99" s="1298"/>
      <c r="IG99" s="1332"/>
      <c r="IH99" s="1333"/>
    </row>
    <row r="100" spans="2:242" ht="33" customHeight="1" x14ac:dyDescent="0.25">
      <c r="B100" s="377"/>
      <c r="C100" s="563"/>
      <c r="D100" s="563"/>
      <c r="E100" s="556"/>
      <c r="F100" s="1310"/>
      <c r="G100" s="332"/>
      <c r="H100" s="654"/>
      <c r="I100" s="348"/>
      <c r="J100" s="349"/>
      <c r="K100" s="350"/>
      <c r="L100" s="351"/>
      <c r="M100" s="350"/>
      <c r="N100" s="374"/>
      <c r="O100" s="374"/>
      <c r="P100" s="353"/>
      <c r="Q100" s="1315"/>
      <c r="R100" s="378"/>
      <c r="S100" s="1271"/>
      <c r="T100" s="1272"/>
      <c r="U100" s="1272"/>
      <c r="V100" s="1272"/>
      <c r="W100" s="1272"/>
      <c r="X100" s="1274"/>
      <c r="Y100" s="1272"/>
      <c r="Z100" s="1272"/>
      <c r="AA100" s="1272"/>
      <c r="AB100" s="1272"/>
      <c r="AC100" s="1274"/>
      <c r="AD100" s="1272"/>
      <c r="AE100" s="1272"/>
      <c r="AF100" s="1272"/>
      <c r="AG100" s="1272"/>
      <c r="AH100" s="1274"/>
      <c r="AI100" s="1275"/>
      <c r="AJ100" s="1275"/>
      <c r="AK100" s="1275"/>
      <c r="AL100" s="1276"/>
      <c r="AM100" s="379"/>
      <c r="AN100" s="1304"/>
      <c r="AO100" s="1305"/>
      <c r="AP100" s="1305"/>
      <c r="AQ100" s="1305"/>
      <c r="AR100" s="1305"/>
      <c r="AS100" s="1305"/>
      <c r="AT100" s="1305"/>
      <c r="AU100" s="1305"/>
      <c r="AV100" s="1305"/>
      <c r="AW100" s="1305"/>
      <c r="AX100" s="1305"/>
      <c r="AY100" s="1305"/>
      <c r="AZ100" s="1305"/>
      <c r="BA100" s="1305"/>
      <c r="BB100" s="1305"/>
      <c r="BC100" s="1305"/>
      <c r="BD100" s="1305"/>
      <c r="BE100" s="1305"/>
      <c r="BF100" s="1305"/>
      <c r="BG100" s="1305"/>
      <c r="BH100" s="1305"/>
      <c r="BI100" s="1305"/>
      <c r="BJ100" s="1305"/>
      <c r="BK100" s="1305"/>
      <c r="BL100" s="1305"/>
      <c r="BM100" s="1305"/>
      <c r="BN100" s="1305"/>
      <c r="BO100" s="1305"/>
      <c r="BP100" s="1305"/>
      <c r="BQ100" s="1305"/>
      <c r="BR100" s="1305"/>
      <c r="BS100" s="1305"/>
      <c r="BT100" s="1305"/>
      <c r="BU100" s="1305"/>
      <c r="BV100" s="1305"/>
      <c r="BW100" s="1305"/>
      <c r="BX100" s="1305"/>
      <c r="BY100" s="1305"/>
      <c r="BZ100" s="1305"/>
      <c r="CA100" s="1276"/>
      <c r="CB100" s="379"/>
      <c r="CC100" s="1344">
        <f>SUM(CC99:IF99)</f>
        <v>6485</v>
      </c>
      <c r="CD100" s="1290"/>
      <c r="CE100" s="1290"/>
      <c r="CF100" s="1290"/>
      <c r="CG100" s="1290"/>
      <c r="CH100" s="1291"/>
      <c r="CI100" s="1290"/>
      <c r="CJ100" s="1290"/>
      <c r="CK100" s="1290"/>
      <c r="CL100" s="1290"/>
      <c r="CM100" s="1291"/>
      <c r="CN100" s="1290"/>
      <c r="CO100" s="1290"/>
      <c r="CP100" s="1290"/>
      <c r="CQ100" s="1290"/>
      <c r="CR100" s="1291"/>
      <c r="CS100" s="1290"/>
      <c r="CT100" s="1290"/>
      <c r="CU100" s="1290"/>
      <c r="CV100" s="1290"/>
      <c r="CW100" s="1291"/>
      <c r="CX100" s="1290"/>
      <c r="CY100" s="1290"/>
      <c r="CZ100" s="1290"/>
      <c r="DA100" s="1290"/>
      <c r="DB100" s="1291"/>
      <c r="DC100" s="1290"/>
      <c r="DD100" s="1290"/>
      <c r="DE100" s="1290"/>
      <c r="DF100" s="1290"/>
      <c r="DG100" s="1291"/>
      <c r="DH100" s="1290"/>
      <c r="DI100" s="1290"/>
      <c r="DJ100" s="1290"/>
      <c r="DK100" s="1290"/>
      <c r="DL100" s="1291"/>
      <c r="DM100" s="1290"/>
      <c r="DN100" s="1290"/>
      <c r="DO100" s="1290"/>
      <c r="DP100" s="1290"/>
      <c r="DQ100" s="1291"/>
      <c r="DR100" s="1290"/>
      <c r="DS100" s="1290"/>
      <c r="DT100" s="1290"/>
      <c r="DU100" s="1290"/>
      <c r="DV100" s="1291"/>
      <c r="DW100" s="1290"/>
      <c r="DX100" s="1290"/>
      <c r="DY100" s="1290"/>
      <c r="DZ100" s="1290"/>
      <c r="EA100" s="1291"/>
      <c r="EB100" s="1290"/>
      <c r="EC100" s="1290"/>
      <c r="ED100" s="1290"/>
      <c r="EE100" s="1290"/>
      <c r="EF100" s="1291"/>
      <c r="EG100" s="1290"/>
      <c r="EH100" s="1290"/>
      <c r="EI100" s="1290"/>
      <c r="EJ100" s="1290"/>
      <c r="EK100" s="1291"/>
      <c r="EL100" s="1290"/>
      <c r="EM100" s="1290"/>
      <c r="EN100" s="1290"/>
      <c r="EO100" s="1290"/>
      <c r="EP100" s="1291"/>
      <c r="EQ100" s="1290"/>
      <c r="ER100" s="1290"/>
      <c r="ES100" s="1290"/>
      <c r="ET100" s="1290"/>
      <c r="EU100" s="1291"/>
      <c r="EV100" s="1290"/>
      <c r="EW100" s="1290"/>
      <c r="EX100" s="1290"/>
      <c r="EY100" s="1290"/>
      <c r="EZ100" s="1291"/>
      <c r="FA100" s="1290"/>
      <c r="FB100" s="1290"/>
      <c r="FC100" s="1290"/>
      <c r="FD100" s="1290"/>
      <c r="FE100" s="1291"/>
      <c r="FF100" s="1290"/>
      <c r="FG100" s="1290"/>
      <c r="FH100" s="1290"/>
      <c r="FI100" s="1290"/>
      <c r="FJ100" s="1291"/>
      <c r="FK100" s="1290"/>
      <c r="FL100" s="1290"/>
      <c r="FM100" s="1290"/>
      <c r="FN100" s="1290"/>
      <c r="FO100" s="1291"/>
      <c r="FP100" s="1290"/>
      <c r="FQ100" s="1290"/>
      <c r="FR100" s="1290"/>
      <c r="FS100" s="1290"/>
      <c r="FT100" s="1291"/>
      <c r="FU100" s="1290"/>
      <c r="FV100" s="1290"/>
      <c r="FW100" s="1290"/>
      <c r="FX100" s="1290"/>
      <c r="FY100" s="1291"/>
      <c r="FZ100" s="1290"/>
      <c r="GA100" s="1290"/>
      <c r="GB100" s="1290"/>
      <c r="GC100" s="1290"/>
      <c r="GD100" s="1291"/>
      <c r="GE100" s="1290"/>
      <c r="GF100" s="1290"/>
      <c r="GG100" s="1290"/>
      <c r="GH100" s="1290"/>
      <c r="GI100" s="1291"/>
      <c r="GJ100" s="1290"/>
      <c r="GK100" s="1290"/>
      <c r="GL100" s="1290"/>
      <c r="GM100" s="1290"/>
      <c r="GN100" s="1291"/>
      <c r="GO100" s="1290"/>
      <c r="GP100" s="1290"/>
      <c r="GQ100" s="1290"/>
      <c r="GR100" s="1290"/>
      <c r="GS100" s="1291"/>
      <c r="GT100" s="1290"/>
      <c r="GU100" s="1290"/>
      <c r="GV100" s="1290"/>
      <c r="GW100" s="1290"/>
      <c r="GX100" s="1291"/>
      <c r="GY100" s="1290"/>
      <c r="GZ100" s="1290"/>
      <c r="HA100" s="1290"/>
      <c r="HB100" s="1290"/>
      <c r="HC100" s="1291"/>
      <c r="HD100" s="1290"/>
      <c r="HE100" s="1290"/>
      <c r="HF100" s="1290"/>
      <c r="HG100" s="1290"/>
      <c r="HH100" s="1291"/>
      <c r="HI100" s="1290"/>
      <c r="HJ100" s="1290"/>
      <c r="HK100" s="1290"/>
      <c r="HL100" s="1290"/>
      <c r="HM100" s="1291"/>
      <c r="HN100" s="1290"/>
      <c r="HO100" s="1290"/>
      <c r="HP100" s="1290"/>
      <c r="HQ100" s="1290"/>
      <c r="HR100" s="1291"/>
      <c r="HS100" s="1290"/>
      <c r="HT100" s="1290"/>
      <c r="HU100" s="1290"/>
      <c r="HV100" s="1290"/>
      <c r="HW100" s="1291"/>
      <c r="HX100" s="1290"/>
      <c r="HY100" s="1290"/>
      <c r="HZ100" s="1290"/>
      <c r="IA100" s="1290"/>
      <c r="IB100" s="1291"/>
      <c r="IC100" s="1288"/>
      <c r="ID100" s="1288"/>
      <c r="IE100" s="1288"/>
      <c r="IF100" s="1298"/>
      <c r="IG100" s="1332"/>
      <c r="IH100" s="1333"/>
    </row>
  </sheetData>
  <mergeCells count="112">
    <mergeCell ref="S99:AL100"/>
    <mergeCell ref="D28:E28"/>
    <mergeCell ref="HM2:IF2"/>
    <mergeCell ref="HM97:IF97"/>
    <mergeCell ref="GS97:HL97"/>
    <mergeCell ref="AN99:CA100"/>
    <mergeCell ref="FY97:GR97"/>
    <mergeCell ref="FE97:FX97"/>
    <mergeCell ref="C99:E99"/>
    <mergeCell ref="D51:E51"/>
    <mergeCell ref="EK97:FD97"/>
    <mergeCell ref="CC97:CV97"/>
    <mergeCell ref="N3:N4"/>
    <mergeCell ref="C98:D98"/>
    <mergeCell ref="L3:L4"/>
    <mergeCell ref="O3:O4"/>
    <mergeCell ref="F3:F4"/>
    <mergeCell ref="G3:G4"/>
    <mergeCell ref="CC100:IF100"/>
    <mergeCell ref="S3:W3"/>
    <mergeCell ref="GI3:GM3"/>
    <mergeCell ref="AM3:AM4"/>
    <mergeCell ref="HM3:HQ3"/>
    <mergeCell ref="F98:F100"/>
    <mergeCell ref="B3:B4"/>
    <mergeCell ref="J3:J4"/>
    <mergeCell ref="C95:E96"/>
    <mergeCell ref="I3:I4"/>
    <mergeCell ref="K3:K4"/>
    <mergeCell ref="AN97:CA97"/>
    <mergeCell ref="IH2:IH4"/>
    <mergeCell ref="C97:E97"/>
    <mergeCell ref="HM99:IF99"/>
    <mergeCell ref="P3:Q3"/>
    <mergeCell ref="GS99:HL99"/>
    <mergeCell ref="FY99:GR99"/>
    <mergeCell ref="D21:E21"/>
    <mergeCell ref="BR3:BV3"/>
    <mergeCell ref="BM3:BQ3"/>
    <mergeCell ref="D13:E13"/>
    <mergeCell ref="BC3:BG3"/>
    <mergeCell ref="AX3:BB3"/>
    <mergeCell ref="IG98:IH98"/>
    <mergeCell ref="AS3:AW3"/>
    <mergeCell ref="AH3:AL3"/>
    <mergeCell ref="AC3:AG3"/>
    <mergeCell ref="X3:AB3"/>
    <mergeCell ref="Q98:Q100"/>
    <mergeCell ref="AN2:CA2"/>
    <mergeCell ref="CW2:DP2"/>
    <mergeCell ref="HW3:IA3"/>
    <mergeCell ref="EK2:FD2"/>
    <mergeCell ref="BW3:CA3"/>
    <mergeCell ref="EK3:EO3"/>
    <mergeCell ref="FT3:FX3"/>
    <mergeCell ref="H3:H4"/>
    <mergeCell ref="GS3:GW3"/>
    <mergeCell ref="FY3:GC3"/>
    <mergeCell ref="FE3:FI3"/>
    <mergeCell ref="DQ2:EJ2"/>
    <mergeCell ref="R3:R4"/>
    <mergeCell ref="CC2:CV2"/>
    <mergeCell ref="HC3:HG3"/>
    <mergeCell ref="FY2:GR2"/>
    <mergeCell ref="S2:AL2"/>
    <mergeCell ref="C3:C4"/>
    <mergeCell ref="GN3:GR3"/>
    <mergeCell ref="CC3:CG3"/>
    <mergeCell ref="CH3:CL3"/>
    <mergeCell ref="Q96:Q97"/>
    <mergeCell ref="CM3:CQ3"/>
    <mergeCell ref="CR3:CV3"/>
    <mergeCell ref="CW3:DA3"/>
    <mergeCell ref="DB3:DF3"/>
    <mergeCell ref="DG3:DK3"/>
    <mergeCell ref="DL3:DP3"/>
    <mergeCell ref="DQ3:DU3"/>
    <mergeCell ref="DV3:DZ3"/>
    <mergeCell ref="EA3:EE3"/>
    <mergeCell ref="EF3:EJ3"/>
    <mergeCell ref="EZ3:FD3"/>
    <mergeCell ref="S97:AL97"/>
    <mergeCell ref="EU3:EY3"/>
    <mergeCell ref="DQ97:EJ97"/>
    <mergeCell ref="BH3:BL3"/>
    <mergeCell ref="CW97:DP97"/>
    <mergeCell ref="AN3:AR3"/>
    <mergeCell ref="D14:E14"/>
    <mergeCell ref="IG100:IH100"/>
    <mergeCell ref="FO3:FS3"/>
    <mergeCell ref="CW99:DP99"/>
    <mergeCell ref="FJ3:FN3"/>
    <mergeCell ref="DQ99:EJ99"/>
    <mergeCell ref="GD3:GH3"/>
    <mergeCell ref="D37:E37"/>
    <mergeCell ref="HH3:HL3"/>
    <mergeCell ref="IB3:IF3"/>
    <mergeCell ref="FE99:FX99"/>
    <mergeCell ref="HR3:HV3"/>
    <mergeCell ref="IG96:IH96"/>
    <mergeCell ref="IG99:IH99"/>
    <mergeCell ref="IG97:IH97"/>
    <mergeCell ref="IG95:IH95"/>
    <mergeCell ref="CC99:CV99"/>
    <mergeCell ref="EP3:ET3"/>
    <mergeCell ref="EK99:FD99"/>
    <mergeCell ref="M3:M4"/>
    <mergeCell ref="GX3:HB3"/>
    <mergeCell ref="D52:E52"/>
    <mergeCell ref="IG2:IG4"/>
    <mergeCell ref="GS2:HL2"/>
    <mergeCell ref="FE2:FX2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35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defaultColWidth="12.19921875" defaultRowHeight="18" customHeight="1" x14ac:dyDescent="0.2"/>
  <cols>
    <col min="1" max="1" width="0.19921875" style="656" customWidth="1"/>
    <col min="2" max="17" width="9" style="656" customWidth="1"/>
    <col min="18" max="18" width="1.19921875" style="656" customWidth="1"/>
    <col min="19" max="38" width="9" style="656" customWidth="1"/>
    <col min="39" max="39" width="1.8984375" style="656" customWidth="1"/>
    <col min="40" max="79" width="9" style="656" customWidth="1"/>
    <col min="80" max="80" width="1.19921875" style="656" customWidth="1"/>
    <col min="81" max="240" width="9" style="656" customWidth="1"/>
    <col min="241" max="241" width="25.8984375" style="656" customWidth="1"/>
    <col min="242" max="242" width="24.8984375" style="656" customWidth="1"/>
    <col min="243" max="256" width="12.19921875" style="656" customWidth="1"/>
  </cols>
  <sheetData>
    <row r="1" spans="2:242" ht="2.1" customHeight="1" x14ac:dyDescent="0.2"/>
    <row r="2" spans="2:242" ht="33" customHeight="1" x14ac:dyDescent="0.25">
      <c r="B2" s="394"/>
      <c r="C2" s="395"/>
      <c r="D2" s="5"/>
      <c r="E2" s="5"/>
      <c r="F2" s="5"/>
      <c r="G2" s="5"/>
      <c r="H2" s="5"/>
      <c r="I2" s="5"/>
      <c r="J2" s="5"/>
      <c r="K2" s="5"/>
      <c r="L2" s="6"/>
      <c r="M2" s="5"/>
      <c r="N2" s="7"/>
      <c r="O2" s="7"/>
      <c r="P2" s="7"/>
      <c r="Q2" s="8"/>
      <c r="R2" s="9"/>
      <c r="S2" s="1283" t="s">
        <v>1</v>
      </c>
      <c r="T2" s="1284"/>
      <c r="U2" s="1284"/>
      <c r="V2" s="1284"/>
      <c r="W2" s="1284"/>
      <c r="X2" s="1249"/>
      <c r="Y2" s="1284"/>
      <c r="Z2" s="1284"/>
      <c r="AA2" s="1284"/>
      <c r="AB2" s="1284"/>
      <c r="AC2" s="1249"/>
      <c r="AD2" s="1284"/>
      <c r="AE2" s="1284"/>
      <c r="AF2" s="1284"/>
      <c r="AG2" s="1284"/>
      <c r="AH2" s="1249"/>
      <c r="AI2" s="1249"/>
      <c r="AJ2" s="1284"/>
      <c r="AK2" s="1249"/>
      <c r="AL2" s="1262"/>
      <c r="AM2" s="11"/>
      <c r="AN2" s="1391" t="s">
        <v>405</v>
      </c>
      <c r="AO2" s="1284"/>
      <c r="AP2" s="1284"/>
      <c r="AQ2" s="1284"/>
      <c r="AR2" s="1284"/>
      <c r="AS2" s="1249"/>
      <c r="AT2" s="1284"/>
      <c r="AU2" s="1284"/>
      <c r="AV2" s="1284"/>
      <c r="AW2" s="1284"/>
      <c r="AX2" s="1249"/>
      <c r="AY2" s="1284"/>
      <c r="AZ2" s="1284"/>
      <c r="BA2" s="1284"/>
      <c r="BB2" s="1284"/>
      <c r="BC2" s="1249"/>
      <c r="BD2" s="1249"/>
      <c r="BE2" s="1284"/>
      <c r="BF2" s="1249"/>
      <c r="BG2" s="1249"/>
      <c r="BH2" s="1249"/>
      <c r="BI2" s="1284"/>
      <c r="BJ2" s="1284"/>
      <c r="BK2" s="1284"/>
      <c r="BL2" s="1284"/>
      <c r="BM2" s="1249"/>
      <c r="BN2" s="1284"/>
      <c r="BO2" s="1284"/>
      <c r="BP2" s="1284"/>
      <c r="BQ2" s="1284"/>
      <c r="BR2" s="1249"/>
      <c r="BS2" s="1284"/>
      <c r="BT2" s="1284"/>
      <c r="BU2" s="1284"/>
      <c r="BV2" s="1284"/>
      <c r="BW2" s="1249"/>
      <c r="BX2" s="1249"/>
      <c r="BY2" s="1284"/>
      <c r="BZ2" s="1249"/>
      <c r="CA2" s="1262"/>
      <c r="CB2" s="12"/>
      <c r="CC2" s="1283" t="s">
        <v>3</v>
      </c>
      <c r="CD2" s="1284"/>
      <c r="CE2" s="1284"/>
      <c r="CF2" s="1284"/>
      <c r="CG2" s="1284"/>
      <c r="CH2" s="1249"/>
      <c r="CI2" s="1284"/>
      <c r="CJ2" s="1284"/>
      <c r="CK2" s="1284"/>
      <c r="CL2" s="1284"/>
      <c r="CM2" s="1249"/>
      <c r="CN2" s="1284"/>
      <c r="CO2" s="1284"/>
      <c r="CP2" s="1284"/>
      <c r="CQ2" s="1284"/>
      <c r="CR2" s="1249"/>
      <c r="CS2" s="1249"/>
      <c r="CT2" s="1284"/>
      <c r="CU2" s="1249"/>
      <c r="CV2" s="1262"/>
      <c r="CW2" s="1283" t="s">
        <v>4</v>
      </c>
      <c r="CX2" s="1284"/>
      <c r="CY2" s="1284"/>
      <c r="CZ2" s="1284"/>
      <c r="DA2" s="1284"/>
      <c r="DB2" s="1249"/>
      <c r="DC2" s="1284"/>
      <c r="DD2" s="1284"/>
      <c r="DE2" s="1284"/>
      <c r="DF2" s="1284"/>
      <c r="DG2" s="1249"/>
      <c r="DH2" s="1284"/>
      <c r="DI2" s="1284"/>
      <c r="DJ2" s="1284"/>
      <c r="DK2" s="1284"/>
      <c r="DL2" s="1249"/>
      <c r="DM2" s="1249"/>
      <c r="DN2" s="1284"/>
      <c r="DO2" s="1249"/>
      <c r="DP2" s="1262"/>
      <c r="DQ2" s="1283" t="s">
        <v>5</v>
      </c>
      <c r="DR2" s="1284"/>
      <c r="DS2" s="1284"/>
      <c r="DT2" s="1284"/>
      <c r="DU2" s="1284"/>
      <c r="DV2" s="1249"/>
      <c r="DW2" s="1284"/>
      <c r="DX2" s="1284"/>
      <c r="DY2" s="1284"/>
      <c r="DZ2" s="1284"/>
      <c r="EA2" s="1249"/>
      <c r="EB2" s="1284"/>
      <c r="EC2" s="1284"/>
      <c r="ED2" s="1284"/>
      <c r="EE2" s="1284"/>
      <c r="EF2" s="1249"/>
      <c r="EG2" s="1249"/>
      <c r="EH2" s="1284"/>
      <c r="EI2" s="1249"/>
      <c r="EJ2" s="1262"/>
      <c r="EK2" s="1283" t="s">
        <v>6</v>
      </c>
      <c r="EL2" s="1284"/>
      <c r="EM2" s="1284"/>
      <c r="EN2" s="1284"/>
      <c r="EO2" s="1284"/>
      <c r="EP2" s="1249"/>
      <c r="EQ2" s="1284"/>
      <c r="ER2" s="1284"/>
      <c r="ES2" s="1284"/>
      <c r="ET2" s="1284"/>
      <c r="EU2" s="1249"/>
      <c r="EV2" s="1284"/>
      <c r="EW2" s="1284"/>
      <c r="EX2" s="1284"/>
      <c r="EY2" s="1284"/>
      <c r="EZ2" s="1249"/>
      <c r="FA2" s="1249"/>
      <c r="FB2" s="1284"/>
      <c r="FC2" s="1249"/>
      <c r="FD2" s="1262"/>
      <c r="FE2" s="1283" t="s">
        <v>7</v>
      </c>
      <c r="FF2" s="1284"/>
      <c r="FG2" s="1284"/>
      <c r="FH2" s="1284"/>
      <c r="FI2" s="1284"/>
      <c r="FJ2" s="1249"/>
      <c r="FK2" s="1284"/>
      <c r="FL2" s="1284"/>
      <c r="FM2" s="1284"/>
      <c r="FN2" s="1284"/>
      <c r="FO2" s="1249"/>
      <c r="FP2" s="1284"/>
      <c r="FQ2" s="1284"/>
      <c r="FR2" s="1284"/>
      <c r="FS2" s="1284"/>
      <c r="FT2" s="1249"/>
      <c r="FU2" s="1249"/>
      <c r="FV2" s="1284"/>
      <c r="FW2" s="1249"/>
      <c r="FX2" s="1262"/>
      <c r="FY2" s="1283" t="s">
        <v>8</v>
      </c>
      <c r="FZ2" s="1284"/>
      <c r="GA2" s="1284"/>
      <c r="GB2" s="1284"/>
      <c r="GC2" s="1284"/>
      <c r="GD2" s="1249"/>
      <c r="GE2" s="1284"/>
      <c r="GF2" s="1284"/>
      <c r="GG2" s="1284"/>
      <c r="GH2" s="1284"/>
      <c r="GI2" s="1249"/>
      <c r="GJ2" s="1284"/>
      <c r="GK2" s="1284"/>
      <c r="GL2" s="1284"/>
      <c r="GM2" s="1284"/>
      <c r="GN2" s="1249"/>
      <c r="GO2" s="1249"/>
      <c r="GP2" s="1284"/>
      <c r="GQ2" s="1249"/>
      <c r="GR2" s="1262"/>
      <c r="GS2" s="1283" t="s">
        <v>9</v>
      </c>
      <c r="GT2" s="1284"/>
      <c r="GU2" s="1284"/>
      <c r="GV2" s="1284"/>
      <c r="GW2" s="1284"/>
      <c r="GX2" s="1249"/>
      <c r="GY2" s="1284"/>
      <c r="GZ2" s="1284"/>
      <c r="HA2" s="1284"/>
      <c r="HB2" s="1284"/>
      <c r="HC2" s="1249"/>
      <c r="HD2" s="1284"/>
      <c r="HE2" s="1284"/>
      <c r="HF2" s="1284"/>
      <c r="HG2" s="1284"/>
      <c r="HH2" s="1249"/>
      <c r="HI2" s="1249"/>
      <c r="HJ2" s="1284"/>
      <c r="HK2" s="1249"/>
      <c r="HL2" s="1262"/>
      <c r="HM2" s="1283" t="s">
        <v>10</v>
      </c>
      <c r="HN2" s="1284"/>
      <c r="HO2" s="1284"/>
      <c r="HP2" s="1284"/>
      <c r="HQ2" s="1284"/>
      <c r="HR2" s="1249"/>
      <c r="HS2" s="1284"/>
      <c r="HT2" s="1284"/>
      <c r="HU2" s="1284"/>
      <c r="HV2" s="1284"/>
      <c r="HW2" s="1249"/>
      <c r="HX2" s="1284"/>
      <c r="HY2" s="1284"/>
      <c r="HZ2" s="1284"/>
      <c r="IA2" s="1284"/>
      <c r="IB2" s="1249"/>
      <c r="IC2" s="1249"/>
      <c r="ID2" s="1284"/>
      <c r="IE2" s="1249"/>
      <c r="IF2" s="1262"/>
      <c r="IG2" s="1246" t="s">
        <v>11</v>
      </c>
      <c r="IH2" s="1246" t="s">
        <v>12</v>
      </c>
    </row>
    <row r="3" spans="2:242" ht="33" customHeight="1" x14ac:dyDescent="0.2">
      <c r="B3" s="1367" t="s">
        <v>13</v>
      </c>
      <c r="C3" s="1246" t="s">
        <v>14</v>
      </c>
      <c r="D3" s="14" t="s">
        <v>15</v>
      </c>
      <c r="E3" s="399"/>
      <c r="F3" s="1246" t="s">
        <v>16</v>
      </c>
      <c r="G3" s="1246" t="s">
        <v>17</v>
      </c>
      <c r="H3" s="1251" t="s">
        <v>18</v>
      </c>
      <c r="I3" s="1246" t="s">
        <v>19</v>
      </c>
      <c r="J3" s="1251" t="s">
        <v>20</v>
      </c>
      <c r="K3" s="1260" t="s">
        <v>21</v>
      </c>
      <c r="L3" s="1323" t="s">
        <v>398</v>
      </c>
      <c r="M3" s="1324" t="s">
        <v>23</v>
      </c>
      <c r="N3" s="1322" t="s">
        <v>24</v>
      </c>
      <c r="O3" s="1322" t="s">
        <v>25</v>
      </c>
      <c r="P3" s="1255" t="s">
        <v>26</v>
      </c>
      <c r="Q3" s="1256"/>
      <c r="R3" s="1277"/>
      <c r="S3" s="1261" t="s">
        <v>27</v>
      </c>
      <c r="T3" s="1249"/>
      <c r="U3" s="1249"/>
      <c r="V3" s="1249"/>
      <c r="W3" s="1262"/>
      <c r="X3" s="1248" t="s">
        <v>28</v>
      </c>
      <c r="Y3" s="1249"/>
      <c r="Z3" s="1249"/>
      <c r="AA3" s="1249"/>
      <c r="AB3" s="1250"/>
      <c r="AC3" s="1248" t="s">
        <v>29</v>
      </c>
      <c r="AD3" s="1249"/>
      <c r="AE3" s="1249"/>
      <c r="AF3" s="1249"/>
      <c r="AG3" s="1250"/>
      <c r="AH3" s="1248" t="s">
        <v>30</v>
      </c>
      <c r="AI3" s="1249"/>
      <c r="AJ3" s="1249"/>
      <c r="AK3" s="1249"/>
      <c r="AL3" s="1250"/>
      <c r="AM3" s="1277"/>
      <c r="AN3" s="1261" t="s">
        <v>3</v>
      </c>
      <c r="AO3" s="1249"/>
      <c r="AP3" s="1249"/>
      <c r="AQ3" s="1249"/>
      <c r="AR3" s="1262"/>
      <c r="AS3" s="1261" t="s">
        <v>4</v>
      </c>
      <c r="AT3" s="1249"/>
      <c r="AU3" s="1249"/>
      <c r="AV3" s="1249"/>
      <c r="AW3" s="1262"/>
      <c r="AX3" s="1261" t="s">
        <v>5</v>
      </c>
      <c r="AY3" s="1249"/>
      <c r="AZ3" s="1249"/>
      <c r="BA3" s="1249"/>
      <c r="BB3" s="1262"/>
      <c r="BC3" s="1261" t="s">
        <v>6</v>
      </c>
      <c r="BD3" s="1249"/>
      <c r="BE3" s="1249"/>
      <c r="BF3" s="1249"/>
      <c r="BG3" s="1262"/>
      <c r="BH3" s="1261" t="s">
        <v>31</v>
      </c>
      <c r="BI3" s="1249"/>
      <c r="BJ3" s="1249"/>
      <c r="BK3" s="1249"/>
      <c r="BL3" s="1262"/>
      <c r="BM3" s="1261" t="s">
        <v>8</v>
      </c>
      <c r="BN3" s="1249"/>
      <c r="BO3" s="1249"/>
      <c r="BP3" s="1249"/>
      <c r="BQ3" s="1262"/>
      <c r="BR3" s="1261" t="s">
        <v>9</v>
      </c>
      <c r="BS3" s="1249"/>
      <c r="BT3" s="1249"/>
      <c r="BU3" s="1249"/>
      <c r="BV3" s="1262"/>
      <c r="BW3" s="1261" t="s">
        <v>32</v>
      </c>
      <c r="BX3" s="1249"/>
      <c r="BY3" s="1249"/>
      <c r="BZ3" s="1249"/>
      <c r="CA3" s="1262"/>
      <c r="CB3" s="19"/>
      <c r="CC3" s="1261" t="s">
        <v>33</v>
      </c>
      <c r="CD3" s="1249"/>
      <c r="CE3" s="1249"/>
      <c r="CF3" s="1249"/>
      <c r="CG3" s="1262"/>
      <c r="CH3" s="1248" t="s">
        <v>34</v>
      </c>
      <c r="CI3" s="1263"/>
      <c r="CJ3" s="1263"/>
      <c r="CK3" s="1263"/>
      <c r="CL3" s="1264"/>
      <c r="CM3" s="1248" t="s">
        <v>35</v>
      </c>
      <c r="CN3" s="1249"/>
      <c r="CO3" s="1249"/>
      <c r="CP3" s="1249"/>
      <c r="CQ3" s="1250"/>
      <c r="CR3" s="1248" t="s">
        <v>36</v>
      </c>
      <c r="CS3" s="1249"/>
      <c r="CT3" s="1249"/>
      <c r="CU3" s="1249"/>
      <c r="CV3" s="1250"/>
      <c r="CW3" s="1248" t="s">
        <v>37</v>
      </c>
      <c r="CX3" s="1249"/>
      <c r="CY3" s="1249"/>
      <c r="CZ3" s="1249"/>
      <c r="DA3" s="1250"/>
      <c r="DB3" s="1248" t="s">
        <v>38</v>
      </c>
      <c r="DC3" s="1249"/>
      <c r="DD3" s="1249"/>
      <c r="DE3" s="1249"/>
      <c r="DF3" s="1250"/>
      <c r="DG3" s="1248" t="s">
        <v>39</v>
      </c>
      <c r="DH3" s="1249"/>
      <c r="DI3" s="1249"/>
      <c r="DJ3" s="1249"/>
      <c r="DK3" s="1250"/>
      <c r="DL3" s="1248" t="s">
        <v>40</v>
      </c>
      <c r="DM3" s="1263"/>
      <c r="DN3" s="1263"/>
      <c r="DO3" s="1263"/>
      <c r="DP3" s="1264"/>
      <c r="DQ3" s="1248" t="s">
        <v>41</v>
      </c>
      <c r="DR3" s="1249"/>
      <c r="DS3" s="1249"/>
      <c r="DT3" s="1249"/>
      <c r="DU3" s="1250"/>
      <c r="DV3" s="1248" t="s">
        <v>42</v>
      </c>
      <c r="DW3" s="1249"/>
      <c r="DX3" s="1249"/>
      <c r="DY3" s="1249"/>
      <c r="DZ3" s="1250"/>
      <c r="EA3" s="1248" t="s">
        <v>43</v>
      </c>
      <c r="EB3" s="1249"/>
      <c r="EC3" s="1249"/>
      <c r="ED3" s="1249"/>
      <c r="EE3" s="1250"/>
      <c r="EF3" s="1248" t="s">
        <v>44</v>
      </c>
      <c r="EG3" s="1249"/>
      <c r="EH3" s="1249"/>
      <c r="EI3" s="1249"/>
      <c r="EJ3" s="1250"/>
      <c r="EK3" s="1248" t="s">
        <v>45</v>
      </c>
      <c r="EL3" s="1249"/>
      <c r="EM3" s="1249"/>
      <c r="EN3" s="1249"/>
      <c r="EO3" s="1250"/>
      <c r="EP3" s="1248" t="s">
        <v>46</v>
      </c>
      <c r="EQ3" s="1249"/>
      <c r="ER3" s="1249"/>
      <c r="ES3" s="1249"/>
      <c r="ET3" s="1250"/>
      <c r="EU3" s="1248" t="s">
        <v>47</v>
      </c>
      <c r="EV3" s="1249"/>
      <c r="EW3" s="1249"/>
      <c r="EX3" s="1249"/>
      <c r="EY3" s="1250"/>
      <c r="EZ3" s="1248" t="s">
        <v>48</v>
      </c>
      <c r="FA3" s="1249"/>
      <c r="FB3" s="1249"/>
      <c r="FC3" s="1249"/>
      <c r="FD3" s="1250"/>
      <c r="FE3" s="1248" t="s">
        <v>49</v>
      </c>
      <c r="FF3" s="1249"/>
      <c r="FG3" s="1249"/>
      <c r="FH3" s="1249"/>
      <c r="FI3" s="1250"/>
      <c r="FJ3" s="1248" t="s">
        <v>50</v>
      </c>
      <c r="FK3" s="1249"/>
      <c r="FL3" s="1249"/>
      <c r="FM3" s="1249"/>
      <c r="FN3" s="1250"/>
      <c r="FO3" s="1248" t="s">
        <v>51</v>
      </c>
      <c r="FP3" s="1249"/>
      <c r="FQ3" s="1249"/>
      <c r="FR3" s="1249"/>
      <c r="FS3" s="1250"/>
      <c r="FT3" s="1248" t="s">
        <v>52</v>
      </c>
      <c r="FU3" s="1249"/>
      <c r="FV3" s="1249"/>
      <c r="FW3" s="1249"/>
      <c r="FX3" s="1250"/>
      <c r="FY3" s="1248" t="s">
        <v>53</v>
      </c>
      <c r="FZ3" s="1249"/>
      <c r="GA3" s="1249"/>
      <c r="GB3" s="1249"/>
      <c r="GC3" s="1250"/>
      <c r="GD3" s="1248" t="s">
        <v>54</v>
      </c>
      <c r="GE3" s="1249"/>
      <c r="GF3" s="1249"/>
      <c r="GG3" s="1249"/>
      <c r="GH3" s="1250"/>
      <c r="GI3" s="1248" t="s">
        <v>55</v>
      </c>
      <c r="GJ3" s="1249"/>
      <c r="GK3" s="1249"/>
      <c r="GL3" s="1249"/>
      <c r="GM3" s="1250"/>
      <c r="GN3" s="1248" t="s">
        <v>56</v>
      </c>
      <c r="GO3" s="1249"/>
      <c r="GP3" s="1249"/>
      <c r="GQ3" s="1249"/>
      <c r="GR3" s="1250"/>
      <c r="GS3" s="1248" t="s">
        <v>57</v>
      </c>
      <c r="GT3" s="1249"/>
      <c r="GU3" s="1249"/>
      <c r="GV3" s="1249"/>
      <c r="GW3" s="1250"/>
      <c r="GX3" s="1248" t="s">
        <v>58</v>
      </c>
      <c r="GY3" s="1249"/>
      <c r="GZ3" s="1249"/>
      <c r="HA3" s="1249"/>
      <c r="HB3" s="1250"/>
      <c r="HC3" s="1248" t="s">
        <v>59</v>
      </c>
      <c r="HD3" s="1249"/>
      <c r="HE3" s="1249"/>
      <c r="HF3" s="1249"/>
      <c r="HG3" s="1250"/>
      <c r="HH3" s="1248" t="s">
        <v>60</v>
      </c>
      <c r="HI3" s="1249"/>
      <c r="HJ3" s="1249"/>
      <c r="HK3" s="1249"/>
      <c r="HL3" s="1250"/>
      <c r="HM3" s="1248" t="s">
        <v>61</v>
      </c>
      <c r="HN3" s="1249"/>
      <c r="HO3" s="1249"/>
      <c r="HP3" s="1249"/>
      <c r="HQ3" s="1250"/>
      <c r="HR3" s="1248" t="s">
        <v>62</v>
      </c>
      <c r="HS3" s="1249"/>
      <c r="HT3" s="1249"/>
      <c r="HU3" s="1249"/>
      <c r="HV3" s="1250"/>
      <c r="HW3" s="1248" t="s">
        <v>63</v>
      </c>
      <c r="HX3" s="1249"/>
      <c r="HY3" s="1249"/>
      <c r="HZ3" s="1249"/>
      <c r="IA3" s="1250"/>
      <c r="IB3" s="1248" t="s">
        <v>64</v>
      </c>
      <c r="IC3" s="1249"/>
      <c r="ID3" s="1249"/>
      <c r="IE3" s="1249"/>
      <c r="IF3" s="1250"/>
      <c r="IG3" s="1282"/>
      <c r="IH3" s="1282"/>
    </row>
    <row r="4" spans="2:242" ht="90" customHeight="1" x14ac:dyDescent="0.25">
      <c r="B4" s="1343"/>
      <c r="C4" s="1247"/>
      <c r="D4" s="20" t="s">
        <v>65</v>
      </c>
      <c r="E4" s="20" t="s">
        <v>66</v>
      </c>
      <c r="F4" s="1252"/>
      <c r="G4" s="1252"/>
      <c r="H4" s="1252"/>
      <c r="I4" s="1252"/>
      <c r="J4" s="1252"/>
      <c r="K4" s="1252"/>
      <c r="L4" s="1252"/>
      <c r="M4" s="1325"/>
      <c r="N4" s="1252"/>
      <c r="O4" s="1252"/>
      <c r="P4" s="21" t="s">
        <v>67</v>
      </c>
      <c r="Q4" s="22" t="s">
        <v>68</v>
      </c>
      <c r="R4" s="1278"/>
      <c r="S4" s="17" t="s">
        <v>399</v>
      </c>
      <c r="T4" s="10" t="s">
        <v>70</v>
      </c>
      <c r="U4" s="10" t="s">
        <v>71</v>
      </c>
      <c r="V4" s="10" t="s">
        <v>72</v>
      </c>
      <c r="W4" s="18" t="s">
        <v>73</v>
      </c>
      <c r="X4" s="400" t="s">
        <v>400</v>
      </c>
      <c r="Y4" s="10" t="s">
        <v>70</v>
      </c>
      <c r="Z4" s="10" t="s">
        <v>71</v>
      </c>
      <c r="AA4" s="10" t="s">
        <v>72</v>
      </c>
      <c r="AB4" s="401" t="s">
        <v>73</v>
      </c>
      <c r="AC4" s="400" t="s">
        <v>401</v>
      </c>
      <c r="AD4" s="10" t="s">
        <v>70</v>
      </c>
      <c r="AE4" s="10" t="s">
        <v>71</v>
      </c>
      <c r="AF4" s="10" t="s">
        <v>72</v>
      </c>
      <c r="AG4" s="401" t="s">
        <v>73</v>
      </c>
      <c r="AH4" s="400" t="s">
        <v>402</v>
      </c>
      <c r="AI4" s="10" t="s">
        <v>70</v>
      </c>
      <c r="AJ4" s="10" t="s">
        <v>71</v>
      </c>
      <c r="AK4" s="10" t="s">
        <v>72</v>
      </c>
      <c r="AL4" s="401" t="s">
        <v>73</v>
      </c>
      <c r="AM4" s="1282"/>
      <c r="AN4" s="17" t="s">
        <v>3</v>
      </c>
      <c r="AO4" s="402" t="s">
        <v>70</v>
      </c>
      <c r="AP4" s="402" t="s">
        <v>71</v>
      </c>
      <c r="AQ4" s="402" t="s">
        <v>72</v>
      </c>
      <c r="AR4" s="18" t="s">
        <v>73</v>
      </c>
      <c r="AS4" s="17" t="s">
        <v>4</v>
      </c>
      <c r="AT4" s="402" t="s">
        <v>70</v>
      </c>
      <c r="AU4" s="402" t="s">
        <v>71</v>
      </c>
      <c r="AV4" s="403" t="s">
        <v>72</v>
      </c>
      <c r="AW4" s="404" t="s">
        <v>73</v>
      </c>
      <c r="AX4" s="17" t="s">
        <v>5</v>
      </c>
      <c r="AY4" s="402" t="s">
        <v>70</v>
      </c>
      <c r="AZ4" s="402" t="s">
        <v>71</v>
      </c>
      <c r="BA4" s="403" t="s">
        <v>72</v>
      </c>
      <c r="BB4" s="404" t="s">
        <v>73</v>
      </c>
      <c r="BC4" s="17" t="s">
        <v>6</v>
      </c>
      <c r="BD4" s="402" t="s">
        <v>70</v>
      </c>
      <c r="BE4" s="402" t="s">
        <v>71</v>
      </c>
      <c r="BF4" s="403" t="s">
        <v>72</v>
      </c>
      <c r="BG4" s="404" t="s">
        <v>73</v>
      </c>
      <c r="BH4" s="17" t="s">
        <v>31</v>
      </c>
      <c r="BI4" s="402" t="s">
        <v>70</v>
      </c>
      <c r="BJ4" s="402" t="s">
        <v>71</v>
      </c>
      <c r="BK4" s="403" t="s">
        <v>72</v>
      </c>
      <c r="BL4" s="404" t="s">
        <v>73</v>
      </c>
      <c r="BM4" s="17" t="s">
        <v>8</v>
      </c>
      <c r="BN4" s="402" t="s">
        <v>70</v>
      </c>
      <c r="BO4" s="402" t="s">
        <v>71</v>
      </c>
      <c r="BP4" s="403" t="s">
        <v>72</v>
      </c>
      <c r="BQ4" s="404" t="s">
        <v>73</v>
      </c>
      <c r="BR4" s="17" t="s">
        <v>9</v>
      </c>
      <c r="BS4" s="402" t="s">
        <v>70</v>
      </c>
      <c r="BT4" s="402" t="s">
        <v>71</v>
      </c>
      <c r="BU4" s="403" t="s">
        <v>72</v>
      </c>
      <c r="BV4" s="404" t="s">
        <v>73</v>
      </c>
      <c r="BW4" s="17" t="s">
        <v>32</v>
      </c>
      <c r="BX4" s="402" t="s">
        <v>70</v>
      </c>
      <c r="BY4" s="402" t="s">
        <v>71</v>
      </c>
      <c r="BZ4" s="403" t="s">
        <v>72</v>
      </c>
      <c r="CA4" s="404" t="s">
        <v>73</v>
      </c>
      <c r="CB4" s="16"/>
      <c r="CC4" s="17" t="s">
        <v>399</v>
      </c>
      <c r="CD4" s="10" t="s">
        <v>70</v>
      </c>
      <c r="CE4" s="10" t="s">
        <v>71</v>
      </c>
      <c r="CF4" s="10" t="s">
        <v>72</v>
      </c>
      <c r="CG4" s="18" t="s">
        <v>73</v>
      </c>
      <c r="CH4" s="400" t="s">
        <v>400</v>
      </c>
      <c r="CI4" s="10" t="s">
        <v>70</v>
      </c>
      <c r="CJ4" s="10" t="s">
        <v>71</v>
      </c>
      <c r="CK4" s="10" t="s">
        <v>72</v>
      </c>
      <c r="CL4" s="401" t="s">
        <v>73</v>
      </c>
      <c r="CM4" s="400" t="s">
        <v>401</v>
      </c>
      <c r="CN4" s="10" t="s">
        <v>70</v>
      </c>
      <c r="CO4" s="10" t="s">
        <v>71</v>
      </c>
      <c r="CP4" s="10" t="s">
        <v>72</v>
      </c>
      <c r="CQ4" s="401" t="s">
        <v>73</v>
      </c>
      <c r="CR4" s="400" t="s">
        <v>402</v>
      </c>
      <c r="CS4" s="10" t="s">
        <v>70</v>
      </c>
      <c r="CT4" s="10" t="s">
        <v>71</v>
      </c>
      <c r="CU4" s="10" t="s">
        <v>72</v>
      </c>
      <c r="CV4" s="401" t="s">
        <v>73</v>
      </c>
      <c r="CW4" s="400" t="s">
        <v>399</v>
      </c>
      <c r="CX4" s="10" t="s">
        <v>70</v>
      </c>
      <c r="CY4" s="10" t="s">
        <v>71</v>
      </c>
      <c r="CZ4" s="10" t="s">
        <v>72</v>
      </c>
      <c r="DA4" s="401" t="s">
        <v>73</v>
      </c>
      <c r="DB4" s="400" t="s">
        <v>400</v>
      </c>
      <c r="DC4" s="10" t="s">
        <v>70</v>
      </c>
      <c r="DD4" s="10" t="s">
        <v>71</v>
      </c>
      <c r="DE4" s="10" t="s">
        <v>72</v>
      </c>
      <c r="DF4" s="401" t="s">
        <v>73</v>
      </c>
      <c r="DG4" s="400" t="s">
        <v>401</v>
      </c>
      <c r="DH4" s="10" t="s">
        <v>70</v>
      </c>
      <c r="DI4" s="10" t="s">
        <v>71</v>
      </c>
      <c r="DJ4" s="10" t="s">
        <v>72</v>
      </c>
      <c r="DK4" s="401" t="s">
        <v>73</v>
      </c>
      <c r="DL4" s="400" t="s">
        <v>402</v>
      </c>
      <c r="DM4" s="10" t="s">
        <v>70</v>
      </c>
      <c r="DN4" s="10" t="s">
        <v>71</v>
      </c>
      <c r="DO4" s="10" t="s">
        <v>72</v>
      </c>
      <c r="DP4" s="401" t="s">
        <v>73</v>
      </c>
      <c r="DQ4" s="400" t="s">
        <v>399</v>
      </c>
      <c r="DR4" s="10" t="s">
        <v>70</v>
      </c>
      <c r="DS4" s="10" t="s">
        <v>71</v>
      </c>
      <c r="DT4" s="10" t="s">
        <v>72</v>
      </c>
      <c r="DU4" s="401" t="s">
        <v>73</v>
      </c>
      <c r="DV4" s="400" t="s">
        <v>400</v>
      </c>
      <c r="DW4" s="10" t="s">
        <v>70</v>
      </c>
      <c r="DX4" s="10" t="s">
        <v>71</v>
      </c>
      <c r="DY4" s="10" t="s">
        <v>72</v>
      </c>
      <c r="DZ4" s="401" t="s">
        <v>73</v>
      </c>
      <c r="EA4" s="400" t="s">
        <v>401</v>
      </c>
      <c r="EB4" s="10" t="s">
        <v>70</v>
      </c>
      <c r="EC4" s="10" t="s">
        <v>71</v>
      </c>
      <c r="ED4" s="10" t="s">
        <v>72</v>
      </c>
      <c r="EE4" s="401" t="s">
        <v>73</v>
      </c>
      <c r="EF4" s="400" t="s">
        <v>402</v>
      </c>
      <c r="EG4" s="10" t="s">
        <v>70</v>
      </c>
      <c r="EH4" s="10" t="s">
        <v>71</v>
      </c>
      <c r="EI4" s="10" t="s">
        <v>72</v>
      </c>
      <c r="EJ4" s="401" t="s">
        <v>73</v>
      </c>
      <c r="EK4" s="400" t="s">
        <v>399</v>
      </c>
      <c r="EL4" s="10" t="s">
        <v>70</v>
      </c>
      <c r="EM4" s="10" t="s">
        <v>71</v>
      </c>
      <c r="EN4" s="10" t="s">
        <v>72</v>
      </c>
      <c r="EO4" s="401" t="s">
        <v>73</v>
      </c>
      <c r="EP4" s="400" t="s">
        <v>400</v>
      </c>
      <c r="EQ4" s="10" t="s">
        <v>70</v>
      </c>
      <c r="ER4" s="10" t="s">
        <v>71</v>
      </c>
      <c r="ES4" s="10" t="s">
        <v>72</v>
      </c>
      <c r="ET4" s="401" t="s">
        <v>73</v>
      </c>
      <c r="EU4" s="400" t="s">
        <v>401</v>
      </c>
      <c r="EV4" s="10" t="s">
        <v>70</v>
      </c>
      <c r="EW4" s="10" t="s">
        <v>71</v>
      </c>
      <c r="EX4" s="10" t="s">
        <v>72</v>
      </c>
      <c r="EY4" s="401" t="s">
        <v>73</v>
      </c>
      <c r="EZ4" s="400" t="s">
        <v>402</v>
      </c>
      <c r="FA4" s="10" t="s">
        <v>70</v>
      </c>
      <c r="FB4" s="10" t="s">
        <v>71</v>
      </c>
      <c r="FC4" s="10" t="s">
        <v>72</v>
      </c>
      <c r="FD4" s="401" t="s">
        <v>73</v>
      </c>
      <c r="FE4" s="400" t="s">
        <v>399</v>
      </c>
      <c r="FF4" s="10" t="s">
        <v>70</v>
      </c>
      <c r="FG4" s="10" t="s">
        <v>71</v>
      </c>
      <c r="FH4" s="10" t="s">
        <v>72</v>
      </c>
      <c r="FI4" s="401" t="s">
        <v>73</v>
      </c>
      <c r="FJ4" s="400" t="s">
        <v>400</v>
      </c>
      <c r="FK4" s="10" t="s">
        <v>70</v>
      </c>
      <c r="FL4" s="10" t="s">
        <v>71</v>
      </c>
      <c r="FM4" s="10" t="s">
        <v>72</v>
      </c>
      <c r="FN4" s="401" t="s">
        <v>73</v>
      </c>
      <c r="FO4" s="400" t="s">
        <v>401</v>
      </c>
      <c r="FP4" s="10" t="s">
        <v>70</v>
      </c>
      <c r="FQ4" s="10" t="s">
        <v>71</v>
      </c>
      <c r="FR4" s="10" t="s">
        <v>72</v>
      </c>
      <c r="FS4" s="401" t="s">
        <v>73</v>
      </c>
      <c r="FT4" s="400" t="s">
        <v>402</v>
      </c>
      <c r="FU4" s="10" t="s">
        <v>70</v>
      </c>
      <c r="FV4" s="10" t="s">
        <v>71</v>
      </c>
      <c r="FW4" s="10" t="s">
        <v>72</v>
      </c>
      <c r="FX4" s="401" t="s">
        <v>73</v>
      </c>
      <c r="FY4" s="400" t="s">
        <v>399</v>
      </c>
      <c r="FZ4" s="10" t="s">
        <v>70</v>
      </c>
      <c r="GA4" s="10" t="s">
        <v>71</v>
      </c>
      <c r="GB4" s="10" t="s">
        <v>72</v>
      </c>
      <c r="GC4" s="401" t="s">
        <v>73</v>
      </c>
      <c r="GD4" s="400" t="s">
        <v>400</v>
      </c>
      <c r="GE4" s="10" t="s">
        <v>70</v>
      </c>
      <c r="GF4" s="10" t="s">
        <v>71</v>
      </c>
      <c r="GG4" s="10" t="s">
        <v>72</v>
      </c>
      <c r="GH4" s="401" t="s">
        <v>73</v>
      </c>
      <c r="GI4" s="400" t="s">
        <v>401</v>
      </c>
      <c r="GJ4" s="10" t="s">
        <v>70</v>
      </c>
      <c r="GK4" s="10" t="s">
        <v>71</v>
      </c>
      <c r="GL4" s="10" t="s">
        <v>72</v>
      </c>
      <c r="GM4" s="401" t="s">
        <v>73</v>
      </c>
      <c r="GN4" s="400" t="s">
        <v>402</v>
      </c>
      <c r="GO4" s="10" t="s">
        <v>70</v>
      </c>
      <c r="GP4" s="10" t="s">
        <v>71</v>
      </c>
      <c r="GQ4" s="10" t="s">
        <v>72</v>
      </c>
      <c r="GR4" s="401" t="s">
        <v>73</v>
      </c>
      <c r="GS4" s="400" t="s">
        <v>399</v>
      </c>
      <c r="GT4" s="10" t="s">
        <v>70</v>
      </c>
      <c r="GU4" s="10" t="s">
        <v>71</v>
      </c>
      <c r="GV4" s="10" t="s">
        <v>72</v>
      </c>
      <c r="GW4" s="401" t="s">
        <v>73</v>
      </c>
      <c r="GX4" s="400" t="s">
        <v>400</v>
      </c>
      <c r="GY4" s="10" t="s">
        <v>70</v>
      </c>
      <c r="GZ4" s="10" t="s">
        <v>71</v>
      </c>
      <c r="HA4" s="10" t="s">
        <v>72</v>
      </c>
      <c r="HB4" s="401" t="s">
        <v>73</v>
      </c>
      <c r="HC4" s="400" t="s">
        <v>401</v>
      </c>
      <c r="HD4" s="10" t="s">
        <v>70</v>
      </c>
      <c r="HE4" s="10" t="s">
        <v>71</v>
      </c>
      <c r="HF4" s="10" t="s">
        <v>72</v>
      </c>
      <c r="HG4" s="401" t="s">
        <v>73</v>
      </c>
      <c r="HH4" s="400" t="s">
        <v>402</v>
      </c>
      <c r="HI4" s="10" t="s">
        <v>70</v>
      </c>
      <c r="HJ4" s="10" t="s">
        <v>71</v>
      </c>
      <c r="HK4" s="10" t="s">
        <v>72</v>
      </c>
      <c r="HL4" s="401" t="s">
        <v>73</v>
      </c>
      <c r="HM4" s="400" t="s">
        <v>399</v>
      </c>
      <c r="HN4" s="10" t="s">
        <v>70</v>
      </c>
      <c r="HO4" s="10" t="s">
        <v>71</v>
      </c>
      <c r="HP4" s="10" t="s">
        <v>72</v>
      </c>
      <c r="HQ4" s="401" t="s">
        <v>73</v>
      </c>
      <c r="HR4" s="400" t="s">
        <v>400</v>
      </c>
      <c r="HS4" s="10" t="s">
        <v>70</v>
      </c>
      <c r="HT4" s="10" t="s">
        <v>71</v>
      </c>
      <c r="HU4" s="10" t="s">
        <v>72</v>
      </c>
      <c r="HV4" s="401" t="s">
        <v>73</v>
      </c>
      <c r="HW4" s="400" t="s">
        <v>401</v>
      </c>
      <c r="HX4" s="10" t="s">
        <v>70</v>
      </c>
      <c r="HY4" s="10" t="s">
        <v>71</v>
      </c>
      <c r="HZ4" s="10" t="s">
        <v>72</v>
      </c>
      <c r="IA4" s="401" t="s">
        <v>73</v>
      </c>
      <c r="IB4" s="400" t="s">
        <v>402</v>
      </c>
      <c r="IC4" s="10" t="s">
        <v>70</v>
      </c>
      <c r="ID4" s="10" t="s">
        <v>71</v>
      </c>
      <c r="IE4" s="10" t="s">
        <v>72</v>
      </c>
      <c r="IF4" s="401" t="s">
        <v>73</v>
      </c>
      <c r="IG4" s="1252"/>
      <c r="IH4" s="1252"/>
    </row>
    <row r="5" spans="2:242" ht="33" customHeight="1" x14ac:dyDescent="0.25">
      <c r="B5" s="405">
        <v>1</v>
      </c>
      <c r="C5" s="406" t="s">
        <v>88</v>
      </c>
      <c r="D5" s="407">
        <v>214874</v>
      </c>
      <c r="E5" s="408">
        <v>930373</v>
      </c>
      <c r="F5" s="409" t="s">
        <v>89</v>
      </c>
      <c r="G5" s="410" t="s">
        <v>90</v>
      </c>
      <c r="H5" s="411">
        <f>'MASTER_ ALL areas - No.seedling'!G5</f>
        <v>8</v>
      </c>
      <c r="I5" s="40">
        <f>'MASTER_ ALL areas - No.seedling'!H5</f>
        <v>0.12</v>
      </c>
      <c r="J5" s="41">
        <f>'MASTER_ ALL areas - No.seedling'!I5</f>
        <v>45.4</v>
      </c>
      <c r="K5" s="42">
        <f>'MASTER_ ALL areas - No.seedling'!J5</f>
        <v>43</v>
      </c>
      <c r="L5" s="43">
        <f t="shared" ref="L5:L18" si="0">K5*20</f>
        <v>860</v>
      </c>
      <c r="M5" s="44">
        <f>'MASTER_ ALL areas - No.seedling'!L5</f>
        <v>860</v>
      </c>
      <c r="N5" s="45">
        <f>'MASTER_ ALL areas - No.seedling'!M5</f>
        <v>2</v>
      </c>
      <c r="O5" s="46">
        <f>'MASTER_ ALL areas - No.seedling'!N5</f>
        <v>36</v>
      </c>
      <c r="P5" s="52">
        <f>'MASTER_ ALL areas - No.seedling'!O5</f>
        <v>4.6511627906976744E-2</v>
      </c>
      <c r="Q5" s="59">
        <f>'MASTER_ ALL areas - No.seedling'!P5</f>
        <v>0.83720930232558144</v>
      </c>
      <c r="R5" s="657"/>
      <c r="S5" s="658">
        <f>'MASTER_ ALL areas - No.seedling'!R5</f>
        <v>860</v>
      </c>
      <c r="T5" s="51">
        <f>'MASTER_ ALL areas - No.seedling'!S5</f>
        <v>2</v>
      </c>
      <c r="U5" s="47">
        <f t="shared" ref="U5:U18" si="1">IF(S5=0,0,T5/(S5/20))</f>
        <v>4.6511627906976744E-2</v>
      </c>
      <c r="V5" s="659">
        <f>'MASTER_ ALL areas - No.seedling'!U5</f>
        <v>36</v>
      </c>
      <c r="W5" s="54">
        <f t="shared" ref="W5:W18" si="2">IF(S5=0,0,V5/(S5/20))</f>
        <v>0.83720930232558144</v>
      </c>
      <c r="X5" s="660">
        <f>'MASTER_ ALL areas - No.seedling'!W5</f>
        <v>0</v>
      </c>
      <c r="Y5" s="659">
        <f>'MASTER_ ALL areas - No.seedling'!X5</f>
        <v>0</v>
      </c>
      <c r="Z5" s="47">
        <f t="shared" ref="Z5:Z18" si="3">IF(X5=0,0,Y5/(X5/20))</f>
        <v>0</v>
      </c>
      <c r="AA5" s="659">
        <f>'MASTER_ ALL areas - No.seedling'!Z5</f>
        <v>0</v>
      </c>
      <c r="AB5" s="54">
        <f t="shared" ref="AB5:AB18" si="4">IF(X5=0,0,AA5/(X5/20))</f>
        <v>0</v>
      </c>
      <c r="AC5" s="53">
        <f>'MASTER_ ALL areas - No.seedling'!AB5</f>
        <v>0</v>
      </c>
      <c r="AD5" s="51">
        <f>'MASTER_ ALL areas - No.seedling'!AC5</f>
        <v>0</v>
      </c>
      <c r="AE5" s="47">
        <f t="shared" ref="AE5:AE18" si="5">IF(AC5=0,0,AD5/(AC5/20))</f>
        <v>0</v>
      </c>
      <c r="AF5" s="659">
        <f>'MASTER_ ALL areas - No.seedling'!AE5</f>
        <v>0</v>
      </c>
      <c r="AG5" s="54">
        <f t="shared" ref="AG5:AG18" si="6">IF(AC5=0,0,AF5/(AC5/20))</f>
        <v>0</v>
      </c>
      <c r="AH5" s="53">
        <f>'MASTER_ ALL areas - No.seedling'!AG5</f>
        <v>0</v>
      </c>
      <c r="AI5" s="51">
        <f>'MASTER_ ALL areas - No.seedling'!AH5</f>
        <v>0</v>
      </c>
      <c r="AJ5" s="47">
        <f t="shared" ref="AJ5:AJ18" si="7">IF(AH5=0,0,AI5/(AH5/20))</f>
        <v>0</v>
      </c>
      <c r="AK5" s="659">
        <f>'MASTER_ ALL areas - No.seedling'!AJ5</f>
        <v>0</v>
      </c>
      <c r="AL5" s="55">
        <f t="shared" ref="AL5:AL18" si="8">IF(AH5=0,0,AK5/(AH5/20))</f>
        <v>0</v>
      </c>
      <c r="AM5" s="657"/>
      <c r="AN5" s="658">
        <f>'MASTER_ ALL areas - No.seedling'!AM5</f>
        <v>360</v>
      </c>
      <c r="AO5" s="53">
        <f>'MASTER_ ALL areas - No.seedling'!AN5</f>
        <v>0</v>
      </c>
      <c r="AP5" s="56">
        <f t="shared" ref="AP5:AP18" si="9">IF(AN5=0,0,AO5/(AN5/20))</f>
        <v>0</v>
      </c>
      <c r="AQ5" s="57">
        <f>'MASTER_ ALL areas - No.seedling'!AP5</f>
        <v>15</v>
      </c>
      <c r="AR5" s="56">
        <f t="shared" ref="AR5:AR18" si="10">IF(AN5=0,0,AQ5/(AN5/20))</f>
        <v>0.83333333333333337</v>
      </c>
      <c r="AS5" s="57">
        <f>'MASTER_ ALL areas - No.seedling'!AR5</f>
        <v>320</v>
      </c>
      <c r="AT5" s="53">
        <f>'MASTER_ ALL areas - No.seedling'!AS5</f>
        <v>1</v>
      </c>
      <c r="AU5" s="56">
        <f t="shared" ref="AU5:AU18" si="11">IF(AS5=0,0,AT5/(AS5/20))</f>
        <v>6.25E-2</v>
      </c>
      <c r="AV5" s="57">
        <f>'MASTER_ ALL areas - No.seedling'!AU5</f>
        <v>13</v>
      </c>
      <c r="AW5" s="56">
        <f t="shared" ref="AW5:AW18" si="12">IF(AS5=0,0,AV5/(AS5/20))</f>
        <v>0.8125</v>
      </c>
      <c r="AX5" s="661">
        <f>'MASTER_ ALL areas - No.seedling'!AW5</f>
        <v>0</v>
      </c>
      <c r="AY5" s="57">
        <f>'MASTER_ ALL areas - No.seedling'!AX5</f>
        <v>0</v>
      </c>
      <c r="AZ5" s="56">
        <f t="shared" ref="AZ5:AZ18" si="13">IF(AX5=0,0,AY5/(AX5/20))</f>
        <v>0</v>
      </c>
      <c r="BA5" s="57">
        <f>'MASTER_ ALL areas - No.seedling'!AZ5</f>
        <v>0</v>
      </c>
      <c r="BB5" s="56">
        <f t="shared" ref="BB5:BB18" si="14">IF(AX5=0,0,BA5/(AX5/20))</f>
        <v>0</v>
      </c>
      <c r="BC5" s="57">
        <f>'MASTER_ ALL areas - No.seedling'!BB5</f>
        <v>0</v>
      </c>
      <c r="BD5" s="53">
        <f>'MASTER_ ALL areas - No.seedling'!BC5</f>
        <v>0</v>
      </c>
      <c r="BE5" s="56">
        <f t="shared" ref="BE5:BE18" si="15">IF(BC5=0,0,BD5/(BC5/20))</f>
        <v>0</v>
      </c>
      <c r="BF5" s="57">
        <f>'MASTER_ ALL areas - No.seedling'!BE5</f>
        <v>0</v>
      </c>
      <c r="BG5" s="56">
        <f t="shared" ref="BG5:BG18" si="16">IF(BC5=0,0,BF5/(BC5/20))</f>
        <v>0</v>
      </c>
      <c r="BH5" s="57">
        <f>'MASTER_ ALL areas - No.seedling'!BG5</f>
        <v>180</v>
      </c>
      <c r="BI5" s="53">
        <f>'MASTER_ ALL areas - No.seedling'!BH5</f>
        <v>1</v>
      </c>
      <c r="BJ5" s="56">
        <f t="shared" ref="BJ5:BJ18" si="17">IF(BH5=0,0,BI5/(BH5/20))</f>
        <v>0.1111111111111111</v>
      </c>
      <c r="BK5" s="57">
        <f>'MASTER_ ALL areas - No.seedling'!BJ5</f>
        <v>8</v>
      </c>
      <c r="BL5" s="56">
        <f t="shared" ref="BL5:BL18" si="18">IF(BH5=0,0,BK5/(BH5/20))</f>
        <v>0.88888888888888884</v>
      </c>
      <c r="BM5" s="57">
        <f>'MASTER_ ALL areas - No.seedling'!BL5</f>
        <v>0</v>
      </c>
      <c r="BN5" s="53">
        <f>'MASTER_ ALL areas - No.seedling'!BM5</f>
        <v>0</v>
      </c>
      <c r="BO5" s="56">
        <f t="shared" ref="BO5:BO18" si="19">IF(BM5=0,0,BN5/(BM5/20))</f>
        <v>0</v>
      </c>
      <c r="BP5" s="57">
        <f>'MASTER_ ALL areas - No.seedling'!BO5</f>
        <v>0</v>
      </c>
      <c r="BQ5" s="56">
        <f t="shared" ref="BQ5:BQ18" si="20">IF(BM5=0,0,BP5/(BM5/20))</f>
        <v>0</v>
      </c>
      <c r="BR5" s="57">
        <f>'MASTER_ ALL areas - No.seedling'!BQ5</f>
        <v>0</v>
      </c>
      <c r="BS5" s="53">
        <f>'MASTER_ ALL areas - No.seedling'!BR5</f>
        <v>0</v>
      </c>
      <c r="BT5" s="56">
        <f t="shared" ref="BT5:BT18" si="21">IF(BR5=0,0,BS5/(BR5/20))</f>
        <v>0</v>
      </c>
      <c r="BU5" s="57">
        <f>'MASTER_ ALL areas - No.seedling'!BT5</f>
        <v>0</v>
      </c>
      <c r="BV5" s="56">
        <f t="shared" ref="BV5:BV18" si="22">IF(BR5=0,0,BU5/(BR5/20))</f>
        <v>0</v>
      </c>
      <c r="BW5" s="57">
        <f>'MASTER_ ALL areas - No.seedling'!BV5</f>
        <v>0</v>
      </c>
      <c r="BX5" s="53">
        <f>'MASTER_ ALL areas - No.seedling'!BW5</f>
        <v>0</v>
      </c>
      <c r="BY5" s="56">
        <f t="shared" ref="BY5:BY18" si="23">IF(BW5=0,0,BX5/(BW5/20))</f>
        <v>0</v>
      </c>
      <c r="BZ5" s="57">
        <f>'MASTER_ ALL areas - No.seedling'!BY5</f>
        <v>0</v>
      </c>
      <c r="CA5" s="55">
        <f t="shared" ref="CA5:CA18" si="24">IF(BW5=0,0,BZ5/(BW5/20))</f>
        <v>0</v>
      </c>
      <c r="CB5" s="49"/>
      <c r="CC5" s="50">
        <f>'MASTER_ ALL areas - No.seedling'!CB5</f>
        <v>360</v>
      </c>
      <c r="CD5" s="51">
        <f>'MASTER_ ALL areas - No.seedling'!CC5</f>
        <v>0</v>
      </c>
      <c r="CE5" s="52">
        <f t="shared" ref="CE5:CE18" si="25">IF(CC5=0,0,CD5/(CC5/20))</f>
        <v>0</v>
      </c>
      <c r="CF5" s="51">
        <f>'MASTER_ ALL areas - No.seedling'!CE5</f>
        <v>15</v>
      </c>
      <c r="CG5" s="55">
        <f t="shared" ref="CG5:CG18" si="26">IF(CC5=0,0,CF5/(CC5/20))</f>
        <v>0.83333333333333337</v>
      </c>
      <c r="CH5" s="50">
        <f>'MASTER_ ALL areas - No.seedling'!CG5</f>
        <v>0</v>
      </c>
      <c r="CI5" s="51">
        <f>'MASTER_ ALL areas - No.seedling'!CH5</f>
        <v>0</v>
      </c>
      <c r="CJ5" s="52">
        <f t="shared" ref="CJ5:CJ18" si="27">IF(CH5=0,0,CI5/(CH5/20))</f>
        <v>0</v>
      </c>
      <c r="CK5" s="51">
        <f>'MASTER_ ALL areas - No.seedling'!CJ5</f>
        <v>0</v>
      </c>
      <c r="CL5" s="55">
        <f t="shared" ref="CL5:CL18" si="28">IF(CH5=0,0,CK5/(CH5/20))</f>
        <v>0</v>
      </c>
      <c r="CM5" s="50">
        <f>'MASTER_ ALL areas - No.seedling'!CL5</f>
        <v>0</v>
      </c>
      <c r="CN5" s="51">
        <f>'MASTER_ ALL areas - No.seedling'!CM5</f>
        <v>0</v>
      </c>
      <c r="CO5" s="52">
        <f t="shared" ref="CO5:CO18" si="29">IF(CM5=0,0,CN5/(CM5/20))</f>
        <v>0</v>
      </c>
      <c r="CP5" s="51">
        <f>'MASTER_ ALL areas - No.seedling'!CO5</f>
        <v>0</v>
      </c>
      <c r="CQ5" s="55">
        <f t="shared" ref="CQ5:CQ18" si="30">IF(CM5=0,0,CP5/(CM5/20))</f>
        <v>0</v>
      </c>
      <c r="CR5" s="50">
        <f>'MASTER_ ALL areas - No.seedling'!CQ5</f>
        <v>0</v>
      </c>
      <c r="CS5" s="51">
        <f>'MASTER_ ALL areas - No.seedling'!CR5</f>
        <v>0</v>
      </c>
      <c r="CT5" s="52">
        <f t="shared" ref="CT5:CT18" si="31">IF(CR5=0,0,CS5/(CR5/20))</f>
        <v>0</v>
      </c>
      <c r="CU5" s="51">
        <f>'MASTER_ ALL areas - No.seedling'!CT5</f>
        <v>0</v>
      </c>
      <c r="CV5" s="55">
        <f t="shared" ref="CV5:CV18" si="32">IF(CR5=0,0,CU5/(CR5/20))</f>
        <v>0</v>
      </c>
      <c r="CW5" s="50">
        <f>'MASTER_ ALL areas - No.seedling'!CV5</f>
        <v>320</v>
      </c>
      <c r="CX5" s="51">
        <f>'MASTER_ ALL areas - No.seedling'!CW5</f>
        <v>1</v>
      </c>
      <c r="CY5" s="52">
        <f t="shared" ref="CY5:CY18" si="33">IF(CW5=0,0,CX5/(CW5/20))</f>
        <v>6.25E-2</v>
      </c>
      <c r="CZ5" s="51">
        <f>'MASTER_ ALL areas - No.seedling'!CY5</f>
        <v>13</v>
      </c>
      <c r="DA5" s="55">
        <f t="shared" ref="DA5:DA18" si="34">IF(CW5=0,0,CZ5/(CW5/20))</f>
        <v>0.8125</v>
      </c>
      <c r="DB5" s="50">
        <f>'MASTER_ ALL areas - No.seedling'!DA5</f>
        <v>0</v>
      </c>
      <c r="DC5" s="51">
        <f>'MASTER_ ALL areas - No.seedling'!DB5</f>
        <v>0</v>
      </c>
      <c r="DD5" s="52">
        <f t="shared" ref="DD5:DD18" si="35">IF(DB5=0,0,DC5/(DB5/20))</f>
        <v>0</v>
      </c>
      <c r="DE5" s="51">
        <f>'MASTER_ ALL areas - No.seedling'!DD5</f>
        <v>0</v>
      </c>
      <c r="DF5" s="55">
        <f t="shared" ref="DF5:DF18" si="36">IF(DB5=0,0,DE5/(DB5/20))</f>
        <v>0</v>
      </c>
      <c r="DG5" s="50">
        <f>'MASTER_ ALL areas - No.seedling'!DF5</f>
        <v>0</v>
      </c>
      <c r="DH5" s="51">
        <f>'MASTER_ ALL areas - No.seedling'!DG5</f>
        <v>0</v>
      </c>
      <c r="DI5" s="52">
        <f t="shared" ref="DI5:DI18" si="37">IF(DG5=0,0,DH5/(DG5/20))</f>
        <v>0</v>
      </c>
      <c r="DJ5" s="51">
        <f>'MASTER_ ALL areas - No.seedling'!DI5</f>
        <v>0</v>
      </c>
      <c r="DK5" s="55">
        <f t="shared" ref="DK5:DK18" si="38">IF(DG5=0,0,DJ5/(DG5/20))</f>
        <v>0</v>
      </c>
      <c r="DL5" s="50">
        <f>'MASTER_ ALL areas - No.seedling'!DK5</f>
        <v>0</v>
      </c>
      <c r="DM5" s="51">
        <f>'MASTER_ ALL areas - No.seedling'!DL5</f>
        <v>0</v>
      </c>
      <c r="DN5" s="52">
        <f t="shared" ref="DN5:DN18" si="39">IF(DL5=0,0,DM5/(DL5/20))</f>
        <v>0</v>
      </c>
      <c r="DO5" s="51">
        <f>'MASTER_ ALL areas - No.seedling'!DN5</f>
        <v>0</v>
      </c>
      <c r="DP5" s="55">
        <f t="shared" ref="DP5:DP18" si="40">IF(DL5=0,0,DO5/(DL5/20))</f>
        <v>0</v>
      </c>
      <c r="DQ5" s="50">
        <f>'MASTER_ ALL areas - No.seedling'!DP5</f>
        <v>0</v>
      </c>
      <c r="DR5" s="51">
        <f>'MASTER_ ALL areas - No.seedling'!DQ5</f>
        <v>0</v>
      </c>
      <c r="DS5" s="52">
        <f t="shared" ref="DS5:DS18" si="41">IF(DQ5=0,0,DR5/(DQ5/20))</f>
        <v>0</v>
      </c>
      <c r="DT5" s="51">
        <f>'MASTER_ ALL areas - No.seedling'!DS5</f>
        <v>0</v>
      </c>
      <c r="DU5" s="55">
        <f t="shared" ref="DU5:DU18" si="42">IF(DQ5=0,0,DT5/(DQ5/20))</f>
        <v>0</v>
      </c>
      <c r="DV5" s="50">
        <f>'MASTER_ ALL areas - No.seedling'!DU5</f>
        <v>0</v>
      </c>
      <c r="DW5" s="51">
        <f>'MASTER_ ALL areas - No.seedling'!DV5</f>
        <v>0</v>
      </c>
      <c r="DX5" s="52">
        <f t="shared" ref="DX5:DX18" si="43">IF(DV5=0,0,DW5/(DV5/20))</f>
        <v>0</v>
      </c>
      <c r="DY5" s="51">
        <f>'MASTER_ ALL areas - No.seedling'!DX5</f>
        <v>0</v>
      </c>
      <c r="DZ5" s="55">
        <f t="shared" ref="DZ5:DZ18" si="44">IF(DV5=0,0,DY5/(DV5/20))</f>
        <v>0</v>
      </c>
      <c r="EA5" s="50">
        <f>'MASTER_ ALL areas - No.seedling'!DZ5</f>
        <v>0</v>
      </c>
      <c r="EB5" s="51">
        <f>'MASTER_ ALL areas - No.seedling'!EA5</f>
        <v>0</v>
      </c>
      <c r="EC5" s="52">
        <f t="shared" ref="EC5:EC18" si="45">IF(EA5=0,0,EB5/(EA5/20))</f>
        <v>0</v>
      </c>
      <c r="ED5" s="51">
        <f>'MASTER_ ALL areas - No.seedling'!EC5</f>
        <v>0</v>
      </c>
      <c r="EE5" s="55">
        <f t="shared" ref="EE5:EE18" si="46">IF(EA5=0,0,ED5/(EA5/20))</f>
        <v>0</v>
      </c>
      <c r="EF5" s="50">
        <f>'MASTER_ ALL areas - No.seedling'!EE5</f>
        <v>0</v>
      </c>
      <c r="EG5" s="51">
        <f>'MASTER_ ALL areas - No.seedling'!EF5</f>
        <v>0</v>
      </c>
      <c r="EH5" s="52">
        <f t="shared" ref="EH5:EH18" si="47">IF(EF5=0,0,EG5/(EF5/20))</f>
        <v>0</v>
      </c>
      <c r="EI5" s="51">
        <f>'MASTER_ ALL areas - No.seedling'!EH5</f>
        <v>0</v>
      </c>
      <c r="EJ5" s="55">
        <f t="shared" ref="EJ5:EJ18" si="48">IF(EF5=0,0,EI5/(EF5/20))</f>
        <v>0</v>
      </c>
      <c r="EK5" s="50">
        <f>'MASTER_ ALL areas - No.seedling'!EJ5</f>
        <v>0</v>
      </c>
      <c r="EL5" s="51">
        <f>'MASTER_ ALL areas - No.seedling'!EK5</f>
        <v>0</v>
      </c>
      <c r="EM5" s="52">
        <f t="shared" ref="EM5:EM18" si="49">IF(EK5=0,0,EL5/(EK5/20))</f>
        <v>0</v>
      </c>
      <c r="EN5" s="51">
        <f>'MASTER_ ALL areas - No.seedling'!EM5</f>
        <v>0</v>
      </c>
      <c r="EO5" s="55">
        <f t="shared" ref="EO5:EO18" si="50">IF(EK5=0,0,EN5/(EK5/20))</f>
        <v>0</v>
      </c>
      <c r="EP5" s="50">
        <f>'MASTER_ ALL areas - No.seedling'!EO5</f>
        <v>0</v>
      </c>
      <c r="EQ5" s="51">
        <f>'MASTER_ ALL areas - No.seedling'!EP5</f>
        <v>0</v>
      </c>
      <c r="ER5" s="52">
        <f t="shared" ref="ER5:ER18" si="51">IF(EP5=0,0,EQ5/(EP5/20))</f>
        <v>0</v>
      </c>
      <c r="ES5" s="51">
        <f>'MASTER_ ALL areas - No.seedling'!ER5</f>
        <v>0</v>
      </c>
      <c r="ET5" s="55">
        <f t="shared" ref="ET5:ET18" si="52">IF(EP5=0,0,ES5/(EP5/20))</f>
        <v>0</v>
      </c>
      <c r="EU5" s="50">
        <f>'MASTER_ ALL areas - No.seedling'!ET5</f>
        <v>0</v>
      </c>
      <c r="EV5" s="51">
        <f>'MASTER_ ALL areas - No.seedling'!EU5</f>
        <v>0</v>
      </c>
      <c r="EW5" s="52">
        <f t="shared" ref="EW5:EW18" si="53">IF(EU5=0,0,EV5/(EU5/20))</f>
        <v>0</v>
      </c>
      <c r="EX5" s="51">
        <f>'MASTER_ ALL areas - No.seedling'!EW5</f>
        <v>0</v>
      </c>
      <c r="EY5" s="55">
        <f t="shared" ref="EY5:EY18" si="54">IF(EU5=0,0,EX5/(EU5/20))</f>
        <v>0</v>
      </c>
      <c r="EZ5" s="50">
        <f>'MASTER_ ALL areas - No.seedling'!EY5</f>
        <v>0</v>
      </c>
      <c r="FA5" s="51">
        <f>'MASTER_ ALL areas - No.seedling'!EZ5</f>
        <v>0</v>
      </c>
      <c r="FB5" s="52">
        <f t="shared" ref="FB5:FB18" si="55">IF(EZ5=0,0,FA5/(EZ5/20))</f>
        <v>0</v>
      </c>
      <c r="FC5" s="51">
        <f>'MASTER_ ALL areas - No.seedling'!FB5</f>
        <v>0</v>
      </c>
      <c r="FD5" s="55">
        <f t="shared" ref="FD5:FD18" si="56">IF(EZ5=0,0,FC5/(EZ5/20))</f>
        <v>0</v>
      </c>
      <c r="FE5" s="50">
        <f>'MASTER_ ALL areas - No.seedling'!FD5</f>
        <v>180</v>
      </c>
      <c r="FF5" s="51">
        <f>'MASTER_ ALL areas - No.seedling'!FE5</f>
        <v>1</v>
      </c>
      <c r="FG5" s="52">
        <f t="shared" ref="FG5:FG18" si="57">IF(FE5=0,0,FF5/(FE5/20))</f>
        <v>0.1111111111111111</v>
      </c>
      <c r="FH5" s="51">
        <f>'MASTER_ ALL areas - No.seedling'!FG5</f>
        <v>8</v>
      </c>
      <c r="FI5" s="55">
        <f t="shared" ref="FI5:FI18" si="58">IF(FE5=0,0,FH5/(FE5/20))</f>
        <v>0.88888888888888884</v>
      </c>
      <c r="FJ5" s="50">
        <f>'MASTER_ ALL areas - No.seedling'!FI5</f>
        <v>0</v>
      </c>
      <c r="FK5" s="51">
        <f>'MASTER_ ALL areas - No.seedling'!FJ5</f>
        <v>0</v>
      </c>
      <c r="FL5" s="52">
        <f t="shared" ref="FL5:FL18" si="59">IF(FJ5=0,0,FK5/(FJ5/20))</f>
        <v>0</v>
      </c>
      <c r="FM5" s="51">
        <f>'MASTER_ ALL areas - No.seedling'!FL5</f>
        <v>0</v>
      </c>
      <c r="FN5" s="55">
        <f t="shared" ref="FN5:FN18" si="60">IF(FJ5=0,0,FM5/(FJ5/20))</f>
        <v>0</v>
      </c>
      <c r="FO5" s="50">
        <f>'MASTER_ ALL areas - No.seedling'!FN5</f>
        <v>0</v>
      </c>
      <c r="FP5" s="51">
        <f>'MASTER_ ALL areas - No.seedling'!FO5</f>
        <v>0</v>
      </c>
      <c r="FQ5" s="52">
        <f t="shared" ref="FQ5:FQ18" si="61">IF(FO5=0,0,FP5/(FO5/20))</f>
        <v>0</v>
      </c>
      <c r="FR5" s="51">
        <f>'MASTER_ ALL areas - No.seedling'!FQ5</f>
        <v>0</v>
      </c>
      <c r="FS5" s="55">
        <f t="shared" ref="FS5:FS18" si="62">IF(FO5=0,0,FR5/(FO5/20))</f>
        <v>0</v>
      </c>
      <c r="FT5" s="50">
        <f>'MASTER_ ALL areas - No.seedling'!FS5</f>
        <v>0</v>
      </c>
      <c r="FU5" s="51">
        <f>'MASTER_ ALL areas - No.seedling'!FT5</f>
        <v>0</v>
      </c>
      <c r="FV5" s="52">
        <f t="shared" ref="FV5:FV18" si="63">IF(FT5=0,0,FU5/(FT5/20))</f>
        <v>0</v>
      </c>
      <c r="FW5" s="51">
        <f>'MASTER_ ALL areas - No.seedling'!FV5</f>
        <v>0</v>
      </c>
      <c r="FX5" s="55">
        <f t="shared" ref="FX5:FX18" si="64">IF(FT5=0,0,FW5/(FT5/20))</f>
        <v>0</v>
      </c>
      <c r="FY5" s="50">
        <f>'MASTER_ ALL areas - No.seedling'!FX5</f>
        <v>0</v>
      </c>
      <c r="FZ5" s="51">
        <f>'MASTER_ ALL areas - No.seedling'!FY5</f>
        <v>0</v>
      </c>
      <c r="GA5" s="52">
        <f t="shared" ref="GA5:GA18" si="65">IF(FY5=0,0,FZ5/(FY5/20))</f>
        <v>0</v>
      </c>
      <c r="GB5" s="51">
        <f>'MASTER_ ALL areas - No.seedling'!GA5</f>
        <v>0</v>
      </c>
      <c r="GC5" s="55">
        <f t="shared" ref="GC5:GC18" si="66">IF(FY5=0,0,GB5/(FY5/20))</f>
        <v>0</v>
      </c>
      <c r="GD5" s="50">
        <f>'MASTER_ ALL areas - No.seedling'!GC5</f>
        <v>0</v>
      </c>
      <c r="GE5" s="51">
        <f>'MASTER_ ALL areas - No.seedling'!GD5</f>
        <v>0</v>
      </c>
      <c r="GF5" s="52">
        <f t="shared" ref="GF5:GF18" si="67">IF(GD5=0,0,GE5/(GD5/20))</f>
        <v>0</v>
      </c>
      <c r="GG5" s="51">
        <f>'MASTER_ ALL areas - No.seedling'!GF5</f>
        <v>0</v>
      </c>
      <c r="GH5" s="55">
        <f t="shared" ref="GH5:GH18" si="68">IF(GD5=0,0,GG5/(GD5/20))</f>
        <v>0</v>
      </c>
      <c r="GI5" s="50">
        <f>'MASTER_ ALL areas - No.seedling'!GH5</f>
        <v>0</v>
      </c>
      <c r="GJ5" s="51">
        <f>'MASTER_ ALL areas - No.seedling'!GI5</f>
        <v>0</v>
      </c>
      <c r="GK5" s="52">
        <f t="shared" ref="GK5:GK18" si="69">IF(GI5=0,0,GJ5/(GI5/20))</f>
        <v>0</v>
      </c>
      <c r="GL5" s="51">
        <f>'MASTER_ ALL areas - No.seedling'!GK5</f>
        <v>0</v>
      </c>
      <c r="GM5" s="55">
        <f t="shared" ref="GM5:GM18" si="70">IF(GI5=0,0,GL5/(GI5/20))</f>
        <v>0</v>
      </c>
      <c r="GN5" s="50">
        <f>'MASTER_ ALL areas - No.seedling'!GM5</f>
        <v>0</v>
      </c>
      <c r="GO5" s="51">
        <f>'MASTER_ ALL areas - No.seedling'!GN5</f>
        <v>0</v>
      </c>
      <c r="GP5" s="52">
        <f t="shared" ref="GP5:GP18" si="71">IF(GN5=0,0,GO5/(GN5/20))</f>
        <v>0</v>
      </c>
      <c r="GQ5" s="51">
        <f>'MASTER_ ALL areas - No.seedling'!GP5</f>
        <v>0</v>
      </c>
      <c r="GR5" s="55">
        <f t="shared" ref="GR5:GR18" si="72">IF(GN5=0,0,GQ5/(GN5/20))</f>
        <v>0</v>
      </c>
      <c r="GS5" s="50">
        <f>'MASTER_ ALL areas - No.seedling'!GR5</f>
        <v>0</v>
      </c>
      <c r="GT5" s="51">
        <f>'MASTER_ ALL areas - No.seedling'!GS5</f>
        <v>0</v>
      </c>
      <c r="GU5" s="52">
        <f t="shared" ref="GU5:GU18" si="73">IF(GS5=0,0,GT5/(GS5/20))</f>
        <v>0</v>
      </c>
      <c r="GV5" s="51">
        <f>'MASTER_ ALL areas - No.seedling'!GU5</f>
        <v>0</v>
      </c>
      <c r="GW5" s="55">
        <f t="shared" ref="GW5:GW18" si="74">IF(GS5=0,0,GV5/(GS5/20))</f>
        <v>0</v>
      </c>
      <c r="GX5" s="50">
        <f>'MASTER_ ALL areas - No.seedling'!GW5</f>
        <v>0</v>
      </c>
      <c r="GY5" s="51">
        <f>'MASTER_ ALL areas - No.seedling'!GX5</f>
        <v>0</v>
      </c>
      <c r="GZ5" s="52">
        <f t="shared" ref="GZ5:GZ18" si="75">IF(GX5=0,0,GY5/(GX5/20))</f>
        <v>0</v>
      </c>
      <c r="HA5" s="51">
        <f>'MASTER_ ALL areas - No.seedling'!GZ5</f>
        <v>0</v>
      </c>
      <c r="HB5" s="55">
        <f t="shared" ref="HB5:HB18" si="76">IF(GX5=0,0,HA5/(GX5/20))</f>
        <v>0</v>
      </c>
      <c r="HC5" s="50">
        <f>'MASTER_ ALL areas - No.seedling'!HB5</f>
        <v>0</v>
      </c>
      <c r="HD5" s="51">
        <f>'MASTER_ ALL areas - No.seedling'!HC5</f>
        <v>0</v>
      </c>
      <c r="HE5" s="52">
        <f t="shared" ref="HE5:HE18" si="77">IF(HC5=0,0,HD5/(HC5/20))</f>
        <v>0</v>
      </c>
      <c r="HF5" s="51">
        <f>'MASTER_ ALL areas - No.seedling'!HE5</f>
        <v>0</v>
      </c>
      <c r="HG5" s="55">
        <f t="shared" ref="HG5:HG18" si="78">IF(HC5=0,0,HF5/(HC5/20))</f>
        <v>0</v>
      </c>
      <c r="HH5" s="50">
        <f>'MASTER_ ALL areas - No.seedling'!HG5</f>
        <v>0</v>
      </c>
      <c r="HI5" s="51">
        <f>'MASTER_ ALL areas - No.seedling'!HH5</f>
        <v>0</v>
      </c>
      <c r="HJ5" s="52">
        <f t="shared" ref="HJ5:HJ18" si="79">IF(HH5=0,0,HI5/(HH5/20))</f>
        <v>0</v>
      </c>
      <c r="HK5" s="51">
        <f>'MASTER_ ALL areas - No.seedling'!HJ5</f>
        <v>0</v>
      </c>
      <c r="HL5" s="55">
        <f t="shared" ref="HL5:HL18" si="80">IF(HH5=0,0,HK5/(HH5/20))</f>
        <v>0</v>
      </c>
      <c r="HM5" s="50">
        <f>'MASTER_ ALL areas - No.seedling'!HL5</f>
        <v>0</v>
      </c>
      <c r="HN5" s="51">
        <f>'MASTER_ ALL areas - No.seedling'!HM5</f>
        <v>0</v>
      </c>
      <c r="HO5" s="52">
        <f t="shared" ref="HO5:HO18" si="81">IF(HM5=0,0,HN5/(HM5/20))</f>
        <v>0</v>
      </c>
      <c r="HP5" s="51">
        <f>'MASTER_ ALL areas - No.seedling'!HO5</f>
        <v>0</v>
      </c>
      <c r="HQ5" s="55">
        <f t="shared" ref="HQ5:HQ18" si="82">IF(HM5=0,0,HP5/(HM5/20))</f>
        <v>0</v>
      </c>
      <c r="HR5" s="50">
        <f>'MASTER_ ALL areas - No.seedling'!HQ5</f>
        <v>0</v>
      </c>
      <c r="HS5" s="51">
        <f>'MASTER_ ALL areas - No.seedling'!HR5</f>
        <v>0</v>
      </c>
      <c r="HT5" s="52">
        <f t="shared" ref="HT5:HT18" si="83">IF(HR5=0,0,HS5/(HR5/20))</f>
        <v>0</v>
      </c>
      <c r="HU5" s="51">
        <f>'MASTER_ ALL areas - No.seedling'!HT5</f>
        <v>0</v>
      </c>
      <c r="HV5" s="55">
        <f t="shared" ref="HV5:HV18" si="84">IF(HR5=0,0,HU5/(HR5/20))</f>
        <v>0</v>
      </c>
      <c r="HW5" s="50">
        <f>'MASTER_ ALL areas - No.seedling'!HV5</f>
        <v>0</v>
      </c>
      <c r="HX5" s="51">
        <f>'MASTER_ ALL areas - No.seedling'!HW5</f>
        <v>0</v>
      </c>
      <c r="HY5" s="52">
        <f t="shared" ref="HY5:HY18" si="85">IF(HW5=0,0,HX5/(HW5/20))</f>
        <v>0</v>
      </c>
      <c r="HZ5" s="51">
        <f>'MASTER_ ALL areas - No.seedling'!HY5</f>
        <v>0</v>
      </c>
      <c r="IA5" s="55">
        <f t="shared" ref="IA5:IA18" si="86">IF(HW5=0,0,HZ5/(HW5/20))</f>
        <v>0</v>
      </c>
      <c r="IB5" s="50">
        <f>'MASTER_ ALL areas - No.seedling'!IA5</f>
        <v>0</v>
      </c>
      <c r="IC5" s="51">
        <f>'MASTER_ ALL areas - No.seedling'!IB5</f>
        <v>0</v>
      </c>
      <c r="ID5" s="52">
        <f t="shared" ref="ID5:ID18" si="87">IF(IB5=0,0,IC5/(IB5/20))</f>
        <v>0</v>
      </c>
      <c r="IE5" s="51">
        <f>'MASTER_ ALL areas - No.seedling'!ID5</f>
        <v>0</v>
      </c>
      <c r="IF5" s="60">
        <f t="shared" ref="IF5:IF18" si="88">IF(IB5=0,0,IE5/(IB5/20))</f>
        <v>0</v>
      </c>
      <c r="IG5" s="61" t="s">
        <v>91</v>
      </c>
      <c r="IH5" s="62"/>
    </row>
    <row r="6" spans="2:242" ht="33" customHeight="1" x14ac:dyDescent="0.25">
      <c r="B6" s="420">
        <v>2</v>
      </c>
      <c r="C6" s="421" t="s">
        <v>92</v>
      </c>
      <c r="D6" s="422">
        <v>215083</v>
      </c>
      <c r="E6" s="423">
        <v>930372</v>
      </c>
      <c r="F6" s="424" t="s">
        <v>89</v>
      </c>
      <c r="G6" s="88" t="s">
        <v>93</v>
      </c>
      <c r="H6" s="459">
        <f>'MASTER_ ALL areas - No.seedling'!G6</f>
        <v>1</v>
      </c>
      <c r="I6" s="70">
        <f>'MASTER_ ALL areas - No.seedling'!H6</f>
        <v>0</v>
      </c>
      <c r="J6" s="71">
        <f>'MASTER_ ALL areas - No.seedling'!I6</f>
        <v>47.2</v>
      </c>
      <c r="K6" s="72">
        <f>'MASTER_ ALL areas - No.seedling'!J6</f>
        <v>1</v>
      </c>
      <c r="L6" s="73">
        <f t="shared" si="0"/>
        <v>20</v>
      </c>
      <c r="M6" s="74">
        <f>'MASTER_ ALL areas - No.seedling'!L6</f>
        <v>20</v>
      </c>
      <c r="N6" s="113">
        <f>'MASTER_ ALL areas - No.seedling'!M6</f>
        <v>0</v>
      </c>
      <c r="O6" s="114">
        <f>'MASTER_ ALL areas - No.seedling'!N6</f>
        <v>0</v>
      </c>
      <c r="P6" s="80">
        <f>'MASTER_ ALL areas - No.seedling'!O6</f>
        <v>0</v>
      </c>
      <c r="Q6" s="81">
        <f>'MASTER_ ALL areas - No.seedling'!P6</f>
        <v>0</v>
      </c>
      <c r="R6" s="621"/>
      <c r="S6" s="617">
        <f>'MASTER_ ALL areas - No.seedling'!R6</f>
        <v>20</v>
      </c>
      <c r="T6" s="76">
        <f>'MASTER_ ALL areas - No.seedling'!S6</f>
        <v>0</v>
      </c>
      <c r="U6" s="77">
        <f t="shared" si="1"/>
        <v>0</v>
      </c>
      <c r="V6" s="82">
        <f>'MASTER_ ALL areas - No.seedling'!U6</f>
        <v>0</v>
      </c>
      <c r="W6" s="80">
        <f t="shared" si="2"/>
        <v>0</v>
      </c>
      <c r="X6" s="76">
        <f>'MASTER_ ALL areas - No.seedling'!W6</f>
        <v>0</v>
      </c>
      <c r="Y6" s="76">
        <f>'MASTER_ ALL areas - No.seedling'!X6</f>
        <v>0</v>
      </c>
      <c r="Z6" s="77">
        <f t="shared" si="3"/>
        <v>0</v>
      </c>
      <c r="AA6" s="82">
        <f>'MASTER_ ALL areas - No.seedling'!Z6</f>
        <v>0</v>
      </c>
      <c r="AB6" s="80">
        <f t="shared" si="4"/>
        <v>0</v>
      </c>
      <c r="AC6" s="76">
        <f>'MASTER_ ALL areas - No.seedling'!AB6</f>
        <v>0</v>
      </c>
      <c r="AD6" s="76">
        <f>'MASTER_ ALL areas - No.seedling'!AC6</f>
        <v>0</v>
      </c>
      <c r="AE6" s="77">
        <f t="shared" si="5"/>
        <v>0</v>
      </c>
      <c r="AF6" s="82">
        <f>'MASTER_ ALL areas - No.seedling'!AE6</f>
        <v>0</v>
      </c>
      <c r="AG6" s="80">
        <f t="shared" si="6"/>
        <v>0</v>
      </c>
      <c r="AH6" s="76">
        <f>'MASTER_ ALL areas - No.seedling'!AG6</f>
        <v>0</v>
      </c>
      <c r="AI6" s="76">
        <f>'MASTER_ ALL areas - No.seedling'!AH6</f>
        <v>0</v>
      </c>
      <c r="AJ6" s="77">
        <f t="shared" si="7"/>
        <v>0</v>
      </c>
      <c r="AK6" s="82">
        <f>'MASTER_ ALL areas - No.seedling'!AJ6</f>
        <v>0</v>
      </c>
      <c r="AL6" s="81">
        <f t="shared" si="8"/>
        <v>0</v>
      </c>
      <c r="AM6" s="621"/>
      <c r="AN6" s="617">
        <f>'MASTER_ ALL areas - No.seedling'!AM6</f>
        <v>20</v>
      </c>
      <c r="AO6" s="76">
        <f>'MASTER_ ALL areas - No.seedling'!AN6</f>
        <v>0</v>
      </c>
      <c r="AP6" s="77">
        <f t="shared" si="9"/>
        <v>0</v>
      </c>
      <c r="AQ6" s="82">
        <f>'MASTER_ ALL areas - No.seedling'!AP6</f>
        <v>0</v>
      </c>
      <c r="AR6" s="77">
        <f t="shared" si="10"/>
        <v>0</v>
      </c>
      <c r="AS6" s="82">
        <f>'MASTER_ ALL areas - No.seedling'!AR6</f>
        <v>0</v>
      </c>
      <c r="AT6" s="76">
        <f>'MASTER_ ALL areas - No.seedling'!AS6</f>
        <v>0</v>
      </c>
      <c r="AU6" s="77">
        <f t="shared" si="11"/>
        <v>0</v>
      </c>
      <c r="AV6" s="82">
        <f>'MASTER_ ALL areas - No.seedling'!AU6</f>
        <v>0</v>
      </c>
      <c r="AW6" s="77">
        <f t="shared" si="12"/>
        <v>0</v>
      </c>
      <c r="AX6" s="71">
        <f>'MASTER_ ALL areas - No.seedling'!AW6</f>
        <v>0</v>
      </c>
      <c r="AY6" s="82">
        <f>'MASTER_ ALL areas - No.seedling'!AX6</f>
        <v>0</v>
      </c>
      <c r="AZ6" s="77">
        <f t="shared" si="13"/>
        <v>0</v>
      </c>
      <c r="BA6" s="82">
        <f>'MASTER_ ALL areas - No.seedling'!AZ6</f>
        <v>0</v>
      </c>
      <c r="BB6" s="77">
        <f t="shared" si="14"/>
        <v>0</v>
      </c>
      <c r="BC6" s="82">
        <f>'MASTER_ ALL areas - No.seedling'!BB6</f>
        <v>0</v>
      </c>
      <c r="BD6" s="76">
        <f>'MASTER_ ALL areas - No.seedling'!BC6</f>
        <v>0</v>
      </c>
      <c r="BE6" s="77">
        <f t="shared" si="15"/>
        <v>0</v>
      </c>
      <c r="BF6" s="82">
        <f>'MASTER_ ALL areas - No.seedling'!BE6</f>
        <v>0</v>
      </c>
      <c r="BG6" s="77">
        <f t="shared" si="16"/>
        <v>0</v>
      </c>
      <c r="BH6" s="82">
        <f>'MASTER_ ALL areas - No.seedling'!BG6</f>
        <v>0</v>
      </c>
      <c r="BI6" s="76">
        <f>'MASTER_ ALL areas - No.seedling'!BH6</f>
        <v>0</v>
      </c>
      <c r="BJ6" s="77">
        <f t="shared" si="17"/>
        <v>0</v>
      </c>
      <c r="BK6" s="82">
        <f>'MASTER_ ALL areas - No.seedling'!BJ6</f>
        <v>0</v>
      </c>
      <c r="BL6" s="77">
        <f t="shared" si="18"/>
        <v>0</v>
      </c>
      <c r="BM6" s="82">
        <f>'MASTER_ ALL areas - No.seedling'!BL6</f>
        <v>0</v>
      </c>
      <c r="BN6" s="76">
        <f>'MASTER_ ALL areas - No.seedling'!BM6</f>
        <v>0</v>
      </c>
      <c r="BO6" s="77">
        <f t="shared" si="19"/>
        <v>0</v>
      </c>
      <c r="BP6" s="82">
        <f>'MASTER_ ALL areas - No.seedling'!BO6</f>
        <v>0</v>
      </c>
      <c r="BQ6" s="77">
        <f t="shared" si="20"/>
        <v>0</v>
      </c>
      <c r="BR6" s="82">
        <f>'MASTER_ ALL areas - No.seedling'!BQ6</f>
        <v>0</v>
      </c>
      <c r="BS6" s="76">
        <f>'MASTER_ ALL areas - No.seedling'!BR6</f>
        <v>0</v>
      </c>
      <c r="BT6" s="77">
        <f t="shared" si="21"/>
        <v>0</v>
      </c>
      <c r="BU6" s="82">
        <f>'MASTER_ ALL areas - No.seedling'!BT6</f>
        <v>0</v>
      </c>
      <c r="BV6" s="77">
        <f t="shared" si="22"/>
        <v>0</v>
      </c>
      <c r="BW6" s="82">
        <f>'MASTER_ ALL areas - No.seedling'!BV6</f>
        <v>0</v>
      </c>
      <c r="BX6" s="76">
        <f>'MASTER_ ALL areas - No.seedling'!BW6</f>
        <v>0</v>
      </c>
      <c r="BY6" s="77">
        <f t="shared" si="23"/>
        <v>0</v>
      </c>
      <c r="BZ6" s="82">
        <f>'MASTER_ ALL areas - No.seedling'!BY6</f>
        <v>0</v>
      </c>
      <c r="CA6" s="81">
        <f t="shared" si="24"/>
        <v>0</v>
      </c>
      <c r="CB6" s="79"/>
      <c r="CC6" s="75">
        <f>'MASTER_ ALL areas - No.seedling'!CB6</f>
        <v>20</v>
      </c>
      <c r="CD6" s="76">
        <f>'MASTER_ ALL areas - No.seedling'!CC6</f>
        <v>0</v>
      </c>
      <c r="CE6" s="80">
        <f t="shared" si="25"/>
        <v>0</v>
      </c>
      <c r="CF6" s="76">
        <f>'MASTER_ ALL areas - No.seedling'!CE6</f>
        <v>0</v>
      </c>
      <c r="CG6" s="81">
        <f t="shared" si="26"/>
        <v>0</v>
      </c>
      <c r="CH6" s="113">
        <f>'MASTER_ ALL areas - No.seedling'!CG6</f>
        <v>0</v>
      </c>
      <c r="CI6" s="76">
        <f>'MASTER_ ALL areas - No.seedling'!CH6</f>
        <v>0</v>
      </c>
      <c r="CJ6" s="80">
        <f t="shared" si="27"/>
        <v>0</v>
      </c>
      <c r="CK6" s="76">
        <f>'MASTER_ ALL areas - No.seedling'!CJ6</f>
        <v>0</v>
      </c>
      <c r="CL6" s="81">
        <f t="shared" si="28"/>
        <v>0</v>
      </c>
      <c r="CM6" s="113">
        <f>'MASTER_ ALL areas - No.seedling'!CL6</f>
        <v>0</v>
      </c>
      <c r="CN6" s="76">
        <f>'MASTER_ ALL areas - No.seedling'!CM6</f>
        <v>0</v>
      </c>
      <c r="CO6" s="80">
        <f t="shared" si="29"/>
        <v>0</v>
      </c>
      <c r="CP6" s="76">
        <f>'MASTER_ ALL areas - No.seedling'!CO6</f>
        <v>0</v>
      </c>
      <c r="CQ6" s="81">
        <f t="shared" si="30"/>
        <v>0</v>
      </c>
      <c r="CR6" s="113">
        <f>'MASTER_ ALL areas - No.seedling'!CQ6</f>
        <v>0</v>
      </c>
      <c r="CS6" s="76">
        <f>'MASTER_ ALL areas - No.seedling'!CR6</f>
        <v>0</v>
      </c>
      <c r="CT6" s="80">
        <f t="shared" si="31"/>
        <v>0</v>
      </c>
      <c r="CU6" s="76">
        <f>'MASTER_ ALL areas - No.seedling'!CT6</f>
        <v>0</v>
      </c>
      <c r="CV6" s="81">
        <f t="shared" si="32"/>
        <v>0</v>
      </c>
      <c r="CW6" s="113">
        <f>'MASTER_ ALL areas - No.seedling'!CV6</f>
        <v>0</v>
      </c>
      <c r="CX6" s="76">
        <f>'MASTER_ ALL areas - No.seedling'!CW6</f>
        <v>0</v>
      </c>
      <c r="CY6" s="80">
        <f t="shared" si="33"/>
        <v>0</v>
      </c>
      <c r="CZ6" s="76">
        <f>'MASTER_ ALL areas - No.seedling'!CY6</f>
        <v>0</v>
      </c>
      <c r="DA6" s="81">
        <f t="shared" si="34"/>
        <v>0</v>
      </c>
      <c r="DB6" s="113">
        <f>'MASTER_ ALL areas - No.seedling'!DA6</f>
        <v>0</v>
      </c>
      <c r="DC6" s="76">
        <f>'MASTER_ ALL areas - No.seedling'!DB6</f>
        <v>0</v>
      </c>
      <c r="DD6" s="80">
        <f t="shared" si="35"/>
        <v>0</v>
      </c>
      <c r="DE6" s="76">
        <f>'MASTER_ ALL areas - No.seedling'!DD6</f>
        <v>0</v>
      </c>
      <c r="DF6" s="81">
        <f t="shared" si="36"/>
        <v>0</v>
      </c>
      <c r="DG6" s="113">
        <f>'MASTER_ ALL areas - No.seedling'!DF6</f>
        <v>0</v>
      </c>
      <c r="DH6" s="76">
        <f>'MASTER_ ALL areas - No.seedling'!DG6</f>
        <v>0</v>
      </c>
      <c r="DI6" s="80">
        <f t="shared" si="37"/>
        <v>0</v>
      </c>
      <c r="DJ6" s="76">
        <f>'MASTER_ ALL areas - No.seedling'!DI6</f>
        <v>0</v>
      </c>
      <c r="DK6" s="81">
        <f t="shared" si="38"/>
        <v>0</v>
      </c>
      <c r="DL6" s="113">
        <f>'MASTER_ ALL areas - No.seedling'!DK6</f>
        <v>0</v>
      </c>
      <c r="DM6" s="76">
        <f>'MASTER_ ALL areas - No.seedling'!DL6</f>
        <v>0</v>
      </c>
      <c r="DN6" s="80">
        <f t="shared" si="39"/>
        <v>0</v>
      </c>
      <c r="DO6" s="76">
        <f>'MASTER_ ALL areas - No.seedling'!DN6</f>
        <v>0</v>
      </c>
      <c r="DP6" s="81">
        <f t="shared" si="40"/>
        <v>0</v>
      </c>
      <c r="DQ6" s="113">
        <f>'MASTER_ ALL areas - No.seedling'!DP6</f>
        <v>0</v>
      </c>
      <c r="DR6" s="76">
        <f>'MASTER_ ALL areas - No.seedling'!DQ6</f>
        <v>0</v>
      </c>
      <c r="DS6" s="80">
        <f t="shared" si="41"/>
        <v>0</v>
      </c>
      <c r="DT6" s="76">
        <f>'MASTER_ ALL areas - No.seedling'!DS6</f>
        <v>0</v>
      </c>
      <c r="DU6" s="81">
        <f t="shared" si="42"/>
        <v>0</v>
      </c>
      <c r="DV6" s="113">
        <f>'MASTER_ ALL areas - No.seedling'!DU6</f>
        <v>0</v>
      </c>
      <c r="DW6" s="76">
        <f>'MASTER_ ALL areas - No.seedling'!DV6</f>
        <v>0</v>
      </c>
      <c r="DX6" s="80">
        <f t="shared" si="43"/>
        <v>0</v>
      </c>
      <c r="DY6" s="76">
        <f>'MASTER_ ALL areas - No.seedling'!DX6</f>
        <v>0</v>
      </c>
      <c r="DZ6" s="81">
        <f t="shared" si="44"/>
        <v>0</v>
      </c>
      <c r="EA6" s="113">
        <f>'MASTER_ ALL areas - No.seedling'!DZ6</f>
        <v>0</v>
      </c>
      <c r="EB6" s="76">
        <f>'MASTER_ ALL areas - No.seedling'!EA6</f>
        <v>0</v>
      </c>
      <c r="EC6" s="80">
        <f t="shared" si="45"/>
        <v>0</v>
      </c>
      <c r="ED6" s="76">
        <f>'MASTER_ ALL areas - No.seedling'!EC6</f>
        <v>0</v>
      </c>
      <c r="EE6" s="81">
        <f t="shared" si="46"/>
        <v>0</v>
      </c>
      <c r="EF6" s="113">
        <f>'MASTER_ ALL areas - No.seedling'!EE6</f>
        <v>0</v>
      </c>
      <c r="EG6" s="76">
        <f>'MASTER_ ALL areas - No.seedling'!EF6</f>
        <v>0</v>
      </c>
      <c r="EH6" s="80">
        <f t="shared" si="47"/>
        <v>0</v>
      </c>
      <c r="EI6" s="76">
        <f>'MASTER_ ALL areas - No.seedling'!EH6</f>
        <v>0</v>
      </c>
      <c r="EJ6" s="81">
        <f t="shared" si="48"/>
        <v>0</v>
      </c>
      <c r="EK6" s="113">
        <f>'MASTER_ ALL areas - No.seedling'!EJ6</f>
        <v>0</v>
      </c>
      <c r="EL6" s="76">
        <f>'MASTER_ ALL areas - No.seedling'!EK6</f>
        <v>0</v>
      </c>
      <c r="EM6" s="80">
        <f t="shared" si="49"/>
        <v>0</v>
      </c>
      <c r="EN6" s="76">
        <f>'MASTER_ ALL areas - No.seedling'!EM6</f>
        <v>0</v>
      </c>
      <c r="EO6" s="81">
        <f t="shared" si="50"/>
        <v>0</v>
      </c>
      <c r="EP6" s="113">
        <f>'MASTER_ ALL areas - No.seedling'!EO6</f>
        <v>0</v>
      </c>
      <c r="EQ6" s="76">
        <f>'MASTER_ ALL areas - No.seedling'!EP6</f>
        <v>0</v>
      </c>
      <c r="ER6" s="80">
        <f t="shared" si="51"/>
        <v>0</v>
      </c>
      <c r="ES6" s="76">
        <f>'MASTER_ ALL areas - No.seedling'!ER6</f>
        <v>0</v>
      </c>
      <c r="ET6" s="81">
        <f t="shared" si="52"/>
        <v>0</v>
      </c>
      <c r="EU6" s="113">
        <f>'MASTER_ ALL areas - No.seedling'!ET6</f>
        <v>0</v>
      </c>
      <c r="EV6" s="76">
        <f>'MASTER_ ALL areas - No.seedling'!EU6</f>
        <v>0</v>
      </c>
      <c r="EW6" s="80">
        <f t="shared" si="53"/>
        <v>0</v>
      </c>
      <c r="EX6" s="76">
        <f>'MASTER_ ALL areas - No.seedling'!EW6</f>
        <v>0</v>
      </c>
      <c r="EY6" s="81">
        <f t="shared" si="54"/>
        <v>0</v>
      </c>
      <c r="EZ6" s="113">
        <f>'MASTER_ ALL areas - No.seedling'!EY6</f>
        <v>0</v>
      </c>
      <c r="FA6" s="76">
        <f>'MASTER_ ALL areas - No.seedling'!EZ6</f>
        <v>0</v>
      </c>
      <c r="FB6" s="80">
        <f t="shared" si="55"/>
        <v>0</v>
      </c>
      <c r="FC6" s="76">
        <f>'MASTER_ ALL areas - No.seedling'!FB6</f>
        <v>0</v>
      </c>
      <c r="FD6" s="81">
        <f t="shared" si="56"/>
        <v>0</v>
      </c>
      <c r="FE6" s="113">
        <f>'MASTER_ ALL areas - No.seedling'!FD6</f>
        <v>0</v>
      </c>
      <c r="FF6" s="76">
        <f>'MASTER_ ALL areas - No.seedling'!FE6</f>
        <v>0</v>
      </c>
      <c r="FG6" s="80">
        <f t="shared" si="57"/>
        <v>0</v>
      </c>
      <c r="FH6" s="76">
        <f>'MASTER_ ALL areas - No.seedling'!FG6</f>
        <v>0</v>
      </c>
      <c r="FI6" s="81">
        <f t="shared" si="58"/>
        <v>0</v>
      </c>
      <c r="FJ6" s="113">
        <f>'MASTER_ ALL areas - No.seedling'!FI6</f>
        <v>0</v>
      </c>
      <c r="FK6" s="76">
        <f>'MASTER_ ALL areas - No.seedling'!FJ6</f>
        <v>0</v>
      </c>
      <c r="FL6" s="80">
        <f t="shared" si="59"/>
        <v>0</v>
      </c>
      <c r="FM6" s="76">
        <f>'MASTER_ ALL areas - No.seedling'!FL6</f>
        <v>0</v>
      </c>
      <c r="FN6" s="81">
        <f t="shared" si="60"/>
        <v>0</v>
      </c>
      <c r="FO6" s="113">
        <f>'MASTER_ ALL areas - No.seedling'!FN6</f>
        <v>0</v>
      </c>
      <c r="FP6" s="76">
        <f>'MASTER_ ALL areas - No.seedling'!FO6</f>
        <v>0</v>
      </c>
      <c r="FQ6" s="80">
        <f t="shared" si="61"/>
        <v>0</v>
      </c>
      <c r="FR6" s="76">
        <f>'MASTER_ ALL areas - No.seedling'!FQ6</f>
        <v>0</v>
      </c>
      <c r="FS6" s="81">
        <f t="shared" si="62"/>
        <v>0</v>
      </c>
      <c r="FT6" s="113">
        <f>'MASTER_ ALL areas - No.seedling'!FS6</f>
        <v>0</v>
      </c>
      <c r="FU6" s="76">
        <f>'MASTER_ ALL areas - No.seedling'!FT6</f>
        <v>0</v>
      </c>
      <c r="FV6" s="80">
        <f t="shared" si="63"/>
        <v>0</v>
      </c>
      <c r="FW6" s="76">
        <f>'MASTER_ ALL areas - No.seedling'!FV6</f>
        <v>0</v>
      </c>
      <c r="FX6" s="81">
        <f t="shared" si="64"/>
        <v>0</v>
      </c>
      <c r="FY6" s="113">
        <f>'MASTER_ ALL areas - No.seedling'!FX6</f>
        <v>0</v>
      </c>
      <c r="FZ6" s="76">
        <f>'MASTER_ ALL areas - No.seedling'!FY6</f>
        <v>0</v>
      </c>
      <c r="GA6" s="80">
        <f t="shared" si="65"/>
        <v>0</v>
      </c>
      <c r="GB6" s="76">
        <f>'MASTER_ ALL areas - No.seedling'!GA6</f>
        <v>0</v>
      </c>
      <c r="GC6" s="81">
        <f t="shared" si="66"/>
        <v>0</v>
      </c>
      <c r="GD6" s="113">
        <f>'MASTER_ ALL areas - No.seedling'!GC6</f>
        <v>0</v>
      </c>
      <c r="GE6" s="76">
        <f>'MASTER_ ALL areas - No.seedling'!GD6</f>
        <v>0</v>
      </c>
      <c r="GF6" s="80">
        <f t="shared" si="67"/>
        <v>0</v>
      </c>
      <c r="GG6" s="76">
        <f>'MASTER_ ALL areas - No.seedling'!GF6</f>
        <v>0</v>
      </c>
      <c r="GH6" s="81">
        <f t="shared" si="68"/>
        <v>0</v>
      </c>
      <c r="GI6" s="113">
        <f>'MASTER_ ALL areas - No.seedling'!GH6</f>
        <v>0</v>
      </c>
      <c r="GJ6" s="76">
        <f>'MASTER_ ALL areas - No.seedling'!GI6</f>
        <v>0</v>
      </c>
      <c r="GK6" s="80">
        <f t="shared" si="69"/>
        <v>0</v>
      </c>
      <c r="GL6" s="76">
        <f>'MASTER_ ALL areas - No.seedling'!GK6</f>
        <v>0</v>
      </c>
      <c r="GM6" s="81">
        <f t="shared" si="70"/>
        <v>0</v>
      </c>
      <c r="GN6" s="113">
        <f>'MASTER_ ALL areas - No.seedling'!GM6</f>
        <v>0</v>
      </c>
      <c r="GO6" s="76">
        <f>'MASTER_ ALL areas - No.seedling'!GN6</f>
        <v>0</v>
      </c>
      <c r="GP6" s="80">
        <f t="shared" si="71"/>
        <v>0</v>
      </c>
      <c r="GQ6" s="76">
        <f>'MASTER_ ALL areas - No.seedling'!GP6</f>
        <v>0</v>
      </c>
      <c r="GR6" s="81">
        <f t="shared" si="72"/>
        <v>0</v>
      </c>
      <c r="GS6" s="113">
        <f>'MASTER_ ALL areas - No.seedling'!GR6</f>
        <v>0</v>
      </c>
      <c r="GT6" s="76">
        <f>'MASTER_ ALL areas - No.seedling'!GS6</f>
        <v>0</v>
      </c>
      <c r="GU6" s="80">
        <f t="shared" si="73"/>
        <v>0</v>
      </c>
      <c r="GV6" s="76">
        <f>'MASTER_ ALL areas - No.seedling'!GU6</f>
        <v>0</v>
      </c>
      <c r="GW6" s="81">
        <f t="shared" si="74"/>
        <v>0</v>
      </c>
      <c r="GX6" s="113">
        <f>'MASTER_ ALL areas - No.seedling'!GW6</f>
        <v>0</v>
      </c>
      <c r="GY6" s="76">
        <f>'MASTER_ ALL areas - No.seedling'!GX6</f>
        <v>0</v>
      </c>
      <c r="GZ6" s="80">
        <f t="shared" si="75"/>
        <v>0</v>
      </c>
      <c r="HA6" s="76">
        <f>'MASTER_ ALL areas - No.seedling'!GZ6</f>
        <v>0</v>
      </c>
      <c r="HB6" s="81">
        <f t="shared" si="76"/>
        <v>0</v>
      </c>
      <c r="HC6" s="113">
        <f>'MASTER_ ALL areas - No.seedling'!HB6</f>
        <v>0</v>
      </c>
      <c r="HD6" s="76">
        <f>'MASTER_ ALL areas - No.seedling'!HC6</f>
        <v>0</v>
      </c>
      <c r="HE6" s="80">
        <f t="shared" si="77"/>
        <v>0</v>
      </c>
      <c r="HF6" s="76">
        <f>'MASTER_ ALL areas - No.seedling'!HE6</f>
        <v>0</v>
      </c>
      <c r="HG6" s="81">
        <f t="shared" si="78"/>
        <v>0</v>
      </c>
      <c r="HH6" s="113">
        <f>'MASTER_ ALL areas - No.seedling'!HG6</f>
        <v>0</v>
      </c>
      <c r="HI6" s="76">
        <f>'MASTER_ ALL areas - No.seedling'!HH6</f>
        <v>0</v>
      </c>
      <c r="HJ6" s="80">
        <f t="shared" si="79"/>
        <v>0</v>
      </c>
      <c r="HK6" s="76">
        <f>'MASTER_ ALL areas - No.seedling'!HJ6</f>
        <v>0</v>
      </c>
      <c r="HL6" s="81">
        <f t="shared" si="80"/>
        <v>0</v>
      </c>
      <c r="HM6" s="113">
        <f>'MASTER_ ALL areas - No.seedling'!HL6</f>
        <v>0</v>
      </c>
      <c r="HN6" s="76">
        <f>'MASTER_ ALL areas - No.seedling'!HM6</f>
        <v>0</v>
      </c>
      <c r="HO6" s="80">
        <f t="shared" si="81"/>
        <v>0</v>
      </c>
      <c r="HP6" s="76">
        <f>'MASTER_ ALL areas - No.seedling'!HO6</f>
        <v>0</v>
      </c>
      <c r="HQ6" s="81">
        <f t="shared" si="82"/>
        <v>0</v>
      </c>
      <c r="HR6" s="113">
        <f>'MASTER_ ALL areas - No.seedling'!HQ6</f>
        <v>0</v>
      </c>
      <c r="HS6" s="76">
        <f>'MASTER_ ALL areas - No.seedling'!HR6</f>
        <v>0</v>
      </c>
      <c r="HT6" s="80">
        <f t="shared" si="83"/>
        <v>0</v>
      </c>
      <c r="HU6" s="76">
        <f>'MASTER_ ALL areas - No.seedling'!HT6</f>
        <v>0</v>
      </c>
      <c r="HV6" s="81">
        <f t="shared" si="84"/>
        <v>0</v>
      </c>
      <c r="HW6" s="113">
        <f>'MASTER_ ALL areas - No.seedling'!HV6</f>
        <v>0</v>
      </c>
      <c r="HX6" s="76">
        <f>'MASTER_ ALL areas - No.seedling'!HW6</f>
        <v>0</v>
      </c>
      <c r="HY6" s="80">
        <f t="shared" si="85"/>
        <v>0</v>
      </c>
      <c r="HZ6" s="76">
        <f>'MASTER_ ALL areas - No.seedling'!HY6</f>
        <v>0</v>
      </c>
      <c r="IA6" s="81">
        <f t="shared" si="86"/>
        <v>0</v>
      </c>
      <c r="IB6" s="113">
        <f>'MASTER_ ALL areas - No.seedling'!IA6</f>
        <v>0</v>
      </c>
      <c r="IC6" s="76">
        <f>'MASTER_ ALL areas - No.seedling'!IB6</f>
        <v>0</v>
      </c>
      <c r="ID6" s="80">
        <f t="shared" si="87"/>
        <v>0</v>
      </c>
      <c r="IE6" s="76">
        <f>'MASTER_ ALL areas - No.seedling'!ID6</f>
        <v>0</v>
      </c>
      <c r="IF6" s="85">
        <f t="shared" si="88"/>
        <v>0</v>
      </c>
      <c r="IG6" s="86" t="s">
        <v>94</v>
      </c>
      <c r="IH6" s="87"/>
    </row>
    <row r="7" spans="2:242" ht="33" customHeight="1" x14ac:dyDescent="0.25">
      <c r="B7" s="420">
        <v>3</v>
      </c>
      <c r="C7" s="421" t="s">
        <v>95</v>
      </c>
      <c r="D7" s="422">
        <v>214869</v>
      </c>
      <c r="E7" s="423">
        <v>930582</v>
      </c>
      <c r="F7" s="424" t="s">
        <v>89</v>
      </c>
      <c r="G7" s="88" t="s">
        <v>96</v>
      </c>
      <c r="H7" s="459">
        <f>'MASTER_ ALL areas - No.seedling'!G7</f>
        <v>6</v>
      </c>
      <c r="I7" s="70">
        <f>'MASTER_ ALL areas - No.seedling'!H7</f>
        <v>0.75</v>
      </c>
      <c r="J7" s="71">
        <f>'MASTER_ ALL areas - No.seedling'!I7</f>
        <v>39</v>
      </c>
      <c r="K7" s="72">
        <f>'MASTER_ ALL areas - No.seedling'!J7</f>
        <v>44</v>
      </c>
      <c r="L7" s="73">
        <f t="shared" si="0"/>
        <v>880</v>
      </c>
      <c r="M7" s="74">
        <f>'MASTER_ ALL areas - No.seedling'!L7</f>
        <v>880</v>
      </c>
      <c r="N7" s="113">
        <f>'MASTER_ ALL areas - No.seedling'!M7</f>
        <v>0</v>
      </c>
      <c r="O7" s="114">
        <f>'MASTER_ ALL areas - No.seedling'!N7</f>
        <v>15</v>
      </c>
      <c r="P7" s="80">
        <f>'MASTER_ ALL areas - No.seedling'!O7</f>
        <v>0</v>
      </c>
      <c r="Q7" s="81">
        <f>'MASTER_ ALL areas - No.seedling'!P7</f>
        <v>0.34090909090909088</v>
      </c>
      <c r="R7" s="621"/>
      <c r="S7" s="617">
        <f>'MASTER_ ALL areas - No.seedling'!R7</f>
        <v>880</v>
      </c>
      <c r="T7" s="76">
        <f>'MASTER_ ALL areas - No.seedling'!S7</f>
        <v>0</v>
      </c>
      <c r="U7" s="77">
        <f t="shared" si="1"/>
        <v>0</v>
      </c>
      <c r="V7" s="82">
        <f>'MASTER_ ALL areas - No.seedling'!U7</f>
        <v>15</v>
      </c>
      <c r="W7" s="80">
        <f t="shared" si="2"/>
        <v>0.34090909090909088</v>
      </c>
      <c r="X7" s="76">
        <f>'MASTER_ ALL areas - No.seedling'!W7</f>
        <v>0</v>
      </c>
      <c r="Y7" s="76">
        <f>'MASTER_ ALL areas - No.seedling'!X7</f>
        <v>0</v>
      </c>
      <c r="Z7" s="77">
        <f t="shared" si="3"/>
        <v>0</v>
      </c>
      <c r="AA7" s="82">
        <f>'MASTER_ ALL areas - No.seedling'!Z7</f>
        <v>0</v>
      </c>
      <c r="AB7" s="80">
        <f t="shared" si="4"/>
        <v>0</v>
      </c>
      <c r="AC7" s="76">
        <f>'MASTER_ ALL areas - No.seedling'!AB7</f>
        <v>0</v>
      </c>
      <c r="AD7" s="76">
        <f>'MASTER_ ALL areas - No.seedling'!AC7</f>
        <v>0</v>
      </c>
      <c r="AE7" s="77">
        <f t="shared" si="5"/>
        <v>0</v>
      </c>
      <c r="AF7" s="82">
        <f>'MASTER_ ALL areas - No.seedling'!AE7</f>
        <v>0</v>
      </c>
      <c r="AG7" s="80">
        <f t="shared" si="6"/>
        <v>0</v>
      </c>
      <c r="AH7" s="76">
        <f>'MASTER_ ALL areas - No.seedling'!AG7</f>
        <v>0</v>
      </c>
      <c r="AI7" s="76">
        <f>'MASTER_ ALL areas - No.seedling'!AH7</f>
        <v>0</v>
      </c>
      <c r="AJ7" s="77">
        <f t="shared" si="7"/>
        <v>0</v>
      </c>
      <c r="AK7" s="82">
        <f>'MASTER_ ALL areas - No.seedling'!AJ7</f>
        <v>0</v>
      </c>
      <c r="AL7" s="81">
        <f t="shared" si="8"/>
        <v>0</v>
      </c>
      <c r="AM7" s="621"/>
      <c r="AN7" s="617">
        <f>'MASTER_ ALL areas - No.seedling'!AM7</f>
        <v>0</v>
      </c>
      <c r="AO7" s="76">
        <f>'MASTER_ ALL areas - No.seedling'!AN7</f>
        <v>0</v>
      </c>
      <c r="AP7" s="77">
        <f t="shared" si="9"/>
        <v>0</v>
      </c>
      <c r="AQ7" s="82">
        <f>'MASTER_ ALL areas - No.seedling'!AP7</f>
        <v>0</v>
      </c>
      <c r="AR7" s="77">
        <f t="shared" si="10"/>
        <v>0</v>
      </c>
      <c r="AS7" s="82">
        <f>'MASTER_ ALL areas - No.seedling'!AR7</f>
        <v>880</v>
      </c>
      <c r="AT7" s="76">
        <f>'MASTER_ ALL areas - No.seedling'!AS7</f>
        <v>0</v>
      </c>
      <c r="AU7" s="77">
        <f t="shared" si="11"/>
        <v>0</v>
      </c>
      <c r="AV7" s="82">
        <f>'MASTER_ ALL areas - No.seedling'!AU7</f>
        <v>15</v>
      </c>
      <c r="AW7" s="77">
        <f t="shared" si="12"/>
        <v>0.34090909090909088</v>
      </c>
      <c r="AX7" s="71">
        <f>'MASTER_ ALL areas - No.seedling'!AW7</f>
        <v>0</v>
      </c>
      <c r="AY7" s="82">
        <f>'MASTER_ ALL areas - No.seedling'!AX7</f>
        <v>0</v>
      </c>
      <c r="AZ7" s="77">
        <f t="shared" si="13"/>
        <v>0</v>
      </c>
      <c r="BA7" s="82">
        <f>'MASTER_ ALL areas - No.seedling'!AZ7</f>
        <v>0</v>
      </c>
      <c r="BB7" s="77">
        <f t="shared" si="14"/>
        <v>0</v>
      </c>
      <c r="BC7" s="82">
        <f>'MASTER_ ALL areas - No.seedling'!BB7</f>
        <v>0</v>
      </c>
      <c r="BD7" s="76">
        <f>'MASTER_ ALL areas - No.seedling'!BC7</f>
        <v>0</v>
      </c>
      <c r="BE7" s="77">
        <f t="shared" si="15"/>
        <v>0</v>
      </c>
      <c r="BF7" s="82">
        <f>'MASTER_ ALL areas - No.seedling'!BE7</f>
        <v>0</v>
      </c>
      <c r="BG7" s="77">
        <f t="shared" si="16"/>
        <v>0</v>
      </c>
      <c r="BH7" s="82">
        <f>'MASTER_ ALL areas - No.seedling'!BG7</f>
        <v>0</v>
      </c>
      <c r="BI7" s="76">
        <f>'MASTER_ ALL areas - No.seedling'!BH7</f>
        <v>0</v>
      </c>
      <c r="BJ7" s="77">
        <f t="shared" si="17"/>
        <v>0</v>
      </c>
      <c r="BK7" s="82">
        <f>'MASTER_ ALL areas - No.seedling'!BJ7</f>
        <v>0</v>
      </c>
      <c r="BL7" s="77">
        <f t="shared" si="18"/>
        <v>0</v>
      </c>
      <c r="BM7" s="82">
        <f>'MASTER_ ALL areas - No.seedling'!BL7</f>
        <v>0</v>
      </c>
      <c r="BN7" s="76">
        <f>'MASTER_ ALL areas - No.seedling'!BM7</f>
        <v>0</v>
      </c>
      <c r="BO7" s="77">
        <f t="shared" si="19"/>
        <v>0</v>
      </c>
      <c r="BP7" s="82">
        <f>'MASTER_ ALL areas - No.seedling'!BO7</f>
        <v>0</v>
      </c>
      <c r="BQ7" s="77">
        <f t="shared" si="20"/>
        <v>0</v>
      </c>
      <c r="BR7" s="82">
        <f>'MASTER_ ALL areas - No.seedling'!BQ7</f>
        <v>0</v>
      </c>
      <c r="BS7" s="76">
        <f>'MASTER_ ALL areas - No.seedling'!BR7</f>
        <v>0</v>
      </c>
      <c r="BT7" s="77">
        <f t="shared" si="21"/>
        <v>0</v>
      </c>
      <c r="BU7" s="82">
        <f>'MASTER_ ALL areas - No.seedling'!BT7</f>
        <v>0</v>
      </c>
      <c r="BV7" s="77">
        <f t="shared" si="22"/>
        <v>0</v>
      </c>
      <c r="BW7" s="82">
        <f>'MASTER_ ALL areas - No.seedling'!BV7</f>
        <v>0</v>
      </c>
      <c r="BX7" s="76">
        <f>'MASTER_ ALL areas - No.seedling'!BW7</f>
        <v>0</v>
      </c>
      <c r="BY7" s="77">
        <f t="shared" si="23"/>
        <v>0</v>
      </c>
      <c r="BZ7" s="82">
        <f>'MASTER_ ALL areas - No.seedling'!BY7</f>
        <v>0</v>
      </c>
      <c r="CA7" s="81">
        <f t="shared" si="24"/>
        <v>0</v>
      </c>
      <c r="CB7" s="79"/>
      <c r="CC7" s="113">
        <f>'MASTER_ ALL areas - No.seedling'!CB7</f>
        <v>0</v>
      </c>
      <c r="CD7" s="76">
        <f>'MASTER_ ALL areas - No.seedling'!CC7</f>
        <v>0</v>
      </c>
      <c r="CE7" s="80">
        <f t="shared" si="25"/>
        <v>0</v>
      </c>
      <c r="CF7" s="76">
        <f>'MASTER_ ALL areas - No.seedling'!CE7</f>
        <v>0</v>
      </c>
      <c r="CG7" s="81">
        <f t="shared" si="26"/>
        <v>0</v>
      </c>
      <c r="CH7" s="113">
        <f>'MASTER_ ALL areas - No.seedling'!CG7</f>
        <v>0</v>
      </c>
      <c r="CI7" s="76">
        <f>'MASTER_ ALL areas - No.seedling'!CH7</f>
        <v>0</v>
      </c>
      <c r="CJ7" s="80">
        <f t="shared" si="27"/>
        <v>0</v>
      </c>
      <c r="CK7" s="76">
        <f>'MASTER_ ALL areas - No.seedling'!CJ7</f>
        <v>0</v>
      </c>
      <c r="CL7" s="81">
        <f t="shared" si="28"/>
        <v>0</v>
      </c>
      <c r="CM7" s="113">
        <f>'MASTER_ ALL areas - No.seedling'!CL7</f>
        <v>0</v>
      </c>
      <c r="CN7" s="76">
        <f>'MASTER_ ALL areas - No.seedling'!CM7</f>
        <v>0</v>
      </c>
      <c r="CO7" s="80">
        <f t="shared" si="29"/>
        <v>0</v>
      </c>
      <c r="CP7" s="76">
        <f>'MASTER_ ALL areas - No.seedling'!CO7</f>
        <v>0</v>
      </c>
      <c r="CQ7" s="81">
        <f t="shared" si="30"/>
        <v>0</v>
      </c>
      <c r="CR7" s="113">
        <f>'MASTER_ ALL areas - No.seedling'!CQ7</f>
        <v>0</v>
      </c>
      <c r="CS7" s="76">
        <f>'MASTER_ ALL areas - No.seedling'!CR7</f>
        <v>0</v>
      </c>
      <c r="CT7" s="80">
        <f t="shared" si="31"/>
        <v>0</v>
      </c>
      <c r="CU7" s="76">
        <f>'MASTER_ ALL areas - No.seedling'!CT7</f>
        <v>0</v>
      </c>
      <c r="CV7" s="81">
        <f t="shared" si="32"/>
        <v>0</v>
      </c>
      <c r="CW7" s="75">
        <f>'MASTER_ ALL areas - No.seedling'!CV7</f>
        <v>880</v>
      </c>
      <c r="CX7" s="76">
        <f>'MASTER_ ALL areas - No.seedling'!CW7</f>
        <v>0</v>
      </c>
      <c r="CY7" s="80">
        <f t="shared" si="33"/>
        <v>0</v>
      </c>
      <c r="CZ7" s="76">
        <f>'MASTER_ ALL areas - No.seedling'!CY7</f>
        <v>15</v>
      </c>
      <c r="DA7" s="81">
        <f t="shared" si="34"/>
        <v>0.34090909090909088</v>
      </c>
      <c r="DB7" s="113">
        <f>'MASTER_ ALL areas - No.seedling'!DA7</f>
        <v>0</v>
      </c>
      <c r="DC7" s="76">
        <f>'MASTER_ ALL areas - No.seedling'!DB7</f>
        <v>0</v>
      </c>
      <c r="DD7" s="80">
        <f t="shared" si="35"/>
        <v>0</v>
      </c>
      <c r="DE7" s="76">
        <f>'MASTER_ ALL areas - No.seedling'!DD7</f>
        <v>0</v>
      </c>
      <c r="DF7" s="81">
        <f t="shared" si="36"/>
        <v>0</v>
      </c>
      <c r="DG7" s="113">
        <f>'MASTER_ ALL areas - No.seedling'!DF7</f>
        <v>0</v>
      </c>
      <c r="DH7" s="76">
        <f>'MASTER_ ALL areas - No.seedling'!DG7</f>
        <v>0</v>
      </c>
      <c r="DI7" s="80">
        <f t="shared" si="37"/>
        <v>0</v>
      </c>
      <c r="DJ7" s="76">
        <f>'MASTER_ ALL areas - No.seedling'!DI7</f>
        <v>0</v>
      </c>
      <c r="DK7" s="81">
        <f t="shared" si="38"/>
        <v>0</v>
      </c>
      <c r="DL7" s="113">
        <f>'MASTER_ ALL areas - No.seedling'!DK7</f>
        <v>0</v>
      </c>
      <c r="DM7" s="76">
        <f>'MASTER_ ALL areas - No.seedling'!DL7</f>
        <v>0</v>
      </c>
      <c r="DN7" s="80">
        <f t="shared" si="39"/>
        <v>0</v>
      </c>
      <c r="DO7" s="76">
        <f>'MASTER_ ALL areas - No.seedling'!DN7</f>
        <v>0</v>
      </c>
      <c r="DP7" s="81">
        <f t="shared" si="40"/>
        <v>0</v>
      </c>
      <c r="DQ7" s="113">
        <f>'MASTER_ ALL areas - No.seedling'!DP7</f>
        <v>0</v>
      </c>
      <c r="DR7" s="76">
        <f>'MASTER_ ALL areas - No.seedling'!DQ7</f>
        <v>0</v>
      </c>
      <c r="DS7" s="80">
        <f t="shared" si="41"/>
        <v>0</v>
      </c>
      <c r="DT7" s="76">
        <f>'MASTER_ ALL areas - No.seedling'!DS7</f>
        <v>0</v>
      </c>
      <c r="DU7" s="81">
        <f t="shared" si="42"/>
        <v>0</v>
      </c>
      <c r="DV7" s="113">
        <f>'MASTER_ ALL areas - No.seedling'!DU7</f>
        <v>0</v>
      </c>
      <c r="DW7" s="76">
        <f>'MASTER_ ALL areas - No.seedling'!DV7</f>
        <v>0</v>
      </c>
      <c r="DX7" s="80">
        <f t="shared" si="43"/>
        <v>0</v>
      </c>
      <c r="DY7" s="76">
        <f>'MASTER_ ALL areas - No.seedling'!DX7</f>
        <v>0</v>
      </c>
      <c r="DZ7" s="81">
        <f t="shared" si="44"/>
        <v>0</v>
      </c>
      <c r="EA7" s="113">
        <f>'MASTER_ ALL areas - No.seedling'!DZ7</f>
        <v>0</v>
      </c>
      <c r="EB7" s="76">
        <f>'MASTER_ ALL areas - No.seedling'!EA7</f>
        <v>0</v>
      </c>
      <c r="EC7" s="80">
        <f t="shared" si="45"/>
        <v>0</v>
      </c>
      <c r="ED7" s="76">
        <f>'MASTER_ ALL areas - No.seedling'!EC7</f>
        <v>0</v>
      </c>
      <c r="EE7" s="81">
        <f t="shared" si="46"/>
        <v>0</v>
      </c>
      <c r="EF7" s="113">
        <f>'MASTER_ ALL areas - No.seedling'!EE7</f>
        <v>0</v>
      </c>
      <c r="EG7" s="76">
        <f>'MASTER_ ALL areas - No.seedling'!EF7</f>
        <v>0</v>
      </c>
      <c r="EH7" s="80">
        <f t="shared" si="47"/>
        <v>0</v>
      </c>
      <c r="EI7" s="76">
        <f>'MASTER_ ALL areas - No.seedling'!EH7</f>
        <v>0</v>
      </c>
      <c r="EJ7" s="81">
        <f t="shared" si="48"/>
        <v>0</v>
      </c>
      <c r="EK7" s="113">
        <f>'MASTER_ ALL areas - No.seedling'!EJ7</f>
        <v>0</v>
      </c>
      <c r="EL7" s="76">
        <f>'MASTER_ ALL areas - No.seedling'!EK7</f>
        <v>0</v>
      </c>
      <c r="EM7" s="80">
        <f t="shared" si="49"/>
        <v>0</v>
      </c>
      <c r="EN7" s="76">
        <f>'MASTER_ ALL areas - No.seedling'!EM7</f>
        <v>0</v>
      </c>
      <c r="EO7" s="81">
        <f t="shared" si="50"/>
        <v>0</v>
      </c>
      <c r="EP7" s="113">
        <f>'MASTER_ ALL areas - No.seedling'!EO7</f>
        <v>0</v>
      </c>
      <c r="EQ7" s="76">
        <f>'MASTER_ ALL areas - No.seedling'!EP7</f>
        <v>0</v>
      </c>
      <c r="ER7" s="80">
        <f t="shared" si="51"/>
        <v>0</v>
      </c>
      <c r="ES7" s="76">
        <f>'MASTER_ ALL areas - No.seedling'!ER7</f>
        <v>0</v>
      </c>
      <c r="ET7" s="81">
        <f t="shared" si="52"/>
        <v>0</v>
      </c>
      <c r="EU7" s="113">
        <f>'MASTER_ ALL areas - No.seedling'!ET7</f>
        <v>0</v>
      </c>
      <c r="EV7" s="76">
        <f>'MASTER_ ALL areas - No.seedling'!EU7</f>
        <v>0</v>
      </c>
      <c r="EW7" s="80">
        <f t="shared" si="53"/>
        <v>0</v>
      </c>
      <c r="EX7" s="76">
        <f>'MASTER_ ALL areas - No.seedling'!EW7</f>
        <v>0</v>
      </c>
      <c r="EY7" s="81">
        <f t="shared" si="54"/>
        <v>0</v>
      </c>
      <c r="EZ7" s="113">
        <f>'MASTER_ ALL areas - No.seedling'!EY7</f>
        <v>0</v>
      </c>
      <c r="FA7" s="76">
        <f>'MASTER_ ALL areas - No.seedling'!EZ7</f>
        <v>0</v>
      </c>
      <c r="FB7" s="80">
        <f t="shared" si="55"/>
        <v>0</v>
      </c>
      <c r="FC7" s="76">
        <f>'MASTER_ ALL areas - No.seedling'!FB7</f>
        <v>0</v>
      </c>
      <c r="FD7" s="81">
        <f t="shared" si="56"/>
        <v>0</v>
      </c>
      <c r="FE7" s="113">
        <f>'MASTER_ ALL areas - No.seedling'!FD7</f>
        <v>0</v>
      </c>
      <c r="FF7" s="76">
        <f>'MASTER_ ALL areas - No.seedling'!FE7</f>
        <v>0</v>
      </c>
      <c r="FG7" s="80">
        <f t="shared" si="57"/>
        <v>0</v>
      </c>
      <c r="FH7" s="76">
        <f>'MASTER_ ALL areas - No.seedling'!FG7</f>
        <v>0</v>
      </c>
      <c r="FI7" s="81">
        <f t="shared" si="58"/>
        <v>0</v>
      </c>
      <c r="FJ7" s="113">
        <f>'MASTER_ ALL areas - No.seedling'!FI7</f>
        <v>0</v>
      </c>
      <c r="FK7" s="76">
        <f>'MASTER_ ALL areas - No.seedling'!FJ7</f>
        <v>0</v>
      </c>
      <c r="FL7" s="80">
        <f t="shared" si="59"/>
        <v>0</v>
      </c>
      <c r="FM7" s="76">
        <f>'MASTER_ ALL areas - No.seedling'!FL7</f>
        <v>0</v>
      </c>
      <c r="FN7" s="81">
        <f t="shared" si="60"/>
        <v>0</v>
      </c>
      <c r="FO7" s="113">
        <f>'MASTER_ ALL areas - No.seedling'!FN7</f>
        <v>0</v>
      </c>
      <c r="FP7" s="76">
        <f>'MASTER_ ALL areas - No.seedling'!FO7</f>
        <v>0</v>
      </c>
      <c r="FQ7" s="80">
        <f t="shared" si="61"/>
        <v>0</v>
      </c>
      <c r="FR7" s="76">
        <f>'MASTER_ ALL areas - No.seedling'!FQ7</f>
        <v>0</v>
      </c>
      <c r="FS7" s="81">
        <f t="shared" si="62"/>
        <v>0</v>
      </c>
      <c r="FT7" s="113">
        <f>'MASTER_ ALL areas - No.seedling'!FS7</f>
        <v>0</v>
      </c>
      <c r="FU7" s="76">
        <f>'MASTER_ ALL areas - No.seedling'!FT7</f>
        <v>0</v>
      </c>
      <c r="FV7" s="80">
        <f t="shared" si="63"/>
        <v>0</v>
      </c>
      <c r="FW7" s="76">
        <f>'MASTER_ ALL areas - No.seedling'!FV7</f>
        <v>0</v>
      </c>
      <c r="FX7" s="81">
        <f t="shared" si="64"/>
        <v>0</v>
      </c>
      <c r="FY7" s="113">
        <f>'MASTER_ ALL areas - No.seedling'!FX7</f>
        <v>0</v>
      </c>
      <c r="FZ7" s="76">
        <f>'MASTER_ ALL areas - No.seedling'!FY7</f>
        <v>0</v>
      </c>
      <c r="GA7" s="80">
        <f t="shared" si="65"/>
        <v>0</v>
      </c>
      <c r="GB7" s="76">
        <f>'MASTER_ ALL areas - No.seedling'!GA7</f>
        <v>0</v>
      </c>
      <c r="GC7" s="81">
        <f t="shared" si="66"/>
        <v>0</v>
      </c>
      <c r="GD7" s="113">
        <f>'MASTER_ ALL areas - No.seedling'!GC7</f>
        <v>0</v>
      </c>
      <c r="GE7" s="76">
        <f>'MASTER_ ALL areas - No.seedling'!GD7</f>
        <v>0</v>
      </c>
      <c r="GF7" s="80">
        <f t="shared" si="67"/>
        <v>0</v>
      </c>
      <c r="GG7" s="76">
        <f>'MASTER_ ALL areas - No.seedling'!GF7</f>
        <v>0</v>
      </c>
      <c r="GH7" s="81">
        <f t="shared" si="68"/>
        <v>0</v>
      </c>
      <c r="GI7" s="113">
        <f>'MASTER_ ALL areas - No.seedling'!GH7</f>
        <v>0</v>
      </c>
      <c r="GJ7" s="76">
        <f>'MASTER_ ALL areas - No.seedling'!GI7</f>
        <v>0</v>
      </c>
      <c r="GK7" s="80">
        <f t="shared" si="69"/>
        <v>0</v>
      </c>
      <c r="GL7" s="76">
        <f>'MASTER_ ALL areas - No.seedling'!GK7</f>
        <v>0</v>
      </c>
      <c r="GM7" s="81">
        <f t="shared" si="70"/>
        <v>0</v>
      </c>
      <c r="GN7" s="113">
        <f>'MASTER_ ALL areas - No.seedling'!GM7</f>
        <v>0</v>
      </c>
      <c r="GO7" s="76">
        <f>'MASTER_ ALL areas - No.seedling'!GN7</f>
        <v>0</v>
      </c>
      <c r="GP7" s="80">
        <f t="shared" si="71"/>
        <v>0</v>
      </c>
      <c r="GQ7" s="76">
        <f>'MASTER_ ALL areas - No.seedling'!GP7</f>
        <v>0</v>
      </c>
      <c r="GR7" s="81">
        <f t="shared" si="72"/>
        <v>0</v>
      </c>
      <c r="GS7" s="113">
        <f>'MASTER_ ALL areas - No.seedling'!GR7</f>
        <v>0</v>
      </c>
      <c r="GT7" s="76">
        <f>'MASTER_ ALL areas - No.seedling'!GS7</f>
        <v>0</v>
      </c>
      <c r="GU7" s="80">
        <f t="shared" si="73"/>
        <v>0</v>
      </c>
      <c r="GV7" s="76">
        <f>'MASTER_ ALL areas - No.seedling'!GU7</f>
        <v>0</v>
      </c>
      <c r="GW7" s="81">
        <f t="shared" si="74"/>
        <v>0</v>
      </c>
      <c r="GX7" s="113">
        <f>'MASTER_ ALL areas - No.seedling'!GW7</f>
        <v>0</v>
      </c>
      <c r="GY7" s="76">
        <f>'MASTER_ ALL areas - No.seedling'!GX7</f>
        <v>0</v>
      </c>
      <c r="GZ7" s="80">
        <f t="shared" si="75"/>
        <v>0</v>
      </c>
      <c r="HA7" s="76">
        <f>'MASTER_ ALL areas - No.seedling'!GZ7</f>
        <v>0</v>
      </c>
      <c r="HB7" s="81">
        <f t="shared" si="76"/>
        <v>0</v>
      </c>
      <c r="HC7" s="113">
        <f>'MASTER_ ALL areas - No.seedling'!HB7</f>
        <v>0</v>
      </c>
      <c r="HD7" s="76">
        <f>'MASTER_ ALL areas - No.seedling'!HC7</f>
        <v>0</v>
      </c>
      <c r="HE7" s="80">
        <f t="shared" si="77"/>
        <v>0</v>
      </c>
      <c r="HF7" s="76">
        <f>'MASTER_ ALL areas - No.seedling'!HE7</f>
        <v>0</v>
      </c>
      <c r="HG7" s="81">
        <f t="shared" si="78"/>
        <v>0</v>
      </c>
      <c r="HH7" s="113">
        <f>'MASTER_ ALL areas - No.seedling'!HG7</f>
        <v>0</v>
      </c>
      <c r="HI7" s="76">
        <f>'MASTER_ ALL areas - No.seedling'!HH7</f>
        <v>0</v>
      </c>
      <c r="HJ7" s="80">
        <f t="shared" si="79"/>
        <v>0</v>
      </c>
      <c r="HK7" s="76">
        <f>'MASTER_ ALL areas - No.seedling'!HJ7</f>
        <v>0</v>
      </c>
      <c r="HL7" s="81">
        <f t="shared" si="80"/>
        <v>0</v>
      </c>
      <c r="HM7" s="113">
        <f>'MASTER_ ALL areas - No.seedling'!HL7</f>
        <v>0</v>
      </c>
      <c r="HN7" s="76">
        <f>'MASTER_ ALL areas - No.seedling'!HM7</f>
        <v>0</v>
      </c>
      <c r="HO7" s="80">
        <f t="shared" si="81"/>
        <v>0</v>
      </c>
      <c r="HP7" s="76">
        <f>'MASTER_ ALL areas - No.seedling'!HO7</f>
        <v>0</v>
      </c>
      <c r="HQ7" s="81">
        <f t="shared" si="82"/>
        <v>0</v>
      </c>
      <c r="HR7" s="113">
        <f>'MASTER_ ALL areas - No.seedling'!HQ7</f>
        <v>0</v>
      </c>
      <c r="HS7" s="76">
        <f>'MASTER_ ALL areas - No.seedling'!HR7</f>
        <v>0</v>
      </c>
      <c r="HT7" s="80">
        <f t="shared" si="83"/>
        <v>0</v>
      </c>
      <c r="HU7" s="76">
        <f>'MASTER_ ALL areas - No.seedling'!HT7</f>
        <v>0</v>
      </c>
      <c r="HV7" s="81">
        <f t="shared" si="84"/>
        <v>0</v>
      </c>
      <c r="HW7" s="113">
        <f>'MASTER_ ALL areas - No.seedling'!HV7</f>
        <v>0</v>
      </c>
      <c r="HX7" s="76">
        <f>'MASTER_ ALL areas - No.seedling'!HW7</f>
        <v>0</v>
      </c>
      <c r="HY7" s="80">
        <f t="shared" si="85"/>
        <v>0</v>
      </c>
      <c r="HZ7" s="76">
        <f>'MASTER_ ALL areas - No.seedling'!HY7</f>
        <v>0</v>
      </c>
      <c r="IA7" s="81">
        <f t="shared" si="86"/>
        <v>0</v>
      </c>
      <c r="IB7" s="113">
        <f>'MASTER_ ALL areas - No.seedling'!IA7</f>
        <v>0</v>
      </c>
      <c r="IC7" s="76">
        <f>'MASTER_ ALL areas - No.seedling'!IB7</f>
        <v>0</v>
      </c>
      <c r="ID7" s="80">
        <f t="shared" si="87"/>
        <v>0</v>
      </c>
      <c r="IE7" s="76">
        <f>'MASTER_ ALL areas - No.seedling'!ID7</f>
        <v>0</v>
      </c>
      <c r="IF7" s="85">
        <f t="shared" si="88"/>
        <v>0</v>
      </c>
      <c r="IG7" s="86" t="s">
        <v>97</v>
      </c>
      <c r="IH7" s="87"/>
    </row>
    <row r="8" spans="2:242" ht="33" customHeight="1" x14ac:dyDescent="0.25">
      <c r="B8" s="420">
        <v>4</v>
      </c>
      <c r="C8" s="421" t="s">
        <v>98</v>
      </c>
      <c r="D8" s="422">
        <v>215085</v>
      </c>
      <c r="E8" s="423">
        <v>930586</v>
      </c>
      <c r="F8" s="424" t="s">
        <v>89</v>
      </c>
      <c r="G8" s="88" t="s">
        <v>99</v>
      </c>
      <c r="H8" s="459">
        <f>'MASTER_ ALL areas - No.seedling'!G8</f>
        <v>1</v>
      </c>
      <c r="I8" s="70">
        <f>'MASTER_ ALL areas - No.seedling'!H8</f>
        <v>0.01</v>
      </c>
      <c r="J8" s="71">
        <f>'MASTER_ ALL areas - No.seedling'!I8</f>
        <v>44.75</v>
      </c>
      <c r="K8" s="72">
        <f>'MASTER_ ALL areas - No.seedling'!J8</f>
        <v>2</v>
      </c>
      <c r="L8" s="73">
        <f t="shared" si="0"/>
        <v>40</v>
      </c>
      <c r="M8" s="74">
        <f>'MASTER_ ALL areas - No.seedling'!L8</f>
        <v>40</v>
      </c>
      <c r="N8" s="113">
        <f>'MASTER_ ALL areas - No.seedling'!M8</f>
        <v>1</v>
      </c>
      <c r="O8" s="114">
        <f>'MASTER_ ALL areas - No.seedling'!N8</f>
        <v>2</v>
      </c>
      <c r="P8" s="80">
        <f>'MASTER_ ALL areas - No.seedling'!O8</f>
        <v>0.5</v>
      </c>
      <c r="Q8" s="81">
        <f>'MASTER_ ALL areas - No.seedling'!P8</f>
        <v>1</v>
      </c>
      <c r="R8" s="621"/>
      <c r="S8" s="617">
        <f>'MASTER_ ALL areas - No.seedling'!R8</f>
        <v>20</v>
      </c>
      <c r="T8" s="76">
        <f>'MASTER_ ALL areas - No.seedling'!S8</f>
        <v>0</v>
      </c>
      <c r="U8" s="77">
        <f t="shared" si="1"/>
        <v>0</v>
      </c>
      <c r="V8" s="82">
        <f>'MASTER_ ALL areas - No.seedling'!U8</f>
        <v>1</v>
      </c>
      <c r="W8" s="80">
        <f t="shared" si="2"/>
        <v>1</v>
      </c>
      <c r="X8" s="76">
        <f>'MASTER_ ALL areas - No.seedling'!W8</f>
        <v>20</v>
      </c>
      <c r="Y8" s="76">
        <f>'MASTER_ ALL areas - No.seedling'!X8</f>
        <v>1</v>
      </c>
      <c r="Z8" s="77">
        <f t="shared" si="3"/>
        <v>1</v>
      </c>
      <c r="AA8" s="82">
        <f>'MASTER_ ALL areas - No.seedling'!Z8</f>
        <v>1</v>
      </c>
      <c r="AB8" s="80">
        <f t="shared" si="4"/>
        <v>1</v>
      </c>
      <c r="AC8" s="76">
        <f>'MASTER_ ALL areas - No.seedling'!AB8</f>
        <v>0</v>
      </c>
      <c r="AD8" s="76">
        <f>'MASTER_ ALL areas - No.seedling'!AC8</f>
        <v>0</v>
      </c>
      <c r="AE8" s="77">
        <f t="shared" si="5"/>
        <v>0</v>
      </c>
      <c r="AF8" s="82">
        <f>'MASTER_ ALL areas - No.seedling'!AE8</f>
        <v>0</v>
      </c>
      <c r="AG8" s="80">
        <f t="shared" si="6"/>
        <v>0</v>
      </c>
      <c r="AH8" s="76">
        <f>'MASTER_ ALL areas - No.seedling'!AG8</f>
        <v>0</v>
      </c>
      <c r="AI8" s="76">
        <f>'MASTER_ ALL areas - No.seedling'!AH8</f>
        <v>0</v>
      </c>
      <c r="AJ8" s="77">
        <f t="shared" si="7"/>
        <v>0</v>
      </c>
      <c r="AK8" s="82">
        <f>'MASTER_ ALL areas - No.seedling'!AJ8</f>
        <v>0</v>
      </c>
      <c r="AL8" s="81">
        <f t="shared" si="8"/>
        <v>0</v>
      </c>
      <c r="AM8" s="621"/>
      <c r="AN8" s="617">
        <f>'MASTER_ ALL areas - No.seedling'!AM8</f>
        <v>40</v>
      </c>
      <c r="AO8" s="76">
        <f>'MASTER_ ALL areas - No.seedling'!AN8</f>
        <v>1</v>
      </c>
      <c r="AP8" s="77">
        <f t="shared" si="9"/>
        <v>0.5</v>
      </c>
      <c r="AQ8" s="82">
        <f>'MASTER_ ALL areas - No.seedling'!AP8</f>
        <v>2</v>
      </c>
      <c r="AR8" s="77">
        <f t="shared" si="10"/>
        <v>1</v>
      </c>
      <c r="AS8" s="82">
        <f>'MASTER_ ALL areas - No.seedling'!AR8</f>
        <v>0</v>
      </c>
      <c r="AT8" s="76">
        <f>'MASTER_ ALL areas - No.seedling'!AS8</f>
        <v>0</v>
      </c>
      <c r="AU8" s="77">
        <f t="shared" si="11"/>
        <v>0</v>
      </c>
      <c r="AV8" s="82">
        <f>'MASTER_ ALL areas - No.seedling'!AU8</f>
        <v>0</v>
      </c>
      <c r="AW8" s="77">
        <f t="shared" si="12"/>
        <v>0</v>
      </c>
      <c r="AX8" s="71">
        <f>'MASTER_ ALL areas - No.seedling'!AW8</f>
        <v>0</v>
      </c>
      <c r="AY8" s="82">
        <f>'MASTER_ ALL areas - No.seedling'!AX8</f>
        <v>0</v>
      </c>
      <c r="AZ8" s="77">
        <f t="shared" si="13"/>
        <v>0</v>
      </c>
      <c r="BA8" s="82">
        <f>'MASTER_ ALL areas - No.seedling'!AZ8</f>
        <v>0</v>
      </c>
      <c r="BB8" s="77">
        <f t="shared" si="14"/>
        <v>0</v>
      </c>
      <c r="BC8" s="82">
        <f>'MASTER_ ALL areas - No.seedling'!BB8</f>
        <v>0</v>
      </c>
      <c r="BD8" s="76">
        <f>'MASTER_ ALL areas - No.seedling'!BC8</f>
        <v>0</v>
      </c>
      <c r="BE8" s="77">
        <f t="shared" si="15"/>
        <v>0</v>
      </c>
      <c r="BF8" s="82">
        <f>'MASTER_ ALL areas - No.seedling'!BE8</f>
        <v>0</v>
      </c>
      <c r="BG8" s="77">
        <f t="shared" si="16"/>
        <v>0</v>
      </c>
      <c r="BH8" s="82">
        <f>'MASTER_ ALL areas - No.seedling'!BG8</f>
        <v>0</v>
      </c>
      <c r="BI8" s="76">
        <f>'MASTER_ ALL areas - No.seedling'!BH8</f>
        <v>0</v>
      </c>
      <c r="BJ8" s="77">
        <f t="shared" si="17"/>
        <v>0</v>
      </c>
      <c r="BK8" s="82">
        <f>'MASTER_ ALL areas - No.seedling'!BJ8</f>
        <v>0</v>
      </c>
      <c r="BL8" s="77">
        <f t="shared" si="18"/>
        <v>0</v>
      </c>
      <c r="BM8" s="82">
        <f>'MASTER_ ALL areas - No.seedling'!BL8</f>
        <v>0</v>
      </c>
      <c r="BN8" s="76">
        <f>'MASTER_ ALL areas - No.seedling'!BM8</f>
        <v>0</v>
      </c>
      <c r="BO8" s="77">
        <f t="shared" si="19"/>
        <v>0</v>
      </c>
      <c r="BP8" s="82">
        <f>'MASTER_ ALL areas - No.seedling'!BO8</f>
        <v>0</v>
      </c>
      <c r="BQ8" s="77">
        <f t="shared" si="20"/>
        <v>0</v>
      </c>
      <c r="BR8" s="82">
        <f>'MASTER_ ALL areas - No.seedling'!BQ8</f>
        <v>0</v>
      </c>
      <c r="BS8" s="76">
        <f>'MASTER_ ALL areas - No.seedling'!BR8</f>
        <v>0</v>
      </c>
      <c r="BT8" s="77">
        <f t="shared" si="21"/>
        <v>0</v>
      </c>
      <c r="BU8" s="82">
        <f>'MASTER_ ALL areas - No.seedling'!BT8</f>
        <v>0</v>
      </c>
      <c r="BV8" s="77">
        <f t="shared" si="22"/>
        <v>0</v>
      </c>
      <c r="BW8" s="82">
        <f>'MASTER_ ALL areas - No.seedling'!BV8</f>
        <v>0</v>
      </c>
      <c r="BX8" s="76">
        <f>'MASTER_ ALL areas - No.seedling'!BW8</f>
        <v>0</v>
      </c>
      <c r="BY8" s="77">
        <f t="shared" si="23"/>
        <v>0</v>
      </c>
      <c r="BZ8" s="82">
        <f>'MASTER_ ALL areas - No.seedling'!BY8</f>
        <v>0</v>
      </c>
      <c r="CA8" s="81">
        <f t="shared" si="24"/>
        <v>0</v>
      </c>
      <c r="CB8" s="79"/>
      <c r="CC8" s="75">
        <f>'MASTER_ ALL areas - No.seedling'!CB8</f>
        <v>20</v>
      </c>
      <c r="CD8" s="76">
        <f>'MASTER_ ALL areas - No.seedling'!CC8</f>
        <v>0</v>
      </c>
      <c r="CE8" s="80">
        <f t="shared" si="25"/>
        <v>0</v>
      </c>
      <c r="CF8" s="76">
        <f>'MASTER_ ALL areas - No.seedling'!CE8</f>
        <v>1</v>
      </c>
      <c r="CG8" s="81">
        <f t="shared" si="26"/>
        <v>1</v>
      </c>
      <c r="CH8" s="75">
        <f>'MASTER_ ALL areas - No.seedling'!CG8</f>
        <v>20</v>
      </c>
      <c r="CI8" s="76">
        <f>'MASTER_ ALL areas - No.seedling'!CH8</f>
        <v>1</v>
      </c>
      <c r="CJ8" s="80">
        <f t="shared" si="27"/>
        <v>1</v>
      </c>
      <c r="CK8" s="76">
        <f>'MASTER_ ALL areas - No.seedling'!CJ8</f>
        <v>1</v>
      </c>
      <c r="CL8" s="81">
        <f t="shared" si="28"/>
        <v>1</v>
      </c>
      <c r="CM8" s="113">
        <f>'MASTER_ ALL areas - No.seedling'!CL8</f>
        <v>0</v>
      </c>
      <c r="CN8" s="76">
        <f>'MASTER_ ALL areas - No.seedling'!CM8</f>
        <v>0</v>
      </c>
      <c r="CO8" s="80">
        <f t="shared" si="29"/>
        <v>0</v>
      </c>
      <c r="CP8" s="76">
        <f>'MASTER_ ALL areas - No.seedling'!CO8</f>
        <v>0</v>
      </c>
      <c r="CQ8" s="81">
        <f t="shared" si="30"/>
        <v>0</v>
      </c>
      <c r="CR8" s="113">
        <f>'MASTER_ ALL areas - No.seedling'!CQ8</f>
        <v>0</v>
      </c>
      <c r="CS8" s="76">
        <f>'MASTER_ ALL areas - No.seedling'!CR8</f>
        <v>0</v>
      </c>
      <c r="CT8" s="80">
        <f t="shared" si="31"/>
        <v>0</v>
      </c>
      <c r="CU8" s="76">
        <f>'MASTER_ ALL areas - No.seedling'!CT8</f>
        <v>0</v>
      </c>
      <c r="CV8" s="81">
        <f t="shared" si="32"/>
        <v>0</v>
      </c>
      <c r="CW8" s="113">
        <f>'MASTER_ ALL areas - No.seedling'!CV8</f>
        <v>0</v>
      </c>
      <c r="CX8" s="76">
        <f>'MASTER_ ALL areas - No.seedling'!CW8</f>
        <v>0</v>
      </c>
      <c r="CY8" s="80">
        <f t="shared" si="33"/>
        <v>0</v>
      </c>
      <c r="CZ8" s="76">
        <f>'MASTER_ ALL areas - No.seedling'!CY8</f>
        <v>0</v>
      </c>
      <c r="DA8" s="81">
        <f t="shared" si="34"/>
        <v>0</v>
      </c>
      <c r="DB8" s="113">
        <f>'MASTER_ ALL areas - No.seedling'!DA8</f>
        <v>0</v>
      </c>
      <c r="DC8" s="76">
        <f>'MASTER_ ALL areas - No.seedling'!DB8</f>
        <v>0</v>
      </c>
      <c r="DD8" s="80">
        <f t="shared" si="35"/>
        <v>0</v>
      </c>
      <c r="DE8" s="76">
        <f>'MASTER_ ALL areas - No.seedling'!DD8</f>
        <v>0</v>
      </c>
      <c r="DF8" s="81">
        <f t="shared" si="36"/>
        <v>0</v>
      </c>
      <c r="DG8" s="113">
        <f>'MASTER_ ALL areas - No.seedling'!DF8</f>
        <v>0</v>
      </c>
      <c r="DH8" s="76">
        <f>'MASTER_ ALL areas - No.seedling'!DG8</f>
        <v>0</v>
      </c>
      <c r="DI8" s="80">
        <f t="shared" si="37"/>
        <v>0</v>
      </c>
      <c r="DJ8" s="76">
        <f>'MASTER_ ALL areas - No.seedling'!DI8</f>
        <v>0</v>
      </c>
      <c r="DK8" s="81">
        <f t="shared" si="38"/>
        <v>0</v>
      </c>
      <c r="DL8" s="113">
        <f>'MASTER_ ALL areas - No.seedling'!DK8</f>
        <v>0</v>
      </c>
      <c r="DM8" s="76">
        <f>'MASTER_ ALL areas - No.seedling'!DL8</f>
        <v>0</v>
      </c>
      <c r="DN8" s="80">
        <f t="shared" si="39"/>
        <v>0</v>
      </c>
      <c r="DO8" s="76">
        <f>'MASTER_ ALL areas - No.seedling'!DN8</f>
        <v>0</v>
      </c>
      <c r="DP8" s="81">
        <f t="shared" si="40"/>
        <v>0</v>
      </c>
      <c r="DQ8" s="113">
        <f>'MASTER_ ALL areas - No.seedling'!DP8</f>
        <v>0</v>
      </c>
      <c r="DR8" s="76">
        <f>'MASTER_ ALL areas - No.seedling'!DQ8</f>
        <v>0</v>
      </c>
      <c r="DS8" s="80">
        <f t="shared" si="41"/>
        <v>0</v>
      </c>
      <c r="DT8" s="76">
        <f>'MASTER_ ALL areas - No.seedling'!DS8</f>
        <v>0</v>
      </c>
      <c r="DU8" s="81">
        <f t="shared" si="42"/>
        <v>0</v>
      </c>
      <c r="DV8" s="113">
        <f>'MASTER_ ALL areas - No.seedling'!DU8</f>
        <v>0</v>
      </c>
      <c r="DW8" s="76">
        <f>'MASTER_ ALL areas - No.seedling'!DV8</f>
        <v>0</v>
      </c>
      <c r="DX8" s="80">
        <f t="shared" si="43"/>
        <v>0</v>
      </c>
      <c r="DY8" s="76">
        <f>'MASTER_ ALL areas - No.seedling'!DX8</f>
        <v>0</v>
      </c>
      <c r="DZ8" s="81">
        <f t="shared" si="44"/>
        <v>0</v>
      </c>
      <c r="EA8" s="113">
        <f>'MASTER_ ALL areas - No.seedling'!DZ8</f>
        <v>0</v>
      </c>
      <c r="EB8" s="76">
        <f>'MASTER_ ALL areas - No.seedling'!EA8</f>
        <v>0</v>
      </c>
      <c r="EC8" s="80">
        <f t="shared" si="45"/>
        <v>0</v>
      </c>
      <c r="ED8" s="76">
        <f>'MASTER_ ALL areas - No.seedling'!EC8</f>
        <v>0</v>
      </c>
      <c r="EE8" s="81">
        <f t="shared" si="46"/>
        <v>0</v>
      </c>
      <c r="EF8" s="113">
        <f>'MASTER_ ALL areas - No.seedling'!EE8</f>
        <v>0</v>
      </c>
      <c r="EG8" s="76">
        <f>'MASTER_ ALL areas - No.seedling'!EF8</f>
        <v>0</v>
      </c>
      <c r="EH8" s="80">
        <f t="shared" si="47"/>
        <v>0</v>
      </c>
      <c r="EI8" s="76">
        <f>'MASTER_ ALL areas - No.seedling'!EH8</f>
        <v>0</v>
      </c>
      <c r="EJ8" s="81">
        <f t="shared" si="48"/>
        <v>0</v>
      </c>
      <c r="EK8" s="113">
        <f>'MASTER_ ALL areas - No.seedling'!EJ8</f>
        <v>0</v>
      </c>
      <c r="EL8" s="76">
        <f>'MASTER_ ALL areas - No.seedling'!EK8</f>
        <v>0</v>
      </c>
      <c r="EM8" s="80">
        <f t="shared" si="49"/>
        <v>0</v>
      </c>
      <c r="EN8" s="76">
        <f>'MASTER_ ALL areas - No.seedling'!EM8</f>
        <v>0</v>
      </c>
      <c r="EO8" s="81">
        <f t="shared" si="50"/>
        <v>0</v>
      </c>
      <c r="EP8" s="113">
        <f>'MASTER_ ALL areas - No.seedling'!EO8</f>
        <v>0</v>
      </c>
      <c r="EQ8" s="76">
        <f>'MASTER_ ALL areas - No.seedling'!EP8</f>
        <v>0</v>
      </c>
      <c r="ER8" s="80">
        <f t="shared" si="51"/>
        <v>0</v>
      </c>
      <c r="ES8" s="76">
        <f>'MASTER_ ALL areas - No.seedling'!ER8</f>
        <v>0</v>
      </c>
      <c r="ET8" s="81">
        <f t="shared" si="52"/>
        <v>0</v>
      </c>
      <c r="EU8" s="113">
        <f>'MASTER_ ALL areas - No.seedling'!ET8</f>
        <v>0</v>
      </c>
      <c r="EV8" s="76">
        <f>'MASTER_ ALL areas - No.seedling'!EU8</f>
        <v>0</v>
      </c>
      <c r="EW8" s="80">
        <f t="shared" si="53"/>
        <v>0</v>
      </c>
      <c r="EX8" s="76">
        <f>'MASTER_ ALL areas - No.seedling'!EW8</f>
        <v>0</v>
      </c>
      <c r="EY8" s="81">
        <f t="shared" si="54"/>
        <v>0</v>
      </c>
      <c r="EZ8" s="113">
        <f>'MASTER_ ALL areas - No.seedling'!EY8</f>
        <v>0</v>
      </c>
      <c r="FA8" s="76">
        <f>'MASTER_ ALL areas - No.seedling'!EZ8</f>
        <v>0</v>
      </c>
      <c r="FB8" s="80">
        <f t="shared" si="55"/>
        <v>0</v>
      </c>
      <c r="FC8" s="76">
        <f>'MASTER_ ALL areas - No.seedling'!FB8</f>
        <v>0</v>
      </c>
      <c r="FD8" s="81">
        <f t="shared" si="56"/>
        <v>0</v>
      </c>
      <c r="FE8" s="113">
        <f>'MASTER_ ALL areas - No.seedling'!FD8</f>
        <v>0</v>
      </c>
      <c r="FF8" s="76">
        <f>'MASTER_ ALL areas - No.seedling'!FE8</f>
        <v>0</v>
      </c>
      <c r="FG8" s="80">
        <f t="shared" si="57"/>
        <v>0</v>
      </c>
      <c r="FH8" s="76">
        <f>'MASTER_ ALL areas - No.seedling'!FG8</f>
        <v>0</v>
      </c>
      <c r="FI8" s="81">
        <f t="shared" si="58"/>
        <v>0</v>
      </c>
      <c r="FJ8" s="113">
        <f>'MASTER_ ALL areas - No.seedling'!FI8</f>
        <v>0</v>
      </c>
      <c r="FK8" s="76">
        <f>'MASTER_ ALL areas - No.seedling'!FJ8</f>
        <v>0</v>
      </c>
      <c r="FL8" s="80">
        <f t="shared" si="59"/>
        <v>0</v>
      </c>
      <c r="FM8" s="76">
        <f>'MASTER_ ALL areas - No.seedling'!FL8</f>
        <v>0</v>
      </c>
      <c r="FN8" s="81">
        <f t="shared" si="60"/>
        <v>0</v>
      </c>
      <c r="FO8" s="113">
        <f>'MASTER_ ALL areas - No.seedling'!FN8</f>
        <v>0</v>
      </c>
      <c r="FP8" s="76">
        <f>'MASTER_ ALL areas - No.seedling'!FO8</f>
        <v>0</v>
      </c>
      <c r="FQ8" s="80">
        <f t="shared" si="61"/>
        <v>0</v>
      </c>
      <c r="FR8" s="76">
        <f>'MASTER_ ALL areas - No.seedling'!FQ8</f>
        <v>0</v>
      </c>
      <c r="FS8" s="81">
        <f t="shared" si="62"/>
        <v>0</v>
      </c>
      <c r="FT8" s="113">
        <f>'MASTER_ ALL areas - No.seedling'!FS8</f>
        <v>0</v>
      </c>
      <c r="FU8" s="76">
        <f>'MASTER_ ALL areas - No.seedling'!FT8</f>
        <v>0</v>
      </c>
      <c r="FV8" s="80">
        <f t="shared" si="63"/>
        <v>0</v>
      </c>
      <c r="FW8" s="76">
        <f>'MASTER_ ALL areas - No.seedling'!FV8</f>
        <v>0</v>
      </c>
      <c r="FX8" s="81">
        <f t="shared" si="64"/>
        <v>0</v>
      </c>
      <c r="FY8" s="113">
        <f>'MASTER_ ALL areas - No.seedling'!FX8</f>
        <v>0</v>
      </c>
      <c r="FZ8" s="76">
        <f>'MASTER_ ALL areas - No.seedling'!FY8</f>
        <v>0</v>
      </c>
      <c r="GA8" s="80">
        <f t="shared" si="65"/>
        <v>0</v>
      </c>
      <c r="GB8" s="76">
        <f>'MASTER_ ALL areas - No.seedling'!GA8</f>
        <v>0</v>
      </c>
      <c r="GC8" s="81">
        <f t="shared" si="66"/>
        <v>0</v>
      </c>
      <c r="GD8" s="113">
        <f>'MASTER_ ALL areas - No.seedling'!GC8</f>
        <v>0</v>
      </c>
      <c r="GE8" s="76">
        <f>'MASTER_ ALL areas - No.seedling'!GD8</f>
        <v>0</v>
      </c>
      <c r="GF8" s="80">
        <f t="shared" si="67"/>
        <v>0</v>
      </c>
      <c r="GG8" s="76">
        <f>'MASTER_ ALL areas - No.seedling'!GF8</f>
        <v>0</v>
      </c>
      <c r="GH8" s="81">
        <f t="shared" si="68"/>
        <v>0</v>
      </c>
      <c r="GI8" s="113">
        <f>'MASTER_ ALL areas - No.seedling'!GH8</f>
        <v>0</v>
      </c>
      <c r="GJ8" s="76">
        <f>'MASTER_ ALL areas - No.seedling'!GI8</f>
        <v>0</v>
      </c>
      <c r="GK8" s="80">
        <f t="shared" si="69"/>
        <v>0</v>
      </c>
      <c r="GL8" s="76">
        <f>'MASTER_ ALL areas - No.seedling'!GK8</f>
        <v>0</v>
      </c>
      <c r="GM8" s="81">
        <f t="shared" si="70"/>
        <v>0</v>
      </c>
      <c r="GN8" s="113">
        <f>'MASTER_ ALL areas - No.seedling'!GM8</f>
        <v>0</v>
      </c>
      <c r="GO8" s="76">
        <f>'MASTER_ ALL areas - No.seedling'!GN8</f>
        <v>0</v>
      </c>
      <c r="GP8" s="80">
        <f t="shared" si="71"/>
        <v>0</v>
      </c>
      <c r="GQ8" s="76">
        <f>'MASTER_ ALL areas - No.seedling'!GP8</f>
        <v>0</v>
      </c>
      <c r="GR8" s="81">
        <f t="shared" si="72"/>
        <v>0</v>
      </c>
      <c r="GS8" s="113">
        <f>'MASTER_ ALL areas - No.seedling'!GR8</f>
        <v>0</v>
      </c>
      <c r="GT8" s="76">
        <f>'MASTER_ ALL areas - No.seedling'!GS8</f>
        <v>0</v>
      </c>
      <c r="GU8" s="80">
        <f t="shared" si="73"/>
        <v>0</v>
      </c>
      <c r="GV8" s="76">
        <f>'MASTER_ ALL areas - No.seedling'!GU8</f>
        <v>0</v>
      </c>
      <c r="GW8" s="81">
        <f t="shared" si="74"/>
        <v>0</v>
      </c>
      <c r="GX8" s="113">
        <f>'MASTER_ ALL areas - No.seedling'!GW8</f>
        <v>0</v>
      </c>
      <c r="GY8" s="76">
        <f>'MASTER_ ALL areas - No.seedling'!GX8</f>
        <v>0</v>
      </c>
      <c r="GZ8" s="80">
        <f t="shared" si="75"/>
        <v>0</v>
      </c>
      <c r="HA8" s="76">
        <f>'MASTER_ ALL areas - No.seedling'!GZ8</f>
        <v>0</v>
      </c>
      <c r="HB8" s="81">
        <f t="shared" si="76"/>
        <v>0</v>
      </c>
      <c r="HC8" s="113">
        <f>'MASTER_ ALL areas - No.seedling'!HB8</f>
        <v>0</v>
      </c>
      <c r="HD8" s="76">
        <f>'MASTER_ ALL areas - No.seedling'!HC8</f>
        <v>0</v>
      </c>
      <c r="HE8" s="80">
        <f t="shared" si="77"/>
        <v>0</v>
      </c>
      <c r="HF8" s="76">
        <f>'MASTER_ ALL areas - No.seedling'!HE8</f>
        <v>0</v>
      </c>
      <c r="HG8" s="81">
        <f t="shared" si="78"/>
        <v>0</v>
      </c>
      <c r="HH8" s="113">
        <f>'MASTER_ ALL areas - No.seedling'!HG8</f>
        <v>0</v>
      </c>
      <c r="HI8" s="76">
        <f>'MASTER_ ALL areas - No.seedling'!HH8</f>
        <v>0</v>
      </c>
      <c r="HJ8" s="80">
        <f t="shared" si="79"/>
        <v>0</v>
      </c>
      <c r="HK8" s="76">
        <f>'MASTER_ ALL areas - No.seedling'!HJ8</f>
        <v>0</v>
      </c>
      <c r="HL8" s="81">
        <f t="shared" si="80"/>
        <v>0</v>
      </c>
      <c r="HM8" s="113">
        <f>'MASTER_ ALL areas - No.seedling'!HL8</f>
        <v>0</v>
      </c>
      <c r="HN8" s="76">
        <f>'MASTER_ ALL areas - No.seedling'!HM8</f>
        <v>0</v>
      </c>
      <c r="HO8" s="80">
        <f t="shared" si="81"/>
        <v>0</v>
      </c>
      <c r="HP8" s="76">
        <f>'MASTER_ ALL areas - No.seedling'!HO8</f>
        <v>0</v>
      </c>
      <c r="HQ8" s="81">
        <f t="shared" si="82"/>
        <v>0</v>
      </c>
      <c r="HR8" s="113">
        <f>'MASTER_ ALL areas - No.seedling'!HQ8</f>
        <v>0</v>
      </c>
      <c r="HS8" s="76">
        <f>'MASTER_ ALL areas - No.seedling'!HR8</f>
        <v>0</v>
      </c>
      <c r="HT8" s="80">
        <f t="shared" si="83"/>
        <v>0</v>
      </c>
      <c r="HU8" s="76">
        <f>'MASTER_ ALL areas - No.seedling'!HT8</f>
        <v>0</v>
      </c>
      <c r="HV8" s="81">
        <f t="shared" si="84"/>
        <v>0</v>
      </c>
      <c r="HW8" s="113">
        <f>'MASTER_ ALL areas - No.seedling'!HV8</f>
        <v>0</v>
      </c>
      <c r="HX8" s="76">
        <f>'MASTER_ ALL areas - No.seedling'!HW8</f>
        <v>0</v>
      </c>
      <c r="HY8" s="80">
        <f t="shared" si="85"/>
        <v>0</v>
      </c>
      <c r="HZ8" s="76">
        <f>'MASTER_ ALL areas - No.seedling'!HY8</f>
        <v>0</v>
      </c>
      <c r="IA8" s="81">
        <f t="shared" si="86"/>
        <v>0</v>
      </c>
      <c r="IB8" s="113">
        <f>'MASTER_ ALL areas - No.seedling'!IA8</f>
        <v>0</v>
      </c>
      <c r="IC8" s="76">
        <f>'MASTER_ ALL areas - No.seedling'!IB8</f>
        <v>0</v>
      </c>
      <c r="ID8" s="80">
        <f t="shared" si="87"/>
        <v>0</v>
      </c>
      <c r="IE8" s="76">
        <f>'MASTER_ ALL areas - No.seedling'!ID8</f>
        <v>0</v>
      </c>
      <c r="IF8" s="85">
        <f t="shared" si="88"/>
        <v>0</v>
      </c>
      <c r="IG8" s="86" t="s">
        <v>100</v>
      </c>
      <c r="IH8" s="87"/>
    </row>
    <row r="9" spans="2:242" ht="33" customHeight="1" x14ac:dyDescent="0.25">
      <c r="B9" s="430">
        <v>5</v>
      </c>
      <c r="C9" s="431" t="s">
        <v>101</v>
      </c>
      <c r="D9" s="432">
        <v>215293</v>
      </c>
      <c r="E9" s="433">
        <v>930584</v>
      </c>
      <c r="F9" s="434" t="s">
        <v>89</v>
      </c>
      <c r="G9" s="120" t="s">
        <v>102</v>
      </c>
      <c r="H9" s="490">
        <f>'MASTER_ ALL areas - No.seedling'!G9</f>
        <v>1</v>
      </c>
      <c r="I9" s="98">
        <f>'MASTER_ ALL areas - No.seedling'!H9</f>
        <v>0</v>
      </c>
      <c r="J9" s="99">
        <f>'MASTER_ ALL areas - No.seedling'!I9</f>
        <v>125</v>
      </c>
      <c r="K9" s="100">
        <f>'MASTER_ ALL areas - No.seedling'!J9</f>
        <v>0</v>
      </c>
      <c r="L9" s="101">
        <f t="shared" si="0"/>
        <v>0</v>
      </c>
      <c r="M9" s="102">
        <f>'MASTER_ ALL areas - No.seedling'!L9</f>
        <v>0</v>
      </c>
      <c r="N9" s="254">
        <f>'MASTER_ ALL areas - No.seedling'!M9</f>
        <v>0</v>
      </c>
      <c r="O9" s="255">
        <f>'MASTER_ ALL areas - No.seedling'!N9</f>
        <v>0</v>
      </c>
      <c r="P9" s="107">
        <f>'MASTER_ ALL areas - No.seedling'!O9</f>
        <v>0</v>
      </c>
      <c r="Q9" s="108">
        <f>'MASTER_ ALL areas - No.seedling'!P9</f>
        <v>0</v>
      </c>
      <c r="R9" s="632"/>
      <c r="S9" s="633">
        <f>'MASTER_ ALL areas - No.seedling'!R9</f>
        <v>0</v>
      </c>
      <c r="T9" s="104">
        <f>'MASTER_ ALL areas - No.seedling'!S9</f>
        <v>0</v>
      </c>
      <c r="U9" s="105">
        <f t="shared" si="1"/>
        <v>0</v>
      </c>
      <c r="V9" s="109">
        <f>'MASTER_ ALL areas - No.seedling'!U9</f>
        <v>0</v>
      </c>
      <c r="W9" s="107">
        <f t="shared" si="2"/>
        <v>0</v>
      </c>
      <c r="X9" s="104">
        <f>'MASTER_ ALL areas - No.seedling'!W9</f>
        <v>0</v>
      </c>
      <c r="Y9" s="104">
        <f>'MASTER_ ALL areas - No.seedling'!X9</f>
        <v>0</v>
      </c>
      <c r="Z9" s="105">
        <f t="shared" si="3"/>
        <v>0</v>
      </c>
      <c r="AA9" s="109">
        <f>'MASTER_ ALL areas - No.seedling'!Z9</f>
        <v>0</v>
      </c>
      <c r="AB9" s="107">
        <f t="shared" si="4"/>
        <v>0</v>
      </c>
      <c r="AC9" s="104">
        <f>'MASTER_ ALL areas - No.seedling'!AB9</f>
        <v>0</v>
      </c>
      <c r="AD9" s="104">
        <f>'MASTER_ ALL areas - No.seedling'!AC9</f>
        <v>0</v>
      </c>
      <c r="AE9" s="105">
        <f t="shared" si="5"/>
        <v>0</v>
      </c>
      <c r="AF9" s="109">
        <f>'MASTER_ ALL areas - No.seedling'!AE9</f>
        <v>0</v>
      </c>
      <c r="AG9" s="107">
        <f t="shared" si="6"/>
        <v>0</v>
      </c>
      <c r="AH9" s="104">
        <f>'MASTER_ ALL areas - No.seedling'!AG9</f>
        <v>0</v>
      </c>
      <c r="AI9" s="104">
        <f>'MASTER_ ALL areas - No.seedling'!AH9</f>
        <v>0</v>
      </c>
      <c r="AJ9" s="105">
        <f t="shared" si="7"/>
        <v>0</v>
      </c>
      <c r="AK9" s="109">
        <f>'MASTER_ ALL areas - No.seedling'!AJ9</f>
        <v>0</v>
      </c>
      <c r="AL9" s="108">
        <f t="shared" si="8"/>
        <v>0</v>
      </c>
      <c r="AM9" s="632"/>
      <c r="AN9" s="633">
        <f>'MASTER_ ALL areas - No.seedling'!AM9</f>
        <v>0</v>
      </c>
      <c r="AO9" s="104">
        <f>'MASTER_ ALL areas - No.seedling'!AN9</f>
        <v>0</v>
      </c>
      <c r="AP9" s="105">
        <f t="shared" si="9"/>
        <v>0</v>
      </c>
      <c r="AQ9" s="109">
        <f>'MASTER_ ALL areas - No.seedling'!AP9</f>
        <v>0</v>
      </c>
      <c r="AR9" s="105">
        <f t="shared" si="10"/>
        <v>0</v>
      </c>
      <c r="AS9" s="109">
        <f>'MASTER_ ALL areas - No.seedling'!AR9</f>
        <v>0</v>
      </c>
      <c r="AT9" s="104">
        <f>'MASTER_ ALL areas - No.seedling'!AS9</f>
        <v>0</v>
      </c>
      <c r="AU9" s="105">
        <f t="shared" si="11"/>
        <v>0</v>
      </c>
      <c r="AV9" s="109">
        <f>'MASTER_ ALL areas - No.seedling'!AU9</f>
        <v>0</v>
      </c>
      <c r="AW9" s="105">
        <f t="shared" si="12"/>
        <v>0</v>
      </c>
      <c r="AX9" s="99">
        <f>'MASTER_ ALL areas - No.seedling'!AW9</f>
        <v>0</v>
      </c>
      <c r="AY9" s="109">
        <f>'MASTER_ ALL areas - No.seedling'!AX9</f>
        <v>0</v>
      </c>
      <c r="AZ9" s="105">
        <f t="shared" si="13"/>
        <v>0</v>
      </c>
      <c r="BA9" s="109">
        <f>'MASTER_ ALL areas - No.seedling'!AZ9</f>
        <v>0</v>
      </c>
      <c r="BB9" s="105">
        <f t="shared" si="14"/>
        <v>0</v>
      </c>
      <c r="BC9" s="109">
        <f>'MASTER_ ALL areas - No.seedling'!BB9</f>
        <v>0</v>
      </c>
      <c r="BD9" s="104">
        <f>'MASTER_ ALL areas - No.seedling'!BC9</f>
        <v>0</v>
      </c>
      <c r="BE9" s="105">
        <f t="shared" si="15"/>
        <v>0</v>
      </c>
      <c r="BF9" s="109">
        <f>'MASTER_ ALL areas - No.seedling'!BE9</f>
        <v>0</v>
      </c>
      <c r="BG9" s="105">
        <f t="shared" si="16"/>
        <v>0</v>
      </c>
      <c r="BH9" s="109">
        <f>'MASTER_ ALL areas - No.seedling'!BG9</f>
        <v>0</v>
      </c>
      <c r="BI9" s="104">
        <f>'MASTER_ ALL areas - No.seedling'!BH9</f>
        <v>0</v>
      </c>
      <c r="BJ9" s="105">
        <f t="shared" si="17"/>
        <v>0</v>
      </c>
      <c r="BK9" s="109">
        <f>'MASTER_ ALL areas - No.seedling'!BJ9</f>
        <v>0</v>
      </c>
      <c r="BL9" s="105">
        <f t="shared" si="18"/>
        <v>0</v>
      </c>
      <c r="BM9" s="109">
        <f>'MASTER_ ALL areas - No.seedling'!BL9</f>
        <v>0</v>
      </c>
      <c r="BN9" s="104">
        <f>'MASTER_ ALL areas - No.seedling'!BM9</f>
        <v>0</v>
      </c>
      <c r="BO9" s="105">
        <f t="shared" si="19"/>
        <v>0</v>
      </c>
      <c r="BP9" s="109">
        <f>'MASTER_ ALL areas - No.seedling'!BO9</f>
        <v>0</v>
      </c>
      <c r="BQ9" s="105">
        <f t="shared" si="20"/>
        <v>0</v>
      </c>
      <c r="BR9" s="109">
        <f>'MASTER_ ALL areas - No.seedling'!BQ9</f>
        <v>0</v>
      </c>
      <c r="BS9" s="104">
        <f>'MASTER_ ALL areas - No.seedling'!BR9</f>
        <v>0</v>
      </c>
      <c r="BT9" s="105">
        <f t="shared" si="21"/>
        <v>0</v>
      </c>
      <c r="BU9" s="109">
        <f>'MASTER_ ALL areas - No.seedling'!BT9</f>
        <v>0</v>
      </c>
      <c r="BV9" s="105">
        <f t="shared" si="22"/>
        <v>0</v>
      </c>
      <c r="BW9" s="109">
        <f>'MASTER_ ALL areas - No.seedling'!BV9</f>
        <v>0</v>
      </c>
      <c r="BX9" s="104">
        <f>'MASTER_ ALL areas - No.seedling'!BW9</f>
        <v>0</v>
      </c>
      <c r="BY9" s="105">
        <f t="shared" si="23"/>
        <v>0</v>
      </c>
      <c r="BZ9" s="109">
        <f>'MASTER_ ALL areas - No.seedling'!BY9</f>
        <v>0</v>
      </c>
      <c r="CA9" s="108">
        <f t="shared" si="24"/>
        <v>0</v>
      </c>
      <c r="CB9" s="635"/>
      <c r="CC9" s="254">
        <f>'MASTER_ ALL areas - No.seedling'!CB9</f>
        <v>0</v>
      </c>
      <c r="CD9" s="104">
        <f>'MASTER_ ALL areas - No.seedling'!CC9</f>
        <v>0</v>
      </c>
      <c r="CE9" s="107">
        <f t="shared" si="25"/>
        <v>0</v>
      </c>
      <c r="CF9" s="104">
        <f>'MASTER_ ALL areas - No.seedling'!CE9</f>
        <v>0</v>
      </c>
      <c r="CG9" s="108">
        <f t="shared" si="26"/>
        <v>0</v>
      </c>
      <c r="CH9" s="254">
        <f>'MASTER_ ALL areas - No.seedling'!CG9</f>
        <v>0</v>
      </c>
      <c r="CI9" s="104">
        <f>'MASTER_ ALL areas - No.seedling'!CH9</f>
        <v>0</v>
      </c>
      <c r="CJ9" s="107">
        <f t="shared" si="27"/>
        <v>0</v>
      </c>
      <c r="CK9" s="104">
        <f>'MASTER_ ALL areas - No.seedling'!CJ9</f>
        <v>0</v>
      </c>
      <c r="CL9" s="108">
        <f t="shared" si="28"/>
        <v>0</v>
      </c>
      <c r="CM9" s="254">
        <f>'MASTER_ ALL areas - No.seedling'!CL9</f>
        <v>0</v>
      </c>
      <c r="CN9" s="104">
        <f>'MASTER_ ALL areas - No.seedling'!CM9</f>
        <v>0</v>
      </c>
      <c r="CO9" s="107">
        <f t="shared" si="29"/>
        <v>0</v>
      </c>
      <c r="CP9" s="104">
        <f>'MASTER_ ALL areas - No.seedling'!CO9</f>
        <v>0</v>
      </c>
      <c r="CQ9" s="108">
        <f t="shared" si="30"/>
        <v>0</v>
      </c>
      <c r="CR9" s="254">
        <f>'MASTER_ ALL areas - No.seedling'!CQ9</f>
        <v>0</v>
      </c>
      <c r="CS9" s="104">
        <f>'MASTER_ ALL areas - No.seedling'!CR9</f>
        <v>0</v>
      </c>
      <c r="CT9" s="107">
        <f t="shared" si="31"/>
        <v>0</v>
      </c>
      <c r="CU9" s="104">
        <f>'MASTER_ ALL areas - No.seedling'!CT9</f>
        <v>0</v>
      </c>
      <c r="CV9" s="108">
        <f t="shared" si="32"/>
        <v>0</v>
      </c>
      <c r="CW9" s="254">
        <f>'MASTER_ ALL areas - No.seedling'!CV9</f>
        <v>0</v>
      </c>
      <c r="CX9" s="104">
        <f>'MASTER_ ALL areas - No.seedling'!CW9</f>
        <v>0</v>
      </c>
      <c r="CY9" s="107">
        <f t="shared" si="33"/>
        <v>0</v>
      </c>
      <c r="CZ9" s="104">
        <f>'MASTER_ ALL areas - No.seedling'!CY9</f>
        <v>0</v>
      </c>
      <c r="DA9" s="108">
        <f t="shared" si="34"/>
        <v>0</v>
      </c>
      <c r="DB9" s="254">
        <f>'MASTER_ ALL areas - No.seedling'!DA9</f>
        <v>0</v>
      </c>
      <c r="DC9" s="104">
        <f>'MASTER_ ALL areas - No.seedling'!DB9</f>
        <v>0</v>
      </c>
      <c r="DD9" s="107">
        <f t="shared" si="35"/>
        <v>0</v>
      </c>
      <c r="DE9" s="104">
        <f>'MASTER_ ALL areas - No.seedling'!DD9</f>
        <v>0</v>
      </c>
      <c r="DF9" s="108">
        <f t="shared" si="36"/>
        <v>0</v>
      </c>
      <c r="DG9" s="254">
        <f>'MASTER_ ALL areas - No.seedling'!DF9</f>
        <v>0</v>
      </c>
      <c r="DH9" s="104">
        <f>'MASTER_ ALL areas - No.seedling'!DG9</f>
        <v>0</v>
      </c>
      <c r="DI9" s="107">
        <f t="shared" si="37"/>
        <v>0</v>
      </c>
      <c r="DJ9" s="104">
        <f>'MASTER_ ALL areas - No.seedling'!DI9</f>
        <v>0</v>
      </c>
      <c r="DK9" s="108">
        <f t="shared" si="38"/>
        <v>0</v>
      </c>
      <c r="DL9" s="254">
        <f>'MASTER_ ALL areas - No.seedling'!DK9</f>
        <v>0</v>
      </c>
      <c r="DM9" s="104">
        <f>'MASTER_ ALL areas - No.seedling'!DL9</f>
        <v>0</v>
      </c>
      <c r="DN9" s="107">
        <f t="shared" si="39"/>
        <v>0</v>
      </c>
      <c r="DO9" s="104">
        <f>'MASTER_ ALL areas - No.seedling'!DN9</f>
        <v>0</v>
      </c>
      <c r="DP9" s="108">
        <f t="shared" si="40"/>
        <v>0</v>
      </c>
      <c r="DQ9" s="254">
        <f>'MASTER_ ALL areas - No.seedling'!DP9</f>
        <v>0</v>
      </c>
      <c r="DR9" s="104">
        <f>'MASTER_ ALL areas - No.seedling'!DQ9</f>
        <v>0</v>
      </c>
      <c r="DS9" s="107">
        <f t="shared" si="41"/>
        <v>0</v>
      </c>
      <c r="DT9" s="104">
        <f>'MASTER_ ALL areas - No.seedling'!DS9</f>
        <v>0</v>
      </c>
      <c r="DU9" s="108">
        <f t="shared" si="42"/>
        <v>0</v>
      </c>
      <c r="DV9" s="254">
        <f>'MASTER_ ALL areas - No.seedling'!DU9</f>
        <v>0</v>
      </c>
      <c r="DW9" s="104">
        <f>'MASTER_ ALL areas - No.seedling'!DV9</f>
        <v>0</v>
      </c>
      <c r="DX9" s="107">
        <f t="shared" si="43"/>
        <v>0</v>
      </c>
      <c r="DY9" s="104">
        <f>'MASTER_ ALL areas - No.seedling'!DX9</f>
        <v>0</v>
      </c>
      <c r="DZ9" s="108">
        <f t="shared" si="44"/>
        <v>0</v>
      </c>
      <c r="EA9" s="254">
        <f>'MASTER_ ALL areas - No.seedling'!DZ9</f>
        <v>0</v>
      </c>
      <c r="EB9" s="104">
        <f>'MASTER_ ALL areas - No.seedling'!EA9</f>
        <v>0</v>
      </c>
      <c r="EC9" s="107">
        <f t="shared" si="45"/>
        <v>0</v>
      </c>
      <c r="ED9" s="104">
        <f>'MASTER_ ALL areas - No.seedling'!EC9</f>
        <v>0</v>
      </c>
      <c r="EE9" s="108">
        <f t="shared" si="46"/>
        <v>0</v>
      </c>
      <c r="EF9" s="254">
        <f>'MASTER_ ALL areas - No.seedling'!EE9</f>
        <v>0</v>
      </c>
      <c r="EG9" s="104">
        <f>'MASTER_ ALL areas - No.seedling'!EF9</f>
        <v>0</v>
      </c>
      <c r="EH9" s="107">
        <f t="shared" si="47"/>
        <v>0</v>
      </c>
      <c r="EI9" s="104">
        <f>'MASTER_ ALL areas - No.seedling'!EH9</f>
        <v>0</v>
      </c>
      <c r="EJ9" s="108">
        <f t="shared" si="48"/>
        <v>0</v>
      </c>
      <c r="EK9" s="254">
        <f>'MASTER_ ALL areas - No.seedling'!EJ9</f>
        <v>0</v>
      </c>
      <c r="EL9" s="104">
        <f>'MASTER_ ALL areas - No.seedling'!EK9</f>
        <v>0</v>
      </c>
      <c r="EM9" s="107">
        <f t="shared" si="49"/>
        <v>0</v>
      </c>
      <c r="EN9" s="104">
        <f>'MASTER_ ALL areas - No.seedling'!EM9</f>
        <v>0</v>
      </c>
      <c r="EO9" s="108">
        <f t="shared" si="50"/>
        <v>0</v>
      </c>
      <c r="EP9" s="254">
        <f>'MASTER_ ALL areas - No.seedling'!EO9</f>
        <v>0</v>
      </c>
      <c r="EQ9" s="104">
        <f>'MASTER_ ALL areas - No.seedling'!EP9</f>
        <v>0</v>
      </c>
      <c r="ER9" s="107">
        <f t="shared" si="51"/>
        <v>0</v>
      </c>
      <c r="ES9" s="104">
        <f>'MASTER_ ALL areas - No.seedling'!ER9</f>
        <v>0</v>
      </c>
      <c r="ET9" s="108">
        <f t="shared" si="52"/>
        <v>0</v>
      </c>
      <c r="EU9" s="254">
        <f>'MASTER_ ALL areas - No.seedling'!ET9</f>
        <v>0</v>
      </c>
      <c r="EV9" s="104">
        <f>'MASTER_ ALL areas - No.seedling'!EU9</f>
        <v>0</v>
      </c>
      <c r="EW9" s="107">
        <f t="shared" si="53"/>
        <v>0</v>
      </c>
      <c r="EX9" s="104">
        <f>'MASTER_ ALL areas - No.seedling'!EW9</f>
        <v>0</v>
      </c>
      <c r="EY9" s="108">
        <f t="shared" si="54"/>
        <v>0</v>
      </c>
      <c r="EZ9" s="254">
        <f>'MASTER_ ALL areas - No.seedling'!EY9</f>
        <v>0</v>
      </c>
      <c r="FA9" s="104">
        <f>'MASTER_ ALL areas - No.seedling'!EZ9</f>
        <v>0</v>
      </c>
      <c r="FB9" s="107">
        <f t="shared" si="55"/>
        <v>0</v>
      </c>
      <c r="FC9" s="104">
        <f>'MASTER_ ALL areas - No.seedling'!FB9</f>
        <v>0</v>
      </c>
      <c r="FD9" s="108">
        <f t="shared" si="56"/>
        <v>0</v>
      </c>
      <c r="FE9" s="254">
        <f>'MASTER_ ALL areas - No.seedling'!FD9</f>
        <v>0</v>
      </c>
      <c r="FF9" s="104">
        <f>'MASTER_ ALL areas - No.seedling'!FE9</f>
        <v>0</v>
      </c>
      <c r="FG9" s="107">
        <f t="shared" si="57"/>
        <v>0</v>
      </c>
      <c r="FH9" s="104">
        <f>'MASTER_ ALL areas - No.seedling'!FG9</f>
        <v>0</v>
      </c>
      <c r="FI9" s="108">
        <f t="shared" si="58"/>
        <v>0</v>
      </c>
      <c r="FJ9" s="254">
        <f>'MASTER_ ALL areas - No.seedling'!FI9</f>
        <v>0</v>
      </c>
      <c r="FK9" s="104">
        <f>'MASTER_ ALL areas - No.seedling'!FJ9</f>
        <v>0</v>
      </c>
      <c r="FL9" s="107">
        <f t="shared" si="59"/>
        <v>0</v>
      </c>
      <c r="FM9" s="104">
        <f>'MASTER_ ALL areas - No.seedling'!FL9</f>
        <v>0</v>
      </c>
      <c r="FN9" s="108">
        <f t="shared" si="60"/>
        <v>0</v>
      </c>
      <c r="FO9" s="254">
        <f>'MASTER_ ALL areas - No.seedling'!FN9</f>
        <v>0</v>
      </c>
      <c r="FP9" s="104">
        <f>'MASTER_ ALL areas - No.seedling'!FO9</f>
        <v>0</v>
      </c>
      <c r="FQ9" s="107">
        <f t="shared" si="61"/>
        <v>0</v>
      </c>
      <c r="FR9" s="104">
        <f>'MASTER_ ALL areas - No.seedling'!FQ9</f>
        <v>0</v>
      </c>
      <c r="FS9" s="108">
        <f t="shared" si="62"/>
        <v>0</v>
      </c>
      <c r="FT9" s="254">
        <f>'MASTER_ ALL areas - No.seedling'!FS9</f>
        <v>0</v>
      </c>
      <c r="FU9" s="104">
        <f>'MASTER_ ALL areas - No.seedling'!FT9</f>
        <v>0</v>
      </c>
      <c r="FV9" s="107">
        <f t="shared" si="63"/>
        <v>0</v>
      </c>
      <c r="FW9" s="104">
        <f>'MASTER_ ALL areas - No.seedling'!FV9</f>
        <v>0</v>
      </c>
      <c r="FX9" s="108">
        <f t="shared" si="64"/>
        <v>0</v>
      </c>
      <c r="FY9" s="254">
        <f>'MASTER_ ALL areas - No.seedling'!FX9</f>
        <v>0</v>
      </c>
      <c r="FZ9" s="104">
        <f>'MASTER_ ALL areas - No.seedling'!FY9</f>
        <v>0</v>
      </c>
      <c r="GA9" s="107">
        <f t="shared" si="65"/>
        <v>0</v>
      </c>
      <c r="GB9" s="104">
        <f>'MASTER_ ALL areas - No.seedling'!GA9</f>
        <v>0</v>
      </c>
      <c r="GC9" s="108">
        <f t="shared" si="66"/>
        <v>0</v>
      </c>
      <c r="GD9" s="254">
        <f>'MASTER_ ALL areas - No.seedling'!GC9</f>
        <v>0</v>
      </c>
      <c r="GE9" s="104">
        <f>'MASTER_ ALL areas - No.seedling'!GD9</f>
        <v>0</v>
      </c>
      <c r="GF9" s="107">
        <f t="shared" si="67"/>
        <v>0</v>
      </c>
      <c r="GG9" s="104">
        <f>'MASTER_ ALL areas - No.seedling'!GF9</f>
        <v>0</v>
      </c>
      <c r="GH9" s="108">
        <f t="shared" si="68"/>
        <v>0</v>
      </c>
      <c r="GI9" s="254">
        <f>'MASTER_ ALL areas - No.seedling'!GH9</f>
        <v>0</v>
      </c>
      <c r="GJ9" s="104">
        <f>'MASTER_ ALL areas - No.seedling'!GI9</f>
        <v>0</v>
      </c>
      <c r="GK9" s="107">
        <f t="shared" si="69"/>
        <v>0</v>
      </c>
      <c r="GL9" s="104">
        <f>'MASTER_ ALL areas - No.seedling'!GK9</f>
        <v>0</v>
      </c>
      <c r="GM9" s="108">
        <f t="shared" si="70"/>
        <v>0</v>
      </c>
      <c r="GN9" s="254">
        <f>'MASTER_ ALL areas - No.seedling'!GM9</f>
        <v>0</v>
      </c>
      <c r="GO9" s="104">
        <f>'MASTER_ ALL areas - No.seedling'!GN9</f>
        <v>0</v>
      </c>
      <c r="GP9" s="107">
        <f t="shared" si="71"/>
        <v>0</v>
      </c>
      <c r="GQ9" s="104">
        <f>'MASTER_ ALL areas - No.seedling'!GP9</f>
        <v>0</v>
      </c>
      <c r="GR9" s="108">
        <f t="shared" si="72"/>
        <v>0</v>
      </c>
      <c r="GS9" s="254">
        <f>'MASTER_ ALL areas - No.seedling'!GR9</f>
        <v>0</v>
      </c>
      <c r="GT9" s="104">
        <f>'MASTER_ ALL areas - No.seedling'!GS9</f>
        <v>0</v>
      </c>
      <c r="GU9" s="107">
        <f t="shared" si="73"/>
        <v>0</v>
      </c>
      <c r="GV9" s="104">
        <f>'MASTER_ ALL areas - No.seedling'!GU9</f>
        <v>0</v>
      </c>
      <c r="GW9" s="108">
        <f t="shared" si="74"/>
        <v>0</v>
      </c>
      <c r="GX9" s="254">
        <f>'MASTER_ ALL areas - No.seedling'!GW9</f>
        <v>0</v>
      </c>
      <c r="GY9" s="104">
        <f>'MASTER_ ALL areas - No.seedling'!GX9</f>
        <v>0</v>
      </c>
      <c r="GZ9" s="107">
        <f t="shared" si="75"/>
        <v>0</v>
      </c>
      <c r="HA9" s="104">
        <f>'MASTER_ ALL areas - No.seedling'!GZ9</f>
        <v>0</v>
      </c>
      <c r="HB9" s="108">
        <f t="shared" si="76"/>
        <v>0</v>
      </c>
      <c r="HC9" s="254">
        <f>'MASTER_ ALL areas - No.seedling'!HB9</f>
        <v>0</v>
      </c>
      <c r="HD9" s="104">
        <f>'MASTER_ ALL areas - No.seedling'!HC9</f>
        <v>0</v>
      </c>
      <c r="HE9" s="107">
        <f t="shared" si="77"/>
        <v>0</v>
      </c>
      <c r="HF9" s="104">
        <f>'MASTER_ ALL areas - No.seedling'!HE9</f>
        <v>0</v>
      </c>
      <c r="HG9" s="108">
        <f t="shared" si="78"/>
        <v>0</v>
      </c>
      <c r="HH9" s="254">
        <f>'MASTER_ ALL areas - No.seedling'!HG9</f>
        <v>0</v>
      </c>
      <c r="HI9" s="104">
        <f>'MASTER_ ALL areas - No.seedling'!HH9</f>
        <v>0</v>
      </c>
      <c r="HJ9" s="107">
        <f t="shared" si="79"/>
        <v>0</v>
      </c>
      <c r="HK9" s="104">
        <f>'MASTER_ ALL areas - No.seedling'!HJ9</f>
        <v>0</v>
      </c>
      <c r="HL9" s="108">
        <f t="shared" si="80"/>
        <v>0</v>
      </c>
      <c r="HM9" s="254">
        <f>'MASTER_ ALL areas - No.seedling'!HL9</f>
        <v>0</v>
      </c>
      <c r="HN9" s="104">
        <f>'MASTER_ ALL areas - No.seedling'!HM9</f>
        <v>0</v>
      </c>
      <c r="HO9" s="107">
        <f t="shared" si="81"/>
        <v>0</v>
      </c>
      <c r="HP9" s="104">
        <f>'MASTER_ ALL areas - No.seedling'!HO9</f>
        <v>0</v>
      </c>
      <c r="HQ9" s="108">
        <f t="shared" si="82"/>
        <v>0</v>
      </c>
      <c r="HR9" s="254">
        <f>'MASTER_ ALL areas - No.seedling'!HQ9</f>
        <v>0</v>
      </c>
      <c r="HS9" s="104">
        <f>'MASTER_ ALL areas - No.seedling'!HR9</f>
        <v>0</v>
      </c>
      <c r="HT9" s="107">
        <f t="shared" si="83"/>
        <v>0</v>
      </c>
      <c r="HU9" s="104">
        <f>'MASTER_ ALL areas - No.seedling'!HT9</f>
        <v>0</v>
      </c>
      <c r="HV9" s="108">
        <f t="shared" si="84"/>
        <v>0</v>
      </c>
      <c r="HW9" s="254">
        <f>'MASTER_ ALL areas - No.seedling'!HV9</f>
        <v>0</v>
      </c>
      <c r="HX9" s="104">
        <f>'MASTER_ ALL areas - No.seedling'!HW9</f>
        <v>0</v>
      </c>
      <c r="HY9" s="107">
        <f t="shared" si="85"/>
        <v>0</v>
      </c>
      <c r="HZ9" s="104">
        <f>'MASTER_ ALL areas - No.seedling'!HY9</f>
        <v>0</v>
      </c>
      <c r="IA9" s="108">
        <f t="shared" si="86"/>
        <v>0</v>
      </c>
      <c r="IB9" s="254">
        <f>'MASTER_ ALL areas - No.seedling'!IA9</f>
        <v>0</v>
      </c>
      <c r="IC9" s="104">
        <f>'MASTER_ ALL areas - No.seedling'!IB9</f>
        <v>0</v>
      </c>
      <c r="ID9" s="107">
        <f t="shared" si="87"/>
        <v>0</v>
      </c>
      <c r="IE9" s="104">
        <f>'MASTER_ ALL areas - No.seedling'!ID9</f>
        <v>0</v>
      </c>
      <c r="IF9" s="110">
        <f t="shared" si="88"/>
        <v>0</v>
      </c>
      <c r="IG9" s="111" t="s">
        <v>103</v>
      </c>
      <c r="IH9" s="112"/>
    </row>
    <row r="10" spans="2:242" ht="33" customHeight="1" x14ac:dyDescent="0.25">
      <c r="B10" s="420">
        <v>6</v>
      </c>
      <c r="C10" s="421" t="s">
        <v>104</v>
      </c>
      <c r="D10" s="422">
        <v>215925</v>
      </c>
      <c r="E10" s="423">
        <v>930583</v>
      </c>
      <c r="F10" s="424" t="s">
        <v>89</v>
      </c>
      <c r="G10" s="88" t="s">
        <v>105</v>
      </c>
      <c r="H10" s="459">
        <f>'MASTER_ ALL areas - No.seedling'!G10</f>
        <v>1</v>
      </c>
      <c r="I10" s="70">
        <f>'MASTER_ ALL areas - No.seedling'!H10</f>
        <v>0.01</v>
      </c>
      <c r="J10" s="71">
        <f>'MASTER_ ALL areas - No.seedling'!I10</f>
        <v>42.6</v>
      </c>
      <c r="K10" s="72">
        <f>'MASTER_ ALL areas - No.seedling'!J10</f>
        <v>9</v>
      </c>
      <c r="L10" s="73">
        <f t="shared" si="0"/>
        <v>180</v>
      </c>
      <c r="M10" s="74">
        <f>'MASTER_ ALL areas - No.seedling'!L10</f>
        <v>180</v>
      </c>
      <c r="N10" s="113">
        <f>'MASTER_ ALL areas - No.seedling'!M10</f>
        <v>2</v>
      </c>
      <c r="O10" s="114">
        <f>'MASTER_ ALL areas - No.seedling'!N10</f>
        <v>8</v>
      </c>
      <c r="P10" s="80">
        <f>'MASTER_ ALL areas - No.seedling'!O10</f>
        <v>0.22222222222222221</v>
      </c>
      <c r="Q10" s="81">
        <f>'MASTER_ ALL areas - No.seedling'!P10</f>
        <v>0.88888888888888884</v>
      </c>
      <c r="R10" s="621"/>
      <c r="S10" s="617">
        <f>'MASTER_ ALL areas - No.seedling'!R10</f>
        <v>140</v>
      </c>
      <c r="T10" s="76">
        <f>'MASTER_ ALL areas - No.seedling'!S10</f>
        <v>2</v>
      </c>
      <c r="U10" s="77">
        <f t="shared" si="1"/>
        <v>0.2857142857142857</v>
      </c>
      <c r="V10" s="82">
        <f>'MASTER_ ALL areas - No.seedling'!U10</f>
        <v>6</v>
      </c>
      <c r="W10" s="80">
        <f t="shared" si="2"/>
        <v>0.8571428571428571</v>
      </c>
      <c r="X10" s="76">
        <f>'MASTER_ ALL areas - No.seedling'!W10</f>
        <v>40</v>
      </c>
      <c r="Y10" s="76">
        <f>'MASTER_ ALL areas - No.seedling'!X10</f>
        <v>0</v>
      </c>
      <c r="Z10" s="77">
        <f t="shared" si="3"/>
        <v>0</v>
      </c>
      <c r="AA10" s="82">
        <f>'MASTER_ ALL areas - No.seedling'!Z10</f>
        <v>2</v>
      </c>
      <c r="AB10" s="80">
        <f t="shared" si="4"/>
        <v>1</v>
      </c>
      <c r="AC10" s="76">
        <f>'MASTER_ ALL areas - No.seedling'!AB10</f>
        <v>0</v>
      </c>
      <c r="AD10" s="76">
        <f>'MASTER_ ALL areas - No.seedling'!AC10</f>
        <v>0</v>
      </c>
      <c r="AE10" s="77">
        <f t="shared" si="5"/>
        <v>0</v>
      </c>
      <c r="AF10" s="82">
        <f>'MASTER_ ALL areas - No.seedling'!AE10</f>
        <v>0</v>
      </c>
      <c r="AG10" s="80">
        <f t="shared" si="6"/>
        <v>0</v>
      </c>
      <c r="AH10" s="76">
        <f>'MASTER_ ALL areas - No.seedling'!AG10</f>
        <v>0</v>
      </c>
      <c r="AI10" s="76">
        <f>'MASTER_ ALL areas - No.seedling'!AH10</f>
        <v>0</v>
      </c>
      <c r="AJ10" s="77">
        <f t="shared" si="7"/>
        <v>0</v>
      </c>
      <c r="AK10" s="82">
        <f>'MASTER_ ALL areas - No.seedling'!AJ10</f>
        <v>0</v>
      </c>
      <c r="AL10" s="81">
        <f t="shared" si="8"/>
        <v>0</v>
      </c>
      <c r="AM10" s="621"/>
      <c r="AN10" s="617">
        <f>'MASTER_ ALL areas - No.seedling'!AM10</f>
        <v>40</v>
      </c>
      <c r="AO10" s="76">
        <f>'MASTER_ ALL areas - No.seedling'!AN10</f>
        <v>0</v>
      </c>
      <c r="AP10" s="77">
        <f t="shared" si="9"/>
        <v>0</v>
      </c>
      <c r="AQ10" s="82">
        <f>'MASTER_ ALL areas - No.seedling'!AP10</f>
        <v>2</v>
      </c>
      <c r="AR10" s="77">
        <f t="shared" si="10"/>
        <v>1</v>
      </c>
      <c r="AS10" s="82">
        <f>'MASTER_ ALL areas - No.seedling'!AR10</f>
        <v>40</v>
      </c>
      <c r="AT10" s="76">
        <f>'MASTER_ ALL areas - No.seedling'!AS10</f>
        <v>1</v>
      </c>
      <c r="AU10" s="77">
        <f t="shared" si="11"/>
        <v>0.5</v>
      </c>
      <c r="AV10" s="82">
        <f>'MASTER_ ALL areas - No.seedling'!AU10</f>
        <v>1</v>
      </c>
      <c r="AW10" s="77">
        <f t="shared" si="12"/>
        <v>0.5</v>
      </c>
      <c r="AX10" s="71">
        <f>'MASTER_ ALL areas - No.seedling'!AW10</f>
        <v>0</v>
      </c>
      <c r="AY10" s="82">
        <f>'MASTER_ ALL areas - No.seedling'!AX10</f>
        <v>0</v>
      </c>
      <c r="AZ10" s="77">
        <f t="shared" si="13"/>
        <v>0</v>
      </c>
      <c r="BA10" s="82">
        <f>'MASTER_ ALL areas - No.seedling'!AZ10</f>
        <v>0</v>
      </c>
      <c r="BB10" s="77">
        <f t="shared" si="14"/>
        <v>0</v>
      </c>
      <c r="BC10" s="82">
        <f>'MASTER_ ALL areas - No.seedling'!BB10</f>
        <v>0</v>
      </c>
      <c r="BD10" s="76">
        <f>'MASTER_ ALL areas - No.seedling'!BC10</f>
        <v>0</v>
      </c>
      <c r="BE10" s="77">
        <f t="shared" si="15"/>
        <v>0</v>
      </c>
      <c r="BF10" s="82">
        <f>'MASTER_ ALL areas - No.seedling'!BE10</f>
        <v>0</v>
      </c>
      <c r="BG10" s="77">
        <f t="shared" si="16"/>
        <v>0</v>
      </c>
      <c r="BH10" s="82">
        <f>'MASTER_ ALL areas - No.seedling'!BG10</f>
        <v>100</v>
      </c>
      <c r="BI10" s="76">
        <f>'MASTER_ ALL areas - No.seedling'!BH10</f>
        <v>1</v>
      </c>
      <c r="BJ10" s="77">
        <f t="shared" si="17"/>
        <v>0.2</v>
      </c>
      <c r="BK10" s="82">
        <f>'MASTER_ ALL areas - No.seedling'!BJ10</f>
        <v>5</v>
      </c>
      <c r="BL10" s="77">
        <f t="shared" si="18"/>
        <v>1</v>
      </c>
      <c r="BM10" s="82">
        <f>'MASTER_ ALL areas - No.seedling'!BL10</f>
        <v>0</v>
      </c>
      <c r="BN10" s="76">
        <f>'MASTER_ ALL areas - No.seedling'!BM10</f>
        <v>0</v>
      </c>
      <c r="BO10" s="77">
        <f t="shared" si="19"/>
        <v>0</v>
      </c>
      <c r="BP10" s="82">
        <f>'MASTER_ ALL areas - No.seedling'!BO10</f>
        <v>0</v>
      </c>
      <c r="BQ10" s="77">
        <f t="shared" si="20"/>
        <v>0</v>
      </c>
      <c r="BR10" s="82">
        <f>'MASTER_ ALL areas - No.seedling'!BQ10</f>
        <v>0</v>
      </c>
      <c r="BS10" s="76">
        <f>'MASTER_ ALL areas - No.seedling'!BR10</f>
        <v>0</v>
      </c>
      <c r="BT10" s="77">
        <f t="shared" si="21"/>
        <v>0</v>
      </c>
      <c r="BU10" s="82">
        <f>'MASTER_ ALL areas - No.seedling'!BT10</f>
        <v>0</v>
      </c>
      <c r="BV10" s="77">
        <f t="shared" si="22"/>
        <v>0</v>
      </c>
      <c r="BW10" s="82">
        <f>'MASTER_ ALL areas - No.seedling'!BV10</f>
        <v>0</v>
      </c>
      <c r="BX10" s="76">
        <f>'MASTER_ ALL areas - No.seedling'!BW10</f>
        <v>0</v>
      </c>
      <c r="BY10" s="77">
        <f t="shared" si="23"/>
        <v>0</v>
      </c>
      <c r="BZ10" s="82">
        <f>'MASTER_ ALL areas - No.seedling'!BY10</f>
        <v>0</v>
      </c>
      <c r="CA10" s="81">
        <f t="shared" si="24"/>
        <v>0</v>
      </c>
      <c r="CB10" s="79"/>
      <c r="CC10" s="113">
        <f>'MASTER_ ALL areas - No.seedling'!CB10</f>
        <v>0</v>
      </c>
      <c r="CD10" s="76">
        <f>'MASTER_ ALL areas - No.seedling'!CC10</f>
        <v>0</v>
      </c>
      <c r="CE10" s="80">
        <f t="shared" si="25"/>
        <v>0</v>
      </c>
      <c r="CF10" s="76">
        <f>'MASTER_ ALL areas - No.seedling'!CE10</f>
        <v>0</v>
      </c>
      <c r="CG10" s="81">
        <f t="shared" si="26"/>
        <v>0</v>
      </c>
      <c r="CH10" s="75">
        <f>'MASTER_ ALL areas - No.seedling'!CG10</f>
        <v>40</v>
      </c>
      <c r="CI10" s="76">
        <f>'MASTER_ ALL areas - No.seedling'!CH10</f>
        <v>0</v>
      </c>
      <c r="CJ10" s="80">
        <f t="shared" si="27"/>
        <v>0</v>
      </c>
      <c r="CK10" s="76">
        <f>'MASTER_ ALL areas - No.seedling'!CJ10</f>
        <v>2</v>
      </c>
      <c r="CL10" s="81">
        <f t="shared" si="28"/>
        <v>1</v>
      </c>
      <c r="CM10" s="113">
        <f>'MASTER_ ALL areas - No.seedling'!CL10</f>
        <v>0</v>
      </c>
      <c r="CN10" s="76">
        <f>'MASTER_ ALL areas - No.seedling'!CM10</f>
        <v>0</v>
      </c>
      <c r="CO10" s="80">
        <f t="shared" si="29"/>
        <v>0</v>
      </c>
      <c r="CP10" s="76">
        <f>'MASTER_ ALL areas - No.seedling'!CO10</f>
        <v>0</v>
      </c>
      <c r="CQ10" s="81">
        <f t="shared" si="30"/>
        <v>0</v>
      </c>
      <c r="CR10" s="113">
        <f>'MASTER_ ALL areas - No.seedling'!CQ10</f>
        <v>0</v>
      </c>
      <c r="CS10" s="76">
        <f>'MASTER_ ALL areas - No.seedling'!CR10</f>
        <v>0</v>
      </c>
      <c r="CT10" s="80">
        <f t="shared" si="31"/>
        <v>0</v>
      </c>
      <c r="CU10" s="76">
        <f>'MASTER_ ALL areas - No.seedling'!CT10</f>
        <v>0</v>
      </c>
      <c r="CV10" s="81">
        <f t="shared" si="32"/>
        <v>0</v>
      </c>
      <c r="CW10" s="75">
        <f>'MASTER_ ALL areas - No.seedling'!CV10</f>
        <v>40</v>
      </c>
      <c r="CX10" s="76">
        <f>'MASTER_ ALL areas - No.seedling'!CW10</f>
        <v>1</v>
      </c>
      <c r="CY10" s="80">
        <f t="shared" si="33"/>
        <v>0.5</v>
      </c>
      <c r="CZ10" s="76">
        <f>'MASTER_ ALL areas - No.seedling'!CY10</f>
        <v>1</v>
      </c>
      <c r="DA10" s="81">
        <f t="shared" si="34"/>
        <v>0.5</v>
      </c>
      <c r="DB10" s="113">
        <f>'MASTER_ ALL areas - No.seedling'!DA10</f>
        <v>0</v>
      </c>
      <c r="DC10" s="76">
        <f>'MASTER_ ALL areas - No.seedling'!DB10</f>
        <v>0</v>
      </c>
      <c r="DD10" s="80">
        <f t="shared" si="35"/>
        <v>0</v>
      </c>
      <c r="DE10" s="76">
        <f>'MASTER_ ALL areas - No.seedling'!DD10</f>
        <v>0</v>
      </c>
      <c r="DF10" s="81">
        <f t="shared" si="36"/>
        <v>0</v>
      </c>
      <c r="DG10" s="113">
        <f>'MASTER_ ALL areas - No.seedling'!DF10</f>
        <v>0</v>
      </c>
      <c r="DH10" s="76">
        <f>'MASTER_ ALL areas - No.seedling'!DG10</f>
        <v>0</v>
      </c>
      <c r="DI10" s="80">
        <f t="shared" si="37"/>
        <v>0</v>
      </c>
      <c r="DJ10" s="76">
        <f>'MASTER_ ALL areas - No.seedling'!DI10</f>
        <v>0</v>
      </c>
      <c r="DK10" s="81">
        <f t="shared" si="38"/>
        <v>0</v>
      </c>
      <c r="DL10" s="113">
        <f>'MASTER_ ALL areas - No.seedling'!DK10</f>
        <v>0</v>
      </c>
      <c r="DM10" s="76">
        <f>'MASTER_ ALL areas - No.seedling'!DL10</f>
        <v>0</v>
      </c>
      <c r="DN10" s="80">
        <f t="shared" si="39"/>
        <v>0</v>
      </c>
      <c r="DO10" s="76">
        <f>'MASTER_ ALL areas - No.seedling'!DN10</f>
        <v>0</v>
      </c>
      <c r="DP10" s="81">
        <f t="shared" si="40"/>
        <v>0</v>
      </c>
      <c r="DQ10" s="113">
        <f>'MASTER_ ALL areas - No.seedling'!DP10</f>
        <v>0</v>
      </c>
      <c r="DR10" s="76">
        <f>'MASTER_ ALL areas - No.seedling'!DQ10</f>
        <v>0</v>
      </c>
      <c r="DS10" s="80">
        <f t="shared" si="41"/>
        <v>0</v>
      </c>
      <c r="DT10" s="76">
        <f>'MASTER_ ALL areas - No.seedling'!DS10</f>
        <v>0</v>
      </c>
      <c r="DU10" s="81">
        <f t="shared" si="42"/>
        <v>0</v>
      </c>
      <c r="DV10" s="113">
        <f>'MASTER_ ALL areas - No.seedling'!DU10</f>
        <v>0</v>
      </c>
      <c r="DW10" s="76">
        <f>'MASTER_ ALL areas - No.seedling'!DV10</f>
        <v>0</v>
      </c>
      <c r="DX10" s="80">
        <f t="shared" si="43"/>
        <v>0</v>
      </c>
      <c r="DY10" s="76">
        <f>'MASTER_ ALL areas - No.seedling'!DX10</f>
        <v>0</v>
      </c>
      <c r="DZ10" s="81">
        <f t="shared" si="44"/>
        <v>0</v>
      </c>
      <c r="EA10" s="113">
        <f>'MASTER_ ALL areas - No.seedling'!DZ10</f>
        <v>0</v>
      </c>
      <c r="EB10" s="76">
        <f>'MASTER_ ALL areas - No.seedling'!EA10</f>
        <v>0</v>
      </c>
      <c r="EC10" s="80">
        <f t="shared" si="45"/>
        <v>0</v>
      </c>
      <c r="ED10" s="76">
        <f>'MASTER_ ALL areas - No.seedling'!EC10</f>
        <v>0</v>
      </c>
      <c r="EE10" s="81">
        <f t="shared" si="46"/>
        <v>0</v>
      </c>
      <c r="EF10" s="113">
        <f>'MASTER_ ALL areas - No.seedling'!EE10</f>
        <v>0</v>
      </c>
      <c r="EG10" s="76">
        <f>'MASTER_ ALL areas - No.seedling'!EF10</f>
        <v>0</v>
      </c>
      <c r="EH10" s="80">
        <f t="shared" si="47"/>
        <v>0</v>
      </c>
      <c r="EI10" s="76">
        <f>'MASTER_ ALL areas - No.seedling'!EH10</f>
        <v>0</v>
      </c>
      <c r="EJ10" s="81">
        <f t="shared" si="48"/>
        <v>0</v>
      </c>
      <c r="EK10" s="113">
        <f>'MASTER_ ALL areas - No.seedling'!EJ10</f>
        <v>0</v>
      </c>
      <c r="EL10" s="76">
        <f>'MASTER_ ALL areas - No.seedling'!EK10</f>
        <v>0</v>
      </c>
      <c r="EM10" s="80">
        <f t="shared" si="49"/>
        <v>0</v>
      </c>
      <c r="EN10" s="76">
        <f>'MASTER_ ALL areas - No.seedling'!EM10</f>
        <v>0</v>
      </c>
      <c r="EO10" s="81">
        <f t="shared" si="50"/>
        <v>0</v>
      </c>
      <c r="EP10" s="113">
        <f>'MASTER_ ALL areas - No.seedling'!EO10</f>
        <v>0</v>
      </c>
      <c r="EQ10" s="76">
        <f>'MASTER_ ALL areas - No.seedling'!EP10</f>
        <v>0</v>
      </c>
      <c r="ER10" s="80">
        <f t="shared" si="51"/>
        <v>0</v>
      </c>
      <c r="ES10" s="76">
        <f>'MASTER_ ALL areas - No.seedling'!ER10</f>
        <v>0</v>
      </c>
      <c r="ET10" s="81">
        <f t="shared" si="52"/>
        <v>0</v>
      </c>
      <c r="EU10" s="113">
        <f>'MASTER_ ALL areas - No.seedling'!ET10</f>
        <v>0</v>
      </c>
      <c r="EV10" s="76">
        <f>'MASTER_ ALL areas - No.seedling'!EU10</f>
        <v>0</v>
      </c>
      <c r="EW10" s="80">
        <f t="shared" si="53"/>
        <v>0</v>
      </c>
      <c r="EX10" s="76">
        <f>'MASTER_ ALL areas - No.seedling'!EW10</f>
        <v>0</v>
      </c>
      <c r="EY10" s="81">
        <f t="shared" si="54"/>
        <v>0</v>
      </c>
      <c r="EZ10" s="113">
        <f>'MASTER_ ALL areas - No.seedling'!EY10</f>
        <v>0</v>
      </c>
      <c r="FA10" s="76">
        <f>'MASTER_ ALL areas - No.seedling'!EZ10</f>
        <v>0</v>
      </c>
      <c r="FB10" s="80">
        <f t="shared" si="55"/>
        <v>0</v>
      </c>
      <c r="FC10" s="76">
        <f>'MASTER_ ALL areas - No.seedling'!FB10</f>
        <v>0</v>
      </c>
      <c r="FD10" s="81">
        <f t="shared" si="56"/>
        <v>0</v>
      </c>
      <c r="FE10" s="75">
        <f>'MASTER_ ALL areas - No.seedling'!FD10</f>
        <v>100</v>
      </c>
      <c r="FF10" s="76">
        <f>'MASTER_ ALL areas - No.seedling'!FE10</f>
        <v>1</v>
      </c>
      <c r="FG10" s="80">
        <f t="shared" si="57"/>
        <v>0.2</v>
      </c>
      <c r="FH10" s="76">
        <f>'MASTER_ ALL areas - No.seedling'!FG10</f>
        <v>5</v>
      </c>
      <c r="FI10" s="81">
        <f t="shared" si="58"/>
        <v>1</v>
      </c>
      <c r="FJ10" s="113">
        <f>'MASTER_ ALL areas - No.seedling'!FI10</f>
        <v>0</v>
      </c>
      <c r="FK10" s="76">
        <f>'MASTER_ ALL areas - No.seedling'!FJ10</f>
        <v>0</v>
      </c>
      <c r="FL10" s="80">
        <f t="shared" si="59"/>
        <v>0</v>
      </c>
      <c r="FM10" s="76">
        <f>'MASTER_ ALL areas - No.seedling'!FL10</f>
        <v>0</v>
      </c>
      <c r="FN10" s="81">
        <f t="shared" si="60"/>
        <v>0</v>
      </c>
      <c r="FO10" s="113">
        <f>'MASTER_ ALL areas - No.seedling'!FN10</f>
        <v>0</v>
      </c>
      <c r="FP10" s="76">
        <f>'MASTER_ ALL areas - No.seedling'!FO10</f>
        <v>0</v>
      </c>
      <c r="FQ10" s="80">
        <f t="shared" si="61"/>
        <v>0</v>
      </c>
      <c r="FR10" s="76">
        <f>'MASTER_ ALL areas - No.seedling'!FQ10</f>
        <v>0</v>
      </c>
      <c r="FS10" s="81">
        <f t="shared" si="62"/>
        <v>0</v>
      </c>
      <c r="FT10" s="113">
        <f>'MASTER_ ALL areas - No.seedling'!FS10</f>
        <v>0</v>
      </c>
      <c r="FU10" s="76">
        <f>'MASTER_ ALL areas - No.seedling'!FT10</f>
        <v>0</v>
      </c>
      <c r="FV10" s="80">
        <f t="shared" si="63"/>
        <v>0</v>
      </c>
      <c r="FW10" s="76">
        <f>'MASTER_ ALL areas - No.seedling'!FV10</f>
        <v>0</v>
      </c>
      <c r="FX10" s="81">
        <f t="shared" si="64"/>
        <v>0</v>
      </c>
      <c r="FY10" s="113">
        <f>'MASTER_ ALL areas - No.seedling'!FX10</f>
        <v>0</v>
      </c>
      <c r="FZ10" s="76">
        <f>'MASTER_ ALL areas - No.seedling'!FY10</f>
        <v>0</v>
      </c>
      <c r="GA10" s="80">
        <f t="shared" si="65"/>
        <v>0</v>
      </c>
      <c r="GB10" s="76">
        <f>'MASTER_ ALL areas - No.seedling'!GA10</f>
        <v>0</v>
      </c>
      <c r="GC10" s="81">
        <f t="shared" si="66"/>
        <v>0</v>
      </c>
      <c r="GD10" s="113">
        <f>'MASTER_ ALL areas - No.seedling'!GC10</f>
        <v>0</v>
      </c>
      <c r="GE10" s="76">
        <f>'MASTER_ ALL areas - No.seedling'!GD10</f>
        <v>0</v>
      </c>
      <c r="GF10" s="80">
        <f t="shared" si="67"/>
        <v>0</v>
      </c>
      <c r="GG10" s="76">
        <f>'MASTER_ ALL areas - No.seedling'!GF10</f>
        <v>0</v>
      </c>
      <c r="GH10" s="81">
        <f t="shared" si="68"/>
        <v>0</v>
      </c>
      <c r="GI10" s="113">
        <f>'MASTER_ ALL areas - No.seedling'!GH10</f>
        <v>0</v>
      </c>
      <c r="GJ10" s="76">
        <f>'MASTER_ ALL areas - No.seedling'!GI10</f>
        <v>0</v>
      </c>
      <c r="GK10" s="80">
        <f t="shared" si="69"/>
        <v>0</v>
      </c>
      <c r="GL10" s="76">
        <f>'MASTER_ ALL areas - No.seedling'!GK10</f>
        <v>0</v>
      </c>
      <c r="GM10" s="81">
        <f t="shared" si="70"/>
        <v>0</v>
      </c>
      <c r="GN10" s="113">
        <f>'MASTER_ ALL areas - No.seedling'!GM10</f>
        <v>0</v>
      </c>
      <c r="GO10" s="76">
        <f>'MASTER_ ALL areas - No.seedling'!GN10</f>
        <v>0</v>
      </c>
      <c r="GP10" s="80">
        <f t="shared" si="71"/>
        <v>0</v>
      </c>
      <c r="GQ10" s="76">
        <f>'MASTER_ ALL areas - No.seedling'!GP10</f>
        <v>0</v>
      </c>
      <c r="GR10" s="81">
        <f t="shared" si="72"/>
        <v>0</v>
      </c>
      <c r="GS10" s="113">
        <f>'MASTER_ ALL areas - No.seedling'!GR10</f>
        <v>0</v>
      </c>
      <c r="GT10" s="76">
        <f>'MASTER_ ALL areas - No.seedling'!GS10</f>
        <v>0</v>
      </c>
      <c r="GU10" s="80">
        <f t="shared" si="73"/>
        <v>0</v>
      </c>
      <c r="GV10" s="76">
        <f>'MASTER_ ALL areas - No.seedling'!GU10</f>
        <v>0</v>
      </c>
      <c r="GW10" s="81">
        <f t="shared" si="74"/>
        <v>0</v>
      </c>
      <c r="GX10" s="113">
        <f>'MASTER_ ALL areas - No.seedling'!GW10</f>
        <v>0</v>
      </c>
      <c r="GY10" s="76">
        <f>'MASTER_ ALL areas - No.seedling'!GX10</f>
        <v>0</v>
      </c>
      <c r="GZ10" s="80">
        <f t="shared" si="75"/>
        <v>0</v>
      </c>
      <c r="HA10" s="76">
        <f>'MASTER_ ALL areas - No.seedling'!GZ10</f>
        <v>0</v>
      </c>
      <c r="HB10" s="81">
        <f t="shared" si="76"/>
        <v>0</v>
      </c>
      <c r="HC10" s="113">
        <f>'MASTER_ ALL areas - No.seedling'!HB10</f>
        <v>0</v>
      </c>
      <c r="HD10" s="76">
        <f>'MASTER_ ALL areas - No.seedling'!HC10</f>
        <v>0</v>
      </c>
      <c r="HE10" s="80">
        <f t="shared" si="77"/>
        <v>0</v>
      </c>
      <c r="HF10" s="76">
        <f>'MASTER_ ALL areas - No.seedling'!HE10</f>
        <v>0</v>
      </c>
      <c r="HG10" s="81">
        <f t="shared" si="78"/>
        <v>0</v>
      </c>
      <c r="HH10" s="113">
        <f>'MASTER_ ALL areas - No.seedling'!HG10</f>
        <v>0</v>
      </c>
      <c r="HI10" s="76">
        <f>'MASTER_ ALL areas - No.seedling'!HH10</f>
        <v>0</v>
      </c>
      <c r="HJ10" s="80">
        <f t="shared" si="79"/>
        <v>0</v>
      </c>
      <c r="HK10" s="76">
        <f>'MASTER_ ALL areas - No.seedling'!HJ10</f>
        <v>0</v>
      </c>
      <c r="HL10" s="81">
        <f t="shared" si="80"/>
        <v>0</v>
      </c>
      <c r="HM10" s="113">
        <f>'MASTER_ ALL areas - No.seedling'!HL10</f>
        <v>0</v>
      </c>
      <c r="HN10" s="76">
        <f>'MASTER_ ALL areas - No.seedling'!HM10</f>
        <v>0</v>
      </c>
      <c r="HO10" s="80">
        <f t="shared" si="81"/>
        <v>0</v>
      </c>
      <c r="HP10" s="76">
        <f>'MASTER_ ALL areas - No.seedling'!HO10</f>
        <v>0</v>
      </c>
      <c r="HQ10" s="81">
        <f t="shared" si="82"/>
        <v>0</v>
      </c>
      <c r="HR10" s="113">
        <f>'MASTER_ ALL areas - No.seedling'!HQ10</f>
        <v>0</v>
      </c>
      <c r="HS10" s="76">
        <f>'MASTER_ ALL areas - No.seedling'!HR10</f>
        <v>0</v>
      </c>
      <c r="HT10" s="80">
        <f t="shared" si="83"/>
        <v>0</v>
      </c>
      <c r="HU10" s="76">
        <f>'MASTER_ ALL areas - No.seedling'!HT10</f>
        <v>0</v>
      </c>
      <c r="HV10" s="81">
        <f t="shared" si="84"/>
        <v>0</v>
      </c>
      <c r="HW10" s="113">
        <f>'MASTER_ ALL areas - No.seedling'!HV10</f>
        <v>0</v>
      </c>
      <c r="HX10" s="76">
        <f>'MASTER_ ALL areas - No.seedling'!HW10</f>
        <v>0</v>
      </c>
      <c r="HY10" s="80">
        <f t="shared" si="85"/>
        <v>0</v>
      </c>
      <c r="HZ10" s="76">
        <f>'MASTER_ ALL areas - No.seedling'!HY10</f>
        <v>0</v>
      </c>
      <c r="IA10" s="81">
        <f t="shared" si="86"/>
        <v>0</v>
      </c>
      <c r="IB10" s="113">
        <f>'MASTER_ ALL areas - No.seedling'!IA10</f>
        <v>0</v>
      </c>
      <c r="IC10" s="76">
        <f>'MASTER_ ALL areas - No.seedling'!IB10</f>
        <v>0</v>
      </c>
      <c r="ID10" s="80">
        <f t="shared" si="87"/>
        <v>0</v>
      </c>
      <c r="IE10" s="76">
        <f>'MASTER_ ALL areas - No.seedling'!ID10</f>
        <v>0</v>
      </c>
      <c r="IF10" s="85">
        <f t="shared" si="88"/>
        <v>0</v>
      </c>
      <c r="IG10" s="115" t="s">
        <v>106</v>
      </c>
      <c r="IH10" s="116"/>
    </row>
    <row r="11" spans="2:242" ht="33" customHeight="1" x14ac:dyDescent="0.25">
      <c r="B11" s="420">
        <v>7</v>
      </c>
      <c r="C11" s="421" t="s">
        <v>107</v>
      </c>
      <c r="D11" s="422">
        <v>214656</v>
      </c>
      <c r="E11" s="423">
        <v>930792</v>
      </c>
      <c r="F11" s="424" t="s">
        <v>89</v>
      </c>
      <c r="G11" s="88" t="s">
        <v>105</v>
      </c>
      <c r="H11" s="459">
        <f>'MASTER_ ALL areas - No.seedling'!G11</f>
        <v>1</v>
      </c>
      <c r="I11" s="70">
        <f>'MASTER_ ALL areas - No.seedling'!H11</f>
        <v>0</v>
      </c>
      <c r="J11" s="71">
        <f>'MASTER_ ALL areas - No.seedling'!I11</f>
        <v>43.4</v>
      </c>
      <c r="K11" s="72">
        <f>'MASTER_ ALL areas - No.seedling'!J11</f>
        <v>41</v>
      </c>
      <c r="L11" s="73">
        <f t="shared" si="0"/>
        <v>820</v>
      </c>
      <c r="M11" s="74">
        <f>'MASTER_ ALL areas - No.seedling'!L11</f>
        <v>820</v>
      </c>
      <c r="N11" s="113">
        <f>'MASTER_ ALL areas - No.seedling'!M11</f>
        <v>4</v>
      </c>
      <c r="O11" s="114">
        <f>'MASTER_ ALL areas - No.seedling'!N11</f>
        <v>25</v>
      </c>
      <c r="P11" s="80">
        <f>'MASTER_ ALL areas - No.seedling'!O11</f>
        <v>9.7560975609756101E-2</v>
      </c>
      <c r="Q11" s="81">
        <f>'MASTER_ ALL areas - No.seedling'!P11</f>
        <v>0.6097560975609756</v>
      </c>
      <c r="R11" s="621"/>
      <c r="S11" s="617">
        <f>'MASTER_ ALL areas - No.seedling'!R11</f>
        <v>580</v>
      </c>
      <c r="T11" s="76">
        <f>'MASTER_ ALL areas - No.seedling'!S11</f>
        <v>0</v>
      </c>
      <c r="U11" s="77">
        <f t="shared" si="1"/>
        <v>0</v>
      </c>
      <c r="V11" s="82">
        <f>'MASTER_ ALL areas - No.seedling'!U11</f>
        <v>16</v>
      </c>
      <c r="W11" s="80">
        <f t="shared" si="2"/>
        <v>0.55172413793103448</v>
      </c>
      <c r="X11" s="76">
        <f>'MASTER_ ALL areas - No.seedling'!W11</f>
        <v>240</v>
      </c>
      <c r="Y11" s="76">
        <f>'MASTER_ ALL areas - No.seedling'!X11</f>
        <v>4</v>
      </c>
      <c r="Z11" s="77">
        <f t="shared" si="3"/>
        <v>0.33333333333333331</v>
      </c>
      <c r="AA11" s="82">
        <f>'MASTER_ ALL areas - No.seedling'!Z11</f>
        <v>9</v>
      </c>
      <c r="AB11" s="80">
        <f t="shared" si="4"/>
        <v>0.75</v>
      </c>
      <c r="AC11" s="76">
        <f>'MASTER_ ALL areas - No.seedling'!AB11</f>
        <v>0</v>
      </c>
      <c r="AD11" s="76">
        <f>'MASTER_ ALL areas - No.seedling'!AC11</f>
        <v>0</v>
      </c>
      <c r="AE11" s="77">
        <f t="shared" si="5"/>
        <v>0</v>
      </c>
      <c r="AF11" s="82">
        <f>'MASTER_ ALL areas - No.seedling'!AE11</f>
        <v>0</v>
      </c>
      <c r="AG11" s="80">
        <f t="shared" si="6"/>
        <v>0</v>
      </c>
      <c r="AH11" s="76">
        <f>'MASTER_ ALL areas - No.seedling'!AG11</f>
        <v>0</v>
      </c>
      <c r="AI11" s="76">
        <f>'MASTER_ ALL areas - No.seedling'!AH11</f>
        <v>0</v>
      </c>
      <c r="AJ11" s="77">
        <f t="shared" si="7"/>
        <v>0</v>
      </c>
      <c r="AK11" s="82">
        <f>'MASTER_ ALL areas - No.seedling'!AJ11</f>
        <v>0</v>
      </c>
      <c r="AL11" s="81">
        <f t="shared" si="8"/>
        <v>0</v>
      </c>
      <c r="AM11" s="621"/>
      <c r="AN11" s="617">
        <f>'MASTER_ ALL areas - No.seedling'!AM11</f>
        <v>100</v>
      </c>
      <c r="AO11" s="76">
        <f>'MASTER_ ALL areas - No.seedling'!AN11</f>
        <v>2</v>
      </c>
      <c r="AP11" s="77">
        <f t="shared" si="9"/>
        <v>0.4</v>
      </c>
      <c r="AQ11" s="82">
        <f>'MASTER_ ALL areas - No.seedling'!AP11</f>
        <v>5</v>
      </c>
      <c r="AR11" s="77">
        <f t="shared" si="10"/>
        <v>1</v>
      </c>
      <c r="AS11" s="82">
        <f>'MASTER_ ALL areas - No.seedling'!AR11</f>
        <v>700</v>
      </c>
      <c r="AT11" s="76">
        <f>'MASTER_ ALL areas - No.seedling'!AS11</f>
        <v>2</v>
      </c>
      <c r="AU11" s="77">
        <f t="shared" si="11"/>
        <v>5.7142857142857141E-2</v>
      </c>
      <c r="AV11" s="82">
        <f>'MASTER_ ALL areas - No.seedling'!AU11</f>
        <v>20</v>
      </c>
      <c r="AW11" s="77">
        <f t="shared" si="12"/>
        <v>0.5714285714285714</v>
      </c>
      <c r="AX11" s="71">
        <f>'MASTER_ ALL areas - No.seedling'!AW11</f>
        <v>0</v>
      </c>
      <c r="AY11" s="82">
        <f>'MASTER_ ALL areas - No.seedling'!AX11</f>
        <v>0</v>
      </c>
      <c r="AZ11" s="77">
        <f t="shared" si="13"/>
        <v>0</v>
      </c>
      <c r="BA11" s="82">
        <f>'MASTER_ ALL areas - No.seedling'!AZ11</f>
        <v>0</v>
      </c>
      <c r="BB11" s="77">
        <f t="shared" si="14"/>
        <v>0</v>
      </c>
      <c r="BC11" s="82">
        <f>'MASTER_ ALL areas - No.seedling'!BB11</f>
        <v>0</v>
      </c>
      <c r="BD11" s="76">
        <f>'MASTER_ ALL areas - No.seedling'!BC11</f>
        <v>0</v>
      </c>
      <c r="BE11" s="77">
        <f t="shared" si="15"/>
        <v>0</v>
      </c>
      <c r="BF11" s="82">
        <f>'MASTER_ ALL areas - No.seedling'!BE11</f>
        <v>0</v>
      </c>
      <c r="BG11" s="77">
        <f t="shared" si="16"/>
        <v>0</v>
      </c>
      <c r="BH11" s="82">
        <f>'MASTER_ ALL areas - No.seedling'!BG11</f>
        <v>20</v>
      </c>
      <c r="BI11" s="76">
        <f>'MASTER_ ALL areas - No.seedling'!BH11</f>
        <v>0</v>
      </c>
      <c r="BJ11" s="77">
        <f t="shared" si="17"/>
        <v>0</v>
      </c>
      <c r="BK11" s="82">
        <f>'MASTER_ ALL areas - No.seedling'!BJ11</f>
        <v>0</v>
      </c>
      <c r="BL11" s="77">
        <f t="shared" si="18"/>
        <v>0</v>
      </c>
      <c r="BM11" s="82">
        <f>'MASTER_ ALL areas - No.seedling'!BL11</f>
        <v>0</v>
      </c>
      <c r="BN11" s="76">
        <f>'MASTER_ ALL areas - No.seedling'!BM11</f>
        <v>0</v>
      </c>
      <c r="BO11" s="77">
        <f t="shared" si="19"/>
        <v>0</v>
      </c>
      <c r="BP11" s="82">
        <f>'MASTER_ ALL areas - No.seedling'!BO11</f>
        <v>0</v>
      </c>
      <c r="BQ11" s="77">
        <f t="shared" si="20"/>
        <v>0</v>
      </c>
      <c r="BR11" s="82">
        <f>'MASTER_ ALL areas - No.seedling'!BQ11</f>
        <v>0</v>
      </c>
      <c r="BS11" s="76">
        <f>'MASTER_ ALL areas - No.seedling'!BR11</f>
        <v>0</v>
      </c>
      <c r="BT11" s="77">
        <f t="shared" si="21"/>
        <v>0</v>
      </c>
      <c r="BU11" s="82">
        <f>'MASTER_ ALL areas - No.seedling'!BT11</f>
        <v>0</v>
      </c>
      <c r="BV11" s="77">
        <f t="shared" si="22"/>
        <v>0</v>
      </c>
      <c r="BW11" s="82">
        <f>'MASTER_ ALL areas - No.seedling'!BV11</f>
        <v>0</v>
      </c>
      <c r="BX11" s="76">
        <f>'MASTER_ ALL areas - No.seedling'!BW11</f>
        <v>0</v>
      </c>
      <c r="BY11" s="77">
        <f t="shared" si="23"/>
        <v>0</v>
      </c>
      <c r="BZ11" s="82">
        <f>'MASTER_ ALL areas - No.seedling'!BY11</f>
        <v>0</v>
      </c>
      <c r="CA11" s="81">
        <f t="shared" si="24"/>
        <v>0</v>
      </c>
      <c r="CB11" s="79"/>
      <c r="CC11" s="75">
        <f>'MASTER_ ALL areas - No.seedling'!CB11</f>
        <v>40</v>
      </c>
      <c r="CD11" s="76">
        <f>'MASTER_ ALL areas - No.seedling'!CC11</f>
        <v>0</v>
      </c>
      <c r="CE11" s="80">
        <f t="shared" si="25"/>
        <v>0</v>
      </c>
      <c r="CF11" s="76">
        <f>'MASTER_ ALL areas - No.seedling'!CE11</f>
        <v>2</v>
      </c>
      <c r="CG11" s="81">
        <f t="shared" si="26"/>
        <v>1</v>
      </c>
      <c r="CH11" s="75">
        <f>'MASTER_ ALL areas - No.seedling'!CG11</f>
        <v>60</v>
      </c>
      <c r="CI11" s="76">
        <f>'MASTER_ ALL areas - No.seedling'!CH11</f>
        <v>2</v>
      </c>
      <c r="CJ11" s="80">
        <f t="shared" si="27"/>
        <v>0.66666666666666663</v>
      </c>
      <c r="CK11" s="76">
        <f>'MASTER_ ALL areas - No.seedling'!CJ11</f>
        <v>3</v>
      </c>
      <c r="CL11" s="81">
        <f t="shared" si="28"/>
        <v>1</v>
      </c>
      <c r="CM11" s="113">
        <f>'MASTER_ ALL areas - No.seedling'!CL11</f>
        <v>0</v>
      </c>
      <c r="CN11" s="76">
        <f>'MASTER_ ALL areas - No.seedling'!CM11</f>
        <v>0</v>
      </c>
      <c r="CO11" s="80">
        <f t="shared" si="29"/>
        <v>0</v>
      </c>
      <c r="CP11" s="76">
        <f>'MASTER_ ALL areas - No.seedling'!CO11</f>
        <v>0</v>
      </c>
      <c r="CQ11" s="81">
        <f t="shared" si="30"/>
        <v>0</v>
      </c>
      <c r="CR11" s="113">
        <f>'MASTER_ ALL areas - No.seedling'!CQ11</f>
        <v>0</v>
      </c>
      <c r="CS11" s="76">
        <f>'MASTER_ ALL areas - No.seedling'!CR11</f>
        <v>0</v>
      </c>
      <c r="CT11" s="80">
        <f t="shared" si="31"/>
        <v>0</v>
      </c>
      <c r="CU11" s="76">
        <f>'MASTER_ ALL areas - No.seedling'!CT11</f>
        <v>0</v>
      </c>
      <c r="CV11" s="81">
        <f t="shared" si="32"/>
        <v>0</v>
      </c>
      <c r="CW11" s="75">
        <f>'MASTER_ ALL areas - No.seedling'!CV11</f>
        <v>520</v>
      </c>
      <c r="CX11" s="76">
        <f>'MASTER_ ALL areas - No.seedling'!CW11</f>
        <v>0</v>
      </c>
      <c r="CY11" s="80">
        <f t="shared" si="33"/>
        <v>0</v>
      </c>
      <c r="CZ11" s="76">
        <f>'MASTER_ ALL areas - No.seedling'!CY11</f>
        <v>14</v>
      </c>
      <c r="DA11" s="81">
        <f t="shared" si="34"/>
        <v>0.53846153846153844</v>
      </c>
      <c r="DB11" s="75">
        <f>'MASTER_ ALL areas - No.seedling'!DA11</f>
        <v>180</v>
      </c>
      <c r="DC11" s="76">
        <f>'MASTER_ ALL areas - No.seedling'!DB11</f>
        <v>2</v>
      </c>
      <c r="DD11" s="80">
        <f t="shared" si="35"/>
        <v>0.22222222222222221</v>
      </c>
      <c r="DE11" s="76">
        <f>'MASTER_ ALL areas - No.seedling'!DD11</f>
        <v>6</v>
      </c>
      <c r="DF11" s="81">
        <f t="shared" si="36"/>
        <v>0.66666666666666663</v>
      </c>
      <c r="DG11" s="113">
        <f>'MASTER_ ALL areas - No.seedling'!DF11</f>
        <v>0</v>
      </c>
      <c r="DH11" s="76">
        <f>'MASTER_ ALL areas - No.seedling'!DG11</f>
        <v>0</v>
      </c>
      <c r="DI11" s="80">
        <f t="shared" si="37"/>
        <v>0</v>
      </c>
      <c r="DJ11" s="76">
        <f>'MASTER_ ALL areas - No.seedling'!DI11</f>
        <v>0</v>
      </c>
      <c r="DK11" s="81">
        <f t="shared" si="38"/>
        <v>0</v>
      </c>
      <c r="DL11" s="113">
        <f>'MASTER_ ALL areas - No.seedling'!DK11</f>
        <v>0</v>
      </c>
      <c r="DM11" s="76">
        <f>'MASTER_ ALL areas - No.seedling'!DL11</f>
        <v>0</v>
      </c>
      <c r="DN11" s="80">
        <f t="shared" si="39"/>
        <v>0</v>
      </c>
      <c r="DO11" s="76">
        <f>'MASTER_ ALL areas - No.seedling'!DN11</f>
        <v>0</v>
      </c>
      <c r="DP11" s="81">
        <f t="shared" si="40"/>
        <v>0</v>
      </c>
      <c r="DQ11" s="113">
        <f>'MASTER_ ALL areas - No.seedling'!DP11</f>
        <v>0</v>
      </c>
      <c r="DR11" s="76">
        <f>'MASTER_ ALL areas - No.seedling'!DQ11</f>
        <v>0</v>
      </c>
      <c r="DS11" s="80">
        <f t="shared" si="41"/>
        <v>0</v>
      </c>
      <c r="DT11" s="76">
        <f>'MASTER_ ALL areas - No.seedling'!DS11</f>
        <v>0</v>
      </c>
      <c r="DU11" s="81">
        <f t="shared" si="42"/>
        <v>0</v>
      </c>
      <c r="DV11" s="113">
        <f>'MASTER_ ALL areas - No.seedling'!DU11</f>
        <v>0</v>
      </c>
      <c r="DW11" s="76">
        <f>'MASTER_ ALL areas - No.seedling'!DV11</f>
        <v>0</v>
      </c>
      <c r="DX11" s="80">
        <f t="shared" si="43"/>
        <v>0</v>
      </c>
      <c r="DY11" s="76">
        <f>'MASTER_ ALL areas - No.seedling'!DX11</f>
        <v>0</v>
      </c>
      <c r="DZ11" s="81">
        <f t="shared" si="44"/>
        <v>0</v>
      </c>
      <c r="EA11" s="113">
        <f>'MASTER_ ALL areas - No.seedling'!DZ11</f>
        <v>0</v>
      </c>
      <c r="EB11" s="76">
        <f>'MASTER_ ALL areas - No.seedling'!EA11</f>
        <v>0</v>
      </c>
      <c r="EC11" s="80">
        <f t="shared" si="45"/>
        <v>0</v>
      </c>
      <c r="ED11" s="76">
        <f>'MASTER_ ALL areas - No.seedling'!EC11</f>
        <v>0</v>
      </c>
      <c r="EE11" s="81">
        <f t="shared" si="46"/>
        <v>0</v>
      </c>
      <c r="EF11" s="113">
        <f>'MASTER_ ALL areas - No.seedling'!EE11</f>
        <v>0</v>
      </c>
      <c r="EG11" s="76">
        <f>'MASTER_ ALL areas - No.seedling'!EF11</f>
        <v>0</v>
      </c>
      <c r="EH11" s="80">
        <f t="shared" si="47"/>
        <v>0</v>
      </c>
      <c r="EI11" s="76">
        <f>'MASTER_ ALL areas - No.seedling'!EH11</f>
        <v>0</v>
      </c>
      <c r="EJ11" s="81">
        <f t="shared" si="48"/>
        <v>0</v>
      </c>
      <c r="EK11" s="113">
        <f>'MASTER_ ALL areas - No.seedling'!EJ11</f>
        <v>0</v>
      </c>
      <c r="EL11" s="76">
        <f>'MASTER_ ALL areas - No.seedling'!EK11</f>
        <v>0</v>
      </c>
      <c r="EM11" s="80">
        <f t="shared" si="49"/>
        <v>0</v>
      </c>
      <c r="EN11" s="76">
        <f>'MASTER_ ALL areas - No.seedling'!EM11</f>
        <v>0</v>
      </c>
      <c r="EO11" s="81">
        <f t="shared" si="50"/>
        <v>0</v>
      </c>
      <c r="EP11" s="113">
        <f>'MASTER_ ALL areas - No.seedling'!EO11</f>
        <v>0</v>
      </c>
      <c r="EQ11" s="76">
        <f>'MASTER_ ALL areas - No.seedling'!EP11</f>
        <v>0</v>
      </c>
      <c r="ER11" s="80">
        <f t="shared" si="51"/>
        <v>0</v>
      </c>
      <c r="ES11" s="76">
        <f>'MASTER_ ALL areas - No.seedling'!ER11</f>
        <v>0</v>
      </c>
      <c r="ET11" s="81">
        <f t="shared" si="52"/>
        <v>0</v>
      </c>
      <c r="EU11" s="113">
        <f>'MASTER_ ALL areas - No.seedling'!ET11</f>
        <v>0</v>
      </c>
      <c r="EV11" s="76">
        <f>'MASTER_ ALL areas - No.seedling'!EU11</f>
        <v>0</v>
      </c>
      <c r="EW11" s="80">
        <f t="shared" si="53"/>
        <v>0</v>
      </c>
      <c r="EX11" s="76">
        <f>'MASTER_ ALL areas - No.seedling'!EW11</f>
        <v>0</v>
      </c>
      <c r="EY11" s="81">
        <f t="shared" si="54"/>
        <v>0</v>
      </c>
      <c r="EZ11" s="113">
        <f>'MASTER_ ALL areas - No.seedling'!EY11</f>
        <v>0</v>
      </c>
      <c r="FA11" s="76">
        <f>'MASTER_ ALL areas - No.seedling'!EZ11</f>
        <v>0</v>
      </c>
      <c r="FB11" s="80">
        <f t="shared" si="55"/>
        <v>0</v>
      </c>
      <c r="FC11" s="76">
        <f>'MASTER_ ALL areas - No.seedling'!FB11</f>
        <v>0</v>
      </c>
      <c r="FD11" s="81">
        <f t="shared" si="56"/>
        <v>0</v>
      </c>
      <c r="FE11" s="75">
        <f>'MASTER_ ALL areas - No.seedling'!FD11</f>
        <v>20</v>
      </c>
      <c r="FF11" s="76">
        <f>'MASTER_ ALL areas - No.seedling'!FE11</f>
        <v>0</v>
      </c>
      <c r="FG11" s="80">
        <f t="shared" si="57"/>
        <v>0</v>
      </c>
      <c r="FH11" s="76">
        <f>'MASTER_ ALL areas - No.seedling'!FG11</f>
        <v>0</v>
      </c>
      <c r="FI11" s="81">
        <f t="shared" si="58"/>
        <v>0</v>
      </c>
      <c r="FJ11" s="113">
        <f>'MASTER_ ALL areas - No.seedling'!FI11</f>
        <v>0</v>
      </c>
      <c r="FK11" s="76">
        <f>'MASTER_ ALL areas - No.seedling'!FJ11</f>
        <v>0</v>
      </c>
      <c r="FL11" s="80">
        <f t="shared" si="59"/>
        <v>0</v>
      </c>
      <c r="FM11" s="76">
        <f>'MASTER_ ALL areas - No.seedling'!FL11</f>
        <v>0</v>
      </c>
      <c r="FN11" s="81">
        <f t="shared" si="60"/>
        <v>0</v>
      </c>
      <c r="FO11" s="113">
        <f>'MASTER_ ALL areas - No.seedling'!FN11</f>
        <v>0</v>
      </c>
      <c r="FP11" s="76">
        <f>'MASTER_ ALL areas - No.seedling'!FO11</f>
        <v>0</v>
      </c>
      <c r="FQ11" s="80">
        <f t="shared" si="61"/>
        <v>0</v>
      </c>
      <c r="FR11" s="76">
        <f>'MASTER_ ALL areas - No.seedling'!FQ11</f>
        <v>0</v>
      </c>
      <c r="FS11" s="81">
        <f t="shared" si="62"/>
        <v>0</v>
      </c>
      <c r="FT11" s="113">
        <f>'MASTER_ ALL areas - No.seedling'!FS11</f>
        <v>0</v>
      </c>
      <c r="FU11" s="76">
        <f>'MASTER_ ALL areas - No.seedling'!FT11</f>
        <v>0</v>
      </c>
      <c r="FV11" s="80">
        <f t="shared" si="63"/>
        <v>0</v>
      </c>
      <c r="FW11" s="76">
        <f>'MASTER_ ALL areas - No.seedling'!FV11</f>
        <v>0</v>
      </c>
      <c r="FX11" s="81">
        <f t="shared" si="64"/>
        <v>0</v>
      </c>
      <c r="FY11" s="113">
        <f>'MASTER_ ALL areas - No.seedling'!FX11</f>
        <v>0</v>
      </c>
      <c r="FZ11" s="76">
        <f>'MASTER_ ALL areas - No.seedling'!FY11</f>
        <v>0</v>
      </c>
      <c r="GA11" s="80">
        <f t="shared" si="65"/>
        <v>0</v>
      </c>
      <c r="GB11" s="76">
        <f>'MASTER_ ALL areas - No.seedling'!GA11</f>
        <v>0</v>
      </c>
      <c r="GC11" s="81">
        <f t="shared" si="66"/>
        <v>0</v>
      </c>
      <c r="GD11" s="113">
        <f>'MASTER_ ALL areas - No.seedling'!GC11</f>
        <v>0</v>
      </c>
      <c r="GE11" s="76">
        <f>'MASTER_ ALL areas - No.seedling'!GD11</f>
        <v>0</v>
      </c>
      <c r="GF11" s="80">
        <f t="shared" si="67"/>
        <v>0</v>
      </c>
      <c r="GG11" s="76">
        <f>'MASTER_ ALL areas - No.seedling'!GF11</f>
        <v>0</v>
      </c>
      <c r="GH11" s="81">
        <f t="shared" si="68"/>
        <v>0</v>
      </c>
      <c r="GI11" s="113">
        <f>'MASTER_ ALL areas - No.seedling'!GH11</f>
        <v>0</v>
      </c>
      <c r="GJ11" s="76">
        <f>'MASTER_ ALL areas - No.seedling'!GI11</f>
        <v>0</v>
      </c>
      <c r="GK11" s="80">
        <f t="shared" si="69"/>
        <v>0</v>
      </c>
      <c r="GL11" s="76">
        <f>'MASTER_ ALL areas - No.seedling'!GK11</f>
        <v>0</v>
      </c>
      <c r="GM11" s="81">
        <f t="shared" si="70"/>
        <v>0</v>
      </c>
      <c r="GN11" s="113">
        <f>'MASTER_ ALL areas - No.seedling'!GM11</f>
        <v>0</v>
      </c>
      <c r="GO11" s="76">
        <f>'MASTER_ ALL areas - No.seedling'!GN11</f>
        <v>0</v>
      </c>
      <c r="GP11" s="80">
        <f t="shared" si="71"/>
        <v>0</v>
      </c>
      <c r="GQ11" s="76">
        <f>'MASTER_ ALL areas - No.seedling'!GP11</f>
        <v>0</v>
      </c>
      <c r="GR11" s="81">
        <f t="shared" si="72"/>
        <v>0</v>
      </c>
      <c r="GS11" s="113">
        <f>'MASTER_ ALL areas - No.seedling'!GR11</f>
        <v>0</v>
      </c>
      <c r="GT11" s="76">
        <f>'MASTER_ ALL areas - No.seedling'!GS11</f>
        <v>0</v>
      </c>
      <c r="GU11" s="80">
        <f t="shared" si="73"/>
        <v>0</v>
      </c>
      <c r="GV11" s="76">
        <f>'MASTER_ ALL areas - No.seedling'!GU11</f>
        <v>0</v>
      </c>
      <c r="GW11" s="81">
        <f t="shared" si="74"/>
        <v>0</v>
      </c>
      <c r="GX11" s="113">
        <f>'MASTER_ ALL areas - No.seedling'!GW11</f>
        <v>0</v>
      </c>
      <c r="GY11" s="76">
        <f>'MASTER_ ALL areas - No.seedling'!GX11</f>
        <v>0</v>
      </c>
      <c r="GZ11" s="80">
        <f t="shared" si="75"/>
        <v>0</v>
      </c>
      <c r="HA11" s="76">
        <f>'MASTER_ ALL areas - No.seedling'!GZ11</f>
        <v>0</v>
      </c>
      <c r="HB11" s="81">
        <f t="shared" si="76"/>
        <v>0</v>
      </c>
      <c r="HC11" s="113">
        <f>'MASTER_ ALL areas - No.seedling'!HB11</f>
        <v>0</v>
      </c>
      <c r="HD11" s="76">
        <f>'MASTER_ ALL areas - No.seedling'!HC11</f>
        <v>0</v>
      </c>
      <c r="HE11" s="80">
        <f t="shared" si="77"/>
        <v>0</v>
      </c>
      <c r="HF11" s="76">
        <f>'MASTER_ ALL areas - No.seedling'!HE11</f>
        <v>0</v>
      </c>
      <c r="HG11" s="81">
        <f t="shared" si="78"/>
        <v>0</v>
      </c>
      <c r="HH11" s="113">
        <f>'MASTER_ ALL areas - No.seedling'!HG11</f>
        <v>0</v>
      </c>
      <c r="HI11" s="76">
        <f>'MASTER_ ALL areas - No.seedling'!HH11</f>
        <v>0</v>
      </c>
      <c r="HJ11" s="80">
        <f t="shared" si="79"/>
        <v>0</v>
      </c>
      <c r="HK11" s="76">
        <f>'MASTER_ ALL areas - No.seedling'!HJ11</f>
        <v>0</v>
      </c>
      <c r="HL11" s="81">
        <f t="shared" si="80"/>
        <v>0</v>
      </c>
      <c r="HM11" s="113">
        <f>'MASTER_ ALL areas - No.seedling'!HL11</f>
        <v>0</v>
      </c>
      <c r="HN11" s="76">
        <f>'MASTER_ ALL areas - No.seedling'!HM11</f>
        <v>0</v>
      </c>
      <c r="HO11" s="80">
        <f t="shared" si="81"/>
        <v>0</v>
      </c>
      <c r="HP11" s="76">
        <f>'MASTER_ ALL areas - No.seedling'!HO11</f>
        <v>0</v>
      </c>
      <c r="HQ11" s="81">
        <f t="shared" si="82"/>
        <v>0</v>
      </c>
      <c r="HR11" s="113">
        <f>'MASTER_ ALL areas - No.seedling'!HQ11</f>
        <v>0</v>
      </c>
      <c r="HS11" s="76">
        <f>'MASTER_ ALL areas - No.seedling'!HR11</f>
        <v>0</v>
      </c>
      <c r="HT11" s="80">
        <f t="shared" si="83"/>
        <v>0</v>
      </c>
      <c r="HU11" s="76">
        <f>'MASTER_ ALL areas - No.seedling'!HT11</f>
        <v>0</v>
      </c>
      <c r="HV11" s="81">
        <f t="shared" si="84"/>
        <v>0</v>
      </c>
      <c r="HW11" s="113">
        <f>'MASTER_ ALL areas - No.seedling'!HV11</f>
        <v>0</v>
      </c>
      <c r="HX11" s="76">
        <f>'MASTER_ ALL areas - No.seedling'!HW11</f>
        <v>0</v>
      </c>
      <c r="HY11" s="80">
        <f t="shared" si="85"/>
        <v>0</v>
      </c>
      <c r="HZ11" s="76">
        <f>'MASTER_ ALL areas - No.seedling'!HY11</f>
        <v>0</v>
      </c>
      <c r="IA11" s="81">
        <f t="shared" si="86"/>
        <v>0</v>
      </c>
      <c r="IB11" s="113">
        <f>'MASTER_ ALL areas - No.seedling'!IA11</f>
        <v>0</v>
      </c>
      <c r="IC11" s="76">
        <f>'MASTER_ ALL areas - No.seedling'!IB11</f>
        <v>0</v>
      </c>
      <c r="ID11" s="80">
        <f t="shared" si="87"/>
        <v>0</v>
      </c>
      <c r="IE11" s="76">
        <f>'MASTER_ ALL areas - No.seedling'!ID11</f>
        <v>0</v>
      </c>
      <c r="IF11" s="117">
        <f t="shared" si="88"/>
        <v>0</v>
      </c>
      <c r="IG11" s="118" t="s">
        <v>108</v>
      </c>
      <c r="IH11" s="119"/>
    </row>
    <row r="12" spans="2:242" ht="33" customHeight="1" x14ac:dyDescent="0.25">
      <c r="B12" s="430">
        <v>8</v>
      </c>
      <c r="C12" s="431" t="s">
        <v>109</v>
      </c>
      <c r="D12" s="432">
        <v>214875</v>
      </c>
      <c r="E12" s="433">
        <v>930795</v>
      </c>
      <c r="F12" s="434" t="s">
        <v>89</v>
      </c>
      <c r="G12" s="120" t="s">
        <v>110</v>
      </c>
      <c r="H12" s="490">
        <f>'MASTER_ ALL areas - No.seedling'!G12</f>
        <v>6</v>
      </c>
      <c r="I12" s="98">
        <f>'MASTER_ ALL areas - No.seedling'!H12</f>
        <v>0.4</v>
      </c>
      <c r="J12" s="99">
        <f>'MASTER_ ALL areas - No.seedling'!I12</f>
        <v>60.6</v>
      </c>
      <c r="K12" s="100">
        <f>'MASTER_ ALL areas - No.seedling'!J12</f>
        <v>0</v>
      </c>
      <c r="L12" s="101">
        <f t="shared" si="0"/>
        <v>0</v>
      </c>
      <c r="M12" s="102">
        <f>'MASTER_ ALL areas - No.seedling'!L12</f>
        <v>0</v>
      </c>
      <c r="N12" s="254">
        <f>'MASTER_ ALL areas - No.seedling'!M12</f>
        <v>0</v>
      </c>
      <c r="O12" s="255">
        <f>'MASTER_ ALL areas - No.seedling'!N12</f>
        <v>0</v>
      </c>
      <c r="P12" s="107">
        <f>'MASTER_ ALL areas - No.seedling'!O12</f>
        <v>0</v>
      </c>
      <c r="Q12" s="108">
        <f>'MASTER_ ALL areas - No.seedling'!P12</f>
        <v>0</v>
      </c>
      <c r="R12" s="632"/>
      <c r="S12" s="633">
        <f>'MASTER_ ALL areas - No.seedling'!R12</f>
        <v>0</v>
      </c>
      <c r="T12" s="104">
        <f>'MASTER_ ALL areas - No.seedling'!S12</f>
        <v>0</v>
      </c>
      <c r="U12" s="105">
        <f t="shared" si="1"/>
        <v>0</v>
      </c>
      <c r="V12" s="109">
        <f>'MASTER_ ALL areas - No.seedling'!U12</f>
        <v>0</v>
      </c>
      <c r="W12" s="107">
        <f t="shared" si="2"/>
        <v>0</v>
      </c>
      <c r="X12" s="104">
        <f>'MASTER_ ALL areas - No.seedling'!W12</f>
        <v>0</v>
      </c>
      <c r="Y12" s="104">
        <f>'MASTER_ ALL areas - No.seedling'!X12</f>
        <v>0</v>
      </c>
      <c r="Z12" s="105">
        <f t="shared" si="3"/>
        <v>0</v>
      </c>
      <c r="AA12" s="109">
        <f>'MASTER_ ALL areas - No.seedling'!Z12</f>
        <v>0</v>
      </c>
      <c r="AB12" s="107">
        <f t="shared" si="4"/>
        <v>0</v>
      </c>
      <c r="AC12" s="104">
        <f>'MASTER_ ALL areas - No.seedling'!AB12</f>
        <v>0</v>
      </c>
      <c r="AD12" s="104">
        <f>'MASTER_ ALL areas - No.seedling'!AC12</f>
        <v>0</v>
      </c>
      <c r="AE12" s="105">
        <f t="shared" si="5"/>
        <v>0</v>
      </c>
      <c r="AF12" s="109">
        <f>'MASTER_ ALL areas - No.seedling'!AE12</f>
        <v>0</v>
      </c>
      <c r="AG12" s="107">
        <f t="shared" si="6"/>
        <v>0</v>
      </c>
      <c r="AH12" s="104">
        <f>'MASTER_ ALL areas - No.seedling'!AG12</f>
        <v>0</v>
      </c>
      <c r="AI12" s="104">
        <f>'MASTER_ ALL areas - No.seedling'!AH12</f>
        <v>0</v>
      </c>
      <c r="AJ12" s="105">
        <f t="shared" si="7"/>
        <v>0</v>
      </c>
      <c r="AK12" s="109">
        <f>'MASTER_ ALL areas - No.seedling'!AJ12</f>
        <v>0</v>
      </c>
      <c r="AL12" s="108">
        <f t="shared" si="8"/>
        <v>0</v>
      </c>
      <c r="AM12" s="632"/>
      <c r="AN12" s="633">
        <f>'MASTER_ ALL areas - No.seedling'!AM12</f>
        <v>0</v>
      </c>
      <c r="AO12" s="104">
        <f>'MASTER_ ALL areas - No.seedling'!AN12</f>
        <v>0</v>
      </c>
      <c r="AP12" s="105">
        <f t="shared" si="9"/>
        <v>0</v>
      </c>
      <c r="AQ12" s="109">
        <f>'MASTER_ ALL areas - No.seedling'!AP12</f>
        <v>0</v>
      </c>
      <c r="AR12" s="105">
        <f t="shared" si="10"/>
        <v>0</v>
      </c>
      <c r="AS12" s="109">
        <f>'MASTER_ ALL areas - No.seedling'!AR12</f>
        <v>0</v>
      </c>
      <c r="AT12" s="104">
        <f>'MASTER_ ALL areas - No.seedling'!AS12</f>
        <v>0</v>
      </c>
      <c r="AU12" s="105">
        <f t="shared" si="11"/>
        <v>0</v>
      </c>
      <c r="AV12" s="109">
        <f>'MASTER_ ALL areas - No.seedling'!AU12</f>
        <v>0</v>
      </c>
      <c r="AW12" s="105">
        <f t="shared" si="12"/>
        <v>0</v>
      </c>
      <c r="AX12" s="99">
        <f>'MASTER_ ALL areas - No.seedling'!AW12</f>
        <v>0</v>
      </c>
      <c r="AY12" s="109">
        <f>'MASTER_ ALL areas - No.seedling'!AX12</f>
        <v>0</v>
      </c>
      <c r="AZ12" s="105">
        <f t="shared" si="13"/>
        <v>0</v>
      </c>
      <c r="BA12" s="109">
        <f>'MASTER_ ALL areas - No.seedling'!AZ12</f>
        <v>0</v>
      </c>
      <c r="BB12" s="105">
        <f t="shared" si="14"/>
        <v>0</v>
      </c>
      <c r="BC12" s="109">
        <f>'MASTER_ ALL areas - No.seedling'!BB12</f>
        <v>0</v>
      </c>
      <c r="BD12" s="104">
        <f>'MASTER_ ALL areas - No.seedling'!BC12</f>
        <v>0</v>
      </c>
      <c r="BE12" s="105">
        <f t="shared" si="15"/>
        <v>0</v>
      </c>
      <c r="BF12" s="109">
        <f>'MASTER_ ALL areas - No.seedling'!BE12</f>
        <v>0</v>
      </c>
      <c r="BG12" s="105">
        <f t="shared" si="16"/>
        <v>0</v>
      </c>
      <c r="BH12" s="109">
        <f>'MASTER_ ALL areas - No.seedling'!BG12</f>
        <v>0</v>
      </c>
      <c r="BI12" s="104">
        <f>'MASTER_ ALL areas - No.seedling'!BH12</f>
        <v>0</v>
      </c>
      <c r="BJ12" s="105">
        <f t="shared" si="17"/>
        <v>0</v>
      </c>
      <c r="BK12" s="109">
        <f>'MASTER_ ALL areas - No.seedling'!BJ12</f>
        <v>0</v>
      </c>
      <c r="BL12" s="105">
        <f t="shared" si="18"/>
        <v>0</v>
      </c>
      <c r="BM12" s="109">
        <f>'MASTER_ ALL areas - No.seedling'!BL12</f>
        <v>0</v>
      </c>
      <c r="BN12" s="104">
        <f>'MASTER_ ALL areas - No.seedling'!BM12</f>
        <v>0</v>
      </c>
      <c r="BO12" s="105">
        <f t="shared" si="19"/>
        <v>0</v>
      </c>
      <c r="BP12" s="109">
        <f>'MASTER_ ALL areas - No.seedling'!BO12</f>
        <v>0</v>
      </c>
      <c r="BQ12" s="105">
        <f t="shared" si="20"/>
        <v>0</v>
      </c>
      <c r="BR12" s="109">
        <f>'MASTER_ ALL areas - No.seedling'!BQ12</f>
        <v>0</v>
      </c>
      <c r="BS12" s="104">
        <f>'MASTER_ ALL areas - No.seedling'!BR12</f>
        <v>0</v>
      </c>
      <c r="BT12" s="105">
        <f t="shared" si="21"/>
        <v>0</v>
      </c>
      <c r="BU12" s="109">
        <f>'MASTER_ ALL areas - No.seedling'!BT12</f>
        <v>0</v>
      </c>
      <c r="BV12" s="105">
        <f t="shared" si="22"/>
        <v>0</v>
      </c>
      <c r="BW12" s="109">
        <f>'MASTER_ ALL areas - No.seedling'!BV12</f>
        <v>0</v>
      </c>
      <c r="BX12" s="104">
        <f>'MASTER_ ALL areas - No.seedling'!BW12</f>
        <v>0</v>
      </c>
      <c r="BY12" s="105">
        <f t="shared" si="23"/>
        <v>0</v>
      </c>
      <c r="BZ12" s="109">
        <f>'MASTER_ ALL areas - No.seedling'!BY12</f>
        <v>0</v>
      </c>
      <c r="CA12" s="108">
        <f t="shared" si="24"/>
        <v>0</v>
      </c>
      <c r="CB12" s="635"/>
      <c r="CC12" s="254">
        <f>'MASTER_ ALL areas - No.seedling'!CB12</f>
        <v>0</v>
      </c>
      <c r="CD12" s="104">
        <f>'MASTER_ ALL areas - No.seedling'!CC12</f>
        <v>0</v>
      </c>
      <c r="CE12" s="107">
        <f t="shared" si="25"/>
        <v>0</v>
      </c>
      <c r="CF12" s="104">
        <f>'MASTER_ ALL areas - No.seedling'!CE12</f>
        <v>0</v>
      </c>
      <c r="CG12" s="108">
        <f t="shared" si="26"/>
        <v>0</v>
      </c>
      <c r="CH12" s="254">
        <f>'MASTER_ ALL areas - No.seedling'!CG12</f>
        <v>0</v>
      </c>
      <c r="CI12" s="104">
        <f>'MASTER_ ALL areas - No.seedling'!CH12</f>
        <v>0</v>
      </c>
      <c r="CJ12" s="107">
        <f t="shared" si="27"/>
        <v>0</v>
      </c>
      <c r="CK12" s="104">
        <f>'MASTER_ ALL areas - No.seedling'!CJ12</f>
        <v>0</v>
      </c>
      <c r="CL12" s="108">
        <f t="shared" si="28"/>
        <v>0</v>
      </c>
      <c r="CM12" s="254">
        <f>'MASTER_ ALL areas - No.seedling'!CL12</f>
        <v>0</v>
      </c>
      <c r="CN12" s="104">
        <f>'MASTER_ ALL areas - No.seedling'!CM12</f>
        <v>0</v>
      </c>
      <c r="CO12" s="107">
        <f t="shared" si="29"/>
        <v>0</v>
      </c>
      <c r="CP12" s="104">
        <f>'MASTER_ ALL areas - No.seedling'!CO12</f>
        <v>0</v>
      </c>
      <c r="CQ12" s="108">
        <f t="shared" si="30"/>
        <v>0</v>
      </c>
      <c r="CR12" s="254">
        <f>'MASTER_ ALL areas - No.seedling'!CQ12</f>
        <v>0</v>
      </c>
      <c r="CS12" s="104">
        <f>'MASTER_ ALL areas - No.seedling'!CR12</f>
        <v>0</v>
      </c>
      <c r="CT12" s="107">
        <f t="shared" si="31"/>
        <v>0</v>
      </c>
      <c r="CU12" s="104">
        <f>'MASTER_ ALL areas - No.seedling'!CT12</f>
        <v>0</v>
      </c>
      <c r="CV12" s="108">
        <f t="shared" si="32"/>
        <v>0</v>
      </c>
      <c r="CW12" s="254">
        <f>'MASTER_ ALL areas - No.seedling'!CV12</f>
        <v>0</v>
      </c>
      <c r="CX12" s="104">
        <f>'MASTER_ ALL areas - No.seedling'!CW12</f>
        <v>0</v>
      </c>
      <c r="CY12" s="107">
        <f t="shared" si="33"/>
        <v>0</v>
      </c>
      <c r="CZ12" s="104">
        <f>'MASTER_ ALL areas - No.seedling'!CY12</f>
        <v>0</v>
      </c>
      <c r="DA12" s="108">
        <f t="shared" si="34"/>
        <v>0</v>
      </c>
      <c r="DB12" s="254">
        <f>'MASTER_ ALL areas - No.seedling'!DA12</f>
        <v>0</v>
      </c>
      <c r="DC12" s="104">
        <f>'MASTER_ ALL areas - No.seedling'!DB12</f>
        <v>0</v>
      </c>
      <c r="DD12" s="107">
        <f t="shared" si="35"/>
        <v>0</v>
      </c>
      <c r="DE12" s="104">
        <f>'MASTER_ ALL areas - No.seedling'!DD12</f>
        <v>0</v>
      </c>
      <c r="DF12" s="108">
        <f t="shared" si="36"/>
        <v>0</v>
      </c>
      <c r="DG12" s="254">
        <f>'MASTER_ ALL areas - No.seedling'!DF12</f>
        <v>0</v>
      </c>
      <c r="DH12" s="104">
        <f>'MASTER_ ALL areas - No.seedling'!DG12</f>
        <v>0</v>
      </c>
      <c r="DI12" s="107">
        <f t="shared" si="37"/>
        <v>0</v>
      </c>
      <c r="DJ12" s="104">
        <f>'MASTER_ ALL areas - No.seedling'!DI12</f>
        <v>0</v>
      </c>
      <c r="DK12" s="108">
        <f t="shared" si="38"/>
        <v>0</v>
      </c>
      <c r="DL12" s="254">
        <f>'MASTER_ ALL areas - No.seedling'!DK12</f>
        <v>0</v>
      </c>
      <c r="DM12" s="104">
        <f>'MASTER_ ALL areas - No.seedling'!DL12</f>
        <v>0</v>
      </c>
      <c r="DN12" s="107">
        <f t="shared" si="39"/>
        <v>0</v>
      </c>
      <c r="DO12" s="104">
        <f>'MASTER_ ALL areas - No.seedling'!DN12</f>
        <v>0</v>
      </c>
      <c r="DP12" s="108">
        <f t="shared" si="40"/>
        <v>0</v>
      </c>
      <c r="DQ12" s="254">
        <f>'MASTER_ ALL areas - No.seedling'!DP12</f>
        <v>0</v>
      </c>
      <c r="DR12" s="104">
        <f>'MASTER_ ALL areas - No.seedling'!DQ12</f>
        <v>0</v>
      </c>
      <c r="DS12" s="107">
        <f t="shared" si="41"/>
        <v>0</v>
      </c>
      <c r="DT12" s="104">
        <f>'MASTER_ ALL areas - No.seedling'!DS12</f>
        <v>0</v>
      </c>
      <c r="DU12" s="108">
        <f t="shared" si="42"/>
        <v>0</v>
      </c>
      <c r="DV12" s="254">
        <f>'MASTER_ ALL areas - No.seedling'!DU12</f>
        <v>0</v>
      </c>
      <c r="DW12" s="104">
        <f>'MASTER_ ALL areas - No.seedling'!DV12</f>
        <v>0</v>
      </c>
      <c r="DX12" s="107">
        <f t="shared" si="43"/>
        <v>0</v>
      </c>
      <c r="DY12" s="104">
        <f>'MASTER_ ALL areas - No.seedling'!DX12</f>
        <v>0</v>
      </c>
      <c r="DZ12" s="108">
        <f t="shared" si="44"/>
        <v>0</v>
      </c>
      <c r="EA12" s="254">
        <f>'MASTER_ ALL areas - No.seedling'!DZ12</f>
        <v>0</v>
      </c>
      <c r="EB12" s="104">
        <f>'MASTER_ ALL areas - No.seedling'!EA12</f>
        <v>0</v>
      </c>
      <c r="EC12" s="107">
        <f t="shared" si="45"/>
        <v>0</v>
      </c>
      <c r="ED12" s="104">
        <f>'MASTER_ ALL areas - No.seedling'!EC12</f>
        <v>0</v>
      </c>
      <c r="EE12" s="108">
        <f t="shared" si="46"/>
        <v>0</v>
      </c>
      <c r="EF12" s="254">
        <f>'MASTER_ ALL areas - No.seedling'!EE12</f>
        <v>0</v>
      </c>
      <c r="EG12" s="104">
        <f>'MASTER_ ALL areas - No.seedling'!EF12</f>
        <v>0</v>
      </c>
      <c r="EH12" s="107">
        <f t="shared" si="47"/>
        <v>0</v>
      </c>
      <c r="EI12" s="104">
        <f>'MASTER_ ALL areas - No.seedling'!EH12</f>
        <v>0</v>
      </c>
      <c r="EJ12" s="108">
        <f t="shared" si="48"/>
        <v>0</v>
      </c>
      <c r="EK12" s="254">
        <f>'MASTER_ ALL areas - No.seedling'!EJ12</f>
        <v>0</v>
      </c>
      <c r="EL12" s="104">
        <f>'MASTER_ ALL areas - No.seedling'!EK12</f>
        <v>0</v>
      </c>
      <c r="EM12" s="107">
        <f t="shared" si="49"/>
        <v>0</v>
      </c>
      <c r="EN12" s="104">
        <f>'MASTER_ ALL areas - No.seedling'!EM12</f>
        <v>0</v>
      </c>
      <c r="EO12" s="108">
        <f t="shared" si="50"/>
        <v>0</v>
      </c>
      <c r="EP12" s="254">
        <f>'MASTER_ ALL areas - No.seedling'!EO12</f>
        <v>0</v>
      </c>
      <c r="EQ12" s="104">
        <f>'MASTER_ ALL areas - No.seedling'!EP12</f>
        <v>0</v>
      </c>
      <c r="ER12" s="107">
        <f t="shared" si="51"/>
        <v>0</v>
      </c>
      <c r="ES12" s="104">
        <f>'MASTER_ ALL areas - No.seedling'!ER12</f>
        <v>0</v>
      </c>
      <c r="ET12" s="108">
        <f t="shared" si="52"/>
        <v>0</v>
      </c>
      <c r="EU12" s="254">
        <f>'MASTER_ ALL areas - No.seedling'!ET12</f>
        <v>0</v>
      </c>
      <c r="EV12" s="104">
        <f>'MASTER_ ALL areas - No.seedling'!EU12</f>
        <v>0</v>
      </c>
      <c r="EW12" s="107">
        <f t="shared" si="53"/>
        <v>0</v>
      </c>
      <c r="EX12" s="104">
        <f>'MASTER_ ALL areas - No.seedling'!EW12</f>
        <v>0</v>
      </c>
      <c r="EY12" s="108">
        <f t="shared" si="54"/>
        <v>0</v>
      </c>
      <c r="EZ12" s="254">
        <f>'MASTER_ ALL areas - No.seedling'!EY12</f>
        <v>0</v>
      </c>
      <c r="FA12" s="104">
        <f>'MASTER_ ALL areas - No.seedling'!EZ12</f>
        <v>0</v>
      </c>
      <c r="FB12" s="107">
        <f t="shared" si="55"/>
        <v>0</v>
      </c>
      <c r="FC12" s="104">
        <f>'MASTER_ ALL areas - No.seedling'!FB12</f>
        <v>0</v>
      </c>
      <c r="FD12" s="108">
        <f t="shared" si="56"/>
        <v>0</v>
      </c>
      <c r="FE12" s="254">
        <f>'MASTER_ ALL areas - No.seedling'!FD12</f>
        <v>0</v>
      </c>
      <c r="FF12" s="104">
        <f>'MASTER_ ALL areas - No.seedling'!FE12</f>
        <v>0</v>
      </c>
      <c r="FG12" s="107">
        <f t="shared" si="57"/>
        <v>0</v>
      </c>
      <c r="FH12" s="104">
        <f>'MASTER_ ALL areas - No.seedling'!FG12</f>
        <v>0</v>
      </c>
      <c r="FI12" s="108">
        <f t="shared" si="58"/>
        <v>0</v>
      </c>
      <c r="FJ12" s="254">
        <f>'MASTER_ ALL areas - No.seedling'!FI12</f>
        <v>0</v>
      </c>
      <c r="FK12" s="104">
        <f>'MASTER_ ALL areas - No.seedling'!FJ12</f>
        <v>0</v>
      </c>
      <c r="FL12" s="107">
        <f t="shared" si="59"/>
        <v>0</v>
      </c>
      <c r="FM12" s="104">
        <f>'MASTER_ ALL areas - No.seedling'!FL12</f>
        <v>0</v>
      </c>
      <c r="FN12" s="108">
        <f t="shared" si="60"/>
        <v>0</v>
      </c>
      <c r="FO12" s="254">
        <f>'MASTER_ ALL areas - No.seedling'!FN12</f>
        <v>0</v>
      </c>
      <c r="FP12" s="104">
        <f>'MASTER_ ALL areas - No.seedling'!FO12</f>
        <v>0</v>
      </c>
      <c r="FQ12" s="107">
        <f t="shared" si="61"/>
        <v>0</v>
      </c>
      <c r="FR12" s="104">
        <f>'MASTER_ ALL areas - No.seedling'!FQ12</f>
        <v>0</v>
      </c>
      <c r="FS12" s="108">
        <f t="shared" si="62"/>
        <v>0</v>
      </c>
      <c r="FT12" s="254">
        <f>'MASTER_ ALL areas - No.seedling'!FS12</f>
        <v>0</v>
      </c>
      <c r="FU12" s="104">
        <f>'MASTER_ ALL areas - No.seedling'!FT12</f>
        <v>0</v>
      </c>
      <c r="FV12" s="107">
        <f t="shared" si="63"/>
        <v>0</v>
      </c>
      <c r="FW12" s="104">
        <f>'MASTER_ ALL areas - No.seedling'!FV12</f>
        <v>0</v>
      </c>
      <c r="FX12" s="108">
        <f t="shared" si="64"/>
        <v>0</v>
      </c>
      <c r="FY12" s="254">
        <f>'MASTER_ ALL areas - No.seedling'!FX12</f>
        <v>0</v>
      </c>
      <c r="FZ12" s="104">
        <f>'MASTER_ ALL areas - No.seedling'!FY12</f>
        <v>0</v>
      </c>
      <c r="GA12" s="107">
        <f t="shared" si="65"/>
        <v>0</v>
      </c>
      <c r="GB12" s="104">
        <f>'MASTER_ ALL areas - No.seedling'!GA12</f>
        <v>0</v>
      </c>
      <c r="GC12" s="108">
        <f t="shared" si="66"/>
        <v>0</v>
      </c>
      <c r="GD12" s="254">
        <f>'MASTER_ ALL areas - No.seedling'!GC12</f>
        <v>0</v>
      </c>
      <c r="GE12" s="104">
        <f>'MASTER_ ALL areas - No.seedling'!GD12</f>
        <v>0</v>
      </c>
      <c r="GF12" s="107">
        <f t="shared" si="67"/>
        <v>0</v>
      </c>
      <c r="GG12" s="104">
        <f>'MASTER_ ALL areas - No.seedling'!GF12</f>
        <v>0</v>
      </c>
      <c r="GH12" s="108">
        <f t="shared" si="68"/>
        <v>0</v>
      </c>
      <c r="GI12" s="254">
        <f>'MASTER_ ALL areas - No.seedling'!GH12</f>
        <v>0</v>
      </c>
      <c r="GJ12" s="104">
        <f>'MASTER_ ALL areas - No.seedling'!GI12</f>
        <v>0</v>
      </c>
      <c r="GK12" s="107">
        <f t="shared" si="69"/>
        <v>0</v>
      </c>
      <c r="GL12" s="104">
        <f>'MASTER_ ALL areas - No.seedling'!GK12</f>
        <v>0</v>
      </c>
      <c r="GM12" s="108">
        <f t="shared" si="70"/>
        <v>0</v>
      </c>
      <c r="GN12" s="254">
        <f>'MASTER_ ALL areas - No.seedling'!GM12</f>
        <v>0</v>
      </c>
      <c r="GO12" s="104">
        <f>'MASTER_ ALL areas - No.seedling'!GN12</f>
        <v>0</v>
      </c>
      <c r="GP12" s="107">
        <f t="shared" si="71"/>
        <v>0</v>
      </c>
      <c r="GQ12" s="104">
        <f>'MASTER_ ALL areas - No.seedling'!GP12</f>
        <v>0</v>
      </c>
      <c r="GR12" s="108">
        <f t="shared" si="72"/>
        <v>0</v>
      </c>
      <c r="GS12" s="254">
        <f>'MASTER_ ALL areas - No.seedling'!GR12</f>
        <v>0</v>
      </c>
      <c r="GT12" s="104">
        <f>'MASTER_ ALL areas - No.seedling'!GS12</f>
        <v>0</v>
      </c>
      <c r="GU12" s="107">
        <f t="shared" si="73"/>
        <v>0</v>
      </c>
      <c r="GV12" s="104">
        <f>'MASTER_ ALL areas - No.seedling'!GU12</f>
        <v>0</v>
      </c>
      <c r="GW12" s="108">
        <f t="shared" si="74"/>
        <v>0</v>
      </c>
      <c r="GX12" s="254">
        <f>'MASTER_ ALL areas - No.seedling'!GW12</f>
        <v>0</v>
      </c>
      <c r="GY12" s="104">
        <f>'MASTER_ ALL areas - No.seedling'!GX12</f>
        <v>0</v>
      </c>
      <c r="GZ12" s="107">
        <f t="shared" si="75"/>
        <v>0</v>
      </c>
      <c r="HA12" s="104">
        <f>'MASTER_ ALL areas - No.seedling'!GZ12</f>
        <v>0</v>
      </c>
      <c r="HB12" s="108">
        <f t="shared" si="76"/>
        <v>0</v>
      </c>
      <c r="HC12" s="254">
        <f>'MASTER_ ALL areas - No.seedling'!HB12</f>
        <v>0</v>
      </c>
      <c r="HD12" s="104">
        <f>'MASTER_ ALL areas - No.seedling'!HC12</f>
        <v>0</v>
      </c>
      <c r="HE12" s="107">
        <f t="shared" si="77"/>
        <v>0</v>
      </c>
      <c r="HF12" s="104">
        <f>'MASTER_ ALL areas - No.seedling'!HE12</f>
        <v>0</v>
      </c>
      <c r="HG12" s="108">
        <f t="shared" si="78"/>
        <v>0</v>
      </c>
      <c r="HH12" s="254">
        <f>'MASTER_ ALL areas - No.seedling'!HG12</f>
        <v>0</v>
      </c>
      <c r="HI12" s="104">
        <f>'MASTER_ ALL areas - No.seedling'!HH12</f>
        <v>0</v>
      </c>
      <c r="HJ12" s="107">
        <f t="shared" si="79"/>
        <v>0</v>
      </c>
      <c r="HK12" s="104">
        <f>'MASTER_ ALL areas - No.seedling'!HJ12</f>
        <v>0</v>
      </c>
      <c r="HL12" s="108">
        <f t="shared" si="80"/>
        <v>0</v>
      </c>
      <c r="HM12" s="254">
        <f>'MASTER_ ALL areas - No.seedling'!HL12</f>
        <v>0</v>
      </c>
      <c r="HN12" s="104">
        <f>'MASTER_ ALL areas - No.seedling'!HM12</f>
        <v>0</v>
      </c>
      <c r="HO12" s="107">
        <f t="shared" si="81"/>
        <v>0</v>
      </c>
      <c r="HP12" s="104">
        <f>'MASTER_ ALL areas - No.seedling'!HO12</f>
        <v>0</v>
      </c>
      <c r="HQ12" s="108">
        <f t="shared" si="82"/>
        <v>0</v>
      </c>
      <c r="HR12" s="254">
        <f>'MASTER_ ALL areas - No.seedling'!HQ12</f>
        <v>0</v>
      </c>
      <c r="HS12" s="104">
        <f>'MASTER_ ALL areas - No.seedling'!HR12</f>
        <v>0</v>
      </c>
      <c r="HT12" s="107">
        <f t="shared" si="83"/>
        <v>0</v>
      </c>
      <c r="HU12" s="104">
        <f>'MASTER_ ALL areas - No.seedling'!HT12</f>
        <v>0</v>
      </c>
      <c r="HV12" s="108">
        <f t="shared" si="84"/>
        <v>0</v>
      </c>
      <c r="HW12" s="254">
        <f>'MASTER_ ALL areas - No.seedling'!HV12</f>
        <v>0</v>
      </c>
      <c r="HX12" s="104">
        <f>'MASTER_ ALL areas - No.seedling'!HW12</f>
        <v>0</v>
      </c>
      <c r="HY12" s="107">
        <f t="shared" si="85"/>
        <v>0</v>
      </c>
      <c r="HZ12" s="104">
        <f>'MASTER_ ALL areas - No.seedling'!HY12</f>
        <v>0</v>
      </c>
      <c r="IA12" s="108">
        <f t="shared" si="86"/>
        <v>0</v>
      </c>
      <c r="IB12" s="254">
        <f>'MASTER_ ALL areas - No.seedling'!IA12</f>
        <v>0</v>
      </c>
      <c r="IC12" s="104">
        <f>'MASTER_ ALL areas - No.seedling'!IB12</f>
        <v>0</v>
      </c>
      <c r="ID12" s="107">
        <f t="shared" si="87"/>
        <v>0</v>
      </c>
      <c r="IE12" s="104">
        <f>'MASTER_ ALL areas - No.seedling'!ID12</f>
        <v>0</v>
      </c>
      <c r="IF12" s="110">
        <f t="shared" si="88"/>
        <v>0</v>
      </c>
      <c r="IG12" s="111" t="s">
        <v>111</v>
      </c>
      <c r="IH12" s="112"/>
    </row>
    <row r="13" spans="2:242" ht="33" customHeight="1" x14ac:dyDescent="0.25">
      <c r="B13" s="420">
        <v>9</v>
      </c>
      <c r="C13" s="421" t="s">
        <v>112</v>
      </c>
      <c r="D13" s="422">
        <v>215085</v>
      </c>
      <c r="E13" s="423">
        <v>930792</v>
      </c>
      <c r="F13" s="424" t="s">
        <v>89</v>
      </c>
      <c r="G13" s="88" t="s">
        <v>113</v>
      </c>
      <c r="H13" s="459">
        <f>'MASTER_ ALL areas - No.seedling'!G13</f>
        <v>1</v>
      </c>
      <c r="I13" s="70">
        <f>'MASTER_ ALL areas - No.seedling'!H13</f>
        <v>0.01</v>
      </c>
      <c r="J13" s="71">
        <f>'MASTER_ ALL areas - No.seedling'!I13</f>
        <v>49.8</v>
      </c>
      <c r="K13" s="72">
        <f>'MASTER_ ALL areas - No.seedling'!J13</f>
        <v>2</v>
      </c>
      <c r="L13" s="73">
        <f t="shared" si="0"/>
        <v>40</v>
      </c>
      <c r="M13" s="74">
        <f>'MASTER_ ALL areas - No.seedling'!L13</f>
        <v>40</v>
      </c>
      <c r="N13" s="113">
        <f>'MASTER_ ALL areas - No.seedling'!M13</f>
        <v>2</v>
      </c>
      <c r="O13" s="114">
        <f>'MASTER_ ALL areas - No.seedling'!N13</f>
        <v>2</v>
      </c>
      <c r="P13" s="80">
        <f>'MASTER_ ALL areas - No.seedling'!O13</f>
        <v>1</v>
      </c>
      <c r="Q13" s="81">
        <f>'MASTER_ ALL areas - No.seedling'!P13</f>
        <v>1</v>
      </c>
      <c r="R13" s="621"/>
      <c r="S13" s="617">
        <f>'MASTER_ ALL areas - No.seedling'!R13</f>
        <v>40</v>
      </c>
      <c r="T13" s="76">
        <f>'MASTER_ ALL areas - No.seedling'!S13</f>
        <v>2</v>
      </c>
      <c r="U13" s="77">
        <f t="shared" si="1"/>
        <v>1</v>
      </c>
      <c r="V13" s="82">
        <f>'MASTER_ ALL areas - No.seedling'!U13</f>
        <v>2</v>
      </c>
      <c r="W13" s="80">
        <f t="shared" si="2"/>
        <v>1</v>
      </c>
      <c r="X13" s="619">
        <f>'MASTER_ ALL areas - No.seedling'!W13</f>
        <v>0</v>
      </c>
      <c r="Y13" s="82">
        <f>'MASTER_ ALL areas - No.seedling'!X13</f>
        <v>0</v>
      </c>
      <c r="Z13" s="77">
        <f t="shared" si="3"/>
        <v>0</v>
      </c>
      <c r="AA13" s="82">
        <f>'MASTER_ ALL areas - No.seedling'!Z13</f>
        <v>0</v>
      </c>
      <c r="AB13" s="80">
        <f t="shared" si="4"/>
        <v>0</v>
      </c>
      <c r="AC13" s="76">
        <f>'MASTER_ ALL areas - No.seedling'!AB13</f>
        <v>0</v>
      </c>
      <c r="AD13" s="76">
        <f>'MASTER_ ALL areas - No.seedling'!AC13</f>
        <v>0</v>
      </c>
      <c r="AE13" s="77">
        <f t="shared" si="5"/>
        <v>0</v>
      </c>
      <c r="AF13" s="82">
        <f>'MASTER_ ALL areas - No.seedling'!AE13</f>
        <v>0</v>
      </c>
      <c r="AG13" s="80">
        <f t="shared" si="6"/>
        <v>0</v>
      </c>
      <c r="AH13" s="76">
        <f>'MASTER_ ALL areas - No.seedling'!AG13</f>
        <v>0</v>
      </c>
      <c r="AI13" s="76">
        <f>'MASTER_ ALL areas - No.seedling'!AH13</f>
        <v>0</v>
      </c>
      <c r="AJ13" s="77">
        <f t="shared" si="7"/>
        <v>0</v>
      </c>
      <c r="AK13" s="82">
        <f>'MASTER_ ALL areas - No.seedling'!AJ13</f>
        <v>0</v>
      </c>
      <c r="AL13" s="81">
        <f t="shared" si="8"/>
        <v>0</v>
      </c>
      <c r="AM13" s="621"/>
      <c r="AN13" s="617">
        <f>'MASTER_ ALL areas - No.seedling'!AM13</f>
        <v>40</v>
      </c>
      <c r="AO13" s="76">
        <f>'MASTER_ ALL areas - No.seedling'!AN13</f>
        <v>2</v>
      </c>
      <c r="AP13" s="77">
        <f t="shared" si="9"/>
        <v>1</v>
      </c>
      <c r="AQ13" s="82">
        <f>'MASTER_ ALL areas - No.seedling'!AP13</f>
        <v>2</v>
      </c>
      <c r="AR13" s="77">
        <f t="shared" si="10"/>
        <v>1</v>
      </c>
      <c r="AS13" s="82">
        <f>'MASTER_ ALL areas - No.seedling'!AR13</f>
        <v>0</v>
      </c>
      <c r="AT13" s="76">
        <f>'MASTER_ ALL areas - No.seedling'!AS13</f>
        <v>0</v>
      </c>
      <c r="AU13" s="77">
        <f t="shared" si="11"/>
        <v>0</v>
      </c>
      <c r="AV13" s="82">
        <f>'MASTER_ ALL areas - No.seedling'!AU13</f>
        <v>0</v>
      </c>
      <c r="AW13" s="77">
        <f t="shared" si="12"/>
        <v>0</v>
      </c>
      <c r="AX13" s="71">
        <f>'MASTER_ ALL areas - No.seedling'!AW13</f>
        <v>0</v>
      </c>
      <c r="AY13" s="82">
        <f>'MASTER_ ALL areas - No.seedling'!AX13</f>
        <v>0</v>
      </c>
      <c r="AZ13" s="77">
        <f t="shared" si="13"/>
        <v>0</v>
      </c>
      <c r="BA13" s="82">
        <f>'MASTER_ ALL areas - No.seedling'!AZ13</f>
        <v>0</v>
      </c>
      <c r="BB13" s="77">
        <f t="shared" si="14"/>
        <v>0</v>
      </c>
      <c r="BC13" s="82">
        <f>'MASTER_ ALL areas - No.seedling'!BB13</f>
        <v>0</v>
      </c>
      <c r="BD13" s="76">
        <f>'MASTER_ ALL areas - No.seedling'!BC13</f>
        <v>0</v>
      </c>
      <c r="BE13" s="77">
        <f t="shared" si="15"/>
        <v>0</v>
      </c>
      <c r="BF13" s="82">
        <f>'MASTER_ ALL areas - No.seedling'!BE13</f>
        <v>0</v>
      </c>
      <c r="BG13" s="77">
        <f t="shared" si="16"/>
        <v>0</v>
      </c>
      <c r="BH13" s="82">
        <f>'MASTER_ ALL areas - No.seedling'!BG13</f>
        <v>0</v>
      </c>
      <c r="BI13" s="76">
        <f>'MASTER_ ALL areas - No.seedling'!BH13</f>
        <v>0</v>
      </c>
      <c r="BJ13" s="77">
        <f t="shared" si="17"/>
        <v>0</v>
      </c>
      <c r="BK13" s="82">
        <f>'MASTER_ ALL areas - No.seedling'!BJ13</f>
        <v>0</v>
      </c>
      <c r="BL13" s="77">
        <f t="shared" si="18"/>
        <v>0</v>
      </c>
      <c r="BM13" s="82">
        <f>'MASTER_ ALL areas - No.seedling'!BL13</f>
        <v>0</v>
      </c>
      <c r="BN13" s="76">
        <f>'MASTER_ ALL areas - No.seedling'!BM13</f>
        <v>0</v>
      </c>
      <c r="BO13" s="77">
        <f t="shared" si="19"/>
        <v>0</v>
      </c>
      <c r="BP13" s="82">
        <f>'MASTER_ ALL areas - No.seedling'!BO13</f>
        <v>0</v>
      </c>
      <c r="BQ13" s="77">
        <f t="shared" si="20"/>
        <v>0</v>
      </c>
      <c r="BR13" s="82">
        <f>'MASTER_ ALL areas - No.seedling'!BQ13</f>
        <v>0</v>
      </c>
      <c r="BS13" s="76">
        <f>'MASTER_ ALL areas - No.seedling'!BR13</f>
        <v>0</v>
      </c>
      <c r="BT13" s="77">
        <f t="shared" si="21"/>
        <v>0</v>
      </c>
      <c r="BU13" s="82">
        <f>'MASTER_ ALL areas - No.seedling'!BT13</f>
        <v>0</v>
      </c>
      <c r="BV13" s="77">
        <f t="shared" si="22"/>
        <v>0</v>
      </c>
      <c r="BW13" s="82">
        <f>'MASTER_ ALL areas - No.seedling'!BV13</f>
        <v>0</v>
      </c>
      <c r="BX13" s="76">
        <f>'MASTER_ ALL areas - No.seedling'!BW13</f>
        <v>0</v>
      </c>
      <c r="BY13" s="77">
        <f t="shared" si="23"/>
        <v>0</v>
      </c>
      <c r="BZ13" s="82">
        <f>'MASTER_ ALL areas - No.seedling'!BY13</f>
        <v>0</v>
      </c>
      <c r="CA13" s="81">
        <f t="shared" si="24"/>
        <v>0</v>
      </c>
      <c r="CB13" s="79"/>
      <c r="CC13" s="75">
        <f>'MASTER_ ALL areas - No.seedling'!CB13</f>
        <v>40</v>
      </c>
      <c r="CD13" s="76">
        <f>'MASTER_ ALL areas - No.seedling'!CC13</f>
        <v>2</v>
      </c>
      <c r="CE13" s="80">
        <f t="shared" si="25"/>
        <v>1</v>
      </c>
      <c r="CF13" s="76">
        <f>'MASTER_ ALL areas - No.seedling'!CE13</f>
        <v>2</v>
      </c>
      <c r="CG13" s="81">
        <f t="shared" si="26"/>
        <v>1</v>
      </c>
      <c r="CH13" s="113">
        <f>'MASTER_ ALL areas - No.seedling'!CG13</f>
        <v>0</v>
      </c>
      <c r="CI13" s="76">
        <f>'MASTER_ ALL areas - No.seedling'!CH13</f>
        <v>0</v>
      </c>
      <c r="CJ13" s="80">
        <f t="shared" si="27"/>
        <v>0</v>
      </c>
      <c r="CK13" s="76">
        <f>'MASTER_ ALL areas - No.seedling'!CJ13</f>
        <v>0</v>
      </c>
      <c r="CL13" s="81">
        <f t="shared" si="28"/>
        <v>0</v>
      </c>
      <c r="CM13" s="113">
        <f>'MASTER_ ALL areas - No.seedling'!CL13</f>
        <v>0</v>
      </c>
      <c r="CN13" s="76">
        <f>'MASTER_ ALL areas - No.seedling'!CM13</f>
        <v>0</v>
      </c>
      <c r="CO13" s="80">
        <f t="shared" si="29"/>
        <v>0</v>
      </c>
      <c r="CP13" s="76">
        <f>'MASTER_ ALL areas - No.seedling'!CO13</f>
        <v>0</v>
      </c>
      <c r="CQ13" s="81">
        <f t="shared" si="30"/>
        <v>0</v>
      </c>
      <c r="CR13" s="113">
        <f>'MASTER_ ALL areas - No.seedling'!CQ13</f>
        <v>0</v>
      </c>
      <c r="CS13" s="76">
        <f>'MASTER_ ALL areas - No.seedling'!CR13</f>
        <v>0</v>
      </c>
      <c r="CT13" s="80">
        <f t="shared" si="31"/>
        <v>0</v>
      </c>
      <c r="CU13" s="76">
        <f>'MASTER_ ALL areas - No.seedling'!CT13</f>
        <v>0</v>
      </c>
      <c r="CV13" s="81">
        <f t="shared" si="32"/>
        <v>0</v>
      </c>
      <c r="CW13" s="113">
        <f>'MASTER_ ALL areas - No.seedling'!CV13</f>
        <v>0</v>
      </c>
      <c r="CX13" s="76">
        <f>'MASTER_ ALL areas - No.seedling'!CW13</f>
        <v>0</v>
      </c>
      <c r="CY13" s="80">
        <f t="shared" si="33"/>
        <v>0</v>
      </c>
      <c r="CZ13" s="76">
        <f>'MASTER_ ALL areas - No.seedling'!CY13</f>
        <v>0</v>
      </c>
      <c r="DA13" s="81">
        <f t="shared" si="34"/>
        <v>0</v>
      </c>
      <c r="DB13" s="113">
        <f>'MASTER_ ALL areas - No.seedling'!DA13</f>
        <v>0</v>
      </c>
      <c r="DC13" s="76">
        <f>'MASTER_ ALL areas - No.seedling'!DB13</f>
        <v>0</v>
      </c>
      <c r="DD13" s="80">
        <f t="shared" si="35"/>
        <v>0</v>
      </c>
      <c r="DE13" s="76">
        <f>'MASTER_ ALL areas - No.seedling'!DD13</f>
        <v>0</v>
      </c>
      <c r="DF13" s="81">
        <f t="shared" si="36"/>
        <v>0</v>
      </c>
      <c r="DG13" s="113">
        <f>'MASTER_ ALL areas - No.seedling'!DF13</f>
        <v>0</v>
      </c>
      <c r="DH13" s="76">
        <f>'MASTER_ ALL areas - No.seedling'!DG13</f>
        <v>0</v>
      </c>
      <c r="DI13" s="80">
        <f t="shared" si="37"/>
        <v>0</v>
      </c>
      <c r="DJ13" s="76">
        <f>'MASTER_ ALL areas - No.seedling'!DI13</f>
        <v>0</v>
      </c>
      <c r="DK13" s="81">
        <f t="shared" si="38"/>
        <v>0</v>
      </c>
      <c r="DL13" s="113">
        <f>'MASTER_ ALL areas - No.seedling'!DK13</f>
        <v>0</v>
      </c>
      <c r="DM13" s="76">
        <f>'MASTER_ ALL areas - No.seedling'!DL13</f>
        <v>0</v>
      </c>
      <c r="DN13" s="80">
        <f t="shared" si="39"/>
        <v>0</v>
      </c>
      <c r="DO13" s="76">
        <f>'MASTER_ ALL areas - No.seedling'!DN13</f>
        <v>0</v>
      </c>
      <c r="DP13" s="81">
        <f t="shared" si="40"/>
        <v>0</v>
      </c>
      <c r="DQ13" s="113">
        <f>'MASTER_ ALL areas - No.seedling'!DP13</f>
        <v>0</v>
      </c>
      <c r="DR13" s="76">
        <f>'MASTER_ ALL areas - No.seedling'!DQ13</f>
        <v>0</v>
      </c>
      <c r="DS13" s="80">
        <f t="shared" si="41"/>
        <v>0</v>
      </c>
      <c r="DT13" s="76">
        <f>'MASTER_ ALL areas - No.seedling'!DS13</f>
        <v>0</v>
      </c>
      <c r="DU13" s="81">
        <f t="shared" si="42"/>
        <v>0</v>
      </c>
      <c r="DV13" s="113">
        <f>'MASTER_ ALL areas - No.seedling'!DU13</f>
        <v>0</v>
      </c>
      <c r="DW13" s="76">
        <f>'MASTER_ ALL areas - No.seedling'!DV13</f>
        <v>0</v>
      </c>
      <c r="DX13" s="80">
        <f t="shared" si="43"/>
        <v>0</v>
      </c>
      <c r="DY13" s="76">
        <f>'MASTER_ ALL areas - No.seedling'!DX13</f>
        <v>0</v>
      </c>
      <c r="DZ13" s="81">
        <f t="shared" si="44"/>
        <v>0</v>
      </c>
      <c r="EA13" s="113">
        <f>'MASTER_ ALL areas - No.seedling'!DZ13</f>
        <v>0</v>
      </c>
      <c r="EB13" s="76">
        <f>'MASTER_ ALL areas - No.seedling'!EA13</f>
        <v>0</v>
      </c>
      <c r="EC13" s="80">
        <f t="shared" si="45"/>
        <v>0</v>
      </c>
      <c r="ED13" s="76">
        <f>'MASTER_ ALL areas - No.seedling'!EC13</f>
        <v>0</v>
      </c>
      <c r="EE13" s="81">
        <f t="shared" si="46"/>
        <v>0</v>
      </c>
      <c r="EF13" s="113">
        <f>'MASTER_ ALL areas - No.seedling'!EE13</f>
        <v>0</v>
      </c>
      <c r="EG13" s="76">
        <f>'MASTER_ ALL areas - No.seedling'!EF13</f>
        <v>0</v>
      </c>
      <c r="EH13" s="80">
        <f t="shared" si="47"/>
        <v>0</v>
      </c>
      <c r="EI13" s="76">
        <f>'MASTER_ ALL areas - No.seedling'!EH13</f>
        <v>0</v>
      </c>
      <c r="EJ13" s="81">
        <f t="shared" si="48"/>
        <v>0</v>
      </c>
      <c r="EK13" s="113">
        <f>'MASTER_ ALL areas - No.seedling'!EJ13</f>
        <v>0</v>
      </c>
      <c r="EL13" s="76">
        <f>'MASTER_ ALL areas - No.seedling'!EK13</f>
        <v>0</v>
      </c>
      <c r="EM13" s="80">
        <f t="shared" si="49"/>
        <v>0</v>
      </c>
      <c r="EN13" s="76">
        <f>'MASTER_ ALL areas - No.seedling'!EM13</f>
        <v>0</v>
      </c>
      <c r="EO13" s="81">
        <f t="shared" si="50"/>
        <v>0</v>
      </c>
      <c r="EP13" s="113">
        <f>'MASTER_ ALL areas - No.seedling'!EO13</f>
        <v>0</v>
      </c>
      <c r="EQ13" s="76">
        <f>'MASTER_ ALL areas - No.seedling'!EP13</f>
        <v>0</v>
      </c>
      <c r="ER13" s="80">
        <f t="shared" si="51"/>
        <v>0</v>
      </c>
      <c r="ES13" s="76">
        <f>'MASTER_ ALL areas - No.seedling'!ER13</f>
        <v>0</v>
      </c>
      <c r="ET13" s="81">
        <f t="shared" si="52"/>
        <v>0</v>
      </c>
      <c r="EU13" s="113">
        <f>'MASTER_ ALL areas - No.seedling'!ET13</f>
        <v>0</v>
      </c>
      <c r="EV13" s="76">
        <f>'MASTER_ ALL areas - No.seedling'!EU13</f>
        <v>0</v>
      </c>
      <c r="EW13" s="80">
        <f t="shared" si="53"/>
        <v>0</v>
      </c>
      <c r="EX13" s="76">
        <f>'MASTER_ ALL areas - No.seedling'!EW13</f>
        <v>0</v>
      </c>
      <c r="EY13" s="81">
        <f t="shared" si="54"/>
        <v>0</v>
      </c>
      <c r="EZ13" s="113">
        <f>'MASTER_ ALL areas - No.seedling'!EY13</f>
        <v>0</v>
      </c>
      <c r="FA13" s="76">
        <f>'MASTER_ ALL areas - No.seedling'!EZ13</f>
        <v>0</v>
      </c>
      <c r="FB13" s="80">
        <f t="shared" si="55"/>
        <v>0</v>
      </c>
      <c r="FC13" s="76">
        <f>'MASTER_ ALL areas - No.seedling'!FB13</f>
        <v>0</v>
      </c>
      <c r="FD13" s="81">
        <f t="shared" si="56"/>
        <v>0</v>
      </c>
      <c r="FE13" s="113">
        <f>'MASTER_ ALL areas - No.seedling'!FD13</f>
        <v>0</v>
      </c>
      <c r="FF13" s="76">
        <f>'MASTER_ ALL areas - No.seedling'!FE13</f>
        <v>0</v>
      </c>
      <c r="FG13" s="80">
        <f t="shared" si="57"/>
        <v>0</v>
      </c>
      <c r="FH13" s="76">
        <f>'MASTER_ ALL areas - No.seedling'!FG13</f>
        <v>0</v>
      </c>
      <c r="FI13" s="81">
        <f t="shared" si="58"/>
        <v>0</v>
      </c>
      <c r="FJ13" s="113">
        <f>'MASTER_ ALL areas - No.seedling'!FI13</f>
        <v>0</v>
      </c>
      <c r="FK13" s="76">
        <f>'MASTER_ ALL areas - No.seedling'!FJ13</f>
        <v>0</v>
      </c>
      <c r="FL13" s="80">
        <f t="shared" si="59"/>
        <v>0</v>
      </c>
      <c r="FM13" s="76">
        <f>'MASTER_ ALL areas - No.seedling'!FL13</f>
        <v>0</v>
      </c>
      <c r="FN13" s="81">
        <f t="shared" si="60"/>
        <v>0</v>
      </c>
      <c r="FO13" s="113">
        <f>'MASTER_ ALL areas - No.seedling'!FN13</f>
        <v>0</v>
      </c>
      <c r="FP13" s="76">
        <f>'MASTER_ ALL areas - No.seedling'!FO13</f>
        <v>0</v>
      </c>
      <c r="FQ13" s="80">
        <f t="shared" si="61"/>
        <v>0</v>
      </c>
      <c r="FR13" s="76">
        <f>'MASTER_ ALL areas - No.seedling'!FQ13</f>
        <v>0</v>
      </c>
      <c r="FS13" s="81">
        <f t="shared" si="62"/>
        <v>0</v>
      </c>
      <c r="FT13" s="113">
        <f>'MASTER_ ALL areas - No.seedling'!FS13</f>
        <v>0</v>
      </c>
      <c r="FU13" s="76">
        <f>'MASTER_ ALL areas - No.seedling'!FT13</f>
        <v>0</v>
      </c>
      <c r="FV13" s="80">
        <f t="shared" si="63"/>
        <v>0</v>
      </c>
      <c r="FW13" s="76">
        <f>'MASTER_ ALL areas - No.seedling'!FV13</f>
        <v>0</v>
      </c>
      <c r="FX13" s="81">
        <f t="shared" si="64"/>
        <v>0</v>
      </c>
      <c r="FY13" s="113">
        <f>'MASTER_ ALL areas - No.seedling'!FX13</f>
        <v>0</v>
      </c>
      <c r="FZ13" s="76">
        <f>'MASTER_ ALL areas - No.seedling'!FY13</f>
        <v>0</v>
      </c>
      <c r="GA13" s="80">
        <f t="shared" si="65"/>
        <v>0</v>
      </c>
      <c r="GB13" s="76">
        <f>'MASTER_ ALL areas - No.seedling'!GA13</f>
        <v>0</v>
      </c>
      <c r="GC13" s="81">
        <f t="shared" si="66"/>
        <v>0</v>
      </c>
      <c r="GD13" s="113">
        <f>'MASTER_ ALL areas - No.seedling'!GC13</f>
        <v>0</v>
      </c>
      <c r="GE13" s="76">
        <f>'MASTER_ ALL areas - No.seedling'!GD13</f>
        <v>0</v>
      </c>
      <c r="GF13" s="80">
        <f t="shared" si="67"/>
        <v>0</v>
      </c>
      <c r="GG13" s="76">
        <f>'MASTER_ ALL areas - No.seedling'!GF13</f>
        <v>0</v>
      </c>
      <c r="GH13" s="81">
        <f t="shared" si="68"/>
        <v>0</v>
      </c>
      <c r="GI13" s="113">
        <f>'MASTER_ ALL areas - No.seedling'!GH13</f>
        <v>0</v>
      </c>
      <c r="GJ13" s="76">
        <f>'MASTER_ ALL areas - No.seedling'!GI13</f>
        <v>0</v>
      </c>
      <c r="GK13" s="80">
        <f t="shared" si="69"/>
        <v>0</v>
      </c>
      <c r="GL13" s="76">
        <f>'MASTER_ ALL areas - No.seedling'!GK13</f>
        <v>0</v>
      </c>
      <c r="GM13" s="81">
        <f t="shared" si="70"/>
        <v>0</v>
      </c>
      <c r="GN13" s="113">
        <f>'MASTER_ ALL areas - No.seedling'!GM13</f>
        <v>0</v>
      </c>
      <c r="GO13" s="76">
        <f>'MASTER_ ALL areas - No.seedling'!GN13</f>
        <v>0</v>
      </c>
      <c r="GP13" s="80">
        <f t="shared" si="71"/>
        <v>0</v>
      </c>
      <c r="GQ13" s="76">
        <f>'MASTER_ ALL areas - No.seedling'!GP13</f>
        <v>0</v>
      </c>
      <c r="GR13" s="81">
        <f t="shared" si="72"/>
        <v>0</v>
      </c>
      <c r="GS13" s="113">
        <f>'MASTER_ ALL areas - No.seedling'!GR13</f>
        <v>0</v>
      </c>
      <c r="GT13" s="76">
        <f>'MASTER_ ALL areas - No.seedling'!GS13</f>
        <v>0</v>
      </c>
      <c r="GU13" s="80">
        <f t="shared" si="73"/>
        <v>0</v>
      </c>
      <c r="GV13" s="76">
        <f>'MASTER_ ALL areas - No.seedling'!GU13</f>
        <v>0</v>
      </c>
      <c r="GW13" s="81">
        <f t="shared" si="74"/>
        <v>0</v>
      </c>
      <c r="GX13" s="113">
        <f>'MASTER_ ALL areas - No.seedling'!GW13</f>
        <v>0</v>
      </c>
      <c r="GY13" s="76">
        <f>'MASTER_ ALL areas - No.seedling'!GX13</f>
        <v>0</v>
      </c>
      <c r="GZ13" s="80">
        <f t="shared" si="75"/>
        <v>0</v>
      </c>
      <c r="HA13" s="76">
        <f>'MASTER_ ALL areas - No.seedling'!GZ13</f>
        <v>0</v>
      </c>
      <c r="HB13" s="81">
        <f t="shared" si="76"/>
        <v>0</v>
      </c>
      <c r="HC13" s="113">
        <f>'MASTER_ ALL areas - No.seedling'!HB13</f>
        <v>0</v>
      </c>
      <c r="HD13" s="76">
        <f>'MASTER_ ALL areas - No.seedling'!HC13</f>
        <v>0</v>
      </c>
      <c r="HE13" s="80">
        <f t="shared" si="77"/>
        <v>0</v>
      </c>
      <c r="HF13" s="76">
        <f>'MASTER_ ALL areas - No.seedling'!HE13</f>
        <v>0</v>
      </c>
      <c r="HG13" s="81">
        <f t="shared" si="78"/>
        <v>0</v>
      </c>
      <c r="HH13" s="113">
        <f>'MASTER_ ALL areas - No.seedling'!HG13</f>
        <v>0</v>
      </c>
      <c r="HI13" s="76">
        <f>'MASTER_ ALL areas - No.seedling'!HH13</f>
        <v>0</v>
      </c>
      <c r="HJ13" s="80">
        <f t="shared" si="79"/>
        <v>0</v>
      </c>
      <c r="HK13" s="76">
        <f>'MASTER_ ALL areas - No.seedling'!HJ13</f>
        <v>0</v>
      </c>
      <c r="HL13" s="81">
        <f t="shared" si="80"/>
        <v>0</v>
      </c>
      <c r="HM13" s="113">
        <f>'MASTER_ ALL areas - No.seedling'!HL13</f>
        <v>0</v>
      </c>
      <c r="HN13" s="76">
        <f>'MASTER_ ALL areas - No.seedling'!HM13</f>
        <v>0</v>
      </c>
      <c r="HO13" s="80">
        <f t="shared" si="81"/>
        <v>0</v>
      </c>
      <c r="HP13" s="76">
        <f>'MASTER_ ALL areas - No.seedling'!HO13</f>
        <v>0</v>
      </c>
      <c r="HQ13" s="81">
        <f t="shared" si="82"/>
        <v>0</v>
      </c>
      <c r="HR13" s="113">
        <f>'MASTER_ ALL areas - No.seedling'!HQ13</f>
        <v>0</v>
      </c>
      <c r="HS13" s="76">
        <f>'MASTER_ ALL areas - No.seedling'!HR13</f>
        <v>0</v>
      </c>
      <c r="HT13" s="80">
        <f t="shared" si="83"/>
        <v>0</v>
      </c>
      <c r="HU13" s="76">
        <f>'MASTER_ ALL areas - No.seedling'!HT13</f>
        <v>0</v>
      </c>
      <c r="HV13" s="81">
        <f t="shared" si="84"/>
        <v>0</v>
      </c>
      <c r="HW13" s="113">
        <f>'MASTER_ ALL areas - No.seedling'!HV13</f>
        <v>0</v>
      </c>
      <c r="HX13" s="76">
        <f>'MASTER_ ALL areas - No.seedling'!HW13</f>
        <v>0</v>
      </c>
      <c r="HY13" s="80">
        <f t="shared" si="85"/>
        <v>0</v>
      </c>
      <c r="HZ13" s="76">
        <f>'MASTER_ ALL areas - No.seedling'!HY13</f>
        <v>0</v>
      </c>
      <c r="IA13" s="81">
        <f t="shared" si="86"/>
        <v>0</v>
      </c>
      <c r="IB13" s="113">
        <f>'MASTER_ ALL areas - No.seedling'!IA13</f>
        <v>0</v>
      </c>
      <c r="IC13" s="76">
        <f>'MASTER_ ALL areas - No.seedling'!IB13</f>
        <v>0</v>
      </c>
      <c r="ID13" s="80">
        <f t="shared" si="87"/>
        <v>0</v>
      </c>
      <c r="IE13" s="76">
        <f>'MASTER_ ALL areas - No.seedling'!ID13</f>
        <v>0</v>
      </c>
      <c r="IF13" s="85">
        <f t="shared" si="88"/>
        <v>0</v>
      </c>
      <c r="IG13" s="86" t="s">
        <v>114</v>
      </c>
      <c r="IH13" s="87"/>
    </row>
    <row r="14" spans="2:242" ht="33" customHeight="1" x14ac:dyDescent="0.25">
      <c r="B14" s="420">
        <v>10</v>
      </c>
      <c r="C14" s="421" t="s">
        <v>115</v>
      </c>
      <c r="D14" s="422">
        <v>215506</v>
      </c>
      <c r="E14" s="423">
        <v>930795</v>
      </c>
      <c r="F14" s="424" t="s">
        <v>89</v>
      </c>
      <c r="G14" s="88" t="s">
        <v>116</v>
      </c>
      <c r="H14" s="459">
        <f>'MASTER_ ALL areas - No.seedling'!G14</f>
        <v>1</v>
      </c>
      <c r="I14" s="70">
        <f>'MASTER_ ALL areas - No.seedling'!H14</f>
        <v>0.01</v>
      </c>
      <c r="J14" s="71">
        <f>'MASTER_ ALL areas - No.seedling'!I14</f>
        <v>27</v>
      </c>
      <c r="K14" s="72">
        <f>'MASTER_ ALL areas - No.seedling'!J14</f>
        <v>8</v>
      </c>
      <c r="L14" s="73">
        <f t="shared" si="0"/>
        <v>160</v>
      </c>
      <c r="M14" s="74">
        <f>'MASTER_ ALL areas - No.seedling'!L14</f>
        <v>160</v>
      </c>
      <c r="N14" s="113">
        <f>'MASTER_ ALL areas - No.seedling'!M14</f>
        <v>0</v>
      </c>
      <c r="O14" s="114">
        <f>'MASTER_ ALL areas - No.seedling'!N14</f>
        <v>0</v>
      </c>
      <c r="P14" s="80">
        <f>'MASTER_ ALL areas - No.seedling'!O14</f>
        <v>0</v>
      </c>
      <c r="Q14" s="81">
        <f>'MASTER_ ALL areas - No.seedling'!P14</f>
        <v>0</v>
      </c>
      <c r="R14" s="621"/>
      <c r="S14" s="617">
        <f>'MASTER_ ALL areas - No.seedling'!R14</f>
        <v>20</v>
      </c>
      <c r="T14" s="76">
        <f>'MASTER_ ALL areas - No.seedling'!S14</f>
        <v>0</v>
      </c>
      <c r="U14" s="77">
        <f t="shared" si="1"/>
        <v>0</v>
      </c>
      <c r="V14" s="82">
        <f>'MASTER_ ALL areas - No.seedling'!U14</f>
        <v>0</v>
      </c>
      <c r="W14" s="80">
        <f t="shared" si="2"/>
        <v>0</v>
      </c>
      <c r="X14" s="619">
        <f>'MASTER_ ALL areas - No.seedling'!W14</f>
        <v>0</v>
      </c>
      <c r="Y14" s="82">
        <f>'MASTER_ ALL areas - No.seedling'!X14</f>
        <v>0</v>
      </c>
      <c r="Z14" s="77">
        <f t="shared" si="3"/>
        <v>0</v>
      </c>
      <c r="AA14" s="82">
        <f>'MASTER_ ALL areas - No.seedling'!Z14</f>
        <v>0</v>
      </c>
      <c r="AB14" s="80">
        <f t="shared" si="4"/>
        <v>0</v>
      </c>
      <c r="AC14" s="76">
        <f>'MASTER_ ALL areas - No.seedling'!AB14</f>
        <v>100</v>
      </c>
      <c r="AD14" s="76">
        <f>'MASTER_ ALL areas - No.seedling'!AC14</f>
        <v>0</v>
      </c>
      <c r="AE14" s="77">
        <f t="shared" si="5"/>
        <v>0</v>
      </c>
      <c r="AF14" s="82">
        <f>'MASTER_ ALL areas - No.seedling'!AE14</f>
        <v>0</v>
      </c>
      <c r="AG14" s="80">
        <f t="shared" si="6"/>
        <v>0</v>
      </c>
      <c r="AH14" s="76">
        <f>'MASTER_ ALL areas - No.seedling'!AG14</f>
        <v>40</v>
      </c>
      <c r="AI14" s="76">
        <f>'MASTER_ ALL areas - No.seedling'!AH14</f>
        <v>0</v>
      </c>
      <c r="AJ14" s="77">
        <f t="shared" si="7"/>
        <v>0</v>
      </c>
      <c r="AK14" s="82">
        <f>'MASTER_ ALL areas - No.seedling'!AJ14</f>
        <v>0</v>
      </c>
      <c r="AL14" s="81">
        <f t="shared" si="8"/>
        <v>0</v>
      </c>
      <c r="AM14" s="621"/>
      <c r="AN14" s="617">
        <f>'MASTER_ ALL areas - No.seedling'!AM14</f>
        <v>40</v>
      </c>
      <c r="AO14" s="76">
        <f>'MASTER_ ALL areas - No.seedling'!AN14</f>
        <v>0</v>
      </c>
      <c r="AP14" s="77">
        <f t="shared" si="9"/>
        <v>0</v>
      </c>
      <c r="AQ14" s="82">
        <f>'MASTER_ ALL areas - No.seedling'!AP14</f>
        <v>0</v>
      </c>
      <c r="AR14" s="77">
        <f t="shared" si="10"/>
        <v>0</v>
      </c>
      <c r="AS14" s="82">
        <f>'MASTER_ ALL areas - No.seedling'!AR14</f>
        <v>80</v>
      </c>
      <c r="AT14" s="76">
        <f>'MASTER_ ALL areas - No.seedling'!AS14</f>
        <v>0</v>
      </c>
      <c r="AU14" s="77">
        <f t="shared" si="11"/>
        <v>0</v>
      </c>
      <c r="AV14" s="82">
        <f>'MASTER_ ALL areas - No.seedling'!AU14</f>
        <v>0</v>
      </c>
      <c r="AW14" s="77">
        <f t="shared" si="12"/>
        <v>0</v>
      </c>
      <c r="AX14" s="71">
        <f>'MASTER_ ALL areas - No.seedling'!AW14</f>
        <v>0</v>
      </c>
      <c r="AY14" s="82">
        <f>'MASTER_ ALL areas - No.seedling'!AX14</f>
        <v>0</v>
      </c>
      <c r="AZ14" s="77">
        <f t="shared" si="13"/>
        <v>0</v>
      </c>
      <c r="BA14" s="82">
        <f>'MASTER_ ALL areas - No.seedling'!AZ14</f>
        <v>0</v>
      </c>
      <c r="BB14" s="77">
        <f t="shared" si="14"/>
        <v>0</v>
      </c>
      <c r="BC14" s="82">
        <f>'MASTER_ ALL areas - No.seedling'!BB14</f>
        <v>0</v>
      </c>
      <c r="BD14" s="76">
        <f>'MASTER_ ALL areas - No.seedling'!BC14</f>
        <v>0</v>
      </c>
      <c r="BE14" s="77">
        <f t="shared" si="15"/>
        <v>0</v>
      </c>
      <c r="BF14" s="82">
        <f>'MASTER_ ALL areas - No.seedling'!BE14</f>
        <v>0</v>
      </c>
      <c r="BG14" s="77">
        <f t="shared" si="16"/>
        <v>0</v>
      </c>
      <c r="BH14" s="82">
        <f>'MASTER_ ALL areas - No.seedling'!BG14</f>
        <v>0</v>
      </c>
      <c r="BI14" s="76">
        <f>'MASTER_ ALL areas - No.seedling'!BH14</f>
        <v>0</v>
      </c>
      <c r="BJ14" s="77">
        <f t="shared" si="17"/>
        <v>0</v>
      </c>
      <c r="BK14" s="82">
        <f>'MASTER_ ALL areas - No.seedling'!BJ14</f>
        <v>0</v>
      </c>
      <c r="BL14" s="77">
        <f t="shared" si="18"/>
        <v>0</v>
      </c>
      <c r="BM14" s="82">
        <f>'MASTER_ ALL areas - No.seedling'!BL14</f>
        <v>40</v>
      </c>
      <c r="BN14" s="76">
        <f>'MASTER_ ALL areas - No.seedling'!BM14</f>
        <v>0</v>
      </c>
      <c r="BO14" s="77">
        <f t="shared" si="19"/>
        <v>0</v>
      </c>
      <c r="BP14" s="82">
        <f>'MASTER_ ALL areas - No.seedling'!BO14</f>
        <v>0</v>
      </c>
      <c r="BQ14" s="77">
        <f t="shared" si="20"/>
        <v>0</v>
      </c>
      <c r="BR14" s="82">
        <f>'MASTER_ ALL areas - No.seedling'!BQ14</f>
        <v>0</v>
      </c>
      <c r="BS14" s="76">
        <f>'MASTER_ ALL areas - No.seedling'!BR14</f>
        <v>0</v>
      </c>
      <c r="BT14" s="77">
        <f t="shared" si="21"/>
        <v>0</v>
      </c>
      <c r="BU14" s="82">
        <f>'MASTER_ ALL areas - No.seedling'!BT14</f>
        <v>0</v>
      </c>
      <c r="BV14" s="77">
        <f t="shared" si="22"/>
        <v>0</v>
      </c>
      <c r="BW14" s="82">
        <f>'MASTER_ ALL areas - No.seedling'!BV14</f>
        <v>0</v>
      </c>
      <c r="BX14" s="76">
        <f>'MASTER_ ALL areas - No.seedling'!BW14</f>
        <v>0</v>
      </c>
      <c r="BY14" s="77">
        <f t="shared" si="23"/>
        <v>0</v>
      </c>
      <c r="BZ14" s="82">
        <f>'MASTER_ ALL areas - No.seedling'!BY14</f>
        <v>0</v>
      </c>
      <c r="CA14" s="81">
        <f t="shared" si="24"/>
        <v>0</v>
      </c>
      <c r="CB14" s="79"/>
      <c r="CC14" s="113">
        <f>'MASTER_ ALL areas - No.seedling'!CB14</f>
        <v>0</v>
      </c>
      <c r="CD14" s="76">
        <f>'MASTER_ ALL areas - No.seedling'!CC14</f>
        <v>0</v>
      </c>
      <c r="CE14" s="80">
        <f t="shared" si="25"/>
        <v>0</v>
      </c>
      <c r="CF14" s="76">
        <f>'MASTER_ ALL areas - No.seedling'!CE14</f>
        <v>0</v>
      </c>
      <c r="CG14" s="81">
        <f t="shared" si="26"/>
        <v>0</v>
      </c>
      <c r="CH14" s="113">
        <f>'MASTER_ ALL areas - No.seedling'!CG14</f>
        <v>0</v>
      </c>
      <c r="CI14" s="76">
        <f>'MASTER_ ALL areas - No.seedling'!CH14</f>
        <v>0</v>
      </c>
      <c r="CJ14" s="80">
        <f t="shared" si="27"/>
        <v>0</v>
      </c>
      <c r="CK14" s="76">
        <f>'MASTER_ ALL areas - No.seedling'!CJ14</f>
        <v>0</v>
      </c>
      <c r="CL14" s="81">
        <f t="shared" si="28"/>
        <v>0</v>
      </c>
      <c r="CM14" s="75">
        <f>'MASTER_ ALL areas - No.seedling'!CL14</f>
        <v>40</v>
      </c>
      <c r="CN14" s="76">
        <f>'MASTER_ ALL areas - No.seedling'!CM14</f>
        <v>0</v>
      </c>
      <c r="CO14" s="80">
        <f t="shared" si="29"/>
        <v>0</v>
      </c>
      <c r="CP14" s="76">
        <f>'MASTER_ ALL areas - No.seedling'!CO14</f>
        <v>0</v>
      </c>
      <c r="CQ14" s="81">
        <f t="shared" si="30"/>
        <v>0</v>
      </c>
      <c r="CR14" s="113">
        <f>'MASTER_ ALL areas - No.seedling'!CQ14</f>
        <v>0</v>
      </c>
      <c r="CS14" s="76">
        <f>'MASTER_ ALL areas - No.seedling'!CR14</f>
        <v>0</v>
      </c>
      <c r="CT14" s="80">
        <f t="shared" si="31"/>
        <v>0</v>
      </c>
      <c r="CU14" s="76">
        <f>'MASTER_ ALL areas - No.seedling'!CT14</f>
        <v>0</v>
      </c>
      <c r="CV14" s="81">
        <f t="shared" si="32"/>
        <v>0</v>
      </c>
      <c r="CW14" s="75">
        <f>'MASTER_ ALL areas - No.seedling'!CV14</f>
        <v>20</v>
      </c>
      <c r="CX14" s="76">
        <f>'MASTER_ ALL areas - No.seedling'!CW14</f>
        <v>0</v>
      </c>
      <c r="CY14" s="80">
        <f t="shared" si="33"/>
        <v>0</v>
      </c>
      <c r="CZ14" s="76">
        <f>'MASTER_ ALL areas - No.seedling'!CY14</f>
        <v>0</v>
      </c>
      <c r="DA14" s="81">
        <f t="shared" si="34"/>
        <v>0</v>
      </c>
      <c r="DB14" s="113">
        <f>'MASTER_ ALL areas - No.seedling'!DA14</f>
        <v>0</v>
      </c>
      <c r="DC14" s="76">
        <f>'MASTER_ ALL areas - No.seedling'!DB14</f>
        <v>0</v>
      </c>
      <c r="DD14" s="80">
        <f t="shared" si="35"/>
        <v>0</v>
      </c>
      <c r="DE14" s="76">
        <f>'MASTER_ ALL areas - No.seedling'!DD14</f>
        <v>0</v>
      </c>
      <c r="DF14" s="81">
        <f t="shared" si="36"/>
        <v>0</v>
      </c>
      <c r="DG14" s="75">
        <f>'MASTER_ ALL areas - No.seedling'!DF14</f>
        <v>20</v>
      </c>
      <c r="DH14" s="76">
        <f>'MASTER_ ALL areas - No.seedling'!DG14</f>
        <v>0</v>
      </c>
      <c r="DI14" s="80">
        <f t="shared" si="37"/>
        <v>0</v>
      </c>
      <c r="DJ14" s="76">
        <f>'MASTER_ ALL areas - No.seedling'!DI14</f>
        <v>0</v>
      </c>
      <c r="DK14" s="81">
        <f t="shared" si="38"/>
        <v>0</v>
      </c>
      <c r="DL14" s="75">
        <f>'MASTER_ ALL areas - No.seedling'!DK14</f>
        <v>40</v>
      </c>
      <c r="DM14" s="76">
        <f>'MASTER_ ALL areas - No.seedling'!DL14</f>
        <v>0</v>
      </c>
      <c r="DN14" s="80">
        <f t="shared" si="39"/>
        <v>0</v>
      </c>
      <c r="DO14" s="76">
        <f>'MASTER_ ALL areas - No.seedling'!DN14</f>
        <v>0</v>
      </c>
      <c r="DP14" s="81">
        <f t="shared" si="40"/>
        <v>0</v>
      </c>
      <c r="DQ14" s="113">
        <f>'MASTER_ ALL areas - No.seedling'!DP14</f>
        <v>0</v>
      </c>
      <c r="DR14" s="76">
        <f>'MASTER_ ALL areas - No.seedling'!DQ14</f>
        <v>0</v>
      </c>
      <c r="DS14" s="80">
        <f t="shared" si="41"/>
        <v>0</v>
      </c>
      <c r="DT14" s="76">
        <f>'MASTER_ ALL areas - No.seedling'!DS14</f>
        <v>0</v>
      </c>
      <c r="DU14" s="81">
        <f t="shared" si="42"/>
        <v>0</v>
      </c>
      <c r="DV14" s="113">
        <f>'MASTER_ ALL areas - No.seedling'!DU14</f>
        <v>0</v>
      </c>
      <c r="DW14" s="76">
        <f>'MASTER_ ALL areas - No.seedling'!DV14</f>
        <v>0</v>
      </c>
      <c r="DX14" s="80">
        <f t="shared" si="43"/>
        <v>0</v>
      </c>
      <c r="DY14" s="76">
        <f>'MASTER_ ALL areas - No.seedling'!DX14</f>
        <v>0</v>
      </c>
      <c r="DZ14" s="81">
        <f t="shared" si="44"/>
        <v>0</v>
      </c>
      <c r="EA14" s="113">
        <f>'MASTER_ ALL areas - No.seedling'!DZ14</f>
        <v>0</v>
      </c>
      <c r="EB14" s="76">
        <f>'MASTER_ ALL areas - No.seedling'!EA14</f>
        <v>0</v>
      </c>
      <c r="EC14" s="80">
        <f t="shared" si="45"/>
        <v>0</v>
      </c>
      <c r="ED14" s="76">
        <f>'MASTER_ ALL areas - No.seedling'!EC14</f>
        <v>0</v>
      </c>
      <c r="EE14" s="81">
        <f t="shared" si="46"/>
        <v>0</v>
      </c>
      <c r="EF14" s="113">
        <f>'MASTER_ ALL areas - No.seedling'!EE14</f>
        <v>0</v>
      </c>
      <c r="EG14" s="76">
        <f>'MASTER_ ALL areas - No.seedling'!EF14</f>
        <v>0</v>
      </c>
      <c r="EH14" s="80">
        <f t="shared" si="47"/>
        <v>0</v>
      </c>
      <c r="EI14" s="76">
        <f>'MASTER_ ALL areas - No.seedling'!EH14</f>
        <v>0</v>
      </c>
      <c r="EJ14" s="81">
        <f t="shared" si="48"/>
        <v>0</v>
      </c>
      <c r="EK14" s="113">
        <f>'MASTER_ ALL areas - No.seedling'!EJ14</f>
        <v>0</v>
      </c>
      <c r="EL14" s="76">
        <f>'MASTER_ ALL areas - No.seedling'!EK14</f>
        <v>0</v>
      </c>
      <c r="EM14" s="80">
        <f t="shared" si="49"/>
        <v>0</v>
      </c>
      <c r="EN14" s="76">
        <f>'MASTER_ ALL areas - No.seedling'!EM14</f>
        <v>0</v>
      </c>
      <c r="EO14" s="81">
        <f t="shared" si="50"/>
        <v>0</v>
      </c>
      <c r="EP14" s="113">
        <f>'MASTER_ ALL areas - No.seedling'!EO14</f>
        <v>0</v>
      </c>
      <c r="EQ14" s="76">
        <f>'MASTER_ ALL areas - No.seedling'!EP14</f>
        <v>0</v>
      </c>
      <c r="ER14" s="80">
        <f t="shared" si="51"/>
        <v>0</v>
      </c>
      <c r="ES14" s="76">
        <f>'MASTER_ ALL areas - No.seedling'!ER14</f>
        <v>0</v>
      </c>
      <c r="ET14" s="81">
        <f t="shared" si="52"/>
        <v>0</v>
      </c>
      <c r="EU14" s="113">
        <f>'MASTER_ ALL areas - No.seedling'!ET14</f>
        <v>0</v>
      </c>
      <c r="EV14" s="76">
        <f>'MASTER_ ALL areas - No.seedling'!EU14</f>
        <v>0</v>
      </c>
      <c r="EW14" s="80">
        <f t="shared" si="53"/>
        <v>0</v>
      </c>
      <c r="EX14" s="76">
        <f>'MASTER_ ALL areas - No.seedling'!EW14</f>
        <v>0</v>
      </c>
      <c r="EY14" s="81">
        <f t="shared" si="54"/>
        <v>0</v>
      </c>
      <c r="EZ14" s="113">
        <f>'MASTER_ ALL areas - No.seedling'!EY14</f>
        <v>0</v>
      </c>
      <c r="FA14" s="76">
        <f>'MASTER_ ALL areas - No.seedling'!EZ14</f>
        <v>0</v>
      </c>
      <c r="FB14" s="80">
        <f t="shared" si="55"/>
        <v>0</v>
      </c>
      <c r="FC14" s="76">
        <f>'MASTER_ ALL areas - No.seedling'!FB14</f>
        <v>0</v>
      </c>
      <c r="FD14" s="81">
        <f t="shared" si="56"/>
        <v>0</v>
      </c>
      <c r="FE14" s="113">
        <f>'MASTER_ ALL areas - No.seedling'!FD14</f>
        <v>0</v>
      </c>
      <c r="FF14" s="76">
        <f>'MASTER_ ALL areas - No.seedling'!FE14</f>
        <v>0</v>
      </c>
      <c r="FG14" s="80">
        <f t="shared" si="57"/>
        <v>0</v>
      </c>
      <c r="FH14" s="76">
        <f>'MASTER_ ALL areas - No.seedling'!FG14</f>
        <v>0</v>
      </c>
      <c r="FI14" s="81">
        <f t="shared" si="58"/>
        <v>0</v>
      </c>
      <c r="FJ14" s="113">
        <f>'MASTER_ ALL areas - No.seedling'!FI14</f>
        <v>0</v>
      </c>
      <c r="FK14" s="76">
        <f>'MASTER_ ALL areas - No.seedling'!FJ14</f>
        <v>0</v>
      </c>
      <c r="FL14" s="80">
        <f t="shared" si="59"/>
        <v>0</v>
      </c>
      <c r="FM14" s="76">
        <f>'MASTER_ ALL areas - No.seedling'!FL14</f>
        <v>0</v>
      </c>
      <c r="FN14" s="81">
        <f t="shared" si="60"/>
        <v>0</v>
      </c>
      <c r="FO14" s="113">
        <f>'MASTER_ ALL areas - No.seedling'!FN14</f>
        <v>0</v>
      </c>
      <c r="FP14" s="76">
        <f>'MASTER_ ALL areas - No.seedling'!FO14</f>
        <v>0</v>
      </c>
      <c r="FQ14" s="80">
        <f t="shared" si="61"/>
        <v>0</v>
      </c>
      <c r="FR14" s="76">
        <f>'MASTER_ ALL areas - No.seedling'!FQ14</f>
        <v>0</v>
      </c>
      <c r="FS14" s="81">
        <f t="shared" si="62"/>
        <v>0</v>
      </c>
      <c r="FT14" s="113">
        <f>'MASTER_ ALL areas - No.seedling'!FS14</f>
        <v>0</v>
      </c>
      <c r="FU14" s="76">
        <f>'MASTER_ ALL areas - No.seedling'!FT14</f>
        <v>0</v>
      </c>
      <c r="FV14" s="80">
        <f t="shared" si="63"/>
        <v>0</v>
      </c>
      <c r="FW14" s="76">
        <f>'MASTER_ ALL areas - No.seedling'!FV14</f>
        <v>0</v>
      </c>
      <c r="FX14" s="81">
        <f t="shared" si="64"/>
        <v>0</v>
      </c>
      <c r="FY14" s="113">
        <f>'MASTER_ ALL areas - No.seedling'!FX14</f>
        <v>0</v>
      </c>
      <c r="FZ14" s="76">
        <f>'MASTER_ ALL areas - No.seedling'!FY14</f>
        <v>0</v>
      </c>
      <c r="GA14" s="80">
        <f t="shared" si="65"/>
        <v>0</v>
      </c>
      <c r="GB14" s="76">
        <f>'MASTER_ ALL areas - No.seedling'!GA14</f>
        <v>0</v>
      </c>
      <c r="GC14" s="81">
        <f t="shared" si="66"/>
        <v>0</v>
      </c>
      <c r="GD14" s="113">
        <f>'MASTER_ ALL areas - No.seedling'!GC14</f>
        <v>0</v>
      </c>
      <c r="GE14" s="76">
        <f>'MASTER_ ALL areas - No.seedling'!GD14</f>
        <v>0</v>
      </c>
      <c r="GF14" s="80">
        <f t="shared" si="67"/>
        <v>0</v>
      </c>
      <c r="GG14" s="76">
        <f>'MASTER_ ALL areas - No.seedling'!GF14</f>
        <v>0</v>
      </c>
      <c r="GH14" s="81">
        <f t="shared" si="68"/>
        <v>0</v>
      </c>
      <c r="GI14" s="75">
        <f>'MASTER_ ALL areas - No.seedling'!GH14</f>
        <v>40</v>
      </c>
      <c r="GJ14" s="76">
        <f>'MASTER_ ALL areas - No.seedling'!GI14</f>
        <v>0</v>
      </c>
      <c r="GK14" s="80">
        <f t="shared" si="69"/>
        <v>0</v>
      </c>
      <c r="GL14" s="76">
        <f>'MASTER_ ALL areas - No.seedling'!GK14</f>
        <v>0</v>
      </c>
      <c r="GM14" s="81">
        <f t="shared" si="70"/>
        <v>0</v>
      </c>
      <c r="GN14" s="113">
        <f>'MASTER_ ALL areas - No.seedling'!GM14</f>
        <v>0</v>
      </c>
      <c r="GO14" s="76">
        <f>'MASTER_ ALL areas - No.seedling'!GN14</f>
        <v>0</v>
      </c>
      <c r="GP14" s="80">
        <f t="shared" si="71"/>
        <v>0</v>
      </c>
      <c r="GQ14" s="76">
        <f>'MASTER_ ALL areas - No.seedling'!GP14</f>
        <v>0</v>
      </c>
      <c r="GR14" s="81">
        <f t="shared" si="72"/>
        <v>0</v>
      </c>
      <c r="GS14" s="113">
        <f>'MASTER_ ALL areas - No.seedling'!GR14</f>
        <v>0</v>
      </c>
      <c r="GT14" s="76">
        <f>'MASTER_ ALL areas - No.seedling'!GS14</f>
        <v>0</v>
      </c>
      <c r="GU14" s="80">
        <f t="shared" si="73"/>
        <v>0</v>
      </c>
      <c r="GV14" s="76">
        <f>'MASTER_ ALL areas - No.seedling'!GU14</f>
        <v>0</v>
      </c>
      <c r="GW14" s="81">
        <f t="shared" si="74"/>
        <v>0</v>
      </c>
      <c r="GX14" s="113">
        <f>'MASTER_ ALL areas - No.seedling'!GW14</f>
        <v>0</v>
      </c>
      <c r="GY14" s="76">
        <f>'MASTER_ ALL areas - No.seedling'!GX14</f>
        <v>0</v>
      </c>
      <c r="GZ14" s="80">
        <f t="shared" si="75"/>
        <v>0</v>
      </c>
      <c r="HA14" s="76">
        <f>'MASTER_ ALL areas - No.seedling'!GZ14</f>
        <v>0</v>
      </c>
      <c r="HB14" s="81">
        <f t="shared" si="76"/>
        <v>0</v>
      </c>
      <c r="HC14" s="113">
        <f>'MASTER_ ALL areas - No.seedling'!HB14</f>
        <v>0</v>
      </c>
      <c r="HD14" s="76">
        <f>'MASTER_ ALL areas - No.seedling'!HC14</f>
        <v>0</v>
      </c>
      <c r="HE14" s="80">
        <f t="shared" si="77"/>
        <v>0</v>
      </c>
      <c r="HF14" s="76">
        <f>'MASTER_ ALL areas - No.seedling'!HE14</f>
        <v>0</v>
      </c>
      <c r="HG14" s="81">
        <f t="shared" si="78"/>
        <v>0</v>
      </c>
      <c r="HH14" s="113">
        <f>'MASTER_ ALL areas - No.seedling'!HG14</f>
        <v>0</v>
      </c>
      <c r="HI14" s="76">
        <f>'MASTER_ ALL areas - No.seedling'!HH14</f>
        <v>0</v>
      </c>
      <c r="HJ14" s="80">
        <f t="shared" si="79"/>
        <v>0</v>
      </c>
      <c r="HK14" s="76">
        <f>'MASTER_ ALL areas - No.seedling'!HJ14</f>
        <v>0</v>
      </c>
      <c r="HL14" s="81">
        <f t="shared" si="80"/>
        <v>0</v>
      </c>
      <c r="HM14" s="113">
        <f>'MASTER_ ALL areas - No.seedling'!HL14</f>
        <v>0</v>
      </c>
      <c r="HN14" s="76">
        <f>'MASTER_ ALL areas - No.seedling'!HM14</f>
        <v>0</v>
      </c>
      <c r="HO14" s="80">
        <f t="shared" si="81"/>
        <v>0</v>
      </c>
      <c r="HP14" s="76">
        <f>'MASTER_ ALL areas - No.seedling'!HO14</f>
        <v>0</v>
      </c>
      <c r="HQ14" s="81">
        <f t="shared" si="82"/>
        <v>0</v>
      </c>
      <c r="HR14" s="113">
        <f>'MASTER_ ALL areas - No.seedling'!HQ14</f>
        <v>0</v>
      </c>
      <c r="HS14" s="76">
        <f>'MASTER_ ALL areas - No.seedling'!HR14</f>
        <v>0</v>
      </c>
      <c r="HT14" s="80">
        <f t="shared" si="83"/>
        <v>0</v>
      </c>
      <c r="HU14" s="76">
        <f>'MASTER_ ALL areas - No.seedling'!HT14</f>
        <v>0</v>
      </c>
      <c r="HV14" s="81">
        <f t="shared" si="84"/>
        <v>0</v>
      </c>
      <c r="HW14" s="113">
        <f>'MASTER_ ALL areas - No.seedling'!HV14</f>
        <v>0</v>
      </c>
      <c r="HX14" s="76">
        <f>'MASTER_ ALL areas - No.seedling'!HW14</f>
        <v>0</v>
      </c>
      <c r="HY14" s="80">
        <f t="shared" si="85"/>
        <v>0</v>
      </c>
      <c r="HZ14" s="76">
        <f>'MASTER_ ALL areas - No.seedling'!HY14</f>
        <v>0</v>
      </c>
      <c r="IA14" s="81">
        <f t="shared" si="86"/>
        <v>0</v>
      </c>
      <c r="IB14" s="113">
        <f>'MASTER_ ALL areas - No.seedling'!IA14</f>
        <v>0</v>
      </c>
      <c r="IC14" s="76">
        <f>'MASTER_ ALL areas - No.seedling'!IB14</f>
        <v>0</v>
      </c>
      <c r="ID14" s="80">
        <f t="shared" si="87"/>
        <v>0</v>
      </c>
      <c r="IE14" s="76">
        <f>'MASTER_ ALL areas - No.seedling'!ID14</f>
        <v>0</v>
      </c>
      <c r="IF14" s="85">
        <f t="shared" si="88"/>
        <v>0</v>
      </c>
      <c r="IG14" s="86" t="s">
        <v>117</v>
      </c>
      <c r="IH14" s="121" t="s">
        <v>118</v>
      </c>
    </row>
    <row r="15" spans="2:242" ht="33" customHeight="1" x14ac:dyDescent="0.25">
      <c r="B15" s="420">
        <v>11</v>
      </c>
      <c r="C15" s="421" t="s">
        <v>119</v>
      </c>
      <c r="D15" s="422">
        <v>215709</v>
      </c>
      <c r="E15" s="423">
        <v>930793</v>
      </c>
      <c r="F15" s="424" t="s">
        <v>89</v>
      </c>
      <c r="G15" s="88" t="s">
        <v>120</v>
      </c>
      <c r="H15" s="459">
        <f>'MASTER_ ALL areas - No.seedling'!G15</f>
        <v>6</v>
      </c>
      <c r="I15" s="70">
        <f>'MASTER_ ALL areas - No.seedling'!H15</f>
        <v>0.35</v>
      </c>
      <c r="J15" s="71">
        <f>'MASTER_ ALL areas - No.seedling'!I15</f>
        <v>29</v>
      </c>
      <c r="K15" s="72">
        <f>'MASTER_ ALL areas - No.seedling'!J15</f>
        <v>47</v>
      </c>
      <c r="L15" s="73">
        <f t="shared" si="0"/>
        <v>940</v>
      </c>
      <c r="M15" s="74">
        <f>'MASTER_ ALL areas - No.seedling'!L15</f>
        <v>940</v>
      </c>
      <c r="N15" s="113">
        <f>'MASTER_ ALL areas - No.seedling'!M15</f>
        <v>1</v>
      </c>
      <c r="O15" s="114">
        <f>'MASTER_ ALL areas - No.seedling'!N15</f>
        <v>3</v>
      </c>
      <c r="P15" s="80">
        <f>'MASTER_ ALL areas - No.seedling'!O15</f>
        <v>2.1276595744680851E-2</v>
      </c>
      <c r="Q15" s="81">
        <f>'MASTER_ ALL areas - No.seedling'!P15</f>
        <v>6.3829787234042548E-2</v>
      </c>
      <c r="R15" s="621"/>
      <c r="S15" s="617">
        <f>'MASTER_ ALL areas - No.seedling'!R15</f>
        <v>840</v>
      </c>
      <c r="T15" s="76">
        <f>'MASTER_ ALL areas - No.seedling'!S15</f>
        <v>0</v>
      </c>
      <c r="U15" s="77">
        <f t="shared" si="1"/>
        <v>0</v>
      </c>
      <c r="V15" s="82">
        <f>'MASTER_ ALL areas - No.seedling'!U15</f>
        <v>2</v>
      </c>
      <c r="W15" s="80">
        <f t="shared" si="2"/>
        <v>4.7619047619047616E-2</v>
      </c>
      <c r="X15" s="619">
        <f>'MASTER_ ALL areas - No.seedling'!W15</f>
        <v>20</v>
      </c>
      <c r="Y15" s="82">
        <f>'MASTER_ ALL areas - No.seedling'!X15</f>
        <v>1</v>
      </c>
      <c r="Z15" s="77">
        <f t="shared" si="3"/>
        <v>1</v>
      </c>
      <c r="AA15" s="82">
        <f>'MASTER_ ALL areas - No.seedling'!Z15</f>
        <v>1</v>
      </c>
      <c r="AB15" s="80">
        <f t="shared" si="4"/>
        <v>1</v>
      </c>
      <c r="AC15" s="76">
        <f>'MASTER_ ALL areas - No.seedling'!AB15</f>
        <v>60</v>
      </c>
      <c r="AD15" s="76">
        <f>'MASTER_ ALL areas - No.seedling'!AC15</f>
        <v>0</v>
      </c>
      <c r="AE15" s="77">
        <f t="shared" si="5"/>
        <v>0</v>
      </c>
      <c r="AF15" s="82">
        <f>'MASTER_ ALL areas - No.seedling'!AE15</f>
        <v>0</v>
      </c>
      <c r="AG15" s="80">
        <f t="shared" si="6"/>
        <v>0</v>
      </c>
      <c r="AH15" s="76">
        <f>'MASTER_ ALL areas - No.seedling'!AG15</f>
        <v>20</v>
      </c>
      <c r="AI15" s="76">
        <f>'MASTER_ ALL areas - No.seedling'!AH15</f>
        <v>0</v>
      </c>
      <c r="AJ15" s="77">
        <f t="shared" si="7"/>
        <v>0</v>
      </c>
      <c r="AK15" s="82">
        <f>'MASTER_ ALL areas - No.seedling'!AJ15</f>
        <v>0</v>
      </c>
      <c r="AL15" s="81">
        <f t="shared" si="8"/>
        <v>0</v>
      </c>
      <c r="AM15" s="621"/>
      <c r="AN15" s="617">
        <f>'MASTER_ ALL areas - No.seedling'!AM15</f>
        <v>60</v>
      </c>
      <c r="AO15" s="76">
        <f>'MASTER_ ALL areas - No.seedling'!AN15</f>
        <v>0</v>
      </c>
      <c r="AP15" s="77">
        <f t="shared" si="9"/>
        <v>0</v>
      </c>
      <c r="AQ15" s="82">
        <f>'MASTER_ ALL areas - No.seedling'!AP15</f>
        <v>0</v>
      </c>
      <c r="AR15" s="77">
        <f t="shared" si="10"/>
        <v>0</v>
      </c>
      <c r="AS15" s="82">
        <f>'MASTER_ ALL areas - No.seedling'!AR15</f>
        <v>860</v>
      </c>
      <c r="AT15" s="76">
        <f>'MASTER_ ALL areas - No.seedling'!AS15</f>
        <v>0</v>
      </c>
      <c r="AU15" s="77">
        <f t="shared" si="11"/>
        <v>0</v>
      </c>
      <c r="AV15" s="82">
        <f>'MASTER_ ALL areas - No.seedling'!AU15</f>
        <v>2</v>
      </c>
      <c r="AW15" s="77">
        <f t="shared" si="12"/>
        <v>4.6511627906976744E-2</v>
      </c>
      <c r="AX15" s="71">
        <f>'MASTER_ ALL areas - No.seedling'!AW15</f>
        <v>0</v>
      </c>
      <c r="AY15" s="82">
        <f>'MASTER_ ALL areas - No.seedling'!AX15</f>
        <v>0</v>
      </c>
      <c r="AZ15" s="77">
        <f t="shared" si="13"/>
        <v>0</v>
      </c>
      <c r="BA15" s="82">
        <f>'MASTER_ ALL areas - No.seedling'!AZ15</f>
        <v>0</v>
      </c>
      <c r="BB15" s="77">
        <f t="shared" si="14"/>
        <v>0</v>
      </c>
      <c r="BC15" s="82">
        <f>'MASTER_ ALL areas - No.seedling'!BB15</f>
        <v>20</v>
      </c>
      <c r="BD15" s="76">
        <f>'MASTER_ ALL areas - No.seedling'!BC15</f>
        <v>1</v>
      </c>
      <c r="BE15" s="77">
        <f t="shared" si="15"/>
        <v>1</v>
      </c>
      <c r="BF15" s="82">
        <f>'MASTER_ ALL areas - No.seedling'!BE15</f>
        <v>1</v>
      </c>
      <c r="BG15" s="77">
        <f t="shared" si="16"/>
        <v>1</v>
      </c>
      <c r="BH15" s="82">
        <f>'MASTER_ ALL areas - No.seedling'!BG15</f>
        <v>0</v>
      </c>
      <c r="BI15" s="76">
        <f>'MASTER_ ALL areas - No.seedling'!BH15</f>
        <v>0</v>
      </c>
      <c r="BJ15" s="77">
        <f t="shared" si="17"/>
        <v>0</v>
      </c>
      <c r="BK15" s="82">
        <f>'MASTER_ ALL areas - No.seedling'!BJ15</f>
        <v>0</v>
      </c>
      <c r="BL15" s="77">
        <f t="shared" si="18"/>
        <v>0</v>
      </c>
      <c r="BM15" s="82">
        <f>'MASTER_ ALL areas - No.seedling'!BL15</f>
        <v>0</v>
      </c>
      <c r="BN15" s="76">
        <f>'MASTER_ ALL areas - No.seedling'!BM15</f>
        <v>0</v>
      </c>
      <c r="BO15" s="77">
        <f t="shared" si="19"/>
        <v>0</v>
      </c>
      <c r="BP15" s="82">
        <f>'MASTER_ ALL areas - No.seedling'!BO15</f>
        <v>0</v>
      </c>
      <c r="BQ15" s="77">
        <f t="shared" si="20"/>
        <v>0</v>
      </c>
      <c r="BR15" s="82">
        <f>'MASTER_ ALL areas - No.seedling'!BQ15</f>
        <v>0</v>
      </c>
      <c r="BS15" s="76">
        <f>'MASTER_ ALL areas - No.seedling'!BR15</f>
        <v>0</v>
      </c>
      <c r="BT15" s="77">
        <f t="shared" si="21"/>
        <v>0</v>
      </c>
      <c r="BU15" s="82">
        <f>'MASTER_ ALL areas - No.seedling'!BT15</f>
        <v>0</v>
      </c>
      <c r="BV15" s="77">
        <f t="shared" si="22"/>
        <v>0</v>
      </c>
      <c r="BW15" s="82">
        <f>'MASTER_ ALL areas - No.seedling'!BV15</f>
        <v>0</v>
      </c>
      <c r="BX15" s="76">
        <f>'MASTER_ ALL areas - No.seedling'!BW15</f>
        <v>0</v>
      </c>
      <c r="BY15" s="77">
        <f t="shared" si="23"/>
        <v>0</v>
      </c>
      <c r="BZ15" s="82">
        <f>'MASTER_ ALL areas - No.seedling'!BY15</f>
        <v>0</v>
      </c>
      <c r="CA15" s="81">
        <f t="shared" si="24"/>
        <v>0</v>
      </c>
      <c r="CB15" s="79"/>
      <c r="CC15" s="75">
        <f>'MASTER_ ALL areas - No.seedling'!CB15</f>
        <v>40</v>
      </c>
      <c r="CD15" s="76">
        <f>'MASTER_ ALL areas - No.seedling'!CC15</f>
        <v>0</v>
      </c>
      <c r="CE15" s="80">
        <f t="shared" si="25"/>
        <v>0</v>
      </c>
      <c r="CF15" s="76">
        <f>'MASTER_ ALL areas - No.seedling'!CE15</f>
        <v>0</v>
      </c>
      <c r="CG15" s="81">
        <f t="shared" si="26"/>
        <v>0</v>
      </c>
      <c r="CH15" s="113">
        <f>'MASTER_ ALL areas - No.seedling'!CG15</f>
        <v>0</v>
      </c>
      <c r="CI15" s="76">
        <f>'MASTER_ ALL areas - No.seedling'!CH15</f>
        <v>0</v>
      </c>
      <c r="CJ15" s="80">
        <f t="shared" si="27"/>
        <v>0</v>
      </c>
      <c r="CK15" s="76">
        <f>'MASTER_ ALL areas - No.seedling'!CJ15</f>
        <v>0</v>
      </c>
      <c r="CL15" s="81">
        <f t="shared" si="28"/>
        <v>0</v>
      </c>
      <c r="CM15" s="75">
        <f>'MASTER_ ALL areas - No.seedling'!CL15</f>
        <v>20</v>
      </c>
      <c r="CN15" s="76">
        <f>'MASTER_ ALL areas - No.seedling'!CM15</f>
        <v>0</v>
      </c>
      <c r="CO15" s="80">
        <f t="shared" si="29"/>
        <v>0</v>
      </c>
      <c r="CP15" s="76">
        <f>'MASTER_ ALL areas - No.seedling'!CO15</f>
        <v>0</v>
      </c>
      <c r="CQ15" s="81">
        <f t="shared" si="30"/>
        <v>0</v>
      </c>
      <c r="CR15" s="113">
        <f>'MASTER_ ALL areas - No.seedling'!CQ15</f>
        <v>0</v>
      </c>
      <c r="CS15" s="76">
        <f>'MASTER_ ALL areas - No.seedling'!CR15</f>
        <v>0</v>
      </c>
      <c r="CT15" s="80">
        <f t="shared" si="31"/>
        <v>0</v>
      </c>
      <c r="CU15" s="76">
        <f>'MASTER_ ALL areas - No.seedling'!CT15</f>
        <v>0</v>
      </c>
      <c r="CV15" s="81">
        <f t="shared" si="32"/>
        <v>0</v>
      </c>
      <c r="CW15" s="75">
        <f>'MASTER_ ALL areas - No.seedling'!CV15</f>
        <v>800</v>
      </c>
      <c r="CX15" s="76">
        <f>'MASTER_ ALL areas - No.seedling'!CW15</f>
        <v>0</v>
      </c>
      <c r="CY15" s="80">
        <f t="shared" si="33"/>
        <v>0</v>
      </c>
      <c r="CZ15" s="76">
        <f>'MASTER_ ALL areas - No.seedling'!CY15</f>
        <v>2</v>
      </c>
      <c r="DA15" s="81">
        <f t="shared" si="34"/>
        <v>0.05</v>
      </c>
      <c r="DB15" s="113">
        <f>'MASTER_ ALL areas - No.seedling'!DA15</f>
        <v>0</v>
      </c>
      <c r="DC15" s="76">
        <f>'MASTER_ ALL areas - No.seedling'!DB15</f>
        <v>0</v>
      </c>
      <c r="DD15" s="80">
        <f t="shared" si="35"/>
        <v>0</v>
      </c>
      <c r="DE15" s="76">
        <f>'MASTER_ ALL areas - No.seedling'!DD15</f>
        <v>0</v>
      </c>
      <c r="DF15" s="81">
        <f t="shared" si="36"/>
        <v>0</v>
      </c>
      <c r="DG15" s="75">
        <f>'MASTER_ ALL areas - No.seedling'!DF15</f>
        <v>40</v>
      </c>
      <c r="DH15" s="76">
        <f>'MASTER_ ALL areas - No.seedling'!DG15</f>
        <v>0</v>
      </c>
      <c r="DI15" s="80">
        <f t="shared" si="37"/>
        <v>0</v>
      </c>
      <c r="DJ15" s="76">
        <f>'MASTER_ ALL areas - No.seedling'!DI15</f>
        <v>0</v>
      </c>
      <c r="DK15" s="81">
        <f t="shared" si="38"/>
        <v>0</v>
      </c>
      <c r="DL15" s="75">
        <f>'MASTER_ ALL areas - No.seedling'!DK15</f>
        <v>20</v>
      </c>
      <c r="DM15" s="76">
        <f>'MASTER_ ALL areas - No.seedling'!DL15</f>
        <v>0</v>
      </c>
      <c r="DN15" s="80">
        <f t="shared" si="39"/>
        <v>0</v>
      </c>
      <c r="DO15" s="76">
        <f>'MASTER_ ALL areas - No.seedling'!DN15</f>
        <v>0</v>
      </c>
      <c r="DP15" s="81">
        <f t="shared" si="40"/>
        <v>0</v>
      </c>
      <c r="DQ15" s="113">
        <f>'MASTER_ ALL areas - No.seedling'!DP15</f>
        <v>0</v>
      </c>
      <c r="DR15" s="76">
        <f>'MASTER_ ALL areas - No.seedling'!DQ15</f>
        <v>0</v>
      </c>
      <c r="DS15" s="80">
        <f t="shared" si="41"/>
        <v>0</v>
      </c>
      <c r="DT15" s="76">
        <f>'MASTER_ ALL areas - No.seedling'!DS15</f>
        <v>0</v>
      </c>
      <c r="DU15" s="81">
        <f t="shared" si="42"/>
        <v>0</v>
      </c>
      <c r="DV15" s="113">
        <f>'MASTER_ ALL areas - No.seedling'!DU15</f>
        <v>0</v>
      </c>
      <c r="DW15" s="76">
        <f>'MASTER_ ALL areas - No.seedling'!DV15</f>
        <v>0</v>
      </c>
      <c r="DX15" s="80">
        <f t="shared" si="43"/>
        <v>0</v>
      </c>
      <c r="DY15" s="76">
        <f>'MASTER_ ALL areas - No.seedling'!DX15</f>
        <v>0</v>
      </c>
      <c r="DZ15" s="81">
        <f t="shared" si="44"/>
        <v>0</v>
      </c>
      <c r="EA15" s="113">
        <f>'MASTER_ ALL areas - No.seedling'!DZ15</f>
        <v>0</v>
      </c>
      <c r="EB15" s="76">
        <f>'MASTER_ ALL areas - No.seedling'!EA15</f>
        <v>0</v>
      </c>
      <c r="EC15" s="80">
        <f t="shared" si="45"/>
        <v>0</v>
      </c>
      <c r="ED15" s="76">
        <f>'MASTER_ ALL areas - No.seedling'!EC15</f>
        <v>0</v>
      </c>
      <c r="EE15" s="81">
        <f t="shared" si="46"/>
        <v>0</v>
      </c>
      <c r="EF15" s="113">
        <f>'MASTER_ ALL areas - No.seedling'!EE15</f>
        <v>0</v>
      </c>
      <c r="EG15" s="76">
        <f>'MASTER_ ALL areas - No.seedling'!EF15</f>
        <v>0</v>
      </c>
      <c r="EH15" s="80">
        <f t="shared" si="47"/>
        <v>0</v>
      </c>
      <c r="EI15" s="76">
        <f>'MASTER_ ALL areas - No.seedling'!EH15</f>
        <v>0</v>
      </c>
      <c r="EJ15" s="81">
        <f t="shared" si="48"/>
        <v>0</v>
      </c>
      <c r="EK15" s="113">
        <f>'MASTER_ ALL areas - No.seedling'!EJ15</f>
        <v>0</v>
      </c>
      <c r="EL15" s="76">
        <f>'MASTER_ ALL areas - No.seedling'!EK15</f>
        <v>0</v>
      </c>
      <c r="EM15" s="80">
        <f t="shared" si="49"/>
        <v>0</v>
      </c>
      <c r="EN15" s="76">
        <f>'MASTER_ ALL areas - No.seedling'!EM15</f>
        <v>0</v>
      </c>
      <c r="EO15" s="81">
        <f t="shared" si="50"/>
        <v>0</v>
      </c>
      <c r="EP15" s="75">
        <f>'MASTER_ ALL areas - No.seedling'!EO15</f>
        <v>20</v>
      </c>
      <c r="EQ15" s="76">
        <f>'MASTER_ ALL areas - No.seedling'!EP15</f>
        <v>1</v>
      </c>
      <c r="ER15" s="80">
        <f t="shared" si="51"/>
        <v>1</v>
      </c>
      <c r="ES15" s="76">
        <f>'MASTER_ ALL areas - No.seedling'!ER15</f>
        <v>1</v>
      </c>
      <c r="ET15" s="81">
        <f t="shared" si="52"/>
        <v>1</v>
      </c>
      <c r="EU15" s="113">
        <f>'MASTER_ ALL areas - No.seedling'!ET15</f>
        <v>0</v>
      </c>
      <c r="EV15" s="76">
        <f>'MASTER_ ALL areas - No.seedling'!EU15</f>
        <v>0</v>
      </c>
      <c r="EW15" s="80">
        <f t="shared" si="53"/>
        <v>0</v>
      </c>
      <c r="EX15" s="76">
        <f>'MASTER_ ALL areas - No.seedling'!EW15</f>
        <v>0</v>
      </c>
      <c r="EY15" s="81">
        <f t="shared" si="54"/>
        <v>0</v>
      </c>
      <c r="EZ15" s="113">
        <f>'MASTER_ ALL areas - No.seedling'!EY15</f>
        <v>0</v>
      </c>
      <c r="FA15" s="76">
        <f>'MASTER_ ALL areas - No.seedling'!EZ15</f>
        <v>0</v>
      </c>
      <c r="FB15" s="80">
        <f t="shared" si="55"/>
        <v>0</v>
      </c>
      <c r="FC15" s="76">
        <f>'MASTER_ ALL areas - No.seedling'!FB15</f>
        <v>0</v>
      </c>
      <c r="FD15" s="81">
        <f t="shared" si="56"/>
        <v>0</v>
      </c>
      <c r="FE15" s="113">
        <f>'MASTER_ ALL areas - No.seedling'!FD15</f>
        <v>0</v>
      </c>
      <c r="FF15" s="76">
        <f>'MASTER_ ALL areas - No.seedling'!FE15</f>
        <v>0</v>
      </c>
      <c r="FG15" s="80">
        <f t="shared" si="57"/>
        <v>0</v>
      </c>
      <c r="FH15" s="76">
        <f>'MASTER_ ALL areas - No.seedling'!FG15</f>
        <v>0</v>
      </c>
      <c r="FI15" s="81">
        <f t="shared" si="58"/>
        <v>0</v>
      </c>
      <c r="FJ15" s="113">
        <f>'MASTER_ ALL areas - No.seedling'!FI15</f>
        <v>0</v>
      </c>
      <c r="FK15" s="76">
        <f>'MASTER_ ALL areas - No.seedling'!FJ15</f>
        <v>0</v>
      </c>
      <c r="FL15" s="80">
        <f t="shared" si="59"/>
        <v>0</v>
      </c>
      <c r="FM15" s="76">
        <f>'MASTER_ ALL areas - No.seedling'!FL15</f>
        <v>0</v>
      </c>
      <c r="FN15" s="81">
        <f t="shared" si="60"/>
        <v>0</v>
      </c>
      <c r="FO15" s="113">
        <f>'MASTER_ ALL areas - No.seedling'!FN15</f>
        <v>0</v>
      </c>
      <c r="FP15" s="76">
        <f>'MASTER_ ALL areas - No.seedling'!FO15</f>
        <v>0</v>
      </c>
      <c r="FQ15" s="80">
        <f t="shared" si="61"/>
        <v>0</v>
      </c>
      <c r="FR15" s="76">
        <f>'MASTER_ ALL areas - No.seedling'!FQ15</f>
        <v>0</v>
      </c>
      <c r="FS15" s="81">
        <f t="shared" si="62"/>
        <v>0</v>
      </c>
      <c r="FT15" s="113">
        <f>'MASTER_ ALL areas - No.seedling'!FS15</f>
        <v>0</v>
      </c>
      <c r="FU15" s="76">
        <f>'MASTER_ ALL areas - No.seedling'!FT15</f>
        <v>0</v>
      </c>
      <c r="FV15" s="80">
        <f t="shared" si="63"/>
        <v>0</v>
      </c>
      <c r="FW15" s="76">
        <f>'MASTER_ ALL areas - No.seedling'!FV15</f>
        <v>0</v>
      </c>
      <c r="FX15" s="81">
        <f t="shared" si="64"/>
        <v>0</v>
      </c>
      <c r="FY15" s="113">
        <f>'MASTER_ ALL areas - No.seedling'!FX15</f>
        <v>0</v>
      </c>
      <c r="FZ15" s="76">
        <f>'MASTER_ ALL areas - No.seedling'!FY15</f>
        <v>0</v>
      </c>
      <c r="GA15" s="80">
        <f t="shared" si="65"/>
        <v>0</v>
      </c>
      <c r="GB15" s="76">
        <f>'MASTER_ ALL areas - No.seedling'!GA15</f>
        <v>0</v>
      </c>
      <c r="GC15" s="81">
        <f t="shared" si="66"/>
        <v>0</v>
      </c>
      <c r="GD15" s="113">
        <f>'MASTER_ ALL areas - No.seedling'!GC15</f>
        <v>0</v>
      </c>
      <c r="GE15" s="76">
        <f>'MASTER_ ALL areas - No.seedling'!GD15</f>
        <v>0</v>
      </c>
      <c r="GF15" s="80">
        <f t="shared" si="67"/>
        <v>0</v>
      </c>
      <c r="GG15" s="76">
        <f>'MASTER_ ALL areas - No.seedling'!GF15</f>
        <v>0</v>
      </c>
      <c r="GH15" s="81">
        <f t="shared" si="68"/>
        <v>0</v>
      </c>
      <c r="GI15" s="113">
        <f>'MASTER_ ALL areas - No.seedling'!GH15</f>
        <v>0</v>
      </c>
      <c r="GJ15" s="76">
        <f>'MASTER_ ALL areas - No.seedling'!GI15</f>
        <v>0</v>
      </c>
      <c r="GK15" s="80">
        <f t="shared" si="69"/>
        <v>0</v>
      </c>
      <c r="GL15" s="76">
        <f>'MASTER_ ALL areas - No.seedling'!GK15</f>
        <v>0</v>
      </c>
      <c r="GM15" s="81">
        <f t="shared" si="70"/>
        <v>0</v>
      </c>
      <c r="GN15" s="113">
        <f>'MASTER_ ALL areas - No.seedling'!GM15</f>
        <v>0</v>
      </c>
      <c r="GO15" s="76">
        <f>'MASTER_ ALL areas - No.seedling'!GN15</f>
        <v>0</v>
      </c>
      <c r="GP15" s="80">
        <f t="shared" si="71"/>
        <v>0</v>
      </c>
      <c r="GQ15" s="76">
        <f>'MASTER_ ALL areas - No.seedling'!GP15</f>
        <v>0</v>
      </c>
      <c r="GR15" s="81">
        <f t="shared" si="72"/>
        <v>0</v>
      </c>
      <c r="GS15" s="113">
        <f>'MASTER_ ALL areas - No.seedling'!GR15</f>
        <v>0</v>
      </c>
      <c r="GT15" s="76">
        <f>'MASTER_ ALL areas - No.seedling'!GS15</f>
        <v>0</v>
      </c>
      <c r="GU15" s="80">
        <f t="shared" si="73"/>
        <v>0</v>
      </c>
      <c r="GV15" s="76">
        <f>'MASTER_ ALL areas - No.seedling'!GU15</f>
        <v>0</v>
      </c>
      <c r="GW15" s="81">
        <f t="shared" si="74"/>
        <v>0</v>
      </c>
      <c r="GX15" s="113">
        <f>'MASTER_ ALL areas - No.seedling'!GW15</f>
        <v>0</v>
      </c>
      <c r="GY15" s="76">
        <f>'MASTER_ ALL areas - No.seedling'!GX15</f>
        <v>0</v>
      </c>
      <c r="GZ15" s="80">
        <f t="shared" si="75"/>
        <v>0</v>
      </c>
      <c r="HA15" s="76">
        <f>'MASTER_ ALL areas - No.seedling'!GZ15</f>
        <v>0</v>
      </c>
      <c r="HB15" s="81">
        <f t="shared" si="76"/>
        <v>0</v>
      </c>
      <c r="HC15" s="113">
        <f>'MASTER_ ALL areas - No.seedling'!HB15</f>
        <v>0</v>
      </c>
      <c r="HD15" s="76">
        <f>'MASTER_ ALL areas - No.seedling'!HC15</f>
        <v>0</v>
      </c>
      <c r="HE15" s="80">
        <f t="shared" si="77"/>
        <v>0</v>
      </c>
      <c r="HF15" s="76">
        <f>'MASTER_ ALL areas - No.seedling'!HE15</f>
        <v>0</v>
      </c>
      <c r="HG15" s="81">
        <f t="shared" si="78"/>
        <v>0</v>
      </c>
      <c r="HH15" s="113">
        <f>'MASTER_ ALL areas - No.seedling'!HG15</f>
        <v>0</v>
      </c>
      <c r="HI15" s="76">
        <f>'MASTER_ ALL areas - No.seedling'!HH15</f>
        <v>0</v>
      </c>
      <c r="HJ15" s="80">
        <f t="shared" si="79"/>
        <v>0</v>
      </c>
      <c r="HK15" s="76">
        <f>'MASTER_ ALL areas - No.seedling'!HJ15</f>
        <v>0</v>
      </c>
      <c r="HL15" s="81">
        <f t="shared" si="80"/>
        <v>0</v>
      </c>
      <c r="HM15" s="113">
        <f>'MASTER_ ALL areas - No.seedling'!HL15</f>
        <v>0</v>
      </c>
      <c r="HN15" s="76">
        <f>'MASTER_ ALL areas - No.seedling'!HM15</f>
        <v>0</v>
      </c>
      <c r="HO15" s="80">
        <f t="shared" si="81"/>
        <v>0</v>
      </c>
      <c r="HP15" s="76">
        <f>'MASTER_ ALL areas - No.seedling'!HO15</f>
        <v>0</v>
      </c>
      <c r="HQ15" s="81">
        <f t="shared" si="82"/>
        <v>0</v>
      </c>
      <c r="HR15" s="113">
        <f>'MASTER_ ALL areas - No.seedling'!HQ15</f>
        <v>0</v>
      </c>
      <c r="HS15" s="76">
        <f>'MASTER_ ALL areas - No.seedling'!HR15</f>
        <v>0</v>
      </c>
      <c r="HT15" s="80">
        <f t="shared" si="83"/>
        <v>0</v>
      </c>
      <c r="HU15" s="76">
        <f>'MASTER_ ALL areas - No.seedling'!HT15</f>
        <v>0</v>
      </c>
      <c r="HV15" s="81">
        <f t="shared" si="84"/>
        <v>0</v>
      </c>
      <c r="HW15" s="113">
        <f>'MASTER_ ALL areas - No.seedling'!HV15</f>
        <v>0</v>
      </c>
      <c r="HX15" s="76">
        <f>'MASTER_ ALL areas - No.seedling'!HW15</f>
        <v>0</v>
      </c>
      <c r="HY15" s="80">
        <f t="shared" si="85"/>
        <v>0</v>
      </c>
      <c r="HZ15" s="76">
        <f>'MASTER_ ALL areas - No.seedling'!HY15</f>
        <v>0</v>
      </c>
      <c r="IA15" s="81">
        <f t="shared" si="86"/>
        <v>0</v>
      </c>
      <c r="IB15" s="113">
        <f>'MASTER_ ALL areas - No.seedling'!IA15</f>
        <v>0</v>
      </c>
      <c r="IC15" s="76">
        <f>'MASTER_ ALL areas - No.seedling'!IB15</f>
        <v>0</v>
      </c>
      <c r="ID15" s="80">
        <f t="shared" si="87"/>
        <v>0</v>
      </c>
      <c r="IE15" s="76">
        <f>'MASTER_ ALL areas - No.seedling'!ID15</f>
        <v>0</v>
      </c>
      <c r="IF15" s="85">
        <f t="shared" si="88"/>
        <v>0</v>
      </c>
      <c r="IG15" s="86" t="s">
        <v>121</v>
      </c>
      <c r="IH15" s="121" t="s">
        <v>122</v>
      </c>
    </row>
    <row r="16" spans="2:242" ht="33" customHeight="1" x14ac:dyDescent="0.25">
      <c r="B16" s="420">
        <v>12</v>
      </c>
      <c r="C16" s="421" t="s">
        <v>123</v>
      </c>
      <c r="D16" s="422">
        <v>214661</v>
      </c>
      <c r="E16" s="423">
        <v>931004</v>
      </c>
      <c r="F16" s="424" t="s">
        <v>89</v>
      </c>
      <c r="G16" s="88" t="s">
        <v>124</v>
      </c>
      <c r="H16" s="459" t="str">
        <f>'MASTER_ ALL areas - No.seedling'!G16</f>
        <v>2(1)</v>
      </c>
      <c r="I16" s="70">
        <f>'MASTER_ ALL areas - No.seedling'!H16</f>
        <v>0.01</v>
      </c>
      <c r="J16" s="71">
        <f>'MASTER_ ALL areas - No.seedling'!I16</f>
        <v>47.8</v>
      </c>
      <c r="K16" s="72">
        <f>'MASTER_ ALL areas - No.seedling'!J16</f>
        <v>140</v>
      </c>
      <c r="L16" s="73">
        <f t="shared" si="0"/>
        <v>2800</v>
      </c>
      <c r="M16" s="74">
        <f>'MASTER_ ALL areas - No.seedling'!L16</f>
        <v>2800</v>
      </c>
      <c r="N16" s="113">
        <f>'MASTER_ ALL areas - No.seedling'!M16</f>
        <v>40</v>
      </c>
      <c r="O16" s="114">
        <f>'MASTER_ ALL areas - No.seedling'!N16</f>
        <v>130</v>
      </c>
      <c r="P16" s="80">
        <f>'MASTER_ ALL areas - No.seedling'!O16</f>
        <v>0.2857142857142857</v>
      </c>
      <c r="Q16" s="81">
        <f>'MASTER_ ALL areas - No.seedling'!P16</f>
        <v>0.9285714285714286</v>
      </c>
      <c r="R16" s="621"/>
      <c r="S16" s="617">
        <f>'MASTER_ ALL areas - No.seedling'!R16</f>
        <v>1860</v>
      </c>
      <c r="T16" s="76">
        <f>'MASTER_ ALL areas - No.seedling'!S16</f>
        <v>8</v>
      </c>
      <c r="U16" s="77">
        <f t="shared" si="1"/>
        <v>8.6021505376344093E-2</v>
      </c>
      <c r="V16" s="82">
        <f>'MASTER_ ALL areas - No.seedling'!U16</f>
        <v>84</v>
      </c>
      <c r="W16" s="80">
        <f t="shared" si="2"/>
        <v>0.90322580645161288</v>
      </c>
      <c r="X16" s="619">
        <f>'MASTER_ ALL areas - No.seedling'!W16</f>
        <v>940</v>
      </c>
      <c r="Y16" s="82">
        <f>'MASTER_ ALL areas - No.seedling'!X16</f>
        <v>32</v>
      </c>
      <c r="Z16" s="77">
        <f t="shared" si="3"/>
        <v>0.68085106382978722</v>
      </c>
      <c r="AA16" s="82">
        <f>'MASTER_ ALL areas - No.seedling'!Z16</f>
        <v>46</v>
      </c>
      <c r="AB16" s="80">
        <f t="shared" si="4"/>
        <v>0.97872340425531912</v>
      </c>
      <c r="AC16" s="76">
        <f>'MASTER_ ALL areas - No.seedling'!AB16</f>
        <v>0</v>
      </c>
      <c r="AD16" s="76">
        <f>'MASTER_ ALL areas - No.seedling'!AC16</f>
        <v>0</v>
      </c>
      <c r="AE16" s="77">
        <f t="shared" si="5"/>
        <v>0</v>
      </c>
      <c r="AF16" s="82">
        <f>'MASTER_ ALL areas - No.seedling'!AE16</f>
        <v>0</v>
      </c>
      <c r="AG16" s="80">
        <f t="shared" si="6"/>
        <v>0</v>
      </c>
      <c r="AH16" s="76">
        <f>'MASTER_ ALL areas - No.seedling'!AG16</f>
        <v>0</v>
      </c>
      <c r="AI16" s="76">
        <f>'MASTER_ ALL areas - No.seedling'!AH16</f>
        <v>0</v>
      </c>
      <c r="AJ16" s="77">
        <f t="shared" si="7"/>
        <v>0</v>
      </c>
      <c r="AK16" s="82">
        <f>'MASTER_ ALL areas - No.seedling'!AJ16</f>
        <v>0</v>
      </c>
      <c r="AL16" s="81">
        <f t="shared" si="8"/>
        <v>0</v>
      </c>
      <c r="AM16" s="621"/>
      <c r="AN16" s="617">
        <f>'MASTER_ ALL areas - No.seedling'!AM16</f>
        <v>2420</v>
      </c>
      <c r="AO16" s="76">
        <f>'MASTER_ ALL areas - No.seedling'!AN16</f>
        <v>39</v>
      </c>
      <c r="AP16" s="77">
        <f t="shared" si="9"/>
        <v>0.32231404958677684</v>
      </c>
      <c r="AQ16" s="82">
        <f>'MASTER_ ALL areas - No.seedling'!AP16</f>
        <v>115</v>
      </c>
      <c r="AR16" s="77">
        <f t="shared" si="10"/>
        <v>0.95041322314049592</v>
      </c>
      <c r="AS16" s="82">
        <f>'MASTER_ ALL areas - No.seedling'!AR16</f>
        <v>380</v>
      </c>
      <c r="AT16" s="76">
        <f>'MASTER_ ALL areas - No.seedling'!AS16</f>
        <v>1</v>
      </c>
      <c r="AU16" s="77">
        <f t="shared" si="11"/>
        <v>5.2631578947368418E-2</v>
      </c>
      <c r="AV16" s="82">
        <f>'MASTER_ ALL areas - No.seedling'!AU16</f>
        <v>15</v>
      </c>
      <c r="AW16" s="77">
        <f t="shared" si="12"/>
        <v>0.78947368421052633</v>
      </c>
      <c r="AX16" s="71">
        <f>'MASTER_ ALL areas - No.seedling'!AW16</f>
        <v>0</v>
      </c>
      <c r="AY16" s="82">
        <f>'MASTER_ ALL areas - No.seedling'!AX16</f>
        <v>0</v>
      </c>
      <c r="AZ16" s="77">
        <f t="shared" si="13"/>
        <v>0</v>
      </c>
      <c r="BA16" s="82">
        <f>'MASTER_ ALL areas - No.seedling'!AZ16</f>
        <v>0</v>
      </c>
      <c r="BB16" s="77">
        <f t="shared" si="14"/>
        <v>0</v>
      </c>
      <c r="BC16" s="82">
        <f>'MASTER_ ALL areas - No.seedling'!BB16</f>
        <v>0</v>
      </c>
      <c r="BD16" s="76">
        <f>'MASTER_ ALL areas - No.seedling'!BC16</f>
        <v>0</v>
      </c>
      <c r="BE16" s="77">
        <f t="shared" si="15"/>
        <v>0</v>
      </c>
      <c r="BF16" s="82">
        <f>'MASTER_ ALL areas - No.seedling'!BE16</f>
        <v>0</v>
      </c>
      <c r="BG16" s="77">
        <f t="shared" si="16"/>
        <v>0</v>
      </c>
      <c r="BH16" s="82">
        <f>'MASTER_ ALL areas - No.seedling'!BG16</f>
        <v>0</v>
      </c>
      <c r="BI16" s="76">
        <f>'MASTER_ ALL areas - No.seedling'!BH16</f>
        <v>0</v>
      </c>
      <c r="BJ16" s="77">
        <f t="shared" si="17"/>
        <v>0</v>
      </c>
      <c r="BK16" s="82">
        <f>'MASTER_ ALL areas - No.seedling'!BJ16</f>
        <v>0</v>
      </c>
      <c r="BL16" s="77">
        <f t="shared" si="18"/>
        <v>0</v>
      </c>
      <c r="BM16" s="82">
        <f>'MASTER_ ALL areas - No.seedling'!BL16</f>
        <v>0</v>
      </c>
      <c r="BN16" s="76">
        <f>'MASTER_ ALL areas - No.seedling'!BM16</f>
        <v>0</v>
      </c>
      <c r="BO16" s="77">
        <f t="shared" si="19"/>
        <v>0</v>
      </c>
      <c r="BP16" s="82">
        <f>'MASTER_ ALL areas - No.seedling'!BO16</f>
        <v>0</v>
      </c>
      <c r="BQ16" s="77">
        <f t="shared" si="20"/>
        <v>0</v>
      </c>
      <c r="BR16" s="82">
        <f>'MASTER_ ALL areas - No.seedling'!BQ16</f>
        <v>0</v>
      </c>
      <c r="BS16" s="76">
        <f>'MASTER_ ALL areas - No.seedling'!BR16</f>
        <v>0</v>
      </c>
      <c r="BT16" s="77">
        <f t="shared" si="21"/>
        <v>0</v>
      </c>
      <c r="BU16" s="82">
        <f>'MASTER_ ALL areas - No.seedling'!BT16</f>
        <v>0</v>
      </c>
      <c r="BV16" s="77">
        <f t="shared" si="22"/>
        <v>0</v>
      </c>
      <c r="BW16" s="82">
        <f>'MASTER_ ALL areas - No.seedling'!BV16</f>
        <v>0</v>
      </c>
      <c r="BX16" s="76">
        <f>'MASTER_ ALL areas - No.seedling'!BW16</f>
        <v>0</v>
      </c>
      <c r="BY16" s="77">
        <f t="shared" si="23"/>
        <v>0</v>
      </c>
      <c r="BZ16" s="82">
        <f>'MASTER_ ALL areas - No.seedling'!BY16</f>
        <v>0</v>
      </c>
      <c r="CA16" s="81">
        <f t="shared" si="24"/>
        <v>0</v>
      </c>
      <c r="CB16" s="79"/>
      <c r="CC16" s="75">
        <f>'MASTER_ ALL areas - No.seedling'!CB16</f>
        <v>1540</v>
      </c>
      <c r="CD16" s="76">
        <f>'MASTER_ ALL areas - No.seedling'!CC16</f>
        <v>8</v>
      </c>
      <c r="CE16" s="80">
        <f t="shared" si="25"/>
        <v>0.1038961038961039</v>
      </c>
      <c r="CF16" s="76">
        <f>'MASTER_ ALL areas - No.seedling'!CE16</f>
        <v>72</v>
      </c>
      <c r="CG16" s="81">
        <f t="shared" si="26"/>
        <v>0.93506493506493504</v>
      </c>
      <c r="CH16" s="75">
        <f>'MASTER_ ALL areas - No.seedling'!CG16</f>
        <v>880</v>
      </c>
      <c r="CI16" s="76">
        <f>'MASTER_ ALL areas - No.seedling'!CH16</f>
        <v>31</v>
      </c>
      <c r="CJ16" s="80">
        <f t="shared" si="27"/>
        <v>0.70454545454545459</v>
      </c>
      <c r="CK16" s="76">
        <f>'MASTER_ ALL areas - No.seedling'!CJ16</f>
        <v>43</v>
      </c>
      <c r="CL16" s="81">
        <f t="shared" si="28"/>
        <v>0.97727272727272729</v>
      </c>
      <c r="CM16" s="113">
        <f>'MASTER_ ALL areas - No.seedling'!CL16</f>
        <v>0</v>
      </c>
      <c r="CN16" s="76">
        <f>'MASTER_ ALL areas - No.seedling'!CM16</f>
        <v>0</v>
      </c>
      <c r="CO16" s="80">
        <f t="shared" si="29"/>
        <v>0</v>
      </c>
      <c r="CP16" s="76">
        <f>'MASTER_ ALL areas - No.seedling'!CO16</f>
        <v>0</v>
      </c>
      <c r="CQ16" s="81">
        <f t="shared" si="30"/>
        <v>0</v>
      </c>
      <c r="CR16" s="113">
        <f>'MASTER_ ALL areas - No.seedling'!CQ16</f>
        <v>0</v>
      </c>
      <c r="CS16" s="76">
        <f>'MASTER_ ALL areas - No.seedling'!CR16</f>
        <v>0</v>
      </c>
      <c r="CT16" s="80">
        <f t="shared" si="31"/>
        <v>0</v>
      </c>
      <c r="CU16" s="76">
        <f>'MASTER_ ALL areas - No.seedling'!CT16</f>
        <v>0</v>
      </c>
      <c r="CV16" s="81">
        <f t="shared" si="32"/>
        <v>0</v>
      </c>
      <c r="CW16" s="75">
        <f>'MASTER_ ALL areas - No.seedling'!CV16</f>
        <v>320</v>
      </c>
      <c r="CX16" s="76">
        <f>'MASTER_ ALL areas - No.seedling'!CW16</f>
        <v>0</v>
      </c>
      <c r="CY16" s="80">
        <f t="shared" si="33"/>
        <v>0</v>
      </c>
      <c r="CZ16" s="76">
        <f>'MASTER_ ALL areas - No.seedling'!CY16</f>
        <v>12</v>
      </c>
      <c r="DA16" s="81">
        <f t="shared" si="34"/>
        <v>0.75</v>
      </c>
      <c r="DB16" s="75">
        <f>'MASTER_ ALL areas - No.seedling'!DA16</f>
        <v>60</v>
      </c>
      <c r="DC16" s="76">
        <f>'MASTER_ ALL areas - No.seedling'!DB16</f>
        <v>1</v>
      </c>
      <c r="DD16" s="80">
        <f t="shared" si="35"/>
        <v>0.33333333333333331</v>
      </c>
      <c r="DE16" s="76">
        <f>'MASTER_ ALL areas - No.seedling'!DD16</f>
        <v>3</v>
      </c>
      <c r="DF16" s="81">
        <f t="shared" si="36"/>
        <v>1</v>
      </c>
      <c r="DG16" s="113">
        <f>'MASTER_ ALL areas - No.seedling'!DF16</f>
        <v>0</v>
      </c>
      <c r="DH16" s="76">
        <f>'MASTER_ ALL areas - No.seedling'!DG16</f>
        <v>0</v>
      </c>
      <c r="DI16" s="80">
        <f t="shared" si="37"/>
        <v>0</v>
      </c>
      <c r="DJ16" s="76">
        <f>'MASTER_ ALL areas - No.seedling'!DI16</f>
        <v>0</v>
      </c>
      <c r="DK16" s="81">
        <f t="shared" si="38"/>
        <v>0</v>
      </c>
      <c r="DL16" s="113">
        <f>'MASTER_ ALL areas - No.seedling'!DK16</f>
        <v>0</v>
      </c>
      <c r="DM16" s="76">
        <f>'MASTER_ ALL areas - No.seedling'!DL16</f>
        <v>0</v>
      </c>
      <c r="DN16" s="80">
        <f t="shared" si="39"/>
        <v>0</v>
      </c>
      <c r="DO16" s="76">
        <f>'MASTER_ ALL areas - No.seedling'!DN16</f>
        <v>0</v>
      </c>
      <c r="DP16" s="81">
        <f t="shared" si="40"/>
        <v>0</v>
      </c>
      <c r="DQ16" s="113">
        <f>'MASTER_ ALL areas - No.seedling'!DP16</f>
        <v>0</v>
      </c>
      <c r="DR16" s="76">
        <f>'MASTER_ ALL areas - No.seedling'!DQ16</f>
        <v>0</v>
      </c>
      <c r="DS16" s="80">
        <f t="shared" si="41"/>
        <v>0</v>
      </c>
      <c r="DT16" s="76">
        <f>'MASTER_ ALL areas - No.seedling'!DS16</f>
        <v>0</v>
      </c>
      <c r="DU16" s="81">
        <f t="shared" si="42"/>
        <v>0</v>
      </c>
      <c r="DV16" s="113">
        <f>'MASTER_ ALL areas - No.seedling'!DU16</f>
        <v>0</v>
      </c>
      <c r="DW16" s="76">
        <f>'MASTER_ ALL areas - No.seedling'!DV16</f>
        <v>0</v>
      </c>
      <c r="DX16" s="80">
        <f t="shared" si="43"/>
        <v>0</v>
      </c>
      <c r="DY16" s="76">
        <f>'MASTER_ ALL areas - No.seedling'!DX16</f>
        <v>0</v>
      </c>
      <c r="DZ16" s="81">
        <f t="shared" si="44"/>
        <v>0</v>
      </c>
      <c r="EA16" s="113">
        <f>'MASTER_ ALL areas - No.seedling'!DZ16</f>
        <v>0</v>
      </c>
      <c r="EB16" s="76">
        <f>'MASTER_ ALL areas - No.seedling'!EA16</f>
        <v>0</v>
      </c>
      <c r="EC16" s="80">
        <f t="shared" si="45"/>
        <v>0</v>
      </c>
      <c r="ED16" s="76">
        <f>'MASTER_ ALL areas - No.seedling'!EC16</f>
        <v>0</v>
      </c>
      <c r="EE16" s="81">
        <f t="shared" si="46"/>
        <v>0</v>
      </c>
      <c r="EF16" s="113">
        <f>'MASTER_ ALL areas - No.seedling'!EE16</f>
        <v>0</v>
      </c>
      <c r="EG16" s="76">
        <f>'MASTER_ ALL areas - No.seedling'!EF16</f>
        <v>0</v>
      </c>
      <c r="EH16" s="80">
        <f t="shared" si="47"/>
        <v>0</v>
      </c>
      <c r="EI16" s="76">
        <f>'MASTER_ ALL areas - No.seedling'!EH16</f>
        <v>0</v>
      </c>
      <c r="EJ16" s="81">
        <f t="shared" si="48"/>
        <v>0</v>
      </c>
      <c r="EK16" s="113">
        <f>'MASTER_ ALL areas - No.seedling'!EJ16</f>
        <v>0</v>
      </c>
      <c r="EL16" s="76">
        <f>'MASTER_ ALL areas - No.seedling'!EK16</f>
        <v>0</v>
      </c>
      <c r="EM16" s="80">
        <f t="shared" si="49"/>
        <v>0</v>
      </c>
      <c r="EN16" s="76">
        <f>'MASTER_ ALL areas - No.seedling'!EM16</f>
        <v>0</v>
      </c>
      <c r="EO16" s="81">
        <f t="shared" si="50"/>
        <v>0</v>
      </c>
      <c r="EP16" s="113">
        <f>'MASTER_ ALL areas - No.seedling'!EO16</f>
        <v>0</v>
      </c>
      <c r="EQ16" s="76">
        <f>'MASTER_ ALL areas - No.seedling'!EP16</f>
        <v>0</v>
      </c>
      <c r="ER16" s="80">
        <f t="shared" si="51"/>
        <v>0</v>
      </c>
      <c r="ES16" s="76">
        <f>'MASTER_ ALL areas - No.seedling'!ER16</f>
        <v>0</v>
      </c>
      <c r="ET16" s="81">
        <f t="shared" si="52"/>
        <v>0</v>
      </c>
      <c r="EU16" s="113">
        <f>'MASTER_ ALL areas - No.seedling'!ET16</f>
        <v>0</v>
      </c>
      <c r="EV16" s="76">
        <f>'MASTER_ ALL areas - No.seedling'!EU16</f>
        <v>0</v>
      </c>
      <c r="EW16" s="80">
        <f t="shared" si="53"/>
        <v>0</v>
      </c>
      <c r="EX16" s="76">
        <f>'MASTER_ ALL areas - No.seedling'!EW16</f>
        <v>0</v>
      </c>
      <c r="EY16" s="81">
        <f t="shared" si="54"/>
        <v>0</v>
      </c>
      <c r="EZ16" s="113">
        <f>'MASTER_ ALL areas - No.seedling'!EY16</f>
        <v>0</v>
      </c>
      <c r="FA16" s="76">
        <f>'MASTER_ ALL areas - No.seedling'!EZ16</f>
        <v>0</v>
      </c>
      <c r="FB16" s="80">
        <f t="shared" si="55"/>
        <v>0</v>
      </c>
      <c r="FC16" s="76">
        <f>'MASTER_ ALL areas - No.seedling'!FB16</f>
        <v>0</v>
      </c>
      <c r="FD16" s="81">
        <f t="shared" si="56"/>
        <v>0</v>
      </c>
      <c r="FE16" s="113">
        <f>'MASTER_ ALL areas - No.seedling'!FD16</f>
        <v>0</v>
      </c>
      <c r="FF16" s="76">
        <f>'MASTER_ ALL areas - No.seedling'!FE16</f>
        <v>0</v>
      </c>
      <c r="FG16" s="80">
        <f t="shared" si="57"/>
        <v>0</v>
      </c>
      <c r="FH16" s="76">
        <f>'MASTER_ ALL areas - No.seedling'!FG16</f>
        <v>0</v>
      </c>
      <c r="FI16" s="81">
        <f t="shared" si="58"/>
        <v>0</v>
      </c>
      <c r="FJ16" s="113">
        <f>'MASTER_ ALL areas - No.seedling'!FI16</f>
        <v>0</v>
      </c>
      <c r="FK16" s="76">
        <f>'MASTER_ ALL areas - No.seedling'!FJ16</f>
        <v>0</v>
      </c>
      <c r="FL16" s="80">
        <f t="shared" si="59"/>
        <v>0</v>
      </c>
      <c r="FM16" s="76">
        <f>'MASTER_ ALL areas - No.seedling'!FL16</f>
        <v>0</v>
      </c>
      <c r="FN16" s="81">
        <f t="shared" si="60"/>
        <v>0</v>
      </c>
      <c r="FO16" s="113">
        <f>'MASTER_ ALL areas - No.seedling'!FN16</f>
        <v>0</v>
      </c>
      <c r="FP16" s="76">
        <f>'MASTER_ ALL areas - No.seedling'!FO16</f>
        <v>0</v>
      </c>
      <c r="FQ16" s="80">
        <f t="shared" si="61"/>
        <v>0</v>
      </c>
      <c r="FR16" s="76">
        <f>'MASTER_ ALL areas - No.seedling'!FQ16</f>
        <v>0</v>
      </c>
      <c r="FS16" s="81">
        <f t="shared" si="62"/>
        <v>0</v>
      </c>
      <c r="FT16" s="113">
        <f>'MASTER_ ALL areas - No.seedling'!FS16</f>
        <v>0</v>
      </c>
      <c r="FU16" s="76">
        <f>'MASTER_ ALL areas - No.seedling'!FT16</f>
        <v>0</v>
      </c>
      <c r="FV16" s="80">
        <f t="shared" si="63"/>
        <v>0</v>
      </c>
      <c r="FW16" s="76">
        <f>'MASTER_ ALL areas - No.seedling'!FV16</f>
        <v>0</v>
      </c>
      <c r="FX16" s="81">
        <f t="shared" si="64"/>
        <v>0</v>
      </c>
      <c r="FY16" s="113">
        <f>'MASTER_ ALL areas - No.seedling'!FX16</f>
        <v>0</v>
      </c>
      <c r="FZ16" s="76">
        <f>'MASTER_ ALL areas - No.seedling'!FY16</f>
        <v>0</v>
      </c>
      <c r="GA16" s="80">
        <f t="shared" si="65"/>
        <v>0</v>
      </c>
      <c r="GB16" s="76">
        <f>'MASTER_ ALL areas - No.seedling'!GA16</f>
        <v>0</v>
      </c>
      <c r="GC16" s="81">
        <f t="shared" si="66"/>
        <v>0</v>
      </c>
      <c r="GD16" s="113">
        <f>'MASTER_ ALL areas - No.seedling'!GC16</f>
        <v>0</v>
      </c>
      <c r="GE16" s="76">
        <f>'MASTER_ ALL areas - No.seedling'!GD16</f>
        <v>0</v>
      </c>
      <c r="GF16" s="80">
        <f t="shared" si="67"/>
        <v>0</v>
      </c>
      <c r="GG16" s="76">
        <f>'MASTER_ ALL areas - No.seedling'!GF16</f>
        <v>0</v>
      </c>
      <c r="GH16" s="81">
        <f t="shared" si="68"/>
        <v>0</v>
      </c>
      <c r="GI16" s="113">
        <f>'MASTER_ ALL areas - No.seedling'!GH16</f>
        <v>0</v>
      </c>
      <c r="GJ16" s="76">
        <f>'MASTER_ ALL areas - No.seedling'!GI16</f>
        <v>0</v>
      </c>
      <c r="GK16" s="80">
        <f t="shared" si="69"/>
        <v>0</v>
      </c>
      <c r="GL16" s="76">
        <f>'MASTER_ ALL areas - No.seedling'!GK16</f>
        <v>0</v>
      </c>
      <c r="GM16" s="81">
        <f t="shared" si="70"/>
        <v>0</v>
      </c>
      <c r="GN16" s="113">
        <f>'MASTER_ ALL areas - No.seedling'!GM16</f>
        <v>0</v>
      </c>
      <c r="GO16" s="76">
        <f>'MASTER_ ALL areas - No.seedling'!GN16</f>
        <v>0</v>
      </c>
      <c r="GP16" s="80">
        <f t="shared" si="71"/>
        <v>0</v>
      </c>
      <c r="GQ16" s="76">
        <f>'MASTER_ ALL areas - No.seedling'!GP16</f>
        <v>0</v>
      </c>
      <c r="GR16" s="81">
        <f t="shared" si="72"/>
        <v>0</v>
      </c>
      <c r="GS16" s="113">
        <f>'MASTER_ ALL areas - No.seedling'!GR16</f>
        <v>0</v>
      </c>
      <c r="GT16" s="76">
        <f>'MASTER_ ALL areas - No.seedling'!GS16</f>
        <v>0</v>
      </c>
      <c r="GU16" s="80">
        <f t="shared" si="73"/>
        <v>0</v>
      </c>
      <c r="GV16" s="76">
        <f>'MASTER_ ALL areas - No.seedling'!GU16</f>
        <v>0</v>
      </c>
      <c r="GW16" s="81">
        <f t="shared" si="74"/>
        <v>0</v>
      </c>
      <c r="GX16" s="113">
        <f>'MASTER_ ALL areas - No.seedling'!GW16</f>
        <v>0</v>
      </c>
      <c r="GY16" s="76">
        <f>'MASTER_ ALL areas - No.seedling'!GX16</f>
        <v>0</v>
      </c>
      <c r="GZ16" s="80">
        <f t="shared" si="75"/>
        <v>0</v>
      </c>
      <c r="HA16" s="76">
        <f>'MASTER_ ALL areas - No.seedling'!GZ16</f>
        <v>0</v>
      </c>
      <c r="HB16" s="81">
        <f t="shared" si="76"/>
        <v>0</v>
      </c>
      <c r="HC16" s="113">
        <f>'MASTER_ ALL areas - No.seedling'!HB16</f>
        <v>0</v>
      </c>
      <c r="HD16" s="76">
        <f>'MASTER_ ALL areas - No.seedling'!HC16</f>
        <v>0</v>
      </c>
      <c r="HE16" s="80">
        <f t="shared" si="77"/>
        <v>0</v>
      </c>
      <c r="HF16" s="76">
        <f>'MASTER_ ALL areas - No.seedling'!HE16</f>
        <v>0</v>
      </c>
      <c r="HG16" s="81">
        <f t="shared" si="78"/>
        <v>0</v>
      </c>
      <c r="HH16" s="113">
        <f>'MASTER_ ALL areas - No.seedling'!HG16</f>
        <v>0</v>
      </c>
      <c r="HI16" s="76">
        <f>'MASTER_ ALL areas - No.seedling'!HH16</f>
        <v>0</v>
      </c>
      <c r="HJ16" s="80">
        <f t="shared" si="79"/>
        <v>0</v>
      </c>
      <c r="HK16" s="76">
        <f>'MASTER_ ALL areas - No.seedling'!HJ16</f>
        <v>0</v>
      </c>
      <c r="HL16" s="81">
        <f t="shared" si="80"/>
        <v>0</v>
      </c>
      <c r="HM16" s="113">
        <f>'MASTER_ ALL areas - No.seedling'!HL16</f>
        <v>0</v>
      </c>
      <c r="HN16" s="76">
        <f>'MASTER_ ALL areas - No.seedling'!HM16</f>
        <v>0</v>
      </c>
      <c r="HO16" s="80">
        <f t="shared" si="81"/>
        <v>0</v>
      </c>
      <c r="HP16" s="76">
        <f>'MASTER_ ALL areas - No.seedling'!HO16</f>
        <v>0</v>
      </c>
      <c r="HQ16" s="81">
        <f t="shared" si="82"/>
        <v>0</v>
      </c>
      <c r="HR16" s="113">
        <f>'MASTER_ ALL areas - No.seedling'!HQ16</f>
        <v>0</v>
      </c>
      <c r="HS16" s="76">
        <f>'MASTER_ ALL areas - No.seedling'!HR16</f>
        <v>0</v>
      </c>
      <c r="HT16" s="80">
        <f t="shared" si="83"/>
        <v>0</v>
      </c>
      <c r="HU16" s="76">
        <f>'MASTER_ ALL areas - No.seedling'!HT16</f>
        <v>0</v>
      </c>
      <c r="HV16" s="81">
        <f t="shared" si="84"/>
        <v>0</v>
      </c>
      <c r="HW16" s="113">
        <f>'MASTER_ ALL areas - No.seedling'!HV16</f>
        <v>0</v>
      </c>
      <c r="HX16" s="76">
        <f>'MASTER_ ALL areas - No.seedling'!HW16</f>
        <v>0</v>
      </c>
      <c r="HY16" s="80">
        <f t="shared" si="85"/>
        <v>0</v>
      </c>
      <c r="HZ16" s="76">
        <f>'MASTER_ ALL areas - No.seedling'!HY16</f>
        <v>0</v>
      </c>
      <c r="IA16" s="81">
        <f t="shared" si="86"/>
        <v>0</v>
      </c>
      <c r="IB16" s="113">
        <f>'MASTER_ ALL areas - No.seedling'!IA16</f>
        <v>0</v>
      </c>
      <c r="IC16" s="76">
        <f>'MASTER_ ALL areas - No.seedling'!IB16</f>
        <v>0</v>
      </c>
      <c r="ID16" s="80">
        <f t="shared" si="87"/>
        <v>0</v>
      </c>
      <c r="IE16" s="76">
        <f>'MASTER_ ALL areas - No.seedling'!ID16</f>
        <v>0</v>
      </c>
      <c r="IF16" s="85">
        <f t="shared" si="88"/>
        <v>0</v>
      </c>
      <c r="IG16" s="86" t="s">
        <v>126</v>
      </c>
      <c r="IH16" s="87"/>
    </row>
    <row r="17" spans="2:242" ht="33" customHeight="1" x14ac:dyDescent="0.25">
      <c r="B17" s="420">
        <v>13</v>
      </c>
      <c r="C17" s="421" t="s">
        <v>127</v>
      </c>
      <c r="D17" s="422">
        <v>214871</v>
      </c>
      <c r="E17" s="423">
        <v>931001</v>
      </c>
      <c r="F17" s="424" t="s">
        <v>89</v>
      </c>
      <c r="G17" s="88" t="s">
        <v>128</v>
      </c>
      <c r="H17" s="459">
        <f>'MASTER_ ALL areas - No.seedling'!G17</f>
        <v>1</v>
      </c>
      <c r="I17" s="70">
        <f>'MASTER_ ALL areas - No.seedling'!H17</f>
        <v>0</v>
      </c>
      <c r="J17" s="71">
        <f>'MASTER_ ALL areas - No.seedling'!I17</f>
        <v>45.4</v>
      </c>
      <c r="K17" s="72">
        <f>'MASTER_ ALL areas - No.seedling'!J17</f>
        <v>14</v>
      </c>
      <c r="L17" s="73">
        <f t="shared" si="0"/>
        <v>280</v>
      </c>
      <c r="M17" s="74">
        <f>'MASTER_ ALL areas - No.seedling'!L17</f>
        <v>280</v>
      </c>
      <c r="N17" s="113">
        <f>'MASTER_ ALL areas - No.seedling'!M17</f>
        <v>2</v>
      </c>
      <c r="O17" s="114">
        <f>'MASTER_ ALL areas - No.seedling'!N17</f>
        <v>11</v>
      </c>
      <c r="P17" s="80">
        <f>'MASTER_ ALL areas - No.seedling'!O17</f>
        <v>0.14285714285714285</v>
      </c>
      <c r="Q17" s="81">
        <f>'MASTER_ ALL areas - No.seedling'!P17</f>
        <v>0.7857142857142857</v>
      </c>
      <c r="R17" s="621"/>
      <c r="S17" s="617">
        <f>'MASTER_ ALL areas - No.seedling'!R17</f>
        <v>260</v>
      </c>
      <c r="T17" s="76">
        <f>'MASTER_ ALL areas - No.seedling'!S17</f>
        <v>1</v>
      </c>
      <c r="U17" s="77">
        <f t="shared" si="1"/>
        <v>7.6923076923076927E-2</v>
      </c>
      <c r="V17" s="82">
        <f>'MASTER_ ALL areas - No.seedling'!U17</f>
        <v>10</v>
      </c>
      <c r="W17" s="80">
        <f t="shared" si="2"/>
        <v>0.76923076923076927</v>
      </c>
      <c r="X17" s="619">
        <f>'MASTER_ ALL areas - No.seedling'!W17</f>
        <v>20</v>
      </c>
      <c r="Y17" s="82">
        <f>'MASTER_ ALL areas - No.seedling'!X17</f>
        <v>1</v>
      </c>
      <c r="Z17" s="77">
        <f t="shared" si="3"/>
        <v>1</v>
      </c>
      <c r="AA17" s="82">
        <f>'MASTER_ ALL areas - No.seedling'!Z17</f>
        <v>1</v>
      </c>
      <c r="AB17" s="80">
        <f t="shared" si="4"/>
        <v>1</v>
      </c>
      <c r="AC17" s="76">
        <f>'MASTER_ ALL areas - No.seedling'!AB17</f>
        <v>0</v>
      </c>
      <c r="AD17" s="76">
        <f>'MASTER_ ALL areas - No.seedling'!AC17</f>
        <v>0</v>
      </c>
      <c r="AE17" s="77">
        <f t="shared" si="5"/>
        <v>0</v>
      </c>
      <c r="AF17" s="82">
        <f>'MASTER_ ALL areas - No.seedling'!AE17</f>
        <v>0</v>
      </c>
      <c r="AG17" s="80">
        <f t="shared" si="6"/>
        <v>0</v>
      </c>
      <c r="AH17" s="76">
        <f>'MASTER_ ALL areas - No.seedling'!AG17</f>
        <v>0</v>
      </c>
      <c r="AI17" s="76">
        <f>'MASTER_ ALL areas - No.seedling'!AH17</f>
        <v>0</v>
      </c>
      <c r="AJ17" s="77">
        <f t="shared" si="7"/>
        <v>0</v>
      </c>
      <c r="AK17" s="82">
        <f>'MASTER_ ALL areas - No.seedling'!AJ17</f>
        <v>0</v>
      </c>
      <c r="AL17" s="81">
        <f t="shared" si="8"/>
        <v>0</v>
      </c>
      <c r="AM17" s="621"/>
      <c r="AN17" s="617">
        <f>'MASTER_ ALL areas - No.seedling'!AM17</f>
        <v>200</v>
      </c>
      <c r="AO17" s="76">
        <f>'MASTER_ ALL areas - No.seedling'!AN17</f>
        <v>1</v>
      </c>
      <c r="AP17" s="77">
        <f t="shared" si="9"/>
        <v>0.1</v>
      </c>
      <c r="AQ17" s="82">
        <f>'MASTER_ ALL areas - No.seedling'!AP17</f>
        <v>10</v>
      </c>
      <c r="AR17" s="77">
        <f t="shared" si="10"/>
        <v>1</v>
      </c>
      <c r="AS17" s="82">
        <f>'MASTER_ ALL areas - No.seedling'!AR17</f>
        <v>80</v>
      </c>
      <c r="AT17" s="76">
        <f>'MASTER_ ALL areas - No.seedling'!AS17</f>
        <v>1</v>
      </c>
      <c r="AU17" s="77">
        <f t="shared" si="11"/>
        <v>0.25</v>
      </c>
      <c r="AV17" s="82">
        <f>'MASTER_ ALL areas - No.seedling'!AU17</f>
        <v>1</v>
      </c>
      <c r="AW17" s="77">
        <f t="shared" si="12"/>
        <v>0.25</v>
      </c>
      <c r="AX17" s="71">
        <f>'MASTER_ ALL areas - No.seedling'!AW17</f>
        <v>0</v>
      </c>
      <c r="AY17" s="82">
        <f>'MASTER_ ALL areas - No.seedling'!AX17</f>
        <v>0</v>
      </c>
      <c r="AZ17" s="77">
        <f t="shared" si="13"/>
        <v>0</v>
      </c>
      <c r="BA17" s="82">
        <f>'MASTER_ ALL areas - No.seedling'!AZ17</f>
        <v>0</v>
      </c>
      <c r="BB17" s="77">
        <f t="shared" si="14"/>
        <v>0</v>
      </c>
      <c r="BC17" s="82">
        <f>'MASTER_ ALL areas - No.seedling'!BB17</f>
        <v>0</v>
      </c>
      <c r="BD17" s="76">
        <f>'MASTER_ ALL areas - No.seedling'!BC17</f>
        <v>0</v>
      </c>
      <c r="BE17" s="77">
        <f t="shared" si="15"/>
        <v>0</v>
      </c>
      <c r="BF17" s="82">
        <f>'MASTER_ ALL areas - No.seedling'!BE17</f>
        <v>0</v>
      </c>
      <c r="BG17" s="77">
        <f t="shared" si="16"/>
        <v>0</v>
      </c>
      <c r="BH17" s="82">
        <f>'MASTER_ ALL areas - No.seedling'!BG17</f>
        <v>0</v>
      </c>
      <c r="BI17" s="76">
        <f>'MASTER_ ALL areas - No.seedling'!BH17</f>
        <v>0</v>
      </c>
      <c r="BJ17" s="77">
        <f t="shared" si="17"/>
        <v>0</v>
      </c>
      <c r="BK17" s="82">
        <f>'MASTER_ ALL areas - No.seedling'!BJ17</f>
        <v>0</v>
      </c>
      <c r="BL17" s="77">
        <f t="shared" si="18"/>
        <v>0</v>
      </c>
      <c r="BM17" s="82">
        <f>'MASTER_ ALL areas - No.seedling'!BL17</f>
        <v>0</v>
      </c>
      <c r="BN17" s="76">
        <f>'MASTER_ ALL areas - No.seedling'!BM17</f>
        <v>0</v>
      </c>
      <c r="BO17" s="77">
        <f t="shared" si="19"/>
        <v>0</v>
      </c>
      <c r="BP17" s="82">
        <f>'MASTER_ ALL areas - No.seedling'!BO17</f>
        <v>0</v>
      </c>
      <c r="BQ17" s="77">
        <f t="shared" si="20"/>
        <v>0</v>
      </c>
      <c r="BR17" s="82">
        <f>'MASTER_ ALL areas - No.seedling'!BQ17</f>
        <v>0</v>
      </c>
      <c r="BS17" s="76">
        <f>'MASTER_ ALL areas - No.seedling'!BR17</f>
        <v>0</v>
      </c>
      <c r="BT17" s="77">
        <f t="shared" si="21"/>
        <v>0</v>
      </c>
      <c r="BU17" s="82">
        <f>'MASTER_ ALL areas - No.seedling'!BT17</f>
        <v>0</v>
      </c>
      <c r="BV17" s="77">
        <f t="shared" si="22"/>
        <v>0</v>
      </c>
      <c r="BW17" s="82">
        <f>'MASTER_ ALL areas - No.seedling'!BV17</f>
        <v>0</v>
      </c>
      <c r="BX17" s="76">
        <f>'MASTER_ ALL areas - No.seedling'!BW17</f>
        <v>0</v>
      </c>
      <c r="BY17" s="77">
        <f t="shared" si="23"/>
        <v>0</v>
      </c>
      <c r="BZ17" s="82">
        <f>'MASTER_ ALL areas - No.seedling'!BY17</f>
        <v>0</v>
      </c>
      <c r="CA17" s="81">
        <f t="shared" si="24"/>
        <v>0</v>
      </c>
      <c r="CB17" s="79"/>
      <c r="CC17" s="75">
        <f>'MASTER_ ALL areas - No.seedling'!CB17</f>
        <v>180</v>
      </c>
      <c r="CD17" s="76">
        <f>'MASTER_ ALL areas - No.seedling'!CC17</f>
        <v>0</v>
      </c>
      <c r="CE17" s="80">
        <f t="shared" si="25"/>
        <v>0</v>
      </c>
      <c r="CF17" s="76">
        <f>'MASTER_ ALL areas - No.seedling'!CE17</f>
        <v>9</v>
      </c>
      <c r="CG17" s="81">
        <f t="shared" si="26"/>
        <v>1</v>
      </c>
      <c r="CH17" s="75">
        <f>'MASTER_ ALL areas - No.seedling'!CG17</f>
        <v>20</v>
      </c>
      <c r="CI17" s="76">
        <f>'MASTER_ ALL areas - No.seedling'!CH17</f>
        <v>1</v>
      </c>
      <c r="CJ17" s="80">
        <f t="shared" si="27"/>
        <v>1</v>
      </c>
      <c r="CK17" s="76">
        <f>'MASTER_ ALL areas - No.seedling'!CJ17</f>
        <v>1</v>
      </c>
      <c r="CL17" s="81">
        <f t="shared" si="28"/>
        <v>1</v>
      </c>
      <c r="CM17" s="113">
        <f>'MASTER_ ALL areas - No.seedling'!CL17</f>
        <v>0</v>
      </c>
      <c r="CN17" s="76">
        <f>'MASTER_ ALL areas - No.seedling'!CM17</f>
        <v>0</v>
      </c>
      <c r="CO17" s="80">
        <f t="shared" si="29"/>
        <v>0</v>
      </c>
      <c r="CP17" s="76">
        <f>'MASTER_ ALL areas - No.seedling'!CO17</f>
        <v>0</v>
      </c>
      <c r="CQ17" s="81">
        <f t="shared" si="30"/>
        <v>0</v>
      </c>
      <c r="CR17" s="113">
        <f>'MASTER_ ALL areas - No.seedling'!CQ17</f>
        <v>0</v>
      </c>
      <c r="CS17" s="76">
        <f>'MASTER_ ALL areas - No.seedling'!CR17</f>
        <v>0</v>
      </c>
      <c r="CT17" s="80">
        <f t="shared" si="31"/>
        <v>0</v>
      </c>
      <c r="CU17" s="76">
        <f>'MASTER_ ALL areas - No.seedling'!CT17</f>
        <v>0</v>
      </c>
      <c r="CV17" s="81">
        <f t="shared" si="32"/>
        <v>0</v>
      </c>
      <c r="CW17" s="75">
        <f>'MASTER_ ALL areas - No.seedling'!CV17</f>
        <v>80</v>
      </c>
      <c r="CX17" s="76">
        <f>'MASTER_ ALL areas - No.seedling'!CW17</f>
        <v>1</v>
      </c>
      <c r="CY17" s="80">
        <f t="shared" si="33"/>
        <v>0.25</v>
      </c>
      <c r="CZ17" s="76">
        <f>'MASTER_ ALL areas - No.seedling'!CY17</f>
        <v>1</v>
      </c>
      <c r="DA17" s="81">
        <f t="shared" si="34"/>
        <v>0.25</v>
      </c>
      <c r="DB17" s="113">
        <f>'MASTER_ ALL areas - No.seedling'!DA17</f>
        <v>0</v>
      </c>
      <c r="DC17" s="76">
        <f>'MASTER_ ALL areas - No.seedling'!DB17</f>
        <v>0</v>
      </c>
      <c r="DD17" s="80">
        <f t="shared" si="35"/>
        <v>0</v>
      </c>
      <c r="DE17" s="76">
        <f>'MASTER_ ALL areas - No.seedling'!DD17</f>
        <v>0</v>
      </c>
      <c r="DF17" s="81">
        <f t="shared" si="36"/>
        <v>0</v>
      </c>
      <c r="DG17" s="113">
        <f>'MASTER_ ALL areas - No.seedling'!DF17</f>
        <v>0</v>
      </c>
      <c r="DH17" s="76">
        <f>'MASTER_ ALL areas - No.seedling'!DG17</f>
        <v>0</v>
      </c>
      <c r="DI17" s="80">
        <f t="shared" si="37"/>
        <v>0</v>
      </c>
      <c r="DJ17" s="76">
        <f>'MASTER_ ALL areas - No.seedling'!DI17</f>
        <v>0</v>
      </c>
      <c r="DK17" s="81">
        <f t="shared" si="38"/>
        <v>0</v>
      </c>
      <c r="DL17" s="113">
        <f>'MASTER_ ALL areas - No.seedling'!DK17</f>
        <v>0</v>
      </c>
      <c r="DM17" s="76">
        <f>'MASTER_ ALL areas - No.seedling'!DL17</f>
        <v>0</v>
      </c>
      <c r="DN17" s="80">
        <f t="shared" si="39"/>
        <v>0</v>
      </c>
      <c r="DO17" s="76">
        <f>'MASTER_ ALL areas - No.seedling'!DN17</f>
        <v>0</v>
      </c>
      <c r="DP17" s="81">
        <f t="shared" si="40"/>
        <v>0</v>
      </c>
      <c r="DQ17" s="113">
        <f>'MASTER_ ALL areas - No.seedling'!DP17</f>
        <v>0</v>
      </c>
      <c r="DR17" s="76">
        <f>'MASTER_ ALL areas - No.seedling'!DQ17</f>
        <v>0</v>
      </c>
      <c r="DS17" s="80">
        <f t="shared" si="41"/>
        <v>0</v>
      </c>
      <c r="DT17" s="76">
        <f>'MASTER_ ALL areas - No.seedling'!DS17</f>
        <v>0</v>
      </c>
      <c r="DU17" s="81">
        <f t="shared" si="42"/>
        <v>0</v>
      </c>
      <c r="DV17" s="113">
        <f>'MASTER_ ALL areas - No.seedling'!DU17</f>
        <v>0</v>
      </c>
      <c r="DW17" s="76">
        <f>'MASTER_ ALL areas - No.seedling'!DV17</f>
        <v>0</v>
      </c>
      <c r="DX17" s="80">
        <f t="shared" si="43"/>
        <v>0</v>
      </c>
      <c r="DY17" s="76">
        <f>'MASTER_ ALL areas - No.seedling'!DX17</f>
        <v>0</v>
      </c>
      <c r="DZ17" s="81">
        <f t="shared" si="44"/>
        <v>0</v>
      </c>
      <c r="EA17" s="113">
        <f>'MASTER_ ALL areas - No.seedling'!DZ17</f>
        <v>0</v>
      </c>
      <c r="EB17" s="76">
        <f>'MASTER_ ALL areas - No.seedling'!EA17</f>
        <v>0</v>
      </c>
      <c r="EC17" s="80">
        <f t="shared" si="45"/>
        <v>0</v>
      </c>
      <c r="ED17" s="76">
        <f>'MASTER_ ALL areas - No.seedling'!EC17</f>
        <v>0</v>
      </c>
      <c r="EE17" s="81">
        <f t="shared" si="46"/>
        <v>0</v>
      </c>
      <c r="EF17" s="113">
        <f>'MASTER_ ALL areas - No.seedling'!EE17</f>
        <v>0</v>
      </c>
      <c r="EG17" s="76">
        <f>'MASTER_ ALL areas - No.seedling'!EF17</f>
        <v>0</v>
      </c>
      <c r="EH17" s="80">
        <f t="shared" si="47"/>
        <v>0</v>
      </c>
      <c r="EI17" s="76">
        <f>'MASTER_ ALL areas - No.seedling'!EH17</f>
        <v>0</v>
      </c>
      <c r="EJ17" s="81">
        <f t="shared" si="48"/>
        <v>0</v>
      </c>
      <c r="EK17" s="113">
        <f>'MASTER_ ALL areas - No.seedling'!EJ17</f>
        <v>0</v>
      </c>
      <c r="EL17" s="76">
        <f>'MASTER_ ALL areas - No.seedling'!EK17</f>
        <v>0</v>
      </c>
      <c r="EM17" s="80">
        <f t="shared" si="49"/>
        <v>0</v>
      </c>
      <c r="EN17" s="76">
        <f>'MASTER_ ALL areas - No.seedling'!EM17</f>
        <v>0</v>
      </c>
      <c r="EO17" s="81">
        <f t="shared" si="50"/>
        <v>0</v>
      </c>
      <c r="EP17" s="113">
        <f>'MASTER_ ALL areas - No.seedling'!EO17</f>
        <v>0</v>
      </c>
      <c r="EQ17" s="76">
        <f>'MASTER_ ALL areas - No.seedling'!EP17</f>
        <v>0</v>
      </c>
      <c r="ER17" s="80">
        <f t="shared" si="51"/>
        <v>0</v>
      </c>
      <c r="ES17" s="76">
        <f>'MASTER_ ALL areas - No.seedling'!ER17</f>
        <v>0</v>
      </c>
      <c r="ET17" s="81">
        <f t="shared" si="52"/>
        <v>0</v>
      </c>
      <c r="EU17" s="113">
        <f>'MASTER_ ALL areas - No.seedling'!ET17</f>
        <v>0</v>
      </c>
      <c r="EV17" s="76">
        <f>'MASTER_ ALL areas - No.seedling'!EU17</f>
        <v>0</v>
      </c>
      <c r="EW17" s="80">
        <f t="shared" si="53"/>
        <v>0</v>
      </c>
      <c r="EX17" s="76">
        <f>'MASTER_ ALL areas - No.seedling'!EW17</f>
        <v>0</v>
      </c>
      <c r="EY17" s="81">
        <f t="shared" si="54"/>
        <v>0</v>
      </c>
      <c r="EZ17" s="113">
        <f>'MASTER_ ALL areas - No.seedling'!EY17</f>
        <v>0</v>
      </c>
      <c r="FA17" s="76">
        <f>'MASTER_ ALL areas - No.seedling'!EZ17</f>
        <v>0</v>
      </c>
      <c r="FB17" s="80">
        <f t="shared" si="55"/>
        <v>0</v>
      </c>
      <c r="FC17" s="76">
        <f>'MASTER_ ALL areas - No.seedling'!FB17</f>
        <v>0</v>
      </c>
      <c r="FD17" s="81">
        <f t="shared" si="56"/>
        <v>0</v>
      </c>
      <c r="FE17" s="113">
        <f>'MASTER_ ALL areas - No.seedling'!FD17</f>
        <v>0</v>
      </c>
      <c r="FF17" s="76">
        <f>'MASTER_ ALL areas - No.seedling'!FE17</f>
        <v>0</v>
      </c>
      <c r="FG17" s="80">
        <f t="shared" si="57"/>
        <v>0</v>
      </c>
      <c r="FH17" s="76">
        <f>'MASTER_ ALL areas - No.seedling'!FG17</f>
        <v>0</v>
      </c>
      <c r="FI17" s="81">
        <f t="shared" si="58"/>
        <v>0</v>
      </c>
      <c r="FJ17" s="113">
        <f>'MASTER_ ALL areas - No.seedling'!FI17</f>
        <v>0</v>
      </c>
      <c r="FK17" s="76">
        <f>'MASTER_ ALL areas - No.seedling'!FJ17</f>
        <v>0</v>
      </c>
      <c r="FL17" s="80">
        <f t="shared" si="59"/>
        <v>0</v>
      </c>
      <c r="FM17" s="76">
        <f>'MASTER_ ALL areas - No.seedling'!FL17</f>
        <v>0</v>
      </c>
      <c r="FN17" s="81">
        <f t="shared" si="60"/>
        <v>0</v>
      </c>
      <c r="FO17" s="113">
        <f>'MASTER_ ALL areas - No.seedling'!FN17</f>
        <v>0</v>
      </c>
      <c r="FP17" s="76">
        <f>'MASTER_ ALL areas - No.seedling'!FO17</f>
        <v>0</v>
      </c>
      <c r="FQ17" s="80">
        <f t="shared" si="61"/>
        <v>0</v>
      </c>
      <c r="FR17" s="76">
        <f>'MASTER_ ALL areas - No.seedling'!FQ17</f>
        <v>0</v>
      </c>
      <c r="FS17" s="81">
        <f t="shared" si="62"/>
        <v>0</v>
      </c>
      <c r="FT17" s="113">
        <f>'MASTER_ ALL areas - No.seedling'!FS17</f>
        <v>0</v>
      </c>
      <c r="FU17" s="76">
        <f>'MASTER_ ALL areas - No.seedling'!FT17</f>
        <v>0</v>
      </c>
      <c r="FV17" s="80">
        <f t="shared" si="63"/>
        <v>0</v>
      </c>
      <c r="FW17" s="76">
        <f>'MASTER_ ALL areas - No.seedling'!FV17</f>
        <v>0</v>
      </c>
      <c r="FX17" s="81">
        <f t="shared" si="64"/>
        <v>0</v>
      </c>
      <c r="FY17" s="113">
        <f>'MASTER_ ALL areas - No.seedling'!FX17</f>
        <v>0</v>
      </c>
      <c r="FZ17" s="76">
        <f>'MASTER_ ALL areas - No.seedling'!FY17</f>
        <v>0</v>
      </c>
      <c r="GA17" s="80">
        <f t="shared" si="65"/>
        <v>0</v>
      </c>
      <c r="GB17" s="76">
        <f>'MASTER_ ALL areas - No.seedling'!GA17</f>
        <v>0</v>
      </c>
      <c r="GC17" s="81">
        <f t="shared" si="66"/>
        <v>0</v>
      </c>
      <c r="GD17" s="113">
        <f>'MASTER_ ALL areas - No.seedling'!GC17</f>
        <v>0</v>
      </c>
      <c r="GE17" s="76">
        <f>'MASTER_ ALL areas - No.seedling'!GD17</f>
        <v>0</v>
      </c>
      <c r="GF17" s="80">
        <f t="shared" si="67"/>
        <v>0</v>
      </c>
      <c r="GG17" s="76">
        <f>'MASTER_ ALL areas - No.seedling'!GF17</f>
        <v>0</v>
      </c>
      <c r="GH17" s="81">
        <f t="shared" si="68"/>
        <v>0</v>
      </c>
      <c r="GI17" s="113">
        <f>'MASTER_ ALL areas - No.seedling'!GH17</f>
        <v>0</v>
      </c>
      <c r="GJ17" s="76">
        <f>'MASTER_ ALL areas - No.seedling'!GI17</f>
        <v>0</v>
      </c>
      <c r="GK17" s="80">
        <f t="shared" si="69"/>
        <v>0</v>
      </c>
      <c r="GL17" s="76">
        <f>'MASTER_ ALL areas - No.seedling'!GK17</f>
        <v>0</v>
      </c>
      <c r="GM17" s="81">
        <f t="shared" si="70"/>
        <v>0</v>
      </c>
      <c r="GN17" s="113">
        <f>'MASTER_ ALL areas - No.seedling'!GM17</f>
        <v>0</v>
      </c>
      <c r="GO17" s="76">
        <f>'MASTER_ ALL areas - No.seedling'!GN17</f>
        <v>0</v>
      </c>
      <c r="GP17" s="80">
        <f t="shared" si="71"/>
        <v>0</v>
      </c>
      <c r="GQ17" s="76">
        <f>'MASTER_ ALL areas - No.seedling'!GP17</f>
        <v>0</v>
      </c>
      <c r="GR17" s="81">
        <f t="shared" si="72"/>
        <v>0</v>
      </c>
      <c r="GS17" s="113">
        <f>'MASTER_ ALL areas - No.seedling'!GR17</f>
        <v>0</v>
      </c>
      <c r="GT17" s="76">
        <f>'MASTER_ ALL areas - No.seedling'!GS17</f>
        <v>0</v>
      </c>
      <c r="GU17" s="80">
        <f t="shared" si="73"/>
        <v>0</v>
      </c>
      <c r="GV17" s="76">
        <f>'MASTER_ ALL areas - No.seedling'!GU17</f>
        <v>0</v>
      </c>
      <c r="GW17" s="81">
        <f t="shared" si="74"/>
        <v>0</v>
      </c>
      <c r="GX17" s="113">
        <f>'MASTER_ ALL areas - No.seedling'!GW17</f>
        <v>0</v>
      </c>
      <c r="GY17" s="76">
        <f>'MASTER_ ALL areas - No.seedling'!GX17</f>
        <v>0</v>
      </c>
      <c r="GZ17" s="80">
        <f t="shared" si="75"/>
        <v>0</v>
      </c>
      <c r="HA17" s="76">
        <f>'MASTER_ ALL areas - No.seedling'!GZ17</f>
        <v>0</v>
      </c>
      <c r="HB17" s="81">
        <f t="shared" si="76"/>
        <v>0</v>
      </c>
      <c r="HC17" s="113">
        <f>'MASTER_ ALL areas - No.seedling'!HB17</f>
        <v>0</v>
      </c>
      <c r="HD17" s="76">
        <f>'MASTER_ ALL areas - No.seedling'!HC17</f>
        <v>0</v>
      </c>
      <c r="HE17" s="80">
        <f t="shared" si="77"/>
        <v>0</v>
      </c>
      <c r="HF17" s="76">
        <f>'MASTER_ ALL areas - No.seedling'!HE17</f>
        <v>0</v>
      </c>
      <c r="HG17" s="81">
        <f t="shared" si="78"/>
        <v>0</v>
      </c>
      <c r="HH17" s="113">
        <f>'MASTER_ ALL areas - No.seedling'!HG17</f>
        <v>0</v>
      </c>
      <c r="HI17" s="76">
        <f>'MASTER_ ALL areas - No.seedling'!HH17</f>
        <v>0</v>
      </c>
      <c r="HJ17" s="80">
        <f t="shared" si="79"/>
        <v>0</v>
      </c>
      <c r="HK17" s="76">
        <f>'MASTER_ ALL areas - No.seedling'!HJ17</f>
        <v>0</v>
      </c>
      <c r="HL17" s="81">
        <f t="shared" si="80"/>
        <v>0</v>
      </c>
      <c r="HM17" s="113">
        <f>'MASTER_ ALL areas - No.seedling'!HL17</f>
        <v>0</v>
      </c>
      <c r="HN17" s="76">
        <f>'MASTER_ ALL areas - No.seedling'!HM17</f>
        <v>0</v>
      </c>
      <c r="HO17" s="80">
        <f t="shared" si="81"/>
        <v>0</v>
      </c>
      <c r="HP17" s="76">
        <f>'MASTER_ ALL areas - No.seedling'!HO17</f>
        <v>0</v>
      </c>
      <c r="HQ17" s="81">
        <f t="shared" si="82"/>
        <v>0</v>
      </c>
      <c r="HR17" s="113">
        <f>'MASTER_ ALL areas - No.seedling'!HQ17</f>
        <v>0</v>
      </c>
      <c r="HS17" s="76">
        <f>'MASTER_ ALL areas - No.seedling'!HR17</f>
        <v>0</v>
      </c>
      <c r="HT17" s="80">
        <f t="shared" si="83"/>
        <v>0</v>
      </c>
      <c r="HU17" s="76">
        <f>'MASTER_ ALL areas - No.seedling'!HT17</f>
        <v>0</v>
      </c>
      <c r="HV17" s="81">
        <f t="shared" si="84"/>
        <v>0</v>
      </c>
      <c r="HW17" s="113">
        <f>'MASTER_ ALL areas - No.seedling'!HV17</f>
        <v>0</v>
      </c>
      <c r="HX17" s="76">
        <f>'MASTER_ ALL areas - No.seedling'!HW17</f>
        <v>0</v>
      </c>
      <c r="HY17" s="80">
        <f t="shared" si="85"/>
        <v>0</v>
      </c>
      <c r="HZ17" s="76">
        <f>'MASTER_ ALL areas - No.seedling'!HY17</f>
        <v>0</v>
      </c>
      <c r="IA17" s="81">
        <f t="shared" si="86"/>
        <v>0</v>
      </c>
      <c r="IB17" s="113">
        <f>'MASTER_ ALL areas - No.seedling'!IA17</f>
        <v>0</v>
      </c>
      <c r="IC17" s="76">
        <f>'MASTER_ ALL areas - No.seedling'!IB17</f>
        <v>0</v>
      </c>
      <c r="ID17" s="80">
        <f t="shared" si="87"/>
        <v>0</v>
      </c>
      <c r="IE17" s="76">
        <f>'MASTER_ ALL areas - No.seedling'!ID17</f>
        <v>0</v>
      </c>
      <c r="IF17" s="85">
        <f t="shared" si="88"/>
        <v>0</v>
      </c>
      <c r="IG17" s="86" t="s">
        <v>129</v>
      </c>
      <c r="IH17" s="87"/>
    </row>
    <row r="18" spans="2:242" ht="33" customHeight="1" x14ac:dyDescent="0.25">
      <c r="B18" s="420">
        <v>14</v>
      </c>
      <c r="C18" s="421" t="s">
        <v>130</v>
      </c>
      <c r="D18" s="422">
        <v>215085</v>
      </c>
      <c r="E18" s="423">
        <v>931004</v>
      </c>
      <c r="F18" s="424" t="s">
        <v>89</v>
      </c>
      <c r="G18" s="88" t="s">
        <v>131</v>
      </c>
      <c r="H18" s="459">
        <f>'MASTER_ ALL areas - No.seedling'!G18</f>
        <v>6</v>
      </c>
      <c r="I18" s="70">
        <f>'MASTER_ ALL areas - No.seedling'!H18</f>
        <v>0.3</v>
      </c>
      <c r="J18" s="71">
        <f>'MASTER_ ALL areas - No.seedling'!I18</f>
        <v>62</v>
      </c>
      <c r="K18" s="72">
        <f>'MASTER_ ALL areas - No.seedling'!J18</f>
        <v>38</v>
      </c>
      <c r="L18" s="73">
        <f t="shared" si="0"/>
        <v>760</v>
      </c>
      <c r="M18" s="74">
        <f>'MASTER_ ALL areas - No.seedling'!L18</f>
        <v>760</v>
      </c>
      <c r="N18" s="113">
        <f>'MASTER_ ALL areas - No.seedling'!M18</f>
        <v>4</v>
      </c>
      <c r="O18" s="114">
        <f>'MASTER_ ALL areas - No.seedling'!N18</f>
        <v>20</v>
      </c>
      <c r="P18" s="80">
        <f>'MASTER_ ALL areas - No.seedling'!O18</f>
        <v>0.10526315789473684</v>
      </c>
      <c r="Q18" s="81">
        <f>'MASTER_ ALL areas - No.seedling'!P18</f>
        <v>0.52631578947368418</v>
      </c>
      <c r="R18" s="621"/>
      <c r="S18" s="617">
        <f>'MASTER_ ALL areas - No.seedling'!R18</f>
        <v>420</v>
      </c>
      <c r="T18" s="76">
        <f>'MASTER_ ALL areas - No.seedling'!S18</f>
        <v>0</v>
      </c>
      <c r="U18" s="77">
        <f t="shared" si="1"/>
        <v>0</v>
      </c>
      <c r="V18" s="82">
        <f>'MASTER_ ALL areas - No.seedling'!U18</f>
        <v>5</v>
      </c>
      <c r="W18" s="80">
        <f t="shared" si="2"/>
        <v>0.23809523809523808</v>
      </c>
      <c r="X18" s="619">
        <f>'MASTER_ ALL areas - No.seedling'!W18</f>
        <v>300</v>
      </c>
      <c r="Y18" s="82">
        <f>'MASTER_ ALL areas - No.seedling'!X18</f>
        <v>3</v>
      </c>
      <c r="Z18" s="77">
        <f t="shared" si="3"/>
        <v>0.2</v>
      </c>
      <c r="AA18" s="82">
        <f>'MASTER_ ALL areas - No.seedling'!Z18</f>
        <v>14</v>
      </c>
      <c r="AB18" s="80">
        <f t="shared" si="4"/>
        <v>0.93333333333333335</v>
      </c>
      <c r="AC18" s="76">
        <f>'MASTER_ ALL areas - No.seedling'!AB18</f>
        <v>40</v>
      </c>
      <c r="AD18" s="76">
        <f>'MASTER_ ALL areas - No.seedling'!AC18</f>
        <v>1</v>
      </c>
      <c r="AE18" s="77">
        <f t="shared" si="5"/>
        <v>0.5</v>
      </c>
      <c r="AF18" s="82">
        <f>'MASTER_ ALL areas - No.seedling'!AE18</f>
        <v>1</v>
      </c>
      <c r="AG18" s="80">
        <f t="shared" si="6"/>
        <v>0.5</v>
      </c>
      <c r="AH18" s="76">
        <f>'MASTER_ ALL areas - No.seedling'!AG18</f>
        <v>0</v>
      </c>
      <c r="AI18" s="76">
        <f>'MASTER_ ALL areas - No.seedling'!AH18</f>
        <v>0</v>
      </c>
      <c r="AJ18" s="77">
        <f t="shared" si="7"/>
        <v>0</v>
      </c>
      <c r="AK18" s="82">
        <f>'MASTER_ ALL areas - No.seedling'!AJ18</f>
        <v>0</v>
      </c>
      <c r="AL18" s="81">
        <f t="shared" si="8"/>
        <v>0</v>
      </c>
      <c r="AM18" s="621"/>
      <c r="AN18" s="617">
        <f>'MASTER_ ALL areas - No.seedling'!AM18</f>
        <v>300</v>
      </c>
      <c r="AO18" s="76">
        <f>'MASTER_ ALL areas - No.seedling'!AN18</f>
        <v>3</v>
      </c>
      <c r="AP18" s="77">
        <f t="shared" si="9"/>
        <v>0.2</v>
      </c>
      <c r="AQ18" s="82">
        <f>'MASTER_ ALL areas - No.seedling'!AP18</f>
        <v>13</v>
      </c>
      <c r="AR18" s="77">
        <f t="shared" si="10"/>
        <v>0.8666666666666667</v>
      </c>
      <c r="AS18" s="82">
        <f>'MASTER_ ALL areas - No.seedling'!AR18</f>
        <v>300</v>
      </c>
      <c r="AT18" s="76">
        <f>'MASTER_ ALL areas - No.seedling'!AS18</f>
        <v>1</v>
      </c>
      <c r="AU18" s="77">
        <f t="shared" si="11"/>
        <v>6.6666666666666666E-2</v>
      </c>
      <c r="AV18" s="82">
        <f>'MASTER_ ALL areas - No.seedling'!AU18</f>
        <v>5</v>
      </c>
      <c r="AW18" s="77">
        <f t="shared" si="12"/>
        <v>0.33333333333333331</v>
      </c>
      <c r="AX18" s="71">
        <f>'MASTER_ ALL areas - No.seedling'!AW18</f>
        <v>160</v>
      </c>
      <c r="AY18" s="82">
        <f>'MASTER_ ALL areas - No.seedling'!AX18</f>
        <v>0</v>
      </c>
      <c r="AZ18" s="77">
        <f t="shared" si="13"/>
        <v>0</v>
      </c>
      <c r="BA18" s="82">
        <f>'MASTER_ ALL areas - No.seedling'!AZ18</f>
        <v>2</v>
      </c>
      <c r="BB18" s="77">
        <f t="shared" si="14"/>
        <v>0.25</v>
      </c>
      <c r="BC18" s="82">
        <f>'MASTER_ ALL areas - No.seedling'!BB18</f>
        <v>0</v>
      </c>
      <c r="BD18" s="76">
        <f>'MASTER_ ALL areas - No.seedling'!BC18</f>
        <v>0</v>
      </c>
      <c r="BE18" s="77">
        <f t="shared" si="15"/>
        <v>0</v>
      </c>
      <c r="BF18" s="82">
        <f>'MASTER_ ALL areas - No.seedling'!BE18</f>
        <v>0</v>
      </c>
      <c r="BG18" s="77">
        <f t="shared" si="16"/>
        <v>0</v>
      </c>
      <c r="BH18" s="82">
        <f>'MASTER_ ALL areas - No.seedling'!BG18</f>
        <v>0</v>
      </c>
      <c r="BI18" s="76">
        <f>'MASTER_ ALL areas - No.seedling'!BH18</f>
        <v>0</v>
      </c>
      <c r="BJ18" s="77">
        <f t="shared" si="17"/>
        <v>0</v>
      </c>
      <c r="BK18" s="82">
        <f>'MASTER_ ALL areas - No.seedling'!BJ18</f>
        <v>0</v>
      </c>
      <c r="BL18" s="77">
        <f t="shared" si="18"/>
        <v>0</v>
      </c>
      <c r="BM18" s="82">
        <f>'MASTER_ ALL areas - No.seedling'!BL18</f>
        <v>0</v>
      </c>
      <c r="BN18" s="76">
        <f>'MASTER_ ALL areas - No.seedling'!BM18</f>
        <v>0</v>
      </c>
      <c r="BO18" s="77">
        <f t="shared" si="19"/>
        <v>0</v>
      </c>
      <c r="BP18" s="82">
        <f>'MASTER_ ALL areas - No.seedling'!BO18</f>
        <v>0</v>
      </c>
      <c r="BQ18" s="77">
        <f t="shared" si="20"/>
        <v>0</v>
      </c>
      <c r="BR18" s="82">
        <f>'MASTER_ ALL areas - No.seedling'!BQ18</f>
        <v>0</v>
      </c>
      <c r="BS18" s="76">
        <f>'MASTER_ ALL areas - No.seedling'!BR18</f>
        <v>0</v>
      </c>
      <c r="BT18" s="77">
        <f t="shared" si="21"/>
        <v>0</v>
      </c>
      <c r="BU18" s="82">
        <f>'MASTER_ ALL areas - No.seedling'!BT18</f>
        <v>0</v>
      </c>
      <c r="BV18" s="77">
        <f t="shared" si="22"/>
        <v>0</v>
      </c>
      <c r="BW18" s="82">
        <f>'MASTER_ ALL areas - No.seedling'!BV18</f>
        <v>0</v>
      </c>
      <c r="BX18" s="76">
        <f>'MASTER_ ALL areas - No.seedling'!BW18</f>
        <v>0</v>
      </c>
      <c r="BY18" s="77">
        <f t="shared" si="23"/>
        <v>0</v>
      </c>
      <c r="BZ18" s="82">
        <f>'MASTER_ ALL areas - No.seedling'!BY18</f>
        <v>0</v>
      </c>
      <c r="CA18" s="81">
        <f t="shared" si="24"/>
        <v>0</v>
      </c>
      <c r="CB18" s="79"/>
      <c r="CC18" s="75">
        <f>'MASTER_ ALL areas - No.seedling'!CB18</f>
        <v>60</v>
      </c>
      <c r="CD18" s="76">
        <f>'MASTER_ ALL areas - No.seedling'!CC18</f>
        <v>0</v>
      </c>
      <c r="CE18" s="80">
        <f t="shared" si="25"/>
        <v>0</v>
      </c>
      <c r="CF18" s="76">
        <f>'MASTER_ ALL areas - No.seedling'!CE18</f>
        <v>3</v>
      </c>
      <c r="CG18" s="81">
        <f t="shared" si="26"/>
        <v>1</v>
      </c>
      <c r="CH18" s="75">
        <f>'MASTER_ ALL areas - No.seedling'!CG18</f>
        <v>220</v>
      </c>
      <c r="CI18" s="76">
        <f>'MASTER_ ALL areas - No.seedling'!CH18</f>
        <v>3</v>
      </c>
      <c r="CJ18" s="80">
        <f t="shared" si="27"/>
        <v>0.27272727272727271</v>
      </c>
      <c r="CK18" s="76">
        <f>'MASTER_ ALL areas - No.seedling'!CJ18</f>
        <v>10</v>
      </c>
      <c r="CL18" s="81">
        <f t="shared" si="28"/>
        <v>0.90909090909090906</v>
      </c>
      <c r="CM18" s="75">
        <f>'MASTER_ ALL areas - No.seedling'!CL18</f>
        <v>20</v>
      </c>
      <c r="CN18" s="76">
        <f>'MASTER_ ALL areas - No.seedling'!CM18</f>
        <v>0</v>
      </c>
      <c r="CO18" s="80">
        <f t="shared" si="29"/>
        <v>0</v>
      </c>
      <c r="CP18" s="76">
        <f>'MASTER_ ALL areas - No.seedling'!CO18</f>
        <v>0</v>
      </c>
      <c r="CQ18" s="81">
        <f t="shared" si="30"/>
        <v>0</v>
      </c>
      <c r="CR18" s="113">
        <f>'MASTER_ ALL areas - No.seedling'!CQ18</f>
        <v>0</v>
      </c>
      <c r="CS18" s="76">
        <f>'MASTER_ ALL areas - No.seedling'!CR18</f>
        <v>0</v>
      </c>
      <c r="CT18" s="80">
        <f t="shared" si="31"/>
        <v>0</v>
      </c>
      <c r="CU18" s="76">
        <f>'MASTER_ ALL areas - No.seedling'!CT18</f>
        <v>0</v>
      </c>
      <c r="CV18" s="81">
        <f t="shared" si="32"/>
        <v>0</v>
      </c>
      <c r="CW18" s="75">
        <f>'MASTER_ ALL areas - No.seedling'!CV18</f>
        <v>200</v>
      </c>
      <c r="CX18" s="76">
        <f>'MASTER_ ALL areas - No.seedling'!CW18</f>
        <v>0</v>
      </c>
      <c r="CY18" s="80">
        <f t="shared" si="33"/>
        <v>0</v>
      </c>
      <c r="CZ18" s="76">
        <f>'MASTER_ ALL areas - No.seedling'!CY18</f>
        <v>0</v>
      </c>
      <c r="DA18" s="81">
        <f t="shared" si="34"/>
        <v>0</v>
      </c>
      <c r="DB18" s="75">
        <f>'MASTER_ ALL areas - No.seedling'!DA18</f>
        <v>80</v>
      </c>
      <c r="DC18" s="76">
        <f>'MASTER_ ALL areas - No.seedling'!DB18</f>
        <v>0</v>
      </c>
      <c r="DD18" s="80">
        <f t="shared" si="35"/>
        <v>0</v>
      </c>
      <c r="DE18" s="76">
        <f>'MASTER_ ALL areas - No.seedling'!DD18</f>
        <v>4</v>
      </c>
      <c r="DF18" s="81">
        <f t="shared" si="36"/>
        <v>1</v>
      </c>
      <c r="DG18" s="75">
        <f>'MASTER_ ALL areas - No.seedling'!DF18</f>
        <v>20</v>
      </c>
      <c r="DH18" s="76">
        <f>'MASTER_ ALL areas - No.seedling'!DG18</f>
        <v>1</v>
      </c>
      <c r="DI18" s="80">
        <f t="shared" si="37"/>
        <v>1</v>
      </c>
      <c r="DJ18" s="76">
        <f>'MASTER_ ALL areas - No.seedling'!DI18</f>
        <v>1</v>
      </c>
      <c r="DK18" s="81">
        <f t="shared" si="38"/>
        <v>1</v>
      </c>
      <c r="DL18" s="113">
        <f>'MASTER_ ALL areas - No.seedling'!DK18</f>
        <v>0</v>
      </c>
      <c r="DM18" s="76">
        <f>'MASTER_ ALL areas - No.seedling'!DL18</f>
        <v>0</v>
      </c>
      <c r="DN18" s="80">
        <f t="shared" si="39"/>
        <v>0</v>
      </c>
      <c r="DO18" s="76">
        <f>'MASTER_ ALL areas - No.seedling'!DN18</f>
        <v>0</v>
      </c>
      <c r="DP18" s="81">
        <f t="shared" si="40"/>
        <v>0</v>
      </c>
      <c r="DQ18" s="75">
        <f>'MASTER_ ALL areas - No.seedling'!DP18</f>
        <v>160</v>
      </c>
      <c r="DR18" s="76">
        <f>'MASTER_ ALL areas - No.seedling'!DQ18</f>
        <v>0</v>
      </c>
      <c r="DS18" s="80">
        <f t="shared" si="41"/>
        <v>0</v>
      </c>
      <c r="DT18" s="76">
        <f>'MASTER_ ALL areas - No.seedling'!DS18</f>
        <v>2</v>
      </c>
      <c r="DU18" s="81">
        <f t="shared" si="42"/>
        <v>0.25</v>
      </c>
      <c r="DV18" s="113">
        <f>'MASTER_ ALL areas - No.seedling'!DU18</f>
        <v>0</v>
      </c>
      <c r="DW18" s="76">
        <f>'MASTER_ ALL areas - No.seedling'!DV18</f>
        <v>0</v>
      </c>
      <c r="DX18" s="80">
        <f t="shared" si="43"/>
        <v>0</v>
      </c>
      <c r="DY18" s="76">
        <f>'MASTER_ ALL areas - No.seedling'!DX18</f>
        <v>0</v>
      </c>
      <c r="DZ18" s="81">
        <f t="shared" si="44"/>
        <v>0</v>
      </c>
      <c r="EA18" s="113">
        <f>'MASTER_ ALL areas - No.seedling'!DZ18</f>
        <v>0</v>
      </c>
      <c r="EB18" s="76">
        <f>'MASTER_ ALL areas - No.seedling'!EA18</f>
        <v>0</v>
      </c>
      <c r="EC18" s="80">
        <f t="shared" si="45"/>
        <v>0</v>
      </c>
      <c r="ED18" s="76">
        <f>'MASTER_ ALL areas - No.seedling'!EC18</f>
        <v>0</v>
      </c>
      <c r="EE18" s="81">
        <f t="shared" si="46"/>
        <v>0</v>
      </c>
      <c r="EF18" s="113">
        <f>'MASTER_ ALL areas - No.seedling'!EE18</f>
        <v>0</v>
      </c>
      <c r="EG18" s="76">
        <f>'MASTER_ ALL areas - No.seedling'!EF18</f>
        <v>0</v>
      </c>
      <c r="EH18" s="80">
        <f t="shared" si="47"/>
        <v>0</v>
      </c>
      <c r="EI18" s="76">
        <f>'MASTER_ ALL areas - No.seedling'!EH18</f>
        <v>0</v>
      </c>
      <c r="EJ18" s="81">
        <f t="shared" si="48"/>
        <v>0</v>
      </c>
      <c r="EK18" s="113">
        <f>'MASTER_ ALL areas - No.seedling'!EJ18</f>
        <v>0</v>
      </c>
      <c r="EL18" s="76">
        <f>'MASTER_ ALL areas - No.seedling'!EK18</f>
        <v>0</v>
      </c>
      <c r="EM18" s="80">
        <f t="shared" si="49"/>
        <v>0</v>
      </c>
      <c r="EN18" s="76">
        <f>'MASTER_ ALL areas - No.seedling'!EM18</f>
        <v>0</v>
      </c>
      <c r="EO18" s="81">
        <f t="shared" si="50"/>
        <v>0</v>
      </c>
      <c r="EP18" s="113">
        <f>'MASTER_ ALL areas - No.seedling'!EO18</f>
        <v>0</v>
      </c>
      <c r="EQ18" s="76">
        <f>'MASTER_ ALL areas - No.seedling'!EP18</f>
        <v>0</v>
      </c>
      <c r="ER18" s="80">
        <f t="shared" si="51"/>
        <v>0</v>
      </c>
      <c r="ES18" s="76">
        <f>'MASTER_ ALL areas - No.seedling'!ER18</f>
        <v>0</v>
      </c>
      <c r="ET18" s="81">
        <f t="shared" si="52"/>
        <v>0</v>
      </c>
      <c r="EU18" s="113">
        <f>'MASTER_ ALL areas - No.seedling'!ET18</f>
        <v>0</v>
      </c>
      <c r="EV18" s="76">
        <f>'MASTER_ ALL areas - No.seedling'!EU18</f>
        <v>0</v>
      </c>
      <c r="EW18" s="80">
        <f t="shared" si="53"/>
        <v>0</v>
      </c>
      <c r="EX18" s="76">
        <f>'MASTER_ ALL areas - No.seedling'!EW18</f>
        <v>0</v>
      </c>
      <c r="EY18" s="81">
        <f t="shared" si="54"/>
        <v>0</v>
      </c>
      <c r="EZ18" s="113">
        <f>'MASTER_ ALL areas - No.seedling'!EY18</f>
        <v>0</v>
      </c>
      <c r="FA18" s="76">
        <f>'MASTER_ ALL areas - No.seedling'!EZ18</f>
        <v>0</v>
      </c>
      <c r="FB18" s="80">
        <f t="shared" si="55"/>
        <v>0</v>
      </c>
      <c r="FC18" s="76">
        <f>'MASTER_ ALL areas - No.seedling'!FB18</f>
        <v>0</v>
      </c>
      <c r="FD18" s="81">
        <f t="shared" si="56"/>
        <v>0</v>
      </c>
      <c r="FE18" s="113">
        <f>'MASTER_ ALL areas - No.seedling'!FD18</f>
        <v>0</v>
      </c>
      <c r="FF18" s="76">
        <f>'MASTER_ ALL areas - No.seedling'!FE18</f>
        <v>0</v>
      </c>
      <c r="FG18" s="80">
        <f t="shared" si="57"/>
        <v>0</v>
      </c>
      <c r="FH18" s="76">
        <f>'MASTER_ ALL areas - No.seedling'!FG18</f>
        <v>0</v>
      </c>
      <c r="FI18" s="81">
        <f t="shared" si="58"/>
        <v>0</v>
      </c>
      <c r="FJ18" s="113">
        <f>'MASTER_ ALL areas - No.seedling'!FI18</f>
        <v>0</v>
      </c>
      <c r="FK18" s="76">
        <f>'MASTER_ ALL areas - No.seedling'!FJ18</f>
        <v>0</v>
      </c>
      <c r="FL18" s="80">
        <f t="shared" si="59"/>
        <v>0</v>
      </c>
      <c r="FM18" s="76">
        <f>'MASTER_ ALL areas - No.seedling'!FL18</f>
        <v>0</v>
      </c>
      <c r="FN18" s="81">
        <f t="shared" si="60"/>
        <v>0</v>
      </c>
      <c r="FO18" s="113">
        <f>'MASTER_ ALL areas - No.seedling'!FN18</f>
        <v>0</v>
      </c>
      <c r="FP18" s="76">
        <f>'MASTER_ ALL areas - No.seedling'!FO18</f>
        <v>0</v>
      </c>
      <c r="FQ18" s="80">
        <f t="shared" si="61"/>
        <v>0</v>
      </c>
      <c r="FR18" s="76">
        <f>'MASTER_ ALL areas - No.seedling'!FQ18</f>
        <v>0</v>
      </c>
      <c r="FS18" s="81">
        <f t="shared" si="62"/>
        <v>0</v>
      </c>
      <c r="FT18" s="113">
        <f>'MASTER_ ALL areas - No.seedling'!FS18</f>
        <v>0</v>
      </c>
      <c r="FU18" s="76">
        <f>'MASTER_ ALL areas - No.seedling'!FT18</f>
        <v>0</v>
      </c>
      <c r="FV18" s="80">
        <f t="shared" si="63"/>
        <v>0</v>
      </c>
      <c r="FW18" s="76">
        <f>'MASTER_ ALL areas - No.seedling'!FV18</f>
        <v>0</v>
      </c>
      <c r="FX18" s="81">
        <f t="shared" si="64"/>
        <v>0</v>
      </c>
      <c r="FY18" s="113">
        <f>'MASTER_ ALL areas - No.seedling'!FX18</f>
        <v>0</v>
      </c>
      <c r="FZ18" s="76">
        <f>'MASTER_ ALL areas - No.seedling'!FY18</f>
        <v>0</v>
      </c>
      <c r="GA18" s="80">
        <f t="shared" si="65"/>
        <v>0</v>
      </c>
      <c r="GB18" s="76">
        <f>'MASTER_ ALL areas - No.seedling'!GA18</f>
        <v>0</v>
      </c>
      <c r="GC18" s="81">
        <f t="shared" si="66"/>
        <v>0</v>
      </c>
      <c r="GD18" s="113">
        <f>'MASTER_ ALL areas - No.seedling'!GC18</f>
        <v>0</v>
      </c>
      <c r="GE18" s="76">
        <f>'MASTER_ ALL areas - No.seedling'!GD18</f>
        <v>0</v>
      </c>
      <c r="GF18" s="80">
        <f t="shared" si="67"/>
        <v>0</v>
      </c>
      <c r="GG18" s="76">
        <f>'MASTER_ ALL areas - No.seedling'!GF18</f>
        <v>0</v>
      </c>
      <c r="GH18" s="81">
        <f t="shared" si="68"/>
        <v>0</v>
      </c>
      <c r="GI18" s="113">
        <f>'MASTER_ ALL areas - No.seedling'!GH18</f>
        <v>0</v>
      </c>
      <c r="GJ18" s="76">
        <f>'MASTER_ ALL areas - No.seedling'!GI18</f>
        <v>0</v>
      </c>
      <c r="GK18" s="80">
        <f t="shared" si="69"/>
        <v>0</v>
      </c>
      <c r="GL18" s="76">
        <f>'MASTER_ ALL areas - No.seedling'!GK18</f>
        <v>0</v>
      </c>
      <c r="GM18" s="81">
        <f t="shared" si="70"/>
        <v>0</v>
      </c>
      <c r="GN18" s="113">
        <f>'MASTER_ ALL areas - No.seedling'!GM18</f>
        <v>0</v>
      </c>
      <c r="GO18" s="76">
        <f>'MASTER_ ALL areas - No.seedling'!GN18</f>
        <v>0</v>
      </c>
      <c r="GP18" s="80">
        <f t="shared" si="71"/>
        <v>0</v>
      </c>
      <c r="GQ18" s="76">
        <f>'MASTER_ ALL areas - No.seedling'!GP18</f>
        <v>0</v>
      </c>
      <c r="GR18" s="81">
        <f t="shared" si="72"/>
        <v>0</v>
      </c>
      <c r="GS18" s="113">
        <f>'MASTER_ ALL areas - No.seedling'!GR18</f>
        <v>0</v>
      </c>
      <c r="GT18" s="76">
        <f>'MASTER_ ALL areas - No.seedling'!GS18</f>
        <v>0</v>
      </c>
      <c r="GU18" s="80">
        <f t="shared" si="73"/>
        <v>0</v>
      </c>
      <c r="GV18" s="76">
        <f>'MASTER_ ALL areas - No.seedling'!GU18</f>
        <v>0</v>
      </c>
      <c r="GW18" s="81">
        <f t="shared" si="74"/>
        <v>0</v>
      </c>
      <c r="GX18" s="113">
        <f>'MASTER_ ALL areas - No.seedling'!GW18</f>
        <v>0</v>
      </c>
      <c r="GY18" s="76">
        <f>'MASTER_ ALL areas - No.seedling'!GX18</f>
        <v>0</v>
      </c>
      <c r="GZ18" s="80">
        <f t="shared" si="75"/>
        <v>0</v>
      </c>
      <c r="HA18" s="76">
        <f>'MASTER_ ALL areas - No.seedling'!GZ18</f>
        <v>0</v>
      </c>
      <c r="HB18" s="81">
        <f t="shared" si="76"/>
        <v>0</v>
      </c>
      <c r="HC18" s="113">
        <f>'MASTER_ ALL areas - No.seedling'!HB18</f>
        <v>0</v>
      </c>
      <c r="HD18" s="76">
        <f>'MASTER_ ALL areas - No.seedling'!HC18</f>
        <v>0</v>
      </c>
      <c r="HE18" s="80">
        <f t="shared" si="77"/>
        <v>0</v>
      </c>
      <c r="HF18" s="76">
        <f>'MASTER_ ALL areas - No.seedling'!HE18</f>
        <v>0</v>
      </c>
      <c r="HG18" s="81">
        <f t="shared" si="78"/>
        <v>0</v>
      </c>
      <c r="HH18" s="113">
        <f>'MASTER_ ALL areas - No.seedling'!HG18</f>
        <v>0</v>
      </c>
      <c r="HI18" s="76">
        <f>'MASTER_ ALL areas - No.seedling'!HH18</f>
        <v>0</v>
      </c>
      <c r="HJ18" s="80">
        <f t="shared" si="79"/>
        <v>0</v>
      </c>
      <c r="HK18" s="76">
        <f>'MASTER_ ALL areas - No.seedling'!HJ18</f>
        <v>0</v>
      </c>
      <c r="HL18" s="81">
        <f t="shared" si="80"/>
        <v>0</v>
      </c>
      <c r="HM18" s="113">
        <f>'MASTER_ ALL areas - No.seedling'!HL18</f>
        <v>0</v>
      </c>
      <c r="HN18" s="76">
        <f>'MASTER_ ALL areas - No.seedling'!HM18</f>
        <v>0</v>
      </c>
      <c r="HO18" s="80">
        <f t="shared" si="81"/>
        <v>0</v>
      </c>
      <c r="HP18" s="76">
        <f>'MASTER_ ALL areas - No.seedling'!HO18</f>
        <v>0</v>
      </c>
      <c r="HQ18" s="81">
        <f t="shared" si="82"/>
        <v>0</v>
      </c>
      <c r="HR18" s="113">
        <f>'MASTER_ ALL areas - No.seedling'!HQ18</f>
        <v>0</v>
      </c>
      <c r="HS18" s="76">
        <f>'MASTER_ ALL areas - No.seedling'!HR18</f>
        <v>0</v>
      </c>
      <c r="HT18" s="80">
        <f t="shared" si="83"/>
        <v>0</v>
      </c>
      <c r="HU18" s="76">
        <f>'MASTER_ ALL areas - No.seedling'!HT18</f>
        <v>0</v>
      </c>
      <c r="HV18" s="81">
        <f t="shared" si="84"/>
        <v>0</v>
      </c>
      <c r="HW18" s="113">
        <f>'MASTER_ ALL areas - No.seedling'!HV18</f>
        <v>0</v>
      </c>
      <c r="HX18" s="76">
        <f>'MASTER_ ALL areas - No.seedling'!HW18</f>
        <v>0</v>
      </c>
      <c r="HY18" s="80">
        <f t="shared" si="85"/>
        <v>0</v>
      </c>
      <c r="HZ18" s="76">
        <f>'MASTER_ ALL areas - No.seedling'!HY18</f>
        <v>0</v>
      </c>
      <c r="IA18" s="81">
        <f t="shared" si="86"/>
        <v>0</v>
      </c>
      <c r="IB18" s="113">
        <f>'MASTER_ ALL areas - No.seedling'!IA18</f>
        <v>0</v>
      </c>
      <c r="IC18" s="76">
        <f>'MASTER_ ALL areas - No.seedling'!IB18</f>
        <v>0</v>
      </c>
      <c r="ID18" s="80">
        <f t="shared" si="87"/>
        <v>0</v>
      </c>
      <c r="IE18" s="76">
        <f>'MASTER_ ALL areas - No.seedling'!ID18</f>
        <v>0</v>
      </c>
      <c r="IF18" s="85">
        <f t="shared" si="88"/>
        <v>0</v>
      </c>
      <c r="IG18" s="86" t="s">
        <v>132</v>
      </c>
      <c r="IH18" s="87"/>
    </row>
    <row r="19" spans="2:242" ht="33" customHeight="1" x14ac:dyDescent="0.25">
      <c r="B19" s="438">
        <v>15</v>
      </c>
      <c r="C19" s="439" t="s">
        <v>133</v>
      </c>
      <c r="D19" s="440">
        <v>215290</v>
      </c>
      <c r="E19" s="441">
        <v>931004</v>
      </c>
      <c r="F19" s="442" t="s">
        <v>89</v>
      </c>
      <c r="G19" s="129" t="s">
        <v>96</v>
      </c>
      <c r="H19" s="495">
        <f>'MASTER_ ALL areas - No.seedling'!G19</f>
        <v>6</v>
      </c>
      <c r="I19" s="130">
        <f>'MASTER_ ALL areas - No.seedling'!H19</f>
        <v>0.75</v>
      </c>
      <c r="J19" s="131">
        <f>'MASTER_ ALL areas - No.seedling'!I19</f>
        <v>29.6</v>
      </c>
      <c r="K19" s="132">
        <f>'MASTER_ ALL areas - No.seedling'!J19</f>
        <v>102</v>
      </c>
      <c r="L19" s="133">
        <f>K19*40</f>
        <v>4080</v>
      </c>
      <c r="M19" s="134">
        <f>'MASTER_ ALL areas - No.seedling'!L19</f>
        <v>4080</v>
      </c>
      <c r="N19" s="135">
        <f>'MASTER_ ALL areas - No.seedling'!M19</f>
        <v>8</v>
      </c>
      <c r="O19" s="136">
        <f>'MASTER_ ALL areas - No.seedling'!N19</f>
        <v>73</v>
      </c>
      <c r="P19" s="141">
        <f>'MASTER_ ALL areas - No.seedling'!O19</f>
        <v>7.8431372549019607E-2</v>
      </c>
      <c r="Q19" s="142">
        <f>'MASTER_ ALL areas - No.seedling'!P19</f>
        <v>0.71568627450980393</v>
      </c>
      <c r="R19" s="623"/>
      <c r="S19" s="624">
        <f>'MASTER_ ALL areas - No.seedling'!R19</f>
        <v>3800</v>
      </c>
      <c r="T19" s="140">
        <f>'MASTER_ ALL areas - No.seedling'!S19</f>
        <v>3</v>
      </c>
      <c r="U19" s="137">
        <f>IF(S19=0,0,T19/(S19/40))</f>
        <v>3.1578947368421054E-2</v>
      </c>
      <c r="V19" s="143">
        <f>'MASTER_ ALL areas - No.seedling'!U19</f>
        <v>66</v>
      </c>
      <c r="W19" s="141">
        <f>IF(S19=0,0,V19/(S19/40))</f>
        <v>0.69473684210526321</v>
      </c>
      <c r="X19" s="625">
        <f>'MASTER_ ALL areas - No.seedling'!W19</f>
        <v>280</v>
      </c>
      <c r="Y19" s="143">
        <f>'MASTER_ ALL areas - No.seedling'!X19</f>
        <v>5</v>
      </c>
      <c r="Z19" s="137">
        <f>IF(X19=0,0,Y19/(X19/40))</f>
        <v>0.7142857142857143</v>
      </c>
      <c r="AA19" s="143">
        <f>'MASTER_ ALL areas - No.seedling'!Z19</f>
        <v>7</v>
      </c>
      <c r="AB19" s="141">
        <f>IF(X19=0,0,AA19/(X19/40))</f>
        <v>1</v>
      </c>
      <c r="AC19" s="140">
        <f>'MASTER_ ALL areas - No.seedling'!AB19</f>
        <v>0</v>
      </c>
      <c r="AD19" s="140">
        <f>'MASTER_ ALL areas - No.seedling'!AC19</f>
        <v>0</v>
      </c>
      <c r="AE19" s="137">
        <f>IF(AC19=0,0,AD19/(AC19/40))</f>
        <v>0</v>
      </c>
      <c r="AF19" s="143">
        <f>'MASTER_ ALL areas - No.seedling'!AE19</f>
        <v>0</v>
      </c>
      <c r="AG19" s="141">
        <f>IF(AC19=0,0,AF19/(AC19/40))</f>
        <v>0</v>
      </c>
      <c r="AH19" s="140">
        <f>'MASTER_ ALL areas - No.seedling'!AG19</f>
        <v>0</v>
      </c>
      <c r="AI19" s="140">
        <f>'MASTER_ ALL areas - No.seedling'!AH19</f>
        <v>0</v>
      </c>
      <c r="AJ19" s="137">
        <f>IF(AH19=0,0,AI19/(AH19/40))</f>
        <v>0</v>
      </c>
      <c r="AK19" s="143">
        <f>'MASTER_ ALL areas - No.seedling'!AJ19</f>
        <v>0</v>
      </c>
      <c r="AL19" s="142">
        <f>IF(AH19=0,0,AK19/(AH19/40))</f>
        <v>0</v>
      </c>
      <c r="AM19" s="623"/>
      <c r="AN19" s="624">
        <f>'MASTER_ ALL areas - No.seedling'!AM19</f>
        <v>0</v>
      </c>
      <c r="AO19" s="140">
        <f>'MASTER_ ALL areas - No.seedling'!AN19</f>
        <v>0</v>
      </c>
      <c r="AP19" s="137">
        <f>IF(AN19=0,0,AO19/(AN19/40))</f>
        <v>0</v>
      </c>
      <c r="AQ19" s="143">
        <f>'MASTER_ ALL areas - No.seedling'!AP19</f>
        <v>0</v>
      </c>
      <c r="AR19" s="137">
        <f>IF(AN19=0,0,AQ19/(AN19/40))</f>
        <v>0</v>
      </c>
      <c r="AS19" s="143">
        <f>'MASTER_ ALL areas - No.seedling'!AR19</f>
        <v>4080</v>
      </c>
      <c r="AT19" s="140">
        <f>'MASTER_ ALL areas - No.seedling'!AS19</f>
        <v>8</v>
      </c>
      <c r="AU19" s="137">
        <f>IF(AS19=0,0,AT19/(AS19/40))</f>
        <v>7.8431372549019607E-2</v>
      </c>
      <c r="AV19" s="143">
        <f>'MASTER_ ALL areas - No.seedling'!AU19</f>
        <v>73</v>
      </c>
      <c r="AW19" s="137">
        <f>IF(AS19=0,0,AV19/(AS19/40))</f>
        <v>0.71568627450980393</v>
      </c>
      <c r="AX19" s="131">
        <f>'MASTER_ ALL areas - No.seedling'!AW19</f>
        <v>0</v>
      </c>
      <c r="AY19" s="143">
        <f>'MASTER_ ALL areas - No.seedling'!AX19</f>
        <v>0</v>
      </c>
      <c r="AZ19" s="137">
        <f>IF(AX19=0,0,AY19/(AX19/40))</f>
        <v>0</v>
      </c>
      <c r="BA19" s="143">
        <f>'MASTER_ ALL areas - No.seedling'!AZ19</f>
        <v>0</v>
      </c>
      <c r="BB19" s="137">
        <f>IF(AX19=0,0,BA19/(AX19/40))</f>
        <v>0</v>
      </c>
      <c r="BC19" s="143">
        <f>'MASTER_ ALL areas - No.seedling'!BB19</f>
        <v>0</v>
      </c>
      <c r="BD19" s="140">
        <f>'MASTER_ ALL areas - No.seedling'!BC19</f>
        <v>0</v>
      </c>
      <c r="BE19" s="137">
        <f>IF(BC19=0,0,BD19/(BC19/40))</f>
        <v>0</v>
      </c>
      <c r="BF19" s="143">
        <f>'MASTER_ ALL areas - No.seedling'!BE19</f>
        <v>0</v>
      </c>
      <c r="BG19" s="137">
        <f>IF(BC19=0,0,BF19/(BC19/40))</f>
        <v>0</v>
      </c>
      <c r="BH19" s="143">
        <f>'MASTER_ ALL areas - No.seedling'!BG19</f>
        <v>0</v>
      </c>
      <c r="BI19" s="140">
        <f>'MASTER_ ALL areas - No.seedling'!BH19</f>
        <v>0</v>
      </c>
      <c r="BJ19" s="137">
        <f>IF(BH19=0,0,BI19/(BH19/40))</f>
        <v>0</v>
      </c>
      <c r="BK19" s="143">
        <f>'MASTER_ ALL areas - No.seedling'!BJ19</f>
        <v>0</v>
      </c>
      <c r="BL19" s="137">
        <f>IF(BH19=0,0,BK19/(BH19/40))</f>
        <v>0</v>
      </c>
      <c r="BM19" s="143">
        <f>'MASTER_ ALL areas - No.seedling'!BL19</f>
        <v>0</v>
      </c>
      <c r="BN19" s="140">
        <f>'MASTER_ ALL areas - No.seedling'!BM19</f>
        <v>0</v>
      </c>
      <c r="BO19" s="137">
        <f>IF(BM19=0,0,BN19/(BM19/40))</f>
        <v>0</v>
      </c>
      <c r="BP19" s="143">
        <f>'MASTER_ ALL areas - No.seedling'!BO19</f>
        <v>0</v>
      </c>
      <c r="BQ19" s="137">
        <f>IF(BM19=0,0,BP19/(BM19/40))</f>
        <v>0</v>
      </c>
      <c r="BR19" s="143">
        <f>'MASTER_ ALL areas - No.seedling'!BQ19</f>
        <v>0</v>
      </c>
      <c r="BS19" s="140">
        <f>'MASTER_ ALL areas - No.seedling'!BR19</f>
        <v>0</v>
      </c>
      <c r="BT19" s="137">
        <f>IF(BR19=0,0,BS19/(BR19/40))</f>
        <v>0</v>
      </c>
      <c r="BU19" s="143">
        <f>'MASTER_ ALL areas - No.seedling'!BT19</f>
        <v>0</v>
      </c>
      <c r="BV19" s="137">
        <f>IF(BR19=0,0,BU19/(BR19/40))</f>
        <v>0</v>
      </c>
      <c r="BW19" s="143">
        <f>'MASTER_ ALL areas - No.seedling'!BV19</f>
        <v>0</v>
      </c>
      <c r="BX19" s="140">
        <f>'MASTER_ ALL areas - No.seedling'!BW19</f>
        <v>0</v>
      </c>
      <c r="BY19" s="137">
        <f>IF(BW19=0,0,BX19/(BW19/40))</f>
        <v>0</v>
      </c>
      <c r="BZ19" s="143">
        <f>'MASTER_ ALL areas - No.seedling'!BY19</f>
        <v>0</v>
      </c>
      <c r="CA19" s="142">
        <f>IF(BW19=0,0,BZ19/(BW19/40))</f>
        <v>0</v>
      </c>
      <c r="CB19" s="626"/>
      <c r="CC19" s="135">
        <f>'MASTER_ ALL areas - No.seedling'!CB19</f>
        <v>0</v>
      </c>
      <c r="CD19" s="140">
        <f>'MASTER_ ALL areas - No.seedling'!CC19</f>
        <v>0</v>
      </c>
      <c r="CE19" s="141">
        <f>IF(CC19=0,0,CD19/(CC19/40))</f>
        <v>0</v>
      </c>
      <c r="CF19" s="140">
        <f>'MASTER_ ALL areas - No.seedling'!CE19</f>
        <v>0</v>
      </c>
      <c r="CG19" s="142">
        <f>IF(CC19=0,0,CF19/(CC19/40))</f>
        <v>0</v>
      </c>
      <c r="CH19" s="135">
        <f>'MASTER_ ALL areas - No.seedling'!CG19</f>
        <v>0</v>
      </c>
      <c r="CI19" s="140">
        <f>'MASTER_ ALL areas - No.seedling'!CH19</f>
        <v>0</v>
      </c>
      <c r="CJ19" s="141">
        <f>IF(CH19=0,0,CI19/(CH19/40))</f>
        <v>0</v>
      </c>
      <c r="CK19" s="140">
        <f>'MASTER_ ALL areas - No.seedling'!CJ19</f>
        <v>0</v>
      </c>
      <c r="CL19" s="142">
        <f>IF(CH19=0,0,CK19/(CH19/40))</f>
        <v>0</v>
      </c>
      <c r="CM19" s="135">
        <f>'MASTER_ ALL areas - No.seedling'!CL19</f>
        <v>0</v>
      </c>
      <c r="CN19" s="140">
        <f>'MASTER_ ALL areas - No.seedling'!CM19</f>
        <v>0</v>
      </c>
      <c r="CO19" s="141">
        <f>IF(CM19=0,0,CN19/(CM19/40))</f>
        <v>0</v>
      </c>
      <c r="CP19" s="140">
        <f>'MASTER_ ALL areas - No.seedling'!CO19</f>
        <v>0</v>
      </c>
      <c r="CQ19" s="142">
        <f>IF(CM19=0,0,CP19/(CM19/40))</f>
        <v>0</v>
      </c>
      <c r="CR19" s="135">
        <f>'MASTER_ ALL areas - No.seedling'!CQ19</f>
        <v>0</v>
      </c>
      <c r="CS19" s="140">
        <f>'MASTER_ ALL areas - No.seedling'!CR19</f>
        <v>0</v>
      </c>
      <c r="CT19" s="141">
        <f>IF(CR19=0,0,CS19/(CR19/40))</f>
        <v>0</v>
      </c>
      <c r="CU19" s="140">
        <f>'MASTER_ ALL areas - No.seedling'!CT19</f>
        <v>0</v>
      </c>
      <c r="CV19" s="142">
        <f>IF(CR19=0,0,CU19/(CR19/40))</f>
        <v>0</v>
      </c>
      <c r="CW19" s="139">
        <f>'MASTER_ ALL areas - No.seedling'!CV19</f>
        <v>3800</v>
      </c>
      <c r="CX19" s="140">
        <f>'MASTER_ ALL areas - No.seedling'!CW19</f>
        <v>3</v>
      </c>
      <c r="CY19" s="141">
        <f>IF(CW19=0,0,CX19/(CW19/40))</f>
        <v>3.1578947368421054E-2</v>
      </c>
      <c r="CZ19" s="140">
        <f>'MASTER_ ALL areas - No.seedling'!CY19</f>
        <v>66</v>
      </c>
      <c r="DA19" s="142">
        <f>IF(CW19=0,0,CZ19/(CW19/40))</f>
        <v>0.69473684210526321</v>
      </c>
      <c r="DB19" s="139">
        <f>'MASTER_ ALL areas - No.seedling'!DA19</f>
        <v>280</v>
      </c>
      <c r="DC19" s="140">
        <f>'MASTER_ ALL areas - No.seedling'!DB19</f>
        <v>5</v>
      </c>
      <c r="DD19" s="141">
        <f>IF(DB19=0,0,DC19/(DB19/40))</f>
        <v>0.7142857142857143</v>
      </c>
      <c r="DE19" s="140">
        <f>'MASTER_ ALL areas - No.seedling'!DD19</f>
        <v>7</v>
      </c>
      <c r="DF19" s="142">
        <f>IF(DB19=0,0,DE19/(DB19/40))</f>
        <v>1</v>
      </c>
      <c r="DG19" s="135">
        <f>'MASTER_ ALL areas - No.seedling'!DF19</f>
        <v>0</v>
      </c>
      <c r="DH19" s="140">
        <f>'MASTER_ ALL areas - No.seedling'!DG19</f>
        <v>0</v>
      </c>
      <c r="DI19" s="141">
        <f>IF(DG19=0,0,DH19/(DG19/40))</f>
        <v>0</v>
      </c>
      <c r="DJ19" s="140">
        <f>'MASTER_ ALL areas - No.seedling'!DI19</f>
        <v>0</v>
      </c>
      <c r="DK19" s="142">
        <f>IF(DG19=0,0,DJ19/(DG19/40))</f>
        <v>0</v>
      </c>
      <c r="DL19" s="135">
        <f>'MASTER_ ALL areas - No.seedling'!DK19</f>
        <v>0</v>
      </c>
      <c r="DM19" s="140">
        <f>'MASTER_ ALL areas - No.seedling'!DL19</f>
        <v>0</v>
      </c>
      <c r="DN19" s="141">
        <f>IF(DL19=0,0,DM19/(DL19/40))</f>
        <v>0</v>
      </c>
      <c r="DO19" s="140">
        <f>'MASTER_ ALL areas - No.seedling'!DN19</f>
        <v>0</v>
      </c>
      <c r="DP19" s="142">
        <f>IF(DL19=0,0,DO19/(DL19/40))</f>
        <v>0</v>
      </c>
      <c r="DQ19" s="135">
        <f>'MASTER_ ALL areas - No.seedling'!DP19</f>
        <v>0</v>
      </c>
      <c r="DR19" s="140">
        <f>'MASTER_ ALL areas - No.seedling'!DQ19</f>
        <v>0</v>
      </c>
      <c r="DS19" s="141">
        <f>IF(DQ19=0,0,DR19/(DQ19/40))</f>
        <v>0</v>
      </c>
      <c r="DT19" s="140">
        <f>'MASTER_ ALL areas - No.seedling'!DS19</f>
        <v>0</v>
      </c>
      <c r="DU19" s="142">
        <f>IF(DQ19=0,0,DT19/(DQ19/40))</f>
        <v>0</v>
      </c>
      <c r="DV19" s="135">
        <f>'MASTER_ ALL areas - No.seedling'!DU19</f>
        <v>0</v>
      </c>
      <c r="DW19" s="140">
        <f>'MASTER_ ALL areas - No.seedling'!DV19</f>
        <v>0</v>
      </c>
      <c r="DX19" s="141">
        <f>IF(DV19=0,0,DW19/(DV19/40))</f>
        <v>0</v>
      </c>
      <c r="DY19" s="140">
        <f>'MASTER_ ALL areas - No.seedling'!DX19</f>
        <v>0</v>
      </c>
      <c r="DZ19" s="142">
        <f>IF(DV19=0,0,DY19/(DV19/40))</f>
        <v>0</v>
      </c>
      <c r="EA19" s="135">
        <f>'MASTER_ ALL areas - No.seedling'!DZ19</f>
        <v>0</v>
      </c>
      <c r="EB19" s="140">
        <f>'MASTER_ ALL areas - No.seedling'!EA19</f>
        <v>0</v>
      </c>
      <c r="EC19" s="141">
        <f>IF(EA19=0,0,EB19/(EA19/40))</f>
        <v>0</v>
      </c>
      <c r="ED19" s="140">
        <f>'MASTER_ ALL areas - No.seedling'!EC19</f>
        <v>0</v>
      </c>
      <c r="EE19" s="142">
        <f>IF(EA19=0,0,ED19/(EA19/40))</f>
        <v>0</v>
      </c>
      <c r="EF19" s="135">
        <f>'MASTER_ ALL areas - No.seedling'!EE19</f>
        <v>0</v>
      </c>
      <c r="EG19" s="140">
        <f>'MASTER_ ALL areas - No.seedling'!EF19</f>
        <v>0</v>
      </c>
      <c r="EH19" s="141">
        <f>IF(EF19=0,0,EG19/(EF19/40))</f>
        <v>0</v>
      </c>
      <c r="EI19" s="140">
        <f>'MASTER_ ALL areas - No.seedling'!EH19</f>
        <v>0</v>
      </c>
      <c r="EJ19" s="142">
        <f>IF(EF19=0,0,EI19/(EF19/40))</f>
        <v>0</v>
      </c>
      <c r="EK19" s="135">
        <f>'MASTER_ ALL areas - No.seedling'!EJ19</f>
        <v>0</v>
      </c>
      <c r="EL19" s="140">
        <f>'MASTER_ ALL areas - No.seedling'!EK19</f>
        <v>0</v>
      </c>
      <c r="EM19" s="141">
        <f>IF(EK19=0,0,EL19/(EK19/40))</f>
        <v>0</v>
      </c>
      <c r="EN19" s="140">
        <f>'MASTER_ ALL areas - No.seedling'!EM19</f>
        <v>0</v>
      </c>
      <c r="EO19" s="142">
        <f>IF(EK19=0,0,EN19/(EK19/40))</f>
        <v>0</v>
      </c>
      <c r="EP19" s="135">
        <f>'MASTER_ ALL areas - No.seedling'!EO19</f>
        <v>0</v>
      </c>
      <c r="EQ19" s="140">
        <f>'MASTER_ ALL areas - No.seedling'!EP19</f>
        <v>0</v>
      </c>
      <c r="ER19" s="141">
        <f>IF(EP19=0,0,EQ19/(EP19/40))</f>
        <v>0</v>
      </c>
      <c r="ES19" s="140">
        <f>'MASTER_ ALL areas - No.seedling'!ER19</f>
        <v>0</v>
      </c>
      <c r="ET19" s="142">
        <f>IF(EP19=0,0,ES19/(EP19/40))</f>
        <v>0</v>
      </c>
      <c r="EU19" s="135">
        <f>'MASTER_ ALL areas - No.seedling'!ET19</f>
        <v>0</v>
      </c>
      <c r="EV19" s="140">
        <f>'MASTER_ ALL areas - No.seedling'!EU19</f>
        <v>0</v>
      </c>
      <c r="EW19" s="141">
        <f>IF(EU19=0,0,EV19/(EU19/40))</f>
        <v>0</v>
      </c>
      <c r="EX19" s="140">
        <f>'MASTER_ ALL areas - No.seedling'!EW19</f>
        <v>0</v>
      </c>
      <c r="EY19" s="142">
        <f>IF(EU19=0,0,EX19/(EU19/40))</f>
        <v>0</v>
      </c>
      <c r="EZ19" s="135">
        <f>'MASTER_ ALL areas - No.seedling'!EY19</f>
        <v>0</v>
      </c>
      <c r="FA19" s="140">
        <f>'MASTER_ ALL areas - No.seedling'!EZ19</f>
        <v>0</v>
      </c>
      <c r="FB19" s="141">
        <f>IF(EZ19=0,0,FA19/(EZ19/40))</f>
        <v>0</v>
      </c>
      <c r="FC19" s="140">
        <f>'MASTER_ ALL areas - No.seedling'!FB19</f>
        <v>0</v>
      </c>
      <c r="FD19" s="142">
        <f>IF(EZ19=0,0,FC19/(EZ19/40))</f>
        <v>0</v>
      </c>
      <c r="FE19" s="135">
        <f>'MASTER_ ALL areas - No.seedling'!FD19</f>
        <v>0</v>
      </c>
      <c r="FF19" s="140">
        <f>'MASTER_ ALL areas - No.seedling'!FE19</f>
        <v>0</v>
      </c>
      <c r="FG19" s="141">
        <f>IF(FE19=0,0,FF19/(FE19/40))</f>
        <v>0</v>
      </c>
      <c r="FH19" s="140">
        <f>'MASTER_ ALL areas - No.seedling'!FG19</f>
        <v>0</v>
      </c>
      <c r="FI19" s="142">
        <f>IF(FE19=0,0,FH19/(FE19/40))</f>
        <v>0</v>
      </c>
      <c r="FJ19" s="135">
        <f>'MASTER_ ALL areas - No.seedling'!FI19</f>
        <v>0</v>
      </c>
      <c r="FK19" s="140">
        <f>'MASTER_ ALL areas - No.seedling'!FJ19</f>
        <v>0</v>
      </c>
      <c r="FL19" s="141">
        <f>IF(FJ19=0,0,FK19/(FJ19/40))</f>
        <v>0</v>
      </c>
      <c r="FM19" s="140">
        <f>'MASTER_ ALL areas - No.seedling'!FL19</f>
        <v>0</v>
      </c>
      <c r="FN19" s="142">
        <f>IF(FJ19=0,0,FM19/(FJ19/40))</f>
        <v>0</v>
      </c>
      <c r="FO19" s="135">
        <f>'MASTER_ ALL areas - No.seedling'!FN19</f>
        <v>0</v>
      </c>
      <c r="FP19" s="140">
        <f>'MASTER_ ALL areas - No.seedling'!FO19</f>
        <v>0</v>
      </c>
      <c r="FQ19" s="141">
        <f>IF(FO19=0,0,FP19/(FO19/40))</f>
        <v>0</v>
      </c>
      <c r="FR19" s="140">
        <f>'MASTER_ ALL areas - No.seedling'!FQ19</f>
        <v>0</v>
      </c>
      <c r="FS19" s="142">
        <f>IF(FO19=0,0,FR19/(FO19/40))</f>
        <v>0</v>
      </c>
      <c r="FT19" s="135">
        <f>'MASTER_ ALL areas - No.seedling'!FS19</f>
        <v>0</v>
      </c>
      <c r="FU19" s="140">
        <f>'MASTER_ ALL areas - No.seedling'!FT19</f>
        <v>0</v>
      </c>
      <c r="FV19" s="141">
        <f>IF(FT19=0,0,FU19/(FT19/40))</f>
        <v>0</v>
      </c>
      <c r="FW19" s="140">
        <f>'MASTER_ ALL areas - No.seedling'!FV19</f>
        <v>0</v>
      </c>
      <c r="FX19" s="142">
        <f>IF(FT19=0,0,FW19/(FT19/40))</f>
        <v>0</v>
      </c>
      <c r="FY19" s="135">
        <f>'MASTER_ ALL areas - No.seedling'!FX19</f>
        <v>0</v>
      </c>
      <c r="FZ19" s="140">
        <f>'MASTER_ ALL areas - No.seedling'!FY19</f>
        <v>0</v>
      </c>
      <c r="GA19" s="141">
        <f>IF(FY19=0,0,FZ19/(FY19/40))</f>
        <v>0</v>
      </c>
      <c r="GB19" s="140">
        <f>'MASTER_ ALL areas - No.seedling'!GA19</f>
        <v>0</v>
      </c>
      <c r="GC19" s="142">
        <f>IF(FY19=0,0,GB19/(FY19/40))</f>
        <v>0</v>
      </c>
      <c r="GD19" s="135">
        <f>'MASTER_ ALL areas - No.seedling'!GC19</f>
        <v>0</v>
      </c>
      <c r="GE19" s="140">
        <f>'MASTER_ ALL areas - No.seedling'!GD19</f>
        <v>0</v>
      </c>
      <c r="GF19" s="141">
        <f>IF(GD19=0,0,GE19/(GD19/40))</f>
        <v>0</v>
      </c>
      <c r="GG19" s="140">
        <f>'MASTER_ ALL areas - No.seedling'!GF19</f>
        <v>0</v>
      </c>
      <c r="GH19" s="142">
        <f>IF(GD19=0,0,GG19/(GD19/40))</f>
        <v>0</v>
      </c>
      <c r="GI19" s="135">
        <f>'MASTER_ ALL areas - No.seedling'!GH19</f>
        <v>0</v>
      </c>
      <c r="GJ19" s="140">
        <f>'MASTER_ ALL areas - No.seedling'!GI19</f>
        <v>0</v>
      </c>
      <c r="GK19" s="141">
        <f>IF(GI19=0,0,GJ19/(GI19/40))</f>
        <v>0</v>
      </c>
      <c r="GL19" s="140">
        <f>'MASTER_ ALL areas - No.seedling'!GK19</f>
        <v>0</v>
      </c>
      <c r="GM19" s="142">
        <f>IF(GI19=0,0,GL19/(GI19/40))</f>
        <v>0</v>
      </c>
      <c r="GN19" s="135">
        <f>'MASTER_ ALL areas - No.seedling'!GM19</f>
        <v>0</v>
      </c>
      <c r="GO19" s="140">
        <f>'MASTER_ ALL areas - No.seedling'!GN19</f>
        <v>0</v>
      </c>
      <c r="GP19" s="141">
        <f>IF(GN19=0,0,GO19/(GN19/40))</f>
        <v>0</v>
      </c>
      <c r="GQ19" s="140">
        <f>'MASTER_ ALL areas - No.seedling'!GP19</f>
        <v>0</v>
      </c>
      <c r="GR19" s="142">
        <f>IF(GN19=0,0,GQ19/(GN19/40))</f>
        <v>0</v>
      </c>
      <c r="GS19" s="135">
        <f>'MASTER_ ALL areas - No.seedling'!GR19</f>
        <v>0</v>
      </c>
      <c r="GT19" s="140">
        <f>'MASTER_ ALL areas - No.seedling'!GS19</f>
        <v>0</v>
      </c>
      <c r="GU19" s="141">
        <f>IF(GS19=0,0,GT19/(GS19/40))</f>
        <v>0</v>
      </c>
      <c r="GV19" s="140">
        <f>'MASTER_ ALL areas - No.seedling'!GU19</f>
        <v>0</v>
      </c>
      <c r="GW19" s="142">
        <f>IF(GS19=0,0,GV19/(GS19/40))</f>
        <v>0</v>
      </c>
      <c r="GX19" s="135">
        <f>'MASTER_ ALL areas - No.seedling'!GW19</f>
        <v>0</v>
      </c>
      <c r="GY19" s="140">
        <f>'MASTER_ ALL areas - No.seedling'!GX19</f>
        <v>0</v>
      </c>
      <c r="GZ19" s="141">
        <f>IF(GX19=0,0,GY19/(GX19/40))</f>
        <v>0</v>
      </c>
      <c r="HA19" s="140">
        <f>'MASTER_ ALL areas - No.seedling'!GZ19</f>
        <v>0</v>
      </c>
      <c r="HB19" s="142">
        <f>IF(GX19=0,0,HA19/(GX19/40))</f>
        <v>0</v>
      </c>
      <c r="HC19" s="135">
        <f>'MASTER_ ALL areas - No.seedling'!HB19</f>
        <v>0</v>
      </c>
      <c r="HD19" s="140">
        <f>'MASTER_ ALL areas - No.seedling'!HC19</f>
        <v>0</v>
      </c>
      <c r="HE19" s="141">
        <f>IF(HC19=0,0,HD19/(HC19/40))</f>
        <v>0</v>
      </c>
      <c r="HF19" s="140">
        <f>'MASTER_ ALL areas - No.seedling'!HE19</f>
        <v>0</v>
      </c>
      <c r="HG19" s="142">
        <f>IF(HC19=0,0,HF19/(HC19/40))</f>
        <v>0</v>
      </c>
      <c r="HH19" s="135">
        <f>'MASTER_ ALL areas - No.seedling'!HG19</f>
        <v>0</v>
      </c>
      <c r="HI19" s="140">
        <f>'MASTER_ ALL areas - No.seedling'!HH19</f>
        <v>0</v>
      </c>
      <c r="HJ19" s="141">
        <f>IF(HH19=0,0,HI19/(HH19/40))</f>
        <v>0</v>
      </c>
      <c r="HK19" s="140">
        <f>'MASTER_ ALL areas - No.seedling'!HJ19</f>
        <v>0</v>
      </c>
      <c r="HL19" s="142">
        <f>IF(HH19=0,0,HK19/(HH19/40))</f>
        <v>0</v>
      </c>
      <c r="HM19" s="135">
        <f>'MASTER_ ALL areas - No.seedling'!HL19</f>
        <v>0</v>
      </c>
      <c r="HN19" s="140">
        <f>'MASTER_ ALL areas - No.seedling'!HM19</f>
        <v>0</v>
      </c>
      <c r="HO19" s="141">
        <f>IF(HM19=0,0,HN19/(HM19/40))</f>
        <v>0</v>
      </c>
      <c r="HP19" s="140">
        <f>'MASTER_ ALL areas - No.seedling'!HO19</f>
        <v>0</v>
      </c>
      <c r="HQ19" s="142">
        <f>IF(HM19=0,0,HP19/(HM19/40))</f>
        <v>0</v>
      </c>
      <c r="HR19" s="135">
        <f>'MASTER_ ALL areas - No.seedling'!HQ19</f>
        <v>0</v>
      </c>
      <c r="HS19" s="140">
        <f>'MASTER_ ALL areas - No.seedling'!HR19</f>
        <v>0</v>
      </c>
      <c r="HT19" s="141">
        <f>IF(HR19=0,0,HS19/(HR19/40))</f>
        <v>0</v>
      </c>
      <c r="HU19" s="140">
        <f>'MASTER_ ALL areas - No.seedling'!HT19</f>
        <v>0</v>
      </c>
      <c r="HV19" s="142">
        <f>IF(HR19=0,0,HU19/(HR19/40))</f>
        <v>0</v>
      </c>
      <c r="HW19" s="135">
        <f>'MASTER_ ALL areas - No.seedling'!HV19</f>
        <v>0</v>
      </c>
      <c r="HX19" s="140">
        <f>'MASTER_ ALL areas - No.seedling'!HW19</f>
        <v>0</v>
      </c>
      <c r="HY19" s="141">
        <f>IF(HW19=0,0,HX19/(HW19/40))</f>
        <v>0</v>
      </c>
      <c r="HZ19" s="140">
        <f>'MASTER_ ALL areas - No.seedling'!HY19</f>
        <v>0</v>
      </c>
      <c r="IA19" s="142">
        <f>IF(HW19=0,0,HZ19/(HW19/40))</f>
        <v>0</v>
      </c>
      <c r="IB19" s="135">
        <f>'MASTER_ ALL areas - No.seedling'!IA19</f>
        <v>0</v>
      </c>
      <c r="IC19" s="140">
        <f>'MASTER_ ALL areas - No.seedling'!IB19</f>
        <v>0</v>
      </c>
      <c r="ID19" s="141">
        <f>IF(IB19=0,0,IC19/(IB19/40))</f>
        <v>0</v>
      </c>
      <c r="IE19" s="140">
        <f>'MASTER_ ALL areas - No.seedling'!ID19</f>
        <v>0</v>
      </c>
      <c r="IF19" s="144">
        <f>IF(IB19=0,0,IE19/(IB19/40))</f>
        <v>0</v>
      </c>
      <c r="IG19" s="145" t="s">
        <v>134</v>
      </c>
      <c r="IH19" s="146"/>
    </row>
    <row r="20" spans="2:242" ht="33" customHeight="1" x14ac:dyDescent="0.25">
      <c r="B20" s="420">
        <v>16</v>
      </c>
      <c r="C20" s="421" t="s">
        <v>135</v>
      </c>
      <c r="D20" s="422">
        <v>215503</v>
      </c>
      <c r="E20" s="423">
        <v>9311003</v>
      </c>
      <c r="F20" s="424" t="s">
        <v>89</v>
      </c>
      <c r="G20" s="88" t="s">
        <v>136</v>
      </c>
      <c r="H20" s="459">
        <f>'MASTER_ ALL areas - No.seedling'!G20</f>
        <v>6</v>
      </c>
      <c r="I20" s="70">
        <f>'MASTER_ ALL areas - No.seedling'!H20</f>
        <v>0.15</v>
      </c>
      <c r="J20" s="71">
        <f>'MASTER_ ALL areas - No.seedling'!I20</f>
        <v>104</v>
      </c>
      <c r="K20" s="72">
        <f>'MASTER_ ALL areas - No.seedling'!J20</f>
        <v>20</v>
      </c>
      <c r="L20" s="73">
        <f t="shared" ref="L20:L27" si="89">K20*20</f>
        <v>400</v>
      </c>
      <c r="M20" s="74">
        <f>'MASTER_ ALL areas - No.seedling'!L20</f>
        <v>400</v>
      </c>
      <c r="N20" s="113">
        <f>'MASTER_ ALL areas - No.seedling'!M20</f>
        <v>0</v>
      </c>
      <c r="O20" s="114">
        <f>'MASTER_ ALL areas - No.seedling'!N20</f>
        <v>11</v>
      </c>
      <c r="P20" s="80">
        <f>'MASTER_ ALL areas - No.seedling'!O20</f>
        <v>0</v>
      </c>
      <c r="Q20" s="81">
        <f>'MASTER_ ALL areas - No.seedling'!P20</f>
        <v>0.55000000000000004</v>
      </c>
      <c r="R20" s="621"/>
      <c r="S20" s="617">
        <f>'MASTER_ ALL areas - No.seedling'!R20</f>
        <v>400</v>
      </c>
      <c r="T20" s="76">
        <f>'MASTER_ ALL areas - No.seedling'!S20</f>
        <v>0</v>
      </c>
      <c r="U20" s="77">
        <f t="shared" ref="U20:U27" si="90">IF(S20=0,0,T20/(S20/20))</f>
        <v>0</v>
      </c>
      <c r="V20" s="82">
        <f>'MASTER_ ALL areas - No.seedling'!U20</f>
        <v>11</v>
      </c>
      <c r="W20" s="80">
        <f t="shared" ref="W20:W27" si="91">IF(S20=0,0,V20/(S20/20))</f>
        <v>0.55000000000000004</v>
      </c>
      <c r="X20" s="619">
        <f>'MASTER_ ALL areas - No.seedling'!W20</f>
        <v>0</v>
      </c>
      <c r="Y20" s="82">
        <f>'MASTER_ ALL areas - No.seedling'!X20</f>
        <v>0</v>
      </c>
      <c r="Z20" s="77">
        <f t="shared" ref="Z20:Z27" si="92">IF(X20=0,0,Y20/(X20/20))</f>
        <v>0</v>
      </c>
      <c r="AA20" s="82">
        <f>'MASTER_ ALL areas - No.seedling'!Z20</f>
        <v>0</v>
      </c>
      <c r="AB20" s="80">
        <f t="shared" ref="AB20:AB27" si="93">IF(X20=0,0,AA20/(X20/20))</f>
        <v>0</v>
      </c>
      <c r="AC20" s="76">
        <f>'MASTER_ ALL areas - No.seedling'!AB20</f>
        <v>0</v>
      </c>
      <c r="AD20" s="76">
        <f>'MASTER_ ALL areas - No.seedling'!AC20</f>
        <v>0</v>
      </c>
      <c r="AE20" s="77">
        <f t="shared" ref="AE20:AE27" si="94">IF(AC20=0,0,AD20/(AC20/20))</f>
        <v>0</v>
      </c>
      <c r="AF20" s="82">
        <f>'MASTER_ ALL areas - No.seedling'!AE20</f>
        <v>0</v>
      </c>
      <c r="AG20" s="80">
        <f t="shared" ref="AG20:AG27" si="95">IF(AC20=0,0,AF20/(AC20/20))</f>
        <v>0</v>
      </c>
      <c r="AH20" s="76">
        <f>'MASTER_ ALL areas - No.seedling'!AG20</f>
        <v>0</v>
      </c>
      <c r="AI20" s="76">
        <f>'MASTER_ ALL areas - No.seedling'!AH20</f>
        <v>0</v>
      </c>
      <c r="AJ20" s="77">
        <f t="shared" ref="AJ20:AJ27" si="96">IF(AH20=0,0,AI20/(AH20/20))</f>
        <v>0</v>
      </c>
      <c r="AK20" s="82">
        <f>'MASTER_ ALL areas - No.seedling'!AJ20</f>
        <v>0</v>
      </c>
      <c r="AL20" s="81">
        <f t="shared" ref="AL20:AL27" si="97">IF(AH20=0,0,AK20/(AH20/20))</f>
        <v>0</v>
      </c>
      <c r="AM20" s="621"/>
      <c r="AN20" s="617">
        <f>'MASTER_ ALL areas - No.seedling'!AM20</f>
        <v>180</v>
      </c>
      <c r="AO20" s="76">
        <f>'MASTER_ ALL areas - No.seedling'!AN20</f>
        <v>0</v>
      </c>
      <c r="AP20" s="77">
        <f t="shared" ref="AP20:AP27" si="98">IF(AN20=0,0,AO20/(AN20/20))</f>
        <v>0</v>
      </c>
      <c r="AQ20" s="82">
        <f>'MASTER_ ALL areas - No.seedling'!AP20</f>
        <v>8</v>
      </c>
      <c r="AR20" s="77">
        <f t="shared" ref="AR20:AR27" si="99">IF(AN20=0,0,AQ20/(AN20/20))</f>
        <v>0.88888888888888884</v>
      </c>
      <c r="AS20" s="82">
        <f>'MASTER_ ALL areas - No.seedling'!AR20</f>
        <v>0</v>
      </c>
      <c r="AT20" s="76">
        <f>'MASTER_ ALL areas - No.seedling'!AS20</f>
        <v>0</v>
      </c>
      <c r="AU20" s="77">
        <f t="shared" ref="AU20:AU27" si="100">IF(AS20=0,0,AT20/(AS20/20))</f>
        <v>0</v>
      </c>
      <c r="AV20" s="82">
        <f>'MASTER_ ALL areas - No.seedling'!AU20</f>
        <v>0</v>
      </c>
      <c r="AW20" s="77">
        <f t="shared" ref="AW20:AW27" si="101">IF(AS20=0,0,AV20/(AS20/20))</f>
        <v>0</v>
      </c>
      <c r="AX20" s="71">
        <f>'MASTER_ ALL areas - No.seedling'!AW20</f>
        <v>180</v>
      </c>
      <c r="AY20" s="82">
        <f>'MASTER_ ALL areas - No.seedling'!AX20</f>
        <v>0</v>
      </c>
      <c r="AZ20" s="77">
        <f t="shared" ref="AZ20:AZ27" si="102">IF(AX20=0,0,AY20/(AX20/20))</f>
        <v>0</v>
      </c>
      <c r="BA20" s="82">
        <f>'MASTER_ ALL areas - No.seedling'!AZ20</f>
        <v>3</v>
      </c>
      <c r="BB20" s="77">
        <f t="shared" ref="BB20:BB27" si="103">IF(AX20=0,0,BA20/(AX20/20))</f>
        <v>0.33333333333333331</v>
      </c>
      <c r="BC20" s="82">
        <f>'MASTER_ ALL areas - No.seedling'!BB20</f>
        <v>0</v>
      </c>
      <c r="BD20" s="76">
        <f>'MASTER_ ALL areas - No.seedling'!BC20</f>
        <v>0</v>
      </c>
      <c r="BE20" s="77">
        <f t="shared" ref="BE20:BE27" si="104">IF(BC20=0,0,BD20/(BC20/20))</f>
        <v>0</v>
      </c>
      <c r="BF20" s="82">
        <f>'MASTER_ ALL areas - No.seedling'!BE20</f>
        <v>0</v>
      </c>
      <c r="BG20" s="77">
        <f t="shared" ref="BG20:BG27" si="105">IF(BC20=0,0,BF20/(BC20/20))</f>
        <v>0</v>
      </c>
      <c r="BH20" s="82">
        <f>'MASTER_ ALL areas - No.seedling'!BG20</f>
        <v>40</v>
      </c>
      <c r="BI20" s="76">
        <f>'MASTER_ ALL areas - No.seedling'!BH20</f>
        <v>0</v>
      </c>
      <c r="BJ20" s="77">
        <f t="shared" ref="BJ20:BJ27" si="106">IF(BH20=0,0,BI20/(BH20/20))</f>
        <v>0</v>
      </c>
      <c r="BK20" s="82">
        <f>'MASTER_ ALL areas - No.seedling'!BJ20</f>
        <v>0</v>
      </c>
      <c r="BL20" s="77">
        <f t="shared" ref="BL20:BL27" si="107">IF(BH20=0,0,BK20/(BH20/20))</f>
        <v>0</v>
      </c>
      <c r="BM20" s="82">
        <f>'MASTER_ ALL areas - No.seedling'!BL20</f>
        <v>0</v>
      </c>
      <c r="BN20" s="76">
        <f>'MASTER_ ALL areas - No.seedling'!BM20</f>
        <v>0</v>
      </c>
      <c r="BO20" s="77">
        <f t="shared" ref="BO20:BO27" si="108">IF(BM20=0,0,BN20/(BM20/20))</f>
        <v>0</v>
      </c>
      <c r="BP20" s="82">
        <f>'MASTER_ ALL areas - No.seedling'!BO20</f>
        <v>0</v>
      </c>
      <c r="BQ20" s="77">
        <f t="shared" ref="BQ20:BQ27" si="109">IF(BM20=0,0,BP20/(BM20/20))</f>
        <v>0</v>
      </c>
      <c r="BR20" s="82">
        <f>'MASTER_ ALL areas - No.seedling'!BQ20</f>
        <v>0</v>
      </c>
      <c r="BS20" s="76">
        <f>'MASTER_ ALL areas - No.seedling'!BR20</f>
        <v>0</v>
      </c>
      <c r="BT20" s="77">
        <f t="shared" ref="BT20:BT27" si="110">IF(BR20=0,0,BS20/(BR20/20))</f>
        <v>0</v>
      </c>
      <c r="BU20" s="82">
        <f>'MASTER_ ALL areas - No.seedling'!BT20</f>
        <v>0</v>
      </c>
      <c r="BV20" s="77">
        <f t="shared" ref="BV20:BV27" si="111">IF(BR20=0,0,BU20/(BR20/20))</f>
        <v>0</v>
      </c>
      <c r="BW20" s="82">
        <f>'MASTER_ ALL areas - No.seedling'!BV20</f>
        <v>0</v>
      </c>
      <c r="BX20" s="76">
        <f>'MASTER_ ALL areas - No.seedling'!BW20</f>
        <v>0</v>
      </c>
      <c r="BY20" s="77">
        <f t="shared" ref="BY20:BY27" si="112">IF(BW20=0,0,BX20/(BW20/20))</f>
        <v>0</v>
      </c>
      <c r="BZ20" s="82">
        <f>'MASTER_ ALL areas - No.seedling'!BY20</f>
        <v>0</v>
      </c>
      <c r="CA20" s="81">
        <f t="shared" ref="CA20:CA27" si="113">IF(BW20=0,0,BZ20/(BW20/20))</f>
        <v>0</v>
      </c>
      <c r="CB20" s="79"/>
      <c r="CC20" s="75">
        <f>'MASTER_ ALL areas - No.seedling'!CB20</f>
        <v>180</v>
      </c>
      <c r="CD20" s="76">
        <f>'MASTER_ ALL areas - No.seedling'!CC20</f>
        <v>0</v>
      </c>
      <c r="CE20" s="80">
        <f t="shared" ref="CE20:CE27" si="114">IF(CC20=0,0,CD20/(CC20/20))</f>
        <v>0</v>
      </c>
      <c r="CF20" s="76">
        <f>'MASTER_ ALL areas - No.seedling'!CE20</f>
        <v>8</v>
      </c>
      <c r="CG20" s="81">
        <f t="shared" ref="CG20:CG27" si="115">IF(CC20=0,0,CF20/(CC20/20))</f>
        <v>0.88888888888888884</v>
      </c>
      <c r="CH20" s="113">
        <f>'MASTER_ ALL areas - No.seedling'!CG20</f>
        <v>0</v>
      </c>
      <c r="CI20" s="76">
        <f>'MASTER_ ALL areas - No.seedling'!CH20</f>
        <v>0</v>
      </c>
      <c r="CJ20" s="80">
        <f t="shared" ref="CJ20:CJ27" si="116">IF(CH20=0,0,CI20/(CH20/20))</f>
        <v>0</v>
      </c>
      <c r="CK20" s="76">
        <f>'MASTER_ ALL areas - No.seedling'!CJ20</f>
        <v>0</v>
      </c>
      <c r="CL20" s="81">
        <f t="shared" ref="CL20:CL27" si="117">IF(CH20=0,0,CK20/(CH20/20))</f>
        <v>0</v>
      </c>
      <c r="CM20" s="113">
        <f>'MASTER_ ALL areas - No.seedling'!CL20</f>
        <v>0</v>
      </c>
      <c r="CN20" s="76">
        <f>'MASTER_ ALL areas - No.seedling'!CM20</f>
        <v>0</v>
      </c>
      <c r="CO20" s="80">
        <f t="shared" ref="CO20:CO27" si="118">IF(CM20=0,0,CN20/(CM20/20))</f>
        <v>0</v>
      </c>
      <c r="CP20" s="76">
        <f>'MASTER_ ALL areas - No.seedling'!CO20</f>
        <v>0</v>
      </c>
      <c r="CQ20" s="81">
        <f t="shared" ref="CQ20:CQ27" si="119">IF(CM20=0,0,CP20/(CM20/20))</f>
        <v>0</v>
      </c>
      <c r="CR20" s="113">
        <f>'MASTER_ ALL areas - No.seedling'!CQ20</f>
        <v>0</v>
      </c>
      <c r="CS20" s="76">
        <f>'MASTER_ ALL areas - No.seedling'!CR20</f>
        <v>0</v>
      </c>
      <c r="CT20" s="80">
        <f t="shared" ref="CT20:CT27" si="120">IF(CR20=0,0,CS20/(CR20/20))</f>
        <v>0</v>
      </c>
      <c r="CU20" s="76">
        <f>'MASTER_ ALL areas - No.seedling'!CT20</f>
        <v>0</v>
      </c>
      <c r="CV20" s="81">
        <f t="shared" ref="CV20:CV27" si="121">IF(CR20=0,0,CU20/(CR20/20))</f>
        <v>0</v>
      </c>
      <c r="CW20" s="113">
        <f>'MASTER_ ALL areas - No.seedling'!CV20</f>
        <v>0</v>
      </c>
      <c r="CX20" s="76">
        <f>'MASTER_ ALL areas - No.seedling'!CW20</f>
        <v>0</v>
      </c>
      <c r="CY20" s="80">
        <f t="shared" ref="CY20:CY27" si="122">IF(CW20=0,0,CX20/(CW20/20))</f>
        <v>0</v>
      </c>
      <c r="CZ20" s="76">
        <f>'MASTER_ ALL areas - No.seedling'!CY20</f>
        <v>0</v>
      </c>
      <c r="DA20" s="81">
        <f t="shared" ref="DA20:DA27" si="123">IF(CW20=0,0,CZ20/(CW20/20))</f>
        <v>0</v>
      </c>
      <c r="DB20" s="113">
        <f>'MASTER_ ALL areas - No.seedling'!DA20</f>
        <v>0</v>
      </c>
      <c r="DC20" s="76">
        <f>'MASTER_ ALL areas - No.seedling'!DB20</f>
        <v>0</v>
      </c>
      <c r="DD20" s="80">
        <f t="shared" ref="DD20:DD27" si="124">IF(DB20=0,0,DC20/(DB20/20))</f>
        <v>0</v>
      </c>
      <c r="DE20" s="76">
        <f>'MASTER_ ALL areas - No.seedling'!DD20</f>
        <v>0</v>
      </c>
      <c r="DF20" s="81">
        <f t="shared" ref="DF20:DF27" si="125">IF(DB20=0,0,DE20/(DB20/20))</f>
        <v>0</v>
      </c>
      <c r="DG20" s="113">
        <f>'MASTER_ ALL areas - No.seedling'!DF20</f>
        <v>0</v>
      </c>
      <c r="DH20" s="76">
        <f>'MASTER_ ALL areas - No.seedling'!DG20</f>
        <v>0</v>
      </c>
      <c r="DI20" s="80">
        <f t="shared" ref="DI20:DI27" si="126">IF(DG20=0,0,DH20/(DG20/20))</f>
        <v>0</v>
      </c>
      <c r="DJ20" s="76">
        <f>'MASTER_ ALL areas - No.seedling'!DI20</f>
        <v>0</v>
      </c>
      <c r="DK20" s="81">
        <f t="shared" ref="DK20:DK27" si="127">IF(DG20=0,0,DJ20/(DG20/20))</f>
        <v>0</v>
      </c>
      <c r="DL20" s="113">
        <f>'MASTER_ ALL areas - No.seedling'!DK20</f>
        <v>0</v>
      </c>
      <c r="DM20" s="76">
        <f>'MASTER_ ALL areas - No.seedling'!DL20</f>
        <v>0</v>
      </c>
      <c r="DN20" s="80">
        <f t="shared" ref="DN20:DN27" si="128">IF(DL20=0,0,DM20/(DL20/20))</f>
        <v>0</v>
      </c>
      <c r="DO20" s="76">
        <f>'MASTER_ ALL areas - No.seedling'!DN20</f>
        <v>0</v>
      </c>
      <c r="DP20" s="81">
        <f t="shared" ref="DP20:DP27" si="129">IF(DL20=0,0,DO20/(DL20/20))</f>
        <v>0</v>
      </c>
      <c r="DQ20" s="75">
        <f>'MASTER_ ALL areas - No.seedling'!DP20</f>
        <v>180</v>
      </c>
      <c r="DR20" s="76">
        <f>'MASTER_ ALL areas - No.seedling'!DQ20</f>
        <v>0</v>
      </c>
      <c r="DS20" s="80">
        <f t="shared" ref="DS20:DS27" si="130">IF(DQ20=0,0,DR20/(DQ20/20))</f>
        <v>0</v>
      </c>
      <c r="DT20" s="76">
        <f>'MASTER_ ALL areas - No.seedling'!DS20</f>
        <v>3</v>
      </c>
      <c r="DU20" s="81">
        <f t="shared" ref="DU20:DU27" si="131">IF(DQ20=0,0,DT20/(DQ20/20))</f>
        <v>0.33333333333333331</v>
      </c>
      <c r="DV20" s="113">
        <f>'MASTER_ ALL areas - No.seedling'!DU20</f>
        <v>0</v>
      </c>
      <c r="DW20" s="76">
        <f>'MASTER_ ALL areas - No.seedling'!DV20</f>
        <v>0</v>
      </c>
      <c r="DX20" s="80">
        <f t="shared" ref="DX20:DX27" si="132">IF(DV20=0,0,DW20/(DV20/20))</f>
        <v>0</v>
      </c>
      <c r="DY20" s="76">
        <f>'MASTER_ ALL areas - No.seedling'!DX20</f>
        <v>0</v>
      </c>
      <c r="DZ20" s="81">
        <f t="shared" ref="DZ20:DZ27" si="133">IF(DV20=0,0,DY20/(DV20/20))</f>
        <v>0</v>
      </c>
      <c r="EA20" s="113">
        <f>'MASTER_ ALL areas - No.seedling'!DZ20</f>
        <v>0</v>
      </c>
      <c r="EB20" s="76">
        <f>'MASTER_ ALL areas - No.seedling'!EA20</f>
        <v>0</v>
      </c>
      <c r="EC20" s="80">
        <f t="shared" ref="EC20:EC27" si="134">IF(EA20=0,0,EB20/(EA20/20))</f>
        <v>0</v>
      </c>
      <c r="ED20" s="76">
        <f>'MASTER_ ALL areas - No.seedling'!EC20</f>
        <v>0</v>
      </c>
      <c r="EE20" s="81">
        <f t="shared" ref="EE20:EE27" si="135">IF(EA20=0,0,ED20/(EA20/20))</f>
        <v>0</v>
      </c>
      <c r="EF20" s="113">
        <f>'MASTER_ ALL areas - No.seedling'!EE20</f>
        <v>0</v>
      </c>
      <c r="EG20" s="76">
        <f>'MASTER_ ALL areas - No.seedling'!EF20</f>
        <v>0</v>
      </c>
      <c r="EH20" s="80">
        <f t="shared" ref="EH20:EH27" si="136">IF(EF20=0,0,EG20/(EF20/20))</f>
        <v>0</v>
      </c>
      <c r="EI20" s="76">
        <f>'MASTER_ ALL areas - No.seedling'!EH20</f>
        <v>0</v>
      </c>
      <c r="EJ20" s="81">
        <f t="shared" ref="EJ20:EJ27" si="137">IF(EF20=0,0,EI20/(EF20/20))</f>
        <v>0</v>
      </c>
      <c r="EK20" s="113">
        <f>'MASTER_ ALL areas - No.seedling'!EJ20</f>
        <v>0</v>
      </c>
      <c r="EL20" s="76">
        <f>'MASTER_ ALL areas - No.seedling'!EK20</f>
        <v>0</v>
      </c>
      <c r="EM20" s="80">
        <f t="shared" ref="EM20:EM27" si="138">IF(EK20=0,0,EL20/(EK20/20))</f>
        <v>0</v>
      </c>
      <c r="EN20" s="76">
        <f>'MASTER_ ALL areas - No.seedling'!EM20</f>
        <v>0</v>
      </c>
      <c r="EO20" s="81">
        <f t="shared" ref="EO20:EO27" si="139">IF(EK20=0,0,EN20/(EK20/20))</f>
        <v>0</v>
      </c>
      <c r="EP20" s="113">
        <f>'MASTER_ ALL areas - No.seedling'!EO20</f>
        <v>0</v>
      </c>
      <c r="EQ20" s="76">
        <f>'MASTER_ ALL areas - No.seedling'!EP20</f>
        <v>0</v>
      </c>
      <c r="ER20" s="80">
        <f t="shared" ref="ER20:ER27" si="140">IF(EP20=0,0,EQ20/(EP20/20))</f>
        <v>0</v>
      </c>
      <c r="ES20" s="76">
        <f>'MASTER_ ALL areas - No.seedling'!ER20</f>
        <v>0</v>
      </c>
      <c r="ET20" s="81">
        <f t="shared" ref="ET20:ET27" si="141">IF(EP20=0,0,ES20/(EP20/20))</f>
        <v>0</v>
      </c>
      <c r="EU20" s="113">
        <f>'MASTER_ ALL areas - No.seedling'!ET20</f>
        <v>0</v>
      </c>
      <c r="EV20" s="76">
        <f>'MASTER_ ALL areas - No.seedling'!EU20</f>
        <v>0</v>
      </c>
      <c r="EW20" s="80">
        <f t="shared" ref="EW20:EW27" si="142">IF(EU20=0,0,EV20/(EU20/20))</f>
        <v>0</v>
      </c>
      <c r="EX20" s="76">
        <f>'MASTER_ ALL areas - No.seedling'!EW20</f>
        <v>0</v>
      </c>
      <c r="EY20" s="81">
        <f t="shared" ref="EY20:EY27" si="143">IF(EU20=0,0,EX20/(EU20/20))</f>
        <v>0</v>
      </c>
      <c r="EZ20" s="113">
        <f>'MASTER_ ALL areas - No.seedling'!EY20</f>
        <v>0</v>
      </c>
      <c r="FA20" s="76">
        <f>'MASTER_ ALL areas - No.seedling'!EZ20</f>
        <v>0</v>
      </c>
      <c r="FB20" s="80">
        <f t="shared" ref="FB20:FB27" si="144">IF(EZ20=0,0,FA20/(EZ20/20))</f>
        <v>0</v>
      </c>
      <c r="FC20" s="76">
        <f>'MASTER_ ALL areas - No.seedling'!FB20</f>
        <v>0</v>
      </c>
      <c r="FD20" s="81">
        <f t="shared" ref="FD20:FD27" si="145">IF(EZ20=0,0,FC20/(EZ20/20))</f>
        <v>0</v>
      </c>
      <c r="FE20" s="75">
        <f>'MASTER_ ALL areas - No.seedling'!FD20</f>
        <v>40</v>
      </c>
      <c r="FF20" s="76">
        <f>'MASTER_ ALL areas - No.seedling'!FE20</f>
        <v>0</v>
      </c>
      <c r="FG20" s="80">
        <f t="shared" ref="FG20:FG27" si="146">IF(FE20=0,0,FF20/(FE20/20))</f>
        <v>0</v>
      </c>
      <c r="FH20" s="76">
        <f>'MASTER_ ALL areas - No.seedling'!FG20</f>
        <v>0</v>
      </c>
      <c r="FI20" s="81">
        <f t="shared" ref="FI20:FI27" si="147">IF(FE20=0,0,FH20/(FE20/20))</f>
        <v>0</v>
      </c>
      <c r="FJ20" s="113">
        <f>'MASTER_ ALL areas - No.seedling'!FI20</f>
        <v>0</v>
      </c>
      <c r="FK20" s="76">
        <f>'MASTER_ ALL areas - No.seedling'!FJ20</f>
        <v>0</v>
      </c>
      <c r="FL20" s="80">
        <f t="shared" ref="FL20:FL27" si="148">IF(FJ20=0,0,FK20/(FJ20/20))</f>
        <v>0</v>
      </c>
      <c r="FM20" s="76">
        <f>'MASTER_ ALL areas - No.seedling'!FL20</f>
        <v>0</v>
      </c>
      <c r="FN20" s="81">
        <f t="shared" ref="FN20:FN27" si="149">IF(FJ20=0,0,FM20/(FJ20/20))</f>
        <v>0</v>
      </c>
      <c r="FO20" s="113">
        <f>'MASTER_ ALL areas - No.seedling'!FN20</f>
        <v>0</v>
      </c>
      <c r="FP20" s="76">
        <f>'MASTER_ ALL areas - No.seedling'!FO20</f>
        <v>0</v>
      </c>
      <c r="FQ20" s="80">
        <f t="shared" ref="FQ20:FQ27" si="150">IF(FO20=0,0,FP20/(FO20/20))</f>
        <v>0</v>
      </c>
      <c r="FR20" s="76">
        <f>'MASTER_ ALL areas - No.seedling'!FQ20</f>
        <v>0</v>
      </c>
      <c r="FS20" s="81">
        <f t="shared" ref="FS20:FS27" si="151">IF(FO20=0,0,FR20/(FO20/20))</f>
        <v>0</v>
      </c>
      <c r="FT20" s="113">
        <f>'MASTER_ ALL areas - No.seedling'!FS20</f>
        <v>0</v>
      </c>
      <c r="FU20" s="76">
        <f>'MASTER_ ALL areas - No.seedling'!FT20</f>
        <v>0</v>
      </c>
      <c r="FV20" s="80">
        <f t="shared" ref="FV20:FV27" si="152">IF(FT20=0,0,FU20/(FT20/20))</f>
        <v>0</v>
      </c>
      <c r="FW20" s="76">
        <f>'MASTER_ ALL areas - No.seedling'!FV20</f>
        <v>0</v>
      </c>
      <c r="FX20" s="81">
        <f t="shared" ref="FX20:FX27" si="153">IF(FT20=0,0,FW20/(FT20/20))</f>
        <v>0</v>
      </c>
      <c r="FY20" s="113">
        <f>'MASTER_ ALL areas - No.seedling'!FX20</f>
        <v>0</v>
      </c>
      <c r="FZ20" s="76">
        <f>'MASTER_ ALL areas - No.seedling'!FY20</f>
        <v>0</v>
      </c>
      <c r="GA20" s="80">
        <f t="shared" ref="GA20:GA27" si="154">IF(FY20=0,0,FZ20/(FY20/20))</f>
        <v>0</v>
      </c>
      <c r="GB20" s="76">
        <f>'MASTER_ ALL areas - No.seedling'!GA20</f>
        <v>0</v>
      </c>
      <c r="GC20" s="81">
        <f t="shared" ref="GC20:GC27" si="155">IF(FY20=0,0,GB20/(FY20/20))</f>
        <v>0</v>
      </c>
      <c r="GD20" s="113">
        <f>'MASTER_ ALL areas - No.seedling'!GC20</f>
        <v>0</v>
      </c>
      <c r="GE20" s="76">
        <f>'MASTER_ ALL areas - No.seedling'!GD20</f>
        <v>0</v>
      </c>
      <c r="GF20" s="80">
        <f t="shared" ref="GF20:GF27" si="156">IF(GD20=0,0,GE20/(GD20/20))</f>
        <v>0</v>
      </c>
      <c r="GG20" s="76">
        <f>'MASTER_ ALL areas - No.seedling'!GF20</f>
        <v>0</v>
      </c>
      <c r="GH20" s="81">
        <f t="shared" ref="GH20:GH27" si="157">IF(GD20=0,0,GG20/(GD20/20))</f>
        <v>0</v>
      </c>
      <c r="GI20" s="113">
        <f>'MASTER_ ALL areas - No.seedling'!GH20</f>
        <v>0</v>
      </c>
      <c r="GJ20" s="76">
        <f>'MASTER_ ALL areas - No.seedling'!GI20</f>
        <v>0</v>
      </c>
      <c r="GK20" s="80">
        <f t="shared" ref="GK20:GK27" si="158">IF(GI20=0,0,GJ20/(GI20/20))</f>
        <v>0</v>
      </c>
      <c r="GL20" s="76">
        <f>'MASTER_ ALL areas - No.seedling'!GK20</f>
        <v>0</v>
      </c>
      <c r="GM20" s="81">
        <f t="shared" ref="GM20:GM27" si="159">IF(GI20=0,0,GL20/(GI20/20))</f>
        <v>0</v>
      </c>
      <c r="GN20" s="113">
        <f>'MASTER_ ALL areas - No.seedling'!GM20</f>
        <v>0</v>
      </c>
      <c r="GO20" s="76">
        <f>'MASTER_ ALL areas - No.seedling'!GN20</f>
        <v>0</v>
      </c>
      <c r="GP20" s="80">
        <f t="shared" ref="GP20:GP27" si="160">IF(GN20=0,0,GO20/(GN20/20))</f>
        <v>0</v>
      </c>
      <c r="GQ20" s="76">
        <f>'MASTER_ ALL areas - No.seedling'!GP20</f>
        <v>0</v>
      </c>
      <c r="GR20" s="81">
        <f t="shared" ref="GR20:GR27" si="161">IF(GN20=0,0,GQ20/(GN20/20))</f>
        <v>0</v>
      </c>
      <c r="GS20" s="113">
        <f>'MASTER_ ALL areas - No.seedling'!GR20</f>
        <v>0</v>
      </c>
      <c r="GT20" s="76">
        <f>'MASTER_ ALL areas - No.seedling'!GS20</f>
        <v>0</v>
      </c>
      <c r="GU20" s="80">
        <f t="shared" ref="GU20:GU27" si="162">IF(GS20=0,0,GT20/(GS20/20))</f>
        <v>0</v>
      </c>
      <c r="GV20" s="76">
        <f>'MASTER_ ALL areas - No.seedling'!GU20</f>
        <v>0</v>
      </c>
      <c r="GW20" s="81">
        <f t="shared" ref="GW20:GW27" si="163">IF(GS20=0,0,GV20/(GS20/20))</f>
        <v>0</v>
      </c>
      <c r="GX20" s="113">
        <f>'MASTER_ ALL areas - No.seedling'!GW20</f>
        <v>0</v>
      </c>
      <c r="GY20" s="76">
        <f>'MASTER_ ALL areas - No.seedling'!GX20</f>
        <v>0</v>
      </c>
      <c r="GZ20" s="80">
        <f t="shared" ref="GZ20:GZ27" si="164">IF(GX20=0,0,GY20/(GX20/20))</f>
        <v>0</v>
      </c>
      <c r="HA20" s="76">
        <f>'MASTER_ ALL areas - No.seedling'!GZ20</f>
        <v>0</v>
      </c>
      <c r="HB20" s="81">
        <f t="shared" ref="HB20:HB27" si="165">IF(GX20=0,0,HA20/(GX20/20))</f>
        <v>0</v>
      </c>
      <c r="HC20" s="113">
        <f>'MASTER_ ALL areas - No.seedling'!HB20</f>
        <v>0</v>
      </c>
      <c r="HD20" s="76">
        <f>'MASTER_ ALL areas - No.seedling'!HC20</f>
        <v>0</v>
      </c>
      <c r="HE20" s="80">
        <f t="shared" ref="HE20:HE27" si="166">IF(HC20=0,0,HD20/(HC20/20))</f>
        <v>0</v>
      </c>
      <c r="HF20" s="76">
        <f>'MASTER_ ALL areas - No.seedling'!HE20</f>
        <v>0</v>
      </c>
      <c r="HG20" s="81">
        <f t="shared" ref="HG20:HG27" si="167">IF(HC20=0,0,HF20/(HC20/20))</f>
        <v>0</v>
      </c>
      <c r="HH20" s="113">
        <f>'MASTER_ ALL areas - No.seedling'!HG20</f>
        <v>0</v>
      </c>
      <c r="HI20" s="76">
        <f>'MASTER_ ALL areas - No.seedling'!HH20</f>
        <v>0</v>
      </c>
      <c r="HJ20" s="80">
        <f t="shared" ref="HJ20:HJ27" si="168">IF(HH20=0,0,HI20/(HH20/20))</f>
        <v>0</v>
      </c>
      <c r="HK20" s="76">
        <f>'MASTER_ ALL areas - No.seedling'!HJ20</f>
        <v>0</v>
      </c>
      <c r="HL20" s="81">
        <f t="shared" ref="HL20:HL27" si="169">IF(HH20=0,0,HK20/(HH20/20))</f>
        <v>0</v>
      </c>
      <c r="HM20" s="113">
        <f>'MASTER_ ALL areas - No.seedling'!HL20</f>
        <v>0</v>
      </c>
      <c r="HN20" s="76">
        <f>'MASTER_ ALL areas - No.seedling'!HM20</f>
        <v>0</v>
      </c>
      <c r="HO20" s="80">
        <f t="shared" ref="HO20:HO27" si="170">IF(HM20=0,0,HN20/(HM20/20))</f>
        <v>0</v>
      </c>
      <c r="HP20" s="76">
        <f>'MASTER_ ALL areas - No.seedling'!HO20</f>
        <v>0</v>
      </c>
      <c r="HQ20" s="81">
        <f t="shared" ref="HQ20:HQ27" si="171">IF(HM20=0,0,HP20/(HM20/20))</f>
        <v>0</v>
      </c>
      <c r="HR20" s="113">
        <f>'MASTER_ ALL areas - No.seedling'!HQ20</f>
        <v>0</v>
      </c>
      <c r="HS20" s="76">
        <f>'MASTER_ ALL areas - No.seedling'!HR20</f>
        <v>0</v>
      </c>
      <c r="HT20" s="80">
        <f t="shared" ref="HT20:HT27" si="172">IF(HR20=0,0,HS20/(HR20/20))</f>
        <v>0</v>
      </c>
      <c r="HU20" s="76">
        <f>'MASTER_ ALL areas - No.seedling'!HT20</f>
        <v>0</v>
      </c>
      <c r="HV20" s="81">
        <f t="shared" ref="HV20:HV27" si="173">IF(HR20=0,0,HU20/(HR20/20))</f>
        <v>0</v>
      </c>
      <c r="HW20" s="113">
        <f>'MASTER_ ALL areas - No.seedling'!HV20</f>
        <v>0</v>
      </c>
      <c r="HX20" s="76">
        <f>'MASTER_ ALL areas - No.seedling'!HW20</f>
        <v>0</v>
      </c>
      <c r="HY20" s="80">
        <f t="shared" ref="HY20:HY27" si="174">IF(HW20=0,0,HX20/(HW20/20))</f>
        <v>0</v>
      </c>
      <c r="HZ20" s="76">
        <f>'MASTER_ ALL areas - No.seedling'!HY20</f>
        <v>0</v>
      </c>
      <c r="IA20" s="81">
        <f t="shared" ref="IA20:IA27" si="175">IF(HW20=0,0,HZ20/(HW20/20))</f>
        <v>0</v>
      </c>
      <c r="IB20" s="113">
        <f>'MASTER_ ALL areas - No.seedling'!IA20</f>
        <v>0</v>
      </c>
      <c r="IC20" s="76">
        <f>'MASTER_ ALL areas - No.seedling'!IB20</f>
        <v>0</v>
      </c>
      <c r="ID20" s="80">
        <f t="shared" ref="ID20:ID27" si="176">IF(IB20=0,0,IC20/(IB20/20))</f>
        <v>0</v>
      </c>
      <c r="IE20" s="76">
        <f>'MASTER_ ALL areas - No.seedling'!ID20</f>
        <v>0</v>
      </c>
      <c r="IF20" s="85">
        <f t="shared" ref="IF20:IF27" si="177">IF(IB20=0,0,IE20/(IB20/20))</f>
        <v>0</v>
      </c>
      <c r="IG20" s="86" t="s">
        <v>137</v>
      </c>
      <c r="IH20" s="87"/>
    </row>
    <row r="21" spans="2:242" ht="33" customHeight="1" x14ac:dyDescent="0.25">
      <c r="B21" s="420">
        <v>17</v>
      </c>
      <c r="C21" s="421" t="s">
        <v>138</v>
      </c>
      <c r="D21" s="422">
        <v>214450</v>
      </c>
      <c r="E21" s="423">
        <v>931210</v>
      </c>
      <c r="F21" s="424" t="s">
        <v>89</v>
      </c>
      <c r="G21" s="88" t="s">
        <v>96</v>
      </c>
      <c r="H21" s="459" t="str">
        <f>'MASTER_ ALL areas - No.seedling'!G21</f>
        <v>5(6)</v>
      </c>
      <c r="I21" s="70">
        <f>'MASTER_ ALL areas - No.seedling'!H21</f>
        <v>0.5</v>
      </c>
      <c r="J21" s="71">
        <f>'MASTER_ ALL areas - No.seedling'!I21</f>
        <v>34.6</v>
      </c>
      <c r="K21" s="72">
        <f>'MASTER_ ALL areas - No.seedling'!J21</f>
        <v>59</v>
      </c>
      <c r="L21" s="73">
        <f t="shared" si="89"/>
        <v>1180</v>
      </c>
      <c r="M21" s="74">
        <f>'MASTER_ ALL areas - No.seedling'!L21</f>
        <v>1180</v>
      </c>
      <c r="N21" s="113">
        <f>'MASTER_ ALL areas - No.seedling'!M21</f>
        <v>3</v>
      </c>
      <c r="O21" s="114">
        <f>'MASTER_ ALL areas - No.seedling'!N21</f>
        <v>29</v>
      </c>
      <c r="P21" s="80">
        <f>'MASTER_ ALL areas - No.seedling'!O21</f>
        <v>5.0847457627118647E-2</v>
      </c>
      <c r="Q21" s="81">
        <f>'MASTER_ ALL areas - No.seedling'!P21</f>
        <v>0.49152542372881358</v>
      </c>
      <c r="R21" s="621"/>
      <c r="S21" s="617">
        <f>'MASTER_ ALL areas - No.seedling'!R21</f>
        <v>1180</v>
      </c>
      <c r="T21" s="76">
        <f>'MASTER_ ALL areas - No.seedling'!S21</f>
        <v>3</v>
      </c>
      <c r="U21" s="77">
        <f t="shared" si="90"/>
        <v>5.0847457627118647E-2</v>
      </c>
      <c r="V21" s="82">
        <f>'MASTER_ ALL areas - No.seedling'!U21</f>
        <v>29</v>
      </c>
      <c r="W21" s="80">
        <f t="shared" si="91"/>
        <v>0.49152542372881358</v>
      </c>
      <c r="X21" s="619">
        <f>'MASTER_ ALL areas - No.seedling'!W21</f>
        <v>0</v>
      </c>
      <c r="Y21" s="82">
        <f>'MASTER_ ALL areas - No.seedling'!X21</f>
        <v>0</v>
      </c>
      <c r="Z21" s="77">
        <f t="shared" si="92"/>
        <v>0</v>
      </c>
      <c r="AA21" s="82">
        <f>'MASTER_ ALL areas - No.seedling'!Z21</f>
        <v>0</v>
      </c>
      <c r="AB21" s="80">
        <f t="shared" si="93"/>
        <v>0</v>
      </c>
      <c r="AC21" s="76">
        <f>'MASTER_ ALL areas - No.seedling'!AB21</f>
        <v>0</v>
      </c>
      <c r="AD21" s="76">
        <f>'MASTER_ ALL areas - No.seedling'!AC21</f>
        <v>0</v>
      </c>
      <c r="AE21" s="77">
        <f t="shared" si="94"/>
        <v>0</v>
      </c>
      <c r="AF21" s="82">
        <f>'MASTER_ ALL areas - No.seedling'!AE21</f>
        <v>0</v>
      </c>
      <c r="AG21" s="80">
        <f t="shared" si="95"/>
        <v>0</v>
      </c>
      <c r="AH21" s="76">
        <f>'MASTER_ ALL areas - No.seedling'!AG21</f>
        <v>0</v>
      </c>
      <c r="AI21" s="76">
        <f>'MASTER_ ALL areas - No.seedling'!AH21</f>
        <v>0</v>
      </c>
      <c r="AJ21" s="77">
        <f t="shared" si="96"/>
        <v>0</v>
      </c>
      <c r="AK21" s="82">
        <f>'MASTER_ ALL areas - No.seedling'!AJ21</f>
        <v>0</v>
      </c>
      <c r="AL21" s="81">
        <f t="shared" si="97"/>
        <v>0</v>
      </c>
      <c r="AM21" s="621"/>
      <c r="AN21" s="617">
        <f>'MASTER_ ALL areas - No.seedling'!AM21</f>
        <v>60</v>
      </c>
      <c r="AO21" s="76">
        <f>'MASTER_ ALL areas - No.seedling'!AN21</f>
        <v>3</v>
      </c>
      <c r="AP21" s="77">
        <f t="shared" si="98"/>
        <v>1</v>
      </c>
      <c r="AQ21" s="82">
        <f>'MASTER_ ALL areas - No.seedling'!AP21</f>
        <v>3</v>
      </c>
      <c r="AR21" s="77">
        <f t="shared" si="99"/>
        <v>1</v>
      </c>
      <c r="AS21" s="82">
        <f>'MASTER_ ALL areas - No.seedling'!AR21</f>
        <v>1100</v>
      </c>
      <c r="AT21" s="76">
        <f>'MASTER_ ALL areas - No.seedling'!AS21</f>
        <v>0</v>
      </c>
      <c r="AU21" s="77">
        <f t="shared" si="100"/>
        <v>0</v>
      </c>
      <c r="AV21" s="82">
        <f>'MASTER_ ALL areas - No.seedling'!AU21</f>
        <v>25</v>
      </c>
      <c r="AW21" s="77">
        <f t="shared" si="101"/>
        <v>0.45454545454545453</v>
      </c>
      <c r="AX21" s="71">
        <f>'MASTER_ ALL areas - No.seedling'!AW21</f>
        <v>0</v>
      </c>
      <c r="AY21" s="82">
        <f>'MASTER_ ALL areas - No.seedling'!AX21</f>
        <v>0</v>
      </c>
      <c r="AZ21" s="77">
        <f t="shared" si="102"/>
        <v>0</v>
      </c>
      <c r="BA21" s="82">
        <f>'MASTER_ ALL areas - No.seedling'!AZ21</f>
        <v>0</v>
      </c>
      <c r="BB21" s="77">
        <f t="shared" si="103"/>
        <v>0</v>
      </c>
      <c r="BC21" s="82">
        <f>'MASTER_ ALL areas - No.seedling'!BB21</f>
        <v>0</v>
      </c>
      <c r="BD21" s="76">
        <f>'MASTER_ ALL areas - No.seedling'!BC21</f>
        <v>0</v>
      </c>
      <c r="BE21" s="77">
        <f t="shared" si="104"/>
        <v>0</v>
      </c>
      <c r="BF21" s="82">
        <f>'MASTER_ ALL areas - No.seedling'!BE21</f>
        <v>0</v>
      </c>
      <c r="BG21" s="77">
        <f t="shared" si="105"/>
        <v>0</v>
      </c>
      <c r="BH21" s="82">
        <f>'MASTER_ ALL areas - No.seedling'!BG21</f>
        <v>20</v>
      </c>
      <c r="BI21" s="76">
        <f>'MASTER_ ALL areas - No.seedling'!BH21</f>
        <v>0</v>
      </c>
      <c r="BJ21" s="77">
        <f t="shared" si="106"/>
        <v>0</v>
      </c>
      <c r="BK21" s="82">
        <f>'MASTER_ ALL areas - No.seedling'!BJ21</f>
        <v>1</v>
      </c>
      <c r="BL21" s="77">
        <f t="shared" si="107"/>
        <v>1</v>
      </c>
      <c r="BM21" s="82">
        <f>'MASTER_ ALL areas - No.seedling'!BL21</f>
        <v>0</v>
      </c>
      <c r="BN21" s="76">
        <f>'MASTER_ ALL areas - No.seedling'!BM21</f>
        <v>0</v>
      </c>
      <c r="BO21" s="77">
        <f t="shared" si="108"/>
        <v>0</v>
      </c>
      <c r="BP21" s="82">
        <f>'MASTER_ ALL areas - No.seedling'!BO21</f>
        <v>0</v>
      </c>
      <c r="BQ21" s="77">
        <f t="shared" si="109"/>
        <v>0</v>
      </c>
      <c r="BR21" s="82">
        <f>'MASTER_ ALL areas - No.seedling'!BQ21</f>
        <v>0</v>
      </c>
      <c r="BS21" s="76">
        <f>'MASTER_ ALL areas - No.seedling'!BR21</f>
        <v>0</v>
      </c>
      <c r="BT21" s="77">
        <f t="shared" si="110"/>
        <v>0</v>
      </c>
      <c r="BU21" s="82">
        <f>'MASTER_ ALL areas - No.seedling'!BT21</f>
        <v>0</v>
      </c>
      <c r="BV21" s="77">
        <f t="shared" si="111"/>
        <v>0</v>
      </c>
      <c r="BW21" s="82">
        <f>'MASTER_ ALL areas - No.seedling'!BV21</f>
        <v>0</v>
      </c>
      <c r="BX21" s="76">
        <f>'MASTER_ ALL areas - No.seedling'!BW21</f>
        <v>0</v>
      </c>
      <c r="BY21" s="77">
        <f t="shared" si="112"/>
        <v>0</v>
      </c>
      <c r="BZ21" s="82">
        <f>'MASTER_ ALL areas - No.seedling'!BY21</f>
        <v>0</v>
      </c>
      <c r="CA21" s="81">
        <f t="shared" si="113"/>
        <v>0</v>
      </c>
      <c r="CB21" s="79"/>
      <c r="CC21" s="75">
        <f>'MASTER_ ALL areas - No.seedling'!CB21</f>
        <v>60</v>
      </c>
      <c r="CD21" s="76">
        <f>'MASTER_ ALL areas - No.seedling'!CC21</f>
        <v>3</v>
      </c>
      <c r="CE21" s="80">
        <f t="shared" si="114"/>
        <v>1</v>
      </c>
      <c r="CF21" s="76">
        <f>'MASTER_ ALL areas - No.seedling'!CE21</f>
        <v>3</v>
      </c>
      <c r="CG21" s="81">
        <f t="shared" si="115"/>
        <v>1</v>
      </c>
      <c r="CH21" s="113">
        <f>'MASTER_ ALL areas - No.seedling'!CG21</f>
        <v>0</v>
      </c>
      <c r="CI21" s="76">
        <f>'MASTER_ ALL areas - No.seedling'!CH21</f>
        <v>0</v>
      </c>
      <c r="CJ21" s="80">
        <f t="shared" si="116"/>
        <v>0</v>
      </c>
      <c r="CK21" s="76">
        <f>'MASTER_ ALL areas - No.seedling'!CJ21</f>
        <v>0</v>
      </c>
      <c r="CL21" s="81">
        <f t="shared" si="117"/>
        <v>0</v>
      </c>
      <c r="CM21" s="113">
        <f>'MASTER_ ALL areas - No.seedling'!CL21</f>
        <v>0</v>
      </c>
      <c r="CN21" s="76">
        <f>'MASTER_ ALL areas - No.seedling'!CM21</f>
        <v>0</v>
      </c>
      <c r="CO21" s="80">
        <f t="shared" si="118"/>
        <v>0</v>
      </c>
      <c r="CP21" s="76">
        <f>'MASTER_ ALL areas - No.seedling'!CO21</f>
        <v>0</v>
      </c>
      <c r="CQ21" s="81">
        <f t="shared" si="119"/>
        <v>0</v>
      </c>
      <c r="CR21" s="113">
        <f>'MASTER_ ALL areas - No.seedling'!CQ21</f>
        <v>0</v>
      </c>
      <c r="CS21" s="76">
        <f>'MASTER_ ALL areas - No.seedling'!CR21</f>
        <v>0</v>
      </c>
      <c r="CT21" s="80">
        <f t="shared" si="120"/>
        <v>0</v>
      </c>
      <c r="CU21" s="76">
        <f>'MASTER_ ALL areas - No.seedling'!CT21</f>
        <v>0</v>
      </c>
      <c r="CV21" s="81">
        <f t="shared" si="121"/>
        <v>0</v>
      </c>
      <c r="CW21" s="75">
        <f>'MASTER_ ALL areas - No.seedling'!CV21</f>
        <v>1100</v>
      </c>
      <c r="CX21" s="76">
        <f>'MASTER_ ALL areas - No.seedling'!CW21</f>
        <v>0</v>
      </c>
      <c r="CY21" s="80">
        <f t="shared" si="122"/>
        <v>0</v>
      </c>
      <c r="CZ21" s="76">
        <f>'MASTER_ ALL areas - No.seedling'!CY21</f>
        <v>25</v>
      </c>
      <c r="DA21" s="81">
        <f t="shared" si="123"/>
        <v>0.45454545454545453</v>
      </c>
      <c r="DB21" s="113">
        <f>'MASTER_ ALL areas - No.seedling'!DA21</f>
        <v>0</v>
      </c>
      <c r="DC21" s="76">
        <f>'MASTER_ ALL areas - No.seedling'!DB21</f>
        <v>0</v>
      </c>
      <c r="DD21" s="80">
        <f t="shared" si="124"/>
        <v>0</v>
      </c>
      <c r="DE21" s="76">
        <f>'MASTER_ ALL areas - No.seedling'!DD21</f>
        <v>0</v>
      </c>
      <c r="DF21" s="81">
        <f t="shared" si="125"/>
        <v>0</v>
      </c>
      <c r="DG21" s="113">
        <f>'MASTER_ ALL areas - No.seedling'!DF21</f>
        <v>0</v>
      </c>
      <c r="DH21" s="76">
        <f>'MASTER_ ALL areas - No.seedling'!DG21</f>
        <v>0</v>
      </c>
      <c r="DI21" s="80">
        <f t="shared" si="126"/>
        <v>0</v>
      </c>
      <c r="DJ21" s="76">
        <f>'MASTER_ ALL areas - No.seedling'!DI21</f>
        <v>0</v>
      </c>
      <c r="DK21" s="81">
        <f t="shared" si="127"/>
        <v>0</v>
      </c>
      <c r="DL21" s="113">
        <f>'MASTER_ ALL areas - No.seedling'!DK21</f>
        <v>0</v>
      </c>
      <c r="DM21" s="76">
        <f>'MASTER_ ALL areas - No.seedling'!DL21</f>
        <v>0</v>
      </c>
      <c r="DN21" s="80">
        <f t="shared" si="128"/>
        <v>0</v>
      </c>
      <c r="DO21" s="76">
        <f>'MASTER_ ALL areas - No.seedling'!DN21</f>
        <v>0</v>
      </c>
      <c r="DP21" s="81">
        <f t="shared" si="129"/>
        <v>0</v>
      </c>
      <c r="DQ21" s="113">
        <f>'MASTER_ ALL areas - No.seedling'!DP21</f>
        <v>0</v>
      </c>
      <c r="DR21" s="76">
        <f>'MASTER_ ALL areas - No.seedling'!DQ21</f>
        <v>0</v>
      </c>
      <c r="DS21" s="80">
        <f t="shared" si="130"/>
        <v>0</v>
      </c>
      <c r="DT21" s="76">
        <f>'MASTER_ ALL areas - No.seedling'!DS21</f>
        <v>0</v>
      </c>
      <c r="DU21" s="81">
        <f t="shared" si="131"/>
        <v>0</v>
      </c>
      <c r="DV21" s="113">
        <f>'MASTER_ ALL areas - No.seedling'!DU21</f>
        <v>0</v>
      </c>
      <c r="DW21" s="76">
        <f>'MASTER_ ALL areas - No.seedling'!DV21</f>
        <v>0</v>
      </c>
      <c r="DX21" s="80">
        <f t="shared" si="132"/>
        <v>0</v>
      </c>
      <c r="DY21" s="76">
        <f>'MASTER_ ALL areas - No.seedling'!DX21</f>
        <v>0</v>
      </c>
      <c r="DZ21" s="81">
        <f t="shared" si="133"/>
        <v>0</v>
      </c>
      <c r="EA21" s="113">
        <f>'MASTER_ ALL areas - No.seedling'!DZ21</f>
        <v>0</v>
      </c>
      <c r="EB21" s="76">
        <f>'MASTER_ ALL areas - No.seedling'!EA21</f>
        <v>0</v>
      </c>
      <c r="EC21" s="80">
        <f t="shared" si="134"/>
        <v>0</v>
      </c>
      <c r="ED21" s="76">
        <f>'MASTER_ ALL areas - No.seedling'!EC21</f>
        <v>0</v>
      </c>
      <c r="EE21" s="81">
        <f t="shared" si="135"/>
        <v>0</v>
      </c>
      <c r="EF21" s="113">
        <f>'MASTER_ ALL areas - No.seedling'!EE21</f>
        <v>0</v>
      </c>
      <c r="EG21" s="76">
        <f>'MASTER_ ALL areas - No.seedling'!EF21</f>
        <v>0</v>
      </c>
      <c r="EH21" s="80">
        <f t="shared" si="136"/>
        <v>0</v>
      </c>
      <c r="EI21" s="76">
        <f>'MASTER_ ALL areas - No.seedling'!EH21</f>
        <v>0</v>
      </c>
      <c r="EJ21" s="81">
        <f t="shared" si="137"/>
        <v>0</v>
      </c>
      <c r="EK21" s="113">
        <f>'MASTER_ ALL areas - No.seedling'!EJ21</f>
        <v>0</v>
      </c>
      <c r="EL21" s="76">
        <f>'MASTER_ ALL areas - No.seedling'!EK21</f>
        <v>0</v>
      </c>
      <c r="EM21" s="80">
        <f t="shared" si="138"/>
        <v>0</v>
      </c>
      <c r="EN21" s="76">
        <f>'MASTER_ ALL areas - No.seedling'!EM21</f>
        <v>0</v>
      </c>
      <c r="EO21" s="81">
        <f t="shared" si="139"/>
        <v>0</v>
      </c>
      <c r="EP21" s="113">
        <f>'MASTER_ ALL areas - No.seedling'!EO21</f>
        <v>0</v>
      </c>
      <c r="EQ21" s="76">
        <f>'MASTER_ ALL areas - No.seedling'!EP21</f>
        <v>0</v>
      </c>
      <c r="ER21" s="80">
        <f t="shared" si="140"/>
        <v>0</v>
      </c>
      <c r="ES21" s="76">
        <f>'MASTER_ ALL areas - No.seedling'!ER21</f>
        <v>0</v>
      </c>
      <c r="ET21" s="81">
        <f t="shared" si="141"/>
        <v>0</v>
      </c>
      <c r="EU21" s="113">
        <f>'MASTER_ ALL areas - No.seedling'!ET21</f>
        <v>0</v>
      </c>
      <c r="EV21" s="76">
        <f>'MASTER_ ALL areas - No.seedling'!EU21</f>
        <v>0</v>
      </c>
      <c r="EW21" s="80">
        <f t="shared" si="142"/>
        <v>0</v>
      </c>
      <c r="EX21" s="76">
        <f>'MASTER_ ALL areas - No.seedling'!EW21</f>
        <v>0</v>
      </c>
      <c r="EY21" s="81">
        <f t="shared" si="143"/>
        <v>0</v>
      </c>
      <c r="EZ21" s="113">
        <f>'MASTER_ ALL areas - No.seedling'!EY21</f>
        <v>0</v>
      </c>
      <c r="FA21" s="76">
        <f>'MASTER_ ALL areas - No.seedling'!EZ21</f>
        <v>0</v>
      </c>
      <c r="FB21" s="80">
        <f t="shared" si="144"/>
        <v>0</v>
      </c>
      <c r="FC21" s="76">
        <f>'MASTER_ ALL areas - No.seedling'!FB21</f>
        <v>0</v>
      </c>
      <c r="FD21" s="81">
        <f t="shared" si="145"/>
        <v>0</v>
      </c>
      <c r="FE21" s="75">
        <f>'MASTER_ ALL areas - No.seedling'!FD21</f>
        <v>20</v>
      </c>
      <c r="FF21" s="76">
        <f>'MASTER_ ALL areas - No.seedling'!FE21</f>
        <v>0</v>
      </c>
      <c r="FG21" s="80">
        <f t="shared" si="146"/>
        <v>0</v>
      </c>
      <c r="FH21" s="76">
        <f>'MASTER_ ALL areas - No.seedling'!FG21</f>
        <v>1</v>
      </c>
      <c r="FI21" s="81">
        <f t="shared" si="147"/>
        <v>1</v>
      </c>
      <c r="FJ21" s="113">
        <f>'MASTER_ ALL areas - No.seedling'!FI21</f>
        <v>0</v>
      </c>
      <c r="FK21" s="76">
        <f>'MASTER_ ALL areas - No.seedling'!FJ21</f>
        <v>0</v>
      </c>
      <c r="FL21" s="80">
        <f t="shared" si="148"/>
        <v>0</v>
      </c>
      <c r="FM21" s="76">
        <f>'MASTER_ ALL areas - No.seedling'!FL21</f>
        <v>0</v>
      </c>
      <c r="FN21" s="81">
        <f t="shared" si="149"/>
        <v>0</v>
      </c>
      <c r="FO21" s="113">
        <f>'MASTER_ ALL areas - No.seedling'!FN21</f>
        <v>0</v>
      </c>
      <c r="FP21" s="76">
        <f>'MASTER_ ALL areas - No.seedling'!FO21</f>
        <v>0</v>
      </c>
      <c r="FQ21" s="80">
        <f t="shared" si="150"/>
        <v>0</v>
      </c>
      <c r="FR21" s="76">
        <f>'MASTER_ ALL areas - No.seedling'!FQ21</f>
        <v>0</v>
      </c>
      <c r="FS21" s="81">
        <f t="shared" si="151"/>
        <v>0</v>
      </c>
      <c r="FT21" s="113">
        <f>'MASTER_ ALL areas - No.seedling'!FS21</f>
        <v>0</v>
      </c>
      <c r="FU21" s="76">
        <f>'MASTER_ ALL areas - No.seedling'!FT21</f>
        <v>0</v>
      </c>
      <c r="FV21" s="80">
        <f t="shared" si="152"/>
        <v>0</v>
      </c>
      <c r="FW21" s="76">
        <f>'MASTER_ ALL areas - No.seedling'!FV21</f>
        <v>0</v>
      </c>
      <c r="FX21" s="81">
        <f t="shared" si="153"/>
        <v>0</v>
      </c>
      <c r="FY21" s="113">
        <f>'MASTER_ ALL areas - No.seedling'!FX21</f>
        <v>0</v>
      </c>
      <c r="FZ21" s="76">
        <f>'MASTER_ ALL areas - No.seedling'!FY21</f>
        <v>0</v>
      </c>
      <c r="GA21" s="80">
        <f t="shared" si="154"/>
        <v>0</v>
      </c>
      <c r="GB21" s="76">
        <f>'MASTER_ ALL areas - No.seedling'!GA21</f>
        <v>0</v>
      </c>
      <c r="GC21" s="81">
        <f t="shared" si="155"/>
        <v>0</v>
      </c>
      <c r="GD21" s="113">
        <f>'MASTER_ ALL areas - No.seedling'!GC21</f>
        <v>0</v>
      </c>
      <c r="GE21" s="76">
        <f>'MASTER_ ALL areas - No.seedling'!GD21</f>
        <v>0</v>
      </c>
      <c r="GF21" s="80">
        <f t="shared" si="156"/>
        <v>0</v>
      </c>
      <c r="GG21" s="76">
        <f>'MASTER_ ALL areas - No.seedling'!GF21</f>
        <v>0</v>
      </c>
      <c r="GH21" s="81">
        <f t="shared" si="157"/>
        <v>0</v>
      </c>
      <c r="GI21" s="113">
        <f>'MASTER_ ALL areas - No.seedling'!GH21</f>
        <v>0</v>
      </c>
      <c r="GJ21" s="76">
        <f>'MASTER_ ALL areas - No.seedling'!GI21</f>
        <v>0</v>
      </c>
      <c r="GK21" s="80">
        <f t="shared" si="158"/>
        <v>0</v>
      </c>
      <c r="GL21" s="76">
        <f>'MASTER_ ALL areas - No.seedling'!GK21</f>
        <v>0</v>
      </c>
      <c r="GM21" s="81">
        <f t="shared" si="159"/>
        <v>0</v>
      </c>
      <c r="GN21" s="113">
        <f>'MASTER_ ALL areas - No.seedling'!GM21</f>
        <v>0</v>
      </c>
      <c r="GO21" s="76">
        <f>'MASTER_ ALL areas - No.seedling'!GN21</f>
        <v>0</v>
      </c>
      <c r="GP21" s="80">
        <f t="shared" si="160"/>
        <v>0</v>
      </c>
      <c r="GQ21" s="76">
        <f>'MASTER_ ALL areas - No.seedling'!GP21</f>
        <v>0</v>
      </c>
      <c r="GR21" s="81">
        <f t="shared" si="161"/>
        <v>0</v>
      </c>
      <c r="GS21" s="113">
        <f>'MASTER_ ALL areas - No.seedling'!GR21</f>
        <v>0</v>
      </c>
      <c r="GT21" s="76">
        <f>'MASTER_ ALL areas - No.seedling'!GS21</f>
        <v>0</v>
      </c>
      <c r="GU21" s="80">
        <f t="shared" si="162"/>
        <v>0</v>
      </c>
      <c r="GV21" s="76">
        <f>'MASTER_ ALL areas - No.seedling'!GU21</f>
        <v>0</v>
      </c>
      <c r="GW21" s="81">
        <f t="shared" si="163"/>
        <v>0</v>
      </c>
      <c r="GX21" s="113">
        <f>'MASTER_ ALL areas - No.seedling'!GW21</f>
        <v>0</v>
      </c>
      <c r="GY21" s="76">
        <f>'MASTER_ ALL areas - No.seedling'!GX21</f>
        <v>0</v>
      </c>
      <c r="GZ21" s="80">
        <f t="shared" si="164"/>
        <v>0</v>
      </c>
      <c r="HA21" s="76">
        <f>'MASTER_ ALL areas - No.seedling'!GZ21</f>
        <v>0</v>
      </c>
      <c r="HB21" s="81">
        <f t="shared" si="165"/>
        <v>0</v>
      </c>
      <c r="HC21" s="113">
        <f>'MASTER_ ALL areas - No.seedling'!HB21</f>
        <v>0</v>
      </c>
      <c r="HD21" s="76">
        <f>'MASTER_ ALL areas - No.seedling'!HC21</f>
        <v>0</v>
      </c>
      <c r="HE21" s="80">
        <f t="shared" si="166"/>
        <v>0</v>
      </c>
      <c r="HF21" s="76">
        <f>'MASTER_ ALL areas - No.seedling'!HE21</f>
        <v>0</v>
      </c>
      <c r="HG21" s="81">
        <f t="shared" si="167"/>
        <v>0</v>
      </c>
      <c r="HH21" s="113">
        <f>'MASTER_ ALL areas - No.seedling'!HG21</f>
        <v>0</v>
      </c>
      <c r="HI21" s="76">
        <f>'MASTER_ ALL areas - No.seedling'!HH21</f>
        <v>0</v>
      </c>
      <c r="HJ21" s="80">
        <f t="shared" si="168"/>
        <v>0</v>
      </c>
      <c r="HK21" s="76">
        <f>'MASTER_ ALL areas - No.seedling'!HJ21</f>
        <v>0</v>
      </c>
      <c r="HL21" s="81">
        <f t="shared" si="169"/>
        <v>0</v>
      </c>
      <c r="HM21" s="113">
        <f>'MASTER_ ALL areas - No.seedling'!HL21</f>
        <v>0</v>
      </c>
      <c r="HN21" s="76">
        <f>'MASTER_ ALL areas - No.seedling'!HM21</f>
        <v>0</v>
      </c>
      <c r="HO21" s="80">
        <f t="shared" si="170"/>
        <v>0</v>
      </c>
      <c r="HP21" s="76">
        <f>'MASTER_ ALL areas - No.seedling'!HO21</f>
        <v>0</v>
      </c>
      <c r="HQ21" s="81">
        <f t="shared" si="171"/>
        <v>0</v>
      </c>
      <c r="HR21" s="113">
        <f>'MASTER_ ALL areas - No.seedling'!HQ21</f>
        <v>0</v>
      </c>
      <c r="HS21" s="76">
        <f>'MASTER_ ALL areas - No.seedling'!HR21</f>
        <v>0</v>
      </c>
      <c r="HT21" s="80">
        <f t="shared" si="172"/>
        <v>0</v>
      </c>
      <c r="HU21" s="76">
        <f>'MASTER_ ALL areas - No.seedling'!HT21</f>
        <v>0</v>
      </c>
      <c r="HV21" s="81">
        <f t="shared" si="173"/>
        <v>0</v>
      </c>
      <c r="HW21" s="113">
        <f>'MASTER_ ALL areas - No.seedling'!HV21</f>
        <v>0</v>
      </c>
      <c r="HX21" s="76">
        <f>'MASTER_ ALL areas - No.seedling'!HW21</f>
        <v>0</v>
      </c>
      <c r="HY21" s="80">
        <f t="shared" si="174"/>
        <v>0</v>
      </c>
      <c r="HZ21" s="76">
        <f>'MASTER_ ALL areas - No.seedling'!HY21</f>
        <v>0</v>
      </c>
      <c r="IA21" s="81">
        <f t="shared" si="175"/>
        <v>0</v>
      </c>
      <c r="IB21" s="113">
        <f>'MASTER_ ALL areas - No.seedling'!IA21</f>
        <v>0</v>
      </c>
      <c r="IC21" s="76">
        <f>'MASTER_ ALL areas - No.seedling'!IB21</f>
        <v>0</v>
      </c>
      <c r="ID21" s="80">
        <f t="shared" si="176"/>
        <v>0</v>
      </c>
      <c r="IE21" s="76">
        <f>'MASTER_ ALL areas - No.seedling'!ID21</f>
        <v>0</v>
      </c>
      <c r="IF21" s="85">
        <f t="shared" si="177"/>
        <v>0</v>
      </c>
      <c r="IG21" s="86" t="s">
        <v>140</v>
      </c>
      <c r="IH21" s="87"/>
    </row>
    <row r="22" spans="2:242" ht="33" customHeight="1" x14ac:dyDescent="0.25">
      <c r="B22" s="420">
        <v>18</v>
      </c>
      <c r="C22" s="421" t="s">
        <v>141</v>
      </c>
      <c r="D22" s="422">
        <v>214663</v>
      </c>
      <c r="E22" s="423">
        <v>931211</v>
      </c>
      <c r="F22" s="424" t="s">
        <v>89</v>
      </c>
      <c r="G22" s="88" t="s">
        <v>142</v>
      </c>
      <c r="H22" s="459">
        <f>'MASTER_ ALL areas - No.seedling'!G22</f>
        <v>8</v>
      </c>
      <c r="I22" s="70">
        <f>'MASTER_ ALL areas - No.seedling'!H22</f>
        <v>0.4</v>
      </c>
      <c r="J22" s="71">
        <f>'MASTER_ ALL areas - No.seedling'!I22</f>
        <v>111.25</v>
      </c>
      <c r="K22" s="72">
        <f>'MASTER_ ALL areas - No.seedling'!J22</f>
        <v>30</v>
      </c>
      <c r="L22" s="73">
        <f t="shared" si="89"/>
        <v>600</v>
      </c>
      <c r="M22" s="74">
        <f>'MASTER_ ALL areas - No.seedling'!L22</f>
        <v>600</v>
      </c>
      <c r="N22" s="113">
        <f>'MASTER_ ALL areas - No.seedling'!M22</f>
        <v>1</v>
      </c>
      <c r="O22" s="114">
        <f>'MASTER_ ALL areas - No.seedling'!N22</f>
        <v>5</v>
      </c>
      <c r="P22" s="80">
        <f>'MASTER_ ALL areas - No.seedling'!O22</f>
        <v>3.3333333333333333E-2</v>
      </c>
      <c r="Q22" s="81">
        <f>'MASTER_ ALL areas - No.seedling'!P22</f>
        <v>0.16666666666666666</v>
      </c>
      <c r="R22" s="621"/>
      <c r="S22" s="617">
        <f>'MASTER_ ALL areas - No.seedling'!R22</f>
        <v>600</v>
      </c>
      <c r="T22" s="76">
        <f>'MASTER_ ALL areas - No.seedling'!S22</f>
        <v>1</v>
      </c>
      <c r="U22" s="77">
        <f t="shared" si="90"/>
        <v>3.3333333333333333E-2</v>
      </c>
      <c r="V22" s="82">
        <f>'MASTER_ ALL areas - No.seedling'!U22</f>
        <v>5</v>
      </c>
      <c r="W22" s="80">
        <f t="shared" si="91"/>
        <v>0.16666666666666666</v>
      </c>
      <c r="X22" s="619">
        <f>'MASTER_ ALL areas - No.seedling'!W22</f>
        <v>0</v>
      </c>
      <c r="Y22" s="82">
        <f>'MASTER_ ALL areas - No.seedling'!X22</f>
        <v>0</v>
      </c>
      <c r="Z22" s="77">
        <f t="shared" si="92"/>
        <v>0</v>
      </c>
      <c r="AA22" s="82">
        <f>'MASTER_ ALL areas - No.seedling'!Z22</f>
        <v>0</v>
      </c>
      <c r="AB22" s="80">
        <f t="shared" si="93"/>
        <v>0</v>
      </c>
      <c r="AC22" s="76">
        <f>'MASTER_ ALL areas - No.seedling'!AB22</f>
        <v>0</v>
      </c>
      <c r="AD22" s="76">
        <f>'MASTER_ ALL areas - No.seedling'!AC22</f>
        <v>0</v>
      </c>
      <c r="AE22" s="77">
        <f t="shared" si="94"/>
        <v>0</v>
      </c>
      <c r="AF22" s="82">
        <f>'MASTER_ ALL areas - No.seedling'!AE22</f>
        <v>0</v>
      </c>
      <c r="AG22" s="80">
        <f t="shared" si="95"/>
        <v>0</v>
      </c>
      <c r="AH22" s="76">
        <f>'MASTER_ ALL areas - No.seedling'!AG22</f>
        <v>0</v>
      </c>
      <c r="AI22" s="76">
        <f>'MASTER_ ALL areas - No.seedling'!AH22</f>
        <v>0</v>
      </c>
      <c r="AJ22" s="77">
        <f t="shared" si="96"/>
        <v>0</v>
      </c>
      <c r="AK22" s="82">
        <f>'MASTER_ ALL areas - No.seedling'!AJ22</f>
        <v>0</v>
      </c>
      <c r="AL22" s="81">
        <f t="shared" si="97"/>
        <v>0</v>
      </c>
      <c r="AM22" s="621"/>
      <c r="AN22" s="617">
        <f>'MASTER_ ALL areas - No.seedling'!AM22</f>
        <v>20</v>
      </c>
      <c r="AO22" s="76">
        <f>'MASTER_ ALL areas - No.seedling'!AN22</f>
        <v>1</v>
      </c>
      <c r="AP22" s="77">
        <f t="shared" si="98"/>
        <v>1</v>
      </c>
      <c r="AQ22" s="82">
        <f>'MASTER_ ALL areas - No.seedling'!AP22</f>
        <v>1</v>
      </c>
      <c r="AR22" s="77">
        <f t="shared" si="99"/>
        <v>1</v>
      </c>
      <c r="AS22" s="82">
        <f>'MASTER_ ALL areas - No.seedling'!AR22</f>
        <v>560</v>
      </c>
      <c r="AT22" s="76">
        <f>'MASTER_ ALL areas - No.seedling'!AS22</f>
        <v>0</v>
      </c>
      <c r="AU22" s="77">
        <f t="shared" si="100"/>
        <v>0</v>
      </c>
      <c r="AV22" s="82">
        <f>'MASTER_ ALL areas - No.seedling'!AU22</f>
        <v>3</v>
      </c>
      <c r="AW22" s="77">
        <f t="shared" si="101"/>
        <v>0.10714285714285714</v>
      </c>
      <c r="AX22" s="71">
        <f>'MASTER_ ALL areas - No.seedling'!AW22</f>
        <v>20</v>
      </c>
      <c r="AY22" s="82">
        <f>'MASTER_ ALL areas - No.seedling'!AX22</f>
        <v>0</v>
      </c>
      <c r="AZ22" s="77">
        <f t="shared" si="102"/>
        <v>0</v>
      </c>
      <c r="BA22" s="82">
        <f>'MASTER_ ALL areas - No.seedling'!AZ22</f>
        <v>1</v>
      </c>
      <c r="BB22" s="77">
        <f t="shared" si="103"/>
        <v>1</v>
      </c>
      <c r="BC22" s="82">
        <f>'MASTER_ ALL areas - No.seedling'!BB22</f>
        <v>0</v>
      </c>
      <c r="BD22" s="76">
        <f>'MASTER_ ALL areas - No.seedling'!BC22</f>
        <v>0</v>
      </c>
      <c r="BE22" s="77">
        <f t="shared" si="104"/>
        <v>0</v>
      </c>
      <c r="BF22" s="82">
        <f>'MASTER_ ALL areas - No.seedling'!BE22</f>
        <v>0</v>
      </c>
      <c r="BG22" s="77">
        <f t="shared" si="105"/>
        <v>0</v>
      </c>
      <c r="BH22" s="82">
        <f>'MASTER_ ALL areas - No.seedling'!BG22</f>
        <v>0</v>
      </c>
      <c r="BI22" s="76">
        <f>'MASTER_ ALL areas - No.seedling'!BH22</f>
        <v>0</v>
      </c>
      <c r="BJ22" s="77">
        <f t="shared" si="106"/>
        <v>0</v>
      </c>
      <c r="BK22" s="82">
        <f>'MASTER_ ALL areas - No.seedling'!BJ22</f>
        <v>0</v>
      </c>
      <c r="BL22" s="77">
        <f t="shared" si="107"/>
        <v>0</v>
      </c>
      <c r="BM22" s="82">
        <f>'MASTER_ ALL areas - No.seedling'!BL22</f>
        <v>0</v>
      </c>
      <c r="BN22" s="76">
        <f>'MASTER_ ALL areas - No.seedling'!BM22</f>
        <v>0</v>
      </c>
      <c r="BO22" s="77">
        <f t="shared" si="108"/>
        <v>0</v>
      </c>
      <c r="BP22" s="82">
        <f>'MASTER_ ALL areas - No.seedling'!BO22</f>
        <v>0</v>
      </c>
      <c r="BQ22" s="77">
        <f t="shared" si="109"/>
        <v>0</v>
      </c>
      <c r="BR22" s="82">
        <f>'MASTER_ ALL areas - No.seedling'!BQ22</f>
        <v>0</v>
      </c>
      <c r="BS22" s="76">
        <f>'MASTER_ ALL areas - No.seedling'!BR22</f>
        <v>0</v>
      </c>
      <c r="BT22" s="77">
        <f t="shared" si="110"/>
        <v>0</v>
      </c>
      <c r="BU22" s="82">
        <f>'MASTER_ ALL areas - No.seedling'!BT22</f>
        <v>0</v>
      </c>
      <c r="BV22" s="77">
        <f t="shared" si="111"/>
        <v>0</v>
      </c>
      <c r="BW22" s="82">
        <f>'MASTER_ ALL areas - No.seedling'!BV22</f>
        <v>0</v>
      </c>
      <c r="BX22" s="76">
        <f>'MASTER_ ALL areas - No.seedling'!BW22</f>
        <v>0</v>
      </c>
      <c r="BY22" s="77">
        <f t="shared" si="112"/>
        <v>0</v>
      </c>
      <c r="BZ22" s="82">
        <f>'MASTER_ ALL areas - No.seedling'!BY22</f>
        <v>0</v>
      </c>
      <c r="CA22" s="81">
        <f t="shared" si="113"/>
        <v>0</v>
      </c>
      <c r="CB22" s="79"/>
      <c r="CC22" s="75">
        <f>'MASTER_ ALL areas - No.seedling'!CB22</f>
        <v>20</v>
      </c>
      <c r="CD22" s="76">
        <f>'MASTER_ ALL areas - No.seedling'!CC22</f>
        <v>1</v>
      </c>
      <c r="CE22" s="80">
        <f t="shared" si="114"/>
        <v>1</v>
      </c>
      <c r="CF22" s="76">
        <f>'MASTER_ ALL areas - No.seedling'!CE22</f>
        <v>1</v>
      </c>
      <c r="CG22" s="81">
        <f t="shared" si="115"/>
        <v>1</v>
      </c>
      <c r="CH22" s="113">
        <f>'MASTER_ ALL areas - No.seedling'!CG22</f>
        <v>0</v>
      </c>
      <c r="CI22" s="76">
        <f>'MASTER_ ALL areas - No.seedling'!CH22</f>
        <v>0</v>
      </c>
      <c r="CJ22" s="80">
        <f t="shared" si="116"/>
        <v>0</v>
      </c>
      <c r="CK22" s="76">
        <f>'MASTER_ ALL areas - No.seedling'!CJ22</f>
        <v>0</v>
      </c>
      <c r="CL22" s="81">
        <f t="shared" si="117"/>
        <v>0</v>
      </c>
      <c r="CM22" s="113">
        <f>'MASTER_ ALL areas - No.seedling'!CL22</f>
        <v>0</v>
      </c>
      <c r="CN22" s="76">
        <f>'MASTER_ ALL areas - No.seedling'!CM22</f>
        <v>0</v>
      </c>
      <c r="CO22" s="80">
        <f t="shared" si="118"/>
        <v>0</v>
      </c>
      <c r="CP22" s="76">
        <f>'MASTER_ ALL areas - No.seedling'!CO22</f>
        <v>0</v>
      </c>
      <c r="CQ22" s="81">
        <f t="shared" si="119"/>
        <v>0</v>
      </c>
      <c r="CR22" s="113">
        <f>'MASTER_ ALL areas - No.seedling'!CQ22</f>
        <v>0</v>
      </c>
      <c r="CS22" s="76">
        <f>'MASTER_ ALL areas - No.seedling'!CR22</f>
        <v>0</v>
      </c>
      <c r="CT22" s="80">
        <f t="shared" si="120"/>
        <v>0</v>
      </c>
      <c r="CU22" s="76">
        <f>'MASTER_ ALL areas - No.seedling'!CT22</f>
        <v>0</v>
      </c>
      <c r="CV22" s="81">
        <f t="shared" si="121"/>
        <v>0</v>
      </c>
      <c r="CW22" s="75">
        <f>'MASTER_ ALL areas - No.seedling'!CV22</f>
        <v>560</v>
      </c>
      <c r="CX22" s="76">
        <f>'MASTER_ ALL areas - No.seedling'!CW22</f>
        <v>0</v>
      </c>
      <c r="CY22" s="80">
        <f t="shared" si="122"/>
        <v>0</v>
      </c>
      <c r="CZ22" s="76">
        <f>'MASTER_ ALL areas - No.seedling'!CY22</f>
        <v>3</v>
      </c>
      <c r="DA22" s="81">
        <f t="shared" si="123"/>
        <v>0.10714285714285714</v>
      </c>
      <c r="DB22" s="113">
        <f>'MASTER_ ALL areas - No.seedling'!DA22</f>
        <v>0</v>
      </c>
      <c r="DC22" s="76">
        <f>'MASTER_ ALL areas - No.seedling'!DB22</f>
        <v>0</v>
      </c>
      <c r="DD22" s="80">
        <f t="shared" si="124"/>
        <v>0</v>
      </c>
      <c r="DE22" s="76">
        <f>'MASTER_ ALL areas - No.seedling'!DD22</f>
        <v>0</v>
      </c>
      <c r="DF22" s="81">
        <f t="shared" si="125"/>
        <v>0</v>
      </c>
      <c r="DG22" s="113">
        <f>'MASTER_ ALL areas - No.seedling'!DF22</f>
        <v>0</v>
      </c>
      <c r="DH22" s="76">
        <f>'MASTER_ ALL areas - No.seedling'!DG22</f>
        <v>0</v>
      </c>
      <c r="DI22" s="80">
        <f t="shared" si="126"/>
        <v>0</v>
      </c>
      <c r="DJ22" s="76">
        <f>'MASTER_ ALL areas - No.seedling'!DI22</f>
        <v>0</v>
      </c>
      <c r="DK22" s="81">
        <f t="shared" si="127"/>
        <v>0</v>
      </c>
      <c r="DL22" s="113">
        <f>'MASTER_ ALL areas - No.seedling'!DK22</f>
        <v>0</v>
      </c>
      <c r="DM22" s="76">
        <f>'MASTER_ ALL areas - No.seedling'!DL22</f>
        <v>0</v>
      </c>
      <c r="DN22" s="80">
        <f t="shared" si="128"/>
        <v>0</v>
      </c>
      <c r="DO22" s="76">
        <f>'MASTER_ ALL areas - No.seedling'!DN22</f>
        <v>0</v>
      </c>
      <c r="DP22" s="81">
        <f t="shared" si="129"/>
        <v>0</v>
      </c>
      <c r="DQ22" s="75">
        <f>'MASTER_ ALL areas - No.seedling'!DP22</f>
        <v>20</v>
      </c>
      <c r="DR22" s="76">
        <f>'MASTER_ ALL areas - No.seedling'!DQ22</f>
        <v>0</v>
      </c>
      <c r="DS22" s="80">
        <f t="shared" si="130"/>
        <v>0</v>
      </c>
      <c r="DT22" s="76">
        <f>'MASTER_ ALL areas - No.seedling'!DS22</f>
        <v>1</v>
      </c>
      <c r="DU22" s="81">
        <f t="shared" si="131"/>
        <v>1</v>
      </c>
      <c r="DV22" s="113">
        <f>'MASTER_ ALL areas - No.seedling'!DU22</f>
        <v>0</v>
      </c>
      <c r="DW22" s="76">
        <f>'MASTER_ ALL areas - No.seedling'!DV22</f>
        <v>0</v>
      </c>
      <c r="DX22" s="80">
        <f t="shared" si="132"/>
        <v>0</v>
      </c>
      <c r="DY22" s="76">
        <f>'MASTER_ ALL areas - No.seedling'!DX22</f>
        <v>0</v>
      </c>
      <c r="DZ22" s="81">
        <f t="shared" si="133"/>
        <v>0</v>
      </c>
      <c r="EA22" s="113">
        <f>'MASTER_ ALL areas - No.seedling'!DZ22</f>
        <v>0</v>
      </c>
      <c r="EB22" s="76">
        <f>'MASTER_ ALL areas - No.seedling'!EA22</f>
        <v>0</v>
      </c>
      <c r="EC22" s="80">
        <f t="shared" si="134"/>
        <v>0</v>
      </c>
      <c r="ED22" s="76">
        <f>'MASTER_ ALL areas - No.seedling'!EC22</f>
        <v>0</v>
      </c>
      <c r="EE22" s="81">
        <f t="shared" si="135"/>
        <v>0</v>
      </c>
      <c r="EF22" s="113">
        <f>'MASTER_ ALL areas - No.seedling'!EE22</f>
        <v>0</v>
      </c>
      <c r="EG22" s="76">
        <f>'MASTER_ ALL areas - No.seedling'!EF22</f>
        <v>0</v>
      </c>
      <c r="EH22" s="80">
        <f t="shared" si="136"/>
        <v>0</v>
      </c>
      <c r="EI22" s="76">
        <f>'MASTER_ ALL areas - No.seedling'!EH22</f>
        <v>0</v>
      </c>
      <c r="EJ22" s="81">
        <f t="shared" si="137"/>
        <v>0</v>
      </c>
      <c r="EK22" s="113">
        <f>'MASTER_ ALL areas - No.seedling'!EJ22</f>
        <v>0</v>
      </c>
      <c r="EL22" s="76">
        <f>'MASTER_ ALL areas - No.seedling'!EK22</f>
        <v>0</v>
      </c>
      <c r="EM22" s="80">
        <f t="shared" si="138"/>
        <v>0</v>
      </c>
      <c r="EN22" s="76">
        <f>'MASTER_ ALL areas - No.seedling'!EM22</f>
        <v>0</v>
      </c>
      <c r="EO22" s="81">
        <f t="shared" si="139"/>
        <v>0</v>
      </c>
      <c r="EP22" s="113">
        <f>'MASTER_ ALL areas - No.seedling'!EO22</f>
        <v>0</v>
      </c>
      <c r="EQ22" s="76">
        <f>'MASTER_ ALL areas - No.seedling'!EP22</f>
        <v>0</v>
      </c>
      <c r="ER22" s="80">
        <f t="shared" si="140"/>
        <v>0</v>
      </c>
      <c r="ES22" s="76">
        <f>'MASTER_ ALL areas - No.seedling'!ER22</f>
        <v>0</v>
      </c>
      <c r="ET22" s="81">
        <f t="shared" si="141"/>
        <v>0</v>
      </c>
      <c r="EU22" s="113">
        <f>'MASTER_ ALL areas - No.seedling'!ET22</f>
        <v>0</v>
      </c>
      <c r="EV22" s="76">
        <f>'MASTER_ ALL areas - No.seedling'!EU22</f>
        <v>0</v>
      </c>
      <c r="EW22" s="80">
        <f t="shared" si="142"/>
        <v>0</v>
      </c>
      <c r="EX22" s="76">
        <f>'MASTER_ ALL areas - No.seedling'!EW22</f>
        <v>0</v>
      </c>
      <c r="EY22" s="81">
        <f t="shared" si="143"/>
        <v>0</v>
      </c>
      <c r="EZ22" s="113">
        <f>'MASTER_ ALL areas - No.seedling'!EY22</f>
        <v>0</v>
      </c>
      <c r="FA22" s="76">
        <f>'MASTER_ ALL areas - No.seedling'!EZ22</f>
        <v>0</v>
      </c>
      <c r="FB22" s="80">
        <f t="shared" si="144"/>
        <v>0</v>
      </c>
      <c r="FC22" s="76">
        <f>'MASTER_ ALL areas - No.seedling'!FB22</f>
        <v>0</v>
      </c>
      <c r="FD22" s="81">
        <f t="shared" si="145"/>
        <v>0</v>
      </c>
      <c r="FE22" s="113">
        <f>'MASTER_ ALL areas - No.seedling'!FD22</f>
        <v>0</v>
      </c>
      <c r="FF22" s="76">
        <f>'MASTER_ ALL areas - No.seedling'!FE22</f>
        <v>0</v>
      </c>
      <c r="FG22" s="80">
        <f t="shared" si="146"/>
        <v>0</v>
      </c>
      <c r="FH22" s="76">
        <f>'MASTER_ ALL areas - No.seedling'!FG22</f>
        <v>0</v>
      </c>
      <c r="FI22" s="81">
        <f t="shared" si="147"/>
        <v>0</v>
      </c>
      <c r="FJ22" s="113">
        <f>'MASTER_ ALL areas - No.seedling'!FI22</f>
        <v>0</v>
      </c>
      <c r="FK22" s="76">
        <f>'MASTER_ ALL areas - No.seedling'!FJ22</f>
        <v>0</v>
      </c>
      <c r="FL22" s="80">
        <f t="shared" si="148"/>
        <v>0</v>
      </c>
      <c r="FM22" s="76">
        <f>'MASTER_ ALL areas - No.seedling'!FL22</f>
        <v>0</v>
      </c>
      <c r="FN22" s="81">
        <f t="shared" si="149"/>
        <v>0</v>
      </c>
      <c r="FO22" s="113">
        <f>'MASTER_ ALL areas - No.seedling'!FN22</f>
        <v>0</v>
      </c>
      <c r="FP22" s="76">
        <f>'MASTER_ ALL areas - No.seedling'!FO22</f>
        <v>0</v>
      </c>
      <c r="FQ22" s="80">
        <f t="shared" si="150"/>
        <v>0</v>
      </c>
      <c r="FR22" s="76">
        <f>'MASTER_ ALL areas - No.seedling'!FQ22</f>
        <v>0</v>
      </c>
      <c r="FS22" s="81">
        <f t="shared" si="151"/>
        <v>0</v>
      </c>
      <c r="FT22" s="113">
        <f>'MASTER_ ALL areas - No.seedling'!FS22</f>
        <v>0</v>
      </c>
      <c r="FU22" s="76">
        <f>'MASTER_ ALL areas - No.seedling'!FT22</f>
        <v>0</v>
      </c>
      <c r="FV22" s="80">
        <f t="shared" si="152"/>
        <v>0</v>
      </c>
      <c r="FW22" s="76">
        <f>'MASTER_ ALL areas - No.seedling'!FV22</f>
        <v>0</v>
      </c>
      <c r="FX22" s="81">
        <f t="shared" si="153"/>
        <v>0</v>
      </c>
      <c r="FY22" s="113">
        <f>'MASTER_ ALL areas - No.seedling'!FX22</f>
        <v>0</v>
      </c>
      <c r="FZ22" s="76">
        <f>'MASTER_ ALL areas - No.seedling'!FY22</f>
        <v>0</v>
      </c>
      <c r="GA22" s="80">
        <f t="shared" si="154"/>
        <v>0</v>
      </c>
      <c r="GB22" s="76">
        <f>'MASTER_ ALL areas - No.seedling'!GA22</f>
        <v>0</v>
      </c>
      <c r="GC22" s="81">
        <f t="shared" si="155"/>
        <v>0</v>
      </c>
      <c r="GD22" s="113">
        <f>'MASTER_ ALL areas - No.seedling'!GC22</f>
        <v>0</v>
      </c>
      <c r="GE22" s="76">
        <f>'MASTER_ ALL areas - No.seedling'!GD22</f>
        <v>0</v>
      </c>
      <c r="GF22" s="80">
        <f t="shared" si="156"/>
        <v>0</v>
      </c>
      <c r="GG22" s="76">
        <f>'MASTER_ ALL areas - No.seedling'!GF22</f>
        <v>0</v>
      </c>
      <c r="GH22" s="81">
        <f t="shared" si="157"/>
        <v>0</v>
      </c>
      <c r="GI22" s="113">
        <f>'MASTER_ ALL areas - No.seedling'!GH22</f>
        <v>0</v>
      </c>
      <c r="GJ22" s="76">
        <f>'MASTER_ ALL areas - No.seedling'!GI22</f>
        <v>0</v>
      </c>
      <c r="GK22" s="80">
        <f t="shared" si="158"/>
        <v>0</v>
      </c>
      <c r="GL22" s="76">
        <f>'MASTER_ ALL areas - No.seedling'!GK22</f>
        <v>0</v>
      </c>
      <c r="GM22" s="81">
        <f t="shared" si="159"/>
        <v>0</v>
      </c>
      <c r="GN22" s="113">
        <f>'MASTER_ ALL areas - No.seedling'!GM22</f>
        <v>0</v>
      </c>
      <c r="GO22" s="76">
        <f>'MASTER_ ALL areas - No.seedling'!GN22</f>
        <v>0</v>
      </c>
      <c r="GP22" s="80">
        <f t="shared" si="160"/>
        <v>0</v>
      </c>
      <c r="GQ22" s="76">
        <f>'MASTER_ ALL areas - No.seedling'!GP22</f>
        <v>0</v>
      </c>
      <c r="GR22" s="81">
        <f t="shared" si="161"/>
        <v>0</v>
      </c>
      <c r="GS22" s="113">
        <f>'MASTER_ ALL areas - No.seedling'!GR22</f>
        <v>0</v>
      </c>
      <c r="GT22" s="76">
        <f>'MASTER_ ALL areas - No.seedling'!GS22</f>
        <v>0</v>
      </c>
      <c r="GU22" s="80">
        <f t="shared" si="162"/>
        <v>0</v>
      </c>
      <c r="GV22" s="76">
        <f>'MASTER_ ALL areas - No.seedling'!GU22</f>
        <v>0</v>
      </c>
      <c r="GW22" s="81">
        <f t="shared" si="163"/>
        <v>0</v>
      </c>
      <c r="GX22" s="113">
        <f>'MASTER_ ALL areas - No.seedling'!GW22</f>
        <v>0</v>
      </c>
      <c r="GY22" s="76">
        <f>'MASTER_ ALL areas - No.seedling'!GX22</f>
        <v>0</v>
      </c>
      <c r="GZ22" s="80">
        <f t="shared" si="164"/>
        <v>0</v>
      </c>
      <c r="HA22" s="76">
        <f>'MASTER_ ALL areas - No.seedling'!GZ22</f>
        <v>0</v>
      </c>
      <c r="HB22" s="81">
        <f t="shared" si="165"/>
        <v>0</v>
      </c>
      <c r="HC22" s="113">
        <f>'MASTER_ ALL areas - No.seedling'!HB22</f>
        <v>0</v>
      </c>
      <c r="HD22" s="76">
        <f>'MASTER_ ALL areas - No.seedling'!HC22</f>
        <v>0</v>
      </c>
      <c r="HE22" s="80">
        <f t="shared" si="166"/>
        <v>0</v>
      </c>
      <c r="HF22" s="76">
        <f>'MASTER_ ALL areas - No.seedling'!HE22</f>
        <v>0</v>
      </c>
      <c r="HG22" s="81">
        <f t="shared" si="167"/>
        <v>0</v>
      </c>
      <c r="HH22" s="113">
        <f>'MASTER_ ALL areas - No.seedling'!HG22</f>
        <v>0</v>
      </c>
      <c r="HI22" s="76">
        <f>'MASTER_ ALL areas - No.seedling'!HH22</f>
        <v>0</v>
      </c>
      <c r="HJ22" s="80">
        <f t="shared" si="168"/>
        <v>0</v>
      </c>
      <c r="HK22" s="76">
        <f>'MASTER_ ALL areas - No.seedling'!HJ22</f>
        <v>0</v>
      </c>
      <c r="HL22" s="81">
        <f t="shared" si="169"/>
        <v>0</v>
      </c>
      <c r="HM22" s="113">
        <f>'MASTER_ ALL areas - No.seedling'!HL22</f>
        <v>0</v>
      </c>
      <c r="HN22" s="76">
        <f>'MASTER_ ALL areas - No.seedling'!HM22</f>
        <v>0</v>
      </c>
      <c r="HO22" s="80">
        <f t="shared" si="170"/>
        <v>0</v>
      </c>
      <c r="HP22" s="76">
        <f>'MASTER_ ALL areas - No.seedling'!HO22</f>
        <v>0</v>
      </c>
      <c r="HQ22" s="81">
        <f t="shared" si="171"/>
        <v>0</v>
      </c>
      <c r="HR22" s="113">
        <f>'MASTER_ ALL areas - No.seedling'!HQ22</f>
        <v>0</v>
      </c>
      <c r="HS22" s="76">
        <f>'MASTER_ ALL areas - No.seedling'!HR22</f>
        <v>0</v>
      </c>
      <c r="HT22" s="80">
        <f t="shared" si="172"/>
        <v>0</v>
      </c>
      <c r="HU22" s="76">
        <f>'MASTER_ ALL areas - No.seedling'!HT22</f>
        <v>0</v>
      </c>
      <c r="HV22" s="81">
        <f t="shared" si="173"/>
        <v>0</v>
      </c>
      <c r="HW22" s="113">
        <f>'MASTER_ ALL areas - No.seedling'!HV22</f>
        <v>0</v>
      </c>
      <c r="HX22" s="76">
        <f>'MASTER_ ALL areas - No.seedling'!HW22</f>
        <v>0</v>
      </c>
      <c r="HY22" s="80">
        <f t="shared" si="174"/>
        <v>0</v>
      </c>
      <c r="HZ22" s="76">
        <f>'MASTER_ ALL areas - No.seedling'!HY22</f>
        <v>0</v>
      </c>
      <c r="IA22" s="81">
        <f t="shared" si="175"/>
        <v>0</v>
      </c>
      <c r="IB22" s="113">
        <f>'MASTER_ ALL areas - No.seedling'!IA22</f>
        <v>0</v>
      </c>
      <c r="IC22" s="76">
        <f>'MASTER_ ALL areas - No.seedling'!IB22</f>
        <v>0</v>
      </c>
      <c r="ID22" s="80">
        <f t="shared" si="176"/>
        <v>0</v>
      </c>
      <c r="IE22" s="76">
        <f>'MASTER_ ALL areas - No.seedling'!ID22</f>
        <v>0</v>
      </c>
      <c r="IF22" s="85">
        <f t="shared" si="177"/>
        <v>0</v>
      </c>
      <c r="IG22" s="86" t="s">
        <v>143</v>
      </c>
      <c r="IH22" s="87"/>
    </row>
    <row r="23" spans="2:242" ht="33" customHeight="1" x14ac:dyDescent="0.25">
      <c r="B23" s="420">
        <v>19</v>
      </c>
      <c r="C23" s="421" t="s">
        <v>144</v>
      </c>
      <c r="D23" s="422">
        <v>214873</v>
      </c>
      <c r="E23" s="423">
        <v>931212</v>
      </c>
      <c r="F23" s="424" t="s">
        <v>89</v>
      </c>
      <c r="G23" s="88" t="s">
        <v>145</v>
      </c>
      <c r="H23" s="459" t="str">
        <f>'MASTER_ ALL areas - No.seedling'!G23</f>
        <v>7(8)</v>
      </c>
      <c r="I23" s="70">
        <f>'MASTER_ ALL areas - No.seedling'!H23</f>
        <v>0.2</v>
      </c>
      <c r="J23" s="71">
        <f>'MASTER_ ALL areas - No.seedling'!I23</f>
        <v>39.25</v>
      </c>
      <c r="K23" s="72">
        <f>'MASTER_ ALL areas - No.seedling'!J23</f>
        <v>193</v>
      </c>
      <c r="L23" s="73">
        <f t="shared" si="89"/>
        <v>3860</v>
      </c>
      <c r="M23" s="74">
        <f>'MASTER_ ALL areas - No.seedling'!L23</f>
        <v>3860</v>
      </c>
      <c r="N23" s="113">
        <f>'MASTER_ ALL areas - No.seedling'!M23</f>
        <v>6</v>
      </c>
      <c r="O23" s="114">
        <f>'MASTER_ ALL areas - No.seedling'!N23</f>
        <v>142</v>
      </c>
      <c r="P23" s="80">
        <f>'MASTER_ ALL areas - No.seedling'!O23</f>
        <v>3.1088082901554404E-2</v>
      </c>
      <c r="Q23" s="81">
        <f>'MASTER_ ALL areas - No.seedling'!P23</f>
        <v>0.73575129533678751</v>
      </c>
      <c r="R23" s="621"/>
      <c r="S23" s="617">
        <f>'MASTER_ ALL areas - No.seedling'!R23</f>
        <v>2000</v>
      </c>
      <c r="T23" s="76">
        <f>'MASTER_ ALL areas - No.seedling'!S23</f>
        <v>1</v>
      </c>
      <c r="U23" s="77">
        <f t="shared" si="90"/>
        <v>0.01</v>
      </c>
      <c r="V23" s="82">
        <f>'MASTER_ ALL areas - No.seedling'!U23</f>
        <v>53</v>
      </c>
      <c r="W23" s="80">
        <f t="shared" si="91"/>
        <v>0.53</v>
      </c>
      <c r="X23" s="619">
        <f>'MASTER_ ALL areas - No.seedling'!W23</f>
        <v>1860</v>
      </c>
      <c r="Y23" s="82">
        <f>'MASTER_ ALL areas - No.seedling'!X23</f>
        <v>5</v>
      </c>
      <c r="Z23" s="77">
        <f t="shared" si="92"/>
        <v>5.3763440860215055E-2</v>
      </c>
      <c r="AA23" s="82">
        <f>'MASTER_ ALL areas - No.seedling'!Z23</f>
        <v>89</v>
      </c>
      <c r="AB23" s="80">
        <f t="shared" si="93"/>
        <v>0.956989247311828</v>
      </c>
      <c r="AC23" s="76">
        <f>'MASTER_ ALL areas - No.seedling'!AB23</f>
        <v>0</v>
      </c>
      <c r="AD23" s="76">
        <f>'MASTER_ ALL areas - No.seedling'!AC23</f>
        <v>0</v>
      </c>
      <c r="AE23" s="77">
        <f t="shared" si="94"/>
        <v>0</v>
      </c>
      <c r="AF23" s="82">
        <f>'MASTER_ ALL areas - No.seedling'!AE23</f>
        <v>0</v>
      </c>
      <c r="AG23" s="80">
        <f t="shared" si="95"/>
        <v>0</v>
      </c>
      <c r="AH23" s="76">
        <f>'MASTER_ ALL areas - No.seedling'!AG23</f>
        <v>0</v>
      </c>
      <c r="AI23" s="76">
        <f>'MASTER_ ALL areas - No.seedling'!AH23</f>
        <v>0</v>
      </c>
      <c r="AJ23" s="77">
        <f t="shared" si="96"/>
        <v>0</v>
      </c>
      <c r="AK23" s="82">
        <f>'MASTER_ ALL areas - No.seedling'!AJ23</f>
        <v>0</v>
      </c>
      <c r="AL23" s="81">
        <f t="shared" si="97"/>
        <v>0</v>
      </c>
      <c r="AM23" s="621"/>
      <c r="AN23" s="617">
        <f>'MASTER_ ALL areas - No.seedling'!AM23</f>
        <v>2480</v>
      </c>
      <c r="AO23" s="76">
        <f>'MASTER_ ALL areas - No.seedling'!AN23</f>
        <v>5</v>
      </c>
      <c r="AP23" s="77">
        <f t="shared" si="98"/>
        <v>4.0322580645161289E-2</v>
      </c>
      <c r="AQ23" s="82">
        <f>'MASTER_ ALL areas - No.seedling'!AP23</f>
        <v>101</v>
      </c>
      <c r="AR23" s="77">
        <f t="shared" si="99"/>
        <v>0.81451612903225812</v>
      </c>
      <c r="AS23" s="82">
        <f>'MASTER_ ALL areas - No.seedling'!AR23</f>
        <v>580</v>
      </c>
      <c r="AT23" s="76">
        <f>'MASTER_ ALL areas - No.seedling'!AS23</f>
        <v>1</v>
      </c>
      <c r="AU23" s="77">
        <f t="shared" si="100"/>
        <v>3.4482758620689655E-2</v>
      </c>
      <c r="AV23" s="82">
        <f>'MASTER_ ALL areas - No.seedling'!AU23</f>
        <v>18</v>
      </c>
      <c r="AW23" s="77">
        <f t="shared" si="101"/>
        <v>0.62068965517241381</v>
      </c>
      <c r="AX23" s="71">
        <f>'MASTER_ ALL areas - No.seedling'!AW23</f>
        <v>40</v>
      </c>
      <c r="AY23" s="82">
        <f>'MASTER_ ALL areas - No.seedling'!AX23</f>
        <v>0</v>
      </c>
      <c r="AZ23" s="77">
        <f t="shared" si="102"/>
        <v>0</v>
      </c>
      <c r="BA23" s="82">
        <f>'MASTER_ ALL areas - No.seedling'!AZ23</f>
        <v>0</v>
      </c>
      <c r="BB23" s="77">
        <f t="shared" si="103"/>
        <v>0</v>
      </c>
      <c r="BC23" s="82">
        <f>'MASTER_ ALL areas - No.seedling'!BB23</f>
        <v>0</v>
      </c>
      <c r="BD23" s="76">
        <f>'MASTER_ ALL areas - No.seedling'!BC23</f>
        <v>0</v>
      </c>
      <c r="BE23" s="77">
        <f t="shared" si="104"/>
        <v>0</v>
      </c>
      <c r="BF23" s="82">
        <f>'MASTER_ ALL areas - No.seedling'!BE23</f>
        <v>0</v>
      </c>
      <c r="BG23" s="77">
        <f t="shared" si="105"/>
        <v>0</v>
      </c>
      <c r="BH23" s="82">
        <f>'MASTER_ ALL areas - No.seedling'!BG23</f>
        <v>760</v>
      </c>
      <c r="BI23" s="76">
        <f>'MASTER_ ALL areas - No.seedling'!BH23</f>
        <v>0</v>
      </c>
      <c r="BJ23" s="77">
        <f t="shared" si="106"/>
        <v>0</v>
      </c>
      <c r="BK23" s="82">
        <f>'MASTER_ ALL areas - No.seedling'!BJ23</f>
        <v>23</v>
      </c>
      <c r="BL23" s="77">
        <f t="shared" si="107"/>
        <v>0.60526315789473684</v>
      </c>
      <c r="BM23" s="82">
        <f>'MASTER_ ALL areas - No.seedling'!BL23</f>
        <v>0</v>
      </c>
      <c r="BN23" s="76">
        <f>'MASTER_ ALL areas - No.seedling'!BM23</f>
        <v>0</v>
      </c>
      <c r="BO23" s="77">
        <f t="shared" si="108"/>
        <v>0</v>
      </c>
      <c r="BP23" s="82">
        <f>'MASTER_ ALL areas - No.seedling'!BO23</f>
        <v>0</v>
      </c>
      <c r="BQ23" s="77">
        <f t="shared" si="109"/>
        <v>0</v>
      </c>
      <c r="BR23" s="82">
        <f>'MASTER_ ALL areas - No.seedling'!BQ23</f>
        <v>0</v>
      </c>
      <c r="BS23" s="76">
        <f>'MASTER_ ALL areas - No.seedling'!BR23</f>
        <v>0</v>
      </c>
      <c r="BT23" s="77">
        <f t="shared" si="110"/>
        <v>0</v>
      </c>
      <c r="BU23" s="82">
        <f>'MASTER_ ALL areas - No.seedling'!BT23</f>
        <v>0</v>
      </c>
      <c r="BV23" s="77">
        <f t="shared" si="111"/>
        <v>0</v>
      </c>
      <c r="BW23" s="82">
        <f>'MASTER_ ALL areas - No.seedling'!BV23</f>
        <v>0</v>
      </c>
      <c r="BX23" s="76">
        <f>'MASTER_ ALL areas - No.seedling'!BW23</f>
        <v>0</v>
      </c>
      <c r="BY23" s="77">
        <f t="shared" si="112"/>
        <v>0</v>
      </c>
      <c r="BZ23" s="82">
        <f>'MASTER_ ALL areas - No.seedling'!BY23</f>
        <v>0</v>
      </c>
      <c r="CA23" s="81">
        <f t="shared" si="113"/>
        <v>0</v>
      </c>
      <c r="CB23" s="79"/>
      <c r="CC23" s="75">
        <f>'MASTER_ ALL areas - No.seedling'!CB23</f>
        <v>680</v>
      </c>
      <c r="CD23" s="76">
        <f>'MASTER_ ALL areas - No.seedling'!CC23</f>
        <v>0</v>
      </c>
      <c r="CE23" s="80">
        <f t="shared" si="114"/>
        <v>0</v>
      </c>
      <c r="CF23" s="76">
        <f>'MASTER_ ALL areas - No.seedling'!CE23</f>
        <v>14</v>
      </c>
      <c r="CG23" s="81">
        <f t="shared" si="115"/>
        <v>0.41176470588235292</v>
      </c>
      <c r="CH23" s="75">
        <f>'MASTER_ ALL areas - No.seedling'!CG23</f>
        <v>1800</v>
      </c>
      <c r="CI23" s="76">
        <f>'MASTER_ ALL areas - No.seedling'!CH23</f>
        <v>5</v>
      </c>
      <c r="CJ23" s="80">
        <f t="shared" si="116"/>
        <v>5.5555555555555552E-2</v>
      </c>
      <c r="CK23" s="76">
        <f>'MASTER_ ALL areas - No.seedling'!CJ23</f>
        <v>87</v>
      </c>
      <c r="CL23" s="81">
        <f t="shared" si="117"/>
        <v>0.96666666666666667</v>
      </c>
      <c r="CM23" s="113">
        <f>'MASTER_ ALL areas - No.seedling'!CL23</f>
        <v>0</v>
      </c>
      <c r="CN23" s="76">
        <f>'MASTER_ ALL areas - No.seedling'!CM23</f>
        <v>0</v>
      </c>
      <c r="CO23" s="80">
        <f t="shared" si="118"/>
        <v>0</v>
      </c>
      <c r="CP23" s="76">
        <f>'MASTER_ ALL areas - No.seedling'!CO23</f>
        <v>0</v>
      </c>
      <c r="CQ23" s="81">
        <f t="shared" si="119"/>
        <v>0</v>
      </c>
      <c r="CR23" s="113">
        <f>'MASTER_ ALL areas - No.seedling'!CQ23</f>
        <v>0</v>
      </c>
      <c r="CS23" s="76">
        <f>'MASTER_ ALL areas - No.seedling'!CR23</f>
        <v>0</v>
      </c>
      <c r="CT23" s="80">
        <f t="shared" si="120"/>
        <v>0</v>
      </c>
      <c r="CU23" s="76">
        <f>'MASTER_ ALL areas - No.seedling'!CT23</f>
        <v>0</v>
      </c>
      <c r="CV23" s="81">
        <f t="shared" si="121"/>
        <v>0</v>
      </c>
      <c r="CW23" s="75">
        <f>'MASTER_ ALL areas - No.seedling'!CV23</f>
        <v>580</v>
      </c>
      <c r="CX23" s="76">
        <f>'MASTER_ ALL areas - No.seedling'!CW23</f>
        <v>1</v>
      </c>
      <c r="CY23" s="80">
        <f t="shared" si="122"/>
        <v>3.4482758620689655E-2</v>
      </c>
      <c r="CZ23" s="76">
        <f>'MASTER_ ALL areas - No.seedling'!CY23</f>
        <v>18</v>
      </c>
      <c r="DA23" s="81">
        <f t="shared" si="123"/>
        <v>0.62068965517241381</v>
      </c>
      <c r="DB23" s="113">
        <f>'MASTER_ ALL areas - No.seedling'!DA23</f>
        <v>0</v>
      </c>
      <c r="DC23" s="76">
        <f>'MASTER_ ALL areas - No.seedling'!DB23</f>
        <v>0</v>
      </c>
      <c r="DD23" s="80">
        <f t="shared" si="124"/>
        <v>0</v>
      </c>
      <c r="DE23" s="76">
        <f>'MASTER_ ALL areas - No.seedling'!DD23</f>
        <v>0</v>
      </c>
      <c r="DF23" s="81">
        <f t="shared" si="125"/>
        <v>0</v>
      </c>
      <c r="DG23" s="113">
        <f>'MASTER_ ALL areas - No.seedling'!DF23</f>
        <v>0</v>
      </c>
      <c r="DH23" s="76">
        <f>'MASTER_ ALL areas - No.seedling'!DG23</f>
        <v>0</v>
      </c>
      <c r="DI23" s="80">
        <f t="shared" si="126"/>
        <v>0</v>
      </c>
      <c r="DJ23" s="76">
        <f>'MASTER_ ALL areas - No.seedling'!DI23</f>
        <v>0</v>
      </c>
      <c r="DK23" s="81">
        <f t="shared" si="127"/>
        <v>0</v>
      </c>
      <c r="DL23" s="113">
        <f>'MASTER_ ALL areas - No.seedling'!DK23</f>
        <v>0</v>
      </c>
      <c r="DM23" s="76">
        <f>'MASTER_ ALL areas - No.seedling'!DL23</f>
        <v>0</v>
      </c>
      <c r="DN23" s="80">
        <f t="shared" si="128"/>
        <v>0</v>
      </c>
      <c r="DO23" s="76">
        <f>'MASTER_ ALL areas - No.seedling'!DN23</f>
        <v>0</v>
      </c>
      <c r="DP23" s="81">
        <f t="shared" si="129"/>
        <v>0</v>
      </c>
      <c r="DQ23" s="75">
        <f>'MASTER_ ALL areas - No.seedling'!DP23</f>
        <v>40</v>
      </c>
      <c r="DR23" s="76">
        <f>'MASTER_ ALL areas - No.seedling'!DQ23</f>
        <v>0</v>
      </c>
      <c r="DS23" s="80">
        <f t="shared" si="130"/>
        <v>0</v>
      </c>
      <c r="DT23" s="76">
        <f>'MASTER_ ALL areas - No.seedling'!DS23</f>
        <v>0</v>
      </c>
      <c r="DU23" s="81">
        <f t="shared" si="131"/>
        <v>0</v>
      </c>
      <c r="DV23" s="113">
        <f>'MASTER_ ALL areas - No.seedling'!DU23</f>
        <v>0</v>
      </c>
      <c r="DW23" s="76">
        <f>'MASTER_ ALL areas - No.seedling'!DV23</f>
        <v>0</v>
      </c>
      <c r="DX23" s="80">
        <f t="shared" si="132"/>
        <v>0</v>
      </c>
      <c r="DY23" s="76">
        <f>'MASTER_ ALL areas - No.seedling'!DX23</f>
        <v>0</v>
      </c>
      <c r="DZ23" s="81">
        <f t="shared" si="133"/>
        <v>0</v>
      </c>
      <c r="EA23" s="113">
        <f>'MASTER_ ALL areas - No.seedling'!DZ23</f>
        <v>0</v>
      </c>
      <c r="EB23" s="76">
        <f>'MASTER_ ALL areas - No.seedling'!EA23</f>
        <v>0</v>
      </c>
      <c r="EC23" s="80">
        <f t="shared" si="134"/>
        <v>0</v>
      </c>
      <c r="ED23" s="76">
        <f>'MASTER_ ALL areas - No.seedling'!EC23</f>
        <v>0</v>
      </c>
      <c r="EE23" s="81">
        <f t="shared" si="135"/>
        <v>0</v>
      </c>
      <c r="EF23" s="113">
        <f>'MASTER_ ALL areas - No.seedling'!EE23</f>
        <v>0</v>
      </c>
      <c r="EG23" s="76">
        <f>'MASTER_ ALL areas - No.seedling'!EF23</f>
        <v>0</v>
      </c>
      <c r="EH23" s="80">
        <f t="shared" si="136"/>
        <v>0</v>
      </c>
      <c r="EI23" s="76">
        <f>'MASTER_ ALL areas - No.seedling'!EH23</f>
        <v>0</v>
      </c>
      <c r="EJ23" s="81">
        <f t="shared" si="137"/>
        <v>0</v>
      </c>
      <c r="EK23" s="113">
        <f>'MASTER_ ALL areas - No.seedling'!EJ23</f>
        <v>0</v>
      </c>
      <c r="EL23" s="76">
        <f>'MASTER_ ALL areas - No.seedling'!EK23</f>
        <v>0</v>
      </c>
      <c r="EM23" s="80">
        <f t="shared" si="138"/>
        <v>0</v>
      </c>
      <c r="EN23" s="76">
        <f>'MASTER_ ALL areas - No.seedling'!EM23</f>
        <v>0</v>
      </c>
      <c r="EO23" s="81">
        <f t="shared" si="139"/>
        <v>0</v>
      </c>
      <c r="EP23" s="113">
        <f>'MASTER_ ALL areas - No.seedling'!EO23</f>
        <v>0</v>
      </c>
      <c r="EQ23" s="76">
        <f>'MASTER_ ALL areas - No.seedling'!EP23</f>
        <v>0</v>
      </c>
      <c r="ER23" s="80">
        <f t="shared" si="140"/>
        <v>0</v>
      </c>
      <c r="ES23" s="76">
        <f>'MASTER_ ALL areas - No.seedling'!ER23</f>
        <v>0</v>
      </c>
      <c r="ET23" s="81">
        <f t="shared" si="141"/>
        <v>0</v>
      </c>
      <c r="EU23" s="113">
        <f>'MASTER_ ALL areas - No.seedling'!ET23</f>
        <v>0</v>
      </c>
      <c r="EV23" s="76">
        <f>'MASTER_ ALL areas - No.seedling'!EU23</f>
        <v>0</v>
      </c>
      <c r="EW23" s="80">
        <f t="shared" si="142"/>
        <v>0</v>
      </c>
      <c r="EX23" s="76">
        <f>'MASTER_ ALL areas - No.seedling'!EW23</f>
        <v>0</v>
      </c>
      <c r="EY23" s="81">
        <f t="shared" si="143"/>
        <v>0</v>
      </c>
      <c r="EZ23" s="113">
        <f>'MASTER_ ALL areas - No.seedling'!EY23</f>
        <v>0</v>
      </c>
      <c r="FA23" s="76">
        <f>'MASTER_ ALL areas - No.seedling'!EZ23</f>
        <v>0</v>
      </c>
      <c r="FB23" s="80">
        <f t="shared" si="144"/>
        <v>0</v>
      </c>
      <c r="FC23" s="76">
        <f>'MASTER_ ALL areas - No.seedling'!FB23</f>
        <v>0</v>
      </c>
      <c r="FD23" s="81">
        <f t="shared" si="145"/>
        <v>0</v>
      </c>
      <c r="FE23" s="75">
        <f>'MASTER_ ALL areas - No.seedling'!FD23</f>
        <v>700</v>
      </c>
      <c r="FF23" s="76">
        <f>'MASTER_ ALL areas - No.seedling'!FE23</f>
        <v>0</v>
      </c>
      <c r="FG23" s="80">
        <f t="shared" si="146"/>
        <v>0</v>
      </c>
      <c r="FH23" s="76">
        <f>'MASTER_ ALL areas - No.seedling'!FG23</f>
        <v>21</v>
      </c>
      <c r="FI23" s="81">
        <f t="shared" si="147"/>
        <v>0.6</v>
      </c>
      <c r="FJ23" s="75">
        <f>'MASTER_ ALL areas - No.seedling'!FI23</f>
        <v>60</v>
      </c>
      <c r="FK23" s="76">
        <f>'MASTER_ ALL areas - No.seedling'!FJ23</f>
        <v>0</v>
      </c>
      <c r="FL23" s="80">
        <f t="shared" si="148"/>
        <v>0</v>
      </c>
      <c r="FM23" s="76">
        <f>'MASTER_ ALL areas - No.seedling'!FL23</f>
        <v>2</v>
      </c>
      <c r="FN23" s="81">
        <f t="shared" si="149"/>
        <v>0.66666666666666663</v>
      </c>
      <c r="FO23" s="113">
        <f>'MASTER_ ALL areas - No.seedling'!FN23</f>
        <v>0</v>
      </c>
      <c r="FP23" s="76">
        <f>'MASTER_ ALL areas - No.seedling'!FO23</f>
        <v>0</v>
      </c>
      <c r="FQ23" s="80">
        <f t="shared" si="150"/>
        <v>0</v>
      </c>
      <c r="FR23" s="76">
        <f>'MASTER_ ALL areas - No.seedling'!FQ23</f>
        <v>0</v>
      </c>
      <c r="FS23" s="81">
        <f t="shared" si="151"/>
        <v>0</v>
      </c>
      <c r="FT23" s="113">
        <f>'MASTER_ ALL areas - No.seedling'!FS23</f>
        <v>0</v>
      </c>
      <c r="FU23" s="76">
        <f>'MASTER_ ALL areas - No.seedling'!FT23</f>
        <v>0</v>
      </c>
      <c r="FV23" s="80">
        <f t="shared" si="152"/>
        <v>0</v>
      </c>
      <c r="FW23" s="76">
        <f>'MASTER_ ALL areas - No.seedling'!FV23</f>
        <v>0</v>
      </c>
      <c r="FX23" s="81">
        <f t="shared" si="153"/>
        <v>0</v>
      </c>
      <c r="FY23" s="113">
        <f>'MASTER_ ALL areas - No.seedling'!FX23</f>
        <v>0</v>
      </c>
      <c r="FZ23" s="76">
        <f>'MASTER_ ALL areas - No.seedling'!FY23</f>
        <v>0</v>
      </c>
      <c r="GA23" s="80">
        <f t="shared" si="154"/>
        <v>0</v>
      </c>
      <c r="GB23" s="76">
        <f>'MASTER_ ALL areas - No.seedling'!GA23</f>
        <v>0</v>
      </c>
      <c r="GC23" s="81">
        <f t="shared" si="155"/>
        <v>0</v>
      </c>
      <c r="GD23" s="113">
        <f>'MASTER_ ALL areas - No.seedling'!GC23</f>
        <v>0</v>
      </c>
      <c r="GE23" s="76">
        <f>'MASTER_ ALL areas - No.seedling'!GD23</f>
        <v>0</v>
      </c>
      <c r="GF23" s="80">
        <f t="shared" si="156"/>
        <v>0</v>
      </c>
      <c r="GG23" s="76">
        <f>'MASTER_ ALL areas - No.seedling'!GF23</f>
        <v>0</v>
      </c>
      <c r="GH23" s="81">
        <f t="shared" si="157"/>
        <v>0</v>
      </c>
      <c r="GI23" s="113">
        <f>'MASTER_ ALL areas - No.seedling'!GH23</f>
        <v>0</v>
      </c>
      <c r="GJ23" s="76">
        <f>'MASTER_ ALL areas - No.seedling'!GI23</f>
        <v>0</v>
      </c>
      <c r="GK23" s="80">
        <f t="shared" si="158"/>
        <v>0</v>
      </c>
      <c r="GL23" s="76">
        <f>'MASTER_ ALL areas - No.seedling'!GK23</f>
        <v>0</v>
      </c>
      <c r="GM23" s="81">
        <f t="shared" si="159"/>
        <v>0</v>
      </c>
      <c r="GN23" s="113">
        <f>'MASTER_ ALL areas - No.seedling'!GM23</f>
        <v>0</v>
      </c>
      <c r="GO23" s="76">
        <f>'MASTER_ ALL areas - No.seedling'!GN23</f>
        <v>0</v>
      </c>
      <c r="GP23" s="80">
        <f t="shared" si="160"/>
        <v>0</v>
      </c>
      <c r="GQ23" s="76">
        <f>'MASTER_ ALL areas - No.seedling'!GP23</f>
        <v>0</v>
      </c>
      <c r="GR23" s="81">
        <f t="shared" si="161"/>
        <v>0</v>
      </c>
      <c r="GS23" s="113">
        <f>'MASTER_ ALL areas - No.seedling'!GR23</f>
        <v>0</v>
      </c>
      <c r="GT23" s="76">
        <f>'MASTER_ ALL areas - No.seedling'!GS23</f>
        <v>0</v>
      </c>
      <c r="GU23" s="80">
        <f t="shared" si="162"/>
        <v>0</v>
      </c>
      <c r="GV23" s="76">
        <f>'MASTER_ ALL areas - No.seedling'!GU23</f>
        <v>0</v>
      </c>
      <c r="GW23" s="81">
        <f t="shared" si="163"/>
        <v>0</v>
      </c>
      <c r="GX23" s="113">
        <f>'MASTER_ ALL areas - No.seedling'!GW23</f>
        <v>0</v>
      </c>
      <c r="GY23" s="76">
        <f>'MASTER_ ALL areas - No.seedling'!GX23</f>
        <v>0</v>
      </c>
      <c r="GZ23" s="80">
        <f t="shared" si="164"/>
        <v>0</v>
      </c>
      <c r="HA23" s="76">
        <f>'MASTER_ ALL areas - No.seedling'!GZ23</f>
        <v>0</v>
      </c>
      <c r="HB23" s="81">
        <f t="shared" si="165"/>
        <v>0</v>
      </c>
      <c r="HC23" s="113">
        <f>'MASTER_ ALL areas - No.seedling'!HB23</f>
        <v>0</v>
      </c>
      <c r="HD23" s="76">
        <f>'MASTER_ ALL areas - No.seedling'!HC23</f>
        <v>0</v>
      </c>
      <c r="HE23" s="80">
        <f t="shared" si="166"/>
        <v>0</v>
      </c>
      <c r="HF23" s="76">
        <f>'MASTER_ ALL areas - No.seedling'!HE23</f>
        <v>0</v>
      </c>
      <c r="HG23" s="81">
        <f t="shared" si="167"/>
        <v>0</v>
      </c>
      <c r="HH23" s="113">
        <f>'MASTER_ ALL areas - No.seedling'!HG23</f>
        <v>0</v>
      </c>
      <c r="HI23" s="76">
        <f>'MASTER_ ALL areas - No.seedling'!HH23</f>
        <v>0</v>
      </c>
      <c r="HJ23" s="80">
        <f t="shared" si="168"/>
        <v>0</v>
      </c>
      <c r="HK23" s="76">
        <f>'MASTER_ ALL areas - No.seedling'!HJ23</f>
        <v>0</v>
      </c>
      <c r="HL23" s="81">
        <f t="shared" si="169"/>
        <v>0</v>
      </c>
      <c r="HM23" s="113">
        <f>'MASTER_ ALL areas - No.seedling'!HL23</f>
        <v>0</v>
      </c>
      <c r="HN23" s="76">
        <f>'MASTER_ ALL areas - No.seedling'!HM23</f>
        <v>0</v>
      </c>
      <c r="HO23" s="80">
        <f t="shared" si="170"/>
        <v>0</v>
      </c>
      <c r="HP23" s="76">
        <f>'MASTER_ ALL areas - No.seedling'!HO23</f>
        <v>0</v>
      </c>
      <c r="HQ23" s="81">
        <f t="shared" si="171"/>
        <v>0</v>
      </c>
      <c r="HR23" s="113">
        <f>'MASTER_ ALL areas - No.seedling'!HQ23</f>
        <v>0</v>
      </c>
      <c r="HS23" s="76">
        <f>'MASTER_ ALL areas - No.seedling'!HR23</f>
        <v>0</v>
      </c>
      <c r="HT23" s="80">
        <f t="shared" si="172"/>
        <v>0</v>
      </c>
      <c r="HU23" s="76">
        <f>'MASTER_ ALL areas - No.seedling'!HT23</f>
        <v>0</v>
      </c>
      <c r="HV23" s="81">
        <f t="shared" si="173"/>
        <v>0</v>
      </c>
      <c r="HW23" s="113">
        <f>'MASTER_ ALL areas - No.seedling'!HV23</f>
        <v>0</v>
      </c>
      <c r="HX23" s="76">
        <f>'MASTER_ ALL areas - No.seedling'!HW23</f>
        <v>0</v>
      </c>
      <c r="HY23" s="80">
        <f t="shared" si="174"/>
        <v>0</v>
      </c>
      <c r="HZ23" s="76">
        <f>'MASTER_ ALL areas - No.seedling'!HY23</f>
        <v>0</v>
      </c>
      <c r="IA23" s="81">
        <f t="shared" si="175"/>
        <v>0</v>
      </c>
      <c r="IB23" s="113">
        <f>'MASTER_ ALL areas - No.seedling'!IA23</f>
        <v>0</v>
      </c>
      <c r="IC23" s="76">
        <f>'MASTER_ ALL areas - No.seedling'!IB23</f>
        <v>0</v>
      </c>
      <c r="ID23" s="80">
        <f t="shared" si="176"/>
        <v>0</v>
      </c>
      <c r="IE23" s="76">
        <f>'MASTER_ ALL areas - No.seedling'!ID23</f>
        <v>0</v>
      </c>
      <c r="IF23" s="85">
        <f t="shared" si="177"/>
        <v>0</v>
      </c>
      <c r="IG23" s="86" t="s">
        <v>147</v>
      </c>
      <c r="IH23" s="87"/>
    </row>
    <row r="24" spans="2:242" ht="33" customHeight="1" x14ac:dyDescent="0.25">
      <c r="B24" s="420">
        <v>20</v>
      </c>
      <c r="C24" s="150" t="s">
        <v>148</v>
      </c>
      <c r="D24" s="422">
        <v>215072</v>
      </c>
      <c r="E24" s="423">
        <v>931204</v>
      </c>
      <c r="F24" s="424" t="s">
        <v>149</v>
      </c>
      <c r="G24" s="88" t="s">
        <v>150</v>
      </c>
      <c r="H24" s="459">
        <f>'MASTER_ ALL areas - No.seedling'!G24</f>
        <v>6</v>
      </c>
      <c r="I24" s="70">
        <f>'MASTER_ ALL areas - No.seedling'!H24</f>
        <v>0.75</v>
      </c>
      <c r="J24" s="71">
        <f>'MASTER_ ALL areas - No.seedling'!I24</f>
        <v>30.8</v>
      </c>
      <c r="K24" s="72">
        <f>'MASTER_ ALL areas - No.seedling'!J24</f>
        <v>24</v>
      </c>
      <c r="L24" s="73">
        <f t="shared" si="89"/>
        <v>480</v>
      </c>
      <c r="M24" s="74">
        <f>'MASTER_ ALL areas - No.seedling'!L24</f>
        <v>480</v>
      </c>
      <c r="N24" s="113">
        <f>'MASTER_ ALL areas - No.seedling'!M24</f>
        <v>0</v>
      </c>
      <c r="O24" s="114">
        <f>'MASTER_ ALL areas - No.seedling'!N24</f>
        <v>7</v>
      </c>
      <c r="P24" s="80">
        <f>'MASTER_ ALL areas - No.seedling'!O24</f>
        <v>0</v>
      </c>
      <c r="Q24" s="81">
        <f>'MASTER_ ALL areas - No.seedling'!P24</f>
        <v>0.29166666666666669</v>
      </c>
      <c r="R24" s="621"/>
      <c r="S24" s="617">
        <f>'MASTER_ ALL areas - No.seedling'!R24</f>
        <v>420</v>
      </c>
      <c r="T24" s="76">
        <f>'MASTER_ ALL areas - No.seedling'!S24</f>
        <v>0</v>
      </c>
      <c r="U24" s="77">
        <f t="shared" si="90"/>
        <v>0</v>
      </c>
      <c r="V24" s="82">
        <f>'MASTER_ ALL areas - No.seedling'!U24</f>
        <v>4</v>
      </c>
      <c r="W24" s="80">
        <f t="shared" si="91"/>
        <v>0.19047619047619047</v>
      </c>
      <c r="X24" s="619">
        <f>'MASTER_ ALL areas - No.seedling'!W24</f>
        <v>0</v>
      </c>
      <c r="Y24" s="82">
        <f>'MASTER_ ALL areas - No.seedling'!X24</f>
        <v>0</v>
      </c>
      <c r="Z24" s="77">
        <f t="shared" si="92"/>
        <v>0</v>
      </c>
      <c r="AA24" s="82">
        <f>'MASTER_ ALL areas - No.seedling'!Z24</f>
        <v>0</v>
      </c>
      <c r="AB24" s="80">
        <f t="shared" si="93"/>
        <v>0</v>
      </c>
      <c r="AC24" s="76">
        <f>'MASTER_ ALL areas - No.seedling'!AB24</f>
        <v>60</v>
      </c>
      <c r="AD24" s="76">
        <f>'MASTER_ ALL areas - No.seedling'!AC24</f>
        <v>0</v>
      </c>
      <c r="AE24" s="77">
        <f t="shared" si="94"/>
        <v>0</v>
      </c>
      <c r="AF24" s="82">
        <f>'MASTER_ ALL areas - No.seedling'!AE24</f>
        <v>3</v>
      </c>
      <c r="AG24" s="80">
        <f t="shared" si="95"/>
        <v>1</v>
      </c>
      <c r="AH24" s="76">
        <f>'MASTER_ ALL areas - No.seedling'!AG24</f>
        <v>0</v>
      </c>
      <c r="AI24" s="76">
        <f>'MASTER_ ALL areas - No.seedling'!AH24</f>
        <v>0</v>
      </c>
      <c r="AJ24" s="77">
        <f t="shared" si="96"/>
        <v>0</v>
      </c>
      <c r="AK24" s="82">
        <f>'MASTER_ ALL areas - No.seedling'!AJ24</f>
        <v>0</v>
      </c>
      <c r="AL24" s="81">
        <f t="shared" si="97"/>
        <v>0</v>
      </c>
      <c r="AM24" s="621"/>
      <c r="AN24" s="617">
        <f>'MASTER_ ALL areas - No.seedling'!AM24</f>
        <v>60</v>
      </c>
      <c r="AO24" s="76">
        <f>'MASTER_ ALL areas - No.seedling'!AN24</f>
        <v>0</v>
      </c>
      <c r="AP24" s="77">
        <f t="shared" si="98"/>
        <v>0</v>
      </c>
      <c r="AQ24" s="82">
        <f>'MASTER_ ALL areas - No.seedling'!AP24</f>
        <v>3</v>
      </c>
      <c r="AR24" s="77">
        <f t="shared" si="99"/>
        <v>1</v>
      </c>
      <c r="AS24" s="82">
        <f>'MASTER_ ALL areas - No.seedling'!AR24</f>
        <v>360</v>
      </c>
      <c r="AT24" s="76">
        <f>'MASTER_ ALL areas - No.seedling'!AS24</f>
        <v>0</v>
      </c>
      <c r="AU24" s="77">
        <f t="shared" si="100"/>
        <v>0</v>
      </c>
      <c r="AV24" s="82">
        <f>'MASTER_ ALL areas - No.seedling'!AU24</f>
        <v>4</v>
      </c>
      <c r="AW24" s="77">
        <f t="shared" si="101"/>
        <v>0.22222222222222221</v>
      </c>
      <c r="AX24" s="71">
        <f>'MASTER_ ALL areas - No.seedling'!AW24</f>
        <v>60</v>
      </c>
      <c r="AY24" s="82">
        <f>'MASTER_ ALL areas - No.seedling'!AX24</f>
        <v>0</v>
      </c>
      <c r="AZ24" s="77">
        <f t="shared" si="102"/>
        <v>0</v>
      </c>
      <c r="BA24" s="82">
        <f>'MASTER_ ALL areas - No.seedling'!AZ24</f>
        <v>0</v>
      </c>
      <c r="BB24" s="77">
        <f t="shared" si="103"/>
        <v>0</v>
      </c>
      <c r="BC24" s="82">
        <f>'MASTER_ ALL areas - No.seedling'!BB24</f>
        <v>0</v>
      </c>
      <c r="BD24" s="76">
        <f>'MASTER_ ALL areas - No.seedling'!BC24</f>
        <v>0</v>
      </c>
      <c r="BE24" s="77">
        <f t="shared" si="104"/>
        <v>0</v>
      </c>
      <c r="BF24" s="82">
        <f>'MASTER_ ALL areas - No.seedling'!BE24</f>
        <v>0</v>
      </c>
      <c r="BG24" s="77">
        <f t="shared" si="105"/>
        <v>0</v>
      </c>
      <c r="BH24" s="82">
        <f>'MASTER_ ALL areas - No.seedling'!BG24</f>
        <v>0</v>
      </c>
      <c r="BI24" s="76">
        <f>'MASTER_ ALL areas - No.seedling'!BH24</f>
        <v>0</v>
      </c>
      <c r="BJ24" s="77">
        <f t="shared" si="106"/>
        <v>0</v>
      </c>
      <c r="BK24" s="82">
        <f>'MASTER_ ALL areas - No.seedling'!BJ24</f>
        <v>0</v>
      </c>
      <c r="BL24" s="77">
        <f t="shared" si="107"/>
        <v>0</v>
      </c>
      <c r="BM24" s="82">
        <f>'MASTER_ ALL areas - No.seedling'!BL24</f>
        <v>0</v>
      </c>
      <c r="BN24" s="76">
        <f>'MASTER_ ALL areas - No.seedling'!BM24</f>
        <v>0</v>
      </c>
      <c r="BO24" s="77">
        <f t="shared" si="108"/>
        <v>0</v>
      </c>
      <c r="BP24" s="82">
        <f>'MASTER_ ALL areas - No.seedling'!BO24</f>
        <v>0</v>
      </c>
      <c r="BQ24" s="77">
        <f t="shared" si="109"/>
        <v>0</v>
      </c>
      <c r="BR24" s="82">
        <f>'MASTER_ ALL areas - No.seedling'!BQ24</f>
        <v>0</v>
      </c>
      <c r="BS24" s="76">
        <f>'MASTER_ ALL areas - No.seedling'!BR24</f>
        <v>0</v>
      </c>
      <c r="BT24" s="77">
        <f t="shared" si="110"/>
        <v>0</v>
      </c>
      <c r="BU24" s="82">
        <f>'MASTER_ ALL areas - No.seedling'!BT24</f>
        <v>0</v>
      </c>
      <c r="BV24" s="77">
        <f t="shared" si="111"/>
        <v>0</v>
      </c>
      <c r="BW24" s="82">
        <f>'MASTER_ ALL areas - No.seedling'!BV24</f>
        <v>0</v>
      </c>
      <c r="BX24" s="76">
        <f>'MASTER_ ALL areas - No.seedling'!BW24</f>
        <v>0</v>
      </c>
      <c r="BY24" s="77">
        <f t="shared" si="112"/>
        <v>0</v>
      </c>
      <c r="BZ24" s="82">
        <f>'MASTER_ ALL areas - No.seedling'!BY24</f>
        <v>0</v>
      </c>
      <c r="CA24" s="81">
        <f t="shared" si="113"/>
        <v>0</v>
      </c>
      <c r="CB24" s="79"/>
      <c r="CC24" s="113">
        <f>'MASTER_ ALL areas - No.seedling'!CB24</f>
        <v>0</v>
      </c>
      <c r="CD24" s="76">
        <f>'MASTER_ ALL areas - No.seedling'!CC24</f>
        <v>0</v>
      </c>
      <c r="CE24" s="80">
        <f t="shared" si="114"/>
        <v>0</v>
      </c>
      <c r="CF24" s="76">
        <f>'MASTER_ ALL areas - No.seedling'!CE24</f>
        <v>0</v>
      </c>
      <c r="CG24" s="81">
        <f t="shared" si="115"/>
        <v>0</v>
      </c>
      <c r="CH24" s="113">
        <f>'MASTER_ ALL areas - No.seedling'!CG24</f>
        <v>0</v>
      </c>
      <c r="CI24" s="76">
        <f>'MASTER_ ALL areas - No.seedling'!CH24</f>
        <v>0</v>
      </c>
      <c r="CJ24" s="80">
        <f t="shared" si="116"/>
        <v>0</v>
      </c>
      <c r="CK24" s="76">
        <f>'MASTER_ ALL areas - No.seedling'!CJ24</f>
        <v>0</v>
      </c>
      <c r="CL24" s="81">
        <f t="shared" si="117"/>
        <v>0</v>
      </c>
      <c r="CM24" s="75">
        <f>'MASTER_ ALL areas - No.seedling'!CL24</f>
        <v>60</v>
      </c>
      <c r="CN24" s="76">
        <f>'MASTER_ ALL areas - No.seedling'!CM24</f>
        <v>0</v>
      </c>
      <c r="CO24" s="80">
        <f t="shared" si="118"/>
        <v>0</v>
      </c>
      <c r="CP24" s="76">
        <f>'MASTER_ ALL areas - No.seedling'!CO24</f>
        <v>3</v>
      </c>
      <c r="CQ24" s="81">
        <f t="shared" si="119"/>
        <v>1</v>
      </c>
      <c r="CR24" s="113">
        <f>'MASTER_ ALL areas - No.seedling'!CQ24</f>
        <v>0</v>
      </c>
      <c r="CS24" s="76">
        <f>'MASTER_ ALL areas - No.seedling'!CR24</f>
        <v>0</v>
      </c>
      <c r="CT24" s="80">
        <f t="shared" si="120"/>
        <v>0</v>
      </c>
      <c r="CU24" s="76">
        <f>'MASTER_ ALL areas - No.seedling'!CT24</f>
        <v>0</v>
      </c>
      <c r="CV24" s="81">
        <f t="shared" si="121"/>
        <v>0</v>
      </c>
      <c r="CW24" s="75">
        <f>'MASTER_ ALL areas - No.seedling'!CV24</f>
        <v>360</v>
      </c>
      <c r="CX24" s="76">
        <f>'MASTER_ ALL areas - No.seedling'!CW24</f>
        <v>0</v>
      </c>
      <c r="CY24" s="80">
        <f t="shared" si="122"/>
        <v>0</v>
      </c>
      <c r="CZ24" s="76">
        <f>'MASTER_ ALL areas - No.seedling'!CY24</f>
        <v>4</v>
      </c>
      <c r="DA24" s="81">
        <f t="shared" si="123"/>
        <v>0.22222222222222221</v>
      </c>
      <c r="DB24" s="113">
        <f>'MASTER_ ALL areas - No.seedling'!DA24</f>
        <v>0</v>
      </c>
      <c r="DC24" s="76">
        <f>'MASTER_ ALL areas - No.seedling'!DB24</f>
        <v>0</v>
      </c>
      <c r="DD24" s="80">
        <f t="shared" si="124"/>
        <v>0</v>
      </c>
      <c r="DE24" s="76">
        <f>'MASTER_ ALL areas - No.seedling'!DD24</f>
        <v>0</v>
      </c>
      <c r="DF24" s="81">
        <f t="shared" si="125"/>
        <v>0</v>
      </c>
      <c r="DG24" s="113">
        <f>'MASTER_ ALL areas - No.seedling'!DF24</f>
        <v>0</v>
      </c>
      <c r="DH24" s="76">
        <f>'MASTER_ ALL areas - No.seedling'!DG24</f>
        <v>0</v>
      </c>
      <c r="DI24" s="80">
        <f t="shared" si="126"/>
        <v>0</v>
      </c>
      <c r="DJ24" s="76">
        <f>'MASTER_ ALL areas - No.seedling'!DI24</f>
        <v>0</v>
      </c>
      <c r="DK24" s="81">
        <f t="shared" si="127"/>
        <v>0</v>
      </c>
      <c r="DL24" s="113">
        <f>'MASTER_ ALL areas - No.seedling'!DK24</f>
        <v>0</v>
      </c>
      <c r="DM24" s="76">
        <f>'MASTER_ ALL areas - No.seedling'!DL24</f>
        <v>0</v>
      </c>
      <c r="DN24" s="80">
        <f t="shared" si="128"/>
        <v>0</v>
      </c>
      <c r="DO24" s="76">
        <f>'MASTER_ ALL areas - No.seedling'!DN24</f>
        <v>0</v>
      </c>
      <c r="DP24" s="81">
        <f t="shared" si="129"/>
        <v>0</v>
      </c>
      <c r="DQ24" s="75">
        <f>'MASTER_ ALL areas - No.seedling'!DP24</f>
        <v>60</v>
      </c>
      <c r="DR24" s="76">
        <f>'MASTER_ ALL areas - No.seedling'!DQ24</f>
        <v>0</v>
      </c>
      <c r="DS24" s="80">
        <f t="shared" si="130"/>
        <v>0</v>
      </c>
      <c r="DT24" s="76">
        <f>'MASTER_ ALL areas - No.seedling'!DS24</f>
        <v>0</v>
      </c>
      <c r="DU24" s="81">
        <f t="shared" si="131"/>
        <v>0</v>
      </c>
      <c r="DV24" s="113">
        <f>'MASTER_ ALL areas - No.seedling'!DU24</f>
        <v>0</v>
      </c>
      <c r="DW24" s="76">
        <f>'MASTER_ ALL areas - No.seedling'!DV24</f>
        <v>0</v>
      </c>
      <c r="DX24" s="80">
        <f t="shared" si="132"/>
        <v>0</v>
      </c>
      <c r="DY24" s="76">
        <f>'MASTER_ ALL areas - No.seedling'!DX24</f>
        <v>0</v>
      </c>
      <c r="DZ24" s="81">
        <f t="shared" si="133"/>
        <v>0</v>
      </c>
      <c r="EA24" s="113">
        <f>'MASTER_ ALL areas - No.seedling'!DZ24</f>
        <v>0</v>
      </c>
      <c r="EB24" s="76">
        <f>'MASTER_ ALL areas - No.seedling'!EA24</f>
        <v>0</v>
      </c>
      <c r="EC24" s="80">
        <f t="shared" si="134"/>
        <v>0</v>
      </c>
      <c r="ED24" s="76">
        <f>'MASTER_ ALL areas - No.seedling'!EC24</f>
        <v>0</v>
      </c>
      <c r="EE24" s="81">
        <f t="shared" si="135"/>
        <v>0</v>
      </c>
      <c r="EF24" s="113">
        <f>'MASTER_ ALL areas - No.seedling'!EE24</f>
        <v>0</v>
      </c>
      <c r="EG24" s="76">
        <f>'MASTER_ ALL areas - No.seedling'!EF24</f>
        <v>0</v>
      </c>
      <c r="EH24" s="80">
        <f t="shared" si="136"/>
        <v>0</v>
      </c>
      <c r="EI24" s="76">
        <f>'MASTER_ ALL areas - No.seedling'!EH24</f>
        <v>0</v>
      </c>
      <c r="EJ24" s="81">
        <f t="shared" si="137"/>
        <v>0</v>
      </c>
      <c r="EK24" s="113">
        <f>'MASTER_ ALL areas - No.seedling'!EJ24</f>
        <v>0</v>
      </c>
      <c r="EL24" s="76">
        <f>'MASTER_ ALL areas - No.seedling'!EK24</f>
        <v>0</v>
      </c>
      <c r="EM24" s="80">
        <f t="shared" si="138"/>
        <v>0</v>
      </c>
      <c r="EN24" s="76">
        <f>'MASTER_ ALL areas - No.seedling'!EM24</f>
        <v>0</v>
      </c>
      <c r="EO24" s="81">
        <f t="shared" si="139"/>
        <v>0</v>
      </c>
      <c r="EP24" s="113">
        <f>'MASTER_ ALL areas - No.seedling'!EO24</f>
        <v>0</v>
      </c>
      <c r="EQ24" s="76">
        <f>'MASTER_ ALL areas - No.seedling'!EP24</f>
        <v>0</v>
      </c>
      <c r="ER24" s="80">
        <f t="shared" si="140"/>
        <v>0</v>
      </c>
      <c r="ES24" s="76">
        <f>'MASTER_ ALL areas - No.seedling'!ER24</f>
        <v>0</v>
      </c>
      <c r="ET24" s="81">
        <f t="shared" si="141"/>
        <v>0</v>
      </c>
      <c r="EU24" s="113">
        <f>'MASTER_ ALL areas - No.seedling'!ET24</f>
        <v>0</v>
      </c>
      <c r="EV24" s="76">
        <f>'MASTER_ ALL areas - No.seedling'!EU24</f>
        <v>0</v>
      </c>
      <c r="EW24" s="80">
        <f t="shared" si="142"/>
        <v>0</v>
      </c>
      <c r="EX24" s="76">
        <f>'MASTER_ ALL areas - No.seedling'!EW24</f>
        <v>0</v>
      </c>
      <c r="EY24" s="81">
        <f t="shared" si="143"/>
        <v>0</v>
      </c>
      <c r="EZ24" s="113">
        <f>'MASTER_ ALL areas - No.seedling'!EY24</f>
        <v>0</v>
      </c>
      <c r="FA24" s="76">
        <f>'MASTER_ ALL areas - No.seedling'!EZ24</f>
        <v>0</v>
      </c>
      <c r="FB24" s="80">
        <f t="shared" si="144"/>
        <v>0</v>
      </c>
      <c r="FC24" s="76">
        <f>'MASTER_ ALL areas - No.seedling'!FB24</f>
        <v>0</v>
      </c>
      <c r="FD24" s="81">
        <f t="shared" si="145"/>
        <v>0</v>
      </c>
      <c r="FE24" s="113">
        <f>'MASTER_ ALL areas - No.seedling'!FD24</f>
        <v>0</v>
      </c>
      <c r="FF24" s="76">
        <f>'MASTER_ ALL areas - No.seedling'!FE24</f>
        <v>0</v>
      </c>
      <c r="FG24" s="80">
        <f t="shared" si="146"/>
        <v>0</v>
      </c>
      <c r="FH24" s="76">
        <f>'MASTER_ ALL areas - No.seedling'!FG24</f>
        <v>0</v>
      </c>
      <c r="FI24" s="81">
        <f t="shared" si="147"/>
        <v>0</v>
      </c>
      <c r="FJ24" s="113">
        <f>'MASTER_ ALL areas - No.seedling'!FI24</f>
        <v>0</v>
      </c>
      <c r="FK24" s="76">
        <f>'MASTER_ ALL areas - No.seedling'!FJ24</f>
        <v>0</v>
      </c>
      <c r="FL24" s="80">
        <f t="shared" si="148"/>
        <v>0</v>
      </c>
      <c r="FM24" s="76">
        <f>'MASTER_ ALL areas - No.seedling'!FL24</f>
        <v>0</v>
      </c>
      <c r="FN24" s="81">
        <f t="shared" si="149"/>
        <v>0</v>
      </c>
      <c r="FO24" s="113">
        <f>'MASTER_ ALL areas - No.seedling'!FN24</f>
        <v>0</v>
      </c>
      <c r="FP24" s="76">
        <f>'MASTER_ ALL areas - No.seedling'!FO24</f>
        <v>0</v>
      </c>
      <c r="FQ24" s="80">
        <f t="shared" si="150"/>
        <v>0</v>
      </c>
      <c r="FR24" s="76">
        <f>'MASTER_ ALL areas - No.seedling'!FQ24</f>
        <v>0</v>
      </c>
      <c r="FS24" s="81">
        <f t="shared" si="151"/>
        <v>0</v>
      </c>
      <c r="FT24" s="113">
        <f>'MASTER_ ALL areas - No.seedling'!FS24</f>
        <v>0</v>
      </c>
      <c r="FU24" s="76">
        <f>'MASTER_ ALL areas - No.seedling'!FT24</f>
        <v>0</v>
      </c>
      <c r="FV24" s="80">
        <f t="shared" si="152"/>
        <v>0</v>
      </c>
      <c r="FW24" s="76">
        <f>'MASTER_ ALL areas - No.seedling'!FV24</f>
        <v>0</v>
      </c>
      <c r="FX24" s="81">
        <f t="shared" si="153"/>
        <v>0</v>
      </c>
      <c r="FY24" s="113">
        <f>'MASTER_ ALL areas - No.seedling'!FX24</f>
        <v>0</v>
      </c>
      <c r="FZ24" s="76">
        <f>'MASTER_ ALL areas - No.seedling'!FY24</f>
        <v>0</v>
      </c>
      <c r="GA24" s="80">
        <f t="shared" si="154"/>
        <v>0</v>
      </c>
      <c r="GB24" s="76">
        <f>'MASTER_ ALL areas - No.seedling'!GA24</f>
        <v>0</v>
      </c>
      <c r="GC24" s="81">
        <f t="shared" si="155"/>
        <v>0</v>
      </c>
      <c r="GD24" s="113">
        <f>'MASTER_ ALL areas - No.seedling'!GC24</f>
        <v>0</v>
      </c>
      <c r="GE24" s="76">
        <f>'MASTER_ ALL areas - No.seedling'!GD24</f>
        <v>0</v>
      </c>
      <c r="GF24" s="80">
        <f t="shared" si="156"/>
        <v>0</v>
      </c>
      <c r="GG24" s="76">
        <f>'MASTER_ ALL areas - No.seedling'!GF24</f>
        <v>0</v>
      </c>
      <c r="GH24" s="81">
        <f t="shared" si="157"/>
        <v>0</v>
      </c>
      <c r="GI24" s="113">
        <f>'MASTER_ ALL areas - No.seedling'!GH24</f>
        <v>0</v>
      </c>
      <c r="GJ24" s="76">
        <f>'MASTER_ ALL areas - No.seedling'!GI24</f>
        <v>0</v>
      </c>
      <c r="GK24" s="80">
        <f t="shared" si="158"/>
        <v>0</v>
      </c>
      <c r="GL24" s="76">
        <f>'MASTER_ ALL areas - No.seedling'!GK24</f>
        <v>0</v>
      </c>
      <c r="GM24" s="81">
        <f t="shared" si="159"/>
        <v>0</v>
      </c>
      <c r="GN24" s="113">
        <f>'MASTER_ ALL areas - No.seedling'!GM24</f>
        <v>0</v>
      </c>
      <c r="GO24" s="76">
        <f>'MASTER_ ALL areas - No.seedling'!GN24</f>
        <v>0</v>
      </c>
      <c r="GP24" s="80">
        <f t="shared" si="160"/>
        <v>0</v>
      </c>
      <c r="GQ24" s="76">
        <f>'MASTER_ ALL areas - No.seedling'!GP24</f>
        <v>0</v>
      </c>
      <c r="GR24" s="81">
        <f t="shared" si="161"/>
        <v>0</v>
      </c>
      <c r="GS24" s="113">
        <f>'MASTER_ ALL areas - No.seedling'!GR24</f>
        <v>0</v>
      </c>
      <c r="GT24" s="76">
        <f>'MASTER_ ALL areas - No.seedling'!GS24</f>
        <v>0</v>
      </c>
      <c r="GU24" s="80">
        <f t="shared" si="162"/>
        <v>0</v>
      </c>
      <c r="GV24" s="76">
        <f>'MASTER_ ALL areas - No.seedling'!GU24</f>
        <v>0</v>
      </c>
      <c r="GW24" s="81">
        <f t="shared" si="163"/>
        <v>0</v>
      </c>
      <c r="GX24" s="113">
        <f>'MASTER_ ALL areas - No.seedling'!GW24</f>
        <v>0</v>
      </c>
      <c r="GY24" s="76">
        <f>'MASTER_ ALL areas - No.seedling'!GX24</f>
        <v>0</v>
      </c>
      <c r="GZ24" s="80">
        <f t="shared" si="164"/>
        <v>0</v>
      </c>
      <c r="HA24" s="76">
        <f>'MASTER_ ALL areas - No.seedling'!GZ24</f>
        <v>0</v>
      </c>
      <c r="HB24" s="81">
        <f t="shared" si="165"/>
        <v>0</v>
      </c>
      <c r="HC24" s="113">
        <f>'MASTER_ ALL areas - No.seedling'!HB24</f>
        <v>0</v>
      </c>
      <c r="HD24" s="76">
        <f>'MASTER_ ALL areas - No.seedling'!HC24</f>
        <v>0</v>
      </c>
      <c r="HE24" s="80">
        <f t="shared" si="166"/>
        <v>0</v>
      </c>
      <c r="HF24" s="76">
        <f>'MASTER_ ALL areas - No.seedling'!HE24</f>
        <v>0</v>
      </c>
      <c r="HG24" s="81">
        <f t="shared" si="167"/>
        <v>0</v>
      </c>
      <c r="HH24" s="113">
        <f>'MASTER_ ALL areas - No.seedling'!HG24</f>
        <v>0</v>
      </c>
      <c r="HI24" s="76">
        <f>'MASTER_ ALL areas - No.seedling'!HH24</f>
        <v>0</v>
      </c>
      <c r="HJ24" s="80">
        <f t="shared" si="168"/>
        <v>0</v>
      </c>
      <c r="HK24" s="76">
        <f>'MASTER_ ALL areas - No.seedling'!HJ24</f>
        <v>0</v>
      </c>
      <c r="HL24" s="81">
        <f t="shared" si="169"/>
        <v>0</v>
      </c>
      <c r="HM24" s="113">
        <f>'MASTER_ ALL areas - No.seedling'!HL24</f>
        <v>0</v>
      </c>
      <c r="HN24" s="76">
        <f>'MASTER_ ALL areas - No.seedling'!HM24</f>
        <v>0</v>
      </c>
      <c r="HO24" s="80">
        <f t="shared" si="170"/>
        <v>0</v>
      </c>
      <c r="HP24" s="76">
        <f>'MASTER_ ALL areas - No.seedling'!HO24</f>
        <v>0</v>
      </c>
      <c r="HQ24" s="81">
        <f t="shared" si="171"/>
        <v>0</v>
      </c>
      <c r="HR24" s="113">
        <f>'MASTER_ ALL areas - No.seedling'!HQ24</f>
        <v>0</v>
      </c>
      <c r="HS24" s="76">
        <f>'MASTER_ ALL areas - No.seedling'!HR24</f>
        <v>0</v>
      </c>
      <c r="HT24" s="80">
        <f t="shared" si="172"/>
        <v>0</v>
      </c>
      <c r="HU24" s="76">
        <f>'MASTER_ ALL areas - No.seedling'!HT24</f>
        <v>0</v>
      </c>
      <c r="HV24" s="81">
        <f t="shared" si="173"/>
        <v>0</v>
      </c>
      <c r="HW24" s="113">
        <f>'MASTER_ ALL areas - No.seedling'!HV24</f>
        <v>0</v>
      </c>
      <c r="HX24" s="76">
        <f>'MASTER_ ALL areas - No.seedling'!HW24</f>
        <v>0</v>
      </c>
      <c r="HY24" s="80">
        <f t="shared" si="174"/>
        <v>0</v>
      </c>
      <c r="HZ24" s="76">
        <f>'MASTER_ ALL areas - No.seedling'!HY24</f>
        <v>0</v>
      </c>
      <c r="IA24" s="81">
        <f t="shared" si="175"/>
        <v>0</v>
      </c>
      <c r="IB24" s="113">
        <f>'MASTER_ ALL areas - No.seedling'!IA24</f>
        <v>0</v>
      </c>
      <c r="IC24" s="76">
        <f>'MASTER_ ALL areas - No.seedling'!IB24</f>
        <v>0</v>
      </c>
      <c r="ID24" s="80">
        <f t="shared" si="176"/>
        <v>0</v>
      </c>
      <c r="IE24" s="76">
        <f>'MASTER_ ALL areas - No.seedling'!ID24</f>
        <v>0</v>
      </c>
      <c r="IF24" s="85">
        <f t="shared" si="177"/>
        <v>0</v>
      </c>
      <c r="IG24" s="86" t="s">
        <v>151</v>
      </c>
      <c r="IH24" s="87"/>
    </row>
    <row r="25" spans="2:242" ht="33" customHeight="1" x14ac:dyDescent="0.25">
      <c r="B25" s="420">
        <v>23</v>
      </c>
      <c r="C25" s="421" t="s">
        <v>157</v>
      </c>
      <c r="D25" s="422">
        <v>214250</v>
      </c>
      <c r="E25" s="423">
        <v>931478</v>
      </c>
      <c r="F25" s="151" t="s">
        <v>89</v>
      </c>
      <c r="G25" s="88" t="s">
        <v>158</v>
      </c>
      <c r="H25" s="459">
        <f>'MASTER_ ALL areas - No.seedling'!G27</f>
        <v>5</v>
      </c>
      <c r="I25" s="70">
        <f>'MASTER_ ALL areas - No.seedling'!H27</f>
        <v>0.6</v>
      </c>
      <c r="J25" s="71">
        <f>'MASTER_ ALL areas - No.seedling'!I27</f>
        <v>50.4</v>
      </c>
      <c r="K25" s="72">
        <f>'MASTER_ ALL areas - No.seedling'!J27</f>
        <v>126</v>
      </c>
      <c r="L25" s="73">
        <f t="shared" si="89"/>
        <v>2520</v>
      </c>
      <c r="M25" s="74">
        <f>'MASTER_ ALL areas - No.seedling'!L27</f>
        <v>2520</v>
      </c>
      <c r="N25" s="113">
        <f>'MASTER_ ALL areas - No.seedling'!M27</f>
        <v>14</v>
      </c>
      <c r="O25" s="114">
        <f>'MASTER_ ALL areas - No.seedling'!N27</f>
        <v>93</v>
      </c>
      <c r="P25" s="80">
        <f>'MASTER_ ALL areas - No.seedling'!O27</f>
        <v>0.1111111111111111</v>
      </c>
      <c r="Q25" s="81">
        <f>'MASTER_ ALL areas - No.seedling'!P27</f>
        <v>0.73809523809523814</v>
      </c>
      <c r="R25" s="621"/>
      <c r="S25" s="617">
        <f>'MASTER_ ALL areas - No.seedling'!R27</f>
        <v>920</v>
      </c>
      <c r="T25" s="76">
        <f>'MASTER_ ALL areas - No.seedling'!S27</f>
        <v>0</v>
      </c>
      <c r="U25" s="77">
        <f t="shared" si="90"/>
        <v>0</v>
      </c>
      <c r="V25" s="82">
        <f>'MASTER_ ALL areas - No.seedling'!U27</f>
        <v>23</v>
      </c>
      <c r="W25" s="80">
        <f t="shared" si="91"/>
        <v>0.5</v>
      </c>
      <c r="X25" s="619">
        <f>'MASTER_ ALL areas - No.seedling'!W27</f>
        <v>260</v>
      </c>
      <c r="Y25" s="82">
        <f>'MASTER_ ALL areas - No.seedling'!X27</f>
        <v>7</v>
      </c>
      <c r="Z25" s="77">
        <f t="shared" si="92"/>
        <v>0.53846153846153844</v>
      </c>
      <c r="AA25" s="82">
        <f>'MASTER_ ALL areas - No.seedling'!Z27</f>
        <v>13</v>
      </c>
      <c r="AB25" s="80">
        <f t="shared" si="93"/>
        <v>1</v>
      </c>
      <c r="AC25" s="76">
        <f>'MASTER_ ALL areas - No.seedling'!AB27</f>
        <v>1140</v>
      </c>
      <c r="AD25" s="76">
        <f>'MASTER_ ALL areas - No.seedling'!AC27</f>
        <v>7</v>
      </c>
      <c r="AE25" s="77">
        <f t="shared" si="94"/>
        <v>0.12280701754385964</v>
      </c>
      <c r="AF25" s="82">
        <f>'MASTER_ ALL areas - No.seedling'!AE27</f>
        <v>48</v>
      </c>
      <c r="AG25" s="80">
        <f t="shared" si="95"/>
        <v>0.84210526315789469</v>
      </c>
      <c r="AH25" s="76">
        <f>'MASTER_ ALL areas - No.seedling'!AG27</f>
        <v>200</v>
      </c>
      <c r="AI25" s="76">
        <f>'MASTER_ ALL areas - No.seedling'!AH27</f>
        <v>0</v>
      </c>
      <c r="AJ25" s="77">
        <f t="shared" si="96"/>
        <v>0</v>
      </c>
      <c r="AK25" s="82">
        <f>'MASTER_ ALL areas - No.seedling'!AJ27</f>
        <v>9</v>
      </c>
      <c r="AL25" s="81">
        <f t="shared" si="97"/>
        <v>0.9</v>
      </c>
      <c r="AM25" s="621"/>
      <c r="AN25" s="617">
        <f>'MASTER_ ALL areas - No.seedling'!AM27</f>
        <v>2000</v>
      </c>
      <c r="AO25" s="76">
        <f>'MASTER_ ALL areas - No.seedling'!AN27</f>
        <v>14</v>
      </c>
      <c r="AP25" s="77">
        <f t="shared" si="98"/>
        <v>0.14000000000000001</v>
      </c>
      <c r="AQ25" s="82">
        <f>'MASTER_ ALL areas - No.seedling'!AP27</f>
        <v>90</v>
      </c>
      <c r="AR25" s="77">
        <f t="shared" si="99"/>
        <v>0.9</v>
      </c>
      <c r="AS25" s="82">
        <f>'MASTER_ ALL areas - No.seedling'!AR27</f>
        <v>520</v>
      </c>
      <c r="AT25" s="76">
        <f>'MASTER_ ALL areas - No.seedling'!AS27</f>
        <v>0</v>
      </c>
      <c r="AU25" s="77">
        <f t="shared" si="100"/>
        <v>0</v>
      </c>
      <c r="AV25" s="82">
        <f>'MASTER_ ALL areas - No.seedling'!AU27</f>
        <v>3</v>
      </c>
      <c r="AW25" s="77">
        <f t="shared" si="101"/>
        <v>0.11538461538461539</v>
      </c>
      <c r="AX25" s="71">
        <f>'MASTER_ ALL areas - No.seedling'!AW27</f>
        <v>0</v>
      </c>
      <c r="AY25" s="82">
        <f>'MASTER_ ALL areas - No.seedling'!AX27</f>
        <v>0</v>
      </c>
      <c r="AZ25" s="77">
        <f t="shared" si="102"/>
        <v>0</v>
      </c>
      <c r="BA25" s="82">
        <f>'MASTER_ ALL areas - No.seedling'!AZ27</f>
        <v>0</v>
      </c>
      <c r="BB25" s="77">
        <f t="shared" si="103"/>
        <v>0</v>
      </c>
      <c r="BC25" s="82">
        <f>'MASTER_ ALL areas - No.seedling'!BB27</f>
        <v>0</v>
      </c>
      <c r="BD25" s="76">
        <f>'MASTER_ ALL areas - No.seedling'!BC27</f>
        <v>0</v>
      </c>
      <c r="BE25" s="77">
        <f t="shared" si="104"/>
        <v>0</v>
      </c>
      <c r="BF25" s="82">
        <f>'MASTER_ ALL areas - No.seedling'!BE27</f>
        <v>0</v>
      </c>
      <c r="BG25" s="77">
        <f t="shared" si="105"/>
        <v>0</v>
      </c>
      <c r="BH25" s="82">
        <f>'MASTER_ ALL areas - No.seedling'!BG27</f>
        <v>0</v>
      </c>
      <c r="BI25" s="76">
        <f>'MASTER_ ALL areas - No.seedling'!BH27</f>
        <v>0</v>
      </c>
      <c r="BJ25" s="77">
        <f t="shared" si="106"/>
        <v>0</v>
      </c>
      <c r="BK25" s="82">
        <f>'MASTER_ ALL areas - No.seedling'!BJ27</f>
        <v>0</v>
      </c>
      <c r="BL25" s="77">
        <f t="shared" si="107"/>
        <v>0</v>
      </c>
      <c r="BM25" s="82">
        <f>'MASTER_ ALL areas - No.seedling'!BL27</f>
        <v>0</v>
      </c>
      <c r="BN25" s="76">
        <f>'MASTER_ ALL areas - No.seedling'!BM27</f>
        <v>0</v>
      </c>
      <c r="BO25" s="77">
        <f t="shared" si="108"/>
        <v>0</v>
      </c>
      <c r="BP25" s="82">
        <f>'MASTER_ ALL areas - No.seedling'!BO27</f>
        <v>0</v>
      </c>
      <c r="BQ25" s="77">
        <f t="shared" si="109"/>
        <v>0</v>
      </c>
      <c r="BR25" s="82">
        <f>'MASTER_ ALL areas - No.seedling'!BQ27</f>
        <v>0</v>
      </c>
      <c r="BS25" s="76">
        <f>'MASTER_ ALL areas - No.seedling'!BR27</f>
        <v>0</v>
      </c>
      <c r="BT25" s="77">
        <f t="shared" si="110"/>
        <v>0</v>
      </c>
      <c r="BU25" s="82">
        <f>'MASTER_ ALL areas - No.seedling'!BT27</f>
        <v>0</v>
      </c>
      <c r="BV25" s="77">
        <f t="shared" si="111"/>
        <v>0</v>
      </c>
      <c r="BW25" s="82">
        <f>'MASTER_ ALL areas - No.seedling'!BV27</f>
        <v>0</v>
      </c>
      <c r="BX25" s="76">
        <f>'MASTER_ ALL areas - No.seedling'!BW27</f>
        <v>0</v>
      </c>
      <c r="BY25" s="77">
        <f t="shared" si="112"/>
        <v>0</v>
      </c>
      <c r="BZ25" s="82">
        <f>'MASTER_ ALL areas - No.seedling'!BY27</f>
        <v>0</v>
      </c>
      <c r="CA25" s="81">
        <f t="shared" si="113"/>
        <v>0</v>
      </c>
      <c r="CB25" s="79"/>
      <c r="CC25" s="75">
        <f>'MASTER_ ALL areas - No.seedling'!CB27</f>
        <v>400</v>
      </c>
      <c r="CD25" s="76">
        <f>'MASTER_ ALL areas - No.seedling'!CC27</f>
        <v>0</v>
      </c>
      <c r="CE25" s="80">
        <f t="shared" si="114"/>
        <v>0</v>
      </c>
      <c r="CF25" s="76">
        <f>'MASTER_ ALL areas - No.seedling'!CE27</f>
        <v>20</v>
      </c>
      <c r="CG25" s="81">
        <f t="shared" si="115"/>
        <v>1</v>
      </c>
      <c r="CH25" s="75">
        <f>'MASTER_ ALL areas - No.seedling'!CG27</f>
        <v>260</v>
      </c>
      <c r="CI25" s="76">
        <f>'MASTER_ ALL areas - No.seedling'!CH27</f>
        <v>7</v>
      </c>
      <c r="CJ25" s="80">
        <f t="shared" si="116"/>
        <v>0.53846153846153844</v>
      </c>
      <c r="CK25" s="76">
        <f>'MASTER_ ALL areas - No.seedling'!CJ27</f>
        <v>13</v>
      </c>
      <c r="CL25" s="81">
        <f t="shared" si="117"/>
        <v>1</v>
      </c>
      <c r="CM25" s="75">
        <f>'MASTER_ ALL areas - No.seedling'!CL27</f>
        <v>1140</v>
      </c>
      <c r="CN25" s="76">
        <f>'MASTER_ ALL areas - No.seedling'!CM27</f>
        <v>7</v>
      </c>
      <c r="CO25" s="80">
        <f t="shared" si="118"/>
        <v>0.12280701754385964</v>
      </c>
      <c r="CP25" s="76">
        <f>'MASTER_ ALL areas - No.seedling'!CO27</f>
        <v>48</v>
      </c>
      <c r="CQ25" s="81">
        <f t="shared" si="119"/>
        <v>0.84210526315789469</v>
      </c>
      <c r="CR25" s="75">
        <f>'MASTER_ ALL areas - No.seedling'!CQ27</f>
        <v>200</v>
      </c>
      <c r="CS25" s="76">
        <f>'MASTER_ ALL areas - No.seedling'!CR27</f>
        <v>0</v>
      </c>
      <c r="CT25" s="80">
        <f t="shared" si="120"/>
        <v>0</v>
      </c>
      <c r="CU25" s="76">
        <f>'MASTER_ ALL areas - No.seedling'!CT27</f>
        <v>9</v>
      </c>
      <c r="CV25" s="81">
        <f t="shared" si="121"/>
        <v>0.9</v>
      </c>
      <c r="CW25" s="75">
        <f>'MASTER_ ALL areas - No.seedling'!CV27</f>
        <v>520</v>
      </c>
      <c r="CX25" s="76">
        <f>'MASTER_ ALL areas - No.seedling'!CW27</f>
        <v>0</v>
      </c>
      <c r="CY25" s="80">
        <f t="shared" si="122"/>
        <v>0</v>
      </c>
      <c r="CZ25" s="76">
        <f>'MASTER_ ALL areas - No.seedling'!CY27</f>
        <v>3</v>
      </c>
      <c r="DA25" s="81">
        <f t="shared" si="123"/>
        <v>0.11538461538461539</v>
      </c>
      <c r="DB25" s="113">
        <f>'MASTER_ ALL areas - No.seedling'!DA27</f>
        <v>0</v>
      </c>
      <c r="DC25" s="76">
        <f>'MASTER_ ALL areas - No.seedling'!DB27</f>
        <v>0</v>
      </c>
      <c r="DD25" s="80">
        <f t="shared" si="124"/>
        <v>0</v>
      </c>
      <c r="DE25" s="76">
        <f>'MASTER_ ALL areas - No.seedling'!DD27</f>
        <v>0</v>
      </c>
      <c r="DF25" s="81">
        <f t="shared" si="125"/>
        <v>0</v>
      </c>
      <c r="DG25" s="113">
        <f>'MASTER_ ALL areas - No.seedling'!DF27</f>
        <v>0</v>
      </c>
      <c r="DH25" s="76">
        <f>'MASTER_ ALL areas - No.seedling'!DG27</f>
        <v>0</v>
      </c>
      <c r="DI25" s="80">
        <f t="shared" si="126"/>
        <v>0</v>
      </c>
      <c r="DJ25" s="76">
        <f>'MASTER_ ALL areas - No.seedling'!DI27</f>
        <v>0</v>
      </c>
      <c r="DK25" s="81">
        <f t="shared" si="127"/>
        <v>0</v>
      </c>
      <c r="DL25" s="113">
        <f>'MASTER_ ALL areas - No.seedling'!DK27</f>
        <v>0</v>
      </c>
      <c r="DM25" s="76">
        <f>'MASTER_ ALL areas - No.seedling'!DL27</f>
        <v>0</v>
      </c>
      <c r="DN25" s="80">
        <f t="shared" si="128"/>
        <v>0</v>
      </c>
      <c r="DO25" s="76">
        <f>'MASTER_ ALL areas - No.seedling'!DN27</f>
        <v>0</v>
      </c>
      <c r="DP25" s="81">
        <f t="shared" si="129"/>
        <v>0</v>
      </c>
      <c r="DQ25" s="113">
        <f>'MASTER_ ALL areas - No.seedling'!DP27</f>
        <v>0</v>
      </c>
      <c r="DR25" s="76">
        <f>'MASTER_ ALL areas - No.seedling'!DQ27</f>
        <v>0</v>
      </c>
      <c r="DS25" s="80">
        <f t="shared" si="130"/>
        <v>0</v>
      </c>
      <c r="DT25" s="76">
        <f>'MASTER_ ALL areas - No.seedling'!DS27</f>
        <v>0</v>
      </c>
      <c r="DU25" s="81">
        <f t="shared" si="131"/>
        <v>0</v>
      </c>
      <c r="DV25" s="113">
        <f>'MASTER_ ALL areas - No.seedling'!DU27</f>
        <v>0</v>
      </c>
      <c r="DW25" s="76">
        <f>'MASTER_ ALL areas - No.seedling'!DV27</f>
        <v>0</v>
      </c>
      <c r="DX25" s="80">
        <f t="shared" si="132"/>
        <v>0</v>
      </c>
      <c r="DY25" s="76">
        <f>'MASTER_ ALL areas - No.seedling'!DX27</f>
        <v>0</v>
      </c>
      <c r="DZ25" s="81">
        <f t="shared" si="133"/>
        <v>0</v>
      </c>
      <c r="EA25" s="113">
        <f>'MASTER_ ALL areas - No.seedling'!DZ27</f>
        <v>0</v>
      </c>
      <c r="EB25" s="76">
        <f>'MASTER_ ALL areas - No.seedling'!EA27</f>
        <v>0</v>
      </c>
      <c r="EC25" s="80">
        <f t="shared" si="134"/>
        <v>0</v>
      </c>
      <c r="ED25" s="76">
        <f>'MASTER_ ALL areas - No.seedling'!EC27</f>
        <v>0</v>
      </c>
      <c r="EE25" s="81">
        <f t="shared" si="135"/>
        <v>0</v>
      </c>
      <c r="EF25" s="113">
        <f>'MASTER_ ALL areas - No.seedling'!EE27</f>
        <v>0</v>
      </c>
      <c r="EG25" s="76">
        <f>'MASTER_ ALL areas - No.seedling'!EF27</f>
        <v>0</v>
      </c>
      <c r="EH25" s="80">
        <f t="shared" si="136"/>
        <v>0</v>
      </c>
      <c r="EI25" s="76">
        <f>'MASTER_ ALL areas - No.seedling'!EH27</f>
        <v>0</v>
      </c>
      <c r="EJ25" s="81">
        <f t="shared" si="137"/>
        <v>0</v>
      </c>
      <c r="EK25" s="113">
        <f>'MASTER_ ALL areas - No.seedling'!EJ27</f>
        <v>0</v>
      </c>
      <c r="EL25" s="76">
        <f>'MASTER_ ALL areas - No.seedling'!EK27</f>
        <v>0</v>
      </c>
      <c r="EM25" s="80">
        <f t="shared" si="138"/>
        <v>0</v>
      </c>
      <c r="EN25" s="76">
        <f>'MASTER_ ALL areas - No.seedling'!EM27</f>
        <v>0</v>
      </c>
      <c r="EO25" s="81">
        <f t="shared" si="139"/>
        <v>0</v>
      </c>
      <c r="EP25" s="113">
        <f>'MASTER_ ALL areas - No.seedling'!EO27</f>
        <v>0</v>
      </c>
      <c r="EQ25" s="76">
        <f>'MASTER_ ALL areas - No.seedling'!EP27</f>
        <v>0</v>
      </c>
      <c r="ER25" s="80">
        <f t="shared" si="140"/>
        <v>0</v>
      </c>
      <c r="ES25" s="76">
        <f>'MASTER_ ALL areas - No.seedling'!ER27</f>
        <v>0</v>
      </c>
      <c r="ET25" s="81">
        <f t="shared" si="141"/>
        <v>0</v>
      </c>
      <c r="EU25" s="113">
        <f>'MASTER_ ALL areas - No.seedling'!ET27</f>
        <v>0</v>
      </c>
      <c r="EV25" s="76">
        <f>'MASTER_ ALL areas - No.seedling'!EU27</f>
        <v>0</v>
      </c>
      <c r="EW25" s="80">
        <f t="shared" si="142"/>
        <v>0</v>
      </c>
      <c r="EX25" s="76">
        <f>'MASTER_ ALL areas - No.seedling'!EW27</f>
        <v>0</v>
      </c>
      <c r="EY25" s="81">
        <f t="shared" si="143"/>
        <v>0</v>
      </c>
      <c r="EZ25" s="113">
        <f>'MASTER_ ALL areas - No.seedling'!EY27</f>
        <v>0</v>
      </c>
      <c r="FA25" s="76">
        <f>'MASTER_ ALL areas - No.seedling'!EZ27</f>
        <v>0</v>
      </c>
      <c r="FB25" s="80">
        <f t="shared" si="144"/>
        <v>0</v>
      </c>
      <c r="FC25" s="76">
        <f>'MASTER_ ALL areas - No.seedling'!FB27</f>
        <v>0</v>
      </c>
      <c r="FD25" s="81">
        <f t="shared" si="145"/>
        <v>0</v>
      </c>
      <c r="FE25" s="113">
        <f>'MASTER_ ALL areas - No.seedling'!FD27</f>
        <v>0</v>
      </c>
      <c r="FF25" s="76">
        <f>'MASTER_ ALL areas - No.seedling'!FE27</f>
        <v>0</v>
      </c>
      <c r="FG25" s="80">
        <f t="shared" si="146"/>
        <v>0</v>
      </c>
      <c r="FH25" s="76">
        <f>'MASTER_ ALL areas - No.seedling'!FG27</f>
        <v>0</v>
      </c>
      <c r="FI25" s="81">
        <f t="shared" si="147"/>
        <v>0</v>
      </c>
      <c r="FJ25" s="113">
        <f>'MASTER_ ALL areas - No.seedling'!FI27</f>
        <v>0</v>
      </c>
      <c r="FK25" s="76">
        <f>'MASTER_ ALL areas - No.seedling'!FJ27</f>
        <v>0</v>
      </c>
      <c r="FL25" s="80">
        <f t="shared" si="148"/>
        <v>0</v>
      </c>
      <c r="FM25" s="76">
        <f>'MASTER_ ALL areas - No.seedling'!FL27</f>
        <v>0</v>
      </c>
      <c r="FN25" s="81">
        <f t="shared" si="149"/>
        <v>0</v>
      </c>
      <c r="FO25" s="113">
        <f>'MASTER_ ALL areas - No.seedling'!FN27</f>
        <v>0</v>
      </c>
      <c r="FP25" s="76">
        <f>'MASTER_ ALL areas - No.seedling'!FO27</f>
        <v>0</v>
      </c>
      <c r="FQ25" s="80">
        <f t="shared" si="150"/>
        <v>0</v>
      </c>
      <c r="FR25" s="76">
        <f>'MASTER_ ALL areas - No.seedling'!FQ27</f>
        <v>0</v>
      </c>
      <c r="FS25" s="81">
        <f t="shared" si="151"/>
        <v>0</v>
      </c>
      <c r="FT25" s="113">
        <f>'MASTER_ ALL areas - No.seedling'!FS27</f>
        <v>0</v>
      </c>
      <c r="FU25" s="76">
        <f>'MASTER_ ALL areas - No.seedling'!FT27</f>
        <v>0</v>
      </c>
      <c r="FV25" s="80">
        <f t="shared" si="152"/>
        <v>0</v>
      </c>
      <c r="FW25" s="76">
        <f>'MASTER_ ALL areas - No.seedling'!FV27</f>
        <v>0</v>
      </c>
      <c r="FX25" s="81">
        <f t="shared" si="153"/>
        <v>0</v>
      </c>
      <c r="FY25" s="113">
        <f>'MASTER_ ALL areas - No.seedling'!FX27</f>
        <v>0</v>
      </c>
      <c r="FZ25" s="76">
        <f>'MASTER_ ALL areas - No.seedling'!FY27</f>
        <v>0</v>
      </c>
      <c r="GA25" s="80">
        <f t="shared" si="154"/>
        <v>0</v>
      </c>
      <c r="GB25" s="76">
        <f>'MASTER_ ALL areas - No.seedling'!GA27</f>
        <v>0</v>
      </c>
      <c r="GC25" s="81">
        <f t="shared" si="155"/>
        <v>0</v>
      </c>
      <c r="GD25" s="113">
        <f>'MASTER_ ALL areas - No.seedling'!GC27</f>
        <v>0</v>
      </c>
      <c r="GE25" s="76">
        <f>'MASTER_ ALL areas - No.seedling'!GD27</f>
        <v>0</v>
      </c>
      <c r="GF25" s="80">
        <f t="shared" si="156"/>
        <v>0</v>
      </c>
      <c r="GG25" s="76">
        <f>'MASTER_ ALL areas - No.seedling'!GF27</f>
        <v>0</v>
      </c>
      <c r="GH25" s="81">
        <f t="shared" si="157"/>
        <v>0</v>
      </c>
      <c r="GI25" s="113">
        <f>'MASTER_ ALL areas - No.seedling'!GH27</f>
        <v>0</v>
      </c>
      <c r="GJ25" s="76">
        <f>'MASTER_ ALL areas - No.seedling'!GI27</f>
        <v>0</v>
      </c>
      <c r="GK25" s="80">
        <f t="shared" si="158"/>
        <v>0</v>
      </c>
      <c r="GL25" s="76">
        <f>'MASTER_ ALL areas - No.seedling'!GK27</f>
        <v>0</v>
      </c>
      <c r="GM25" s="81">
        <f t="shared" si="159"/>
        <v>0</v>
      </c>
      <c r="GN25" s="113">
        <f>'MASTER_ ALL areas - No.seedling'!GM27</f>
        <v>0</v>
      </c>
      <c r="GO25" s="76">
        <f>'MASTER_ ALL areas - No.seedling'!GN27</f>
        <v>0</v>
      </c>
      <c r="GP25" s="80">
        <f t="shared" si="160"/>
        <v>0</v>
      </c>
      <c r="GQ25" s="76">
        <f>'MASTER_ ALL areas - No.seedling'!GP27</f>
        <v>0</v>
      </c>
      <c r="GR25" s="81">
        <f t="shared" si="161"/>
        <v>0</v>
      </c>
      <c r="GS25" s="113">
        <f>'MASTER_ ALL areas - No.seedling'!GR27</f>
        <v>0</v>
      </c>
      <c r="GT25" s="76">
        <f>'MASTER_ ALL areas - No.seedling'!GS27</f>
        <v>0</v>
      </c>
      <c r="GU25" s="80">
        <f t="shared" si="162"/>
        <v>0</v>
      </c>
      <c r="GV25" s="76">
        <f>'MASTER_ ALL areas - No.seedling'!GU27</f>
        <v>0</v>
      </c>
      <c r="GW25" s="81">
        <f t="shared" si="163"/>
        <v>0</v>
      </c>
      <c r="GX25" s="113">
        <f>'MASTER_ ALL areas - No.seedling'!GW27</f>
        <v>0</v>
      </c>
      <c r="GY25" s="76">
        <f>'MASTER_ ALL areas - No.seedling'!GX27</f>
        <v>0</v>
      </c>
      <c r="GZ25" s="80">
        <f t="shared" si="164"/>
        <v>0</v>
      </c>
      <c r="HA25" s="76">
        <f>'MASTER_ ALL areas - No.seedling'!GZ27</f>
        <v>0</v>
      </c>
      <c r="HB25" s="81">
        <f t="shared" si="165"/>
        <v>0</v>
      </c>
      <c r="HC25" s="113">
        <f>'MASTER_ ALL areas - No.seedling'!HB27</f>
        <v>0</v>
      </c>
      <c r="HD25" s="76">
        <f>'MASTER_ ALL areas - No.seedling'!HC27</f>
        <v>0</v>
      </c>
      <c r="HE25" s="80">
        <f t="shared" si="166"/>
        <v>0</v>
      </c>
      <c r="HF25" s="76">
        <f>'MASTER_ ALL areas - No.seedling'!HE27</f>
        <v>0</v>
      </c>
      <c r="HG25" s="81">
        <f t="shared" si="167"/>
        <v>0</v>
      </c>
      <c r="HH25" s="113">
        <f>'MASTER_ ALL areas - No.seedling'!HG27</f>
        <v>0</v>
      </c>
      <c r="HI25" s="76">
        <f>'MASTER_ ALL areas - No.seedling'!HH27</f>
        <v>0</v>
      </c>
      <c r="HJ25" s="80">
        <f t="shared" si="168"/>
        <v>0</v>
      </c>
      <c r="HK25" s="76">
        <f>'MASTER_ ALL areas - No.seedling'!HJ27</f>
        <v>0</v>
      </c>
      <c r="HL25" s="81">
        <f t="shared" si="169"/>
        <v>0</v>
      </c>
      <c r="HM25" s="113">
        <f>'MASTER_ ALL areas - No.seedling'!HL27</f>
        <v>0</v>
      </c>
      <c r="HN25" s="76">
        <f>'MASTER_ ALL areas - No.seedling'!HM27</f>
        <v>0</v>
      </c>
      <c r="HO25" s="80">
        <f t="shared" si="170"/>
        <v>0</v>
      </c>
      <c r="HP25" s="76">
        <f>'MASTER_ ALL areas - No.seedling'!HO27</f>
        <v>0</v>
      </c>
      <c r="HQ25" s="81">
        <f t="shared" si="171"/>
        <v>0</v>
      </c>
      <c r="HR25" s="113">
        <f>'MASTER_ ALL areas - No.seedling'!HQ27</f>
        <v>0</v>
      </c>
      <c r="HS25" s="76">
        <f>'MASTER_ ALL areas - No.seedling'!HR27</f>
        <v>0</v>
      </c>
      <c r="HT25" s="80">
        <f t="shared" si="172"/>
        <v>0</v>
      </c>
      <c r="HU25" s="76">
        <f>'MASTER_ ALL areas - No.seedling'!HT27</f>
        <v>0</v>
      </c>
      <c r="HV25" s="81">
        <f t="shared" si="173"/>
        <v>0</v>
      </c>
      <c r="HW25" s="113">
        <f>'MASTER_ ALL areas - No.seedling'!HV27</f>
        <v>0</v>
      </c>
      <c r="HX25" s="76">
        <f>'MASTER_ ALL areas - No.seedling'!HW27</f>
        <v>0</v>
      </c>
      <c r="HY25" s="80">
        <f t="shared" si="174"/>
        <v>0</v>
      </c>
      <c r="HZ25" s="76">
        <f>'MASTER_ ALL areas - No.seedling'!HY27</f>
        <v>0</v>
      </c>
      <c r="IA25" s="81">
        <f t="shared" si="175"/>
        <v>0</v>
      </c>
      <c r="IB25" s="113">
        <f>'MASTER_ ALL areas - No.seedling'!IA27</f>
        <v>0</v>
      </c>
      <c r="IC25" s="76">
        <f>'MASTER_ ALL areas - No.seedling'!IB27</f>
        <v>0</v>
      </c>
      <c r="ID25" s="80">
        <f t="shared" si="176"/>
        <v>0</v>
      </c>
      <c r="IE25" s="76">
        <f>'MASTER_ ALL areas - No.seedling'!ID27</f>
        <v>0</v>
      </c>
      <c r="IF25" s="85">
        <f t="shared" si="177"/>
        <v>0</v>
      </c>
      <c r="IG25" s="86" t="s">
        <v>159</v>
      </c>
      <c r="IH25" s="87"/>
    </row>
    <row r="26" spans="2:242" ht="33" customHeight="1" x14ac:dyDescent="0.25">
      <c r="B26" s="420">
        <v>24</v>
      </c>
      <c r="C26" s="421" t="s">
        <v>160</v>
      </c>
      <c r="D26" s="422">
        <v>214486</v>
      </c>
      <c r="E26" s="423">
        <v>931476</v>
      </c>
      <c r="F26" s="424" t="s">
        <v>89</v>
      </c>
      <c r="G26" s="88" t="s">
        <v>161</v>
      </c>
      <c r="H26" s="459" t="str">
        <f>'MASTER_ ALL areas - No.seedling'!G28</f>
        <v>2(1)</v>
      </c>
      <c r="I26" s="70">
        <f>'MASTER_ ALL areas - No.seedling'!H28</f>
        <v>0.01</v>
      </c>
      <c r="J26" s="71">
        <f>'MASTER_ ALL areas - No.seedling'!I28</f>
        <v>57.4</v>
      </c>
      <c r="K26" s="72">
        <f>'MASTER_ ALL areas - No.seedling'!J28</f>
        <v>95</v>
      </c>
      <c r="L26" s="73">
        <f t="shared" si="89"/>
        <v>1900</v>
      </c>
      <c r="M26" s="74">
        <f>'MASTER_ ALL areas - No.seedling'!L28</f>
        <v>1900</v>
      </c>
      <c r="N26" s="113">
        <f>'MASTER_ ALL areas - No.seedling'!M28</f>
        <v>12</v>
      </c>
      <c r="O26" s="114">
        <f>'MASTER_ ALL areas - No.seedling'!N28</f>
        <v>76</v>
      </c>
      <c r="P26" s="80">
        <f>'MASTER_ ALL areas - No.seedling'!O28</f>
        <v>0.12631578947368421</v>
      </c>
      <c r="Q26" s="81">
        <f>'MASTER_ ALL areas - No.seedling'!P28</f>
        <v>0.8</v>
      </c>
      <c r="R26" s="621"/>
      <c r="S26" s="617">
        <f>'MASTER_ ALL areas - No.seedling'!R28</f>
        <v>940</v>
      </c>
      <c r="T26" s="76">
        <f>'MASTER_ ALL areas - No.seedling'!S28</f>
        <v>3</v>
      </c>
      <c r="U26" s="77">
        <f t="shared" si="90"/>
        <v>6.3829787234042548E-2</v>
      </c>
      <c r="V26" s="82">
        <f>'MASTER_ ALL areas - No.seedling'!U28</f>
        <v>32</v>
      </c>
      <c r="W26" s="80">
        <f t="shared" si="91"/>
        <v>0.68085106382978722</v>
      </c>
      <c r="X26" s="619">
        <f>'MASTER_ ALL areas - No.seedling'!W28</f>
        <v>960</v>
      </c>
      <c r="Y26" s="82">
        <f>'MASTER_ ALL areas - No.seedling'!X28</f>
        <v>9</v>
      </c>
      <c r="Z26" s="77">
        <f t="shared" si="92"/>
        <v>0.1875</v>
      </c>
      <c r="AA26" s="82">
        <f>'MASTER_ ALL areas - No.seedling'!Z28</f>
        <v>44</v>
      </c>
      <c r="AB26" s="80">
        <f t="shared" si="93"/>
        <v>0.91666666666666663</v>
      </c>
      <c r="AC26" s="76">
        <f>'MASTER_ ALL areas - No.seedling'!AB28</f>
        <v>0</v>
      </c>
      <c r="AD26" s="76">
        <f>'MASTER_ ALL areas - No.seedling'!AC28</f>
        <v>0</v>
      </c>
      <c r="AE26" s="77">
        <f t="shared" si="94"/>
        <v>0</v>
      </c>
      <c r="AF26" s="82">
        <f>'MASTER_ ALL areas - No.seedling'!AE28</f>
        <v>0</v>
      </c>
      <c r="AG26" s="80">
        <f t="shared" si="95"/>
        <v>0</v>
      </c>
      <c r="AH26" s="76">
        <f>'MASTER_ ALL areas - No.seedling'!AG28</f>
        <v>0</v>
      </c>
      <c r="AI26" s="76">
        <f>'MASTER_ ALL areas - No.seedling'!AH28</f>
        <v>0</v>
      </c>
      <c r="AJ26" s="77">
        <f t="shared" si="96"/>
        <v>0</v>
      </c>
      <c r="AK26" s="82">
        <f>'MASTER_ ALL areas - No.seedling'!AJ28</f>
        <v>0</v>
      </c>
      <c r="AL26" s="81">
        <f t="shared" si="97"/>
        <v>0</v>
      </c>
      <c r="AM26" s="621"/>
      <c r="AN26" s="617">
        <f>'MASTER_ ALL areas - No.seedling'!AM28</f>
        <v>1320</v>
      </c>
      <c r="AO26" s="76">
        <f>'MASTER_ ALL areas - No.seedling'!AN28</f>
        <v>10</v>
      </c>
      <c r="AP26" s="77">
        <f t="shared" si="98"/>
        <v>0.15151515151515152</v>
      </c>
      <c r="AQ26" s="82">
        <f>'MASTER_ ALL areas - No.seedling'!AP28</f>
        <v>57</v>
      </c>
      <c r="AR26" s="77">
        <f t="shared" si="99"/>
        <v>0.86363636363636365</v>
      </c>
      <c r="AS26" s="82">
        <f>'MASTER_ ALL areas - No.seedling'!AR28</f>
        <v>500</v>
      </c>
      <c r="AT26" s="76">
        <f>'MASTER_ ALL areas - No.seedling'!AS28</f>
        <v>0</v>
      </c>
      <c r="AU26" s="77">
        <f t="shared" si="100"/>
        <v>0</v>
      </c>
      <c r="AV26" s="82">
        <f>'MASTER_ ALL areas - No.seedling'!AU28</f>
        <v>15</v>
      </c>
      <c r="AW26" s="77">
        <f t="shared" si="101"/>
        <v>0.6</v>
      </c>
      <c r="AX26" s="71">
        <f>'MASTER_ ALL areas - No.seedling'!AW28</f>
        <v>0</v>
      </c>
      <c r="AY26" s="82">
        <f>'MASTER_ ALL areas - No.seedling'!AX28</f>
        <v>0</v>
      </c>
      <c r="AZ26" s="77">
        <f t="shared" si="102"/>
        <v>0</v>
      </c>
      <c r="BA26" s="82">
        <f>'MASTER_ ALL areas - No.seedling'!AZ28</f>
        <v>0</v>
      </c>
      <c r="BB26" s="77">
        <f t="shared" si="103"/>
        <v>0</v>
      </c>
      <c r="BC26" s="82">
        <f>'MASTER_ ALL areas - No.seedling'!BB28</f>
        <v>0</v>
      </c>
      <c r="BD26" s="76">
        <f>'MASTER_ ALL areas - No.seedling'!BC28</f>
        <v>0</v>
      </c>
      <c r="BE26" s="77">
        <f t="shared" si="104"/>
        <v>0</v>
      </c>
      <c r="BF26" s="82">
        <f>'MASTER_ ALL areas - No.seedling'!BE28</f>
        <v>0</v>
      </c>
      <c r="BG26" s="77">
        <f t="shared" si="105"/>
        <v>0</v>
      </c>
      <c r="BH26" s="82">
        <f>'MASTER_ ALL areas - No.seedling'!BG28</f>
        <v>80</v>
      </c>
      <c r="BI26" s="76">
        <f>'MASTER_ ALL areas - No.seedling'!BH28</f>
        <v>2</v>
      </c>
      <c r="BJ26" s="77">
        <f t="shared" si="106"/>
        <v>0.5</v>
      </c>
      <c r="BK26" s="82">
        <f>'MASTER_ ALL areas - No.seedling'!BJ28</f>
        <v>4</v>
      </c>
      <c r="BL26" s="77">
        <f t="shared" si="107"/>
        <v>1</v>
      </c>
      <c r="BM26" s="82">
        <f>'MASTER_ ALL areas - No.seedling'!BL28</f>
        <v>0</v>
      </c>
      <c r="BN26" s="76">
        <f>'MASTER_ ALL areas - No.seedling'!BM28</f>
        <v>0</v>
      </c>
      <c r="BO26" s="77">
        <f t="shared" si="108"/>
        <v>0</v>
      </c>
      <c r="BP26" s="82">
        <f>'MASTER_ ALL areas - No.seedling'!BO28</f>
        <v>0</v>
      </c>
      <c r="BQ26" s="77">
        <f t="shared" si="109"/>
        <v>0</v>
      </c>
      <c r="BR26" s="82">
        <f>'MASTER_ ALL areas - No.seedling'!BQ28</f>
        <v>0</v>
      </c>
      <c r="BS26" s="76">
        <f>'MASTER_ ALL areas - No.seedling'!BR28</f>
        <v>0</v>
      </c>
      <c r="BT26" s="77">
        <f t="shared" si="110"/>
        <v>0</v>
      </c>
      <c r="BU26" s="82">
        <f>'MASTER_ ALL areas - No.seedling'!BT28</f>
        <v>0</v>
      </c>
      <c r="BV26" s="77">
        <f t="shared" si="111"/>
        <v>0</v>
      </c>
      <c r="BW26" s="82">
        <f>'MASTER_ ALL areas - No.seedling'!BV28</f>
        <v>0</v>
      </c>
      <c r="BX26" s="76">
        <f>'MASTER_ ALL areas - No.seedling'!BW28</f>
        <v>0</v>
      </c>
      <c r="BY26" s="77">
        <f t="shared" si="112"/>
        <v>0</v>
      </c>
      <c r="BZ26" s="82">
        <f>'MASTER_ ALL areas - No.seedling'!BY28</f>
        <v>0</v>
      </c>
      <c r="CA26" s="81">
        <f t="shared" si="113"/>
        <v>0</v>
      </c>
      <c r="CB26" s="79"/>
      <c r="CC26" s="75">
        <f>'MASTER_ ALL areas - No.seedling'!CB28</f>
        <v>480</v>
      </c>
      <c r="CD26" s="76">
        <f>'MASTER_ ALL areas - No.seedling'!CC28</f>
        <v>1</v>
      </c>
      <c r="CE26" s="80">
        <f t="shared" si="114"/>
        <v>4.1666666666666664E-2</v>
      </c>
      <c r="CF26" s="76">
        <f>'MASTER_ ALL areas - No.seedling'!CE28</f>
        <v>18</v>
      </c>
      <c r="CG26" s="81">
        <f t="shared" si="115"/>
        <v>0.75</v>
      </c>
      <c r="CH26" s="75">
        <f>'MASTER_ ALL areas - No.seedling'!CG28</f>
        <v>840</v>
      </c>
      <c r="CI26" s="76">
        <f>'MASTER_ ALL areas - No.seedling'!CH28</f>
        <v>9</v>
      </c>
      <c r="CJ26" s="80">
        <f t="shared" si="116"/>
        <v>0.21428571428571427</v>
      </c>
      <c r="CK26" s="76">
        <f>'MASTER_ ALL areas - No.seedling'!CJ28</f>
        <v>39</v>
      </c>
      <c r="CL26" s="81">
        <f t="shared" si="117"/>
        <v>0.9285714285714286</v>
      </c>
      <c r="CM26" s="113">
        <f>'MASTER_ ALL areas - No.seedling'!CL28</f>
        <v>0</v>
      </c>
      <c r="CN26" s="76">
        <f>'MASTER_ ALL areas - No.seedling'!CM28</f>
        <v>0</v>
      </c>
      <c r="CO26" s="80">
        <f t="shared" si="118"/>
        <v>0</v>
      </c>
      <c r="CP26" s="76">
        <f>'MASTER_ ALL areas - No.seedling'!CO28</f>
        <v>0</v>
      </c>
      <c r="CQ26" s="81">
        <f t="shared" si="119"/>
        <v>0</v>
      </c>
      <c r="CR26" s="113">
        <f>'MASTER_ ALL areas - No.seedling'!CQ28</f>
        <v>0</v>
      </c>
      <c r="CS26" s="76">
        <f>'MASTER_ ALL areas - No.seedling'!CR28</f>
        <v>0</v>
      </c>
      <c r="CT26" s="80">
        <f t="shared" si="120"/>
        <v>0</v>
      </c>
      <c r="CU26" s="76">
        <f>'MASTER_ ALL areas - No.seedling'!CT28</f>
        <v>0</v>
      </c>
      <c r="CV26" s="81">
        <f t="shared" si="121"/>
        <v>0</v>
      </c>
      <c r="CW26" s="75">
        <f>'MASTER_ ALL areas - No.seedling'!CV28</f>
        <v>380</v>
      </c>
      <c r="CX26" s="76">
        <f>'MASTER_ ALL areas - No.seedling'!CW28</f>
        <v>0</v>
      </c>
      <c r="CY26" s="80">
        <f t="shared" si="122"/>
        <v>0</v>
      </c>
      <c r="CZ26" s="76">
        <f>'MASTER_ ALL areas - No.seedling'!CY28</f>
        <v>10</v>
      </c>
      <c r="DA26" s="81">
        <f t="shared" si="123"/>
        <v>0.52631578947368418</v>
      </c>
      <c r="DB26" s="75">
        <f>'MASTER_ ALL areas - No.seedling'!DA28</f>
        <v>120</v>
      </c>
      <c r="DC26" s="76">
        <f>'MASTER_ ALL areas - No.seedling'!DB28</f>
        <v>0</v>
      </c>
      <c r="DD26" s="80">
        <f t="shared" si="124"/>
        <v>0</v>
      </c>
      <c r="DE26" s="76">
        <f>'MASTER_ ALL areas - No.seedling'!DD28</f>
        <v>5</v>
      </c>
      <c r="DF26" s="81">
        <f t="shared" si="125"/>
        <v>0.83333333333333337</v>
      </c>
      <c r="DG26" s="113">
        <f>'MASTER_ ALL areas - No.seedling'!DF28</f>
        <v>0</v>
      </c>
      <c r="DH26" s="76">
        <f>'MASTER_ ALL areas - No.seedling'!DG28</f>
        <v>0</v>
      </c>
      <c r="DI26" s="80">
        <f t="shared" si="126"/>
        <v>0</v>
      </c>
      <c r="DJ26" s="76">
        <f>'MASTER_ ALL areas - No.seedling'!DI28</f>
        <v>0</v>
      </c>
      <c r="DK26" s="81">
        <f t="shared" si="127"/>
        <v>0</v>
      </c>
      <c r="DL26" s="113">
        <f>'MASTER_ ALL areas - No.seedling'!DK28</f>
        <v>0</v>
      </c>
      <c r="DM26" s="76">
        <f>'MASTER_ ALL areas - No.seedling'!DL28</f>
        <v>0</v>
      </c>
      <c r="DN26" s="80">
        <f t="shared" si="128"/>
        <v>0</v>
      </c>
      <c r="DO26" s="76">
        <f>'MASTER_ ALL areas - No.seedling'!DN28</f>
        <v>0</v>
      </c>
      <c r="DP26" s="81">
        <f t="shared" si="129"/>
        <v>0</v>
      </c>
      <c r="DQ26" s="113">
        <f>'MASTER_ ALL areas - No.seedling'!DP28</f>
        <v>0</v>
      </c>
      <c r="DR26" s="76">
        <f>'MASTER_ ALL areas - No.seedling'!DQ28</f>
        <v>0</v>
      </c>
      <c r="DS26" s="80">
        <f t="shared" si="130"/>
        <v>0</v>
      </c>
      <c r="DT26" s="76">
        <f>'MASTER_ ALL areas - No.seedling'!DS28</f>
        <v>0</v>
      </c>
      <c r="DU26" s="81">
        <f t="shared" si="131"/>
        <v>0</v>
      </c>
      <c r="DV26" s="113">
        <f>'MASTER_ ALL areas - No.seedling'!DU28</f>
        <v>0</v>
      </c>
      <c r="DW26" s="76">
        <f>'MASTER_ ALL areas - No.seedling'!DV28</f>
        <v>0</v>
      </c>
      <c r="DX26" s="80">
        <f t="shared" si="132"/>
        <v>0</v>
      </c>
      <c r="DY26" s="76">
        <f>'MASTER_ ALL areas - No.seedling'!DX28</f>
        <v>0</v>
      </c>
      <c r="DZ26" s="81">
        <f t="shared" si="133"/>
        <v>0</v>
      </c>
      <c r="EA26" s="113">
        <f>'MASTER_ ALL areas - No.seedling'!DZ28</f>
        <v>0</v>
      </c>
      <c r="EB26" s="76">
        <f>'MASTER_ ALL areas - No.seedling'!EA28</f>
        <v>0</v>
      </c>
      <c r="EC26" s="80">
        <f t="shared" si="134"/>
        <v>0</v>
      </c>
      <c r="ED26" s="76">
        <f>'MASTER_ ALL areas - No.seedling'!EC28</f>
        <v>0</v>
      </c>
      <c r="EE26" s="81">
        <f t="shared" si="135"/>
        <v>0</v>
      </c>
      <c r="EF26" s="113">
        <f>'MASTER_ ALL areas - No.seedling'!EE28</f>
        <v>0</v>
      </c>
      <c r="EG26" s="76">
        <f>'MASTER_ ALL areas - No.seedling'!EF28</f>
        <v>0</v>
      </c>
      <c r="EH26" s="80">
        <f t="shared" si="136"/>
        <v>0</v>
      </c>
      <c r="EI26" s="76">
        <f>'MASTER_ ALL areas - No.seedling'!EH28</f>
        <v>0</v>
      </c>
      <c r="EJ26" s="81">
        <f t="shared" si="137"/>
        <v>0</v>
      </c>
      <c r="EK26" s="113">
        <f>'MASTER_ ALL areas - No.seedling'!EJ28</f>
        <v>0</v>
      </c>
      <c r="EL26" s="76">
        <f>'MASTER_ ALL areas - No.seedling'!EK28</f>
        <v>0</v>
      </c>
      <c r="EM26" s="80">
        <f t="shared" si="138"/>
        <v>0</v>
      </c>
      <c r="EN26" s="76">
        <f>'MASTER_ ALL areas - No.seedling'!EM28</f>
        <v>0</v>
      </c>
      <c r="EO26" s="81">
        <f t="shared" si="139"/>
        <v>0</v>
      </c>
      <c r="EP26" s="113">
        <f>'MASTER_ ALL areas - No.seedling'!EO28</f>
        <v>0</v>
      </c>
      <c r="EQ26" s="76">
        <f>'MASTER_ ALL areas - No.seedling'!EP28</f>
        <v>0</v>
      </c>
      <c r="ER26" s="80">
        <f t="shared" si="140"/>
        <v>0</v>
      </c>
      <c r="ES26" s="76">
        <f>'MASTER_ ALL areas - No.seedling'!ER28</f>
        <v>0</v>
      </c>
      <c r="ET26" s="81">
        <f t="shared" si="141"/>
        <v>0</v>
      </c>
      <c r="EU26" s="113">
        <f>'MASTER_ ALL areas - No.seedling'!ET28</f>
        <v>0</v>
      </c>
      <c r="EV26" s="76">
        <f>'MASTER_ ALL areas - No.seedling'!EU28</f>
        <v>0</v>
      </c>
      <c r="EW26" s="80">
        <f t="shared" si="142"/>
        <v>0</v>
      </c>
      <c r="EX26" s="76">
        <f>'MASTER_ ALL areas - No.seedling'!EW28</f>
        <v>0</v>
      </c>
      <c r="EY26" s="81">
        <f t="shared" si="143"/>
        <v>0</v>
      </c>
      <c r="EZ26" s="113">
        <f>'MASTER_ ALL areas - No.seedling'!EY28</f>
        <v>0</v>
      </c>
      <c r="FA26" s="76">
        <f>'MASTER_ ALL areas - No.seedling'!EZ28</f>
        <v>0</v>
      </c>
      <c r="FB26" s="80">
        <f t="shared" si="144"/>
        <v>0</v>
      </c>
      <c r="FC26" s="76">
        <f>'MASTER_ ALL areas - No.seedling'!FB28</f>
        <v>0</v>
      </c>
      <c r="FD26" s="81">
        <f t="shared" si="145"/>
        <v>0</v>
      </c>
      <c r="FE26" s="75">
        <f>'MASTER_ ALL areas - No.seedling'!FD28</f>
        <v>80</v>
      </c>
      <c r="FF26" s="76">
        <f>'MASTER_ ALL areas - No.seedling'!FE28</f>
        <v>2</v>
      </c>
      <c r="FG26" s="80">
        <f t="shared" si="146"/>
        <v>0.5</v>
      </c>
      <c r="FH26" s="76">
        <f>'MASTER_ ALL areas - No.seedling'!FG28</f>
        <v>4</v>
      </c>
      <c r="FI26" s="81">
        <f t="shared" si="147"/>
        <v>1</v>
      </c>
      <c r="FJ26" s="113">
        <f>'MASTER_ ALL areas - No.seedling'!FI28</f>
        <v>0</v>
      </c>
      <c r="FK26" s="76">
        <f>'MASTER_ ALL areas - No.seedling'!FJ28</f>
        <v>0</v>
      </c>
      <c r="FL26" s="80">
        <f t="shared" si="148"/>
        <v>0</v>
      </c>
      <c r="FM26" s="76">
        <f>'MASTER_ ALL areas - No.seedling'!FL28</f>
        <v>0</v>
      </c>
      <c r="FN26" s="81">
        <f t="shared" si="149"/>
        <v>0</v>
      </c>
      <c r="FO26" s="113">
        <f>'MASTER_ ALL areas - No.seedling'!FN28</f>
        <v>0</v>
      </c>
      <c r="FP26" s="76">
        <f>'MASTER_ ALL areas - No.seedling'!FO28</f>
        <v>0</v>
      </c>
      <c r="FQ26" s="80">
        <f t="shared" si="150"/>
        <v>0</v>
      </c>
      <c r="FR26" s="76">
        <f>'MASTER_ ALL areas - No.seedling'!FQ28</f>
        <v>0</v>
      </c>
      <c r="FS26" s="81">
        <f t="shared" si="151"/>
        <v>0</v>
      </c>
      <c r="FT26" s="113">
        <f>'MASTER_ ALL areas - No.seedling'!FS28</f>
        <v>0</v>
      </c>
      <c r="FU26" s="76">
        <f>'MASTER_ ALL areas - No.seedling'!FT28</f>
        <v>0</v>
      </c>
      <c r="FV26" s="80">
        <f t="shared" si="152"/>
        <v>0</v>
      </c>
      <c r="FW26" s="76">
        <f>'MASTER_ ALL areas - No.seedling'!FV28</f>
        <v>0</v>
      </c>
      <c r="FX26" s="81">
        <f t="shared" si="153"/>
        <v>0</v>
      </c>
      <c r="FY26" s="113">
        <f>'MASTER_ ALL areas - No.seedling'!FX28</f>
        <v>0</v>
      </c>
      <c r="FZ26" s="76">
        <f>'MASTER_ ALL areas - No.seedling'!FY28</f>
        <v>0</v>
      </c>
      <c r="GA26" s="80">
        <f t="shared" si="154"/>
        <v>0</v>
      </c>
      <c r="GB26" s="76">
        <f>'MASTER_ ALL areas - No.seedling'!GA28</f>
        <v>0</v>
      </c>
      <c r="GC26" s="81">
        <f t="shared" si="155"/>
        <v>0</v>
      </c>
      <c r="GD26" s="113">
        <f>'MASTER_ ALL areas - No.seedling'!GC28</f>
        <v>0</v>
      </c>
      <c r="GE26" s="76">
        <f>'MASTER_ ALL areas - No.seedling'!GD28</f>
        <v>0</v>
      </c>
      <c r="GF26" s="80">
        <f t="shared" si="156"/>
        <v>0</v>
      </c>
      <c r="GG26" s="76">
        <f>'MASTER_ ALL areas - No.seedling'!GF28</f>
        <v>0</v>
      </c>
      <c r="GH26" s="81">
        <f t="shared" si="157"/>
        <v>0</v>
      </c>
      <c r="GI26" s="113">
        <f>'MASTER_ ALL areas - No.seedling'!GH28</f>
        <v>0</v>
      </c>
      <c r="GJ26" s="76">
        <f>'MASTER_ ALL areas - No.seedling'!GI28</f>
        <v>0</v>
      </c>
      <c r="GK26" s="80">
        <f t="shared" si="158"/>
        <v>0</v>
      </c>
      <c r="GL26" s="76">
        <f>'MASTER_ ALL areas - No.seedling'!GK28</f>
        <v>0</v>
      </c>
      <c r="GM26" s="81">
        <f t="shared" si="159"/>
        <v>0</v>
      </c>
      <c r="GN26" s="113">
        <f>'MASTER_ ALL areas - No.seedling'!GM28</f>
        <v>0</v>
      </c>
      <c r="GO26" s="76">
        <f>'MASTER_ ALL areas - No.seedling'!GN28</f>
        <v>0</v>
      </c>
      <c r="GP26" s="80">
        <f t="shared" si="160"/>
        <v>0</v>
      </c>
      <c r="GQ26" s="76">
        <f>'MASTER_ ALL areas - No.seedling'!GP28</f>
        <v>0</v>
      </c>
      <c r="GR26" s="81">
        <f t="shared" si="161"/>
        <v>0</v>
      </c>
      <c r="GS26" s="113">
        <f>'MASTER_ ALL areas - No.seedling'!GR28</f>
        <v>0</v>
      </c>
      <c r="GT26" s="76">
        <f>'MASTER_ ALL areas - No.seedling'!GS28</f>
        <v>0</v>
      </c>
      <c r="GU26" s="80">
        <f t="shared" si="162"/>
        <v>0</v>
      </c>
      <c r="GV26" s="76">
        <f>'MASTER_ ALL areas - No.seedling'!GU28</f>
        <v>0</v>
      </c>
      <c r="GW26" s="81">
        <f t="shared" si="163"/>
        <v>0</v>
      </c>
      <c r="GX26" s="113">
        <f>'MASTER_ ALL areas - No.seedling'!GW28</f>
        <v>0</v>
      </c>
      <c r="GY26" s="76">
        <f>'MASTER_ ALL areas - No.seedling'!GX28</f>
        <v>0</v>
      </c>
      <c r="GZ26" s="80">
        <f t="shared" si="164"/>
        <v>0</v>
      </c>
      <c r="HA26" s="76">
        <f>'MASTER_ ALL areas - No.seedling'!GZ28</f>
        <v>0</v>
      </c>
      <c r="HB26" s="81">
        <f t="shared" si="165"/>
        <v>0</v>
      </c>
      <c r="HC26" s="113">
        <f>'MASTER_ ALL areas - No.seedling'!HB28</f>
        <v>0</v>
      </c>
      <c r="HD26" s="76">
        <f>'MASTER_ ALL areas - No.seedling'!HC28</f>
        <v>0</v>
      </c>
      <c r="HE26" s="80">
        <f t="shared" si="166"/>
        <v>0</v>
      </c>
      <c r="HF26" s="76">
        <f>'MASTER_ ALL areas - No.seedling'!HE28</f>
        <v>0</v>
      </c>
      <c r="HG26" s="81">
        <f t="shared" si="167"/>
        <v>0</v>
      </c>
      <c r="HH26" s="113">
        <f>'MASTER_ ALL areas - No.seedling'!HG28</f>
        <v>0</v>
      </c>
      <c r="HI26" s="76">
        <f>'MASTER_ ALL areas - No.seedling'!HH28</f>
        <v>0</v>
      </c>
      <c r="HJ26" s="80">
        <f t="shared" si="168"/>
        <v>0</v>
      </c>
      <c r="HK26" s="76">
        <f>'MASTER_ ALL areas - No.seedling'!HJ28</f>
        <v>0</v>
      </c>
      <c r="HL26" s="81">
        <f t="shared" si="169"/>
        <v>0</v>
      </c>
      <c r="HM26" s="113">
        <f>'MASTER_ ALL areas - No.seedling'!HL28</f>
        <v>0</v>
      </c>
      <c r="HN26" s="76">
        <f>'MASTER_ ALL areas - No.seedling'!HM28</f>
        <v>0</v>
      </c>
      <c r="HO26" s="80">
        <f t="shared" si="170"/>
        <v>0</v>
      </c>
      <c r="HP26" s="76">
        <f>'MASTER_ ALL areas - No.seedling'!HO28</f>
        <v>0</v>
      </c>
      <c r="HQ26" s="81">
        <f t="shared" si="171"/>
        <v>0</v>
      </c>
      <c r="HR26" s="113">
        <f>'MASTER_ ALL areas - No.seedling'!HQ28</f>
        <v>0</v>
      </c>
      <c r="HS26" s="76">
        <f>'MASTER_ ALL areas - No.seedling'!HR28</f>
        <v>0</v>
      </c>
      <c r="HT26" s="80">
        <f t="shared" si="172"/>
        <v>0</v>
      </c>
      <c r="HU26" s="76">
        <f>'MASTER_ ALL areas - No.seedling'!HT28</f>
        <v>0</v>
      </c>
      <c r="HV26" s="81">
        <f t="shared" si="173"/>
        <v>0</v>
      </c>
      <c r="HW26" s="113">
        <f>'MASTER_ ALL areas - No.seedling'!HV28</f>
        <v>0</v>
      </c>
      <c r="HX26" s="76">
        <f>'MASTER_ ALL areas - No.seedling'!HW28</f>
        <v>0</v>
      </c>
      <c r="HY26" s="80">
        <f t="shared" si="174"/>
        <v>0</v>
      </c>
      <c r="HZ26" s="76">
        <f>'MASTER_ ALL areas - No.seedling'!HY28</f>
        <v>0</v>
      </c>
      <c r="IA26" s="81">
        <f t="shared" si="175"/>
        <v>0</v>
      </c>
      <c r="IB26" s="113">
        <f>'MASTER_ ALL areas - No.seedling'!IA28</f>
        <v>0</v>
      </c>
      <c r="IC26" s="76">
        <f>'MASTER_ ALL areas - No.seedling'!IB28</f>
        <v>0</v>
      </c>
      <c r="ID26" s="80">
        <f t="shared" si="176"/>
        <v>0</v>
      </c>
      <c r="IE26" s="76">
        <f>'MASTER_ ALL areas - No.seedling'!ID28</f>
        <v>0</v>
      </c>
      <c r="IF26" s="85">
        <f t="shared" si="177"/>
        <v>0</v>
      </c>
      <c r="IG26" s="86" t="s">
        <v>162</v>
      </c>
      <c r="IH26" s="87"/>
    </row>
    <row r="27" spans="2:242" ht="33" customHeight="1" x14ac:dyDescent="0.25">
      <c r="B27" s="420">
        <v>27</v>
      </c>
      <c r="C27" s="421" t="s">
        <v>168</v>
      </c>
      <c r="D27" s="422">
        <v>213989</v>
      </c>
      <c r="E27" s="423">
        <v>931735</v>
      </c>
      <c r="F27" s="424" t="s">
        <v>89</v>
      </c>
      <c r="G27" s="88" t="s">
        <v>169</v>
      </c>
      <c r="H27" s="459">
        <f>'MASTER_ ALL areas - No.seedling'!G31</f>
        <v>5</v>
      </c>
      <c r="I27" s="70">
        <f>'MASTER_ ALL areas - No.seedling'!H31</f>
        <v>0.15</v>
      </c>
      <c r="J27" s="71">
        <f>'MASTER_ ALL areas - No.seedling'!I31</f>
        <v>109</v>
      </c>
      <c r="K27" s="72">
        <f>'MASTER_ ALL areas - No.seedling'!J31</f>
        <v>107</v>
      </c>
      <c r="L27" s="73">
        <f t="shared" si="89"/>
        <v>2140</v>
      </c>
      <c r="M27" s="74">
        <f>'MASTER_ ALL areas - No.seedling'!L31</f>
        <v>2140</v>
      </c>
      <c r="N27" s="113">
        <f>'MASTER_ ALL areas - No.seedling'!M31</f>
        <v>3</v>
      </c>
      <c r="O27" s="114">
        <f>'MASTER_ ALL areas - No.seedling'!N31</f>
        <v>65</v>
      </c>
      <c r="P27" s="80">
        <f>'MASTER_ ALL areas - No.seedling'!O31</f>
        <v>2.8037383177570093E-2</v>
      </c>
      <c r="Q27" s="81">
        <f>'MASTER_ ALL areas - No.seedling'!P31</f>
        <v>0.60747663551401865</v>
      </c>
      <c r="R27" s="621"/>
      <c r="S27" s="617">
        <f>'MASTER_ ALL areas - No.seedling'!R31</f>
        <v>1560</v>
      </c>
      <c r="T27" s="76">
        <f>'MASTER_ ALL areas - No.seedling'!S31</f>
        <v>2</v>
      </c>
      <c r="U27" s="77">
        <f t="shared" si="90"/>
        <v>2.564102564102564E-2</v>
      </c>
      <c r="V27" s="82">
        <f>'MASTER_ ALL areas - No.seedling'!U31</f>
        <v>36</v>
      </c>
      <c r="W27" s="80">
        <f t="shared" si="91"/>
        <v>0.46153846153846156</v>
      </c>
      <c r="X27" s="619">
        <f>'MASTER_ ALL areas - No.seedling'!W31</f>
        <v>340</v>
      </c>
      <c r="Y27" s="82">
        <f>'MASTER_ ALL areas - No.seedling'!X31</f>
        <v>1</v>
      </c>
      <c r="Z27" s="77">
        <f t="shared" si="92"/>
        <v>5.8823529411764705E-2</v>
      </c>
      <c r="AA27" s="82">
        <f>'MASTER_ ALL areas - No.seedling'!Z31</f>
        <v>17</v>
      </c>
      <c r="AB27" s="80">
        <f t="shared" si="93"/>
        <v>1</v>
      </c>
      <c r="AC27" s="76">
        <f>'MASTER_ ALL areas - No.seedling'!AB31</f>
        <v>240</v>
      </c>
      <c r="AD27" s="76">
        <f>'MASTER_ ALL areas - No.seedling'!AC31</f>
        <v>0</v>
      </c>
      <c r="AE27" s="77">
        <f t="shared" si="94"/>
        <v>0</v>
      </c>
      <c r="AF27" s="82">
        <f>'MASTER_ ALL areas - No.seedling'!AE31</f>
        <v>12</v>
      </c>
      <c r="AG27" s="80">
        <f t="shared" si="95"/>
        <v>1</v>
      </c>
      <c r="AH27" s="76">
        <f>'MASTER_ ALL areas - No.seedling'!AG31</f>
        <v>0</v>
      </c>
      <c r="AI27" s="76">
        <f>'MASTER_ ALL areas - No.seedling'!AH31</f>
        <v>0</v>
      </c>
      <c r="AJ27" s="77">
        <f t="shared" si="96"/>
        <v>0</v>
      </c>
      <c r="AK27" s="82">
        <f>'MASTER_ ALL areas - No.seedling'!AJ31</f>
        <v>0</v>
      </c>
      <c r="AL27" s="81">
        <f t="shared" si="97"/>
        <v>0</v>
      </c>
      <c r="AM27" s="621"/>
      <c r="AN27" s="617">
        <f>'MASTER_ ALL areas - No.seedling'!AM31</f>
        <v>1480</v>
      </c>
      <c r="AO27" s="76">
        <f>'MASTER_ ALL areas - No.seedling'!AN31</f>
        <v>2</v>
      </c>
      <c r="AP27" s="77">
        <f t="shared" si="98"/>
        <v>2.7027027027027029E-2</v>
      </c>
      <c r="AQ27" s="82">
        <f>'MASTER_ ALL areas - No.seedling'!AP31</f>
        <v>55</v>
      </c>
      <c r="AR27" s="77">
        <f t="shared" si="99"/>
        <v>0.7432432432432432</v>
      </c>
      <c r="AS27" s="82">
        <f>'MASTER_ ALL areas - No.seedling'!AR31</f>
        <v>280</v>
      </c>
      <c r="AT27" s="76">
        <f>'MASTER_ ALL areas - No.seedling'!AS31</f>
        <v>0</v>
      </c>
      <c r="AU27" s="77">
        <f t="shared" si="100"/>
        <v>0</v>
      </c>
      <c r="AV27" s="82">
        <f>'MASTER_ ALL areas - No.seedling'!AU31</f>
        <v>3</v>
      </c>
      <c r="AW27" s="77">
        <f t="shared" si="101"/>
        <v>0.21428571428571427</v>
      </c>
      <c r="AX27" s="71">
        <f>'MASTER_ ALL areas - No.seedling'!AW31</f>
        <v>320</v>
      </c>
      <c r="AY27" s="82">
        <f>'MASTER_ ALL areas - No.seedling'!AX31</f>
        <v>1</v>
      </c>
      <c r="AZ27" s="77">
        <f t="shared" si="102"/>
        <v>6.25E-2</v>
      </c>
      <c r="BA27" s="82">
        <f>'MASTER_ ALL areas - No.seedling'!AZ31</f>
        <v>5</v>
      </c>
      <c r="BB27" s="77">
        <f t="shared" si="103"/>
        <v>0.3125</v>
      </c>
      <c r="BC27" s="82">
        <f>'MASTER_ ALL areas - No.seedling'!BB31</f>
        <v>0</v>
      </c>
      <c r="BD27" s="76">
        <f>'MASTER_ ALL areas - No.seedling'!BC31</f>
        <v>0</v>
      </c>
      <c r="BE27" s="77">
        <f t="shared" si="104"/>
        <v>0</v>
      </c>
      <c r="BF27" s="82">
        <f>'MASTER_ ALL areas - No.seedling'!BE31</f>
        <v>0</v>
      </c>
      <c r="BG27" s="77">
        <f t="shared" si="105"/>
        <v>0</v>
      </c>
      <c r="BH27" s="82">
        <f>'MASTER_ ALL areas - No.seedling'!BG31</f>
        <v>40</v>
      </c>
      <c r="BI27" s="76">
        <f>'MASTER_ ALL areas - No.seedling'!BH31</f>
        <v>0</v>
      </c>
      <c r="BJ27" s="77">
        <f t="shared" si="106"/>
        <v>0</v>
      </c>
      <c r="BK27" s="82">
        <f>'MASTER_ ALL areas - No.seedling'!BJ31</f>
        <v>2</v>
      </c>
      <c r="BL27" s="77">
        <f t="shared" si="107"/>
        <v>1</v>
      </c>
      <c r="BM27" s="82">
        <f>'MASTER_ ALL areas - No.seedling'!BL31</f>
        <v>0</v>
      </c>
      <c r="BN27" s="76">
        <f>'MASTER_ ALL areas - No.seedling'!BM31</f>
        <v>0</v>
      </c>
      <c r="BO27" s="77">
        <f t="shared" si="108"/>
        <v>0</v>
      </c>
      <c r="BP27" s="82">
        <f>'MASTER_ ALL areas - No.seedling'!BO31</f>
        <v>0</v>
      </c>
      <c r="BQ27" s="77">
        <f t="shared" si="109"/>
        <v>0</v>
      </c>
      <c r="BR27" s="82">
        <f>'MASTER_ ALL areas - No.seedling'!BQ31</f>
        <v>20</v>
      </c>
      <c r="BS27" s="76">
        <f>'MASTER_ ALL areas - No.seedling'!BR31</f>
        <v>0</v>
      </c>
      <c r="BT27" s="77">
        <f t="shared" si="110"/>
        <v>0</v>
      </c>
      <c r="BU27" s="82">
        <f>'MASTER_ ALL areas - No.seedling'!BT31</f>
        <v>0</v>
      </c>
      <c r="BV27" s="77">
        <f t="shared" si="111"/>
        <v>0</v>
      </c>
      <c r="BW27" s="82">
        <f>'MASTER_ ALL areas - No.seedling'!BV31</f>
        <v>0</v>
      </c>
      <c r="BX27" s="76">
        <f>'MASTER_ ALL areas - No.seedling'!BW31</f>
        <v>0</v>
      </c>
      <c r="BY27" s="77">
        <f t="shared" si="112"/>
        <v>0</v>
      </c>
      <c r="BZ27" s="82">
        <f>'MASTER_ ALL areas - No.seedling'!BY31</f>
        <v>0</v>
      </c>
      <c r="CA27" s="81">
        <f t="shared" si="113"/>
        <v>0</v>
      </c>
      <c r="CB27" s="79"/>
      <c r="CC27" s="75">
        <f>'MASTER_ ALL areas - No.seedling'!CB31</f>
        <v>900</v>
      </c>
      <c r="CD27" s="76">
        <f>'MASTER_ ALL areas - No.seedling'!CC31</f>
        <v>1</v>
      </c>
      <c r="CE27" s="80">
        <f t="shared" si="114"/>
        <v>2.2222222222222223E-2</v>
      </c>
      <c r="CF27" s="76">
        <f>'MASTER_ ALL areas - No.seedling'!CE31</f>
        <v>26</v>
      </c>
      <c r="CG27" s="81">
        <f t="shared" si="115"/>
        <v>0.57777777777777772</v>
      </c>
      <c r="CH27" s="75">
        <f>'MASTER_ ALL areas - No.seedling'!CG31</f>
        <v>340</v>
      </c>
      <c r="CI27" s="76">
        <f>'MASTER_ ALL areas - No.seedling'!CH31</f>
        <v>1</v>
      </c>
      <c r="CJ27" s="80">
        <f t="shared" si="116"/>
        <v>5.8823529411764705E-2</v>
      </c>
      <c r="CK27" s="76">
        <f>'MASTER_ ALL areas - No.seedling'!CJ31</f>
        <v>17</v>
      </c>
      <c r="CL27" s="81">
        <f t="shared" si="117"/>
        <v>1</v>
      </c>
      <c r="CM27" s="75">
        <f>'MASTER_ ALL areas - No.seedling'!CL31</f>
        <v>240</v>
      </c>
      <c r="CN27" s="76">
        <f>'MASTER_ ALL areas - No.seedling'!CM31</f>
        <v>0</v>
      </c>
      <c r="CO27" s="80">
        <f t="shared" si="118"/>
        <v>0</v>
      </c>
      <c r="CP27" s="76">
        <f>'MASTER_ ALL areas - No.seedling'!CO31</f>
        <v>12</v>
      </c>
      <c r="CQ27" s="81">
        <f t="shared" si="119"/>
        <v>1</v>
      </c>
      <c r="CR27" s="113">
        <f>'MASTER_ ALL areas - No.seedling'!CQ31</f>
        <v>0</v>
      </c>
      <c r="CS27" s="76">
        <f>'MASTER_ ALL areas - No.seedling'!CR31</f>
        <v>0</v>
      </c>
      <c r="CT27" s="80">
        <f t="shared" si="120"/>
        <v>0</v>
      </c>
      <c r="CU27" s="76">
        <f>'MASTER_ ALL areas - No.seedling'!CT31</f>
        <v>0</v>
      </c>
      <c r="CV27" s="81">
        <f t="shared" si="121"/>
        <v>0</v>
      </c>
      <c r="CW27" s="75">
        <f>'MASTER_ ALL areas - No.seedling'!CV31</f>
        <v>280</v>
      </c>
      <c r="CX27" s="76">
        <f>'MASTER_ ALL areas - No.seedling'!CW31</f>
        <v>0</v>
      </c>
      <c r="CY27" s="80">
        <f t="shared" si="122"/>
        <v>0</v>
      </c>
      <c r="CZ27" s="76">
        <f>'MASTER_ ALL areas - No.seedling'!CY31</f>
        <v>3</v>
      </c>
      <c r="DA27" s="81">
        <f t="shared" si="123"/>
        <v>0.21428571428571427</v>
      </c>
      <c r="DB27" s="113">
        <f>'MASTER_ ALL areas - No.seedling'!DA31</f>
        <v>0</v>
      </c>
      <c r="DC27" s="76">
        <f>'MASTER_ ALL areas - No.seedling'!DB31</f>
        <v>0</v>
      </c>
      <c r="DD27" s="80">
        <f t="shared" si="124"/>
        <v>0</v>
      </c>
      <c r="DE27" s="76">
        <f>'MASTER_ ALL areas - No.seedling'!DD31</f>
        <v>0</v>
      </c>
      <c r="DF27" s="81">
        <f t="shared" si="125"/>
        <v>0</v>
      </c>
      <c r="DG27" s="113">
        <f>'MASTER_ ALL areas - No.seedling'!DF31</f>
        <v>0</v>
      </c>
      <c r="DH27" s="76">
        <f>'MASTER_ ALL areas - No.seedling'!DG31</f>
        <v>0</v>
      </c>
      <c r="DI27" s="80">
        <f t="shared" si="126"/>
        <v>0</v>
      </c>
      <c r="DJ27" s="76">
        <f>'MASTER_ ALL areas - No.seedling'!DI31</f>
        <v>0</v>
      </c>
      <c r="DK27" s="81">
        <f t="shared" si="127"/>
        <v>0</v>
      </c>
      <c r="DL27" s="113">
        <f>'MASTER_ ALL areas - No.seedling'!DK31</f>
        <v>0</v>
      </c>
      <c r="DM27" s="76">
        <f>'MASTER_ ALL areas - No.seedling'!DL31</f>
        <v>0</v>
      </c>
      <c r="DN27" s="80">
        <f t="shared" si="128"/>
        <v>0</v>
      </c>
      <c r="DO27" s="76">
        <f>'MASTER_ ALL areas - No.seedling'!DN31</f>
        <v>0</v>
      </c>
      <c r="DP27" s="81">
        <f t="shared" si="129"/>
        <v>0</v>
      </c>
      <c r="DQ27" s="75">
        <f>'MASTER_ ALL areas - No.seedling'!DP31</f>
        <v>320</v>
      </c>
      <c r="DR27" s="76">
        <f>'MASTER_ ALL areas - No.seedling'!DQ31</f>
        <v>1</v>
      </c>
      <c r="DS27" s="80">
        <f t="shared" si="130"/>
        <v>6.25E-2</v>
      </c>
      <c r="DT27" s="76">
        <f>'MASTER_ ALL areas - No.seedling'!DS31</f>
        <v>5</v>
      </c>
      <c r="DU27" s="81">
        <f t="shared" si="131"/>
        <v>0.3125</v>
      </c>
      <c r="DV27" s="113">
        <f>'MASTER_ ALL areas - No.seedling'!DU31</f>
        <v>0</v>
      </c>
      <c r="DW27" s="76">
        <f>'MASTER_ ALL areas - No.seedling'!DV31</f>
        <v>0</v>
      </c>
      <c r="DX27" s="80">
        <f t="shared" si="132"/>
        <v>0</v>
      </c>
      <c r="DY27" s="76">
        <f>'MASTER_ ALL areas - No.seedling'!DX31</f>
        <v>0</v>
      </c>
      <c r="DZ27" s="81">
        <f t="shared" si="133"/>
        <v>0</v>
      </c>
      <c r="EA27" s="113">
        <f>'MASTER_ ALL areas - No.seedling'!DZ31</f>
        <v>0</v>
      </c>
      <c r="EB27" s="76">
        <f>'MASTER_ ALL areas - No.seedling'!EA31</f>
        <v>0</v>
      </c>
      <c r="EC27" s="80">
        <f t="shared" si="134"/>
        <v>0</v>
      </c>
      <c r="ED27" s="76">
        <f>'MASTER_ ALL areas - No.seedling'!EC31</f>
        <v>0</v>
      </c>
      <c r="EE27" s="81">
        <f t="shared" si="135"/>
        <v>0</v>
      </c>
      <c r="EF27" s="113">
        <f>'MASTER_ ALL areas - No.seedling'!EE31</f>
        <v>0</v>
      </c>
      <c r="EG27" s="76">
        <f>'MASTER_ ALL areas - No.seedling'!EF31</f>
        <v>0</v>
      </c>
      <c r="EH27" s="80">
        <f t="shared" si="136"/>
        <v>0</v>
      </c>
      <c r="EI27" s="76">
        <f>'MASTER_ ALL areas - No.seedling'!EH31</f>
        <v>0</v>
      </c>
      <c r="EJ27" s="81">
        <f t="shared" si="137"/>
        <v>0</v>
      </c>
      <c r="EK27" s="113">
        <f>'MASTER_ ALL areas - No.seedling'!EJ31</f>
        <v>0</v>
      </c>
      <c r="EL27" s="76">
        <f>'MASTER_ ALL areas - No.seedling'!EK31</f>
        <v>0</v>
      </c>
      <c r="EM27" s="80">
        <f t="shared" si="138"/>
        <v>0</v>
      </c>
      <c r="EN27" s="76">
        <f>'MASTER_ ALL areas - No.seedling'!EM31</f>
        <v>0</v>
      </c>
      <c r="EO27" s="81">
        <f t="shared" si="139"/>
        <v>0</v>
      </c>
      <c r="EP27" s="113">
        <f>'MASTER_ ALL areas - No.seedling'!EO31</f>
        <v>0</v>
      </c>
      <c r="EQ27" s="76">
        <f>'MASTER_ ALL areas - No.seedling'!EP31</f>
        <v>0</v>
      </c>
      <c r="ER27" s="80">
        <f t="shared" si="140"/>
        <v>0</v>
      </c>
      <c r="ES27" s="76">
        <f>'MASTER_ ALL areas - No.seedling'!ER31</f>
        <v>0</v>
      </c>
      <c r="ET27" s="81">
        <f t="shared" si="141"/>
        <v>0</v>
      </c>
      <c r="EU27" s="113">
        <f>'MASTER_ ALL areas - No.seedling'!ET31</f>
        <v>0</v>
      </c>
      <c r="EV27" s="76">
        <f>'MASTER_ ALL areas - No.seedling'!EU31</f>
        <v>0</v>
      </c>
      <c r="EW27" s="80">
        <f t="shared" si="142"/>
        <v>0</v>
      </c>
      <c r="EX27" s="76">
        <f>'MASTER_ ALL areas - No.seedling'!EW31</f>
        <v>0</v>
      </c>
      <c r="EY27" s="81">
        <f t="shared" si="143"/>
        <v>0</v>
      </c>
      <c r="EZ27" s="113">
        <f>'MASTER_ ALL areas - No.seedling'!EY31</f>
        <v>0</v>
      </c>
      <c r="FA27" s="76">
        <f>'MASTER_ ALL areas - No.seedling'!EZ31</f>
        <v>0</v>
      </c>
      <c r="FB27" s="80">
        <f t="shared" si="144"/>
        <v>0</v>
      </c>
      <c r="FC27" s="76">
        <f>'MASTER_ ALL areas - No.seedling'!FB31</f>
        <v>0</v>
      </c>
      <c r="FD27" s="81">
        <f t="shared" si="145"/>
        <v>0</v>
      </c>
      <c r="FE27" s="75">
        <f>'MASTER_ ALL areas - No.seedling'!FD31</f>
        <v>40</v>
      </c>
      <c r="FF27" s="76">
        <f>'MASTER_ ALL areas - No.seedling'!FE31</f>
        <v>0</v>
      </c>
      <c r="FG27" s="80">
        <f t="shared" si="146"/>
        <v>0</v>
      </c>
      <c r="FH27" s="76">
        <f>'MASTER_ ALL areas - No.seedling'!FG31</f>
        <v>2</v>
      </c>
      <c r="FI27" s="81">
        <f t="shared" si="147"/>
        <v>1</v>
      </c>
      <c r="FJ27" s="113">
        <f>'MASTER_ ALL areas - No.seedling'!FI31</f>
        <v>0</v>
      </c>
      <c r="FK27" s="76">
        <f>'MASTER_ ALL areas - No.seedling'!FJ31</f>
        <v>0</v>
      </c>
      <c r="FL27" s="80">
        <f t="shared" si="148"/>
        <v>0</v>
      </c>
      <c r="FM27" s="76">
        <f>'MASTER_ ALL areas - No.seedling'!FL31</f>
        <v>0</v>
      </c>
      <c r="FN27" s="81">
        <f t="shared" si="149"/>
        <v>0</v>
      </c>
      <c r="FO27" s="113">
        <f>'MASTER_ ALL areas - No.seedling'!FN31</f>
        <v>0</v>
      </c>
      <c r="FP27" s="76">
        <f>'MASTER_ ALL areas - No.seedling'!FO31</f>
        <v>0</v>
      </c>
      <c r="FQ27" s="80">
        <f t="shared" si="150"/>
        <v>0</v>
      </c>
      <c r="FR27" s="76">
        <f>'MASTER_ ALL areas - No.seedling'!FQ31</f>
        <v>0</v>
      </c>
      <c r="FS27" s="81">
        <f t="shared" si="151"/>
        <v>0</v>
      </c>
      <c r="FT27" s="113">
        <f>'MASTER_ ALL areas - No.seedling'!FS31</f>
        <v>0</v>
      </c>
      <c r="FU27" s="76">
        <f>'MASTER_ ALL areas - No.seedling'!FT31</f>
        <v>0</v>
      </c>
      <c r="FV27" s="80">
        <f t="shared" si="152"/>
        <v>0</v>
      </c>
      <c r="FW27" s="76">
        <f>'MASTER_ ALL areas - No.seedling'!FV31</f>
        <v>0</v>
      </c>
      <c r="FX27" s="81">
        <f t="shared" si="153"/>
        <v>0</v>
      </c>
      <c r="FY27" s="113">
        <f>'MASTER_ ALL areas - No.seedling'!FX31</f>
        <v>0</v>
      </c>
      <c r="FZ27" s="76">
        <f>'MASTER_ ALL areas - No.seedling'!FY31</f>
        <v>0</v>
      </c>
      <c r="GA27" s="80">
        <f t="shared" si="154"/>
        <v>0</v>
      </c>
      <c r="GB27" s="76">
        <f>'MASTER_ ALL areas - No.seedling'!GA31</f>
        <v>0</v>
      </c>
      <c r="GC27" s="81">
        <f t="shared" si="155"/>
        <v>0</v>
      </c>
      <c r="GD27" s="113">
        <f>'MASTER_ ALL areas - No.seedling'!GC31</f>
        <v>0</v>
      </c>
      <c r="GE27" s="76">
        <f>'MASTER_ ALL areas - No.seedling'!GD31</f>
        <v>0</v>
      </c>
      <c r="GF27" s="80">
        <f t="shared" si="156"/>
        <v>0</v>
      </c>
      <c r="GG27" s="76">
        <f>'MASTER_ ALL areas - No.seedling'!GF31</f>
        <v>0</v>
      </c>
      <c r="GH27" s="81">
        <f t="shared" si="157"/>
        <v>0</v>
      </c>
      <c r="GI27" s="113">
        <f>'MASTER_ ALL areas - No.seedling'!GH31</f>
        <v>0</v>
      </c>
      <c r="GJ27" s="76">
        <f>'MASTER_ ALL areas - No.seedling'!GI31</f>
        <v>0</v>
      </c>
      <c r="GK27" s="80">
        <f t="shared" si="158"/>
        <v>0</v>
      </c>
      <c r="GL27" s="76">
        <f>'MASTER_ ALL areas - No.seedling'!GK31</f>
        <v>0</v>
      </c>
      <c r="GM27" s="81">
        <f t="shared" si="159"/>
        <v>0</v>
      </c>
      <c r="GN27" s="113">
        <f>'MASTER_ ALL areas - No.seedling'!GM31</f>
        <v>0</v>
      </c>
      <c r="GO27" s="76">
        <f>'MASTER_ ALL areas - No.seedling'!GN31</f>
        <v>0</v>
      </c>
      <c r="GP27" s="80">
        <f t="shared" si="160"/>
        <v>0</v>
      </c>
      <c r="GQ27" s="76">
        <f>'MASTER_ ALL areas - No.seedling'!GP31</f>
        <v>0</v>
      </c>
      <c r="GR27" s="81">
        <f t="shared" si="161"/>
        <v>0</v>
      </c>
      <c r="GS27" s="75">
        <f>'MASTER_ ALL areas - No.seedling'!GR31</f>
        <v>20</v>
      </c>
      <c r="GT27" s="76">
        <f>'MASTER_ ALL areas - No.seedling'!GS31</f>
        <v>0</v>
      </c>
      <c r="GU27" s="80">
        <f t="shared" si="162"/>
        <v>0</v>
      </c>
      <c r="GV27" s="76">
        <f>'MASTER_ ALL areas - No.seedling'!GU31</f>
        <v>0</v>
      </c>
      <c r="GW27" s="81">
        <f t="shared" si="163"/>
        <v>0</v>
      </c>
      <c r="GX27" s="113">
        <f>'MASTER_ ALL areas - No.seedling'!GW31</f>
        <v>0</v>
      </c>
      <c r="GY27" s="76">
        <f>'MASTER_ ALL areas - No.seedling'!GX31</f>
        <v>0</v>
      </c>
      <c r="GZ27" s="80">
        <f t="shared" si="164"/>
        <v>0</v>
      </c>
      <c r="HA27" s="76">
        <f>'MASTER_ ALL areas - No.seedling'!GZ31</f>
        <v>0</v>
      </c>
      <c r="HB27" s="81">
        <f t="shared" si="165"/>
        <v>0</v>
      </c>
      <c r="HC27" s="113">
        <f>'MASTER_ ALL areas - No.seedling'!HB31</f>
        <v>0</v>
      </c>
      <c r="HD27" s="76">
        <f>'MASTER_ ALL areas - No.seedling'!HC31</f>
        <v>0</v>
      </c>
      <c r="HE27" s="80">
        <f t="shared" si="166"/>
        <v>0</v>
      </c>
      <c r="HF27" s="76">
        <f>'MASTER_ ALL areas - No.seedling'!HE31</f>
        <v>0</v>
      </c>
      <c r="HG27" s="81">
        <f t="shared" si="167"/>
        <v>0</v>
      </c>
      <c r="HH27" s="113">
        <f>'MASTER_ ALL areas - No.seedling'!HG31</f>
        <v>0</v>
      </c>
      <c r="HI27" s="76">
        <f>'MASTER_ ALL areas - No.seedling'!HH31</f>
        <v>0</v>
      </c>
      <c r="HJ27" s="80">
        <f t="shared" si="168"/>
        <v>0</v>
      </c>
      <c r="HK27" s="76">
        <f>'MASTER_ ALL areas - No.seedling'!HJ31</f>
        <v>0</v>
      </c>
      <c r="HL27" s="81">
        <f t="shared" si="169"/>
        <v>0</v>
      </c>
      <c r="HM27" s="113">
        <f>'MASTER_ ALL areas - No.seedling'!HL31</f>
        <v>0</v>
      </c>
      <c r="HN27" s="76">
        <f>'MASTER_ ALL areas - No.seedling'!HM31</f>
        <v>0</v>
      </c>
      <c r="HO27" s="80">
        <f t="shared" si="170"/>
        <v>0</v>
      </c>
      <c r="HP27" s="76">
        <f>'MASTER_ ALL areas - No.seedling'!HO31</f>
        <v>0</v>
      </c>
      <c r="HQ27" s="81">
        <f t="shared" si="171"/>
        <v>0</v>
      </c>
      <c r="HR27" s="113">
        <f>'MASTER_ ALL areas - No.seedling'!HQ31</f>
        <v>0</v>
      </c>
      <c r="HS27" s="76">
        <f>'MASTER_ ALL areas - No.seedling'!HR31</f>
        <v>0</v>
      </c>
      <c r="HT27" s="80">
        <f t="shared" si="172"/>
        <v>0</v>
      </c>
      <c r="HU27" s="76">
        <f>'MASTER_ ALL areas - No.seedling'!HT31</f>
        <v>0</v>
      </c>
      <c r="HV27" s="81">
        <f t="shared" si="173"/>
        <v>0</v>
      </c>
      <c r="HW27" s="113">
        <f>'MASTER_ ALL areas - No.seedling'!HV31</f>
        <v>0</v>
      </c>
      <c r="HX27" s="76">
        <f>'MASTER_ ALL areas - No.seedling'!HW31</f>
        <v>0</v>
      </c>
      <c r="HY27" s="80">
        <f t="shared" si="174"/>
        <v>0</v>
      </c>
      <c r="HZ27" s="76">
        <f>'MASTER_ ALL areas - No.seedling'!HY31</f>
        <v>0</v>
      </c>
      <c r="IA27" s="81">
        <f t="shared" si="175"/>
        <v>0</v>
      </c>
      <c r="IB27" s="113">
        <f>'MASTER_ ALL areas - No.seedling'!IA31</f>
        <v>0</v>
      </c>
      <c r="IC27" s="76">
        <f>'MASTER_ ALL areas - No.seedling'!IB31</f>
        <v>0</v>
      </c>
      <c r="ID27" s="80">
        <f t="shared" si="176"/>
        <v>0</v>
      </c>
      <c r="IE27" s="76">
        <f>'MASTER_ ALL areas - No.seedling'!ID31</f>
        <v>0</v>
      </c>
      <c r="IF27" s="85">
        <f t="shared" si="177"/>
        <v>0</v>
      </c>
      <c r="IG27" s="86"/>
      <c r="IH27" s="87"/>
    </row>
    <row r="28" spans="2:242" ht="33" customHeight="1" x14ac:dyDescent="0.25">
      <c r="B28" s="438">
        <v>28</v>
      </c>
      <c r="C28" s="439" t="s">
        <v>92</v>
      </c>
      <c r="D28" s="440">
        <v>214381</v>
      </c>
      <c r="E28" s="441">
        <v>931568</v>
      </c>
      <c r="F28" s="442" t="s">
        <v>89</v>
      </c>
      <c r="G28" s="129" t="s">
        <v>170</v>
      </c>
      <c r="H28" s="495">
        <f>'MASTER_ ALL areas - No.seedling'!G32</f>
        <v>5</v>
      </c>
      <c r="I28" s="130">
        <f>'MASTER_ ALL areas - No.seedling'!H32</f>
        <v>0.2</v>
      </c>
      <c r="J28" s="131">
        <f>'MASTER_ ALL areas - No.seedling'!I32</f>
        <v>88</v>
      </c>
      <c r="K28" s="132">
        <f>'MASTER_ ALL areas - No.seedling'!J32</f>
        <v>93</v>
      </c>
      <c r="L28" s="133">
        <f>K28*40</f>
        <v>3720</v>
      </c>
      <c r="M28" s="134">
        <f>'MASTER_ ALL areas - No.seedling'!L32</f>
        <v>3720</v>
      </c>
      <c r="N28" s="135">
        <f>'MASTER_ ALL areas - No.seedling'!M32</f>
        <v>17</v>
      </c>
      <c r="O28" s="136">
        <f>'MASTER_ ALL areas - No.seedling'!N32</f>
        <v>84</v>
      </c>
      <c r="P28" s="141">
        <f>'MASTER_ ALL areas - No.seedling'!O32</f>
        <v>0.18279569892473119</v>
      </c>
      <c r="Q28" s="142">
        <f>'MASTER_ ALL areas - No.seedling'!P32</f>
        <v>0.90322580645161288</v>
      </c>
      <c r="R28" s="623"/>
      <c r="S28" s="624">
        <f>'MASTER_ ALL areas - No.seedling'!R32</f>
        <v>1640</v>
      </c>
      <c r="T28" s="140">
        <f>'MASTER_ ALL areas - No.seedling'!S32</f>
        <v>15</v>
      </c>
      <c r="U28" s="137">
        <f>IF(S28=0,0,T28/(S28/40))</f>
        <v>0.36585365853658536</v>
      </c>
      <c r="V28" s="143">
        <f>'MASTER_ ALL areas - No.seedling'!U32</f>
        <v>32</v>
      </c>
      <c r="W28" s="141">
        <f>IF(S28=0,0,V28/(S28/40))</f>
        <v>0.78048780487804881</v>
      </c>
      <c r="X28" s="625">
        <f>'MASTER_ ALL areas - No.seedling'!W32</f>
        <v>1040</v>
      </c>
      <c r="Y28" s="143">
        <f>'MASTER_ ALL areas - No.seedling'!X32</f>
        <v>2</v>
      </c>
      <c r="Z28" s="137">
        <f>IF(X28=0,0,Y28/(X28/40))</f>
        <v>7.6923076923076927E-2</v>
      </c>
      <c r="AA28" s="143">
        <f>'MASTER_ ALL areas - No.seedling'!Z32</f>
        <v>26</v>
      </c>
      <c r="AB28" s="141">
        <f>IF(X28=0,0,AA28/(X28/40))</f>
        <v>1</v>
      </c>
      <c r="AC28" s="140">
        <f>'MASTER_ ALL areas - No.seedling'!AB32</f>
        <v>840</v>
      </c>
      <c r="AD28" s="140">
        <f>'MASTER_ ALL areas - No.seedling'!AC32</f>
        <v>0</v>
      </c>
      <c r="AE28" s="137">
        <f>IF(AC28=0,0,AD28/(AC28/40))</f>
        <v>0</v>
      </c>
      <c r="AF28" s="143">
        <f>'MASTER_ ALL areas - No.seedling'!AE32</f>
        <v>21</v>
      </c>
      <c r="AG28" s="141">
        <f>IF(AC28=0,0,AF28/(AC28/40))</f>
        <v>1</v>
      </c>
      <c r="AH28" s="140">
        <f>'MASTER_ ALL areas - No.seedling'!AG32</f>
        <v>200</v>
      </c>
      <c r="AI28" s="140">
        <f>'MASTER_ ALL areas - No.seedling'!AH32</f>
        <v>0</v>
      </c>
      <c r="AJ28" s="137">
        <f>IF(AH28=0,0,AI28/(AH28/40))</f>
        <v>0</v>
      </c>
      <c r="AK28" s="143">
        <f>'MASTER_ ALL areas - No.seedling'!AJ32</f>
        <v>5</v>
      </c>
      <c r="AL28" s="142">
        <f>IF(AH28=0,0,AK28/(AH28/40))</f>
        <v>1</v>
      </c>
      <c r="AM28" s="623"/>
      <c r="AN28" s="624">
        <f>'MASTER_ ALL areas - No.seedling'!AM32</f>
        <v>2240</v>
      </c>
      <c r="AO28" s="140">
        <f>'MASTER_ ALL areas - No.seedling'!AN32</f>
        <v>0</v>
      </c>
      <c r="AP28" s="137">
        <f>IF(AN28=0,0,AO28/(AN28/40))</f>
        <v>0</v>
      </c>
      <c r="AQ28" s="143">
        <f>'MASTER_ ALL areas - No.seedling'!AP32</f>
        <v>55</v>
      </c>
      <c r="AR28" s="137">
        <f>IF(AN28=0,0,AQ28/(AN28/40))</f>
        <v>0.9821428571428571</v>
      </c>
      <c r="AS28" s="143">
        <f>'MASTER_ ALL areas - No.seedling'!AR32</f>
        <v>840</v>
      </c>
      <c r="AT28" s="140">
        <f>'MASTER_ ALL areas - No.seedling'!AS32</f>
        <v>2</v>
      </c>
      <c r="AU28" s="137">
        <f>IF(AS28=0,0,AT28/(AS28/40))</f>
        <v>9.5238095238095233E-2</v>
      </c>
      <c r="AV28" s="143">
        <f>'MASTER_ ALL areas - No.seedling'!AU32</f>
        <v>14</v>
      </c>
      <c r="AW28" s="137">
        <f>IF(AS28=0,0,AV28/(AS28/40))</f>
        <v>0.66666666666666663</v>
      </c>
      <c r="AX28" s="131">
        <f>'MASTER_ ALL areas - No.seedling'!AW32</f>
        <v>40</v>
      </c>
      <c r="AY28" s="143">
        <f>'MASTER_ ALL areas - No.seedling'!AX32</f>
        <v>0</v>
      </c>
      <c r="AZ28" s="137">
        <f>IF(AX28=0,0,AY28/(AX28/40))</f>
        <v>0</v>
      </c>
      <c r="BA28" s="143">
        <f>'MASTER_ ALL areas - No.seedling'!AZ32</f>
        <v>0</v>
      </c>
      <c r="BB28" s="137">
        <f>IF(AX28=0,0,BA28/(AX28/40))</f>
        <v>0</v>
      </c>
      <c r="BC28" s="143">
        <f>'MASTER_ ALL areas - No.seedling'!BB32</f>
        <v>0</v>
      </c>
      <c r="BD28" s="140">
        <f>'MASTER_ ALL areas - No.seedling'!BC32</f>
        <v>0</v>
      </c>
      <c r="BE28" s="137">
        <f>IF(BC28=0,0,BD28/(BC28/40))</f>
        <v>0</v>
      </c>
      <c r="BF28" s="143">
        <f>'MASTER_ ALL areas - No.seedling'!BE32</f>
        <v>0</v>
      </c>
      <c r="BG28" s="137">
        <f>IF(BC28=0,0,BF28/(BC28/40))</f>
        <v>0</v>
      </c>
      <c r="BH28" s="143">
        <f>'MASTER_ ALL areas - No.seedling'!BG32</f>
        <v>600</v>
      </c>
      <c r="BI28" s="140">
        <f>'MASTER_ ALL areas - No.seedling'!BH32</f>
        <v>15</v>
      </c>
      <c r="BJ28" s="137">
        <f>IF(BH28=0,0,BI28/(BH28/40))</f>
        <v>1</v>
      </c>
      <c r="BK28" s="143">
        <f>'MASTER_ ALL areas - No.seedling'!BJ32</f>
        <v>15</v>
      </c>
      <c r="BL28" s="137">
        <f>IF(BH28=0,0,BK28/(BH28/40))</f>
        <v>1</v>
      </c>
      <c r="BM28" s="143">
        <f>'MASTER_ ALL areas - No.seedling'!BL32</f>
        <v>0</v>
      </c>
      <c r="BN28" s="140">
        <f>'MASTER_ ALL areas - No.seedling'!BM32</f>
        <v>0</v>
      </c>
      <c r="BO28" s="137">
        <f>IF(BM28=0,0,BN28/(BM28/40))</f>
        <v>0</v>
      </c>
      <c r="BP28" s="143">
        <f>'MASTER_ ALL areas - No.seedling'!BO32</f>
        <v>0</v>
      </c>
      <c r="BQ28" s="137">
        <f>IF(BM28=0,0,BP28/(BM28/40))</f>
        <v>0</v>
      </c>
      <c r="BR28" s="143">
        <f>'MASTER_ ALL areas - No.seedling'!BQ32</f>
        <v>0</v>
      </c>
      <c r="BS28" s="140">
        <f>'MASTER_ ALL areas - No.seedling'!BR32</f>
        <v>0</v>
      </c>
      <c r="BT28" s="137">
        <f>IF(BR28=0,0,BS28/(BR28/40))</f>
        <v>0</v>
      </c>
      <c r="BU28" s="143">
        <f>'MASTER_ ALL areas - No.seedling'!BT32</f>
        <v>0</v>
      </c>
      <c r="BV28" s="137">
        <f>IF(BR28=0,0,BU28/(BR28/40))</f>
        <v>0</v>
      </c>
      <c r="BW28" s="143">
        <f>'MASTER_ ALL areas - No.seedling'!BV32</f>
        <v>0</v>
      </c>
      <c r="BX28" s="140">
        <f>'MASTER_ ALL areas - No.seedling'!BW32</f>
        <v>0</v>
      </c>
      <c r="BY28" s="137">
        <f>IF(BW28=0,0,BX28/(BW28/40))</f>
        <v>0</v>
      </c>
      <c r="BZ28" s="143">
        <f>'MASTER_ ALL areas - No.seedling'!BY32</f>
        <v>0</v>
      </c>
      <c r="CA28" s="142">
        <f>IF(BW28=0,0,BZ28/(BW28/40))</f>
        <v>0</v>
      </c>
      <c r="CB28" s="626"/>
      <c r="CC28" s="139">
        <f>'MASTER_ ALL areas - No.seedling'!CB32</f>
        <v>240</v>
      </c>
      <c r="CD28" s="140">
        <f>'MASTER_ ALL areas - No.seedling'!CC32</f>
        <v>0</v>
      </c>
      <c r="CE28" s="141">
        <f>IF(CC28=0,0,CD28/(CC28/40))</f>
        <v>0</v>
      </c>
      <c r="CF28" s="140">
        <f>'MASTER_ ALL areas - No.seedling'!CE32</f>
        <v>5</v>
      </c>
      <c r="CG28" s="142">
        <f>IF(CC28=0,0,CF28/(CC28/40))</f>
        <v>0.83333333333333337</v>
      </c>
      <c r="CH28" s="139">
        <f>'MASTER_ ALL areas - No.seedling'!CG32</f>
        <v>960</v>
      </c>
      <c r="CI28" s="140">
        <f>'MASTER_ ALL areas - No.seedling'!CH32</f>
        <v>0</v>
      </c>
      <c r="CJ28" s="141">
        <f>IF(CH28=0,0,CI28/(CH28/40))</f>
        <v>0</v>
      </c>
      <c r="CK28" s="140">
        <f>'MASTER_ ALL areas - No.seedling'!CJ32</f>
        <v>24</v>
      </c>
      <c r="CL28" s="142">
        <f>IF(CH28=0,0,CK28/(CH28/40))</f>
        <v>1</v>
      </c>
      <c r="CM28" s="139">
        <f>'MASTER_ ALL areas - No.seedling'!CL32</f>
        <v>840</v>
      </c>
      <c r="CN28" s="140">
        <f>'MASTER_ ALL areas - No.seedling'!CM32</f>
        <v>0</v>
      </c>
      <c r="CO28" s="141">
        <f>IF(CM28=0,0,CN28/(CM28/40))</f>
        <v>0</v>
      </c>
      <c r="CP28" s="140">
        <f>'MASTER_ ALL areas - No.seedling'!CO32</f>
        <v>21</v>
      </c>
      <c r="CQ28" s="142">
        <f>IF(CM28=0,0,CP28/(CM28/40))</f>
        <v>1</v>
      </c>
      <c r="CR28" s="139">
        <f>'MASTER_ ALL areas - No.seedling'!CQ32</f>
        <v>200</v>
      </c>
      <c r="CS28" s="140">
        <f>'MASTER_ ALL areas - No.seedling'!CR32</f>
        <v>0</v>
      </c>
      <c r="CT28" s="141">
        <f>IF(CR28=0,0,CS28/(CR28/40))</f>
        <v>0</v>
      </c>
      <c r="CU28" s="140">
        <f>'MASTER_ ALL areas - No.seedling'!CT32</f>
        <v>5</v>
      </c>
      <c r="CV28" s="142">
        <f>IF(CR28=0,0,CU28/(CR28/40))</f>
        <v>1</v>
      </c>
      <c r="CW28" s="139">
        <f>'MASTER_ ALL areas - No.seedling'!CV32</f>
        <v>840</v>
      </c>
      <c r="CX28" s="140">
        <f>'MASTER_ ALL areas - No.seedling'!CW32</f>
        <v>2</v>
      </c>
      <c r="CY28" s="141">
        <f>IF(CW28=0,0,CX28/(CW28/40))</f>
        <v>9.5238095238095233E-2</v>
      </c>
      <c r="CZ28" s="140">
        <f>'MASTER_ ALL areas - No.seedling'!CY32</f>
        <v>14</v>
      </c>
      <c r="DA28" s="142">
        <f>IF(CW28=0,0,CZ28/(CW28/40))</f>
        <v>0.66666666666666663</v>
      </c>
      <c r="DB28" s="135">
        <f>'MASTER_ ALL areas - No.seedling'!DA32</f>
        <v>0</v>
      </c>
      <c r="DC28" s="140">
        <f>'MASTER_ ALL areas - No.seedling'!DB32</f>
        <v>0</v>
      </c>
      <c r="DD28" s="141">
        <f>IF(DB28=0,0,DC28/(DB28/40))</f>
        <v>0</v>
      </c>
      <c r="DE28" s="140">
        <f>'MASTER_ ALL areas - No.seedling'!DD32</f>
        <v>0</v>
      </c>
      <c r="DF28" s="142">
        <f>IF(DB28=0,0,DE28/(DB28/40))</f>
        <v>0</v>
      </c>
      <c r="DG28" s="135">
        <f>'MASTER_ ALL areas - No.seedling'!DF32</f>
        <v>0</v>
      </c>
      <c r="DH28" s="140">
        <f>'MASTER_ ALL areas - No.seedling'!DG32</f>
        <v>0</v>
      </c>
      <c r="DI28" s="141">
        <f>IF(DG28=0,0,DH28/(DG28/40))</f>
        <v>0</v>
      </c>
      <c r="DJ28" s="140">
        <f>'MASTER_ ALL areas - No.seedling'!DI32</f>
        <v>0</v>
      </c>
      <c r="DK28" s="142">
        <f>IF(DG28=0,0,DJ28/(DG28/40))</f>
        <v>0</v>
      </c>
      <c r="DL28" s="135">
        <f>'MASTER_ ALL areas - No.seedling'!DK32</f>
        <v>0</v>
      </c>
      <c r="DM28" s="140">
        <f>'MASTER_ ALL areas - No.seedling'!DL32</f>
        <v>0</v>
      </c>
      <c r="DN28" s="141">
        <f>IF(DL28=0,0,DM28/(DL28/40))</f>
        <v>0</v>
      </c>
      <c r="DO28" s="140">
        <f>'MASTER_ ALL areas - No.seedling'!DN32</f>
        <v>0</v>
      </c>
      <c r="DP28" s="142">
        <f>IF(DL28=0,0,DO28/(DL28/40))</f>
        <v>0</v>
      </c>
      <c r="DQ28" s="139">
        <f>'MASTER_ ALL areas - No.seedling'!DP32</f>
        <v>40</v>
      </c>
      <c r="DR28" s="140">
        <f>'MASTER_ ALL areas - No.seedling'!DQ32</f>
        <v>0</v>
      </c>
      <c r="DS28" s="141">
        <f>IF(DQ28=0,0,DR28/(DQ28/40))</f>
        <v>0</v>
      </c>
      <c r="DT28" s="140">
        <f>'MASTER_ ALL areas - No.seedling'!DS32</f>
        <v>0</v>
      </c>
      <c r="DU28" s="142">
        <f>IF(DQ28=0,0,DT28/(DQ28/40))</f>
        <v>0</v>
      </c>
      <c r="DV28" s="135">
        <f>'MASTER_ ALL areas - No.seedling'!DU32</f>
        <v>0</v>
      </c>
      <c r="DW28" s="140">
        <f>'MASTER_ ALL areas - No.seedling'!DV32</f>
        <v>0</v>
      </c>
      <c r="DX28" s="141">
        <f>IF(DV28=0,0,DW28/(DV28/40))</f>
        <v>0</v>
      </c>
      <c r="DY28" s="140">
        <f>'MASTER_ ALL areas - No.seedling'!DX32</f>
        <v>0</v>
      </c>
      <c r="DZ28" s="142">
        <f>IF(DV28=0,0,DY28/(DV28/40))</f>
        <v>0</v>
      </c>
      <c r="EA28" s="135">
        <f>'MASTER_ ALL areas - No.seedling'!DZ32</f>
        <v>0</v>
      </c>
      <c r="EB28" s="140">
        <f>'MASTER_ ALL areas - No.seedling'!EA32</f>
        <v>0</v>
      </c>
      <c r="EC28" s="141">
        <f>IF(EA28=0,0,EB28/(EA28/40))</f>
        <v>0</v>
      </c>
      <c r="ED28" s="140">
        <f>'MASTER_ ALL areas - No.seedling'!EC32</f>
        <v>0</v>
      </c>
      <c r="EE28" s="142">
        <f>IF(EA28=0,0,ED28/(EA28/40))</f>
        <v>0</v>
      </c>
      <c r="EF28" s="135">
        <f>'MASTER_ ALL areas - No.seedling'!EE32</f>
        <v>0</v>
      </c>
      <c r="EG28" s="140">
        <f>'MASTER_ ALL areas - No.seedling'!EF32</f>
        <v>0</v>
      </c>
      <c r="EH28" s="141">
        <f>IF(EF28=0,0,EG28/(EF28/40))</f>
        <v>0</v>
      </c>
      <c r="EI28" s="140">
        <f>'MASTER_ ALL areas - No.seedling'!EH32</f>
        <v>0</v>
      </c>
      <c r="EJ28" s="142">
        <f>IF(EF28=0,0,EI28/(EF28/40))</f>
        <v>0</v>
      </c>
      <c r="EK28" s="135">
        <f>'MASTER_ ALL areas - No.seedling'!EJ32</f>
        <v>0</v>
      </c>
      <c r="EL28" s="140">
        <f>'MASTER_ ALL areas - No.seedling'!EK32</f>
        <v>0</v>
      </c>
      <c r="EM28" s="141">
        <f>IF(EK28=0,0,EL28/(EK28/40))</f>
        <v>0</v>
      </c>
      <c r="EN28" s="140">
        <f>'MASTER_ ALL areas - No.seedling'!EM32</f>
        <v>0</v>
      </c>
      <c r="EO28" s="142">
        <f>IF(EK28=0,0,EN28/(EK28/40))</f>
        <v>0</v>
      </c>
      <c r="EP28" s="135">
        <f>'MASTER_ ALL areas - No.seedling'!EO32</f>
        <v>0</v>
      </c>
      <c r="EQ28" s="140">
        <f>'MASTER_ ALL areas - No.seedling'!EP32</f>
        <v>0</v>
      </c>
      <c r="ER28" s="141">
        <f>IF(EP28=0,0,EQ28/(EP28/40))</f>
        <v>0</v>
      </c>
      <c r="ES28" s="140">
        <f>'MASTER_ ALL areas - No.seedling'!ER32</f>
        <v>0</v>
      </c>
      <c r="ET28" s="142">
        <f>IF(EP28=0,0,ES28/(EP28/40))</f>
        <v>0</v>
      </c>
      <c r="EU28" s="135">
        <f>'MASTER_ ALL areas - No.seedling'!ET32</f>
        <v>0</v>
      </c>
      <c r="EV28" s="140">
        <f>'MASTER_ ALL areas - No.seedling'!EU32</f>
        <v>0</v>
      </c>
      <c r="EW28" s="141">
        <f>IF(EU28=0,0,EV28/(EU28/40))</f>
        <v>0</v>
      </c>
      <c r="EX28" s="140">
        <f>'MASTER_ ALL areas - No.seedling'!EW32</f>
        <v>0</v>
      </c>
      <c r="EY28" s="142">
        <f>IF(EU28=0,0,EX28/(EU28/40))</f>
        <v>0</v>
      </c>
      <c r="EZ28" s="135">
        <f>'MASTER_ ALL areas - No.seedling'!EY32</f>
        <v>0</v>
      </c>
      <c r="FA28" s="140">
        <f>'MASTER_ ALL areas - No.seedling'!EZ32</f>
        <v>0</v>
      </c>
      <c r="FB28" s="141">
        <f>IF(EZ28=0,0,FA28/(EZ28/40))</f>
        <v>0</v>
      </c>
      <c r="FC28" s="140">
        <f>'MASTER_ ALL areas - No.seedling'!FB32</f>
        <v>0</v>
      </c>
      <c r="FD28" s="142">
        <f>IF(EZ28=0,0,FC28/(EZ28/40))</f>
        <v>0</v>
      </c>
      <c r="FE28" s="139">
        <f>'MASTER_ ALL areas - No.seedling'!FD32</f>
        <v>520</v>
      </c>
      <c r="FF28" s="140">
        <f>'MASTER_ ALL areas - No.seedling'!FE32</f>
        <v>13</v>
      </c>
      <c r="FG28" s="141">
        <f>IF(FE28=0,0,FF28/(FE28/40))</f>
        <v>1</v>
      </c>
      <c r="FH28" s="140">
        <f>'MASTER_ ALL areas - No.seedling'!FG32</f>
        <v>13</v>
      </c>
      <c r="FI28" s="142">
        <f>IF(FE28=0,0,FH28/(FE28/40))</f>
        <v>1</v>
      </c>
      <c r="FJ28" s="139">
        <f>'MASTER_ ALL areas - No.seedling'!FI32</f>
        <v>80</v>
      </c>
      <c r="FK28" s="140">
        <f>'MASTER_ ALL areas - No.seedling'!FJ32</f>
        <v>2</v>
      </c>
      <c r="FL28" s="141">
        <f>IF(FJ28=0,0,FK28/(FJ28/40))</f>
        <v>1</v>
      </c>
      <c r="FM28" s="140">
        <f>'MASTER_ ALL areas - No.seedling'!FL32</f>
        <v>2</v>
      </c>
      <c r="FN28" s="142">
        <f>IF(FJ28=0,0,FM28/(FJ28/40))</f>
        <v>1</v>
      </c>
      <c r="FO28" s="135">
        <f>'MASTER_ ALL areas - No.seedling'!FN32</f>
        <v>0</v>
      </c>
      <c r="FP28" s="140">
        <f>'MASTER_ ALL areas - No.seedling'!FO32</f>
        <v>0</v>
      </c>
      <c r="FQ28" s="141">
        <f>IF(FO28=0,0,FP28/(FO28/40))</f>
        <v>0</v>
      </c>
      <c r="FR28" s="140">
        <f>'MASTER_ ALL areas - No.seedling'!FQ32</f>
        <v>0</v>
      </c>
      <c r="FS28" s="142">
        <f>IF(FO28=0,0,FR28/(FO28/40))</f>
        <v>0</v>
      </c>
      <c r="FT28" s="135">
        <f>'MASTER_ ALL areas - No.seedling'!FS32</f>
        <v>0</v>
      </c>
      <c r="FU28" s="140">
        <f>'MASTER_ ALL areas - No.seedling'!FT32</f>
        <v>0</v>
      </c>
      <c r="FV28" s="141">
        <f>IF(FT28=0,0,FU28/(FT28/40))</f>
        <v>0</v>
      </c>
      <c r="FW28" s="140">
        <f>'MASTER_ ALL areas - No.seedling'!FV32</f>
        <v>0</v>
      </c>
      <c r="FX28" s="142">
        <f>IF(FT28=0,0,FW28/(FT28/40))</f>
        <v>0</v>
      </c>
      <c r="FY28" s="135">
        <f>'MASTER_ ALL areas - No.seedling'!FX32</f>
        <v>0</v>
      </c>
      <c r="FZ28" s="140">
        <f>'MASTER_ ALL areas - No.seedling'!FY32</f>
        <v>0</v>
      </c>
      <c r="GA28" s="141">
        <f>IF(FY28=0,0,FZ28/(FY28/40))</f>
        <v>0</v>
      </c>
      <c r="GB28" s="140">
        <f>'MASTER_ ALL areas - No.seedling'!GA32</f>
        <v>0</v>
      </c>
      <c r="GC28" s="142">
        <f>IF(FY28=0,0,GB28/(FY28/40))</f>
        <v>0</v>
      </c>
      <c r="GD28" s="135">
        <f>'MASTER_ ALL areas - No.seedling'!GC32</f>
        <v>0</v>
      </c>
      <c r="GE28" s="140">
        <f>'MASTER_ ALL areas - No.seedling'!GD32</f>
        <v>0</v>
      </c>
      <c r="GF28" s="141">
        <f>IF(GD28=0,0,GE28/(GD28/40))</f>
        <v>0</v>
      </c>
      <c r="GG28" s="140">
        <f>'MASTER_ ALL areas - No.seedling'!GF32</f>
        <v>0</v>
      </c>
      <c r="GH28" s="142">
        <f>IF(GD28=0,0,GG28/(GD28/40))</f>
        <v>0</v>
      </c>
      <c r="GI28" s="135">
        <f>'MASTER_ ALL areas - No.seedling'!GH32</f>
        <v>0</v>
      </c>
      <c r="GJ28" s="140">
        <f>'MASTER_ ALL areas - No.seedling'!GI32</f>
        <v>0</v>
      </c>
      <c r="GK28" s="141">
        <f>IF(GI28=0,0,GJ28/(GI28/40))</f>
        <v>0</v>
      </c>
      <c r="GL28" s="140">
        <f>'MASTER_ ALL areas - No.seedling'!GK32</f>
        <v>0</v>
      </c>
      <c r="GM28" s="142">
        <f>IF(GI28=0,0,GL28/(GI28/40))</f>
        <v>0</v>
      </c>
      <c r="GN28" s="135">
        <f>'MASTER_ ALL areas - No.seedling'!GM32</f>
        <v>0</v>
      </c>
      <c r="GO28" s="140">
        <f>'MASTER_ ALL areas - No.seedling'!GN32</f>
        <v>0</v>
      </c>
      <c r="GP28" s="141">
        <f>IF(GN28=0,0,GO28/(GN28/40))</f>
        <v>0</v>
      </c>
      <c r="GQ28" s="140">
        <f>'MASTER_ ALL areas - No.seedling'!GP32</f>
        <v>0</v>
      </c>
      <c r="GR28" s="142">
        <f>IF(GN28=0,0,GQ28/(GN28/40))</f>
        <v>0</v>
      </c>
      <c r="GS28" s="135">
        <f>'MASTER_ ALL areas - No.seedling'!GR32</f>
        <v>0</v>
      </c>
      <c r="GT28" s="140">
        <f>'MASTER_ ALL areas - No.seedling'!GS32</f>
        <v>0</v>
      </c>
      <c r="GU28" s="141">
        <f>IF(GS28=0,0,GT28/(GS28/40))</f>
        <v>0</v>
      </c>
      <c r="GV28" s="140">
        <f>'MASTER_ ALL areas - No.seedling'!GU32</f>
        <v>0</v>
      </c>
      <c r="GW28" s="142">
        <f>IF(GS28=0,0,GV28/(GS28/40))</f>
        <v>0</v>
      </c>
      <c r="GX28" s="135">
        <f>'MASTER_ ALL areas - No.seedling'!GW32</f>
        <v>0</v>
      </c>
      <c r="GY28" s="140">
        <f>'MASTER_ ALL areas - No.seedling'!GX32</f>
        <v>0</v>
      </c>
      <c r="GZ28" s="141">
        <f>IF(GX28=0,0,GY28/(GX28/40))</f>
        <v>0</v>
      </c>
      <c r="HA28" s="140">
        <f>'MASTER_ ALL areas - No.seedling'!GZ32</f>
        <v>0</v>
      </c>
      <c r="HB28" s="142">
        <f>IF(GX28=0,0,HA28/(GX28/40))</f>
        <v>0</v>
      </c>
      <c r="HC28" s="135">
        <f>'MASTER_ ALL areas - No.seedling'!HB32</f>
        <v>0</v>
      </c>
      <c r="HD28" s="140">
        <f>'MASTER_ ALL areas - No.seedling'!HC32</f>
        <v>0</v>
      </c>
      <c r="HE28" s="141">
        <f>IF(HC28=0,0,HD28/(HC28/40))</f>
        <v>0</v>
      </c>
      <c r="HF28" s="140">
        <f>'MASTER_ ALL areas - No.seedling'!HE32</f>
        <v>0</v>
      </c>
      <c r="HG28" s="142">
        <f>IF(HC28=0,0,HF28/(HC28/40))</f>
        <v>0</v>
      </c>
      <c r="HH28" s="135">
        <f>'MASTER_ ALL areas - No.seedling'!HG32</f>
        <v>0</v>
      </c>
      <c r="HI28" s="140">
        <f>'MASTER_ ALL areas - No.seedling'!HH32</f>
        <v>0</v>
      </c>
      <c r="HJ28" s="141">
        <f>IF(HH28=0,0,HI28/(HH28/40))</f>
        <v>0</v>
      </c>
      <c r="HK28" s="140">
        <f>'MASTER_ ALL areas - No.seedling'!HJ32</f>
        <v>0</v>
      </c>
      <c r="HL28" s="142">
        <f>IF(HH28=0,0,HK28/(HH28/40))</f>
        <v>0</v>
      </c>
      <c r="HM28" s="135">
        <f>'MASTER_ ALL areas - No.seedling'!HL32</f>
        <v>0</v>
      </c>
      <c r="HN28" s="140">
        <f>'MASTER_ ALL areas - No.seedling'!HM32</f>
        <v>0</v>
      </c>
      <c r="HO28" s="141">
        <f>IF(HM28=0,0,HN28/(HM28/40))</f>
        <v>0</v>
      </c>
      <c r="HP28" s="140">
        <f>'MASTER_ ALL areas - No.seedling'!HO32</f>
        <v>0</v>
      </c>
      <c r="HQ28" s="142">
        <f>IF(HM28=0,0,HP28/(HM28/40))</f>
        <v>0</v>
      </c>
      <c r="HR28" s="135">
        <f>'MASTER_ ALL areas - No.seedling'!HQ32</f>
        <v>0</v>
      </c>
      <c r="HS28" s="140">
        <f>'MASTER_ ALL areas - No.seedling'!HR32</f>
        <v>0</v>
      </c>
      <c r="HT28" s="141">
        <f>IF(HR28=0,0,HS28/(HR28/40))</f>
        <v>0</v>
      </c>
      <c r="HU28" s="140">
        <f>'MASTER_ ALL areas - No.seedling'!HT32</f>
        <v>0</v>
      </c>
      <c r="HV28" s="142">
        <f>IF(HR28=0,0,HU28/(HR28/40))</f>
        <v>0</v>
      </c>
      <c r="HW28" s="135">
        <f>'MASTER_ ALL areas - No.seedling'!HV32</f>
        <v>0</v>
      </c>
      <c r="HX28" s="140">
        <f>'MASTER_ ALL areas - No.seedling'!HW32</f>
        <v>0</v>
      </c>
      <c r="HY28" s="141">
        <f>IF(HW28=0,0,HX28/(HW28/40))</f>
        <v>0</v>
      </c>
      <c r="HZ28" s="140">
        <f>'MASTER_ ALL areas - No.seedling'!HY32</f>
        <v>0</v>
      </c>
      <c r="IA28" s="142">
        <f>IF(HW28=0,0,HZ28/(HW28/40))</f>
        <v>0</v>
      </c>
      <c r="IB28" s="135">
        <f>'MASTER_ ALL areas - No.seedling'!IA32</f>
        <v>0</v>
      </c>
      <c r="IC28" s="140">
        <f>'MASTER_ ALL areas - No.seedling'!IB32</f>
        <v>0</v>
      </c>
      <c r="ID28" s="141">
        <f>IF(IB28=0,0,IC28/(IB28/40))</f>
        <v>0</v>
      </c>
      <c r="IE28" s="140">
        <f>'MASTER_ ALL areas - No.seedling'!ID32</f>
        <v>0</v>
      </c>
      <c r="IF28" s="144">
        <f>IF(IB28=0,0,IE28/(IB28/40))</f>
        <v>0</v>
      </c>
      <c r="IG28" s="145" t="s">
        <v>171</v>
      </c>
      <c r="IH28" s="146"/>
    </row>
    <row r="29" spans="2:242" ht="33" customHeight="1" x14ac:dyDescent="0.25">
      <c r="B29" s="446">
        <v>30</v>
      </c>
      <c r="C29" s="662" t="s">
        <v>174</v>
      </c>
      <c r="D29" s="663">
        <v>214051</v>
      </c>
      <c r="E29" s="664">
        <v>931818</v>
      </c>
      <c r="F29" s="665" t="s">
        <v>89</v>
      </c>
      <c r="G29" s="666" t="s">
        <v>175</v>
      </c>
      <c r="H29" s="667">
        <f>'MASTER_ ALL areas - No.seedling'!G34</f>
        <v>5</v>
      </c>
      <c r="I29" s="668">
        <f>'MASTER_ ALL areas - No.seedling'!H34</f>
        <v>0.4</v>
      </c>
      <c r="J29" s="669">
        <f>'MASTER_ ALL areas - No.seedling'!I34</f>
        <v>67.599999999999994</v>
      </c>
      <c r="K29" s="670">
        <f>'MASTER_ ALL areas - No.seedling'!J34</f>
        <v>130</v>
      </c>
      <c r="L29" s="671">
        <f>K29*80</f>
        <v>10400</v>
      </c>
      <c r="M29" s="672">
        <f>'MASTER_ ALL areas - No.seedling'!L34</f>
        <v>10400</v>
      </c>
      <c r="N29" s="673">
        <f>'MASTER_ ALL areas - No.seedling'!M34</f>
        <v>52</v>
      </c>
      <c r="O29" s="674">
        <f>'MASTER_ ALL areas - No.seedling'!N34</f>
        <v>94</v>
      </c>
      <c r="P29" s="675">
        <f>'MASTER_ ALL areas - No.seedling'!O34</f>
        <v>0.4</v>
      </c>
      <c r="Q29" s="676">
        <f>'MASTER_ ALL areas - No.seedling'!P34</f>
        <v>0.72307692307692306</v>
      </c>
      <c r="R29" s="677"/>
      <c r="S29" s="678">
        <f>'MASTER_ ALL areas - No.seedling'!R34</f>
        <v>6160</v>
      </c>
      <c r="T29" s="171">
        <f>'MASTER_ ALL areas - No.seedling'!S34</f>
        <v>23</v>
      </c>
      <c r="U29" s="172">
        <f>IF(S29=0,0,T29/(S29/80))</f>
        <v>0.29870129870129869</v>
      </c>
      <c r="V29" s="176">
        <f>'MASTER_ ALL areas - No.seedling'!U34</f>
        <v>46</v>
      </c>
      <c r="W29" s="174">
        <f>IF(S29=0,0,V29/(S29/80))</f>
        <v>0.59740259740259738</v>
      </c>
      <c r="X29" s="679">
        <f>'MASTER_ ALL areas - No.seedling'!W34</f>
        <v>4080</v>
      </c>
      <c r="Y29" s="176">
        <f>'MASTER_ ALL areas - No.seedling'!X34</f>
        <v>29</v>
      </c>
      <c r="Z29" s="172">
        <f>IF(X29=0,0,Y29/(X29/80))</f>
        <v>0.56862745098039214</v>
      </c>
      <c r="AA29" s="176">
        <f>'MASTER_ ALL areas - No.seedling'!Z34</f>
        <v>46</v>
      </c>
      <c r="AB29" s="174">
        <f>IF(X29=0,0,AA29/(X29/80))</f>
        <v>0.90196078431372551</v>
      </c>
      <c r="AC29" s="171">
        <f>'MASTER_ ALL areas - No.seedling'!AB34</f>
        <v>160</v>
      </c>
      <c r="AD29" s="171">
        <f>'MASTER_ ALL areas - No.seedling'!AC34</f>
        <v>0</v>
      </c>
      <c r="AE29" s="172">
        <f>IF(AC29=0,0,AD29/(AC29/80))</f>
        <v>0</v>
      </c>
      <c r="AF29" s="176">
        <f>'MASTER_ ALL areas - No.seedling'!AE34</f>
        <v>2</v>
      </c>
      <c r="AG29" s="174">
        <f>IF(AC29=0,0,AF29/(AC29/80))</f>
        <v>1</v>
      </c>
      <c r="AH29" s="171">
        <f>'MASTER_ ALL areas - No.seedling'!AG34</f>
        <v>0</v>
      </c>
      <c r="AI29" s="171">
        <f>'MASTER_ ALL areas - No.seedling'!AH34</f>
        <v>0</v>
      </c>
      <c r="AJ29" s="172">
        <f>IF(AH29=0,0,AI29/(AH29/80))</f>
        <v>0</v>
      </c>
      <c r="AK29" s="176">
        <f>'MASTER_ ALL areas - No.seedling'!AJ34</f>
        <v>0</v>
      </c>
      <c r="AL29" s="175">
        <f>IF(AH29=0,0,AK29/(AH29/80))</f>
        <v>0</v>
      </c>
      <c r="AM29" s="677"/>
      <c r="AN29" s="680">
        <f>'MASTER_ ALL areas - No.seedling'!AM34</f>
        <v>2560</v>
      </c>
      <c r="AO29" s="681">
        <f>'MASTER_ ALL areas - No.seedling'!AN34</f>
        <v>15</v>
      </c>
      <c r="AP29" s="682">
        <f>IF(AN29=0,0,AO29/(AN29/80))</f>
        <v>0.46875</v>
      </c>
      <c r="AQ29" s="683">
        <f>'MASTER_ ALL areas - No.seedling'!AP34</f>
        <v>32</v>
      </c>
      <c r="AR29" s="682">
        <f>IF(AN29=0,0,AQ29/(AN29/80))</f>
        <v>1</v>
      </c>
      <c r="AS29" s="683">
        <f>'MASTER_ ALL areas - No.seedling'!AR34</f>
        <v>5040</v>
      </c>
      <c r="AT29" s="681">
        <f>'MASTER_ ALL areas - No.seedling'!AS34</f>
        <v>19</v>
      </c>
      <c r="AU29" s="682">
        <f>IF(AS29=0,0,AT29/(AS29/80))</f>
        <v>0.30158730158730157</v>
      </c>
      <c r="AV29" s="683">
        <f>'MASTER_ ALL areas - No.seedling'!AU34</f>
        <v>36</v>
      </c>
      <c r="AW29" s="682">
        <f>IF(AS29=0,0,AV29/(AS29/80))</f>
        <v>0.5714285714285714</v>
      </c>
      <c r="AX29" s="669">
        <f>'MASTER_ ALL areas - No.seedling'!AW34</f>
        <v>320</v>
      </c>
      <c r="AY29" s="683">
        <f>'MASTER_ ALL areas - No.seedling'!AX34</f>
        <v>2</v>
      </c>
      <c r="AZ29" s="682">
        <f>IF(AX29=0,0,AY29/(AX29/80))</f>
        <v>0.5</v>
      </c>
      <c r="BA29" s="683">
        <f>'MASTER_ ALL areas - No.seedling'!AZ34</f>
        <v>2</v>
      </c>
      <c r="BB29" s="682">
        <f>IF(AX29=0,0,BA29/(AX29/80))</f>
        <v>0.5</v>
      </c>
      <c r="BC29" s="683">
        <f>'MASTER_ ALL areas - No.seedling'!BB34</f>
        <v>80</v>
      </c>
      <c r="BD29" s="681">
        <f>'MASTER_ ALL areas - No.seedling'!BC34</f>
        <v>0</v>
      </c>
      <c r="BE29" s="682">
        <f>IF(BC29=0,0,BD29/(BC29/80))</f>
        <v>0</v>
      </c>
      <c r="BF29" s="683">
        <f>'MASTER_ ALL areas - No.seedling'!BE34</f>
        <v>1</v>
      </c>
      <c r="BG29" s="682">
        <f>IF(BC29=0,0,BF29/(BC29/80))</f>
        <v>1</v>
      </c>
      <c r="BH29" s="683">
        <f>'MASTER_ ALL areas - No.seedling'!BG34</f>
        <v>1200</v>
      </c>
      <c r="BI29" s="681">
        <f>'MASTER_ ALL areas - No.seedling'!BH34</f>
        <v>8</v>
      </c>
      <c r="BJ29" s="682">
        <f>IF(BH29=0,0,BI29/(BH29/80))</f>
        <v>0.53333333333333333</v>
      </c>
      <c r="BK29" s="683">
        <f>'MASTER_ ALL areas - No.seedling'!BJ34</f>
        <v>10</v>
      </c>
      <c r="BL29" s="682">
        <f>IF(BH29=0,0,BK29/(BH29/80))</f>
        <v>0.66666666666666663</v>
      </c>
      <c r="BM29" s="683">
        <f>'MASTER_ ALL areas - No.seedling'!BL34</f>
        <v>1200</v>
      </c>
      <c r="BN29" s="681">
        <f>'MASTER_ ALL areas - No.seedling'!BM34</f>
        <v>8</v>
      </c>
      <c r="BO29" s="682">
        <f>IF(BM29=0,0,BN29/(BM29/80))</f>
        <v>0.53333333333333333</v>
      </c>
      <c r="BP29" s="683">
        <f>'MASTER_ ALL areas - No.seedling'!BO34</f>
        <v>13</v>
      </c>
      <c r="BQ29" s="682">
        <f>IF(BM29=0,0,BP29/(BM29/80))</f>
        <v>0.8666666666666667</v>
      </c>
      <c r="BR29" s="683">
        <f>'MASTER_ ALL areas - No.seedling'!BQ34</f>
        <v>0</v>
      </c>
      <c r="BS29" s="681">
        <f>'MASTER_ ALL areas - No.seedling'!BR34</f>
        <v>0</v>
      </c>
      <c r="BT29" s="682">
        <f>IF(BR29=0,0,BS29/(BR29/80))</f>
        <v>0</v>
      </c>
      <c r="BU29" s="683">
        <f>'MASTER_ ALL areas - No.seedling'!BT34</f>
        <v>0</v>
      </c>
      <c r="BV29" s="682">
        <f>IF(BR29=0,0,BU29/(BR29/80))</f>
        <v>0</v>
      </c>
      <c r="BW29" s="683">
        <f>'MASTER_ ALL areas - No.seedling'!BV34</f>
        <v>0</v>
      </c>
      <c r="BX29" s="681">
        <f>'MASTER_ ALL areas - No.seedling'!BW34</f>
        <v>0</v>
      </c>
      <c r="BY29" s="682">
        <f>IF(BW29=0,0,BX29/(BW29/80))</f>
        <v>0</v>
      </c>
      <c r="BZ29" s="683">
        <f>'MASTER_ ALL areas - No.seedling'!BY34</f>
        <v>0</v>
      </c>
      <c r="CA29" s="676">
        <f>IF(BW29=0,0,BZ29/(BW29/80))</f>
        <v>0</v>
      </c>
      <c r="CB29" s="684"/>
      <c r="CC29" s="685">
        <f>'MASTER_ ALL areas - No.seedling'!CB34</f>
        <v>0</v>
      </c>
      <c r="CD29" s="681">
        <f>'MASTER_ ALL areas - No.seedling'!CC34</f>
        <v>0</v>
      </c>
      <c r="CE29" s="675">
        <f>IF(CC29=0,0,CD29/(CC29/80))</f>
        <v>0</v>
      </c>
      <c r="CF29" s="681">
        <f>'MASTER_ ALL areas - No.seedling'!CE34</f>
        <v>0</v>
      </c>
      <c r="CG29" s="676">
        <f>IF(CC29=0,0,CF29/(CC29/80))</f>
        <v>0</v>
      </c>
      <c r="CH29" s="685">
        <f>'MASTER_ ALL areas - No.seedling'!CG34</f>
        <v>2560</v>
      </c>
      <c r="CI29" s="681">
        <f>'MASTER_ ALL areas - No.seedling'!CH34</f>
        <v>15</v>
      </c>
      <c r="CJ29" s="675">
        <f>IF(CH29=0,0,CI29/(CH29/80))</f>
        <v>0.46875</v>
      </c>
      <c r="CK29" s="681">
        <f>'MASTER_ ALL areas - No.seedling'!CJ34</f>
        <v>32</v>
      </c>
      <c r="CL29" s="676">
        <f>IF(CH29=0,0,CK29/(CH29/80))</f>
        <v>1</v>
      </c>
      <c r="CM29" s="685">
        <f>'MASTER_ ALL areas - No.seedling'!CL34</f>
        <v>0</v>
      </c>
      <c r="CN29" s="681">
        <f>'MASTER_ ALL areas - No.seedling'!CM34</f>
        <v>0</v>
      </c>
      <c r="CO29" s="675">
        <f>IF(CM29=0,0,CN29/(CM29/80))</f>
        <v>0</v>
      </c>
      <c r="CP29" s="681">
        <f>'MASTER_ ALL areas - No.seedling'!CO34</f>
        <v>0</v>
      </c>
      <c r="CQ29" s="676">
        <f>IF(CM29=0,0,CP29/(CM29/80))</f>
        <v>0</v>
      </c>
      <c r="CR29" s="685">
        <f>'MASTER_ ALL areas - No.seedling'!CQ34</f>
        <v>0</v>
      </c>
      <c r="CS29" s="681">
        <f>'MASTER_ ALL areas - No.seedling'!CR34</f>
        <v>0</v>
      </c>
      <c r="CT29" s="675">
        <f>IF(CR29=0,0,CS29/(CR29/80))</f>
        <v>0</v>
      </c>
      <c r="CU29" s="681">
        <f>'MASTER_ ALL areas - No.seedling'!CT34</f>
        <v>0</v>
      </c>
      <c r="CV29" s="676">
        <f>IF(CR29=0,0,CU29/(CR29/80))</f>
        <v>0</v>
      </c>
      <c r="CW29" s="685">
        <f>'MASTER_ ALL areas - No.seedling'!CV34</f>
        <v>5040</v>
      </c>
      <c r="CX29" s="681">
        <f>'MASTER_ ALL areas - No.seedling'!CW34</f>
        <v>19</v>
      </c>
      <c r="CY29" s="675">
        <f>IF(CW29=0,0,CX29/(CW29/80))</f>
        <v>0.30158730158730157</v>
      </c>
      <c r="CZ29" s="681">
        <f>'MASTER_ ALL areas - No.seedling'!CY34</f>
        <v>36</v>
      </c>
      <c r="DA29" s="676">
        <f>IF(CW29=0,0,CZ29/(CW29/80))</f>
        <v>0.5714285714285714</v>
      </c>
      <c r="DB29" s="685">
        <f>'MASTER_ ALL areas - No.seedling'!DA34</f>
        <v>0</v>
      </c>
      <c r="DC29" s="681">
        <f>'MASTER_ ALL areas - No.seedling'!DB34</f>
        <v>0</v>
      </c>
      <c r="DD29" s="675">
        <f>IF(DB29=0,0,DC29/(DB29/80))</f>
        <v>0</v>
      </c>
      <c r="DE29" s="681">
        <f>'MASTER_ ALL areas - No.seedling'!DD34</f>
        <v>0</v>
      </c>
      <c r="DF29" s="676">
        <f>IF(DB29=0,0,DE29/(DB29/80))</f>
        <v>0</v>
      </c>
      <c r="DG29" s="685">
        <f>'MASTER_ ALL areas - No.seedling'!DF34</f>
        <v>0</v>
      </c>
      <c r="DH29" s="681">
        <f>'MASTER_ ALL areas - No.seedling'!DG34</f>
        <v>0</v>
      </c>
      <c r="DI29" s="675">
        <f>IF(DG29=0,0,DH29/(DG29/80))</f>
        <v>0</v>
      </c>
      <c r="DJ29" s="681">
        <f>'MASTER_ ALL areas - No.seedling'!DI34</f>
        <v>0</v>
      </c>
      <c r="DK29" s="676">
        <f>IF(DG29=0,0,DJ29/(DG29/80))</f>
        <v>0</v>
      </c>
      <c r="DL29" s="685">
        <f>'MASTER_ ALL areas - No.seedling'!DK34</f>
        <v>0</v>
      </c>
      <c r="DM29" s="681">
        <f>'MASTER_ ALL areas - No.seedling'!DL34</f>
        <v>0</v>
      </c>
      <c r="DN29" s="675">
        <f>IF(DL29=0,0,DM29/(DL29/80))</f>
        <v>0</v>
      </c>
      <c r="DO29" s="681">
        <f>'MASTER_ ALL areas - No.seedling'!DN34</f>
        <v>0</v>
      </c>
      <c r="DP29" s="676">
        <f>IF(DL29=0,0,DO29/(DL29/80))</f>
        <v>0</v>
      </c>
      <c r="DQ29" s="685">
        <f>'MASTER_ ALL areas - No.seedling'!DP34</f>
        <v>320</v>
      </c>
      <c r="DR29" s="681">
        <f>'MASTER_ ALL areas - No.seedling'!DQ34</f>
        <v>2</v>
      </c>
      <c r="DS29" s="675">
        <f>IF(DQ29=0,0,DR29/(DQ29/80))</f>
        <v>0.5</v>
      </c>
      <c r="DT29" s="681">
        <f>'MASTER_ ALL areas - No.seedling'!DS34</f>
        <v>2</v>
      </c>
      <c r="DU29" s="676">
        <f>IF(DQ29=0,0,DT29/(DQ29/80))</f>
        <v>0.5</v>
      </c>
      <c r="DV29" s="685">
        <f>'MASTER_ ALL areas - No.seedling'!DU34</f>
        <v>0</v>
      </c>
      <c r="DW29" s="681">
        <f>'MASTER_ ALL areas - No.seedling'!DV34</f>
        <v>0</v>
      </c>
      <c r="DX29" s="675">
        <f>IF(DV29=0,0,DW29/(DV29/80))</f>
        <v>0</v>
      </c>
      <c r="DY29" s="681">
        <f>'MASTER_ ALL areas - No.seedling'!DX34</f>
        <v>0</v>
      </c>
      <c r="DZ29" s="676">
        <f>IF(DV29=0,0,DY29/(DV29/80))</f>
        <v>0</v>
      </c>
      <c r="EA29" s="685">
        <f>'MASTER_ ALL areas - No.seedling'!DZ34</f>
        <v>0</v>
      </c>
      <c r="EB29" s="681">
        <f>'MASTER_ ALL areas - No.seedling'!EA34</f>
        <v>0</v>
      </c>
      <c r="EC29" s="675">
        <f>IF(EA29=0,0,EB29/(EA29/80))</f>
        <v>0</v>
      </c>
      <c r="ED29" s="681">
        <f>'MASTER_ ALL areas - No.seedling'!EC34</f>
        <v>0</v>
      </c>
      <c r="EE29" s="676">
        <f>IF(EA29=0,0,ED29/(EA29/80))</f>
        <v>0</v>
      </c>
      <c r="EF29" s="685">
        <f>'MASTER_ ALL areas - No.seedling'!EE34</f>
        <v>0</v>
      </c>
      <c r="EG29" s="681">
        <f>'MASTER_ ALL areas - No.seedling'!EF34</f>
        <v>0</v>
      </c>
      <c r="EH29" s="675">
        <f>IF(EF29=0,0,EG29/(EF29/80))</f>
        <v>0</v>
      </c>
      <c r="EI29" s="681">
        <f>'MASTER_ ALL areas - No.seedling'!EH34</f>
        <v>0</v>
      </c>
      <c r="EJ29" s="676">
        <f>IF(EF29=0,0,EI29/(EF29/80))</f>
        <v>0</v>
      </c>
      <c r="EK29" s="685">
        <f>'MASTER_ ALL areas - No.seedling'!EJ34</f>
        <v>80</v>
      </c>
      <c r="EL29" s="681">
        <f>'MASTER_ ALL areas - No.seedling'!EK34</f>
        <v>0</v>
      </c>
      <c r="EM29" s="675">
        <f>IF(EK29=0,0,EL29/(EK29/80))</f>
        <v>0</v>
      </c>
      <c r="EN29" s="681">
        <f>'MASTER_ ALL areas - No.seedling'!EM34</f>
        <v>1</v>
      </c>
      <c r="EO29" s="676">
        <f>IF(EK29=0,0,EN29/(EK29/80))</f>
        <v>1</v>
      </c>
      <c r="EP29" s="685">
        <f>'MASTER_ ALL areas - No.seedling'!EO34</f>
        <v>0</v>
      </c>
      <c r="EQ29" s="681">
        <f>'MASTER_ ALL areas - No.seedling'!EP34</f>
        <v>0</v>
      </c>
      <c r="ER29" s="675">
        <f>IF(EP29=0,0,EQ29/(EP29/80))</f>
        <v>0</v>
      </c>
      <c r="ES29" s="681">
        <f>'MASTER_ ALL areas - No.seedling'!ER34</f>
        <v>0</v>
      </c>
      <c r="ET29" s="676">
        <f>IF(EP29=0,0,ES29/(EP29/80))</f>
        <v>0</v>
      </c>
      <c r="EU29" s="685">
        <f>'MASTER_ ALL areas - No.seedling'!ET34</f>
        <v>0</v>
      </c>
      <c r="EV29" s="681">
        <f>'MASTER_ ALL areas - No.seedling'!EU34</f>
        <v>0</v>
      </c>
      <c r="EW29" s="675">
        <f>IF(EU29=0,0,EV29/(EU29/80))</f>
        <v>0</v>
      </c>
      <c r="EX29" s="681">
        <f>'MASTER_ ALL areas - No.seedling'!EW34</f>
        <v>0</v>
      </c>
      <c r="EY29" s="676">
        <f>IF(EU29=0,0,EX29/(EU29/80))</f>
        <v>0</v>
      </c>
      <c r="EZ29" s="685">
        <f>'MASTER_ ALL areas - No.seedling'!EY34</f>
        <v>0</v>
      </c>
      <c r="FA29" s="681">
        <f>'MASTER_ ALL areas - No.seedling'!EZ34</f>
        <v>0</v>
      </c>
      <c r="FB29" s="675">
        <f>IF(EZ29=0,0,FA29/(EZ29/80))</f>
        <v>0</v>
      </c>
      <c r="FC29" s="681">
        <f>'MASTER_ ALL areas - No.seedling'!FB34</f>
        <v>0</v>
      </c>
      <c r="FD29" s="676">
        <f>IF(EZ29=0,0,FC29/(EZ29/80))</f>
        <v>0</v>
      </c>
      <c r="FE29" s="685">
        <f>'MASTER_ ALL areas - No.seedling'!FD34</f>
        <v>0</v>
      </c>
      <c r="FF29" s="681">
        <f>'MASTER_ ALL areas - No.seedling'!FE34</f>
        <v>0</v>
      </c>
      <c r="FG29" s="675">
        <f>IF(FE29=0,0,FF29/(FE29/80))</f>
        <v>0</v>
      </c>
      <c r="FH29" s="681">
        <f>'MASTER_ ALL areas - No.seedling'!FG34</f>
        <v>0</v>
      </c>
      <c r="FI29" s="676">
        <f>IF(FE29=0,0,FH29/(FE29/80))</f>
        <v>0</v>
      </c>
      <c r="FJ29" s="685">
        <f>'MASTER_ ALL areas - No.seedling'!FI34</f>
        <v>1040</v>
      </c>
      <c r="FK29" s="681">
        <f>'MASTER_ ALL areas - No.seedling'!FJ34</f>
        <v>8</v>
      </c>
      <c r="FL29" s="675">
        <f>IF(FJ29=0,0,FK29/(FJ29/80))</f>
        <v>0.61538461538461542</v>
      </c>
      <c r="FM29" s="681">
        <f>'MASTER_ ALL areas - No.seedling'!FL34</f>
        <v>8</v>
      </c>
      <c r="FN29" s="676">
        <f>IF(FJ29=0,0,FM29/(FJ29/80))</f>
        <v>0.61538461538461542</v>
      </c>
      <c r="FO29" s="685">
        <f>'MASTER_ ALL areas - No.seedling'!FN34</f>
        <v>160</v>
      </c>
      <c r="FP29" s="681">
        <f>'MASTER_ ALL areas - No.seedling'!FO34</f>
        <v>0</v>
      </c>
      <c r="FQ29" s="675">
        <f>IF(FO29=0,0,FP29/(FO29/80))</f>
        <v>0</v>
      </c>
      <c r="FR29" s="681">
        <f>'MASTER_ ALL areas - No.seedling'!FQ34</f>
        <v>2</v>
      </c>
      <c r="FS29" s="676">
        <f>IF(FO29=0,0,FR29/(FO29/80))</f>
        <v>1</v>
      </c>
      <c r="FT29" s="685">
        <f>'MASTER_ ALL areas - No.seedling'!FS34</f>
        <v>0</v>
      </c>
      <c r="FU29" s="681">
        <f>'MASTER_ ALL areas - No.seedling'!FT34</f>
        <v>0</v>
      </c>
      <c r="FV29" s="675">
        <f>IF(FT29=0,0,FU29/(FT29/80))</f>
        <v>0</v>
      </c>
      <c r="FW29" s="681">
        <f>'MASTER_ ALL areas - No.seedling'!FV34</f>
        <v>0</v>
      </c>
      <c r="FX29" s="676">
        <f>IF(FT29=0,0,FW29/(FT29/80))</f>
        <v>0</v>
      </c>
      <c r="FY29" s="685">
        <f>'MASTER_ ALL areas - No.seedling'!FX34</f>
        <v>720</v>
      </c>
      <c r="FZ29" s="681">
        <f>'MASTER_ ALL areas - No.seedling'!FY34</f>
        <v>2</v>
      </c>
      <c r="GA29" s="675">
        <f>IF(FY29=0,0,FZ29/(FY29/80))</f>
        <v>0.22222222222222221</v>
      </c>
      <c r="GB29" s="681">
        <f>'MASTER_ ALL areas - No.seedling'!GA34</f>
        <v>7</v>
      </c>
      <c r="GC29" s="676">
        <f>IF(FY29=0,0,GB29/(FY29/80))</f>
        <v>0.77777777777777779</v>
      </c>
      <c r="GD29" s="685">
        <f>'MASTER_ ALL areas - No.seedling'!GC34</f>
        <v>480</v>
      </c>
      <c r="GE29" s="681">
        <f>'MASTER_ ALL areas - No.seedling'!GD34</f>
        <v>6</v>
      </c>
      <c r="GF29" s="675">
        <f>IF(GD29=0,0,GE29/(GD29/80))</f>
        <v>1</v>
      </c>
      <c r="GG29" s="681">
        <f>'MASTER_ ALL areas - No.seedling'!GF34</f>
        <v>6</v>
      </c>
      <c r="GH29" s="676">
        <f>IF(GD29=0,0,GG29/(GD29/80))</f>
        <v>1</v>
      </c>
      <c r="GI29" s="685">
        <f>'MASTER_ ALL areas - No.seedling'!GH34</f>
        <v>0</v>
      </c>
      <c r="GJ29" s="681">
        <f>'MASTER_ ALL areas - No.seedling'!GI34</f>
        <v>0</v>
      </c>
      <c r="GK29" s="675">
        <f>IF(GI29=0,0,GJ29/(GI29/80))</f>
        <v>0</v>
      </c>
      <c r="GL29" s="681">
        <f>'MASTER_ ALL areas - No.seedling'!GK34</f>
        <v>0</v>
      </c>
      <c r="GM29" s="676">
        <f>IF(GI29=0,0,GL29/(GI29/80))</f>
        <v>0</v>
      </c>
      <c r="GN29" s="685">
        <f>'MASTER_ ALL areas - No.seedling'!GM34</f>
        <v>0</v>
      </c>
      <c r="GO29" s="681">
        <f>'MASTER_ ALL areas - No.seedling'!GN34</f>
        <v>0</v>
      </c>
      <c r="GP29" s="675">
        <f>IF(GN29=0,0,GO29/(GN29/80))</f>
        <v>0</v>
      </c>
      <c r="GQ29" s="681">
        <f>'MASTER_ ALL areas - No.seedling'!GP34</f>
        <v>0</v>
      </c>
      <c r="GR29" s="676">
        <f>IF(GN29=0,0,GQ29/(GN29/80))</f>
        <v>0</v>
      </c>
      <c r="GS29" s="685">
        <f>'MASTER_ ALL areas - No.seedling'!GR34</f>
        <v>0</v>
      </c>
      <c r="GT29" s="681">
        <f>'MASTER_ ALL areas - No.seedling'!GS34</f>
        <v>0</v>
      </c>
      <c r="GU29" s="675">
        <f>IF(GS29=0,0,GT29/(GS29/80))</f>
        <v>0</v>
      </c>
      <c r="GV29" s="681">
        <f>'MASTER_ ALL areas - No.seedling'!GU34</f>
        <v>0</v>
      </c>
      <c r="GW29" s="676">
        <f>IF(GS29=0,0,GV29/(GS29/80))</f>
        <v>0</v>
      </c>
      <c r="GX29" s="685">
        <f>'MASTER_ ALL areas - No.seedling'!GW34</f>
        <v>0</v>
      </c>
      <c r="GY29" s="681">
        <f>'MASTER_ ALL areas - No.seedling'!GX34</f>
        <v>0</v>
      </c>
      <c r="GZ29" s="675">
        <f>IF(GX29=0,0,GY29/(GX29/80))</f>
        <v>0</v>
      </c>
      <c r="HA29" s="681">
        <f>'MASTER_ ALL areas - No.seedling'!GZ34</f>
        <v>0</v>
      </c>
      <c r="HB29" s="676">
        <f>IF(GX29=0,0,HA29/(GX29/80))</f>
        <v>0</v>
      </c>
      <c r="HC29" s="685">
        <f>'MASTER_ ALL areas - No.seedling'!HB34</f>
        <v>0</v>
      </c>
      <c r="HD29" s="681">
        <f>'MASTER_ ALL areas - No.seedling'!HC34</f>
        <v>0</v>
      </c>
      <c r="HE29" s="675">
        <f>IF(HC29=0,0,HD29/(HC29/80))</f>
        <v>0</v>
      </c>
      <c r="HF29" s="681">
        <f>'MASTER_ ALL areas - No.seedling'!HE34</f>
        <v>0</v>
      </c>
      <c r="HG29" s="676">
        <f>IF(HC29=0,0,HF29/(HC29/80))</f>
        <v>0</v>
      </c>
      <c r="HH29" s="685">
        <f>'MASTER_ ALL areas - No.seedling'!HG34</f>
        <v>0</v>
      </c>
      <c r="HI29" s="681">
        <f>'MASTER_ ALL areas - No.seedling'!HH34</f>
        <v>0</v>
      </c>
      <c r="HJ29" s="675">
        <f>IF(HH29=0,0,HI29/(HH29/80))</f>
        <v>0</v>
      </c>
      <c r="HK29" s="681">
        <f>'MASTER_ ALL areas - No.seedling'!HJ34</f>
        <v>0</v>
      </c>
      <c r="HL29" s="676">
        <f>IF(HH29=0,0,HK29/(HH29/80))</f>
        <v>0</v>
      </c>
      <c r="HM29" s="685">
        <f>'MASTER_ ALL areas - No.seedling'!HL34</f>
        <v>0</v>
      </c>
      <c r="HN29" s="681">
        <f>'MASTER_ ALL areas - No.seedling'!HM34</f>
        <v>0</v>
      </c>
      <c r="HO29" s="675">
        <f>IF(HM29=0,0,HN29/(HM29/80))</f>
        <v>0</v>
      </c>
      <c r="HP29" s="681">
        <f>'MASTER_ ALL areas - No.seedling'!HO34</f>
        <v>0</v>
      </c>
      <c r="HQ29" s="676">
        <f>IF(HM29=0,0,HP29/(HM29/80))</f>
        <v>0</v>
      </c>
      <c r="HR29" s="685">
        <f>'MASTER_ ALL areas - No.seedling'!HQ34</f>
        <v>0</v>
      </c>
      <c r="HS29" s="681">
        <f>'MASTER_ ALL areas - No.seedling'!HR34</f>
        <v>0</v>
      </c>
      <c r="HT29" s="675">
        <f>IF(HR29=0,0,HS29/(HR29/80))</f>
        <v>0</v>
      </c>
      <c r="HU29" s="681">
        <f>'MASTER_ ALL areas - No.seedling'!HT34</f>
        <v>0</v>
      </c>
      <c r="HV29" s="676">
        <f>IF(HR29=0,0,HU29/(HR29/80))</f>
        <v>0</v>
      </c>
      <c r="HW29" s="685">
        <f>'MASTER_ ALL areas - No.seedling'!HV34</f>
        <v>0</v>
      </c>
      <c r="HX29" s="681">
        <f>'MASTER_ ALL areas - No.seedling'!HW34</f>
        <v>0</v>
      </c>
      <c r="HY29" s="675">
        <f>IF(HW29=0,0,HX29/(HW29/80))</f>
        <v>0</v>
      </c>
      <c r="HZ29" s="681">
        <f>'MASTER_ ALL areas - No.seedling'!HY34</f>
        <v>0</v>
      </c>
      <c r="IA29" s="676">
        <f>IF(HW29=0,0,HZ29/(HW29/80))</f>
        <v>0</v>
      </c>
      <c r="IB29" s="685">
        <f>'MASTER_ ALL areas - No.seedling'!IA34</f>
        <v>0</v>
      </c>
      <c r="IC29" s="681">
        <f>'MASTER_ ALL areas - No.seedling'!IB34</f>
        <v>0</v>
      </c>
      <c r="ID29" s="675">
        <f>IF(IB29=0,0,IC29/(IB29/80))</f>
        <v>0</v>
      </c>
      <c r="IE29" s="681">
        <f>'MASTER_ ALL areas - No.seedling'!ID34</f>
        <v>0</v>
      </c>
      <c r="IF29" s="686">
        <f>IF(IB29=0,0,IE29/(IB29/80))</f>
        <v>0</v>
      </c>
      <c r="IG29" s="178" t="s">
        <v>176</v>
      </c>
      <c r="IH29" s="179"/>
    </row>
    <row r="30" spans="2:242" ht="33" customHeight="1" x14ac:dyDescent="0.25">
      <c r="B30" s="598" t="s">
        <v>386</v>
      </c>
      <c r="C30" s="1359" t="s">
        <v>387</v>
      </c>
      <c r="D30" s="1317"/>
      <c r="E30" s="1318"/>
      <c r="F30" s="515" t="s">
        <v>388</v>
      </c>
      <c r="G30" s="516"/>
      <c r="H30" s="308"/>
      <c r="I30" s="289">
        <f t="shared" ref="I30:O30" si="178">SUM(I5:I29)</f>
        <v>6.080000000000001</v>
      </c>
      <c r="J30" s="290">
        <f t="shared" si="178"/>
        <v>1430.8500000000001</v>
      </c>
      <c r="K30" s="520">
        <f t="shared" si="178"/>
        <v>1368</v>
      </c>
      <c r="L30" s="292">
        <f t="shared" si="178"/>
        <v>39060</v>
      </c>
      <c r="M30" s="521">
        <f t="shared" si="178"/>
        <v>39060</v>
      </c>
      <c r="N30" s="294">
        <f t="shared" si="178"/>
        <v>174</v>
      </c>
      <c r="O30" s="295">
        <f t="shared" si="178"/>
        <v>931</v>
      </c>
      <c r="P30" s="296">
        <f>N30/K30</f>
        <v>0.12719298245614036</v>
      </c>
      <c r="Q30" s="296">
        <f>O30/K30</f>
        <v>0.68055555555555558</v>
      </c>
      <c r="R30" s="297"/>
      <c r="S30" s="222">
        <f>SUM(S5:S29)</f>
        <v>25560</v>
      </c>
      <c r="T30" s="222">
        <f>SUM(T5:T29)</f>
        <v>66</v>
      </c>
      <c r="U30" s="687">
        <f>IF(S30=0,0,T30/S33)</f>
        <v>7.2447859495060371E-2</v>
      </c>
      <c r="V30" s="222">
        <f>SUM(V5:V29)</f>
        <v>514</v>
      </c>
      <c r="W30" s="687">
        <f>IF(S30=0,0,V30/S33)</f>
        <v>0.56421514818880347</v>
      </c>
      <c r="X30" s="222">
        <f>SUM(X5:X29)</f>
        <v>10400</v>
      </c>
      <c r="Y30" s="222">
        <f>SUM(Y5:Y29)</f>
        <v>100</v>
      </c>
      <c r="Z30" s="687">
        <f>IF(X30=0,0,Y30/X33)</f>
        <v>0.29940119760479039</v>
      </c>
      <c r="AA30" s="222">
        <f>SUM(AA5:AA29)</f>
        <v>316</v>
      </c>
      <c r="AB30" s="687">
        <f>IF(X30=0,0,AA30/X33)</f>
        <v>0.94610778443113774</v>
      </c>
      <c r="AC30" s="222">
        <f>SUM(AC5:AC29)</f>
        <v>2640</v>
      </c>
      <c r="AD30" s="222">
        <f>SUM(AD5:AD29)</f>
        <v>8</v>
      </c>
      <c r="AE30" s="687">
        <f>IF(AC30=0,0,AD30/AC33)</f>
        <v>7.6190476190476197E-2</v>
      </c>
      <c r="AF30" s="222">
        <f>SUM(AF5:AF29)</f>
        <v>87</v>
      </c>
      <c r="AG30" s="687">
        <f>IF(AC30=0,0,AF30/AC33)</f>
        <v>0.82857142857142863</v>
      </c>
      <c r="AH30" s="222">
        <f>SUM(AH5:AH29)</f>
        <v>460</v>
      </c>
      <c r="AI30" s="222">
        <f>SUM(AI5:AI29)</f>
        <v>0</v>
      </c>
      <c r="AJ30" s="687">
        <f>IF(AH30=0,0,AI30/AH33)</f>
        <v>0</v>
      </c>
      <c r="AK30" s="222">
        <f>SUM(AK5:AK29)</f>
        <v>14</v>
      </c>
      <c r="AL30" s="687">
        <f>IF(AH30=0,0,AK30/AH33)</f>
        <v>0.77777777777777779</v>
      </c>
      <c r="AM30" s="300"/>
      <c r="AN30" s="523">
        <f>SUM(AN5:AN29)</f>
        <v>16020</v>
      </c>
      <c r="AO30" s="523">
        <f>SUM(AO5:AO29)</f>
        <v>98</v>
      </c>
      <c r="AP30" s="524">
        <f>IF(AN30=0,0,AO30/AN33)</f>
        <v>0.15100154083204931</v>
      </c>
      <c r="AQ30" s="523">
        <f>SUM(AQ5:AQ29)</f>
        <v>569</v>
      </c>
      <c r="AR30" s="526">
        <f>IF(AN30=0,0,AQ30/AN33)</f>
        <v>0.87673343605546994</v>
      </c>
      <c r="AS30" s="527">
        <f>SUM(AS5:AS29)</f>
        <v>17500</v>
      </c>
      <c r="AT30" s="523">
        <f>SUM(AT5:AT29)</f>
        <v>37</v>
      </c>
      <c r="AU30" s="524">
        <f>IF(AS30=0,0,AT30/AS33)</f>
        <v>6.5719360568383664E-2</v>
      </c>
      <c r="AV30" s="523">
        <f>SUM(AV5:AV29)</f>
        <v>266</v>
      </c>
      <c r="AW30" s="526">
        <f>IF(AS30=0,0,AV30/AS33)</f>
        <v>0.47246891651865008</v>
      </c>
      <c r="AX30" s="527">
        <f>SUM(AX5:AX29)</f>
        <v>1140</v>
      </c>
      <c r="AY30" s="523">
        <f>SUM(AY5:AY29)</f>
        <v>3</v>
      </c>
      <c r="AZ30" s="524">
        <f>IF(AX30=0,0,AY30/AX33)</f>
        <v>6.8181818181818177E-2</v>
      </c>
      <c r="BA30" s="523">
        <f>SUM(BA5:BA29)</f>
        <v>13</v>
      </c>
      <c r="BB30" s="526">
        <f>IF(AX30=0,0,BA30/AX33)</f>
        <v>0.29545454545454547</v>
      </c>
      <c r="BC30" s="527">
        <f>SUM(BC5:BC29)</f>
        <v>100</v>
      </c>
      <c r="BD30" s="523">
        <f>SUM(BD5:BD29)</f>
        <v>1</v>
      </c>
      <c r="BE30" s="524">
        <f>IF(BC30=0,0,BD30/BC33)</f>
        <v>0.5</v>
      </c>
      <c r="BF30" s="523">
        <f>SUM(BF5:BF29)</f>
        <v>2</v>
      </c>
      <c r="BG30" s="526">
        <f>IF(BC30=0,0,BF30/BC33)</f>
        <v>1</v>
      </c>
      <c r="BH30" s="527">
        <f>SUM(BH5:BH29)</f>
        <v>3040</v>
      </c>
      <c r="BI30" s="523">
        <f>SUM(BI5:BI29)</f>
        <v>27</v>
      </c>
      <c r="BJ30" s="524">
        <f>IF(BH30=0,0,BI30/BH33)</f>
        <v>0.29347826086956524</v>
      </c>
      <c r="BK30" s="523">
        <f>SUM(BK5:BK29)</f>
        <v>68</v>
      </c>
      <c r="BL30" s="526">
        <f>IF(BH30=0,0,BK30/BH33)</f>
        <v>0.73913043478260865</v>
      </c>
      <c r="BM30" s="527">
        <f>SUM(BM5:BM29)</f>
        <v>1240</v>
      </c>
      <c r="BN30" s="523">
        <f>SUM(BN5:BN29)</f>
        <v>8</v>
      </c>
      <c r="BO30" s="524">
        <f>IF(BM30=0,0,BN30/BM33)</f>
        <v>0.47058823529411764</v>
      </c>
      <c r="BP30" s="523">
        <f>SUM(BP5:BP29)</f>
        <v>13</v>
      </c>
      <c r="BQ30" s="526">
        <f>IF(BM30=0,0,BP30/BM33)</f>
        <v>0.76470588235294112</v>
      </c>
      <c r="BR30" s="527">
        <f>SUM(BR5:BR29)</f>
        <v>20</v>
      </c>
      <c r="BS30" s="523">
        <f>SUM(BS5:BS29)</f>
        <v>0</v>
      </c>
      <c r="BT30" s="524">
        <f>IF(BR30=0,0,BS30/BR33)</f>
        <v>0</v>
      </c>
      <c r="BU30" s="523">
        <f>SUM(BU5:BU29)</f>
        <v>0</v>
      </c>
      <c r="BV30" s="526">
        <f>IF(BR30=0,0,BU30/BR33)</f>
        <v>0</v>
      </c>
      <c r="BW30" s="527">
        <f>SUM(BW5:BW29)</f>
        <v>0</v>
      </c>
      <c r="BX30" s="523">
        <f>SUM(BX5:BX29)</f>
        <v>0</v>
      </c>
      <c r="BY30" s="524">
        <f>IF(BW30=0,0,BX30/BW33)</f>
        <v>0</v>
      </c>
      <c r="BZ30" s="523">
        <f>SUM(BZ5:BZ29)</f>
        <v>0</v>
      </c>
      <c r="CA30" s="528">
        <f>IF(BW30=0,0,BZ30/BW33)</f>
        <v>0</v>
      </c>
      <c r="CB30" s="79"/>
      <c r="CC30" s="529">
        <f>SUM(CC5:CC29)</f>
        <v>5260</v>
      </c>
      <c r="CD30" s="523">
        <f>SUM(CD5:CD29)</f>
        <v>16</v>
      </c>
      <c r="CE30" s="524">
        <f>IF(CC30=0,0,CD30/CC33)</f>
        <v>6.2256809338521402E-2</v>
      </c>
      <c r="CF30" s="523">
        <f>SUM(CF5:CF29)</f>
        <v>199</v>
      </c>
      <c r="CG30" s="524">
        <f>IF(CC30=0,0,CF30/CC33)</f>
        <v>0.77431906614785995</v>
      </c>
      <c r="CH30" s="523">
        <f>SUM(CH5:CH29)</f>
        <v>8000</v>
      </c>
      <c r="CI30" s="523">
        <f>SUM(CI5:CI29)</f>
        <v>75</v>
      </c>
      <c r="CJ30" s="524">
        <f>IF(CH30=0,0,CI30/CH33)</f>
        <v>0.26785714285714285</v>
      </c>
      <c r="CK30" s="523">
        <f>SUM(CK5:CK29)</f>
        <v>272</v>
      </c>
      <c r="CL30" s="524">
        <f>IF(CH30=0,0,CK30/CH33)</f>
        <v>0.97142857142857142</v>
      </c>
      <c r="CM30" s="523">
        <f>SUM(CM5:CM29)</f>
        <v>2360</v>
      </c>
      <c r="CN30" s="523">
        <f>SUM(CN5:CN29)</f>
        <v>7</v>
      </c>
      <c r="CO30" s="524">
        <f>IF(CM30=0,0,CN30/CM33)</f>
        <v>7.2164948453608241E-2</v>
      </c>
      <c r="CP30" s="523">
        <f>SUM(CP5:CP29)</f>
        <v>84</v>
      </c>
      <c r="CQ30" s="524">
        <f>IF(CM30=0,0,CP30/CM33)</f>
        <v>0.865979381443299</v>
      </c>
      <c r="CR30" s="523">
        <f>SUM(CR5:CR29)</f>
        <v>400</v>
      </c>
      <c r="CS30" s="523">
        <f>SUM(CS5:CS29)</f>
        <v>0</v>
      </c>
      <c r="CT30" s="524">
        <f>IF(CR30=0,0,CS30/CR33)</f>
        <v>0</v>
      </c>
      <c r="CU30" s="523">
        <f>SUM(CU5:CU29)</f>
        <v>14</v>
      </c>
      <c r="CV30" s="524">
        <f>IF(CR30=0,0,CU30/CR33)</f>
        <v>0.93333333333333335</v>
      </c>
      <c r="CW30" s="523">
        <f>SUM(CW5:CW29)</f>
        <v>16640</v>
      </c>
      <c r="CX30" s="523">
        <f>SUM(CX5:CX29)</f>
        <v>28</v>
      </c>
      <c r="CY30" s="524">
        <f>IF(CW30=0,0,CX30/CW33)</f>
        <v>5.3130929791271347E-2</v>
      </c>
      <c r="CZ30" s="523">
        <f>SUM(CZ5:CZ29)</f>
        <v>240</v>
      </c>
      <c r="DA30" s="524">
        <f>IF(CW30=0,0,CZ30/CW33)</f>
        <v>0.45540796963946867</v>
      </c>
      <c r="DB30" s="523">
        <f>SUM(DB5:DB29)</f>
        <v>720</v>
      </c>
      <c r="DC30" s="523">
        <f>SUM(DC5:DC29)</f>
        <v>8</v>
      </c>
      <c r="DD30" s="524">
        <f>IF(DB30=0,0,DC30/DB33)</f>
        <v>0.27586206896551724</v>
      </c>
      <c r="DE30" s="523">
        <f>SUM(DE5:DE29)</f>
        <v>25</v>
      </c>
      <c r="DF30" s="524">
        <f>IF(DB30=0,0,DE30/DB33)</f>
        <v>0.86206896551724133</v>
      </c>
      <c r="DG30" s="523">
        <f>SUM(DG5:DG29)</f>
        <v>80</v>
      </c>
      <c r="DH30" s="523">
        <f>SUM(DH5:DH29)</f>
        <v>1</v>
      </c>
      <c r="DI30" s="524">
        <f>IF(DG30=0,0,DH30/DG33)</f>
        <v>0.25</v>
      </c>
      <c r="DJ30" s="523">
        <f>SUM(DJ5:DJ29)</f>
        <v>1</v>
      </c>
      <c r="DK30" s="524">
        <f>IF(DG30=0,0,DJ30/DG33)</f>
        <v>0.25</v>
      </c>
      <c r="DL30" s="523">
        <f>SUM(DL5:DL29)</f>
        <v>60</v>
      </c>
      <c r="DM30" s="523">
        <f>SUM(DM5:DM29)</f>
        <v>0</v>
      </c>
      <c r="DN30" s="524">
        <f>IF(DL30=0,0,DM30/DL33)</f>
        <v>0</v>
      </c>
      <c r="DO30" s="523">
        <f>SUM(DO5:DO29)</f>
        <v>0</v>
      </c>
      <c r="DP30" s="524">
        <f>IF(DL30=0,0,DO30/DL33)</f>
        <v>0</v>
      </c>
      <c r="DQ30" s="523">
        <f>SUM(DQ5:DQ29)</f>
        <v>1140</v>
      </c>
      <c r="DR30" s="523">
        <f>SUM(DR5:DR29)</f>
        <v>3</v>
      </c>
      <c r="DS30" s="524">
        <f>IF(DQ30=0,0,DR30/DQ33)</f>
        <v>6.8181818181818177E-2</v>
      </c>
      <c r="DT30" s="523">
        <f>SUM(DT5:DT29)</f>
        <v>13</v>
      </c>
      <c r="DU30" s="524">
        <f>IF(DQ30=0,0,DT30/DQ33)</f>
        <v>0.29545454545454547</v>
      </c>
      <c r="DV30" s="523">
        <f>SUM(DV5:DV29)</f>
        <v>0</v>
      </c>
      <c r="DW30" s="523">
        <f>SUM(DW5:DW29)</f>
        <v>0</v>
      </c>
      <c r="DX30" s="524">
        <f>IF(DV30=0,0,DW30/DV33)</f>
        <v>0</v>
      </c>
      <c r="DY30" s="523">
        <f>SUM(DY5:DY29)</f>
        <v>0</v>
      </c>
      <c r="DZ30" s="524">
        <f>IF(DV30=0,0,DY30/DV33)</f>
        <v>0</v>
      </c>
      <c r="EA30" s="523">
        <f>SUM(EA5:EA29)</f>
        <v>0</v>
      </c>
      <c r="EB30" s="523">
        <f>SUM(EB5:EB29)</f>
        <v>0</v>
      </c>
      <c r="EC30" s="524">
        <f>IF(EA30=0,0,EB30/EA33)</f>
        <v>0</v>
      </c>
      <c r="ED30" s="523">
        <f>SUM(ED5:ED29)</f>
        <v>0</v>
      </c>
      <c r="EE30" s="524">
        <f>IF(EA30=0,0,ED30/EA33)</f>
        <v>0</v>
      </c>
      <c r="EF30" s="523">
        <f>SUM(EF5:EF29)</f>
        <v>0</v>
      </c>
      <c r="EG30" s="523">
        <f>SUM(EG5:EG29)</f>
        <v>0</v>
      </c>
      <c r="EH30" s="524">
        <f>IF(EF30=0,0,EG30/EF33)</f>
        <v>0</v>
      </c>
      <c r="EI30" s="523">
        <f>SUM(EI5:EI29)</f>
        <v>0</v>
      </c>
      <c r="EJ30" s="524">
        <f>IF(EF30=0,0,EI30/EF33)</f>
        <v>0</v>
      </c>
      <c r="EK30" s="523">
        <f>SUM(EK5:EK29)</f>
        <v>80</v>
      </c>
      <c r="EL30" s="523">
        <f>SUM(EL5:EL29)</f>
        <v>0</v>
      </c>
      <c r="EM30" s="524">
        <f>IF(EK30=0,0,EL30/EK33)</f>
        <v>0</v>
      </c>
      <c r="EN30" s="523">
        <f>SUM(EN5:EN29)</f>
        <v>1</v>
      </c>
      <c r="EO30" s="524">
        <f>IF(EK30=0,0,EN30/EK33)</f>
        <v>1</v>
      </c>
      <c r="EP30" s="523">
        <f>SUM(EP5:EP29)</f>
        <v>20</v>
      </c>
      <c r="EQ30" s="523">
        <f>SUM(EQ5:EQ29)</f>
        <v>1</v>
      </c>
      <c r="ER30" s="524">
        <f>IF(EP30=0,0,EQ30/EP33)</f>
        <v>1</v>
      </c>
      <c r="ES30" s="523">
        <f>SUM(ES5:ES29)</f>
        <v>1</v>
      </c>
      <c r="ET30" s="524">
        <f>IF(EP30=0,0,ES30/EP33)</f>
        <v>1</v>
      </c>
      <c r="EU30" s="523">
        <f>SUM(EU5:EU29)</f>
        <v>0</v>
      </c>
      <c r="EV30" s="523">
        <f>SUM(EV5:EV29)</f>
        <v>0</v>
      </c>
      <c r="EW30" s="524">
        <f>IF(EU30=0,0,EV30/EU33)</f>
        <v>0</v>
      </c>
      <c r="EX30" s="523">
        <f>SUM(EX5:EX29)</f>
        <v>0</v>
      </c>
      <c r="EY30" s="524">
        <f>IF(EU30=0,0,EX30/EU33)</f>
        <v>0</v>
      </c>
      <c r="EZ30" s="523">
        <f>SUM(EZ5:EZ29)</f>
        <v>0</v>
      </c>
      <c r="FA30" s="523">
        <f>SUM(FA5:FA29)</f>
        <v>0</v>
      </c>
      <c r="FB30" s="524">
        <f>IF(EZ30=0,0,FA30/EZ33)</f>
        <v>0</v>
      </c>
      <c r="FC30" s="523">
        <f>SUM(FC5:FC29)</f>
        <v>0</v>
      </c>
      <c r="FD30" s="524">
        <f>IF(EZ30=0,0,FC30/EZ33)</f>
        <v>0</v>
      </c>
      <c r="FE30" s="523">
        <f>SUM(FE5:FE29)</f>
        <v>1700</v>
      </c>
      <c r="FF30" s="523">
        <f>SUM(FF5:FF29)</f>
        <v>17</v>
      </c>
      <c r="FG30" s="524">
        <f>IF(FE30=0,0,FF30/FE33)</f>
        <v>0.2361111111111111</v>
      </c>
      <c r="FH30" s="523">
        <f>SUM(FH5:FH29)</f>
        <v>54</v>
      </c>
      <c r="FI30" s="524">
        <f>IF(FE30=0,0,FH30/FE33)</f>
        <v>0.75</v>
      </c>
      <c r="FJ30" s="523">
        <f>SUM(FJ5:FJ29)</f>
        <v>1180</v>
      </c>
      <c r="FK30" s="523">
        <f>SUM(FK5:FK29)</f>
        <v>10</v>
      </c>
      <c r="FL30" s="524">
        <f>IF(FJ30=0,0,FK30/FJ33)</f>
        <v>0.55555555555555558</v>
      </c>
      <c r="FM30" s="523">
        <f>SUM(FM5:FM29)</f>
        <v>12</v>
      </c>
      <c r="FN30" s="524">
        <f>IF(FJ30=0,0,FM30/FJ33)</f>
        <v>0.66666666666666663</v>
      </c>
      <c r="FO30" s="523">
        <f>SUM(FO5:FO29)</f>
        <v>160</v>
      </c>
      <c r="FP30" s="523">
        <f>SUM(FP5:FP29)</f>
        <v>0</v>
      </c>
      <c r="FQ30" s="524">
        <f>IF(FO30=0,0,FP30/FO33)</f>
        <v>0</v>
      </c>
      <c r="FR30" s="523">
        <f>SUM(FR5:FR29)</f>
        <v>2</v>
      </c>
      <c r="FS30" s="524">
        <f>IF(FO30=0,0,FR30/FO33)</f>
        <v>1</v>
      </c>
      <c r="FT30" s="523">
        <f>SUM(FT5:FT29)</f>
        <v>0</v>
      </c>
      <c r="FU30" s="523">
        <f>SUM(FU5:FU29)</f>
        <v>0</v>
      </c>
      <c r="FV30" s="524">
        <f>IF(FT30=0,0,FU30/FT33)</f>
        <v>0</v>
      </c>
      <c r="FW30" s="523">
        <f>SUM(FW5:FW29)</f>
        <v>0</v>
      </c>
      <c r="FX30" s="524">
        <f>IF(FT30=0,0,FW30/FT33)</f>
        <v>0</v>
      </c>
      <c r="FY30" s="523">
        <f>SUM(FY5:FY29)</f>
        <v>720</v>
      </c>
      <c r="FZ30" s="523">
        <f>SUM(FZ5:FZ29)</f>
        <v>2</v>
      </c>
      <c r="GA30" s="524">
        <f>IF(FY30=0,0,FZ30/FY33)</f>
        <v>0.22222222222222221</v>
      </c>
      <c r="GB30" s="523">
        <f>SUM(GB5:GB29)</f>
        <v>7</v>
      </c>
      <c r="GC30" s="524">
        <f>IF(FY30=0,0,GB30/FY33)</f>
        <v>0.77777777777777779</v>
      </c>
      <c r="GD30" s="523">
        <f>SUM(GD5:GD29)</f>
        <v>480</v>
      </c>
      <c r="GE30" s="523">
        <f>SUM(GE5:GE29)</f>
        <v>6</v>
      </c>
      <c r="GF30" s="524">
        <f>IF(GD30=0,0,GE30/GD33)</f>
        <v>1</v>
      </c>
      <c r="GG30" s="523">
        <f>SUM(GG5:GG29)</f>
        <v>6</v>
      </c>
      <c r="GH30" s="524">
        <f>IF(GD30=0,0,GG30/GD33)</f>
        <v>1</v>
      </c>
      <c r="GI30" s="523">
        <f>SUM(GI5:GI29)</f>
        <v>40</v>
      </c>
      <c r="GJ30" s="523">
        <f>SUM(GJ5:GJ29)</f>
        <v>0</v>
      </c>
      <c r="GK30" s="524">
        <f>IF(GI30=0,0,GJ30/GI33)</f>
        <v>0</v>
      </c>
      <c r="GL30" s="523">
        <f>SUM(GL5:GL29)</f>
        <v>0</v>
      </c>
      <c r="GM30" s="524">
        <f>IF(GI30=0,0,GL30/GI33)</f>
        <v>0</v>
      </c>
      <c r="GN30" s="523">
        <f>SUM(GN5:GN29)</f>
        <v>0</v>
      </c>
      <c r="GO30" s="523">
        <f>SUM(GO5:GO29)</f>
        <v>0</v>
      </c>
      <c r="GP30" s="524">
        <f>IF(GN30=0,0,GO30/GN33)</f>
        <v>0</v>
      </c>
      <c r="GQ30" s="523">
        <f>SUM(GQ5:GQ29)</f>
        <v>0</v>
      </c>
      <c r="GR30" s="524">
        <f>IF(GN30=0,0,GQ30/GN33)</f>
        <v>0</v>
      </c>
      <c r="GS30" s="523">
        <f>SUM(GS5:GS29)</f>
        <v>20</v>
      </c>
      <c r="GT30" s="523">
        <f>SUM(GT5:GT29)</f>
        <v>0</v>
      </c>
      <c r="GU30" s="524">
        <f>IF(GS30=0,0,GT30/GS33)</f>
        <v>0</v>
      </c>
      <c r="GV30" s="523">
        <f>SUM(GV5:GV29)</f>
        <v>0</v>
      </c>
      <c r="GW30" s="524">
        <f>IF(GS30=0,0,GV30/GS33)</f>
        <v>0</v>
      </c>
      <c r="GX30" s="523">
        <f>SUM(GX5:GX29)</f>
        <v>0</v>
      </c>
      <c r="GY30" s="523">
        <f>SUM(GY5:GY29)</f>
        <v>0</v>
      </c>
      <c r="GZ30" s="524">
        <f>IF(GX30=0,0,GY30/GX33)</f>
        <v>0</v>
      </c>
      <c r="HA30" s="523">
        <f>SUM(HA5:HA29)</f>
        <v>0</v>
      </c>
      <c r="HB30" s="524">
        <f>IF(GX30=0,0,HA30/GX33)</f>
        <v>0</v>
      </c>
      <c r="HC30" s="523">
        <f>SUM(HC5:HC29)</f>
        <v>0</v>
      </c>
      <c r="HD30" s="523">
        <f>SUM(HD5:HD29)</f>
        <v>0</v>
      </c>
      <c r="HE30" s="524">
        <f>IF(HC30=0,0,HD30/HC33)</f>
        <v>0</v>
      </c>
      <c r="HF30" s="523">
        <f>SUM(HF5:HF29)</f>
        <v>0</v>
      </c>
      <c r="HG30" s="524">
        <f>IF(HC30=0,0,HF30/HC33)</f>
        <v>0</v>
      </c>
      <c r="HH30" s="523">
        <f>SUM(HH5:HH29)</f>
        <v>0</v>
      </c>
      <c r="HI30" s="523">
        <f>SUM(HI5:HI29)</f>
        <v>0</v>
      </c>
      <c r="HJ30" s="524">
        <f>IF(HH30=0,0,HI30/HH33)</f>
        <v>0</v>
      </c>
      <c r="HK30" s="523">
        <f>SUM(HK5:HK29)</f>
        <v>0</v>
      </c>
      <c r="HL30" s="524">
        <f>IF(HH30=0,0,HK30/HH33)</f>
        <v>0</v>
      </c>
      <c r="HM30" s="523">
        <f>SUM(HM5:HM29)</f>
        <v>0</v>
      </c>
      <c r="HN30" s="523">
        <f>SUM(HN5:HN29)</f>
        <v>0</v>
      </c>
      <c r="HO30" s="524">
        <f>IF(HM30=0,0,HN30/HM33)</f>
        <v>0</v>
      </c>
      <c r="HP30" s="523">
        <f>SUM(HP5:HP29)</f>
        <v>0</v>
      </c>
      <c r="HQ30" s="524">
        <f>IF(HM30=0,0,HP30/HM33)</f>
        <v>0</v>
      </c>
      <c r="HR30" s="523">
        <f>SUM(HR5:HR29)</f>
        <v>0</v>
      </c>
      <c r="HS30" s="523">
        <f>SUM(HS5:HS29)</f>
        <v>0</v>
      </c>
      <c r="HT30" s="524">
        <f>IF(HR30=0,0,HS30/HR33)</f>
        <v>0</v>
      </c>
      <c r="HU30" s="523">
        <f>SUM(HU5:HU29)</f>
        <v>0</v>
      </c>
      <c r="HV30" s="524">
        <f>IF(HR30=0,0,HU30/HR33)</f>
        <v>0</v>
      </c>
      <c r="HW30" s="523">
        <f>SUM(HW5:HW29)</f>
        <v>0</v>
      </c>
      <c r="HX30" s="523">
        <f>SUM(HX5:HX29)</f>
        <v>0</v>
      </c>
      <c r="HY30" s="524">
        <f>IF(HW30=0,0,HX30/HW33)</f>
        <v>0</v>
      </c>
      <c r="HZ30" s="523">
        <f>SUM(HZ5:HZ29)</f>
        <v>0</v>
      </c>
      <c r="IA30" s="524">
        <f>IF(HW30=0,0,HZ30/HW33)</f>
        <v>0</v>
      </c>
      <c r="IB30" s="523">
        <f>SUM(IB5:IB29)</f>
        <v>0</v>
      </c>
      <c r="IC30" s="523">
        <f>SUM(IC5:IC29)</f>
        <v>0</v>
      </c>
      <c r="ID30" s="524">
        <f>IF(IB30=0,0,IC30/IB33)</f>
        <v>0</v>
      </c>
      <c r="IE30" s="523">
        <f>SUM(IE5:IE29)</f>
        <v>0</v>
      </c>
      <c r="IF30" s="305">
        <f>IF(IB30=0,0,IE30/IB33)</f>
        <v>0</v>
      </c>
      <c r="IG30" s="1373"/>
      <c r="IH30" s="1374"/>
    </row>
    <row r="31" spans="2:242" ht="33" customHeight="1" x14ac:dyDescent="0.25">
      <c r="B31" s="306">
        <v>25</v>
      </c>
      <c r="C31" s="1319"/>
      <c r="D31" s="1320"/>
      <c r="E31" s="1321"/>
      <c r="F31" s="530" t="s">
        <v>389</v>
      </c>
      <c r="G31" s="307"/>
      <c r="H31" s="308"/>
      <c r="I31" s="309">
        <f>I30/B31</f>
        <v>0.24320000000000003</v>
      </c>
      <c r="J31" s="310">
        <f>J30/B31</f>
        <v>57.234000000000009</v>
      </c>
      <c r="K31" s="311">
        <f>K30/B31</f>
        <v>54.72</v>
      </c>
      <c r="L31" s="688">
        <f>L30/B31</f>
        <v>1562.4</v>
      </c>
      <c r="M31" s="533">
        <f>M30/B31</f>
        <v>1562.4</v>
      </c>
      <c r="N31" s="1212">
        <f>N30/122</f>
        <v>1.4262295081967213</v>
      </c>
      <c r="O31" s="1212">
        <f>O30/122</f>
        <v>7.6311475409836067</v>
      </c>
      <c r="P31" s="314"/>
      <c r="Q31" s="1334" t="s">
        <v>390</v>
      </c>
      <c r="R31" s="315"/>
      <c r="S31" s="535">
        <f>S30/B31</f>
        <v>1022.4</v>
      </c>
      <c r="T31" s="536"/>
      <c r="U31" s="536"/>
      <c r="V31" s="536"/>
      <c r="W31" s="536"/>
      <c r="X31" s="536">
        <f>X30/B31</f>
        <v>416</v>
      </c>
      <c r="Y31" s="536"/>
      <c r="Z31" s="536"/>
      <c r="AA31" s="536"/>
      <c r="AB31" s="536"/>
      <c r="AC31" s="536">
        <f>AC30/B31</f>
        <v>105.6</v>
      </c>
      <c r="AD31" s="536"/>
      <c r="AE31" s="536"/>
      <c r="AF31" s="536"/>
      <c r="AG31" s="536"/>
      <c r="AH31" s="536">
        <f>AH30/B31</f>
        <v>18.399999999999999</v>
      </c>
      <c r="AI31" s="536"/>
      <c r="AJ31" s="536"/>
      <c r="AK31" s="536"/>
      <c r="AL31" s="537"/>
      <c r="AM31" s="315"/>
      <c r="AN31" s="535">
        <f>AN30/B31</f>
        <v>640.79999999999995</v>
      </c>
      <c r="AO31" s="536"/>
      <c r="AP31" s="536"/>
      <c r="AQ31" s="536"/>
      <c r="AR31" s="538"/>
      <c r="AS31" s="539">
        <f>AS30/B31</f>
        <v>700</v>
      </c>
      <c r="AT31" s="536"/>
      <c r="AU31" s="536"/>
      <c r="AV31" s="536"/>
      <c r="AW31" s="538"/>
      <c r="AX31" s="539">
        <f>AX30/B31</f>
        <v>45.6</v>
      </c>
      <c r="AY31" s="536"/>
      <c r="AZ31" s="536"/>
      <c r="BA31" s="536"/>
      <c r="BB31" s="538"/>
      <c r="BC31" s="539">
        <f>BC30/B31</f>
        <v>4</v>
      </c>
      <c r="BD31" s="536"/>
      <c r="BE31" s="536"/>
      <c r="BF31" s="536"/>
      <c r="BG31" s="538"/>
      <c r="BH31" s="539">
        <f>BH30/B31</f>
        <v>121.6</v>
      </c>
      <c r="BI31" s="536"/>
      <c r="BJ31" s="536"/>
      <c r="BK31" s="536"/>
      <c r="BL31" s="538"/>
      <c r="BM31" s="539">
        <f>BM30/B31</f>
        <v>49.6</v>
      </c>
      <c r="BN31" s="536"/>
      <c r="BO31" s="536"/>
      <c r="BP31" s="536"/>
      <c r="BQ31" s="538"/>
      <c r="BR31" s="539">
        <f>BR30/B31</f>
        <v>0.8</v>
      </c>
      <c r="BS31" s="536"/>
      <c r="BT31" s="536"/>
      <c r="BU31" s="536"/>
      <c r="BV31" s="538"/>
      <c r="BW31" s="539">
        <f>BW30/B31</f>
        <v>0</v>
      </c>
      <c r="BX31" s="536"/>
      <c r="BY31" s="536"/>
      <c r="BZ31" s="536"/>
      <c r="CA31" s="537"/>
      <c r="CB31" s="315"/>
      <c r="CC31" s="535">
        <f>CC30/B31</f>
        <v>210.4</v>
      </c>
      <c r="CD31" s="536"/>
      <c r="CE31" s="536"/>
      <c r="CF31" s="536"/>
      <c r="CG31" s="536"/>
      <c r="CH31" s="536">
        <f>CH30/B31</f>
        <v>320</v>
      </c>
      <c r="CI31" s="536"/>
      <c r="CJ31" s="536"/>
      <c r="CK31" s="536"/>
      <c r="CL31" s="536"/>
      <c r="CM31" s="536">
        <f>CM30/B31</f>
        <v>94.4</v>
      </c>
      <c r="CN31" s="536"/>
      <c r="CO31" s="536"/>
      <c r="CP31" s="536"/>
      <c r="CQ31" s="536"/>
      <c r="CR31" s="536">
        <f>CR30/B31</f>
        <v>16</v>
      </c>
      <c r="CS31" s="536"/>
      <c r="CT31" s="536"/>
      <c r="CU31" s="538"/>
      <c r="CV31" s="540"/>
      <c r="CW31" s="541">
        <f>CW30/B31</f>
        <v>665.6</v>
      </c>
      <c r="CX31" s="536"/>
      <c r="CY31" s="536"/>
      <c r="CZ31" s="536"/>
      <c r="DA31" s="536"/>
      <c r="DB31" s="536">
        <f>DB30/B31</f>
        <v>28.8</v>
      </c>
      <c r="DC31" s="536"/>
      <c r="DD31" s="536"/>
      <c r="DE31" s="536"/>
      <c r="DF31" s="536"/>
      <c r="DG31" s="536">
        <f>DG30/B31</f>
        <v>3.2</v>
      </c>
      <c r="DH31" s="536"/>
      <c r="DI31" s="536"/>
      <c r="DJ31" s="536"/>
      <c r="DK31" s="536"/>
      <c r="DL31" s="536">
        <f>DL30/B31</f>
        <v>2.4</v>
      </c>
      <c r="DM31" s="536"/>
      <c r="DN31" s="536"/>
      <c r="DO31" s="538"/>
      <c r="DP31" s="540"/>
      <c r="DQ31" s="541">
        <f>DQ30/B31</f>
        <v>45.6</v>
      </c>
      <c r="DR31" s="536"/>
      <c r="DS31" s="536"/>
      <c r="DT31" s="536"/>
      <c r="DU31" s="536"/>
      <c r="DV31" s="536">
        <f>DV30/B31</f>
        <v>0</v>
      </c>
      <c r="DW31" s="536"/>
      <c r="DX31" s="536"/>
      <c r="DY31" s="536"/>
      <c r="DZ31" s="536"/>
      <c r="EA31" s="536">
        <f>EA30/B31</f>
        <v>0</v>
      </c>
      <c r="EB31" s="536"/>
      <c r="EC31" s="536"/>
      <c r="ED31" s="536"/>
      <c r="EE31" s="536"/>
      <c r="EF31" s="536">
        <f>EF30/B31</f>
        <v>0</v>
      </c>
      <c r="EG31" s="536"/>
      <c r="EH31" s="536"/>
      <c r="EI31" s="538"/>
      <c r="EJ31" s="540"/>
      <c r="EK31" s="541">
        <f>EK30/B31</f>
        <v>3.2</v>
      </c>
      <c r="EL31" s="536"/>
      <c r="EM31" s="536"/>
      <c r="EN31" s="536"/>
      <c r="EO31" s="536"/>
      <c r="EP31" s="536">
        <f>EP30/B31</f>
        <v>0.8</v>
      </c>
      <c r="EQ31" s="542"/>
      <c r="ER31" s="542"/>
      <c r="ES31" s="542"/>
      <c r="ET31" s="542"/>
      <c r="EU31" s="542">
        <f>EU30/B31</f>
        <v>0</v>
      </c>
      <c r="EV31" s="536"/>
      <c r="EW31" s="536"/>
      <c r="EX31" s="536"/>
      <c r="EY31" s="536"/>
      <c r="EZ31" s="536">
        <f>EZ30/B31</f>
        <v>0</v>
      </c>
      <c r="FA31" s="536"/>
      <c r="FB31" s="536"/>
      <c r="FC31" s="538"/>
      <c r="FD31" s="540"/>
      <c r="FE31" s="541">
        <f>FE30/B31</f>
        <v>68</v>
      </c>
      <c r="FF31" s="536"/>
      <c r="FG31" s="536"/>
      <c r="FH31" s="536"/>
      <c r="FI31" s="536"/>
      <c r="FJ31" s="536">
        <f>FJ30/B31</f>
        <v>47.2</v>
      </c>
      <c r="FK31" s="536"/>
      <c r="FL31" s="536"/>
      <c r="FM31" s="536"/>
      <c r="FN31" s="536"/>
      <c r="FO31" s="536">
        <f>FO30/B31</f>
        <v>6.4</v>
      </c>
      <c r="FP31" s="536"/>
      <c r="FQ31" s="536"/>
      <c r="FR31" s="536"/>
      <c r="FS31" s="536"/>
      <c r="FT31" s="536">
        <f>FT30/B31</f>
        <v>0</v>
      </c>
      <c r="FU31" s="536"/>
      <c r="FV31" s="536"/>
      <c r="FW31" s="538"/>
      <c r="FX31" s="540"/>
      <c r="FY31" s="541">
        <f>FY30/B31</f>
        <v>28.8</v>
      </c>
      <c r="FZ31" s="536"/>
      <c r="GA31" s="536"/>
      <c r="GB31" s="536"/>
      <c r="GC31" s="536"/>
      <c r="GD31" s="536">
        <f>GD30/B31</f>
        <v>19.2</v>
      </c>
      <c r="GE31" s="542"/>
      <c r="GF31" s="542"/>
      <c r="GG31" s="542"/>
      <c r="GH31" s="542"/>
      <c r="GI31" s="542">
        <f>GI30/B31</f>
        <v>1.6</v>
      </c>
      <c r="GJ31" s="536"/>
      <c r="GK31" s="536"/>
      <c r="GL31" s="536"/>
      <c r="GM31" s="536"/>
      <c r="GN31" s="536">
        <f>GN30/B31</f>
        <v>0</v>
      </c>
      <c r="GO31" s="536"/>
      <c r="GP31" s="536"/>
      <c r="GQ31" s="538"/>
      <c r="GR31" s="543"/>
      <c r="GS31" s="541">
        <f>GS30/B31</f>
        <v>0.8</v>
      </c>
      <c r="GT31" s="536"/>
      <c r="GU31" s="536"/>
      <c r="GV31" s="536"/>
      <c r="GW31" s="536"/>
      <c r="GX31" s="536">
        <f>GX30/B31</f>
        <v>0</v>
      </c>
      <c r="GY31" s="536"/>
      <c r="GZ31" s="536"/>
      <c r="HA31" s="536"/>
      <c r="HB31" s="536"/>
      <c r="HC31" s="536">
        <f>HC30/B31</f>
        <v>0</v>
      </c>
      <c r="HD31" s="536"/>
      <c r="HE31" s="536"/>
      <c r="HF31" s="536"/>
      <c r="HG31" s="536"/>
      <c r="HH31" s="536">
        <f>HH30/B31</f>
        <v>0</v>
      </c>
      <c r="HI31" s="536"/>
      <c r="HJ31" s="536"/>
      <c r="HK31" s="536"/>
      <c r="HL31" s="545"/>
      <c r="HM31" s="541">
        <f>HM30/B31</f>
        <v>0</v>
      </c>
      <c r="HN31" s="536"/>
      <c r="HO31" s="536"/>
      <c r="HP31" s="536"/>
      <c r="HQ31" s="536"/>
      <c r="HR31" s="536">
        <f>HR30/B31</f>
        <v>0</v>
      </c>
      <c r="HS31" s="536"/>
      <c r="HT31" s="536"/>
      <c r="HU31" s="536"/>
      <c r="HV31" s="536"/>
      <c r="HW31" s="536">
        <f>HW30/B31</f>
        <v>0</v>
      </c>
      <c r="HX31" s="542"/>
      <c r="HY31" s="542"/>
      <c r="HZ31" s="542"/>
      <c r="IA31" s="546"/>
      <c r="IB31" s="547">
        <f>IB30/B31</f>
        <v>0</v>
      </c>
      <c r="IC31" s="542"/>
      <c r="ID31" s="542"/>
      <c r="IE31" s="546"/>
      <c r="IF31" s="329"/>
      <c r="IG31" s="1332"/>
      <c r="IH31" s="1333"/>
    </row>
    <row r="32" spans="2:242" ht="33" customHeight="1" x14ac:dyDescent="0.25">
      <c r="B32" s="548"/>
      <c r="C32" s="1317" t="s">
        <v>391</v>
      </c>
      <c r="D32" s="1317"/>
      <c r="E32" s="1327"/>
      <c r="F32" s="549"/>
      <c r="G32" s="332"/>
      <c r="H32" s="333"/>
      <c r="I32" s="334"/>
      <c r="J32" s="335"/>
      <c r="K32" s="336"/>
      <c r="L32" s="337"/>
      <c r="M32" s="338" t="s">
        <v>392</v>
      </c>
      <c r="N32" s="296">
        <f>N30/K30</f>
        <v>0.12719298245614036</v>
      </c>
      <c r="O32" s="296">
        <f>O30/K30</f>
        <v>0.68055555555555558</v>
      </c>
      <c r="P32" s="339"/>
      <c r="Q32" s="1335"/>
      <c r="R32" s="340"/>
      <c r="S32" s="1361">
        <f>SUM(S31:AL31)</f>
        <v>1562.4</v>
      </c>
      <c r="T32" s="1362"/>
      <c r="U32" s="1362"/>
      <c r="V32" s="1362"/>
      <c r="W32" s="1362"/>
      <c r="X32" s="1363"/>
      <c r="Y32" s="1362"/>
      <c r="Z32" s="1362"/>
      <c r="AA32" s="1362"/>
      <c r="AB32" s="1362"/>
      <c r="AC32" s="1363"/>
      <c r="AD32" s="1362"/>
      <c r="AE32" s="1362"/>
      <c r="AF32" s="1362"/>
      <c r="AG32" s="1362"/>
      <c r="AH32" s="1363"/>
      <c r="AI32" s="1364"/>
      <c r="AJ32" s="1364"/>
      <c r="AK32" s="1364"/>
      <c r="AL32" s="1365"/>
      <c r="AM32" s="342"/>
      <c r="AN32" s="1371">
        <f>SUM(AN31:CA31)</f>
        <v>1562.3999999999996</v>
      </c>
      <c r="AO32" s="1357"/>
      <c r="AP32" s="1357"/>
      <c r="AQ32" s="1357"/>
      <c r="AR32" s="1357"/>
      <c r="AS32" s="1357"/>
      <c r="AT32" s="1357"/>
      <c r="AU32" s="1357"/>
      <c r="AV32" s="1357"/>
      <c r="AW32" s="1357"/>
      <c r="AX32" s="1357"/>
      <c r="AY32" s="1357"/>
      <c r="AZ32" s="1357"/>
      <c r="BA32" s="1357"/>
      <c r="BB32" s="1357"/>
      <c r="BC32" s="1357"/>
      <c r="BD32" s="1357"/>
      <c r="BE32" s="1357"/>
      <c r="BF32" s="1357"/>
      <c r="BG32" s="1357"/>
      <c r="BH32" s="1357"/>
      <c r="BI32" s="1357"/>
      <c r="BJ32" s="1357"/>
      <c r="BK32" s="1357"/>
      <c r="BL32" s="1357"/>
      <c r="BM32" s="1357"/>
      <c r="BN32" s="1357"/>
      <c r="BO32" s="1357"/>
      <c r="BP32" s="1357"/>
      <c r="BQ32" s="1357"/>
      <c r="BR32" s="1357"/>
      <c r="BS32" s="1357"/>
      <c r="BT32" s="1357"/>
      <c r="BU32" s="1357"/>
      <c r="BV32" s="1357"/>
      <c r="BW32" s="1357"/>
      <c r="BX32" s="1357"/>
      <c r="BY32" s="1357"/>
      <c r="BZ32" s="1357"/>
      <c r="CA32" s="1372"/>
      <c r="CB32" s="342"/>
      <c r="CC32" s="1370">
        <f>SUM(CC31:CV31)</f>
        <v>640.79999999999995</v>
      </c>
      <c r="CD32" s="1355"/>
      <c r="CE32" s="1355"/>
      <c r="CF32" s="1355"/>
      <c r="CG32" s="1355"/>
      <c r="CH32" s="1356"/>
      <c r="CI32" s="1355"/>
      <c r="CJ32" s="1355"/>
      <c r="CK32" s="1355"/>
      <c r="CL32" s="1355"/>
      <c r="CM32" s="1356"/>
      <c r="CN32" s="1355"/>
      <c r="CO32" s="1355"/>
      <c r="CP32" s="1355"/>
      <c r="CQ32" s="1355"/>
      <c r="CR32" s="1356"/>
      <c r="CS32" s="1357"/>
      <c r="CT32" s="1357"/>
      <c r="CU32" s="1357"/>
      <c r="CV32" s="1358"/>
      <c r="CW32" s="1384">
        <f>SUM(CW31:DP31)</f>
        <v>700</v>
      </c>
      <c r="CX32" s="1362"/>
      <c r="CY32" s="1362"/>
      <c r="CZ32" s="1362"/>
      <c r="DA32" s="1362"/>
      <c r="DB32" s="1385"/>
      <c r="DC32" s="1362"/>
      <c r="DD32" s="1362"/>
      <c r="DE32" s="1362"/>
      <c r="DF32" s="1362"/>
      <c r="DG32" s="1385"/>
      <c r="DH32" s="1362"/>
      <c r="DI32" s="1362"/>
      <c r="DJ32" s="1362"/>
      <c r="DK32" s="1362"/>
      <c r="DL32" s="1385"/>
      <c r="DM32" s="1363"/>
      <c r="DN32" s="1363"/>
      <c r="DO32" s="1363"/>
      <c r="DP32" s="1358"/>
      <c r="DQ32" s="1354">
        <f>SUM(DQ31:EJ31)</f>
        <v>45.6</v>
      </c>
      <c r="DR32" s="1355"/>
      <c r="DS32" s="1355"/>
      <c r="DT32" s="1355"/>
      <c r="DU32" s="1355"/>
      <c r="DV32" s="1356"/>
      <c r="DW32" s="1355"/>
      <c r="DX32" s="1355"/>
      <c r="DY32" s="1355"/>
      <c r="DZ32" s="1355"/>
      <c r="EA32" s="1356"/>
      <c r="EB32" s="1355"/>
      <c r="EC32" s="1355"/>
      <c r="ED32" s="1355"/>
      <c r="EE32" s="1355"/>
      <c r="EF32" s="1356"/>
      <c r="EG32" s="1357"/>
      <c r="EH32" s="1357"/>
      <c r="EI32" s="1357"/>
      <c r="EJ32" s="1358"/>
      <c r="EK32" s="1384">
        <f>SUM(EK31:FD31)</f>
        <v>4</v>
      </c>
      <c r="EL32" s="1362"/>
      <c r="EM32" s="1362"/>
      <c r="EN32" s="1362"/>
      <c r="EO32" s="1362"/>
      <c r="EP32" s="1385"/>
      <c r="EQ32" s="1362"/>
      <c r="ER32" s="1362"/>
      <c r="ES32" s="1362"/>
      <c r="ET32" s="1362"/>
      <c r="EU32" s="1385"/>
      <c r="EV32" s="1362"/>
      <c r="EW32" s="1362"/>
      <c r="EX32" s="1362"/>
      <c r="EY32" s="1362"/>
      <c r="EZ32" s="1385"/>
      <c r="FA32" s="1363"/>
      <c r="FB32" s="1363"/>
      <c r="FC32" s="1363"/>
      <c r="FD32" s="1386"/>
      <c r="FE32" s="1354">
        <f>SUM(FE31:FX31)</f>
        <v>121.60000000000001</v>
      </c>
      <c r="FF32" s="1355"/>
      <c r="FG32" s="1355"/>
      <c r="FH32" s="1355"/>
      <c r="FI32" s="1355"/>
      <c r="FJ32" s="1356"/>
      <c r="FK32" s="1355"/>
      <c r="FL32" s="1355"/>
      <c r="FM32" s="1355"/>
      <c r="FN32" s="1355"/>
      <c r="FO32" s="1356"/>
      <c r="FP32" s="1355"/>
      <c r="FQ32" s="1355"/>
      <c r="FR32" s="1355"/>
      <c r="FS32" s="1355"/>
      <c r="FT32" s="1356"/>
      <c r="FU32" s="1357"/>
      <c r="FV32" s="1357"/>
      <c r="FW32" s="1357"/>
      <c r="FX32" s="1358"/>
      <c r="FY32" s="1354">
        <f>SUM(FY31:GR31)</f>
        <v>49.6</v>
      </c>
      <c r="FZ32" s="1355"/>
      <c r="GA32" s="1355"/>
      <c r="GB32" s="1355"/>
      <c r="GC32" s="1355"/>
      <c r="GD32" s="1356"/>
      <c r="GE32" s="1355"/>
      <c r="GF32" s="1355"/>
      <c r="GG32" s="1355"/>
      <c r="GH32" s="1355"/>
      <c r="GI32" s="1356"/>
      <c r="GJ32" s="1355"/>
      <c r="GK32" s="1355"/>
      <c r="GL32" s="1355"/>
      <c r="GM32" s="1355"/>
      <c r="GN32" s="1356"/>
      <c r="GO32" s="1357"/>
      <c r="GP32" s="1357"/>
      <c r="GQ32" s="1357"/>
      <c r="GR32" s="1358"/>
      <c r="GS32" s="1354">
        <f>SUM(GS31:HL31)</f>
        <v>0.8</v>
      </c>
      <c r="GT32" s="1355"/>
      <c r="GU32" s="1355"/>
      <c r="GV32" s="1355"/>
      <c r="GW32" s="1355"/>
      <c r="GX32" s="1356"/>
      <c r="GY32" s="1355"/>
      <c r="GZ32" s="1355"/>
      <c r="HA32" s="1355"/>
      <c r="HB32" s="1355"/>
      <c r="HC32" s="1356"/>
      <c r="HD32" s="1355"/>
      <c r="HE32" s="1355"/>
      <c r="HF32" s="1355"/>
      <c r="HG32" s="1355"/>
      <c r="HH32" s="1356"/>
      <c r="HI32" s="1357"/>
      <c r="HJ32" s="1357"/>
      <c r="HK32" s="1357"/>
      <c r="HL32" s="1358"/>
      <c r="HM32" s="1384">
        <f>SUM(HM31:IF31)</f>
        <v>0</v>
      </c>
      <c r="HN32" s="1362"/>
      <c r="HO32" s="1362"/>
      <c r="HP32" s="1362"/>
      <c r="HQ32" s="1362"/>
      <c r="HR32" s="1385"/>
      <c r="HS32" s="1362"/>
      <c r="HT32" s="1362"/>
      <c r="HU32" s="1362"/>
      <c r="HV32" s="1362"/>
      <c r="HW32" s="1385"/>
      <c r="HX32" s="1362"/>
      <c r="HY32" s="1362"/>
      <c r="HZ32" s="1362"/>
      <c r="IA32" s="1362"/>
      <c r="IB32" s="1385"/>
      <c r="IC32" s="1357"/>
      <c r="ID32" s="1357"/>
      <c r="IE32" s="1357"/>
      <c r="IF32" s="1298"/>
      <c r="IG32" s="1332"/>
      <c r="IH32" s="1333"/>
    </row>
    <row r="33" spans="2:242" ht="33" customHeight="1" x14ac:dyDescent="0.25">
      <c r="B33" s="555"/>
      <c r="C33" s="1258" t="s">
        <v>393</v>
      </c>
      <c r="D33" s="1258"/>
      <c r="E33" s="556"/>
      <c r="F33" s="1308" t="s">
        <v>394</v>
      </c>
      <c r="G33" s="332"/>
      <c r="H33" s="347"/>
      <c r="I33" s="348"/>
      <c r="J33" s="349"/>
      <c r="K33" s="350"/>
      <c r="L33" s="351"/>
      <c r="M33" s="350"/>
      <c r="N33" s="352"/>
      <c r="O33" s="352"/>
      <c r="P33" s="353"/>
      <c r="Q33" s="1308" t="s">
        <v>394</v>
      </c>
      <c r="R33" s="689"/>
      <c r="S33" s="360">
        <f>((SUM(S5:S29)-S29-S28-S19)/20)+((S28+S19)/40)+(S29/80)</f>
        <v>911</v>
      </c>
      <c r="T33" s="357"/>
      <c r="U33" s="357"/>
      <c r="V33" s="357"/>
      <c r="W33" s="357"/>
      <c r="X33" s="360">
        <f>((SUM(X5:X29)-X29-X28-X19)/20)+((X28+X19)/40)+(X29/80)</f>
        <v>334</v>
      </c>
      <c r="Y33" s="357"/>
      <c r="Z33" s="357"/>
      <c r="AA33" s="357"/>
      <c r="AB33" s="357"/>
      <c r="AC33" s="360">
        <f>((SUM(AC5:AC29)-AC29-AC28-AC19)/20)+((AC28+AC19)/40)+(AC29/80)</f>
        <v>105</v>
      </c>
      <c r="AD33" s="357"/>
      <c r="AE33" s="357"/>
      <c r="AF33" s="357"/>
      <c r="AG33" s="357"/>
      <c r="AH33" s="361">
        <f>((SUM(AH5:AH29)-AH29-AH28-AH19)/20)+((AH28+AH19)/40)+(AH29/80)</f>
        <v>18</v>
      </c>
      <c r="AI33" s="362"/>
      <c r="AJ33" s="362"/>
      <c r="AK33" s="362"/>
      <c r="AL33" s="363"/>
      <c r="AM33" s="364"/>
      <c r="AN33" s="361">
        <f>((SUM(AN5:AN29)-AN29-AN28-AN19)/20)+((AN28+AN19)/40)+(AN29/80)</f>
        <v>649</v>
      </c>
      <c r="AO33" s="362"/>
      <c r="AP33" s="362"/>
      <c r="AQ33" s="362"/>
      <c r="AR33" s="365"/>
      <c r="AS33" s="361">
        <f>((SUM(AS5:AS29)-AS29-AS28-AS19)/20)+((AS28+AS19)/40)+(AS29/80)</f>
        <v>563</v>
      </c>
      <c r="AT33" s="362"/>
      <c r="AU33" s="362"/>
      <c r="AV33" s="362"/>
      <c r="AW33" s="365"/>
      <c r="AX33" s="361">
        <f>((SUM(AX5:AX29)-AX29-AX28-AX19)/20)+((AX28+AX19)/40)+(AX29/80)</f>
        <v>44</v>
      </c>
      <c r="AY33" s="362"/>
      <c r="AZ33" s="362"/>
      <c r="BA33" s="362"/>
      <c r="BB33" s="365"/>
      <c r="BC33" s="361">
        <f>((SUM(BC5:BC29)-BC29-BC28-BC19)/20)+((BC28+BC19)/40)+(BC29/80)</f>
        <v>2</v>
      </c>
      <c r="BD33" s="362"/>
      <c r="BE33" s="362"/>
      <c r="BF33" s="362"/>
      <c r="BG33" s="365"/>
      <c r="BH33" s="361">
        <f>((SUM(BH5:BH29)-BH29-BH28-BH19)/20)+((BH28+BH19)/40)+(BH29/80)</f>
        <v>92</v>
      </c>
      <c r="BI33" s="362"/>
      <c r="BJ33" s="362"/>
      <c r="BK33" s="362"/>
      <c r="BL33" s="365"/>
      <c r="BM33" s="361">
        <f>((SUM(BM5:BM29)-BM29-BM28-BM19)/20)+((BM28+BM19)/40)+(BM29/80)</f>
        <v>17</v>
      </c>
      <c r="BN33" s="362"/>
      <c r="BO33" s="362"/>
      <c r="BP33" s="362"/>
      <c r="BQ33" s="365"/>
      <c r="BR33" s="361">
        <f>((SUM(BR5:BR29)-BR29-BR28-BR19)/20)+((BR28+BR19)/40)+(BR29/80)</f>
        <v>1</v>
      </c>
      <c r="BS33" s="362"/>
      <c r="BT33" s="362"/>
      <c r="BU33" s="362"/>
      <c r="BV33" s="365"/>
      <c r="BW33" s="361">
        <f>((SUM(BW5:BW29)-BW29-BW28-BW19)/20)+((BW28+BW19)/40)+(BW29/80)</f>
        <v>0</v>
      </c>
      <c r="BX33" s="362"/>
      <c r="BY33" s="362"/>
      <c r="BZ33" s="362"/>
      <c r="CA33" s="363"/>
      <c r="CB33" s="364"/>
      <c r="CC33" s="360">
        <f>((SUM(CC5:CC29)-CC29-CC28-CC19)/20)+((CC28+CC19)/40)+(CC29/80)</f>
        <v>257</v>
      </c>
      <c r="CD33" s="357"/>
      <c r="CE33" s="357"/>
      <c r="CF33" s="357"/>
      <c r="CG33" s="357"/>
      <c r="CH33" s="361">
        <f>((SUM(CH5:CH29)-CH29-CH28-CH19)/20)+((CH28+CH19)/40)+(CH29/80)</f>
        <v>280</v>
      </c>
      <c r="CI33" s="362"/>
      <c r="CJ33" s="362"/>
      <c r="CK33" s="362"/>
      <c r="CL33" s="365"/>
      <c r="CM33" s="361">
        <f>((SUM(CM5:CM29)-CM29-CM28-CM19)/20)+((CM28+CM19)/40)+(CM29/80)</f>
        <v>97</v>
      </c>
      <c r="CN33" s="362"/>
      <c r="CO33" s="362"/>
      <c r="CP33" s="362"/>
      <c r="CQ33" s="365"/>
      <c r="CR33" s="361">
        <f>((SUM(CR5:CR29)-CR29-CR28-CR19)/20)+((CR28+CR19)/40)+(CR29/80)</f>
        <v>15</v>
      </c>
      <c r="CS33" s="362"/>
      <c r="CT33" s="362"/>
      <c r="CU33" s="362"/>
      <c r="CV33" s="365"/>
      <c r="CW33" s="360">
        <f>((SUM(CW5:CW29)-CW29-CW28-CW19)/20)+((CW28+CW19)/40)+(CW29/80)</f>
        <v>527</v>
      </c>
      <c r="CX33" s="357"/>
      <c r="CY33" s="357"/>
      <c r="CZ33" s="357"/>
      <c r="DA33" s="357"/>
      <c r="DB33" s="361">
        <f>((SUM(DB5:DB29)-DB29-DB28-DB19)/20)+((DB28+DB19)/40)+(DB29/80)</f>
        <v>29</v>
      </c>
      <c r="DC33" s="362"/>
      <c r="DD33" s="362"/>
      <c r="DE33" s="362"/>
      <c r="DF33" s="365"/>
      <c r="DG33" s="361">
        <f>((SUM(DG5:DG29)-DG29-DG28-DG19)/20)+((DG28+DG19)/40)+(DG29/80)</f>
        <v>4</v>
      </c>
      <c r="DH33" s="362"/>
      <c r="DI33" s="362"/>
      <c r="DJ33" s="362"/>
      <c r="DK33" s="365"/>
      <c r="DL33" s="361">
        <f>((SUM(DL5:DL29)-DL29-DL28-DL19)/20)+((DL28+DL19)/40)+(DL29/80)</f>
        <v>3</v>
      </c>
      <c r="DM33" s="362"/>
      <c r="DN33" s="362"/>
      <c r="DO33" s="362"/>
      <c r="DP33" s="690"/>
      <c r="DQ33" s="360">
        <f>((SUM(DQ5:DQ29)-DQ29-DQ28-DQ19)/20)+((DQ28+DQ19)/40)+(DQ29/80)</f>
        <v>44</v>
      </c>
      <c r="DR33" s="357"/>
      <c r="DS33" s="357"/>
      <c r="DT33" s="357"/>
      <c r="DU33" s="357"/>
      <c r="DV33" s="361">
        <f>((SUM(DV5:DV29)-DV29-DV28-DV19)/20)+((DV28+DV19)/40)+(DV29/80)</f>
        <v>0</v>
      </c>
      <c r="DW33" s="362"/>
      <c r="DX33" s="362"/>
      <c r="DY33" s="362"/>
      <c r="DZ33" s="365"/>
      <c r="EA33" s="361">
        <f>((SUM(EA5:EA29)-EA29-EA28-EA19)/20)+((EA28+EA19)/40)+(EA29/80)</f>
        <v>0</v>
      </c>
      <c r="EB33" s="362"/>
      <c r="EC33" s="362"/>
      <c r="ED33" s="362"/>
      <c r="EE33" s="365"/>
      <c r="EF33" s="361">
        <f>((SUM(EF5:EF29)-EF29-EF28-EF19)/20)+((EF28+EF19)/40)+(EF29/80)</f>
        <v>0</v>
      </c>
      <c r="EG33" s="362"/>
      <c r="EH33" s="362"/>
      <c r="EI33" s="362"/>
      <c r="EJ33" s="365"/>
      <c r="EK33" s="360">
        <f>((SUM(EK5:EK29)-EK29-EK28-EK19)/20)+((EK28+EK19)/40)+(EK29/80)</f>
        <v>1</v>
      </c>
      <c r="EL33" s="357"/>
      <c r="EM33" s="357"/>
      <c r="EN33" s="357"/>
      <c r="EO33" s="357"/>
      <c r="EP33" s="361">
        <f>((SUM(EP5:EP29)-EP29-EP28-EP19)/20)+((EP28+EP19)/40)+(EP29/80)</f>
        <v>1</v>
      </c>
      <c r="EQ33" s="362"/>
      <c r="ER33" s="362"/>
      <c r="ES33" s="362"/>
      <c r="ET33" s="365"/>
      <c r="EU33" s="361">
        <f>((SUM(EU5:EU29)-EU29-EU28-EU19)/20)+((EU28+EU19)/40)+(EU29/80)</f>
        <v>0</v>
      </c>
      <c r="EV33" s="362"/>
      <c r="EW33" s="362"/>
      <c r="EX33" s="362"/>
      <c r="EY33" s="365"/>
      <c r="EZ33" s="361">
        <f>((SUM(EZ5:EZ29)-EZ29-EZ28-EZ19)/20)+((EZ28+EZ19)/40)+(EZ29/80)</f>
        <v>0</v>
      </c>
      <c r="FA33" s="362"/>
      <c r="FB33" s="362"/>
      <c r="FC33" s="362"/>
      <c r="FD33" s="365"/>
      <c r="FE33" s="360">
        <f>((SUM(FE5:FE29)-FE29-FE28-FE19)/20)+((FE28+FE19)/40)+(FE29/80)</f>
        <v>72</v>
      </c>
      <c r="FF33" s="357"/>
      <c r="FG33" s="357"/>
      <c r="FH33" s="357"/>
      <c r="FI33" s="357"/>
      <c r="FJ33" s="361">
        <f>((SUM(FJ5:FJ29)-FJ29-FJ28-FJ19)/20)+((FJ28+FJ19)/40)+(FJ29/80)</f>
        <v>18</v>
      </c>
      <c r="FK33" s="362"/>
      <c r="FL33" s="362"/>
      <c r="FM33" s="362"/>
      <c r="FN33" s="365"/>
      <c r="FO33" s="361">
        <f>((SUM(FO5:FO29)-FO29-FO28-FO19)/20)+((FO28+FO19)/40)+(FO29/80)</f>
        <v>2</v>
      </c>
      <c r="FP33" s="362"/>
      <c r="FQ33" s="362"/>
      <c r="FR33" s="362"/>
      <c r="FS33" s="365"/>
      <c r="FT33" s="361">
        <f>((SUM(FT5:FT29)-FT29-FT28-FT19)/20)+((FT28+FT19)/40)+(FT29/80)</f>
        <v>0</v>
      </c>
      <c r="FU33" s="362"/>
      <c r="FV33" s="362"/>
      <c r="FW33" s="362"/>
      <c r="FX33" s="690"/>
      <c r="FY33" s="360">
        <f>((SUM(FY5:FY29)-FY29-FY28-FY19)/20)+((FY28+FY19)/40)+(FY29/80)</f>
        <v>9</v>
      </c>
      <c r="FZ33" s="357"/>
      <c r="GA33" s="357"/>
      <c r="GB33" s="357"/>
      <c r="GC33" s="357"/>
      <c r="GD33" s="361">
        <f>((SUM(GD5:GD29)-GD29-GD28-GD19)/20)+((GD28+GD19)/40)+(GD29/80)</f>
        <v>6</v>
      </c>
      <c r="GE33" s="362"/>
      <c r="GF33" s="362"/>
      <c r="GG33" s="362"/>
      <c r="GH33" s="365"/>
      <c r="GI33" s="361">
        <f>((SUM(GI5:GI29)-GI29-GI28-GI19)/20)+((GI28+GI19)/40)+(GI29/80)</f>
        <v>2</v>
      </c>
      <c r="GJ33" s="362"/>
      <c r="GK33" s="362"/>
      <c r="GL33" s="362"/>
      <c r="GM33" s="365"/>
      <c r="GN33" s="361">
        <f>((SUM(GN5:GN29)-GN29-GN28-GN19)/20)+((GN28+GN19)/40)+(GN29/80)</f>
        <v>0</v>
      </c>
      <c r="GO33" s="362"/>
      <c r="GP33" s="362"/>
      <c r="GQ33" s="362"/>
      <c r="GR33" s="365"/>
      <c r="GS33" s="360">
        <f>((SUM(GS5:GS29)-GS29-GS28-GS19)/20)+((GS28+GS19)/40)+(GS29/80)</f>
        <v>1</v>
      </c>
      <c r="GT33" s="357"/>
      <c r="GU33" s="357"/>
      <c r="GV33" s="357"/>
      <c r="GW33" s="357"/>
      <c r="GX33" s="361">
        <f>((SUM(GX5:GX29)-GX29-GX28-GX19)/20)+((GX28+GX19)/40)+(GX29/80)</f>
        <v>0</v>
      </c>
      <c r="GY33" s="362"/>
      <c r="GZ33" s="362"/>
      <c r="HA33" s="362"/>
      <c r="HB33" s="365"/>
      <c r="HC33" s="361">
        <f>((SUM(HC5:HC29)-HC29-HC28-HC19)/20)+((HC28+HC19)/40)+(HC29/80)</f>
        <v>0</v>
      </c>
      <c r="HD33" s="362"/>
      <c r="HE33" s="362"/>
      <c r="HF33" s="362"/>
      <c r="HG33" s="365"/>
      <c r="HH33" s="361">
        <f>((SUM(HH5:HH29)-HH29-HH28-HH19)/20)+((HH28+HH19)/40)+(HH29/80)</f>
        <v>0</v>
      </c>
      <c r="HI33" s="362"/>
      <c r="HJ33" s="362"/>
      <c r="HK33" s="362"/>
      <c r="HL33" s="690"/>
      <c r="HM33" s="360">
        <f>((SUM(HM5:HM29)-HM29-HM28-HM19)/20)+((HM28+HM19)/40)+(HM29/80)</f>
        <v>0</v>
      </c>
      <c r="HN33" s="357"/>
      <c r="HO33" s="357"/>
      <c r="HP33" s="357"/>
      <c r="HQ33" s="357"/>
      <c r="HR33" s="361">
        <f>((SUM(HR5:HR29)-HR29-HR28-HR19)/20)+((HR28+HR19)/40)+(HR29/80)</f>
        <v>0</v>
      </c>
      <c r="HS33" s="362"/>
      <c r="HT33" s="362"/>
      <c r="HU33" s="362"/>
      <c r="HV33" s="365"/>
      <c r="HW33" s="361">
        <f>((SUM(HW5:HW29)-HW29-HW28-HW19)/20)+((HW28+HW19)/40)+(HW29/80)</f>
        <v>0</v>
      </c>
      <c r="HX33" s="362"/>
      <c r="HY33" s="362"/>
      <c r="HZ33" s="362"/>
      <c r="IA33" s="365"/>
      <c r="IB33" s="361">
        <f>((SUM(IB5:IB29)-IB29-IB28-IB19)/20)+((IB28+IB19)/40)+(IB29/80)</f>
        <v>0</v>
      </c>
      <c r="IC33" s="362"/>
      <c r="ID33" s="362"/>
      <c r="IE33" s="362"/>
      <c r="IF33" s="370"/>
      <c r="IG33" s="1338"/>
      <c r="IH33" s="1339"/>
    </row>
    <row r="34" spans="2:242" ht="33" customHeight="1" x14ac:dyDescent="0.25">
      <c r="B34" s="561"/>
      <c r="C34" s="1258" t="s">
        <v>395</v>
      </c>
      <c r="D34" s="1258"/>
      <c r="E34" s="1259"/>
      <c r="F34" s="1309"/>
      <c r="G34" s="332"/>
      <c r="H34" s="347"/>
      <c r="I34" s="348"/>
      <c r="J34" s="349"/>
      <c r="K34" s="350"/>
      <c r="L34" s="351"/>
      <c r="M34" s="350"/>
      <c r="N34" s="374"/>
      <c r="O34" s="374"/>
      <c r="P34" s="353"/>
      <c r="Q34" s="1314"/>
      <c r="R34" s="375"/>
      <c r="S34" s="1369">
        <f>SUM(S33:AL33)</f>
        <v>1368</v>
      </c>
      <c r="T34" s="1266"/>
      <c r="U34" s="1266"/>
      <c r="V34" s="1266"/>
      <c r="W34" s="1266"/>
      <c r="X34" s="1268"/>
      <c r="Y34" s="1266"/>
      <c r="Z34" s="1266"/>
      <c r="AA34" s="1266"/>
      <c r="AB34" s="1266"/>
      <c r="AC34" s="1268"/>
      <c r="AD34" s="1266"/>
      <c r="AE34" s="1266"/>
      <c r="AF34" s="1266"/>
      <c r="AG34" s="1266"/>
      <c r="AH34" s="1268"/>
      <c r="AI34" s="1269"/>
      <c r="AJ34" s="1269"/>
      <c r="AK34" s="1269"/>
      <c r="AL34" s="1270"/>
      <c r="AM34" s="342"/>
      <c r="AN34" s="1303">
        <f>SUM(AN33:CA33)</f>
        <v>1368</v>
      </c>
      <c r="AO34" s="1268"/>
      <c r="AP34" s="1268"/>
      <c r="AQ34" s="1268"/>
      <c r="AR34" s="1268"/>
      <c r="AS34" s="1268"/>
      <c r="AT34" s="1268"/>
      <c r="AU34" s="1268"/>
      <c r="AV34" s="1268"/>
      <c r="AW34" s="1268"/>
      <c r="AX34" s="1268"/>
      <c r="AY34" s="1268"/>
      <c r="AZ34" s="1268"/>
      <c r="BA34" s="1268"/>
      <c r="BB34" s="1268"/>
      <c r="BC34" s="1268"/>
      <c r="BD34" s="1268"/>
      <c r="BE34" s="1268"/>
      <c r="BF34" s="1268"/>
      <c r="BG34" s="1268"/>
      <c r="BH34" s="1268"/>
      <c r="BI34" s="1268"/>
      <c r="BJ34" s="1268"/>
      <c r="BK34" s="1268"/>
      <c r="BL34" s="1268"/>
      <c r="BM34" s="1268"/>
      <c r="BN34" s="1268"/>
      <c r="BO34" s="1268"/>
      <c r="BP34" s="1268"/>
      <c r="BQ34" s="1268"/>
      <c r="BR34" s="1268"/>
      <c r="BS34" s="1268"/>
      <c r="BT34" s="1268"/>
      <c r="BU34" s="1268"/>
      <c r="BV34" s="1268"/>
      <c r="BW34" s="1268"/>
      <c r="BX34" s="1268"/>
      <c r="BY34" s="1268"/>
      <c r="BZ34" s="1268"/>
      <c r="CA34" s="1270"/>
      <c r="CB34" s="342"/>
      <c r="CC34" s="1289">
        <f>SUM(CC33:CV33)</f>
        <v>649</v>
      </c>
      <c r="CD34" s="1290"/>
      <c r="CE34" s="1290"/>
      <c r="CF34" s="1290"/>
      <c r="CG34" s="1290"/>
      <c r="CH34" s="1291"/>
      <c r="CI34" s="1290"/>
      <c r="CJ34" s="1290"/>
      <c r="CK34" s="1290"/>
      <c r="CL34" s="1290"/>
      <c r="CM34" s="1291"/>
      <c r="CN34" s="1290"/>
      <c r="CO34" s="1290"/>
      <c r="CP34" s="1290"/>
      <c r="CQ34" s="1290"/>
      <c r="CR34" s="1291"/>
      <c r="CS34" s="1291"/>
      <c r="CT34" s="1291"/>
      <c r="CU34" s="1291"/>
      <c r="CV34" s="1295"/>
      <c r="CW34" s="1289">
        <f>SUM(CV33:DL33)</f>
        <v>563</v>
      </c>
      <c r="CX34" s="1290"/>
      <c r="CY34" s="1290"/>
      <c r="CZ34" s="1290"/>
      <c r="DA34" s="1290"/>
      <c r="DB34" s="1291"/>
      <c r="DC34" s="1290"/>
      <c r="DD34" s="1290"/>
      <c r="DE34" s="1290"/>
      <c r="DF34" s="1290"/>
      <c r="DG34" s="1291"/>
      <c r="DH34" s="1290"/>
      <c r="DI34" s="1290"/>
      <c r="DJ34" s="1290"/>
      <c r="DK34" s="1290"/>
      <c r="DL34" s="1291"/>
      <c r="DM34" s="1291"/>
      <c r="DN34" s="1291"/>
      <c r="DO34" s="1291"/>
      <c r="DP34" s="1295"/>
      <c r="DQ34" s="1293">
        <f>SUM(DQ33:EJ33)</f>
        <v>44</v>
      </c>
      <c r="DR34" s="1290"/>
      <c r="DS34" s="1290"/>
      <c r="DT34" s="1290"/>
      <c r="DU34" s="1290"/>
      <c r="DV34" s="1291"/>
      <c r="DW34" s="1290"/>
      <c r="DX34" s="1290"/>
      <c r="DY34" s="1290"/>
      <c r="DZ34" s="1290"/>
      <c r="EA34" s="1291"/>
      <c r="EB34" s="1290"/>
      <c r="EC34" s="1290"/>
      <c r="ED34" s="1290"/>
      <c r="EE34" s="1290"/>
      <c r="EF34" s="1291"/>
      <c r="EG34" s="1294"/>
      <c r="EH34" s="1294"/>
      <c r="EI34" s="1294"/>
      <c r="EJ34" s="1295"/>
      <c r="EK34" s="1289">
        <f>SUM(EK33:FD33)</f>
        <v>2</v>
      </c>
      <c r="EL34" s="1290"/>
      <c r="EM34" s="1290"/>
      <c r="EN34" s="1290"/>
      <c r="EO34" s="1290"/>
      <c r="EP34" s="1291"/>
      <c r="EQ34" s="1290"/>
      <c r="ER34" s="1290"/>
      <c r="ES34" s="1290"/>
      <c r="ET34" s="1290"/>
      <c r="EU34" s="1291"/>
      <c r="EV34" s="1290"/>
      <c r="EW34" s="1290"/>
      <c r="EX34" s="1290"/>
      <c r="EY34" s="1290"/>
      <c r="EZ34" s="1291"/>
      <c r="FA34" s="1291"/>
      <c r="FB34" s="1291"/>
      <c r="FC34" s="1291"/>
      <c r="FD34" s="1295"/>
      <c r="FE34" s="1289">
        <f>SUM(FE33:FX33)</f>
        <v>92</v>
      </c>
      <c r="FF34" s="1290"/>
      <c r="FG34" s="1290"/>
      <c r="FH34" s="1290"/>
      <c r="FI34" s="1290"/>
      <c r="FJ34" s="1291"/>
      <c r="FK34" s="1290"/>
      <c r="FL34" s="1290"/>
      <c r="FM34" s="1290"/>
      <c r="FN34" s="1290"/>
      <c r="FO34" s="1291"/>
      <c r="FP34" s="1290"/>
      <c r="FQ34" s="1290"/>
      <c r="FR34" s="1290"/>
      <c r="FS34" s="1290"/>
      <c r="FT34" s="1291"/>
      <c r="FU34" s="1291"/>
      <c r="FV34" s="1291"/>
      <c r="FW34" s="1291"/>
      <c r="FX34" s="1292"/>
      <c r="FY34" s="1293">
        <f>SUM(FY33:GR33)</f>
        <v>17</v>
      </c>
      <c r="FZ34" s="1290"/>
      <c r="GA34" s="1290"/>
      <c r="GB34" s="1290"/>
      <c r="GC34" s="1290"/>
      <c r="GD34" s="1291"/>
      <c r="GE34" s="1290"/>
      <c r="GF34" s="1290"/>
      <c r="GG34" s="1290"/>
      <c r="GH34" s="1290"/>
      <c r="GI34" s="1291"/>
      <c r="GJ34" s="1290"/>
      <c r="GK34" s="1290"/>
      <c r="GL34" s="1290"/>
      <c r="GM34" s="1290"/>
      <c r="GN34" s="1291"/>
      <c r="GO34" s="1294"/>
      <c r="GP34" s="1294"/>
      <c r="GQ34" s="1294"/>
      <c r="GR34" s="1295"/>
      <c r="GS34" s="1293">
        <f>SUM(GS33:HL33)</f>
        <v>1</v>
      </c>
      <c r="GT34" s="1290"/>
      <c r="GU34" s="1290"/>
      <c r="GV34" s="1290"/>
      <c r="GW34" s="1290"/>
      <c r="GX34" s="1291"/>
      <c r="GY34" s="1290"/>
      <c r="GZ34" s="1290"/>
      <c r="HA34" s="1290"/>
      <c r="HB34" s="1290"/>
      <c r="HC34" s="1291"/>
      <c r="HD34" s="1290"/>
      <c r="HE34" s="1290"/>
      <c r="HF34" s="1290"/>
      <c r="HG34" s="1290"/>
      <c r="HH34" s="1291"/>
      <c r="HI34" s="1291"/>
      <c r="HJ34" s="1291"/>
      <c r="HK34" s="1291"/>
      <c r="HL34" s="1292"/>
      <c r="HM34" s="1293">
        <f>SUM(HM33:IF33)</f>
        <v>0</v>
      </c>
      <c r="HN34" s="1290"/>
      <c r="HO34" s="1290"/>
      <c r="HP34" s="1290"/>
      <c r="HQ34" s="1290"/>
      <c r="HR34" s="1291"/>
      <c r="HS34" s="1290"/>
      <c r="HT34" s="1290"/>
      <c r="HU34" s="1290"/>
      <c r="HV34" s="1290"/>
      <c r="HW34" s="1291"/>
      <c r="HX34" s="1290"/>
      <c r="HY34" s="1290"/>
      <c r="HZ34" s="1290"/>
      <c r="IA34" s="1290"/>
      <c r="IB34" s="1291"/>
      <c r="IC34" s="1294"/>
      <c r="ID34" s="1294"/>
      <c r="IE34" s="1294"/>
      <c r="IF34" s="1298"/>
      <c r="IG34" s="1332"/>
      <c r="IH34" s="1333"/>
    </row>
    <row r="35" spans="2:242" ht="33" customHeight="1" x14ac:dyDescent="0.25">
      <c r="B35" s="377"/>
      <c r="C35" s="563"/>
      <c r="D35" s="563"/>
      <c r="E35" s="556"/>
      <c r="F35" s="1310"/>
      <c r="G35" s="332"/>
      <c r="H35" s="347"/>
      <c r="I35" s="348"/>
      <c r="J35" s="349"/>
      <c r="K35" s="350"/>
      <c r="L35" s="351"/>
      <c r="M35" s="350"/>
      <c r="N35" s="374"/>
      <c r="O35" s="374"/>
      <c r="P35" s="353"/>
      <c r="Q35" s="1315"/>
      <c r="R35" s="378"/>
      <c r="S35" s="1271"/>
      <c r="T35" s="1272"/>
      <c r="U35" s="1272"/>
      <c r="V35" s="1272"/>
      <c r="W35" s="1272"/>
      <c r="X35" s="1274"/>
      <c r="Y35" s="1272"/>
      <c r="Z35" s="1272"/>
      <c r="AA35" s="1272"/>
      <c r="AB35" s="1272"/>
      <c r="AC35" s="1274"/>
      <c r="AD35" s="1272"/>
      <c r="AE35" s="1272"/>
      <c r="AF35" s="1272"/>
      <c r="AG35" s="1272"/>
      <c r="AH35" s="1274"/>
      <c r="AI35" s="1275"/>
      <c r="AJ35" s="1275"/>
      <c r="AK35" s="1275"/>
      <c r="AL35" s="1276"/>
      <c r="AM35" s="379"/>
      <c r="AN35" s="1304"/>
      <c r="AO35" s="1305"/>
      <c r="AP35" s="1305"/>
      <c r="AQ35" s="1305"/>
      <c r="AR35" s="1305"/>
      <c r="AS35" s="1305"/>
      <c r="AT35" s="1305"/>
      <c r="AU35" s="1305"/>
      <c r="AV35" s="1305"/>
      <c r="AW35" s="1305"/>
      <c r="AX35" s="1305"/>
      <c r="AY35" s="1305"/>
      <c r="AZ35" s="1305"/>
      <c r="BA35" s="1305"/>
      <c r="BB35" s="1305"/>
      <c r="BC35" s="1305"/>
      <c r="BD35" s="1305"/>
      <c r="BE35" s="1305"/>
      <c r="BF35" s="1305"/>
      <c r="BG35" s="1305"/>
      <c r="BH35" s="1305"/>
      <c r="BI35" s="1305"/>
      <c r="BJ35" s="1305"/>
      <c r="BK35" s="1305"/>
      <c r="BL35" s="1305"/>
      <c r="BM35" s="1305"/>
      <c r="BN35" s="1305"/>
      <c r="BO35" s="1305"/>
      <c r="BP35" s="1305"/>
      <c r="BQ35" s="1305"/>
      <c r="BR35" s="1305"/>
      <c r="BS35" s="1305"/>
      <c r="BT35" s="1305"/>
      <c r="BU35" s="1305"/>
      <c r="BV35" s="1305"/>
      <c r="BW35" s="1305"/>
      <c r="BX35" s="1305"/>
      <c r="BY35" s="1305"/>
      <c r="BZ35" s="1305"/>
      <c r="CA35" s="1276"/>
      <c r="CB35" s="379"/>
      <c r="CC35" s="1344">
        <f>SUM(CC34:IF34)</f>
        <v>1368</v>
      </c>
      <c r="CD35" s="1290"/>
      <c r="CE35" s="1290"/>
      <c r="CF35" s="1290"/>
      <c r="CG35" s="1290"/>
      <c r="CH35" s="1291"/>
      <c r="CI35" s="1290"/>
      <c r="CJ35" s="1290"/>
      <c r="CK35" s="1290"/>
      <c r="CL35" s="1290"/>
      <c r="CM35" s="1291"/>
      <c r="CN35" s="1290"/>
      <c r="CO35" s="1290"/>
      <c r="CP35" s="1290"/>
      <c r="CQ35" s="1290"/>
      <c r="CR35" s="1291"/>
      <c r="CS35" s="1290"/>
      <c r="CT35" s="1290"/>
      <c r="CU35" s="1290"/>
      <c r="CV35" s="1290"/>
      <c r="CW35" s="1291"/>
      <c r="CX35" s="1290"/>
      <c r="CY35" s="1290"/>
      <c r="CZ35" s="1290"/>
      <c r="DA35" s="1290"/>
      <c r="DB35" s="1291"/>
      <c r="DC35" s="1290"/>
      <c r="DD35" s="1290"/>
      <c r="DE35" s="1290"/>
      <c r="DF35" s="1290"/>
      <c r="DG35" s="1291"/>
      <c r="DH35" s="1290"/>
      <c r="DI35" s="1290"/>
      <c r="DJ35" s="1290"/>
      <c r="DK35" s="1290"/>
      <c r="DL35" s="1291"/>
      <c r="DM35" s="1290"/>
      <c r="DN35" s="1290"/>
      <c r="DO35" s="1290"/>
      <c r="DP35" s="1290"/>
      <c r="DQ35" s="1291"/>
      <c r="DR35" s="1290"/>
      <c r="DS35" s="1290"/>
      <c r="DT35" s="1290"/>
      <c r="DU35" s="1290"/>
      <c r="DV35" s="1291"/>
      <c r="DW35" s="1290"/>
      <c r="DX35" s="1290"/>
      <c r="DY35" s="1290"/>
      <c r="DZ35" s="1290"/>
      <c r="EA35" s="1291"/>
      <c r="EB35" s="1290"/>
      <c r="EC35" s="1290"/>
      <c r="ED35" s="1290"/>
      <c r="EE35" s="1290"/>
      <c r="EF35" s="1291"/>
      <c r="EG35" s="1290"/>
      <c r="EH35" s="1290"/>
      <c r="EI35" s="1290"/>
      <c r="EJ35" s="1290"/>
      <c r="EK35" s="1291"/>
      <c r="EL35" s="1290"/>
      <c r="EM35" s="1290"/>
      <c r="EN35" s="1290"/>
      <c r="EO35" s="1290"/>
      <c r="EP35" s="1291"/>
      <c r="EQ35" s="1290"/>
      <c r="ER35" s="1290"/>
      <c r="ES35" s="1290"/>
      <c r="ET35" s="1290"/>
      <c r="EU35" s="1291"/>
      <c r="EV35" s="1290"/>
      <c r="EW35" s="1290"/>
      <c r="EX35" s="1290"/>
      <c r="EY35" s="1290"/>
      <c r="EZ35" s="1291"/>
      <c r="FA35" s="1290"/>
      <c r="FB35" s="1290"/>
      <c r="FC35" s="1290"/>
      <c r="FD35" s="1290"/>
      <c r="FE35" s="1291"/>
      <c r="FF35" s="1290"/>
      <c r="FG35" s="1290"/>
      <c r="FH35" s="1290"/>
      <c r="FI35" s="1290"/>
      <c r="FJ35" s="1291"/>
      <c r="FK35" s="1290"/>
      <c r="FL35" s="1290"/>
      <c r="FM35" s="1290"/>
      <c r="FN35" s="1290"/>
      <c r="FO35" s="1291"/>
      <c r="FP35" s="1290"/>
      <c r="FQ35" s="1290"/>
      <c r="FR35" s="1290"/>
      <c r="FS35" s="1290"/>
      <c r="FT35" s="1291"/>
      <c r="FU35" s="1290"/>
      <c r="FV35" s="1290"/>
      <c r="FW35" s="1290"/>
      <c r="FX35" s="1290"/>
      <c r="FY35" s="1291"/>
      <c r="FZ35" s="1290"/>
      <c r="GA35" s="1290"/>
      <c r="GB35" s="1290"/>
      <c r="GC35" s="1290"/>
      <c r="GD35" s="1291"/>
      <c r="GE35" s="1290"/>
      <c r="GF35" s="1290"/>
      <c r="GG35" s="1290"/>
      <c r="GH35" s="1290"/>
      <c r="GI35" s="1291"/>
      <c r="GJ35" s="1290"/>
      <c r="GK35" s="1290"/>
      <c r="GL35" s="1290"/>
      <c r="GM35" s="1290"/>
      <c r="GN35" s="1291"/>
      <c r="GO35" s="1290"/>
      <c r="GP35" s="1290"/>
      <c r="GQ35" s="1290"/>
      <c r="GR35" s="1290"/>
      <c r="GS35" s="1291"/>
      <c r="GT35" s="1290"/>
      <c r="GU35" s="1290"/>
      <c r="GV35" s="1290"/>
      <c r="GW35" s="1290"/>
      <c r="GX35" s="1291"/>
      <c r="GY35" s="1290"/>
      <c r="GZ35" s="1290"/>
      <c r="HA35" s="1290"/>
      <c r="HB35" s="1290"/>
      <c r="HC35" s="1291"/>
      <c r="HD35" s="1290"/>
      <c r="HE35" s="1290"/>
      <c r="HF35" s="1290"/>
      <c r="HG35" s="1290"/>
      <c r="HH35" s="1291"/>
      <c r="HI35" s="1290"/>
      <c r="HJ35" s="1290"/>
      <c r="HK35" s="1290"/>
      <c r="HL35" s="1290"/>
      <c r="HM35" s="1291"/>
      <c r="HN35" s="1290"/>
      <c r="HO35" s="1290"/>
      <c r="HP35" s="1290"/>
      <c r="HQ35" s="1290"/>
      <c r="HR35" s="1291"/>
      <c r="HS35" s="1290"/>
      <c r="HT35" s="1290"/>
      <c r="HU35" s="1290"/>
      <c r="HV35" s="1290"/>
      <c r="HW35" s="1291"/>
      <c r="HX35" s="1290"/>
      <c r="HY35" s="1290"/>
      <c r="HZ35" s="1290"/>
      <c r="IA35" s="1290"/>
      <c r="IB35" s="1291"/>
      <c r="IC35" s="1288"/>
      <c r="ID35" s="1288"/>
      <c r="IE35" s="1288"/>
      <c r="IF35" s="1298"/>
      <c r="IG35" s="1332"/>
      <c r="IH35" s="1333"/>
    </row>
  </sheetData>
  <mergeCells count="105">
    <mergeCell ref="FY2:GR2"/>
    <mergeCell ref="M3:M4"/>
    <mergeCell ref="EZ3:FD3"/>
    <mergeCell ref="FT3:FX3"/>
    <mergeCell ref="CC32:CV32"/>
    <mergeCell ref="FO3:FS3"/>
    <mergeCell ref="FJ3:FN3"/>
    <mergeCell ref="GD3:GH3"/>
    <mergeCell ref="AN2:CA2"/>
    <mergeCell ref="CW2:DP2"/>
    <mergeCell ref="EK32:FD32"/>
    <mergeCell ref="DQ32:EJ32"/>
    <mergeCell ref="Q31:Q32"/>
    <mergeCell ref="B3:B4"/>
    <mergeCell ref="GN3:GR3"/>
    <mergeCell ref="C3:C4"/>
    <mergeCell ref="J3:J4"/>
    <mergeCell ref="I3:I4"/>
    <mergeCell ref="P3:Q3"/>
    <mergeCell ref="HM34:IF34"/>
    <mergeCell ref="FE34:FX34"/>
    <mergeCell ref="GS34:HL34"/>
    <mergeCell ref="K3:K4"/>
    <mergeCell ref="FY34:GR34"/>
    <mergeCell ref="CW34:DP34"/>
    <mergeCell ref="C30:E31"/>
    <mergeCell ref="EK34:FD34"/>
    <mergeCell ref="DQ34:EJ34"/>
    <mergeCell ref="BR3:BV3"/>
    <mergeCell ref="BM3:BQ3"/>
    <mergeCell ref="BC3:BG3"/>
    <mergeCell ref="AX3:BB3"/>
    <mergeCell ref="AS3:AW3"/>
    <mergeCell ref="AH3:AL3"/>
    <mergeCell ref="AC3:AG3"/>
    <mergeCell ref="X3:AB3"/>
    <mergeCell ref="S3:W3"/>
    <mergeCell ref="IG33:IH33"/>
    <mergeCell ref="H3:H4"/>
    <mergeCell ref="GS3:GW3"/>
    <mergeCell ref="FY3:GC3"/>
    <mergeCell ref="FE3:FI3"/>
    <mergeCell ref="R3:R4"/>
    <mergeCell ref="BH3:BL3"/>
    <mergeCell ref="AN3:AR3"/>
    <mergeCell ref="Q33:Q35"/>
    <mergeCell ref="IG35:IH35"/>
    <mergeCell ref="IG34:IH34"/>
    <mergeCell ref="S32:AL32"/>
    <mergeCell ref="AN34:CA35"/>
    <mergeCell ref="S34:AL35"/>
    <mergeCell ref="CC35:IF35"/>
    <mergeCell ref="IG30:IH30"/>
    <mergeCell ref="IG2:IG4"/>
    <mergeCell ref="IH2:IH4"/>
    <mergeCell ref="HM2:IF2"/>
    <mergeCell ref="IG32:IH32"/>
    <mergeCell ref="GS2:HL2"/>
    <mergeCell ref="GS32:HL32"/>
    <mergeCell ref="FE2:FX2"/>
    <mergeCell ref="GI3:GM3"/>
    <mergeCell ref="S2:AL2"/>
    <mergeCell ref="IG31:IH31"/>
    <mergeCell ref="BW3:CA3"/>
    <mergeCell ref="EP3:ET3"/>
    <mergeCell ref="GX3:HB3"/>
    <mergeCell ref="CC3:CG3"/>
    <mergeCell ref="CH3:CL3"/>
    <mergeCell ref="CM3:CQ3"/>
    <mergeCell ref="CR3:CV3"/>
    <mergeCell ref="CW3:DA3"/>
    <mergeCell ref="DB3:DF3"/>
    <mergeCell ref="DG3:DK3"/>
    <mergeCell ref="DL3:DP3"/>
    <mergeCell ref="DQ3:DU3"/>
    <mergeCell ref="DV3:DZ3"/>
    <mergeCell ref="EA3:EE3"/>
    <mergeCell ref="EF3:EJ3"/>
    <mergeCell ref="CC2:CV2"/>
    <mergeCell ref="DQ2:EJ2"/>
    <mergeCell ref="HH3:HL3"/>
    <mergeCell ref="IB3:IF3"/>
    <mergeCell ref="HR3:HV3"/>
    <mergeCell ref="HC3:HG3"/>
    <mergeCell ref="EK2:FD2"/>
    <mergeCell ref="HM32:IF32"/>
    <mergeCell ref="AM3:AM4"/>
    <mergeCell ref="F33:F35"/>
    <mergeCell ref="C34:E34"/>
    <mergeCell ref="HM3:HQ3"/>
    <mergeCell ref="FE32:FX32"/>
    <mergeCell ref="AN32:CA32"/>
    <mergeCell ref="C32:E32"/>
    <mergeCell ref="EK3:EO3"/>
    <mergeCell ref="CC34:CV34"/>
    <mergeCell ref="FY32:GR32"/>
    <mergeCell ref="C33:D33"/>
    <mergeCell ref="HW3:IA3"/>
    <mergeCell ref="N3:N4"/>
    <mergeCell ref="EU3:EY3"/>
    <mergeCell ref="L3:L4"/>
    <mergeCell ref="O3:O4"/>
    <mergeCell ref="F3:F4"/>
    <mergeCell ref="G3:G4"/>
    <mergeCell ref="CW32:DP32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24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defaultColWidth="12.19921875" defaultRowHeight="18" customHeight="1" x14ac:dyDescent="0.2"/>
  <cols>
    <col min="1" max="1" width="0.19921875" style="691" customWidth="1"/>
    <col min="2" max="17" width="9" style="691" customWidth="1"/>
    <col min="18" max="18" width="2.19921875" style="691" customWidth="1"/>
    <col min="19" max="38" width="9" style="691" customWidth="1"/>
    <col min="39" max="39" width="1.19921875" style="691" customWidth="1"/>
    <col min="40" max="79" width="9" style="691" customWidth="1"/>
    <col min="80" max="80" width="1.19921875" style="691" customWidth="1"/>
    <col min="81" max="240" width="9" style="691" customWidth="1"/>
    <col min="241" max="241" width="32.19921875" style="691" customWidth="1"/>
    <col min="242" max="242" width="21.3984375" style="691" customWidth="1"/>
    <col min="243" max="256" width="12.19921875" style="691" customWidth="1"/>
  </cols>
  <sheetData>
    <row r="1" spans="2:242" ht="2.1" customHeight="1" x14ac:dyDescent="0.2"/>
    <row r="2" spans="2:242" ht="33" customHeight="1" x14ac:dyDescent="0.25">
      <c r="B2" s="394"/>
      <c r="C2" s="395"/>
      <c r="D2" s="5"/>
      <c r="E2" s="5"/>
      <c r="F2" s="5"/>
      <c r="G2" s="5"/>
      <c r="H2" s="5"/>
      <c r="I2" s="5"/>
      <c r="J2" s="5"/>
      <c r="K2" s="5"/>
      <c r="L2" s="6"/>
      <c r="M2" s="5"/>
      <c r="N2" s="7"/>
      <c r="O2" s="7"/>
      <c r="P2" s="7"/>
      <c r="Q2" s="8"/>
      <c r="R2" s="9"/>
      <c r="S2" s="1391" t="s">
        <v>404</v>
      </c>
      <c r="T2" s="1284"/>
      <c r="U2" s="1284"/>
      <c r="V2" s="1284"/>
      <c r="W2" s="1284"/>
      <c r="X2" s="1249"/>
      <c r="Y2" s="1284"/>
      <c r="Z2" s="1284"/>
      <c r="AA2" s="1284"/>
      <c r="AB2" s="1284"/>
      <c r="AC2" s="1249"/>
      <c r="AD2" s="1284"/>
      <c r="AE2" s="1284"/>
      <c r="AF2" s="1284"/>
      <c r="AG2" s="1284"/>
      <c r="AH2" s="1249"/>
      <c r="AI2" s="1249"/>
      <c r="AJ2" s="1284"/>
      <c r="AK2" s="1249"/>
      <c r="AL2" s="1262"/>
      <c r="AM2" s="11"/>
      <c r="AN2" s="1391" t="s">
        <v>405</v>
      </c>
      <c r="AO2" s="1284"/>
      <c r="AP2" s="1284"/>
      <c r="AQ2" s="1284"/>
      <c r="AR2" s="1284"/>
      <c r="AS2" s="1249"/>
      <c r="AT2" s="1284"/>
      <c r="AU2" s="1284"/>
      <c r="AV2" s="1284"/>
      <c r="AW2" s="1284"/>
      <c r="AX2" s="1249"/>
      <c r="AY2" s="1284"/>
      <c r="AZ2" s="1284"/>
      <c r="BA2" s="1284"/>
      <c r="BB2" s="1284"/>
      <c r="BC2" s="1249"/>
      <c r="BD2" s="1249"/>
      <c r="BE2" s="1284"/>
      <c r="BF2" s="1249"/>
      <c r="BG2" s="1249"/>
      <c r="BH2" s="1249"/>
      <c r="BI2" s="1284"/>
      <c r="BJ2" s="1284"/>
      <c r="BK2" s="1284"/>
      <c r="BL2" s="1284"/>
      <c r="BM2" s="1249"/>
      <c r="BN2" s="1284"/>
      <c r="BO2" s="1284"/>
      <c r="BP2" s="1284"/>
      <c r="BQ2" s="1284"/>
      <c r="BR2" s="1249"/>
      <c r="BS2" s="1284"/>
      <c r="BT2" s="1284"/>
      <c r="BU2" s="1284"/>
      <c r="BV2" s="1284"/>
      <c r="BW2" s="1249"/>
      <c r="BX2" s="1249"/>
      <c r="BY2" s="1284"/>
      <c r="BZ2" s="1249"/>
      <c r="CA2" s="1262"/>
      <c r="CB2" s="12"/>
      <c r="CC2" s="1283" t="s">
        <v>3</v>
      </c>
      <c r="CD2" s="1284"/>
      <c r="CE2" s="1284"/>
      <c r="CF2" s="1284"/>
      <c r="CG2" s="1284"/>
      <c r="CH2" s="1249"/>
      <c r="CI2" s="1284"/>
      <c r="CJ2" s="1284"/>
      <c r="CK2" s="1284"/>
      <c r="CL2" s="1284"/>
      <c r="CM2" s="1249"/>
      <c r="CN2" s="1284"/>
      <c r="CO2" s="1284"/>
      <c r="CP2" s="1284"/>
      <c r="CQ2" s="1284"/>
      <c r="CR2" s="1249"/>
      <c r="CS2" s="1249"/>
      <c r="CT2" s="1284"/>
      <c r="CU2" s="1249"/>
      <c r="CV2" s="1262"/>
      <c r="CW2" s="1283" t="s">
        <v>4</v>
      </c>
      <c r="CX2" s="1284"/>
      <c r="CY2" s="1284"/>
      <c r="CZ2" s="1284"/>
      <c r="DA2" s="1284"/>
      <c r="DB2" s="1249"/>
      <c r="DC2" s="1284"/>
      <c r="DD2" s="1284"/>
      <c r="DE2" s="1284"/>
      <c r="DF2" s="1284"/>
      <c r="DG2" s="1249"/>
      <c r="DH2" s="1284"/>
      <c r="DI2" s="1284"/>
      <c r="DJ2" s="1284"/>
      <c r="DK2" s="1284"/>
      <c r="DL2" s="1249"/>
      <c r="DM2" s="1249"/>
      <c r="DN2" s="1284"/>
      <c r="DO2" s="1249"/>
      <c r="DP2" s="1262"/>
      <c r="DQ2" s="1283" t="s">
        <v>5</v>
      </c>
      <c r="DR2" s="1284"/>
      <c r="DS2" s="1284"/>
      <c r="DT2" s="1284"/>
      <c r="DU2" s="1284"/>
      <c r="DV2" s="1249"/>
      <c r="DW2" s="1284"/>
      <c r="DX2" s="1284"/>
      <c r="DY2" s="1284"/>
      <c r="DZ2" s="1284"/>
      <c r="EA2" s="1249"/>
      <c r="EB2" s="1284"/>
      <c r="EC2" s="1284"/>
      <c r="ED2" s="1284"/>
      <c r="EE2" s="1284"/>
      <c r="EF2" s="1249"/>
      <c r="EG2" s="1249"/>
      <c r="EH2" s="1284"/>
      <c r="EI2" s="1249"/>
      <c r="EJ2" s="1262"/>
      <c r="EK2" s="1283" t="s">
        <v>6</v>
      </c>
      <c r="EL2" s="1284"/>
      <c r="EM2" s="1284"/>
      <c r="EN2" s="1284"/>
      <c r="EO2" s="1284"/>
      <c r="EP2" s="1249"/>
      <c r="EQ2" s="1284"/>
      <c r="ER2" s="1284"/>
      <c r="ES2" s="1284"/>
      <c r="ET2" s="1284"/>
      <c r="EU2" s="1249"/>
      <c r="EV2" s="1284"/>
      <c r="EW2" s="1284"/>
      <c r="EX2" s="1284"/>
      <c r="EY2" s="1284"/>
      <c r="EZ2" s="1249"/>
      <c r="FA2" s="1249"/>
      <c r="FB2" s="1284"/>
      <c r="FC2" s="1249"/>
      <c r="FD2" s="1262"/>
      <c r="FE2" s="1283" t="s">
        <v>7</v>
      </c>
      <c r="FF2" s="1284"/>
      <c r="FG2" s="1284"/>
      <c r="FH2" s="1284"/>
      <c r="FI2" s="1284"/>
      <c r="FJ2" s="1249"/>
      <c r="FK2" s="1284"/>
      <c r="FL2" s="1284"/>
      <c r="FM2" s="1284"/>
      <c r="FN2" s="1284"/>
      <c r="FO2" s="1249"/>
      <c r="FP2" s="1284"/>
      <c r="FQ2" s="1284"/>
      <c r="FR2" s="1284"/>
      <c r="FS2" s="1284"/>
      <c r="FT2" s="1249"/>
      <c r="FU2" s="1249"/>
      <c r="FV2" s="1284"/>
      <c r="FW2" s="1249"/>
      <c r="FX2" s="1262"/>
      <c r="FY2" s="1283" t="s">
        <v>8</v>
      </c>
      <c r="FZ2" s="1284"/>
      <c r="GA2" s="1284"/>
      <c r="GB2" s="1284"/>
      <c r="GC2" s="1284"/>
      <c r="GD2" s="1249"/>
      <c r="GE2" s="1284"/>
      <c r="GF2" s="1284"/>
      <c r="GG2" s="1284"/>
      <c r="GH2" s="1284"/>
      <c r="GI2" s="1249"/>
      <c r="GJ2" s="1284"/>
      <c r="GK2" s="1284"/>
      <c r="GL2" s="1284"/>
      <c r="GM2" s="1284"/>
      <c r="GN2" s="1249"/>
      <c r="GO2" s="1249"/>
      <c r="GP2" s="1284"/>
      <c r="GQ2" s="1249"/>
      <c r="GR2" s="1262"/>
      <c r="GS2" s="1283" t="s">
        <v>9</v>
      </c>
      <c r="GT2" s="1284"/>
      <c r="GU2" s="1284"/>
      <c r="GV2" s="1284"/>
      <c r="GW2" s="1284"/>
      <c r="GX2" s="1249"/>
      <c r="GY2" s="1284"/>
      <c r="GZ2" s="1284"/>
      <c r="HA2" s="1284"/>
      <c r="HB2" s="1284"/>
      <c r="HC2" s="1249"/>
      <c r="HD2" s="1284"/>
      <c r="HE2" s="1284"/>
      <c r="HF2" s="1284"/>
      <c r="HG2" s="1284"/>
      <c r="HH2" s="1249"/>
      <c r="HI2" s="1249"/>
      <c r="HJ2" s="1284"/>
      <c r="HK2" s="1249"/>
      <c r="HL2" s="1262"/>
      <c r="HM2" s="1283" t="s">
        <v>10</v>
      </c>
      <c r="HN2" s="1284"/>
      <c r="HO2" s="1284"/>
      <c r="HP2" s="1284"/>
      <c r="HQ2" s="1284"/>
      <c r="HR2" s="1249"/>
      <c r="HS2" s="1284"/>
      <c r="HT2" s="1284"/>
      <c r="HU2" s="1284"/>
      <c r="HV2" s="1284"/>
      <c r="HW2" s="1249"/>
      <c r="HX2" s="1284"/>
      <c r="HY2" s="1284"/>
      <c r="HZ2" s="1284"/>
      <c r="IA2" s="1284"/>
      <c r="IB2" s="1249"/>
      <c r="IC2" s="1249"/>
      <c r="ID2" s="1284"/>
      <c r="IE2" s="1249"/>
      <c r="IF2" s="1262"/>
      <c r="IG2" s="1246" t="s">
        <v>11</v>
      </c>
      <c r="IH2" s="1246" t="s">
        <v>12</v>
      </c>
    </row>
    <row r="3" spans="2:242" ht="33" customHeight="1" x14ac:dyDescent="0.2">
      <c r="B3" s="1367" t="s">
        <v>13</v>
      </c>
      <c r="C3" s="1246" t="s">
        <v>14</v>
      </c>
      <c r="D3" s="14" t="s">
        <v>15</v>
      </c>
      <c r="E3" s="399"/>
      <c r="F3" s="1246" t="s">
        <v>16</v>
      </c>
      <c r="G3" s="1246" t="s">
        <v>17</v>
      </c>
      <c r="H3" s="1251" t="s">
        <v>18</v>
      </c>
      <c r="I3" s="1246" t="s">
        <v>19</v>
      </c>
      <c r="J3" s="1251" t="s">
        <v>20</v>
      </c>
      <c r="K3" s="1260" t="s">
        <v>21</v>
      </c>
      <c r="L3" s="1323" t="s">
        <v>398</v>
      </c>
      <c r="M3" s="1324" t="s">
        <v>23</v>
      </c>
      <c r="N3" s="1322" t="s">
        <v>24</v>
      </c>
      <c r="O3" s="1322" t="s">
        <v>25</v>
      </c>
      <c r="P3" s="1255" t="s">
        <v>26</v>
      </c>
      <c r="Q3" s="1256"/>
      <c r="R3" s="1277"/>
      <c r="S3" s="1261" t="s">
        <v>27</v>
      </c>
      <c r="T3" s="1249"/>
      <c r="U3" s="1249"/>
      <c r="V3" s="1249"/>
      <c r="W3" s="1262"/>
      <c r="X3" s="1248" t="s">
        <v>28</v>
      </c>
      <c r="Y3" s="1249"/>
      <c r="Z3" s="1249"/>
      <c r="AA3" s="1249"/>
      <c r="AB3" s="1250"/>
      <c r="AC3" s="1248" t="s">
        <v>29</v>
      </c>
      <c r="AD3" s="1249"/>
      <c r="AE3" s="1249"/>
      <c r="AF3" s="1249"/>
      <c r="AG3" s="1250"/>
      <c r="AH3" s="1248" t="s">
        <v>30</v>
      </c>
      <c r="AI3" s="1249"/>
      <c r="AJ3" s="1249"/>
      <c r="AK3" s="1249"/>
      <c r="AL3" s="1250"/>
      <c r="AM3" s="1277"/>
      <c r="AN3" s="1261" t="s">
        <v>3</v>
      </c>
      <c r="AO3" s="1249"/>
      <c r="AP3" s="1249"/>
      <c r="AQ3" s="1249"/>
      <c r="AR3" s="1262"/>
      <c r="AS3" s="1261" t="s">
        <v>4</v>
      </c>
      <c r="AT3" s="1249"/>
      <c r="AU3" s="1249"/>
      <c r="AV3" s="1249"/>
      <c r="AW3" s="1262"/>
      <c r="AX3" s="1261" t="s">
        <v>5</v>
      </c>
      <c r="AY3" s="1249"/>
      <c r="AZ3" s="1249"/>
      <c r="BA3" s="1249"/>
      <c r="BB3" s="1262"/>
      <c r="BC3" s="1261" t="s">
        <v>6</v>
      </c>
      <c r="BD3" s="1249"/>
      <c r="BE3" s="1249"/>
      <c r="BF3" s="1249"/>
      <c r="BG3" s="1262"/>
      <c r="BH3" s="1261" t="s">
        <v>31</v>
      </c>
      <c r="BI3" s="1249"/>
      <c r="BJ3" s="1249"/>
      <c r="BK3" s="1249"/>
      <c r="BL3" s="1262"/>
      <c r="BM3" s="1261" t="s">
        <v>8</v>
      </c>
      <c r="BN3" s="1249"/>
      <c r="BO3" s="1249"/>
      <c r="BP3" s="1249"/>
      <c r="BQ3" s="1262"/>
      <c r="BR3" s="1261" t="s">
        <v>9</v>
      </c>
      <c r="BS3" s="1249"/>
      <c r="BT3" s="1249"/>
      <c r="BU3" s="1249"/>
      <c r="BV3" s="1262"/>
      <c r="BW3" s="1261" t="s">
        <v>32</v>
      </c>
      <c r="BX3" s="1249"/>
      <c r="BY3" s="1249"/>
      <c r="BZ3" s="1249"/>
      <c r="CA3" s="1262"/>
      <c r="CB3" s="19"/>
      <c r="CC3" s="1261" t="s">
        <v>33</v>
      </c>
      <c r="CD3" s="1249"/>
      <c r="CE3" s="1249"/>
      <c r="CF3" s="1249"/>
      <c r="CG3" s="1262"/>
      <c r="CH3" s="1248" t="s">
        <v>34</v>
      </c>
      <c r="CI3" s="1263"/>
      <c r="CJ3" s="1263"/>
      <c r="CK3" s="1263"/>
      <c r="CL3" s="1264"/>
      <c r="CM3" s="1248" t="s">
        <v>35</v>
      </c>
      <c r="CN3" s="1249"/>
      <c r="CO3" s="1249"/>
      <c r="CP3" s="1249"/>
      <c r="CQ3" s="1250"/>
      <c r="CR3" s="1248" t="s">
        <v>36</v>
      </c>
      <c r="CS3" s="1249"/>
      <c r="CT3" s="1249"/>
      <c r="CU3" s="1249"/>
      <c r="CV3" s="1250"/>
      <c r="CW3" s="1248" t="s">
        <v>37</v>
      </c>
      <c r="CX3" s="1249"/>
      <c r="CY3" s="1249"/>
      <c r="CZ3" s="1249"/>
      <c r="DA3" s="1250"/>
      <c r="DB3" s="1248" t="s">
        <v>38</v>
      </c>
      <c r="DC3" s="1249"/>
      <c r="DD3" s="1249"/>
      <c r="DE3" s="1249"/>
      <c r="DF3" s="1250"/>
      <c r="DG3" s="1248" t="s">
        <v>39</v>
      </c>
      <c r="DH3" s="1249"/>
      <c r="DI3" s="1249"/>
      <c r="DJ3" s="1249"/>
      <c r="DK3" s="1250"/>
      <c r="DL3" s="1248" t="s">
        <v>40</v>
      </c>
      <c r="DM3" s="1263"/>
      <c r="DN3" s="1263"/>
      <c r="DO3" s="1263"/>
      <c r="DP3" s="1264"/>
      <c r="DQ3" s="1248" t="s">
        <v>41</v>
      </c>
      <c r="DR3" s="1249"/>
      <c r="DS3" s="1249"/>
      <c r="DT3" s="1249"/>
      <c r="DU3" s="1250"/>
      <c r="DV3" s="1248" t="s">
        <v>42</v>
      </c>
      <c r="DW3" s="1249"/>
      <c r="DX3" s="1249"/>
      <c r="DY3" s="1249"/>
      <c r="DZ3" s="1250"/>
      <c r="EA3" s="1248" t="s">
        <v>43</v>
      </c>
      <c r="EB3" s="1249"/>
      <c r="EC3" s="1249"/>
      <c r="ED3" s="1249"/>
      <c r="EE3" s="1250"/>
      <c r="EF3" s="1248" t="s">
        <v>44</v>
      </c>
      <c r="EG3" s="1249"/>
      <c r="EH3" s="1249"/>
      <c r="EI3" s="1249"/>
      <c r="EJ3" s="1250"/>
      <c r="EK3" s="1248" t="s">
        <v>45</v>
      </c>
      <c r="EL3" s="1249"/>
      <c r="EM3" s="1249"/>
      <c r="EN3" s="1249"/>
      <c r="EO3" s="1250"/>
      <c r="EP3" s="1248" t="s">
        <v>46</v>
      </c>
      <c r="EQ3" s="1249"/>
      <c r="ER3" s="1249"/>
      <c r="ES3" s="1249"/>
      <c r="ET3" s="1250"/>
      <c r="EU3" s="1248" t="s">
        <v>47</v>
      </c>
      <c r="EV3" s="1249"/>
      <c r="EW3" s="1249"/>
      <c r="EX3" s="1249"/>
      <c r="EY3" s="1250"/>
      <c r="EZ3" s="1248" t="s">
        <v>48</v>
      </c>
      <c r="FA3" s="1249"/>
      <c r="FB3" s="1249"/>
      <c r="FC3" s="1249"/>
      <c r="FD3" s="1250"/>
      <c r="FE3" s="1248" t="s">
        <v>49</v>
      </c>
      <c r="FF3" s="1249"/>
      <c r="FG3" s="1249"/>
      <c r="FH3" s="1249"/>
      <c r="FI3" s="1250"/>
      <c r="FJ3" s="1248" t="s">
        <v>50</v>
      </c>
      <c r="FK3" s="1249"/>
      <c r="FL3" s="1249"/>
      <c r="FM3" s="1249"/>
      <c r="FN3" s="1250"/>
      <c r="FO3" s="1248" t="s">
        <v>51</v>
      </c>
      <c r="FP3" s="1249"/>
      <c r="FQ3" s="1249"/>
      <c r="FR3" s="1249"/>
      <c r="FS3" s="1250"/>
      <c r="FT3" s="1248" t="s">
        <v>52</v>
      </c>
      <c r="FU3" s="1249"/>
      <c r="FV3" s="1249"/>
      <c r="FW3" s="1249"/>
      <c r="FX3" s="1250"/>
      <c r="FY3" s="1248" t="s">
        <v>53</v>
      </c>
      <c r="FZ3" s="1249"/>
      <c r="GA3" s="1249"/>
      <c r="GB3" s="1249"/>
      <c r="GC3" s="1250"/>
      <c r="GD3" s="1248" t="s">
        <v>54</v>
      </c>
      <c r="GE3" s="1249"/>
      <c r="GF3" s="1249"/>
      <c r="GG3" s="1249"/>
      <c r="GH3" s="1250"/>
      <c r="GI3" s="1248" t="s">
        <v>55</v>
      </c>
      <c r="GJ3" s="1249"/>
      <c r="GK3" s="1249"/>
      <c r="GL3" s="1249"/>
      <c r="GM3" s="1250"/>
      <c r="GN3" s="1248" t="s">
        <v>56</v>
      </c>
      <c r="GO3" s="1249"/>
      <c r="GP3" s="1249"/>
      <c r="GQ3" s="1249"/>
      <c r="GR3" s="1250"/>
      <c r="GS3" s="1248" t="s">
        <v>57</v>
      </c>
      <c r="GT3" s="1249"/>
      <c r="GU3" s="1249"/>
      <c r="GV3" s="1249"/>
      <c r="GW3" s="1250"/>
      <c r="GX3" s="1248" t="s">
        <v>58</v>
      </c>
      <c r="GY3" s="1249"/>
      <c r="GZ3" s="1249"/>
      <c r="HA3" s="1249"/>
      <c r="HB3" s="1250"/>
      <c r="HC3" s="1248" t="s">
        <v>59</v>
      </c>
      <c r="HD3" s="1249"/>
      <c r="HE3" s="1249"/>
      <c r="HF3" s="1249"/>
      <c r="HG3" s="1250"/>
      <c r="HH3" s="1248" t="s">
        <v>60</v>
      </c>
      <c r="HI3" s="1249"/>
      <c r="HJ3" s="1249"/>
      <c r="HK3" s="1249"/>
      <c r="HL3" s="1250"/>
      <c r="HM3" s="1248" t="s">
        <v>61</v>
      </c>
      <c r="HN3" s="1249"/>
      <c r="HO3" s="1249"/>
      <c r="HP3" s="1249"/>
      <c r="HQ3" s="1250"/>
      <c r="HR3" s="1248" t="s">
        <v>62</v>
      </c>
      <c r="HS3" s="1249"/>
      <c r="HT3" s="1249"/>
      <c r="HU3" s="1249"/>
      <c r="HV3" s="1250"/>
      <c r="HW3" s="1248" t="s">
        <v>63</v>
      </c>
      <c r="HX3" s="1249"/>
      <c r="HY3" s="1249"/>
      <c r="HZ3" s="1249"/>
      <c r="IA3" s="1250"/>
      <c r="IB3" s="1248" t="s">
        <v>64</v>
      </c>
      <c r="IC3" s="1249"/>
      <c r="ID3" s="1249"/>
      <c r="IE3" s="1249"/>
      <c r="IF3" s="1250"/>
      <c r="IG3" s="1282"/>
      <c r="IH3" s="1282"/>
    </row>
    <row r="4" spans="2:242" ht="90" customHeight="1" x14ac:dyDescent="0.25">
      <c r="B4" s="1343"/>
      <c r="C4" s="1247"/>
      <c r="D4" s="20" t="s">
        <v>65</v>
      </c>
      <c r="E4" s="20" t="s">
        <v>66</v>
      </c>
      <c r="F4" s="1252"/>
      <c r="G4" s="1252"/>
      <c r="H4" s="1252"/>
      <c r="I4" s="1252"/>
      <c r="J4" s="1252"/>
      <c r="K4" s="1252"/>
      <c r="L4" s="1252"/>
      <c r="M4" s="1325"/>
      <c r="N4" s="1252"/>
      <c r="O4" s="1252"/>
      <c r="P4" s="21" t="s">
        <v>67</v>
      </c>
      <c r="Q4" s="22" t="s">
        <v>68</v>
      </c>
      <c r="R4" s="1278"/>
      <c r="S4" s="17" t="s">
        <v>399</v>
      </c>
      <c r="T4" s="10" t="s">
        <v>70</v>
      </c>
      <c r="U4" s="10" t="s">
        <v>71</v>
      </c>
      <c r="V4" s="10" t="s">
        <v>72</v>
      </c>
      <c r="W4" s="18" t="s">
        <v>73</v>
      </c>
      <c r="X4" s="400" t="s">
        <v>400</v>
      </c>
      <c r="Y4" s="10" t="s">
        <v>70</v>
      </c>
      <c r="Z4" s="10" t="s">
        <v>71</v>
      </c>
      <c r="AA4" s="10" t="s">
        <v>72</v>
      </c>
      <c r="AB4" s="401" t="s">
        <v>73</v>
      </c>
      <c r="AC4" s="400" t="s">
        <v>401</v>
      </c>
      <c r="AD4" s="10" t="s">
        <v>70</v>
      </c>
      <c r="AE4" s="10" t="s">
        <v>71</v>
      </c>
      <c r="AF4" s="10" t="s">
        <v>72</v>
      </c>
      <c r="AG4" s="401" t="s">
        <v>73</v>
      </c>
      <c r="AH4" s="400" t="s">
        <v>402</v>
      </c>
      <c r="AI4" s="10" t="s">
        <v>70</v>
      </c>
      <c r="AJ4" s="10" t="s">
        <v>71</v>
      </c>
      <c r="AK4" s="10" t="s">
        <v>72</v>
      </c>
      <c r="AL4" s="401" t="s">
        <v>73</v>
      </c>
      <c r="AM4" s="1282"/>
      <c r="AN4" s="17" t="s">
        <v>3</v>
      </c>
      <c r="AO4" s="402" t="s">
        <v>70</v>
      </c>
      <c r="AP4" s="402" t="s">
        <v>71</v>
      </c>
      <c r="AQ4" s="402" t="s">
        <v>72</v>
      </c>
      <c r="AR4" s="18" t="s">
        <v>73</v>
      </c>
      <c r="AS4" s="17" t="s">
        <v>4</v>
      </c>
      <c r="AT4" s="402" t="s">
        <v>70</v>
      </c>
      <c r="AU4" s="402" t="s">
        <v>71</v>
      </c>
      <c r="AV4" s="403" t="s">
        <v>72</v>
      </c>
      <c r="AW4" s="404" t="s">
        <v>73</v>
      </c>
      <c r="AX4" s="17" t="s">
        <v>5</v>
      </c>
      <c r="AY4" s="402" t="s">
        <v>70</v>
      </c>
      <c r="AZ4" s="402" t="s">
        <v>71</v>
      </c>
      <c r="BA4" s="403" t="s">
        <v>72</v>
      </c>
      <c r="BB4" s="404" t="s">
        <v>73</v>
      </c>
      <c r="BC4" s="17" t="s">
        <v>6</v>
      </c>
      <c r="BD4" s="402" t="s">
        <v>70</v>
      </c>
      <c r="BE4" s="402" t="s">
        <v>71</v>
      </c>
      <c r="BF4" s="403" t="s">
        <v>72</v>
      </c>
      <c r="BG4" s="404" t="s">
        <v>73</v>
      </c>
      <c r="BH4" s="17" t="s">
        <v>31</v>
      </c>
      <c r="BI4" s="402" t="s">
        <v>70</v>
      </c>
      <c r="BJ4" s="402" t="s">
        <v>71</v>
      </c>
      <c r="BK4" s="403" t="s">
        <v>72</v>
      </c>
      <c r="BL4" s="404" t="s">
        <v>73</v>
      </c>
      <c r="BM4" s="17" t="s">
        <v>8</v>
      </c>
      <c r="BN4" s="402" t="s">
        <v>70</v>
      </c>
      <c r="BO4" s="402" t="s">
        <v>71</v>
      </c>
      <c r="BP4" s="403" t="s">
        <v>72</v>
      </c>
      <c r="BQ4" s="404" t="s">
        <v>73</v>
      </c>
      <c r="BR4" s="17" t="s">
        <v>9</v>
      </c>
      <c r="BS4" s="402" t="s">
        <v>70</v>
      </c>
      <c r="BT4" s="402" t="s">
        <v>71</v>
      </c>
      <c r="BU4" s="403" t="s">
        <v>72</v>
      </c>
      <c r="BV4" s="404" t="s">
        <v>73</v>
      </c>
      <c r="BW4" s="17" t="s">
        <v>32</v>
      </c>
      <c r="BX4" s="402" t="s">
        <v>70</v>
      </c>
      <c r="BY4" s="402" t="s">
        <v>71</v>
      </c>
      <c r="BZ4" s="403" t="s">
        <v>72</v>
      </c>
      <c r="CA4" s="404" t="s">
        <v>73</v>
      </c>
      <c r="CB4" s="16"/>
      <c r="CC4" s="17" t="s">
        <v>399</v>
      </c>
      <c r="CD4" s="10" t="s">
        <v>70</v>
      </c>
      <c r="CE4" s="10" t="s">
        <v>71</v>
      </c>
      <c r="CF4" s="10" t="s">
        <v>72</v>
      </c>
      <c r="CG4" s="18" t="s">
        <v>73</v>
      </c>
      <c r="CH4" s="400" t="s">
        <v>400</v>
      </c>
      <c r="CI4" s="10" t="s">
        <v>70</v>
      </c>
      <c r="CJ4" s="10" t="s">
        <v>71</v>
      </c>
      <c r="CK4" s="10" t="s">
        <v>72</v>
      </c>
      <c r="CL4" s="401" t="s">
        <v>73</v>
      </c>
      <c r="CM4" s="400" t="s">
        <v>401</v>
      </c>
      <c r="CN4" s="10" t="s">
        <v>70</v>
      </c>
      <c r="CO4" s="10" t="s">
        <v>71</v>
      </c>
      <c r="CP4" s="10" t="s">
        <v>72</v>
      </c>
      <c r="CQ4" s="401" t="s">
        <v>73</v>
      </c>
      <c r="CR4" s="400" t="s">
        <v>402</v>
      </c>
      <c r="CS4" s="10" t="s">
        <v>70</v>
      </c>
      <c r="CT4" s="10" t="s">
        <v>71</v>
      </c>
      <c r="CU4" s="10" t="s">
        <v>72</v>
      </c>
      <c r="CV4" s="401" t="s">
        <v>73</v>
      </c>
      <c r="CW4" s="400" t="s">
        <v>399</v>
      </c>
      <c r="CX4" s="10" t="s">
        <v>70</v>
      </c>
      <c r="CY4" s="10" t="s">
        <v>71</v>
      </c>
      <c r="CZ4" s="10" t="s">
        <v>72</v>
      </c>
      <c r="DA4" s="401" t="s">
        <v>73</v>
      </c>
      <c r="DB4" s="400" t="s">
        <v>400</v>
      </c>
      <c r="DC4" s="10" t="s">
        <v>70</v>
      </c>
      <c r="DD4" s="10" t="s">
        <v>71</v>
      </c>
      <c r="DE4" s="10" t="s">
        <v>72</v>
      </c>
      <c r="DF4" s="401" t="s">
        <v>73</v>
      </c>
      <c r="DG4" s="400" t="s">
        <v>401</v>
      </c>
      <c r="DH4" s="10" t="s">
        <v>70</v>
      </c>
      <c r="DI4" s="10" t="s">
        <v>71</v>
      </c>
      <c r="DJ4" s="10" t="s">
        <v>72</v>
      </c>
      <c r="DK4" s="401" t="s">
        <v>73</v>
      </c>
      <c r="DL4" s="400" t="s">
        <v>402</v>
      </c>
      <c r="DM4" s="10" t="s">
        <v>70</v>
      </c>
      <c r="DN4" s="10" t="s">
        <v>71</v>
      </c>
      <c r="DO4" s="10" t="s">
        <v>72</v>
      </c>
      <c r="DP4" s="401" t="s">
        <v>73</v>
      </c>
      <c r="DQ4" s="400" t="s">
        <v>399</v>
      </c>
      <c r="DR4" s="10" t="s">
        <v>70</v>
      </c>
      <c r="DS4" s="10" t="s">
        <v>71</v>
      </c>
      <c r="DT4" s="10" t="s">
        <v>72</v>
      </c>
      <c r="DU4" s="401" t="s">
        <v>73</v>
      </c>
      <c r="DV4" s="400" t="s">
        <v>400</v>
      </c>
      <c r="DW4" s="10" t="s">
        <v>70</v>
      </c>
      <c r="DX4" s="10" t="s">
        <v>71</v>
      </c>
      <c r="DY4" s="10" t="s">
        <v>72</v>
      </c>
      <c r="DZ4" s="401" t="s">
        <v>73</v>
      </c>
      <c r="EA4" s="400" t="s">
        <v>401</v>
      </c>
      <c r="EB4" s="10" t="s">
        <v>70</v>
      </c>
      <c r="EC4" s="10" t="s">
        <v>71</v>
      </c>
      <c r="ED4" s="10" t="s">
        <v>72</v>
      </c>
      <c r="EE4" s="401" t="s">
        <v>73</v>
      </c>
      <c r="EF4" s="400" t="s">
        <v>402</v>
      </c>
      <c r="EG4" s="10" t="s">
        <v>70</v>
      </c>
      <c r="EH4" s="10" t="s">
        <v>71</v>
      </c>
      <c r="EI4" s="10" t="s">
        <v>72</v>
      </c>
      <c r="EJ4" s="401" t="s">
        <v>73</v>
      </c>
      <c r="EK4" s="400" t="s">
        <v>399</v>
      </c>
      <c r="EL4" s="10" t="s">
        <v>70</v>
      </c>
      <c r="EM4" s="10" t="s">
        <v>71</v>
      </c>
      <c r="EN4" s="10" t="s">
        <v>72</v>
      </c>
      <c r="EO4" s="401" t="s">
        <v>73</v>
      </c>
      <c r="EP4" s="400" t="s">
        <v>400</v>
      </c>
      <c r="EQ4" s="10" t="s">
        <v>70</v>
      </c>
      <c r="ER4" s="10" t="s">
        <v>71</v>
      </c>
      <c r="ES4" s="10" t="s">
        <v>72</v>
      </c>
      <c r="ET4" s="401" t="s">
        <v>73</v>
      </c>
      <c r="EU4" s="400" t="s">
        <v>401</v>
      </c>
      <c r="EV4" s="10" t="s">
        <v>70</v>
      </c>
      <c r="EW4" s="10" t="s">
        <v>71</v>
      </c>
      <c r="EX4" s="10" t="s">
        <v>72</v>
      </c>
      <c r="EY4" s="401" t="s">
        <v>73</v>
      </c>
      <c r="EZ4" s="400" t="s">
        <v>402</v>
      </c>
      <c r="FA4" s="10" t="s">
        <v>70</v>
      </c>
      <c r="FB4" s="10" t="s">
        <v>71</v>
      </c>
      <c r="FC4" s="10" t="s">
        <v>72</v>
      </c>
      <c r="FD4" s="401" t="s">
        <v>73</v>
      </c>
      <c r="FE4" s="400" t="s">
        <v>399</v>
      </c>
      <c r="FF4" s="10" t="s">
        <v>70</v>
      </c>
      <c r="FG4" s="10" t="s">
        <v>71</v>
      </c>
      <c r="FH4" s="10" t="s">
        <v>72</v>
      </c>
      <c r="FI4" s="401" t="s">
        <v>73</v>
      </c>
      <c r="FJ4" s="400" t="s">
        <v>400</v>
      </c>
      <c r="FK4" s="10" t="s">
        <v>70</v>
      </c>
      <c r="FL4" s="10" t="s">
        <v>71</v>
      </c>
      <c r="FM4" s="10" t="s">
        <v>72</v>
      </c>
      <c r="FN4" s="401" t="s">
        <v>73</v>
      </c>
      <c r="FO4" s="400" t="s">
        <v>401</v>
      </c>
      <c r="FP4" s="10" t="s">
        <v>70</v>
      </c>
      <c r="FQ4" s="10" t="s">
        <v>71</v>
      </c>
      <c r="FR4" s="10" t="s">
        <v>72</v>
      </c>
      <c r="FS4" s="401" t="s">
        <v>73</v>
      </c>
      <c r="FT4" s="400" t="s">
        <v>402</v>
      </c>
      <c r="FU4" s="10" t="s">
        <v>70</v>
      </c>
      <c r="FV4" s="10" t="s">
        <v>71</v>
      </c>
      <c r="FW4" s="10" t="s">
        <v>72</v>
      </c>
      <c r="FX4" s="401" t="s">
        <v>73</v>
      </c>
      <c r="FY4" s="400" t="s">
        <v>399</v>
      </c>
      <c r="FZ4" s="10" t="s">
        <v>70</v>
      </c>
      <c r="GA4" s="10" t="s">
        <v>71</v>
      </c>
      <c r="GB4" s="10" t="s">
        <v>72</v>
      </c>
      <c r="GC4" s="401" t="s">
        <v>73</v>
      </c>
      <c r="GD4" s="400" t="s">
        <v>400</v>
      </c>
      <c r="GE4" s="10" t="s">
        <v>70</v>
      </c>
      <c r="GF4" s="10" t="s">
        <v>71</v>
      </c>
      <c r="GG4" s="10" t="s">
        <v>72</v>
      </c>
      <c r="GH4" s="401" t="s">
        <v>73</v>
      </c>
      <c r="GI4" s="400" t="s">
        <v>401</v>
      </c>
      <c r="GJ4" s="10" t="s">
        <v>70</v>
      </c>
      <c r="GK4" s="10" t="s">
        <v>71</v>
      </c>
      <c r="GL4" s="10" t="s">
        <v>72</v>
      </c>
      <c r="GM4" s="401" t="s">
        <v>73</v>
      </c>
      <c r="GN4" s="400" t="s">
        <v>402</v>
      </c>
      <c r="GO4" s="10" t="s">
        <v>70</v>
      </c>
      <c r="GP4" s="10" t="s">
        <v>71</v>
      </c>
      <c r="GQ4" s="10" t="s">
        <v>72</v>
      </c>
      <c r="GR4" s="401" t="s">
        <v>73</v>
      </c>
      <c r="GS4" s="400" t="s">
        <v>399</v>
      </c>
      <c r="GT4" s="10" t="s">
        <v>70</v>
      </c>
      <c r="GU4" s="10" t="s">
        <v>71</v>
      </c>
      <c r="GV4" s="10" t="s">
        <v>72</v>
      </c>
      <c r="GW4" s="401" t="s">
        <v>73</v>
      </c>
      <c r="GX4" s="400" t="s">
        <v>400</v>
      </c>
      <c r="GY4" s="10" t="s">
        <v>70</v>
      </c>
      <c r="GZ4" s="10" t="s">
        <v>71</v>
      </c>
      <c r="HA4" s="10" t="s">
        <v>72</v>
      </c>
      <c r="HB4" s="401" t="s">
        <v>73</v>
      </c>
      <c r="HC4" s="400" t="s">
        <v>401</v>
      </c>
      <c r="HD4" s="10" t="s">
        <v>70</v>
      </c>
      <c r="HE4" s="10" t="s">
        <v>71</v>
      </c>
      <c r="HF4" s="10" t="s">
        <v>72</v>
      </c>
      <c r="HG4" s="401" t="s">
        <v>73</v>
      </c>
      <c r="HH4" s="400" t="s">
        <v>402</v>
      </c>
      <c r="HI4" s="10" t="s">
        <v>70</v>
      </c>
      <c r="HJ4" s="10" t="s">
        <v>71</v>
      </c>
      <c r="HK4" s="10" t="s">
        <v>72</v>
      </c>
      <c r="HL4" s="401" t="s">
        <v>73</v>
      </c>
      <c r="HM4" s="400" t="s">
        <v>399</v>
      </c>
      <c r="HN4" s="10" t="s">
        <v>70</v>
      </c>
      <c r="HO4" s="10" t="s">
        <v>71</v>
      </c>
      <c r="HP4" s="10" t="s">
        <v>72</v>
      </c>
      <c r="HQ4" s="401" t="s">
        <v>73</v>
      </c>
      <c r="HR4" s="400" t="s">
        <v>400</v>
      </c>
      <c r="HS4" s="10" t="s">
        <v>70</v>
      </c>
      <c r="HT4" s="10" t="s">
        <v>71</v>
      </c>
      <c r="HU4" s="10" t="s">
        <v>72</v>
      </c>
      <c r="HV4" s="401" t="s">
        <v>73</v>
      </c>
      <c r="HW4" s="400" t="s">
        <v>401</v>
      </c>
      <c r="HX4" s="10" t="s">
        <v>70</v>
      </c>
      <c r="HY4" s="10" t="s">
        <v>71</v>
      </c>
      <c r="HZ4" s="10" t="s">
        <v>72</v>
      </c>
      <c r="IA4" s="401" t="s">
        <v>73</v>
      </c>
      <c r="IB4" s="400" t="s">
        <v>402</v>
      </c>
      <c r="IC4" s="10" t="s">
        <v>70</v>
      </c>
      <c r="ID4" s="10" t="s">
        <v>71</v>
      </c>
      <c r="IE4" s="10" t="s">
        <v>72</v>
      </c>
      <c r="IF4" s="401" t="s">
        <v>73</v>
      </c>
      <c r="IG4" s="1252"/>
      <c r="IH4" s="1282"/>
    </row>
    <row r="5" spans="2:242" ht="33" customHeight="1" x14ac:dyDescent="0.25">
      <c r="B5" s="405">
        <v>34</v>
      </c>
      <c r="C5" s="406" t="s">
        <v>187</v>
      </c>
      <c r="D5" s="407">
        <v>221592</v>
      </c>
      <c r="E5" s="408">
        <v>931843</v>
      </c>
      <c r="F5" s="409" t="s">
        <v>89</v>
      </c>
      <c r="G5" s="410" t="s">
        <v>185</v>
      </c>
      <c r="H5" s="411">
        <f>'MASTER_ ALL areas - No.seedling'!G38</f>
        <v>1</v>
      </c>
      <c r="I5" s="40">
        <f>'MASTER_ ALL areas - No.seedling'!H38</f>
        <v>0.05</v>
      </c>
      <c r="J5" s="41">
        <f>'MASTER_ ALL areas - No.seedling'!I38</f>
        <v>31.6</v>
      </c>
      <c r="K5" s="42">
        <f>'MASTER_ ALL areas - No.seedling'!J38</f>
        <v>50</v>
      </c>
      <c r="L5" s="43">
        <f t="shared" ref="L5:L18" si="0">K5*20</f>
        <v>1000</v>
      </c>
      <c r="M5" s="44">
        <f>'MASTER_ ALL areas - No.seedling'!L38</f>
        <v>1000</v>
      </c>
      <c r="N5" s="45">
        <f>'MASTER_ ALL areas - No.seedling'!M38</f>
        <v>5</v>
      </c>
      <c r="O5" s="46">
        <f>'MASTER_ ALL areas - No.seedling'!N38</f>
        <v>37</v>
      </c>
      <c r="P5" s="52">
        <f>'MASTER_ ALL areas - No.seedling'!O38</f>
        <v>0.1</v>
      </c>
      <c r="Q5" s="59">
        <f>'MASTER_ ALL areas - No.seedling'!P38</f>
        <v>0.74</v>
      </c>
      <c r="R5" s="657"/>
      <c r="S5" s="658">
        <f>'MASTER_ ALL areas - No.seedling'!R38</f>
        <v>780</v>
      </c>
      <c r="T5" s="51">
        <f>'MASTER_ ALL areas - No.seedling'!S38</f>
        <v>1</v>
      </c>
      <c r="U5" s="47">
        <f t="shared" ref="U5:U18" si="1">IF(S5=0,0,T5/(S5/20))</f>
        <v>2.564102564102564E-2</v>
      </c>
      <c r="V5" s="659">
        <f>'MASTER_ ALL areas - No.seedling'!U38</f>
        <v>26</v>
      </c>
      <c r="W5" s="54">
        <f t="shared" ref="W5:W18" si="2">IF(S5=0,0,V5/(S5/20))</f>
        <v>0.66666666666666663</v>
      </c>
      <c r="X5" s="660">
        <f>'MASTER_ ALL areas - No.seedling'!W38</f>
        <v>220</v>
      </c>
      <c r="Y5" s="659">
        <f>'MASTER_ ALL areas - No.seedling'!X38</f>
        <v>4</v>
      </c>
      <c r="Z5" s="47">
        <f t="shared" ref="Z5:Z18" si="3">IF(X5=0,0,Y5/(X5/20))</f>
        <v>0.36363636363636365</v>
      </c>
      <c r="AA5" s="659">
        <f>'MASTER_ ALL areas - No.seedling'!Z38</f>
        <v>11</v>
      </c>
      <c r="AB5" s="54">
        <f t="shared" ref="AB5:AB18" si="4">IF(X5=0,0,AA5/(X5/20))</f>
        <v>1</v>
      </c>
      <c r="AC5" s="53">
        <f>'MASTER_ ALL areas - No.seedling'!AB38</f>
        <v>0</v>
      </c>
      <c r="AD5" s="51">
        <f>'MASTER_ ALL areas - No.seedling'!AC38</f>
        <v>0</v>
      </c>
      <c r="AE5" s="47">
        <f t="shared" ref="AE5:AE18" si="5">IF(AC5=0,0,AD5/(AC5/20))</f>
        <v>0</v>
      </c>
      <c r="AF5" s="659">
        <f>'MASTER_ ALL areas - No.seedling'!AE38</f>
        <v>0</v>
      </c>
      <c r="AG5" s="54">
        <f t="shared" ref="AG5:AG18" si="6">IF(AC5=0,0,AF5/(AC5/20))</f>
        <v>0</v>
      </c>
      <c r="AH5" s="53">
        <f>'MASTER_ ALL areas - No.seedling'!AG38</f>
        <v>0</v>
      </c>
      <c r="AI5" s="51">
        <f>'MASTER_ ALL areas - No.seedling'!AH38</f>
        <v>0</v>
      </c>
      <c r="AJ5" s="47">
        <f t="shared" ref="AJ5:AJ18" si="7">IF(AH5=0,0,AI5/(AH5/20))</f>
        <v>0</v>
      </c>
      <c r="AK5" s="659">
        <f>'MASTER_ ALL areas - No.seedling'!AJ38</f>
        <v>0</v>
      </c>
      <c r="AL5" s="55">
        <f t="shared" ref="AL5:AL18" si="8">IF(AH5=0,0,AK5/(AH5/20))</f>
        <v>0</v>
      </c>
      <c r="AM5" s="657"/>
      <c r="AN5" s="658">
        <f>'MASTER_ ALL areas - No.seedling'!AM38</f>
        <v>360</v>
      </c>
      <c r="AO5" s="53">
        <f>'MASTER_ ALL areas - No.seedling'!AN38</f>
        <v>4</v>
      </c>
      <c r="AP5" s="56">
        <f t="shared" ref="AP5:AP18" si="9">IF(AN5=0,0,AO5/(AN5/20))</f>
        <v>0.22222222222222221</v>
      </c>
      <c r="AQ5" s="57">
        <f>'MASTER_ ALL areas - No.seedling'!AP38</f>
        <v>18</v>
      </c>
      <c r="AR5" s="56">
        <f t="shared" ref="AR5:AR18" si="10">IF(AN5=0,0,AQ5/(AN5/20))</f>
        <v>1</v>
      </c>
      <c r="AS5" s="57">
        <f>'MASTER_ ALL areas - No.seedling'!AR38</f>
        <v>240</v>
      </c>
      <c r="AT5" s="53">
        <f>'MASTER_ ALL areas - No.seedling'!AS38</f>
        <v>0</v>
      </c>
      <c r="AU5" s="56">
        <f t="shared" ref="AU5:AU18" si="11">IF(AS5=0,0,AT5/(AS5/20))</f>
        <v>0</v>
      </c>
      <c r="AV5" s="57">
        <f>'MASTER_ ALL areas - No.seedling'!AU38</f>
        <v>1</v>
      </c>
      <c r="AW5" s="56">
        <f t="shared" ref="AW5:AW18" si="12">IF(AS5=0,0,AV5/(AS5/20))</f>
        <v>8.3333333333333329E-2</v>
      </c>
      <c r="AX5" s="661">
        <f>'MASTER_ ALL areas - No.seedling'!AW38</f>
        <v>0</v>
      </c>
      <c r="AY5" s="57">
        <f>'MASTER_ ALL areas - No.seedling'!AX38</f>
        <v>0</v>
      </c>
      <c r="AZ5" s="56">
        <f t="shared" ref="AZ5:AZ18" si="13">IF(AX5=0,0,AY5/(AX5/20))</f>
        <v>0</v>
      </c>
      <c r="BA5" s="57">
        <f>'MASTER_ ALL areas - No.seedling'!AZ38</f>
        <v>0</v>
      </c>
      <c r="BB5" s="56">
        <f t="shared" ref="BB5:BB18" si="14">IF(AX5=0,0,BA5/(AX5/20))</f>
        <v>0</v>
      </c>
      <c r="BC5" s="57">
        <f>'MASTER_ ALL areas - No.seedling'!BB38</f>
        <v>0</v>
      </c>
      <c r="BD5" s="53">
        <f>'MASTER_ ALL areas - No.seedling'!BC38</f>
        <v>0</v>
      </c>
      <c r="BE5" s="56">
        <f t="shared" ref="BE5:BE18" si="15">IF(BC5=0,0,BD5/(BC5/20))</f>
        <v>0</v>
      </c>
      <c r="BF5" s="57">
        <f>'MASTER_ ALL areas - No.seedling'!BE38</f>
        <v>0</v>
      </c>
      <c r="BG5" s="56">
        <f t="shared" ref="BG5:BG18" si="16">IF(BC5=0,0,BF5/(BC5/20))</f>
        <v>0</v>
      </c>
      <c r="BH5" s="57">
        <f>'MASTER_ ALL areas - No.seedling'!BG38</f>
        <v>400</v>
      </c>
      <c r="BI5" s="53">
        <f>'MASTER_ ALL areas - No.seedling'!BH38</f>
        <v>1</v>
      </c>
      <c r="BJ5" s="56">
        <f t="shared" ref="BJ5:BJ18" si="17">IF(BH5=0,0,BI5/(BH5/20))</f>
        <v>0.05</v>
      </c>
      <c r="BK5" s="57">
        <f>'MASTER_ ALL areas - No.seedling'!BJ38</f>
        <v>18</v>
      </c>
      <c r="BL5" s="56">
        <f t="shared" ref="BL5:BL18" si="18">IF(BH5=0,0,BK5/(BH5/20))</f>
        <v>0.9</v>
      </c>
      <c r="BM5" s="57">
        <f>'MASTER_ ALL areas - No.seedling'!BL38</f>
        <v>0</v>
      </c>
      <c r="BN5" s="53">
        <f>'MASTER_ ALL areas - No.seedling'!BM38</f>
        <v>0</v>
      </c>
      <c r="BO5" s="56">
        <f t="shared" ref="BO5:BO18" si="19">IF(BM5=0,0,BN5/(BM5/20))</f>
        <v>0</v>
      </c>
      <c r="BP5" s="57">
        <f>'MASTER_ ALL areas - No.seedling'!BO38</f>
        <v>0</v>
      </c>
      <c r="BQ5" s="56">
        <f t="shared" ref="BQ5:BQ18" si="20">IF(BM5=0,0,BP5/(BM5/20))</f>
        <v>0</v>
      </c>
      <c r="BR5" s="57">
        <f>'MASTER_ ALL areas - No.seedling'!BQ38</f>
        <v>0</v>
      </c>
      <c r="BS5" s="53">
        <f>'MASTER_ ALL areas - No.seedling'!BR38</f>
        <v>0</v>
      </c>
      <c r="BT5" s="56">
        <f t="shared" ref="BT5:BT18" si="21">IF(BR5=0,0,BS5/(BR5/20))</f>
        <v>0</v>
      </c>
      <c r="BU5" s="57">
        <f>'MASTER_ ALL areas - No.seedling'!BT38</f>
        <v>0</v>
      </c>
      <c r="BV5" s="56">
        <f t="shared" ref="BV5:BV18" si="22">IF(BR5=0,0,BU5/(BR5/20))</f>
        <v>0</v>
      </c>
      <c r="BW5" s="57">
        <f>'MASTER_ ALL areas - No.seedling'!BV38</f>
        <v>0</v>
      </c>
      <c r="BX5" s="53">
        <f>'MASTER_ ALL areas - No.seedling'!BW38</f>
        <v>0</v>
      </c>
      <c r="BY5" s="56">
        <f t="shared" ref="BY5:BY18" si="23">IF(BW5=0,0,BX5/(BW5/20))</f>
        <v>0</v>
      </c>
      <c r="BZ5" s="57">
        <f>'MASTER_ ALL areas - No.seedling'!BY38</f>
        <v>0</v>
      </c>
      <c r="CA5" s="55">
        <f t="shared" ref="CA5:CA18" si="24">IF(BW5=0,0,BZ5/(BW5/20))</f>
        <v>0</v>
      </c>
      <c r="CB5" s="49"/>
      <c r="CC5" s="50">
        <f>'MASTER_ ALL areas - No.seedling'!CB38</f>
        <v>160</v>
      </c>
      <c r="CD5" s="51">
        <f>'MASTER_ ALL areas - No.seedling'!CC38</f>
        <v>0</v>
      </c>
      <c r="CE5" s="52">
        <f t="shared" ref="CE5:CE18" si="25">IF(CC5=0,0,CD5/(CC5/20))</f>
        <v>0</v>
      </c>
      <c r="CF5" s="51">
        <f>'MASTER_ ALL areas - No.seedling'!CE38</f>
        <v>8</v>
      </c>
      <c r="CG5" s="55">
        <f t="shared" ref="CG5:CG18" si="26">IF(CC5=0,0,CF5/(CC5/20))</f>
        <v>1</v>
      </c>
      <c r="CH5" s="50">
        <f>'MASTER_ ALL areas - No.seedling'!CG38</f>
        <v>200</v>
      </c>
      <c r="CI5" s="51">
        <f>'MASTER_ ALL areas - No.seedling'!CH38</f>
        <v>4</v>
      </c>
      <c r="CJ5" s="52">
        <f t="shared" ref="CJ5:CJ18" si="27">IF(CH5=0,0,CI5/(CH5/20))</f>
        <v>0.4</v>
      </c>
      <c r="CK5" s="51">
        <f>'MASTER_ ALL areas - No.seedling'!CJ38</f>
        <v>10</v>
      </c>
      <c r="CL5" s="55">
        <f t="shared" ref="CL5:CL18" si="28">IF(CH5=0,0,CK5/(CH5/20))</f>
        <v>1</v>
      </c>
      <c r="CM5" s="50">
        <f>'MASTER_ ALL areas - No.seedling'!CL38</f>
        <v>0</v>
      </c>
      <c r="CN5" s="51">
        <f>'MASTER_ ALL areas - No.seedling'!CM38</f>
        <v>0</v>
      </c>
      <c r="CO5" s="52">
        <f t="shared" ref="CO5:CO18" si="29">IF(CM5=0,0,CN5/(CM5/20))</f>
        <v>0</v>
      </c>
      <c r="CP5" s="51">
        <f>'MASTER_ ALL areas - No.seedling'!CO38</f>
        <v>0</v>
      </c>
      <c r="CQ5" s="55">
        <f t="shared" ref="CQ5:CQ18" si="30">IF(CM5=0,0,CP5/(CM5/20))</f>
        <v>0</v>
      </c>
      <c r="CR5" s="50">
        <f>'MASTER_ ALL areas - No.seedling'!CQ38</f>
        <v>0</v>
      </c>
      <c r="CS5" s="51">
        <f>'MASTER_ ALL areas - No.seedling'!CR38</f>
        <v>0</v>
      </c>
      <c r="CT5" s="52">
        <f t="shared" ref="CT5:CT18" si="31">IF(CR5=0,0,CS5/(CR5/20))</f>
        <v>0</v>
      </c>
      <c r="CU5" s="51">
        <f>'MASTER_ ALL areas - No.seedling'!CT38</f>
        <v>0</v>
      </c>
      <c r="CV5" s="55">
        <f t="shared" ref="CV5:CV18" si="32">IF(CR5=0,0,CU5/(CR5/20))</f>
        <v>0</v>
      </c>
      <c r="CW5" s="50">
        <f>'MASTER_ ALL areas - No.seedling'!CV38</f>
        <v>240</v>
      </c>
      <c r="CX5" s="51">
        <f>'MASTER_ ALL areas - No.seedling'!CW38</f>
        <v>0</v>
      </c>
      <c r="CY5" s="52">
        <f t="shared" ref="CY5:CY18" si="33">IF(CW5=0,0,CX5/(CW5/20))</f>
        <v>0</v>
      </c>
      <c r="CZ5" s="51">
        <f>'MASTER_ ALL areas - No.seedling'!CY38</f>
        <v>1</v>
      </c>
      <c r="DA5" s="55">
        <f t="shared" ref="DA5:DA18" si="34">IF(CW5=0,0,CZ5/(CW5/20))</f>
        <v>8.3333333333333329E-2</v>
      </c>
      <c r="DB5" s="50">
        <f>'MASTER_ ALL areas - No.seedling'!DA38</f>
        <v>0</v>
      </c>
      <c r="DC5" s="51">
        <f>'MASTER_ ALL areas - No.seedling'!DB38</f>
        <v>0</v>
      </c>
      <c r="DD5" s="52">
        <f t="shared" ref="DD5:DD18" si="35">IF(DB5=0,0,DC5/(DB5/20))</f>
        <v>0</v>
      </c>
      <c r="DE5" s="51">
        <f>'MASTER_ ALL areas - No.seedling'!DD38</f>
        <v>0</v>
      </c>
      <c r="DF5" s="55">
        <f t="shared" ref="DF5:DF18" si="36">IF(DB5=0,0,DE5/(DB5/20))</f>
        <v>0</v>
      </c>
      <c r="DG5" s="50">
        <f>'MASTER_ ALL areas - No.seedling'!DF38</f>
        <v>0</v>
      </c>
      <c r="DH5" s="51">
        <f>'MASTER_ ALL areas - No.seedling'!DG38</f>
        <v>0</v>
      </c>
      <c r="DI5" s="52">
        <f t="shared" ref="DI5:DI18" si="37">IF(DG5=0,0,DH5/(DG5/20))</f>
        <v>0</v>
      </c>
      <c r="DJ5" s="51">
        <f>'MASTER_ ALL areas - No.seedling'!DI38</f>
        <v>0</v>
      </c>
      <c r="DK5" s="55">
        <f t="shared" ref="DK5:DK18" si="38">IF(DG5=0,0,DJ5/(DG5/20))</f>
        <v>0</v>
      </c>
      <c r="DL5" s="50">
        <f>'MASTER_ ALL areas - No.seedling'!DK38</f>
        <v>0</v>
      </c>
      <c r="DM5" s="51">
        <f>'MASTER_ ALL areas - No.seedling'!DL38</f>
        <v>0</v>
      </c>
      <c r="DN5" s="52">
        <f t="shared" ref="DN5:DN18" si="39">IF(DL5=0,0,DM5/(DL5/20))</f>
        <v>0</v>
      </c>
      <c r="DO5" s="51">
        <f>'MASTER_ ALL areas - No.seedling'!DN38</f>
        <v>0</v>
      </c>
      <c r="DP5" s="55">
        <f t="shared" ref="DP5:DP18" si="40">IF(DL5=0,0,DO5/(DL5/20))</f>
        <v>0</v>
      </c>
      <c r="DQ5" s="50">
        <f>'MASTER_ ALL areas - No.seedling'!DP38</f>
        <v>0</v>
      </c>
      <c r="DR5" s="51">
        <f>'MASTER_ ALL areas - No.seedling'!DQ38</f>
        <v>0</v>
      </c>
      <c r="DS5" s="52">
        <f t="shared" ref="DS5:DS18" si="41">IF(DQ5=0,0,DR5/(DQ5/20))</f>
        <v>0</v>
      </c>
      <c r="DT5" s="51">
        <f>'MASTER_ ALL areas - No.seedling'!DS38</f>
        <v>0</v>
      </c>
      <c r="DU5" s="55">
        <f t="shared" ref="DU5:DU18" si="42">IF(DQ5=0,0,DT5/(DQ5/20))</f>
        <v>0</v>
      </c>
      <c r="DV5" s="50">
        <f>'MASTER_ ALL areas - No.seedling'!DU38</f>
        <v>0</v>
      </c>
      <c r="DW5" s="51">
        <f>'MASTER_ ALL areas - No.seedling'!DV38</f>
        <v>0</v>
      </c>
      <c r="DX5" s="52">
        <f t="shared" ref="DX5:DX18" si="43">IF(DV5=0,0,DW5/(DV5/20))</f>
        <v>0</v>
      </c>
      <c r="DY5" s="51">
        <f>'MASTER_ ALL areas - No.seedling'!DX38</f>
        <v>0</v>
      </c>
      <c r="DZ5" s="55">
        <f t="shared" ref="DZ5:DZ18" si="44">IF(DV5=0,0,DY5/(DV5/20))</f>
        <v>0</v>
      </c>
      <c r="EA5" s="50">
        <f>'MASTER_ ALL areas - No.seedling'!DZ38</f>
        <v>0</v>
      </c>
      <c r="EB5" s="51">
        <f>'MASTER_ ALL areas - No.seedling'!EA38</f>
        <v>0</v>
      </c>
      <c r="EC5" s="52">
        <f t="shared" ref="EC5:EC18" si="45">IF(EA5=0,0,EB5/(EA5/20))</f>
        <v>0</v>
      </c>
      <c r="ED5" s="51">
        <f>'MASTER_ ALL areas - No.seedling'!EC38</f>
        <v>0</v>
      </c>
      <c r="EE5" s="55">
        <f t="shared" ref="EE5:EE18" si="46">IF(EA5=0,0,ED5/(EA5/20))</f>
        <v>0</v>
      </c>
      <c r="EF5" s="50">
        <f>'MASTER_ ALL areas - No.seedling'!EE38</f>
        <v>0</v>
      </c>
      <c r="EG5" s="51">
        <f>'MASTER_ ALL areas - No.seedling'!EF38</f>
        <v>0</v>
      </c>
      <c r="EH5" s="52">
        <f t="shared" ref="EH5:EH18" si="47">IF(EF5=0,0,EG5/(EF5/20))</f>
        <v>0</v>
      </c>
      <c r="EI5" s="51">
        <f>'MASTER_ ALL areas - No.seedling'!EH38</f>
        <v>0</v>
      </c>
      <c r="EJ5" s="55">
        <f t="shared" ref="EJ5:EJ18" si="48">IF(EF5=0,0,EI5/(EF5/20))</f>
        <v>0</v>
      </c>
      <c r="EK5" s="50">
        <f>'MASTER_ ALL areas - No.seedling'!EJ38</f>
        <v>0</v>
      </c>
      <c r="EL5" s="51">
        <f>'MASTER_ ALL areas - No.seedling'!EK38</f>
        <v>0</v>
      </c>
      <c r="EM5" s="52">
        <f t="shared" ref="EM5:EM18" si="49">IF(EK5=0,0,EL5/(EK5/20))</f>
        <v>0</v>
      </c>
      <c r="EN5" s="51">
        <f>'MASTER_ ALL areas - No.seedling'!EM38</f>
        <v>0</v>
      </c>
      <c r="EO5" s="55">
        <f t="shared" ref="EO5:EO18" si="50">IF(EK5=0,0,EN5/(EK5/20))</f>
        <v>0</v>
      </c>
      <c r="EP5" s="50">
        <f>'MASTER_ ALL areas - No.seedling'!EO38</f>
        <v>0</v>
      </c>
      <c r="EQ5" s="51">
        <f>'MASTER_ ALL areas - No.seedling'!EP38</f>
        <v>0</v>
      </c>
      <c r="ER5" s="52">
        <f t="shared" ref="ER5:ER18" si="51">IF(EP5=0,0,EQ5/(EP5/20))</f>
        <v>0</v>
      </c>
      <c r="ES5" s="51">
        <f>'MASTER_ ALL areas - No.seedling'!ER38</f>
        <v>0</v>
      </c>
      <c r="ET5" s="55">
        <f t="shared" ref="ET5:ET18" si="52">IF(EP5=0,0,ES5/(EP5/20))</f>
        <v>0</v>
      </c>
      <c r="EU5" s="50">
        <f>'MASTER_ ALL areas - No.seedling'!ET38</f>
        <v>0</v>
      </c>
      <c r="EV5" s="51">
        <f>'MASTER_ ALL areas - No.seedling'!EU38</f>
        <v>0</v>
      </c>
      <c r="EW5" s="52">
        <f t="shared" ref="EW5:EW18" si="53">IF(EU5=0,0,EV5/(EU5/20))</f>
        <v>0</v>
      </c>
      <c r="EX5" s="51">
        <f>'MASTER_ ALL areas - No.seedling'!EW38</f>
        <v>0</v>
      </c>
      <c r="EY5" s="55">
        <f t="shared" ref="EY5:EY18" si="54">IF(EU5=0,0,EX5/(EU5/20))</f>
        <v>0</v>
      </c>
      <c r="EZ5" s="50">
        <f>'MASTER_ ALL areas - No.seedling'!EY38</f>
        <v>0</v>
      </c>
      <c r="FA5" s="51">
        <f>'MASTER_ ALL areas - No.seedling'!EZ38</f>
        <v>0</v>
      </c>
      <c r="FB5" s="52">
        <f t="shared" ref="FB5:FB18" si="55">IF(EZ5=0,0,FA5/(EZ5/20))</f>
        <v>0</v>
      </c>
      <c r="FC5" s="51">
        <f>'MASTER_ ALL areas - No.seedling'!FB38</f>
        <v>0</v>
      </c>
      <c r="FD5" s="55">
        <f t="shared" ref="FD5:FD18" si="56">IF(EZ5=0,0,FC5/(EZ5/20))</f>
        <v>0</v>
      </c>
      <c r="FE5" s="50">
        <f>'MASTER_ ALL areas - No.seedling'!FD38</f>
        <v>380</v>
      </c>
      <c r="FF5" s="51">
        <f>'MASTER_ ALL areas - No.seedling'!FE38</f>
        <v>1</v>
      </c>
      <c r="FG5" s="52">
        <f t="shared" ref="FG5:FG18" si="57">IF(FE5=0,0,FF5/(FE5/20))</f>
        <v>5.2631578947368418E-2</v>
      </c>
      <c r="FH5" s="51">
        <f>'MASTER_ ALL areas - No.seedling'!FG38</f>
        <v>17</v>
      </c>
      <c r="FI5" s="55">
        <f t="shared" ref="FI5:FI18" si="58">IF(FE5=0,0,FH5/(FE5/20))</f>
        <v>0.89473684210526316</v>
      </c>
      <c r="FJ5" s="50">
        <f>'MASTER_ ALL areas - No.seedling'!FI38</f>
        <v>20</v>
      </c>
      <c r="FK5" s="51">
        <f>'MASTER_ ALL areas - No.seedling'!FJ38</f>
        <v>0</v>
      </c>
      <c r="FL5" s="52">
        <f t="shared" ref="FL5:FL18" si="59">IF(FJ5=0,0,FK5/(FJ5/20))</f>
        <v>0</v>
      </c>
      <c r="FM5" s="51">
        <f>'MASTER_ ALL areas - No.seedling'!FL38</f>
        <v>1</v>
      </c>
      <c r="FN5" s="55">
        <f t="shared" ref="FN5:FN18" si="60">IF(FJ5=0,0,FM5/(FJ5/20))</f>
        <v>1</v>
      </c>
      <c r="FO5" s="50">
        <f>'MASTER_ ALL areas - No.seedling'!FN38</f>
        <v>0</v>
      </c>
      <c r="FP5" s="51">
        <f>'MASTER_ ALL areas - No.seedling'!FO38</f>
        <v>0</v>
      </c>
      <c r="FQ5" s="52">
        <f t="shared" ref="FQ5:FQ18" si="61">IF(FO5=0,0,FP5/(FO5/20))</f>
        <v>0</v>
      </c>
      <c r="FR5" s="51">
        <f>'MASTER_ ALL areas - No.seedling'!FQ38</f>
        <v>0</v>
      </c>
      <c r="FS5" s="55">
        <f t="shared" ref="FS5:FS18" si="62">IF(FO5=0,0,FR5/(FO5/20))</f>
        <v>0</v>
      </c>
      <c r="FT5" s="50">
        <f>'MASTER_ ALL areas - No.seedling'!FS38</f>
        <v>0</v>
      </c>
      <c r="FU5" s="51">
        <f>'MASTER_ ALL areas - No.seedling'!FT38</f>
        <v>0</v>
      </c>
      <c r="FV5" s="52">
        <f t="shared" ref="FV5:FV18" si="63">IF(FT5=0,0,FU5/(FT5/20))</f>
        <v>0</v>
      </c>
      <c r="FW5" s="51">
        <f>'MASTER_ ALL areas - No.seedling'!FV38</f>
        <v>0</v>
      </c>
      <c r="FX5" s="55">
        <f t="shared" ref="FX5:FX18" si="64">IF(FT5=0,0,FW5/(FT5/20))</f>
        <v>0</v>
      </c>
      <c r="FY5" s="50">
        <f>'MASTER_ ALL areas - No.seedling'!FX38</f>
        <v>0</v>
      </c>
      <c r="FZ5" s="51">
        <f>'MASTER_ ALL areas - No.seedling'!FY38</f>
        <v>0</v>
      </c>
      <c r="GA5" s="52">
        <f t="shared" ref="GA5:GA18" si="65">IF(FY5=0,0,FZ5/(FY5/20))</f>
        <v>0</v>
      </c>
      <c r="GB5" s="51">
        <f>'MASTER_ ALL areas - No.seedling'!GA38</f>
        <v>0</v>
      </c>
      <c r="GC5" s="55">
        <f t="shared" ref="GC5:GC18" si="66">IF(FY5=0,0,GB5/(FY5/20))</f>
        <v>0</v>
      </c>
      <c r="GD5" s="50">
        <f>'MASTER_ ALL areas - No.seedling'!GC38</f>
        <v>0</v>
      </c>
      <c r="GE5" s="51">
        <f>'MASTER_ ALL areas - No.seedling'!GD38</f>
        <v>0</v>
      </c>
      <c r="GF5" s="52">
        <f t="shared" ref="GF5:GF18" si="67">IF(GD5=0,0,GE5/(GD5/20))</f>
        <v>0</v>
      </c>
      <c r="GG5" s="51">
        <f>'MASTER_ ALL areas - No.seedling'!GF38</f>
        <v>0</v>
      </c>
      <c r="GH5" s="55">
        <f t="shared" ref="GH5:GH18" si="68">IF(GD5=0,0,GG5/(GD5/20))</f>
        <v>0</v>
      </c>
      <c r="GI5" s="50">
        <f>'MASTER_ ALL areas - No.seedling'!GH38</f>
        <v>0</v>
      </c>
      <c r="GJ5" s="51">
        <f>'MASTER_ ALL areas - No.seedling'!GI38</f>
        <v>0</v>
      </c>
      <c r="GK5" s="52">
        <f t="shared" ref="GK5:GK18" si="69">IF(GI5=0,0,GJ5/(GI5/20))</f>
        <v>0</v>
      </c>
      <c r="GL5" s="51">
        <f>'MASTER_ ALL areas - No.seedling'!GK38</f>
        <v>0</v>
      </c>
      <c r="GM5" s="55">
        <f t="shared" ref="GM5:GM18" si="70">IF(GI5=0,0,GL5/(GI5/20))</f>
        <v>0</v>
      </c>
      <c r="GN5" s="50">
        <f>'MASTER_ ALL areas - No.seedling'!GM38</f>
        <v>0</v>
      </c>
      <c r="GO5" s="51">
        <f>'MASTER_ ALL areas - No.seedling'!GN38</f>
        <v>0</v>
      </c>
      <c r="GP5" s="52">
        <f t="shared" ref="GP5:GP18" si="71">IF(GN5=0,0,GO5/(GN5/20))</f>
        <v>0</v>
      </c>
      <c r="GQ5" s="51">
        <f>'MASTER_ ALL areas - No.seedling'!GP38</f>
        <v>0</v>
      </c>
      <c r="GR5" s="55">
        <f t="shared" ref="GR5:GR18" si="72">IF(GN5=0,0,GQ5/(GN5/20))</f>
        <v>0</v>
      </c>
      <c r="GS5" s="50">
        <f>'MASTER_ ALL areas - No.seedling'!GR38</f>
        <v>0</v>
      </c>
      <c r="GT5" s="51">
        <f>'MASTER_ ALL areas - No.seedling'!GS38</f>
        <v>0</v>
      </c>
      <c r="GU5" s="52">
        <f t="shared" ref="GU5:GU18" si="73">IF(GS5=0,0,GT5/(GS5/20))</f>
        <v>0</v>
      </c>
      <c r="GV5" s="51">
        <f>'MASTER_ ALL areas - No.seedling'!GU38</f>
        <v>0</v>
      </c>
      <c r="GW5" s="55">
        <f t="shared" ref="GW5:GW18" si="74">IF(GS5=0,0,GV5/(GS5/20))</f>
        <v>0</v>
      </c>
      <c r="GX5" s="50">
        <f>'MASTER_ ALL areas - No.seedling'!GW38</f>
        <v>0</v>
      </c>
      <c r="GY5" s="51">
        <f>'MASTER_ ALL areas - No.seedling'!GX38</f>
        <v>0</v>
      </c>
      <c r="GZ5" s="52">
        <f t="shared" ref="GZ5:GZ18" si="75">IF(GX5=0,0,GY5/(GX5/20))</f>
        <v>0</v>
      </c>
      <c r="HA5" s="51">
        <f>'MASTER_ ALL areas - No.seedling'!GZ38</f>
        <v>0</v>
      </c>
      <c r="HB5" s="55">
        <f t="shared" ref="HB5:HB18" si="76">IF(GX5=0,0,HA5/(GX5/20))</f>
        <v>0</v>
      </c>
      <c r="HC5" s="50">
        <f>'MASTER_ ALL areas - No.seedling'!HB38</f>
        <v>0</v>
      </c>
      <c r="HD5" s="51">
        <f>'MASTER_ ALL areas - No.seedling'!HC38</f>
        <v>0</v>
      </c>
      <c r="HE5" s="52">
        <f t="shared" ref="HE5:HE18" si="77">IF(HC5=0,0,HD5/(HC5/20))</f>
        <v>0</v>
      </c>
      <c r="HF5" s="51">
        <f>'MASTER_ ALL areas - No.seedling'!HE38</f>
        <v>0</v>
      </c>
      <c r="HG5" s="55">
        <f t="shared" ref="HG5:HG18" si="78">IF(HC5=0,0,HF5/(HC5/20))</f>
        <v>0</v>
      </c>
      <c r="HH5" s="50">
        <f>'MASTER_ ALL areas - No.seedling'!HG38</f>
        <v>0</v>
      </c>
      <c r="HI5" s="51">
        <f>'MASTER_ ALL areas - No.seedling'!HH38</f>
        <v>0</v>
      </c>
      <c r="HJ5" s="52">
        <f t="shared" ref="HJ5:HJ18" si="79">IF(HH5=0,0,HI5/(HH5/20))</f>
        <v>0</v>
      </c>
      <c r="HK5" s="51">
        <f>'MASTER_ ALL areas - No.seedling'!HJ38</f>
        <v>0</v>
      </c>
      <c r="HL5" s="55">
        <f t="shared" ref="HL5:HL18" si="80">IF(HH5=0,0,HK5/(HH5/20))</f>
        <v>0</v>
      </c>
      <c r="HM5" s="50">
        <f>'MASTER_ ALL areas - No.seedling'!HL38</f>
        <v>0</v>
      </c>
      <c r="HN5" s="51">
        <f>'MASTER_ ALL areas - No.seedling'!HM38</f>
        <v>0</v>
      </c>
      <c r="HO5" s="52">
        <f t="shared" ref="HO5:HO18" si="81">IF(HM5=0,0,HN5/(HM5/20))</f>
        <v>0</v>
      </c>
      <c r="HP5" s="51">
        <f>'MASTER_ ALL areas - No.seedling'!HO38</f>
        <v>0</v>
      </c>
      <c r="HQ5" s="55">
        <f t="shared" ref="HQ5:HQ18" si="82">IF(HM5=0,0,HP5/(HM5/20))</f>
        <v>0</v>
      </c>
      <c r="HR5" s="50">
        <f>'MASTER_ ALL areas - No.seedling'!HQ38</f>
        <v>0</v>
      </c>
      <c r="HS5" s="51">
        <f>'MASTER_ ALL areas - No.seedling'!HR38</f>
        <v>0</v>
      </c>
      <c r="HT5" s="52">
        <f t="shared" ref="HT5:HT18" si="83">IF(HR5=0,0,HS5/(HR5/20))</f>
        <v>0</v>
      </c>
      <c r="HU5" s="51">
        <f>'MASTER_ ALL areas - No.seedling'!HT38</f>
        <v>0</v>
      </c>
      <c r="HV5" s="55">
        <f t="shared" ref="HV5:HV18" si="84">IF(HR5=0,0,HU5/(HR5/20))</f>
        <v>0</v>
      </c>
      <c r="HW5" s="50">
        <f>'MASTER_ ALL areas - No.seedling'!HV38</f>
        <v>0</v>
      </c>
      <c r="HX5" s="51">
        <f>'MASTER_ ALL areas - No.seedling'!HW38</f>
        <v>0</v>
      </c>
      <c r="HY5" s="52">
        <f t="shared" ref="HY5:HY18" si="85">IF(HW5=0,0,HX5/(HW5/20))</f>
        <v>0</v>
      </c>
      <c r="HZ5" s="51">
        <f>'MASTER_ ALL areas - No.seedling'!HY38</f>
        <v>0</v>
      </c>
      <c r="IA5" s="55">
        <f t="shared" ref="IA5:IA18" si="86">IF(HW5=0,0,HZ5/(HW5/20))</f>
        <v>0</v>
      </c>
      <c r="IB5" s="50">
        <f>'MASTER_ ALL areas - No.seedling'!IA38</f>
        <v>0</v>
      </c>
      <c r="IC5" s="51">
        <f>'MASTER_ ALL areas - No.seedling'!IB38</f>
        <v>0</v>
      </c>
      <c r="ID5" s="52">
        <f t="shared" ref="ID5:ID18" si="87">IF(IB5=0,0,IC5/(IB5/20))</f>
        <v>0</v>
      </c>
      <c r="IE5" s="51">
        <f>'MASTER_ ALL areas - No.seedling'!ID38</f>
        <v>0</v>
      </c>
      <c r="IF5" s="60">
        <f t="shared" ref="IF5:IF18" si="88">IF(IB5=0,0,IE5/(IB5/20))</f>
        <v>0</v>
      </c>
      <c r="IG5" s="61" t="s">
        <v>407</v>
      </c>
      <c r="IH5" s="692"/>
    </row>
    <row r="6" spans="2:242" ht="33" customHeight="1" x14ac:dyDescent="0.25">
      <c r="B6" s="420">
        <v>35</v>
      </c>
      <c r="C6" s="421" t="s">
        <v>189</v>
      </c>
      <c r="D6" s="422">
        <v>221779</v>
      </c>
      <c r="E6" s="423">
        <v>931841</v>
      </c>
      <c r="F6" s="424" t="s">
        <v>89</v>
      </c>
      <c r="G6" s="88" t="s">
        <v>190</v>
      </c>
      <c r="H6" s="459">
        <f>'MASTER_ ALL areas - No.seedling'!G39</f>
        <v>6</v>
      </c>
      <c r="I6" s="70">
        <f>'MASTER_ ALL areas - No.seedling'!H39</f>
        <v>0.45</v>
      </c>
      <c r="J6" s="71">
        <f>'MASTER_ ALL areas - No.seedling'!I39</f>
        <v>47</v>
      </c>
      <c r="K6" s="72">
        <f>'MASTER_ ALL areas - No.seedling'!J39</f>
        <v>75</v>
      </c>
      <c r="L6" s="73">
        <f t="shared" si="0"/>
        <v>1500</v>
      </c>
      <c r="M6" s="74">
        <f>'MASTER_ ALL areas - No.seedling'!L39</f>
        <v>1500</v>
      </c>
      <c r="N6" s="113">
        <f>'MASTER_ ALL areas - No.seedling'!M39</f>
        <v>3</v>
      </c>
      <c r="O6" s="114">
        <f>'MASTER_ ALL areas - No.seedling'!N39</f>
        <v>42</v>
      </c>
      <c r="P6" s="80">
        <f>'MASTER_ ALL areas - No.seedling'!O39</f>
        <v>0.04</v>
      </c>
      <c r="Q6" s="81">
        <f>'MASTER_ ALL areas - No.seedling'!P39</f>
        <v>0.56000000000000005</v>
      </c>
      <c r="R6" s="621"/>
      <c r="S6" s="617">
        <f>'MASTER_ ALL areas - No.seedling'!R39</f>
        <v>1280</v>
      </c>
      <c r="T6" s="76">
        <f>'MASTER_ ALL areas - No.seedling'!S39</f>
        <v>1</v>
      </c>
      <c r="U6" s="77">
        <f t="shared" si="1"/>
        <v>1.5625E-2</v>
      </c>
      <c r="V6" s="82">
        <f>'MASTER_ ALL areas - No.seedling'!U39</f>
        <v>31</v>
      </c>
      <c r="W6" s="80">
        <f t="shared" si="2"/>
        <v>0.484375</v>
      </c>
      <c r="X6" s="619">
        <f>'MASTER_ ALL areas - No.seedling'!W39</f>
        <v>220</v>
      </c>
      <c r="Y6" s="82">
        <f>'MASTER_ ALL areas - No.seedling'!X39</f>
        <v>2</v>
      </c>
      <c r="Z6" s="77">
        <f t="shared" si="3"/>
        <v>0.18181818181818182</v>
      </c>
      <c r="AA6" s="82">
        <f>'MASTER_ ALL areas - No.seedling'!Z39</f>
        <v>11</v>
      </c>
      <c r="AB6" s="80">
        <f t="shared" si="4"/>
        <v>1</v>
      </c>
      <c r="AC6" s="76">
        <f>'MASTER_ ALL areas - No.seedling'!AB39</f>
        <v>0</v>
      </c>
      <c r="AD6" s="76">
        <f>'MASTER_ ALL areas - No.seedling'!AC39</f>
        <v>0</v>
      </c>
      <c r="AE6" s="77">
        <f t="shared" si="5"/>
        <v>0</v>
      </c>
      <c r="AF6" s="82">
        <f>'MASTER_ ALL areas - No.seedling'!AE39</f>
        <v>0</v>
      </c>
      <c r="AG6" s="80">
        <f t="shared" si="6"/>
        <v>0</v>
      </c>
      <c r="AH6" s="76">
        <f>'MASTER_ ALL areas - No.seedling'!AG39</f>
        <v>0</v>
      </c>
      <c r="AI6" s="76">
        <f>'MASTER_ ALL areas - No.seedling'!AH39</f>
        <v>0</v>
      </c>
      <c r="AJ6" s="77">
        <f t="shared" si="7"/>
        <v>0</v>
      </c>
      <c r="AK6" s="82">
        <f>'MASTER_ ALL areas - No.seedling'!AJ39</f>
        <v>0</v>
      </c>
      <c r="AL6" s="81">
        <f t="shared" si="8"/>
        <v>0</v>
      </c>
      <c r="AM6" s="621"/>
      <c r="AN6" s="617">
        <f>'MASTER_ ALL areas - No.seedling'!AM39</f>
        <v>1400</v>
      </c>
      <c r="AO6" s="76">
        <f>'MASTER_ ALL areas - No.seedling'!AN39</f>
        <v>3</v>
      </c>
      <c r="AP6" s="77">
        <f t="shared" si="9"/>
        <v>4.2857142857142858E-2</v>
      </c>
      <c r="AQ6" s="82">
        <f>'MASTER_ ALL areas - No.seedling'!AP39</f>
        <v>39</v>
      </c>
      <c r="AR6" s="77">
        <f t="shared" si="10"/>
        <v>0.55714285714285716</v>
      </c>
      <c r="AS6" s="82">
        <f>'MASTER_ ALL areas - No.seedling'!AR39</f>
        <v>20</v>
      </c>
      <c r="AT6" s="76">
        <f>'MASTER_ ALL areas - No.seedling'!AS39</f>
        <v>0</v>
      </c>
      <c r="AU6" s="77">
        <f t="shared" si="11"/>
        <v>0</v>
      </c>
      <c r="AV6" s="82">
        <f>'MASTER_ ALL areas - No.seedling'!AU39</f>
        <v>1</v>
      </c>
      <c r="AW6" s="77">
        <f t="shared" si="12"/>
        <v>1</v>
      </c>
      <c r="AX6" s="71">
        <f>'MASTER_ ALL areas - No.seedling'!AW39</f>
        <v>0</v>
      </c>
      <c r="AY6" s="82">
        <f>'MASTER_ ALL areas - No.seedling'!AX39</f>
        <v>0</v>
      </c>
      <c r="AZ6" s="77">
        <f t="shared" si="13"/>
        <v>0</v>
      </c>
      <c r="BA6" s="82">
        <f>'MASTER_ ALL areas - No.seedling'!AZ39</f>
        <v>0</v>
      </c>
      <c r="BB6" s="77">
        <f t="shared" si="14"/>
        <v>0</v>
      </c>
      <c r="BC6" s="82">
        <f>'MASTER_ ALL areas - No.seedling'!BB39</f>
        <v>0</v>
      </c>
      <c r="BD6" s="76">
        <f>'MASTER_ ALL areas - No.seedling'!BC39</f>
        <v>0</v>
      </c>
      <c r="BE6" s="77">
        <f t="shared" si="15"/>
        <v>0</v>
      </c>
      <c r="BF6" s="82">
        <f>'MASTER_ ALL areas - No.seedling'!BE39</f>
        <v>0</v>
      </c>
      <c r="BG6" s="77">
        <f t="shared" si="16"/>
        <v>0</v>
      </c>
      <c r="BH6" s="82">
        <f>'MASTER_ ALL areas - No.seedling'!BG39</f>
        <v>80</v>
      </c>
      <c r="BI6" s="76">
        <f>'MASTER_ ALL areas - No.seedling'!BH39</f>
        <v>0</v>
      </c>
      <c r="BJ6" s="77">
        <f t="shared" si="17"/>
        <v>0</v>
      </c>
      <c r="BK6" s="82">
        <f>'MASTER_ ALL areas - No.seedling'!BJ39</f>
        <v>2</v>
      </c>
      <c r="BL6" s="77">
        <f t="shared" si="18"/>
        <v>0.5</v>
      </c>
      <c r="BM6" s="82">
        <f>'MASTER_ ALL areas - No.seedling'!BL39</f>
        <v>0</v>
      </c>
      <c r="BN6" s="76">
        <f>'MASTER_ ALL areas - No.seedling'!BM39</f>
        <v>0</v>
      </c>
      <c r="BO6" s="77">
        <f t="shared" si="19"/>
        <v>0</v>
      </c>
      <c r="BP6" s="82">
        <f>'MASTER_ ALL areas - No.seedling'!BO39</f>
        <v>0</v>
      </c>
      <c r="BQ6" s="77">
        <f t="shared" si="20"/>
        <v>0</v>
      </c>
      <c r="BR6" s="82">
        <f>'MASTER_ ALL areas - No.seedling'!BQ39</f>
        <v>0</v>
      </c>
      <c r="BS6" s="76">
        <f>'MASTER_ ALL areas - No.seedling'!BR39</f>
        <v>0</v>
      </c>
      <c r="BT6" s="77">
        <f t="shared" si="21"/>
        <v>0</v>
      </c>
      <c r="BU6" s="82">
        <f>'MASTER_ ALL areas - No.seedling'!BT39</f>
        <v>0</v>
      </c>
      <c r="BV6" s="77">
        <f t="shared" si="22"/>
        <v>0</v>
      </c>
      <c r="BW6" s="82">
        <f>'MASTER_ ALL areas - No.seedling'!BV39</f>
        <v>0</v>
      </c>
      <c r="BX6" s="76">
        <f>'MASTER_ ALL areas - No.seedling'!BW39</f>
        <v>0</v>
      </c>
      <c r="BY6" s="77">
        <f t="shared" si="23"/>
        <v>0</v>
      </c>
      <c r="BZ6" s="82">
        <f>'MASTER_ ALL areas - No.seedling'!BY39</f>
        <v>0</v>
      </c>
      <c r="CA6" s="81">
        <f t="shared" si="24"/>
        <v>0</v>
      </c>
      <c r="CB6" s="79"/>
      <c r="CC6" s="75">
        <f>'MASTER_ ALL areas - No.seedling'!CB39</f>
        <v>1180</v>
      </c>
      <c r="CD6" s="76">
        <f>'MASTER_ ALL areas - No.seedling'!CC39</f>
        <v>1</v>
      </c>
      <c r="CE6" s="80">
        <f t="shared" si="25"/>
        <v>1.6949152542372881E-2</v>
      </c>
      <c r="CF6" s="76">
        <f>'MASTER_ ALL areas - No.seedling'!CE39</f>
        <v>28</v>
      </c>
      <c r="CG6" s="81">
        <f t="shared" si="26"/>
        <v>0.47457627118644069</v>
      </c>
      <c r="CH6" s="75">
        <f>'MASTER_ ALL areas - No.seedling'!CG39</f>
        <v>220</v>
      </c>
      <c r="CI6" s="76">
        <f>'MASTER_ ALL areas - No.seedling'!CH39</f>
        <v>2</v>
      </c>
      <c r="CJ6" s="80">
        <f t="shared" si="27"/>
        <v>0.18181818181818182</v>
      </c>
      <c r="CK6" s="76">
        <f>'MASTER_ ALL areas - No.seedling'!CJ39</f>
        <v>11</v>
      </c>
      <c r="CL6" s="81">
        <f t="shared" si="28"/>
        <v>1</v>
      </c>
      <c r="CM6" s="113">
        <f>'MASTER_ ALL areas - No.seedling'!CL39</f>
        <v>0</v>
      </c>
      <c r="CN6" s="76">
        <f>'MASTER_ ALL areas - No.seedling'!CM39</f>
        <v>0</v>
      </c>
      <c r="CO6" s="80">
        <f t="shared" si="29"/>
        <v>0</v>
      </c>
      <c r="CP6" s="76">
        <f>'MASTER_ ALL areas - No.seedling'!CO39</f>
        <v>0</v>
      </c>
      <c r="CQ6" s="81">
        <f t="shared" si="30"/>
        <v>0</v>
      </c>
      <c r="CR6" s="113">
        <f>'MASTER_ ALL areas - No.seedling'!CQ39</f>
        <v>0</v>
      </c>
      <c r="CS6" s="76">
        <f>'MASTER_ ALL areas - No.seedling'!CR39</f>
        <v>0</v>
      </c>
      <c r="CT6" s="80">
        <f t="shared" si="31"/>
        <v>0</v>
      </c>
      <c r="CU6" s="76">
        <f>'MASTER_ ALL areas - No.seedling'!CT39</f>
        <v>0</v>
      </c>
      <c r="CV6" s="81">
        <f t="shared" si="32"/>
        <v>0</v>
      </c>
      <c r="CW6" s="75">
        <f>'MASTER_ ALL areas - No.seedling'!CV39</f>
        <v>20</v>
      </c>
      <c r="CX6" s="76">
        <f>'MASTER_ ALL areas - No.seedling'!CW39</f>
        <v>0</v>
      </c>
      <c r="CY6" s="80">
        <f t="shared" si="33"/>
        <v>0</v>
      </c>
      <c r="CZ6" s="76">
        <f>'MASTER_ ALL areas - No.seedling'!CY39</f>
        <v>1</v>
      </c>
      <c r="DA6" s="81">
        <f t="shared" si="34"/>
        <v>1</v>
      </c>
      <c r="DB6" s="113">
        <f>'MASTER_ ALL areas - No.seedling'!DA39</f>
        <v>0</v>
      </c>
      <c r="DC6" s="76">
        <f>'MASTER_ ALL areas - No.seedling'!DB39</f>
        <v>0</v>
      </c>
      <c r="DD6" s="80">
        <f t="shared" si="35"/>
        <v>0</v>
      </c>
      <c r="DE6" s="76">
        <f>'MASTER_ ALL areas - No.seedling'!DD39</f>
        <v>0</v>
      </c>
      <c r="DF6" s="81">
        <f t="shared" si="36"/>
        <v>0</v>
      </c>
      <c r="DG6" s="113">
        <f>'MASTER_ ALL areas - No.seedling'!DF39</f>
        <v>0</v>
      </c>
      <c r="DH6" s="76">
        <f>'MASTER_ ALL areas - No.seedling'!DG39</f>
        <v>0</v>
      </c>
      <c r="DI6" s="80">
        <f t="shared" si="37"/>
        <v>0</v>
      </c>
      <c r="DJ6" s="76">
        <f>'MASTER_ ALL areas - No.seedling'!DI39</f>
        <v>0</v>
      </c>
      <c r="DK6" s="81">
        <f t="shared" si="38"/>
        <v>0</v>
      </c>
      <c r="DL6" s="113">
        <f>'MASTER_ ALL areas - No.seedling'!DK39</f>
        <v>0</v>
      </c>
      <c r="DM6" s="76">
        <f>'MASTER_ ALL areas - No.seedling'!DL39</f>
        <v>0</v>
      </c>
      <c r="DN6" s="80">
        <f t="shared" si="39"/>
        <v>0</v>
      </c>
      <c r="DO6" s="76">
        <f>'MASTER_ ALL areas - No.seedling'!DN39</f>
        <v>0</v>
      </c>
      <c r="DP6" s="81">
        <f t="shared" si="40"/>
        <v>0</v>
      </c>
      <c r="DQ6" s="113">
        <f>'MASTER_ ALL areas - No.seedling'!DP39</f>
        <v>0</v>
      </c>
      <c r="DR6" s="76">
        <f>'MASTER_ ALL areas - No.seedling'!DQ39</f>
        <v>0</v>
      </c>
      <c r="DS6" s="80">
        <f t="shared" si="41"/>
        <v>0</v>
      </c>
      <c r="DT6" s="76">
        <f>'MASTER_ ALL areas - No.seedling'!DS39</f>
        <v>0</v>
      </c>
      <c r="DU6" s="81">
        <f t="shared" si="42"/>
        <v>0</v>
      </c>
      <c r="DV6" s="113">
        <f>'MASTER_ ALL areas - No.seedling'!DU39</f>
        <v>0</v>
      </c>
      <c r="DW6" s="76">
        <f>'MASTER_ ALL areas - No.seedling'!DV39</f>
        <v>0</v>
      </c>
      <c r="DX6" s="80">
        <f t="shared" si="43"/>
        <v>0</v>
      </c>
      <c r="DY6" s="76">
        <f>'MASTER_ ALL areas - No.seedling'!DX39</f>
        <v>0</v>
      </c>
      <c r="DZ6" s="81">
        <f t="shared" si="44"/>
        <v>0</v>
      </c>
      <c r="EA6" s="113">
        <f>'MASTER_ ALL areas - No.seedling'!DZ39</f>
        <v>0</v>
      </c>
      <c r="EB6" s="76">
        <f>'MASTER_ ALL areas - No.seedling'!EA39</f>
        <v>0</v>
      </c>
      <c r="EC6" s="80">
        <f t="shared" si="45"/>
        <v>0</v>
      </c>
      <c r="ED6" s="76">
        <f>'MASTER_ ALL areas - No.seedling'!EC39</f>
        <v>0</v>
      </c>
      <c r="EE6" s="81">
        <f t="shared" si="46"/>
        <v>0</v>
      </c>
      <c r="EF6" s="113">
        <f>'MASTER_ ALL areas - No.seedling'!EE39</f>
        <v>0</v>
      </c>
      <c r="EG6" s="76">
        <f>'MASTER_ ALL areas - No.seedling'!EF39</f>
        <v>0</v>
      </c>
      <c r="EH6" s="80">
        <f t="shared" si="47"/>
        <v>0</v>
      </c>
      <c r="EI6" s="76">
        <f>'MASTER_ ALL areas - No.seedling'!EH39</f>
        <v>0</v>
      </c>
      <c r="EJ6" s="81">
        <f t="shared" si="48"/>
        <v>0</v>
      </c>
      <c r="EK6" s="113">
        <f>'MASTER_ ALL areas - No.seedling'!EJ39</f>
        <v>0</v>
      </c>
      <c r="EL6" s="76">
        <f>'MASTER_ ALL areas - No.seedling'!EK39</f>
        <v>0</v>
      </c>
      <c r="EM6" s="80">
        <f t="shared" si="49"/>
        <v>0</v>
      </c>
      <c r="EN6" s="76">
        <f>'MASTER_ ALL areas - No.seedling'!EM39</f>
        <v>0</v>
      </c>
      <c r="EO6" s="81">
        <f t="shared" si="50"/>
        <v>0</v>
      </c>
      <c r="EP6" s="113">
        <f>'MASTER_ ALL areas - No.seedling'!EO39</f>
        <v>0</v>
      </c>
      <c r="EQ6" s="76">
        <f>'MASTER_ ALL areas - No.seedling'!EP39</f>
        <v>0</v>
      </c>
      <c r="ER6" s="80">
        <f t="shared" si="51"/>
        <v>0</v>
      </c>
      <c r="ES6" s="76">
        <f>'MASTER_ ALL areas - No.seedling'!ER39</f>
        <v>0</v>
      </c>
      <c r="ET6" s="81">
        <f t="shared" si="52"/>
        <v>0</v>
      </c>
      <c r="EU6" s="113">
        <f>'MASTER_ ALL areas - No.seedling'!ET39</f>
        <v>0</v>
      </c>
      <c r="EV6" s="76">
        <f>'MASTER_ ALL areas - No.seedling'!EU39</f>
        <v>0</v>
      </c>
      <c r="EW6" s="80">
        <f t="shared" si="53"/>
        <v>0</v>
      </c>
      <c r="EX6" s="76">
        <f>'MASTER_ ALL areas - No.seedling'!EW39</f>
        <v>0</v>
      </c>
      <c r="EY6" s="81">
        <f t="shared" si="54"/>
        <v>0</v>
      </c>
      <c r="EZ6" s="113">
        <f>'MASTER_ ALL areas - No.seedling'!EY39</f>
        <v>0</v>
      </c>
      <c r="FA6" s="76">
        <f>'MASTER_ ALL areas - No.seedling'!EZ39</f>
        <v>0</v>
      </c>
      <c r="FB6" s="80">
        <f t="shared" si="55"/>
        <v>0</v>
      </c>
      <c r="FC6" s="76">
        <f>'MASTER_ ALL areas - No.seedling'!FB39</f>
        <v>0</v>
      </c>
      <c r="FD6" s="81">
        <f t="shared" si="56"/>
        <v>0</v>
      </c>
      <c r="FE6" s="75">
        <f>'MASTER_ ALL areas - No.seedling'!FD39</f>
        <v>80</v>
      </c>
      <c r="FF6" s="76">
        <f>'MASTER_ ALL areas - No.seedling'!FE39</f>
        <v>0</v>
      </c>
      <c r="FG6" s="80">
        <f t="shared" si="57"/>
        <v>0</v>
      </c>
      <c r="FH6" s="76">
        <f>'MASTER_ ALL areas - No.seedling'!FG39</f>
        <v>2</v>
      </c>
      <c r="FI6" s="81">
        <f t="shared" si="58"/>
        <v>0.5</v>
      </c>
      <c r="FJ6" s="113">
        <f>'MASTER_ ALL areas - No.seedling'!FI39</f>
        <v>0</v>
      </c>
      <c r="FK6" s="76">
        <f>'MASTER_ ALL areas - No.seedling'!FJ39</f>
        <v>0</v>
      </c>
      <c r="FL6" s="80">
        <f t="shared" si="59"/>
        <v>0</v>
      </c>
      <c r="FM6" s="76">
        <f>'MASTER_ ALL areas - No.seedling'!FL39</f>
        <v>0</v>
      </c>
      <c r="FN6" s="81">
        <f t="shared" si="60"/>
        <v>0</v>
      </c>
      <c r="FO6" s="113">
        <f>'MASTER_ ALL areas - No.seedling'!FN39</f>
        <v>0</v>
      </c>
      <c r="FP6" s="76">
        <f>'MASTER_ ALL areas - No.seedling'!FO39</f>
        <v>0</v>
      </c>
      <c r="FQ6" s="80">
        <f t="shared" si="61"/>
        <v>0</v>
      </c>
      <c r="FR6" s="76">
        <f>'MASTER_ ALL areas - No.seedling'!FQ39</f>
        <v>0</v>
      </c>
      <c r="FS6" s="81">
        <f t="shared" si="62"/>
        <v>0</v>
      </c>
      <c r="FT6" s="113">
        <f>'MASTER_ ALL areas - No.seedling'!FS39</f>
        <v>0</v>
      </c>
      <c r="FU6" s="76">
        <f>'MASTER_ ALL areas - No.seedling'!FT39</f>
        <v>0</v>
      </c>
      <c r="FV6" s="80">
        <f t="shared" si="63"/>
        <v>0</v>
      </c>
      <c r="FW6" s="76">
        <f>'MASTER_ ALL areas - No.seedling'!FV39</f>
        <v>0</v>
      </c>
      <c r="FX6" s="81">
        <f t="shared" si="64"/>
        <v>0</v>
      </c>
      <c r="FY6" s="113">
        <f>'MASTER_ ALL areas - No.seedling'!FX39</f>
        <v>0</v>
      </c>
      <c r="FZ6" s="76">
        <f>'MASTER_ ALL areas - No.seedling'!FY39</f>
        <v>0</v>
      </c>
      <c r="GA6" s="80">
        <f t="shared" si="65"/>
        <v>0</v>
      </c>
      <c r="GB6" s="76">
        <f>'MASTER_ ALL areas - No.seedling'!GA39</f>
        <v>0</v>
      </c>
      <c r="GC6" s="81">
        <f t="shared" si="66"/>
        <v>0</v>
      </c>
      <c r="GD6" s="113">
        <f>'MASTER_ ALL areas - No.seedling'!GC39</f>
        <v>0</v>
      </c>
      <c r="GE6" s="76">
        <f>'MASTER_ ALL areas - No.seedling'!GD39</f>
        <v>0</v>
      </c>
      <c r="GF6" s="80">
        <f t="shared" si="67"/>
        <v>0</v>
      </c>
      <c r="GG6" s="76">
        <f>'MASTER_ ALL areas - No.seedling'!GF39</f>
        <v>0</v>
      </c>
      <c r="GH6" s="81">
        <f t="shared" si="68"/>
        <v>0</v>
      </c>
      <c r="GI6" s="113">
        <f>'MASTER_ ALL areas - No.seedling'!GH39</f>
        <v>0</v>
      </c>
      <c r="GJ6" s="76">
        <f>'MASTER_ ALL areas - No.seedling'!GI39</f>
        <v>0</v>
      </c>
      <c r="GK6" s="80">
        <f t="shared" si="69"/>
        <v>0</v>
      </c>
      <c r="GL6" s="76">
        <f>'MASTER_ ALL areas - No.seedling'!GK39</f>
        <v>0</v>
      </c>
      <c r="GM6" s="81">
        <f t="shared" si="70"/>
        <v>0</v>
      </c>
      <c r="GN6" s="113">
        <f>'MASTER_ ALL areas - No.seedling'!GM39</f>
        <v>0</v>
      </c>
      <c r="GO6" s="76">
        <f>'MASTER_ ALL areas - No.seedling'!GN39</f>
        <v>0</v>
      </c>
      <c r="GP6" s="80">
        <f t="shared" si="71"/>
        <v>0</v>
      </c>
      <c r="GQ6" s="76">
        <f>'MASTER_ ALL areas - No.seedling'!GP39</f>
        <v>0</v>
      </c>
      <c r="GR6" s="81">
        <f t="shared" si="72"/>
        <v>0</v>
      </c>
      <c r="GS6" s="113">
        <f>'MASTER_ ALL areas - No.seedling'!GR39</f>
        <v>0</v>
      </c>
      <c r="GT6" s="76">
        <f>'MASTER_ ALL areas - No.seedling'!GS39</f>
        <v>0</v>
      </c>
      <c r="GU6" s="80">
        <f t="shared" si="73"/>
        <v>0</v>
      </c>
      <c r="GV6" s="76">
        <f>'MASTER_ ALL areas - No.seedling'!GU39</f>
        <v>0</v>
      </c>
      <c r="GW6" s="81">
        <f t="shared" si="74"/>
        <v>0</v>
      </c>
      <c r="GX6" s="113">
        <f>'MASTER_ ALL areas - No.seedling'!GW39</f>
        <v>0</v>
      </c>
      <c r="GY6" s="76">
        <f>'MASTER_ ALL areas - No.seedling'!GX39</f>
        <v>0</v>
      </c>
      <c r="GZ6" s="80">
        <f t="shared" si="75"/>
        <v>0</v>
      </c>
      <c r="HA6" s="76">
        <f>'MASTER_ ALL areas - No.seedling'!GZ39</f>
        <v>0</v>
      </c>
      <c r="HB6" s="81">
        <f t="shared" si="76"/>
        <v>0</v>
      </c>
      <c r="HC6" s="113">
        <f>'MASTER_ ALL areas - No.seedling'!HB39</f>
        <v>0</v>
      </c>
      <c r="HD6" s="76">
        <f>'MASTER_ ALL areas - No.seedling'!HC39</f>
        <v>0</v>
      </c>
      <c r="HE6" s="80">
        <f t="shared" si="77"/>
        <v>0</v>
      </c>
      <c r="HF6" s="76">
        <f>'MASTER_ ALL areas - No.seedling'!HE39</f>
        <v>0</v>
      </c>
      <c r="HG6" s="81">
        <f t="shared" si="78"/>
        <v>0</v>
      </c>
      <c r="HH6" s="113">
        <f>'MASTER_ ALL areas - No.seedling'!HG39</f>
        <v>0</v>
      </c>
      <c r="HI6" s="76">
        <f>'MASTER_ ALL areas - No.seedling'!HH39</f>
        <v>0</v>
      </c>
      <c r="HJ6" s="80">
        <f t="shared" si="79"/>
        <v>0</v>
      </c>
      <c r="HK6" s="76">
        <f>'MASTER_ ALL areas - No.seedling'!HJ39</f>
        <v>0</v>
      </c>
      <c r="HL6" s="81">
        <f t="shared" si="80"/>
        <v>0</v>
      </c>
      <c r="HM6" s="113">
        <f>'MASTER_ ALL areas - No.seedling'!HL39</f>
        <v>0</v>
      </c>
      <c r="HN6" s="76">
        <f>'MASTER_ ALL areas - No.seedling'!HM39</f>
        <v>0</v>
      </c>
      <c r="HO6" s="80">
        <f t="shared" si="81"/>
        <v>0</v>
      </c>
      <c r="HP6" s="76">
        <f>'MASTER_ ALL areas - No.seedling'!HO39</f>
        <v>0</v>
      </c>
      <c r="HQ6" s="81">
        <f t="shared" si="82"/>
        <v>0</v>
      </c>
      <c r="HR6" s="113">
        <f>'MASTER_ ALL areas - No.seedling'!HQ39</f>
        <v>0</v>
      </c>
      <c r="HS6" s="76">
        <f>'MASTER_ ALL areas - No.seedling'!HR39</f>
        <v>0</v>
      </c>
      <c r="HT6" s="80">
        <f t="shared" si="83"/>
        <v>0</v>
      </c>
      <c r="HU6" s="76">
        <f>'MASTER_ ALL areas - No.seedling'!HT39</f>
        <v>0</v>
      </c>
      <c r="HV6" s="81">
        <f t="shared" si="84"/>
        <v>0</v>
      </c>
      <c r="HW6" s="113">
        <f>'MASTER_ ALL areas - No.seedling'!HV39</f>
        <v>0</v>
      </c>
      <c r="HX6" s="76">
        <f>'MASTER_ ALL areas - No.seedling'!HW39</f>
        <v>0</v>
      </c>
      <c r="HY6" s="80">
        <f t="shared" si="85"/>
        <v>0</v>
      </c>
      <c r="HZ6" s="76">
        <f>'MASTER_ ALL areas - No.seedling'!HY39</f>
        <v>0</v>
      </c>
      <c r="IA6" s="81">
        <f t="shared" si="86"/>
        <v>0</v>
      </c>
      <c r="IB6" s="113">
        <f>'MASTER_ ALL areas - No.seedling'!IA39</f>
        <v>0</v>
      </c>
      <c r="IC6" s="76">
        <f>'MASTER_ ALL areas - No.seedling'!IB39</f>
        <v>0</v>
      </c>
      <c r="ID6" s="80">
        <f t="shared" si="87"/>
        <v>0</v>
      </c>
      <c r="IE6" s="76">
        <f>'MASTER_ ALL areas - No.seedling'!ID39</f>
        <v>0</v>
      </c>
      <c r="IF6" s="85">
        <f t="shared" si="88"/>
        <v>0</v>
      </c>
      <c r="IG6" s="86" t="s">
        <v>191</v>
      </c>
      <c r="IH6" s="87"/>
    </row>
    <row r="7" spans="2:242" ht="33" customHeight="1" x14ac:dyDescent="0.25">
      <c r="B7" s="420">
        <v>39</v>
      </c>
      <c r="C7" s="421" t="s">
        <v>196</v>
      </c>
      <c r="D7" s="422">
        <v>221442</v>
      </c>
      <c r="E7" s="423">
        <v>932038</v>
      </c>
      <c r="F7" s="424" t="s">
        <v>89</v>
      </c>
      <c r="G7" s="88" t="s">
        <v>110</v>
      </c>
      <c r="H7" s="459">
        <f>'MASTER_ ALL areas - No.seedling'!G43</f>
        <v>6</v>
      </c>
      <c r="I7" s="70">
        <f>'MASTER_ ALL areas - No.seedling'!H43</f>
        <v>0.35</v>
      </c>
      <c r="J7" s="71">
        <f>'MASTER_ ALL areas - No.seedling'!I43</f>
        <v>51.4</v>
      </c>
      <c r="K7" s="72">
        <f>'MASTER_ ALL areas - No.seedling'!J43</f>
        <v>71</v>
      </c>
      <c r="L7" s="73">
        <f t="shared" si="0"/>
        <v>1420</v>
      </c>
      <c r="M7" s="74">
        <f>'MASTER_ ALL areas - No.seedling'!L43</f>
        <v>1420</v>
      </c>
      <c r="N7" s="113">
        <f>'MASTER_ ALL areas - No.seedling'!M43</f>
        <v>9</v>
      </c>
      <c r="O7" s="114">
        <f>'MASTER_ ALL areas - No.seedling'!N43</f>
        <v>35</v>
      </c>
      <c r="P7" s="80">
        <f>'MASTER_ ALL areas - No.seedling'!O43</f>
        <v>0.12676056338028169</v>
      </c>
      <c r="Q7" s="81">
        <f>'MASTER_ ALL areas - No.seedling'!P43</f>
        <v>0.49295774647887325</v>
      </c>
      <c r="R7" s="621"/>
      <c r="S7" s="617">
        <f>'MASTER_ ALL areas - No.seedling'!R43</f>
        <v>1040</v>
      </c>
      <c r="T7" s="76">
        <f>'MASTER_ ALL areas - No.seedling'!S43</f>
        <v>2</v>
      </c>
      <c r="U7" s="77">
        <f t="shared" si="1"/>
        <v>3.8461538461538464E-2</v>
      </c>
      <c r="V7" s="82">
        <f>'MASTER_ ALL areas - No.seedling'!U43</f>
        <v>19</v>
      </c>
      <c r="W7" s="80">
        <f t="shared" si="2"/>
        <v>0.36538461538461536</v>
      </c>
      <c r="X7" s="619">
        <f>'MASTER_ ALL areas - No.seedling'!W43</f>
        <v>320</v>
      </c>
      <c r="Y7" s="82">
        <f>'MASTER_ ALL areas - No.seedling'!X43</f>
        <v>5</v>
      </c>
      <c r="Z7" s="77">
        <f t="shared" si="3"/>
        <v>0.3125</v>
      </c>
      <c r="AA7" s="82">
        <f>'MASTER_ ALL areas - No.seedling'!Z43</f>
        <v>13</v>
      </c>
      <c r="AB7" s="80">
        <f t="shared" si="4"/>
        <v>0.8125</v>
      </c>
      <c r="AC7" s="76">
        <f>'MASTER_ ALL areas - No.seedling'!AB43</f>
        <v>20</v>
      </c>
      <c r="AD7" s="76">
        <f>'MASTER_ ALL areas - No.seedling'!AC43</f>
        <v>0</v>
      </c>
      <c r="AE7" s="77">
        <f t="shared" si="5"/>
        <v>0</v>
      </c>
      <c r="AF7" s="82">
        <f>'MASTER_ ALL areas - No.seedling'!AE43</f>
        <v>1</v>
      </c>
      <c r="AG7" s="80">
        <f t="shared" si="6"/>
        <v>1</v>
      </c>
      <c r="AH7" s="76">
        <f>'MASTER_ ALL areas - No.seedling'!AG43</f>
        <v>40</v>
      </c>
      <c r="AI7" s="76">
        <f>'MASTER_ ALL areas - No.seedling'!AH43</f>
        <v>2</v>
      </c>
      <c r="AJ7" s="77">
        <f t="shared" si="7"/>
        <v>1</v>
      </c>
      <c r="AK7" s="82">
        <f>'MASTER_ ALL areas - No.seedling'!AJ43</f>
        <v>2</v>
      </c>
      <c r="AL7" s="81">
        <f t="shared" si="8"/>
        <v>1</v>
      </c>
      <c r="AM7" s="621"/>
      <c r="AN7" s="617">
        <f>'MASTER_ ALL areas - No.seedling'!AM43</f>
        <v>600</v>
      </c>
      <c r="AO7" s="76">
        <f>'MASTER_ ALL areas - No.seedling'!AN43</f>
        <v>1</v>
      </c>
      <c r="AP7" s="77">
        <f t="shared" si="9"/>
        <v>3.3333333333333333E-2</v>
      </c>
      <c r="AQ7" s="82">
        <f>'MASTER_ ALL areas - No.seedling'!AP43</f>
        <v>17</v>
      </c>
      <c r="AR7" s="77">
        <f t="shared" si="10"/>
        <v>0.56666666666666665</v>
      </c>
      <c r="AS7" s="82">
        <f>'MASTER_ ALL areas - No.seedling'!AR43</f>
        <v>780</v>
      </c>
      <c r="AT7" s="76">
        <f>'MASTER_ ALL areas - No.seedling'!AS43</f>
        <v>7</v>
      </c>
      <c r="AU7" s="77">
        <f t="shared" si="11"/>
        <v>0.17948717948717949</v>
      </c>
      <c r="AV7" s="82">
        <f>'MASTER_ ALL areas - No.seedling'!AU43</f>
        <v>16</v>
      </c>
      <c r="AW7" s="77">
        <f t="shared" si="12"/>
        <v>0.41025641025641024</v>
      </c>
      <c r="AX7" s="71">
        <f>'MASTER_ ALL areas - No.seedling'!AW43</f>
        <v>0</v>
      </c>
      <c r="AY7" s="82">
        <f>'MASTER_ ALL areas - No.seedling'!AX43</f>
        <v>0</v>
      </c>
      <c r="AZ7" s="77">
        <f t="shared" si="13"/>
        <v>0</v>
      </c>
      <c r="BA7" s="82">
        <f>'MASTER_ ALL areas - No.seedling'!AZ43</f>
        <v>0</v>
      </c>
      <c r="BB7" s="77">
        <f t="shared" si="14"/>
        <v>0</v>
      </c>
      <c r="BC7" s="82">
        <f>'MASTER_ ALL areas - No.seedling'!BB43</f>
        <v>0</v>
      </c>
      <c r="BD7" s="76">
        <f>'MASTER_ ALL areas - No.seedling'!BC43</f>
        <v>0</v>
      </c>
      <c r="BE7" s="77">
        <f t="shared" si="15"/>
        <v>0</v>
      </c>
      <c r="BF7" s="82">
        <f>'MASTER_ ALL areas - No.seedling'!BE43</f>
        <v>0</v>
      </c>
      <c r="BG7" s="77">
        <f t="shared" si="16"/>
        <v>0</v>
      </c>
      <c r="BH7" s="82">
        <f>'MASTER_ ALL areas - No.seedling'!BG43</f>
        <v>20</v>
      </c>
      <c r="BI7" s="76">
        <f>'MASTER_ ALL areas - No.seedling'!BH43</f>
        <v>1</v>
      </c>
      <c r="BJ7" s="77">
        <f t="shared" si="17"/>
        <v>1</v>
      </c>
      <c r="BK7" s="82">
        <f>'MASTER_ ALL areas - No.seedling'!BJ43</f>
        <v>1</v>
      </c>
      <c r="BL7" s="77">
        <f t="shared" si="18"/>
        <v>1</v>
      </c>
      <c r="BM7" s="82">
        <f>'MASTER_ ALL areas - No.seedling'!BL43</f>
        <v>0</v>
      </c>
      <c r="BN7" s="76">
        <f>'MASTER_ ALL areas - No.seedling'!BM43</f>
        <v>0</v>
      </c>
      <c r="BO7" s="77">
        <f t="shared" si="19"/>
        <v>0</v>
      </c>
      <c r="BP7" s="82">
        <f>'MASTER_ ALL areas - No.seedling'!BO43</f>
        <v>0</v>
      </c>
      <c r="BQ7" s="77">
        <f t="shared" si="20"/>
        <v>0</v>
      </c>
      <c r="BR7" s="82">
        <f>'MASTER_ ALL areas - No.seedling'!BQ43</f>
        <v>0</v>
      </c>
      <c r="BS7" s="76">
        <f>'MASTER_ ALL areas - No.seedling'!BR43</f>
        <v>0</v>
      </c>
      <c r="BT7" s="77">
        <f t="shared" si="21"/>
        <v>0</v>
      </c>
      <c r="BU7" s="82">
        <f>'MASTER_ ALL areas - No.seedling'!BT43</f>
        <v>0</v>
      </c>
      <c r="BV7" s="77">
        <f t="shared" si="22"/>
        <v>0</v>
      </c>
      <c r="BW7" s="82">
        <f>'MASTER_ ALL areas - No.seedling'!BV43</f>
        <v>20</v>
      </c>
      <c r="BX7" s="76">
        <f>'MASTER_ ALL areas - No.seedling'!BW43</f>
        <v>0</v>
      </c>
      <c r="BY7" s="77">
        <f t="shared" si="23"/>
        <v>0</v>
      </c>
      <c r="BZ7" s="82">
        <f>'MASTER_ ALL areas - No.seedling'!BY43</f>
        <v>1</v>
      </c>
      <c r="CA7" s="81">
        <f t="shared" si="24"/>
        <v>1</v>
      </c>
      <c r="CB7" s="79"/>
      <c r="CC7" s="75">
        <f>'MASTER_ ALL areas - No.seedling'!CB43</f>
        <v>420</v>
      </c>
      <c r="CD7" s="76">
        <f>'MASTER_ ALL areas - No.seedling'!CC43</f>
        <v>0</v>
      </c>
      <c r="CE7" s="80">
        <f t="shared" si="25"/>
        <v>0</v>
      </c>
      <c r="CF7" s="76">
        <f>'MASTER_ ALL areas - No.seedling'!CE43</f>
        <v>8</v>
      </c>
      <c r="CG7" s="81">
        <f t="shared" si="26"/>
        <v>0.38095238095238093</v>
      </c>
      <c r="CH7" s="75">
        <f>'MASTER_ ALL areas - No.seedling'!CG43</f>
        <v>140</v>
      </c>
      <c r="CI7" s="76">
        <f>'MASTER_ ALL areas - No.seedling'!CH43</f>
        <v>0</v>
      </c>
      <c r="CJ7" s="80">
        <f t="shared" si="27"/>
        <v>0</v>
      </c>
      <c r="CK7" s="76">
        <f>'MASTER_ ALL areas - No.seedling'!CJ43</f>
        <v>7</v>
      </c>
      <c r="CL7" s="81">
        <f t="shared" si="28"/>
        <v>1</v>
      </c>
      <c r="CM7" s="75">
        <f>'MASTER_ ALL areas - No.seedling'!CL43</f>
        <v>20</v>
      </c>
      <c r="CN7" s="76">
        <f>'MASTER_ ALL areas - No.seedling'!CM43</f>
        <v>0</v>
      </c>
      <c r="CO7" s="80">
        <f t="shared" si="29"/>
        <v>0</v>
      </c>
      <c r="CP7" s="76">
        <f>'MASTER_ ALL areas - No.seedling'!CO43</f>
        <v>1</v>
      </c>
      <c r="CQ7" s="81">
        <f t="shared" si="30"/>
        <v>1</v>
      </c>
      <c r="CR7" s="75">
        <f>'MASTER_ ALL areas - No.seedling'!CQ43</f>
        <v>20</v>
      </c>
      <c r="CS7" s="76">
        <f>'MASTER_ ALL areas - No.seedling'!CR43</f>
        <v>1</v>
      </c>
      <c r="CT7" s="80">
        <f t="shared" si="31"/>
        <v>1</v>
      </c>
      <c r="CU7" s="76">
        <f>'MASTER_ ALL areas - No.seedling'!CT43</f>
        <v>1</v>
      </c>
      <c r="CV7" s="81">
        <f t="shared" si="32"/>
        <v>1</v>
      </c>
      <c r="CW7" s="75">
        <f>'MASTER_ ALL areas - No.seedling'!CV43</f>
        <v>600</v>
      </c>
      <c r="CX7" s="76">
        <f>'MASTER_ ALL areas - No.seedling'!CW43</f>
        <v>2</v>
      </c>
      <c r="CY7" s="80">
        <f t="shared" si="33"/>
        <v>6.6666666666666666E-2</v>
      </c>
      <c r="CZ7" s="76">
        <f>'MASTER_ ALL areas - No.seedling'!CY43</f>
        <v>10</v>
      </c>
      <c r="DA7" s="81">
        <f t="shared" si="34"/>
        <v>0.33333333333333331</v>
      </c>
      <c r="DB7" s="75">
        <f>'MASTER_ ALL areas - No.seedling'!DA43</f>
        <v>160</v>
      </c>
      <c r="DC7" s="76">
        <f>'MASTER_ ALL areas - No.seedling'!DB43</f>
        <v>4</v>
      </c>
      <c r="DD7" s="80">
        <f t="shared" si="35"/>
        <v>0.5</v>
      </c>
      <c r="DE7" s="76">
        <f>'MASTER_ ALL areas - No.seedling'!DD43</f>
        <v>5</v>
      </c>
      <c r="DF7" s="81">
        <f t="shared" si="36"/>
        <v>0.625</v>
      </c>
      <c r="DG7" s="113">
        <f>'MASTER_ ALL areas - No.seedling'!DF43</f>
        <v>0</v>
      </c>
      <c r="DH7" s="76">
        <f>'MASTER_ ALL areas - No.seedling'!DG43</f>
        <v>0</v>
      </c>
      <c r="DI7" s="80">
        <f t="shared" si="37"/>
        <v>0</v>
      </c>
      <c r="DJ7" s="76">
        <f>'MASTER_ ALL areas - No.seedling'!DI43</f>
        <v>0</v>
      </c>
      <c r="DK7" s="81">
        <f t="shared" si="38"/>
        <v>0</v>
      </c>
      <c r="DL7" s="75">
        <f>'MASTER_ ALL areas - No.seedling'!DK43</f>
        <v>20</v>
      </c>
      <c r="DM7" s="76">
        <f>'MASTER_ ALL areas - No.seedling'!DL43</f>
        <v>1</v>
      </c>
      <c r="DN7" s="80">
        <f t="shared" si="39"/>
        <v>1</v>
      </c>
      <c r="DO7" s="76">
        <f>'MASTER_ ALL areas - No.seedling'!DN43</f>
        <v>1</v>
      </c>
      <c r="DP7" s="81">
        <f t="shared" si="40"/>
        <v>1</v>
      </c>
      <c r="DQ7" s="113">
        <f>'MASTER_ ALL areas - No.seedling'!DP43</f>
        <v>0</v>
      </c>
      <c r="DR7" s="76">
        <f>'MASTER_ ALL areas - No.seedling'!DQ43</f>
        <v>0</v>
      </c>
      <c r="DS7" s="80">
        <f t="shared" si="41"/>
        <v>0</v>
      </c>
      <c r="DT7" s="76">
        <f>'MASTER_ ALL areas - No.seedling'!DS43</f>
        <v>0</v>
      </c>
      <c r="DU7" s="81">
        <f t="shared" si="42"/>
        <v>0</v>
      </c>
      <c r="DV7" s="113">
        <f>'MASTER_ ALL areas - No.seedling'!DU43</f>
        <v>0</v>
      </c>
      <c r="DW7" s="76">
        <f>'MASTER_ ALL areas - No.seedling'!DV43</f>
        <v>0</v>
      </c>
      <c r="DX7" s="80">
        <f t="shared" si="43"/>
        <v>0</v>
      </c>
      <c r="DY7" s="76">
        <f>'MASTER_ ALL areas - No.seedling'!DX43</f>
        <v>0</v>
      </c>
      <c r="DZ7" s="81">
        <f t="shared" si="44"/>
        <v>0</v>
      </c>
      <c r="EA7" s="113">
        <f>'MASTER_ ALL areas - No.seedling'!DZ43</f>
        <v>0</v>
      </c>
      <c r="EB7" s="76">
        <f>'MASTER_ ALL areas - No.seedling'!EA43</f>
        <v>0</v>
      </c>
      <c r="EC7" s="80">
        <f t="shared" si="45"/>
        <v>0</v>
      </c>
      <c r="ED7" s="76">
        <f>'MASTER_ ALL areas - No.seedling'!EC43</f>
        <v>0</v>
      </c>
      <c r="EE7" s="81">
        <f t="shared" si="46"/>
        <v>0</v>
      </c>
      <c r="EF7" s="113">
        <f>'MASTER_ ALL areas - No.seedling'!EE43</f>
        <v>0</v>
      </c>
      <c r="EG7" s="76">
        <f>'MASTER_ ALL areas - No.seedling'!EF43</f>
        <v>0</v>
      </c>
      <c r="EH7" s="80">
        <f t="shared" si="47"/>
        <v>0</v>
      </c>
      <c r="EI7" s="76">
        <f>'MASTER_ ALL areas - No.seedling'!EH43</f>
        <v>0</v>
      </c>
      <c r="EJ7" s="81">
        <f t="shared" si="48"/>
        <v>0</v>
      </c>
      <c r="EK7" s="113">
        <f>'MASTER_ ALL areas - No.seedling'!EJ43</f>
        <v>0</v>
      </c>
      <c r="EL7" s="76">
        <f>'MASTER_ ALL areas - No.seedling'!EK43</f>
        <v>0</v>
      </c>
      <c r="EM7" s="80">
        <f t="shared" si="49"/>
        <v>0</v>
      </c>
      <c r="EN7" s="76">
        <f>'MASTER_ ALL areas - No.seedling'!EM43</f>
        <v>0</v>
      </c>
      <c r="EO7" s="81">
        <f t="shared" si="50"/>
        <v>0</v>
      </c>
      <c r="EP7" s="113">
        <f>'MASTER_ ALL areas - No.seedling'!EO43</f>
        <v>0</v>
      </c>
      <c r="EQ7" s="76">
        <f>'MASTER_ ALL areas - No.seedling'!EP43</f>
        <v>0</v>
      </c>
      <c r="ER7" s="80">
        <f t="shared" si="51"/>
        <v>0</v>
      </c>
      <c r="ES7" s="76">
        <f>'MASTER_ ALL areas - No.seedling'!ER43</f>
        <v>0</v>
      </c>
      <c r="ET7" s="81">
        <f t="shared" si="52"/>
        <v>0</v>
      </c>
      <c r="EU7" s="113">
        <f>'MASTER_ ALL areas - No.seedling'!ET43</f>
        <v>0</v>
      </c>
      <c r="EV7" s="76">
        <f>'MASTER_ ALL areas - No.seedling'!EU43</f>
        <v>0</v>
      </c>
      <c r="EW7" s="80">
        <f t="shared" si="53"/>
        <v>0</v>
      </c>
      <c r="EX7" s="76">
        <f>'MASTER_ ALL areas - No.seedling'!EW43</f>
        <v>0</v>
      </c>
      <c r="EY7" s="81">
        <f t="shared" si="54"/>
        <v>0</v>
      </c>
      <c r="EZ7" s="113">
        <f>'MASTER_ ALL areas - No.seedling'!EY43</f>
        <v>0</v>
      </c>
      <c r="FA7" s="76">
        <f>'MASTER_ ALL areas - No.seedling'!EZ43</f>
        <v>0</v>
      </c>
      <c r="FB7" s="80">
        <f t="shared" si="55"/>
        <v>0</v>
      </c>
      <c r="FC7" s="76">
        <f>'MASTER_ ALL areas - No.seedling'!FB43</f>
        <v>0</v>
      </c>
      <c r="FD7" s="81">
        <f t="shared" si="56"/>
        <v>0</v>
      </c>
      <c r="FE7" s="113">
        <f>'MASTER_ ALL areas - No.seedling'!FD43</f>
        <v>0</v>
      </c>
      <c r="FF7" s="76">
        <f>'MASTER_ ALL areas - No.seedling'!FE43</f>
        <v>0</v>
      </c>
      <c r="FG7" s="80">
        <f t="shared" si="57"/>
        <v>0</v>
      </c>
      <c r="FH7" s="76">
        <f>'MASTER_ ALL areas - No.seedling'!FG43</f>
        <v>0</v>
      </c>
      <c r="FI7" s="81">
        <f t="shared" si="58"/>
        <v>0</v>
      </c>
      <c r="FJ7" s="75">
        <f>'MASTER_ ALL areas - No.seedling'!FI43</f>
        <v>20</v>
      </c>
      <c r="FK7" s="76">
        <f>'MASTER_ ALL areas - No.seedling'!FJ43</f>
        <v>1</v>
      </c>
      <c r="FL7" s="80">
        <f t="shared" si="59"/>
        <v>1</v>
      </c>
      <c r="FM7" s="76">
        <f>'MASTER_ ALL areas - No.seedling'!FL43</f>
        <v>1</v>
      </c>
      <c r="FN7" s="81">
        <f t="shared" si="60"/>
        <v>1</v>
      </c>
      <c r="FO7" s="113">
        <f>'MASTER_ ALL areas - No.seedling'!FN43</f>
        <v>0</v>
      </c>
      <c r="FP7" s="76">
        <f>'MASTER_ ALL areas - No.seedling'!FO43</f>
        <v>0</v>
      </c>
      <c r="FQ7" s="80">
        <f t="shared" si="61"/>
        <v>0</v>
      </c>
      <c r="FR7" s="76">
        <f>'MASTER_ ALL areas - No.seedling'!FQ43</f>
        <v>0</v>
      </c>
      <c r="FS7" s="81">
        <f t="shared" si="62"/>
        <v>0</v>
      </c>
      <c r="FT7" s="113">
        <f>'MASTER_ ALL areas - No.seedling'!FS43</f>
        <v>0</v>
      </c>
      <c r="FU7" s="76">
        <f>'MASTER_ ALL areas - No.seedling'!FT43</f>
        <v>0</v>
      </c>
      <c r="FV7" s="80">
        <f t="shared" si="63"/>
        <v>0</v>
      </c>
      <c r="FW7" s="76">
        <f>'MASTER_ ALL areas - No.seedling'!FV43</f>
        <v>0</v>
      </c>
      <c r="FX7" s="81">
        <f t="shared" si="64"/>
        <v>0</v>
      </c>
      <c r="FY7" s="113">
        <f>'MASTER_ ALL areas - No.seedling'!FX43</f>
        <v>0</v>
      </c>
      <c r="FZ7" s="76">
        <f>'MASTER_ ALL areas - No.seedling'!FY43</f>
        <v>0</v>
      </c>
      <c r="GA7" s="80">
        <f t="shared" si="65"/>
        <v>0</v>
      </c>
      <c r="GB7" s="76">
        <f>'MASTER_ ALL areas - No.seedling'!GA43</f>
        <v>0</v>
      </c>
      <c r="GC7" s="81">
        <f t="shared" si="66"/>
        <v>0</v>
      </c>
      <c r="GD7" s="113">
        <f>'MASTER_ ALL areas - No.seedling'!GC43</f>
        <v>0</v>
      </c>
      <c r="GE7" s="76">
        <f>'MASTER_ ALL areas - No.seedling'!GD43</f>
        <v>0</v>
      </c>
      <c r="GF7" s="80">
        <f t="shared" si="67"/>
        <v>0</v>
      </c>
      <c r="GG7" s="76">
        <f>'MASTER_ ALL areas - No.seedling'!GF43</f>
        <v>0</v>
      </c>
      <c r="GH7" s="81">
        <f t="shared" si="68"/>
        <v>0</v>
      </c>
      <c r="GI7" s="113">
        <f>'MASTER_ ALL areas - No.seedling'!GH43</f>
        <v>0</v>
      </c>
      <c r="GJ7" s="76">
        <f>'MASTER_ ALL areas - No.seedling'!GI43</f>
        <v>0</v>
      </c>
      <c r="GK7" s="80">
        <f t="shared" si="69"/>
        <v>0</v>
      </c>
      <c r="GL7" s="76">
        <f>'MASTER_ ALL areas - No.seedling'!GK43</f>
        <v>0</v>
      </c>
      <c r="GM7" s="81">
        <f t="shared" si="70"/>
        <v>0</v>
      </c>
      <c r="GN7" s="113">
        <f>'MASTER_ ALL areas - No.seedling'!GM43</f>
        <v>0</v>
      </c>
      <c r="GO7" s="76">
        <f>'MASTER_ ALL areas - No.seedling'!GN43</f>
        <v>0</v>
      </c>
      <c r="GP7" s="80">
        <f t="shared" si="71"/>
        <v>0</v>
      </c>
      <c r="GQ7" s="76">
        <f>'MASTER_ ALL areas - No.seedling'!GP43</f>
        <v>0</v>
      </c>
      <c r="GR7" s="81">
        <f t="shared" si="72"/>
        <v>0</v>
      </c>
      <c r="GS7" s="113">
        <f>'MASTER_ ALL areas - No.seedling'!GR43</f>
        <v>0</v>
      </c>
      <c r="GT7" s="76">
        <f>'MASTER_ ALL areas - No.seedling'!GS43</f>
        <v>0</v>
      </c>
      <c r="GU7" s="80">
        <f t="shared" si="73"/>
        <v>0</v>
      </c>
      <c r="GV7" s="76">
        <f>'MASTER_ ALL areas - No.seedling'!GU43</f>
        <v>0</v>
      </c>
      <c r="GW7" s="81">
        <f t="shared" si="74"/>
        <v>0</v>
      </c>
      <c r="GX7" s="113">
        <f>'MASTER_ ALL areas - No.seedling'!GW43</f>
        <v>0</v>
      </c>
      <c r="GY7" s="76">
        <f>'MASTER_ ALL areas - No.seedling'!GX43</f>
        <v>0</v>
      </c>
      <c r="GZ7" s="80">
        <f t="shared" si="75"/>
        <v>0</v>
      </c>
      <c r="HA7" s="76">
        <f>'MASTER_ ALL areas - No.seedling'!GZ43</f>
        <v>0</v>
      </c>
      <c r="HB7" s="81">
        <f t="shared" si="76"/>
        <v>0</v>
      </c>
      <c r="HC7" s="113">
        <f>'MASTER_ ALL areas - No.seedling'!HB43</f>
        <v>0</v>
      </c>
      <c r="HD7" s="76">
        <f>'MASTER_ ALL areas - No.seedling'!HC43</f>
        <v>0</v>
      </c>
      <c r="HE7" s="80">
        <f t="shared" si="77"/>
        <v>0</v>
      </c>
      <c r="HF7" s="76">
        <f>'MASTER_ ALL areas - No.seedling'!HE43</f>
        <v>0</v>
      </c>
      <c r="HG7" s="81">
        <f t="shared" si="78"/>
        <v>0</v>
      </c>
      <c r="HH7" s="113">
        <f>'MASTER_ ALL areas - No.seedling'!HG43</f>
        <v>0</v>
      </c>
      <c r="HI7" s="76">
        <f>'MASTER_ ALL areas - No.seedling'!HH43</f>
        <v>0</v>
      </c>
      <c r="HJ7" s="80">
        <f t="shared" si="79"/>
        <v>0</v>
      </c>
      <c r="HK7" s="76">
        <f>'MASTER_ ALL areas - No.seedling'!HJ43</f>
        <v>0</v>
      </c>
      <c r="HL7" s="81">
        <f t="shared" si="80"/>
        <v>0</v>
      </c>
      <c r="HM7" s="75">
        <f>'MASTER_ ALL areas - No.seedling'!HL43</f>
        <v>20</v>
      </c>
      <c r="HN7" s="76">
        <f>'MASTER_ ALL areas - No.seedling'!HM43</f>
        <v>0</v>
      </c>
      <c r="HO7" s="80">
        <f t="shared" si="81"/>
        <v>0</v>
      </c>
      <c r="HP7" s="76">
        <f>'MASTER_ ALL areas - No.seedling'!HO43</f>
        <v>1</v>
      </c>
      <c r="HQ7" s="81">
        <f t="shared" si="82"/>
        <v>1</v>
      </c>
      <c r="HR7" s="113">
        <f>'MASTER_ ALL areas - No.seedling'!HQ43</f>
        <v>0</v>
      </c>
      <c r="HS7" s="76">
        <f>'MASTER_ ALL areas - No.seedling'!HR43</f>
        <v>0</v>
      </c>
      <c r="HT7" s="80">
        <f t="shared" si="83"/>
        <v>0</v>
      </c>
      <c r="HU7" s="76">
        <f>'MASTER_ ALL areas - No.seedling'!HT43</f>
        <v>0</v>
      </c>
      <c r="HV7" s="81">
        <f t="shared" si="84"/>
        <v>0</v>
      </c>
      <c r="HW7" s="113">
        <f>'MASTER_ ALL areas - No.seedling'!HV43</f>
        <v>0</v>
      </c>
      <c r="HX7" s="76">
        <f>'MASTER_ ALL areas - No.seedling'!HW43</f>
        <v>0</v>
      </c>
      <c r="HY7" s="80">
        <f t="shared" si="85"/>
        <v>0</v>
      </c>
      <c r="HZ7" s="76">
        <f>'MASTER_ ALL areas - No.seedling'!HY43</f>
        <v>0</v>
      </c>
      <c r="IA7" s="81">
        <f t="shared" si="86"/>
        <v>0</v>
      </c>
      <c r="IB7" s="113">
        <f>'MASTER_ ALL areas - No.seedling'!IA43</f>
        <v>0</v>
      </c>
      <c r="IC7" s="76">
        <f>'MASTER_ ALL areas - No.seedling'!IB43</f>
        <v>0</v>
      </c>
      <c r="ID7" s="80">
        <f t="shared" si="87"/>
        <v>0</v>
      </c>
      <c r="IE7" s="76">
        <f>'MASTER_ ALL areas - No.seedling'!ID43</f>
        <v>0</v>
      </c>
      <c r="IF7" s="85">
        <f t="shared" si="88"/>
        <v>0</v>
      </c>
      <c r="IG7" s="86" t="s">
        <v>197</v>
      </c>
      <c r="IH7" s="87"/>
    </row>
    <row r="8" spans="2:242" ht="33" customHeight="1" x14ac:dyDescent="0.25">
      <c r="B8" s="420">
        <v>52</v>
      </c>
      <c r="C8" s="421" t="s">
        <v>204</v>
      </c>
      <c r="D8" s="422">
        <v>221173</v>
      </c>
      <c r="E8" s="423">
        <v>932474</v>
      </c>
      <c r="F8" s="424" t="s">
        <v>89</v>
      </c>
      <c r="G8" s="88" t="s">
        <v>229</v>
      </c>
      <c r="H8" s="459">
        <f>'MASTER_ ALL areas - No.seedling'!G56</f>
        <v>1</v>
      </c>
      <c r="I8" s="70">
        <f>'MASTER_ ALL areas - No.seedling'!H56</f>
        <v>0</v>
      </c>
      <c r="J8" s="71">
        <f>'MASTER_ ALL areas - No.seedling'!I56</f>
        <v>55.75</v>
      </c>
      <c r="K8" s="72">
        <f>'MASTER_ ALL areas - No.seedling'!J56</f>
        <v>32</v>
      </c>
      <c r="L8" s="73">
        <f t="shared" si="0"/>
        <v>640</v>
      </c>
      <c r="M8" s="74">
        <f>'MASTER_ ALL areas - No.seedling'!L56</f>
        <v>640</v>
      </c>
      <c r="N8" s="113">
        <f>'MASTER_ ALL areas - No.seedling'!M56</f>
        <v>4</v>
      </c>
      <c r="O8" s="114">
        <f>'MASTER_ ALL areas - No.seedling'!N56</f>
        <v>22</v>
      </c>
      <c r="P8" s="80">
        <f>'MASTER_ ALL areas - No.seedling'!O56</f>
        <v>0.125</v>
      </c>
      <c r="Q8" s="81">
        <f>'MASTER_ ALL areas - No.seedling'!P56</f>
        <v>0.6875</v>
      </c>
      <c r="R8" s="621"/>
      <c r="S8" s="617">
        <f>'MASTER_ ALL areas - No.seedling'!R56</f>
        <v>500</v>
      </c>
      <c r="T8" s="76">
        <f>'MASTER_ ALL areas - No.seedling'!S56</f>
        <v>1</v>
      </c>
      <c r="U8" s="77">
        <f t="shared" si="1"/>
        <v>0.04</v>
      </c>
      <c r="V8" s="82">
        <f>'MASTER_ ALL areas - No.seedling'!U56</f>
        <v>16</v>
      </c>
      <c r="W8" s="80">
        <f t="shared" si="2"/>
        <v>0.64</v>
      </c>
      <c r="X8" s="619">
        <f>'MASTER_ ALL areas - No.seedling'!W56</f>
        <v>140</v>
      </c>
      <c r="Y8" s="82">
        <f>'MASTER_ ALL areas - No.seedling'!X56</f>
        <v>3</v>
      </c>
      <c r="Z8" s="77">
        <f t="shared" si="3"/>
        <v>0.42857142857142855</v>
      </c>
      <c r="AA8" s="82">
        <f>'MASTER_ ALL areas - No.seedling'!Z56</f>
        <v>6</v>
      </c>
      <c r="AB8" s="80">
        <f t="shared" si="4"/>
        <v>0.8571428571428571</v>
      </c>
      <c r="AC8" s="76">
        <f>'MASTER_ ALL areas - No.seedling'!AB56</f>
        <v>0</v>
      </c>
      <c r="AD8" s="76">
        <f>'MASTER_ ALL areas - No.seedling'!AC56</f>
        <v>0</v>
      </c>
      <c r="AE8" s="77">
        <f t="shared" si="5"/>
        <v>0</v>
      </c>
      <c r="AF8" s="82">
        <f>'MASTER_ ALL areas - No.seedling'!AE56</f>
        <v>0</v>
      </c>
      <c r="AG8" s="80">
        <f t="shared" si="6"/>
        <v>0</v>
      </c>
      <c r="AH8" s="76">
        <f>'MASTER_ ALL areas - No.seedling'!AG56</f>
        <v>0</v>
      </c>
      <c r="AI8" s="76">
        <f>'MASTER_ ALL areas - No.seedling'!AH56</f>
        <v>0</v>
      </c>
      <c r="AJ8" s="77">
        <f t="shared" si="7"/>
        <v>0</v>
      </c>
      <c r="AK8" s="82">
        <f>'MASTER_ ALL areas - No.seedling'!AJ56</f>
        <v>0</v>
      </c>
      <c r="AL8" s="81">
        <f t="shared" si="8"/>
        <v>0</v>
      </c>
      <c r="AM8" s="621"/>
      <c r="AN8" s="617">
        <f>'MASTER_ ALL areas - No.seedling'!AM56</f>
        <v>220</v>
      </c>
      <c r="AO8" s="76">
        <f>'MASTER_ ALL areas - No.seedling'!AN56</f>
        <v>4</v>
      </c>
      <c r="AP8" s="77">
        <f t="shared" si="9"/>
        <v>0.36363636363636365</v>
      </c>
      <c r="AQ8" s="82">
        <f>'MASTER_ ALL areas - No.seedling'!AP56</f>
        <v>10</v>
      </c>
      <c r="AR8" s="77">
        <f t="shared" si="10"/>
        <v>0.90909090909090906</v>
      </c>
      <c r="AS8" s="82">
        <f>'MASTER_ ALL areas - No.seedling'!AR56</f>
        <v>380</v>
      </c>
      <c r="AT8" s="76">
        <f>'MASTER_ ALL areas - No.seedling'!AS56</f>
        <v>0</v>
      </c>
      <c r="AU8" s="77">
        <f t="shared" si="11"/>
        <v>0</v>
      </c>
      <c r="AV8" s="82">
        <f>'MASTER_ ALL areas - No.seedling'!AU56</f>
        <v>11</v>
      </c>
      <c r="AW8" s="77">
        <f t="shared" si="12"/>
        <v>0.57894736842105265</v>
      </c>
      <c r="AX8" s="71">
        <f>'MASTER_ ALL areas - No.seedling'!AW56</f>
        <v>40</v>
      </c>
      <c r="AY8" s="82">
        <f>'MASTER_ ALL areas - No.seedling'!AX56</f>
        <v>0</v>
      </c>
      <c r="AZ8" s="77">
        <f t="shared" si="13"/>
        <v>0</v>
      </c>
      <c r="BA8" s="82">
        <f>'MASTER_ ALL areas - No.seedling'!AZ56</f>
        <v>1</v>
      </c>
      <c r="BB8" s="77">
        <f t="shared" si="14"/>
        <v>0.5</v>
      </c>
      <c r="BC8" s="82">
        <f>'MASTER_ ALL areas - No.seedling'!BB56</f>
        <v>0</v>
      </c>
      <c r="BD8" s="76">
        <f>'MASTER_ ALL areas - No.seedling'!BC56</f>
        <v>0</v>
      </c>
      <c r="BE8" s="77">
        <f t="shared" si="15"/>
        <v>0</v>
      </c>
      <c r="BF8" s="82">
        <f>'MASTER_ ALL areas - No.seedling'!BE56</f>
        <v>0</v>
      </c>
      <c r="BG8" s="77">
        <f t="shared" si="16"/>
        <v>0</v>
      </c>
      <c r="BH8" s="82">
        <f>'MASTER_ ALL areas - No.seedling'!BG56</f>
        <v>0</v>
      </c>
      <c r="BI8" s="76">
        <f>'MASTER_ ALL areas - No.seedling'!BH56</f>
        <v>0</v>
      </c>
      <c r="BJ8" s="77">
        <f t="shared" si="17"/>
        <v>0</v>
      </c>
      <c r="BK8" s="82">
        <f>'MASTER_ ALL areas - No.seedling'!BJ56</f>
        <v>0</v>
      </c>
      <c r="BL8" s="77">
        <f t="shared" si="18"/>
        <v>0</v>
      </c>
      <c r="BM8" s="82">
        <f>'MASTER_ ALL areas - No.seedling'!BL56</f>
        <v>0</v>
      </c>
      <c r="BN8" s="76">
        <f>'MASTER_ ALL areas - No.seedling'!BM56</f>
        <v>0</v>
      </c>
      <c r="BO8" s="77">
        <f t="shared" si="19"/>
        <v>0</v>
      </c>
      <c r="BP8" s="82">
        <f>'MASTER_ ALL areas - No.seedling'!BO56</f>
        <v>0</v>
      </c>
      <c r="BQ8" s="77">
        <f t="shared" si="20"/>
        <v>0</v>
      </c>
      <c r="BR8" s="82">
        <f>'MASTER_ ALL areas - No.seedling'!BQ56</f>
        <v>0</v>
      </c>
      <c r="BS8" s="76">
        <f>'MASTER_ ALL areas - No.seedling'!BR56</f>
        <v>0</v>
      </c>
      <c r="BT8" s="77">
        <f t="shared" si="21"/>
        <v>0</v>
      </c>
      <c r="BU8" s="82">
        <f>'MASTER_ ALL areas - No.seedling'!BT56</f>
        <v>0</v>
      </c>
      <c r="BV8" s="77">
        <f t="shared" si="22"/>
        <v>0</v>
      </c>
      <c r="BW8" s="82">
        <f>'MASTER_ ALL areas - No.seedling'!BV56</f>
        <v>0</v>
      </c>
      <c r="BX8" s="76">
        <f>'MASTER_ ALL areas - No.seedling'!BW56</f>
        <v>0</v>
      </c>
      <c r="BY8" s="77">
        <f t="shared" si="23"/>
        <v>0</v>
      </c>
      <c r="BZ8" s="82">
        <f>'MASTER_ ALL areas - No.seedling'!BY56</f>
        <v>0</v>
      </c>
      <c r="CA8" s="81">
        <f t="shared" si="24"/>
        <v>0</v>
      </c>
      <c r="CB8" s="79"/>
      <c r="CC8" s="75">
        <f>'MASTER_ ALL areas - No.seedling'!CB56</f>
        <v>140</v>
      </c>
      <c r="CD8" s="76">
        <f>'MASTER_ ALL areas - No.seedling'!CC56</f>
        <v>1</v>
      </c>
      <c r="CE8" s="80">
        <f t="shared" si="25"/>
        <v>0.14285714285714285</v>
      </c>
      <c r="CF8" s="76">
        <f>'MASTER_ ALL areas - No.seedling'!CE56</f>
        <v>6</v>
      </c>
      <c r="CG8" s="81">
        <f t="shared" si="26"/>
        <v>0.8571428571428571</v>
      </c>
      <c r="CH8" s="75">
        <f>'MASTER_ ALL areas - No.seedling'!CG56</f>
        <v>80</v>
      </c>
      <c r="CI8" s="76">
        <f>'MASTER_ ALL areas - No.seedling'!CH56</f>
        <v>3</v>
      </c>
      <c r="CJ8" s="80">
        <f t="shared" si="27"/>
        <v>0.75</v>
      </c>
      <c r="CK8" s="76">
        <f>'MASTER_ ALL areas - No.seedling'!CJ56</f>
        <v>4</v>
      </c>
      <c r="CL8" s="81">
        <f t="shared" si="28"/>
        <v>1</v>
      </c>
      <c r="CM8" s="113">
        <f>'MASTER_ ALL areas - No.seedling'!CL56</f>
        <v>0</v>
      </c>
      <c r="CN8" s="76">
        <f>'MASTER_ ALL areas - No.seedling'!CM56</f>
        <v>0</v>
      </c>
      <c r="CO8" s="80">
        <f t="shared" si="29"/>
        <v>0</v>
      </c>
      <c r="CP8" s="76">
        <f>'MASTER_ ALL areas - No.seedling'!CO56</f>
        <v>0</v>
      </c>
      <c r="CQ8" s="81">
        <f t="shared" si="30"/>
        <v>0</v>
      </c>
      <c r="CR8" s="113">
        <f>'MASTER_ ALL areas - No.seedling'!CQ56</f>
        <v>0</v>
      </c>
      <c r="CS8" s="76">
        <f>'MASTER_ ALL areas - No.seedling'!CR56</f>
        <v>0</v>
      </c>
      <c r="CT8" s="80">
        <f t="shared" si="31"/>
        <v>0</v>
      </c>
      <c r="CU8" s="76">
        <f>'MASTER_ ALL areas - No.seedling'!CT56</f>
        <v>0</v>
      </c>
      <c r="CV8" s="81">
        <f t="shared" si="32"/>
        <v>0</v>
      </c>
      <c r="CW8" s="75">
        <f>'MASTER_ ALL areas - No.seedling'!CV56</f>
        <v>340</v>
      </c>
      <c r="CX8" s="76">
        <f>'MASTER_ ALL areas - No.seedling'!CW56</f>
        <v>0</v>
      </c>
      <c r="CY8" s="80">
        <f t="shared" si="33"/>
        <v>0</v>
      </c>
      <c r="CZ8" s="76">
        <f>'MASTER_ ALL areas - No.seedling'!CY56</f>
        <v>10</v>
      </c>
      <c r="DA8" s="81">
        <f t="shared" si="34"/>
        <v>0.58823529411764708</v>
      </c>
      <c r="DB8" s="75">
        <f>'MASTER_ ALL areas - No.seedling'!DA56</f>
        <v>40</v>
      </c>
      <c r="DC8" s="76">
        <f>'MASTER_ ALL areas - No.seedling'!DB56</f>
        <v>0</v>
      </c>
      <c r="DD8" s="80">
        <f t="shared" si="35"/>
        <v>0</v>
      </c>
      <c r="DE8" s="76">
        <f>'MASTER_ ALL areas - No.seedling'!DD56</f>
        <v>1</v>
      </c>
      <c r="DF8" s="81">
        <f t="shared" si="36"/>
        <v>0.5</v>
      </c>
      <c r="DG8" s="113">
        <f>'MASTER_ ALL areas - No.seedling'!DF56</f>
        <v>0</v>
      </c>
      <c r="DH8" s="76">
        <f>'MASTER_ ALL areas - No.seedling'!DG56</f>
        <v>0</v>
      </c>
      <c r="DI8" s="80">
        <f t="shared" si="37"/>
        <v>0</v>
      </c>
      <c r="DJ8" s="76">
        <f>'MASTER_ ALL areas - No.seedling'!DI56</f>
        <v>0</v>
      </c>
      <c r="DK8" s="81">
        <f t="shared" si="38"/>
        <v>0</v>
      </c>
      <c r="DL8" s="113">
        <f>'MASTER_ ALL areas - No.seedling'!DK56</f>
        <v>0</v>
      </c>
      <c r="DM8" s="76">
        <f>'MASTER_ ALL areas - No.seedling'!DL56</f>
        <v>0</v>
      </c>
      <c r="DN8" s="80">
        <f t="shared" si="39"/>
        <v>0</v>
      </c>
      <c r="DO8" s="76">
        <f>'MASTER_ ALL areas - No.seedling'!DN56</f>
        <v>0</v>
      </c>
      <c r="DP8" s="81">
        <f t="shared" si="40"/>
        <v>0</v>
      </c>
      <c r="DQ8" s="75">
        <f>'MASTER_ ALL areas - No.seedling'!DP56</f>
        <v>20</v>
      </c>
      <c r="DR8" s="76">
        <f>'MASTER_ ALL areas - No.seedling'!DQ56</f>
        <v>0</v>
      </c>
      <c r="DS8" s="80">
        <f t="shared" si="41"/>
        <v>0</v>
      </c>
      <c r="DT8" s="76">
        <f>'MASTER_ ALL areas - No.seedling'!DS56</f>
        <v>0</v>
      </c>
      <c r="DU8" s="81">
        <f t="shared" si="42"/>
        <v>0</v>
      </c>
      <c r="DV8" s="75">
        <f>'MASTER_ ALL areas - No.seedling'!DU56</f>
        <v>20</v>
      </c>
      <c r="DW8" s="76">
        <f>'MASTER_ ALL areas - No.seedling'!DV56</f>
        <v>0</v>
      </c>
      <c r="DX8" s="80">
        <f t="shared" si="43"/>
        <v>0</v>
      </c>
      <c r="DY8" s="76">
        <f>'MASTER_ ALL areas - No.seedling'!DX56</f>
        <v>1</v>
      </c>
      <c r="DZ8" s="81">
        <f t="shared" si="44"/>
        <v>1</v>
      </c>
      <c r="EA8" s="113">
        <f>'MASTER_ ALL areas - No.seedling'!DZ56</f>
        <v>0</v>
      </c>
      <c r="EB8" s="76">
        <f>'MASTER_ ALL areas - No.seedling'!EA56</f>
        <v>0</v>
      </c>
      <c r="EC8" s="80">
        <f t="shared" si="45"/>
        <v>0</v>
      </c>
      <c r="ED8" s="76">
        <f>'MASTER_ ALL areas - No.seedling'!EC56</f>
        <v>0</v>
      </c>
      <c r="EE8" s="81">
        <f t="shared" si="46"/>
        <v>0</v>
      </c>
      <c r="EF8" s="113">
        <f>'MASTER_ ALL areas - No.seedling'!EE56</f>
        <v>0</v>
      </c>
      <c r="EG8" s="76">
        <f>'MASTER_ ALL areas - No.seedling'!EF56</f>
        <v>0</v>
      </c>
      <c r="EH8" s="80">
        <f t="shared" si="47"/>
        <v>0</v>
      </c>
      <c r="EI8" s="76">
        <f>'MASTER_ ALL areas - No.seedling'!EH56</f>
        <v>0</v>
      </c>
      <c r="EJ8" s="81">
        <f t="shared" si="48"/>
        <v>0</v>
      </c>
      <c r="EK8" s="113">
        <f>'MASTER_ ALL areas - No.seedling'!EJ56</f>
        <v>0</v>
      </c>
      <c r="EL8" s="76">
        <f>'MASTER_ ALL areas - No.seedling'!EK56</f>
        <v>0</v>
      </c>
      <c r="EM8" s="80">
        <f t="shared" si="49"/>
        <v>0</v>
      </c>
      <c r="EN8" s="76">
        <f>'MASTER_ ALL areas - No.seedling'!EM56</f>
        <v>0</v>
      </c>
      <c r="EO8" s="81">
        <f t="shared" si="50"/>
        <v>0</v>
      </c>
      <c r="EP8" s="113">
        <f>'MASTER_ ALL areas - No.seedling'!EO56</f>
        <v>0</v>
      </c>
      <c r="EQ8" s="76">
        <f>'MASTER_ ALL areas - No.seedling'!EP56</f>
        <v>0</v>
      </c>
      <c r="ER8" s="80">
        <f t="shared" si="51"/>
        <v>0</v>
      </c>
      <c r="ES8" s="76">
        <f>'MASTER_ ALL areas - No.seedling'!ER56</f>
        <v>0</v>
      </c>
      <c r="ET8" s="81">
        <f t="shared" si="52"/>
        <v>0</v>
      </c>
      <c r="EU8" s="113">
        <f>'MASTER_ ALL areas - No.seedling'!ET56</f>
        <v>0</v>
      </c>
      <c r="EV8" s="76">
        <f>'MASTER_ ALL areas - No.seedling'!EU56</f>
        <v>0</v>
      </c>
      <c r="EW8" s="80">
        <f t="shared" si="53"/>
        <v>0</v>
      </c>
      <c r="EX8" s="76">
        <f>'MASTER_ ALL areas - No.seedling'!EW56</f>
        <v>0</v>
      </c>
      <c r="EY8" s="81">
        <f t="shared" si="54"/>
        <v>0</v>
      </c>
      <c r="EZ8" s="113">
        <f>'MASTER_ ALL areas - No.seedling'!EY56</f>
        <v>0</v>
      </c>
      <c r="FA8" s="76">
        <f>'MASTER_ ALL areas - No.seedling'!EZ56</f>
        <v>0</v>
      </c>
      <c r="FB8" s="80">
        <f t="shared" si="55"/>
        <v>0</v>
      </c>
      <c r="FC8" s="76">
        <f>'MASTER_ ALL areas - No.seedling'!FB56</f>
        <v>0</v>
      </c>
      <c r="FD8" s="81">
        <f t="shared" si="56"/>
        <v>0</v>
      </c>
      <c r="FE8" s="113">
        <f>'MASTER_ ALL areas - No.seedling'!FD56</f>
        <v>0</v>
      </c>
      <c r="FF8" s="76">
        <f>'MASTER_ ALL areas - No.seedling'!FE56</f>
        <v>0</v>
      </c>
      <c r="FG8" s="80">
        <f t="shared" si="57"/>
        <v>0</v>
      </c>
      <c r="FH8" s="76">
        <f>'MASTER_ ALL areas - No.seedling'!FG56</f>
        <v>0</v>
      </c>
      <c r="FI8" s="81">
        <f t="shared" si="58"/>
        <v>0</v>
      </c>
      <c r="FJ8" s="113">
        <f>'MASTER_ ALL areas - No.seedling'!FI56</f>
        <v>0</v>
      </c>
      <c r="FK8" s="76">
        <f>'MASTER_ ALL areas - No.seedling'!FJ56</f>
        <v>0</v>
      </c>
      <c r="FL8" s="80">
        <f t="shared" si="59"/>
        <v>0</v>
      </c>
      <c r="FM8" s="76">
        <f>'MASTER_ ALL areas - No.seedling'!FL56</f>
        <v>0</v>
      </c>
      <c r="FN8" s="81">
        <f t="shared" si="60"/>
        <v>0</v>
      </c>
      <c r="FO8" s="113">
        <f>'MASTER_ ALL areas - No.seedling'!FN56</f>
        <v>0</v>
      </c>
      <c r="FP8" s="76">
        <f>'MASTER_ ALL areas - No.seedling'!FO56</f>
        <v>0</v>
      </c>
      <c r="FQ8" s="80">
        <f t="shared" si="61"/>
        <v>0</v>
      </c>
      <c r="FR8" s="76">
        <f>'MASTER_ ALL areas - No.seedling'!FQ56</f>
        <v>0</v>
      </c>
      <c r="FS8" s="81">
        <f t="shared" si="62"/>
        <v>0</v>
      </c>
      <c r="FT8" s="113">
        <f>'MASTER_ ALL areas - No.seedling'!FS56</f>
        <v>0</v>
      </c>
      <c r="FU8" s="76">
        <f>'MASTER_ ALL areas - No.seedling'!FT56</f>
        <v>0</v>
      </c>
      <c r="FV8" s="80">
        <f t="shared" si="63"/>
        <v>0</v>
      </c>
      <c r="FW8" s="76">
        <f>'MASTER_ ALL areas - No.seedling'!FV56</f>
        <v>0</v>
      </c>
      <c r="FX8" s="81">
        <f t="shared" si="64"/>
        <v>0</v>
      </c>
      <c r="FY8" s="113">
        <f>'MASTER_ ALL areas - No.seedling'!FX56</f>
        <v>0</v>
      </c>
      <c r="FZ8" s="76">
        <f>'MASTER_ ALL areas - No.seedling'!FY56</f>
        <v>0</v>
      </c>
      <c r="GA8" s="80">
        <f t="shared" si="65"/>
        <v>0</v>
      </c>
      <c r="GB8" s="76">
        <f>'MASTER_ ALL areas - No.seedling'!GA56</f>
        <v>0</v>
      </c>
      <c r="GC8" s="81">
        <f t="shared" si="66"/>
        <v>0</v>
      </c>
      <c r="GD8" s="113">
        <f>'MASTER_ ALL areas - No.seedling'!GC56</f>
        <v>0</v>
      </c>
      <c r="GE8" s="76">
        <f>'MASTER_ ALL areas - No.seedling'!GD56</f>
        <v>0</v>
      </c>
      <c r="GF8" s="80">
        <f t="shared" si="67"/>
        <v>0</v>
      </c>
      <c r="GG8" s="76">
        <f>'MASTER_ ALL areas - No.seedling'!GF56</f>
        <v>0</v>
      </c>
      <c r="GH8" s="81">
        <f t="shared" si="68"/>
        <v>0</v>
      </c>
      <c r="GI8" s="113">
        <f>'MASTER_ ALL areas - No.seedling'!GH56</f>
        <v>0</v>
      </c>
      <c r="GJ8" s="76">
        <f>'MASTER_ ALL areas - No.seedling'!GI56</f>
        <v>0</v>
      </c>
      <c r="GK8" s="80">
        <f t="shared" si="69"/>
        <v>0</v>
      </c>
      <c r="GL8" s="76">
        <f>'MASTER_ ALL areas - No.seedling'!GK56</f>
        <v>0</v>
      </c>
      <c r="GM8" s="81">
        <f t="shared" si="70"/>
        <v>0</v>
      </c>
      <c r="GN8" s="113">
        <f>'MASTER_ ALL areas - No.seedling'!GM56</f>
        <v>0</v>
      </c>
      <c r="GO8" s="76">
        <f>'MASTER_ ALL areas - No.seedling'!GN56</f>
        <v>0</v>
      </c>
      <c r="GP8" s="80">
        <f t="shared" si="71"/>
        <v>0</v>
      </c>
      <c r="GQ8" s="76">
        <f>'MASTER_ ALL areas - No.seedling'!GP56</f>
        <v>0</v>
      </c>
      <c r="GR8" s="81">
        <f t="shared" si="72"/>
        <v>0</v>
      </c>
      <c r="GS8" s="113">
        <f>'MASTER_ ALL areas - No.seedling'!GR56</f>
        <v>0</v>
      </c>
      <c r="GT8" s="76">
        <f>'MASTER_ ALL areas - No.seedling'!GS56</f>
        <v>0</v>
      </c>
      <c r="GU8" s="80">
        <f t="shared" si="73"/>
        <v>0</v>
      </c>
      <c r="GV8" s="76">
        <f>'MASTER_ ALL areas - No.seedling'!GU56</f>
        <v>0</v>
      </c>
      <c r="GW8" s="81">
        <f t="shared" si="74"/>
        <v>0</v>
      </c>
      <c r="GX8" s="113">
        <f>'MASTER_ ALL areas - No.seedling'!GW56</f>
        <v>0</v>
      </c>
      <c r="GY8" s="76">
        <f>'MASTER_ ALL areas - No.seedling'!GX56</f>
        <v>0</v>
      </c>
      <c r="GZ8" s="80">
        <f t="shared" si="75"/>
        <v>0</v>
      </c>
      <c r="HA8" s="76">
        <f>'MASTER_ ALL areas - No.seedling'!GZ56</f>
        <v>0</v>
      </c>
      <c r="HB8" s="81">
        <f t="shared" si="76"/>
        <v>0</v>
      </c>
      <c r="HC8" s="113">
        <f>'MASTER_ ALL areas - No.seedling'!HB56</f>
        <v>0</v>
      </c>
      <c r="HD8" s="76">
        <f>'MASTER_ ALL areas - No.seedling'!HC56</f>
        <v>0</v>
      </c>
      <c r="HE8" s="80">
        <f t="shared" si="77"/>
        <v>0</v>
      </c>
      <c r="HF8" s="76">
        <f>'MASTER_ ALL areas - No.seedling'!HE56</f>
        <v>0</v>
      </c>
      <c r="HG8" s="81">
        <f t="shared" si="78"/>
        <v>0</v>
      </c>
      <c r="HH8" s="113">
        <f>'MASTER_ ALL areas - No.seedling'!HG56</f>
        <v>0</v>
      </c>
      <c r="HI8" s="76">
        <f>'MASTER_ ALL areas - No.seedling'!HH56</f>
        <v>0</v>
      </c>
      <c r="HJ8" s="80">
        <f t="shared" si="79"/>
        <v>0</v>
      </c>
      <c r="HK8" s="76">
        <f>'MASTER_ ALL areas - No.seedling'!HJ56</f>
        <v>0</v>
      </c>
      <c r="HL8" s="81">
        <f t="shared" si="80"/>
        <v>0</v>
      </c>
      <c r="HM8" s="113">
        <f>'MASTER_ ALL areas - No.seedling'!HL56</f>
        <v>0</v>
      </c>
      <c r="HN8" s="76">
        <f>'MASTER_ ALL areas - No.seedling'!HM56</f>
        <v>0</v>
      </c>
      <c r="HO8" s="80">
        <f t="shared" si="81"/>
        <v>0</v>
      </c>
      <c r="HP8" s="76">
        <f>'MASTER_ ALL areas - No.seedling'!HO56</f>
        <v>0</v>
      </c>
      <c r="HQ8" s="81">
        <f t="shared" si="82"/>
        <v>0</v>
      </c>
      <c r="HR8" s="113">
        <f>'MASTER_ ALL areas - No.seedling'!HQ56</f>
        <v>0</v>
      </c>
      <c r="HS8" s="76">
        <f>'MASTER_ ALL areas - No.seedling'!HR56</f>
        <v>0</v>
      </c>
      <c r="HT8" s="80">
        <f t="shared" si="83"/>
        <v>0</v>
      </c>
      <c r="HU8" s="76">
        <f>'MASTER_ ALL areas - No.seedling'!HT56</f>
        <v>0</v>
      </c>
      <c r="HV8" s="81">
        <f t="shared" si="84"/>
        <v>0</v>
      </c>
      <c r="HW8" s="113">
        <f>'MASTER_ ALL areas - No.seedling'!HV56</f>
        <v>0</v>
      </c>
      <c r="HX8" s="76">
        <f>'MASTER_ ALL areas - No.seedling'!HW56</f>
        <v>0</v>
      </c>
      <c r="HY8" s="80">
        <f t="shared" si="85"/>
        <v>0</v>
      </c>
      <c r="HZ8" s="76">
        <f>'MASTER_ ALL areas - No.seedling'!HY56</f>
        <v>0</v>
      </c>
      <c r="IA8" s="81">
        <f t="shared" si="86"/>
        <v>0</v>
      </c>
      <c r="IB8" s="113">
        <f>'MASTER_ ALL areas - No.seedling'!IA56</f>
        <v>0</v>
      </c>
      <c r="IC8" s="76">
        <f>'MASTER_ ALL areas - No.seedling'!IB56</f>
        <v>0</v>
      </c>
      <c r="ID8" s="80">
        <f t="shared" si="87"/>
        <v>0</v>
      </c>
      <c r="IE8" s="76">
        <f>'MASTER_ ALL areas - No.seedling'!ID56</f>
        <v>0</v>
      </c>
      <c r="IF8" s="85">
        <f t="shared" si="88"/>
        <v>0</v>
      </c>
      <c r="IG8" s="86" t="s">
        <v>230</v>
      </c>
      <c r="IH8" s="87"/>
    </row>
    <row r="9" spans="2:242" ht="33" customHeight="1" x14ac:dyDescent="0.25">
      <c r="B9" s="420">
        <v>53</v>
      </c>
      <c r="C9" s="421" t="s">
        <v>231</v>
      </c>
      <c r="D9" s="422">
        <v>221593</v>
      </c>
      <c r="E9" s="423">
        <v>932473</v>
      </c>
      <c r="F9" s="424" t="s">
        <v>89</v>
      </c>
      <c r="G9" s="88" t="s">
        <v>194</v>
      </c>
      <c r="H9" s="459">
        <f>'MASTER_ ALL areas - No.seedling'!G57</f>
        <v>4</v>
      </c>
      <c r="I9" s="70">
        <f>'MASTER_ ALL areas - No.seedling'!H57</f>
        <v>0.8</v>
      </c>
      <c r="J9" s="71">
        <f>'MASTER_ ALL areas - No.seedling'!I57</f>
        <v>43.6</v>
      </c>
      <c r="K9" s="72">
        <f>'MASTER_ ALL areas - No.seedling'!J57</f>
        <v>16</v>
      </c>
      <c r="L9" s="73">
        <f t="shared" si="0"/>
        <v>320</v>
      </c>
      <c r="M9" s="74">
        <f>'MASTER_ ALL areas - No.seedling'!L57</f>
        <v>320</v>
      </c>
      <c r="N9" s="113">
        <f>'MASTER_ ALL areas - No.seedling'!M57</f>
        <v>0</v>
      </c>
      <c r="O9" s="114">
        <f>'MASTER_ ALL areas - No.seedling'!N57</f>
        <v>5</v>
      </c>
      <c r="P9" s="80">
        <f>'MASTER_ ALL areas - No.seedling'!O57</f>
        <v>0</v>
      </c>
      <c r="Q9" s="81">
        <f>'MASTER_ ALL areas - No.seedling'!P57</f>
        <v>0.3125</v>
      </c>
      <c r="R9" s="621"/>
      <c r="S9" s="617">
        <f>'MASTER_ ALL areas - No.seedling'!R57</f>
        <v>280</v>
      </c>
      <c r="T9" s="76">
        <f>'MASTER_ ALL areas - No.seedling'!S57</f>
        <v>0</v>
      </c>
      <c r="U9" s="77">
        <f t="shared" si="1"/>
        <v>0</v>
      </c>
      <c r="V9" s="82">
        <f>'MASTER_ ALL areas - No.seedling'!U57</f>
        <v>5</v>
      </c>
      <c r="W9" s="80">
        <f t="shared" si="2"/>
        <v>0.35714285714285715</v>
      </c>
      <c r="X9" s="619">
        <f>'MASTER_ ALL areas - No.seedling'!W57</f>
        <v>40</v>
      </c>
      <c r="Y9" s="82">
        <f>'MASTER_ ALL areas - No.seedling'!X57</f>
        <v>0</v>
      </c>
      <c r="Z9" s="77">
        <f t="shared" si="3"/>
        <v>0</v>
      </c>
      <c r="AA9" s="82">
        <f>'MASTER_ ALL areas - No.seedling'!Z57</f>
        <v>0</v>
      </c>
      <c r="AB9" s="80">
        <f t="shared" si="4"/>
        <v>0</v>
      </c>
      <c r="AC9" s="76">
        <f>'MASTER_ ALL areas - No.seedling'!AB57</f>
        <v>0</v>
      </c>
      <c r="AD9" s="76">
        <f>'MASTER_ ALL areas - No.seedling'!AC57</f>
        <v>0</v>
      </c>
      <c r="AE9" s="77">
        <f t="shared" si="5"/>
        <v>0</v>
      </c>
      <c r="AF9" s="82">
        <f>'MASTER_ ALL areas - No.seedling'!AE57</f>
        <v>0</v>
      </c>
      <c r="AG9" s="80">
        <f t="shared" si="6"/>
        <v>0</v>
      </c>
      <c r="AH9" s="76">
        <f>'MASTER_ ALL areas - No.seedling'!AG57</f>
        <v>0</v>
      </c>
      <c r="AI9" s="76">
        <f>'MASTER_ ALL areas - No.seedling'!AH57</f>
        <v>0</v>
      </c>
      <c r="AJ9" s="77">
        <f t="shared" si="7"/>
        <v>0</v>
      </c>
      <c r="AK9" s="82">
        <f>'MASTER_ ALL areas - No.seedling'!AJ57</f>
        <v>0</v>
      </c>
      <c r="AL9" s="81">
        <f t="shared" si="8"/>
        <v>0</v>
      </c>
      <c r="AM9" s="621"/>
      <c r="AN9" s="617">
        <f>'MASTER_ ALL areas - No.seedling'!AM57</f>
        <v>0</v>
      </c>
      <c r="AO9" s="76">
        <f>'MASTER_ ALL areas - No.seedling'!AN57</f>
        <v>0</v>
      </c>
      <c r="AP9" s="77">
        <f t="shared" si="9"/>
        <v>0</v>
      </c>
      <c r="AQ9" s="82">
        <f>'MASTER_ ALL areas - No.seedling'!AP57</f>
        <v>0</v>
      </c>
      <c r="AR9" s="77">
        <f t="shared" si="10"/>
        <v>0</v>
      </c>
      <c r="AS9" s="82">
        <f>'MASTER_ ALL areas - No.seedling'!AR57</f>
        <v>320</v>
      </c>
      <c r="AT9" s="76">
        <f>'MASTER_ ALL areas - No.seedling'!AS57</f>
        <v>0</v>
      </c>
      <c r="AU9" s="77">
        <f t="shared" si="11"/>
        <v>0</v>
      </c>
      <c r="AV9" s="82">
        <f>'MASTER_ ALL areas - No.seedling'!AU57</f>
        <v>5</v>
      </c>
      <c r="AW9" s="77">
        <f t="shared" si="12"/>
        <v>0.3125</v>
      </c>
      <c r="AX9" s="71">
        <f>'MASTER_ ALL areas - No.seedling'!AW57</f>
        <v>0</v>
      </c>
      <c r="AY9" s="82">
        <f>'MASTER_ ALL areas - No.seedling'!AX57</f>
        <v>0</v>
      </c>
      <c r="AZ9" s="77">
        <f t="shared" si="13"/>
        <v>0</v>
      </c>
      <c r="BA9" s="82">
        <f>'MASTER_ ALL areas - No.seedling'!AZ57</f>
        <v>0</v>
      </c>
      <c r="BB9" s="77">
        <f t="shared" si="14"/>
        <v>0</v>
      </c>
      <c r="BC9" s="82">
        <f>'MASTER_ ALL areas - No.seedling'!BB57</f>
        <v>0</v>
      </c>
      <c r="BD9" s="76">
        <f>'MASTER_ ALL areas - No.seedling'!BC57</f>
        <v>0</v>
      </c>
      <c r="BE9" s="77">
        <f t="shared" si="15"/>
        <v>0</v>
      </c>
      <c r="BF9" s="82">
        <f>'MASTER_ ALL areas - No.seedling'!BE57</f>
        <v>0</v>
      </c>
      <c r="BG9" s="77">
        <f t="shared" si="16"/>
        <v>0</v>
      </c>
      <c r="BH9" s="82">
        <f>'MASTER_ ALL areas - No.seedling'!BG57</f>
        <v>0</v>
      </c>
      <c r="BI9" s="76">
        <f>'MASTER_ ALL areas - No.seedling'!BH57</f>
        <v>0</v>
      </c>
      <c r="BJ9" s="77">
        <f t="shared" si="17"/>
        <v>0</v>
      </c>
      <c r="BK9" s="82">
        <f>'MASTER_ ALL areas - No.seedling'!BJ57</f>
        <v>0</v>
      </c>
      <c r="BL9" s="77">
        <f t="shared" si="18"/>
        <v>0</v>
      </c>
      <c r="BM9" s="82">
        <f>'MASTER_ ALL areas - No.seedling'!BL57</f>
        <v>0</v>
      </c>
      <c r="BN9" s="76">
        <f>'MASTER_ ALL areas - No.seedling'!BM57</f>
        <v>0</v>
      </c>
      <c r="BO9" s="77">
        <f t="shared" si="19"/>
        <v>0</v>
      </c>
      <c r="BP9" s="82">
        <f>'MASTER_ ALL areas - No.seedling'!BO57</f>
        <v>0</v>
      </c>
      <c r="BQ9" s="77">
        <f t="shared" si="20"/>
        <v>0</v>
      </c>
      <c r="BR9" s="82">
        <f>'MASTER_ ALL areas - No.seedling'!BQ57</f>
        <v>0</v>
      </c>
      <c r="BS9" s="76">
        <f>'MASTER_ ALL areas - No.seedling'!BR57</f>
        <v>0</v>
      </c>
      <c r="BT9" s="77">
        <f t="shared" si="21"/>
        <v>0</v>
      </c>
      <c r="BU9" s="82">
        <f>'MASTER_ ALL areas - No.seedling'!BT57</f>
        <v>0</v>
      </c>
      <c r="BV9" s="77">
        <f t="shared" si="22"/>
        <v>0</v>
      </c>
      <c r="BW9" s="82">
        <f>'MASTER_ ALL areas - No.seedling'!BV57</f>
        <v>0</v>
      </c>
      <c r="BX9" s="76">
        <f>'MASTER_ ALL areas - No.seedling'!BW57</f>
        <v>0</v>
      </c>
      <c r="BY9" s="77">
        <f t="shared" si="23"/>
        <v>0</v>
      </c>
      <c r="BZ9" s="82">
        <f>'MASTER_ ALL areas - No.seedling'!BY57</f>
        <v>0</v>
      </c>
      <c r="CA9" s="81">
        <f t="shared" si="24"/>
        <v>0</v>
      </c>
      <c r="CB9" s="79"/>
      <c r="CC9" s="113">
        <f>'MASTER_ ALL areas - No.seedling'!CB57</f>
        <v>0</v>
      </c>
      <c r="CD9" s="76">
        <f>'MASTER_ ALL areas - No.seedling'!CC57</f>
        <v>0</v>
      </c>
      <c r="CE9" s="80">
        <f t="shared" si="25"/>
        <v>0</v>
      </c>
      <c r="CF9" s="76">
        <f>'MASTER_ ALL areas - No.seedling'!CE57</f>
        <v>0</v>
      </c>
      <c r="CG9" s="81">
        <f t="shared" si="26"/>
        <v>0</v>
      </c>
      <c r="CH9" s="113">
        <f>'MASTER_ ALL areas - No.seedling'!CG57</f>
        <v>0</v>
      </c>
      <c r="CI9" s="76">
        <f>'MASTER_ ALL areas - No.seedling'!CH57</f>
        <v>0</v>
      </c>
      <c r="CJ9" s="80">
        <f t="shared" si="27"/>
        <v>0</v>
      </c>
      <c r="CK9" s="76">
        <f>'MASTER_ ALL areas - No.seedling'!CJ57</f>
        <v>0</v>
      </c>
      <c r="CL9" s="81">
        <f t="shared" si="28"/>
        <v>0</v>
      </c>
      <c r="CM9" s="113">
        <f>'MASTER_ ALL areas - No.seedling'!CL57</f>
        <v>0</v>
      </c>
      <c r="CN9" s="76">
        <f>'MASTER_ ALL areas - No.seedling'!CM57</f>
        <v>0</v>
      </c>
      <c r="CO9" s="80">
        <f t="shared" si="29"/>
        <v>0</v>
      </c>
      <c r="CP9" s="76">
        <f>'MASTER_ ALL areas - No.seedling'!CO57</f>
        <v>0</v>
      </c>
      <c r="CQ9" s="81">
        <f t="shared" si="30"/>
        <v>0</v>
      </c>
      <c r="CR9" s="113">
        <f>'MASTER_ ALL areas - No.seedling'!CQ57</f>
        <v>0</v>
      </c>
      <c r="CS9" s="76">
        <f>'MASTER_ ALL areas - No.seedling'!CR57</f>
        <v>0</v>
      </c>
      <c r="CT9" s="80">
        <f t="shared" si="31"/>
        <v>0</v>
      </c>
      <c r="CU9" s="76">
        <f>'MASTER_ ALL areas - No.seedling'!CT57</f>
        <v>0</v>
      </c>
      <c r="CV9" s="81">
        <f t="shared" si="32"/>
        <v>0</v>
      </c>
      <c r="CW9" s="75">
        <f>'MASTER_ ALL areas - No.seedling'!CV57</f>
        <v>280</v>
      </c>
      <c r="CX9" s="76">
        <f>'MASTER_ ALL areas - No.seedling'!CW57</f>
        <v>0</v>
      </c>
      <c r="CY9" s="80">
        <f t="shared" si="33"/>
        <v>0</v>
      </c>
      <c r="CZ9" s="76">
        <f>'MASTER_ ALL areas - No.seedling'!CY57</f>
        <v>5</v>
      </c>
      <c r="DA9" s="81">
        <f t="shared" si="34"/>
        <v>0.35714285714285715</v>
      </c>
      <c r="DB9" s="75">
        <f>'MASTER_ ALL areas - No.seedling'!DA57</f>
        <v>40</v>
      </c>
      <c r="DC9" s="76">
        <f>'MASTER_ ALL areas - No.seedling'!DB57</f>
        <v>0</v>
      </c>
      <c r="DD9" s="80">
        <f t="shared" si="35"/>
        <v>0</v>
      </c>
      <c r="DE9" s="76">
        <f>'MASTER_ ALL areas - No.seedling'!DD57</f>
        <v>0</v>
      </c>
      <c r="DF9" s="81">
        <f t="shared" si="36"/>
        <v>0</v>
      </c>
      <c r="DG9" s="113">
        <f>'MASTER_ ALL areas - No.seedling'!DF57</f>
        <v>0</v>
      </c>
      <c r="DH9" s="76">
        <f>'MASTER_ ALL areas - No.seedling'!DG57</f>
        <v>0</v>
      </c>
      <c r="DI9" s="80">
        <f t="shared" si="37"/>
        <v>0</v>
      </c>
      <c r="DJ9" s="76">
        <f>'MASTER_ ALL areas - No.seedling'!DI57</f>
        <v>0</v>
      </c>
      <c r="DK9" s="81">
        <f t="shared" si="38"/>
        <v>0</v>
      </c>
      <c r="DL9" s="113">
        <f>'MASTER_ ALL areas - No.seedling'!DK57</f>
        <v>0</v>
      </c>
      <c r="DM9" s="76">
        <f>'MASTER_ ALL areas - No.seedling'!DL57</f>
        <v>0</v>
      </c>
      <c r="DN9" s="80">
        <f t="shared" si="39"/>
        <v>0</v>
      </c>
      <c r="DO9" s="76">
        <f>'MASTER_ ALL areas - No.seedling'!DN57</f>
        <v>0</v>
      </c>
      <c r="DP9" s="81">
        <f t="shared" si="40"/>
        <v>0</v>
      </c>
      <c r="DQ9" s="113">
        <f>'MASTER_ ALL areas - No.seedling'!DP57</f>
        <v>0</v>
      </c>
      <c r="DR9" s="76">
        <f>'MASTER_ ALL areas - No.seedling'!DQ57</f>
        <v>0</v>
      </c>
      <c r="DS9" s="80">
        <f t="shared" si="41"/>
        <v>0</v>
      </c>
      <c r="DT9" s="76">
        <f>'MASTER_ ALL areas - No.seedling'!DS57</f>
        <v>0</v>
      </c>
      <c r="DU9" s="81">
        <f t="shared" si="42"/>
        <v>0</v>
      </c>
      <c r="DV9" s="113">
        <f>'MASTER_ ALL areas - No.seedling'!DU57</f>
        <v>0</v>
      </c>
      <c r="DW9" s="76">
        <f>'MASTER_ ALL areas - No.seedling'!DV57</f>
        <v>0</v>
      </c>
      <c r="DX9" s="80">
        <f t="shared" si="43"/>
        <v>0</v>
      </c>
      <c r="DY9" s="76">
        <f>'MASTER_ ALL areas - No.seedling'!DX57</f>
        <v>0</v>
      </c>
      <c r="DZ9" s="81">
        <f t="shared" si="44"/>
        <v>0</v>
      </c>
      <c r="EA9" s="113">
        <f>'MASTER_ ALL areas - No.seedling'!DZ57</f>
        <v>0</v>
      </c>
      <c r="EB9" s="76">
        <f>'MASTER_ ALL areas - No.seedling'!EA57</f>
        <v>0</v>
      </c>
      <c r="EC9" s="80">
        <f t="shared" si="45"/>
        <v>0</v>
      </c>
      <c r="ED9" s="76">
        <f>'MASTER_ ALL areas - No.seedling'!EC57</f>
        <v>0</v>
      </c>
      <c r="EE9" s="81">
        <f t="shared" si="46"/>
        <v>0</v>
      </c>
      <c r="EF9" s="113">
        <f>'MASTER_ ALL areas - No.seedling'!EE57</f>
        <v>0</v>
      </c>
      <c r="EG9" s="76">
        <f>'MASTER_ ALL areas - No.seedling'!EF57</f>
        <v>0</v>
      </c>
      <c r="EH9" s="80">
        <f t="shared" si="47"/>
        <v>0</v>
      </c>
      <c r="EI9" s="76">
        <f>'MASTER_ ALL areas - No.seedling'!EH57</f>
        <v>0</v>
      </c>
      <c r="EJ9" s="81">
        <f t="shared" si="48"/>
        <v>0</v>
      </c>
      <c r="EK9" s="113">
        <f>'MASTER_ ALL areas - No.seedling'!EJ57</f>
        <v>0</v>
      </c>
      <c r="EL9" s="76">
        <f>'MASTER_ ALL areas - No.seedling'!EK57</f>
        <v>0</v>
      </c>
      <c r="EM9" s="80">
        <f t="shared" si="49"/>
        <v>0</v>
      </c>
      <c r="EN9" s="76">
        <f>'MASTER_ ALL areas - No.seedling'!EM57</f>
        <v>0</v>
      </c>
      <c r="EO9" s="81">
        <f t="shared" si="50"/>
        <v>0</v>
      </c>
      <c r="EP9" s="113">
        <f>'MASTER_ ALL areas - No.seedling'!EO57</f>
        <v>0</v>
      </c>
      <c r="EQ9" s="76">
        <f>'MASTER_ ALL areas - No.seedling'!EP57</f>
        <v>0</v>
      </c>
      <c r="ER9" s="80">
        <f t="shared" si="51"/>
        <v>0</v>
      </c>
      <c r="ES9" s="76">
        <f>'MASTER_ ALL areas - No.seedling'!ER57</f>
        <v>0</v>
      </c>
      <c r="ET9" s="81">
        <f t="shared" si="52"/>
        <v>0</v>
      </c>
      <c r="EU9" s="113">
        <f>'MASTER_ ALL areas - No.seedling'!ET57</f>
        <v>0</v>
      </c>
      <c r="EV9" s="76">
        <f>'MASTER_ ALL areas - No.seedling'!EU57</f>
        <v>0</v>
      </c>
      <c r="EW9" s="80">
        <f t="shared" si="53"/>
        <v>0</v>
      </c>
      <c r="EX9" s="76">
        <f>'MASTER_ ALL areas - No.seedling'!EW57</f>
        <v>0</v>
      </c>
      <c r="EY9" s="81">
        <f t="shared" si="54"/>
        <v>0</v>
      </c>
      <c r="EZ9" s="113">
        <f>'MASTER_ ALL areas - No.seedling'!EY57</f>
        <v>0</v>
      </c>
      <c r="FA9" s="76">
        <f>'MASTER_ ALL areas - No.seedling'!EZ57</f>
        <v>0</v>
      </c>
      <c r="FB9" s="80">
        <f t="shared" si="55"/>
        <v>0</v>
      </c>
      <c r="FC9" s="76">
        <f>'MASTER_ ALL areas - No.seedling'!FB57</f>
        <v>0</v>
      </c>
      <c r="FD9" s="81">
        <f t="shared" si="56"/>
        <v>0</v>
      </c>
      <c r="FE9" s="113">
        <f>'MASTER_ ALL areas - No.seedling'!FD57</f>
        <v>0</v>
      </c>
      <c r="FF9" s="76">
        <f>'MASTER_ ALL areas - No.seedling'!FE57</f>
        <v>0</v>
      </c>
      <c r="FG9" s="80">
        <f t="shared" si="57"/>
        <v>0</v>
      </c>
      <c r="FH9" s="76">
        <f>'MASTER_ ALL areas - No.seedling'!FG57</f>
        <v>0</v>
      </c>
      <c r="FI9" s="81">
        <f t="shared" si="58"/>
        <v>0</v>
      </c>
      <c r="FJ9" s="113">
        <f>'MASTER_ ALL areas - No.seedling'!FI57</f>
        <v>0</v>
      </c>
      <c r="FK9" s="76">
        <f>'MASTER_ ALL areas - No.seedling'!FJ57</f>
        <v>0</v>
      </c>
      <c r="FL9" s="80">
        <f t="shared" si="59"/>
        <v>0</v>
      </c>
      <c r="FM9" s="76">
        <f>'MASTER_ ALL areas - No.seedling'!FL57</f>
        <v>0</v>
      </c>
      <c r="FN9" s="81">
        <f t="shared" si="60"/>
        <v>0</v>
      </c>
      <c r="FO9" s="113">
        <f>'MASTER_ ALL areas - No.seedling'!FN57</f>
        <v>0</v>
      </c>
      <c r="FP9" s="76">
        <f>'MASTER_ ALL areas - No.seedling'!FO57</f>
        <v>0</v>
      </c>
      <c r="FQ9" s="80">
        <f t="shared" si="61"/>
        <v>0</v>
      </c>
      <c r="FR9" s="76">
        <f>'MASTER_ ALL areas - No.seedling'!FQ57</f>
        <v>0</v>
      </c>
      <c r="FS9" s="81">
        <f t="shared" si="62"/>
        <v>0</v>
      </c>
      <c r="FT9" s="113">
        <f>'MASTER_ ALL areas - No.seedling'!FS57</f>
        <v>0</v>
      </c>
      <c r="FU9" s="76">
        <f>'MASTER_ ALL areas - No.seedling'!FT57</f>
        <v>0</v>
      </c>
      <c r="FV9" s="80">
        <f t="shared" si="63"/>
        <v>0</v>
      </c>
      <c r="FW9" s="76">
        <f>'MASTER_ ALL areas - No.seedling'!FV57</f>
        <v>0</v>
      </c>
      <c r="FX9" s="81">
        <f t="shared" si="64"/>
        <v>0</v>
      </c>
      <c r="FY9" s="113">
        <f>'MASTER_ ALL areas - No.seedling'!FX57</f>
        <v>0</v>
      </c>
      <c r="FZ9" s="76">
        <f>'MASTER_ ALL areas - No.seedling'!FY57</f>
        <v>0</v>
      </c>
      <c r="GA9" s="80">
        <f t="shared" si="65"/>
        <v>0</v>
      </c>
      <c r="GB9" s="76">
        <f>'MASTER_ ALL areas - No.seedling'!GA57</f>
        <v>0</v>
      </c>
      <c r="GC9" s="81">
        <f t="shared" si="66"/>
        <v>0</v>
      </c>
      <c r="GD9" s="113">
        <f>'MASTER_ ALL areas - No.seedling'!GC57</f>
        <v>0</v>
      </c>
      <c r="GE9" s="76">
        <f>'MASTER_ ALL areas - No.seedling'!GD57</f>
        <v>0</v>
      </c>
      <c r="GF9" s="80">
        <f t="shared" si="67"/>
        <v>0</v>
      </c>
      <c r="GG9" s="76">
        <f>'MASTER_ ALL areas - No.seedling'!GF57</f>
        <v>0</v>
      </c>
      <c r="GH9" s="81">
        <f t="shared" si="68"/>
        <v>0</v>
      </c>
      <c r="GI9" s="113">
        <f>'MASTER_ ALL areas - No.seedling'!GH57</f>
        <v>0</v>
      </c>
      <c r="GJ9" s="76">
        <f>'MASTER_ ALL areas - No.seedling'!GI57</f>
        <v>0</v>
      </c>
      <c r="GK9" s="80">
        <f t="shared" si="69"/>
        <v>0</v>
      </c>
      <c r="GL9" s="76">
        <f>'MASTER_ ALL areas - No.seedling'!GK57</f>
        <v>0</v>
      </c>
      <c r="GM9" s="81">
        <f t="shared" si="70"/>
        <v>0</v>
      </c>
      <c r="GN9" s="113">
        <f>'MASTER_ ALL areas - No.seedling'!GM57</f>
        <v>0</v>
      </c>
      <c r="GO9" s="76">
        <f>'MASTER_ ALL areas - No.seedling'!GN57</f>
        <v>0</v>
      </c>
      <c r="GP9" s="80">
        <f t="shared" si="71"/>
        <v>0</v>
      </c>
      <c r="GQ9" s="76">
        <f>'MASTER_ ALL areas - No.seedling'!GP57</f>
        <v>0</v>
      </c>
      <c r="GR9" s="81">
        <f t="shared" si="72"/>
        <v>0</v>
      </c>
      <c r="GS9" s="113">
        <f>'MASTER_ ALL areas - No.seedling'!GR57</f>
        <v>0</v>
      </c>
      <c r="GT9" s="76">
        <f>'MASTER_ ALL areas - No.seedling'!GS57</f>
        <v>0</v>
      </c>
      <c r="GU9" s="80">
        <f t="shared" si="73"/>
        <v>0</v>
      </c>
      <c r="GV9" s="76">
        <f>'MASTER_ ALL areas - No.seedling'!GU57</f>
        <v>0</v>
      </c>
      <c r="GW9" s="81">
        <f t="shared" si="74"/>
        <v>0</v>
      </c>
      <c r="GX9" s="113">
        <f>'MASTER_ ALL areas - No.seedling'!GW57</f>
        <v>0</v>
      </c>
      <c r="GY9" s="76">
        <f>'MASTER_ ALL areas - No.seedling'!GX57</f>
        <v>0</v>
      </c>
      <c r="GZ9" s="80">
        <f t="shared" si="75"/>
        <v>0</v>
      </c>
      <c r="HA9" s="76">
        <f>'MASTER_ ALL areas - No.seedling'!GZ57</f>
        <v>0</v>
      </c>
      <c r="HB9" s="81">
        <f t="shared" si="76"/>
        <v>0</v>
      </c>
      <c r="HC9" s="113">
        <f>'MASTER_ ALL areas - No.seedling'!HB57</f>
        <v>0</v>
      </c>
      <c r="HD9" s="76">
        <f>'MASTER_ ALL areas - No.seedling'!HC57</f>
        <v>0</v>
      </c>
      <c r="HE9" s="80">
        <f t="shared" si="77"/>
        <v>0</v>
      </c>
      <c r="HF9" s="76">
        <f>'MASTER_ ALL areas - No.seedling'!HE57</f>
        <v>0</v>
      </c>
      <c r="HG9" s="81">
        <f t="shared" si="78"/>
        <v>0</v>
      </c>
      <c r="HH9" s="113">
        <f>'MASTER_ ALL areas - No.seedling'!HG57</f>
        <v>0</v>
      </c>
      <c r="HI9" s="76">
        <f>'MASTER_ ALL areas - No.seedling'!HH57</f>
        <v>0</v>
      </c>
      <c r="HJ9" s="80">
        <f t="shared" si="79"/>
        <v>0</v>
      </c>
      <c r="HK9" s="76">
        <f>'MASTER_ ALL areas - No.seedling'!HJ57</f>
        <v>0</v>
      </c>
      <c r="HL9" s="81">
        <f t="shared" si="80"/>
        <v>0</v>
      </c>
      <c r="HM9" s="113">
        <f>'MASTER_ ALL areas - No.seedling'!HL57</f>
        <v>0</v>
      </c>
      <c r="HN9" s="76">
        <f>'MASTER_ ALL areas - No.seedling'!HM57</f>
        <v>0</v>
      </c>
      <c r="HO9" s="80">
        <f t="shared" si="81"/>
        <v>0</v>
      </c>
      <c r="HP9" s="76">
        <f>'MASTER_ ALL areas - No.seedling'!HO57</f>
        <v>0</v>
      </c>
      <c r="HQ9" s="81">
        <f t="shared" si="82"/>
        <v>0</v>
      </c>
      <c r="HR9" s="113">
        <f>'MASTER_ ALL areas - No.seedling'!HQ57</f>
        <v>0</v>
      </c>
      <c r="HS9" s="76">
        <f>'MASTER_ ALL areas - No.seedling'!HR57</f>
        <v>0</v>
      </c>
      <c r="HT9" s="80">
        <f t="shared" si="83"/>
        <v>0</v>
      </c>
      <c r="HU9" s="76">
        <f>'MASTER_ ALL areas - No.seedling'!HT57</f>
        <v>0</v>
      </c>
      <c r="HV9" s="81">
        <f t="shared" si="84"/>
        <v>0</v>
      </c>
      <c r="HW9" s="113">
        <f>'MASTER_ ALL areas - No.seedling'!HV57</f>
        <v>0</v>
      </c>
      <c r="HX9" s="76">
        <f>'MASTER_ ALL areas - No.seedling'!HW57</f>
        <v>0</v>
      </c>
      <c r="HY9" s="80">
        <f t="shared" si="85"/>
        <v>0</v>
      </c>
      <c r="HZ9" s="76">
        <f>'MASTER_ ALL areas - No.seedling'!HY57</f>
        <v>0</v>
      </c>
      <c r="IA9" s="81">
        <f t="shared" si="86"/>
        <v>0</v>
      </c>
      <c r="IB9" s="113">
        <f>'MASTER_ ALL areas - No.seedling'!IA57</f>
        <v>0</v>
      </c>
      <c r="IC9" s="76">
        <f>'MASTER_ ALL areas - No.seedling'!IB57</f>
        <v>0</v>
      </c>
      <c r="ID9" s="80">
        <f t="shared" si="87"/>
        <v>0</v>
      </c>
      <c r="IE9" s="76">
        <f>'MASTER_ ALL areas - No.seedling'!ID57</f>
        <v>0</v>
      </c>
      <c r="IF9" s="85">
        <f t="shared" si="88"/>
        <v>0</v>
      </c>
      <c r="IG9" s="86" t="s">
        <v>232</v>
      </c>
      <c r="IH9" s="87"/>
    </row>
    <row r="10" spans="2:242" ht="33" customHeight="1" x14ac:dyDescent="0.25">
      <c r="B10" s="420">
        <v>54</v>
      </c>
      <c r="C10" s="421" t="s">
        <v>180</v>
      </c>
      <c r="D10" s="422">
        <v>222433</v>
      </c>
      <c r="E10" s="423">
        <v>932474</v>
      </c>
      <c r="F10" s="424" t="s">
        <v>89</v>
      </c>
      <c r="G10" s="88" t="s">
        <v>233</v>
      </c>
      <c r="H10" s="459">
        <f>'MASTER_ ALL areas - No.seedling'!G58</f>
        <v>1</v>
      </c>
      <c r="I10" s="70">
        <f>'MASTER_ ALL areas - No.seedling'!H58</f>
        <v>0</v>
      </c>
      <c r="J10" s="71">
        <f>'MASTER_ ALL areas - No.seedling'!I58</f>
        <v>39.200000000000003</v>
      </c>
      <c r="K10" s="72">
        <f>'MASTER_ ALL areas - No.seedling'!J58</f>
        <v>15</v>
      </c>
      <c r="L10" s="73">
        <f t="shared" si="0"/>
        <v>300</v>
      </c>
      <c r="M10" s="74">
        <f>'MASTER_ ALL areas - No.seedling'!L58</f>
        <v>300</v>
      </c>
      <c r="N10" s="113">
        <f>'MASTER_ ALL areas - No.seedling'!M58</f>
        <v>5</v>
      </c>
      <c r="O10" s="114">
        <f>'MASTER_ ALL areas - No.seedling'!N58</f>
        <v>13</v>
      </c>
      <c r="P10" s="80">
        <f>'MASTER_ ALL areas - No.seedling'!O58</f>
        <v>0.33333333333333331</v>
      </c>
      <c r="Q10" s="81">
        <f>'MASTER_ ALL areas - No.seedling'!P58</f>
        <v>0.8666666666666667</v>
      </c>
      <c r="R10" s="621"/>
      <c r="S10" s="617">
        <f>'MASTER_ ALL areas - No.seedling'!R58</f>
        <v>200</v>
      </c>
      <c r="T10" s="76">
        <f>'MASTER_ ALL areas - No.seedling'!S58</f>
        <v>2</v>
      </c>
      <c r="U10" s="77">
        <f t="shared" si="1"/>
        <v>0.2</v>
      </c>
      <c r="V10" s="82">
        <f>'MASTER_ ALL areas - No.seedling'!U58</f>
        <v>8</v>
      </c>
      <c r="W10" s="80">
        <f t="shared" si="2"/>
        <v>0.8</v>
      </c>
      <c r="X10" s="619">
        <f>'MASTER_ ALL areas - No.seedling'!W58</f>
        <v>100</v>
      </c>
      <c r="Y10" s="82">
        <f>'MASTER_ ALL areas - No.seedling'!X58</f>
        <v>3</v>
      </c>
      <c r="Z10" s="77">
        <f t="shared" si="3"/>
        <v>0.6</v>
      </c>
      <c r="AA10" s="82">
        <f>'MASTER_ ALL areas - No.seedling'!Z58</f>
        <v>5</v>
      </c>
      <c r="AB10" s="80">
        <f t="shared" si="4"/>
        <v>1</v>
      </c>
      <c r="AC10" s="76">
        <f>'MASTER_ ALL areas - No.seedling'!AB58</f>
        <v>0</v>
      </c>
      <c r="AD10" s="76">
        <f>'MASTER_ ALL areas - No.seedling'!AC58</f>
        <v>0</v>
      </c>
      <c r="AE10" s="77">
        <f t="shared" si="5"/>
        <v>0</v>
      </c>
      <c r="AF10" s="82">
        <f>'MASTER_ ALL areas - No.seedling'!AE58</f>
        <v>0</v>
      </c>
      <c r="AG10" s="80">
        <f t="shared" si="6"/>
        <v>0</v>
      </c>
      <c r="AH10" s="76">
        <f>'MASTER_ ALL areas - No.seedling'!AG58</f>
        <v>0</v>
      </c>
      <c r="AI10" s="76">
        <f>'MASTER_ ALL areas - No.seedling'!AH58</f>
        <v>0</v>
      </c>
      <c r="AJ10" s="77">
        <f t="shared" si="7"/>
        <v>0</v>
      </c>
      <c r="AK10" s="82">
        <f>'MASTER_ ALL areas - No.seedling'!AJ58</f>
        <v>0</v>
      </c>
      <c r="AL10" s="81">
        <f t="shared" si="8"/>
        <v>0</v>
      </c>
      <c r="AM10" s="621"/>
      <c r="AN10" s="617">
        <f>'MASTER_ ALL areas - No.seedling'!AM58</f>
        <v>120</v>
      </c>
      <c r="AO10" s="76">
        <f>'MASTER_ ALL areas - No.seedling'!AN58</f>
        <v>2</v>
      </c>
      <c r="AP10" s="77">
        <f t="shared" si="9"/>
        <v>0.33333333333333331</v>
      </c>
      <c r="AQ10" s="82">
        <f>'MASTER_ ALL areas - No.seedling'!AP58</f>
        <v>5</v>
      </c>
      <c r="AR10" s="77">
        <f t="shared" si="10"/>
        <v>0.83333333333333337</v>
      </c>
      <c r="AS10" s="82">
        <f>'MASTER_ ALL areas - No.seedling'!AR58</f>
        <v>40</v>
      </c>
      <c r="AT10" s="76">
        <f>'MASTER_ ALL areas - No.seedling'!AS58</f>
        <v>1</v>
      </c>
      <c r="AU10" s="77">
        <f t="shared" si="11"/>
        <v>0.5</v>
      </c>
      <c r="AV10" s="82">
        <f>'MASTER_ ALL areas - No.seedling'!AU58</f>
        <v>1</v>
      </c>
      <c r="AW10" s="77">
        <f t="shared" si="12"/>
        <v>0.5</v>
      </c>
      <c r="AX10" s="71">
        <f>'MASTER_ ALL areas - No.seedling'!AW58</f>
        <v>0</v>
      </c>
      <c r="AY10" s="82">
        <f>'MASTER_ ALL areas - No.seedling'!AX58</f>
        <v>0</v>
      </c>
      <c r="AZ10" s="77">
        <f t="shared" si="13"/>
        <v>0</v>
      </c>
      <c r="BA10" s="82">
        <f>'MASTER_ ALL areas - No.seedling'!AZ58</f>
        <v>0</v>
      </c>
      <c r="BB10" s="77">
        <f t="shared" si="14"/>
        <v>0</v>
      </c>
      <c r="BC10" s="82">
        <f>'MASTER_ ALL areas - No.seedling'!BB58</f>
        <v>0</v>
      </c>
      <c r="BD10" s="76">
        <f>'MASTER_ ALL areas - No.seedling'!BC58</f>
        <v>0</v>
      </c>
      <c r="BE10" s="77">
        <f t="shared" si="15"/>
        <v>0</v>
      </c>
      <c r="BF10" s="82">
        <f>'MASTER_ ALL areas - No.seedling'!BE58</f>
        <v>0</v>
      </c>
      <c r="BG10" s="77">
        <f t="shared" si="16"/>
        <v>0</v>
      </c>
      <c r="BH10" s="82">
        <f>'MASTER_ ALL areas - No.seedling'!BG58</f>
        <v>140</v>
      </c>
      <c r="BI10" s="76">
        <f>'MASTER_ ALL areas - No.seedling'!BH58</f>
        <v>2</v>
      </c>
      <c r="BJ10" s="77">
        <f t="shared" si="17"/>
        <v>0.2857142857142857</v>
      </c>
      <c r="BK10" s="82">
        <f>'MASTER_ ALL areas - No.seedling'!BJ58</f>
        <v>7</v>
      </c>
      <c r="BL10" s="77">
        <f t="shared" si="18"/>
        <v>1</v>
      </c>
      <c r="BM10" s="82">
        <f>'MASTER_ ALL areas - No.seedling'!BL58</f>
        <v>0</v>
      </c>
      <c r="BN10" s="76">
        <f>'MASTER_ ALL areas - No.seedling'!BM58</f>
        <v>0</v>
      </c>
      <c r="BO10" s="77">
        <f t="shared" si="19"/>
        <v>0</v>
      </c>
      <c r="BP10" s="82">
        <f>'MASTER_ ALL areas - No.seedling'!BO58</f>
        <v>0</v>
      </c>
      <c r="BQ10" s="77">
        <f t="shared" si="20"/>
        <v>0</v>
      </c>
      <c r="BR10" s="82">
        <f>'MASTER_ ALL areas - No.seedling'!BQ58</f>
        <v>0</v>
      </c>
      <c r="BS10" s="76">
        <f>'MASTER_ ALL areas - No.seedling'!BR58</f>
        <v>0</v>
      </c>
      <c r="BT10" s="77">
        <f t="shared" si="21"/>
        <v>0</v>
      </c>
      <c r="BU10" s="82">
        <f>'MASTER_ ALL areas - No.seedling'!BT58</f>
        <v>0</v>
      </c>
      <c r="BV10" s="77">
        <f t="shared" si="22"/>
        <v>0</v>
      </c>
      <c r="BW10" s="82">
        <f>'MASTER_ ALL areas - No.seedling'!BV58</f>
        <v>0</v>
      </c>
      <c r="BX10" s="76">
        <f>'MASTER_ ALL areas - No.seedling'!BW58</f>
        <v>0</v>
      </c>
      <c r="BY10" s="77">
        <f t="shared" si="23"/>
        <v>0</v>
      </c>
      <c r="BZ10" s="82">
        <f>'MASTER_ ALL areas - No.seedling'!BY58</f>
        <v>0</v>
      </c>
      <c r="CA10" s="81">
        <f t="shared" si="24"/>
        <v>0</v>
      </c>
      <c r="CB10" s="79"/>
      <c r="CC10" s="75">
        <f>'MASTER_ ALL areas - No.seedling'!CB58</f>
        <v>60</v>
      </c>
      <c r="CD10" s="76">
        <f>'MASTER_ ALL areas - No.seedling'!CC58</f>
        <v>1</v>
      </c>
      <c r="CE10" s="80">
        <f t="shared" si="25"/>
        <v>0.33333333333333331</v>
      </c>
      <c r="CF10" s="76">
        <f>'MASTER_ ALL areas - No.seedling'!CE58</f>
        <v>2</v>
      </c>
      <c r="CG10" s="81">
        <f t="shared" si="26"/>
        <v>0.66666666666666663</v>
      </c>
      <c r="CH10" s="75">
        <f>'MASTER_ ALL areas - No.seedling'!CG58</f>
        <v>60</v>
      </c>
      <c r="CI10" s="76">
        <f>'MASTER_ ALL areas - No.seedling'!CH58</f>
        <v>1</v>
      </c>
      <c r="CJ10" s="80">
        <f t="shared" si="27"/>
        <v>0.33333333333333331</v>
      </c>
      <c r="CK10" s="76">
        <f>'MASTER_ ALL areas - No.seedling'!CJ58</f>
        <v>3</v>
      </c>
      <c r="CL10" s="81">
        <f t="shared" si="28"/>
        <v>1</v>
      </c>
      <c r="CM10" s="113">
        <f>'MASTER_ ALL areas - No.seedling'!CL58</f>
        <v>0</v>
      </c>
      <c r="CN10" s="76">
        <f>'MASTER_ ALL areas - No.seedling'!CM58</f>
        <v>0</v>
      </c>
      <c r="CO10" s="80">
        <f t="shared" si="29"/>
        <v>0</v>
      </c>
      <c r="CP10" s="76">
        <f>'MASTER_ ALL areas - No.seedling'!CO58</f>
        <v>0</v>
      </c>
      <c r="CQ10" s="81">
        <f t="shared" si="30"/>
        <v>0</v>
      </c>
      <c r="CR10" s="113">
        <f>'MASTER_ ALL areas - No.seedling'!CQ58</f>
        <v>0</v>
      </c>
      <c r="CS10" s="76">
        <f>'MASTER_ ALL areas - No.seedling'!CR58</f>
        <v>0</v>
      </c>
      <c r="CT10" s="80">
        <f t="shared" si="31"/>
        <v>0</v>
      </c>
      <c r="CU10" s="76">
        <f>'MASTER_ ALL areas - No.seedling'!CT58</f>
        <v>0</v>
      </c>
      <c r="CV10" s="81">
        <f t="shared" si="32"/>
        <v>0</v>
      </c>
      <c r="CW10" s="75">
        <f>'MASTER_ ALL areas - No.seedling'!CV58</f>
        <v>20</v>
      </c>
      <c r="CX10" s="76">
        <f>'MASTER_ ALL areas - No.seedling'!CW58</f>
        <v>0</v>
      </c>
      <c r="CY10" s="80">
        <f t="shared" si="33"/>
        <v>0</v>
      </c>
      <c r="CZ10" s="76">
        <f>'MASTER_ ALL areas - No.seedling'!CY58</f>
        <v>0</v>
      </c>
      <c r="DA10" s="81">
        <f t="shared" si="34"/>
        <v>0</v>
      </c>
      <c r="DB10" s="75">
        <f>'MASTER_ ALL areas - No.seedling'!DA58</f>
        <v>20</v>
      </c>
      <c r="DC10" s="76">
        <f>'MASTER_ ALL areas - No.seedling'!DB58</f>
        <v>1</v>
      </c>
      <c r="DD10" s="80">
        <f t="shared" si="35"/>
        <v>1</v>
      </c>
      <c r="DE10" s="76">
        <f>'MASTER_ ALL areas - No.seedling'!DD58</f>
        <v>1</v>
      </c>
      <c r="DF10" s="81">
        <f t="shared" si="36"/>
        <v>1</v>
      </c>
      <c r="DG10" s="113">
        <f>'MASTER_ ALL areas - No.seedling'!DF58</f>
        <v>0</v>
      </c>
      <c r="DH10" s="76">
        <f>'MASTER_ ALL areas - No.seedling'!DG58</f>
        <v>0</v>
      </c>
      <c r="DI10" s="80">
        <f t="shared" si="37"/>
        <v>0</v>
      </c>
      <c r="DJ10" s="76">
        <f>'MASTER_ ALL areas - No.seedling'!DI58</f>
        <v>0</v>
      </c>
      <c r="DK10" s="81">
        <f t="shared" si="38"/>
        <v>0</v>
      </c>
      <c r="DL10" s="113">
        <f>'MASTER_ ALL areas - No.seedling'!DK58</f>
        <v>0</v>
      </c>
      <c r="DM10" s="76">
        <f>'MASTER_ ALL areas - No.seedling'!DL58</f>
        <v>0</v>
      </c>
      <c r="DN10" s="80">
        <f t="shared" si="39"/>
        <v>0</v>
      </c>
      <c r="DO10" s="76">
        <f>'MASTER_ ALL areas - No.seedling'!DN58</f>
        <v>0</v>
      </c>
      <c r="DP10" s="81">
        <f t="shared" si="40"/>
        <v>0</v>
      </c>
      <c r="DQ10" s="113">
        <f>'MASTER_ ALL areas - No.seedling'!DP58</f>
        <v>0</v>
      </c>
      <c r="DR10" s="76">
        <f>'MASTER_ ALL areas - No.seedling'!DQ58</f>
        <v>0</v>
      </c>
      <c r="DS10" s="80">
        <f t="shared" si="41"/>
        <v>0</v>
      </c>
      <c r="DT10" s="76">
        <f>'MASTER_ ALL areas - No.seedling'!DS58</f>
        <v>0</v>
      </c>
      <c r="DU10" s="81">
        <f t="shared" si="42"/>
        <v>0</v>
      </c>
      <c r="DV10" s="113">
        <f>'MASTER_ ALL areas - No.seedling'!DU58</f>
        <v>0</v>
      </c>
      <c r="DW10" s="76">
        <f>'MASTER_ ALL areas - No.seedling'!DV58</f>
        <v>0</v>
      </c>
      <c r="DX10" s="80">
        <f t="shared" si="43"/>
        <v>0</v>
      </c>
      <c r="DY10" s="76">
        <f>'MASTER_ ALL areas - No.seedling'!DX58</f>
        <v>0</v>
      </c>
      <c r="DZ10" s="81">
        <f t="shared" si="44"/>
        <v>0</v>
      </c>
      <c r="EA10" s="113">
        <f>'MASTER_ ALL areas - No.seedling'!DZ58</f>
        <v>0</v>
      </c>
      <c r="EB10" s="76">
        <f>'MASTER_ ALL areas - No.seedling'!EA58</f>
        <v>0</v>
      </c>
      <c r="EC10" s="80">
        <f t="shared" si="45"/>
        <v>0</v>
      </c>
      <c r="ED10" s="76">
        <f>'MASTER_ ALL areas - No.seedling'!EC58</f>
        <v>0</v>
      </c>
      <c r="EE10" s="81">
        <f t="shared" si="46"/>
        <v>0</v>
      </c>
      <c r="EF10" s="113">
        <f>'MASTER_ ALL areas - No.seedling'!EE58</f>
        <v>0</v>
      </c>
      <c r="EG10" s="76">
        <f>'MASTER_ ALL areas - No.seedling'!EF58</f>
        <v>0</v>
      </c>
      <c r="EH10" s="80">
        <f t="shared" si="47"/>
        <v>0</v>
      </c>
      <c r="EI10" s="76">
        <f>'MASTER_ ALL areas - No.seedling'!EH58</f>
        <v>0</v>
      </c>
      <c r="EJ10" s="81">
        <f t="shared" si="48"/>
        <v>0</v>
      </c>
      <c r="EK10" s="113">
        <f>'MASTER_ ALL areas - No.seedling'!EJ58</f>
        <v>0</v>
      </c>
      <c r="EL10" s="76">
        <f>'MASTER_ ALL areas - No.seedling'!EK58</f>
        <v>0</v>
      </c>
      <c r="EM10" s="80">
        <f t="shared" si="49"/>
        <v>0</v>
      </c>
      <c r="EN10" s="76">
        <f>'MASTER_ ALL areas - No.seedling'!EM58</f>
        <v>0</v>
      </c>
      <c r="EO10" s="81">
        <f t="shared" si="50"/>
        <v>0</v>
      </c>
      <c r="EP10" s="113">
        <f>'MASTER_ ALL areas - No.seedling'!EO58</f>
        <v>0</v>
      </c>
      <c r="EQ10" s="76">
        <f>'MASTER_ ALL areas - No.seedling'!EP58</f>
        <v>0</v>
      </c>
      <c r="ER10" s="80">
        <f t="shared" si="51"/>
        <v>0</v>
      </c>
      <c r="ES10" s="76">
        <f>'MASTER_ ALL areas - No.seedling'!ER58</f>
        <v>0</v>
      </c>
      <c r="ET10" s="81">
        <f t="shared" si="52"/>
        <v>0</v>
      </c>
      <c r="EU10" s="113">
        <f>'MASTER_ ALL areas - No.seedling'!ET58</f>
        <v>0</v>
      </c>
      <c r="EV10" s="76">
        <f>'MASTER_ ALL areas - No.seedling'!EU58</f>
        <v>0</v>
      </c>
      <c r="EW10" s="80">
        <f t="shared" si="53"/>
        <v>0</v>
      </c>
      <c r="EX10" s="76">
        <f>'MASTER_ ALL areas - No.seedling'!EW58</f>
        <v>0</v>
      </c>
      <c r="EY10" s="81">
        <f t="shared" si="54"/>
        <v>0</v>
      </c>
      <c r="EZ10" s="113">
        <f>'MASTER_ ALL areas - No.seedling'!EY58</f>
        <v>0</v>
      </c>
      <c r="FA10" s="76">
        <f>'MASTER_ ALL areas - No.seedling'!EZ58</f>
        <v>0</v>
      </c>
      <c r="FB10" s="80">
        <f t="shared" si="55"/>
        <v>0</v>
      </c>
      <c r="FC10" s="76">
        <f>'MASTER_ ALL areas - No.seedling'!FB58</f>
        <v>0</v>
      </c>
      <c r="FD10" s="81">
        <f t="shared" si="56"/>
        <v>0</v>
      </c>
      <c r="FE10" s="75">
        <f>'MASTER_ ALL areas - No.seedling'!FD58</f>
        <v>120</v>
      </c>
      <c r="FF10" s="76">
        <f>'MASTER_ ALL areas - No.seedling'!FE58</f>
        <v>1</v>
      </c>
      <c r="FG10" s="80">
        <f t="shared" si="57"/>
        <v>0.16666666666666666</v>
      </c>
      <c r="FH10" s="76">
        <f>'MASTER_ ALL areas - No.seedling'!FG58</f>
        <v>6</v>
      </c>
      <c r="FI10" s="81">
        <f t="shared" si="58"/>
        <v>1</v>
      </c>
      <c r="FJ10" s="75">
        <f>'MASTER_ ALL areas - No.seedling'!FI58</f>
        <v>20</v>
      </c>
      <c r="FK10" s="76">
        <f>'MASTER_ ALL areas - No.seedling'!FJ58</f>
        <v>1</v>
      </c>
      <c r="FL10" s="80">
        <f t="shared" si="59"/>
        <v>1</v>
      </c>
      <c r="FM10" s="76">
        <f>'MASTER_ ALL areas - No.seedling'!FL58</f>
        <v>1</v>
      </c>
      <c r="FN10" s="81">
        <f t="shared" si="60"/>
        <v>1</v>
      </c>
      <c r="FO10" s="113">
        <f>'MASTER_ ALL areas - No.seedling'!FN58</f>
        <v>0</v>
      </c>
      <c r="FP10" s="76">
        <f>'MASTER_ ALL areas - No.seedling'!FO58</f>
        <v>0</v>
      </c>
      <c r="FQ10" s="80">
        <f t="shared" si="61"/>
        <v>0</v>
      </c>
      <c r="FR10" s="76">
        <f>'MASTER_ ALL areas - No.seedling'!FQ58</f>
        <v>0</v>
      </c>
      <c r="FS10" s="81">
        <f t="shared" si="62"/>
        <v>0</v>
      </c>
      <c r="FT10" s="113">
        <f>'MASTER_ ALL areas - No.seedling'!FS58</f>
        <v>0</v>
      </c>
      <c r="FU10" s="76">
        <f>'MASTER_ ALL areas - No.seedling'!FT58</f>
        <v>0</v>
      </c>
      <c r="FV10" s="80">
        <f t="shared" si="63"/>
        <v>0</v>
      </c>
      <c r="FW10" s="76">
        <f>'MASTER_ ALL areas - No.seedling'!FV58</f>
        <v>0</v>
      </c>
      <c r="FX10" s="81">
        <f t="shared" si="64"/>
        <v>0</v>
      </c>
      <c r="FY10" s="113">
        <f>'MASTER_ ALL areas - No.seedling'!FX58</f>
        <v>0</v>
      </c>
      <c r="FZ10" s="76">
        <f>'MASTER_ ALL areas - No.seedling'!FY58</f>
        <v>0</v>
      </c>
      <c r="GA10" s="80">
        <f t="shared" si="65"/>
        <v>0</v>
      </c>
      <c r="GB10" s="76">
        <f>'MASTER_ ALL areas - No.seedling'!GA58</f>
        <v>0</v>
      </c>
      <c r="GC10" s="81">
        <f t="shared" si="66"/>
        <v>0</v>
      </c>
      <c r="GD10" s="113">
        <f>'MASTER_ ALL areas - No.seedling'!GC58</f>
        <v>0</v>
      </c>
      <c r="GE10" s="76">
        <f>'MASTER_ ALL areas - No.seedling'!GD58</f>
        <v>0</v>
      </c>
      <c r="GF10" s="80">
        <f t="shared" si="67"/>
        <v>0</v>
      </c>
      <c r="GG10" s="76">
        <f>'MASTER_ ALL areas - No.seedling'!GF58</f>
        <v>0</v>
      </c>
      <c r="GH10" s="81">
        <f t="shared" si="68"/>
        <v>0</v>
      </c>
      <c r="GI10" s="113">
        <f>'MASTER_ ALL areas - No.seedling'!GH58</f>
        <v>0</v>
      </c>
      <c r="GJ10" s="76">
        <f>'MASTER_ ALL areas - No.seedling'!GI58</f>
        <v>0</v>
      </c>
      <c r="GK10" s="80">
        <f t="shared" si="69"/>
        <v>0</v>
      </c>
      <c r="GL10" s="76">
        <f>'MASTER_ ALL areas - No.seedling'!GK58</f>
        <v>0</v>
      </c>
      <c r="GM10" s="81">
        <f t="shared" si="70"/>
        <v>0</v>
      </c>
      <c r="GN10" s="113">
        <f>'MASTER_ ALL areas - No.seedling'!GM58</f>
        <v>0</v>
      </c>
      <c r="GO10" s="76">
        <f>'MASTER_ ALL areas - No.seedling'!GN58</f>
        <v>0</v>
      </c>
      <c r="GP10" s="80">
        <f t="shared" si="71"/>
        <v>0</v>
      </c>
      <c r="GQ10" s="76">
        <f>'MASTER_ ALL areas - No.seedling'!GP58</f>
        <v>0</v>
      </c>
      <c r="GR10" s="81">
        <f t="shared" si="72"/>
        <v>0</v>
      </c>
      <c r="GS10" s="113">
        <f>'MASTER_ ALL areas - No.seedling'!GR58</f>
        <v>0</v>
      </c>
      <c r="GT10" s="76">
        <f>'MASTER_ ALL areas - No.seedling'!GS58</f>
        <v>0</v>
      </c>
      <c r="GU10" s="80">
        <f t="shared" si="73"/>
        <v>0</v>
      </c>
      <c r="GV10" s="76">
        <f>'MASTER_ ALL areas - No.seedling'!GU58</f>
        <v>0</v>
      </c>
      <c r="GW10" s="81">
        <f t="shared" si="74"/>
        <v>0</v>
      </c>
      <c r="GX10" s="113">
        <f>'MASTER_ ALL areas - No.seedling'!GW58</f>
        <v>0</v>
      </c>
      <c r="GY10" s="76">
        <f>'MASTER_ ALL areas - No.seedling'!GX58</f>
        <v>0</v>
      </c>
      <c r="GZ10" s="80">
        <f t="shared" si="75"/>
        <v>0</v>
      </c>
      <c r="HA10" s="76">
        <f>'MASTER_ ALL areas - No.seedling'!GZ58</f>
        <v>0</v>
      </c>
      <c r="HB10" s="81">
        <f t="shared" si="76"/>
        <v>0</v>
      </c>
      <c r="HC10" s="113">
        <f>'MASTER_ ALL areas - No.seedling'!HB58</f>
        <v>0</v>
      </c>
      <c r="HD10" s="76">
        <f>'MASTER_ ALL areas - No.seedling'!HC58</f>
        <v>0</v>
      </c>
      <c r="HE10" s="80">
        <f t="shared" si="77"/>
        <v>0</v>
      </c>
      <c r="HF10" s="76">
        <f>'MASTER_ ALL areas - No.seedling'!HE58</f>
        <v>0</v>
      </c>
      <c r="HG10" s="81">
        <f t="shared" si="78"/>
        <v>0</v>
      </c>
      <c r="HH10" s="113">
        <f>'MASTER_ ALL areas - No.seedling'!HG58</f>
        <v>0</v>
      </c>
      <c r="HI10" s="76">
        <f>'MASTER_ ALL areas - No.seedling'!HH58</f>
        <v>0</v>
      </c>
      <c r="HJ10" s="80">
        <f t="shared" si="79"/>
        <v>0</v>
      </c>
      <c r="HK10" s="76">
        <f>'MASTER_ ALL areas - No.seedling'!HJ58</f>
        <v>0</v>
      </c>
      <c r="HL10" s="81">
        <f t="shared" si="80"/>
        <v>0</v>
      </c>
      <c r="HM10" s="113">
        <f>'MASTER_ ALL areas - No.seedling'!HL58</f>
        <v>0</v>
      </c>
      <c r="HN10" s="76">
        <f>'MASTER_ ALL areas - No.seedling'!HM58</f>
        <v>0</v>
      </c>
      <c r="HO10" s="80">
        <f t="shared" si="81"/>
        <v>0</v>
      </c>
      <c r="HP10" s="76">
        <f>'MASTER_ ALL areas - No.seedling'!HO58</f>
        <v>0</v>
      </c>
      <c r="HQ10" s="81">
        <f t="shared" si="82"/>
        <v>0</v>
      </c>
      <c r="HR10" s="113">
        <f>'MASTER_ ALL areas - No.seedling'!HQ58</f>
        <v>0</v>
      </c>
      <c r="HS10" s="76">
        <f>'MASTER_ ALL areas - No.seedling'!HR58</f>
        <v>0</v>
      </c>
      <c r="HT10" s="80">
        <f t="shared" si="83"/>
        <v>0</v>
      </c>
      <c r="HU10" s="76">
        <f>'MASTER_ ALL areas - No.seedling'!HT58</f>
        <v>0</v>
      </c>
      <c r="HV10" s="81">
        <f t="shared" si="84"/>
        <v>0</v>
      </c>
      <c r="HW10" s="113">
        <f>'MASTER_ ALL areas - No.seedling'!HV58</f>
        <v>0</v>
      </c>
      <c r="HX10" s="76">
        <f>'MASTER_ ALL areas - No.seedling'!HW58</f>
        <v>0</v>
      </c>
      <c r="HY10" s="80">
        <f t="shared" si="85"/>
        <v>0</v>
      </c>
      <c r="HZ10" s="76">
        <f>'MASTER_ ALL areas - No.seedling'!HY58</f>
        <v>0</v>
      </c>
      <c r="IA10" s="81">
        <f t="shared" si="86"/>
        <v>0</v>
      </c>
      <c r="IB10" s="113">
        <f>'MASTER_ ALL areas - No.seedling'!IA58</f>
        <v>0</v>
      </c>
      <c r="IC10" s="76">
        <f>'MASTER_ ALL areas - No.seedling'!IB58</f>
        <v>0</v>
      </c>
      <c r="ID10" s="80">
        <f t="shared" si="87"/>
        <v>0</v>
      </c>
      <c r="IE10" s="76">
        <f>'MASTER_ ALL areas - No.seedling'!ID58</f>
        <v>0</v>
      </c>
      <c r="IF10" s="85">
        <f t="shared" si="88"/>
        <v>0</v>
      </c>
      <c r="IG10" s="86" t="s">
        <v>234</v>
      </c>
      <c r="IH10" s="87"/>
    </row>
    <row r="11" spans="2:242" ht="33" customHeight="1" x14ac:dyDescent="0.25">
      <c r="B11" s="420">
        <v>64</v>
      </c>
      <c r="C11" s="421" t="s">
        <v>255</v>
      </c>
      <c r="D11" s="422">
        <v>220966</v>
      </c>
      <c r="E11" s="423">
        <v>932682</v>
      </c>
      <c r="F11" s="424" t="s">
        <v>89</v>
      </c>
      <c r="G11" s="198" t="s">
        <v>194</v>
      </c>
      <c r="H11" s="459">
        <f>'MASTER_ ALL areas - No.seedling'!G68</f>
        <v>6</v>
      </c>
      <c r="I11" s="70">
        <f>'MASTER_ ALL areas - No.seedling'!H68</f>
        <v>0.4</v>
      </c>
      <c r="J11" s="71">
        <f>'MASTER_ ALL areas - No.seedling'!I68</f>
        <v>63.6</v>
      </c>
      <c r="K11" s="72">
        <f>'MASTER_ ALL areas - No.seedling'!J68</f>
        <v>71</v>
      </c>
      <c r="L11" s="73">
        <f t="shared" si="0"/>
        <v>1420</v>
      </c>
      <c r="M11" s="74">
        <f>'MASTER_ ALL areas - No.seedling'!L68</f>
        <v>1420</v>
      </c>
      <c r="N11" s="113">
        <f>'MASTER_ ALL areas - No.seedling'!M68</f>
        <v>8</v>
      </c>
      <c r="O11" s="114">
        <f>'MASTER_ ALL areas - No.seedling'!N68</f>
        <v>37</v>
      </c>
      <c r="P11" s="80">
        <f>'MASTER_ ALL areas - No.seedling'!O68</f>
        <v>0.11267605633802817</v>
      </c>
      <c r="Q11" s="81">
        <f>'MASTER_ ALL areas - No.seedling'!P68</f>
        <v>0.52112676056338025</v>
      </c>
      <c r="R11" s="621"/>
      <c r="S11" s="617">
        <f>'MASTER_ ALL areas - No.seedling'!R68</f>
        <v>840</v>
      </c>
      <c r="T11" s="76">
        <f>'MASTER_ ALL areas - No.seedling'!S68</f>
        <v>1</v>
      </c>
      <c r="U11" s="77">
        <f t="shared" si="1"/>
        <v>2.3809523809523808E-2</v>
      </c>
      <c r="V11" s="82">
        <f>'MASTER_ ALL areas - No.seedling'!U68</f>
        <v>15</v>
      </c>
      <c r="W11" s="80">
        <f t="shared" si="2"/>
        <v>0.35714285714285715</v>
      </c>
      <c r="X11" s="619">
        <f>'MASTER_ ALL areas - No.seedling'!W68</f>
        <v>580</v>
      </c>
      <c r="Y11" s="82">
        <f>'MASTER_ ALL areas - No.seedling'!X68</f>
        <v>7</v>
      </c>
      <c r="Z11" s="77">
        <f t="shared" si="3"/>
        <v>0.2413793103448276</v>
      </c>
      <c r="AA11" s="82">
        <f>'MASTER_ ALL areas - No.seedling'!Z68</f>
        <v>22</v>
      </c>
      <c r="AB11" s="80">
        <f t="shared" si="4"/>
        <v>0.75862068965517238</v>
      </c>
      <c r="AC11" s="76">
        <f>'MASTER_ ALL areas - No.seedling'!AB68</f>
        <v>0</v>
      </c>
      <c r="AD11" s="76">
        <f>'MASTER_ ALL areas - No.seedling'!AC68</f>
        <v>0</v>
      </c>
      <c r="AE11" s="77">
        <f t="shared" si="5"/>
        <v>0</v>
      </c>
      <c r="AF11" s="82">
        <f>'MASTER_ ALL areas - No.seedling'!AE68</f>
        <v>0</v>
      </c>
      <c r="AG11" s="80">
        <f t="shared" si="6"/>
        <v>0</v>
      </c>
      <c r="AH11" s="76">
        <f>'MASTER_ ALL areas - No.seedling'!AG68</f>
        <v>0</v>
      </c>
      <c r="AI11" s="76">
        <f>'MASTER_ ALL areas - No.seedling'!AH68</f>
        <v>0</v>
      </c>
      <c r="AJ11" s="77">
        <f t="shared" si="7"/>
        <v>0</v>
      </c>
      <c r="AK11" s="82">
        <f>'MASTER_ ALL areas - No.seedling'!AJ68</f>
        <v>0</v>
      </c>
      <c r="AL11" s="81">
        <f t="shared" si="8"/>
        <v>0</v>
      </c>
      <c r="AM11" s="621"/>
      <c r="AN11" s="617">
        <f>'MASTER_ ALL areas - No.seedling'!AM68</f>
        <v>120</v>
      </c>
      <c r="AO11" s="76">
        <f>'MASTER_ ALL areas - No.seedling'!AN68</f>
        <v>2</v>
      </c>
      <c r="AP11" s="77">
        <f t="shared" si="9"/>
        <v>0.33333333333333331</v>
      </c>
      <c r="AQ11" s="82">
        <f>'MASTER_ ALL areas - No.seedling'!AP68</f>
        <v>5</v>
      </c>
      <c r="AR11" s="77">
        <f t="shared" si="10"/>
        <v>0.83333333333333337</v>
      </c>
      <c r="AS11" s="82">
        <f>'MASTER_ ALL areas - No.seedling'!AR68</f>
        <v>1240</v>
      </c>
      <c r="AT11" s="76">
        <f>'MASTER_ ALL areas - No.seedling'!AS68</f>
        <v>6</v>
      </c>
      <c r="AU11" s="77">
        <f t="shared" si="11"/>
        <v>9.6774193548387094E-2</v>
      </c>
      <c r="AV11" s="82">
        <f>'MASTER_ ALL areas - No.seedling'!AU68</f>
        <v>31</v>
      </c>
      <c r="AW11" s="77">
        <f t="shared" si="12"/>
        <v>0.5</v>
      </c>
      <c r="AX11" s="71">
        <f>'MASTER_ ALL areas - No.seedling'!AW68</f>
        <v>40</v>
      </c>
      <c r="AY11" s="82">
        <f>'MASTER_ ALL areas - No.seedling'!AX68</f>
        <v>0</v>
      </c>
      <c r="AZ11" s="77">
        <f t="shared" si="13"/>
        <v>0</v>
      </c>
      <c r="BA11" s="82">
        <f>'MASTER_ ALL areas - No.seedling'!AZ68</f>
        <v>1</v>
      </c>
      <c r="BB11" s="77">
        <f t="shared" si="14"/>
        <v>0.5</v>
      </c>
      <c r="BC11" s="82">
        <f>'MASTER_ ALL areas - No.seedling'!BB68</f>
        <v>0</v>
      </c>
      <c r="BD11" s="76">
        <f>'MASTER_ ALL areas - No.seedling'!BC68</f>
        <v>0</v>
      </c>
      <c r="BE11" s="77">
        <f t="shared" si="15"/>
        <v>0</v>
      </c>
      <c r="BF11" s="82">
        <f>'MASTER_ ALL areas - No.seedling'!BE68</f>
        <v>0</v>
      </c>
      <c r="BG11" s="77">
        <f t="shared" si="16"/>
        <v>0</v>
      </c>
      <c r="BH11" s="82">
        <f>'MASTER_ ALL areas - No.seedling'!BG68</f>
        <v>0</v>
      </c>
      <c r="BI11" s="76">
        <f>'MASTER_ ALL areas - No.seedling'!BH68</f>
        <v>0</v>
      </c>
      <c r="BJ11" s="77">
        <f t="shared" si="17"/>
        <v>0</v>
      </c>
      <c r="BK11" s="82">
        <f>'MASTER_ ALL areas - No.seedling'!BJ68</f>
        <v>0</v>
      </c>
      <c r="BL11" s="77">
        <f t="shared" si="18"/>
        <v>0</v>
      </c>
      <c r="BM11" s="82">
        <f>'MASTER_ ALL areas - No.seedling'!BL68</f>
        <v>0</v>
      </c>
      <c r="BN11" s="76">
        <f>'MASTER_ ALL areas - No.seedling'!BM68</f>
        <v>0</v>
      </c>
      <c r="BO11" s="77">
        <f t="shared" si="19"/>
        <v>0</v>
      </c>
      <c r="BP11" s="82">
        <f>'MASTER_ ALL areas - No.seedling'!BO68</f>
        <v>0</v>
      </c>
      <c r="BQ11" s="77">
        <f t="shared" si="20"/>
        <v>0</v>
      </c>
      <c r="BR11" s="82">
        <f>'MASTER_ ALL areas - No.seedling'!BQ68</f>
        <v>0</v>
      </c>
      <c r="BS11" s="76">
        <f>'MASTER_ ALL areas - No.seedling'!BR68</f>
        <v>0</v>
      </c>
      <c r="BT11" s="77">
        <f t="shared" si="21"/>
        <v>0</v>
      </c>
      <c r="BU11" s="82">
        <f>'MASTER_ ALL areas - No.seedling'!BT68</f>
        <v>0</v>
      </c>
      <c r="BV11" s="77">
        <f t="shared" si="22"/>
        <v>0</v>
      </c>
      <c r="BW11" s="82">
        <f>'MASTER_ ALL areas - No.seedling'!BV68</f>
        <v>20</v>
      </c>
      <c r="BX11" s="76">
        <f>'MASTER_ ALL areas - No.seedling'!BW68</f>
        <v>0</v>
      </c>
      <c r="BY11" s="77">
        <f t="shared" si="23"/>
        <v>0</v>
      </c>
      <c r="BZ11" s="82">
        <f>'MASTER_ ALL areas - No.seedling'!BY68</f>
        <v>0</v>
      </c>
      <c r="CA11" s="81">
        <f t="shared" si="24"/>
        <v>0</v>
      </c>
      <c r="CB11" s="79"/>
      <c r="CC11" s="113">
        <f>'MASTER_ ALL areas - No.seedling'!CB68</f>
        <v>0</v>
      </c>
      <c r="CD11" s="76">
        <f>'MASTER_ ALL areas - No.seedling'!CC68</f>
        <v>0</v>
      </c>
      <c r="CE11" s="80">
        <f t="shared" si="25"/>
        <v>0</v>
      </c>
      <c r="CF11" s="76">
        <f>'MASTER_ ALL areas - No.seedling'!CE68</f>
        <v>0</v>
      </c>
      <c r="CG11" s="81">
        <f t="shared" si="26"/>
        <v>0</v>
      </c>
      <c r="CH11" s="75">
        <f>'MASTER_ ALL areas - No.seedling'!CG68</f>
        <v>120</v>
      </c>
      <c r="CI11" s="76">
        <f>'MASTER_ ALL areas - No.seedling'!CH68</f>
        <v>2</v>
      </c>
      <c r="CJ11" s="80">
        <f t="shared" si="27"/>
        <v>0.33333333333333331</v>
      </c>
      <c r="CK11" s="76">
        <f>'MASTER_ ALL areas - No.seedling'!CJ68</f>
        <v>5</v>
      </c>
      <c r="CL11" s="81">
        <f t="shared" si="28"/>
        <v>0.83333333333333337</v>
      </c>
      <c r="CM11" s="113">
        <f>'MASTER_ ALL areas - No.seedling'!CL68</f>
        <v>0</v>
      </c>
      <c r="CN11" s="76">
        <f>'MASTER_ ALL areas - No.seedling'!CM68</f>
        <v>0</v>
      </c>
      <c r="CO11" s="80">
        <f t="shared" si="29"/>
        <v>0</v>
      </c>
      <c r="CP11" s="76">
        <f>'MASTER_ ALL areas - No.seedling'!CO68</f>
        <v>0</v>
      </c>
      <c r="CQ11" s="81">
        <f t="shared" si="30"/>
        <v>0</v>
      </c>
      <c r="CR11" s="113">
        <f>'MASTER_ ALL areas - No.seedling'!CQ68</f>
        <v>0</v>
      </c>
      <c r="CS11" s="76">
        <f>'MASTER_ ALL areas - No.seedling'!CR68</f>
        <v>0</v>
      </c>
      <c r="CT11" s="80">
        <f t="shared" si="31"/>
        <v>0</v>
      </c>
      <c r="CU11" s="76">
        <f>'MASTER_ ALL areas - No.seedling'!CT68</f>
        <v>0</v>
      </c>
      <c r="CV11" s="81">
        <f t="shared" si="32"/>
        <v>0</v>
      </c>
      <c r="CW11" s="75">
        <f>'MASTER_ ALL areas - No.seedling'!CV68</f>
        <v>780</v>
      </c>
      <c r="CX11" s="76">
        <f>'MASTER_ ALL areas - No.seedling'!CW68</f>
        <v>1</v>
      </c>
      <c r="CY11" s="80">
        <f t="shared" si="33"/>
        <v>2.564102564102564E-2</v>
      </c>
      <c r="CZ11" s="76">
        <f>'MASTER_ ALL areas - No.seedling'!CY68</f>
        <v>14</v>
      </c>
      <c r="DA11" s="81">
        <f t="shared" si="34"/>
        <v>0.35897435897435898</v>
      </c>
      <c r="DB11" s="75">
        <f>'MASTER_ ALL areas - No.seedling'!DA68</f>
        <v>460</v>
      </c>
      <c r="DC11" s="76">
        <f>'MASTER_ ALL areas - No.seedling'!DB68</f>
        <v>5</v>
      </c>
      <c r="DD11" s="80">
        <f t="shared" si="35"/>
        <v>0.21739130434782608</v>
      </c>
      <c r="DE11" s="76">
        <f>'MASTER_ ALL areas - No.seedling'!DD68</f>
        <v>17</v>
      </c>
      <c r="DF11" s="81">
        <f t="shared" si="36"/>
        <v>0.73913043478260865</v>
      </c>
      <c r="DG11" s="113">
        <f>'MASTER_ ALL areas - No.seedling'!DF68</f>
        <v>0</v>
      </c>
      <c r="DH11" s="76">
        <f>'MASTER_ ALL areas - No.seedling'!DG68</f>
        <v>0</v>
      </c>
      <c r="DI11" s="80">
        <f t="shared" si="37"/>
        <v>0</v>
      </c>
      <c r="DJ11" s="76">
        <f>'MASTER_ ALL areas - No.seedling'!DI68</f>
        <v>0</v>
      </c>
      <c r="DK11" s="81">
        <f t="shared" si="38"/>
        <v>0</v>
      </c>
      <c r="DL11" s="113">
        <f>'MASTER_ ALL areas - No.seedling'!DK68</f>
        <v>0</v>
      </c>
      <c r="DM11" s="76">
        <f>'MASTER_ ALL areas - No.seedling'!DL68</f>
        <v>0</v>
      </c>
      <c r="DN11" s="80">
        <f t="shared" si="39"/>
        <v>0</v>
      </c>
      <c r="DO11" s="76">
        <f>'MASTER_ ALL areas - No.seedling'!DN68</f>
        <v>0</v>
      </c>
      <c r="DP11" s="81">
        <f t="shared" si="40"/>
        <v>0</v>
      </c>
      <c r="DQ11" s="75">
        <f>'MASTER_ ALL areas - No.seedling'!DP68</f>
        <v>40</v>
      </c>
      <c r="DR11" s="76">
        <f>'MASTER_ ALL areas - No.seedling'!DQ68</f>
        <v>0</v>
      </c>
      <c r="DS11" s="80">
        <f t="shared" si="41"/>
        <v>0</v>
      </c>
      <c r="DT11" s="76">
        <f>'MASTER_ ALL areas - No.seedling'!DS68</f>
        <v>1</v>
      </c>
      <c r="DU11" s="81">
        <f t="shared" si="42"/>
        <v>0.5</v>
      </c>
      <c r="DV11" s="113">
        <f>'MASTER_ ALL areas - No.seedling'!DU68</f>
        <v>0</v>
      </c>
      <c r="DW11" s="76">
        <f>'MASTER_ ALL areas - No.seedling'!DV68</f>
        <v>0</v>
      </c>
      <c r="DX11" s="80">
        <f t="shared" si="43"/>
        <v>0</v>
      </c>
      <c r="DY11" s="76">
        <f>'MASTER_ ALL areas - No.seedling'!DX68</f>
        <v>0</v>
      </c>
      <c r="DZ11" s="81">
        <f t="shared" si="44"/>
        <v>0</v>
      </c>
      <c r="EA11" s="113">
        <f>'MASTER_ ALL areas - No.seedling'!DZ68</f>
        <v>0</v>
      </c>
      <c r="EB11" s="76">
        <f>'MASTER_ ALL areas - No.seedling'!EA68</f>
        <v>0</v>
      </c>
      <c r="EC11" s="80">
        <f t="shared" si="45"/>
        <v>0</v>
      </c>
      <c r="ED11" s="76">
        <f>'MASTER_ ALL areas - No.seedling'!EC68</f>
        <v>0</v>
      </c>
      <c r="EE11" s="81">
        <f t="shared" si="46"/>
        <v>0</v>
      </c>
      <c r="EF11" s="113">
        <f>'MASTER_ ALL areas - No.seedling'!EE68</f>
        <v>0</v>
      </c>
      <c r="EG11" s="76">
        <f>'MASTER_ ALL areas - No.seedling'!EF68</f>
        <v>0</v>
      </c>
      <c r="EH11" s="80">
        <f t="shared" si="47"/>
        <v>0</v>
      </c>
      <c r="EI11" s="76">
        <f>'MASTER_ ALL areas - No.seedling'!EH68</f>
        <v>0</v>
      </c>
      <c r="EJ11" s="81">
        <f t="shared" si="48"/>
        <v>0</v>
      </c>
      <c r="EK11" s="113">
        <f>'MASTER_ ALL areas - No.seedling'!EJ68</f>
        <v>0</v>
      </c>
      <c r="EL11" s="76">
        <f>'MASTER_ ALL areas - No.seedling'!EK68</f>
        <v>0</v>
      </c>
      <c r="EM11" s="80">
        <f t="shared" si="49"/>
        <v>0</v>
      </c>
      <c r="EN11" s="76">
        <f>'MASTER_ ALL areas - No.seedling'!EM68</f>
        <v>0</v>
      </c>
      <c r="EO11" s="81">
        <f t="shared" si="50"/>
        <v>0</v>
      </c>
      <c r="EP11" s="113">
        <f>'MASTER_ ALL areas - No.seedling'!EO68</f>
        <v>0</v>
      </c>
      <c r="EQ11" s="76">
        <f>'MASTER_ ALL areas - No.seedling'!EP68</f>
        <v>0</v>
      </c>
      <c r="ER11" s="80">
        <f t="shared" si="51"/>
        <v>0</v>
      </c>
      <c r="ES11" s="76">
        <f>'MASTER_ ALL areas - No.seedling'!ER68</f>
        <v>0</v>
      </c>
      <c r="ET11" s="81">
        <f t="shared" si="52"/>
        <v>0</v>
      </c>
      <c r="EU11" s="113">
        <f>'MASTER_ ALL areas - No.seedling'!ET68</f>
        <v>0</v>
      </c>
      <c r="EV11" s="76">
        <f>'MASTER_ ALL areas - No.seedling'!EU68</f>
        <v>0</v>
      </c>
      <c r="EW11" s="80">
        <f t="shared" si="53"/>
        <v>0</v>
      </c>
      <c r="EX11" s="76">
        <f>'MASTER_ ALL areas - No.seedling'!EW68</f>
        <v>0</v>
      </c>
      <c r="EY11" s="81">
        <f t="shared" si="54"/>
        <v>0</v>
      </c>
      <c r="EZ11" s="113">
        <f>'MASTER_ ALL areas - No.seedling'!EY68</f>
        <v>0</v>
      </c>
      <c r="FA11" s="76">
        <f>'MASTER_ ALL areas - No.seedling'!EZ68</f>
        <v>0</v>
      </c>
      <c r="FB11" s="80">
        <f t="shared" si="55"/>
        <v>0</v>
      </c>
      <c r="FC11" s="76">
        <f>'MASTER_ ALL areas - No.seedling'!FB68</f>
        <v>0</v>
      </c>
      <c r="FD11" s="81">
        <f t="shared" si="56"/>
        <v>0</v>
      </c>
      <c r="FE11" s="113">
        <f>'MASTER_ ALL areas - No.seedling'!FD68</f>
        <v>0</v>
      </c>
      <c r="FF11" s="76">
        <f>'MASTER_ ALL areas - No.seedling'!FE68</f>
        <v>0</v>
      </c>
      <c r="FG11" s="80">
        <f t="shared" si="57"/>
        <v>0</v>
      </c>
      <c r="FH11" s="76">
        <f>'MASTER_ ALL areas - No.seedling'!FG68</f>
        <v>0</v>
      </c>
      <c r="FI11" s="81">
        <f t="shared" si="58"/>
        <v>0</v>
      </c>
      <c r="FJ11" s="113">
        <f>'MASTER_ ALL areas - No.seedling'!FI68</f>
        <v>0</v>
      </c>
      <c r="FK11" s="76">
        <f>'MASTER_ ALL areas - No.seedling'!FJ68</f>
        <v>0</v>
      </c>
      <c r="FL11" s="80">
        <f t="shared" si="59"/>
        <v>0</v>
      </c>
      <c r="FM11" s="76">
        <f>'MASTER_ ALL areas - No.seedling'!FL68</f>
        <v>0</v>
      </c>
      <c r="FN11" s="81">
        <f t="shared" si="60"/>
        <v>0</v>
      </c>
      <c r="FO11" s="113">
        <f>'MASTER_ ALL areas - No.seedling'!FN68</f>
        <v>0</v>
      </c>
      <c r="FP11" s="76">
        <f>'MASTER_ ALL areas - No.seedling'!FO68</f>
        <v>0</v>
      </c>
      <c r="FQ11" s="80">
        <f t="shared" si="61"/>
        <v>0</v>
      </c>
      <c r="FR11" s="76">
        <f>'MASTER_ ALL areas - No.seedling'!FQ68</f>
        <v>0</v>
      </c>
      <c r="FS11" s="81">
        <f t="shared" si="62"/>
        <v>0</v>
      </c>
      <c r="FT11" s="113">
        <f>'MASTER_ ALL areas - No.seedling'!FS68</f>
        <v>0</v>
      </c>
      <c r="FU11" s="76">
        <f>'MASTER_ ALL areas - No.seedling'!FT68</f>
        <v>0</v>
      </c>
      <c r="FV11" s="80">
        <f t="shared" si="63"/>
        <v>0</v>
      </c>
      <c r="FW11" s="76">
        <f>'MASTER_ ALL areas - No.seedling'!FV68</f>
        <v>0</v>
      </c>
      <c r="FX11" s="81">
        <f t="shared" si="64"/>
        <v>0</v>
      </c>
      <c r="FY11" s="113">
        <f>'MASTER_ ALL areas - No.seedling'!FX68</f>
        <v>0</v>
      </c>
      <c r="FZ11" s="76">
        <f>'MASTER_ ALL areas - No.seedling'!FY68</f>
        <v>0</v>
      </c>
      <c r="GA11" s="80">
        <f t="shared" si="65"/>
        <v>0</v>
      </c>
      <c r="GB11" s="76">
        <f>'MASTER_ ALL areas - No.seedling'!GA68</f>
        <v>0</v>
      </c>
      <c r="GC11" s="81">
        <f t="shared" si="66"/>
        <v>0</v>
      </c>
      <c r="GD11" s="113">
        <f>'MASTER_ ALL areas - No.seedling'!GC68</f>
        <v>0</v>
      </c>
      <c r="GE11" s="76">
        <f>'MASTER_ ALL areas - No.seedling'!GD68</f>
        <v>0</v>
      </c>
      <c r="GF11" s="80">
        <f t="shared" si="67"/>
        <v>0</v>
      </c>
      <c r="GG11" s="76">
        <f>'MASTER_ ALL areas - No.seedling'!GF68</f>
        <v>0</v>
      </c>
      <c r="GH11" s="81">
        <f t="shared" si="68"/>
        <v>0</v>
      </c>
      <c r="GI11" s="113">
        <f>'MASTER_ ALL areas - No.seedling'!GH68</f>
        <v>0</v>
      </c>
      <c r="GJ11" s="76">
        <f>'MASTER_ ALL areas - No.seedling'!GI68</f>
        <v>0</v>
      </c>
      <c r="GK11" s="80">
        <f t="shared" si="69"/>
        <v>0</v>
      </c>
      <c r="GL11" s="76">
        <f>'MASTER_ ALL areas - No.seedling'!GK68</f>
        <v>0</v>
      </c>
      <c r="GM11" s="81">
        <f t="shared" si="70"/>
        <v>0</v>
      </c>
      <c r="GN11" s="113">
        <f>'MASTER_ ALL areas - No.seedling'!GM68</f>
        <v>0</v>
      </c>
      <c r="GO11" s="76">
        <f>'MASTER_ ALL areas - No.seedling'!GN68</f>
        <v>0</v>
      </c>
      <c r="GP11" s="80">
        <f t="shared" si="71"/>
        <v>0</v>
      </c>
      <c r="GQ11" s="76">
        <f>'MASTER_ ALL areas - No.seedling'!GP68</f>
        <v>0</v>
      </c>
      <c r="GR11" s="81">
        <f t="shared" si="72"/>
        <v>0</v>
      </c>
      <c r="GS11" s="113">
        <f>'MASTER_ ALL areas - No.seedling'!GR68</f>
        <v>0</v>
      </c>
      <c r="GT11" s="76">
        <f>'MASTER_ ALL areas - No.seedling'!GS68</f>
        <v>0</v>
      </c>
      <c r="GU11" s="80">
        <f t="shared" si="73"/>
        <v>0</v>
      </c>
      <c r="GV11" s="76">
        <f>'MASTER_ ALL areas - No.seedling'!GU68</f>
        <v>0</v>
      </c>
      <c r="GW11" s="81">
        <f t="shared" si="74"/>
        <v>0</v>
      </c>
      <c r="GX11" s="113">
        <f>'MASTER_ ALL areas - No.seedling'!GW68</f>
        <v>0</v>
      </c>
      <c r="GY11" s="76">
        <f>'MASTER_ ALL areas - No.seedling'!GX68</f>
        <v>0</v>
      </c>
      <c r="GZ11" s="80">
        <f t="shared" si="75"/>
        <v>0</v>
      </c>
      <c r="HA11" s="76">
        <f>'MASTER_ ALL areas - No.seedling'!GZ68</f>
        <v>0</v>
      </c>
      <c r="HB11" s="81">
        <f t="shared" si="76"/>
        <v>0</v>
      </c>
      <c r="HC11" s="113">
        <f>'MASTER_ ALL areas - No.seedling'!HB68</f>
        <v>0</v>
      </c>
      <c r="HD11" s="76">
        <f>'MASTER_ ALL areas - No.seedling'!HC68</f>
        <v>0</v>
      </c>
      <c r="HE11" s="80">
        <f t="shared" si="77"/>
        <v>0</v>
      </c>
      <c r="HF11" s="76">
        <f>'MASTER_ ALL areas - No.seedling'!HE68</f>
        <v>0</v>
      </c>
      <c r="HG11" s="81">
        <f t="shared" si="78"/>
        <v>0</v>
      </c>
      <c r="HH11" s="113">
        <f>'MASTER_ ALL areas - No.seedling'!HG68</f>
        <v>0</v>
      </c>
      <c r="HI11" s="76">
        <f>'MASTER_ ALL areas - No.seedling'!HH68</f>
        <v>0</v>
      </c>
      <c r="HJ11" s="80">
        <f t="shared" si="79"/>
        <v>0</v>
      </c>
      <c r="HK11" s="76">
        <f>'MASTER_ ALL areas - No.seedling'!HJ68</f>
        <v>0</v>
      </c>
      <c r="HL11" s="81">
        <f t="shared" si="80"/>
        <v>0</v>
      </c>
      <c r="HM11" s="75">
        <f>'MASTER_ ALL areas - No.seedling'!HL68</f>
        <v>20</v>
      </c>
      <c r="HN11" s="76">
        <f>'MASTER_ ALL areas - No.seedling'!HM68</f>
        <v>0</v>
      </c>
      <c r="HO11" s="80">
        <f t="shared" si="81"/>
        <v>0</v>
      </c>
      <c r="HP11" s="76">
        <f>'MASTER_ ALL areas - No.seedling'!HO68</f>
        <v>0</v>
      </c>
      <c r="HQ11" s="81">
        <f t="shared" si="82"/>
        <v>0</v>
      </c>
      <c r="HR11" s="113">
        <f>'MASTER_ ALL areas - No.seedling'!HQ68</f>
        <v>0</v>
      </c>
      <c r="HS11" s="76">
        <f>'MASTER_ ALL areas - No.seedling'!HR68</f>
        <v>0</v>
      </c>
      <c r="HT11" s="80">
        <f t="shared" si="83"/>
        <v>0</v>
      </c>
      <c r="HU11" s="76">
        <f>'MASTER_ ALL areas - No.seedling'!HT68</f>
        <v>0</v>
      </c>
      <c r="HV11" s="81">
        <f t="shared" si="84"/>
        <v>0</v>
      </c>
      <c r="HW11" s="113">
        <f>'MASTER_ ALL areas - No.seedling'!HV68</f>
        <v>0</v>
      </c>
      <c r="HX11" s="76">
        <f>'MASTER_ ALL areas - No.seedling'!HW68</f>
        <v>0</v>
      </c>
      <c r="HY11" s="80">
        <f t="shared" si="85"/>
        <v>0</v>
      </c>
      <c r="HZ11" s="76">
        <f>'MASTER_ ALL areas - No.seedling'!HY68</f>
        <v>0</v>
      </c>
      <c r="IA11" s="81">
        <f t="shared" si="86"/>
        <v>0</v>
      </c>
      <c r="IB11" s="113">
        <f>'MASTER_ ALL areas - No.seedling'!IA68</f>
        <v>0</v>
      </c>
      <c r="IC11" s="76">
        <f>'MASTER_ ALL areas - No.seedling'!IB68</f>
        <v>0</v>
      </c>
      <c r="ID11" s="80">
        <f t="shared" si="87"/>
        <v>0</v>
      </c>
      <c r="IE11" s="76">
        <f>'MASTER_ ALL areas - No.seedling'!ID68</f>
        <v>0</v>
      </c>
      <c r="IF11" s="85">
        <f t="shared" si="88"/>
        <v>0</v>
      </c>
      <c r="IG11" s="86" t="s">
        <v>256</v>
      </c>
      <c r="IH11" s="87"/>
    </row>
    <row r="12" spans="2:242" ht="33" customHeight="1" x14ac:dyDescent="0.25">
      <c r="B12" s="420">
        <v>65</v>
      </c>
      <c r="C12" s="421" t="s">
        <v>257</v>
      </c>
      <c r="D12" s="422">
        <v>221591</v>
      </c>
      <c r="E12" s="423">
        <v>932677</v>
      </c>
      <c r="F12" s="424" t="s">
        <v>89</v>
      </c>
      <c r="G12" s="199" t="s">
        <v>194</v>
      </c>
      <c r="H12" s="459">
        <f>'MASTER_ ALL areas - No.seedling'!G69</f>
        <v>4</v>
      </c>
      <c r="I12" s="70">
        <f>'MASTER_ ALL areas - No.seedling'!H69</f>
        <v>0.8</v>
      </c>
      <c r="J12" s="71">
        <f>'MASTER_ ALL areas - No.seedling'!I69</f>
        <v>31.6</v>
      </c>
      <c r="K12" s="72">
        <f>'MASTER_ ALL areas - No.seedling'!J69</f>
        <v>2</v>
      </c>
      <c r="L12" s="73">
        <f t="shared" si="0"/>
        <v>40</v>
      </c>
      <c r="M12" s="74">
        <f>'MASTER_ ALL areas - No.seedling'!L69</f>
        <v>40</v>
      </c>
      <c r="N12" s="113">
        <f>'MASTER_ ALL areas - No.seedling'!M69</f>
        <v>0</v>
      </c>
      <c r="O12" s="114">
        <f>'MASTER_ ALL areas - No.seedling'!N69</f>
        <v>0</v>
      </c>
      <c r="P12" s="80">
        <f>'MASTER_ ALL areas - No.seedling'!O69</f>
        <v>0</v>
      </c>
      <c r="Q12" s="81">
        <f>'MASTER_ ALL areas - No.seedling'!P69</f>
        <v>0</v>
      </c>
      <c r="R12" s="621"/>
      <c r="S12" s="617">
        <f>'MASTER_ ALL areas - No.seedling'!R69</f>
        <v>20</v>
      </c>
      <c r="T12" s="76">
        <f>'MASTER_ ALL areas - No.seedling'!S69</f>
        <v>0</v>
      </c>
      <c r="U12" s="77">
        <f t="shared" si="1"/>
        <v>0</v>
      </c>
      <c r="V12" s="82">
        <f>'MASTER_ ALL areas - No.seedling'!U69</f>
        <v>0</v>
      </c>
      <c r="W12" s="80">
        <f t="shared" si="2"/>
        <v>0</v>
      </c>
      <c r="X12" s="619">
        <f>'MASTER_ ALL areas - No.seedling'!W69</f>
        <v>20</v>
      </c>
      <c r="Y12" s="82">
        <f>'MASTER_ ALL areas - No.seedling'!X69</f>
        <v>0</v>
      </c>
      <c r="Z12" s="77">
        <f t="shared" si="3"/>
        <v>0</v>
      </c>
      <c r="AA12" s="82">
        <f>'MASTER_ ALL areas - No.seedling'!Z69</f>
        <v>0</v>
      </c>
      <c r="AB12" s="80">
        <f t="shared" si="4"/>
        <v>0</v>
      </c>
      <c r="AC12" s="76">
        <f>'MASTER_ ALL areas - No.seedling'!AB69</f>
        <v>0</v>
      </c>
      <c r="AD12" s="76">
        <f>'MASTER_ ALL areas - No.seedling'!AC69</f>
        <v>0</v>
      </c>
      <c r="AE12" s="77">
        <f t="shared" si="5"/>
        <v>0</v>
      </c>
      <c r="AF12" s="82">
        <f>'MASTER_ ALL areas - No.seedling'!AE69</f>
        <v>0</v>
      </c>
      <c r="AG12" s="80">
        <f t="shared" si="6"/>
        <v>0</v>
      </c>
      <c r="AH12" s="76">
        <f>'MASTER_ ALL areas - No.seedling'!AG69</f>
        <v>0</v>
      </c>
      <c r="AI12" s="76">
        <f>'MASTER_ ALL areas - No.seedling'!AH69</f>
        <v>0</v>
      </c>
      <c r="AJ12" s="77">
        <f t="shared" si="7"/>
        <v>0</v>
      </c>
      <c r="AK12" s="82">
        <f>'MASTER_ ALL areas - No.seedling'!AJ69</f>
        <v>0</v>
      </c>
      <c r="AL12" s="81">
        <f t="shared" si="8"/>
        <v>0</v>
      </c>
      <c r="AM12" s="621"/>
      <c r="AN12" s="617">
        <f>'MASTER_ ALL areas - No.seedling'!AM69</f>
        <v>0</v>
      </c>
      <c r="AO12" s="76">
        <f>'MASTER_ ALL areas - No.seedling'!AN69</f>
        <v>0</v>
      </c>
      <c r="AP12" s="77">
        <f t="shared" si="9"/>
        <v>0</v>
      </c>
      <c r="AQ12" s="82">
        <f>'MASTER_ ALL areas - No.seedling'!AP69</f>
        <v>0</v>
      </c>
      <c r="AR12" s="77">
        <f t="shared" si="10"/>
        <v>0</v>
      </c>
      <c r="AS12" s="82">
        <f>'MASTER_ ALL areas - No.seedling'!AR69</f>
        <v>40</v>
      </c>
      <c r="AT12" s="76">
        <f>'MASTER_ ALL areas - No.seedling'!AS69</f>
        <v>0</v>
      </c>
      <c r="AU12" s="77">
        <f t="shared" si="11"/>
        <v>0</v>
      </c>
      <c r="AV12" s="82">
        <f>'MASTER_ ALL areas - No.seedling'!AU69</f>
        <v>0</v>
      </c>
      <c r="AW12" s="77">
        <f t="shared" si="12"/>
        <v>0</v>
      </c>
      <c r="AX12" s="71">
        <f>'MASTER_ ALL areas - No.seedling'!AW69</f>
        <v>0</v>
      </c>
      <c r="AY12" s="82">
        <f>'MASTER_ ALL areas - No.seedling'!AX69</f>
        <v>0</v>
      </c>
      <c r="AZ12" s="77">
        <f t="shared" si="13"/>
        <v>0</v>
      </c>
      <c r="BA12" s="82">
        <f>'MASTER_ ALL areas - No.seedling'!AZ69</f>
        <v>0</v>
      </c>
      <c r="BB12" s="77">
        <f t="shared" si="14"/>
        <v>0</v>
      </c>
      <c r="BC12" s="82">
        <f>'MASTER_ ALL areas - No.seedling'!BB69</f>
        <v>0</v>
      </c>
      <c r="BD12" s="76">
        <f>'MASTER_ ALL areas - No.seedling'!BC69</f>
        <v>0</v>
      </c>
      <c r="BE12" s="77">
        <f t="shared" si="15"/>
        <v>0</v>
      </c>
      <c r="BF12" s="82">
        <f>'MASTER_ ALL areas - No.seedling'!BE69</f>
        <v>0</v>
      </c>
      <c r="BG12" s="77">
        <f t="shared" si="16"/>
        <v>0</v>
      </c>
      <c r="BH12" s="82">
        <f>'MASTER_ ALL areas - No.seedling'!BG69</f>
        <v>0</v>
      </c>
      <c r="BI12" s="76">
        <f>'MASTER_ ALL areas - No.seedling'!BH69</f>
        <v>0</v>
      </c>
      <c r="BJ12" s="77">
        <f t="shared" si="17"/>
        <v>0</v>
      </c>
      <c r="BK12" s="82">
        <f>'MASTER_ ALL areas - No.seedling'!BJ69</f>
        <v>0</v>
      </c>
      <c r="BL12" s="77">
        <f t="shared" si="18"/>
        <v>0</v>
      </c>
      <c r="BM12" s="82">
        <f>'MASTER_ ALL areas - No.seedling'!BL69</f>
        <v>0</v>
      </c>
      <c r="BN12" s="76">
        <f>'MASTER_ ALL areas - No.seedling'!BM69</f>
        <v>0</v>
      </c>
      <c r="BO12" s="77">
        <f t="shared" si="19"/>
        <v>0</v>
      </c>
      <c r="BP12" s="82">
        <f>'MASTER_ ALL areas - No.seedling'!BO69</f>
        <v>0</v>
      </c>
      <c r="BQ12" s="77">
        <f t="shared" si="20"/>
        <v>0</v>
      </c>
      <c r="BR12" s="82">
        <f>'MASTER_ ALL areas - No.seedling'!BQ69</f>
        <v>0</v>
      </c>
      <c r="BS12" s="76">
        <f>'MASTER_ ALL areas - No.seedling'!BR69</f>
        <v>0</v>
      </c>
      <c r="BT12" s="77">
        <f t="shared" si="21"/>
        <v>0</v>
      </c>
      <c r="BU12" s="82">
        <f>'MASTER_ ALL areas - No.seedling'!BT69</f>
        <v>0</v>
      </c>
      <c r="BV12" s="77">
        <f t="shared" si="22"/>
        <v>0</v>
      </c>
      <c r="BW12" s="82">
        <f>'MASTER_ ALL areas - No.seedling'!BV69</f>
        <v>0</v>
      </c>
      <c r="BX12" s="76">
        <f>'MASTER_ ALL areas - No.seedling'!BW69</f>
        <v>0</v>
      </c>
      <c r="BY12" s="77">
        <f t="shared" si="23"/>
        <v>0</v>
      </c>
      <c r="BZ12" s="82">
        <f>'MASTER_ ALL areas - No.seedling'!BY69</f>
        <v>0</v>
      </c>
      <c r="CA12" s="81">
        <f t="shared" si="24"/>
        <v>0</v>
      </c>
      <c r="CB12" s="79"/>
      <c r="CC12" s="113">
        <f>'MASTER_ ALL areas - No.seedling'!CB69</f>
        <v>0</v>
      </c>
      <c r="CD12" s="76">
        <f>'MASTER_ ALL areas - No.seedling'!CC69</f>
        <v>0</v>
      </c>
      <c r="CE12" s="80">
        <f t="shared" si="25"/>
        <v>0</v>
      </c>
      <c r="CF12" s="76">
        <f>'MASTER_ ALL areas - No.seedling'!CE69</f>
        <v>0</v>
      </c>
      <c r="CG12" s="81">
        <f t="shared" si="26"/>
        <v>0</v>
      </c>
      <c r="CH12" s="113">
        <f>'MASTER_ ALL areas - No.seedling'!CG69</f>
        <v>0</v>
      </c>
      <c r="CI12" s="76">
        <f>'MASTER_ ALL areas - No.seedling'!CH69</f>
        <v>0</v>
      </c>
      <c r="CJ12" s="80">
        <f t="shared" si="27"/>
        <v>0</v>
      </c>
      <c r="CK12" s="76">
        <f>'MASTER_ ALL areas - No.seedling'!CJ69</f>
        <v>0</v>
      </c>
      <c r="CL12" s="81">
        <f t="shared" si="28"/>
        <v>0</v>
      </c>
      <c r="CM12" s="113">
        <f>'MASTER_ ALL areas - No.seedling'!CL69</f>
        <v>0</v>
      </c>
      <c r="CN12" s="76">
        <f>'MASTER_ ALL areas - No.seedling'!CM69</f>
        <v>0</v>
      </c>
      <c r="CO12" s="80">
        <f t="shared" si="29"/>
        <v>0</v>
      </c>
      <c r="CP12" s="76">
        <f>'MASTER_ ALL areas - No.seedling'!CO69</f>
        <v>0</v>
      </c>
      <c r="CQ12" s="81">
        <f t="shared" si="30"/>
        <v>0</v>
      </c>
      <c r="CR12" s="113">
        <f>'MASTER_ ALL areas - No.seedling'!CQ69</f>
        <v>0</v>
      </c>
      <c r="CS12" s="76">
        <f>'MASTER_ ALL areas - No.seedling'!CR69</f>
        <v>0</v>
      </c>
      <c r="CT12" s="80">
        <f t="shared" si="31"/>
        <v>0</v>
      </c>
      <c r="CU12" s="76">
        <f>'MASTER_ ALL areas - No.seedling'!CT69</f>
        <v>0</v>
      </c>
      <c r="CV12" s="81">
        <f t="shared" si="32"/>
        <v>0</v>
      </c>
      <c r="CW12" s="75">
        <f>'MASTER_ ALL areas - No.seedling'!CV69</f>
        <v>20</v>
      </c>
      <c r="CX12" s="76">
        <f>'MASTER_ ALL areas - No.seedling'!CW69</f>
        <v>0</v>
      </c>
      <c r="CY12" s="80">
        <f t="shared" si="33"/>
        <v>0</v>
      </c>
      <c r="CZ12" s="76">
        <f>'MASTER_ ALL areas - No.seedling'!CY69</f>
        <v>0</v>
      </c>
      <c r="DA12" s="81">
        <f t="shared" si="34"/>
        <v>0</v>
      </c>
      <c r="DB12" s="75">
        <f>'MASTER_ ALL areas - No.seedling'!DA69</f>
        <v>20</v>
      </c>
      <c r="DC12" s="76">
        <f>'MASTER_ ALL areas - No.seedling'!DB69</f>
        <v>0</v>
      </c>
      <c r="DD12" s="80">
        <f t="shared" si="35"/>
        <v>0</v>
      </c>
      <c r="DE12" s="76">
        <f>'MASTER_ ALL areas - No.seedling'!DD69</f>
        <v>0</v>
      </c>
      <c r="DF12" s="81">
        <f t="shared" si="36"/>
        <v>0</v>
      </c>
      <c r="DG12" s="113">
        <f>'MASTER_ ALL areas - No.seedling'!DF69</f>
        <v>0</v>
      </c>
      <c r="DH12" s="76">
        <f>'MASTER_ ALL areas - No.seedling'!DG69</f>
        <v>0</v>
      </c>
      <c r="DI12" s="80">
        <f t="shared" si="37"/>
        <v>0</v>
      </c>
      <c r="DJ12" s="76">
        <f>'MASTER_ ALL areas - No.seedling'!DI69</f>
        <v>0</v>
      </c>
      <c r="DK12" s="81">
        <f t="shared" si="38"/>
        <v>0</v>
      </c>
      <c r="DL12" s="113">
        <f>'MASTER_ ALL areas - No.seedling'!DK69</f>
        <v>0</v>
      </c>
      <c r="DM12" s="76">
        <f>'MASTER_ ALL areas - No.seedling'!DL69</f>
        <v>0</v>
      </c>
      <c r="DN12" s="80">
        <f t="shared" si="39"/>
        <v>0</v>
      </c>
      <c r="DO12" s="76">
        <f>'MASTER_ ALL areas - No.seedling'!DN69</f>
        <v>0</v>
      </c>
      <c r="DP12" s="81">
        <f t="shared" si="40"/>
        <v>0</v>
      </c>
      <c r="DQ12" s="113">
        <f>'MASTER_ ALL areas - No.seedling'!DP69</f>
        <v>0</v>
      </c>
      <c r="DR12" s="76">
        <f>'MASTER_ ALL areas - No.seedling'!DQ69</f>
        <v>0</v>
      </c>
      <c r="DS12" s="80">
        <f t="shared" si="41"/>
        <v>0</v>
      </c>
      <c r="DT12" s="76">
        <f>'MASTER_ ALL areas - No.seedling'!DS69</f>
        <v>0</v>
      </c>
      <c r="DU12" s="81">
        <f t="shared" si="42"/>
        <v>0</v>
      </c>
      <c r="DV12" s="113">
        <f>'MASTER_ ALL areas - No.seedling'!DU69</f>
        <v>0</v>
      </c>
      <c r="DW12" s="76">
        <f>'MASTER_ ALL areas - No.seedling'!DV69</f>
        <v>0</v>
      </c>
      <c r="DX12" s="80">
        <f t="shared" si="43"/>
        <v>0</v>
      </c>
      <c r="DY12" s="76">
        <f>'MASTER_ ALL areas - No.seedling'!DX69</f>
        <v>0</v>
      </c>
      <c r="DZ12" s="81">
        <f t="shared" si="44"/>
        <v>0</v>
      </c>
      <c r="EA12" s="113">
        <f>'MASTER_ ALL areas - No.seedling'!DZ69</f>
        <v>0</v>
      </c>
      <c r="EB12" s="76">
        <f>'MASTER_ ALL areas - No.seedling'!EA69</f>
        <v>0</v>
      </c>
      <c r="EC12" s="80">
        <f t="shared" si="45"/>
        <v>0</v>
      </c>
      <c r="ED12" s="76">
        <f>'MASTER_ ALL areas - No.seedling'!EC69</f>
        <v>0</v>
      </c>
      <c r="EE12" s="81">
        <f t="shared" si="46"/>
        <v>0</v>
      </c>
      <c r="EF12" s="113">
        <f>'MASTER_ ALL areas - No.seedling'!EE69</f>
        <v>0</v>
      </c>
      <c r="EG12" s="76">
        <f>'MASTER_ ALL areas - No.seedling'!EF69</f>
        <v>0</v>
      </c>
      <c r="EH12" s="80">
        <f t="shared" si="47"/>
        <v>0</v>
      </c>
      <c r="EI12" s="76">
        <f>'MASTER_ ALL areas - No.seedling'!EH69</f>
        <v>0</v>
      </c>
      <c r="EJ12" s="81">
        <f t="shared" si="48"/>
        <v>0</v>
      </c>
      <c r="EK12" s="113">
        <f>'MASTER_ ALL areas - No.seedling'!EJ69</f>
        <v>0</v>
      </c>
      <c r="EL12" s="76">
        <f>'MASTER_ ALL areas - No.seedling'!EK69</f>
        <v>0</v>
      </c>
      <c r="EM12" s="80">
        <f t="shared" si="49"/>
        <v>0</v>
      </c>
      <c r="EN12" s="76">
        <f>'MASTER_ ALL areas - No.seedling'!EM69</f>
        <v>0</v>
      </c>
      <c r="EO12" s="81">
        <f t="shared" si="50"/>
        <v>0</v>
      </c>
      <c r="EP12" s="113">
        <f>'MASTER_ ALL areas - No.seedling'!EO69</f>
        <v>0</v>
      </c>
      <c r="EQ12" s="76">
        <f>'MASTER_ ALL areas - No.seedling'!EP69</f>
        <v>0</v>
      </c>
      <c r="ER12" s="80">
        <f t="shared" si="51"/>
        <v>0</v>
      </c>
      <c r="ES12" s="76">
        <f>'MASTER_ ALL areas - No.seedling'!ER69</f>
        <v>0</v>
      </c>
      <c r="ET12" s="81">
        <f t="shared" si="52"/>
        <v>0</v>
      </c>
      <c r="EU12" s="113">
        <f>'MASTER_ ALL areas - No.seedling'!ET69</f>
        <v>0</v>
      </c>
      <c r="EV12" s="76">
        <f>'MASTER_ ALL areas - No.seedling'!EU69</f>
        <v>0</v>
      </c>
      <c r="EW12" s="80">
        <f t="shared" si="53"/>
        <v>0</v>
      </c>
      <c r="EX12" s="76">
        <f>'MASTER_ ALL areas - No.seedling'!EW69</f>
        <v>0</v>
      </c>
      <c r="EY12" s="81">
        <f t="shared" si="54"/>
        <v>0</v>
      </c>
      <c r="EZ12" s="113">
        <f>'MASTER_ ALL areas - No.seedling'!EY69</f>
        <v>0</v>
      </c>
      <c r="FA12" s="76">
        <f>'MASTER_ ALL areas - No.seedling'!EZ69</f>
        <v>0</v>
      </c>
      <c r="FB12" s="80">
        <f t="shared" si="55"/>
        <v>0</v>
      </c>
      <c r="FC12" s="76">
        <f>'MASTER_ ALL areas - No.seedling'!FB69</f>
        <v>0</v>
      </c>
      <c r="FD12" s="81">
        <f t="shared" si="56"/>
        <v>0</v>
      </c>
      <c r="FE12" s="113">
        <f>'MASTER_ ALL areas - No.seedling'!FD69</f>
        <v>0</v>
      </c>
      <c r="FF12" s="76">
        <f>'MASTER_ ALL areas - No.seedling'!FE69</f>
        <v>0</v>
      </c>
      <c r="FG12" s="80">
        <f t="shared" si="57"/>
        <v>0</v>
      </c>
      <c r="FH12" s="76">
        <f>'MASTER_ ALL areas - No.seedling'!FG69</f>
        <v>0</v>
      </c>
      <c r="FI12" s="81">
        <f t="shared" si="58"/>
        <v>0</v>
      </c>
      <c r="FJ12" s="113">
        <f>'MASTER_ ALL areas - No.seedling'!FI69</f>
        <v>0</v>
      </c>
      <c r="FK12" s="76">
        <f>'MASTER_ ALL areas - No.seedling'!FJ69</f>
        <v>0</v>
      </c>
      <c r="FL12" s="80">
        <f t="shared" si="59"/>
        <v>0</v>
      </c>
      <c r="FM12" s="76">
        <f>'MASTER_ ALL areas - No.seedling'!FL69</f>
        <v>0</v>
      </c>
      <c r="FN12" s="81">
        <f t="shared" si="60"/>
        <v>0</v>
      </c>
      <c r="FO12" s="113">
        <f>'MASTER_ ALL areas - No.seedling'!FN69</f>
        <v>0</v>
      </c>
      <c r="FP12" s="76">
        <f>'MASTER_ ALL areas - No.seedling'!FO69</f>
        <v>0</v>
      </c>
      <c r="FQ12" s="80">
        <f t="shared" si="61"/>
        <v>0</v>
      </c>
      <c r="FR12" s="76">
        <f>'MASTER_ ALL areas - No.seedling'!FQ69</f>
        <v>0</v>
      </c>
      <c r="FS12" s="81">
        <f t="shared" si="62"/>
        <v>0</v>
      </c>
      <c r="FT12" s="113">
        <f>'MASTER_ ALL areas - No.seedling'!FS69</f>
        <v>0</v>
      </c>
      <c r="FU12" s="76">
        <f>'MASTER_ ALL areas - No.seedling'!FT69</f>
        <v>0</v>
      </c>
      <c r="FV12" s="80">
        <f t="shared" si="63"/>
        <v>0</v>
      </c>
      <c r="FW12" s="76">
        <f>'MASTER_ ALL areas - No.seedling'!FV69</f>
        <v>0</v>
      </c>
      <c r="FX12" s="81">
        <f t="shared" si="64"/>
        <v>0</v>
      </c>
      <c r="FY12" s="113">
        <f>'MASTER_ ALL areas - No.seedling'!FX69</f>
        <v>0</v>
      </c>
      <c r="FZ12" s="76">
        <f>'MASTER_ ALL areas - No.seedling'!FY69</f>
        <v>0</v>
      </c>
      <c r="GA12" s="80">
        <f t="shared" si="65"/>
        <v>0</v>
      </c>
      <c r="GB12" s="76">
        <f>'MASTER_ ALL areas - No.seedling'!GA69</f>
        <v>0</v>
      </c>
      <c r="GC12" s="81">
        <f t="shared" si="66"/>
        <v>0</v>
      </c>
      <c r="GD12" s="113">
        <f>'MASTER_ ALL areas - No.seedling'!GC69</f>
        <v>0</v>
      </c>
      <c r="GE12" s="76">
        <f>'MASTER_ ALL areas - No.seedling'!GD69</f>
        <v>0</v>
      </c>
      <c r="GF12" s="80">
        <f t="shared" si="67"/>
        <v>0</v>
      </c>
      <c r="GG12" s="76">
        <f>'MASTER_ ALL areas - No.seedling'!GF69</f>
        <v>0</v>
      </c>
      <c r="GH12" s="81">
        <f t="shared" si="68"/>
        <v>0</v>
      </c>
      <c r="GI12" s="113">
        <f>'MASTER_ ALL areas - No.seedling'!GH69</f>
        <v>0</v>
      </c>
      <c r="GJ12" s="76">
        <f>'MASTER_ ALL areas - No.seedling'!GI69</f>
        <v>0</v>
      </c>
      <c r="GK12" s="80">
        <f t="shared" si="69"/>
        <v>0</v>
      </c>
      <c r="GL12" s="76">
        <f>'MASTER_ ALL areas - No.seedling'!GK69</f>
        <v>0</v>
      </c>
      <c r="GM12" s="81">
        <f t="shared" si="70"/>
        <v>0</v>
      </c>
      <c r="GN12" s="113">
        <f>'MASTER_ ALL areas - No.seedling'!GM69</f>
        <v>0</v>
      </c>
      <c r="GO12" s="76">
        <f>'MASTER_ ALL areas - No.seedling'!GN69</f>
        <v>0</v>
      </c>
      <c r="GP12" s="80">
        <f t="shared" si="71"/>
        <v>0</v>
      </c>
      <c r="GQ12" s="76">
        <f>'MASTER_ ALL areas - No.seedling'!GP69</f>
        <v>0</v>
      </c>
      <c r="GR12" s="81">
        <f t="shared" si="72"/>
        <v>0</v>
      </c>
      <c r="GS12" s="113">
        <f>'MASTER_ ALL areas - No.seedling'!GR69</f>
        <v>0</v>
      </c>
      <c r="GT12" s="76">
        <f>'MASTER_ ALL areas - No.seedling'!GS69</f>
        <v>0</v>
      </c>
      <c r="GU12" s="80">
        <f t="shared" si="73"/>
        <v>0</v>
      </c>
      <c r="GV12" s="76">
        <f>'MASTER_ ALL areas - No.seedling'!GU69</f>
        <v>0</v>
      </c>
      <c r="GW12" s="81">
        <f t="shared" si="74"/>
        <v>0</v>
      </c>
      <c r="GX12" s="113">
        <f>'MASTER_ ALL areas - No.seedling'!GW69</f>
        <v>0</v>
      </c>
      <c r="GY12" s="76">
        <f>'MASTER_ ALL areas - No.seedling'!GX69</f>
        <v>0</v>
      </c>
      <c r="GZ12" s="80">
        <f t="shared" si="75"/>
        <v>0</v>
      </c>
      <c r="HA12" s="76">
        <f>'MASTER_ ALL areas - No.seedling'!GZ69</f>
        <v>0</v>
      </c>
      <c r="HB12" s="81">
        <f t="shared" si="76"/>
        <v>0</v>
      </c>
      <c r="HC12" s="113">
        <f>'MASTER_ ALL areas - No.seedling'!HB69</f>
        <v>0</v>
      </c>
      <c r="HD12" s="76">
        <f>'MASTER_ ALL areas - No.seedling'!HC69</f>
        <v>0</v>
      </c>
      <c r="HE12" s="80">
        <f t="shared" si="77"/>
        <v>0</v>
      </c>
      <c r="HF12" s="76">
        <f>'MASTER_ ALL areas - No.seedling'!HE69</f>
        <v>0</v>
      </c>
      <c r="HG12" s="81">
        <f t="shared" si="78"/>
        <v>0</v>
      </c>
      <c r="HH12" s="113">
        <f>'MASTER_ ALL areas - No.seedling'!HG69</f>
        <v>0</v>
      </c>
      <c r="HI12" s="76">
        <f>'MASTER_ ALL areas - No.seedling'!HH69</f>
        <v>0</v>
      </c>
      <c r="HJ12" s="80">
        <f t="shared" si="79"/>
        <v>0</v>
      </c>
      <c r="HK12" s="76">
        <f>'MASTER_ ALL areas - No.seedling'!HJ69</f>
        <v>0</v>
      </c>
      <c r="HL12" s="81">
        <f t="shared" si="80"/>
        <v>0</v>
      </c>
      <c r="HM12" s="113">
        <f>'MASTER_ ALL areas - No.seedling'!HL69</f>
        <v>0</v>
      </c>
      <c r="HN12" s="76">
        <f>'MASTER_ ALL areas - No.seedling'!HM69</f>
        <v>0</v>
      </c>
      <c r="HO12" s="80">
        <f t="shared" si="81"/>
        <v>0</v>
      </c>
      <c r="HP12" s="76">
        <f>'MASTER_ ALL areas - No.seedling'!HO69</f>
        <v>0</v>
      </c>
      <c r="HQ12" s="81">
        <f t="shared" si="82"/>
        <v>0</v>
      </c>
      <c r="HR12" s="113">
        <f>'MASTER_ ALL areas - No.seedling'!HQ69</f>
        <v>0</v>
      </c>
      <c r="HS12" s="76">
        <f>'MASTER_ ALL areas - No.seedling'!HR69</f>
        <v>0</v>
      </c>
      <c r="HT12" s="80">
        <f t="shared" si="83"/>
        <v>0</v>
      </c>
      <c r="HU12" s="76">
        <f>'MASTER_ ALL areas - No.seedling'!HT69</f>
        <v>0</v>
      </c>
      <c r="HV12" s="81">
        <f t="shared" si="84"/>
        <v>0</v>
      </c>
      <c r="HW12" s="113">
        <f>'MASTER_ ALL areas - No.seedling'!HV69</f>
        <v>0</v>
      </c>
      <c r="HX12" s="76">
        <f>'MASTER_ ALL areas - No.seedling'!HW69</f>
        <v>0</v>
      </c>
      <c r="HY12" s="80">
        <f t="shared" si="85"/>
        <v>0</v>
      </c>
      <c r="HZ12" s="76">
        <f>'MASTER_ ALL areas - No.seedling'!HY69</f>
        <v>0</v>
      </c>
      <c r="IA12" s="81">
        <f t="shared" si="86"/>
        <v>0</v>
      </c>
      <c r="IB12" s="113">
        <f>'MASTER_ ALL areas - No.seedling'!IA69</f>
        <v>0</v>
      </c>
      <c r="IC12" s="76">
        <f>'MASTER_ ALL areas - No.seedling'!IB69</f>
        <v>0</v>
      </c>
      <c r="ID12" s="80">
        <f t="shared" si="87"/>
        <v>0</v>
      </c>
      <c r="IE12" s="76">
        <f>'MASTER_ ALL areas - No.seedling'!ID69</f>
        <v>0</v>
      </c>
      <c r="IF12" s="85">
        <f t="shared" si="88"/>
        <v>0</v>
      </c>
      <c r="IG12" s="86" t="s">
        <v>258</v>
      </c>
      <c r="IH12" s="87"/>
    </row>
    <row r="13" spans="2:242" ht="33" customHeight="1" x14ac:dyDescent="0.25">
      <c r="B13" s="420">
        <v>66</v>
      </c>
      <c r="C13" s="421" t="s">
        <v>259</v>
      </c>
      <c r="D13" s="422">
        <v>222223</v>
      </c>
      <c r="E13" s="423">
        <v>932682</v>
      </c>
      <c r="F13" s="424" t="s">
        <v>89</v>
      </c>
      <c r="G13" s="214" t="s">
        <v>185</v>
      </c>
      <c r="H13" s="459">
        <f>'MASTER_ ALL areas - No.seedling'!G70</f>
        <v>1</v>
      </c>
      <c r="I13" s="70">
        <f>'MASTER_ ALL areas - No.seedling'!H70</f>
        <v>0</v>
      </c>
      <c r="J13" s="71">
        <f>'MASTER_ ALL areas - No.seedling'!I70</f>
        <v>38</v>
      </c>
      <c r="K13" s="72">
        <f>'MASTER_ ALL areas - No.seedling'!J70</f>
        <v>45</v>
      </c>
      <c r="L13" s="73">
        <f t="shared" si="0"/>
        <v>900</v>
      </c>
      <c r="M13" s="74">
        <f>'MASTER_ ALL areas - No.seedling'!L70</f>
        <v>900</v>
      </c>
      <c r="N13" s="113">
        <f>'MASTER_ ALL areas - No.seedling'!M70</f>
        <v>5</v>
      </c>
      <c r="O13" s="114">
        <f>'MASTER_ ALL areas - No.seedling'!N70</f>
        <v>44</v>
      </c>
      <c r="P13" s="80">
        <f>'MASTER_ ALL areas - No.seedling'!O70</f>
        <v>0.1111111111111111</v>
      </c>
      <c r="Q13" s="81">
        <f>'MASTER_ ALL areas - No.seedling'!P70</f>
        <v>0.97777777777777775</v>
      </c>
      <c r="R13" s="621"/>
      <c r="S13" s="617">
        <f>'MASTER_ ALL areas - No.seedling'!R70</f>
        <v>480</v>
      </c>
      <c r="T13" s="76">
        <f>'MASTER_ ALL areas - No.seedling'!S70</f>
        <v>0</v>
      </c>
      <c r="U13" s="77">
        <f t="shared" si="1"/>
        <v>0</v>
      </c>
      <c r="V13" s="82">
        <f>'MASTER_ ALL areas - No.seedling'!U70</f>
        <v>24</v>
      </c>
      <c r="W13" s="80">
        <f t="shared" si="2"/>
        <v>1</v>
      </c>
      <c r="X13" s="619">
        <f>'MASTER_ ALL areas - No.seedling'!W70</f>
        <v>420</v>
      </c>
      <c r="Y13" s="82">
        <f>'MASTER_ ALL areas - No.seedling'!X70</f>
        <v>5</v>
      </c>
      <c r="Z13" s="77">
        <f t="shared" si="3"/>
        <v>0.23809523809523808</v>
      </c>
      <c r="AA13" s="82">
        <f>'MASTER_ ALL areas - No.seedling'!Z70</f>
        <v>20</v>
      </c>
      <c r="AB13" s="80">
        <f t="shared" si="4"/>
        <v>0.95238095238095233</v>
      </c>
      <c r="AC13" s="76">
        <f>'MASTER_ ALL areas - No.seedling'!AB70</f>
        <v>0</v>
      </c>
      <c r="AD13" s="76">
        <f>'MASTER_ ALL areas - No.seedling'!AC70</f>
        <v>0</v>
      </c>
      <c r="AE13" s="77">
        <f t="shared" si="5"/>
        <v>0</v>
      </c>
      <c r="AF13" s="82">
        <f>'MASTER_ ALL areas - No.seedling'!AE70</f>
        <v>0</v>
      </c>
      <c r="AG13" s="80">
        <f t="shared" si="6"/>
        <v>0</v>
      </c>
      <c r="AH13" s="76">
        <f>'MASTER_ ALL areas - No.seedling'!AG70</f>
        <v>0</v>
      </c>
      <c r="AI13" s="76">
        <f>'MASTER_ ALL areas - No.seedling'!AH70</f>
        <v>0</v>
      </c>
      <c r="AJ13" s="77">
        <f t="shared" si="7"/>
        <v>0</v>
      </c>
      <c r="AK13" s="82">
        <f>'MASTER_ ALL areas - No.seedling'!AJ70</f>
        <v>0</v>
      </c>
      <c r="AL13" s="81">
        <f t="shared" si="8"/>
        <v>0</v>
      </c>
      <c r="AM13" s="621"/>
      <c r="AN13" s="617">
        <f>'MASTER_ ALL areas - No.seedling'!AM70</f>
        <v>900</v>
      </c>
      <c r="AO13" s="76">
        <f>'MASTER_ ALL areas - No.seedling'!AN70</f>
        <v>5</v>
      </c>
      <c r="AP13" s="77">
        <f t="shared" si="9"/>
        <v>0.1111111111111111</v>
      </c>
      <c r="AQ13" s="82">
        <f>'MASTER_ ALL areas - No.seedling'!AP70</f>
        <v>44</v>
      </c>
      <c r="AR13" s="77">
        <f t="shared" si="10"/>
        <v>0.97777777777777775</v>
      </c>
      <c r="AS13" s="82">
        <f>'MASTER_ ALL areas - No.seedling'!AR70</f>
        <v>0</v>
      </c>
      <c r="AT13" s="76">
        <f>'MASTER_ ALL areas - No.seedling'!AS70</f>
        <v>0</v>
      </c>
      <c r="AU13" s="77">
        <f t="shared" si="11"/>
        <v>0</v>
      </c>
      <c r="AV13" s="82">
        <f>'MASTER_ ALL areas - No.seedling'!AU70</f>
        <v>0</v>
      </c>
      <c r="AW13" s="77">
        <f t="shared" si="12"/>
        <v>0</v>
      </c>
      <c r="AX13" s="71">
        <f>'MASTER_ ALL areas - No.seedling'!AW70</f>
        <v>0</v>
      </c>
      <c r="AY13" s="82">
        <f>'MASTER_ ALL areas - No.seedling'!AX70</f>
        <v>0</v>
      </c>
      <c r="AZ13" s="77">
        <f t="shared" si="13"/>
        <v>0</v>
      </c>
      <c r="BA13" s="82">
        <f>'MASTER_ ALL areas - No.seedling'!AZ70</f>
        <v>0</v>
      </c>
      <c r="BB13" s="77">
        <f t="shared" si="14"/>
        <v>0</v>
      </c>
      <c r="BC13" s="82">
        <f>'MASTER_ ALL areas - No.seedling'!BB70</f>
        <v>0</v>
      </c>
      <c r="BD13" s="76">
        <f>'MASTER_ ALL areas - No.seedling'!BC70</f>
        <v>0</v>
      </c>
      <c r="BE13" s="77">
        <f t="shared" si="15"/>
        <v>0</v>
      </c>
      <c r="BF13" s="82">
        <f>'MASTER_ ALL areas - No.seedling'!BE70</f>
        <v>0</v>
      </c>
      <c r="BG13" s="77">
        <f t="shared" si="16"/>
        <v>0</v>
      </c>
      <c r="BH13" s="82">
        <f>'MASTER_ ALL areas - No.seedling'!BG70</f>
        <v>0</v>
      </c>
      <c r="BI13" s="76">
        <f>'MASTER_ ALL areas - No.seedling'!BH70</f>
        <v>0</v>
      </c>
      <c r="BJ13" s="77">
        <f t="shared" si="17"/>
        <v>0</v>
      </c>
      <c r="BK13" s="82">
        <f>'MASTER_ ALL areas - No.seedling'!BJ70</f>
        <v>0</v>
      </c>
      <c r="BL13" s="77">
        <f t="shared" si="18"/>
        <v>0</v>
      </c>
      <c r="BM13" s="82">
        <f>'MASTER_ ALL areas - No.seedling'!BL70</f>
        <v>0</v>
      </c>
      <c r="BN13" s="76">
        <f>'MASTER_ ALL areas - No.seedling'!BM70</f>
        <v>0</v>
      </c>
      <c r="BO13" s="77">
        <f t="shared" si="19"/>
        <v>0</v>
      </c>
      <c r="BP13" s="82">
        <f>'MASTER_ ALL areas - No.seedling'!BO70</f>
        <v>0</v>
      </c>
      <c r="BQ13" s="77">
        <f t="shared" si="20"/>
        <v>0</v>
      </c>
      <c r="BR13" s="82">
        <f>'MASTER_ ALL areas - No.seedling'!BQ70</f>
        <v>0</v>
      </c>
      <c r="BS13" s="76">
        <f>'MASTER_ ALL areas - No.seedling'!BR70</f>
        <v>0</v>
      </c>
      <c r="BT13" s="77">
        <f t="shared" si="21"/>
        <v>0</v>
      </c>
      <c r="BU13" s="82">
        <f>'MASTER_ ALL areas - No.seedling'!BT70</f>
        <v>0</v>
      </c>
      <c r="BV13" s="77">
        <f t="shared" si="22"/>
        <v>0</v>
      </c>
      <c r="BW13" s="82">
        <f>'MASTER_ ALL areas - No.seedling'!BV70</f>
        <v>0</v>
      </c>
      <c r="BX13" s="76">
        <f>'MASTER_ ALL areas - No.seedling'!BW70</f>
        <v>0</v>
      </c>
      <c r="BY13" s="77">
        <f t="shared" si="23"/>
        <v>0</v>
      </c>
      <c r="BZ13" s="82">
        <f>'MASTER_ ALL areas - No.seedling'!BY70</f>
        <v>0</v>
      </c>
      <c r="CA13" s="81">
        <f t="shared" si="24"/>
        <v>0</v>
      </c>
      <c r="CB13" s="79"/>
      <c r="CC13" s="75">
        <f>'MASTER_ ALL areas - No.seedling'!CB70</f>
        <v>480</v>
      </c>
      <c r="CD13" s="76">
        <f>'MASTER_ ALL areas - No.seedling'!CC70</f>
        <v>0</v>
      </c>
      <c r="CE13" s="80">
        <f t="shared" si="25"/>
        <v>0</v>
      </c>
      <c r="CF13" s="76">
        <f>'MASTER_ ALL areas - No.seedling'!CE70</f>
        <v>24</v>
      </c>
      <c r="CG13" s="81">
        <f t="shared" si="26"/>
        <v>1</v>
      </c>
      <c r="CH13" s="75">
        <f>'MASTER_ ALL areas - No.seedling'!CG70</f>
        <v>420</v>
      </c>
      <c r="CI13" s="76">
        <f>'MASTER_ ALL areas - No.seedling'!CH70</f>
        <v>5</v>
      </c>
      <c r="CJ13" s="80">
        <f t="shared" si="27"/>
        <v>0.23809523809523808</v>
      </c>
      <c r="CK13" s="76">
        <f>'MASTER_ ALL areas - No.seedling'!CJ70</f>
        <v>20</v>
      </c>
      <c r="CL13" s="81">
        <f t="shared" si="28"/>
        <v>0.95238095238095233</v>
      </c>
      <c r="CM13" s="113">
        <f>'MASTER_ ALL areas - No.seedling'!CL70</f>
        <v>0</v>
      </c>
      <c r="CN13" s="76">
        <f>'MASTER_ ALL areas - No.seedling'!CM70</f>
        <v>0</v>
      </c>
      <c r="CO13" s="80">
        <f t="shared" si="29"/>
        <v>0</v>
      </c>
      <c r="CP13" s="76">
        <f>'MASTER_ ALL areas - No.seedling'!CO70</f>
        <v>0</v>
      </c>
      <c r="CQ13" s="81">
        <f t="shared" si="30"/>
        <v>0</v>
      </c>
      <c r="CR13" s="113">
        <f>'MASTER_ ALL areas - No.seedling'!CQ70</f>
        <v>0</v>
      </c>
      <c r="CS13" s="76">
        <f>'MASTER_ ALL areas - No.seedling'!CR70</f>
        <v>0</v>
      </c>
      <c r="CT13" s="80">
        <f t="shared" si="31"/>
        <v>0</v>
      </c>
      <c r="CU13" s="76">
        <f>'MASTER_ ALL areas - No.seedling'!CT70</f>
        <v>0</v>
      </c>
      <c r="CV13" s="81">
        <f t="shared" si="32"/>
        <v>0</v>
      </c>
      <c r="CW13" s="113">
        <f>'MASTER_ ALL areas - No.seedling'!CV70</f>
        <v>0</v>
      </c>
      <c r="CX13" s="76">
        <f>'MASTER_ ALL areas - No.seedling'!CW70</f>
        <v>0</v>
      </c>
      <c r="CY13" s="80">
        <f t="shared" si="33"/>
        <v>0</v>
      </c>
      <c r="CZ13" s="76">
        <f>'MASTER_ ALL areas - No.seedling'!CY70</f>
        <v>0</v>
      </c>
      <c r="DA13" s="81">
        <f t="shared" si="34"/>
        <v>0</v>
      </c>
      <c r="DB13" s="113">
        <f>'MASTER_ ALL areas - No.seedling'!DA70</f>
        <v>0</v>
      </c>
      <c r="DC13" s="76">
        <f>'MASTER_ ALL areas - No.seedling'!DB70</f>
        <v>0</v>
      </c>
      <c r="DD13" s="80">
        <f t="shared" si="35"/>
        <v>0</v>
      </c>
      <c r="DE13" s="76">
        <f>'MASTER_ ALL areas - No.seedling'!DD70</f>
        <v>0</v>
      </c>
      <c r="DF13" s="81">
        <f t="shared" si="36"/>
        <v>0</v>
      </c>
      <c r="DG13" s="113">
        <f>'MASTER_ ALL areas - No.seedling'!DF70</f>
        <v>0</v>
      </c>
      <c r="DH13" s="76">
        <f>'MASTER_ ALL areas - No.seedling'!DG70</f>
        <v>0</v>
      </c>
      <c r="DI13" s="80">
        <f t="shared" si="37"/>
        <v>0</v>
      </c>
      <c r="DJ13" s="76">
        <f>'MASTER_ ALL areas - No.seedling'!DI70</f>
        <v>0</v>
      </c>
      <c r="DK13" s="81">
        <f t="shared" si="38"/>
        <v>0</v>
      </c>
      <c r="DL13" s="113">
        <f>'MASTER_ ALL areas - No.seedling'!DK70</f>
        <v>0</v>
      </c>
      <c r="DM13" s="76">
        <f>'MASTER_ ALL areas - No.seedling'!DL70</f>
        <v>0</v>
      </c>
      <c r="DN13" s="80">
        <f t="shared" si="39"/>
        <v>0</v>
      </c>
      <c r="DO13" s="76">
        <f>'MASTER_ ALL areas - No.seedling'!DN70</f>
        <v>0</v>
      </c>
      <c r="DP13" s="81">
        <f t="shared" si="40"/>
        <v>0</v>
      </c>
      <c r="DQ13" s="113">
        <f>'MASTER_ ALL areas - No.seedling'!DP70</f>
        <v>0</v>
      </c>
      <c r="DR13" s="76">
        <f>'MASTER_ ALL areas - No.seedling'!DQ70</f>
        <v>0</v>
      </c>
      <c r="DS13" s="80">
        <f t="shared" si="41"/>
        <v>0</v>
      </c>
      <c r="DT13" s="76">
        <f>'MASTER_ ALL areas - No.seedling'!DS70</f>
        <v>0</v>
      </c>
      <c r="DU13" s="81">
        <f t="shared" si="42"/>
        <v>0</v>
      </c>
      <c r="DV13" s="113">
        <f>'MASTER_ ALL areas - No.seedling'!DU70</f>
        <v>0</v>
      </c>
      <c r="DW13" s="76">
        <f>'MASTER_ ALL areas - No.seedling'!DV70</f>
        <v>0</v>
      </c>
      <c r="DX13" s="80">
        <f t="shared" si="43"/>
        <v>0</v>
      </c>
      <c r="DY13" s="76">
        <f>'MASTER_ ALL areas - No.seedling'!DX70</f>
        <v>0</v>
      </c>
      <c r="DZ13" s="81">
        <f t="shared" si="44"/>
        <v>0</v>
      </c>
      <c r="EA13" s="113">
        <f>'MASTER_ ALL areas - No.seedling'!DZ70</f>
        <v>0</v>
      </c>
      <c r="EB13" s="76">
        <f>'MASTER_ ALL areas - No.seedling'!EA70</f>
        <v>0</v>
      </c>
      <c r="EC13" s="80">
        <f t="shared" si="45"/>
        <v>0</v>
      </c>
      <c r="ED13" s="76">
        <f>'MASTER_ ALL areas - No.seedling'!EC70</f>
        <v>0</v>
      </c>
      <c r="EE13" s="81">
        <f t="shared" si="46"/>
        <v>0</v>
      </c>
      <c r="EF13" s="113">
        <f>'MASTER_ ALL areas - No.seedling'!EE70</f>
        <v>0</v>
      </c>
      <c r="EG13" s="76">
        <f>'MASTER_ ALL areas - No.seedling'!EF70</f>
        <v>0</v>
      </c>
      <c r="EH13" s="80">
        <f t="shared" si="47"/>
        <v>0</v>
      </c>
      <c r="EI13" s="76">
        <f>'MASTER_ ALL areas - No.seedling'!EH70</f>
        <v>0</v>
      </c>
      <c r="EJ13" s="81">
        <f t="shared" si="48"/>
        <v>0</v>
      </c>
      <c r="EK13" s="113">
        <f>'MASTER_ ALL areas - No.seedling'!EJ70</f>
        <v>0</v>
      </c>
      <c r="EL13" s="76">
        <f>'MASTER_ ALL areas - No.seedling'!EK70</f>
        <v>0</v>
      </c>
      <c r="EM13" s="80">
        <f t="shared" si="49"/>
        <v>0</v>
      </c>
      <c r="EN13" s="76">
        <f>'MASTER_ ALL areas - No.seedling'!EM70</f>
        <v>0</v>
      </c>
      <c r="EO13" s="81">
        <f t="shared" si="50"/>
        <v>0</v>
      </c>
      <c r="EP13" s="113">
        <f>'MASTER_ ALL areas - No.seedling'!EO70</f>
        <v>0</v>
      </c>
      <c r="EQ13" s="76">
        <f>'MASTER_ ALL areas - No.seedling'!EP70</f>
        <v>0</v>
      </c>
      <c r="ER13" s="80">
        <f t="shared" si="51"/>
        <v>0</v>
      </c>
      <c r="ES13" s="76">
        <f>'MASTER_ ALL areas - No.seedling'!ER70</f>
        <v>0</v>
      </c>
      <c r="ET13" s="81">
        <f t="shared" si="52"/>
        <v>0</v>
      </c>
      <c r="EU13" s="113">
        <f>'MASTER_ ALL areas - No.seedling'!ET70</f>
        <v>0</v>
      </c>
      <c r="EV13" s="76">
        <f>'MASTER_ ALL areas - No.seedling'!EU70</f>
        <v>0</v>
      </c>
      <c r="EW13" s="80">
        <f t="shared" si="53"/>
        <v>0</v>
      </c>
      <c r="EX13" s="76">
        <f>'MASTER_ ALL areas - No.seedling'!EW70</f>
        <v>0</v>
      </c>
      <c r="EY13" s="81">
        <f t="shared" si="54"/>
        <v>0</v>
      </c>
      <c r="EZ13" s="113">
        <f>'MASTER_ ALL areas - No.seedling'!EY70</f>
        <v>0</v>
      </c>
      <c r="FA13" s="76">
        <f>'MASTER_ ALL areas - No.seedling'!EZ70</f>
        <v>0</v>
      </c>
      <c r="FB13" s="80">
        <f t="shared" si="55"/>
        <v>0</v>
      </c>
      <c r="FC13" s="76">
        <f>'MASTER_ ALL areas - No.seedling'!FB70</f>
        <v>0</v>
      </c>
      <c r="FD13" s="81">
        <f t="shared" si="56"/>
        <v>0</v>
      </c>
      <c r="FE13" s="113">
        <f>'MASTER_ ALL areas - No.seedling'!FD70</f>
        <v>0</v>
      </c>
      <c r="FF13" s="76">
        <f>'MASTER_ ALL areas - No.seedling'!FE70</f>
        <v>0</v>
      </c>
      <c r="FG13" s="80">
        <f t="shared" si="57"/>
        <v>0</v>
      </c>
      <c r="FH13" s="76">
        <f>'MASTER_ ALL areas - No.seedling'!FG70</f>
        <v>0</v>
      </c>
      <c r="FI13" s="81">
        <f t="shared" si="58"/>
        <v>0</v>
      </c>
      <c r="FJ13" s="113">
        <f>'MASTER_ ALL areas - No.seedling'!FI70</f>
        <v>0</v>
      </c>
      <c r="FK13" s="76">
        <f>'MASTER_ ALL areas - No.seedling'!FJ70</f>
        <v>0</v>
      </c>
      <c r="FL13" s="80">
        <f t="shared" si="59"/>
        <v>0</v>
      </c>
      <c r="FM13" s="76">
        <f>'MASTER_ ALL areas - No.seedling'!FL70</f>
        <v>0</v>
      </c>
      <c r="FN13" s="81">
        <f t="shared" si="60"/>
        <v>0</v>
      </c>
      <c r="FO13" s="113">
        <f>'MASTER_ ALL areas - No.seedling'!FN70</f>
        <v>0</v>
      </c>
      <c r="FP13" s="76">
        <f>'MASTER_ ALL areas - No.seedling'!FO70</f>
        <v>0</v>
      </c>
      <c r="FQ13" s="80">
        <f t="shared" si="61"/>
        <v>0</v>
      </c>
      <c r="FR13" s="76">
        <f>'MASTER_ ALL areas - No.seedling'!FQ70</f>
        <v>0</v>
      </c>
      <c r="FS13" s="81">
        <f t="shared" si="62"/>
        <v>0</v>
      </c>
      <c r="FT13" s="113">
        <f>'MASTER_ ALL areas - No.seedling'!FS70</f>
        <v>0</v>
      </c>
      <c r="FU13" s="76">
        <f>'MASTER_ ALL areas - No.seedling'!FT70</f>
        <v>0</v>
      </c>
      <c r="FV13" s="80">
        <f t="shared" si="63"/>
        <v>0</v>
      </c>
      <c r="FW13" s="76">
        <f>'MASTER_ ALL areas - No.seedling'!FV70</f>
        <v>0</v>
      </c>
      <c r="FX13" s="81">
        <f t="shared" si="64"/>
        <v>0</v>
      </c>
      <c r="FY13" s="113">
        <f>'MASTER_ ALL areas - No.seedling'!FX70</f>
        <v>0</v>
      </c>
      <c r="FZ13" s="76">
        <f>'MASTER_ ALL areas - No.seedling'!FY70</f>
        <v>0</v>
      </c>
      <c r="GA13" s="80">
        <f t="shared" si="65"/>
        <v>0</v>
      </c>
      <c r="GB13" s="76">
        <f>'MASTER_ ALL areas - No.seedling'!GA70</f>
        <v>0</v>
      </c>
      <c r="GC13" s="81">
        <f t="shared" si="66"/>
        <v>0</v>
      </c>
      <c r="GD13" s="113">
        <f>'MASTER_ ALL areas - No.seedling'!GC70</f>
        <v>0</v>
      </c>
      <c r="GE13" s="76">
        <f>'MASTER_ ALL areas - No.seedling'!GD70</f>
        <v>0</v>
      </c>
      <c r="GF13" s="80">
        <f t="shared" si="67"/>
        <v>0</v>
      </c>
      <c r="GG13" s="76">
        <f>'MASTER_ ALL areas - No.seedling'!GF70</f>
        <v>0</v>
      </c>
      <c r="GH13" s="81">
        <f t="shared" si="68"/>
        <v>0</v>
      </c>
      <c r="GI13" s="113">
        <f>'MASTER_ ALL areas - No.seedling'!GH70</f>
        <v>0</v>
      </c>
      <c r="GJ13" s="76">
        <f>'MASTER_ ALL areas - No.seedling'!GI70</f>
        <v>0</v>
      </c>
      <c r="GK13" s="80">
        <f t="shared" si="69"/>
        <v>0</v>
      </c>
      <c r="GL13" s="76">
        <f>'MASTER_ ALL areas - No.seedling'!GK70</f>
        <v>0</v>
      </c>
      <c r="GM13" s="81">
        <f t="shared" si="70"/>
        <v>0</v>
      </c>
      <c r="GN13" s="113">
        <f>'MASTER_ ALL areas - No.seedling'!GM70</f>
        <v>0</v>
      </c>
      <c r="GO13" s="76">
        <f>'MASTER_ ALL areas - No.seedling'!GN70</f>
        <v>0</v>
      </c>
      <c r="GP13" s="80">
        <f t="shared" si="71"/>
        <v>0</v>
      </c>
      <c r="GQ13" s="76">
        <f>'MASTER_ ALL areas - No.seedling'!GP70</f>
        <v>0</v>
      </c>
      <c r="GR13" s="81">
        <f t="shared" si="72"/>
        <v>0</v>
      </c>
      <c r="GS13" s="113">
        <f>'MASTER_ ALL areas - No.seedling'!GR70</f>
        <v>0</v>
      </c>
      <c r="GT13" s="76">
        <f>'MASTER_ ALL areas - No.seedling'!GS70</f>
        <v>0</v>
      </c>
      <c r="GU13" s="80">
        <f t="shared" si="73"/>
        <v>0</v>
      </c>
      <c r="GV13" s="76">
        <f>'MASTER_ ALL areas - No.seedling'!GU70</f>
        <v>0</v>
      </c>
      <c r="GW13" s="81">
        <f t="shared" si="74"/>
        <v>0</v>
      </c>
      <c r="GX13" s="113">
        <f>'MASTER_ ALL areas - No.seedling'!GW70</f>
        <v>0</v>
      </c>
      <c r="GY13" s="76">
        <f>'MASTER_ ALL areas - No.seedling'!GX70</f>
        <v>0</v>
      </c>
      <c r="GZ13" s="80">
        <f t="shared" si="75"/>
        <v>0</v>
      </c>
      <c r="HA13" s="76">
        <f>'MASTER_ ALL areas - No.seedling'!GZ70</f>
        <v>0</v>
      </c>
      <c r="HB13" s="81">
        <f t="shared" si="76"/>
        <v>0</v>
      </c>
      <c r="HC13" s="113">
        <f>'MASTER_ ALL areas - No.seedling'!HB70</f>
        <v>0</v>
      </c>
      <c r="HD13" s="76">
        <f>'MASTER_ ALL areas - No.seedling'!HC70</f>
        <v>0</v>
      </c>
      <c r="HE13" s="80">
        <f t="shared" si="77"/>
        <v>0</v>
      </c>
      <c r="HF13" s="76">
        <f>'MASTER_ ALL areas - No.seedling'!HE70</f>
        <v>0</v>
      </c>
      <c r="HG13" s="81">
        <f t="shared" si="78"/>
        <v>0</v>
      </c>
      <c r="HH13" s="113">
        <f>'MASTER_ ALL areas - No.seedling'!HG70</f>
        <v>0</v>
      </c>
      <c r="HI13" s="76">
        <f>'MASTER_ ALL areas - No.seedling'!HH70</f>
        <v>0</v>
      </c>
      <c r="HJ13" s="80">
        <f t="shared" si="79"/>
        <v>0</v>
      </c>
      <c r="HK13" s="76">
        <f>'MASTER_ ALL areas - No.seedling'!HJ70</f>
        <v>0</v>
      </c>
      <c r="HL13" s="81">
        <f t="shared" si="80"/>
        <v>0</v>
      </c>
      <c r="HM13" s="113">
        <f>'MASTER_ ALL areas - No.seedling'!HL70</f>
        <v>0</v>
      </c>
      <c r="HN13" s="76">
        <f>'MASTER_ ALL areas - No.seedling'!HM70</f>
        <v>0</v>
      </c>
      <c r="HO13" s="80">
        <f t="shared" si="81"/>
        <v>0</v>
      </c>
      <c r="HP13" s="76">
        <f>'MASTER_ ALL areas - No.seedling'!HO70</f>
        <v>0</v>
      </c>
      <c r="HQ13" s="81">
        <f t="shared" si="82"/>
        <v>0</v>
      </c>
      <c r="HR13" s="113">
        <f>'MASTER_ ALL areas - No.seedling'!HQ70</f>
        <v>0</v>
      </c>
      <c r="HS13" s="76">
        <f>'MASTER_ ALL areas - No.seedling'!HR70</f>
        <v>0</v>
      </c>
      <c r="HT13" s="80">
        <f t="shared" si="83"/>
        <v>0</v>
      </c>
      <c r="HU13" s="76">
        <f>'MASTER_ ALL areas - No.seedling'!HT70</f>
        <v>0</v>
      </c>
      <c r="HV13" s="81">
        <f t="shared" si="84"/>
        <v>0</v>
      </c>
      <c r="HW13" s="113">
        <f>'MASTER_ ALL areas - No.seedling'!HV70</f>
        <v>0</v>
      </c>
      <c r="HX13" s="76">
        <f>'MASTER_ ALL areas - No.seedling'!HW70</f>
        <v>0</v>
      </c>
      <c r="HY13" s="80">
        <f t="shared" si="85"/>
        <v>0</v>
      </c>
      <c r="HZ13" s="76">
        <f>'MASTER_ ALL areas - No.seedling'!HY70</f>
        <v>0</v>
      </c>
      <c r="IA13" s="81">
        <f t="shared" si="86"/>
        <v>0</v>
      </c>
      <c r="IB13" s="113">
        <f>'MASTER_ ALL areas - No.seedling'!IA70</f>
        <v>0</v>
      </c>
      <c r="IC13" s="76">
        <f>'MASTER_ ALL areas - No.seedling'!IB70</f>
        <v>0</v>
      </c>
      <c r="ID13" s="80">
        <f t="shared" si="87"/>
        <v>0</v>
      </c>
      <c r="IE13" s="76">
        <f>'MASTER_ ALL areas - No.seedling'!ID70</f>
        <v>0</v>
      </c>
      <c r="IF13" s="85">
        <f t="shared" si="88"/>
        <v>0</v>
      </c>
      <c r="IG13" s="86" t="s">
        <v>260</v>
      </c>
      <c r="IH13" s="87"/>
    </row>
    <row r="14" spans="2:242" ht="33" customHeight="1" x14ac:dyDescent="0.25">
      <c r="B14" s="420">
        <v>67</v>
      </c>
      <c r="C14" s="421" t="s">
        <v>261</v>
      </c>
      <c r="D14" s="422">
        <v>223273</v>
      </c>
      <c r="E14" s="423">
        <v>932695</v>
      </c>
      <c r="F14" s="180" t="s">
        <v>262</v>
      </c>
      <c r="G14" s="88" t="s">
        <v>263</v>
      </c>
      <c r="H14" s="459">
        <f>'MASTER_ ALL areas - No.seedling'!G71</f>
        <v>6</v>
      </c>
      <c r="I14" s="70">
        <f>'MASTER_ ALL areas - No.seedling'!H71</f>
        <v>0.1</v>
      </c>
      <c r="J14" s="71">
        <f>'MASTER_ ALL areas - No.seedling'!I71</f>
        <v>38.200000000000003</v>
      </c>
      <c r="K14" s="72">
        <f>'MASTER_ ALL areas - No.seedling'!J71</f>
        <v>41</v>
      </c>
      <c r="L14" s="73">
        <f t="shared" si="0"/>
        <v>820</v>
      </c>
      <c r="M14" s="74">
        <f>'MASTER_ ALL areas - No.seedling'!L71</f>
        <v>820</v>
      </c>
      <c r="N14" s="113">
        <f>'MASTER_ ALL areas - No.seedling'!M71</f>
        <v>9</v>
      </c>
      <c r="O14" s="114">
        <f>'MASTER_ ALL areas - No.seedling'!N71</f>
        <v>30</v>
      </c>
      <c r="P14" s="80">
        <f>'MASTER_ ALL areas - No.seedling'!O71</f>
        <v>0.21951219512195122</v>
      </c>
      <c r="Q14" s="81">
        <f>'MASTER_ ALL areas - No.seedling'!P71</f>
        <v>0.73170731707317072</v>
      </c>
      <c r="R14" s="621"/>
      <c r="S14" s="617">
        <f>'MASTER_ ALL areas - No.seedling'!R71</f>
        <v>340</v>
      </c>
      <c r="T14" s="76">
        <f>'MASTER_ ALL areas - No.seedling'!S71</f>
        <v>3</v>
      </c>
      <c r="U14" s="77">
        <f t="shared" si="1"/>
        <v>0.17647058823529413</v>
      </c>
      <c r="V14" s="82">
        <f>'MASTER_ ALL areas - No.seedling'!U71</f>
        <v>11</v>
      </c>
      <c r="W14" s="80">
        <f t="shared" si="2"/>
        <v>0.6470588235294118</v>
      </c>
      <c r="X14" s="619">
        <f>'MASTER_ ALL areas - No.seedling'!W71</f>
        <v>220</v>
      </c>
      <c r="Y14" s="82">
        <f>'MASTER_ ALL areas - No.seedling'!X71</f>
        <v>4</v>
      </c>
      <c r="Z14" s="77">
        <f t="shared" si="3"/>
        <v>0.36363636363636365</v>
      </c>
      <c r="AA14" s="82">
        <f>'MASTER_ ALL areas - No.seedling'!Z71</f>
        <v>9</v>
      </c>
      <c r="AB14" s="80">
        <f t="shared" si="4"/>
        <v>0.81818181818181823</v>
      </c>
      <c r="AC14" s="76">
        <f>'MASTER_ ALL areas - No.seedling'!AB71</f>
        <v>220</v>
      </c>
      <c r="AD14" s="76">
        <f>'MASTER_ ALL areas - No.seedling'!AC71</f>
        <v>2</v>
      </c>
      <c r="AE14" s="77">
        <f t="shared" si="5"/>
        <v>0.18181818181818182</v>
      </c>
      <c r="AF14" s="82">
        <f>'MASTER_ ALL areas - No.seedling'!AE71</f>
        <v>10</v>
      </c>
      <c r="AG14" s="80">
        <f t="shared" si="6"/>
        <v>0.90909090909090906</v>
      </c>
      <c r="AH14" s="76">
        <f>'MASTER_ ALL areas - No.seedling'!AG71</f>
        <v>40</v>
      </c>
      <c r="AI14" s="76">
        <f>'MASTER_ ALL areas - No.seedling'!AH71</f>
        <v>0</v>
      </c>
      <c r="AJ14" s="77">
        <f t="shared" si="7"/>
        <v>0</v>
      </c>
      <c r="AK14" s="82">
        <f>'MASTER_ ALL areas - No.seedling'!AJ71</f>
        <v>0</v>
      </c>
      <c r="AL14" s="81">
        <f t="shared" si="8"/>
        <v>0</v>
      </c>
      <c r="AM14" s="621"/>
      <c r="AN14" s="617">
        <f>'MASTER_ ALL areas - No.seedling'!AM71</f>
        <v>160</v>
      </c>
      <c r="AO14" s="76">
        <f>'MASTER_ ALL areas - No.seedling'!AN71</f>
        <v>1</v>
      </c>
      <c r="AP14" s="77">
        <f t="shared" si="9"/>
        <v>0.125</v>
      </c>
      <c r="AQ14" s="82">
        <f>'MASTER_ ALL areas - No.seedling'!AP71</f>
        <v>5</v>
      </c>
      <c r="AR14" s="77">
        <f t="shared" si="10"/>
        <v>0.625</v>
      </c>
      <c r="AS14" s="82">
        <f>'MASTER_ ALL areas - No.seedling'!AR71</f>
        <v>380</v>
      </c>
      <c r="AT14" s="76">
        <f>'MASTER_ ALL areas - No.seedling'!AS71</f>
        <v>3</v>
      </c>
      <c r="AU14" s="77">
        <f t="shared" si="11"/>
        <v>0.15789473684210525</v>
      </c>
      <c r="AV14" s="82">
        <f>'MASTER_ ALL areas - No.seedling'!AU71</f>
        <v>13</v>
      </c>
      <c r="AW14" s="77">
        <f t="shared" si="12"/>
        <v>0.68421052631578949</v>
      </c>
      <c r="AX14" s="71">
        <f>'MASTER_ ALL areas - No.seedling'!AW71</f>
        <v>20</v>
      </c>
      <c r="AY14" s="82">
        <f>'MASTER_ ALL areas - No.seedling'!AX71</f>
        <v>0</v>
      </c>
      <c r="AZ14" s="77">
        <f t="shared" si="13"/>
        <v>0</v>
      </c>
      <c r="BA14" s="82">
        <f>'MASTER_ ALL areas - No.seedling'!AZ71</f>
        <v>1</v>
      </c>
      <c r="BB14" s="77">
        <f t="shared" si="14"/>
        <v>1</v>
      </c>
      <c r="BC14" s="82">
        <f>'MASTER_ ALL areas - No.seedling'!BB71</f>
        <v>0</v>
      </c>
      <c r="BD14" s="76">
        <f>'MASTER_ ALL areas - No.seedling'!BC71</f>
        <v>0</v>
      </c>
      <c r="BE14" s="77">
        <f t="shared" si="15"/>
        <v>0</v>
      </c>
      <c r="BF14" s="82">
        <f>'MASTER_ ALL areas - No.seedling'!BE71</f>
        <v>0</v>
      </c>
      <c r="BG14" s="77">
        <f t="shared" si="16"/>
        <v>0</v>
      </c>
      <c r="BH14" s="82">
        <f>'MASTER_ ALL areas - No.seedling'!BG71</f>
        <v>160</v>
      </c>
      <c r="BI14" s="76">
        <f>'MASTER_ ALL areas - No.seedling'!BH71</f>
        <v>3</v>
      </c>
      <c r="BJ14" s="77">
        <f t="shared" si="17"/>
        <v>0.375</v>
      </c>
      <c r="BK14" s="82">
        <f>'MASTER_ ALL areas - No.seedling'!BJ71</f>
        <v>8</v>
      </c>
      <c r="BL14" s="77">
        <f t="shared" si="18"/>
        <v>1</v>
      </c>
      <c r="BM14" s="82">
        <f>'MASTER_ ALL areas - No.seedling'!BL71</f>
        <v>0</v>
      </c>
      <c r="BN14" s="76">
        <f>'MASTER_ ALL areas - No.seedling'!BM71</f>
        <v>0</v>
      </c>
      <c r="BO14" s="77">
        <f t="shared" si="19"/>
        <v>0</v>
      </c>
      <c r="BP14" s="82">
        <f>'MASTER_ ALL areas - No.seedling'!BO71</f>
        <v>0</v>
      </c>
      <c r="BQ14" s="77">
        <f t="shared" si="20"/>
        <v>0</v>
      </c>
      <c r="BR14" s="82">
        <f>'MASTER_ ALL areas - No.seedling'!BQ71</f>
        <v>0</v>
      </c>
      <c r="BS14" s="76">
        <f>'MASTER_ ALL areas - No.seedling'!BR71</f>
        <v>0</v>
      </c>
      <c r="BT14" s="77">
        <f t="shared" si="21"/>
        <v>0</v>
      </c>
      <c r="BU14" s="82">
        <f>'MASTER_ ALL areas - No.seedling'!BT71</f>
        <v>0</v>
      </c>
      <c r="BV14" s="77">
        <f t="shared" si="22"/>
        <v>0</v>
      </c>
      <c r="BW14" s="82">
        <f>'MASTER_ ALL areas - No.seedling'!BV71</f>
        <v>100</v>
      </c>
      <c r="BX14" s="76">
        <f>'MASTER_ ALL areas - No.seedling'!BW71</f>
        <v>2</v>
      </c>
      <c r="BY14" s="77">
        <f t="shared" si="23"/>
        <v>0.4</v>
      </c>
      <c r="BZ14" s="82">
        <f>'MASTER_ ALL areas - No.seedling'!BY71</f>
        <v>3</v>
      </c>
      <c r="CA14" s="81">
        <f t="shared" si="24"/>
        <v>0.6</v>
      </c>
      <c r="CB14" s="79"/>
      <c r="CC14" s="75">
        <f>'MASTER_ ALL areas - No.seedling'!CB71</f>
        <v>100</v>
      </c>
      <c r="CD14" s="76">
        <f>'MASTER_ ALL areas - No.seedling'!CC71</f>
        <v>1</v>
      </c>
      <c r="CE14" s="80">
        <f t="shared" si="25"/>
        <v>0.2</v>
      </c>
      <c r="CF14" s="76">
        <f>'MASTER_ ALL areas - No.seedling'!CE71</f>
        <v>2</v>
      </c>
      <c r="CG14" s="81">
        <f t="shared" si="26"/>
        <v>0.4</v>
      </c>
      <c r="CH14" s="75">
        <f>'MASTER_ ALL areas - No.seedling'!CG71</f>
        <v>20</v>
      </c>
      <c r="CI14" s="76">
        <f>'MASTER_ ALL areas - No.seedling'!CH71</f>
        <v>0</v>
      </c>
      <c r="CJ14" s="80">
        <f t="shared" si="27"/>
        <v>0</v>
      </c>
      <c r="CK14" s="76">
        <f>'MASTER_ ALL areas - No.seedling'!CJ71</f>
        <v>1</v>
      </c>
      <c r="CL14" s="81">
        <f t="shared" si="28"/>
        <v>1</v>
      </c>
      <c r="CM14" s="75">
        <f>'MASTER_ ALL areas - No.seedling'!CL71</f>
        <v>40</v>
      </c>
      <c r="CN14" s="76">
        <f>'MASTER_ ALL areas - No.seedling'!CM71</f>
        <v>0</v>
      </c>
      <c r="CO14" s="80">
        <f t="shared" si="29"/>
        <v>0</v>
      </c>
      <c r="CP14" s="76">
        <f>'MASTER_ ALL areas - No.seedling'!CO71</f>
        <v>2</v>
      </c>
      <c r="CQ14" s="81">
        <f t="shared" si="30"/>
        <v>1</v>
      </c>
      <c r="CR14" s="113">
        <f>'MASTER_ ALL areas - No.seedling'!CQ71</f>
        <v>0</v>
      </c>
      <c r="CS14" s="76">
        <f>'MASTER_ ALL areas - No.seedling'!CR71</f>
        <v>0</v>
      </c>
      <c r="CT14" s="80">
        <f t="shared" si="31"/>
        <v>0</v>
      </c>
      <c r="CU14" s="76">
        <f>'MASTER_ ALL areas - No.seedling'!CT71</f>
        <v>0</v>
      </c>
      <c r="CV14" s="81">
        <f t="shared" si="32"/>
        <v>0</v>
      </c>
      <c r="CW14" s="75">
        <f>'MASTER_ ALL areas - No.seedling'!CV71</f>
        <v>160</v>
      </c>
      <c r="CX14" s="76">
        <f>'MASTER_ ALL areas - No.seedling'!CW71</f>
        <v>0</v>
      </c>
      <c r="CY14" s="80">
        <f t="shared" si="33"/>
        <v>0</v>
      </c>
      <c r="CZ14" s="76">
        <f>'MASTER_ ALL areas - No.seedling'!CY71</f>
        <v>5</v>
      </c>
      <c r="DA14" s="81">
        <f t="shared" si="34"/>
        <v>0.625</v>
      </c>
      <c r="DB14" s="75">
        <f>'MASTER_ ALL areas - No.seedling'!DA71</f>
        <v>160</v>
      </c>
      <c r="DC14" s="76">
        <f>'MASTER_ ALL areas - No.seedling'!DB71</f>
        <v>3</v>
      </c>
      <c r="DD14" s="80">
        <f t="shared" si="35"/>
        <v>0.375</v>
      </c>
      <c r="DE14" s="76">
        <f>'MASTER_ ALL areas - No.seedling'!DD71</f>
        <v>6</v>
      </c>
      <c r="DF14" s="81">
        <f t="shared" si="36"/>
        <v>0.75</v>
      </c>
      <c r="DG14" s="75">
        <f>'MASTER_ ALL areas - No.seedling'!DF71</f>
        <v>40</v>
      </c>
      <c r="DH14" s="76">
        <f>'MASTER_ ALL areas - No.seedling'!DG71</f>
        <v>0</v>
      </c>
      <c r="DI14" s="80">
        <f t="shared" si="37"/>
        <v>0</v>
      </c>
      <c r="DJ14" s="76">
        <f>'MASTER_ ALL areas - No.seedling'!DI71</f>
        <v>2</v>
      </c>
      <c r="DK14" s="81">
        <f t="shared" si="38"/>
        <v>1</v>
      </c>
      <c r="DL14" s="75">
        <f>'MASTER_ ALL areas - No.seedling'!DK71</f>
        <v>20</v>
      </c>
      <c r="DM14" s="76">
        <f>'MASTER_ ALL areas - No.seedling'!DL71</f>
        <v>0</v>
      </c>
      <c r="DN14" s="80">
        <f t="shared" si="39"/>
        <v>0</v>
      </c>
      <c r="DO14" s="76">
        <f>'MASTER_ ALL areas - No.seedling'!DN71</f>
        <v>0</v>
      </c>
      <c r="DP14" s="81">
        <f t="shared" si="40"/>
        <v>0</v>
      </c>
      <c r="DQ14" s="75">
        <f>'MASTER_ ALL areas - No.seedling'!DP71</f>
        <v>20</v>
      </c>
      <c r="DR14" s="76">
        <f>'MASTER_ ALL areas - No.seedling'!DQ71</f>
        <v>0</v>
      </c>
      <c r="DS14" s="80">
        <f t="shared" si="41"/>
        <v>0</v>
      </c>
      <c r="DT14" s="76">
        <f>'MASTER_ ALL areas - No.seedling'!DS71</f>
        <v>1</v>
      </c>
      <c r="DU14" s="81">
        <f t="shared" si="42"/>
        <v>1</v>
      </c>
      <c r="DV14" s="113">
        <f>'MASTER_ ALL areas - No.seedling'!DU71</f>
        <v>0</v>
      </c>
      <c r="DW14" s="76">
        <f>'MASTER_ ALL areas - No.seedling'!DV71</f>
        <v>0</v>
      </c>
      <c r="DX14" s="80">
        <f t="shared" si="43"/>
        <v>0</v>
      </c>
      <c r="DY14" s="76">
        <f>'MASTER_ ALL areas - No.seedling'!DX71</f>
        <v>0</v>
      </c>
      <c r="DZ14" s="81">
        <f t="shared" si="44"/>
        <v>0</v>
      </c>
      <c r="EA14" s="113">
        <f>'MASTER_ ALL areas - No.seedling'!DZ71</f>
        <v>0</v>
      </c>
      <c r="EB14" s="76">
        <f>'MASTER_ ALL areas - No.seedling'!EA71</f>
        <v>0</v>
      </c>
      <c r="EC14" s="80">
        <f t="shared" si="45"/>
        <v>0</v>
      </c>
      <c r="ED14" s="76">
        <f>'MASTER_ ALL areas - No.seedling'!EC71</f>
        <v>0</v>
      </c>
      <c r="EE14" s="81">
        <f t="shared" si="46"/>
        <v>0</v>
      </c>
      <c r="EF14" s="113">
        <f>'MASTER_ ALL areas - No.seedling'!EE71</f>
        <v>0</v>
      </c>
      <c r="EG14" s="76">
        <f>'MASTER_ ALL areas - No.seedling'!EF71</f>
        <v>0</v>
      </c>
      <c r="EH14" s="80">
        <f t="shared" si="47"/>
        <v>0</v>
      </c>
      <c r="EI14" s="76">
        <f>'MASTER_ ALL areas - No.seedling'!EH71</f>
        <v>0</v>
      </c>
      <c r="EJ14" s="81">
        <f t="shared" si="48"/>
        <v>0</v>
      </c>
      <c r="EK14" s="113">
        <f>'MASTER_ ALL areas - No.seedling'!EJ71</f>
        <v>0</v>
      </c>
      <c r="EL14" s="76">
        <f>'MASTER_ ALL areas - No.seedling'!EK71</f>
        <v>0</v>
      </c>
      <c r="EM14" s="80">
        <f t="shared" si="49"/>
        <v>0</v>
      </c>
      <c r="EN14" s="76">
        <f>'MASTER_ ALL areas - No.seedling'!EM71</f>
        <v>0</v>
      </c>
      <c r="EO14" s="81">
        <f t="shared" si="50"/>
        <v>0</v>
      </c>
      <c r="EP14" s="113">
        <f>'MASTER_ ALL areas - No.seedling'!EO71</f>
        <v>0</v>
      </c>
      <c r="EQ14" s="76">
        <f>'MASTER_ ALL areas - No.seedling'!EP71</f>
        <v>0</v>
      </c>
      <c r="ER14" s="80">
        <f t="shared" si="51"/>
        <v>0</v>
      </c>
      <c r="ES14" s="76">
        <f>'MASTER_ ALL areas - No.seedling'!ER71</f>
        <v>0</v>
      </c>
      <c r="ET14" s="81">
        <f t="shared" si="52"/>
        <v>0</v>
      </c>
      <c r="EU14" s="113">
        <f>'MASTER_ ALL areas - No.seedling'!ET71</f>
        <v>0</v>
      </c>
      <c r="EV14" s="76">
        <f>'MASTER_ ALL areas - No.seedling'!EU71</f>
        <v>0</v>
      </c>
      <c r="EW14" s="80">
        <f t="shared" si="53"/>
        <v>0</v>
      </c>
      <c r="EX14" s="76">
        <f>'MASTER_ ALL areas - No.seedling'!EW71</f>
        <v>0</v>
      </c>
      <c r="EY14" s="81">
        <f t="shared" si="54"/>
        <v>0</v>
      </c>
      <c r="EZ14" s="113">
        <f>'MASTER_ ALL areas - No.seedling'!EY71</f>
        <v>0</v>
      </c>
      <c r="FA14" s="76">
        <f>'MASTER_ ALL areas - No.seedling'!EZ71</f>
        <v>0</v>
      </c>
      <c r="FB14" s="80">
        <f t="shared" si="55"/>
        <v>0</v>
      </c>
      <c r="FC14" s="76">
        <f>'MASTER_ ALL areas - No.seedling'!FB71</f>
        <v>0</v>
      </c>
      <c r="FD14" s="81">
        <f t="shared" si="56"/>
        <v>0</v>
      </c>
      <c r="FE14" s="75">
        <f>'MASTER_ ALL areas - No.seedling'!FD71</f>
        <v>60</v>
      </c>
      <c r="FF14" s="76">
        <f>'MASTER_ ALL areas - No.seedling'!FE71</f>
        <v>2</v>
      </c>
      <c r="FG14" s="80">
        <f t="shared" si="57"/>
        <v>0.66666666666666663</v>
      </c>
      <c r="FH14" s="76">
        <f>'MASTER_ ALL areas - No.seedling'!FG71</f>
        <v>3</v>
      </c>
      <c r="FI14" s="81">
        <f t="shared" si="58"/>
        <v>1</v>
      </c>
      <c r="FJ14" s="75">
        <f>'MASTER_ ALL areas - No.seedling'!FI71</f>
        <v>40</v>
      </c>
      <c r="FK14" s="76">
        <f>'MASTER_ ALL areas - No.seedling'!FJ71</f>
        <v>1</v>
      </c>
      <c r="FL14" s="80">
        <f t="shared" si="59"/>
        <v>0.5</v>
      </c>
      <c r="FM14" s="76">
        <f>'MASTER_ ALL areas - No.seedling'!FL71</f>
        <v>2</v>
      </c>
      <c r="FN14" s="81">
        <f t="shared" si="60"/>
        <v>1</v>
      </c>
      <c r="FO14" s="75">
        <f>'MASTER_ ALL areas - No.seedling'!FN71</f>
        <v>60</v>
      </c>
      <c r="FP14" s="76">
        <f>'MASTER_ ALL areas - No.seedling'!FO71</f>
        <v>0</v>
      </c>
      <c r="FQ14" s="80">
        <f t="shared" si="61"/>
        <v>0</v>
      </c>
      <c r="FR14" s="76">
        <f>'MASTER_ ALL areas - No.seedling'!FQ71</f>
        <v>3</v>
      </c>
      <c r="FS14" s="81">
        <f t="shared" si="62"/>
        <v>1</v>
      </c>
      <c r="FT14" s="113">
        <f>'MASTER_ ALL areas - No.seedling'!FS71</f>
        <v>0</v>
      </c>
      <c r="FU14" s="76">
        <f>'MASTER_ ALL areas - No.seedling'!FT71</f>
        <v>0</v>
      </c>
      <c r="FV14" s="80">
        <f t="shared" si="63"/>
        <v>0</v>
      </c>
      <c r="FW14" s="76">
        <f>'MASTER_ ALL areas - No.seedling'!FV71</f>
        <v>0</v>
      </c>
      <c r="FX14" s="81">
        <f t="shared" si="64"/>
        <v>0</v>
      </c>
      <c r="FY14" s="113">
        <f>'MASTER_ ALL areas - No.seedling'!FX71</f>
        <v>0</v>
      </c>
      <c r="FZ14" s="76">
        <f>'MASTER_ ALL areas - No.seedling'!FY71</f>
        <v>0</v>
      </c>
      <c r="GA14" s="80">
        <f t="shared" si="65"/>
        <v>0</v>
      </c>
      <c r="GB14" s="76">
        <f>'MASTER_ ALL areas - No.seedling'!GA71</f>
        <v>0</v>
      </c>
      <c r="GC14" s="81">
        <f t="shared" si="66"/>
        <v>0</v>
      </c>
      <c r="GD14" s="113">
        <f>'MASTER_ ALL areas - No.seedling'!GC71</f>
        <v>0</v>
      </c>
      <c r="GE14" s="76">
        <f>'MASTER_ ALL areas - No.seedling'!GD71</f>
        <v>0</v>
      </c>
      <c r="GF14" s="80">
        <f t="shared" si="67"/>
        <v>0</v>
      </c>
      <c r="GG14" s="76">
        <f>'MASTER_ ALL areas - No.seedling'!GF71</f>
        <v>0</v>
      </c>
      <c r="GH14" s="81">
        <f t="shared" si="68"/>
        <v>0</v>
      </c>
      <c r="GI14" s="113">
        <f>'MASTER_ ALL areas - No.seedling'!GH71</f>
        <v>0</v>
      </c>
      <c r="GJ14" s="76">
        <f>'MASTER_ ALL areas - No.seedling'!GI71</f>
        <v>0</v>
      </c>
      <c r="GK14" s="80">
        <f t="shared" si="69"/>
        <v>0</v>
      </c>
      <c r="GL14" s="76">
        <f>'MASTER_ ALL areas - No.seedling'!GK71</f>
        <v>0</v>
      </c>
      <c r="GM14" s="81">
        <f t="shared" si="70"/>
        <v>0</v>
      </c>
      <c r="GN14" s="113">
        <f>'MASTER_ ALL areas - No.seedling'!GM71</f>
        <v>0</v>
      </c>
      <c r="GO14" s="76">
        <f>'MASTER_ ALL areas - No.seedling'!GN71</f>
        <v>0</v>
      </c>
      <c r="GP14" s="80">
        <f t="shared" si="71"/>
        <v>0</v>
      </c>
      <c r="GQ14" s="76">
        <f>'MASTER_ ALL areas - No.seedling'!GP71</f>
        <v>0</v>
      </c>
      <c r="GR14" s="81">
        <f t="shared" si="72"/>
        <v>0</v>
      </c>
      <c r="GS14" s="113">
        <f>'MASTER_ ALL areas - No.seedling'!GR71</f>
        <v>0</v>
      </c>
      <c r="GT14" s="76">
        <f>'MASTER_ ALL areas - No.seedling'!GS71</f>
        <v>0</v>
      </c>
      <c r="GU14" s="80">
        <f t="shared" si="73"/>
        <v>0</v>
      </c>
      <c r="GV14" s="76">
        <f>'MASTER_ ALL areas - No.seedling'!GU71</f>
        <v>0</v>
      </c>
      <c r="GW14" s="81">
        <f t="shared" si="74"/>
        <v>0</v>
      </c>
      <c r="GX14" s="113">
        <f>'MASTER_ ALL areas - No.seedling'!GW71</f>
        <v>0</v>
      </c>
      <c r="GY14" s="76">
        <f>'MASTER_ ALL areas - No.seedling'!GX71</f>
        <v>0</v>
      </c>
      <c r="GZ14" s="80">
        <f t="shared" si="75"/>
        <v>0</v>
      </c>
      <c r="HA14" s="76">
        <f>'MASTER_ ALL areas - No.seedling'!GZ71</f>
        <v>0</v>
      </c>
      <c r="HB14" s="81">
        <f t="shared" si="76"/>
        <v>0</v>
      </c>
      <c r="HC14" s="113">
        <f>'MASTER_ ALL areas - No.seedling'!HB71</f>
        <v>0</v>
      </c>
      <c r="HD14" s="76">
        <f>'MASTER_ ALL areas - No.seedling'!HC71</f>
        <v>0</v>
      </c>
      <c r="HE14" s="80">
        <f t="shared" si="77"/>
        <v>0</v>
      </c>
      <c r="HF14" s="76">
        <f>'MASTER_ ALL areas - No.seedling'!HE71</f>
        <v>0</v>
      </c>
      <c r="HG14" s="81">
        <f t="shared" si="78"/>
        <v>0</v>
      </c>
      <c r="HH14" s="113">
        <f>'MASTER_ ALL areas - No.seedling'!HG71</f>
        <v>0</v>
      </c>
      <c r="HI14" s="76">
        <f>'MASTER_ ALL areas - No.seedling'!HH71</f>
        <v>0</v>
      </c>
      <c r="HJ14" s="80">
        <f t="shared" si="79"/>
        <v>0</v>
      </c>
      <c r="HK14" s="76">
        <f>'MASTER_ ALL areas - No.seedling'!HJ71</f>
        <v>0</v>
      </c>
      <c r="HL14" s="81">
        <f t="shared" si="80"/>
        <v>0</v>
      </c>
      <c r="HM14" s="113">
        <f>'MASTER_ ALL areas - No.seedling'!HL71</f>
        <v>0</v>
      </c>
      <c r="HN14" s="76">
        <f>'MASTER_ ALL areas - No.seedling'!HM71</f>
        <v>0</v>
      </c>
      <c r="HO14" s="80">
        <f t="shared" si="81"/>
        <v>0</v>
      </c>
      <c r="HP14" s="76">
        <f>'MASTER_ ALL areas - No.seedling'!HO71</f>
        <v>0</v>
      </c>
      <c r="HQ14" s="81">
        <f t="shared" si="82"/>
        <v>0</v>
      </c>
      <c r="HR14" s="113">
        <f>'MASTER_ ALL areas - No.seedling'!HQ71</f>
        <v>0</v>
      </c>
      <c r="HS14" s="76">
        <f>'MASTER_ ALL areas - No.seedling'!HR71</f>
        <v>0</v>
      </c>
      <c r="HT14" s="80">
        <f t="shared" si="83"/>
        <v>0</v>
      </c>
      <c r="HU14" s="76">
        <f>'MASTER_ ALL areas - No.seedling'!HT71</f>
        <v>0</v>
      </c>
      <c r="HV14" s="81">
        <f t="shared" si="84"/>
        <v>0</v>
      </c>
      <c r="HW14" s="75">
        <f>'MASTER_ ALL areas - No.seedling'!HV71</f>
        <v>80</v>
      </c>
      <c r="HX14" s="76">
        <f>'MASTER_ ALL areas - No.seedling'!HW71</f>
        <v>2</v>
      </c>
      <c r="HY14" s="80">
        <f t="shared" si="85"/>
        <v>0.5</v>
      </c>
      <c r="HZ14" s="76">
        <f>'MASTER_ ALL areas - No.seedling'!HY71</f>
        <v>3</v>
      </c>
      <c r="IA14" s="81">
        <f t="shared" si="86"/>
        <v>0.75</v>
      </c>
      <c r="IB14" s="75">
        <f>'MASTER_ ALL areas - No.seedling'!IA71</f>
        <v>20</v>
      </c>
      <c r="IC14" s="76">
        <f>'MASTER_ ALL areas - No.seedling'!IB71</f>
        <v>0</v>
      </c>
      <c r="ID14" s="80">
        <f t="shared" si="87"/>
        <v>0</v>
      </c>
      <c r="IE14" s="76">
        <f>'MASTER_ ALL areas - No.seedling'!ID71</f>
        <v>0</v>
      </c>
      <c r="IF14" s="85">
        <f t="shared" si="88"/>
        <v>0</v>
      </c>
      <c r="IG14" s="86" t="s">
        <v>264</v>
      </c>
      <c r="IH14" s="87"/>
    </row>
    <row r="15" spans="2:242" ht="33" customHeight="1" x14ac:dyDescent="0.25">
      <c r="B15" s="420">
        <v>82</v>
      </c>
      <c r="C15" s="421" t="s">
        <v>202</v>
      </c>
      <c r="D15" s="422">
        <v>220987</v>
      </c>
      <c r="E15" s="423">
        <v>932914</v>
      </c>
      <c r="F15" s="216" t="s">
        <v>296</v>
      </c>
      <c r="G15" s="88" t="s">
        <v>281</v>
      </c>
      <c r="H15" s="459">
        <f>'MASTER_ ALL areas - No.seedling'!G86</f>
        <v>3</v>
      </c>
      <c r="I15" s="70">
        <f>'MASTER_ ALL areas - No.seedling'!H86</f>
        <v>0.02</v>
      </c>
      <c r="J15" s="71">
        <f>'MASTER_ ALL areas - No.seedling'!I86</f>
        <v>53</v>
      </c>
      <c r="K15" s="72">
        <f>'MASTER_ ALL areas - No.seedling'!J86</f>
        <v>146</v>
      </c>
      <c r="L15" s="73">
        <f t="shared" si="0"/>
        <v>2920</v>
      </c>
      <c r="M15" s="74">
        <f>'MASTER_ ALL areas - No.seedling'!L86</f>
        <v>2920</v>
      </c>
      <c r="N15" s="113">
        <f>'MASTER_ ALL areas - No.seedling'!M86</f>
        <v>0</v>
      </c>
      <c r="O15" s="114">
        <f>'MASTER_ ALL areas - No.seedling'!N86</f>
        <v>13</v>
      </c>
      <c r="P15" s="80">
        <f>'MASTER_ ALL areas - No.seedling'!O86</f>
        <v>0</v>
      </c>
      <c r="Q15" s="81">
        <f>'MASTER_ ALL areas - No.seedling'!P86</f>
        <v>8.9041095890410954E-2</v>
      </c>
      <c r="R15" s="621"/>
      <c r="S15" s="617">
        <f>'MASTER_ ALL areas - No.seedling'!R86</f>
        <v>120</v>
      </c>
      <c r="T15" s="76">
        <f>'MASTER_ ALL areas - No.seedling'!S86</f>
        <v>0</v>
      </c>
      <c r="U15" s="77">
        <f t="shared" si="1"/>
        <v>0</v>
      </c>
      <c r="V15" s="82">
        <f>'MASTER_ ALL areas - No.seedling'!U86</f>
        <v>2</v>
      </c>
      <c r="W15" s="80">
        <f t="shared" si="2"/>
        <v>0.33333333333333331</v>
      </c>
      <c r="X15" s="619">
        <f>'MASTER_ ALL areas - No.seedling'!W86</f>
        <v>260</v>
      </c>
      <c r="Y15" s="82">
        <f>'MASTER_ ALL areas - No.seedling'!X86</f>
        <v>0</v>
      </c>
      <c r="Z15" s="77">
        <f t="shared" si="3"/>
        <v>0</v>
      </c>
      <c r="AA15" s="82">
        <f>'MASTER_ ALL areas - No.seedling'!Z86</f>
        <v>5</v>
      </c>
      <c r="AB15" s="80">
        <f t="shared" si="4"/>
        <v>0.38461538461538464</v>
      </c>
      <c r="AC15" s="76">
        <f>'MASTER_ ALL areas - No.seedling'!AB86</f>
        <v>2120</v>
      </c>
      <c r="AD15" s="76">
        <f>'MASTER_ ALL areas - No.seedling'!AC86</f>
        <v>0</v>
      </c>
      <c r="AE15" s="77">
        <f t="shared" si="5"/>
        <v>0</v>
      </c>
      <c r="AF15" s="82">
        <f>'MASTER_ ALL areas - No.seedling'!AE86</f>
        <v>6</v>
      </c>
      <c r="AG15" s="80">
        <f t="shared" si="6"/>
        <v>5.6603773584905662E-2</v>
      </c>
      <c r="AH15" s="76">
        <f>'MASTER_ ALL areas - No.seedling'!AG86</f>
        <v>420</v>
      </c>
      <c r="AI15" s="76">
        <f>'MASTER_ ALL areas - No.seedling'!AH86</f>
        <v>0</v>
      </c>
      <c r="AJ15" s="77">
        <f t="shared" si="7"/>
        <v>0</v>
      </c>
      <c r="AK15" s="82">
        <f>'MASTER_ ALL areas - No.seedling'!AJ86</f>
        <v>0</v>
      </c>
      <c r="AL15" s="81">
        <f t="shared" si="8"/>
        <v>0</v>
      </c>
      <c r="AM15" s="621"/>
      <c r="AN15" s="617">
        <f>'MASTER_ ALL areas - No.seedling'!AM86</f>
        <v>2640</v>
      </c>
      <c r="AO15" s="76">
        <f>'MASTER_ ALL areas - No.seedling'!AN86</f>
        <v>0</v>
      </c>
      <c r="AP15" s="77">
        <f t="shared" si="9"/>
        <v>0</v>
      </c>
      <c r="AQ15" s="82">
        <f>'MASTER_ ALL areas - No.seedling'!AP86</f>
        <v>9</v>
      </c>
      <c r="AR15" s="77">
        <f t="shared" si="10"/>
        <v>6.8181818181818177E-2</v>
      </c>
      <c r="AS15" s="82">
        <f>'MASTER_ ALL areas - No.seedling'!AR86</f>
        <v>280</v>
      </c>
      <c r="AT15" s="76">
        <f>'MASTER_ ALL areas - No.seedling'!AS86</f>
        <v>0</v>
      </c>
      <c r="AU15" s="77">
        <f t="shared" si="11"/>
        <v>0</v>
      </c>
      <c r="AV15" s="82">
        <f>'MASTER_ ALL areas - No.seedling'!AU86</f>
        <v>4</v>
      </c>
      <c r="AW15" s="77">
        <f t="shared" si="12"/>
        <v>0.2857142857142857</v>
      </c>
      <c r="AX15" s="71">
        <f>'MASTER_ ALL areas - No.seedling'!AW86</f>
        <v>0</v>
      </c>
      <c r="AY15" s="82">
        <f>'MASTER_ ALL areas - No.seedling'!AX86</f>
        <v>0</v>
      </c>
      <c r="AZ15" s="77">
        <f t="shared" si="13"/>
        <v>0</v>
      </c>
      <c r="BA15" s="82">
        <f>'MASTER_ ALL areas - No.seedling'!AZ86</f>
        <v>0</v>
      </c>
      <c r="BB15" s="77">
        <f t="shared" si="14"/>
        <v>0</v>
      </c>
      <c r="BC15" s="82">
        <f>'MASTER_ ALL areas - No.seedling'!BB86</f>
        <v>0</v>
      </c>
      <c r="BD15" s="76">
        <f>'MASTER_ ALL areas - No.seedling'!BC86</f>
        <v>0</v>
      </c>
      <c r="BE15" s="77">
        <f t="shared" si="15"/>
        <v>0</v>
      </c>
      <c r="BF15" s="82">
        <f>'MASTER_ ALL areas - No.seedling'!BE86</f>
        <v>0</v>
      </c>
      <c r="BG15" s="77">
        <f t="shared" si="16"/>
        <v>0</v>
      </c>
      <c r="BH15" s="82">
        <f>'MASTER_ ALL areas - No.seedling'!BG86</f>
        <v>0</v>
      </c>
      <c r="BI15" s="76">
        <f>'MASTER_ ALL areas - No.seedling'!BH86</f>
        <v>0</v>
      </c>
      <c r="BJ15" s="77">
        <f t="shared" si="17"/>
        <v>0</v>
      </c>
      <c r="BK15" s="82">
        <f>'MASTER_ ALL areas - No.seedling'!BJ86</f>
        <v>0</v>
      </c>
      <c r="BL15" s="77">
        <f t="shared" si="18"/>
        <v>0</v>
      </c>
      <c r="BM15" s="82">
        <f>'MASTER_ ALL areas - No.seedling'!BL86</f>
        <v>0</v>
      </c>
      <c r="BN15" s="76">
        <f>'MASTER_ ALL areas - No.seedling'!BM86</f>
        <v>0</v>
      </c>
      <c r="BO15" s="77">
        <f t="shared" si="19"/>
        <v>0</v>
      </c>
      <c r="BP15" s="82">
        <f>'MASTER_ ALL areas - No.seedling'!BO86</f>
        <v>0</v>
      </c>
      <c r="BQ15" s="77">
        <f t="shared" si="20"/>
        <v>0</v>
      </c>
      <c r="BR15" s="82">
        <f>'MASTER_ ALL areas - No.seedling'!BQ86</f>
        <v>0</v>
      </c>
      <c r="BS15" s="76">
        <f>'MASTER_ ALL areas - No.seedling'!BR86</f>
        <v>0</v>
      </c>
      <c r="BT15" s="77">
        <f t="shared" si="21"/>
        <v>0</v>
      </c>
      <c r="BU15" s="82">
        <f>'MASTER_ ALL areas - No.seedling'!BT86</f>
        <v>0</v>
      </c>
      <c r="BV15" s="77">
        <f t="shared" si="22"/>
        <v>0</v>
      </c>
      <c r="BW15" s="82">
        <f>'MASTER_ ALL areas - No.seedling'!BV86</f>
        <v>0</v>
      </c>
      <c r="BX15" s="76">
        <f>'MASTER_ ALL areas - No.seedling'!BW86</f>
        <v>0</v>
      </c>
      <c r="BY15" s="77">
        <f t="shared" si="23"/>
        <v>0</v>
      </c>
      <c r="BZ15" s="82">
        <f>'MASTER_ ALL areas - No.seedling'!BY86</f>
        <v>0</v>
      </c>
      <c r="CA15" s="81">
        <f t="shared" si="24"/>
        <v>0</v>
      </c>
      <c r="CB15" s="79"/>
      <c r="CC15" s="75">
        <f>'MASTER_ ALL areas - No.seedling'!CB86</f>
        <v>20</v>
      </c>
      <c r="CD15" s="76">
        <f>'MASTER_ ALL areas - No.seedling'!CC86</f>
        <v>0</v>
      </c>
      <c r="CE15" s="80">
        <f t="shared" si="25"/>
        <v>0</v>
      </c>
      <c r="CF15" s="76">
        <f>'MASTER_ ALL areas - No.seedling'!CE86</f>
        <v>1</v>
      </c>
      <c r="CG15" s="81">
        <f t="shared" si="26"/>
        <v>1</v>
      </c>
      <c r="CH15" s="75">
        <f>'MASTER_ ALL areas - No.seedling'!CG86</f>
        <v>100</v>
      </c>
      <c r="CI15" s="76">
        <f>'MASTER_ ALL areas - No.seedling'!CH86</f>
        <v>0</v>
      </c>
      <c r="CJ15" s="80">
        <f t="shared" si="27"/>
        <v>0</v>
      </c>
      <c r="CK15" s="76">
        <f>'MASTER_ ALL areas - No.seedling'!CJ86</f>
        <v>2</v>
      </c>
      <c r="CL15" s="81">
        <f t="shared" si="28"/>
        <v>0.4</v>
      </c>
      <c r="CM15" s="75">
        <f>'MASTER_ ALL areas - No.seedling'!CL86</f>
        <v>2120</v>
      </c>
      <c r="CN15" s="76">
        <f>'MASTER_ ALL areas - No.seedling'!CM86</f>
        <v>0</v>
      </c>
      <c r="CO15" s="80">
        <f t="shared" si="29"/>
        <v>0</v>
      </c>
      <c r="CP15" s="76">
        <f>'MASTER_ ALL areas - No.seedling'!CO86</f>
        <v>6</v>
      </c>
      <c r="CQ15" s="81">
        <f t="shared" si="30"/>
        <v>5.6603773584905662E-2</v>
      </c>
      <c r="CR15" s="75">
        <f>'MASTER_ ALL areas - No.seedling'!CQ86</f>
        <v>400</v>
      </c>
      <c r="CS15" s="76">
        <f>'MASTER_ ALL areas - No.seedling'!CR86</f>
        <v>0</v>
      </c>
      <c r="CT15" s="80">
        <f t="shared" si="31"/>
        <v>0</v>
      </c>
      <c r="CU15" s="76">
        <f>'MASTER_ ALL areas - No.seedling'!CT86</f>
        <v>0</v>
      </c>
      <c r="CV15" s="81">
        <f t="shared" si="32"/>
        <v>0</v>
      </c>
      <c r="CW15" s="75">
        <f>'MASTER_ ALL areas - No.seedling'!CV86</f>
        <v>100</v>
      </c>
      <c r="CX15" s="76">
        <f>'MASTER_ ALL areas - No.seedling'!CW86</f>
        <v>0</v>
      </c>
      <c r="CY15" s="80">
        <f t="shared" si="33"/>
        <v>0</v>
      </c>
      <c r="CZ15" s="76">
        <f>'MASTER_ ALL areas - No.seedling'!CY86</f>
        <v>1</v>
      </c>
      <c r="DA15" s="81">
        <f t="shared" si="34"/>
        <v>0.2</v>
      </c>
      <c r="DB15" s="75">
        <f>'MASTER_ ALL areas - No.seedling'!DA86</f>
        <v>160</v>
      </c>
      <c r="DC15" s="76">
        <f>'MASTER_ ALL areas - No.seedling'!DB86</f>
        <v>0</v>
      </c>
      <c r="DD15" s="80">
        <f t="shared" si="35"/>
        <v>0</v>
      </c>
      <c r="DE15" s="76">
        <f>'MASTER_ ALL areas - No.seedling'!DD86</f>
        <v>3</v>
      </c>
      <c r="DF15" s="81">
        <f t="shared" si="36"/>
        <v>0.375</v>
      </c>
      <c r="DG15" s="113">
        <f>'MASTER_ ALL areas - No.seedling'!DF86</f>
        <v>0</v>
      </c>
      <c r="DH15" s="76">
        <f>'MASTER_ ALL areas - No.seedling'!DG86</f>
        <v>0</v>
      </c>
      <c r="DI15" s="80">
        <f t="shared" si="37"/>
        <v>0</v>
      </c>
      <c r="DJ15" s="76">
        <f>'MASTER_ ALL areas - No.seedling'!DI86</f>
        <v>0</v>
      </c>
      <c r="DK15" s="81">
        <f t="shared" si="38"/>
        <v>0</v>
      </c>
      <c r="DL15" s="75">
        <f>'MASTER_ ALL areas - No.seedling'!DK86</f>
        <v>20</v>
      </c>
      <c r="DM15" s="76">
        <f>'MASTER_ ALL areas - No.seedling'!DL86</f>
        <v>0</v>
      </c>
      <c r="DN15" s="80">
        <f t="shared" si="39"/>
        <v>0</v>
      </c>
      <c r="DO15" s="76">
        <f>'MASTER_ ALL areas - No.seedling'!DN86</f>
        <v>0</v>
      </c>
      <c r="DP15" s="81">
        <f t="shared" si="40"/>
        <v>0</v>
      </c>
      <c r="DQ15" s="113">
        <f>'MASTER_ ALL areas - No.seedling'!DP86</f>
        <v>0</v>
      </c>
      <c r="DR15" s="76">
        <f>'MASTER_ ALL areas - No.seedling'!DQ86</f>
        <v>0</v>
      </c>
      <c r="DS15" s="80">
        <f t="shared" si="41"/>
        <v>0</v>
      </c>
      <c r="DT15" s="76">
        <f>'MASTER_ ALL areas - No.seedling'!DS86</f>
        <v>0</v>
      </c>
      <c r="DU15" s="81">
        <f t="shared" si="42"/>
        <v>0</v>
      </c>
      <c r="DV15" s="113">
        <f>'MASTER_ ALL areas - No.seedling'!DU86</f>
        <v>0</v>
      </c>
      <c r="DW15" s="76">
        <f>'MASTER_ ALL areas - No.seedling'!DV86</f>
        <v>0</v>
      </c>
      <c r="DX15" s="80">
        <f t="shared" si="43"/>
        <v>0</v>
      </c>
      <c r="DY15" s="76">
        <f>'MASTER_ ALL areas - No.seedling'!DX86</f>
        <v>0</v>
      </c>
      <c r="DZ15" s="81">
        <f t="shared" si="44"/>
        <v>0</v>
      </c>
      <c r="EA15" s="113">
        <f>'MASTER_ ALL areas - No.seedling'!DZ86</f>
        <v>0</v>
      </c>
      <c r="EB15" s="76">
        <f>'MASTER_ ALL areas - No.seedling'!EA86</f>
        <v>0</v>
      </c>
      <c r="EC15" s="80">
        <f t="shared" si="45"/>
        <v>0</v>
      </c>
      <c r="ED15" s="76">
        <f>'MASTER_ ALL areas - No.seedling'!EC86</f>
        <v>0</v>
      </c>
      <c r="EE15" s="81">
        <f t="shared" si="46"/>
        <v>0</v>
      </c>
      <c r="EF15" s="113">
        <f>'MASTER_ ALL areas - No.seedling'!EE86</f>
        <v>0</v>
      </c>
      <c r="EG15" s="76">
        <f>'MASTER_ ALL areas - No.seedling'!EF86</f>
        <v>0</v>
      </c>
      <c r="EH15" s="80">
        <f t="shared" si="47"/>
        <v>0</v>
      </c>
      <c r="EI15" s="76">
        <f>'MASTER_ ALL areas - No.seedling'!EH86</f>
        <v>0</v>
      </c>
      <c r="EJ15" s="81">
        <f t="shared" si="48"/>
        <v>0</v>
      </c>
      <c r="EK15" s="113">
        <f>'MASTER_ ALL areas - No.seedling'!EJ86</f>
        <v>0</v>
      </c>
      <c r="EL15" s="76">
        <f>'MASTER_ ALL areas - No.seedling'!EK86</f>
        <v>0</v>
      </c>
      <c r="EM15" s="80">
        <f t="shared" si="49"/>
        <v>0</v>
      </c>
      <c r="EN15" s="76">
        <f>'MASTER_ ALL areas - No.seedling'!EM86</f>
        <v>0</v>
      </c>
      <c r="EO15" s="81">
        <f t="shared" si="50"/>
        <v>0</v>
      </c>
      <c r="EP15" s="113">
        <f>'MASTER_ ALL areas - No.seedling'!EO86</f>
        <v>0</v>
      </c>
      <c r="EQ15" s="76">
        <f>'MASTER_ ALL areas - No.seedling'!EP86</f>
        <v>0</v>
      </c>
      <c r="ER15" s="80">
        <f t="shared" si="51"/>
        <v>0</v>
      </c>
      <c r="ES15" s="76">
        <f>'MASTER_ ALL areas - No.seedling'!ER86</f>
        <v>0</v>
      </c>
      <c r="ET15" s="81">
        <f t="shared" si="52"/>
        <v>0</v>
      </c>
      <c r="EU15" s="113">
        <f>'MASTER_ ALL areas - No.seedling'!ET86</f>
        <v>0</v>
      </c>
      <c r="EV15" s="76">
        <f>'MASTER_ ALL areas - No.seedling'!EU86</f>
        <v>0</v>
      </c>
      <c r="EW15" s="80">
        <f t="shared" si="53"/>
        <v>0</v>
      </c>
      <c r="EX15" s="76">
        <f>'MASTER_ ALL areas - No.seedling'!EW86</f>
        <v>0</v>
      </c>
      <c r="EY15" s="81">
        <f t="shared" si="54"/>
        <v>0</v>
      </c>
      <c r="EZ15" s="113">
        <f>'MASTER_ ALL areas - No.seedling'!EY86</f>
        <v>0</v>
      </c>
      <c r="FA15" s="76">
        <f>'MASTER_ ALL areas - No.seedling'!EZ86</f>
        <v>0</v>
      </c>
      <c r="FB15" s="80">
        <f t="shared" si="55"/>
        <v>0</v>
      </c>
      <c r="FC15" s="76">
        <f>'MASTER_ ALL areas - No.seedling'!FB86</f>
        <v>0</v>
      </c>
      <c r="FD15" s="81">
        <f t="shared" si="56"/>
        <v>0</v>
      </c>
      <c r="FE15" s="113">
        <f>'MASTER_ ALL areas - No.seedling'!FD86</f>
        <v>0</v>
      </c>
      <c r="FF15" s="76">
        <f>'MASTER_ ALL areas - No.seedling'!FE86</f>
        <v>0</v>
      </c>
      <c r="FG15" s="80">
        <f t="shared" si="57"/>
        <v>0</v>
      </c>
      <c r="FH15" s="76">
        <f>'MASTER_ ALL areas - No.seedling'!FG86</f>
        <v>0</v>
      </c>
      <c r="FI15" s="81">
        <f t="shared" si="58"/>
        <v>0</v>
      </c>
      <c r="FJ15" s="113">
        <f>'MASTER_ ALL areas - No.seedling'!FI86</f>
        <v>0</v>
      </c>
      <c r="FK15" s="76">
        <f>'MASTER_ ALL areas - No.seedling'!FJ86</f>
        <v>0</v>
      </c>
      <c r="FL15" s="80">
        <f t="shared" si="59"/>
        <v>0</v>
      </c>
      <c r="FM15" s="76">
        <f>'MASTER_ ALL areas - No.seedling'!FL86</f>
        <v>0</v>
      </c>
      <c r="FN15" s="81">
        <f t="shared" si="60"/>
        <v>0</v>
      </c>
      <c r="FO15" s="113">
        <f>'MASTER_ ALL areas - No.seedling'!FN86</f>
        <v>0</v>
      </c>
      <c r="FP15" s="76">
        <f>'MASTER_ ALL areas - No.seedling'!FO86</f>
        <v>0</v>
      </c>
      <c r="FQ15" s="80">
        <f t="shared" si="61"/>
        <v>0</v>
      </c>
      <c r="FR15" s="76">
        <f>'MASTER_ ALL areas - No.seedling'!FQ86</f>
        <v>0</v>
      </c>
      <c r="FS15" s="81">
        <f t="shared" si="62"/>
        <v>0</v>
      </c>
      <c r="FT15" s="113">
        <f>'MASTER_ ALL areas - No.seedling'!FS86</f>
        <v>0</v>
      </c>
      <c r="FU15" s="76">
        <f>'MASTER_ ALL areas - No.seedling'!FT86</f>
        <v>0</v>
      </c>
      <c r="FV15" s="80">
        <f t="shared" si="63"/>
        <v>0</v>
      </c>
      <c r="FW15" s="76">
        <f>'MASTER_ ALL areas - No.seedling'!FV86</f>
        <v>0</v>
      </c>
      <c r="FX15" s="81">
        <f t="shared" si="64"/>
        <v>0</v>
      </c>
      <c r="FY15" s="113">
        <f>'MASTER_ ALL areas - No.seedling'!FX86</f>
        <v>0</v>
      </c>
      <c r="FZ15" s="76">
        <f>'MASTER_ ALL areas - No.seedling'!FY86</f>
        <v>0</v>
      </c>
      <c r="GA15" s="80">
        <f t="shared" si="65"/>
        <v>0</v>
      </c>
      <c r="GB15" s="76">
        <f>'MASTER_ ALL areas - No.seedling'!GA86</f>
        <v>0</v>
      </c>
      <c r="GC15" s="81">
        <f t="shared" si="66"/>
        <v>0</v>
      </c>
      <c r="GD15" s="113">
        <f>'MASTER_ ALL areas - No.seedling'!GC86</f>
        <v>0</v>
      </c>
      <c r="GE15" s="76">
        <f>'MASTER_ ALL areas - No.seedling'!GD86</f>
        <v>0</v>
      </c>
      <c r="GF15" s="80">
        <f t="shared" si="67"/>
        <v>0</v>
      </c>
      <c r="GG15" s="76">
        <f>'MASTER_ ALL areas - No.seedling'!GF86</f>
        <v>0</v>
      </c>
      <c r="GH15" s="81">
        <f t="shared" si="68"/>
        <v>0</v>
      </c>
      <c r="GI15" s="113">
        <f>'MASTER_ ALL areas - No.seedling'!GH86</f>
        <v>0</v>
      </c>
      <c r="GJ15" s="76">
        <f>'MASTER_ ALL areas - No.seedling'!GI86</f>
        <v>0</v>
      </c>
      <c r="GK15" s="80">
        <f t="shared" si="69"/>
        <v>0</v>
      </c>
      <c r="GL15" s="76">
        <f>'MASTER_ ALL areas - No.seedling'!GK86</f>
        <v>0</v>
      </c>
      <c r="GM15" s="81">
        <f t="shared" si="70"/>
        <v>0</v>
      </c>
      <c r="GN15" s="113">
        <f>'MASTER_ ALL areas - No.seedling'!GM86</f>
        <v>0</v>
      </c>
      <c r="GO15" s="76">
        <f>'MASTER_ ALL areas - No.seedling'!GN86</f>
        <v>0</v>
      </c>
      <c r="GP15" s="80">
        <f t="shared" si="71"/>
        <v>0</v>
      </c>
      <c r="GQ15" s="76">
        <f>'MASTER_ ALL areas - No.seedling'!GP86</f>
        <v>0</v>
      </c>
      <c r="GR15" s="81">
        <f t="shared" si="72"/>
        <v>0</v>
      </c>
      <c r="GS15" s="113">
        <f>'MASTER_ ALL areas - No.seedling'!GR86</f>
        <v>0</v>
      </c>
      <c r="GT15" s="76">
        <f>'MASTER_ ALL areas - No.seedling'!GS86</f>
        <v>0</v>
      </c>
      <c r="GU15" s="80">
        <f t="shared" si="73"/>
        <v>0</v>
      </c>
      <c r="GV15" s="76">
        <f>'MASTER_ ALL areas - No.seedling'!GU86</f>
        <v>0</v>
      </c>
      <c r="GW15" s="81">
        <f t="shared" si="74"/>
        <v>0</v>
      </c>
      <c r="GX15" s="113">
        <f>'MASTER_ ALL areas - No.seedling'!GW86</f>
        <v>0</v>
      </c>
      <c r="GY15" s="76">
        <f>'MASTER_ ALL areas - No.seedling'!GX86</f>
        <v>0</v>
      </c>
      <c r="GZ15" s="80">
        <f t="shared" si="75"/>
        <v>0</v>
      </c>
      <c r="HA15" s="76">
        <f>'MASTER_ ALL areas - No.seedling'!GZ86</f>
        <v>0</v>
      </c>
      <c r="HB15" s="81">
        <f t="shared" si="76"/>
        <v>0</v>
      </c>
      <c r="HC15" s="113">
        <f>'MASTER_ ALL areas - No.seedling'!HB86</f>
        <v>0</v>
      </c>
      <c r="HD15" s="76">
        <f>'MASTER_ ALL areas - No.seedling'!HC86</f>
        <v>0</v>
      </c>
      <c r="HE15" s="80">
        <f t="shared" si="77"/>
        <v>0</v>
      </c>
      <c r="HF15" s="76">
        <f>'MASTER_ ALL areas - No.seedling'!HE86</f>
        <v>0</v>
      </c>
      <c r="HG15" s="81">
        <f t="shared" si="78"/>
        <v>0</v>
      </c>
      <c r="HH15" s="113">
        <f>'MASTER_ ALL areas - No.seedling'!HG86</f>
        <v>0</v>
      </c>
      <c r="HI15" s="76">
        <f>'MASTER_ ALL areas - No.seedling'!HH86</f>
        <v>0</v>
      </c>
      <c r="HJ15" s="80">
        <f t="shared" si="79"/>
        <v>0</v>
      </c>
      <c r="HK15" s="76">
        <f>'MASTER_ ALL areas - No.seedling'!HJ86</f>
        <v>0</v>
      </c>
      <c r="HL15" s="81">
        <f t="shared" si="80"/>
        <v>0</v>
      </c>
      <c r="HM15" s="113">
        <f>'MASTER_ ALL areas - No.seedling'!HL86</f>
        <v>0</v>
      </c>
      <c r="HN15" s="76">
        <f>'MASTER_ ALL areas - No.seedling'!HM86</f>
        <v>0</v>
      </c>
      <c r="HO15" s="80">
        <f t="shared" si="81"/>
        <v>0</v>
      </c>
      <c r="HP15" s="76">
        <f>'MASTER_ ALL areas - No.seedling'!HO86</f>
        <v>0</v>
      </c>
      <c r="HQ15" s="81">
        <f t="shared" si="82"/>
        <v>0</v>
      </c>
      <c r="HR15" s="113">
        <f>'MASTER_ ALL areas - No.seedling'!HQ86</f>
        <v>0</v>
      </c>
      <c r="HS15" s="76">
        <f>'MASTER_ ALL areas - No.seedling'!HR86</f>
        <v>0</v>
      </c>
      <c r="HT15" s="80">
        <f t="shared" si="83"/>
        <v>0</v>
      </c>
      <c r="HU15" s="76">
        <f>'MASTER_ ALL areas - No.seedling'!HT86</f>
        <v>0</v>
      </c>
      <c r="HV15" s="81">
        <f t="shared" si="84"/>
        <v>0</v>
      </c>
      <c r="HW15" s="113">
        <f>'MASTER_ ALL areas - No.seedling'!HV86</f>
        <v>0</v>
      </c>
      <c r="HX15" s="76">
        <f>'MASTER_ ALL areas - No.seedling'!HW86</f>
        <v>0</v>
      </c>
      <c r="HY15" s="80">
        <f t="shared" si="85"/>
        <v>0</v>
      </c>
      <c r="HZ15" s="76">
        <f>'MASTER_ ALL areas - No.seedling'!HY86</f>
        <v>0</v>
      </c>
      <c r="IA15" s="81">
        <f t="shared" si="86"/>
        <v>0</v>
      </c>
      <c r="IB15" s="113">
        <f>'MASTER_ ALL areas - No.seedling'!IA86</f>
        <v>0</v>
      </c>
      <c r="IC15" s="76">
        <f>'MASTER_ ALL areas - No.seedling'!IB86</f>
        <v>0</v>
      </c>
      <c r="ID15" s="80">
        <f t="shared" si="87"/>
        <v>0</v>
      </c>
      <c r="IE15" s="76">
        <f>'MASTER_ ALL areas - No.seedling'!ID86</f>
        <v>0</v>
      </c>
      <c r="IF15" s="85">
        <f t="shared" si="88"/>
        <v>0</v>
      </c>
      <c r="IG15" s="86" t="s">
        <v>297</v>
      </c>
      <c r="IH15" s="87"/>
    </row>
    <row r="16" spans="2:242" ht="33" customHeight="1" x14ac:dyDescent="0.25">
      <c r="B16" s="420">
        <v>83</v>
      </c>
      <c r="C16" s="421" t="s">
        <v>298</v>
      </c>
      <c r="D16" s="422">
        <v>222153</v>
      </c>
      <c r="E16" s="423">
        <v>932754</v>
      </c>
      <c r="F16" s="476" t="s">
        <v>299</v>
      </c>
      <c r="G16" s="88" t="s">
        <v>105</v>
      </c>
      <c r="H16" s="459" t="str">
        <f>'MASTER_ ALL areas - No.seedling'!G87</f>
        <v>1(2)</v>
      </c>
      <c r="I16" s="70">
        <f>'MASTER_ ALL areas - No.seedling'!H87</f>
        <v>0</v>
      </c>
      <c r="J16" s="71">
        <f>'MASTER_ ALL areas - No.seedling'!I87</f>
        <v>39.6</v>
      </c>
      <c r="K16" s="72">
        <f>'MASTER_ ALL areas - No.seedling'!J87</f>
        <v>123</v>
      </c>
      <c r="L16" s="73">
        <f t="shared" si="0"/>
        <v>2460</v>
      </c>
      <c r="M16" s="74">
        <f>'MASTER_ ALL areas - No.seedling'!L87</f>
        <v>2460</v>
      </c>
      <c r="N16" s="113">
        <f>'MASTER_ ALL areas - No.seedling'!M87</f>
        <v>2</v>
      </c>
      <c r="O16" s="114">
        <f>'MASTER_ ALL areas - No.seedling'!N87</f>
        <v>117</v>
      </c>
      <c r="P16" s="80">
        <f>'MASTER_ ALL areas - No.seedling'!O87</f>
        <v>1.6260162601626018E-2</v>
      </c>
      <c r="Q16" s="81">
        <f>'MASTER_ ALL areas - No.seedling'!P87</f>
        <v>0.95121951219512191</v>
      </c>
      <c r="R16" s="621"/>
      <c r="S16" s="617">
        <f>'MASTER_ ALL areas - No.seedling'!R87</f>
        <v>540</v>
      </c>
      <c r="T16" s="76">
        <f>'MASTER_ ALL areas - No.seedling'!S87</f>
        <v>0</v>
      </c>
      <c r="U16" s="77">
        <f t="shared" si="1"/>
        <v>0</v>
      </c>
      <c r="V16" s="82">
        <f>'MASTER_ ALL areas - No.seedling'!U87</f>
        <v>21</v>
      </c>
      <c r="W16" s="80">
        <f t="shared" si="2"/>
        <v>0.77777777777777779</v>
      </c>
      <c r="X16" s="619">
        <f>'MASTER_ ALL areas - No.seedling'!W87</f>
        <v>1580</v>
      </c>
      <c r="Y16" s="82">
        <f>'MASTER_ ALL areas - No.seedling'!X87</f>
        <v>2</v>
      </c>
      <c r="Z16" s="77">
        <f t="shared" si="3"/>
        <v>2.5316455696202531E-2</v>
      </c>
      <c r="AA16" s="82">
        <f>'MASTER_ ALL areas - No.seedling'!Z87</f>
        <v>79</v>
      </c>
      <c r="AB16" s="80">
        <f t="shared" si="4"/>
        <v>1</v>
      </c>
      <c r="AC16" s="76">
        <f>'MASTER_ ALL areas - No.seedling'!AB87</f>
        <v>340</v>
      </c>
      <c r="AD16" s="76">
        <f>'MASTER_ ALL areas - No.seedling'!AC87</f>
        <v>0</v>
      </c>
      <c r="AE16" s="77">
        <f t="shared" si="5"/>
        <v>0</v>
      </c>
      <c r="AF16" s="82">
        <f>'MASTER_ ALL areas - No.seedling'!AE87</f>
        <v>17</v>
      </c>
      <c r="AG16" s="80">
        <f t="shared" si="6"/>
        <v>1</v>
      </c>
      <c r="AH16" s="76">
        <f>'MASTER_ ALL areas - No.seedling'!AG87</f>
        <v>0</v>
      </c>
      <c r="AI16" s="76">
        <f>'MASTER_ ALL areas - No.seedling'!AH87</f>
        <v>0</v>
      </c>
      <c r="AJ16" s="77">
        <f t="shared" si="7"/>
        <v>0</v>
      </c>
      <c r="AK16" s="82">
        <f>'MASTER_ ALL areas - No.seedling'!AJ87</f>
        <v>0</v>
      </c>
      <c r="AL16" s="81">
        <f t="shared" si="8"/>
        <v>0</v>
      </c>
      <c r="AM16" s="621"/>
      <c r="AN16" s="617">
        <f>'MASTER_ ALL areas - No.seedling'!AM87</f>
        <v>2360</v>
      </c>
      <c r="AO16" s="76">
        <f>'MASTER_ ALL areas - No.seedling'!AN87</f>
        <v>2</v>
      </c>
      <c r="AP16" s="77">
        <f t="shared" si="9"/>
        <v>1.6949152542372881E-2</v>
      </c>
      <c r="AQ16" s="82">
        <f>'MASTER_ ALL areas - No.seedling'!AP87</f>
        <v>113</v>
      </c>
      <c r="AR16" s="77">
        <f t="shared" si="10"/>
        <v>0.9576271186440678</v>
      </c>
      <c r="AS16" s="82">
        <f>'MASTER_ ALL areas - No.seedling'!AR87</f>
        <v>80</v>
      </c>
      <c r="AT16" s="76">
        <f>'MASTER_ ALL areas - No.seedling'!AS87</f>
        <v>0</v>
      </c>
      <c r="AU16" s="77">
        <f t="shared" si="11"/>
        <v>0</v>
      </c>
      <c r="AV16" s="82">
        <f>'MASTER_ ALL areas - No.seedling'!AU87</f>
        <v>3</v>
      </c>
      <c r="AW16" s="77">
        <f t="shared" si="12"/>
        <v>0.75</v>
      </c>
      <c r="AX16" s="71">
        <f>'MASTER_ ALL areas - No.seedling'!AW87</f>
        <v>0</v>
      </c>
      <c r="AY16" s="82">
        <f>'MASTER_ ALL areas - No.seedling'!AX87</f>
        <v>0</v>
      </c>
      <c r="AZ16" s="77">
        <f t="shared" si="13"/>
        <v>0</v>
      </c>
      <c r="BA16" s="82">
        <f>'MASTER_ ALL areas - No.seedling'!AZ87</f>
        <v>0</v>
      </c>
      <c r="BB16" s="77">
        <f t="shared" si="14"/>
        <v>0</v>
      </c>
      <c r="BC16" s="82">
        <f>'MASTER_ ALL areas - No.seedling'!BB87</f>
        <v>0</v>
      </c>
      <c r="BD16" s="76">
        <f>'MASTER_ ALL areas - No.seedling'!BC87</f>
        <v>0</v>
      </c>
      <c r="BE16" s="77">
        <f t="shared" si="15"/>
        <v>0</v>
      </c>
      <c r="BF16" s="82">
        <f>'MASTER_ ALL areas - No.seedling'!BE87</f>
        <v>0</v>
      </c>
      <c r="BG16" s="77">
        <f t="shared" si="16"/>
        <v>0</v>
      </c>
      <c r="BH16" s="82">
        <f>'MASTER_ ALL areas - No.seedling'!BG87</f>
        <v>20</v>
      </c>
      <c r="BI16" s="76">
        <f>'MASTER_ ALL areas - No.seedling'!BH87</f>
        <v>0</v>
      </c>
      <c r="BJ16" s="77">
        <f t="shared" si="17"/>
        <v>0</v>
      </c>
      <c r="BK16" s="82">
        <f>'MASTER_ ALL areas - No.seedling'!BJ87</f>
        <v>1</v>
      </c>
      <c r="BL16" s="77">
        <f t="shared" si="18"/>
        <v>1</v>
      </c>
      <c r="BM16" s="82">
        <f>'MASTER_ ALL areas - No.seedling'!BL87</f>
        <v>0</v>
      </c>
      <c r="BN16" s="76">
        <f>'MASTER_ ALL areas - No.seedling'!BM87</f>
        <v>0</v>
      </c>
      <c r="BO16" s="77">
        <f t="shared" si="19"/>
        <v>0</v>
      </c>
      <c r="BP16" s="82">
        <f>'MASTER_ ALL areas - No.seedling'!BO87</f>
        <v>0</v>
      </c>
      <c r="BQ16" s="77">
        <f t="shared" si="20"/>
        <v>0</v>
      </c>
      <c r="BR16" s="82">
        <f>'MASTER_ ALL areas - No.seedling'!BQ87</f>
        <v>0</v>
      </c>
      <c r="BS16" s="76">
        <f>'MASTER_ ALL areas - No.seedling'!BR87</f>
        <v>0</v>
      </c>
      <c r="BT16" s="77">
        <f t="shared" si="21"/>
        <v>0</v>
      </c>
      <c r="BU16" s="82">
        <f>'MASTER_ ALL areas - No.seedling'!BT87</f>
        <v>0</v>
      </c>
      <c r="BV16" s="77">
        <f t="shared" si="22"/>
        <v>0</v>
      </c>
      <c r="BW16" s="82">
        <f>'MASTER_ ALL areas - No.seedling'!BV87</f>
        <v>0</v>
      </c>
      <c r="BX16" s="76">
        <f>'MASTER_ ALL areas - No.seedling'!BW87</f>
        <v>0</v>
      </c>
      <c r="BY16" s="77">
        <f t="shared" si="23"/>
        <v>0</v>
      </c>
      <c r="BZ16" s="82">
        <f>'MASTER_ ALL areas - No.seedling'!BY87</f>
        <v>0</v>
      </c>
      <c r="CA16" s="81">
        <f t="shared" si="24"/>
        <v>0</v>
      </c>
      <c r="CB16" s="79"/>
      <c r="CC16" s="75">
        <f>'MASTER_ ALL areas - No.seedling'!CB87</f>
        <v>520</v>
      </c>
      <c r="CD16" s="76">
        <f>'MASTER_ ALL areas - No.seedling'!CC87</f>
        <v>0</v>
      </c>
      <c r="CE16" s="80">
        <f t="shared" si="25"/>
        <v>0</v>
      </c>
      <c r="CF16" s="76">
        <f>'MASTER_ ALL areas - No.seedling'!CE87</f>
        <v>21</v>
      </c>
      <c r="CG16" s="81">
        <f t="shared" si="26"/>
        <v>0.80769230769230771</v>
      </c>
      <c r="CH16" s="75">
        <f>'MASTER_ ALL areas - No.seedling'!CG87</f>
        <v>1520</v>
      </c>
      <c r="CI16" s="76">
        <f>'MASTER_ ALL areas - No.seedling'!CH87</f>
        <v>2</v>
      </c>
      <c r="CJ16" s="80">
        <f t="shared" si="27"/>
        <v>2.6315789473684209E-2</v>
      </c>
      <c r="CK16" s="76">
        <f>'MASTER_ ALL areas - No.seedling'!CJ87</f>
        <v>76</v>
      </c>
      <c r="CL16" s="81">
        <f t="shared" si="28"/>
        <v>1</v>
      </c>
      <c r="CM16" s="75">
        <f>'MASTER_ ALL areas - No.seedling'!CL87</f>
        <v>320</v>
      </c>
      <c r="CN16" s="76">
        <f>'MASTER_ ALL areas - No.seedling'!CM87</f>
        <v>0</v>
      </c>
      <c r="CO16" s="80">
        <f t="shared" si="29"/>
        <v>0</v>
      </c>
      <c r="CP16" s="76">
        <f>'MASTER_ ALL areas - No.seedling'!CO87</f>
        <v>16</v>
      </c>
      <c r="CQ16" s="81">
        <f t="shared" si="30"/>
        <v>1</v>
      </c>
      <c r="CR16" s="113">
        <f>'MASTER_ ALL areas - No.seedling'!CQ87</f>
        <v>0</v>
      </c>
      <c r="CS16" s="76">
        <f>'MASTER_ ALL areas - No.seedling'!CR87</f>
        <v>0</v>
      </c>
      <c r="CT16" s="80">
        <f t="shared" si="31"/>
        <v>0</v>
      </c>
      <c r="CU16" s="76">
        <f>'MASTER_ ALL areas - No.seedling'!CT87</f>
        <v>0</v>
      </c>
      <c r="CV16" s="81">
        <f t="shared" si="32"/>
        <v>0</v>
      </c>
      <c r="CW16" s="75">
        <f>'MASTER_ ALL areas - No.seedling'!CV87</f>
        <v>20</v>
      </c>
      <c r="CX16" s="76">
        <f>'MASTER_ ALL areas - No.seedling'!CW87</f>
        <v>0</v>
      </c>
      <c r="CY16" s="80">
        <f t="shared" si="33"/>
        <v>0</v>
      </c>
      <c r="CZ16" s="76">
        <f>'MASTER_ ALL areas - No.seedling'!CY87</f>
        <v>0</v>
      </c>
      <c r="DA16" s="81">
        <f t="shared" si="34"/>
        <v>0</v>
      </c>
      <c r="DB16" s="75">
        <f>'MASTER_ ALL areas - No.seedling'!DA87</f>
        <v>40</v>
      </c>
      <c r="DC16" s="76">
        <f>'MASTER_ ALL areas - No.seedling'!DB87</f>
        <v>0</v>
      </c>
      <c r="DD16" s="80">
        <f t="shared" si="35"/>
        <v>0</v>
      </c>
      <c r="DE16" s="76">
        <f>'MASTER_ ALL areas - No.seedling'!DD87</f>
        <v>2</v>
      </c>
      <c r="DF16" s="81">
        <f t="shared" si="36"/>
        <v>1</v>
      </c>
      <c r="DG16" s="75">
        <f>'MASTER_ ALL areas - No.seedling'!DF87</f>
        <v>20</v>
      </c>
      <c r="DH16" s="76">
        <f>'MASTER_ ALL areas - No.seedling'!DG87</f>
        <v>0</v>
      </c>
      <c r="DI16" s="80">
        <f t="shared" si="37"/>
        <v>0</v>
      </c>
      <c r="DJ16" s="76">
        <f>'MASTER_ ALL areas - No.seedling'!DI87</f>
        <v>1</v>
      </c>
      <c r="DK16" s="81">
        <f t="shared" si="38"/>
        <v>1</v>
      </c>
      <c r="DL16" s="113">
        <f>'MASTER_ ALL areas - No.seedling'!DK87</f>
        <v>0</v>
      </c>
      <c r="DM16" s="76">
        <f>'MASTER_ ALL areas - No.seedling'!DL87</f>
        <v>0</v>
      </c>
      <c r="DN16" s="80">
        <f t="shared" si="39"/>
        <v>0</v>
      </c>
      <c r="DO16" s="76">
        <f>'MASTER_ ALL areas - No.seedling'!DN87</f>
        <v>0</v>
      </c>
      <c r="DP16" s="81">
        <f t="shared" si="40"/>
        <v>0</v>
      </c>
      <c r="DQ16" s="113">
        <f>'MASTER_ ALL areas - No.seedling'!DP87</f>
        <v>0</v>
      </c>
      <c r="DR16" s="76">
        <f>'MASTER_ ALL areas - No.seedling'!DQ87</f>
        <v>0</v>
      </c>
      <c r="DS16" s="80">
        <f t="shared" si="41"/>
        <v>0</v>
      </c>
      <c r="DT16" s="76">
        <f>'MASTER_ ALL areas - No.seedling'!DS87</f>
        <v>0</v>
      </c>
      <c r="DU16" s="81">
        <f t="shared" si="42"/>
        <v>0</v>
      </c>
      <c r="DV16" s="113">
        <f>'MASTER_ ALL areas - No.seedling'!DU87</f>
        <v>0</v>
      </c>
      <c r="DW16" s="76">
        <f>'MASTER_ ALL areas - No.seedling'!DV87</f>
        <v>0</v>
      </c>
      <c r="DX16" s="80">
        <f t="shared" si="43"/>
        <v>0</v>
      </c>
      <c r="DY16" s="76">
        <f>'MASTER_ ALL areas - No.seedling'!DX87</f>
        <v>0</v>
      </c>
      <c r="DZ16" s="81">
        <f t="shared" si="44"/>
        <v>0</v>
      </c>
      <c r="EA16" s="113">
        <f>'MASTER_ ALL areas - No.seedling'!DZ87</f>
        <v>0</v>
      </c>
      <c r="EB16" s="76">
        <f>'MASTER_ ALL areas - No.seedling'!EA87</f>
        <v>0</v>
      </c>
      <c r="EC16" s="80">
        <f t="shared" si="45"/>
        <v>0</v>
      </c>
      <c r="ED16" s="76">
        <f>'MASTER_ ALL areas - No.seedling'!EC87</f>
        <v>0</v>
      </c>
      <c r="EE16" s="81">
        <f t="shared" si="46"/>
        <v>0</v>
      </c>
      <c r="EF16" s="113">
        <f>'MASTER_ ALL areas - No.seedling'!EE87</f>
        <v>0</v>
      </c>
      <c r="EG16" s="76">
        <f>'MASTER_ ALL areas - No.seedling'!EF87</f>
        <v>0</v>
      </c>
      <c r="EH16" s="80">
        <f t="shared" si="47"/>
        <v>0</v>
      </c>
      <c r="EI16" s="76">
        <f>'MASTER_ ALL areas - No.seedling'!EH87</f>
        <v>0</v>
      </c>
      <c r="EJ16" s="81">
        <f t="shared" si="48"/>
        <v>0</v>
      </c>
      <c r="EK16" s="113">
        <f>'MASTER_ ALL areas - No.seedling'!EJ87</f>
        <v>0</v>
      </c>
      <c r="EL16" s="76">
        <f>'MASTER_ ALL areas - No.seedling'!EK87</f>
        <v>0</v>
      </c>
      <c r="EM16" s="80">
        <f t="shared" si="49"/>
        <v>0</v>
      </c>
      <c r="EN16" s="76">
        <f>'MASTER_ ALL areas - No.seedling'!EM87</f>
        <v>0</v>
      </c>
      <c r="EO16" s="81">
        <f t="shared" si="50"/>
        <v>0</v>
      </c>
      <c r="EP16" s="113">
        <f>'MASTER_ ALL areas - No.seedling'!EO87</f>
        <v>0</v>
      </c>
      <c r="EQ16" s="76">
        <f>'MASTER_ ALL areas - No.seedling'!EP87</f>
        <v>0</v>
      </c>
      <c r="ER16" s="80">
        <f t="shared" si="51"/>
        <v>0</v>
      </c>
      <c r="ES16" s="76">
        <f>'MASTER_ ALL areas - No.seedling'!ER87</f>
        <v>0</v>
      </c>
      <c r="ET16" s="81">
        <f t="shared" si="52"/>
        <v>0</v>
      </c>
      <c r="EU16" s="113">
        <f>'MASTER_ ALL areas - No.seedling'!ET87</f>
        <v>0</v>
      </c>
      <c r="EV16" s="76">
        <f>'MASTER_ ALL areas - No.seedling'!EU87</f>
        <v>0</v>
      </c>
      <c r="EW16" s="80">
        <f t="shared" si="53"/>
        <v>0</v>
      </c>
      <c r="EX16" s="76">
        <f>'MASTER_ ALL areas - No.seedling'!EW87</f>
        <v>0</v>
      </c>
      <c r="EY16" s="81">
        <f t="shared" si="54"/>
        <v>0</v>
      </c>
      <c r="EZ16" s="113">
        <f>'MASTER_ ALL areas - No.seedling'!EY87</f>
        <v>0</v>
      </c>
      <c r="FA16" s="76">
        <f>'MASTER_ ALL areas - No.seedling'!EZ87</f>
        <v>0</v>
      </c>
      <c r="FB16" s="80">
        <f t="shared" si="55"/>
        <v>0</v>
      </c>
      <c r="FC16" s="76">
        <f>'MASTER_ ALL areas - No.seedling'!FB87</f>
        <v>0</v>
      </c>
      <c r="FD16" s="81">
        <f t="shared" si="56"/>
        <v>0</v>
      </c>
      <c r="FE16" s="113">
        <f>'MASTER_ ALL areas - No.seedling'!FD87</f>
        <v>0</v>
      </c>
      <c r="FF16" s="76">
        <f>'MASTER_ ALL areas - No.seedling'!FE87</f>
        <v>0</v>
      </c>
      <c r="FG16" s="80">
        <f t="shared" si="57"/>
        <v>0</v>
      </c>
      <c r="FH16" s="76">
        <f>'MASTER_ ALL areas - No.seedling'!FG87</f>
        <v>0</v>
      </c>
      <c r="FI16" s="81">
        <f t="shared" si="58"/>
        <v>0</v>
      </c>
      <c r="FJ16" s="75">
        <f>'MASTER_ ALL areas - No.seedling'!FI87</f>
        <v>20</v>
      </c>
      <c r="FK16" s="76">
        <f>'MASTER_ ALL areas - No.seedling'!FJ87</f>
        <v>0</v>
      </c>
      <c r="FL16" s="80">
        <f t="shared" si="59"/>
        <v>0</v>
      </c>
      <c r="FM16" s="76">
        <f>'MASTER_ ALL areas - No.seedling'!FL87</f>
        <v>1</v>
      </c>
      <c r="FN16" s="81">
        <f t="shared" si="60"/>
        <v>1</v>
      </c>
      <c r="FO16" s="113">
        <f>'MASTER_ ALL areas - No.seedling'!FN87</f>
        <v>0</v>
      </c>
      <c r="FP16" s="76">
        <f>'MASTER_ ALL areas - No.seedling'!FO87</f>
        <v>0</v>
      </c>
      <c r="FQ16" s="80">
        <f t="shared" si="61"/>
        <v>0</v>
      </c>
      <c r="FR16" s="76">
        <f>'MASTER_ ALL areas - No.seedling'!FQ87</f>
        <v>0</v>
      </c>
      <c r="FS16" s="81">
        <f t="shared" si="62"/>
        <v>0</v>
      </c>
      <c r="FT16" s="113">
        <f>'MASTER_ ALL areas - No.seedling'!FS87</f>
        <v>0</v>
      </c>
      <c r="FU16" s="76">
        <f>'MASTER_ ALL areas - No.seedling'!FT87</f>
        <v>0</v>
      </c>
      <c r="FV16" s="80">
        <f t="shared" si="63"/>
        <v>0</v>
      </c>
      <c r="FW16" s="76">
        <f>'MASTER_ ALL areas - No.seedling'!FV87</f>
        <v>0</v>
      </c>
      <c r="FX16" s="81">
        <f t="shared" si="64"/>
        <v>0</v>
      </c>
      <c r="FY16" s="113">
        <f>'MASTER_ ALL areas - No.seedling'!FX87</f>
        <v>0</v>
      </c>
      <c r="FZ16" s="76">
        <f>'MASTER_ ALL areas - No.seedling'!FY87</f>
        <v>0</v>
      </c>
      <c r="GA16" s="80">
        <f t="shared" si="65"/>
        <v>0</v>
      </c>
      <c r="GB16" s="76">
        <f>'MASTER_ ALL areas - No.seedling'!GA87</f>
        <v>0</v>
      </c>
      <c r="GC16" s="81">
        <f t="shared" si="66"/>
        <v>0</v>
      </c>
      <c r="GD16" s="113">
        <f>'MASTER_ ALL areas - No.seedling'!GC87</f>
        <v>0</v>
      </c>
      <c r="GE16" s="76">
        <f>'MASTER_ ALL areas - No.seedling'!GD87</f>
        <v>0</v>
      </c>
      <c r="GF16" s="80">
        <f t="shared" si="67"/>
        <v>0</v>
      </c>
      <c r="GG16" s="76">
        <f>'MASTER_ ALL areas - No.seedling'!GF87</f>
        <v>0</v>
      </c>
      <c r="GH16" s="81">
        <f t="shared" si="68"/>
        <v>0</v>
      </c>
      <c r="GI16" s="113">
        <f>'MASTER_ ALL areas - No.seedling'!GH87</f>
        <v>0</v>
      </c>
      <c r="GJ16" s="76">
        <f>'MASTER_ ALL areas - No.seedling'!GI87</f>
        <v>0</v>
      </c>
      <c r="GK16" s="80">
        <f t="shared" si="69"/>
        <v>0</v>
      </c>
      <c r="GL16" s="76">
        <f>'MASTER_ ALL areas - No.seedling'!GK87</f>
        <v>0</v>
      </c>
      <c r="GM16" s="81">
        <f t="shared" si="70"/>
        <v>0</v>
      </c>
      <c r="GN16" s="113">
        <f>'MASTER_ ALL areas - No.seedling'!GM87</f>
        <v>0</v>
      </c>
      <c r="GO16" s="76">
        <f>'MASTER_ ALL areas - No.seedling'!GN87</f>
        <v>0</v>
      </c>
      <c r="GP16" s="80">
        <f t="shared" si="71"/>
        <v>0</v>
      </c>
      <c r="GQ16" s="76">
        <f>'MASTER_ ALL areas - No.seedling'!GP87</f>
        <v>0</v>
      </c>
      <c r="GR16" s="81">
        <f t="shared" si="72"/>
        <v>0</v>
      </c>
      <c r="GS16" s="113">
        <f>'MASTER_ ALL areas - No.seedling'!GR87</f>
        <v>0</v>
      </c>
      <c r="GT16" s="76">
        <f>'MASTER_ ALL areas - No.seedling'!GS87</f>
        <v>0</v>
      </c>
      <c r="GU16" s="80">
        <f t="shared" si="73"/>
        <v>0</v>
      </c>
      <c r="GV16" s="76">
        <f>'MASTER_ ALL areas - No.seedling'!GU87</f>
        <v>0</v>
      </c>
      <c r="GW16" s="81">
        <f t="shared" si="74"/>
        <v>0</v>
      </c>
      <c r="GX16" s="113">
        <f>'MASTER_ ALL areas - No.seedling'!GW87</f>
        <v>0</v>
      </c>
      <c r="GY16" s="76">
        <f>'MASTER_ ALL areas - No.seedling'!GX87</f>
        <v>0</v>
      </c>
      <c r="GZ16" s="80">
        <f t="shared" si="75"/>
        <v>0</v>
      </c>
      <c r="HA16" s="76">
        <f>'MASTER_ ALL areas - No.seedling'!GZ87</f>
        <v>0</v>
      </c>
      <c r="HB16" s="81">
        <f t="shared" si="76"/>
        <v>0</v>
      </c>
      <c r="HC16" s="113">
        <f>'MASTER_ ALL areas - No.seedling'!HB87</f>
        <v>0</v>
      </c>
      <c r="HD16" s="76">
        <f>'MASTER_ ALL areas - No.seedling'!HC87</f>
        <v>0</v>
      </c>
      <c r="HE16" s="80">
        <f t="shared" si="77"/>
        <v>0</v>
      </c>
      <c r="HF16" s="76">
        <f>'MASTER_ ALL areas - No.seedling'!HE87</f>
        <v>0</v>
      </c>
      <c r="HG16" s="81">
        <f t="shared" si="78"/>
        <v>0</v>
      </c>
      <c r="HH16" s="113">
        <f>'MASTER_ ALL areas - No.seedling'!HG87</f>
        <v>0</v>
      </c>
      <c r="HI16" s="76">
        <f>'MASTER_ ALL areas - No.seedling'!HH87</f>
        <v>0</v>
      </c>
      <c r="HJ16" s="80">
        <f t="shared" si="79"/>
        <v>0</v>
      </c>
      <c r="HK16" s="76">
        <f>'MASTER_ ALL areas - No.seedling'!HJ87</f>
        <v>0</v>
      </c>
      <c r="HL16" s="81">
        <f t="shared" si="80"/>
        <v>0</v>
      </c>
      <c r="HM16" s="113">
        <f>'MASTER_ ALL areas - No.seedling'!HL87</f>
        <v>0</v>
      </c>
      <c r="HN16" s="76">
        <f>'MASTER_ ALL areas - No.seedling'!HM87</f>
        <v>0</v>
      </c>
      <c r="HO16" s="80">
        <f t="shared" si="81"/>
        <v>0</v>
      </c>
      <c r="HP16" s="76">
        <f>'MASTER_ ALL areas - No.seedling'!HO87</f>
        <v>0</v>
      </c>
      <c r="HQ16" s="81">
        <f t="shared" si="82"/>
        <v>0</v>
      </c>
      <c r="HR16" s="113">
        <f>'MASTER_ ALL areas - No.seedling'!HQ87</f>
        <v>0</v>
      </c>
      <c r="HS16" s="76">
        <f>'MASTER_ ALL areas - No.seedling'!HR87</f>
        <v>0</v>
      </c>
      <c r="HT16" s="80">
        <f t="shared" si="83"/>
        <v>0</v>
      </c>
      <c r="HU16" s="76">
        <f>'MASTER_ ALL areas - No.seedling'!HT87</f>
        <v>0</v>
      </c>
      <c r="HV16" s="81">
        <f t="shared" si="84"/>
        <v>0</v>
      </c>
      <c r="HW16" s="113">
        <f>'MASTER_ ALL areas - No.seedling'!HV87</f>
        <v>0</v>
      </c>
      <c r="HX16" s="76">
        <f>'MASTER_ ALL areas - No.seedling'!HW87</f>
        <v>0</v>
      </c>
      <c r="HY16" s="80">
        <f t="shared" si="85"/>
        <v>0</v>
      </c>
      <c r="HZ16" s="76">
        <f>'MASTER_ ALL areas - No.seedling'!HY87</f>
        <v>0</v>
      </c>
      <c r="IA16" s="81">
        <f t="shared" si="86"/>
        <v>0</v>
      </c>
      <c r="IB16" s="113">
        <f>'MASTER_ ALL areas - No.seedling'!IA87</f>
        <v>0</v>
      </c>
      <c r="IC16" s="76">
        <f>'MASTER_ ALL areas - No.seedling'!IB87</f>
        <v>0</v>
      </c>
      <c r="ID16" s="80">
        <f t="shared" si="87"/>
        <v>0</v>
      </c>
      <c r="IE16" s="76">
        <f>'MASTER_ ALL areas - No.seedling'!ID87</f>
        <v>0</v>
      </c>
      <c r="IF16" s="85">
        <f t="shared" si="88"/>
        <v>0</v>
      </c>
      <c r="IG16" s="86" t="s">
        <v>300</v>
      </c>
      <c r="IH16" s="87"/>
    </row>
    <row r="17" spans="2:242" ht="33" customHeight="1" x14ac:dyDescent="0.25">
      <c r="B17" s="420">
        <v>92</v>
      </c>
      <c r="C17" s="421" t="s">
        <v>247</v>
      </c>
      <c r="D17" s="422">
        <v>220986</v>
      </c>
      <c r="E17" s="423">
        <v>933102</v>
      </c>
      <c r="F17" s="180" t="s">
        <v>314</v>
      </c>
      <c r="G17" s="88" t="s">
        <v>105</v>
      </c>
      <c r="H17" s="459">
        <f>'MASTER_ ALL areas - No.seedling'!G96</f>
        <v>3</v>
      </c>
      <c r="I17" s="70">
        <f>'MASTER_ ALL areas - No.seedling'!H96</f>
        <v>0</v>
      </c>
      <c r="J17" s="71">
        <f>'MASTER_ ALL areas - No.seedling'!I96</f>
        <v>39.25</v>
      </c>
      <c r="K17" s="72">
        <f>'MASTER_ ALL areas - No.seedling'!J96</f>
        <v>174</v>
      </c>
      <c r="L17" s="73">
        <f t="shared" si="0"/>
        <v>3480</v>
      </c>
      <c r="M17" s="74">
        <f>'MASTER_ ALL areas - No.seedling'!L96</f>
        <v>3480</v>
      </c>
      <c r="N17" s="113">
        <f>'MASTER_ ALL areas - No.seedling'!M96</f>
        <v>0</v>
      </c>
      <c r="O17" s="114">
        <f>'MASTER_ ALL areas - No.seedling'!N96</f>
        <v>15</v>
      </c>
      <c r="P17" s="80">
        <f>'MASTER_ ALL areas - No.seedling'!O96</f>
        <v>0</v>
      </c>
      <c r="Q17" s="81">
        <f>'MASTER_ ALL areas - No.seedling'!P96</f>
        <v>8.6206896551724144E-2</v>
      </c>
      <c r="R17" s="621"/>
      <c r="S17" s="617">
        <f>'MASTER_ ALL areas - No.seedling'!R96</f>
        <v>740</v>
      </c>
      <c r="T17" s="76">
        <f>'MASTER_ ALL areas - No.seedling'!S96</f>
        <v>0</v>
      </c>
      <c r="U17" s="77">
        <f t="shared" si="1"/>
        <v>0</v>
      </c>
      <c r="V17" s="82">
        <f>'MASTER_ ALL areas - No.seedling'!U96</f>
        <v>1</v>
      </c>
      <c r="W17" s="80">
        <f t="shared" si="2"/>
        <v>2.7027027027027029E-2</v>
      </c>
      <c r="X17" s="619">
        <f>'MASTER_ ALL areas - No.seedling'!W96</f>
        <v>2000</v>
      </c>
      <c r="Y17" s="82">
        <f>'MASTER_ ALL areas - No.seedling'!X96</f>
        <v>0</v>
      </c>
      <c r="Z17" s="77">
        <f t="shared" si="3"/>
        <v>0</v>
      </c>
      <c r="AA17" s="82">
        <f>'MASTER_ ALL areas - No.seedling'!Z96</f>
        <v>14</v>
      </c>
      <c r="AB17" s="80">
        <f t="shared" si="4"/>
        <v>0.14000000000000001</v>
      </c>
      <c r="AC17" s="76">
        <f>'MASTER_ ALL areas - No.seedling'!AB96</f>
        <v>740</v>
      </c>
      <c r="AD17" s="76">
        <f>'MASTER_ ALL areas - No.seedling'!AC96</f>
        <v>0</v>
      </c>
      <c r="AE17" s="77">
        <f t="shared" si="5"/>
        <v>0</v>
      </c>
      <c r="AF17" s="82">
        <f>'MASTER_ ALL areas - No.seedling'!AE96</f>
        <v>0</v>
      </c>
      <c r="AG17" s="80">
        <f t="shared" si="6"/>
        <v>0</v>
      </c>
      <c r="AH17" s="76">
        <f>'MASTER_ ALL areas - No.seedling'!AG96</f>
        <v>0</v>
      </c>
      <c r="AI17" s="76">
        <f>'MASTER_ ALL areas - No.seedling'!AH96</f>
        <v>0</v>
      </c>
      <c r="AJ17" s="77">
        <f t="shared" si="7"/>
        <v>0</v>
      </c>
      <c r="AK17" s="82">
        <f>'MASTER_ ALL areas - No.seedling'!AJ96</f>
        <v>0</v>
      </c>
      <c r="AL17" s="81">
        <f t="shared" si="8"/>
        <v>0</v>
      </c>
      <c r="AM17" s="621"/>
      <c r="AN17" s="617">
        <f>'MASTER_ ALL areas - No.seedling'!AM96</f>
        <v>3220</v>
      </c>
      <c r="AO17" s="76">
        <f>'MASTER_ ALL areas - No.seedling'!AN96</f>
        <v>0</v>
      </c>
      <c r="AP17" s="77">
        <f t="shared" si="9"/>
        <v>0</v>
      </c>
      <c r="AQ17" s="82">
        <f>'MASTER_ ALL areas - No.seedling'!AP96</f>
        <v>13</v>
      </c>
      <c r="AR17" s="77">
        <f t="shared" si="10"/>
        <v>8.0745341614906832E-2</v>
      </c>
      <c r="AS17" s="82">
        <f>'MASTER_ ALL areas - No.seedling'!AR96</f>
        <v>260</v>
      </c>
      <c r="AT17" s="76">
        <f>'MASTER_ ALL areas - No.seedling'!AS96</f>
        <v>0</v>
      </c>
      <c r="AU17" s="77">
        <f t="shared" si="11"/>
        <v>0</v>
      </c>
      <c r="AV17" s="82">
        <f>'MASTER_ ALL areas - No.seedling'!AU96</f>
        <v>2</v>
      </c>
      <c r="AW17" s="77">
        <f t="shared" si="12"/>
        <v>0.15384615384615385</v>
      </c>
      <c r="AX17" s="71">
        <f>'MASTER_ ALL areas - No.seedling'!AW96</f>
        <v>0</v>
      </c>
      <c r="AY17" s="82">
        <f>'MASTER_ ALL areas - No.seedling'!AX96</f>
        <v>0</v>
      </c>
      <c r="AZ17" s="77">
        <f t="shared" si="13"/>
        <v>0</v>
      </c>
      <c r="BA17" s="82">
        <f>'MASTER_ ALL areas - No.seedling'!AZ96</f>
        <v>0</v>
      </c>
      <c r="BB17" s="77">
        <f t="shared" si="14"/>
        <v>0</v>
      </c>
      <c r="BC17" s="82">
        <f>'MASTER_ ALL areas - No.seedling'!BB96</f>
        <v>0</v>
      </c>
      <c r="BD17" s="76">
        <f>'MASTER_ ALL areas - No.seedling'!BC96</f>
        <v>0</v>
      </c>
      <c r="BE17" s="77">
        <f t="shared" si="15"/>
        <v>0</v>
      </c>
      <c r="BF17" s="82">
        <f>'MASTER_ ALL areas - No.seedling'!BE96</f>
        <v>0</v>
      </c>
      <c r="BG17" s="77">
        <f t="shared" si="16"/>
        <v>0</v>
      </c>
      <c r="BH17" s="82">
        <f>'MASTER_ ALL areas - No.seedling'!BG96</f>
        <v>0</v>
      </c>
      <c r="BI17" s="76">
        <f>'MASTER_ ALL areas - No.seedling'!BH96</f>
        <v>0</v>
      </c>
      <c r="BJ17" s="77">
        <f t="shared" si="17"/>
        <v>0</v>
      </c>
      <c r="BK17" s="82">
        <f>'MASTER_ ALL areas - No.seedling'!BJ96</f>
        <v>0</v>
      </c>
      <c r="BL17" s="77">
        <f t="shared" si="18"/>
        <v>0</v>
      </c>
      <c r="BM17" s="82">
        <f>'MASTER_ ALL areas - No.seedling'!BL96</f>
        <v>0</v>
      </c>
      <c r="BN17" s="76">
        <f>'MASTER_ ALL areas - No.seedling'!BM96</f>
        <v>0</v>
      </c>
      <c r="BO17" s="77">
        <f t="shared" si="19"/>
        <v>0</v>
      </c>
      <c r="BP17" s="82">
        <f>'MASTER_ ALL areas - No.seedling'!BO96</f>
        <v>0</v>
      </c>
      <c r="BQ17" s="77">
        <f t="shared" si="20"/>
        <v>0</v>
      </c>
      <c r="BR17" s="82">
        <f>'MASTER_ ALL areas - No.seedling'!BQ96</f>
        <v>0</v>
      </c>
      <c r="BS17" s="76">
        <f>'MASTER_ ALL areas - No.seedling'!BR96</f>
        <v>0</v>
      </c>
      <c r="BT17" s="77">
        <f t="shared" si="21"/>
        <v>0</v>
      </c>
      <c r="BU17" s="82">
        <f>'MASTER_ ALL areas - No.seedling'!BT96</f>
        <v>0</v>
      </c>
      <c r="BV17" s="77">
        <f t="shared" si="22"/>
        <v>0</v>
      </c>
      <c r="BW17" s="82">
        <f>'MASTER_ ALL areas - No.seedling'!BV96</f>
        <v>0</v>
      </c>
      <c r="BX17" s="76">
        <f>'MASTER_ ALL areas - No.seedling'!BW96</f>
        <v>0</v>
      </c>
      <c r="BY17" s="77">
        <f t="shared" si="23"/>
        <v>0</v>
      </c>
      <c r="BZ17" s="82">
        <f>'MASTER_ ALL areas - No.seedling'!BY96</f>
        <v>0</v>
      </c>
      <c r="CA17" s="81">
        <f t="shared" si="24"/>
        <v>0</v>
      </c>
      <c r="CB17" s="79"/>
      <c r="CC17" s="75">
        <f>'MASTER_ ALL areas - No.seedling'!CB96</f>
        <v>600</v>
      </c>
      <c r="CD17" s="76">
        <f>'MASTER_ ALL areas - No.seedling'!CC96</f>
        <v>0</v>
      </c>
      <c r="CE17" s="80">
        <f t="shared" si="25"/>
        <v>0</v>
      </c>
      <c r="CF17" s="76">
        <f>'MASTER_ ALL areas - No.seedling'!CE96</f>
        <v>0</v>
      </c>
      <c r="CG17" s="81">
        <f t="shared" si="26"/>
        <v>0</v>
      </c>
      <c r="CH17" s="75">
        <f>'MASTER_ ALL areas - No.seedling'!CG96</f>
        <v>1880</v>
      </c>
      <c r="CI17" s="76">
        <f>'MASTER_ ALL areas - No.seedling'!CH96</f>
        <v>0</v>
      </c>
      <c r="CJ17" s="80">
        <f t="shared" si="27"/>
        <v>0</v>
      </c>
      <c r="CK17" s="76">
        <f>'MASTER_ ALL areas - No.seedling'!CJ96</f>
        <v>13</v>
      </c>
      <c r="CL17" s="81">
        <f t="shared" si="28"/>
        <v>0.13829787234042554</v>
      </c>
      <c r="CM17" s="75">
        <f>'MASTER_ ALL areas - No.seedling'!CL96</f>
        <v>740</v>
      </c>
      <c r="CN17" s="76">
        <f>'MASTER_ ALL areas - No.seedling'!CM96</f>
        <v>0</v>
      </c>
      <c r="CO17" s="80">
        <f t="shared" si="29"/>
        <v>0</v>
      </c>
      <c r="CP17" s="76">
        <f>'MASTER_ ALL areas - No.seedling'!CO96</f>
        <v>0</v>
      </c>
      <c r="CQ17" s="81">
        <f t="shared" si="30"/>
        <v>0</v>
      </c>
      <c r="CR17" s="113">
        <f>'MASTER_ ALL areas - No.seedling'!CQ96</f>
        <v>0</v>
      </c>
      <c r="CS17" s="76">
        <f>'MASTER_ ALL areas - No.seedling'!CR96</f>
        <v>0</v>
      </c>
      <c r="CT17" s="80">
        <f t="shared" si="31"/>
        <v>0</v>
      </c>
      <c r="CU17" s="76">
        <f>'MASTER_ ALL areas - No.seedling'!CT96</f>
        <v>0</v>
      </c>
      <c r="CV17" s="81">
        <f t="shared" si="32"/>
        <v>0</v>
      </c>
      <c r="CW17" s="75">
        <f>'MASTER_ ALL areas - No.seedling'!CV96</f>
        <v>140</v>
      </c>
      <c r="CX17" s="76">
        <f>'MASTER_ ALL areas - No.seedling'!CW96</f>
        <v>0</v>
      </c>
      <c r="CY17" s="80">
        <f t="shared" si="33"/>
        <v>0</v>
      </c>
      <c r="CZ17" s="76">
        <f>'MASTER_ ALL areas - No.seedling'!CY96</f>
        <v>1</v>
      </c>
      <c r="DA17" s="81">
        <f t="shared" si="34"/>
        <v>0.14285714285714285</v>
      </c>
      <c r="DB17" s="75">
        <f>'MASTER_ ALL areas - No.seedling'!DA96</f>
        <v>120</v>
      </c>
      <c r="DC17" s="76">
        <f>'MASTER_ ALL areas - No.seedling'!DB96</f>
        <v>0</v>
      </c>
      <c r="DD17" s="80">
        <f t="shared" si="35"/>
        <v>0</v>
      </c>
      <c r="DE17" s="76">
        <f>'MASTER_ ALL areas - No.seedling'!DD96</f>
        <v>1</v>
      </c>
      <c r="DF17" s="81">
        <f t="shared" si="36"/>
        <v>0.16666666666666666</v>
      </c>
      <c r="DG17" s="113">
        <f>'MASTER_ ALL areas - No.seedling'!DF96</f>
        <v>0</v>
      </c>
      <c r="DH17" s="76">
        <f>'MASTER_ ALL areas - No.seedling'!DG96</f>
        <v>0</v>
      </c>
      <c r="DI17" s="80">
        <f t="shared" si="37"/>
        <v>0</v>
      </c>
      <c r="DJ17" s="76">
        <f>'MASTER_ ALL areas - No.seedling'!DI96</f>
        <v>0</v>
      </c>
      <c r="DK17" s="81">
        <f t="shared" si="38"/>
        <v>0</v>
      </c>
      <c r="DL17" s="113">
        <f>'MASTER_ ALL areas - No.seedling'!DK96</f>
        <v>0</v>
      </c>
      <c r="DM17" s="76">
        <f>'MASTER_ ALL areas - No.seedling'!DL96</f>
        <v>0</v>
      </c>
      <c r="DN17" s="80">
        <f t="shared" si="39"/>
        <v>0</v>
      </c>
      <c r="DO17" s="76">
        <f>'MASTER_ ALL areas - No.seedling'!DN96</f>
        <v>0</v>
      </c>
      <c r="DP17" s="81">
        <f t="shared" si="40"/>
        <v>0</v>
      </c>
      <c r="DQ17" s="113">
        <f>'MASTER_ ALL areas - No.seedling'!DP96</f>
        <v>0</v>
      </c>
      <c r="DR17" s="76">
        <f>'MASTER_ ALL areas - No.seedling'!DQ96</f>
        <v>0</v>
      </c>
      <c r="DS17" s="80">
        <f t="shared" si="41"/>
        <v>0</v>
      </c>
      <c r="DT17" s="76">
        <f>'MASTER_ ALL areas - No.seedling'!DS96</f>
        <v>0</v>
      </c>
      <c r="DU17" s="81">
        <f t="shared" si="42"/>
        <v>0</v>
      </c>
      <c r="DV17" s="113">
        <f>'MASTER_ ALL areas - No.seedling'!DU96</f>
        <v>0</v>
      </c>
      <c r="DW17" s="76">
        <f>'MASTER_ ALL areas - No.seedling'!DV96</f>
        <v>0</v>
      </c>
      <c r="DX17" s="80">
        <f t="shared" si="43"/>
        <v>0</v>
      </c>
      <c r="DY17" s="76">
        <f>'MASTER_ ALL areas - No.seedling'!DX96</f>
        <v>0</v>
      </c>
      <c r="DZ17" s="81">
        <f t="shared" si="44"/>
        <v>0</v>
      </c>
      <c r="EA17" s="113">
        <f>'MASTER_ ALL areas - No.seedling'!DZ96</f>
        <v>0</v>
      </c>
      <c r="EB17" s="76">
        <f>'MASTER_ ALL areas - No.seedling'!EA96</f>
        <v>0</v>
      </c>
      <c r="EC17" s="80">
        <f t="shared" si="45"/>
        <v>0</v>
      </c>
      <c r="ED17" s="76">
        <f>'MASTER_ ALL areas - No.seedling'!EC96</f>
        <v>0</v>
      </c>
      <c r="EE17" s="81">
        <f t="shared" si="46"/>
        <v>0</v>
      </c>
      <c r="EF17" s="113">
        <f>'MASTER_ ALL areas - No.seedling'!EE96</f>
        <v>0</v>
      </c>
      <c r="EG17" s="76">
        <f>'MASTER_ ALL areas - No.seedling'!EF96</f>
        <v>0</v>
      </c>
      <c r="EH17" s="80">
        <f t="shared" si="47"/>
        <v>0</v>
      </c>
      <c r="EI17" s="76">
        <f>'MASTER_ ALL areas - No.seedling'!EH96</f>
        <v>0</v>
      </c>
      <c r="EJ17" s="81">
        <f t="shared" si="48"/>
        <v>0</v>
      </c>
      <c r="EK17" s="113">
        <f>'MASTER_ ALL areas - No.seedling'!EJ96</f>
        <v>0</v>
      </c>
      <c r="EL17" s="76">
        <f>'MASTER_ ALL areas - No.seedling'!EK96</f>
        <v>0</v>
      </c>
      <c r="EM17" s="80">
        <f t="shared" si="49"/>
        <v>0</v>
      </c>
      <c r="EN17" s="76">
        <f>'MASTER_ ALL areas - No.seedling'!EM96</f>
        <v>0</v>
      </c>
      <c r="EO17" s="81">
        <f t="shared" si="50"/>
        <v>0</v>
      </c>
      <c r="EP17" s="113">
        <f>'MASTER_ ALL areas - No.seedling'!EO96</f>
        <v>0</v>
      </c>
      <c r="EQ17" s="76">
        <f>'MASTER_ ALL areas - No.seedling'!EP96</f>
        <v>0</v>
      </c>
      <c r="ER17" s="80">
        <f t="shared" si="51"/>
        <v>0</v>
      </c>
      <c r="ES17" s="76">
        <f>'MASTER_ ALL areas - No.seedling'!ER96</f>
        <v>0</v>
      </c>
      <c r="ET17" s="81">
        <f t="shared" si="52"/>
        <v>0</v>
      </c>
      <c r="EU17" s="113">
        <f>'MASTER_ ALL areas - No.seedling'!ET96</f>
        <v>0</v>
      </c>
      <c r="EV17" s="76">
        <f>'MASTER_ ALL areas - No.seedling'!EU96</f>
        <v>0</v>
      </c>
      <c r="EW17" s="80">
        <f t="shared" si="53"/>
        <v>0</v>
      </c>
      <c r="EX17" s="76">
        <f>'MASTER_ ALL areas - No.seedling'!EW96</f>
        <v>0</v>
      </c>
      <c r="EY17" s="81">
        <f t="shared" si="54"/>
        <v>0</v>
      </c>
      <c r="EZ17" s="113">
        <f>'MASTER_ ALL areas - No.seedling'!EY96</f>
        <v>0</v>
      </c>
      <c r="FA17" s="76">
        <f>'MASTER_ ALL areas - No.seedling'!EZ96</f>
        <v>0</v>
      </c>
      <c r="FB17" s="80">
        <f t="shared" si="55"/>
        <v>0</v>
      </c>
      <c r="FC17" s="76">
        <f>'MASTER_ ALL areas - No.seedling'!FB96</f>
        <v>0</v>
      </c>
      <c r="FD17" s="81">
        <f t="shared" si="56"/>
        <v>0</v>
      </c>
      <c r="FE17" s="113">
        <f>'MASTER_ ALL areas - No.seedling'!FD96</f>
        <v>0</v>
      </c>
      <c r="FF17" s="76">
        <f>'MASTER_ ALL areas - No.seedling'!FE96</f>
        <v>0</v>
      </c>
      <c r="FG17" s="80">
        <f t="shared" si="57"/>
        <v>0</v>
      </c>
      <c r="FH17" s="76">
        <f>'MASTER_ ALL areas - No.seedling'!FG96</f>
        <v>0</v>
      </c>
      <c r="FI17" s="81">
        <f t="shared" si="58"/>
        <v>0</v>
      </c>
      <c r="FJ17" s="113">
        <f>'MASTER_ ALL areas - No.seedling'!FI96</f>
        <v>0</v>
      </c>
      <c r="FK17" s="76">
        <f>'MASTER_ ALL areas - No.seedling'!FJ96</f>
        <v>0</v>
      </c>
      <c r="FL17" s="80">
        <f t="shared" si="59"/>
        <v>0</v>
      </c>
      <c r="FM17" s="76">
        <f>'MASTER_ ALL areas - No.seedling'!FL96</f>
        <v>0</v>
      </c>
      <c r="FN17" s="81">
        <f t="shared" si="60"/>
        <v>0</v>
      </c>
      <c r="FO17" s="113">
        <f>'MASTER_ ALL areas - No.seedling'!FN96</f>
        <v>0</v>
      </c>
      <c r="FP17" s="76">
        <f>'MASTER_ ALL areas - No.seedling'!FO96</f>
        <v>0</v>
      </c>
      <c r="FQ17" s="80">
        <f t="shared" si="61"/>
        <v>0</v>
      </c>
      <c r="FR17" s="76">
        <f>'MASTER_ ALL areas - No.seedling'!FQ96</f>
        <v>0</v>
      </c>
      <c r="FS17" s="81">
        <f t="shared" si="62"/>
        <v>0</v>
      </c>
      <c r="FT17" s="113">
        <f>'MASTER_ ALL areas - No.seedling'!FS96</f>
        <v>0</v>
      </c>
      <c r="FU17" s="76">
        <f>'MASTER_ ALL areas - No.seedling'!FT96</f>
        <v>0</v>
      </c>
      <c r="FV17" s="80">
        <f t="shared" si="63"/>
        <v>0</v>
      </c>
      <c r="FW17" s="76">
        <f>'MASTER_ ALL areas - No.seedling'!FV96</f>
        <v>0</v>
      </c>
      <c r="FX17" s="81">
        <f t="shared" si="64"/>
        <v>0</v>
      </c>
      <c r="FY17" s="113">
        <f>'MASTER_ ALL areas - No.seedling'!FX96</f>
        <v>0</v>
      </c>
      <c r="FZ17" s="76">
        <f>'MASTER_ ALL areas - No.seedling'!FY96</f>
        <v>0</v>
      </c>
      <c r="GA17" s="80">
        <f t="shared" si="65"/>
        <v>0</v>
      </c>
      <c r="GB17" s="76">
        <f>'MASTER_ ALL areas - No.seedling'!GA96</f>
        <v>0</v>
      </c>
      <c r="GC17" s="81">
        <f t="shared" si="66"/>
        <v>0</v>
      </c>
      <c r="GD17" s="113">
        <f>'MASTER_ ALL areas - No.seedling'!GC96</f>
        <v>0</v>
      </c>
      <c r="GE17" s="76">
        <f>'MASTER_ ALL areas - No.seedling'!GD96</f>
        <v>0</v>
      </c>
      <c r="GF17" s="80">
        <f t="shared" si="67"/>
        <v>0</v>
      </c>
      <c r="GG17" s="76">
        <f>'MASTER_ ALL areas - No.seedling'!GF96</f>
        <v>0</v>
      </c>
      <c r="GH17" s="81">
        <f t="shared" si="68"/>
        <v>0</v>
      </c>
      <c r="GI17" s="113">
        <f>'MASTER_ ALL areas - No.seedling'!GH96</f>
        <v>0</v>
      </c>
      <c r="GJ17" s="76">
        <f>'MASTER_ ALL areas - No.seedling'!GI96</f>
        <v>0</v>
      </c>
      <c r="GK17" s="80">
        <f t="shared" si="69"/>
        <v>0</v>
      </c>
      <c r="GL17" s="76">
        <f>'MASTER_ ALL areas - No.seedling'!GK96</f>
        <v>0</v>
      </c>
      <c r="GM17" s="81">
        <f t="shared" si="70"/>
        <v>0</v>
      </c>
      <c r="GN17" s="113">
        <f>'MASTER_ ALL areas - No.seedling'!GM96</f>
        <v>0</v>
      </c>
      <c r="GO17" s="76">
        <f>'MASTER_ ALL areas - No.seedling'!GN96</f>
        <v>0</v>
      </c>
      <c r="GP17" s="80">
        <f t="shared" si="71"/>
        <v>0</v>
      </c>
      <c r="GQ17" s="76">
        <f>'MASTER_ ALL areas - No.seedling'!GP96</f>
        <v>0</v>
      </c>
      <c r="GR17" s="81">
        <f t="shared" si="72"/>
        <v>0</v>
      </c>
      <c r="GS17" s="113">
        <f>'MASTER_ ALL areas - No.seedling'!GR96</f>
        <v>0</v>
      </c>
      <c r="GT17" s="76">
        <f>'MASTER_ ALL areas - No.seedling'!GS96</f>
        <v>0</v>
      </c>
      <c r="GU17" s="80">
        <f t="shared" si="73"/>
        <v>0</v>
      </c>
      <c r="GV17" s="76">
        <f>'MASTER_ ALL areas - No.seedling'!GU96</f>
        <v>0</v>
      </c>
      <c r="GW17" s="81">
        <f t="shared" si="74"/>
        <v>0</v>
      </c>
      <c r="GX17" s="113">
        <f>'MASTER_ ALL areas - No.seedling'!GW96</f>
        <v>0</v>
      </c>
      <c r="GY17" s="76">
        <f>'MASTER_ ALL areas - No.seedling'!GX96</f>
        <v>0</v>
      </c>
      <c r="GZ17" s="80">
        <f t="shared" si="75"/>
        <v>0</v>
      </c>
      <c r="HA17" s="76">
        <f>'MASTER_ ALL areas - No.seedling'!GZ96</f>
        <v>0</v>
      </c>
      <c r="HB17" s="81">
        <f t="shared" si="76"/>
        <v>0</v>
      </c>
      <c r="HC17" s="113">
        <f>'MASTER_ ALL areas - No.seedling'!HB96</f>
        <v>0</v>
      </c>
      <c r="HD17" s="76">
        <f>'MASTER_ ALL areas - No.seedling'!HC96</f>
        <v>0</v>
      </c>
      <c r="HE17" s="80">
        <f t="shared" si="77"/>
        <v>0</v>
      </c>
      <c r="HF17" s="76">
        <f>'MASTER_ ALL areas - No.seedling'!HE96</f>
        <v>0</v>
      </c>
      <c r="HG17" s="81">
        <f t="shared" si="78"/>
        <v>0</v>
      </c>
      <c r="HH17" s="113">
        <f>'MASTER_ ALL areas - No.seedling'!HG96</f>
        <v>0</v>
      </c>
      <c r="HI17" s="76">
        <f>'MASTER_ ALL areas - No.seedling'!HH96</f>
        <v>0</v>
      </c>
      <c r="HJ17" s="80">
        <f t="shared" si="79"/>
        <v>0</v>
      </c>
      <c r="HK17" s="76">
        <f>'MASTER_ ALL areas - No.seedling'!HJ96</f>
        <v>0</v>
      </c>
      <c r="HL17" s="81">
        <f t="shared" si="80"/>
        <v>0</v>
      </c>
      <c r="HM17" s="113">
        <f>'MASTER_ ALL areas - No.seedling'!HL96</f>
        <v>0</v>
      </c>
      <c r="HN17" s="76">
        <f>'MASTER_ ALL areas - No.seedling'!HM96</f>
        <v>0</v>
      </c>
      <c r="HO17" s="80">
        <f t="shared" si="81"/>
        <v>0</v>
      </c>
      <c r="HP17" s="76">
        <f>'MASTER_ ALL areas - No.seedling'!HO96</f>
        <v>0</v>
      </c>
      <c r="HQ17" s="81">
        <f t="shared" si="82"/>
        <v>0</v>
      </c>
      <c r="HR17" s="113">
        <f>'MASTER_ ALL areas - No.seedling'!HQ96</f>
        <v>0</v>
      </c>
      <c r="HS17" s="76">
        <f>'MASTER_ ALL areas - No.seedling'!HR96</f>
        <v>0</v>
      </c>
      <c r="HT17" s="80">
        <f t="shared" si="83"/>
        <v>0</v>
      </c>
      <c r="HU17" s="76">
        <f>'MASTER_ ALL areas - No.seedling'!HT96</f>
        <v>0</v>
      </c>
      <c r="HV17" s="81">
        <f t="shared" si="84"/>
        <v>0</v>
      </c>
      <c r="HW17" s="113">
        <f>'MASTER_ ALL areas - No.seedling'!HV96</f>
        <v>0</v>
      </c>
      <c r="HX17" s="76">
        <f>'MASTER_ ALL areas - No.seedling'!HW96</f>
        <v>0</v>
      </c>
      <c r="HY17" s="80">
        <f t="shared" si="85"/>
        <v>0</v>
      </c>
      <c r="HZ17" s="76">
        <f>'MASTER_ ALL areas - No.seedling'!HY96</f>
        <v>0</v>
      </c>
      <c r="IA17" s="81">
        <f t="shared" si="86"/>
        <v>0</v>
      </c>
      <c r="IB17" s="113">
        <f>'MASTER_ ALL areas - No.seedling'!IA96</f>
        <v>0</v>
      </c>
      <c r="IC17" s="76">
        <f>'MASTER_ ALL areas - No.seedling'!IB96</f>
        <v>0</v>
      </c>
      <c r="ID17" s="80">
        <f t="shared" si="87"/>
        <v>0</v>
      </c>
      <c r="IE17" s="76">
        <f>'MASTER_ ALL areas - No.seedling'!ID96</f>
        <v>0</v>
      </c>
      <c r="IF17" s="85">
        <f t="shared" si="88"/>
        <v>0</v>
      </c>
      <c r="IG17" s="86" t="s">
        <v>315</v>
      </c>
      <c r="IH17" s="87"/>
    </row>
    <row r="18" spans="2:242" ht="33" customHeight="1" x14ac:dyDescent="0.25">
      <c r="B18" s="420">
        <v>93</v>
      </c>
      <c r="C18" s="503" t="s">
        <v>307</v>
      </c>
      <c r="D18" s="504">
        <v>221173</v>
      </c>
      <c r="E18" s="505">
        <v>933101</v>
      </c>
      <c r="F18" s="506" t="s">
        <v>89</v>
      </c>
      <c r="G18" s="507" t="s">
        <v>281</v>
      </c>
      <c r="H18" s="508">
        <f>'MASTER_ ALL areas - No.seedling'!G97</f>
        <v>3</v>
      </c>
      <c r="I18" s="268">
        <f>'MASTER_ ALL areas - No.seedling'!H97</f>
        <v>0.3</v>
      </c>
      <c r="J18" s="269">
        <f>'MASTER_ ALL areas - No.seedling'!I97</f>
        <v>47.2</v>
      </c>
      <c r="K18" s="270">
        <f>'MASTER_ ALL areas - No.seedling'!J97</f>
        <v>150</v>
      </c>
      <c r="L18" s="220">
        <f t="shared" si="0"/>
        <v>3000</v>
      </c>
      <c r="M18" s="271">
        <f>'MASTER_ ALL areas - No.seedling'!L97</f>
        <v>3000</v>
      </c>
      <c r="N18" s="272">
        <f>'MASTER_ ALL areas - No.seedling'!M97</f>
        <v>3</v>
      </c>
      <c r="O18" s="273">
        <f>'MASTER_ ALL areas - No.seedling'!N97</f>
        <v>27</v>
      </c>
      <c r="P18" s="274">
        <f>'MASTER_ ALL areas - No.seedling'!O97</f>
        <v>0.02</v>
      </c>
      <c r="Q18" s="275">
        <f>'MASTER_ ALL areas - No.seedling'!P97</f>
        <v>0.18</v>
      </c>
      <c r="R18" s="621"/>
      <c r="S18" s="617">
        <f>'MASTER_ ALL areas - No.seedling'!R97</f>
        <v>440</v>
      </c>
      <c r="T18" s="76">
        <f>'MASTER_ ALL areas - No.seedling'!S97</f>
        <v>0</v>
      </c>
      <c r="U18" s="77">
        <f t="shared" si="1"/>
        <v>0</v>
      </c>
      <c r="V18" s="82">
        <f>'MASTER_ ALL areas - No.seedling'!U97</f>
        <v>1</v>
      </c>
      <c r="W18" s="80">
        <f t="shared" si="2"/>
        <v>4.5454545454545456E-2</v>
      </c>
      <c r="X18" s="619">
        <f>'MASTER_ ALL areas - No.seedling'!W97</f>
        <v>1020</v>
      </c>
      <c r="Y18" s="82">
        <f>'MASTER_ ALL areas - No.seedling'!X97</f>
        <v>2</v>
      </c>
      <c r="Z18" s="77">
        <f t="shared" si="3"/>
        <v>3.9215686274509803E-2</v>
      </c>
      <c r="AA18" s="82">
        <f>'MASTER_ ALL areas - No.seedling'!Z97</f>
        <v>13</v>
      </c>
      <c r="AB18" s="80">
        <f t="shared" si="4"/>
        <v>0.25490196078431371</v>
      </c>
      <c r="AC18" s="76">
        <f>'MASTER_ ALL areas - No.seedling'!AB97</f>
        <v>1460</v>
      </c>
      <c r="AD18" s="76">
        <f>'MASTER_ ALL areas - No.seedling'!AC97</f>
        <v>1</v>
      </c>
      <c r="AE18" s="77">
        <f t="shared" si="5"/>
        <v>1.3698630136986301E-2</v>
      </c>
      <c r="AF18" s="82">
        <f>'MASTER_ ALL areas - No.seedling'!AE97</f>
        <v>13</v>
      </c>
      <c r="AG18" s="80">
        <f t="shared" si="6"/>
        <v>0.17808219178082191</v>
      </c>
      <c r="AH18" s="76">
        <f>'MASTER_ ALL areas - No.seedling'!AG97</f>
        <v>80</v>
      </c>
      <c r="AI18" s="76">
        <f>'MASTER_ ALL areas - No.seedling'!AH97</f>
        <v>0</v>
      </c>
      <c r="AJ18" s="77">
        <f t="shared" si="7"/>
        <v>0</v>
      </c>
      <c r="AK18" s="82">
        <f>'MASTER_ ALL areas - No.seedling'!AJ97</f>
        <v>0</v>
      </c>
      <c r="AL18" s="81">
        <f t="shared" si="8"/>
        <v>0</v>
      </c>
      <c r="AM18" s="621"/>
      <c r="AN18" s="627">
        <f>'MASTER_ ALL areas - No.seedling'!AM97</f>
        <v>2520</v>
      </c>
      <c r="AO18" s="277">
        <f>'MASTER_ ALL areas - No.seedling'!AN97</f>
        <v>3</v>
      </c>
      <c r="AP18" s="278">
        <f t="shared" si="9"/>
        <v>2.3809523809523808E-2</v>
      </c>
      <c r="AQ18" s="279">
        <f>'MASTER_ ALL areas - No.seedling'!AP97</f>
        <v>26</v>
      </c>
      <c r="AR18" s="278">
        <f t="shared" si="10"/>
        <v>0.20634920634920634</v>
      </c>
      <c r="AS18" s="279">
        <f>'MASTER_ ALL areas - No.seedling'!AR97</f>
        <v>420</v>
      </c>
      <c r="AT18" s="277">
        <f>'MASTER_ ALL areas - No.seedling'!AS97</f>
        <v>0</v>
      </c>
      <c r="AU18" s="278">
        <f t="shared" si="11"/>
        <v>0</v>
      </c>
      <c r="AV18" s="279">
        <f>'MASTER_ ALL areas - No.seedling'!AU97</f>
        <v>1</v>
      </c>
      <c r="AW18" s="278">
        <f t="shared" si="12"/>
        <v>4.7619047619047616E-2</v>
      </c>
      <c r="AX18" s="269">
        <f>'MASTER_ ALL areas - No.seedling'!AW97</f>
        <v>0</v>
      </c>
      <c r="AY18" s="279">
        <f>'MASTER_ ALL areas - No.seedling'!AX97</f>
        <v>0</v>
      </c>
      <c r="AZ18" s="278">
        <f t="shared" si="13"/>
        <v>0</v>
      </c>
      <c r="BA18" s="279">
        <f>'MASTER_ ALL areas - No.seedling'!AZ97</f>
        <v>0</v>
      </c>
      <c r="BB18" s="278">
        <f t="shared" si="14"/>
        <v>0</v>
      </c>
      <c r="BC18" s="279">
        <f>'MASTER_ ALL areas - No.seedling'!BB97</f>
        <v>0</v>
      </c>
      <c r="BD18" s="277">
        <f>'MASTER_ ALL areas - No.seedling'!BC97</f>
        <v>0</v>
      </c>
      <c r="BE18" s="278">
        <f t="shared" si="15"/>
        <v>0</v>
      </c>
      <c r="BF18" s="279">
        <f>'MASTER_ ALL areas - No.seedling'!BE97</f>
        <v>0</v>
      </c>
      <c r="BG18" s="278">
        <f t="shared" si="16"/>
        <v>0</v>
      </c>
      <c r="BH18" s="279">
        <f>'MASTER_ ALL areas - No.seedling'!BG97</f>
        <v>60</v>
      </c>
      <c r="BI18" s="277">
        <f>'MASTER_ ALL areas - No.seedling'!BH97</f>
        <v>0</v>
      </c>
      <c r="BJ18" s="278">
        <f t="shared" si="17"/>
        <v>0</v>
      </c>
      <c r="BK18" s="279">
        <f>'MASTER_ ALL areas - No.seedling'!BJ97</f>
        <v>0</v>
      </c>
      <c r="BL18" s="278">
        <f t="shared" si="18"/>
        <v>0</v>
      </c>
      <c r="BM18" s="279">
        <f>'MASTER_ ALL areas - No.seedling'!BL97</f>
        <v>0</v>
      </c>
      <c r="BN18" s="277">
        <f>'MASTER_ ALL areas - No.seedling'!BM97</f>
        <v>0</v>
      </c>
      <c r="BO18" s="278">
        <f t="shared" si="19"/>
        <v>0</v>
      </c>
      <c r="BP18" s="279">
        <f>'MASTER_ ALL areas - No.seedling'!BO97</f>
        <v>0</v>
      </c>
      <c r="BQ18" s="278">
        <f t="shared" si="20"/>
        <v>0</v>
      </c>
      <c r="BR18" s="279">
        <f>'MASTER_ ALL areas - No.seedling'!BQ97</f>
        <v>0</v>
      </c>
      <c r="BS18" s="277">
        <f>'MASTER_ ALL areas - No.seedling'!BR97</f>
        <v>0</v>
      </c>
      <c r="BT18" s="278">
        <f t="shared" si="21"/>
        <v>0</v>
      </c>
      <c r="BU18" s="279">
        <f>'MASTER_ ALL areas - No.seedling'!BT97</f>
        <v>0</v>
      </c>
      <c r="BV18" s="278">
        <f t="shared" si="22"/>
        <v>0</v>
      </c>
      <c r="BW18" s="279">
        <f>'MASTER_ ALL areas - No.seedling'!BV97</f>
        <v>0</v>
      </c>
      <c r="BX18" s="277">
        <f>'MASTER_ ALL areas - No.seedling'!BW97</f>
        <v>0</v>
      </c>
      <c r="BY18" s="278">
        <f t="shared" si="23"/>
        <v>0</v>
      </c>
      <c r="BZ18" s="279">
        <f>'MASTER_ ALL areas - No.seedling'!BY97</f>
        <v>0</v>
      </c>
      <c r="CA18" s="275">
        <f t="shared" si="24"/>
        <v>0</v>
      </c>
      <c r="CB18" s="79"/>
      <c r="CC18" s="276">
        <f>'MASTER_ ALL areas - No.seedling'!CB97</f>
        <v>120</v>
      </c>
      <c r="CD18" s="277">
        <f>'MASTER_ ALL areas - No.seedling'!CC97</f>
        <v>0</v>
      </c>
      <c r="CE18" s="274">
        <f t="shared" si="25"/>
        <v>0</v>
      </c>
      <c r="CF18" s="277">
        <f>'MASTER_ ALL areas - No.seedling'!CE97</f>
        <v>1</v>
      </c>
      <c r="CG18" s="275">
        <f t="shared" si="26"/>
        <v>0.16666666666666666</v>
      </c>
      <c r="CH18" s="276">
        <f>'MASTER_ ALL areas - No.seedling'!CG97</f>
        <v>860</v>
      </c>
      <c r="CI18" s="277">
        <f>'MASTER_ ALL areas - No.seedling'!CH97</f>
        <v>2</v>
      </c>
      <c r="CJ18" s="274">
        <f t="shared" si="27"/>
        <v>4.6511627906976744E-2</v>
      </c>
      <c r="CK18" s="277">
        <f>'MASTER_ ALL areas - No.seedling'!CJ97</f>
        <v>12</v>
      </c>
      <c r="CL18" s="275">
        <f t="shared" si="28"/>
        <v>0.27906976744186046</v>
      </c>
      <c r="CM18" s="276">
        <f>'MASTER_ ALL areas - No.seedling'!CL97</f>
        <v>1460</v>
      </c>
      <c r="CN18" s="277">
        <f>'MASTER_ ALL areas - No.seedling'!CM97</f>
        <v>1</v>
      </c>
      <c r="CO18" s="274">
        <f t="shared" si="29"/>
        <v>1.3698630136986301E-2</v>
      </c>
      <c r="CP18" s="277">
        <f>'MASTER_ ALL areas - No.seedling'!CO97</f>
        <v>13</v>
      </c>
      <c r="CQ18" s="275">
        <f t="shared" si="30"/>
        <v>0.17808219178082191</v>
      </c>
      <c r="CR18" s="276">
        <f>'MASTER_ ALL areas - No.seedling'!CQ97</f>
        <v>80</v>
      </c>
      <c r="CS18" s="277">
        <f>'MASTER_ ALL areas - No.seedling'!CR97</f>
        <v>0</v>
      </c>
      <c r="CT18" s="274">
        <f t="shared" si="31"/>
        <v>0</v>
      </c>
      <c r="CU18" s="277">
        <f>'MASTER_ ALL areas - No.seedling'!CT97</f>
        <v>0</v>
      </c>
      <c r="CV18" s="275">
        <f t="shared" si="32"/>
        <v>0</v>
      </c>
      <c r="CW18" s="276">
        <f>'MASTER_ ALL areas - No.seedling'!CV97</f>
        <v>280</v>
      </c>
      <c r="CX18" s="277">
        <f>'MASTER_ ALL areas - No.seedling'!CW97</f>
        <v>0</v>
      </c>
      <c r="CY18" s="274">
        <f t="shared" si="33"/>
        <v>0</v>
      </c>
      <c r="CZ18" s="277">
        <f>'MASTER_ ALL areas - No.seedling'!CY97</f>
        <v>0</v>
      </c>
      <c r="DA18" s="275">
        <f t="shared" si="34"/>
        <v>0</v>
      </c>
      <c r="DB18" s="276">
        <f>'MASTER_ ALL areas - No.seedling'!DA97</f>
        <v>140</v>
      </c>
      <c r="DC18" s="277">
        <f>'MASTER_ ALL areas - No.seedling'!DB97</f>
        <v>0</v>
      </c>
      <c r="DD18" s="274">
        <f t="shared" si="35"/>
        <v>0</v>
      </c>
      <c r="DE18" s="277">
        <f>'MASTER_ ALL areas - No.seedling'!DD97</f>
        <v>1</v>
      </c>
      <c r="DF18" s="275">
        <f t="shared" si="36"/>
        <v>0.14285714285714285</v>
      </c>
      <c r="DG18" s="276">
        <f>'MASTER_ ALL areas - No.seedling'!DF97</f>
        <v>0</v>
      </c>
      <c r="DH18" s="277">
        <f>'MASTER_ ALL areas - No.seedling'!DG97</f>
        <v>0</v>
      </c>
      <c r="DI18" s="274">
        <f t="shared" si="37"/>
        <v>0</v>
      </c>
      <c r="DJ18" s="277">
        <f>'MASTER_ ALL areas - No.seedling'!DI97</f>
        <v>0</v>
      </c>
      <c r="DK18" s="275">
        <f t="shared" si="38"/>
        <v>0</v>
      </c>
      <c r="DL18" s="276">
        <f>'MASTER_ ALL areas - No.seedling'!DK97</f>
        <v>0</v>
      </c>
      <c r="DM18" s="277">
        <f>'MASTER_ ALL areas - No.seedling'!DL97</f>
        <v>0</v>
      </c>
      <c r="DN18" s="274">
        <f t="shared" si="39"/>
        <v>0</v>
      </c>
      <c r="DO18" s="277">
        <f>'MASTER_ ALL areas - No.seedling'!DN97</f>
        <v>0</v>
      </c>
      <c r="DP18" s="275">
        <f t="shared" si="40"/>
        <v>0</v>
      </c>
      <c r="DQ18" s="276">
        <f>'MASTER_ ALL areas - No.seedling'!DP97</f>
        <v>0</v>
      </c>
      <c r="DR18" s="277">
        <f>'MASTER_ ALL areas - No.seedling'!DQ97</f>
        <v>0</v>
      </c>
      <c r="DS18" s="274">
        <f t="shared" si="41"/>
        <v>0</v>
      </c>
      <c r="DT18" s="277">
        <f>'MASTER_ ALL areas - No.seedling'!DS97</f>
        <v>0</v>
      </c>
      <c r="DU18" s="275">
        <f t="shared" si="42"/>
        <v>0</v>
      </c>
      <c r="DV18" s="276">
        <f>'MASTER_ ALL areas - No.seedling'!DU97</f>
        <v>0</v>
      </c>
      <c r="DW18" s="277">
        <f>'MASTER_ ALL areas - No.seedling'!DV97</f>
        <v>0</v>
      </c>
      <c r="DX18" s="274">
        <f t="shared" si="43"/>
        <v>0</v>
      </c>
      <c r="DY18" s="277">
        <f>'MASTER_ ALL areas - No.seedling'!DX97</f>
        <v>0</v>
      </c>
      <c r="DZ18" s="275">
        <f t="shared" si="44"/>
        <v>0</v>
      </c>
      <c r="EA18" s="276">
        <f>'MASTER_ ALL areas - No.seedling'!DZ97</f>
        <v>0</v>
      </c>
      <c r="EB18" s="277">
        <f>'MASTER_ ALL areas - No.seedling'!EA97</f>
        <v>0</v>
      </c>
      <c r="EC18" s="274">
        <f t="shared" si="45"/>
        <v>0</v>
      </c>
      <c r="ED18" s="277">
        <f>'MASTER_ ALL areas - No.seedling'!EC97</f>
        <v>0</v>
      </c>
      <c r="EE18" s="275">
        <f t="shared" si="46"/>
        <v>0</v>
      </c>
      <c r="EF18" s="276">
        <f>'MASTER_ ALL areas - No.seedling'!EE97</f>
        <v>0</v>
      </c>
      <c r="EG18" s="277">
        <f>'MASTER_ ALL areas - No.seedling'!EF97</f>
        <v>0</v>
      </c>
      <c r="EH18" s="274">
        <f t="shared" si="47"/>
        <v>0</v>
      </c>
      <c r="EI18" s="277">
        <f>'MASTER_ ALL areas - No.seedling'!EH97</f>
        <v>0</v>
      </c>
      <c r="EJ18" s="275">
        <f t="shared" si="48"/>
        <v>0</v>
      </c>
      <c r="EK18" s="276">
        <f>'MASTER_ ALL areas - No.seedling'!EJ97</f>
        <v>0</v>
      </c>
      <c r="EL18" s="277">
        <f>'MASTER_ ALL areas - No.seedling'!EK97</f>
        <v>0</v>
      </c>
      <c r="EM18" s="274">
        <f t="shared" si="49"/>
        <v>0</v>
      </c>
      <c r="EN18" s="277">
        <f>'MASTER_ ALL areas - No.seedling'!EM97</f>
        <v>0</v>
      </c>
      <c r="EO18" s="275">
        <f t="shared" si="50"/>
        <v>0</v>
      </c>
      <c r="EP18" s="276">
        <f>'MASTER_ ALL areas - No.seedling'!EO97</f>
        <v>0</v>
      </c>
      <c r="EQ18" s="277">
        <f>'MASTER_ ALL areas - No.seedling'!EP97</f>
        <v>0</v>
      </c>
      <c r="ER18" s="274">
        <f t="shared" si="51"/>
        <v>0</v>
      </c>
      <c r="ES18" s="277">
        <f>'MASTER_ ALL areas - No.seedling'!ER97</f>
        <v>0</v>
      </c>
      <c r="ET18" s="275">
        <f t="shared" si="52"/>
        <v>0</v>
      </c>
      <c r="EU18" s="276">
        <f>'MASTER_ ALL areas - No.seedling'!ET97</f>
        <v>0</v>
      </c>
      <c r="EV18" s="277">
        <f>'MASTER_ ALL areas - No.seedling'!EU97</f>
        <v>0</v>
      </c>
      <c r="EW18" s="274">
        <f t="shared" si="53"/>
        <v>0</v>
      </c>
      <c r="EX18" s="277">
        <f>'MASTER_ ALL areas - No.seedling'!EW97</f>
        <v>0</v>
      </c>
      <c r="EY18" s="275">
        <f t="shared" si="54"/>
        <v>0</v>
      </c>
      <c r="EZ18" s="276">
        <f>'MASTER_ ALL areas - No.seedling'!EY97</f>
        <v>0</v>
      </c>
      <c r="FA18" s="277">
        <f>'MASTER_ ALL areas - No.seedling'!EZ97</f>
        <v>0</v>
      </c>
      <c r="FB18" s="274">
        <f t="shared" si="55"/>
        <v>0</v>
      </c>
      <c r="FC18" s="277">
        <f>'MASTER_ ALL areas - No.seedling'!FB97</f>
        <v>0</v>
      </c>
      <c r="FD18" s="275">
        <f t="shared" si="56"/>
        <v>0</v>
      </c>
      <c r="FE18" s="276">
        <f>'MASTER_ ALL areas - No.seedling'!FD97</f>
        <v>40</v>
      </c>
      <c r="FF18" s="277">
        <f>'MASTER_ ALL areas - No.seedling'!FE97</f>
        <v>0</v>
      </c>
      <c r="FG18" s="274">
        <f t="shared" si="57"/>
        <v>0</v>
      </c>
      <c r="FH18" s="277">
        <f>'MASTER_ ALL areas - No.seedling'!FG97</f>
        <v>0</v>
      </c>
      <c r="FI18" s="275">
        <f t="shared" si="58"/>
        <v>0</v>
      </c>
      <c r="FJ18" s="276">
        <f>'MASTER_ ALL areas - No.seedling'!FI97</f>
        <v>20</v>
      </c>
      <c r="FK18" s="277">
        <f>'MASTER_ ALL areas - No.seedling'!FJ97</f>
        <v>0</v>
      </c>
      <c r="FL18" s="274">
        <f t="shared" si="59"/>
        <v>0</v>
      </c>
      <c r="FM18" s="277">
        <f>'MASTER_ ALL areas - No.seedling'!FL97</f>
        <v>0</v>
      </c>
      <c r="FN18" s="275">
        <f t="shared" si="60"/>
        <v>0</v>
      </c>
      <c r="FO18" s="276">
        <f>'MASTER_ ALL areas - No.seedling'!FN97</f>
        <v>0</v>
      </c>
      <c r="FP18" s="277">
        <f>'MASTER_ ALL areas - No.seedling'!FO97</f>
        <v>0</v>
      </c>
      <c r="FQ18" s="274">
        <f t="shared" si="61"/>
        <v>0</v>
      </c>
      <c r="FR18" s="277">
        <f>'MASTER_ ALL areas - No.seedling'!FQ97</f>
        <v>0</v>
      </c>
      <c r="FS18" s="275">
        <f t="shared" si="62"/>
        <v>0</v>
      </c>
      <c r="FT18" s="276">
        <f>'MASTER_ ALL areas - No.seedling'!FS97</f>
        <v>0</v>
      </c>
      <c r="FU18" s="277">
        <f>'MASTER_ ALL areas - No.seedling'!FT97</f>
        <v>0</v>
      </c>
      <c r="FV18" s="274">
        <f t="shared" si="63"/>
        <v>0</v>
      </c>
      <c r="FW18" s="277">
        <f>'MASTER_ ALL areas - No.seedling'!FV97</f>
        <v>0</v>
      </c>
      <c r="FX18" s="275">
        <f t="shared" si="64"/>
        <v>0</v>
      </c>
      <c r="FY18" s="276">
        <f>'MASTER_ ALL areas - No.seedling'!FX97</f>
        <v>0</v>
      </c>
      <c r="FZ18" s="277">
        <f>'MASTER_ ALL areas - No.seedling'!FY97</f>
        <v>0</v>
      </c>
      <c r="GA18" s="274">
        <f t="shared" si="65"/>
        <v>0</v>
      </c>
      <c r="GB18" s="277">
        <f>'MASTER_ ALL areas - No.seedling'!GA97</f>
        <v>0</v>
      </c>
      <c r="GC18" s="275">
        <f t="shared" si="66"/>
        <v>0</v>
      </c>
      <c r="GD18" s="276">
        <f>'MASTER_ ALL areas - No.seedling'!GC97</f>
        <v>0</v>
      </c>
      <c r="GE18" s="277">
        <f>'MASTER_ ALL areas - No.seedling'!GD97</f>
        <v>0</v>
      </c>
      <c r="GF18" s="274">
        <f t="shared" si="67"/>
        <v>0</v>
      </c>
      <c r="GG18" s="277">
        <f>'MASTER_ ALL areas - No.seedling'!GF97</f>
        <v>0</v>
      </c>
      <c r="GH18" s="275">
        <f t="shared" si="68"/>
        <v>0</v>
      </c>
      <c r="GI18" s="276">
        <f>'MASTER_ ALL areas - No.seedling'!GH97</f>
        <v>0</v>
      </c>
      <c r="GJ18" s="277">
        <f>'MASTER_ ALL areas - No.seedling'!GI97</f>
        <v>0</v>
      </c>
      <c r="GK18" s="274">
        <f t="shared" si="69"/>
        <v>0</v>
      </c>
      <c r="GL18" s="277">
        <f>'MASTER_ ALL areas - No.seedling'!GK97</f>
        <v>0</v>
      </c>
      <c r="GM18" s="275">
        <f t="shared" si="70"/>
        <v>0</v>
      </c>
      <c r="GN18" s="276">
        <f>'MASTER_ ALL areas - No.seedling'!GM97</f>
        <v>0</v>
      </c>
      <c r="GO18" s="277">
        <f>'MASTER_ ALL areas - No.seedling'!GN97</f>
        <v>0</v>
      </c>
      <c r="GP18" s="274">
        <f t="shared" si="71"/>
        <v>0</v>
      </c>
      <c r="GQ18" s="277">
        <f>'MASTER_ ALL areas - No.seedling'!GP97</f>
        <v>0</v>
      </c>
      <c r="GR18" s="275">
        <f t="shared" si="72"/>
        <v>0</v>
      </c>
      <c r="GS18" s="276">
        <f>'MASTER_ ALL areas - No.seedling'!GR97</f>
        <v>0</v>
      </c>
      <c r="GT18" s="277">
        <f>'MASTER_ ALL areas - No.seedling'!GS97</f>
        <v>0</v>
      </c>
      <c r="GU18" s="274">
        <f t="shared" si="73"/>
        <v>0</v>
      </c>
      <c r="GV18" s="277">
        <f>'MASTER_ ALL areas - No.seedling'!GU97</f>
        <v>0</v>
      </c>
      <c r="GW18" s="275">
        <f t="shared" si="74"/>
        <v>0</v>
      </c>
      <c r="GX18" s="276">
        <f>'MASTER_ ALL areas - No.seedling'!GW97</f>
        <v>0</v>
      </c>
      <c r="GY18" s="277">
        <f>'MASTER_ ALL areas - No.seedling'!GX97</f>
        <v>0</v>
      </c>
      <c r="GZ18" s="274">
        <f t="shared" si="75"/>
        <v>0</v>
      </c>
      <c r="HA18" s="277">
        <f>'MASTER_ ALL areas - No.seedling'!GZ97</f>
        <v>0</v>
      </c>
      <c r="HB18" s="275">
        <f t="shared" si="76"/>
        <v>0</v>
      </c>
      <c r="HC18" s="276">
        <f>'MASTER_ ALL areas - No.seedling'!HB97</f>
        <v>0</v>
      </c>
      <c r="HD18" s="277">
        <f>'MASTER_ ALL areas - No.seedling'!HC97</f>
        <v>0</v>
      </c>
      <c r="HE18" s="274">
        <f t="shared" si="77"/>
        <v>0</v>
      </c>
      <c r="HF18" s="277">
        <f>'MASTER_ ALL areas - No.seedling'!HE97</f>
        <v>0</v>
      </c>
      <c r="HG18" s="275">
        <f t="shared" si="78"/>
        <v>0</v>
      </c>
      <c r="HH18" s="276">
        <f>'MASTER_ ALL areas - No.seedling'!HG97</f>
        <v>0</v>
      </c>
      <c r="HI18" s="277">
        <f>'MASTER_ ALL areas - No.seedling'!HH97</f>
        <v>0</v>
      </c>
      <c r="HJ18" s="274">
        <f t="shared" si="79"/>
        <v>0</v>
      </c>
      <c r="HK18" s="277">
        <f>'MASTER_ ALL areas - No.seedling'!HJ97</f>
        <v>0</v>
      </c>
      <c r="HL18" s="275">
        <f t="shared" si="80"/>
        <v>0</v>
      </c>
      <c r="HM18" s="276">
        <f>'MASTER_ ALL areas - No.seedling'!HL97</f>
        <v>0</v>
      </c>
      <c r="HN18" s="277">
        <f>'MASTER_ ALL areas - No.seedling'!HM97</f>
        <v>0</v>
      </c>
      <c r="HO18" s="274">
        <f t="shared" si="81"/>
        <v>0</v>
      </c>
      <c r="HP18" s="277">
        <f>'MASTER_ ALL areas - No.seedling'!HO97</f>
        <v>0</v>
      </c>
      <c r="HQ18" s="275">
        <f t="shared" si="82"/>
        <v>0</v>
      </c>
      <c r="HR18" s="276">
        <f>'MASTER_ ALL areas - No.seedling'!HQ97</f>
        <v>0</v>
      </c>
      <c r="HS18" s="277">
        <f>'MASTER_ ALL areas - No.seedling'!HR97</f>
        <v>0</v>
      </c>
      <c r="HT18" s="274">
        <f t="shared" si="83"/>
        <v>0</v>
      </c>
      <c r="HU18" s="277">
        <f>'MASTER_ ALL areas - No.seedling'!HT97</f>
        <v>0</v>
      </c>
      <c r="HV18" s="275">
        <f t="shared" si="84"/>
        <v>0</v>
      </c>
      <c r="HW18" s="276">
        <f>'MASTER_ ALL areas - No.seedling'!HV97</f>
        <v>0</v>
      </c>
      <c r="HX18" s="277">
        <f>'MASTER_ ALL areas - No.seedling'!HW97</f>
        <v>0</v>
      </c>
      <c r="HY18" s="274">
        <f t="shared" si="85"/>
        <v>0</v>
      </c>
      <c r="HZ18" s="277">
        <f>'MASTER_ ALL areas - No.seedling'!HY97</f>
        <v>0</v>
      </c>
      <c r="IA18" s="275">
        <f t="shared" si="86"/>
        <v>0</v>
      </c>
      <c r="IB18" s="276">
        <f>'MASTER_ ALL areas - No.seedling'!IA97</f>
        <v>0</v>
      </c>
      <c r="IC18" s="277">
        <f>'MASTER_ ALL areas - No.seedling'!IB97</f>
        <v>0</v>
      </c>
      <c r="ID18" s="274">
        <f t="shared" si="87"/>
        <v>0</v>
      </c>
      <c r="IE18" s="277">
        <f>'MASTER_ ALL areas - No.seedling'!ID97</f>
        <v>0</v>
      </c>
      <c r="IF18" s="282">
        <f t="shared" si="88"/>
        <v>0</v>
      </c>
      <c r="IG18" s="86" t="s">
        <v>316</v>
      </c>
      <c r="IH18" s="87"/>
    </row>
    <row r="19" spans="2:242" ht="33" customHeight="1" x14ac:dyDescent="0.25">
      <c r="B19" s="598" t="s">
        <v>386</v>
      </c>
      <c r="C19" s="1397"/>
      <c r="D19" s="1376"/>
      <c r="E19" s="1398"/>
      <c r="F19" s="515" t="s">
        <v>388</v>
      </c>
      <c r="G19" s="516"/>
      <c r="H19" s="308"/>
      <c r="I19" s="289">
        <f t="shared" ref="I19:O19" si="89">SUM(I5:I18)</f>
        <v>3.2699999999999996</v>
      </c>
      <c r="J19" s="290">
        <f t="shared" si="89"/>
        <v>619.00000000000011</v>
      </c>
      <c r="K19" s="291">
        <f t="shared" si="89"/>
        <v>1011</v>
      </c>
      <c r="L19" s="292">
        <f t="shared" si="89"/>
        <v>20220</v>
      </c>
      <c r="M19" s="521">
        <f t="shared" si="89"/>
        <v>20220</v>
      </c>
      <c r="N19" s="294">
        <f t="shared" si="89"/>
        <v>53</v>
      </c>
      <c r="O19" s="295">
        <f t="shared" si="89"/>
        <v>437</v>
      </c>
      <c r="P19" s="296">
        <f>N19/K19</f>
        <v>5.2423343224530169E-2</v>
      </c>
      <c r="Q19" s="296">
        <f>O19/K19</f>
        <v>0.43224530168150344</v>
      </c>
      <c r="R19" s="297"/>
      <c r="S19" s="222">
        <f>SUM(S5:S18)</f>
        <v>7600</v>
      </c>
      <c r="T19" s="222">
        <f>SUM(T5:T18)</f>
        <v>11</v>
      </c>
      <c r="U19" s="687">
        <f>IF(S19=0,0,T19/S22)</f>
        <v>2.8947368421052631E-2</v>
      </c>
      <c r="V19" s="222">
        <f>SUM(V5:V18)</f>
        <v>180</v>
      </c>
      <c r="W19" s="687">
        <f>IF(S19=0,0,V19/S22)</f>
        <v>0.47368421052631576</v>
      </c>
      <c r="X19" s="222">
        <f>SUM(X5:X18)</f>
        <v>7140</v>
      </c>
      <c r="Y19" s="222">
        <f>SUM(Y5:Y18)</f>
        <v>37</v>
      </c>
      <c r="Z19" s="687">
        <f>IF(X19=0,0,Y19/X22)</f>
        <v>0.10364145658263306</v>
      </c>
      <c r="AA19" s="222">
        <f>SUM(AA5:AA18)</f>
        <v>208</v>
      </c>
      <c r="AB19" s="687">
        <f>IF(X19=0,0,AA19/X22)</f>
        <v>0.58263305322128855</v>
      </c>
      <c r="AC19" s="222">
        <f>SUM(AC5:AC18)</f>
        <v>4900</v>
      </c>
      <c r="AD19" s="222">
        <f>SUM(AD5:AD18)</f>
        <v>3</v>
      </c>
      <c r="AE19" s="687">
        <f>IF(AC19=0,0,AD19/AC22)</f>
        <v>1.2244897959183673E-2</v>
      </c>
      <c r="AF19" s="222">
        <f>SUM(AF5:AF18)</f>
        <v>47</v>
      </c>
      <c r="AG19" s="687">
        <f>IF(AC19=0,0,AF19/AC22)</f>
        <v>0.19183673469387755</v>
      </c>
      <c r="AH19" s="222">
        <f>SUM(AH5:AH18)</f>
        <v>580</v>
      </c>
      <c r="AI19" s="222">
        <f>SUM(AI5:AI18)</f>
        <v>2</v>
      </c>
      <c r="AJ19" s="687">
        <f>IF(AH19=0,0,AI19/AH22)</f>
        <v>6.8965517241379309E-2</v>
      </c>
      <c r="AK19" s="222">
        <f>SUM(AK5:AK18)</f>
        <v>2</v>
      </c>
      <c r="AL19" s="687">
        <f>IF(AH19=0,0,AK19/AH22)</f>
        <v>6.8965517241379309E-2</v>
      </c>
      <c r="AM19" s="300"/>
      <c r="AN19" s="523">
        <f>SUM(AN5:AN18)</f>
        <v>14620</v>
      </c>
      <c r="AO19" s="523">
        <f>SUM(AO5:AO18)</f>
        <v>27</v>
      </c>
      <c r="AP19" s="524">
        <f>IF(AN19=0,0,AO19/AN22)</f>
        <v>3.6935704514363885E-2</v>
      </c>
      <c r="AQ19" s="523">
        <f>SUM(AQ5:AQ18)</f>
        <v>304</v>
      </c>
      <c r="AR19" s="526">
        <f>IF(AN19=0,0,AQ19/AN22)</f>
        <v>0.41586867305061559</v>
      </c>
      <c r="AS19" s="527">
        <f>SUM(AS5:AS18)</f>
        <v>4480</v>
      </c>
      <c r="AT19" s="523">
        <f>SUM(AT5:AT18)</f>
        <v>17</v>
      </c>
      <c r="AU19" s="524">
        <f>IF(AS19=0,0,AT19/AS22)</f>
        <v>7.5892857142857137E-2</v>
      </c>
      <c r="AV19" s="523">
        <f>SUM(AV5:AV18)</f>
        <v>89</v>
      </c>
      <c r="AW19" s="526">
        <f>IF(AS19=0,0,AV19/AS22)</f>
        <v>0.39732142857142855</v>
      </c>
      <c r="AX19" s="527">
        <f>SUM(AX5:AX18)</f>
        <v>100</v>
      </c>
      <c r="AY19" s="523">
        <f>SUM(AY5:AY18)</f>
        <v>0</v>
      </c>
      <c r="AZ19" s="524">
        <f>IF(AX19=0,0,AY19/AX22)</f>
        <v>0</v>
      </c>
      <c r="BA19" s="523">
        <f>SUM(BA5:BA18)</f>
        <v>3</v>
      </c>
      <c r="BB19" s="526">
        <f>IF(AX19=0,0,BA19/AX22)</f>
        <v>0.6</v>
      </c>
      <c r="BC19" s="527">
        <f>SUM(BC5:BC18)</f>
        <v>0</v>
      </c>
      <c r="BD19" s="523">
        <f>SUM(BD5:BD18)</f>
        <v>0</v>
      </c>
      <c r="BE19" s="524">
        <f>IF(BC19=0,0,BD19/BC22)</f>
        <v>0</v>
      </c>
      <c r="BF19" s="523">
        <f>SUM(BF5:BF18)</f>
        <v>0</v>
      </c>
      <c r="BG19" s="526">
        <f>IF(BC19=0,0,BF19/BC22)</f>
        <v>0</v>
      </c>
      <c r="BH19" s="527">
        <f>SUM(BH5:BH18)</f>
        <v>880</v>
      </c>
      <c r="BI19" s="523">
        <f>SUM(BI5:BI18)</f>
        <v>7</v>
      </c>
      <c r="BJ19" s="524">
        <f>IF(BH19=0,0,BI19/BH22)</f>
        <v>0.15909090909090909</v>
      </c>
      <c r="BK19" s="523">
        <f>SUM(BK5:BK18)</f>
        <v>37</v>
      </c>
      <c r="BL19" s="526">
        <f>IF(BH19=0,0,BK19/BH22)</f>
        <v>0.84090909090909094</v>
      </c>
      <c r="BM19" s="527">
        <f>SUM(BM5:BM18)</f>
        <v>0</v>
      </c>
      <c r="BN19" s="523">
        <f>SUM(BN5:BN18)</f>
        <v>0</v>
      </c>
      <c r="BO19" s="524">
        <f>IF(BM19=0,0,BN19/BM22)</f>
        <v>0</v>
      </c>
      <c r="BP19" s="523">
        <f>SUM(BP5:BP18)</f>
        <v>0</v>
      </c>
      <c r="BQ19" s="526">
        <f>IF(BM19=0,0,BP19/BM22)</f>
        <v>0</v>
      </c>
      <c r="BR19" s="527">
        <f>SUM(BR5:BR18)</f>
        <v>0</v>
      </c>
      <c r="BS19" s="523">
        <f>SUM(BS5:BS18)</f>
        <v>0</v>
      </c>
      <c r="BT19" s="524">
        <f>IF(BR19=0,0,BS19/BR22)</f>
        <v>0</v>
      </c>
      <c r="BU19" s="523">
        <f>SUM(BU5:BU18)</f>
        <v>0</v>
      </c>
      <c r="BV19" s="526">
        <f>IF(BR19=0,0,BU19/BR22)</f>
        <v>0</v>
      </c>
      <c r="BW19" s="527">
        <f>SUM(BW5:BW18)</f>
        <v>140</v>
      </c>
      <c r="BX19" s="523">
        <f>SUM(BX5:BX18)</f>
        <v>2</v>
      </c>
      <c r="BY19" s="524">
        <f>IF(BW19=0,0,BX19/BW22)</f>
        <v>0.2857142857142857</v>
      </c>
      <c r="BZ19" s="523">
        <f>SUM(BZ5:BZ18)</f>
        <v>4</v>
      </c>
      <c r="CA19" s="528">
        <f>IF(BW19=0,0,BZ19/BW22)</f>
        <v>0.5714285714285714</v>
      </c>
      <c r="CB19" s="79"/>
      <c r="CC19" s="529">
        <f>SUM(CC5:CC18)</f>
        <v>3800</v>
      </c>
      <c r="CD19" s="523">
        <f>SUM(CD5:CD18)</f>
        <v>4</v>
      </c>
      <c r="CE19" s="524">
        <f>IF(CC19=0,0,CD19/CC22)</f>
        <v>2.1052631578947368E-2</v>
      </c>
      <c r="CF19" s="523">
        <f>SUM(CF5:CF18)</f>
        <v>101</v>
      </c>
      <c r="CG19" s="524">
        <f>IF(CC19=0,0,CF19/CC22)</f>
        <v>0.53157894736842104</v>
      </c>
      <c r="CH19" s="523">
        <f>SUM(CH5:CH18)</f>
        <v>5620</v>
      </c>
      <c r="CI19" s="523">
        <f>SUM(CI5:CI18)</f>
        <v>21</v>
      </c>
      <c r="CJ19" s="524">
        <f>IF(CH19=0,0,CI19/CH22)</f>
        <v>7.4733096085409248E-2</v>
      </c>
      <c r="CK19" s="523">
        <f>SUM(CK5:CK18)</f>
        <v>164</v>
      </c>
      <c r="CL19" s="524">
        <f>IF(CH19=0,0,CK19/CH22)</f>
        <v>0.58362989323843417</v>
      </c>
      <c r="CM19" s="523">
        <f>SUM(CM5:CM18)</f>
        <v>4700</v>
      </c>
      <c r="CN19" s="523">
        <f>SUM(CN5:CN18)</f>
        <v>1</v>
      </c>
      <c r="CO19" s="524">
        <f>IF(CM19=0,0,CN19/CM22)</f>
        <v>4.2553191489361703E-3</v>
      </c>
      <c r="CP19" s="523">
        <f>SUM(CP5:CP18)</f>
        <v>38</v>
      </c>
      <c r="CQ19" s="524">
        <f>IF(CM19=0,0,CP19/CM22)</f>
        <v>0.16170212765957448</v>
      </c>
      <c r="CR19" s="523">
        <f>SUM(CR5:CR18)</f>
        <v>500</v>
      </c>
      <c r="CS19" s="523">
        <f>SUM(CS5:CS18)</f>
        <v>1</v>
      </c>
      <c r="CT19" s="524">
        <f>IF(CR19=0,0,CS19/CR22)</f>
        <v>0.04</v>
      </c>
      <c r="CU19" s="523">
        <f>SUM(CU5:CU18)</f>
        <v>1</v>
      </c>
      <c r="CV19" s="524">
        <f>IF(CR19=0,0,CU19/CR22)</f>
        <v>0.04</v>
      </c>
      <c r="CW19" s="523">
        <f>SUM(CW5:CW18)</f>
        <v>3000</v>
      </c>
      <c r="CX19" s="523">
        <f>SUM(CX5:CX18)</f>
        <v>3</v>
      </c>
      <c r="CY19" s="524">
        <f>IF(CW19=0,0,CX19/CW22)</f>
        <v>0.02</v>
      </c>
      <c r="CZ19" s="523">
        <f>SUM(CZ5:CZ18)</f>
        <v>48</v>
      </c>
      <c r="DA19" s="524">
        <f>IF(CW19=0,0,CZ19/CW22)</f>
        <v>0.32</v>
      </c>
      <c r="DB19" s="523">
        <f>SUM(DB5:DB18)</f>
        <v>1360</v>
      </c>
      <c r="DC19" s="523">
        <f>SUM(DC5:DC18)</f>
        <v>13</v>
      </c>
      <c r="DD19" s="524">
        <f>IF(DB19=0,0,DC19/DB22)</f>
        <v>0.19117647058823528</v>
      </c>
      <c r="DE19" s="523">
        <f>SUM(DE5:DE18)</f>
        <v>37</v>
      </c>
      <c r="DF19" s="524">
        <f>IF(DB19=0,0,DE19/DB22)</f>
        <v>0.54411764705882348</v>
      </c>
      <c r="DG19" s="523">
        <f>SUM(DG5:DG18)</f>
        <v>60</v>
      </c>
      <c r="DH19" s="523">
        <f>SUM(DH5:DH18)</f>
        <v>0</v>
      </c>
      <c r="DI19" s="524">
        <f>IF(DG19=0,0,DH19/DG22)</f>
        <v>0</v>
      </c>
      <c r="DJ19" s="523">
        <f>SUM(DJ5:DJ18)</f>
        <v>3</v>
      </c>
      <c r="DK19" s="524">
        <f>IF(DG19=0,0,DJ19/DG22)</f>
        <v>1</v>
      </c>
      <c r="DL19" s="523">
        <f>SUM(DL5:DL18)</f>
        <v>60</v>
      </c>
      <c r="DM19" s="523">
        <f>SUM(DM5:DM18)</f>
        <v>1</v>
      </c>
      <c r="DN19" s="524">
        <f>IF(DL19=0,0,DM19/DL22)</f>
        <v>0.33333333333333331</v>
      </c>
      <c r="DO19" s="523">
        <f>SUM(DO5:DO18)</f>
        <v>1</v>
      </c>
      <c r="DP19" s="524">
        <f>IF(DL19=0,0,DO19/DL22)</f>
        <v>0.33333333333333331</v>
      </c>
      <c r="DQ19" s="523">
        <f>SUM(DQ5:DQ18)</f>
        <v>80</v>
      </c>
      <c r="DR19" s="523">
        <f>SUM(DR5:DR18)</f>
        <v>0</v>
      </c>
      <c r="DS19" s="524">
        <f>IF(DQ19=0,0,DR19/DQ22)</f>
        <v>0</v>
      </c>
      <c r="DT19" s="523">
        <f>SUM(DT5:DT18)</f>
        <v>2</v>
      </c>
      <c r="DU19" s="524">
        <f>IF(DQ19=0,0,DT19/DQ22)</f>
        <v>0.5</v>
      </c>
      <c r="DV19" s="523">
        <f>SUM(DV5:DV18)</f>
        <v>20</v>
      </c>
      <c r="DW19" s="523">
        <f>SUM(DW5:DW18)</f>
        <v>0</v>
      </c>
      <c r="DX19" s="524">
        <f>IF(DV19=0,0,DW19/DV22)</f>
        <v>0</v>
      </c>
      <c r="DY19" s="523">
        <f>SUM(DY5:DY18)</f>
        <v>1</v>
      </c>
      <c r="DZ19" s="524">
        <f>IF(DV19=0,0,DY19/DV22)</f>
        <v>1</v>
      </c>
      <c r="EA19" s="523">
        <f>SUM(EA5:EA18)</f>
        <v>0</v>
      </c>
      <c r="EB19" s="523">
        <f>SUM(EB5:EB18)</f>
        <v>0</v>
      </c>
      <c r="EC19" s="524">
        <f>IF(EA19=0,0,EB19/EA22)</f>
        <v>0</v>
      </c>
      <c r="ED19" s="523">
        <f>SUM(ED5:ED18)</f>
        <v>0</v>
      </c>
      <c r="EE19" s="524">
        <f>IF(EA19=0,0,ED19/EA22)</f>
        <v>0</v>
      </c>
      <c r="EF19" s="523">
        <f>SUM(EF5:EF18)</f>
        <v>0</v>
      </c>
      <c r="EG19" s="523">
        <f>SUM(EG5:EG18)</f>
        <v>0</v>
      </c>
      <c r="EH19" s="524">
        <f>IF(EF19=0,0,EG19/EF22)</f>
        <v>0</v>
      </c>
      <c r="EI19" s="523">
        <f>SUM(EI5:EI18)</f>
        <v>0</v>
      </c>
      <c r="EJ19" s="524">
        <f>IF(EF19=0,0,EI19/EF22)</f>
        <v>0</v>
      </c>
      <c r="EK19" s="523">
        <f>SUM(EK5:EK18)</f>
        <v>0</v>
      </c>
      <c r="EL19" s="523">
        <f>SUM(EL5:EL18)</f>
        <v>0</v>
      </c>
      <c r="EM19" s="524">
        <f>IF(EK19=0,0,EL19/EK22)</f>
        <v>0</v>
      </c>
      <c r="EN19" s="523">
        <f>SUM(EN5:EN18)</f>
        <v>0</v>
      </c>
      <c r="EO19" s="524">
        <f>IF(EK19=0,0,EN19/EK22)</f>
        <v>0</v>
      </c>
      <c r="EP19" s="523">
        <f>SUM(EP5:EP18)</f>
        <v>0</v>
      </c>
      <c r="EQ19" s="523">
        <f>SUM(EQ5:EQ18)</f>
        <v>0</v>
      </c>
      <c r="ER19" s="524">
        <f>IF(EP19=0,0,EQ19/EP22)</f>
        <v>0</v>
      </c>
      <c r="ES19" s="523">
        <f>SUM(ES5:ES18)</f>
        <v>0</v>
      </c>
      <c r="ET19" s="524">
        <f>IF(EP19=0,0,ES19/EP22)</f>
        <v>0</v>
      </c>
      <c r="EU19" s="523">
        <f>SUM(EU5:EU18)</f>
        <v>0</v>
      </c>
      <c r="EV19" s="523">
        <f>SUM(EV5:EV18)</f>
        <v>0</v>
      </c>
      <c r="EW19" s="524">
        <f>IF(EU19=0,0,EV19/EU22)</f>
        <v>0</v>
      </c>
      <c r="EX19" s="523">
        <f>SUM(EX5:EX18)</f>
        <v>0</v>
      </c>
      <c r="EY19" s="524">
        <f>IF(EU19=0,0,EX19/EU22)</f>
        <v>0</v>
      </c>
      <c r="EZ19" s="523">
        <f>SUM(EZ5:EZ18)</f>
        <v>0</v>
      </c>
      <c r="FA19" s="523">
        <f>SUM(FA5:FA18)</f>
        <v>0</v>
      </c>
      <c r="FB19" s="524">
        <f>IF(EZ19=0,0,FA19/EZ22)</f>
        <v>0</v>
      </c>
      <c r="FC19" s="523">
        <f>SUM(FC5:FC18)</f>
        <v>0</v>
      </c>
      <c r="FD19" s="524">
        <f>IF(EZ19=0,0,FC19/EZ22)</f>
        <v>0</v>
      </c>
      <c r="FE19" s="523">
        <f>SUM(FE5:FE18)</f>
        <v>680</v>
      </c>
      <c r="FF19" s="523">
        <f>SUM(FF5:FF18)</f>
        <v>4</v>
      </c>
      <c r="FG19" s="524">
        <f>IF(FE19=0,0,FF19/FE22)</f>
        <v>0.11764705882352941</v>
      </c>
      <c r="FH19" s="523">
        <f>SUM(FH5:FH18)</f>
        <v>28</v>
      </c>
      <c r="FI19" s="524">
        <f>IF(FE19=0,0,FH19/FE22)</f>
        <v>0.82352941176470584</v>
      </c>
      <c r="FJ19" s="523">
        <f>SUM(FJ5:FJ18)</f>
        <v>140</v>
      </c>
      <c r="FK19" s="523">
        <f>SUM(FK5:FK18)</f>
        <v>3</v>
      </c>
      <c r="FL19" s="524">
        <f>IF(FJ19=0,0,FK19/FJ22)</f>
        <v>0.42857142857142855</v>
      </c>
      <c r="FM19" s="523">
        <f>SUM(FM5:FM18)</f>
        <v>6</v>
      </c>
      <c r="FN19" s="524">
        <f>IF(FJ19=0,0,FM19/FJ22)</f>
        <v>0.8571428571428571</v>
      </c>
      <c r="FO19" s="523">
        <f>SUM(FO5:FO18)</f>
        <v>60</v>
      </c>
      <c r="FP19" s="523">
        <f>SUM(FP5:FP18)</f>
        <v>0</v>
      </c>
      <c r="FQ19" s="524">
        <f>IF(FO19=0,0,FP19/FO22)</f>
        <v>0</v>
      </c>
      <c r="FR19" s="523">
        <f>SUM(FR5:FR18)</f>
        <v>3</v>
      </c>
      <c r="FS19" s="524">
        <f>IF(FO19=0,0,FR19/FO22)</f>
        <v>1</v>
      </c>
      <c r="FT19" s="523">
        <f>SUM(FT5:FT18)</f>
        <v>0</v>
      </c>
      <c r="FU19" s="523">
        <f>SUM(FU5:FU18)</f>
        <v>0</v>
      </c>
      <c r="FV19" s="524">
        <f>IF(FT19=0,0,FU19/FT22)</f>
        <v>0</v>
      </c>
      <c r="FW19" s="523">
        <f>SUM(FW5:FW18)</f>
        <v>0</v>
      </c>
      <c r="FX19" s="524">
        <f>IF(FT19=0,0,FW19/FT22)</f>
        <v>0</v>
      </c>
      <c r="FY19" s="523">
        <f>SUM(FY5:FY18)</f>
        <v>0</v>
      </c>
      <c r="FZ19" s="523">
        <f>SUM(FZ5:FZ18)</f>
        <v>0</v>
      </c>
      <c r="GA19" s="524">
        <f>IF(FY19=0,0,FZ19/FY22)</f>
        <v>0</v>
      </c>
      <c r="GB19" s="523">
        <f>SUM(GB5:GB18)</f>
        <v>0</v>
      </c>
      <c r="GC19" s="524">
        <f>IF(FY19=0,0,GB19/FY22)</f>
        <v>0</v>
      </c>
      <c r="GD19" s="523">
        <f>SUM(GD5:GD18)</f>
        <v>0</v>
      </c>
      <c r="GE19" s="523">
        <f>SUM(GE5:GE18)</f>
        <v>0</v>
      </c>
      <c r="GF19" s="524">
        <f>IF(GD19=0,0,GE19/GD22)</f>
        <v>0</v>
      </c>
      <c r="GG19" s="523">
        <f>SUM(GG5:GG18)</f>
        <v>0</v>
      </c>
      <c r="GH19" s="524">
        <f>IF(GD19=0,0,GG19/GD22)</f>
        <v>0</v>
      </c>
      <c r="GI19" s="523">
        <f>SUM(GI5:GI18)</f>
        <v>0</v>
      </c>
      <c r="GJ19" s="523">
        <f>SUM(GJ5:GJ18)</f>
        <v>0</v>
      </c>
      <c r="GK19" s="524">
        <f>IF(GI19=0,0,GJ19/GI22)</f>
        <v>0</v>
      </c>
      <c r="GL19" s="523">
        <f>SUM(GL5:GL18)</f>
        <v>0</v>
      </c>
      <c r="GM19" s="524">
        <f>IF(GI19=0,0,GL19/GI22)</f>
        <v>0</v>
      </c>
      <c r="GN19" s="523">
        <f>SUM(GN5:GN18)</f>
        <v>0</v>
      </c>
      <c r="GO19" s="523">
        <f>SUM(GO5:GO18)</f>
        <v>0</v>
      </c>
      <c r="GP19" s="524">
        <f>IF(GN19=0,0,GO19/GN22)</f>
        <v>0</v>
      </c>
      <c r="GQ19" s="523">
        <f>SUM(GQ5:GQ18)</f>
        <v>0</v>
      </c>
      <c r="GR19" s="524">
        <f>IF(GN19=0,0,GQ19/GN22)</f>
        <v>0</v>
      </c>
      <c r="GS19" s="523">
        <f>SUM(GS5:GS18)</f>
        <v>0</v>
      </c>
      <c r="GT19" s="523">
        <f>SUM(GT5:GT18)</f>
        <v>0</v>
      </c>
      <c r="GU19" s="524">
        <f>IF(GS19=0,0,GT19/GS22)</f>
        <v>0</v>
      </c>
      <c r="GV19" s="523">
        <f>SUM(GV5:GV18)</f>
        <v>0</v>
      </c>
      <c r="GW19" s="524">
        <f>IF(GS19=0,0,GV19/GS22)</f>
        <v>0</v>
      </c>
      <c r="GX19" s="523">
        <f>SUM(GX5:GX18)</f>
        <v>0</v>
      </c>
      <c r="GY19" s="523">
        <f>SUM(GY5:GY18)</f>
        <v>0</v>
      </c>
      <c r="GZ19" s="524">
        <f>IF(GX19=0,0,GY19/GX22)</f>
        <v>0</v>
      </c>
      <c r="HA19" s="523">
        <f>SUM(HA5:HA18)</f>
        <v>0</v>
      </c>
      <c r="HB19" s="524">
        <f>IF(GX19=0,0,HA19/GX22)</f>
        <v>0</v>
      </c>
      <c r="HC19" s="523">
        <f>SUM(HC5:HC18)</f>
        <v>0</v>
      </c>
      <c r="HD19" s="523">
        <f>SUM(HD5:HD18)</f>
        <v>0</v>
      </c>
      <c r="HE19" s="524">
        <f>IF(HC19=0,0,HD19/HC22)</f>
        <v>0</v>
      </c>
      <c r="HF19" s="523">
        <f>SUM(HF5:HF18)</f>
        <v>0</v>
      </c>
      <c r="HG19" s="524">
        <f>IF(HC19=0,0,HF19/HC22)</f>
        <v>0</v>
      </c>
      <c r="HH19" s="523">
        <f>SUM(HH5:HH18)</f>
        <v>0</v>
      </c>
      <c r="HI19" s="523">
        <f>SUM(HI5:HI18)</f>
        <v>0</v>
      </c>
      <c r="HJ19" s="524">
        <f>IF(HH19=0,0,HI19/HH22)</f>
        <v>0</v>
      </c>
      <c r="HK19" s="523">
        <f>SUM(HK5:HK18)</f>
        <v>0</v>
      </c>
      <c r="HL19" s="524">
        <f>IF(HH19=0,0,HK19/HH22)</f>
        <v>0</v>
      </c>
      <c r="HM19" s="523">
        <f>SUM(HM5:HM18)</f>
        <v>40</v>
      </c>
      <c r="HN19" s="523">
        <f>SUM(HN5:HN18)</f>
        <v>0</v>
      </c>
      <c r="HO19" s="524">
        <f>IF(HM19=0,0,HN19/HM22)</f>
        <v>0</v>
      </c>
      <c r="HP19" s="523">
        <f>SUM(HP5:HP18)</f>
        <v>1</v>
      </c>
      <c r="HQ19" s="524">
        <f>IF(HM19=0,0,HP19/HM22)</f>
        <v>0.5</v>
      </c>
      <c r="HR19" s="523">
        <f>SUM(HR5:HR18)</f>
        <v>0</v>
      </c>
      <c r="HS19" s="523">
        <f>SUM(HS5:HS18)</f>
        <v>0</v>
      </c>
      <c r="HT19" s="524">
        <f>IF(HR19=0,0,HS19/HR22)</f>
        <v>0</v>
      </c>
      <c r="HU19" s="523">
        <f>SUM(HU5:HU18)</f>
        <v>0</v>
      </c>
      <c r="HV19" s="524">
        <f>IF(HR19=0,0,HU19/HR22)</f>
        <v>0</v>
      </c>
      <c r="HW19" s="523">
        <f>SUM(HW5:HW18)</f>
        <v>80</v>
      </c>
      <c r="HX19" s="523">
        <f>SUM(HX5:HX18)</f>
        <v>2</v>
      </c>
      <c r="HY19" s="524">
        <f>IF(HW19=0,0,HX19/HW22)</f>
        <v>0.5</v>
      </c>
      <c r="HZ19" s="523">
        <f>SUM(HZ5:HZ18)</f>
        <v>3</v>
      </c>
      <c r="IA19" s="524">
        <f>IF(HW19=0,0,HZ19/HW22)</f>
        <v>0.75</v>
      </c>
      <c r="IB19" s="523">
        <f>SUM(IB5:IB18)</f>
        <v>20</v>
      </c>
      <c r="IC19" s="523">
        <f>SUM(IC5:IC18)</f>
        <v>0</v>
      </c>
      <c r="ID19" s="524">
        <f>IF(IB19=0,0,IC19/IB22)</f>
        <v>0</v>
      </c>
      <c r="IE19" s="523">
        <f>SUM(IE5:IE18)</f>
        <v>0</v>
      </c>
      <c r="IF19" s="305">
        <f>IF(IB19=0,0,IE19/IB22)</f>
        <v>0</v>
      </c>
      <c r="IG19" s="1373"/>
      <c r="IH19" s="1374"/>
    </row>
    <row r="20" spans="2:242" ht="33" customHeight="1" x14ac:dyDescent="0.25">
      <c r="B20" s="306">
        <v>14</v>
      </c>
      <c r="C20" s="1399"/>
      <c r="D20" s="1382"/>
      <c r="E20" s="1383"/>
      <c r="F20" s="530" t="s">
        <v>389</v>
      </c>
      <c r="G20" s="307"/>
      <c r="H20" s="308"/>
      <c r="I20" s="309">
        <f>I19/B20</f>
        <v>0.23357142857142854</v>
      </c>
      <c r="J20" s="310">
        <f>J19/B20</f>
        <v>44.214285714285722</v>
      </c>
      <c r="K20" s="311">
        <f>K19/B20</f>
        <v>72.214285714285708</v>
      </c>
      <c r="L20" s="312">
        <f>L19/B20</f>
        <v>1444.2857142857142</v>
      </c>
      <c r="M20" s="533">
        <f>M19/B20</f>
        <v>1444.2857142857142</v>
      </c>
      <c r="N20" s="1212">
        <f>N19/122</f>
        <v>0.4344262295081967</v>
      </c>
      <c r="O20" s="1212">
        <f>O19/122</f>
        <v>3.581967213114754</v>
      </c>
      <c r="P20" s="314"/>
      <c r="Q20" s="1334" t="s">
        <v>390</v>
      </c>
      <c r="R20" s="315"/>
      <c r="S20" s="535">
        <f>S19/B20</f>
        <v>542.85714285714289</v>
      </c>
      <c r="T20" s="536"/>
      <c r="U20" s="536"/>
      <c r="V20" s="536"/>
      <c r="W20" s="536"/>
      <c r="X20" s="536">
        <f>X19/B20</f>
        <v>510</v>
      </c>
      <c r="Y20" s="536"/>
      <c r="Z20" s="536"/>
      <c r="AA20" s="536"/>
      <c r="AB20" s="536"/>
      <c r="AC20" s="536">
        <f>AC19/B20</f>
        <v>350</v>
      </c>
      <c r="AD20" s="536"/>
      <c r="AE20" s="536"/>
      <c r="AF20" s="536"/>
      <c r="AG20" s="536"/>
      <c r="AH20" s="536">
        <f>AH19/B20</f>
        <v>41.428571428571431</v>
      </c>
      <c r="AI20" s="536"/>
      <c r="AJ20" s="536"/>
      <c r="AK20" s="536"/>
      <c r="AL20" s="537"/>
      <c r="AM20" s="315"/>
      <c r="AN20" s="535">
        <f>AN19/B20</f>
        <v>1044.2857142857142</v>
      </c>
      <c r="AO20" s="536"/>
      <c r="AP20" s="536"/>
      <c r="AQ20" s="536"/>
      <c r="AR20" s="538"/>
      <c r="AS20" s="539">
        <f>AS19/B20</f>
        <v>320</v>
      </c>
      <c r="AT20" s="536"/>
      <c r="AU20" s="536"/>
      <c r="AV20" s="536"/>
      <c r="AW20" s="538"/>
      <c r="AX20" s="539">
        <f>AX19/B20</f>
        <v>7.1428571428571432</v>
      </c>
      <c r="AY20" s="536"/>
      <c r="AZ20" s="536"/>
      <c r="BA20" s="536"/>
      <c r="BB20" s="538"/>
      <c r="BC20" s="539">
        <f>BC19/B20</f>
        <v>0</v>
      </c>
      <c r="BD20" s="536"/>
      <c r="BE20" s="536"/>
      <c r="BF20" s="536"/>
      <c r="BG20" s="538"/>
      <c r="BH20" s="539">
        <f>BH19/B20</f>
        <v>62.857142857142854</v>
      </c>
      <c r="BI20" s="536"/>
      <c r="BJ20" s="536"/>
      <c r="BK20" s="536"/>
      <c r="BL20" s="538"/>
      <c r="BM20" s="539">
        <f>BM19/B20</f>
        <v>0</v>
      </c>
      <c r="BN20" s="536"/>
      <c r="BO20" s="536"/>
      <c r="BP20" s="536"/>
      <c r="BQ20" s="538"/>
      <c r="BR20" s="539">
        <f>BR19/B20</f>
        <v>0</v>
      </c>
      <c r="BS20" s="536"/>
      <c r="BT20" s="536"/>
      <c r="BU20" s="536"/>
      <c r="BV20" s="538"/>
      <c r="BW20" s="539">
        <f>BW19/B20</f>
        <v>10</v>
      </c>
      <c r="BX20" s="536"/>
      <c r="BY20" s="536"/>
      <c r="BZ20" s="536"/>
      <c r="CA20" s="537"/>
      <c r="CB20" s="315"/>
      <c r="CC20" s="535">
        <f>CC19/B20</f>
        <v>271.42857142857144</v>
      </c>
      <c r="CD20" s="536"/>
      <c r="CE20" s="536"/>
      <c r="CF20" s="536"/>
      <c r="CG20" s="536"/>
      <c r="CH20" s="536">
        <f>CH19/B20</f>
        <v>401.42857142857144</v>
      </c>
      <c r="CI20" s="536"/>
      <c r="CJ20" s="536"/>
      <c r="CK20" s="536"/>
      <c r="CL20" s="536"/>
      <c r="CM20" s="536">
        <f>CM19/B20</f>
        <v>335.71428571428572</v>
      </c>
      <c r="CN20" s="536"/>
      <c r="CO20" s="536"/>
      <c r="CP20" s="536"/>
      <c r="CQ20" s="536"/>
      <c r="CR20" s="536">
        <f>CR19/B20</f>
        <v>35.714285714285715</v>
      </c>
      <c r="CS20" s="536"/>
      <c r="CT20" s="536"/>
      <c r="CU20" s="538"/>
      <c r="CV20" s="540"/>
      <c r="CW20" s="541">
        <f>CW19/B20</f>
        <v>214.28571428571428</v>
      </c>
      <c r="CX20" s="536"/>
      <c r="CY20" s="536"/>
      <c r="CZ20" s="536"/>
      <c r="DA20" s="536"/>
      <c r="DB20" s="536">
        <f>DB19/B20</f>
        <v>97.142857142857139</v>
      </c>
      <c r="DC20" s="536"/>
      <c r="DD20" s="536"/>
      <c r="DE20" s="536"/>
      <c r="DF20" s="536"/>
      <c r="DG20" s="536">
        <f>DG19/B20</f>
        <v>4.2857142857142856</v>
      </c>
      <c r="DH20" s="536"/>
      <c r="DI20" s="536"/>
      <c r="DJ20" s="536"/>
      <c r="DK20" s="536"/>
      <c r="DL20" s="536">
        <f>DL19/B20</f>
        <v>4.2857142857142856</v>
      </c>
      <c r="DM20" s="536"/>
      <c r="DN20" s="536"/>
      <c r="DO20" s="538"/>
      <c r="DP20" s="540"/>
      <c r="DQ20" s="541">
        <f>DQ19/B20</f>
        <v>5.7142857142857144</v>
      </c>
      <c r="DR20" s="536"/>
      <c r="DS20" s="536"/>
      <c r="DT20" s="536"/>
      <c r="DU20" s="536"/>
      <c r="DV20" s="536">
        <f>DV19/B20</f>
        <v>1.4285714285714286</v>
      </c>
      <c r="DW20" s="536"/>
      <c r="DX20" s="536"/>
      <c r="DY20" s="536"/>
      <c r="DZ20" s="536"/>
      <c r="EA20" s="536">
        <f>EA19/B20</f>
        <v>0</v>
      </c>
      <c r="EB20" s="536"/>
      <c r="EC20" s="536"/>
      <c r="ED20" s="536"/>
      <c r="EE20" s="536"/>
      <c r="EF20" s="536">
        <f>EF19/B20</f>
        <v>0</v>
      </c>
      <c r="EG20" s="536"/>
      <c r="EH20" s="536"/>
      <c r="EI20" s="538"/>
      <c r="EJ20" s="540"/>
      <c r="EK20" s="541">
        <f>EK19/B20</f>
        <v>0</v>
      </c>
      <c r="EL20" s="536"/>
      <c r="EM20" s="536"/>
      <c r="EN20" s="536"/>
      <c r="EO20" s="536"/>
      <c r="EP20" s="536">
        <f>EP19/B20</f>
        <v>0</v>
      </c>
      <c r="EQ20" s="542"/>
      <c r="ER20" s="542"/>
      <c r="ES20" s="542"/>
      <c r="ET20" s="542"/>
      <c r="EU20" s="542">
        <f>EU19/B20</f>
        <v>0</v>
      </c>
      <c r="EV20" s="536"/>
      <c r="EW20" s="536"/>
      <c r="EX20" s="536"/>
      <c r="EY20" s="536"/>
      <c r="EZ20" s="536">
        <f>EZ19/B20</f>
        <v>0</v>
      </c>
      <c r="FA20" s="536"/>
      <c r="FB20" s="536"/>
      <c r="FC20" s="538"/>
      <c r="FD20" s="540"/>
      <c r="FE20" s="541">
        <f>FE19/B20</f>
        <v>48.571428571428569</v>
      </c>
      <c r="FF20" s="536"/>
      <c r="FG20" s="536"/>
      <c r="FH20" s="536"/>
      <c r="FI20" s="536"/>
      <c r="FJ20" s="536">
        <f>FJ19/B20</f>
        <v>10</v>
      </c>
      <c r="FK20" s="536"/>
      <c r="FL20" s="536"/>
      <c r="FM20" s="536"/>
      <c r="FN20" s="536"/>
      <c r="FO20" s="536">
        <f>FO19/B20</f>
        <v>4.2857142857142856</v>
      </c>
      <c r="FP20" s="536"/>
      <c r="FQ20" s="536"/>
      <c r="FR20" s="536"/>
      <c r="FS20" s="536"/>
      <c r="FT20" s="536">
        <f>FT19/B20</f>
        <v>0</v>
      </c>
      <c r="FU20" s="536"/>
      <c r="FV20" s="536"/>
      <c r="FW20" s="538"/>
      <c r="FX20" s="540"/>
      <c r="FY20" s="541">
        <f>FY19/B20</f>
        <v>0</v>
      </c>
      <c r="FZ20" s="536"/>
      <c r="GA20" s="536"/>
      <c r="GB20" s="536"/>
      <c r="GC20" s="536"/>
      <c r="GD20" s="536">
        <f>GD19/B20</f>
        <v>0</v>
      </c>
      <c r="GE20" s="542"/>
      <c r="GF20" s="542"/>
      <c r="GG20" s="542"/>
      <c r="GH20" s="542"/>
      <c r="GI20" s="542">
        <f>GI19/B20</f>
        <v>0</v>
      </c>
      <c r="GJ20" s="536"/>
      <c r="GK20" s="536"/>
      <c r="GL20" s="536"/>
      <c r="GM20" s="536"/>
      <c r="GN20" s="536">
        <f>GN19/B20</f>
        <v>0</v>
      </c>
      <c r="GO20" s="536"/>
      <c r="GP20" s="536"/>
      <c r="GQ20" s="538"/>
      <c r="GR20" s="543"/>
      <c r="GS20" s="544">
        <f>GS19/B20</f>
        <v>0</v>
      </c>
      <c r="GT20" s="536"/>
      <c r="GU20" s="536"/>
      <c r="GV20" s="536"/>
      <c r="GW20" s="536"/>
      <c r="GX20" s="536">
        <f>GX19/B20</f>
        <v>0</v>
      </c>
      <c r="GY20" s="536"/>
      <c r="GZ20" s="536"/>
      <c r="HA20" s="536"/>
      <c r="HB20" s="536"/>
      <c r="HC20" s="536">
        <f>HC19/B20</f>
        <v>0</v>
      </c>
      <c r="HD20" s="536"/>
      <c r="HE20" s="536"/>
      <c r="HF20" s="536"/>
      <c r="HG20" s="536"/>
      <c r="HH20" s="536">
        <f>HH19/B20</f>
        <v>0</v>
      </c>
      <c r="HI20" s="536"/>
      <c r="HJ20" s="536"/>
      <c r="HK20" s="536"/>
      <c r="HL20" s="545"/>
      <c r="HM20" s="541">
        <f>HM19/B20</f>
        <v>2.8571428571428572</v>
      </c>
      <c r="HN20" s="536"/>
      <c r="HO20" s="536"/>
      <c r="HP20" s="536"/>
      <c r="HQ20" s="536"/>
      <c r="HR20" s="536">
        <f>HR19/B20</f>
        <v>0</v>
      </c>
      <c r="HS20" s="536"/>
      <c r="HT20" s="536"/>
      <c r="HU20" s="536"/>
      <c r="HV20" s="536"/>
      <c r="HW20" s="536">
        <f>HW19/B20</f>
        <v>5.7142857142857144</v>
      </c>
      <c r="HX20" s="542"/>
      <c r="HY20" s="542"/>
      <c r="HZ20" s="542"/>
      <c r="IA20" s="546"/>
      <c r="IB20" s="539">
        <f>IB19/B20</f>
        <v>1.4285714285714286</v>
      </c>
      <c r="IC20" s="542"/>
      <c r="ID20" s="542"/>
      <c r="IE20" s="546"/>
      <c r="IF20" s="329"/>
      <c r="IG20" s="1332"/>
      <c r="IH20" s="1333"/>
    </row>
    <row r="21" spans="2:242" ht="33" customHeight="1" x14ac:dyDescent="0.25">
      <c r="B21" s="377"/>
      <c r="C21" s="1376"/>
      <c r="D21" s="1376"/>
      <c r="E21" s="1377"/>
      <c r="F21" s="549"/>
      <c r="G21" s="332"/>
      <c r="H21" s="333"/>
      <c r="I21" s="334"/>
      <c r="J21" s="335"/>
      <c r="K21" s="336"/>
      <c r="L21" s="337"/>
      <c r="M21" s="338" t="s">
        <v>392</v>
      </c>
      <c r="N21" s="693">
        <f>N19/K19</f>
        <v>5.2423343224530169E-2</v>
      </c>
      <c r="O21" s="296">
        <f>O19/K19</f>
        <v>0.43224530168150344</v>
      </c>
      <c r="P21" s="339"/>
      <c r="Q21" s="1335"/>
      <c r="R21" s="340"/>
      <c r="S21" s="1361">
        <f>SUM(S20:AL20)</f>
        <v>1444.2857142857142</v>
      </c>
      <c r="T21" s="1362"/>
      <c r="U21" s="1362"/>
      <c r="V21" s="1362"/>
      <c r="W21" s="1362"/>
      <c r="X21" s="1363"/>
      <c r="Y21" s="1362"/>
      <c r="Z21" s="1362"/>
      <c r="AA21" s="1362"/>
      <c r="AB21" s="1362"/>
      <c r="AC21" s="1363"/>
      <c r="AD21" s="1362"/>
      <c r="AE21" s="1362"/>
      <c r="AF21" s="1362"/>
      <c r="AG21" s="1362"/>
      <c r="AH21" s="1363"/>
      <c r="AI21" s="1364"/>
      <c r="AJ21" s="1364"/>
      <c r="AK21" s="1364"/>
      <c r="AL21" s="1365"/>
      <c r="AM21" s="342"/>
      <c r="AN21" s="1371">
        <f>SUM(AN20:CA20)</f>
        <v>1444.2857142857142</v>
      </c>
      <c r="AO21" s="1357"/>
      <c r="AP21" s="1357"/>
      <c r="AQ21" s="1357"/>
      <c r="AR21" s="1357"/>
      <c r="AS21" s="1357"/>
      <c r="AT21" s="1357"/>
      <c r="AU21" s="1357"/>
      <c r="AV21" s="1357"/>
      <c r="AW21" s="1357"/>
      <c r="AX21" s="1357"/>
      <c r="AY21" s="1357"/>
      <c r="AZ21" s="1357"/>
      <c r="BA21" s="1357"/>
      <c r="BB21" s="1357"/>
      <c r="BC21" s="1357"/>
      <c r="BD21" s="1357"/>
      <c r="BE21" s="1357"/>
      <c r="BF21" s="1357"/>
      <c r="BG21" s="1357"/>
      <c r="BH21" s="1357"/>
      <c r="BI21" s="1357"/>
      <c r="BJ21" s="1357"/>
      <c r="BK21" s="1357"/>
      <c r="BL21" s="1357"/>
      <c r="BM21" s="1357"/>
      <c r="BN21" s="1357"/>
      <c r="BO21" s="1357"/>
      <c r="BP21" s="1357"/>
      <c r="BQ21" s="1357"/>
      <c r="BR21" s="1357"/>
      <c r="BS21" s="1357"/>
      <c r="BT21" s="1357"/>
      <c r="BU21" s="1357"/>
      <c r="BV21" s="1357"/>
      <c r="BW21" s="1357"/>
      <c r="BX21" s="1357"/>
      <c r="BY21" s="1357"/>
      <c r="BZ21" s="1357"/>
      <c r="CA21" s="1372"/>
      <c r="CB21" s="342"/>
      <c r="CC21" s="1370">
        <f>SUM(CC20:CV20)</f>
        <v>1044.2857142857144</v>
      </c>
      <c r="CD21" s="1355"/>
      <c r="CE21" s="1355"/>
      <c r="CF21" s="1355"/>
      <c r="CG21" s="1355"/>
      <c r="CH21" s="1356"/>
      <c r="CI21" s="1355"/>
      <c r="CJ21" s="1355"/>
      <c r="CK21" s="1355"/>
      <c r="CL21" s="1355"/>
      <c r="CM21" s="1356"/>
      <c r="CN21" s="1355"/>
      <c r="CO21" s="1355"/>
      <c r="CP21" s="1355"/>
      <c r="CQ21" s="1355"/>
      <c r="CR21" s="1356"/>
      <c r="CS21" s="1357"/>
      <c r="CT21" s="1357"/>
      <c r="CU21" s="1357"/>
      <c r="CV21" s="1358"/>
      <c r="CW21" s="1384">
        <f>SUM(CW20:DP20)</f>
        <v>320</v>
      </c>
      <c r="CX21" s="1362"/>
      <c r="CY21" s="1362"/>
      <c r="CZ21" s="1362"/>
      <c r="DA21" s="1362"/>
      <c r="DB21" s="1385"/>
      <c r="DC21" s="1362"/>
      <c r="DD21" s="1362"/>
      <c r="DE21" s="1362"/>
      <c r="DF21" s="1362"/>
      <c r="DG21" s="1385"/>
      <c r="DH21" s="1362"/>
      <c r="DI21" s="1362"/>
      <c r="DJ21" s="1362"/>
      <c r="DK21" s="1362"/>
      <c r="DL21" s="1385"/>
      <c r="DM21" s="1363"/>
      <c r="DN21" s="1363"/>
      <c r="DO21" s="1363"/>
      <c r="DP21" s="1358"/>
      <c r="DQ21" s="1354">
        <f>SUM(DQ20:EJ20)</f>
        <v>7.1428571428571432</v>
      </c>
      <c r="DR21" s="1355"/>
      <c r="DS21" s="1355"/>
      <c r="DT21" s="1355"/>
      <c r="DU21" s="1355"/>
      <c r="DV21" s="1356"/>
      <c r="DW21" s="1355"/>
      <c r="DX21" s="1355"/>
      <c r="DY21" s="1355"/>
      <c r="DZ21" s="1355"/>
      <c r="EA21" s="1356"/>
      <c r="EB21" s="1355"/>
      <c r="EC21" s="1355"/>
      <c r="ED21" s="1355"/>
      <c r="EE21" s="1355"/>
      <c r="EF21" s="1356"/>
      <c r="EG21" s="1357"/>
      <c r="EH21" s="1357"/>
      <c r="EI21" s="1357"/>
      <c r="EJ21" s="1358"/>
      <c r="EK21" s="1384">
        <f>SUM(EK20:FD20)</f>
        <v>0</v>
      </c>
      <c r="EL21" s="1362"/>
      <c r="EM21" s="1362"/>
      <c r="EN21" s="1362"/>
      <c r="EO21" s="1362"/>
      <c r="EP21" s="1385"/>
      <c r="EQ21" s="1362"/>
      <c r="ER21" s="1362"/>
      <c r="ES21" s="1362"/>
      <c r="ET21" s="1362"/>
      <c r="EU21" s="1385"/>
      <c r="EV21" s="1362"/>
      <c r="EW21" s="1362"/>
      <c r="EX21" s="1362"/>
      <c r="EY21" s="1362"/>
      <c r="EZ21" s="1385"/>
      <c r="FA21" s="1363"/>
      <c r="FB21" s="1363"/>
      <c r="FC21" s="1363"/>
      <c r="FD21" s="1386"/>
      <c r="FE21" s="1354">
        <f>SUM(FE20:FX20)</f>
        <v>62.857142857142854</v>
      </c>
      <c r="FF21" s="1355"/>
      <c r="FG21" s="1355"/>
      <c r="FH21" s="1355"/>
      <c r="FI21" s="1355"/>
      <c r="FJ21" s="1356"/>
      <c r="FK21" s="1355"/>
      <c r="FL21" s="1355"/>
      <c r="FM21" s="1355"/>
      <c r="FN21" s="1355"/>
      <c r="FO21" s="1356"/>
      <c r="FP21" s="1355"/>
      <c r="FQ21" s="1355"/>
      <c r="FR21" s="1355"/>
      <c r="FS21" s="1355"/>
      <c r="FT21" s="1356"/>
      <c r="FU21" s="1357"/>
      <c r="FV21" s="1357"/>
      <c r="FW21" s="1357"/>
      <c r="FX21" s="1358"/>
      <c r="FY21" s="1384">
        <f>SUM(FY20:GR20)</f>
        <v>0</v>
      </c>
      <c r="FZ21" s="1362"/>
      <c r="GA21" s="1362"/>
      <c r="GB21" s="1362"/>
      <c r="GC21" s="1362"/>
      <c r="GD21" s="1385"/>
      <c r="GE21" s="1362"/>
      <c r="GF21" s="1362"/>
      <c r="GG21" s="1362"/>
      <c r="GH21" s="1362"/>
      <c r="GI21" s="1385"/>
      <c r="GJ21" s="1362"/>
      <c r="GK21" s="1362"/>
      <c r="GL21" s="1362"/>
      <c r="GM21" s="1362"/>
      <c r="GN21" s="1385"/>
      <c r="GO21" s="1357"/>
      <c r="GP21" s="1357"/>
      <c r="GQ21" s="1357"/>
      <c r="GR21" s="1386"/>
      <c r="GS21" s="1384">
        <f>SUM(GS20:HL20)</f>
        <v>0</v>
      </c>
      <c r="GT21" s="1362"/>
      <c r="GU21" s="1362"/>
      <c r="GV21" s="1362"/>
      <c r="GW21" s="1362"/>
      <c r="GX21" s="1385"/>
      <c r="GY21" s="1362"/>
      <c r="GZ21" s="1362"/>
      <c r="HA21" s="1362"/>
      <c r="HB21" s="1362"/>
      <c r="HC21" s="1385"/>
      <c r="HD21" s="1362"/>
      <c r="HE21" s="1362"/>
      <c r="HF21" s="1362"/>
      <c r="HG21" s="1362"/>
      <c r="HH21" s="1385"/>
      <c r="HI21" s="1363"/>
      <c r="HJ21" s="1363"/>
      <c r="HK21" s="1363"/>
      <c r="HL21" s="1358"/>
      <c r="HM21" s="1384">
        <f>SUM(HM20:IF20)</f>
        <v>10</v>
      </c>
      <c r="HN21" s="1362"/>
      <c r="HO21" s="1362"/>
      <c r="HP21" s="1362"/>
      <c r="HQ21" s="1362"/>
      <c r="HR21" s="1385"/>
      <c r="HS21" s="1362"/>
      <c r="HT21" s="1362"/>
      <c r="HU21" s="1362"/>
      <c r="HV21" s="1362"/>
      <c r="HW21" s="1385"/>
      <c r="HX21" s="1362"/>
      <c r="HY21" s="1362"/>
      <c r="HZ21" s="1362"/>
      <c r="IA21" s="1362"/>
      <c r="IB21" s="1385"/>
      <c r="IC21" s="1357"/>
      <c r="ID21" s="1357"/>
      <c r="IE21" s="1357"/>
      <c r="IF21" s="1298"/>
      <c r="IG21" s="1332"/>
      <c r="IH21" s="1333"/>
    </row>
    <row r="22" spans="2:242" ht="33" customHeight="1" x14ac:dyDescent="0.25">
      <c r="B22" s="377"/>
      <c r="C22" s="1379"/>
      <c r="D22" s="1379"/>
      <c r="E22" s="556"/>
      <c r="F22" s="1308" t="s">
        <v>394</v>
      </c>
      <c r="G22" s="332"/>
      <c r="H22" s="347"/>
      <c r="I22" s="348"/>
      <c r="J22" s="349"/>
      <c r="K22" s="350"/>
      <c r="L22" s="351"/>
      <c r="M22" s="350"/>
      <c r="N22" s="352"/>
      <c r="O22" s="352"/>
      <c r="P22" s="353"/>
      <c r="Q22" s="1308" t="s">
        <v>394</v>
      </c>
      <c r="R22" s="689"/>
      <c r="S22" s="360">
        <f>((SUM(S5:S18)/20))</f>
        <v>380</v>
      </c>
      <c r="T22" s="357"/>
      <c r="U22" s="357"/>
      <c r="V22" s="357"/>
      <c r="W22" s="357"/>
      <c r="X22" s="360">
        <f>((SUM(X5:X18)/20))</f>
        <v>357</v>
      </c>
      <c r="Y22" s="357"/>
      <c r="Z22" s="357"/>
      <c r="AA22" s="357"/>
      <c r="AB22" s="357"/>
      <c r="AC22" s="360">
        <f>((SUM(AC5:AC18)/20))</f>
        <v>245</v>
      </c>
      <c r="AD22" s="357"/>
      <c r="AE22" s="357"/>
      <c r="AF22" s="357"/>
      <c r="AG22" s="357"/>
      <c r="AH22" s="361">
        <f>((SUM(AH5:AH18)/20))</f>
        <v>29</v>
      </c>
      <c r="AI22" s="362"/>
      <c r="AJ22" s="362"/>
      <c r="AK22" s="362"/>
      <c r="AL22" s="363"/>
      <c r="AM22" s="364"/>
      <c r="AN22" s="361">
        <f>((SUM(AN5:AN18)/20))</f>
        <v>731</v>
      </c>
      <c r="AO22" s="362"/>
      <c r="AP22" s="362"/>
      <c r="AQ22" s="362"/>
      <c r="AR22" s="365"/>
      <c r="AS22" s="361">
        <f>((SUM(AS5:AS18)/20))</f>
        <v>224</v>
      </c>
      <c r="AT22" s="362"/>
      <c r="AU22" s="362"/>
      <c r="AV22" s="362"/>
      <c r="AW22" s="365"/>
      <c r="AX22" s="361">
        <f>((SUM(AX5:AX18)/20))</f>
        <v>5</v>
      </c>
      <c r="AY22" s="362"/>
      <c r="AZ22" s="362"/>
      <c r="BA22" s="362"/>
      <c r="BB22" s="365"/>
      <c r="BC22" s="361">
        <f>((SUM(BC5:BC18)/20))</f>
        <v>0</v>
      </c>
      <c r="BD22" s="362"/>
      <c r="BE22" s="362"/>
      <c r="BF22" s="362"/>
      <c r="BG22" s="365"/>
      <c r="BH22" s="361">
        <f>((SUM(BH5:BH18)/20))</f>
        <v>44</v>
      </c>
      <c r="BI22" s="362"/>
      <c r="BJ22" s="362"/>
      <c r="BK22" s="362"/>
      <c r="BL22" s="365"/>
      <c r="BM22" s="361">
        <f>((SUM(BM5:BM18)/20))</f>
        <v>0</v>
      </c>
      <c r="BN22" s="362"/>
      <c r="BO22" s="362"/>
      <c r="BP22" s="362"/>
      <c r="BQ22" s="365"/>
      <c r="BR22" s="361">
        <f>((SUM(BR5:BR18)/20))</f>
        <v>0</v>
      </c>
      <c r="BS22" s="362"/>
      <c r="BT22" s="362"/>
      <c r="BU22" s="362"/>
      <c r="BV22" s="365"/>
      <c r="BW22" s="361">
        <f>((SUM(BW5:BW18)/20))</f>
        <v>7</v>
      </c>
      <c r="BX22" s="362"/>
      <c r="BY22" s="362"/>
      <c r="BZ22" s="362"/>
      <c r="CA22" s="363"/>
      <c r="CB22" s="364"/>
      <c r="CC22" s="360">
        <f>((SUM(CC5:CC18)/20))</f>
        <v>190</v>
      </c>
      <c r="CD22" s="357"/>
      <c r="CE22" s="357"/>
      <c r="CF22" s="357"/>
      <c r="CG22" s="357"/>
      <c r="CH22" s="361">
        <f>((SUM(CH5:CH18)/20))</f>
        <v>281</v>
      </c>
      <c r="CI22" s="362"/>
      <c r="CJ22" s="362"/>
      <c r="CK22" s="362"/>
      <c r="CL22" s="365"/>
      <c r="CM22" s="361">
        <f>((SUM(CM5:CM18)/20))</f>
        <v>235</v>
      </c>
      <c r="CN22" s="362"/>
      <c r="CO22" s="362"/>
      <c r="CP22" s="362"/>
      <c r="CQ22" s="365"/>
      <c r="CR22" s="361">
        <f>((SUM(CR5:CR18)/20))</f>
        <v>25</v>
      </c>
      <c r="CS22" s="362"/>
      <c r="CT22" s="362"/>
      <c r="CU22" s="362"/>
      <c r="CV22" s="365"/>
      <c r="CW22" s="360">
        <f>((SUM(CW5:CW18)/20))</f>
        <v>150</v>
      </c>
      <c r="CX22" s="357"/>
      <c r="CY22" s="357"/>
      <c r="CZ22" s="357"/>
      <c r="DA22" s="357"/>
      <c r="DB22" s="361">
        <f>((SUM(DB5:DB18)/20))</f>
        <v>68</v>
      </c>
      <c r="DC22" s="362"/>
      <c r="DD22" s="362"/>
      <c r="DE22" s="362"/>
      <c r="DF22" s="365"/>
      <c r="DG22" s="361">
        <f>((SUM(DG5:DG18)/20))</f>
        <v>3</v>
      </c>
      <c r="DH22" s="362"/>
      <c r="DI22" s="362"/>
      <c r="DJ22" s="362"/>
      <c r="DK22" s="365"/>
      <c r="DL22" s="361">
        <f>((SUM(DL5:DL18)/20))</f>
        <v>3</v>
      </c>
      <c r="DM22" s="362"/>
      <c r="DN22" s="362"/>
      <c r="DO22" s="362"/>
      <c r="DP22" s="690"/>
      <c r="DQ22" s="360">
        <f>((SUM(DQ5:DQ18)/20))</f>
        <v>4</v>
      </c>
      <c r="DR22" s="357"/>
      <c r="DS22" s="357"/>
      <c r="DT22" s="357"/>
      <c r="DU22" s="357"/>
      <c r="DV22" s="361">
        <f>((SUM(DV5:DV18)/20))</f>
        <v>1</v>
      </c>
      <c r="DW22" s="362"/>
      <c r="DX22" s="362"/>
      <c r="DY22" s="362"/>
      <c r="DZ22" s="365"/>
      <c r="EA22" s="361">
        <f>((SUM(EA5:EA18)/20))</f>
        <v>0</v>
      </c>
      <c r="EB22" s="362"/>
      <c r="EC22" s="362"/>
      <c r="ED22" s="362"/>
      <c r="EE22" s="365"/>
      <c r="EF22" s="361">
        <f>((SUM(EF5:EF18)/20))</f>
        <v>0</v>
      </c>
      <c r="EG22" s="362"/>
      <c r="EH22" s="362"/>
      <c r="EI22" s="362"/>
      <c r="EJ22" s="365"/>
      <c r="EK22" s="360">
        <f>((SUM(EK5:EK18)/20))</f>
        <v>0</v>
      </c>
      <c r="EL22" s="357"/>
      <c r="EM22" s="357"/>
      <c r="EN22" s="357"/>
      <c r="EO22" s="357"/>
      <c r="EP22" s="361">
        <f>((SUM(EP5:EP18)/20))</f>
        <v>0</v>
      </c>
      <c r="EQ22" s="362"/>
      <c r="ER22" s="362"/>
      <c r="ES22" s="362"/>
      <c r="ET22" s="365"/>
      <c r="EU22" s="361">
        <f>((SUM(EU5:EU18)/20))</f>
        <v>0</v>
      </c>
      <c r="EV22" s="362"/>
      <c r="EW22" s="362"/>
      <c r="EX22" s="362"/>
      <c r="EY22" s="365"/>
      <c r="EZ22" s="361">
        <f>((SUM(EZ5:EZ18)/20))</f>
        <v>0</v>
      </c>
      <c r="FA22" s="362"/>
      <c r="FB22" s="362"/>
      <c r="FC22" s="362"/>
      <c r="FD22" s="365"/>
      <c r="FE22" s="360">
        <f>((SUM(FE5:FE18)/20))</f>
        <v>34</v>
      </c>
      <c r="FF22" s="357"/>
      <c r="FG22" s="357"/>
      <c r="FH22" s="357"/>
      <c r="FI22" s="357"/>
      <c r="FJ22" s="361">
        <f>((SUM(FJ5:FJ18)/20))</f>
        <v>7</v>
      </c>
      <c r="FK22" s="362"/>
      <c r="FL22" s="362"/>
      <c r="FM22" s="362"/>
      <c r="FN22" s="365"/>
      <c r="FO22" s="361">
        <f>((SUM(FO5:FO18)/20))</f>
        <v>3</v>
      </c>
      <c r="FP22" s="362"/>
      <c r="FQ22" s="362"/>
      <c r="FR22" s="362"/>
      <c r="FS22" s="365"/>
      <c r="FT22" s="361">
        <f>((SUM(FT5:FT18)/20))</f>
        <v>0</v>
      </c>
      <c r="FU22" s="362"/>
      <c r="FV22" s="362"/>
      <c r="FW22" s="362"/>
      <c r="FX22" s="690"/>
      <c r="FY22" s="360">
        <f>((SUM(FY5:FY18)/20))</f>
        <v>0</v>
      </c>
      <c r="FZ22" s="357"/>
      <c r="GA22" s="357"/>
      <c r="GB22" s="357"/>
      <c r="GC22" s="357"/>
      <c r="GD22" s="361">
        <f>((SUM(GD5:GD18)/20))</f>
        <v>0</v>
      </c>
      <c r="GE22" s="362"/>
      <c r="GF22" s="362"/>
      <c r="GG22" s="362"/>
      <c r="GH22" s="365"/>
      <c r="GI22" s="361">
        <f>((SUM(GI5:GI18)/20))</f>
        <v>0</v>
      </c>
      <c r="GJ22" s="362"/>
      <c r="GK22" s="362"/>
      <c r="GL22" s="362"/>
      <c r="GM22" s="365"/>
      <c r="GN22" s="361">
        <f>((SUM(GN5:GN18)/20))</f>
        <v>0</v>
      </c>
      <c r="GO22" s="362"/>
      <c r="GP22" s="362"/>
      <c r="GQ22" s="362"/>
      <c r="GR22" s="365"/>
      <c r="GS22" s="360">
        <f>((SUM(GS5:GS18)/20))</f>
        <v>0</v>
      </c>
      <c r="GT22" s="357"/>
      <c r="GU22" s="357"/>
      <c r="GV22" s="357"/>
      <c r="GW22" s="357"/>
      <c r="GX22" s="361">
        <f>((SUM(GX5:GX18)/20))</f>
        <v>0</v>
      </c>
      <c r="GY22" s="362"/>
      <c r="GZ22" s="362"/>
      <c r="HA22" s="362"/>
      <c r="HB22" s="365"/>
      <c r="HC22" s="361">
        <f>((SUM(HC5:HC18)/20))</f>
        <v>0</v>
      </c>
      <c r="HD22" s="362"/>
      <c r="HE22" s="362"/>
      <c r="HF22" s="362"/>
      <c r="HG22" s="365"/>
      <c r="HH22" s="361">
        <f>((SUM(HH5:HH18)/20))</f>
        <v>0</v>
      </c>
      <c r="HI22" s="362"/>
      <c r="HJ22" s="362"/>
      <c r="HK22" s="362"/>
      <c r="HL22" s="690"/>
      <c r="HM22" s="360">
        <f>((SUM(HM5:HM18)/20))</f>
        <v>2</v>
      </c>
      <c r="HN22" s="357"/>
      <c r="HO22" s="357"/>
      <c r="HP22" s="357"/>
      <c r="HQ22" s="357"/>
      <c r="HR22" s="361">
        <f>((SUM(HR5:HR18)/20))</f>
        <v>0</v>
      </c>
      <c r="HS22" s="362"/>
      <c r="HT22" s="362"/>
      <c r="HU22" s="362"/>
      <c r="HV22" s="365"/>
      <c r="HW22" s="361">
        <f>((SUM(HW5:HW18)/20))</f>
        <v>4</v>
      </c>
      <c r="HX22" s="362"/>
      <c r="HY22" s="362"/>
      <c r="HZ22" s="362"/>
      <c r="IA22" s="365"/>
      <c r="IB22" s="361">
        <f>((SUM(IB5:IB18)/20))</f>
        <v>1</v>
      </c>
      <c r="IC22" s="362"/>
      <c r="ID22" s="362"/>
      <c r="IE22" s="362"/>
      <c r="IF22" s="370"/>
      <c r="IG22" s="1338"/>
      <c r="IH22" s="1339"/>
    </row>
    <row r="23" spans="2:242" ht="33" customHeight="1" x14ac:dyDescent="0.25">
      <c r="B23" s="377"/>
      <c r="C23" s="1379"/>
      <c r="D23" s="1379"/>
      <c r="E23" s="1390"/>
      <c r="F23" s="1309"/>
      <c r="G23" s="332"/>
      <c r="H23" s="347"/>
      <c r="I23" s="348"/>
      <c r="J23" s="349"/>
      <c r="K23" s="350"/>
      <c r="L23" s="351"/>
      <c r="M23" s="350"/>
      <c r="N23" s="374"/>
      <c r="O23" s="374"/>
      <c r="P23" s="353"/>
      <c r="Q23" s="1314"/>
      <c r="R23" s="375"/>
      <c r="S23" s="1369">
        <f>SUM(S22:AL22)</f>
        <v>1011</v>
      </c>
      <c r="T23" s="1266"/>
      <c r="U23" s="1266"/>
      <c r="V23" s="1266"/>
      <c r="W23" s="1266"/>
      <c r="X23" s="1268"/>
      <c r="Y23" s="1266"/>
      <c r="Z23" s="1266"/>
      <c r="AA23" s="1266"/>
      <c r="AB23" s="1266"/>
      <c r="AC23" s="1268"/>
      <c r="AD23" s="1266"/>
      <c r="AE23" s="1266"/>
      <c r="AF23" s="1266"/>
      <c r="AG23" s="1266"/>
      <c r="AH23" s="1268"/>
      <c r="AI23" s="1269"/>
      <c r="AJ23" s="1269"/>
      <c r="AK23" s="1269"/>
      <c r="AL23" s="1270"/>
      <c r="AM23" s="342"/>
      <c r="AN23" s="1303">
        <f>SUM(AN22:CA22)</f>
        <v>1011</v>
      </c>
      <c r="AO23" s="1268"/>
      <c r="AP23" s="1268"/>
      <c r="AQ23" s="1268"/>
      <c r="AR23" s="1268"/>
      <c r="AS23" s="1268"/>
      <c r="AT23" s="1268"/>
      <c r="AU23" s="1268"/>
      <c r="AV23" s="1268"/>
      <c r="AW23" s="1268"/>
      <c r="AX23" s="1268"/>
      <c r="AY23" s="1268"/>
      <c r="AZ23" s="1268"/>
      <c r="BA23" s="1268"/>
      <c r="BB23" s="1268"/>
      <c r="BC23" s="1268"/>
      <c r="BD23" s="1268"/>
      <c r="BE23" s="1268"/>
      <c r="BF23" s="1268"/>
      <c r="BG23" s="1268"/>
      <c r="BH23" s="1268"/>
      <c r="BI23" s="1268"/>
      <c r="BJ23" s="1268"/>
      <c r="BK23" s="1268"/>
      <c r="BL23" s="1268"/>
      <c r="BM23" s="1268"/>
      <c r="BN23" s="1268"/>
      <c r="BO23" s="1268"/>
      <c r="BP23" s="1268"/>
      <c r="BQ23" s="1268"/>
      <c r="BR23" s="1268"/>
      <c r="BS23" s="1268"/>
      <c r="BT23" s="1268"/>
      <c r="BU23" s="1268"/>
      <c r="BV23" s="1268"/>
      <c r="BW23" s="1268"/>
      <c r="BX23" s="1268"/>
      <c r="BY23" s="1268"/>
      <c r="BZ23" s="1268"/>
      <c r="CA23" s="1270"/>
      <c r="CB23" s="342"/>
      <c r="CC23" s="1289">
        <f>SUM(CC22:CV22)</f>
        <v>731</v>
      </c>
      <c r="CD23" s="1290"/>
      <c r="CE23" s="1290"/>
      <c r="CF23" s="1290"/>
      <c r="CG23" s="1290"/>
      <c r="CH23" s="1291"/>
      <c r="CI23" s="1290"/>
      <c r="CJ23" s="1290"/>
      <c r="CK23" s="1290"/>
      <c r="CL23" s="1290"/>
      <c r="CM23" s="1291"/>
      <c r="CN23" s="1290"/>
      <c r="CO23" s="1290"/>
      <c r="CP23" s="1290"/>
      <c r="CQ23" s="1290"/>
      <c r="CR23" s="1291"/>
      <c r="CS23" s="1291"/>
      <c r="CT23" s="1291"/>
      <c r="CU23" s="1291"/>
      <c r="CV23" s="1295"/>
      <c r="CW23" s="1289">
        <f>SUM(CV22:DL22)</f>
        <v>224</v>
      </c>
      <c r="CX23" s="1290"/>
      <c r="CY23" s="1290"/>
      <c r="CZ23" s="1290"/>
      <c r="DA23" s="1290"/>
      <c r="DB23" s="1291"/>
      <c r="DC23" s="1290"/>
      <c r="DD23" s="1290"/>
      <c r="DE23" s="1290"/>
      <c r="DF23" s="1290"/>
      <c r="DG23" s="1291"/>
      <c r="DH23" s="1290"/>
      <c r="DI23" s="1290"/>
      <c r="DJ23" s="1290"/>
      <c r="DK23" s="1290"/>
      <c r="DL23" s="1291"/>
      <c r="DM23" s="1291"/>
      <c r="DN23" s="1291"/>
      <c r="DO23" s="1291"/>
      <c r="DP23" s="1295"/>
      <c r="DQ23" s="1293">
        <f>SUM(DQ22:EJ22)</f>
        <v>5</v>
      </c>
      <c r="DR23" s="1290"/>
      <c r="DS23" s="1290"/>
      <c r="DT23" s="1290"/>
      <c r="DU23" s="1290"/>
      <c r="DV23" s="1291"/>
      <c r="DW23" s="1290"/>
      <c r="DX23" s="1290"/>
      <c r="DY23" s="1290"/>
      <c r="DZ23" s="1290"/>
      <c r="EA23" s="1291"/>
      <c r="EB23" s="1290"/>
      <c r="EC23" s="1290"/>
      <c r="ED23" s="1290"/>
      <c r="EE23" s="1290"/>
      <c r="EF23" s="1291"/>
      <c r="EG23" s="1294"/>
      <c r="EH23" s="1294"/>
      <c r="EI23" s="1294"/>
      <c r="EJ23" s="1295"/>
      <c r="EK23" s="1293">
        <f>SUM(EK22:FD22)</f>
        <v>0</v>
      </c>
      <c r="EL23" s="1290"/>
      <c r="EM23" s="1290"/>
      <c r="EN23" s="1290"/>
      <c r="EO23" s="1290"/>
      <c r="EP23" s="1291"/>
      <c r="EQ23" s="1290"/>
      <c r="ER23" s="1290"/>
      <c r="ES23" s="1290"/>
      <c r="ET23" s="1290"/>
      <c r="EU23" s="1291"/>
      <c r="EV23" s="1290"/>
      <c r="EW23" s="1290"/>
      <c r="EX23" s="1290"/>
      <c r="EY23" s="1290"/>
      <c r="EZ23" s="1291"/>
      <c r="FA23" s="1291"/>
      <c r="FB23" s="1291"/>
      <c r="FC23" s="1291"/>
      <c r="FD23" s="1295"/>
      <c r="FE23" s="1289">
        <f>SUM(FE22:FX22)</f>
        <v>44</v>
      </c>
      <c r="FF23" s="1290"/>
      <c r="FG23" s="1290"/>
      <c r="FH23" s="1290"/>
      <c r="FI23" s="1290"/>
      <c r="FJ23" s="1291"/>
      <c r="FK23" s="1290"/>
      <c r="FL23" s="1290"/>
      <c r="FM23" s="1290"/>
      <c r="FN23" s="1290"/>
      <c r="FO23" s="1291"/>
      <c r="FP23" s="1290"/>
      <c r="FQ23" s="1290"/>
      <c r="FR23" s="1290"/>
      <c r="FS23" s="1290"/>
      <c r="FT23" s="1291"/>
      <c r="FU23" s="1291"/>
      <c r="FV23" s="1291"/>
      <c r="FW23" s="1291"/>
      <c r="FX23" s="1292"/>
      <c r="FY23" s="1293">
        <f>SUM(FY22:GR22)</f>
        <v>0</v>
      </c>
      <c r="FZ23" s="1290"/>
      <c r="GA23" s="1290"/>
      <c r="GB23" s="1290"/>
      <c r="GC23" s="1290"/>
      <c r="GD23" s="1291"/>
      <c r="GE23" s="1290"/>
      <c r="GF23" s="1290"/>
      <c r="GG23" s="1290"/>
      <c r="GH23" s="1290"/>
      <c r="GI23" s="1291"/>
      <c r="GJ23" s="1290"/>
      <c r="GK23" s="1290"/>
      <c r="GL23" s="1290"/>
      <c r="GM23" s="1290"/>
      <c r="GN23" s="1291"/>
      <c r="GO23" s="1294"/>
      <c r="GP23" s="1294"/>
      <c r="GQ23" s="1294"/>
      <c r="GR23" s="1295"/>
      <c r="GS23" s="1293">
        <f>SUM(GS22:HL22)</f>
        <v>0</v>
      </c>
      <c r="GT23" s="1290"/>
      <c r="GU23" s="1290"/>
      <c r="GV23" s="1290"/>
      <c r="GW23" s="1290"/>
      <c r="GX23" s="1291"/>
      <c r="GY23" s="1290"/>
      <c r="GZ23" s="1290"/>
      <c r="HA23" s="1290"/>
      <c r="HB23" s="1290"/>
      <c r="HC23" s="1291"/>
      <c r="HD23" s="1290"/>
      <c r="HE23" s="1290"/>
      <c r="HF23" s="1290"/>
      <c r="HG23" s="1290"/>
      <c r="HH23" s="1291"/>
      <c r="HI23" s="1291"/>
      <c r="HJ23" s="1291"/>
      <c r="HK23" s="1291"/>
      <c r="HL23" s="1292"/>
      <c r="HM23" s="1293">
        <f>SUM(HM22:IF22)</f>
        <v>7</v>
      </c>
      <c r="HN23" s="1290"/>
      <c r="HO23" s="1290"/>
      <c r="HP23" s="1290"/>
      <c r="HQ23" s="1290"/>
      <c r="HR23" s="1291"/>
      <c r="HS23" s="1290"/>
      <c r="HT23" s="1290"/>
      <c r="HU23" s="1290"/>
      <c r="HV23" s="1290"/>
      <c r="HW23" s="1291"/>
      <c r="HX23" s="1290"/>
      <c r="HY23" s="1290"/>
      <c r="HZ23" s="1290"/>
      <c r="IA23" s="1290"/>
      <c r="IB23" s="1291"/>
      <c r="IC23" s="1294"/>
      <c r="ID23" s="1294"/>
      <c r="IE23" s="1294"/>
      <c r="IF23" s="1298"/>
      <c r="IG23" s="1332"/>
      <c r="IH23" s="1333"/>
    </row>
    <row r="24" spans="2:242" ht="33" customHeight="1" x14ac:dyDescent="0.25">
      <c r="B24" s="377"/>
      <c r="C24" s="563"/>
      <c r="D24" s="563"/>
      <c r="E24" s="556"/>
      <c r="F24" s="1310"/>
      <c r="G24" s="332"/>
      <c r="H24" s="347"/>
      <c r="I24" s="348"/>
      <c r="J24" s="349"/>
      <c r="K24" s="350"/>
      <c r="L24" s="351"/>
      <c r="M24" s="350"/>
      <c r="N24" s="374"/>
      <c r="O24" s="374"/>
      <c r="P24" s="353"/>
      <c r="Q24" s="1315"/>
      <c r="R24" s="378"/>
      <c r="S24" s="1271"/>
      <c r="T24" s="1272"/>
      <c r="U24" s="1272"/>
      <c r="V24" s="1272"/>
      <c r="W24" s="1272"/>
      <c r="X24" s="1274"/>
      <c r="Y24" s="1272"/>
      <c r="Z24" s="1272"/>
      <c r="AA24" s="1272"/>
      <c r="AB24" s="1272"/>
      <c r="AC24" s="1274"/>
      <c r="AD24" s="1272"/>
      <c r="AE24" s="1272"/>
      <c r="AF24" s="1272"/>
      <c r="AG24" s="1272"/>
      <c r="AH24" s="1274"/>
      <c r="AI24" s="1275"/>
      <c r="AJ24" s="1275"/>
      <c r="AK24" s="1275"/>
      <c r="AL24" s="1276"/>
      <c r="AM24" s="379"/>
      <c r="AN24" s="1304"/>
      <c r="AO24" s="1305"/>
      <c r="AP24" s="1305"/>
      <c r="AQ24" s="1305"/>
      <c r="AR24" s="1305"/>
      <c r="AS24" s="1305"/>
      <c r="AT24" s="1305"/>
      <c r="AU24" s="1305"/>
      <c r="AV24" s="1305"/>
      <c r="AW24" s="1305"/>
      <c r="AX24" s="1305"/>
      <c r="AY24" s="1305"/>
      <c r="AZ24" s="1305"/>
      <c r="BA24" s="1305"/>
      <c r="BB24" s="1305"/>
      <c r="BC24" s="1305"/>
      <c r="BD24" s="1305"/>
      <c r="BE24" s="1305"/>
      <c r="BF24" s="1305"/>
      <c r="BG24" s="1305"/>
      <c r="BH24" s="1305"/>
      <c r="BI24" s="1305"/>
      <c r="BJ24" s="1305"/>
      <c r="BK24" s="1305"/>
      <c r="BL24" s="1305"/>
      <c r="BM24" s="1305"/>
      <c r="BN24" s="1305"/>
      <c r="BO24" s="1305"/>
      <c r="BP24" s="1305"/>
      <c r="BQ24" s="1305"/>
      <c r="BR24" s="1305"/>
      <c r="BS24" s="1305"/>
      <c r="BT24" s="1305"/>
      <c r="BU24" s="1305"/>
      <c r="BV24" s="1305"/>
      <c r="BW24" s="1305"/>
      <c r="BX24" s="1305"/>
      <c r="BY24" s="1305"/>
      <c r="BZ24" s="1305"/>
      <c r="CA24" s="1276"/>
      <c r="CB24" s="379"/>
      <c r="CC24" s="1344">
        <f>SUM(CC23:IF23)</f>
        <v>1011</v>
      </c>
      <c r="CD24" s="1290"/>
      <c r="CE24" s="1290"/>
      <c r="CF24" s="1290"/>
      <c r="CG24" s="1290"/>
      <c r="CH24" s="1291"/>
      <c r="CI24" s="1290"/>
      <c r="CJ24" s="1290"/>
      <c r="CK24" s="1290"/>
      <c r="CL24" s="1290"/>
      <c r="CM24" s="1291"/>
      <c r="CN24" s="1290"/>
      <c r="CO24" s="1290"/>
      <c r="CP24" s="1290"/>
      <c r="CQ24" s="1290"/>
      <c r="CR24" s="1291"/>
      <c r="CS24" s="1290"/>
      <c r="CT24" s="1290"/>
      <c r="CU24" s="1290"/>
      <c r="CV24" s="1290"/>
      <c r="CW24" s="1291"/>
      <c r="CX24" s="1290"/>
      <c r="CY24" s="1290"/>
      <c r="CZ24" s="1290"/>
      <c r="DA24" s="1290"/>
      <c r="DB24" s="1291"/>
      <c r="DC24" s="1290"/>
      <c r="DD24" s="1290"/>
      <c r="DE24" s="1290"/>
      <c r="DF24" s="1290"/>
      <c r="DG24" s="1291"/>
      <c r="DH24" s="1290"/>
      <c r="DI24" s="1290"/>
      <c r="DJ24" s="1290"/>
      <c r="DK24" s="1290"/>
      <c r="DL24" s="1291"/>
      <c r="DM24" s="1290"/>
      <c r="DN24" s="1290"/>
      <c r="DO24" s="1290"/>
      <c r="DP24" s="1290"/>
      <c r="DQ24" s="1291"/>
      <c r="DR24" s="1290"/>
      <c r="DS24" s="1290"/>
      <c r="DT24" s="1290"/>
      <c r="DU24" s="1290"/>
      <c r="DV24" s="1291"/>
      <c r="DW24" s="1290"/>
      <c r="DX24" s="1290"/>
      <c r="DY24" s="1290"/>
      <c r="DZ24" s="1290"/>
      <c r="EA24" s="1291"/>
      <c r="EB24" s="1290"/>
      <c r="EC24" s="1290"/>
      <c r="ED24" s="1290"/>
      <c r="EE24" s="1290"/>
      <c r="EF24" s="1291"/>
      <c r="EG24" s="1290"/>
      <c r="EH24" s="1290"/>
      <c r="EI24" s="1290"/>
      <c r="EJ24" s="1290"/>
      <c r="EK24" s="1291"/>
      <c r="EL24" s="1290"/>
      <c r="EM24" s="1290"/>
      <c r="EN24" s="1290"/>
      <c r="EO24" s="1290"/>
      <c r="EP24" s="1291"/>
      <c r="EQ24" s="1290"/>
      <c r="ER24" s="1290"/>
      <c r="ES24" s="1290"/>
      <c r="ET24" s="1290"/>
      <c r="EU24" s="1291"/>
      <c r="EV24" s="1290"/>
      <c r="EW24" s="1290"/>
      <c r="EX24" s="1290"/>
      <c r="EY24" s="1290"/>
      <c r="EZ24" s="1291"/>
      <c r="FA24" s="1290"/>
      <c r="FB24" s="1290"/>
      <c r="FC24" s="1290"/>
      <c r="FD24" s="1290"/>
      <c r="FE24" s="1291"/>
      <c r="FF24" s="1290"/>
      <c r="FG24" s="1290"/>
      <c r="FH24" s="1290"/>
      <c r="FI24" s="1290"/>
      <c r="FJ24" s="1291"/>
      <c r="FK24" s="1290"/>
      <c r="FL24" s="1290"/>
      <c r="FM24" s="1290"/>
      <c r="FN24" s="1290"/>
      <c r="FO24" s="1291"/>
      <c r="FP24" s="1290"/>
      <c r="FQ24" s="1290"/>
      <c r="FR24" s="1290"/>
      <c r="FS24" s="1290"/>
      <c r="FT24" s="1291"/>
      <c r="FU24" s="1290"/>
      <c r="FV24" s="1290"/>
      <c r="FW24" s="1290"/>
      <c r="FX24" s="1290"/>
      <c r="FY24" s="1291"/>
      <c r="FZ24" s="1290"/>
      <c r="GA24" s="1290"/>
      <c r="GB24" s="1290"/>
      <c r="GC24" s="1290"/>
      <c r="GD24" s="1291"/>
      <c r="GE24" s="1290"/>
      <c r="GF24" s="1290"/>
      <c r="GG24" s="1290"/>
      <c r="GH24" s="1290"/>
      <c r="GI24" s="1291"/>
      <c r="GJ24" s="1290"/>
      <c r="GK24" s="1290"/>
      <c r="GL24" s="1290"/>
      <c r="GM24" s="1290"/>
      <c r="GN24" s="1291"/>
      <c r="GO24" s="1290"/>
      <c r="GP24" s="1290"/>
      <c r="GQ24" s="1290"/>
      <c r="GR24" s="1290"/>
      <c r="GS24" s="1291"/>
      <c r="GT24" s="1290"/>
      <c r="GU24" s="1290"/>
      <c r="GV24" s="1290"/>
      <c r="GW24" s="1290"/>
      <c r="GX24" s="1291"/>
      <c r="GY24" s="1290"/>
      <c r="GZ24" s="1290"/>
      <c r="HA24" s="1290"/>
      <c r="HB24" s="1290"/>
      <c r="HC24" s="1291"/>
      <c r="HD24" s="1290"/>
      <c r="HE24" s="1290"/>
      <c r="HF24" s="1290"/>
      <c r="HG24" s="1290"/>
      <c r="HH24" s="1291"/>
      <c r="HI24" s="1290"/>
      <c r="HJ24" s="1290"/>
      <c r="HK24" s="1290"/>
      <c r="HL24" s="1290"/>
      <c r="HM24" s="1291"/>
      <c r="HN24" s="1290"/>
      <c r="HO24" s="1290"/>
      <c r="HP24" s="1290"/>
      <c r="HQ24" s="1290"/>
      <c r="HR24" s="1291"/>
      <c r="HS24" s="1290"/>
      <c r="HT24" s="1290"/>
      <c r="HU24" s="1290"/>
      <c r="HV24" s="1290"/>
      <c r="HW24" s="1291"/>
      <c r="HX24" s="1290"/>
      <c r="HY24" s="1290"/>
      <c r="HZ24" s="1290"/>
      <c r="IA24" s="1290"/>
      <c r="IB24" s="1291"/>
      <c r="IC24" s="1288"/>
      <c r="ID24" s="1288"/>
      <c r="IE24" s="1288"/>
      <c r="IF24" s="1298"/>
      <c r="IG24" s="1332"/>
      <c r="IH24" s="1333"/>
    </row>
  </sheetData>
  <mergeCells count="105">
    <mergeCell ref="IG24:IH24"/>
    <mergeCell ref="IG23:IH23"/>
    <mergeCell ref="IG22:IH22"/>
    <mergeCell ref="IG20:IH20"/>
    <mergeCell ref="FY3:GC3"/>
    <mergeCell ref="HM21:IF21"/>
    <mergeCell ref="FE3:FI3"/>
    <mergeCell ref="CW21:DP21"/>
    <mergeCell ref="DQ21:EJ21"/>
    <mergeCell ref="GS21:HL21"/>
    <mergeCell ref="IG21:IH21"/>
    <mergeCell ref="GI3:GM3"/>
    <mergeCell ref="IH2:IH4"/>
    <mergeCell ref="GS3:GW3"/>
    <mergeCell ref="DQ2:EJ2"/>
    <mergeCell ref="C23:E23"/>
    <mergeCell ref="FY2:GR2"/>
    <mergeCell ref="C22:D22"/>
    <mergeCell ref="FO3:FS3"/>
    <mergeCell ref="DQ23:EJ23"/>
    <mergeCell ref="CC23:CV23"/>
    <mergeCell ref="AN23:CA24"/>
    <mergeCell ref="FY21:GR21"/>
    <mergeCell ref="FE21:FX21"/>
    <mergeCell ref="CW3:DA3"/>
    <mergeCell ref="EK21:FD21"/>
    <mergeCell ref="CC3:CG3"/>
    <mergeCell ref="EK3:EO3"/>
    <mergeCell ref="Q22:Q24"/>
    <mergeCell ref="CC21:CV21"/>
    <mergeCell ref="N3:N4"/>
    <mergeCell ref="L3:L4"/>
    <mergeCell ref="O3:O4"/>
    <mergeCell ref="F3:F4"/>
    <mergeCell ref="DQ3:DU3"/>
    <mergeCell ref="S23:AL24"/>
    <mergeCell ref="G3:G4"/>
    <mergeCell ref="X3:AB3"/>
    <mergeCell ref="S3:W3"/>
    <mergeCell ref="M3:M4"/>
    <mergeCell ref="GX3:HB3"/>
    <mergeCell ref="B3:B4"/>
    <mergeCell ref="CW23:DP23"/>
    <mergeCell ref="J3:J4"/>
    <mergeCell ref="I3:I4"/>
    <mergeCell ref="C19:E20"/>
    <mergeCell ref="K3:K4"/>
    <mergeCell ref="CC24:IF24"/>
    <mergeCell ref="FY23:GR23"/>
    <mergeCell ref="GS23:HL23"/>
    <mergeCell ref="S21:AL21"/>
    <mergeCell ref="HM23:IF23"/>
    <mergeCell ref="C21:E21"/>
    <mergeCell ref="P3:Q3"/>
    <mergeCell ref="AN21:CA21"/>
    <mergeCell ref="FE23:FX23"/>
    <mergeCell ref="BR3:BV3"/>
    <mergeCell ref="BM3:BQ3"/>
    <mergeCell ref="BC3:BG3"/>
    <mergeCell ref="EK23:FD23"/>
    <mergeCell ref="AX3:BB3"/>
    <mergeCell ref="F22:F24"/>
    <mergeCell ref="AS3:AW3"/>
    <mergeCell ref="R3:R4"/>
    <mergeCell ref="CC2:CV2"/>
    <mergeCell ref="HC3:HG3"/>
    <mergeCell ref="IG2:IG4"/>
    <mergeCell ref="HM2:IF2"/>
    <mergeCell ref="GS2:HL2"/>
    <mergeCell ref="FE2:FX2"/>
    <mergeCell ref="BH3:BL3"/>
    <mergeCell ref="AN3:AR3"/>
    <mergeCell ref="AN2:CA2"/>
    <mergeCell ref="CW2:DP2"/>
    <mergeCell ref="HW3:IA3"/>
    <mergeCell ref="S2:AL2"/>
    <mergeCell ref="EK2:FD2"/>
    <mergeCell ref="BW3:CA3"/>
    <mergeCell ref="EP3:ET3"/>
    <mergeCell ref="AH3:AL3"/>
    <mergeCell ref="AC3:AG3"/>
    <mergeCell ref="Q20:Q21"/>
    <mergeCell ref="C3:C4"/>
    <mergeCell ref="GN3:GR3"/>
    <mergeCell ref="CH3:CL3"/>
    <mergeCell ref="IG19:IH19"/>
    <mergeCell ref="CM3:CQ3"/>
    <mergeCell ref="CR3:CV3"/>
    <mergeCell ref="DB3:DF3"/>
    <mergeCell ref="DG3:DK3"/>
    <mergeCell ref="DL3:DP3"/>
    <mergeCell ref="DV3:DZ3"/>
    <mergeCell ref="EA3:EE3"/>
    <mergeCell ref="EF3:EJ3"/>
    <mergeCell ref="EZ3:FD3"/>
    <mergeCell ref="EU3:EY3"/>
    <mergeCell ref="FT3:FX3"/>
    <mergeCell ref="FJ3:FN3"/>
    <mergeCell ref="GD3:GH3"/>
    <mergeCell ref="HH3:HL3"/>
    <mergeCell ref="IB3:IF3"/>
    <mergeCell ref="HR3:HV3"/>
    <mergeCell ref="AM3:AM4"/>
    <mergeCell ref="HM3:HQ3"/>
    <mergeCell ref="H3:H4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56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defaultColWidth="12.19921875" defaultRowHeight="18" customHeight="1" x14ac:dyDescent="0.2"/>
  <cols>
    <col min="1" max="1" width="0.19921875" style="694" customWidth="1"/>
    <col min="2" max="2" width="8.8984375" style="694" customWidth="1"/>
    <col min="3" max="4" width="8.3984375" style="694" customWidth="1"/>
    <col min="5" max="5" width="7.59765625" style="694" customWidth="1"/>
    <col min="6" max="6" width="8.3984375" style="694" customWidth="1"/>
    <col min="7" max="17" width="12.19921875" style="694" customWidth="1"/>
    <col min="18" max="18" width="1.5" style="694" customWidth="1"/>
    <col min="19" max="38" width="12.19921875" style="694" customWidth="1"/>
    <col min="39" max="39" width="1.69921875" style="694" customWidth="1"/>
    <col min="40" max="79" width="12.19921875" style="694" customWidth="1"/>
    <col min="80" max="80" width="2.09765625" style="694" customWidth="1"/>
    <col min="81" max="240" width="12.19921875" style="694" customWidth="1"/>
    <col min="241" max="241" width="30.69921875" style="694" customWidth="1"/>
    <col min="242" max="242" width="23" style="694" customWidth="1"/>
    <col min="243" max="256" width="12.19921875" style="694" customWidth="1"/>
  </cols>
  <sheetData>
    <row r="1" spans="2:242" ht="2.1" customHeight="1" x14ac:dyDescent="0.2"/>
    <row r="2" spans="2:242" ht="33" customHeight="1" x14ac:dyDescent="0.25">
      <c r="B2" s="394"/>
      <c r="C2" s="395"/>
      <c r="D2" s="5"/>
      <c r="E2" s="5"/>
      <c r="F2" s="5"/>
      <c r="G2" s="5"/>
      <c r="H2" s="5"/>
      <c r="I2" s="5"/>
      <c r="J2" s="5"/>
      <c r="K2" s="5"/>
      <c r="L2" s="6"/>
      <c r="M2" s="5"/>
      <c r="N2" s="7"/>
      <c r="O2" s="7"/>
      <c r="P2" s="7"/>
      <c r="Q2" s="8"/>
      <c r="R2" s="9"/>
      <c r="S2" s="1391" t="s">
        <v>408</v>
      </c>
      <c r="T2" s="1284"/>
      <c r="U2" s="1284"/>
      <c r="V2" s="1284"/>
      <c r="W2" s="1284"/>
      <c r="X2" s="1249"/>
      <c r="Y2" s="1284"/>
      <c r="Z2" s="1284"/>
      <c r="AA2" s="1284"/>
      <c r="AB2" s="1284"/>
      <c r="AC2" s="1249"/>
      <c r="AD2" s="1284"/>
      <c r="AE2" s="1284"/>
      <c r="AF2" s="1284"/>
      <c r="AG2" s="1284"/>
      <c r="AH2" s="1249"/>
      <c r="AI2" s="1249"/>
      <c r="AJ2" s="1284"/>
      <c r="AK2" s="1249"/>
      <c r="AL2" s="1262"/>
      <c r="AM2" s="11"/>
      <c r="AN2" s="1391" t="s">
        <v>405</v>
      </c>
      <c r="AO2" s="1284"/>
      <c r="AP2" s="1284"/>
      <c r="AQ2" s="1284"/>
      <c r="AR2" s="1284"/>
      <c r="AS2" s="1249"/>
      <c r="AT2" s="1284"/>
      <c r="AU2" s="1284"/>
      <c r="AV2" s="1284"/>
      <c r="AW2" s="1284"/>
      <c r="AX2" s="1249"/>
      <c r="AY2" s="1284"/>
      <c r="AZ2" s="1284"/>
      <c r="BA2" s="1284"/>
      <c r="BB2" s="1284"/>
      <c r="BC2" s="1249"/>
      <c r="BD2" s="1249"/>
      <c r="BE2" s="1284"/>
      <c r="BF2" s="1249"/>
      <c r="BG2" s="1249"/>
      <c r="BH2" s="1249"/>
      <c r="BI2" s="1284"/>
      <c r="BJ2" s="1284"/>
      <c r="BK2" s="1284"/>
      <c r="BL2" s="1284"/>
      <c r="BM2" s="1249"/>
      <c r="BN2" s="1284"/>
      <c r="BO2" s="1284"/>
      <c r="BP2" s="1284"/>
      <c r="BQ2" s="1284"/>
      <c r="BR2" s="1249"/>
      <c r="BS2" s="1284"/>
      <c r="BT2" s="1284"/>
      <c r="BU2" s="1284"/>
      <c r="BV2" s="1284"/>
      <c r="BW2" s="1249"/>
      <c r="BX2" s="1249"/>
      <c r="BY2" s="1284"/>
      <c r="BZ2" s="1249"/>
      <c r="CA2" s="1262"/>
      <c r="CB2" s="12"/>
      <c r="CC2" s="1283" t="s">
        <v>3</v>
      </c>
      <c r="CD2" s="1284"/>
      <c r="CE2" s="1284"/>
      <c r="CF2" s="1284"/>
      <c r="CG2" s="1284"/>
      <c r="CH2" s="1249"/>
      <c r="CI2" s="1284"/>
      <c r="CJ2" s="1284"/>
      <c r="CK2" s="1284"/>
      <c r="CL2" s="1284"/>
      <c r="CM2" s="1249"/>
      <c r="CN2" s="1284"/>
      <c r="CO2" s="1284"/>
      <c r="CP2" s="1284"/>
      <c r="CQ2" s="1284"/>
      <c r="CR2" s="1249"/>
      <c r="CS2" s="1249"/>
      <c r="CT2" s="1284"/>
      <c r="CU2" s="1249"/>
      <c r="CV2" s="1262"/>
      <c r="CW2" s="1283" t="s">
        <v>4</v>
      </c>
      <c r="CX2" s="1284"/>
      <c r="CY2" s="1284"/>
      <c r="CZ2" s="1284"/>
      <c r="DA2" s="1284"/>
      <c r="DB2" s="1249"/>
      <c r="DC2" s="1284"/>
      <c r="DD2" s="1284"/>
      <c r="DE2" s="1284"/>
      <c r="DF2" s="1284"/>
      <c r="DG2" s="1249"/>
      <c r="DH2" s="1284"/>
      <c r="DI2" s="1284"/>
      <c r="DJ2" s="1284"/>
      <c r="DK2" s="1284"/>
      <c r="DL2" s="1249"/>
      <c r="DM2" s="1249"/>
      <c r="DN2" s="1284"/>
      <c r="DO2" s="1249"/>
      <c r="DP2" s="1262"/>
      <c r="DQ2" s="1283" t="s">
        <v>5</v>
      </c>
      <c r="DR2" s="1284"/>
      <c r="DS2" s="1284"/>
      <c r="DT2" s="1284"/>
      <c r="DU2" s="1284"/>
      <c r="DV2" s="1249"/>
      <c r="DW2" s="1284"/>
      <c r="DX2" s="1284"/>
      <c r="DY2" s="1284"/>
      <c r="DZ2" s="1284"/>
      <c r="EA2" s="1249"/>
      <c r="EB2" s="1284"/>
      <c r="EC2" s="1284"/>
      <c r="ED2" s="1284"/>
      <c r="EE2" s="1284"/>
      <c r="EF2" s="1249"/>
      <c r="EG2" s="1249"/>
      <c r="EH2" s="1284"/>
      <c r="EI2" s="1249"/>
      <c r="EJ2" s="1262"/>
      <c r="EK2" s="1283" t="s">
        <v>6</v>
      </c>
      <c r="EL2" s="1284"/>
      <c r="EM2" s="1284"/>
      <c r="EN2" s="1284"/>
      <c r="EO2" s="1284"/>
      <c r="EP2" s="1249"/>
      <c r="EQ2" s="1284"/>
      <c r="ER2" s="1284"/>
      <c r="ES2" s="1284"/>
      <c r="ET2" s="1284"/>
      <c r="EU2" s="1249"/>
      <c r="EV2" s="1284"/>
      <c r="EW2" s="1284"/>
      <c r="EX2" s="1284"/>
      <c r="EY2" s="1284"/>
      <c r="EZ2" s="1249"/>
      <c r="FA2" s="1249"/>
      <c r="FB2" s="1284"/>
      <c r="FC2" s="1249"/>
      <c r="FD2" s="1262"/>
      <c r="FE2" s="1283" t="s">
        <v>7</v>
      </c>
      <c r="FF2" s="1284"/>
      <c r="FG2" s="1284"/>
      <c r="FH2" s="1284"/>
      <c r="FI2" s="1284"/>
      <c r="FJ2" s="1249"/>
      <c r="FK2" s="1284"/>
      <c r="FL2" s="1284"/>
      <c r="FM2" s="1284"/>
      <c r="FN2" s="1284"/>
      <c r="FO2" s="1249"/>
      <c r="FP2" s="1284"/>
      <c r="FQ2" s="1284"/>
      <c r="FR2" s="1284"/>
      <c r="FS2" s="1284"/>
      <c r="FT2" s="1249"/>
      <c r="FU2" s="1249"/>
      <c r="FV2" s="1284"/>
      <c r="FW2" s="1249"/>
      <c r="FX2" s="1262"/>
      <c r="FY2" s="1283" t="s">
        <v>8</v>
      </c>
      <c r="FZ2" s="1284"/>
      <c r="GA2" s="1284"/>
      <c r="GB2" s="1284"/>
      <c r="GC2" s="1284"/>
      <c r="GD2" s="1249"/>
      <c r="GE2" s="1284"/>
      <c r="GF2" s="1284"/>
      <c r="GG2" s="1284"/>
      <c r="GH2" s="1284"/>
      <c r="GI2" s="1249"/>
      <c r="GJ2" s="1284"/>
      <c r="GK2" s="1284"/>
      <c r="GL2" s="1284"/>
      <c r="GM2" s="1284"/>
      <c r="GN2" s="1249"/>
      <c r="GO2" s="1249"/>
      <c r="GP2" s="1284"/>
      <c r="GQ2" s="1249"/>
      <c r="GR2" s="1262"/>
      <c r="GS2" s="1283" t="s">
        <v>9</v>
      </c>
      <c r="GT2" s="1284"/>
      <c r="GU2" s="1284"/>
      <c r="GV2" s="1284"/>
      <c r="GW2" s="1284"/>
      <c r="GX2" s="1249"/>
      <c r="GY2" s="1284"/>
      <c r="GZ2" s="1284"/>
      <c r="HA2" s="1284"/>
      <c r="HB2" s="1284"/>
      <c r="HC2" s="1249"/>
      <c r="HD2" s="1284"/>
      <c r="HE2" s="1284"/>
      <c r="HF2" s="1284"/>
      <c r="HG2" s="1284"/>
      <c r="HH2" s="1249"/>
      <c r="HI2" s="1249"/>
      <c r="HJ2" s="1284"/>
      <c r="HK2" s="1249"/>
      <c r="HL2" s="1262"/>
      <c r="HM2" s="1283" t="s">
        <v>10</v>
      </c>
      <c r="HN2" s="1284"/>
      <c r="HO2" s="1284"/>
      <c r="HP2" s="1284"/>
      <c r="HQ2" s="1284"/>
      <c r="HR2" s="1249"/>
      <c r="HS2" s="1284"/>
      <c r="HT2" s="1284"/>
      <c r="HU2" s="1284"/>
      <c r="HV2" s="1284"/>
      <c r="HW2" s="1249"/>
      <c r="HX2" s="1284"/>
      <c r="HY2" s="1284"/>
      <c r="HZ2" s="1284"/>
      <c r="IA2" s="1284"/>
      <c r="IB2" s="1249"/>
      <c r="IC2" s="1249"/>
      <c r="ID2" s="1284"/>
      <c r="IE2" s="1249"/>
      <c r="IF2" s="1262"/>
      <c r="IG2" s="1246" t="s">
        <v>11</v>
      </c>
      <c r="IH2" s="1246" t="s">
        <v>12</v>
      </c>
    </row>
    <row r="3" spans="2:242" ht="33" customHeight="1" x14ac:dyDescent="0.2">
      <c r="B3" s="1367" t="s">
        <v>13</v>
      </c>
      <c r="C3" s="1246" t="s">
        <v>14</v>
      </c>
      <c r="D3" s="14" t="s">
        <v>15</v>
      </c>
      <c r="E3" s="399"/>
      <c r="F3" s="1246" t="s">
        <v>16</v>
      </c>
      <c r="G3" s="1246" t="s">
        <v>17</v>
      </c>
      <c r="H3" s="1251" t="s">
        <v>18</v>
      </c>
      <c r="I3" s="1246" t="s">
        <v>19</v>
      </c>
      <c r="J3" s="1251" t="s">
        <v>20</v>
      </c>
      <c r="K3" s="1260" t="s">
        <v>21</v>
      </c>
      <c r="L3" s="1323" t="s">
        <v>398</v>
      </c>
      <c r="M3" s="1324" t="s">
        <v>23</v>
      </c>
      <c r="N3" s="1322" t="s">
        <v>24</v>
      </c>
      <c r="O3" s="1322" t="s">
        <v>25</v>
      </c>
      <c r="P3" s="1255" t="s">
        <v>26</v>
      </c>
      <c r="Q3" s="1256"/>
      <c r="R3" s="1368"/>
      <c r="S3" s="1261" t="s">
        <v>27</v>
      </c>
      <c r="T3" s="1249"/>
      <c r="U3" s="1249"/>
      <c r="V3" s="1249"/>
      <c r="W3" s="1262"/>
      <c r="X3" s="1248" t="s">
        <v>28</v>
      </c>
      <c r="Y3" s="1249"/>
      <c r="Z3" s="1249"/>
      <c r="AA3" s="1249"/>
      <c r="AB3" s="1250"/>
      <c r="AC3" s="1248" t="s">
        <v>29</v>
      </c>
      <c r="AD3" s="1249"/>
      <c r="AE3" s="1249"/>
      <c r="AF3" s="1249"/>
      <c r="AG3" s="1250"/>
      <c r="AH3" s="1248" t="s">
        <v>30</v>
      </c>
      <c r="AI3" s="1249"/>
      <c r="AJ3" s="1249"/>
      <c r="AK3" s="1249"/>
      <c r="AL3" s="1250"/>
      <c r="AM3" s="1277"/>
      <c r="AN3" s="1261" t="s">
        <v>3</v>
      </c>
      <c r="AO3" s="1249"/>
      <c r="AP3" s="1249"/>
      <c r="AQ3" s="1249"/>
      <c r="AR3" s="1262"/>
      <c r="AS3" s="1261" t="s">
        <v>4</v>
      </c>
      <c r="AT3" s="1249"/>
      <c r="AU3" s="1249"/>
      <c r="AV3" s="1249"/>
      <c r="AW3" s="1262"/>
      <c r="AX3" s="1261" t="s">
        <v>5</v>
      </c>
      <c r="AY3" s="1249"/>
      <c r="AZ3" s="1249"/>
      <c r="BA3" s="1249"/>
      <c r="BB3" s="1262"/>
      <c r="BC3" s="1261" t="s">
        <v>6</v>
      </c>
      <c r="BD3" s="1249"/>
      <c r="BE3" s="1249"/>
      <c r="BF3" s="1249"/>
      <c r="BG3" s="1262"/>
      <c r="BH3" s="1261" t="s">
        <v>31</v>
      </c>
      <c r="BI3" s="1249"/>
      <c r="BJ3" s="1249"/>
      <c r="BK3" s="1249"/>
      <c r="BL3" s="1262"/>
      <c r="BM3" s="1261" t="s">
        <v>8</v>
      </c>
      <c r="BN3" s="1249"/>
      <c r="BO3" s="1249"/>
      <c r="BP3" s="1249"/>
      <c r="BQ3" s="1262"/>
      <c r="BR3" s="1261" t="s">
        <v>9</v>
      </c>
      <c r="BS3" s="1249"/>
      <c r="BT3" s="1249"/>
      <c r="BU3" s="1249"/>
      <c r="BV3" s="1262"/>
      <c r="BW3" s="1261" t="s">
        <v>32</v>
      </c>
      <c r="BX3" s="1249"/>
      <c r="BY3" s="1249"/>
      <c r="BZ3" s="1249"/>
      <c r="CA3" s="1262"/>
      <c r="CB3" s="19"/>
      <c r="CC3" s="1261" t="s">
        <v>33</v>
      </c>
      <c r="CD3" s="1249"/>
      <c r="CE3" s="1249"/>
      <c r="CF3" s="1249"/>
      <c r="CG3" s="1262"/>
      <c r="CH3" s="1248" t="s">
        <v>34</v>
      </c>
      <c r="CI3" s="1263"/>
      <c r="CJ3" s="1263"/>
      <c r="CK3" s="1263"/>
      <c r="CL3" s="1264"/>
      <c r="CM3" s="1248" t="s">
        <v>35</v>
      </c>
      <c r="CN3" s="1249"/>
      <c r="CO3" s="1249"/>
      <c r="CP3" s="1249"/>
      <c r="CQ3" s="1250"/>
      <c r="CR3" s="1248" t="s">
        <v>36</v>
      </c>
      <c r="CS3" s="1249"/>
      <c r="CT3" s="1249"/>
      <c r="CU3" s="1249"/>
      <c r="CV3" s="1250"/>
      <c r="CW3" s="1248" t="s">
        <v>37</v>
      </c>
      <c r="CX3" s="1249"/>
      <c r="CY3" s="1249"/>
      <c r="CZ3" s="1249"/>
      <c r="DA3" s="1250"/>
      <c r="DB3" s="1248" t="s">
        <v>38</v>
      </c>
      <c r="DC3" s="1249"/>
      <c r="DD3" s="1249"/>
      <c r="DE3" s="1249"/>
      <c r="DF3" s="1250"/>
      <c r="DG3" s="1248" t="s">
        <v>39</v>
      </c>
      <c r="DH3" s="1249"/>
      <c r="DI3" s="1249"/>
      <c r="DJ3" s="1249"/>
      <c r="DK3" s="1250"/>
      <c r="DL3" s="1248" t="s">
        <v>40</v>
      </c>
      <c r="DM3" s="1263"/>
      <c r="DN3" s="1263"/>
      <c r="DO3" s="1263"/>
      <c r="DP3" s="1264"/>
      <c r="DQ3" s="1248" t="s">
        <v>41</v>
      </c>
      <c r="DR3" s="1249"/>
      <c r="DS3" s="1249"/>
      <c r="DT3" s="1249"/>
      <c r="DU3" s="1250"/>
      <c r="DV3" s="1248" t="s">
        <v>42</v>
      </c>
      <c r="DW3" s="1249"/>
      <c r="DX3" s="1249"/>
      <c r="DY3" s="1249"/>
      <c r="DZ3" s="1250"/>
      <c r="EA3" s="1248" t="s">
        <v>43</v>
      </c>
      <c r="EB3" s="1249"/>
      <c r="EC3" s="1249"/>
      <c r="ED3" s="1249"/>
      <c r="EE3" s="1250"/>
      <c r="EF3" s="1248" t="s">
        <v>44</v>
      </c>
      <c r="EG3" s="1249"/>
      <c r="EH3" s="1249"/>
      <c r="EI3" s="1249"/>
      <c r="EJ3" s="1250"/>
      <c r="EK3" s="1248" t="s">
        <v>45</v>
      </c>
      <c r="EL3" s="1249"/>
      <c r="EM3" s="1249"/>
      <c r="EN3" s="1249"/>
      <c r="EO3" s="1250"/>
      <c r="EP3" s="1248" t="s">
        <v>46</v>
      </c>
      <c r="EQ3" s="1249"/>
      <c r="ER3" s="1249"/>
      <c r="ES3" s="1249"/>
      <c r="ET3" s="1250"/>
      <c r="EU3" s="1248" t="s">
        <v>47</v>
      </c>
      <c r="EV3" s="1249"/>
      <c r="EW3" s="1249"/>
      <c r="EX3" s="1249"/>
      <c r="EY3" s="1250"/>
      <c r="EZ3" s="1248" t="s">
        <v>48</v>
      </c>
      <c r="FA3" s="1249"/>
      <c r="FB3" s="1249"/>
      <c r="FC3" s="1249"/>
      <c r="FD3" s="1250"/>
      <c r="FE3" s="1248" t="s">
        <v>49</v>
      </c>
      <c r="FF3" s="1249"/>
      <c r="FG3" s="1249"/>
      <c r="FH3" s="1249"/>
      <c r="FI3" s="1250"/>
      <c r="FJ3" s="1248" t="s">
        <v>50</v>
      </c>
      <c r="FK3" s="1249"/>
      <c r="FL3" s="1249"/>
      <c r="FM3" s="1249"/>
      <c r="FN3" s="1250"/>
      <c r="FO3" s="1248" t="s">
        <v>51</v>
      </c>
      <c r="FP3" s="1249"/>
      <c r="FQ3" s="1249"/>
      <c r="FR3" s="1249"/>
      <c r="FS3" s="1250"/>
      <c r="FT3" s="1248" t="s">
        <v>52</v>
      </c>
      <c r="FU3" s="1249"/>
      <c r="FV3" s="1249"/>
      <c r="FW3" s="1249"/>
      <c r="FX3" s="1250"/>
      <c r="FY3" s="1248" t="s">
        <v>53</v>
      </c>
      <c r="FZ3" s="1249"/>
      <c r="GA3" s="1249"/>
      <c r="GB3" s="1249"/>
      <c r="GC3" s="1250"/>
      <c r="GD3" s="1248" t="s">
        <v>54</v>
      </c>
      <c r="GE3" s="1249"/>
      <c r="GF3" s="1249"/>
      <c r="GG3" s="1249"/>
      <c r="GH3" s="1250"/>
      <c r="GI3" s="1248" t="s">
        <v>55</v>
      </c>
      <c r="GJ3" s="1249"/>
      <c r="GK3" s="1249"/>
      <c r="GL3" s="1249"/>
      <c r="GM3" s="1250"/>
      <c r="GN3" s="1248" t="s">
        <v>56</v>
      </c>
      <c r="GO3" s="1249"/>
      <c r="GP3" s="1249"/>
      <c r="GQ3" s="1249"/>
      <c r="GR3" s="1250"/>
      <c r="GS3" s="1248" t="s">
        <v>57</v>
      </c>
      <c r="GT3" s="1249"/>
      <c r="GU3" s="1249"/>
      <c r="GV3" s="1249"/>
      <c r="GW3" s="1250"/>
      <c r="GX3" s="1248" t="s">
        <v>58</v>
      </c>
      <c r="GY3" s="1249"/>
      <c r="GZ3" s="1249"/>
      <c r="HA3" s="1249"/>
      <c r="HB3" s="1250"/>
      <c r="HC3" s="1248" t="s">
        <v>59</v>
      </c>
      <c r="HD3" s="1249"/>
      <c r="HE3" s="1249"/>
      <c r="HF3" s="1249"/>
      <c r="HG3" s="1250"/>
      <c r="HH3" s="1248" t="s">
        <v>60</v>
      </c>
      <c r="HI3" s="1249"/>
      <c r="HJ3" s="1249"/>
      <c r="HK3" s="1249"/>
      <c r="HL3" s="1250"/>
      <c r="HM3" s="1248" t="s">
        <v>61</v>
      </c>
      <c r="HN3" s="1249"/>
      <c r="HO3" s="1249"/>
      <c r="HP3" s="1249"/>
      <c r="HQ3" s="1250"/>
      <c r="HR3" s="1248" t="s">
        <v>62</v>
      </c>
      <c r="HS3" s="1249"/>
      <c r="HT3" s="1249"/>
      <c r="HU3" s="1249"/>
      <c r="HV3" s="1250"/>
      <c r="HW3" s="1248" t="s">
        <v>63</v>
      </c>
      <c r="HX3" s="1249"/>
      <c r="HY3" s="1249"/>
      <c r="HZ3" s="1249"/>
      <c r="IA3" s="1250"/>
      <c r="IB3" s="1248" t="s">
        <v>64</v>
      </c>
      <c r="IC3" s="1249"/>
      <c r="ID3" s="1249"/>
      <c r="IE3" s="1249"/>
      <c r="IF3" s="1250"/>
      <c r="IG3" s="1282"/>
      <c r="IH3" s="1282"/>
    </row>
    <row r="4" spans="2:242" ht="54" customHeight="1" x14ac:dyDescent="0.25">
      <c r="B4" s="1343"/>
      <c r="C4" s="1247"/>
      <c r="D4" s="20" t="s">
        <v>65</v>
      </c>
      <c r="E4" s="20" t="s">
        <v>66</v>
      </c>
      <c r="F4" s="1252"/>
      <c r="G4" s="1252"/>
      <c r="H4" s="1252"/>
      <c r="I4" s="1252"/>
      <c r="J4" s="1252"/>
      <c r="K4" s="1252"/>
      <c r="L4" s="1252"/>
      <c r="M4" s="1325"/>
      <c r="N4" s="1252"/>
      <c r="O4" s="1252"/>
      <c r="P4" s="21" t="s">
        <v>67</v>
      </c>
      <c r="Q4" s="22" t="s">
        <v>68</v>
      </c>
      <c r="R4" s="1278"/>
      <c r="S4" s="17" t="s">
        <v>399</v>
      </c>
      <c r="T4" s="10" t="s">
        <v>70</v>
      </c>
      <c r="U4" s="10" t="s">
        <v>71</v>
      </c>
      <c r="V4" s="10" t="s">
        <v>72</v>
      </c>
      <c r="W4" s="18" t="s">
        <v>73</v>
      </c>
      <c r="X4" s="400" t="s">
        <v>400</v>
      </c>
      <c r="Y4" s="10" t="s">
        <v>70</v>
      </c>
      <c r="Z4" s="10" t="s">
        <v>71</v>
      </c>
      <c r="AA4" s="10" t="s">
        <v>72</v>
      </c>
      <c r="AB4" s="401" t="s">
        <v>73</v>
      </c>
      <c r="AC4" s="400" t="s">
        <v>401</v>
      </c>
      <c r="AD4" s="10" t="s">
        <v>70</v>
      </c>
      <c r="AE4" s="10" t="s">
        <v>71</v>
      </c>
      <c r="AF4" s="10" t="s">
        <v>72</v>
      </c>
      <c r="AG4" s="401" t="s">
        <v>73</v>
      </c>
      <c r="AH4" s="400" t="s">
        <v>402</v>
      </c>
      <c r="AI4" s="10" t="s">
        <v>70</v>
      </c>
      <c r="AJ4" s="10" t="s">
        <v>71</v>
      </c>
      <c r="AK4" s="10" t="s">
        <v>72</v>
      </c>
      <c r="AL4" s="401" t="s">
        <v>73</v>
      </c>
      <c r="AM4" s="1282"/>
      <c r="AN4" s="17" t="s">
        <v>3</v>
      </c>
      <c r="AO4" s="402" t="s">
        <v>70</v>
      </c>
      <c r="AP4" s="402" t="s">
        <v>71</v>
      </c>
      <c r="AQ4" s="402" t="s">
        <v>72</v>
      </c>
      <c r="AR4" s="18" t="s">
        <v>73</v>
      </c>
      <c r="AS4" s="17" t="s">
        <v>4</v>
      </c>
      <c r="AT4" s="402" t="s">
        <v>70</v>
      </c>
      <c r="AU4" s="402" t="s">
        <v>71</v>
      </c>
      <c r="AV4" s="403" t="s">
        <v>72</v>
      </c>
      <c r="AW4" s="404" t="s">
        <v>73</v>
      </c>
      <c r="AX4" s="17" t="s">
        <v>5</v>
      </c>
      <c r="AY4" s="402" t="s">
        <v>70</v>
      </c>
      <c r="AZ4" s="402" t="s">
        <v>71</v>
      </c>
      <c r="BA4" s="403" t="s">
        <v>72</v>
      </c>
      <c r="BB4" s="404" t="s">
        <v>73</v>
      </c>
      <c r="BC4" s="17" t="s">
        <v>6</v>
      </c>
      <c r="BD4" s="402" t="s">
        <v>70</v>
      </c>
      <c r="BE4" s="402" t="s">
        <v>71</v>
      </c>
      <c r="BF4" s="403" t="s">
        <v>72</v>
      </c>
      <c r="BG4" s="404" t="s">
        <v>73</v>
      </c>
      <c r="BH4" s="17" t="s">
        <v>31</v>
      </c>
      <c r="BI4" s="402" t="s">
        <v>70</v>
      </c>
      <c r="BJ4" s="402" t="s">
        <v>71</v>
      </c>
      <c r="BK4" s="403" t="s">
        <v>72</v>
      </c>
      <c r="BL4" s="404" t="s">
        <v>73</v>
      </c>
      <c r="BM4" s="17" t="s">
        <v>8</v>
      </c>
      <c r="BN4" s="402" t="s">
        <v>70</v>
      </c>
      <c r="BO4" s="402" t="s">
        <v>71</v>
      </c>
      <c r="BP4" s="403" t="s">
        <v>72</v>
      </c>
      <c r="BQ4" s="404" t="s">
        <v>73</v>
      </c>
      <c r="BR4" s="17" t="s">
        <v>9</v>
      </c>
      <c r="BS4" s="402" t="s">
        <v>70</v>
      </c>
      <c r="BT4" s="402" t="s">
        <v>71</v>
      </c>
      <c r="BU4" s="403" t="s">
        <v>72</v>
      </c>
      <c r="BV4" s="404" t="s">
        <v>73</v>
      </c>
      <c r="BW4" s="17" t="s">
        <v>32</v>
      </c>
      <c r="BX4" s="402" t="s">
        <v>70</v>
      </c>
      <c r="BY4" s="402" t="s">
        <v>71</v>
      </c>
      <c r="BZ4" s="403" t="s">
        <v>72</v>
      </c>
      <c r="CA4" s="404" t="s">
        <v>73</v>
      </c>
      <c r="CB4" s="16"/>
      <c r="CC4" s="17" t="s">
        <v>399</v>
      </c>
      <c r="CD4" s="10" t="s">
        <v>70</v>
      </c>
      <c r="CE4" s="10" t="s">
        <v>71</v>
      </c>
      <c r="CF4" s="10" t="s">
        <v>72</v>
      </c>
      <c r="CG4" s="18" t="s">
        <v>73</v>
      </c>
      <c r="CH4" s="400" t="s">
        <v>400</v>
      </c>
      <c r="CI4" s="10" t="s">
        <v>70</v>
      </c>
      <c r="CJ4" s="10" t="s">
        <v>71</v>
      </c>
      <c r="CK4" s="10" t="s">
        <v>72</v>
      </c>
      <c r="CL4" s="401" t="s">
        <v>73</v>
      </c>
      <c r="CM4" s="400" t="s">
        <v>401</v>
      </c>
      <c r="CN4" s="10" t="s">
        <v>70</v>
      </c>
      <c r="CO4" s="10" t="s">
        <v>71</v>
      </c>
      <c r="CP4" s="10" t="s">
        <v>72</v>
      </c>
      <c r="CQ4" s="401" t="s">
        <v>73</v>
      </c>
      <c r="CR4" s="400" t="s">
        <v>402</v>
      </c>
      <c r="CS4" s="10" t="s">
        <v>70</v>
      </c>
      <c r="CT4" s="10" t="s">
        <v>71</v>
      </c>
      <c r="CU4" s="10" t="s">
        <v>72</v>
      </c>
      <c r="CV4" s="401" t="s">
        <v>73</v>
      </c>
      <c r="CW4" s="400" t="s">
        <v>399</v>
      </c>
      <c r="CX4" s="10" t="s">
        <v>70</v>
      </c>
      <c r="CY4" s="10" t="s">
        <v>71</v>
      </c>
      <c r="CZ4" s="10" t="s">
        <v>72</v>
      </c>
      <c r="DA4" s="401" t="s">
        <v>73</v>
      </c>
      <c r="DB4" s="400" t="s">
        <v>400</v>
      </c>
      <c r="DC4" s="10" t="s">
        <v>70</v>
      </c>
      <c r="DD4" s="10" t="s">
        <v>71</v>
      </c>
      <c r="DE4" s="10" t="s">
        <v>72</v>
      </c>
      <c r="DF4" s="401" t="s">
        <v>73</v>
      </c>
      <c r="DG4" s="400" t="s">
        <v>401</v>
      </c>
      <c r="DH4" s="10" t="s">
        <v>70</v>
      </c>
      <c r="DI4" s="10" t="s">
        <v>71</v>
      </c>
      <c r="DJ4" s="10" t="s">
        <v>72</v>
      </c>
      <c r="DK4" s="401" t="s">
        <v>73</v>
      </c>
      <c r="DL4" s="400" t="s">
        <v>402</v>
      </c>
      <c r="DM4" s="10" t="s">
        <v>70</v>
      </c>
      <c r="DN4" s="10" t="s">
        <v>71</v>
      </c>
      <c r="DO4" s="10" t="s">
        <v>72</v>
      </c>
      <c r="DP4" s="401" t="s">
        <v>73</v>
      </c>
      <c r="DQ4" s="400" t="s">
        <v>399</v>
      </c>
      <c r="DR4" s="10" t="s">
        <v>70</v>
      </c>
      <c r="DS4" s="10" t="s">
        <v>71</v>
      </c>
      <c r="DT4" s="10" t="s">
        <v>72</v>
      </c>
      <c r="DU4" s="401" t="s">
        <v>73</v>
      </c>
      <c r="DV4" s="400" t="s">
        <v>400</v>
      </c>
      <c r="DW4" s="10" t="s">
        <v>70</v>
      </c>
      <c r="DX4" s="10" t="s">
        <v>71</v>
      </c>
      <c r="DY4" s="10" t="s">
        <v>72</v>
      </c>
      <c r="DZ4" s="401" t="s">
        <v>73</v>
      </c>
      <c r="EA4" s="400" t="s">
        <v>401</v>
      </c>
      <c r="EB4" s="10" t="s">
        <v>70</v>
      </c>
      <c r="EC4" s="10" t="s">
        <v>71</v>
      </c>
      <c r="ED4" s="10" t="s">
        <v>72</v>
      </c>
      <c r="EE4" s="401" t="s">
        <v>73</v>
      </c>
      <c r="EF4" s="400" t="s">
        <v>402</v>
      </c>
      <c r="EG4" s="10" t="s">
        <v>70</v>
      </c>
      <c r="EH4" s="10" t="s">
        <v>71</v>
      </c>
      <c r="EI4" s="10" t="s">
        <v>72</v>
      </c>
      <c r="EJ4" s="401" t="s">
        <v>73</v>
      </c>
      <c r="EK4" s="400" t="s">
        <v>399</v>
      </c>
      <c r="EL4" s="10" t="s">
        <v>70</v>
      </c>
      <c r="EM4" s="10" t="s">
        <v>71</v>
      </c>
      <c r="EN4" s="10" t="s">
        <v>72</v>
      </c>
      <c r="EO4" s="401" t="s">
        <v>73</v>
      </c>
      <c r="EP4" s="400" t="s">
        <v>400</v>
      </c>
      <c r="EQ4" s="10" t="s">
        <v>70</v>
      </c>
      <c r="ER4" s="10" t="s">
        <v>71</v>
      </c>
      <c r="ES4" s="10" t="s">
        <v>72</v>
      </c>
      <c r="ET4" s="401" t="s">
        <v>73</v>
      </c>
      <c r="EU4" s="400" t="s">
        <v>401</v>
      </c>
      <c r="EV4" s="10" t="s">
        <v>70</v>
      </c>
      <c r="EW4" s="10" t="s">
        <v>71</v>
      </c>
      <c r="EX4" s="10" t="s">
        <v>72</v>
      </c>
      <c r="EY4" s="401" t="s">
        <v>73</v>
      </c>
      <c r="EZ4" s="400" t="s">
        <v>402</v>
      </c>
      <c r="FA4" s="10" t="s">
        <v>70</v>
      </c>
      <c r="FB4" s="10" t="s">
        <v>71</v>
      </c>
      <c r="FC4" s="10" t="s">
        <v>72</v>
      </c>
      <c r="FD4" s="401" t="s">
        <v>73</v>
      </c>
      <c r="FE4" s="400" t="s">
        <v>399</v>
      </c>
      <c r="FF4" s="10" t="s">
        <v>70</v>
      </c>
      <c r="FG4" s="10" t="s">
        <v>71</v>
      </c>
      <c r="FH4" s="10" t="s">
        <v>72</v>
      </c>
      <c r="FI4" s="401" t="s">
        <v>73</v>
      </c>
      <c r="FJ4" s="400" t="s">
        <v>400</v>
      </c>
      <c r="FK4" s="10" t="s">
        <v>70</v>
      </c>
      <c r="FL4" s="10" t="s">
        <v>71</v>
      </c>
      <c r="FM4" s="10" t="s">
        <v>72</v>
      </c>
      <c r="FN4" s="401" t="s">
        <v>73</v>
      </c>
      <c r="FO4" s="400" t="s">
        <v>401</v>
      </c>
      <c r="FP4" s="10" t="s">
        <v>70</v>
      </c>
      <c r="FQ4" s="10" t="s">
        <v>71</v>
      </c>
      <c r="FR4" s="10" t="s">
        <v>72</v>
      </c>
      <c r="FS4" s="401" t="s">
        <v>73</v>
      </c>
      <c r="FT4" s="400" t="s">
        <v>402</v>
      </c>
      <c r="FU4" s="10" t="s">
        <v>70</v>
      </c>
      <c r="FV4" s="10" t="s">
        <v>71</v>
      </c>
      <c r="FW4" s="10" t="s">
        <v>72</v>
      </c>
      <c r="FX4" s="401" t="s">
        <v>73</v>
      </c>
      <c r="FY4" s="400" t="s">
        <v>399</v>
      </c>
      <c r="FZ4" s="10" t="s">
        <v>70</v>
      </c>
      <c r="GA4" s="10" t="s">
        <v>71</v>
      </c>
      <c r="GB4" s="10" t="s">
        <v>72</v>
      </c>
      <c r="GC4" s="401" t="s">
        <v>73</v>
      </c>
      <c r="GD4" s="400" t="s">
        <v>400</v>
      </c>
      <c r="GE4" s="10" t="s">
        <v>70</v>
      </c>
      <c r="GF4" s="10" t="s">
        <v>71</v>
      </c>
      <c r="GG4" s="10" t="s">
        <v>72</v>
      </c>
      <c r="GH4" s="401" t="s">
        <v>73</v>
      </c>
      <c r="GI4" s="400" t="s">
        <v>401</v>
      </c>
      <c r="GJ4" s="10" t="s">
        <v>70</v>
      </c>
      <c r="GK4" s="10" t="s">
        <v>71</v>
      </c>
      <c r="GL4" s="10" t="s">
        <v>72</v>
      </c>
      <c r="GM4" s="401" t="s">
        <v>73</v>
      </c>
      <c r="GN4" s="400" t="s">
        <v>402</v>
      </c>
      <c r="GO4" s="10" t="s">
        <v>70</v>
      </c>
      <c r="GP4" s="10" t="s">
        <v>71</v>
      </c>
      <c r="GQ4" s="10" t="s">
        <v>72</v>
      </c>
      <c r="GR4" s="401" t="s">
        <v>73</v>
      </c>
      <c r="GS4" s="400" t="s">
        <v>399</v>
      </c>
      <c r="GT4" s="10" t="s">
        <v>70</v>
      </c>
      <c r="GU4" s="10" t="s">
        <v>71</v>
      </c>
      <c r="GV4" s="10" t="s">
        <v>72</v>
      </c>
      <c r="GW4" s="401" t="s">
        <v>73</v>
      </c>
      <c r="GX4" s="400" t="s">
        <v>400</v>
      </c>
      <c r="GY4" s="10" t="s">
        <v>70</v>
      </c>
      <c r="GZ4" s="10" t="s">
        <v>71</v>
      </c>
      <c r="HA4" s="10" t="s">
        <v>72</v>
      </c>
      <c r="HB4" s="401" t="s">
        <v>73</v>
      </c>
      <c r="HC4" s="400" t="s">
        <v>401</v>
      </c>
      <c r="HD4" s="10" t="s">
        <v>70</v>
      </c>
      <c r="HE4" s="10" t="s">
        <v>71</v>
      </c>
      <c r="HF4" s="10" t="s">
        <v>72</v>
      </c>
      <c r="HG4" s="401" t="s">
        <v>73</v>
      </c>
      <c r="HH4" s="400" t="s">
        <v>402</v>
      </c>
      <c r="HI4" s="10" t="s">
        <v>70</v>
      </c>
      <c r="HJ4" s="10" t="s">
        <v>71</v>
      </c>
      <c r="HK4" s="10" t="s">
        <v>72</v>
      </c>
      <c r="HL4" s="401" t="s">
        <v>73</v>
      </c>
      <c r="HM4" s="400" t="s">
        <v>399</v>
      </c>
      <c r="HN4" s="10" t="s">
        <v>70</v>
      </c>
      <c r="HO4" s="10" t="s">
        <v>71</v>
      </c>
      <c r="HP4" s="10" t="s">
        <v>72</v>
      </c>
      <c r="HQ4" s="401" t="s">
        <v>73</v>
      </c>
      <c r="HR4" s="400" t="s">
        <v>400</v>
      </c>
      <c r="HS4" s="10" t="s">
        <v>70</v>
      </c>
      <c r="HT4" s="10" t="s">
        <v>71</v>
      </c>
      <c r="HU4" s="10" t="s">
        <v>72</v>
      </c>
      <c r="HV4" s="401" t="s">
        <v>73</v>
      </c>
      <c r="HW4" s="400" t="s">
        <v>401</v>
      </c>
      <c r="HX4" s="10" t="s">
        <v>70</v>
      </c>
      <c r="HY4" s="10" t="s">
        <v>71</v>
      </c>
      <c r="HZ4" s="10" t="s">
        <v>72</v>
      </c>
      <c r="IA4" s="401" t="s">
        <v>73</v>
      </c>
      <c r="IB4" s="400" t="s">
        <v>402</v>
      </c>
      <c r="IC4" s="10" t="s">
        <v>70</v>
      </c>
      <c r="ID4" s="10" t="s">
        <v>71</v>
      </c>
      <c r="IE4" s="10" t="s">
        <v>72</v>
      </c>
      <c r="IF4" s="401" t="s">
        <v>73</v>
      </c>
      <c r="IG4" s="1252"/>
      <c r="IH4" s="1252"/>
    </row>
    <row r="5" spans="2:242" ht="33" customHeight="1" x14ac:dyDescent="0.25">
      <c r="B5" s="405">
        <v>1</v>
      </c>
      <c r="C5" s="406" t="s">
        <v>88</v>
      </c>
      <c r="D5" s="407">
        <v>214874</v>
      </c>
      <c r="E5" s="408">
        <v>930373</v>
      </c>
      <c r="F5" s="409" t="s">
        <v>89</v>
      </c>
      <c r="G5" s="410" t="s">
        <v>90</v>
      </c>
      <c r="H5" s="411">
        <f>'MASTER_ ALL areas - No.seedling'!G5</f>
        <v>8</v>
      </c>
      <c r="I5" s="40">
        <f>'MASTER_ ALL areas - No.seedling'!H5</f>
        <v>0.12</v>
      </c>
      <c r="J5" s="41">
        <f>'MASTER_ ALL areas - No.seedling'!I5</f>
        <v>45.4</v>
      </c>
      <c r="K5" s="42">
        <f>'MASTER_ ALL areas - No.seedling'!J5</f>
        <v>43</v>
      </c>
      <c r="L5" s="43">
        <f t="shared" ref="L5:L18" si="0">K5*20</f>
        <v>860</v>
      </c>
      <c r="M5" s="44">
        <f>'MASTER_ ALL areas - No.seedling'!L5</f>
        <v>860</v>
      </c>
      <c r="N5" s="45">
        <f>'MASTER_ ALL areas - No.seedling'!M5</f>
        <v>2</v>
      </c>
      <c r="O5" s="46">
        <f>'MASTER_ ALL areas - No.seedling'!N5</f>
        <v>36</v>
      </c>
      <c r="P5" s="52">
        <f>'MASTER_ ALL areas - No.seedling'!O5</f>
        <v>4.6511627906976744E-2</v>
      </c>
      <c r="Q5" s="59">
        <f>'MASTER_ ALL areas - No.seedling'!P5</f>
        <v>0.83720930232558144</v>
      </c>
      <c r="R5" s="695"/>
      <c r="S5" s="658">
        <f>'MASTER_ ALL areas - No.seedling'!R5</f>
        <v>860</v>
      </c>
      <c r="T5" s="51">
        <f>'MASTER_ ALL areas - No.seedling'!S5</f>
        <v>2</v>
      </c>
      <c r="U5" s="47">
        <f t="shared" ref="U5:U18" si="1">IF(S5=0,0,T5/(S5/20))</f>
        <v>4.6511627906976744E-2</v>
      </c>
      <c r="V5" s="659">
        <f>'MASTER_ ALL areas - No.seedling'!U5</f>
        <v>36</v>
      </c>
      <c r="W5" s="54">
        <f t="shared" ref="W5:W18" si="2">IF(S5=0,0,V5/(S5/20))</f>
        <v>0.83720930232558144</v>
      </c>
      <c r="X5" s="660">
        <f>'MASTER_ ALL areas - No.seedling'!W5</f>
        <v>0</v>
      </c>
      <c r="Y5" s="659">
        <f>'MASTER_ ALL areas - No.seedling'!X5</f>
        <v>0</v>
      </c>
      <c r="Z5" s="47">
        <f t="shared" ref="Z5:Z18" si="3">IF(X5=0,0,Y5/(X5/20))</f>
        <v>0</v>
      </c>
      <c r="AA5" s="659">
        <f>'MASTER_ ALL areas - No.seedling'!Z5</f>
        <v>0</v>
      </c>
      <c r="AB5" s="54">
        <f t="shared" ref="AB5:AB18" si="4">IF(X5=0,0,AA5/(X5/20))</f>
        <v>0</v>
      </c>
      <c r="AC5" s="53">
        <f>'MASTER_ ALL areas - No.seedling'!AB5</f>
        <v>0</v>
      </c>
      <c r="AD5" s="51">
        <f>'MASTER_ ALL areas - No.seedling'!AC5</f>
        <v>0</v>
      </c>
      <c r="AE5" s="47">
        <f t="shared" ref="AE5:AE18" si="5">IF(AC5=0,0,AD5/(AC5/20))</f>
        <v>0</v>
      </c>
      <c r="AF5" s="659">
        <f>'MASTER_ ALL areas - No.seedling'!AE5</f>
        <v>0</v>
      </c>
      <c r="AG5" s="54">
        <f t="shared" ref="AG5:AG18" si="6">IF(AC5=0,0,AF5/(AC5/20))</f>
        <v>0</v>
      </c>
      <c r="AH5" s="53">
        <f>'MASTER_ ALL areas - No.seedling'!AG5</f>
        <v>0</v>
      </c>
      <c r="AI5" s="51">
        <f>'MASTER_ ALL areas - No.seedling'!AH5</f>
        <v>0</v>
      </c>
      <c r="AJ5" s="47">
        <f t="shared" ref="AJ5:AJ18" si="7">IF(AH5=0,0,AI5/(AH5/20))</f>
        <v>0</v>
      </c>
      <c r="AK5" s="659">
        <f>'MASTER_ ALL areas - No.seedling'!AJ5</f>
        <v>0</v>
      </c>
      <c r="AL5" s="55">
        <f t="shared" ref="AL5:AL18" si="8">IF(AH5=0,0,AK5/(AH5/20))</f>
        <v>0</v>
      </c>
      <c r="AM5" s="695"/>
      <c r="AN5" s="658">
        <f>'MASTER_ ALL areas - No.seedling'!AM5</f>
        <v>360</v>
      </c>
      <c r="AO5" s="53">
        <f>'MASTER_ ALL areas - No.seedling'!AN5</f>
        <v>0</v>
      </c>
      <c r="AP5" s="56">
        <f t="shared" ref="AP5:AP18" si="9">IF(AN5=0,0,AO5/(AN5/20))</f>
        <v>0</v>
      </c>
      <c r="AQ5" s="57">
        <f>'MASTER_ ALL areas - No.seedling'!AP5</f>
        <v>15</v>
      </c>
      <c r="AR5" s="56">
        <f t="shared" ref="AR5:AR18" si="10">IF(AN5=0,0,AQ5/(AN5/20))</f>
        <v>0.83333333333333337</v>
      </c>
      <c r="AS5" s="57">
        <f>'MASTER_ ALL areas - No.seedling'!AR5</f>
        <v>320</v>
      </c>
      <c r="AT5" s="53">
        <f>'MASTER_ ALL areas - No.seedling'!AS5</f>
        <v>1</v>
      </c>
      <c r="AU5" s="56">
        <f t="shared" ref="AU5:AU18" si="11">IF(AS5=0,0,AT5/(AS5/20))</f>
        <v>6.25E-2</v>
      </c>
      <c r="AV5" s="57">
        <f>'MASTER_ ALL areas - No.seedling'!AU5</f>
        <v>13</v>
      </c>
      <c r="AW5" s="56">
        <f t="shared" ref="AW5:AW18" si="12">IF(AS5=0,0,AV5/(AS5/20))</f>
        <v>0.8125</v>
      </c>
      <c r="AX5" s="661">
        <f>'MASTER_ ALL areas - No.seedling'!AW5</f>
        <v>0</v>
      </c>
      <c r="AY5" s="57">
        <f>'MASTER_ ALL areas - No.seedling'!AX5</f>
        <v>0</v>
      </c>
      <c r="AZ5" s="56">
        <f t="shared" ref="AZ5:AZ18" si="13">IF(AX5=0,0,AY5/(AX5/20))</f>
        <v>0</v>
      </c>
      <c r="BA5" s="57">
        <f>'MASTER_ ALL areas - No.seedling'!AZ5</f>
        <v>0</v>
      </c>
      <c r="BB5" s="56">
        <f t="shared" ref="BB5:BB18" si="14">IF(AX5=0,0,BA5/(AX5/20))</f>
        <v>0</v>
      </c>
      <c r="BC5" s="57">
        <f>'MASTER_ ALL areas - No.seedling'!BB5</f>
        <v>0</v>
      </c>
      <c r="BD5" s="53">
        <f>'MASTER_ ALL areas - No.seedling'!BC5</f>
        <v>0</v>
      </c>
      <c r="BE5" s="56">
        <f t="shared" ref="BE5:BE18" si="15">IF(BC5=0,0,BD5/(BC5/20))</f>
        <v>0</v>
      </c>
      <c r="BF5" s="57">
        <f>'MASTER_ ALL areas - No.seedling'!BE5</f>
        <v>0</v>
      </c>
      <c r="BG5" s="56">
        <f t="shared" ref="BG5:BG18" si="16">IF(BC5=0,0,BF5/(BC5/20))</f>
        <v>0</v>
      </c>
      <c r="BH5" s="57">
        <f>'MASTER_ ALL areas - No.seedling'!BG5</f>
        <v>180</v>
      </c>
      <c r="BI5" s="53">
        <f>'MASTER_ ALL areas - No.seedling'!BH5</f>
        <v>1</v>
      </c>
      <c r="BJ5" s="56">
        <f t="shared" ref="BJ5:BJ18" si="17">IF(BH5=0,0,BI5/(BH5/20))</f>
        <v>0.1111111111111111</v>
      </c>
      <c r="BK5" s="57">
        <f>'MASTER_ ALL areas - No.seedling'!BJ5</f>
        <v>8</v>
      </c>
      <c r="BL5" s="56">
        <f t="shared" ref="BL5:BL18" si="18">IF(BH5=0,0,BK5/(BH5/20))</f>
        <v>0.88888888888888884</v>
      </c>
      <c r="BM5" s="57">
        <f>'MASTER_ ALL areas - No.seedling'!BL5</f>
        <v>0</v>
      </c>
      <c r="BN5" s="53">
        <f>'MASTER_ ALL areas - No.seedling'!BM5</f>
        <v>0</v>
      </c>
      <c r="BO5" s="56">
        <f t="shared" ref="BO5:BO18" si="19">IF(BM5=0,0,BN5/(BM5/20))</f>
        <v>0</v>
      </c>
      <c r="BP5" s="57">
        <f>'MASTER_ ALL areas - No.seedling'!BO5</f>
        <v>0</v>
      </c>
      <c r="BQ5" s="56">
        <f t="shared" ref="BQ5:BQ18" si="20">IF(BM5=0,0,BP5/(BM5/20))</f>
        <v>0</v>
      </c>
      <c r="BR5" s="57">
        <f>'MASTER_ ALL areas - No.seedling'!BQ5</f>
        <v>0</v>
      </c>
      <c r="BS5" s="53">
        <f>'MASTER_ ALL areas - No.seedling'!BR5</f>
        <v>0</v>
      </c>
      <c r="BT5" s="56">
        <f t="shared" ref="BT5:BT18" si="21">IF(BR5=0,0,BS5/(BR5/20))</f>
        <v>0</v>
      </c>
      <c r="BU5" s="57">
        <f>'MASTER_ ALL areas - No.seedling'!BT5</f>
        <v>0</v>
      </c>
      <c r="BV5" s="56">
        <f t="shared" ref="BV5:BV18" si="22">IF(BR5=0,0,BU5/(BR5/20))</f>
        <v>0</v>
      </c>
      <c r="BW5" s="57">
        <f>'MASTER_ ALL areas - No.seedling'!BV5</f>
        <v>0</v>
      </c>
      <c r="BX5" s="53">
        <f>'MASTER_ ALL areas - No.seedling'!BW5</f>
        <v>0</v>
      </c>
      <c r="BY5" s="56">
        <f t="shared" ref="BY5:BY18" si="23">IF(BW5=0,0,BX5/(BW5/20))</f>
        <v>0</v>
      </c>
      <c r="BZ5" s="57">
        <f>'MASTER_ ALL areas - No.seedling'!BY5</f>
        <v>0</v>
      </c>
      <c r="CA5" s="55">
        <f t="shared" ref="CA5:CA18" si="24">IF(BW5=0,0,BZ5/(BW5/20))</f>
        <v>0</v>
      </c>
      <c r="CB5" s="416"/>
      <c r="CC5" s="50">
        <f>'MASTER_ ALL areas - No.seedling'!CB5</f>
        <v>360</v>
      </c>
      <c r="CD5" s="51">
        <f>'MASTER_ ALL areas - No.seedling'!CC5</f>
        <v>0</v>
      </c>
      <c r="CE5" s="52">
        <f t="shared" ref="CE5:CE18" si="25">IF(CC5=0,0,CD5/(CC5/20))</f>
        <v>0</v>
      </c>
      <c r="CF5" s="51">
        <f>'MASTER_ ALL areas - No.seedling'!CE5</f>
        <v>15</v>
      </c>
      <c r="CG5" s="55">
        <f t="shared" ref="CG5:CG18" si="26">IF(CC5=0,0,CF5/(CC5/20))</f>
        <v>0.83333333333333337</v>
      </c>
      <c r="CH5" s="50">
        <f>'MASTER_ ALL areas - No.seedling'!CG5</f>
        <v>0</v>
      </c>
      <c r="CI5" s="51">
        <f>'MASTER_ ALL areas - No.seedling'!CH5</f>
        <v>0</v>
      </c>
      <c r="CJ5" s="52">
        <f t="shared" ref="CJ5:CJ18" si="27">IF(CH5=0,0,CI5/(CH5/20))</f>
        <v>0</v>
      </c>
      <c r="CK5" s="51">
        <f>'MASTER_ ALL areas - No.seedling'!CJ5</f>
        <v>0</v>
      </c>
      <c r="CL5" s="55">
        <f t="shared" ref="CL5:CL18" si="28">IF(CH5=0,0,CK5/(CH5/20))</f>
        <v>0</v>
      </c>
      <c r="CM5" s="50">
        <f>'MASTER_ ALL areas - No.seedling'!CL5</f>
        <v>0</v>
      </c>
      <c r="CN5" s="51">
        <f>'MASTER_ ALL areas - No.seedling'!CM5</f>
        <v>0</v>
      </c>
      <c r="CO5" s="52">
        <f t="shared" ref="CO5:CO18" si="29">IF(CM5=0,0,CN5/(CM5/20))</f>
        <v>0</v>
      </c>
      <c r="CP5" s="51">
        <f>'MASTER_ ALL areas - No.seedling'!CO5</f>
        <v>0</v>
      </c>
      <c r="CQ5" s="55">
        <f t="shared" ref="CQ5:CQ18" si="30">IF(CM5=0,0,CP5/(CM5/20))</f>
        <v>0</v>
      </c>
      <c r="CR5" s="50">
        <f>'MASTER_ ALL areas - No.seedling'!CQ5</f>
        <v>0</v>
      </c>
      <c r="CS5" s="51">
        <f>'MASTER_ ALL areas - No.seedling'!CR5</f>
        <v>0</v>
      </c>
      <c r="CT5" s="52">
        <f t="shared" ref="CT5:CT18" si="31">IF(CR5=0,0,CS5/(CR5/20))</f>
        <v>0</v>
      </c>
      <c r="CU5" s="51">
        <f>'MASTER_ ALL areas - No.seedling'!CT5</f>
        <v>0</v>
      </c>
      <c r="CV5" s="55">
        <f t="shared" ref="CV5:CV18" si="32">IF(CR5=0,0,CU5/(CR5/20))</f>
        <v>0</v>
      </c>
      <c r="CW5" s="50">
        <f>'MASTER_ ALL areas - No.seedling'!CV5</f>
        <v>320</v>
      </c>
      <c r="CX5" s="51">
        <f>'MASTER_ ALL areas - No.seedling'!CW5</f>
        <v>1</v>
      </c>
      <c r="CY5" s="52">
        <f t="shared" ref="CY5:CY18" si="33">IF(CW5=0,0,CX5/(CW5/20))</f>
        <v>6.25E-2</v>
      </c>
      <c r="CZ5" s="51">
        <f>'MASTER_ ALL areas - No.seedling'!CY5</f>
        <v>13</v>
      </c>
      <c r="DA5" s="55">
        <f t="shared" ref="DA5:DA18" si="34">IF(CW5=0,0,CZ5/(CW5/20))</f>
        <v>0.8125</v>
      </c>
      <c r="DB5" s="50">
        <f>'MASTER_ ALL areas - No.seedling'!DA5</f>
        <v>0</v>
      </c>
      <c r="DC5" s="51">
        <f>'MASTER_ ALL areas - No.seedling'!DB5</f>
        <v>0</v>
      </c>
      <c r="DD5" s="52">
        <f t="shared" ref="DD5:DD18" si="35">IF(DB5=0,0,DC5/(DB5/20))</f>
        <v>0</v>
      </c>
      <c r="DE5" s="51">
        <f>'MASTER_ ALL areas - No.seedling'!DD5</f>
        <v>0</v>
      </c>
      <c r="DF5" s="55">
        <f t="shared" ref="DF5:DF18" si="36">IF(DB5=0,0,DE5/(DB5/20))</f>
        <v>0</v>
      </c>
      <c r="DG5" s="50">
        <f>'MASTER_ ALL areas - No.seedling'!DF5</f>
        <v>0</v>
      </c>
      <c r="DH5" s="51">
        <f>'MASTER_ ALL areas - No.seedling'!DG5</f>
        <v>0</v>
      </c>
      <c r="DI5" s="52">
        <f t="shared" ref="DI5:DI18" si="37">IF(DG5=0,0,DH5/(DG5/20))</f>
        <v>0</v>
      </c>
      <c r="DJ5" s="51">
        <f>'MASTER_ ALL areas - No.seedling'!DI5</f>
        <v>0</v>
      </c>
      <c r="DK5" s="55">
        <f t="shared" ref="DK5:DK18" si="38">IF(DG5=0,0,DJ5/(DG5/20))</f>
        <v>0</v>
      </c>
      <c r="DL5" s="50">
        <f>'MASTER_ ALL areas - No.seedling'!DK5</f>
        <v>0</v>
      </c>
      <c r="DM5" s="51">
        <f>'MASTER_ ALL areas - No.seedling'!DL5</f>
        <v>0</v>
      </c>
      <c r="DN5" s="52">
        <f t="shared" ref="DN5:DN18" si="39">IF(DL5=0,0,DM5/(DL5/20))</f>
        <v>0</v>
      </c>
      <c r="DO5" s="51">
        <f>'MASTER_ ALL areas - No.seedling'!DN5</f>
        <v>0</v>
      </c>
      <c r="DP5" s="55">
        <f t="shared" ref="DP5:DP18" si="40">IF(DL5=0,0,DO5/(DL5/20))</f>
        <v>0</v>
      </c>
      <c r="DQ5" s="50">
        <f>'MASTER_ ALL areas - No.seedling'!DP5</f>
        <v>0</v>
      </c>
      <c r="DR5" s="51">
        <f>'MASTER_ ALL areas - No.seedling'!DQ5</f>
        <v>0</v>
      </c>
      <c r="DS5" s="52">
        <f t="shared" ref="DS5:DS18" si="41">IF(DQ5=0,0,DR5/(DQ5/20))</f>
        <v>0</v>
      </c>
      <c r="DT5" s="51">
        <f>'MASTER_ ALL areas - No.seedling'!DS5</f>
        <v>0</v>
      </c>
      <c r="DU5" s="55">
        <f t="shared" ref="DU5:DU18" si="42">IF(DQ5=0,0,DT5/(DQ5/20))</f>
        <v>0</v>
      </c>
      <c r="DV5" s="50">
        <f>'MASTER_ ALL areas - No.seedling'!DU5</f>
        <v>0</v>
      </c>
      <c r="DW5" s="51">
        <f>'MASTER_ ALL areas - No.seedling'!DV5</f>
        <v>0</v>
      </c>
      <c r="DX5" s="52">
        <f t="shared" ref="DX5:DX18" si="43">IF(DV5=0,0,DW5/(DV5/20))</f>
        <v>0</v>
      </c>
      <c r="DY5" s="51">
        <f>'MASTER_ ALL areas - No.seedling'!DX5</f>
        <v>0</v>
      </c>
      <c r="DZ5" s="55">
        <f t="shared" ref="DZ5:DZ18" si="44">IF(DV5=0,0,DY5/(DV5/20))</f>
        <v>0</v>
      </c>
      <c r="EA5" s="50">
        <f>'MASTER_ ALL areas - No.seedling'!DZ5</f>
        <v>0</v>
      </c>
      <c r="EB5" s="51">
        <f>'MASTER_ ALL areas - No.seedling'!EA5</f>
        <v>0</v>
      </c>
      <c r="EC5" s="52">
        <f t="shared" ref="EC5:EC18" si="45">IF(EA5=0,0,EB5/(EA5/20))</f>
        <v>0</v>
      </c>
      <c r="ED5" s="51">
        <f>'MASTER_ ALL areas - No.seedling'!EC5</f>
        <v>0</v>
      </c>
      <c r="EE5" s="55">
        <f t="shared" ref="EE5:EE18" si="46">IF(EA5=0,0,ED5/(EA5/20))</f>
        <v>0</v>
      </c>
      <c r="EF5" s="50">
        <f>'MASTER_ ALL areas - No.seedling'!EE5</f>
        <v>0</v>
      </c>
      <c r="EG5" s="51">
        <f>'MASTER_ ALL areas - No.seedling'!EF5</f>
        <v>0</v>
      </c>
      <c r="EH5" s="52">
        <f t="shared" ref="EH5:EH18" si="47">IF(EF5=0,0,EG5/(EF5/20))</f>
        <v>0</v>
      </c>
      <c r="EI5" s="51">
        <f>'MASTER_ ALL areas - No.seedling'!EH5</f>
        <v>0</v>
      </c>
      <c r="EJ5" s="55">
        <f t="shared" ref="EJ5:EJ18" si="48">IF(EF5=0,0,EI5/(EF5/20))</f>
        <v>0</v>
      </c>
      <c r="EK5" s="50">
        <f>'MASTER_ ALL areas - No.seedling'!EJ5</f>
        <v>0</v>
      </c>
      <c r="EL5" s="51">
        <f>'MASTER_ ALL areas - No.seedling'!EK5</f>
        <v>0</v>
      </c>
      <c r="EM5" s="52">
        <f t="shared" ref="EM5:EM18" si="49">IF(EK5=0,0,EL5/(EK5/20))</f>
        <v>0</v>
      </c>
      <c r="EN5" s="51">
        <f>'MASTER_ ALL areas - No.seedling'!EM5</f>
        <v>0</v>
      </c>
      <c r="EO5" s="55">
        <f t="shared" ref="EO5:EO18" si="50">IF(EK5=0,0,EN5/(EK5/20))</f>
        <v>0</v>
      </c>
      <c r="EP5" s="50">
        <f>'MASTER_ ALL areas - No.seedling'!EO5</f>
        <v>0</v>
      </c>
      <c r="EQ5" s="51">
        <f>'MASTER_ ALL areas - No.seedling'!EP5</f>
        <v>0</v>
      </c>
      <c r="ER5" s="52">
        <f t="shared" ref="ER5:ER18" si="51">IF(EP5=0,0,EQ5/(EP5/20))</f>
        <v>0</v>
      </c>
      <c r="ES5" s="51">
        <f>'MASTER_ ALL areas - No.seedling'!ER5</f>
        <v>0</v>
      </c>
      <c r="ET5" s="55">
        <f t="shared" ref="ET5:ET18" si="52">IF(EP5=0,0,ES5/(EP5/20))</f>
        <v>0</v>
      </c>
      <c r="EU5" s="50">
        <f>'MASTER_ ALL areas - No.seedling'!ET5</f>
        <v>0</v>
      </c>
      <c r="EV5" s="51">
        <f>'MASTER_ ALL areas - No.seedling'!EU5</f>
        <v>0</v>
      </c>
      <c r="EW5" s="52">
        <f t="shared" ref="EW5:EW18" si="53">IF(EU5=0,0,EV5/(EU5/20))</f>
        <v>0</v>
      </c>
      <c r="EX5" s="51">
        <f>'MASTER_ ALL areas - No.seedling'!EW5</f>
        <v>0</v>
      </c>
      <c r="EY5" s="55">
        <f t="shared" ref="EY5:EY18" si="54">IF(EU5=0,0,EX5/(EU5/20))</f>
        <v>0</v>
      </c>
      <c r="EZ5" s="50">
        <f>'MASTER_ ALL areas - No.seedling'!EY5</f>
        <v>0</v>
      </c>
      <c r="FA5" s="51">
        <f>'MASTER_ ALL areas - No.seedling'!EZ5</f>
        <v>0</v>
      </c>
      <c r="FB5" s="52">
        <f t="shared" ref="FB5:FB18" si="55">IF(EZ5=0,0,FA5/(EZ5/20))</f>
        <v>0</v>
      </c>
      <c r="FC5" s="51">
        <f>'MASTER_ ALL areas - No.seedling'!FB5</f>
        <v>0</v>
      </c>
      <c r="FD5" s="55">
        <f t="shared" ref="FD5:FD18" si="56">IF(EZ5=0,0,FC5/(EZ5/20))</f>
        <v>0</v>
      </c>
      <c r="FE5" s="50">
        <f>'MASTER_ ALL areas - No.seedling'!FD5</f>
        <v>180</v>
      </c>
      <c r="FF5" s="51">
        <f>'MASTER_ ALL areas - No.seedling'!FE5</f>
        <v>1</v>
      </c>
      <c r="FG5" s="52">
        <f t="shared" ref="FG5:FG18" si="57">IF(FE5=0,0,FF5/(FE5/20))</f>
        <v>0.1111111111111111</v>
      </c>
      <c r="FH5" s="51">
        <f>'MASTER_ ALL areas - No.seedling'!FG5</f>
        <v>8</v>
      </c>
      <c r="FI5" s="55">
        <f t="shared" ref="FI5:FI18" si="58">IF(FE5=0,0,FH5/(FE5/20))</f>
        <v>0.88888888888888884</v>
      </c>
      <c r="FJ5" s="50">
        <f>'MASTER_ ALL areas - No.seedling'!FI5</f>
        <v>0</v>
      </c>
      <c r="FK5" s="51">
        <f>'MASTER_ ALL areas - No.seedling'!FJ5</f>
        <v>0</v>
      </c>
      <c r="FL5" s="52">
        <f t="shared" ref="FL5:FL18" si="59">IF(FJ5=0,0,FK5/(FJ5/20))</f>
        <v>0</v>
      </c>
      <c r="FM5" s="51">
        <f>'MASTER_ ALL areas - No.seedling'!FL5</f>
        <v>0</v>
      </c>
      <c r="FN5" s="55">
        <f t="shared" ref="FN5:FN18" si="60">IF(FJ5=0,0,FM5/(FJ5/20))</f>
        <v>0</v>
      </c>
      <c r="FO5" s="50">
        <f>'MASTER_ ALL areas - No.seedling'!FN5</f>
        <v>0</v>
      </c>
      <c r="FP5" s="51">
        <f>'MASTER_ ALL areas - No.seedling'!FO5</f>
        <v>0</v>
      </c>
      <c r="FQ5" s="52">
        <f t="shared" ref="FQ5:FQ18" si="61">IF(FO5=0,0,FP5/(FO5/20))</f>
        <v>0</v>
      </c>
      <c r="FR5" s="51">
        <f>'MASTER_ ALL areas - No.seedling'!FQ5</f>
        <v>0</v>
      </c>
      <c r="FS5" s="55">
        <f t="shared" ref="FS5:FS18" si="62">IF(FO5=0,0,FR5/(FO5/20))</f>
        <v>0</v>
      </c>
      <c r="FT5" s="50">
        <f>'MASTER_ ALL areas - No.seedling'!FS5</f>
        <v>0</v>
      </c>
      <c r="FU5" s="51">
        <f>'MASTER_ ALL areas - No.seedling'!FT5</f>
        <v>0</v>
      </c>
      <c r="FV5" s="52">
        <f t="shared" ref="FV5:FV18" si="63">IF(FT5=0,0,FU5/(FT5/20))</f>
        <v>0</v>
      </c>
      <c r="FW5" s="51">
        <f>'MASTER_ ALL areas - No.seedling'!FV5</f>
        <v>0</v>
      </c>
      <c r="FX5" s="55">
        <f t="shared" ref="FX5:FX18" si="64">IF(FT5=0,0,FW5/(FT5/20))</f>
        <v>0</v>
      </c>
      <c r="FY5" s="50">
        <f>'MASTER_ ALL areas - No.seedling'!FX5</f>
        <v>0</v>
      </c>
      <c r="FZ5" s="51">
        <f>'MASTER_ ALL areas - No.seedling'!FY5</f>
        <v>0</v>
      </c>
      <c r="GA5" s="52">
        <f t="shared" ref="GA5:GA18" si="65">IF(FY5=0,0,FZ5/(FY5/20))</f>
        <v>0</v>
      </c>
      <c r="GB5" s="51">
        <f>'MASTER_ ALL areas - No.seedling'!GA5</f>
        <v>0</v>
      </c>
      <c r="GC5" s="55">
        <f t="shared" ref="GC5:GC18" si="66">IF(FY5=0,0,GB5/(FY5/20))</f>
        <v>0</v>
      </c>
      <c r="GD5" s="50">
        <f>'MASTER_ ALL areas - No.seedling'!GC5</f>
        <v>0</v>
      </c>
      <c r="GE5" s="51">
        <f>'MASTER_ ALL areas - No.seedling'!GD5</f>
        <v>0</v>
      </c>
      <c r="GF5" s="52">
        <f t="shared" ref="GF5:GF18" si="67">IF(GD5=0,0,GE5/(GD5/20))</f>
        <v>0</v>
      </c>
      <c r="GG5" s="51">
        <f>'MASTER_ ALL areas - No.seedling'!GF5</f>
        <v>0</v>
      </c>
      <c r="GH5" s="55">
        <f t="shared" ref="GH5:GH18" si="68">IF(GD5=0,0,GG5/(GD5/20))</f>
        <v>0</v>
      </c>
      <c r="GI5" s="50">
        <f>'MASTER_ ALL areas - No.seedling'!GH5</f>
        <v>0</v>
      </c>
      <c r="GJ5" s="51">
        <f>'MASTER_ ALL areas - No.seedling'!GI5</f>
        <v>0</v>
      </c>
      <c r="GK5" s="52">
        <f t="shared" ref="GK5:GK18" si="69">IF(GI5=0,0,GJ5/(GI5/20))</f>
        <v>0</v>
      </c>
      <c r="GL5" s="51">
        <f>'MASTER_ ALL areas - No.seedling'!GK5</f>
        <v>0</v>
      </c>
      <c r="GM5" s="55">
        <f t="shared" ref="GM5:GM18" si="70">IF(GI5=0,0,GL5/(GI5/20))</f>
        <v>0</v>
      </c>
      <c r="GN5" s="50">
        <f>'MASTER_ ALL areas - No.seedling'!GM5</f>
        <v>0</v>
      </c>
      <c r="GO5" s="51">
        <f>'MASTER_ ALL areas - No.seedling'!GN5</f>
        <v>0</v>
      </c>
      <c r="GP5" s="52">
        <f t="shared" ref="GP5:GP18" si="71">IF(GN5=0,0,GO5/(GN5/20))</f>
        <v>0</v>
      </c>
      <c r="GQ5" s="51">
        <f>'MASTER_ ALL areas - No.seedling'!GP5</f>
        <v>0</v>
      </c>
      <c r="GR5" s="55">
        <f t="shared" ref="GR5:GR18" si="72">IF(GN5=0,0,GQ5/(GN5/20))</f>
        <v>0</v>
      </c>
      <c r="GS5" s="50">
        <f>'MASTER_ ALL areas - No.seedling'!GR5</f>
        <v>0</v>
      </c>
      <c r="GT5" s="51">
        <f>'MASTER_ ALL areas - No.seedling'!GS5</f>
        <v>0</v>
      </c>
      <c r="GU5" s="52">
        <f t="shared" ref="GU5:GU18" si="73">IF(GS5=0,0,GT5/(GS5/20))</f>
        <v>0</v>
      </c>
      <c r="GV5" s="51">
        <f>'MASTER_ ALL areas - No.seedling'!GU5</f>
        <v>0</v>
      </c>
      <c r="GW5" s="55">
        <f t="shared" ref="GW5:GW18" si="74">IF(GS5=0,0,GV5/(GS5/20))</f>
        <v>0</v>
      </c>
      <c r="GX5" s="50">
        <f>'MASTER_ ALL areas - No.seedling'!GW5</f>
        <v>0</v>
      </c>
      <c r="GY5" s="51">
        <f>'MASTER_ ALL areas - No.seedling'!GX5</f>
        <v>0</v>
      </c>
      <c r="GZ5" s="52">
        <f t="shared" ref="GZ5:GZ18" si="75">IF(GX5=0,0,GY5/(GX5/20))</f>
        <v>0</v>
      </c>
      <c r="HA5" s="51">
        <f>'MASTER_ ALL areas - No.seedling'!GZ5</f>
        <v>0</v>
      </c>
      <c r="HB5" s="55">
        <f t="shared" ref="HB5:HB18" si="76">IF(GX5=0,0,HA5/(GX5/20))</f>
        <v>0</v>
      </c>
      <c r="HC5" s="50">
        <f>'MASTER_ ALL areas - No.seedling'!HB5</f>
        <v>0</v>
      </c>
      <c r="HD5" s="51">
        <f>'MASTER_ ALL areas - No.seedling'!HC5</f>
        <v>0</v>
      </c>
      <c r="HE5" s="52">
        <f t="shared" ref="HE5:HE18" si="77">IF(HC5=0,0,HD5/(HC5/20))</f>
        <v>0</v>
      </c>
      <c r="HF5" s="51">
        <f>'MASTER_ ALL areas - No.seedling'!HE5</f>
        <v>0</v>
      </c>
      <c r="HG5" s="55">
        <f t="shared" ref="HG5:HG18" si="78">IF(HC5=0,0,HF5/(HC5/20))</f>
        <v>0</v>
      </c>
      <c r="HH5" s="50">
        <f>'MASTER_ ALL areas - No.seedling'!HG5</f>
        <v>0</v>
      </c>
      <c r="HI5" s="51">
        <f>'MASTER_ ALL areas - No.seedling'!HH5</f>
        <v>0</v>
      </c>
      <c r="HJ5" s="52">
        <f t="shared" ref="HJ5:HJ18" si="79">IF(HH5=0,0,HI5/(HH5/20))</f>
        <v>0</v>
      </c>
      <c r="HK5" s="51">
        <f>'MASTER_ ALL areas - No.seedling'!HJ5</f>
        <v>0</v>
      </c>
      <c r="HL5" s="55">
        <f t="shared" ref="HL5:HL18" si="80">IF(HH5=0,0,HK5/(HH5/20))</f>
        <v>0</v>
      </c>
      <c r="HM5" s="50">
        <f>'MASTER_ ALL areas - No.seedling'!HL5</f>
        <v>0</v>
      </c>
      <c r="HN5" s="51">
        <f>'MASTER_ ALL areas - No.seedling'!HM5</f>
        <v>0</v>
      </c>
      <c r="HO5" s="52">
        <f t="shared" ref="HO5:HO18" si="81">IF(HM5=0,0,HN5/(HM5/20))</f>
        <v>0</v>
      </c>
      <c r="HP5" s="51">
        <f>'MASTER_ ALL areas - No.seedling'!HO5</f>
        <v>0</v>
      </c>
      <c r="HQ5" s="55">
        <f t="shared" ref="HQ5:HQ18" si="82">IF(HM5=0,0,HP5/(HM5/20))</f>
        <v>0</v>
      </c>
      <c r="HR5" s="50">
        <f>'MASTER_ ALL areas - No.seedling'!HQ5</f>
        <v>0</v>
      </c>
      <c r="HS5" s="51">
        <f>'MASTER_ ALL areas - No.seedling'!HR5</f>
        <v>0</v>
      </c>
      <c r="HT5" s="52">
        <f t="shared" ref="HT5:HT18" si="83">IF(HR5=0,0,HS5/(HR5/20))</f>
        <v>0</v>
      </c>
      <c r="HU5" s="51">
        <f>'MASTER_ ALL areas - No.seedling'!HT5</f>
        <v>0</v>
      </c>
      <c r="HV5" s="55">
        <f t="shared" ref="HV5:HV18" si="84">IF(HR5=0,0,HU5/(HR5/20))</f>
        <v>0</v>
      </c>
      <c r="HW5" s="50">
        <f>'MASTER_ ALL areas - No.seedling'!HV5</f>
        <v>0</v>
      </c>
      <c r="HX5" s="51">
        <f>'MASTER_ ALL areas - No.seedling'!HW5</f>
        <v>0</v>
      </c>
      <c r="HY5" s="52">
        <f t="shared" ref="HY5:HY18" si="85">IF(HW5=0,0,HX5/(HW5/20))</f>
        <v>0</v>
      </c>
      <c r="HZ5" s="51">
        <f>'MASTER_ ALL areas - No.seedling'!HY5</f>
        <v>0</v>
      </c>
      <c r="IA5" s="55">
        <f t="shared" ref="IA5:IA18" si="86">IF(HW5=0,0,HZ5/(HW5/20))</f>
        <v>0</v>
      </c>
      <c r="IB5" s="50">
        <f>'MASTER_ ALL areas - No.seedling'!IA5</f>
        <v>0</v>
      </c>
      <c r="IC5" s="51">
        <f>'MASTER_ ALL areas - No.seedling'!IB5</f>
        <v>0</v>
      </c>
      <c r="ID5" s="52">
        <f t="shared" ref="ID5:ID18" si="87">IF(IB5=0,0,IC5/(IB5/20))</f>
        <v>0</v>
      </c>
      <c r="IE5" s="51">
        <f>'MASTER_ ALL areas - No.seedling'!ID5</f>
        <v>0</v>
      </c>
      <c r="IF5" s="60">
        <f t="shared" ref="IF5:IF18" si="88">IF(IB5=0,0,IE5/(IB5/20))</f>
        <v>0</v>
      </c>
      <c r="IG5" s="61" t="s">
        <v>91</v>
      </c>
      <c r="IH5" s="62"/>
    </row>
    <row r="6" spans="2:242" ht="33" customHeight="1" x14ac:dyDescent="0.25">
      <c r="B6" s="420">
        <v>2</v>
      </c>
      <c r="C6" s="421" t="s">
        <v>92</v>
      </c>
      <c r="D6" s="422">
        <v>215083</v>
      </c>
      <c r="E6" s="423">
        <v>930372</v>
      </c>
      <c r="F6" s="424" t="s">
        <v>89</v>
      </c>
      <c r="G6" s="88" t="s">
        <v>93</v>
      </c>
      <c r="H6" s="459">
        <f>'MASTER_ ALL areas - No.seedling'!G6</f>
        <v>1</v>
      </c>
      <c r="I6" s="70">
        <f>'MASTER_ ALL areas - No.seedling'!H6</f>
        <v>0</v>
      </c>
      <c r="J6" s="71">
        <f>'MASTER_ ALL areas - No.seedling'!I6</f>
        <v>47.2</v>
      </c>
      <c r="K6" s="72">
        <f>'MASTER_ ALL areas - No.seedling'!J6</f>
        <v>1</v>
      </c>
      <c r="L6" s="73">
        <f t="shared" si="0"/>
        <v>20</v>
      </c>
      <c r="M6" s="74">
        <f>'MASTER_ ALL areas - No.seedling'!L6</f>
        <v>20</v>
      </c>
      <c r="N6" s="113">
        <f>'MASTER_ ALL areas - No.seedling'!M6</f>
        <v>0</v>
      </c>
      <c r="O6" s="114">
        <f>'MASTER_ ALL areas - No.seedling'!N6</f>
        <v>0</v>
      </c>
      <c r="P6" s="80">
        <f>'MASTER_ ALL areas - No.seedling'!O6</f>
        <v>0</v>
      </c>
      <c r="Q6" s="81">
        <f>'MASTER_ ALL areas - No.seedling'!P6</f>
        <v>0</v>
      </c>
      <c r="R6" s="462"/>
      <c r="S6" s="617">
        <f>'MASTER_ ALL areas - No.seedling'!R6</f>
        <v>20</v>
      </c>
      <c r="T6" s="76">
        <f>'MASTER_ ALL areas - No.seedling'!S6</f>
        <v>0</v>
      </c>
      <c r="U6" s="77">
        <f t="shared" si="1"/>
        <v>0</v>
      </c>
      <c r="V6" s="82">
        <f>'MASTER_ ALL areas - No.seedling'!U6</f>
        <v>0</v>
      </c>
      <c r="W6" s="80">
        <f t="shared" si="2"/>
        <v>0</v>
      </c>
      <c r="X6" s="76">
        <f>'MASTER_ ALL areas - No.seedling'!W6</f>
        <v>0</v>
      </c>
      <c r="Y6" s="76">
        <f>'MASTER_ ALL areas - No.seedling'!X6</f>
        <v>0</v>
      </c>
      <c r="Z6" s="77">
        <f t="shared" si="3"/>
        <v>0</v>
      </c>
      <c r="AA6" s="82">
        <f>'MASTER_ ALL areas - No.seedling'!Z6</f>
        <v>0</v>
      </c>
      <c r="AB6" s="80">
        <f t="shared" si="4"/>
        <v>0</v>
      </c>
      <c r="AC6" s="76">
        <f>'MASTER_ ALL areas - No.seedling'!AB6</f>
        <v>0</v>
      </c>
      <c r="AD6" s="76">
        <f>'MASTER_ ALL areas - No.seedling'!AC6</f>
        <v>0</v>
      </c>
      <c r="AE6" s="77">
        <f t="shared" si="5"/>
        <v>0</v>
      </c>
      <c r="AF6" s="82">
        <f>'MASTER_ ALL areas - No.seedling'!AE6</f>
        <v>0</v>
      </c>
      <c r="AG6" s="80">
        <f t="shared" si="6"/>
        <v>0</v>
      </c>
      <c r="AH6" s="76">
        <f>'MASTER_ ALL areas - No.seedling'!AG6</f>
        <v>0</v>
      </c>
      <c r="AI6" s="76">
        <f>'MASTER_ ALL areas - No.seedling'!AH6</f>
        <v>0</v>
      </c>
      <c r="AJ6" s="77">
        <f t="shared" si="7"/>
        <v>0</v>
      </c>
      <c r="AK6" s="82">
        <f>'MASTER_ ALL areas - No.seedling'!AJ6</f>
        <v>0</v>
      </c>
      <c r="AL6" s="81">
        <f t="shared" si="8"/>
        <v>0</v>
      </c>
      <c r="AM6" s="462"/>
      <c r="AN6" s="617">
        <f>'MASTER_ ALL areas - No.seedling'!AM6</f>
        <v>20</v>
      </c>
      <c r="AO6" s="76">
        <f>'MASTER_ ALL areas - No.seedling'!AN6</f>
        <v>0</v>
      </c>
      <c r="AP6" s="77">
        <f t="shared" si="9"/>
        <v>0</v>
      </c>
      <c r="AQ6" s="82">
        <f>'MASTER_ ALL areas - No.seedling'!AP6</f>
        <v>0</v>
      </c>
      <c r="AR6" s="77">
        <f t="shared" si="10"/>
        <v>0</v>
      </c>
      <c r="AS6" s="82">
        <f>'MASTER_ ALL areas - No.seedling'!AR6</f>
        <v>0</v>
      </c>
      <c r="AT6" s="76">
        <f>'MASTER_ ALL areas - No.seedling'!AS6</f>
        <v>0</v>
      </c>
      <c r="AU6" s="77">
        <f t="shared" si="11"/>
        <v>0</v>
      </c>
      <c r="AV6" s="82">
        <f>'MASTER_ ALL areas - No.seedling'!AU6</f>
        <v>0</v>
      </c>
      <c r="AW6" s="77">
        <f t="shared" si="12"/>
        <v>0</v>
      </c>
      <c r="AX6" s="71">
        <f>'MASTER_ ALL areas - No.seedling'!AW6</f>
        <v>0</v>
      </c>
      <c r="AY6" s="82">
        <f>'MASTER_ ALL areas - No.seedling'!AX6</f>
        <v>0</v>
      </c>
      <c r="AZ6" s="77">
        <f t="shared" si="13"/>
        <v>0</v>
      </c>
      <c r="BA6" s="82">
        <f>'MASTER_ ALL areas - No.seedling'!AZ6</f>
        <v>0</v>
      </c>
      <c r="BB6" s="77">
        <f t="shared" si="14"/>
        <v>0</v>
      </c>
      <c r="BC6" s="82">
        <f>'MASTER_ ALL areas - No.seedling'!BB6</f>
        <v>0</v>
      </c>
      <c r="BD6" s="76">
        <f>'MASTER_ ALL areas - No.seedling'!BC6</f>
        <v>0</v>
      </c>
      <c r="BE6" s="77">
        <f t="shared" si="15"/>
        <v>0</v>
      </c>
      <c r="BF6" s="82">
        <f>'MASTER_ ALL areas - No.seedling'!BE6</f>
        <v>0</v>
      </c>
      <c r="BG6" s="77">
        <f t="shared" si="16"/>
        <v>0</v>
      </c>
      <c r="BH6" s="82">
        <f>'MASTER_ ALL areas - No.seedling'!BG6</f>
        <v>0</v>
      </c>
      <c r="BI6" s="76">
        <f>'MASTER_ ALL areas - No.seedling'!BH6</f>
        <v>0</v>
      </c>
      <c r="BJ6" s="77">
        <f t="shared" si="17"/>
        <v>0</v>
      </c>
      <c r="BK6" s="82">
        <f>'MASTER_ ALL areas - No.seedling'!BJ6</f>
        <v>0</v>
      </c>
      <c r="BL6" s="77">
        <f t="shared" si="18"/>
        <v>0</v>
      </c>
      <c r="BM6" s="82">
        <f>'MASTER_ ALL areas - No.seedling'!BL6</f>
        <v>0</v>
      </c>
      <c r="BN6" s="76">
        <f>'MASTER_ ALL areas - No.seedling'!BM6</f>
        <v>0</v>
      </c>
      <c r="BO6" s="77">
        <f t="shared" si="19"/>
        <v>0</v>
      </c>
      <c r="BP6" s="82">
        <f>'MASTER_ ALL areas - No.seedling'!BO6</f>
        <v>0</v>
      </c>
      <c r="BQ6" s="77">
        <f t="shared" si="20"/>
        <v>0</v>
      </c>
      <c r="BR6" s="82">
        <f>'MASTER_ ALL areas - No.seedling'!BQ6</f>
        <v>0</v>
      </c>
      <c r="BS6" s="76">
        <f>'MASTER_ ALL areas - No.seedling'!BR6</f>
        <v>0</v>
      </c>
      <c r="BT6" s="77">
        <f t="shared" si="21"/>
        <v>0</v>
      </c>
      <c r="BU6" s="82">
        <f>'MASTER_ ALL areas - No.seedling'!BT6</f>
        <v>0</v>
      </c>
      <c r="BV6" s="77">
        <f t="shared" si="22"/>
        <v>0</v>
      </c>
      <c r="BW6" s="82">
        <f>'MASTER_ ALL areas - No.seedling'!BV6</f>
        <v>0</v>
      </c>
      <c r="BX6" s="76">
        <f>'MASTER_ ALL areas - No.seedling'!BW6</f>
        <v>0</v>
      </c>
      <c r="BY6" s="77">
        <f t="shared" si="23"/>
        <v>0</v>
      </c>
      <c r="BZ6" s="82">
        <f>'MASTER_ ALL areas - No.seedling'!BY6</f>
        <v>0</v>
      </c>
      <c r="CA6" s="81">
        <f t="shared" si="24"/>
        <v>0</v>
      </c>
      <c r="CB6" s="429"/>
      <c r="CC6" s="75">
        <f>'MASTER_ ALL areas - No.seedling'!CB6</f>
        <v>20</v>
      </c>
      <c r="CD6" s="76">
        <f>'MASTER_ ALL areas - No.seedling'!CC6</f>
        <v>0</v>
      </c>
      <c r="CE6" s="80">
        <f t="shared" si="25"/>
        <v>0</v>
      </c>
      <c r="CF6" s="76">
        <f>'MASTER_ ALL areas - No.seedling'!CE6</f>
        <v>0</v>
      </c>
      <c r="CG6" s="81">
        <f t="shared" si="26"/>
        <v>0</v>
      </c>
      <c r="CH6" s="113">
        <f>'MASTER_ ALL areas - No.seedling'!CG6</f>
        <v>0</v>
      </c>
      <c r="CI6" s="76">
        <f>'MASTER_ ALL areas - No.seedling'!CH6</f>
        <v>0</v>
      </c>
      <c r="CJ6" s="80">
        <f t="shared" si="27"/>
        <v>0</v>
      </c>
      <c r="CK6" s="76">
        <f>'MASTER_ ALL areas - No.seedling'!CJ6</f>
        <v>0</v>
      </c>
      <c r="CL6" s="81">
        <f t="shared" si="28"/>
        <v>0</v>
      </c>
      <c r="CM6" s="113">
        <f>'MASTER_ ALL areas - No.seedling'!CL6</f>
        <v>0</v>
      </c>
      <c r="CN6" s="76">
        <f>'MASTER_ ALL areas - No.seedling'!CM6</f>
        <v>0</v>
      </c>
      <c r="CO6" s="80">
        <f t="shared" si="29"/>
        <v>0</v>
      </c>
      <c r="CP6" s="76">
        <f>'MASTER_ ALL areas - No.seedling'!CO6</f>
        <v>0</v>
      </c>
      <c r="CQ6" s="81">
        <f t="shared" si="30"/>
        <v>0</v>
      </c>
      <c r="CR6" s="113">
        <f>'MASTER_ ALL areas - No.seedling'!CQ6</f>
        <v>0</v>
      </c>
      <c r="CS6" s="76">
        <f>'MASTER_ ALL areas - No.seedling'!CR6</f>
        <v>0</v>
      </c>
      <c r="CT6" s="80">
        <f t="shared" si="31"/>
        <v>0</v>
      </c>
      <c r="CU6" s="76">
        <f>'MASTER_ ALL areas - No.seedling'!CT6</f>
        <v>0</v>
      </c>
      <c r="CV6" s="81">
        <f t="shared" si="32"/>
        <v>0</v>
      </c>
      <c r="CW6" s="113">
        <f>'MASTER_ ALL areas - No.seedling'!CV6</f>
        <v>0</v>
      </c>
      <c r="CX6" s="76">
        <f>'MASTER_ ALL areas - No.seedling'!CW6</f>
        <v>0</v>
      </c>
      <c r="CY6" s="80">
        <f t="shared" si="33"/>
        <v>0</v>
      </c>
      <c r="CZ6" s="76">
        <f>'MASTER_ ALL areas - No.seedling'!CY6</f>
        <v>0</v>
      </c>
      <c r="DA6" s="81">
        <f t="shared" si="34"/>
        <v>0</v>
      </c>
      <c r="DB6" s="113">
        <f>'MASTER_ ALL areas - No.seedling'!DA6</f>
        <v>0</v>
      </c>
      <c r="DC6" s="76">
        <f>'MASTER_ ALL areas - No.seedling'!DB6</f>
        <v>0</v>
      </c>
      <c r="DD6" s="80">
        <f t="shared" si="35"/>
        <v>0</v>
      </c>
      <c r="DE6" s="76">
        <f>'MASTER_ ALL areas - No.seedling'!DD6</f>
        <v>0</v>
      </c>
      <c r="DF6" s="81">
        <f t="shared" si="36"/>
        <v>0</v>
      </c>
      <c r="DG6" s="113">
        <f>'MASTER_ ALL areas - No.seedling'!DF6</f>
        <v>0</v>
      </c>
      <c r="DH6" s="76">
        <f>'MASTER_ ALL areas - No.seedling'!DG6</f>
        <v>0</v>
      </c>
      <c r="DI6" s="80">
        <f t="shared" si="37"/>
        <v>0</v>
      </c>
      <c r="DJ6" s="76">
        <f>'MASTER_ ALL areas - No.seedling'!DI6</f>
        <v>0</v>
      </c>
      <c r="DK6" s="81">
        <f t="shared" si="38"/>
        <v>0</v>
      </c>
      <c r="DL6" s="113">
        <f>'MASTER_ ALL areas - No.seedling'!DK6</f>
        <v>0</v>
      </c>
      <c r="DM6" s="76">
        <f>'MASTER_ ALL areas - No.seedling'!DL6</f>
        <v>0</v>
      </c>
      <c r="DN6" s="80">
        <f t="shared" si="39"/>
        <v>0</v>
      </c>
      <c r="DO6" s="76">
        <f>'MASTER_ ALL areas - No.seedling'!DN6</f>
        <v>0</v>
      </c>
      <c r="DP6" s="81">
        <f t="shared" si="40"/>
        <v>0</v>
      </c>
      <c r="DQ6" s="113">
        <f>'MASTER_ ALL areas - No.seedling'!DP6</f>
        <v>0</v>
      </c>
      <c r="DR6" s="76">
        <f>'MASTER_ ALL areas - No.seedling'!DQ6</f>
        <v>0</v>
      </c>
      <c r="DS6" s="80">
        <f t="shared" si="41"/>
        <v>0</v>
      </c>
      <c r="DT6" s="76">
        <f>'MASTER_ ALL areas - No.seedling'!DS6</f>
        <v>0</v>
      </c>
      <c r="DU6" s="81">
        <f t="shared" si="42"/>
        <v>0</v>
      </c>
      <c r="DV6" s="113">
        <f>'MASTER_ ALL areas - No.seedling'!DU6</f>
        <v>0</v>
      </c>
      <c r="DW6" s="76">
        <f>'MASTER_ ALL areas - No.seedling'!DV6</f>
        <v>0</v>
      </c>
      <c r="DX6" s="80">
        <f t="shared" si="43"/>
        <v>0</v>
      </c>
      <c r="DY6" s="76">
        <f>'MASTER_ ALL areas - No.seedling'!DX6</f>
        <v>0</v>
      </c>
      <c r="DZ6" s="81">
        <f t="shared" si="44"/>
        <v>0</v>
      </c>
      <c r="EA6" s="113">
        <f>'MASTER_ ALL areas - No.seedling'!DZ6</f>
        <v>0</v>
      </c>
      <c r="EB6" s="76">
        <f>'MASTER_ ALL areas - No.seedling'!EA6</f>
        <v>0</v>
      </c>
      <c r="EC6" s="80">
        <f t="shared" si="45"/>
        <v>0</v>
      </c>
      <c r="ED6" s="76">
        <f>'MASTER_ ALL areas - No.seedling'!EC6</f>
        <v>0</v>
      </c>
      <c r="EE6" s="81">
        <f t="shared" si="46"/>
        <v>0</v>
      </c>
      <c r="EF6" s="113">
        <f>'MASTER_ ALL areas - No.seedling'!EE6</f>
        <v>0</v>
      </c>
      <c r="EG6" s="76">
        <f>'MASTER_ ALL areas - No.seedling'!EF6</f>
        <v>0</v>
      </c>
      <c r="EH6" s="80">
        <f t="shared" si="47"/>
        <v>0</v>
      </c>
      <c r="EI6" s="76">
        <f>'MASTER_ ALL areas - No.seedling'!EH6</f>
        <v>0</v>
      </c>
      <c r="EJ6" s="81">
        <f t="shared" si="48"/>
        <v>0</v>
      </c>
      <c r="EK6" s="113">
        <f>'MASTER_ ALL areas - No.seedling'!EJ6</f>
        <v>0</v>
      </c>
      <c r="EL6" s="76">
        <f>'MASTER_ ALL areas - No.seedling'!EK6</f>
        <v>0</v>
      </c>
      <c r="EM6" s="80">
        <f t="shared" si="49"/>
        <v>0</v>
      </c>
      <c r="EN6" s="76">
        <f>'MASTER_ ALL areas - No.seedling'!EM6</f>
        <v>0</v>
      </c>
      <c r="EO6" s="81">
        <f t="shared" si="50"/>
        <v>0</v>
      </c>
      <c r="EP6" s="113">
        <f>'MASTER_ ALL areas - No.seedling'!EO6</f>
        <v>0</v>
      </c>
      <c r="EQ6" s="76">
        <f>'MASTER_ ALL areas - No.seedling'!EP6</f>
        <v>0</v>
      </c>
      <c r="ER6" s="80">
        <f t="shared" si="51"/>
        <v>0</v>
      </c>
      <c r="ES6" s="76">
        <f>'MASTER_ ALL areas - No.seedling'!ER6</f>
        <v>0</v>
      </c>
      <c r="ET6" s="81">
        <f t="shared" si="52"/>
        <v>0</v>
      </c>
      <c r="EU6" s="113">
        <f>'MASTER_ ALL areas - No.seedling'!ET6</f>
        <v>0</v>
      </c>
      <c r="EV6" s="76">
        <f>'MASTER_ ALL areas - No.seedling'!EU6</f>
        <v>0</v>
      </c>
      <c r="EW6" s="80">
        <f t="shared" si="53"/>
        <v>0</v>
      </c>
      <c r="EX6" s="76">
        <f>'MASTER_ ALL areas - No.seedling'!EW6</f>
        <v>0</v>
      </c>
      <c r="EY6" s="81">
        <f t="shared" si="54"/>
        <v>0</v>
      </c>
      <c r="EZ6" s="113">
        <f>'MASTER_ ALL areas - No.seedling'!EY6</f>
        <v>0</v>
      </c>
      <c r="FA6" s="76">
        <f>'MASTER_ ALL areas - No.seedling'!EZ6</f>
        <v>0</v>
      </c>
      <c r="FB6" s="80">
        <f t="shared" si="55"/>
        <v>0</v>
      </c>
      <c r="FC6" s="76">
        <f>'MASTER_ ALL areas - No.seedling'!FB6</f>
        <v>0</v>
      </c>
      <c r="FD6" s="81">
        <f t="shared" si="56"/>
        <v>0</v>
      </c>
      <c r="FE6" s="113">
        <f>'MASTER_ ALL areas - No.seedling'!FD6</f>
        <v>0</v>
      </c>
      <c r="FF6" s="76">
        <f>'MASTER_ ALL areas - No.seedling'!FE6</f>
        <v>0</v>
      </c>
      <c r="FG6" s="80">
        <f t="shared" si="57"/>
        <v>0</v>
      </c>
      <c r="FH6" s="76">
        <f>'MASTER_ ALL areas - No.seedling'!FG6</f>
        <v>0</v>
      </c>
      <c r="FI6" s="81">
        <f t="shared" si="58"/>
        <v>0</v>
      </c>
      <c r="FJ6" s="113">
        <f>'MASTER_ ALL areas - No.seedling'!FI6</f>
        <v>0</v>
      </c>
      <c r="FK6" s="76">
        <f>'MASTER_ ALL areas - No.seedling'!FJ6</f>
        <v>0</v>
      </c>
      <c r="FL6" s="80">
        <f t="shared" si="59"/>
        <v>0</v>
      </c>
      <c r="FM6" s="76">
        <f>'MASTER_ ALL areas - No.seedling'!FL6</f>
        <v>0</v>
      </c>
      <c r="FN6" s="81">
        <f t="shared" si="60"/>
        <v>0</v>
      </c>
      <c r="FO6" s="113">
        <f>'MASTER_ ALL areas - No.seedling'!FN6</f>
        <v>0</v>
      </c>
      <c r="FP6" s="76">
        <f>'MASTER_ ALL areas - No.seedling'!FO6</f>
        <v>0</v>
      </c>
      <c r="FQ6" s="80">
        <f t="shared" si="61"/>
        <v>0</v>
      </c>
      <c r="FR6" s="76">
        <f>'MASTER_ ALL areas - No.seedling'!FQ6</f>
        <v>0</v>
      </c>
      <c r="FS6" s="81">
        <f t="shared" si="62"/>
        <v>0</v>
      </c>
      <c r="FT6" s="113">
        <f>'MASTER_ ALL areas - No.seedling'!FS6</f>
        <v>0</v>
      </c>
      <c r="FU6" s="76">
        <f>'MASTER_ ALL areas - No.seedling'!FT6</f>
        <v>0</v>
      </c>
      <c r="FV6" s="80">
        <f t="shared" si="63"/>
        <v>0</v>
      </c>
      <c r="FW6" s="76">
        <f>'MASTER_ ALL areas - No.seedling'!FV6</f>
        <v>0</v>
      </c>
      <c r="FX6" s="81">
        <f t="shared" si="64"/>
        <v>0</v>
      </c>
      <c r="FY6" s="113">
        <f>'MASTER_ ALL areas - No.seedling'!FX6</f>
        <v>0</v>
      </c>
      <c r="FZ6" s="76">
        <f>'MASTER_ ALL areas - No.seedling'!FY6</f>
        <v>0</v>
      </c>
      <c r="GA6" s="80">
        <f t="shared" si="65"/>
        <v>0</v>
      </c>
      <c r="GB6" s="76">
        <f>'MASTER_ ALL areas - No.seedling'!GA6</f>
        <v>0</v>
      </c>
      <c r="GC6" s="81">
        <f t="shared" si="66"/>
        <v>0</v>
      </c>
      <c r="GD6" s="113">
        <f>'MASTER_ ALL areas - No.seedling'!GC6</f>
        <v>0</v>
      </c>
      <c r="GE6" s="76">
        <f>'MASTER_ ALL areas - No.seedling'!GD6</f>
        <v>0</v>
      </c>
      <c r="GF6" s="80">
        <f t="shared" si="67"/>
        <v>0</v>
      </c>
      <c r="GG6" s="76">
        <f>'MASTER_ ALL areas - No.seedling'!GF6</f>
        <v>0</v>
      </c>
      <c r="GH6" s="81">
        <f t="shared" si="68"/>
        <v>0</v>
      </c>
      <c r="GI6" s="113">
        <f>'MASTER_ ALL areas - No.seedling'!GH6</f>
        <v>0</v>
      </c>
      <c r="GJ6" s="76">
        <f>'MASTER_ ALL areas - No.seedling'!GI6</f>
        <v>0</v>
      </c>
      <c r="GK6" s="80">
        <f t="shared" si="69"/>
        <v>0</v>
      </c>
      <c r="GL6" s="76">
        <f>'MASTER_ ALL areas - No.seedling'!GK6</f>
        <v>0</v>
      </c>
      <c r="GM6" s="81">
        <f t="shared" si="70"/>
        <v>0</v>
      </c>
      <c r="GN6" s="113">
        <f>'MASTER_ ALL areas - No.seedling'!GM6</f>
        <v>0</v>
      </c>
      <c r="GO6" s="76">
        <f>'MASTER_ ALL areas - No.seedling'!GN6</f>
        <v>0</v>
      </c>
      <c r="GP6" s="80">
        <f t="shared" si="71"/>
        <v>0</v>
      </c>
      <c r="GQ6" s="76">
        <f>'MASTER_ ALL areas - No.seedling'!GP6</f>
        <v>0</v>
      </c>
      <c r="GR6" s="81">
        <f t="shared" si="72"/>
        <v>0</v>
      </c>
      <c r="GS6" s="113">
        <f>'MASTER_ ALL areas - No.seedling'!GR6</f>
        <v>0</v>
      </c>
      <c r="GT6" s="76">
        <f>'MASTER_ ALL areas - No.seedling'!GS6</f>
        <v>0</v>
      </c>
      <c r="GU6" s="80">
        <f t="shared" si="73"/>
        <v>0</v>
      </c>
      <c r="GV6" s="76">
        <f>'MASTER_ ALL areas - No.seedling'!GU6</f>
        <v>0</v>
      </c>
      <c r="GW6" s="81">
        <f t="shared" si="74"/>
        <v>0</v>
      </c>
      <c r="GX6" s="113">
        <f>'MASTER_ ALL areas - No.seedling'!GW6</f>
        <v>0</v>
      </c>
      <c r="GY6" s="76">
        <f>'MASTER_ ALL areas - No.seedling'!GX6</f>
        <v>0</v>
      </c>
      <c r="GZ6" s="80">
        <f t="shared" si="75"/>
        <v>0</v>
      </c>
      <c r="HA6" s="76">
        <f>'MASTER_ ALL areas - No.seedling'!GZ6</f>
        <v>0</v>
      </c>
      <c r="HB6" s="81">
        <f t="shared" si="76"/>
        <v>0</v>
      </c>
      <c r="HC6" s="113">
        <f>'MASTER_ ALL areas - No.seedling'!HB6</f>
        <v>0</v>
      </c>
      <c r="HD6" s="76">
        <f>'MASTER_ ALL areas - No.seedling'!HC6</f>
        <v>0</v>
      </c>
      <c r="HE6" s="80">
        <f t="shared" si="77"/>
        <v>0</v>
      </c>
      <c r="HF6" s="76">
        <f>'MASTER_ ALL areas - No.seedling'!HE6</f>
        <v>0</v>
      </c>
      <c r="HG6" s="81">
        <f t="shared" si="78"/>
        <v>0</v>
      </c>
      <c r="HH6" s="113">
        <f>'MASTER_ ALL areas - No.seedling'!HG6</f>
        <v>0</v>
      </c>
      <c r="HI6" s="76">
        <f>'MASTER_ ALL areas - No.seedling'!HH6</f>
        <v>0</v>
      </c>
      <c r="HJ6" s="80">
        <f t="shared" si="79"/>
        <v>0</v>
      </c>
      <c r="HK6" s="76">
        <f>'MASTER_ ALL areas - No.seedling'!HJ6</f>
        <v>0</v>
      </c>
      <c r="HL6" s="81">
        <f t="shared" si="80"/>
        <v>0</v>
      </c>
      <c r="HM6" s="113">
        <f>'MASTER_ ALL areas - No.seedling'!HL6</f>
        <v>0</v>
      </c>
      <c r="HN6" s="76">
        <f>'MASTER_ ALL areas - No.seedling'!HM6</f>
        <v>0</v>
      </c>
      <c r="HO6" s="80">
        <f t="shared" si="81"/>
        <v>0</v>
      </c>
      <c r="HP6" s="76">
        <f>'MASTER_ ALL areas - No.seedling'!HO6</f>
        <v>0</v>
      </c>
      <c r="HQ6" s="81">
        <f t="shared" si="82"/>
        <v>0</v>
      </c>
      <c r="HR6" s="113">
        <f>'MASTER_ ALL areas - No.seedling'!HQ6</f>
        <v>0</v>
      </c>
      <c r="HS6" s="76">
        <f>'MASTER_ ALL areas - No.seedling'!HR6</f>
        <v>0</v>
      </c>
      <c r="HT6" s="80">
        <f t="shared" si="83"/>
        <v>0</v>
      </c>
      <c r="HU6" s="76">
        <f>'MASTER_ ALL areas - No.seedling'!HT6</f>
        <v>0</v>
      </c>
      <c r="HV6" s="81">
        <f t="shared" si="84"/>
        <v>0</v>
      </c>
      <c r="HW6" s="113">
        <f>'MASTER_ ALL areas - No.seedling'!HV6</f>
        <v>0</v>
      </c>
      <c r="HX6" s="76">
        <f>'MASTER_ ALL areas - No.seedling'!HW6</f>
        <v>0</v>
      </c>
      <c r="HY6" s="80">
        <f t="shared" si="85"/>
        <v>0</v>
      </c>
      <c r="HZ6" s="76">
        <f>'MASTER_ ALL areas - No.seedling'!HY6</f>
        <v>0</v>
      </c>
      <c r="IA6" s="81">
        <f t="shared" si="86"/>
        <v>0</v>
      </c>
      <c r="IB6" s="113">
        <f>'MASTER_ ALL areas - No.seedling'!IA6</f>
        <v>0</v>
      </c>
      <c r="IC6" s="76">
        <f>'MASTER_ ALL areas - No.seedling'!IB6</f>
        <v>0</v>
      </c>
      <c r="ID6" s="80">
        <f t="shared" si="87"/>
        <v>0</v>
      </c>
      <c r="IE6" s="76">
        <f>'MASTER_ ALL areas - No.seedling'!ID6</f>
        <v>0</v>
      </c>
      <c r="IF6" s="85">
        <f t="shared" si="88"/>
        <v>0</v>
      </c>
      <c r="IG6" s="86" t="s">
        <v>94</v>
      </c>
      <c r="IH6" s="87"/>
    </row>
    <row r="7" spans="2:242" ht="33" customHeight="1" x14ac:dyDescent="0.25">
      <c r="B7" s="420">
        <v>3</v>
      </c>
      <c r="C7" s="421" t="s">
        <v>95</v>
      </c>
      <c r="D7" s="422">
        <v>214869</v>
      </c>
      <c r="E7" s="423">
        <v>930582</v>
      </c>
      <c r="F7" s="424" t="s">
        <v>89</v>
      </c>
      <c r="G7" s="88" t="s">
        <v>96</v>
      </c>
      <c r="H7" s="459">
        <f>'MASTER_ ALL areas - No.seedling'!G7</f>
        <v>6</v>
      </c>
      <c r="I7" s="70">
        <f>'MASTER_ ALL areas - No.seedling'!H7</f>
        <v>0.75</v>
      </c>
      <c r="J7" s="71">
        <f>'MASTER_ ALL areas - No.seedling'!I7</f>
        <v>39</v>
      </c>
      <c r="K7" s="72">
        <f>'MASTER_ ALL areas - No.seedling'!J7</f>
        <v>44</v>
      </c>
      <c r="L7" s="73">
        <f t="shared" si="0"/>
        <v>880</v>
      </c>
      <c r="M7" s="74">
        <f>'MASTER_ ALL areas - No.seedling'!L7</f>
        <v>880</v>
      </c>
      <c r="N7" s="113">
        <f>'MASTER_ ALL areas - No.seedling'!M7</f>
        <v>0</v>
      </c>
      <c r="O7" s="114">
        <f>'MASTER_ ALL areas - No.seedling'!N7</f>
        <v>15</v>
      </c>
      <c r="P7" s="80">
        <f>'MASTER_ ALL areas - No.seedling'!O7</f>
        <v>0</v>
      </c>
      <c r="Q7" s="81">
        <f>'MASTER_ ALL areas - No.seedling'!P7</f>
        <v>0.34090909090909088</v>
      </c>
      <c r="R7" s="462"/>
      <c r="S7" s="617">
        <f>'MASTER_ ALL areas - No.seedling'!R7</f>
        <v>880</v>
      </c>
      <c r="T7" s="76">
        <f>'MASTER_ ALL areas - No.seedling'!S7</f>
        <v>0</v>
      </c>
      <c r="U7" s="77">
        <f t="shared" si="1"/>
        <v>0</v>
      </c>
      <c r="V7" s="82">
        <f>'MASTER_ ALL areas - No.seedling'!U7</f>
        <v>15</v>
      </c>
      <c r="W7" s="80">
        <f t="shared" si="2"/>
        <v>0.34090909090909088</v>
      </c>
      <c r="X7" s="76">
        <f>'MASTER_ ALL areas - No.seedling'!W7</f>
        <v>0</v>
      </c>
      <c r="Y7" s="76">
        <f>'MASTER_ ALL areas - No.seedling'!X7</f>
        <v>0</v>
      </c>
      <c r="Z7" s="77">
        <f t="shared" si="3"/>
        <v>0</v>
      </c>
      <c r="AA7" s="82">
        <f>'MASTER_ ALL areas - No.seedling'!Z7</f>
        <v>0</v>
      </c>
      <c r="AB7" s="80">
        <f t="shared" si="4"/>
        <v>0</v>
      </c>
      <c r="AC7" s="76">
        <f>'MASTER_ ALL areas - No.seedling'!AB7</f>
        <v>0</v>
      </c>
      <c r="AD7" s="76">
        <f>'MASTER_ ALL areas - No.seedling'!AC7</f>
        <v>0</v>
      </c>
      <c r="AE7" s="77">
        <f t="shared" si="5"/>
        <v>0</v>
      </c>
      <c r="AF7" s="82">
        <f>'MASTER_ ALL areas - No.seedling'!AE7</f>
        <v>0</v>
      </c>
      <c r="AG7" s="80">
        <f t="shared" si="6"/>
        <v>0</v>
      </c>
      <c r="AH7" s="76">
        <f>'MASTER_ ALL areas - No.seedling'!AG7</f>
        <v>0</v>
      </c>
      <c r="AI7" s="76">
        <f>'MASTER_ ALL areas - No.seedling'!AH7</f>
        <v>0</v>
      </c>
      <c r="AJ7" s="77">
        <f t="shared" si="7"/>
        <v>0</v>
      </c>
      <c r="AK7" s="82">
        <f>'MASTER_ ALL areas - No.seedling'!AJ7</f>
        <v>0</v>
      </c>
      <c r="AL7" s="81">
        <f t="shared" si="8"/>
        <v>0</v>
      </c>
      <c r="AM7" s="462"/>
      <c r="AN7" s="617">
        <f>'MASTER_ ALL areas - No.seedling'!AM7</f>
        <v>0</v>
      </c>
      <c r="AO7" s="76">
        <f>'MASTER_ ALL areas - No.seedling'!AN7</f>
        <v>0</v>
      </c>
      <c r="AP7" s="77">
        <f t="shared" si="9"/>
        <v>0</v>
      </c>
      <c r="AQ7" s="82">
        <f>'MASTER_ ALL areas - No.seedling'!AP7</f>
        <v>0</v>
      </c>
      <c r="AR7" s="77">
        <f t="shared" si="10"/>
        <v>0</v>
      </c>
      <c r="AS7" s="82">
        <f>'MASTER_ ALL areas - No.seedling'!AR7</f>
        <v>880</v>
      </c>
      <c r="AT7" s="76">
        <f>'MASTER_ ALL areas - No.seedling'!AS7</f>
        <v>0</v>
      </c>
      <c r="AU7" s="77">
        <f t="shared" si="11"/>
        <v>0</v>
      </c>
      <c r="AV7" s="82">
        <f>'MASTER_ ALL areas - No.seedling'!AU7</f>
        <v>15</v>
      </c>
      <c r="AW7" s="77">
        <f t="shared" si="12"/>
        <v>0.34090909090909088</v>
      </c>
      <c r="AX7" s="71">
        <f>'MASTER_ ALL areas - No.seedling'!AW7</f>
        <v>0</v>
      </c>
      <c r="AY7" s="82">
        <f>'MASTER_ ALL areas - No.seedling'!AX7</f>
        <v>0</v>
      </c>
      <c r="AZ7" s="77">
        <f t="shared" si="13"/>
        <v>0</v>
      </c>
      <c r="BA7" s="82">
        <f>'MASTER_ ALL areas - No.seedling'!AZ7</f>
        <v>0</v>
      </c>
      <c r="BB7" s="77">
        <f t="shared" si="14"/>
        <v>0</v>
      </c>
      <c r="BC7" s="82">
        <f>'MASTER_ ALL areas - No.seedling'!BB7</f>
        <v>0</v>
      </c>
      <c r="BD7" s="76">
        <f>'MASTER_ ALL areas - No.seedling'!BC7</f>
        <v>0</v>
      </c>
      <c r="BE7" s="77">
        <f t="shared" si="15"/>
        <v>0</v>
      </c>
      <c r="BF7" s="82">
        <f>'MASTER_ ALL areas - No.seedling'!BE7</f>
        <v>0</v>
      </c>
      <c r="BG7" s="77">
        <f t="shared" si="16"/>
        <v>0</v>
      </c>
      <c r="BH7" s="82">
        <f>'MASTER_ ALL areas - No.seedling'!BG7</f>
        <v>0</v>
      </c>
      <c r="BI7" s="76">
        <f>'MASTER_ ALL areas - No.seedling'!BH7</f>
        <v>0</v>
      </c>
      <c r="BJ7" s="77">
        <f t="shared" si="17"/>
        <v>0</v>
      </c>
      <c r="BK7" s="82">
        <f>'MASTER_ ALL areas - No.seedling'!BJ7</f>
        <v>0</v>
      </c>
      <c r="BL7" s="77">
        <f t="shared" si="18"/>
        <v>0</v>
      </c>
      <c r="BM7" s="82">
        <f>'MASTER_ ALL areas - No.seedling'!BL7</f>
        <v>0</v>
      </c>
      <c r="BN7" s="76">
        <f>'MASTER_ ALL areas - No.seedling'!BM7</f>
        <v>0</v>
      </c>
      <c r="BO7" s="77">
        <f t="shared" si="19"/>
        <v>0</v>
      </c>
      <c r="BP7" s="82">
        <f>'MASTER_ ALL areas - No.seedling'!BO7</f>
        <v>0</v>
      </c>
      <c r="BQ7" s="77">
        <f t="shared" si="20"/>
        <v>0</v>
      </c>
      <c r="BR7" s="82">
        <f>'MASTER_ ALL areas - No.seedling'!BQ7</f>
        <v>0</v>
      </c>
      <c r="BS7" s="76">
        <f>'MASTER_ ALL areas - No.seedling'!BR7</f>
        <v>0</v>
      </c>
      <c r="BT7" s="77">
        <f t="shared" si="21"/>
        <v>0</v>
      </c>
      <c r="BU7" s="82">
        <f>'MASTER_ ALL areas - No.seedling'!BT7</f>
        <v>0</v>
      </c>
      <c r="BV7" s="77">
        <f t="shared" si="22"/>
        <v>0</v>
      </c>
      <c r="BW7" s="82">
        <f>'MASTER_ ALL areas - No.seedling'!BV7</f>
        <v>0</v>
      </c>
      <c r="BX7" s="76">
        <f>'MASTER_ ALL areas - No.seedling'!BW7</f>
        <v>0</v>
      </c>
      <c r="BY7" s="77">
        <f t="shared" si="23"/>
        <v>0</v>
      </c>
      <c r="BZ7" s="82">
        <f>'MASTER_ ALL areas - No.seedling'!BY7</f>
        <v>0</v>
      </c>
      <c r="CA7" s="81">
        <f t="shared" si="24"/>
        <v>0</v>
      </c>
      <c r="CB7" s="429"/>
      <c r="CC7" s="113">
        <f>'MASTER_ ALL areas - No.seedling'!CB7</f>
        <v>0</v>
      </c>
      <c r="CD7" s="76">
        <f>'MASTER_ ALL areas - No.seedling'!CC7</f>
        <v>0</v>
      </c>
      <c r="CE7" s="80">
        <f t="shared" si="25"/>
        <v>0</v>
      </c>
      <c r="CF7" s="76">
        <f>'MASTER_ ALL areas - No.seedling'!CE7</f>
        <v>0</v>
      </c>
      <c r="CG7" s="81">
        <f t="shared" si="26"/>
        <v>0</v>
      </c>
      <c r="CH7" s="113">
        <f>'MASTER_ ALL areas - No.seedling'!CG7</f>
        <v>0</v>
      </c>
      <c r="CI7" s="76">
        <f>'MASTER_ ALL areas - No.seedling'!CH7</f>
        <v>0</v>
      </c>
      <c r="CJ7" s="80">
        <f t="shared" si="27"/>
        <v>0</v>
      </c>
      <c r="CK7" s="76">
        <f>'MASTER_ ALL areas - No.seedling'!CJ7</f>
        <v>0</v>
      </c>
      <c r="CL7" s="81">
        <f t="shared" si="28"/>
        <v>0</v>
      </c>
      <c r="CM7" s="113">
        <f>'MASTER_ ALL areas - No.seedling'!CL7</f>
        <v>0</v>
      </c>
      <c r="CN7" s="76">
        <f>'MASTER_ ALL areas - No.seedling'!CM7</f>
        <v>0</v>
      </c>
      <c r="CO7" s="80">
        <f t="shared" si="29"/>
        <v>0</v>
      </c>
      <c r="CP7" s="76">
        <f>'MASTER_ ALL areas - No.seedling'!CO7</f>
        <v>0</v>
      </c>
      <c r="CQ7" s="81">
        <f t="shared" si="30"/>
        <v>0</v>
      </c>
      <c r="CR7" s="113">
        <f>'MASTER_ ALL areas - No.seedling'!CQ7</f>
        <v>0</v>
      </c>
      <c r="CS7" s="76">
        <f>'MASTER_ ALL areas - No.seedling'!CR7</f>
        <v>0</v>
      </c>
      <c r="CT7" s="80">
        <f t="shared" si="31"/>
        <v>0</v>
      </c>
      <c r="CU7" s="76">
        <f>'MASTER_ ALL areas - No.seedling'!CT7</f>
        <v>0</v>
      </c>
      <c r="CV7" s="81">
        <f t="shared" si="32"/>
        <v>0</v>
      </c>
      <c r="CW7" s="75">
        <f>'MASTER_ ALL areas - No.seedling'!CV7</f>
        <v>880</v>
      </c>
      <c r="CX7" s="76">
        <f>'MASTER_ ALL areas - No.seedling'!CW7</f>
        <v>0</v>
      </c>
      <c r="CY7" s="80">
        <f t="shared" si="33"/>
        <v>0</v>
      </c>
      <c r="CZ7" s="76">
        <f>'MASTER_ ALL areas - No.seedling'!CY7</f>
        <v>15</v>
      </c>
      <c r="DA7" s="81">
        <f t="shared" si="34"/>
        <v>0.34090909090909088</v>
      </c>
      <c r="DB7" s="113">
        <f>'MASTER_ ALL areas - No.seedling'!DA7</f>
        <v>0</v>
      </c>
      <c r="DC7" s="76">
        <f>'MASTER_ ALL areas - No.seedling'!DB7</f>
        <v>0</v>
      </c>
      <c r="DD7" s="80">
        <f t="shared" si="35"/>
        <v>0</v>
      </c>
      <c r="DE7" s="76">
        <f>'MASTER_ ALL areas - No.seedling'!DD7</f>
        <v>0</v>
      </c>
      <c r="DF7" s="81">
        <f t="shared" si="36"/>
        <v>0</v>
      </c>
      <c r="DG7" s="113">
        <f>'MASTER_ ALL areas - No.seedling'!DF7</f>
        <v>0</v>
      </c>
      <c r="DH7" s="76">
        <f>'MASTER_ ALL areas - No.seedling'!DG7</f>
        <v>0</v>
      </c>
      <c r="DI7" s="80">
        <f t="shared" si="37"/>
        <v>0</v>
      </c>
      <c r="DJ7" s="76">
        <f>'MASTER_ ALL areas - No.seedling'!DI7</f>
        <v>0</v>
      </c>
      <c r="DK7" s="81">
        <f t="shared" si="38"/>
        <v>0</v>
      </c>
      <c r="DL7" s="113">
        <f>'MASTER_ ALL areas - No.seedling'!DK7</f>
        <v>0</v>
      </c>
      <c r="DM7" s="76">
        <f>'MASTER_ ALL areas - No.seedling'!DL7</f>
        <v>0</v>
      </c>
      <c r="DN7" s="80">
        <f t="shared" si="39"/>
        <v>0</v>
      </c>
      <c r="DO7" s="76">
        <f>'MASTER_ ALL areas - No.seedling'!DN7</f>
        <v>0</v>
      </c>
      <c r="DP7" s="81">
        <f t="shared" si="40"/>
        <v>0</v>
      </c>
      <c r="DQ7" s="113">
        <f>'MASTER_ ALL areas - No.seedling'!DP7</f>
        <v>0</v>
      </c>
      <c r="DR7" s="76">
        <f>'MASTER_ ALL areas - No.seedling'!DQ7</f>
        <v>0</v>
      </c>
      <c r="DS7" s="80">
        <f t="shared" si="41"/>
        <v>0</v>
      </c>
      <c r="DT7" s="76">
        <f>'MASTER_ ALL areas - No.seedling'!DS7</f>
        <v>0</v>
      </c>
      <c r="DU7" s="81">
        <f t="shared" si="42"/>
        <v>0</v>
      </c>
      <c r="DV7" s="113">
        <f>'MASTER_ ALL areas - No.seedling'!DU7</f>
        <v>0</v>
      </c>
      <c r="DW7" s="76">
        <f>'MASTER_ ALL areas - No.seedling'!DV7</f>
        <v>0</v>
      </c>
      <c r="DX7" s="80">
        <f t="shared" si="43"/>
        <v>0</v>
      </c>
      <c r="DY7" s="76">
        <f>'MASTER_ ALL areas - No.seedling'!DX7</f>
        <v>0</v>
      </c>
      <c r="DZ7" s="81">
        <f t="shared" si="44"/>
        <v>0</v>
      </c>
      <c r="EA7" s="113">
        <f>'MASTER_ ALL areas - No.seedling'!DZ7</f>
        <v>0</v>
      </c>
      <c r="EB7" s="76">
        <f>'MASTER_ ALL areas - No.seedling'!EA7</f>
        <v>0</v>
      </c>
      <c r="EC7" s="80">
        <f t="shared" si="45"/>
        <v>0</v>
      </c>
      <c r="ED7" s="76">
        <f>'MASTER_ ALL areas - No.seedling'!EC7</f>
        <v>0</v>
      </c>
      <c r="EE7" s="81">
        <f t="shared" si="46"/>
        <v>0</v>
      </c>
      <c r="EF7" s="113">
        <f>'MASTER_ ALL areas - No.seedling'!EE7</f>
        <v>0</v>
      </c>
      <c r="EG7" s="76">
        <f>'MASTER_ ALL areas - No.seedling'!EF7</f>
        <v>0</v>
      </c>
      <c r="EH7" s="80">
        <f t="shared" si="47"/>
        <v>0</v>
      </c>
      <c r="EI7" s="76">
        <f>'MASTER_ ALL areas - No.seedling'!EH7</f>
        <v>0</v>
      </c>
      <c r="EJ7" s="81">
        <f t="shared" si="48"/>
        <v>0</v>
      </c>
      <c r="EK7" s="113">
        <f>'MASTER_ ALL areas - No.seedling'!EJ7</f>
        <v>0</v>
      </c>
      <c r="EL7" s="76">
        <f>'MASTER_ ALL areas - No.seedling'!EK7</f>
        <v>0</v>
      </c>
      <c r="EM7" s="80">
        <f t="shared" si="49"/>
        <v>0</v>
      </c>
      <c r="EN7" s="76">
        <f>'MASTER_ ALL areas - No.seedling'!EM7</f>
        <v>0</v>
      </c>
      <c r="EO7" s="81">
        <f t="shared" si="50"/>
        <v>0</v>
      </c>
      <c r="EP7" s="113">
        <f>'MASTER_ ALL areas - No.seedling'!EO7</f>
        <v>0</v>
      </c>
      <c r="EQ7" s="76">
        <f>'MASTER_ ALL areas - No.seedling'!EP7</f>
        <v>0</v>
      </c>
      <c r="ER7" s="80">
        <f t="shared" si="51"/>
        <v>0</v>
      </c>
      <c r="ES7" s="76">
        <f>'MASTER_ ALL areas - No.seedling'!ER7</f>
        <v>0</v>
      </c>
      <c r="ET7" s="81">
        <f t="shared" si="52"/>
        <v>0</v>
      </c>
      <c r="EU7" s="113">
        <f>'MASTER_ ALL areas - No.seedling'!ET7</f>
        <v>0</v>
      </c>
      <c r="EV7" s="76">
        <f>'MASTER_ ALL areas - No.seedling'!EU7</f>
        <v>0</v>
      </c>
      <c r="EW7" s="80">
        <f t="shared" si="53"/>
        <v>0</v>
      </c>
      <c r="EX7" s="76">
        <f>'MASTER_ ALL areas - No.seedling'!EW7</f>
        <v>0</v>
      </c>
      <c r="EY7" s="81">
        <f t="shared" si="54"/>
        <v>0</v>
      </c>
      <c r="EZ7" s="113">
        <f>'MASTER_ ALL areas - No.seedling'!EY7</f>
        <v>0</v>
      </c>
      <c r="FA7" s="76">
        <f>'MASTER_ ALL areas - No.seedling'!EZ7</f>
        <v>0</v>
      </c>
      <c r="FB7" s="80">
        <f t="shared" si="55"/>
        <v>0</v>
      </c>
      <c r="FC7" s="76">
        <f>'MASTER_ ALL areas - No.seedling'!FB7</f>
        <v>0</v>
      </c>
      <c r="FD7" s="81">
        <f t="shared" si="56"/>
        <v>0</v>
      </c>
      <c r="FE7" s="113">
        <f>'MASTER_ ALL areas - No.seedling'!FD7</f>
        <v>0</v>
      </c>
      <c r="FF7" s="76">
        <f>'MASTER_ ALL areas - No.seedling'!FE7</f>
        <v>0</v>
      </c>
      <c r="FG7" s="80">
        <f t="shared" si="57"/>
        <v>0</v>
      </c>
      <c r="FH7" s="76">
        <f>'MASTER_ ALL areas - No.seedling'!FG7</f>
        <v>0</v>
      </c>
      <c r="FI7" s="81">
        <f t="shared" si="58"/>
        <v>0</v>
      </c>
      <c r="FJ7" s="113">
        <f>'MASTER_ ALL areas - No.seedling'!FI7</f>
        <v>0</v>
      </c>
      <c r="FK7" s="76">
        <f>'MASTER_ ALL areas - No.seedling'!FJ7</f>
        <v>0</v>
      </c>
      <c r="FL7" s="80">
        <f t="shared" si="59"/>
        <v>0</v>
      </c>
      <c r="FM7" s="76">
        <f>'MASTER_ ALL areas - No.seedling'!FL7</f>
        <v>0</v>
      </c>
      <c r="FN7" s="81">
        <f t="shared" si="60"/>
        <v>0</v>
      </c>
      <c r="FO7" s="113">
        <f>'MASTER_ ALL areas - No.seedling'!FN7</f>
        <v>0</v>
      </c>
      <c r="FP7" s="76">
        <f>'MASTER_ ALL areas - No.seedling'!FO7</f>
        <v>0</v>
      </c>
      <c r="FQ7" s="80">
        <f t="shared" si="61"/>
        <v>0</v>
      </c>
      <c r="FR7" s="76">
        <f>'MASTER_ ALL areas - No.seedling'!FQ7</f>
        <v>0</v>
      </c>
      <c r="FS7" s="81">
        <f t="shared" si="62"/>
        <v>0</v>
      </c>
      <c r="FT7" s="113">
        <f>'MASTER_ ALL areas - No.seedling'!FS7</f>
        <v>0</v>
      </c>
      <c r="FU7" s="76">
        <f>'MASTER_ ALL areas - No.seedling'!FT7</f>
        <v>0</v>
      </c>
      <c r="FV7" s="80">
        <f t="shared" si="63"/>
        <v>0</v>
      </c>
      <c r="FW7" s="76">
        <f>'MASTER_ ALL areas - No.seedling'!FV7</f>
        <v>0</v>
      </c>
      <c r="FX7" s="81">
        <f t="shared" si="64"/>
        <v>0</v>
      </c>
      <c r="FY7" s="113">
        <f>'MASTER_ ALL areas - No.seedling'!FX7</f>
        <v>0</v>
      </c>
      <c r="FZ7" s="76">
        <f>'MASTER_ ALL areas - No.seedling'!FY7</f>
        <v>0</v>
      </c>
      <c r="GA7" s="80">
        <f t="shared" si="65"/>
        <v>0</v>
      </c>
      <c r="GB7" s="76">
        <f>'MASTER_ ALL areas - No.seedling'!GA7</f>
        <v>0</v>
      </c>
      <c r="GC7" s="81">
        <f t="shared" si="66"/>
        <v>0</v>
      </c>
      <c r="GD7" s="113">
        <f>'MASTER_ ALL areas - No.seedling'!GC7</f>
        <v>0</v>
      </c>
      <c r="GE7" s="76">
        <f>'MASTER_ ALL areas - No.seedling'!GD7</f>
        <v>0</v>
      </c>
      <c r="GF7" s="80">
        <f t="shared" si="67"/>
        <v>0</v>
      </c>
      <c r="GG7" s="76">
        <f>'MASTER_ ALL areas - No.seedling'!GF7</f>
        <v>0</v>
      </c>
      <c r="GH7" s="81">
        <f t="shared" si="68"/>
        <v>0</v>
      </c>
      <c r="GI7" s="113">
        <f>'MASTER_ ALL areas - No.seedling'!GH7</f>
        <v>0</v>
      </c>
      <c r="GJ7" s="76">
        <f>'MASTER_ ALL areas - No.seedling'!GI7</f>
        <v>0</v>
      </c>
      <c r="GK7" s="80">
        <f t="shared" si="69"/>
        <v>0</v>
      </c>
      <c r="GL7" s="76">
        <f>'MASTER_ ALL areas - No.seedling'!GK7</f>
        <v>0</v>
      </c>
      <c r="GM7" s="81">
        <f t="shared" si="70"/>
        <v>0</v>
      </c>
      <c r="GN7" s="113">
        <f>'MASTER_ ALL areas - No.seedling'!GM7</f>
        <v>0</v>
      </c>
      <c r="GO7" s="76">
        <f>'MASTER_ ALL areas - No.seedling'!GN7</f>
        <v>0</v>
      </c>
      <c r="GP7" s="80">
        <f t="shared" si="71"/>
        <v>0</v>
      </c>
      <c r="GQ7" s="76">
        <f>'MASTER_ ALL areas - No.seedling'!GP7</f>
        <v>0</v>
      </c>
      <c r="GR7" s="81">
        <f t="shared" si="72"/>
        <v>0</v>
      </c>
      <c r="GS7" s="113">
        <f>'MASTER_ ALL areas - No.seedling'!GR7</f>
        <v>0</v>
      </c>
      <c r="GT7" s="76">
        <f>'MASTER_ ALL areas - No.seedling'!GS7</f>
        <v>0</v>
      </c>
      <c r="GU7" s="80">
        <f t="shared" si="73"/>
        <v>0</v>
      </c>
      <c r="GV7" s="76">
        <f>'MASTER_ ALL areas - No.seedling'!GU7</f>
        <v>0</v>
      </c>
      <c r="GW7" s="81">
        <f t="shared" si="74"/>
        <v>0</v>
      </c>
      <c r="GX7" s="113">
        <f>'MASTER_ ALL areas - No.seedling'!GW7</f>
        <v>0</v>
      </c>
      <c r="GY7" s="76">
        <f>'MASTER_ ALL areas - No.seedling'!GX7</f>
        <v>0</v>
      </c>
      <c r="GZ7" s="80">
        <f t="shared" si="75"/>
        <v>0</v>
      </c>
      <c r="HA7" s="76">
        <f>'MASTER_ ALL areas - No.seedling'!GZ7</f>
        <v>0</v>
      </c>
      <c r="HB7" s="81">
        <f t="shared" si="76"/>
        <v>0</v>
      </c>
      <c r="HC7" s="113">
        <f>'MASTER_ ALL areas - No.seedling'!HB7</f>
        <v>0</v>
      </c>
      <c r="HD7" s="76">
        <f>'MASTER_ ALL areas - No.seedling'!HC7</f>
        <v>0</v>
      </c>
      <c r="HE7" s="80">
        <f t="shared" si="77"/>
        <v>0</v>
      </c>
      <c r="HF7" s="76">
        <f>'MASTER_ ALL areas - No.seedling'!HE7</f>
        <v>0</v>
      </c>
      <c r="HG7" s="81">
        <f t="shared" si="78"/>
        <v>0</v>
      </c>
      <c r="HH7" s="113">
        <f>'MASTER_ ALL areas - No.seedling'!HG7</f>
        <v>0</v>
      </c>
      <c r="HI7" s="76">
        <f>'MASTER_ ALL areas - No.seedling'!HH7</f>
        <v>0</v>
      </c>
      <c r="HJ7" s="80">
        <f t="shared" si="79"/>
        <v>0</v>
      </c>
      <c r="HK7" s="76">
        <f>'MASTER_ ALL areas - No.seedling'!HJ7</f>
        <v>0</v>
      </c>
      <c r="HL7" s="81">
        <f t="shared" si="80"/>
        <v>0</v>
      </c>
      <c r="HM7" s="113">
        <f>'MASTER_ ALL areas - No.seedling'!HL7</f>
        <v>0</v>
      </c>
      <c r="HN7" s="76">
        <f>'MASTER_ ALL areas - No.seedling'!HM7</f>
        <v>0</v>
      </c>
      <c r="HO7" s="80">
        <f t="shared" si="81"/>
        <v>0</v>
      </c>
      <c r="HP7" s="76">
        <f>'MASTER_ ALL areas - No.seedling'!HO7</f>
        <v>0</v>
      </c>
      <c r="HQ7" s="81">
        <f t="shared" si="82"/>
        <v>0</v>
      </c>
      <c r="HR7" s="113">
        <f>'MASTER_ ALL areas - No.seedling'!HQ7</f>
        <v>0</v>
      </c>
      <c r="HS7" s="76">
        <f>'MASTER_ ALL areas - No.seedling'!HR7</f>
        <v>0</v>
      </c>
      <c r="HT7" s="80">
        <f t="shared" si="83"/>
        <v>0</v>
      </c>
      <c r="HU7" s="76">
        <f>'MASTER_ ALL areas - No.seedling'!HT7</f>
        <v>0</v>
      </c>
      <c r="HV7" s="81">
        <f t="shared" si="84"/>
        <v>0</v>
      </c>
      <c r="HW7" s="113">
        <f>'MASTER_ ALL areas - No.seedling'!HV7</f>
        <v>0</v>
      </c>
      <c r="HX7" s="76">
        <f>'MASTER_ ALL areas - No.seedling'!HW7</f>
        <v>0</v>
      </c>
      <c r="HY7" s="80">
        <f t="shared" si="85"/>
        <v>0</v>
      </c>
      <c r="HZ7" s="76">
        <f>'MASTER_ ALL areas - No.seedling'!HY7</f>
        <v>0</v>
      </c>
      <c r="IA7" s="81">
        <f t="shared" si="86"/>
        <v>0</v>
      </c>
      <c r="IB7" s="113">
        <f>'MASTER_ ALL areas - No.seedling'!IA7</f>
        <v>0</v>
      </c>
      <c r="IC7" s="76">
        <f>'MASTER_ ALL areas - No.seedling'!IB7</f>
        <v>0</v>
      </c>
      <c r="ID7" s="80">
        <f t="shared" si="87"/>
        <v>0</v>
      </c>
      <c r="IE7" s="76">
        <f>'MASTER_ ALL areas - No.seedling'!ID7</f>
        <v>0</v>
      </c>
      <c r="IF7" s="85">
        <f t="shared" si="88"/>
        <v>0</v>
      </c>
      <c r="IG7" s="86" t="s">
        <v>97</v>
      </c>
      <c r="IH7" s="87"/>
    </row>
    <row r="8" spans="2:242" ht="33" customHeight="1" x14ac:dyDescent="0.25">
      <c r="B8" s="420">
        <v>4</v>
      </c>
      <c r="C8" s="421" t="s">
        <v>98</v>
      </c>
      <c r="D8" s="422">
        <v>215085</v>
      </c>
      <c r="E8" s="423">
        <v>930586</v>
      </c>
      <c r="F8" s="424" t="s">
        <v>89</v>
      </c>
      <c r="G8" s="88" t="s">
        <v>99</v>
      </c>
      <c r="H8" s="459">
        <f>'MASTER_ ALL areas - No.seedling'!G8</f>
        <v>1</v>
      </c>
      <c r="I8" s="70">
        <f>'MASTER_ ALL areas - No.seedling'!H8</f>
        <v>0.01</v>
      </c>
      <c r="J8" s="71">
        <f>'MASTER_ ALL areas - No.seedling'!I8</f>
        <v>44.75</v>
      </c>
      <c r="K8" s="72">
        <f>'MASTER_ ALL areas - No.seedling'!J8</f>
        <v>2</v>
      </c>
      <c r="L8" s="73">
        <f t="shared" si="0"/>
        <v>40</v>
      </c>
      <c r="M8" s="74">
        <f>'MASTER_ ALL areas - No.seedling'!L8</f>
        <v>40</v>
      </c>
      <c r="N8" s="113">
        <f>'MASTER_ ALL areas - No.seedling'!M8</f>
        <v>1</v>
      </c>
      <c r="O8" s="114">
        <f>'MASTER_ ALL areas - No.seedling'!N8</f>
        <v>2</v>
      </c>
      <c r="P8" s="80">
        <f>'MASTER_ ALL areas - No.seedling'!O8</f>
        <v>0.5</v>
      </c>
      <c r="Q8" s="81">
        <f>'MASTER_ ALL areas - No.seedling'!P8</f>
        <v>1</v>
      </c>
      <c r="R8" s="462"/>
      <c r="S8" s="617">
        <f>'MASTER_ ALL areas - No.seedling'!R8</f>
        <v>20</v>
      </c>
      <c r="T8" s="76">
        <f>'MASTER_ ALL areas - No.seedling'!S8</f>
        <v>0</v>
      </c>
      <c r="U8" s="77">
        <f t="shared" si="1"/>
        <v>0</v>
      </c>
      <c r="V8" s="82">
        <f>'MASTER_ ALL areas - No.seedling'!U8</f>
        <v>1</v>
      </c>
      <c r="W8" s="80">
        <f t="shared" si="2"/>
        <v>1</v>
      </c>
      <c r="X8" s="76">
        <f>'MASTER_ ALL areas - No.seedling'!W8</f>
        <v>20</v>
      </c>
      <c r="Y8" s="76">
        <f>'MASTER_ ALL areas - No.seedling'!X8</f>
        <v>1</v>
      </c>
      <c r="Z8" s="77">
        <f t="shared" si="3"/>
        <v>1</v>
      </c>
      <c r="AA8" s="82">
        <f>'MASTER_ ALL areas - No.seedling'!Z8</f>
        <v>1</v>
      </c>
      <c r="AB8" s="80">
        <f t="shared" si="4"/>
        <v>1</v>
      </c>
      <c r="AC8" s="76">
        <f>'MASTER_ ALL areas - No.seedling'!AB8</f>
        <v>0</v>
      </c>
      <c r="AD8" s="76">
        <f>'MASTER_ ALL areas - No.seedling'!AC8</f>
        <v>0</v>
      </c>
      <c r="AE8" s="77">
        <f t="shared" si="5"/>
        <v>0</v>
      </c>
      <c r="AF8" s="82">
        <f>'MASTER_ ALL areas - No.seedling'!AE8</f>
        <v>0</v>
      </c>
      <c r="AG8" s="80">
        <f t="shared" si="6"/>
        <v>0</v>
      </c>
      <c r="AH8" s="76">
        <f>'MASTER_ ALL areas - No.seedling'!AG8</f>
        <v>0</v>
      </c>
      <c r="AI8" s="76">
        <f>'MASTER_ ALL areas - No.seedling'!AH8</f>
        <v>0</v>
      </c>
      <c r="AJ8" s="77">
        <f t="shared" si="7"/>
        <v>0</v>
      </c>
      <c r="AK8" s="82">
        <f>'MASTER_ ALL areas - No.seedling'!AJ8</f>
        <v>0</v>
      </c>
      <c r="AL8" s="81">
        <f t="shared" si="8"/>
        <v>0</v>
      </c>
      <c r="AM8" s="462"/>
      <c r="AN8" s="617">
        <f>'MASTER_ ALL areas - No.seedling'!AM8</f>
        <v>40</v>
      </c>
      <c r="AO8" s="76">
        <f>'MASTER_ ALL areas - No.seedling'!AN8</f>
        <v>1</v>
      </c>
      <c r="AP8" s="77">
        <f t="shared" si="9"/>
        <v>0.5</v>
      </c>
      <c r="AQ8" s="82">
        <f>'MASTER_ ALL areas - No.seedling'!AP8</f>
        <v>2</v>
      </c>
      <c r="AR8" s="77">
        <f t="shared" si="10"/>
        <v>1</v>
      </c>
      <c r="AS8" s="82">
        <f>'MASTER_ ALL areas - No.seedling'!AR8</f>
        <v>0</v>
      </c>
      <c r="AT8" s="76">
        <f>'MASTER_ ALL areas - No.seedling'!AS8</f>
        <v>0</v>
      </c>
      <c r="AU8" s="77">
        <f t="shared" si="11"/>
        <v>0</v>
      </c>
      <c r="AV8" s="82">
        <f>'MASTER_ ALL areas - No.seedling'!AU8</f>
        <v>0</v>
      </c>
      <c r="AW8" s="77">
        <f t="shared" si="12"/>
        <v>0</v>
      </c>
      <c r="AX8" s="71">
        <f>'MASTER_ ALL areas - No.seedling'!AW8</f>
        <v>0</v>
      </c>
      <c r="AY8" s="82">
        <f>'MASTER_ ALL areas - No.seedling'!AX8</f>
        <v>0</v>
      </c>
      <c r="AZ8" s="77">
        <f t="shared" si="13"/>
        <v>0</v>
      </c>
      <c r="BA8" s="82">
        <f>'MASTER_ ALL areas - No.seedling'!AZ8</f>
        <v>0</v>
      </c>
      <c r="BB8" s="77">
        <f t="shared" si="14"/>
        <v>0</v>
      </c>
      <c r="BC8" s="82">
        <f>'MASTER_ ALL areas - No.seedling'!BB8</f>
        <v>0</v>
      </c>
      <c r="BD8" s="76">
        <f>'MASTER_ ALL areas - No.seedling'!BC8</f>
        <v>0</v>
      </c>
      <c r="BE8" s="77">
        <f t="shared" si="15"/>
        <v>0</v>
      </c>
      <c r="BF8" s="82">
        <f>'MASTER_ ALL areas - No.seedling'!BE8</f>
        <v>0</v>
      </c>
      <c r="BG8" s="77">
        <f t="shared" si="16"/>
        <v>0</v>
      </c>
      <c r="BH8" s="82">
        <f>'MASTER_ ALL areas - No.seedling'!BG8</f>
        <v>0</v>
      </c>
      <c r="BI8" s="76">
        <f>'MASTER_ ALL areas - No.seedling'!BH8</f>
        <v>0</v>
      </c>
      <c r="BJ8" s="77">
        <f t="shared" si="17"/>
        <v>0</v>
      </c>
      <c r="BK8" s="82">
        <f>'MASTER_ ALL areas - No.seedling'!BJ8</f>
        <v>0</v>
      </c>
      <c r="BL8" s="77">
        <f t="shared" si="18"/>
        <v>0</v>
      </c>
      <c r="BM8" s="82">
        <f>'MASTER_ ALL areas - No.seedling'!BL8</f>
        <v>0</v>
      </c>
      <c r="BN8" s="76">
        <f>'MASTER_ ALL areas - No.seedling'!BM8</f>
        <v>0</v>
      </c>
      <c r="BO8" s="77">
        <f t="shared" si="19"/>
        <v>0</v>
      </c>
      <c r="BP8" s="82">
        <f>'MASTER_ ALL areas - No.seedling'!BO8</f>
        <v>0</v>
      </c>
      <c r="BQ8" s="77">
        <f t="shared" si="20"/>
        <v>0</v>
      </c>
      <c r="BR8" s="82">
        <f>'MASTER_ ALL areas - No.seedling'!BQ8</f>
        <v>0</v>
      </c>
      <c r="BS8" s="76">
        <f>'MASTER_ ALL areas - No.seedling'!BR8</f>
        <v>0</v>
      </c>
      <c r="BT8" s="77">
        <f t="shared" si="21"/>
        <v>0</v>
      </c>
      <c r="BU8" s="82">
        <f>'MASTER_ ALL areas - No.seedling'!BT8</f>
        <v>0</v>
      </c>
      <c r="BV8" s="77">
        <f t="shared" si="22"/>
        <v>0</v>
      </c>
      <c r="BW8" s="82">
        <f>'MASTER_ ALL areas - No.seedling'!BV8</f>
        <v>0</v>
      </c>
      <c r="BX8" s="76">
        <f>'MASTER_ ALL areas - No.seedling'!BW8</f>
        <v>0</v>
      </c>
      <c r="BY8" s="77">
        <f t="shared" si="23"/>
        <v>0</v>
      </c>
      <c r="BZ8" s="82">
        <f>'MASTER_ ALL areas - No.seedling'!BY8</f>
        <v>0</v>
      </c>
      <c r="CA8" s="81">
        <f t="shared" si="24"/>
        <v>0</v>
      </c>
      <c r="CB8" s="429"/>
      <c r="CC8" s="75">
        <f>'MASTER_ ALL areas - No.seedling'!CB8</f>
        <v>20</v>
      </c>
      <c r="CD8" s="76">
        <f>'MASTER_ ALL areas - No.seedling'!CC8</f>
        <v>0</v>
      </c>
      <c r="CE8" s="80">
        <f t="shared" si="25"/>
        <v>0</v>
      </c>
      <c r="CF8" s="76">
        <f>'MASTER_ ALL areas - No.seedling'!CE8</f>
        <v>1</v>
      </c>
      <c r="CG8" s="81">
        <f t="shared" si="26"/>
        <v>1</v>
      </c>
      <c r="CH8" s="75">
        <f>'MASTER_ ALL areas - No.seedling'!CG8</f>
        <v>20</v>
      </c>
      <c r="CI8" s="76">
        <f>'MASTER_ ALL areas - No.seedling'!CH8</f>
        <v>1</v>
      </c>
      <c r="CJ8" s="80">
        <f t="shared" si="27"/>
        <v>1</v>
      </c>
      <c r="CK8" s="76">
        <f>'MASTER_ ALL areas - No.seedling'!CJ8</f>
        <v>1</v>
      </c>
      <c r="CL8" s="81">
        <f t="shared" si="28"/>
        <v>1</v>
      </c>
      <c r="CM8" s="113">
        <f>'MASTER_ ALL areas - No.seedling'!CL8</f>
        <v>0</v>
      </c>
      <c r="CN8" s="76">
        <f>'MASTER_ ALL areas - No.seedling'!CM8</f>
        <v>0</v>
      </c>
      <c r="CO8" s="80">
        <f t="shared" si="29"/>
        <v>0</v>
      </c>
      <c r="CP8" s="76">
        <f>'MASTER_ ALL areas - No.seedling'!CO8</f>
        <v>0</v>
      </c>
      <c r="CQ8" s="81">
        <f t="shared" si="30"/>
        <v>0</v>
      </c>
      <c r="CR8" s="113">
        <f>'MASTER_ ALL areas - No.seedling'!CQ8</f>
        <v>0</v>
      </c>
      <c r="CS8" s="76">
        <f>'MASTER_ ALL areas - No.seedling'!CR8</f>
        <v>0</v>
      </c>
      <c r="CT8" s="80">
        <f t="shared" si="31"/>
        <v>0</v>
      </c>
      <c r="CU8" s="76">
        <f>'MASTER_ ALL areas - No.seedling'!CT8</f>
        <v>0</v>
      </c>
      <c r="CV8" s="81">
        <f t="shared" si="32"/>
        <v>0</v>
      </c>
      <c r="CW8" s="113">
        <f>'MASTER_ ALL areas - No.seedling'!CV8</f>
        <v>0</v>
      </c>
      <c r="CX8" s="76">
        <f>'MASTER_ ALL areas - No.seedling'!CW8</f>
        <v>0</v>
      </c>
      <c r="CY8" s="80">
        <f t="shared" si="33"/>
        <v>0</v>
      </c>
      <c r="CZ8" s="76">
        <f>'MASTER_ ALL areas - No.seedling'!CY8</f>
        <v>0</v>
      </c>
      <c r="DA8" s="81">
        <f t="shared" si="34"/>
        <v>0</v>
      </c>
      <c r="DB8" s="113">
        <f>'MASTER_ ALL areas - No.seedling'!DA8</f>
        <v>0</v>
      </c>
      <c r="DC8" s="76">
        <f>'MASTER_ ALL areas - No.seedling'!DB8</f>
        <v>0</v>
      </c>
      <c r="DD8" s="80">
        <f t="shared" si="35"/>
        <v>0</v>
      </c>
      <c r="DE8" s="76">
        <f>'MASTER_ ALL areas - No.seedling'!DD8</f>
        <v>0</v>
      </c>
      <c r="DF8" s="81">
        <f t="shared" si="36"/>
        <v>0</v>
      </c>
      <c r="DG8" s="113">
        <f>'MASTER_ ALL areas - No.seedling'!DF8</f>
        <v>0</v>
      </c>
      <c r="DH8" s="76">
        <f>'MASTER_ ALL areas - No.seedling'!DG8</f>
        <v>0</v>
      </c>
      <c r="DI8" s="80">
        <f t="shared" si="37"/>
        <v>0</v>
      </c>
      <c r="DJ8" s="76">
        <f>'MASTER_ ALL areas - No.seedling'!DI8</f>
        <v>0</v>
      </c>
      <c r="DK8" s="81">
        <f t="shared" si="38"/>
        <v>0</v>
      </c>
      <c r="DL8" s="113">
        <f>'MASTER_ ALL areas - No.seedling'!DK8</f>
        <v>0</v>
      </c>
      <c r="DM8" s="76">
        <f>'MASTER_ ALL areas - No.seedling'!DL8</f>
        <v>0</v>
      </c>
      <c r="DN8" s="80">
        <f t="shared" si="39"/>
        <v>0</v>
      </c>
      <c r="DO8" s="76">
        <f>'MASTER_ ALL areas - No.seedling'!DN8</f>
        <v>0</v>
      </c>
      <c r="DP8" s="81">
        <f t="shared" si="40"/>
        <v>0</v>
      </c>
      <c r="DQ8" s="113">
        <f>'MASTER_ ALL areas - No.seedling'!DP8</f>
        <v>0</v>
      </c>
      <c r="DR8" s="76">
        <f>'MASTER_ ALL areas - No.seedling'!DQ8</f>
        <v>0</v>
      </c>
      <c r="DS8" s="80">
        <f t="shared" si="41"/>
        <v>0</v>
      </c>
      <c r="DT8" s="76">
        <f>'MASTER_ ALL areas - No.seedling'!DS8</f>
        <v>0</v>
      </c>
      <c r="DU8" s="81">
        <f t="shared" si="42"/>
        <v>0</v>
      </c>
      <c r="DV8" s="113">
        <f>'MASTER_ ALL areas - No.seedling'!DU8</f>
        <v>0</v>
      </c>
      <c r="DW8" s="76">
        <f>'MASTER_ ALL areas - No.seedling'!DV8</f>
        <v>0</v>
      </c>
      <c r="DX8" s="80">
        <f t="shared" si="43"/>
        <v>0</v>
      </c>
      <c r="DY8" s="76">
        <f>'MASTER_ ALL areas - No.seedling'!DX8</f>
        <v>0</v>
      </c>
      <c r="DZ8" s="81">
        <f t="shared" si="44"/>
        <v>0</v>
      </c>
      <c r="EA8" s="113">
        <f>'MASTER_ ALL areas - No.seedling'!DZ8</f>
        <v>0</v>
      </c>
      <c r="EB8" s="76">
        <f>'MASTER_ ALL areas - No.seedling'!EA8</f>
        <v>0</v>
      </c>
      <c r="EC8" s="80">
        <f t="shared" si="45"/>
        <v>0</v>
      </c>
      <c r="ED8" s="76">
        <f>'MASTER_ ALL areas - No.seedling'!EC8</f>
        <v>0</v>
      </c>
      <c r="EE8" s="81">
        <f t="shared" si="46"/>
        <v>0</v>
      </c>
      <c r="EF8" s="113">
        <f>'MASTER_ ALL areas - No.seedling'!EE8</f>
        <v>0</v>
      </c>
      <c r="EG8" s="76">
        <f>'MASTER_ ALL areas - No.seedling'!EF8</f>
        <v>0</v>
      </c>
      <c r="EH8" s="80">
        <f t="shared" si="47"/>
        <v>0</v>
      </c>
      <c r="EI8" s="76">
        <f>'MASTER_ ALL areas - No.seedling'!EH8</f>
        <v>0</v>
      </c>
      <c r="EJ8" s="81">
        <f t="shared" si="48"/>
        <v>0</v>
      </c>
      <c r="EK8" s="113">
        <f>'MASTER_ ALL areas - No.seedling'!EJ8</f>
        <v>0</v>
      </c>
      <c r="EL8" s="76">
        <f>'MASTER_ ALL areas - No.seedling'!EK8</f>
        <v>0</v>
      </c>
      <c r="EM8" s="80">
        <f t="shared" si="49"/>
        <v>0</v>
      </c>
      <c r="EN8" s="76">
        <f>'MASTER_ ALL areas - No.seedling'!EM8</f>
        <v>0</v>
      </c>
      <c r="EO8" s="81">
        <f t="shared" si="50"/>
        <v>0</v>
      </c>
      <c r="EP8" s="113">
        <f>'MASTER_ ALL areas - No.seedling'!EO8</f>
        <v>0</v>
      </c>
      <c r="EQ8" s="76">
        <f>'MASTER_ ALL areas - No.seedling'!EP8</f>
        <v>0</v>
      </c>
      <c r="ER8" s="80">
        <f t="shared" si="51"/>
        <v>0</v>
      </c>
      <c r="ES8" s="76">
        <f>'MASTER_ ALL areas - No.seedling'!ER8</f>
        <v>0</v>
      </c>
      <c r="ET8" s="81">
        <f t="shared" si="52"/>
        <v>0</v>
      </c>
      <c r="EU8" s="113">
        <f>'MASTER_ ALL areas - No.seedling'!ET8</f>
        <v>0</v>
      </c>
      <c r="EV8" s="76">
        <f>'MASTER_ ALL areas - No.seedling'!EU8</f>
        <v>0</v>
      </c>
      <c r="EW8" s="80">
        <f t="shared" si="53"/>
        <v>0</v>
      </c>
      <c r="EX8" s="76">
        <f>'MASTER_ ALL areas - No.seedling'!EW8</f>
        <v>0</v>
      </c>
      <c r="EY8" s="81">
        <f t="shared" si="54"/>
        <v>0</v>
      </c>
      <c r="EZ8" s="113">
        <f>'MASTER_ ALL areas - No.seedling'!EY8</f>
        <v>0</v>
      </c>
      <c r="FA8" s="76">
        <f>'MASTER_ ALL areas - No.seedling'!EZ8</f>
        <v>0</v>
      </c>
      <c r="FB8" s="80">
        <f t="shared" si="55"/>
        <v>0</v>
      </c>
      <c r="FC8" s="76">
        <f>'MASTER_ ALL areas - No.seedling'!FB8</f>
        <v>0</v>
      </c>
      <c r="FD8" s="81">
        <f t="shared" si="56"/>
        <v>0</v>
      </c>
      <c r="FE8" s="113">
        <f>'MASTER_ ALL areas - No.seedling'!FD8</f>
        <v>0</v>
      </c>
      <c r="FF8" s="76">
        <f>'MASTER_ ALL areas - No.seedling'!FE8</f>
        <v>0</v>
      </c>
      <c r="FG8" s="80">
        <f t="shared" si="57"/>
        <v>0</v>
      </c>
      <c r="FH8" s="76">
        <f>'MASTER_ ALL areas - No.seedling'!FG8</f>
        <v>0</v>
      </c>
      <c r="FI8" s="81">
        <f t="shared" si="58"/>
        <v>0</v>
      </c>
      <c r="FJ8" s="113">
        <f>'MASTER_ ALL areas - No.seedling'!FI8</f>
        <v>0</v>
      </c>
      <c r="FK8" s="76">
        <f>'MASTER_ ALL areas - No.seedling'!FJ8</f>
        <v>0</v>
      </c>
      <c r="FL8" s="80">
        <f t="shared" si="59"/>
        <v>0</v>
      </c>
      <c r="FM8" s="76">
        <f>'MASTER_ ALL areas - No.seedling'!FL8</f>
        <v>0</v>
      </c>
      <c r="FN8" s="81">
        <f t="shared" si="60"/>
        <v>0</v>
      </c>
      <c r="FO8" s="113">
        <f>'MASTER_ ALL areas - No.seedling'!FN8</f>
        <v>0</v>
      </c>
      <c r="FP8" s="76">
        <f>'MASTER_ ALL areas - No.seedling'!FO8</f>
        <v>0</v>
      </c>
      <c r="FQ8" s="80">
        <f t="shared" si="61"/>
        <v>0</v>
      </c>
      <c r="FR8" s="76">
        <f>'MASTER_ ALL areas - No.seedling'!FQ8</f>
        <v>0</v>
      </c>
      <c r="FS8" s="81">
        <f t="shared" si="62"/>
        <v>0</v>
      </c>
      <c r="FT8" s="113">
        <f>'MASTER_ ALL areas - No.seedling'!FS8</f>
        <v>0</v>
      </c>
      <c r="FU8" s="76">
        <f>'MASTER_ ALL areas - No.seedling'!FT8</f>
        <v>0</v>
      </c>
      <c r="FV8" s="80">
        <f t="shared" si="63"/>
        <v>0</v>
      </c>
      <c r="FW8" s="76">
        <f>'MASTER_ ALL areas - No.seedling'!FV8</f>
        <v>0</v>
      </c>
      <c r="FX8" s="81">
        <f t="shared" si="64"/>
        <v>0</v>
      </c>
      <c r="FY8" s="113">
        <f>'MASTER_ ALL areas - No.seedling'!FX8</f>
        <v>0</v>
      </c>
      <c r="FZ8" s="76">
        <f>'MASTER_ ALL areas - No.seedling'!FY8</f>
        <v>0</v>
      </c>
      <c r="GA8" s="80">
        <f t="shared" si="65"/>
        <v>0</v>
      </c>
      <c r="GB8" s="76">
        <f>'MASTER_ ALL areas - No.seedling'!GA8</f>
        <v>0</v>
      </c>
      <c r="GC8" s="81">
        <f t="shared" si="66"/>
        <v>0</v>
      </c>
      <c r="GD8" s="113">
        <f>'MASTER_ ALL areas - No.seedling'!GC8</f>
        <v>0</v>
      </c>
      <c r="GE8" s="76">
        <f>'MASTER_ ALL areas - No.seedling'!GD8</f>
        <v>0</v>
      </c>
      <c r="GF8" s="80">
        <f t="shared" si="67"/>
        <v>0</v>
      </c>
      <c r="GG8" s="76">
        <f>'MASTER_ ALL areas - No.seedling'!GF8</f>
        <v>0</v>
      </c>
      <c r="GH8" s="81">
        <f t="shared" si="68"/>
        <v>0</v>
      </c>
      <c r="GI8" s="113">
        <f>'MASTER_ ALL areas - No.seedling'!GH8</f>
        <v>0</v>
      </c>
      <c r="GJ8" s="76">
        <f>'MASTER_ ALL areas - No.seedling'!GI8</f>
        <v>0</v>
      </c>
      <c r="GK8" s="80">
        <f t="shared" si="69"/>
        <v>0</v>
      </c>
      <c r="GL8" s="76">
        <f>'MASTER_ ALL areas - No.seedling'!GK8</f>
        <v>0</v>
      </c>
      <c r="GM8" s="81">
        <f t="shared" si="70"/>
        <v>0</v>
      </c>
      <c r="GN8" s="113">
        <f>'MASTER_ ALL areas - No.seedling'!GM8</f>
        <v>0</v>
      </c>
      <c r="GO8" s="76">
        <f>'MASTER_ ALL areas - No.seedling'!GN8</f>
        <v>0</v>
      </c>
      <c r="GP8" s="80">
        <f t="shared" si="71"/>
        <v>0</v>
      </c>
      <c r="GQ8" s="76">
        <f>'MASTER_ ALL areas - No.seedling'!GP8</f>
        <v>0</v>
      </c>
      <c r="GR8" s="81">
        <f t="shared" si="72"/>
        <v>0</v>
      </c>
      <c r="GS8" s="113">
        <f>'MASTER_ ALL areas - No.seedling'!GR8</f>
        <v>0</v>
      </c>
      <c r="GT8" s="76">
        <f>'MASTER_ ALL areas - No.seedling'!GS8</f>
        <v>0</v>
      </c>
      <c r="GU8" s="80">
        <f t="shared" si="73"/>
        <v>0</v>
      </c>
      <c r="GV8" s="76">
        <f>'MASTER_ ALL areas - No.seedling'!GU8</f>
        <v>0</v>
      </c>
      <c r="GW8" s="81">
        <f t="shared" si="74"/>
        <v>0</v>
      </c>
      <c r="GX8" s="113">
        <f>'MASTER_ ALL areas - No.seedling'!GW8</f>
        <v>0</v>
      </c>
      <c r="GY8" s="76">
        <f>'MASTER_ ALL areas - No.seedling'!GX8</f>
        <v>0</v>
      </c>
      <c r="GZ8" s="80">
        <f t="shared" si="75"/>
        <v>0</v>
      </c>
      <c r="HA8" s="76">
        <f>'MASTER_ ALL areas - No.seedling'!GZ8</f>
        <v>0</v>
      </c>
      <c r="HB8" s="81">
        <f t="shared" si="76"/>
        <v>0</v>
      </c>
      <c r="HC8" s="113">
        <f>'MASTER_ ALL areas - No.seedling'!HB8</f>
        <v>0</v>
      </c>
      <c r="HD8" s="76">
        <f>'MASTER_ ALL areas - No.seedling'!HC8</f>
        <v>0</v>
      </c>
      <c r="HE8" s="80">
        <f t="shared" si="77"/>
        <v>0</v>
      </c>
      <c r="HF8" s="76">
        <f>'MASTER_ ALL areas - No.seedling'!HE8</f>
        <v>0</v>
      </c>
      <c r="HG8" s="81">
        <f t="shared" si="78"/>
        <v>0</v>
      </c>
      <c r="HH8" s="113">
        <f>'MASTER_ ALL areas - No.seedling'!HG8</f>
        <v>0</v>
      </c>
      <c r="HI8" s="76">
        <f>'MASTER_ ALL areas - No.seedling'!HH8</f>
        <v>0</v>
      </c>
      <c r="HJ8" s="80">
        <f t="shared" si="79"/>
        <v>0</v>
      </c>
      <c r="HK8" s="76">
        <f>'MASTER_ ALL areas - No.seedling'!HJ8</f>
        <v>0</v>
      </c>
      <c r="HL8" s="81">
        <f t="shared" si="80"/>
        <v>0</v>
      </c>
      <c r="HM8" s="113">
        <f>'MASTER_ ALL areas - No.seedling'!HL8</f>
        <v>0</v>
      </c>
      <c r="HN8" s="76">
        <f>'MASTER_ ALL areas - No.seedling'!HM8</f>
        <v>0</v>
      </c>
      <c r="HO8" s="80">
        <f t="shared" si="81"/>
        <v>0</v>
      </c>
      <c r="HP8" s="76">
        <f>'MASTER_ ALL areas - No.seedling'!HO8</f>
        <v>0</v>
      </c>
      <c r="HQ8" s="81">
        <f t="shared" si="82"/>
        <v>0</v>
      </c>
      <c r="HR8" s="113">
        <f>'MASTER_ ALL areas - No.seedling'!HQ8</f>
        <v>0</v>
      </c>
      <c r="HS8" s="76">
        <f>'MASTER_ ALL areas - No.seedling'!HR8</f>
        <v>0</v>
      </c>
      <c r="HT8" s="80">
        <f t="shared" si="83"/>
        <v>0</v>
      </c>
      <c r="HU8" s="76">
        <f>'MASTER_ ALL areas - No.seedling'!HT8</f>
        <v>0</v>
      </c>
      <c r="HV8" s="81">
        <f t="shared" si="84"/>
        <v>0</v>
      </c>
      <c r="HW8" s="113">
        <f>'MASTER_ ALL areas - No.seedling'!HV8</f>
        <v>0</v>
      </c>
      <c r="HX8" s="76">
        <f>'MASTER_ ALL areas - No.seedling'!HW8</f>
        <v>0</v>
      </c>
      <c r="HY8" s="80">
        <f t="shared" si="85"/>
        <v>0</v>
      </c>
      <c r="HZ8" s="76">
        <f>'MASTER_ ALL areas - No.seedling'!HY8</f>
        <v>0</v>
      </c>
      <c r="IA8" s="81">
        <f t="shared" si="86"/>
        <v>0</v>
      </c>
      <c r="IB8" s="113">
        <f>'MASTER_ ALL areas - No.seedling'!IA8</f>
        <v>0</v>
      </c>
      <c r="IC8" s="76">
        <f>'MASTER_ ALL areas - No.seedling'!IB8</f>
        <v>0</v>
      </c>
      <c r="ID8" s="80">
        <f t="shared" si="87"/>
        <v>0</v>
      </c>
      <c r="IE8" s="76">
        <f>'MASTER_ ALL areas - No.seedling'!ID8</f>
        <v>0</v>
      </c>
      <c r="IF8" s="85">
        <f t="shared" si="88"/>
        <v>0</v>
      </c>
      <c r="IG8" s="86" t="s">
        <v>100</v>
      </c>
      <c r="IH8" s="87"/>
    </row>
    <row r="9" spans="2:242" ht="33" customHeight="1" x14ac:dyDescent="0.25">
      <c r="B9" s="430">
        <v>5</v>
      </c>
      <c r="C9" s="431" t="s">
        <v>101</v>
      </c>
      <c r="D9" s="432">
        <v>215293</v>
      </c>
      <c r="E9" s="433">
        <v>930584</v>
      </c>
      <c r="F9" s="434" t="s">
        <v>89</v>
      </c>
      <c r="G9" s="120" t="s">
        <v>102</v>
      </c>
      <c r="H9" s="490">
        <f>'MASTER_ ALL areas - No.seedling'!G9</f>
        <v>1</v>
      </c>
      <c r="I9" s="98">
        <f>'MASTER_ ALL areas - No.seedling'!H9</f>
        <v>0</v>
      </c>
      <c r="J9" s="99">
        <f>'MASTER_ ALL areas - No.seedling'!I9</f>
        <v>125</v>
      </c>
      <c r="K9" s="100">
        <f>'MASTER_ ALL areas - No.seedling'!J9</f>
        <v>0</v>
      </c>
      <c r="L9" s="101">
        <f t="shared" si="0"/>
        <v>0</v>
      </c>
      <c r="M9" s="102">
        <f>'MASTER_ ALL areas - No.seedling'!L9</f>
        <v>0</v>
      </c>
      <c r="N9" s="254">
        <f>'MASTER_ ALL areas - No.seedling'!M9</f>
        <v>0</v>
      </c>
      <c r="O9" s="255">
        <f>'MASTER_ ALL areas - No.seedling'!N9</f>
        <v>0</v>
      </c>
      <c r="P9" s="107">
        <f>'MASTER_ ALL areas - No.seedling'!O9</f>
        <v>0</v>
      </c>
      <c r="Q9" s="108">
        <f>'MASTER_ ALL areas - No.seedling'!P9</f>
        <v>0</v>
      </c>
      <c r="R9" s="462"/>
      <c r="S9" s="633">
        <f>'MASTER_ ALL areas - No.seedling'!R9</f>
        <v>0</v>
      </c>
      <c r="T9" s="104">
        <f>'MASTER_ ALL areas - No.seedling'!S9</f>
        <v>0</v>
      </c>
      <c r="U9" s="105">
        <f t="shared" si="1"/>
        <v>0</v>
      </c>
      <c r="V9" s="109">
        <f>'MASTER_ ALL areas - No.seedling'!U9</f>
        <v>0</v>
      </c>
      <c r="W9" s="107">
        <f t="shared" si="2"/>
        <v>0</v>
      </c>
      <c r="X9" s="104">
        <f>'MASTER_ ALL areas - No.seedling'!W9</f>
        <v>0</v>
      </c>
      <c r="Y9" s="104">
        <f>'MASTER_ ALL areas - No.seedling'!X9</f>
        <v>0</v>
      </c>
      <c r="Z9" s="105">
        <f t="shared" si="3"/>
        <v>0</v>
      </c>
      <c r="AA9" s="109">
        <f>'MASTER_ ALL areas - No.seedling'!Z9</f>
        <v>0</v>
      </c>
      <c r="AB9" s="107">
        <f t="shared" si="4"/>
        <v>0</v>
      </c>
      <c r="AC9" s="104">
        <f>'MASTER_ ALL areas - No.seedling'!AB9</f>
        <v>0</v>
      </c>
      <c r="AD9" s="104">
        <f>'MASTER_ ALL areas - No.seedling'!AC9</f>
        <v>0</v>
      </c>
      <c r="AE9" s="105">
        <f t="shared" si="5"/>
        <v>0</v>
      </c>
      <c r="AF9" s="109">
        <f>'MASTER_ ALL areas - No.seedling'!AE9</f>
        <v>0</v>
      </c>
      <c r="AG9" s="107">
        <f t="shared" si="6"/>
        <v>0</v>
      </c>
      <c r="AH9" s="104">
        <f>'MASTER_ ALL areas - No.seedling'!AG9</f>
        <v>0</v>
      </c>
      <c r="AI9" s="104">
        <f>'MASTER_ ALL areas - No.seedling'!AH9</f>
        <v>0</v>
      </c>
      <c r="AJ9" s="105">
        <f t="shared" si="7"/>
        <v>0</v>
      </c>
      <c r="AK9" s="109">
        <f>'MASTER_ ALL areas - No.seedling'!AJ9</f>
        <v>0</v>
      </c>
      <c r="AL9" s="108">
        <f t="shared" si="8"/>
        <v>0</v>
      </c>
      <c r="AM9" s="462"/>
      <c r="AN9" s="633">
        <f>'MASTER_ ALL areas - No.seedling'!AM9</f>
        <v>0</v>
      </c>
      <c r="AO9" s="104">
        <f>'MASTER_ ALL areas - No.seedling'!AN9</f>
        <v>0</v>
      </c>
      <c r="AP9" s="105">
        <f t="shared" si="9"/>
        <v>0</v>
      </c>
      <c r="AQ9" s="109">
        <f>'MASTER_ ALL areas - No.seedling'!AP9</f>
        <v>0</v>
      </c>
      <c r="AR9" s="105">
        <f t="shared" si="10"/>
        <v>0</v>
      </c>
      <c r="AS9" s="109">
        <f>'MASTER_ ALL areas - No.seedling'!AR9</f>
        <v>0</v>
      </c>
      <c r="AT9" s="104">
        <f>'MASTER_ ALL areas - No.seedling'!AS9</f>
        <v>0</v>
      </c>
      <c r="AU9" s="105">
        <f t="shared" si="11"/>
        <v>0</v>
      </c>
      <c r="AV9" s="109">
        <f>'MASTER_ ALL areas - No.seedling'!AU9</f>
        <v>0</v>
      </c>
      <c r="AW9" s="105">
        <f t="shared" si="12"/>
        <v>0</v>
      </c>
      <c r="AX9" s="99">
        <f>'MASTER_ ALL areas - No.seedling'!AW9</f>
        <v>0</v>
      </c>
      <c r="AY9" s="109">
        <f>'MASTER_ ALL areas - No.seedling'!AX9</f>
        <v>0</v>
      </c>
      <c r="AZ9" s="105">
        <f t="shared" si="13"/>
        <v>0</v>
      </c>
      <c r="BA9" s="109">
        <f>'MASTER_ ALL areas - No.seedling'!AZ9</f>
        <v>0</v>
      </c>
      <c r="BB9" s="105">
        <f t="shared" si="14"/>
        <v>0</v>
      </c>
      <c r="BC9" s="109">
        <f>'MASTER_ ALL areas - No.seedling'!BB9</f>
        <v>0</v>
      </c>
      <c r="BD9" s="104">
        <f>'MASTER_ ALL areas - No.seedling'!BC9</f>
        <v>0</v>
      </c>
      <c r="BE9" s="105">
        <f t="shared" si="15"/>
        <v>0</v>
      </c>
      <c r="BF9" s="109">
        <f>'MASTER_ ALL areas - No.seedling'!BE9</f>
        <v>0</v>
      </c>
      <c r="BG9" s="105">
        <f t="shared" si="16"/>
        <v>0</v>
      </c>
      <c r="BH9" s="109">
        <f>'MASTER_ ALL areas - No.seedling'!BG9</f>
        <v>0</v>
      </c>
      <c r="BI9" s="104">
        <f>'MASTER_ ALL areas - No.seedling'!BH9</f>
        <v>0</v>
      </c>
      <c r="BJ9" s="105">
        <f t="shared" si="17"/>
        <v>0</v>
      </c>
      <c r="BK9" s="109">
        <f>'MASTER_ ALL areas - No.seedling'!BJ9</f>
        <v>0</v>
      </c>
      <c r="BL9" s="105">
        <f t="shared" si="18"/>
        <v>0</v>
      </c>
      <c r="BM9" s="109">
        <f>'MASTER_ ALL areas - No.seedling'!BL9</f>
        <v>0</v>
      </c>
      <c r="BN9" s="104">
        <f>'MASTER_ ALL areas - No.seedling'!BM9</f>
        <v>0</v>
      </c>
      <c r="BO9" s="105">
        <f t="shared" si="19"/>
        <v>0</v>
      </c>
      <c r="BP9" s="109">
        <f>'MASTER_ ALL areas - No.seedling'!BO9</f>
        <v>0</v>
      </c>
      <c r="BQ9" s="105">
        <f t="shared" si="20"/>
        <v>0</v>
      </c>
      <c r="BR9" s="109">
        <f>'MASTER_ ALL areas - No.seedling'!BQ9</f>
        <v>0</v>
      </c>
      <c r="BS9" s="104">
        <f>'MASTER_ ALL areas - No.seedling'!BR9</f>
        <v>0</v>
      </c>
      <c r="BT9" s="105">
        <f t="shared" si="21"/>
        <v>0</v>
      </c>
      <c r="BU9" s="109">
        <f>'MASTER_ ALL areas - No.seedling'!BT9</f>
        <v>0</v>
      </c>
      <c r="BV9" s="105">
        <f t="shared" si="22"/>
        <v>0</v>
      </c>
      <c r="BW9" s="109">
        <f>'MASTER_ ALL areas - No.seedling'!BV9</f>
        <v>0</v>
      </c>
      <c r="BX9" s="104">
        <f>'MASTER_ ALL areas - No.seedling'!BW9</f>
        <v>0</v>
      </c>
      <c r="BY9" s="105">
        <f t="shared" si="23"/>
        <v>0</v>
      </c>
      <c r="BZ9" s="109">
        <f>'MASTER_ ALL areas - No.seedling'!BY9</f>
        <v>0</v>
      </c>
      <c r="CA9" s="108">
        <f t="shared" si="24"/>
        <v>0</v>
      </c>
      <c r="CB9" s="429"/>
      <c r="CC9" s="254">
        <f>'MASTER_ ALL areas - No.seedling'!CB9</f>
        <v>0</v>
      </c>
      <c r="CD9" s="104">
        <f>'MASTER_ ALL areas - No.seedling'!CC9</f>
        <v>0</v>
      </c>
      <c r="CE9" s="107">
        <f t="shared" si="25"/>
        <v>0</v>
      </c>
      <c r="CF9" s="104">
        <f>'MASTER_ ALL areas - No.seedling'!CE9</f>
        <v>0</v>
      </c>
      <c r="CG9" s="108">
        <f t="shared" si="26"/>
        <v>0</v>
      </c>
      <c r="CH9" s="254">
        <f>'MASTER_ ALL areas - No.seedling'!CG9</f>
        <v>0</v>
      </c>
      <c r="CI9" s="104">
        <f>'MASTER_ ALL areas - No.seedling'!CH9</f>
        <v>0</v>
      </c>
      <c r="CJ9" s="107">
        <f t="shared" si="27"/>
        <v>0</v>
      </c>
      <c r="CK9" s="104">
        <f>'MASTER_ ALL areas - No.seedling'!CJ9</f>
        <v>0</v>
      </c>
      <c r="CL9" s="108">
        <f t="shared" si="28"/>
        <v>0</v>
      </c>
      <c r="CM9" s="254">
        <f>'MASTER_ ALL areas - No.seedling'!CL9</f>
        <v>0</v>
      </c>
      <c r="CN9" s="104">
        <f>'MASTER_ ALL areas - No.seedling'!CM9</f>
        <v>0</v>
      </c>
      <c r="CO9" s="107">
        <f t="shared" si="29"/>
        <v>0</v>
      </c>
      <c r="CP9" s="104">
        <f>'MASTER_ ALL areas - No.seedling'!CO9</f>
        <v>0</v>
      </c>
      <c r="CQ9" s="108">
        <f t="shared" si="30"/>
        <v>0</v>
      </c>
      <c r="CR9" s="254">
        <f>'MASTER_ ALL areas - No.seedling'!CQ9</f>
        <v>0</v>
      </c>
      <c r="CS9" s="104">
        <f>'MASTER_ ALL areas - No.seedling'!CR9</f>
        <v>0</v>
      </c>
      <c r="CT9" s="107">
        <f t="shared" si="31"/>
        <v>0</v>
      </c>
      <c r="CU9" s="104">
        <f>'MASTER_ ALL areas - No.seedling'!CT9</f>
        <v>0</v>
      </c>
      <c r="CV9" s="108">
        <f t="shared" si="32"/>
        <v>0</v>
      </c>
      <c r="CW9" s="254">
        <f>'MASTER_ ALL areas - No.seedling'!CV9</f>
        <v>0</v>
      </c>
      <c r="CX9" s="104">
        <f>'MASTER_ ALL areas - No.seedling'!CW9</f>
        <v>0</v>
      </c>
      <c r="CY9" s="107">
        <f t="shared" si="33"/>
        <v>0</v>
      </c>
      <c r="CZ9" s="104">
        <f>'MASTER_ ALL areas - No.seedling'!CY9</f>
        <v>0</v>
      </c>
      <c r="DA9" s="108">
        <f t="shared" si="34"/>
        <v>0</v>
      </c>
      <c r="DB9" s="254">
        <f>'MASTER_ ALL areas - No.seedling'!DA9</f>
        <v>0</v>
      </c>
      <c r="DC9" s="104">
        <f>'MASTER_ ALL areas - No.seedling'!DB9</f>
        <v>0</v>
      </c>
      <c r="DD9" s="107">
        <f t="shared" si="35"/>
        <v>0</v>
      </c>
      <c r="DE9" s="104">
        <f>'MASTER_ ALL areas - No.seedling'!DD9</f>
        <v>0</v>
      </c>
      <c r="DF9" s="108">
        <f t="shared" si="36"/>
        <v>0</v>
      </c>
      <c r="DG9" s="254">
        <f>'MASTER_ ALL areas - No.seedling'!DF9</f>
        <v>0</v>
      </c>
      <c r="DH9" s="104">
        <f>'MASTER_ ALL areas - No.seedling'!DG9</f>
        <v>0</v>
      </c>
      <c r="DI9" s="107">
        <f t="shared" si="37"/>
        <v>0</v>
      </c>
      <c r="DJ9" s="104">
        <f>'MASTER_ ALL areas - No.seedling'!DI9</f>
        <v>0</v>
      </c>
      <c r="DK9" s="108">
        <f t="shared" si="38"/>
        <v>0</v>
      </c>
      <c r="DL9" s="254">
        <f>'MASTER_ ALL areas - No.seedling'!DK9</f>
        <v>0</v>
      </c>
      <c r="DM9" s="104">
        <f>'MASTER_ ALL areas - No.seedling'!DL9</f>
        <v>0</v>
      </c>
      <c r="DN9" s="107">
        <f t="shared" si="39"/>
        <v>0</v>
      </c>
      <c r="DO9" s="104">
        <f>'MASTER_ ALL areas - No.seedling'!DN9</f>
        <v>0</v>
      </c>
      <c r="DP9" s="108">
        <f t="shared" si="40"/>
        <v>0</v>
      </c>
      <c r="DQ9" s="254">
        <f>'MASTER_ ALL areas - No.seedling'!DP9</f>
        <v>0</v>
      </c>
      <c r="DR9" s="104">
        <f>'MASTER_ ALL areas - No.seedling'!DQ9</f>
        <v>0</v>
      </c>
      <c r="DS9" s="107">
        <f t="shared" si="41"/>
        <v>0</v>
      </c>
      <c r="DT9" s="104">
        <f>'MASTER_ ALL areas - No.seedling'!DS9</f>
        <v>0</v>
      </c>
      <c r="DU9" s="108">
        <f t="shared" si="42"/>
        <v>0</v>
      </c>
      <c r="DV9" s="254">
        <f>'MASTER_ ALL areas - No.seedling'!DU9</f>
        <v>0</v>
      </c>
      <c r="DW9" s="104">
        <f>'MASTER_ ALL areas - No.seedling'!DV9</f>
        <v>0</v>
      </c>
      <c r="DX9" s="107">
        <f t="shared" si="43"/>
        <v>0</v>
      </c>
      <c r="DY9" s="104">
        <f>'MASTER_ ALL areas - No.seedling'!DX9</f>
        <v>0</v>
      </c>
      <c r="DZ9" s="108">
        <f t="shared" si="44"/>
        <v>0</v>
      </c>
      <c r="EA9" s="254">
        <f>'MASTER_ ALL areas - No.seedling'!DZ9</f>
        <v>0</v>
      </c>
      <c r="EB9" s="104">
        <f>'MASTER_ ALL areas - No.seedling'!EA9</f>
        <v>0</v>
      </c>
      <c r="EC9" s="107">
        <f t="shared" si="45"/>
        <v>0</v>
      </c>
      <c r="ED9" s="104">
        <f>'MASTER_ ALL areas - No.seedling'!EC9</f>
        <v>0</v>
      </c>
      <c r="EE9" s="108">
        <f t="shared" si="46"/>
        <v>0</v>
      </c>
      <c r="EF9" s="254">
        <f>'MASTER_ ALL areas - No.seedling'!EE9</f>
        <v>0</v>
      </c>
      <c r="EG9" s="104">
        <f>'MASTER_ ALL areas - No.seedling'!EF9</f>
        <v>0</v>
      </c>
      <c r="EH9" s="107">
        <f t="shared" si="47"/>
        <v>0</v>
      </c>
      <c r="EI9" s="104">
        <f>'MASTER_ ALL areas - No.seedling'!EH9</f>
        <v>0</v>
      </c>
      <c r="EJ9" s="108">
        <f t="shared" si="48"/>
        <v>0</v>
      </c>
      <c r="EK9" s="254">
        <f>'MASTER_ ALL areas - No.seedling'!EJ9</f>
        <v>0</v>
      </c>
      <c r="EL9" s="104">
        <f>'MASTER_ ALL areas - No.seedling'!EK9</f>
        <v>0</v>
      </c>
      <c r="EM9" s="107">
        <f t="shared" si="49"/>
        <v>0</v>
      </c>
      <c r="EN9" s="104">
        <f>'MASTER_ ALL areas - No.seedling'!EM9</f>
        <v>0</v>
      </c>
      <c r="EO9" s="108">
        <f t="shared" si="50"/>
        <v>0</v>
      </c>
      <c r="EP9" s="254">
        <f>'MASTER_ ALL areas - No.seedling'!EO9</f>
        <v>0</v>
      </c>
      <c r="EQ9" s="104">
        <f>'MASTER_ ALL areas - No.seedling'!EP9</f>
        <v>0</v>
      </c>
      <c r="ER9" s="107">
        <f t="shared" si="51"/>
        <v>0</v>
      </c>
      <c r="ES9" s="104">
        <f>'MASTER_ ALL areas - No.seedling'!ER9</f>
        <v>0</v>
      </c>
      <c r="ET9" s="108">
        <f t="shared" si="52"/>
        <v>0</v>
      </c>
      <c r="EU9" s="254">
        <f>'MASTER_ ALL areas - No.seedling'!ET9</f>
        <v>0</v>
      </c>
      <c r="EV9" s="104">
        <f>'MASTER_ ALL areas - No.seedling'!EU9</f>
        <v>0</v>
      </c>
      <c r="EW9" s="107">
        <f t="shared" si="53"/>
        <v>0</v>
      </c>
      <c r="EX9" s="104">
        <f>'MASTER_ ALL areas - No.seedling'!EW9</f>
        <v>0</v>
      </c>
      <c r="EY9" s="108">
        <f t="shared" si="54"/>
        <v>0</v>
      </c>
      <c r="EZ9" s="254">
        <f>'MASTER_ ALL areas - No.seedling'!EY9</f>
        <v>0</v>
      </c>
      <c r="FA9" s="104">
        <f>'MASTER_ ALL areas - No.seedling'!EZ9</f>
        <v>0</v>
      </c>
      <c r="FB9" s="107">
        <f t="shared" si="55"/>
        <v>0</v>
      </c>
      <c r="FC9" s="104">
        <f>'MASTER_ ALL areas - No.seedling'!FB9</f>
        <v>0</v>
      </c>
      <c r="FD9" s="108">
        <f t="shared" si="56"/>
        <v>0</v>
      </c>
      <c r="FE9" s="254">
        <f>'MASTER_ ALL areas - No.seedling'!FD9</f>
        <v>0</v>
      </c>
      <c r="FF9" s="104">
        <f>'MASTER_ ALL areas - No.seedling'!FE9</f>
        <v>0</v>
      </c>
      <c r="FG9" s="107">
        <f t="shared" si="57"/>
        <v>0</v>
      </c>
      <c r="FH9" s="104">
        <f>'MASTER_ ALL areas - No.seedling'!FG9</f>
        <v>0</v>
      </c>
      <c r="FI9" s="108">
        <f t="shared" si="58"/>
        <v>0</v>
      </c>
      <c r="FJ9" s="254">
        <f>'MASTER_ ALL areas - No.seedling'!FI9</f>
        <v>0</v>
      </c>
      <c r="FK9" s="104">
        <f>'MASTER_ ALL areas - No.seedling'!FJ9</f>
        <v>0</v>
      </c>
      <c r="FL9" s="107">
        <f t="shared" si="59"/>
        <v>0</v>
      </c>
      <c r="FM9" s="104">
        <f>'MASTER_ ALL areas - No.seedling'!FL9</f>
        <v>0</v>
      </c>
      <c r="FN9" s="108">
        <f t="shared" si="60"/>
        <v>0</v>
      </c>
      <c r="FO9" s="254">
        <f>'MASTER_ ALL areas - No.seedling'!FN9</f>
        <v>0</v>
      </c>
      <c r="FP9" s="104">
        <f>'MASTER_ ALL areas - No.seedling'!FO9</f>
        <v>0</v>
      </c>
      <c r="FQ9" s="107">
        <f t="shared" si="61"/>
        <v>0</v>
      </c>
      <c r="FR9" s="104">
        <f>'MASTER_ ALL areas - No.seedling'!FQ9</f>
        <v>0</v>
      </c>
      <c r="FS9" s="108">
        <f t="shared" si="62"/>
        <v>0</v>
      </c>
      <c r="FT9" s="254">
        <f>'MASTER_ ALL areas - No.seedling'!FS9</f>
        <v>0</v>
      </c>
      <c r="FU9" s="104">
        <f>'MASTER_ ALL areas - No.seedling'!FT9</f>
        <v>0</v>
      </c>
      <c r="FV9" s="107">
        <f t="shared" si="63"/>
        <v>0</v>
      </c>
      <c r="FW9" s="104">
        <f>'MASTER_ ALL areas - No.seedling'!FV9</f>
        <v>0</v>
      </c>
      <c r="FX9" s="108">
        <f t="shared" si="64"/>
        <v>0</v>
      </c>
      <c r="FY9" s="254">
        <f>'MASTER_ ALL areas - No.seedling'!FX9</f>
        <v>0</v>
      </c>
      <c r="FZ9" s="104">
        <f>'MASTER_ ALL areas - No.seedling'!FY9</f>
        <v>0</v>
      </c>
      <c r="GA9" s="107">
        <f t="shared" si="65"/>
        <v>0</v>
      </c>
      <c r="GB9" s="104">
        <f>'MASTER_ ALL areas - No.seedling'!GA9</f>
        <v>0</v>
      </c>
      <c r="GC9" s="108">
        <f t="shared" si="66"/>
        <v>0</v>
      </c>
      <c r="GD9" s="254">
        <f>'MASTER_ ALL areas - No.seedling'!GC9</f>
        <v>0</v>
      </c>
      <c r="GE9" s="104">
        <f>'MASTER_ ALL areas - No.seedling'!GD9</f>
        <v>0</v>
      </c>
      <c r="GF9" s="107">
        <f t="shared" si="67"/>
        <v>0</v>
      </c>
      <c r="GG9" s="104">
        <f>'MASTER_ ALL areas - No.seedling'!GF9</f>
        <v>0</v>
      </c>
      <c r="GH9" s="108">
        <f t="shared" si="68"/>
        <v>0</v>
      </c>
      <c r="GI9" s="254">
        <f>'MASTER_ ALL areas - No.seedling'!GH9</f>
        <v>0</v>
      </c>
      <c r="GJ9" s="104">
        <f>'MASTER_ ALL areas - No.seedling'!GI9</f>
        <v>0</v>
      </c>
      <c r="GK9" s="107">
        <f t="shared" si="69"/>
        <v>0</v>
      </c>
      <c r="GL9" s="104">
        <f>'MASTER_ ALL areas - No.seedling'!GK9</f>
        <v>0</v>
      </c>
      <c r="GM9" s="108">
        <f t="shared" si="70"/>
        <v>0</v>
      </c>
      <c r="GN9" s="254">
        <f>'MASTER_ ALL areas - No.seedling'!GM9</f>
        <v>0</v>
      </c>
      <c r="GO9" s="104">
        <f>'MASTER_ ALL areas - No.seedling'!GN9</f>
        <v>0</v>
      </c>
      <c r="GP9" s="107">
        <f t="shared" si="71"/>
        <v>0</v>
      </c>
      <c r="GQ9" s="104">
        <f>'MASTER_ ALL areas - No.seedling'!GP9</f>
        <v>0</v>
      </c>
      <c r="GR9" s="108">
        <f t="shared" si="72"/>
        <v>0</v>
      </c>
      <c r="GS9" s="254">
        <f>'MASTER_ ALL areas - No.seedling'!GR9</f>
        <v>0</v>
      </c>
      <c r="GT9" s="104">
        <f>'MASTER_ ALL areas - No.seedling'!GS9</f>
        <v>0</v>
      </c>
      <c r="GU9" s="107">
        <f t="shared" si="73"/>
        <v>0</v>
      </c>
      <c r="GV9" s="104">
        <f>'MASTER_ ALL areas - No.seedling'!GU9</f>
        <v>0</v>
      </c>
      <c r="GW9" s="108">
        <f t="shared" si="74"/>
        <v>0</v>
      </c>
      <c r="GX9" s="254">
        <f>'MASTER_ ALL areas - No.seedling'!GW9</f>
        <v>0</v>
      </c>
      <c r="GY9" s="104">
        <f>'MASTER_ ALL areas - No.seedling'!GX9</f>
        <v>0</v>
      </c>
      <c r="GZ9" s="107">
        <f t="shared" si="75"/>
        <v>0</v>
      </c>
      <c r="HA9" s="104">
        <f>'MASTER_ ALL areas - No.seedling'!GZ9</f>
        <v>0</v>
      </c>
      <c r="HB9" s="108">
        <f t="shared" si="76"/>
        <v>0</v>
      </c>
      <c r="HC9" s="254">
        <f>'MASTER_ ALL areas - No.seedling'!HB9</f>
        <v>0</v>
      </c>
      <c r="HD9" s="104">
        <f>'MASTER_ ALL areas - No.seedling'!HC9</f>
        <v>0</v>
      </c>
      <c r="HE9" s="107">
        <f t="shared" si="77"/>
        <v>0</v>
      </c>
      <c r="HF9" s="104">
        <f>'MASTER_ ALL areas - No.seedling'!HE9</f>
        <v>0</v>
      </c>
      <c r="HG9" s="108">
        <f t="shared" si="78"/>
        <v>0</v>
      </c>
      <c r="HH9" s="254">
        <f>'MASTER_ ALL areas - No.seedling'!HG9</f>
        <v>0</v>
      </c>
      <c r="HI9" s="104">
        <f>'MASTER_ ALL areas - No.seedling'!HH9</f>
        <v>0</v>
      </c>
      <c r="HJ9" s="107">
        <f t="shared" si="79"/>
        <v>0</v>
      </c>
      <c r="HK9" s="104">
        <f>'MASTER_ ALL areas - No.seedling'!HJ9</f>
        <v>0</v>
      </c>
      <c r="HL9" s="108">
        <f t="shared" si="80"/>
        <v>0</v>
      </c>
      <c r="HM9" s="254">
        <f>'MASTER_ ALL areas - No.seedling'!HL9</f>
        <v>0</v>
      </c>
      <c r="HN9" s="104">
        <f>'MASTER_ ALL areas - No.seedling'!HM9</f>
        <v>0</v>
      </c>
      <c r="HO9" s="107">
        <f t="shared" si="81"/>
        <v>0</v>
      </c>
      <c r="HP9" s="104">
        <f>'MASTER_ ALL areas - No.seedling'!HO9</f>
        <v>0</v>
      </c>
      <c r="HQ9" s="108">
        <f t="shared" si="82"/>
        <v>0</v>
      </c>
      <c r="HR9" s="254">
        <f>'MASTER_ ALL areas - No.seedling'!HQ9</f>
        <v>0</v>
      </c>
      <c r="HS9" s="104">
        <f>'MASTER_ ALL areas - No.seedling'!HR9</f>
        <v>0</v>
      </c>
      <c r="HT9" s="107">
        <f t="shared" si="83"/>
        <v>0</v>
      </c>
      <c r="HU9" s="104">
        <f>'MASTER_ ALL areas - No.seedling'!HT9</f>
        <v>0</v>
      </c>
      <c r="HV9" s="108">
        <f t="shared" si="84"/>
        <v>0</v>
      </c>
      <c r="HW9" s="254">
        <f>'MASTER_ ALL areas - No.seedling'!HV9</f>
        <v>0</v>
      </c>
      <c r="HX9" s="104">
        <f>'MASTER_ ALL areas - No.seedling'!HW9</f>
        <v>0</v>
      </c>
      <c r="HY9" s="107">
        <f t="shared" si="85"/>
        <v>0</v>
      </c>
      <c r="HZ9" s="104">
        <f>'MASTER_ ALL areas - No.seedling'!HY9</f>
        <v>0</v>
      </c>
      <c r="IA9" s="108">
        <f t="shared" si="86"/>
        <v>0</v>
      </c>
      <c r="IB9" s="254">
        <f>'MASTER_ ALL areas - No.seedling'!IA9</f>
        <v>0</v>
      </c>
      <c r="IC9" s="104">
        <f>'MASTER_ ALL areas - No.seedling'!IB9</f>
        <v>0</v>
      </c>
      <c r="ID9" s="107">
        <f t="shared" si="87"/>
        <v>0</v>
      </c>
      <c r="IE9" s="104">
        <f>'MASTER_ ALL areas - No.seedling'!ID9</f>
        <v>0</v>
      </c>
      <c r="IF9" s="110">
        <f t="shared" si="88"/>
        <v>0</v>
      </c>
      <c r="IG9" s="111" t="s">
        <v>103</v>
      </c>
      <c r="IH9" s="112"/>
    </row>
    <row r="10" spans="2:242" ht="33" customHeight="1" x14ac:dyDescent="0.25">
      <c r="B10" s="420">
        <v>6</v>
      </c>
      <c r="C10" s="421" t="s">
        <v>104</v>
      </c>
      <c r="D10" s="422">
        <v>215925</v>
      </c>
      <c r="E10" s="423">
        <v>930583</v>
      </c>
      <c r="F10" s="424" t="s">
        <v>89</v>
      </c>
      <c r="G10" s="88" t="s">
        <v>105</v>
      </c>
      <c r="H10" s="459">
        <f>'MASTER_ ALL areas - No.seedling'!G10</f>
        <v>1</v>
      </c>
      <c r="I10" s="70">
        <f>'MASTER_ ALL areas - No.seedling'!H10</f>
        <v>0.01</v>
      </c>
      <c r="J10" s="71">
        <f>'MASTER_ ALL areas - No.seedling'!I10</f>
        <v>42.6</v>
      </c>
      <c r="K10" s="72">
        <f>'MASTER_ ALL areas - No.seedling'!J10</f>
        <v>9</v>
      </c>
      <c r="L10" s="73">
        <f t="shared" si="0"/>
        <v>180</v>
      </c>
      <c r="M10" s="74">
        <f>'MASTER_ ALL areas - No.seedling'!L10</f>
        <v>180</v>
      </c>
      <c r="N10" s="113">
        <f>'MASTER_ ALL areas - No.seedling'!M10</f>
        <v>2</v>
      </c>
      <c r="O10" s="114">
        <f>'MASTER_ ALL areas - No.seedling'!N10</f>
        <v>8</v>
      </c>
      <c r="P10" s="80">
        <f>'MASTER_ ALL areas - No.seedling'!O10</f>
        <v>0.22222222222222221</v>
      </c>
      <c r="Q10" s="81">
        <f>'MASTER_ ALL areas - No.seedling'!P10</f>
        <v>0.88888888888888884</v>
      </c>
      <c r="R10" s="462"/>
      <c r="S10" s="617">
        <f>'MASTER_ ALL areas - No.seedling'!R10</f>
        <v>140</v>
      </c>
      <c r="T10" s="76">
        <f>'MASTER_ ALL areas - No.seedling'!S10</f>
        <v>2</v>
      </c>
      <c r="U10" s="77">
        <f t="shared" si="1"/>
        <v>0.2857142857142857</v>
      </c>
      <c r="V10" s="82">
        <f>'MASTER_ ALL areas - No.seedling'!U10</f>
        <v>6</v>
      </c>
      <c r="W10" s="80">
        <f t="shared" si="2"/>
        <v>0.8571428571428571</v>
      </c>
      <c r="X10" s="76">
        <f>'MASTER_ ALL areas - No.seedling'!W10</f>
        <v>40</v>
      </c>
      <c r="Y10" s="76">
        <f>'MASTER_ ALL areas - No.seedling'!X10</f>
        <v>0</v>
      </c>
      <c r="Z10" s="77">
        <f t="shared" si="3"/>
        <v>0</v>
      </c>
      <c r="AA10" s="82">
        <f>'MASTER_ ALL areas - No.seedling'!Z10</f>
        <v>2</v>
      </c>
      <c r="AB10" s="80">
        <f t="shared" si="4"/>
        <v>1</v>
      </c>
      <c r="AC10" s="76">
        <f>'MASTER_ ALL areas - No.seedling'!AB10</f>
        <v>0</v>
      </c>
      <c r="AD10" s="76">
        <f>'MASTER_ ALL areas - No.seedling'!AC10</f>
        <v>0</v>
      </c>
      <c r="AE10" s="77">
        <f t="shared" si="5"/>
        <v>0</v>
      </c>
      <c r="AF10" s="82">
        <f>'MASTER_ ALL areas - No.seedling'!AE10</f>
        <v>0</v>
      </c>
      <c r="AG10" s="80">
        <f t="shared" si="6"/>
        <v>0</v>
      </c>
      <c r="AH10" s="76">
        <f>'MASTER_ ALL areas - No.seedling'!AG10</f>
        <v>0</v>
      </c>
      <c r="AI10" s="76">
        <f>'MASTER_ ALL areas - No.seedling'!AH10</f>
        <v>0</v>
      </c>
      <c r="AJ10" s="77">
        <f t="shared" si="7"/>
        <v>0</v>
      </c>
      <c r="AK10" s="82">
        <f>'MASTER_ ALL areas - No.seedling'!AJ10</f>
        <v>0</v>
      </c>
      <c r="AL10" s="81">
        <f t="shared" si="8"/>
        <v>0</v>
      </c>
      <c r="AM10" s="462"/>
      <c r="AN10" s="617">
        <f>'MASTER_ ALL areas - No.seedling'!AM10</f>
        <v>40</v>
      </c>
      <c r="AO10" s="76">
        <f>'MASTER_ ALL areas - No.seedling'!AN10</f>
        <v>0</v>
      </c>
      <c r="AP10" s="77">
        <f t="shared" si="9"/>
        <v>0</v>
      </c>
      <c r="AQ10" s="82">
        <f>'MASTER_ ALL areas - No.seedling'!AP10</f>
        <v>2</v>
      </c>
      <c r="AR10" s="77">
        <f t="shared" si="10"/>
        <v>1</v>
      </c>
      <c r="AS10" s="82">
        <f>'MASTER_ ALL areas - No.seedling'!AR10</f>
        <v>40</v>
      </c>
      <c r="AT10" s="76">
        <f>'MASTER_ ALL areas - No.seedling'!AS10</f>
        <v>1</v>
      </c>
      <c r="AU10" s="77">
        <f t="shared" si="11"/>
        <v>0.5</v>
      </c>
      <c r="AV10" s="82">
        <f>'MASTER_ ALL areas - No.seedling'!AU10</f>
        <v>1</v>
      </c>
      <c r="AW10" s="77">
        <f t="shared" si="12"/>
        <v>0.5</v>
      </c>
      <c r="AX10" s="71">
        <f>'MASTER_ ALL areas - No.seedling'!AW10</f>
        <v>0</v>
      </c>
      <c r="AY10" s="82">
        <f>'MASTER_ ALL areas - No.seedling'!AX10</f>
        <v>0</v>
      </c>
      <c r="AZ10" s="77">
        <f t="shared" si="13"/>
        <v>0</v>
      </c>
      <c r="BA10" s="82">
        <f>'MASTER_ ALL areas - No.seedling'!AZ10</f>
        <v>0</v>
      </c>
      <c r="BB10" s="77">
        <f t="shared" si="14"/>
        <v>0</v>
      </c>
      <c r="BC10" s="82">
        <f>'MASTER_ ALL areas - No.seedling'!BB10</f>
        <v>0</v>
      </c>
      <c r="BD10" s="76">
        <f>'MASTER_ ALL areas - No.seedling'!BC10</f>
        <v>0</v>
      </c>
      <c r="BE10" s="77">
        <f t="shared" si="15"/>
        <v>0</v>
      </c>
      <c r="BF10" s="82">
        <f>'MASTER_ ALL areas - No.seedling'!BE10</f>
        <v>0</v>
      </c>
      <c r="BG10" s="77">
        <f t="shared" si="16"/>
        <v>0</v>
      </c>
      <c r="BH10" s="82">
        <f>'MASTER_ ALL areas - No.seedling'!BG10</f>
        <v>100</v>
      </c>
      <c r="BI10" s="76">
        <f>'MASTER_ ALL areas - No.seedling'!BH10</f>
        <v>1</v>
      </c>
      <c r="BJ10" s="77">
        <f t="shared" si="17"/>
        <v>0.2</v>
      </c>
      <c r="BK10" s="82">
        <f>'MASTER_ ALL areas - No.seedling'!BJ10</f>
        <v>5</v>
      </c>
      <c r="BL10" s="77">
        <f t="shared" si="18"/>
        <v>1</v>
      </c>
      <c r="BM10" s="82">
        <f>'MASTER_ ALL areas - No.seedling'!BL10</f>
        <v>0</v>
      </c>
      <c r="BN10" s="76">
        <f>'MASTER_ ALL areas - No.seedling'!BM10</f>
        <v>0</v>
      </c>
      <c r="BO10" s="77">
        <f t="shared" si="19"/>
        <v>0</v>
      </c>
      <c r="BP10" s="82">
        <f>'MASTER_ ALL areas - No.seedling'!BO10</f>
        <v>0</v>
      </c>
      <c r="BQ10" s="77">
        <f t="shared" si="20"/>
        <v>0</v>
      </c>
      <c r="BR10" s="82">
        <f>'MASTER_ ALL areas - No.seedling'!BQ10</f>
        <v>0</v>
      </c>
      <c r="BS10" s="76">
        <f>'MASTER_ ALL areas - No.seedling'!BR10</f>
        <v>0</v>
      </c>
      <c r="BT10" s="77">
        <f t="shared" si="21"/>
        <v>0</v>
      </c>
      <c r="BU10" s="82">
        <f>'MASTER_ ALL areas - No.seedling'!BT10</f>
        <v>0</v>
      </c>
      <c r="BV10" s="77">
        <f t="shared" si="22"/>
        <v>0</v>
      </c>
      <c r="BW10" s="82">
        <f>'MASTER_ ALL areas - No.seedling'!BV10</f>
        <v>0</v>
      </c>
      <c r="BX10" s="76">
        <f>'MASTER_ ALL areas - No.seedling'!BW10</f>
        <v>0</v>
      </c>
      <c r="BY10" s="77">
        <f t="shared" si="23"/>
        <v>0</v>
      </c>
      <c r="BZ10" s="82">
        <f>'MASTER_ ALL areas - No.seedling'!BY10</f>
        <v>0</v>
      </c>
      <c r="CA10" s="81">
        <f t="shared" si="24"/>
        <v>0</v>
      </c>
      <c r="CB10" s="429"/>
      <c r="CC10" s="113">
        <f>'MASTER_ ALL areas - No.seedling'!CB10</f>
        <v>0</v>
      </c>
      <c r="CD10" s="76">
        <f>'MASTER_ ALL areas - No.seedling'!CC10</f>
        <v>0</v>
      </c>
      <c r="CE10" s="80">
        <f t="shared" si="25"/>
        <v>0</v>
      </c>
      <c r="CF10" s="76">
        <f>'MASTER_ ALL areas - No.seedling'!CE10</f>
        <v>0</v>
      </c>
      <c r="CG10" s="81">
        <f t="shared" si="26"/>
        <v>0</v>
      </c>
      <c r="CH10" s="75">
        <f>'MASTER_ ALL areas - No.seedling'!CG10</f>
        <v>40</v>
      </c>
      <c r="CI10" s="76">
        <f>'MASTER_ ALL areas - No.seedling'!CH10</f>
        <v>0</v>
      </c>
      <c r="CJ10" s="80">
        <f t="shared" si="27"/>
        <v>0</v>
      </c>
      <c r="CK10" s="76">
        <f>'MASTER_ ALL areas - No.seedling'!CJ10</f>
        <v>2</v>
      </c>
      <c r="CL10" s="81">
        <f t="shared" si="28"/>
        <v>1</v>
      </c>
      <c r="CM10" s="113">
        <f>'MASTER_ ALL areas - No.seedling'!CL10</f>
        <v>0</v>
      </c>
      <c r="CN10" s="76">
        <f>'MASTER_ ALL areas - No.seedling'!CM10</f>
        <v>0</v>
      </c>
      <c r="CO10" s="80">
        <f t="shared" si="29"/>
        <v>0</v>
      </c>
      <c r="CP10" s="76">
        <f>'MASTER_ ALL areas - No.seedling'!CO10</f>
        <v>0</v>
      </c>
      <c r="CQ10" s="81">
        <f t="shared" si="30"/>
        <v>0</v>
      </c>
      <c r="CR10" s="113">
        <f>'MASTER_ ALL areas - No.seedling'!CQ10</f>
        <v>0</v>
      </c>
      <c r="CS10" s="76">
        <f>'MASTER_ ALL areas - No.seedling'!CR10</f>
        <v>0</v>
      </c>
      <c r="CT10" s="80">
        <f t="shared" si="31"/>
        <v>0</v>
      </c>
      <c r="CU10" s="76">
        <f>'MASTER_ ALL areas - No.seedling'!CT10</f>
        <v>0</v>
      </c>
      <c r="CV10" s="81">
        <f t="shared" si="32"/>
        <v>0</v>
      </c>
      <c r="CW10" s="75">
        <f>'MASTER_ ALL areas - No.seedling'!CV10</f>
        <v>40</v>
      </c>
      <c r="CX10" s="76">
        <f>'MASTER_ ALL areas - No.seedling'!CW10</f>
        <v>1</v>
      </c>
      <c r="CY10" s="80">
        <f t="shared" si="33"/>
        <v>0.5</v>
      </c>
      <c r="CZ10" s="76">
        <f>'MASTER_ ALL areas - No.seedling'!CY10</f>
        <v>1</v>
      </c>
      <c r="DA10" s="81">
        <f t="shared" si="34"/>
        <v>0.5</v>
      </c>
      <c r="DB10" s="113">
        <f>'MASTER_ ALL areas - No.seedling'!DA10</f>
        <v>0</v>
      </c>
      <c r="DC10" s="76">
        <f>'MASTER_ ALL areas - No.seedling'!DB10</f>
        <v>0</v>
      </c>
      <c r="DD10" s="80">
        <f t="shared" si="35"/>
        <v>0</v>
      </c>
      <c r="DE10" s="76">
        <f>'MASTER_ ALL areas - No.seedling'!DD10</f>
        <v>0</v>
      </c>
      <c r="DF10" s="81">
        <f t="shared" si="36"/>
        <v>0</v>
      </c>
      <c r="DG10" s="113">
        <f>'MASTER_ ALL areas - No.seedling'!DF10</f>
        <v>0</v>
      </c>
      <c r="DH10" s="76">
        <f>'MASTER_ ALL areas - No.seedling'!DG10</f>
        <v>0</v>
      </c>
      <c r="DI10" s="80">
        <f t="shared" si="37"/>
        <v>0</v>
      </c>
      <c r="DJ10" s="76">
        <f>'MASTER_ ALL areas - No.seedling'!DI10</f>
        <v>0</v>
      </c>
      <c r="DK10" s="81">
        <f t="shared" si="38"/>
        <v>0</v>
      </c>
      <c r="DL10" s="113">
        <f>'MASTER_ ALL areas - No.seedling'!DK10</f>
        <v>0</v>
      </c>
      <c r="DM10" s="76">
        <f>'MASTER_ ALL areas - No.seedling'!DL10</f>
        <v>0</v>
      </c>
      <c r="DN10" s="80">
        <f t="shared" si="39"/>
        <v>0</v>
      </c>
      <c r="DO10" s="76">
        <f>'MASTER_ ALL areas - No.seedling'!DN10</f>
        <v>0</v>
      </c>
      <c r="DP10" s="81">
        <f t="shared" si="40"/>
        <v>0</v>
      </c>
      <c r="DQ10" s="113">
        <f>'MASTER_ ALL areas - No.seedling'!DP10</f>
        <v>0</v>
      </c>
      <c r="DR10" s="76">
        <f>'MASTER_ ALL areas - No.seedling'!DQ10</f>
        <v>0</v>
      </c>
      <c r="DS10" s="80">
        <f t="shared" si="41"/>
        <v>0</v>
      </c>
      <c r="DT10" s="76">
        <f>'MASTER_ ALL areas - No.seedling'!DS10</f>
        <v>0</v>
      </c>
      <c r="DU10" s="81">
        <f t="shared" si="42"/>
        <v>0</v>
      </c>
      <c r="DV10" s="113">
        <f>'MASTER_ ALL areas - No.seedling'!DU10</f>
        <v>0</v>
      </c>
      <c r="DW10" s="76">
        <f>'MASTER_ ALL areas - No.seedling'!DV10</f>
        <v>0</v>
      </c>
      <c r="DX10" s="80">
        <f t="shared" si="43"/>
        <v>0</v>
      </c>
      <c r="DY10" s="76">
        <f>'MASTER_ ALL areas - No.seedling'!DX10</f>
        <v>0</v>
      </c>
      <c r="DZ10" s="81">
        <f t="shared" si="44"/>
        <v>0</v>
      </c>
      <c r="EA10" s="113">
        <f>'MASTER_ ALL areas - No.seedling'!DZ10</f>
        <v>0</v>
      </c>
      <c r="EB10" s="76">
        <f>'MASTER_ ALL areas - No.seedling'!EA10</f>
        <v>0</v>
      </c>
      <c r="EC10" s="80">
        <f t="shared" si="45"/>
        <v>0</v>
      </c>
      <c r="ED10" s="76">
        <f>'MASTER_ ALL areas - No.seedling'!EC10</f>
        <v>0</v>
      </c>
      <c r="EE10" s="81">
        <f t="shared" si="46"/>
        <v>0</v>
      </c>
      <c r="EF10" s="113">
        <f>'MASTER_ ALL areas - No.seedling'!EE10</f>
        <v>0</v>
      </c>
      <c r="EG10" s="76">
        <f>'MASTER_ ALL areas - No.seedling'!EF10</f>
        <v>0</v>
      </c>
      <c r="EH10" s="80">
        <f t="shared" si="47"/>
        <v>0</v>
      </c>
      <c r="EI10" s="76">
        <f>'MASTER_ ALL areas - No.seedling'!EH10</f>
        <v>0</v>
      </c>
      <c r="EJ10" s="81">
        <f t="shared" si="48"/>
        <v>0</v>
      </c>
      <c r="EK10" s="113">
        <f>'MASTER_ ALL areas - No.seedling'!EJ10</f>
        <v>0</v>
      </c>
      <c r="EL10" s="76">
        <f>'MASTER_ ALL areas - No.seedling'!EK10</f>
        <v>0</v>
      </c>
      <c r="EM10" s="80">
        <f t="shared" si="49"/>
        <v>0</v>
      </c>
      <c r="EN10" s="76">
        <f>'MASTER_ ALL areas - No.seedling'!EM10</f>
        <v>0</v>
      </c>
      <c r="EO10" s="81">
        <f t="shared" si="50"/>
        <v>0</v>
      </c>
      <c r="EP10" s="113">
        <f>'MASTER_ ALL areas - No.seedling'!EO10</f>
        <v>0</v>
      </c>
      <c r="EQ10" s="76">
        <f>'MASTER_ ALL areas - No.seedling'!EP10</f>
        <v>0</v>
      </c>
      <c r="ER10" s="80">
        <f t="shared" si="51"/>
        <v>0</v>
      </c>
      <c r="ES10" s="76">
        <f>'MASTER_ ALL areas - No.seedling'!ER10</f>
        <v>0</v>
      </c>
      <c r="ET10" s="81">
        <f t="shared" si="52"/>
        <v>0</v>
      </c>
      <c r="EU10" s="113">
        <f>'MASTER_ ALL areas - No.seedling'!ET10</f>
        <v>0</v>
      </c>
      <c r="EV10" s="76">
        <f>'MASTER_ ALL areas - No.seedling'!EU10</f>
        <v>0</v>
      </c>
      <c r="EW10" s="80">
        <f t="shared" si="53"/>
        <v>0</v>
      </c>
      <c r="EX10" s="76">
        <f>'MASTER_ ALL areas - No.seedling'!EW10</f>
        <v>0</v>
      </c>
      <c r="EY10" s="81">
        <f t="shared" si="54"/>
        <v>0</v>
      </c>
      <c r="EZ10" s="113">
        <f>'MASTER_ ALL areas - No.seedling'!EY10</f>
        <v>0</v>
      </c>
      <c r="FA10" s="76">
        <f>'MASTER_ ALL areas - No.seedling'!EZ10</f>
        <v>0</v>
      </c>
      <c r="FB10" s="80">
        <f t="shared" si="55"/>
        <v>0</v>
      </c>
      <c r="FC10" s="76">
        <f>'MASTER_ ALL areas - No.seedling'!FB10</f>
        <v>0</v>
      </c>
      <c r="FD10" s="81">
        <f t="shared" si="56"/>
        <v>0</v>
      </c>
      <c r="FE10" s="75">
        <f>'MASTER_ ALL areas - No.seedling'!FD10</f>
        <v>100</v>
      </c>
      <c r="FF10" s="76">
        <f>'MASTER_ ALL areas - No.seedling'!FE10</f>
        <v>1</v>
      </c>
      <c r="FG10" s="80">
        <f t="shared" si="57"/>
        <v>0.2</v>
      </c>
      <c r="FH10" s="76">
        <f>'MASTER_ ALL areas - No.seedling'!FG10</f>
        <v>5</v>
      </c>
      <c r="FI10" s="81">
        <f t="shared" si="58"/>
        <v>1</v>
      </c>
      <c r="FJ10" s="113">
        <f>'MASTER_ ALL areas - No.seedling'!FI10</f>
        <v>0</v>
      </c>
      <c r="FK10" s="76">
        <f>'MASTER_ ALL areas - No.seedling'!FJ10</f>
        <v>0</v>
      </c>
      <c r="FL10" s="80">
        <f t="shared" si="59"/>
        <v>0</v>
      </c>
      <c r="FM10" s="76">
        <f>'MASTER_ ALL areas - No.seedling'!FL10</f>
        <v>0</v>
      </c>
      <c r="FN10" s="81">
        <f t="shared" si="60"/>
        <v>0</v>
      </c>
      <c r="FO10" s="113">
        <f>'MASTER_ ALL areas - No.seedling'!FN10</f>
        <v>0</v>
      </c>
      <c r="FP10" s="76">
        <f>'MASTER_ ALL areas - No.seedling'!FO10</f>
        <v>0</v>
      </c>
      <c r="FQ10" s="80">
        <f t="shared" si="61"/>
        <v>0</v>
      </c>
      <c r="FR10" s="76">
        <f>'MASTER_ ALL areas - No.seedling'!FQ10</f>
        <v>0</v>
      </c>
      <c r="FS10" s="81">
        <f t="shared" si="62"/>
        <v>0</v>
      </c>
      <c r="FT10" s="113">
        <f>'MASTER_ ALL areas - No.seedling'!FS10</f>
        <v>0</v>
      </c>
      <c r="FU10" s="76">
        <f>'MASTER_ ALL areas - No.seedling'!FT10</f>
        <v>0</v>
      </c>
      <c r="FV10" s="80">
        <f t="shared" si="63"/>
        <v>0</v>
      </c>
      <c r="FW10" s="76">
        <f>'MASTER_ ALL areas - No.seedling'!FV10</f>
        <v>0</v>
      </c>
      <c r="FX10" s="81">
        <f t="shared" si="64"/>
        <v>0</v>
      </c>
      <c r="FY10" s="113">
        <f>'MASTER_ ALL areas - No.seedling'!FX10</f>
        <v>0</v>
      </c>
      <c r="FZ10" s="76">
        <f>'MASTER_ ALL areas - No.seedling'!FY10</f>
        <v>0</v>
      </c>
      <c r="GA10" s="80">
        <f t="shared" si="65"/>
        <v>0</v>
      </c>
      <c r="GB10" s="76">
        <f>'MASTER_ ALL areas - No.seedling'!GA10</f>
        <v>0</v>
      </c>
      <c r="GC10" s="81">
        <f t="shared" si="66"/>
        <v>0</v>
      </c>
      <c r="GD10" s="113">
        <f>'MASTER_ ALL areas - No.seedling'!GC10</f>
        <v>0</v>
      </c>
      <c r="GE10" s="76">
        <f>'MASTER_ ALL areas - No.seedling'!GD10</f>
        <v>0</v>
      </c>
      <c r="GF10" s="80">
        <f t="shared" si="67"/>
        <v>0</v>
      </c>
      <c r="GG10" s="76">
        <f>'MASTER_ ALL areas - No.seedling'!GF10</f>
        <v>0</v>
      </c>
      <c r="GH10" s="81">
        <f t="shared" si="68"/>
        <v>0</v>
      </c>
      <c r="GI10" s="113">
        <f>'MASTER_ ALL areas - No.seedling'!GH10</f>
        <v>0</v>
      </c>
      <c r="GJ10" s="76">
        <f>'MASTER_ ALL areas - No.seedling'!GI10</f>
        <v>0</v>
      </c>
      <c r="GK10" s="80">
        <f t="shared" si="69"/>
        <v>0</v>
      </c>
      <c r="GL10" s="76">
        <f>'MASTER_ ALL areas - No.seedling'!GK10</f>
        <v>0</v>
      </c>
      <c r="GM10" s="81">
        <f t="shared" si="70"/>
        <v>0</v>
      </c>
      <c r="GN10" s="113">
        <f>'MASTER_ ALL areas - No.seedling'!GM10</f>
        <v>0</v>
      </c>
      <c r="GO10" s="76">
        <f>'MASTER_ ALL areas - No.seedling'!GN10</f>
        <v>0</v>
      </c>
      <c r="GP10" s="80">
        <f t="shared" si="71"/>
        <v>0</v>
      </c>
      <c r="GQ10" s="76">
        <f>'MASTER_ ALL areas - No.seedling'!GP10</f>
        <v>0</v>
      </c>
      <c r="GR10" s="81">
        <f t="shared" si="72"/>
        <v>0</v>
      </c>
      <c r="GS10" s="113">
        <f>'MASTER_ ALL areas - No.seedling'!GR10</f>
        <v>0</v>
      </c>
      <c r="GT10" s="76">
        <f>'MASTER_ ALL areas - No.seedling'!GS10</f>
        <v>0</v>
      </c>
      <c r="GU10" s="80">
        <f t="shared" si="73"/>
        <v>0</v>
      </c>
      <c r="GV10" s="76">
        <f>'MASTER_ ALL areas - No.seedling'!GU10</f>
        <v>0</v>
      </c>
      <c r="GW10" s="81">
        <f t="shared" si="74"/>
        <v>0</v>
      </c>
      <c r="GX10" s="113">
        <f>'MASTER_ ALL areas - No.seedling'!GW10</f>
        <v>0</v>
      </c>
      <c r="GY10" s="76">
        <f>'MASTER_ ALL areas - No.seedling'!GX10</f>
        <v>0</v>
      </c>
      <c r="GZ10" s="80">
        <f t="shared" si="75"/>
        <v>0</v>
      </c>
      <c r="HA10" s="76">
        <f>'MASTER_ ALL areas - No.seedling'!GZ10</f>
        <v>0</v>
      </c>
      <c r="HB10" s="81">
        <f t="shared" si="76"/>
        <v>0</v>
      </c>
      <c r="HC10" s="113">
        <f>'MASTER_ ALL areas - No.seedling'!HB10</f>
        <v>0</v>
      </c>
      <c r="HD10" s="76">
        <f>'MASTER_ ALL areas - No.seedling'!HC10</f>
        <v>0</v>
      </c>
      <c r="HE10" s="80">
        <f t="shared" si="77"/>
        <v>0</v>
      </c>
      <c r="HF10" s="76">
        <f>'MASTER_ ALL areas - No.seedling'!HE10</f>
        <v>0</v>
      </c>
      <c r="HG10" s="81">
        <f t="shared" si="78"/>
        <v>0</v>
      </c>
      <c r="HH10" s="113">
        <f>'MASTER_ ALL areas - No.seedling'!HG10</f>
        <v>0</v>
      </c>
      <c r="HI10" s="76">
        <f>'MASTER_ ALL areas - No.seedling'!HH10</f>
        <v>0</v>
      </c>
      <c r="HJ10" s="80">
        <f t="shared" si="79"/>
        <v>0</v>
      </c>
      <c r="HK10" s="76">
        <f>'MASTER_ ALL areas - No.seedling'!HJ10</f>
        <v>0</v>
      </c>
      <c r="HL10" s="81">
        <f t="shared" si="80"/>
        <v>0</v>
      </c>
      <c r="HM10" s="113">
        <f>'MASTER_ ALL areas - No.seedling'!HL10</f>
        <v>0</v>
      </c>
      <c r="HN10" s="76">
        <f>'MASTER_ ALL areas - No.seedling'!HM10</f>
        <v>0</v>
      </c>
      <c r="HO10" s="80">
        <f t="shared" si="81"/>
        <v>0</v>
      </c>
      <c r="HP10" s="76">
        <f>'MASTER_ ALL areas - No.seedling'!HO10</f>
        <v>0</v>
      </c>
      <c r="HQ10" s="81">
        <f t="shared" si="82"/>
        <v>0</v>
      </c>
      <c r="HR10" s="113">
        <f>'MASTER_ ALL areas - No.seedling'!HQ10</f>
        <v>0</v>
      </c>
      <c r="HS10" s="76">
        <f>'MASTER_ ALL areas - No.seedling'!HR10</f>
        <v>0</v>
      </c>
      <c r="HT10" s="80">
        <f t="shared" si="83"/>
        <v>0</v>
      </c>
      <c r="HU10" s="76">
        <f>'MASTER_ ALL areas - No.seedling'!HT10</f>
        <v>0</v>
      </c>
      <c r="HV10" s="81">
        <f t="shared" si="84"/>
        <v>0</v>
      </c>
      <c r="HW10" s="113">
        <f>'MASTER_ ALL areas - No.seedling'!HV10</f>
        <v>0</v>
      </c>
      <c r="HX10" s="76">
        <f>'MASTER_ ALL areas - No.seedling'!HW10</f>
        <v>0</v>
      </c>
      <c r="HY10" s="80">
        <f t="shared" si="85"/>
        <v>0</v>
      </c>
      <c r="HZ10" s="76">
        <f>'MASTER_ ALL areas - No.seedling'!HY10</f>
        <v>0</v>
      </c>
      <c r="IA10" s="81">
        <f t="shared" si="86"/>
        <v>0</v>
      </c>
      <c r="IB10" s="113">
        <f>'MASTER_ ALL areas - No.seedling'!IA10</f>
        <v>0</v>
      </c>
      <c r="IC10" s="76">
        <f>'MASTER_ ALL areas - No.seedling'!IB10</f>
        <v>0</v>
      </c>
      <c r="ID10" s="80">
        <f t="shared" si="87"/>
        <v>0</v>
      </c>
      <c r="IE10" s="76">
        <f>'MASTER_ ALL areas - No.seedling'!ID10</f>
        <v>0</v>
      </c>
      <c r="IF10" s="85">
        <f t="shared" si="88"/>
        <v>0</v>
      </c>
      <c r="IG10" s="115" t="s">
        <v>106</v>
      </c>
      <c r="IH10" s="116"/>
    </row>
    <row r="11" spans="2:242" ht="33" customHeight="1" x14ac:dyDescent="0.25">
      <c r="B11" s="420">
        <v>7</v>
      </c>
      <c r="C11" s="421" t="s">
        <v>107</v>
      </c>
      <c r="D11" s="422">
        <v>214656</v>
      </c>
      <c r="E11" s="423">
        <v>930792</v>
      </c>
      <c r="F11" s="424" t="s">
        <v>89</v>
      </c>
      <c r="G11" s="88" t="s">
        <v>105</v>
      </c>
      <c r="H11" s="459">
        <f>'MASTER_ ALL areas - No.seedling'!G11</f>
        <v>1</v>
      </c>
      <c r="I11" s="70">
        <f>'MASTER_ ALL areas - No.seedling'!H11</f>
        <v>0</v>
      </c>
      <c r="J11" s="71">
        <f>'MASTER_ ALL areas - No.seedling'!I11</f>
        <v>43.4</v>
      </c>
      <c r="K11" s="72">
        <f>'MASTER_ ALL areas - No.seedling'!J11</f>
        <v>41</v>
      </c>
      <c r="L11" s="73">
        <f t="shared" si="0"/>
        <v>820</v>
      </c>
      <c r="M11" s="74">
        <f>'MASTER_ ALL areas - No.seedling'!L11</f>
        <v>820</v>
      </c>
      <c r="N11" s="113">
        <f>'MASTER_ ALL areas - No.seedling'!M11</f>
        <v>4</v>
      </c>
      <c r="O11" s="114">
        <f>'MASTER_ ALL areas - No.seedling'!N11</f>
        <v>25</v>
      </c>
      <c r="P11" s="80">
        <f>'MASTER_ ALL areas - No.seedling'!O11</f>
        <v>9.7560975609756101E-2</v>
      </c>
      <c r="Q11" s="81">
        <f>'MASTER_ ALL areas - No.seedling'!P11</f>
        <v>0.6097560975609756</v>
      </c>
      <c r="R11" s="462"/>
      <c r="S11" s="617">
        <f>'MASTER_ ALL areas - No.seedling'!R11</f>
        <v>580</v>
      </c>
      <c r="T11" s="76">
        <f>'MASTER_ ALL areas - No.seedling'!S11</f>
        <v>0</v>
      </c>
      <c r="U11" s="77">
        <f t="shared" si="1"/>
        <v>0</v>
      </c>
      <c r="V11" s="82">
        <f>'MASTER_ ALL areas - No.seedling'!U11</f>
        <v>16</v>
      </c>
      <c r="W11" s="80">
        <f t="shared" si="2"/>
        <v>0.55172413793103448</v>
      </c>
      <c r="X11" s="76">
        <f>'MASTER_ ALL areas - No.seedling'!W11</f>
        <v>240</v>
      </c>
      <c r="Y11" s="76">
        <f>'MASTER_ ALL areas - No.seedling'!X11</f>
        <v>4</v>
      </c>
      <c r="Z11" s="77">
        <f t="shared" si="3"/>
        <v>0.33333333333333331</v>
      </c>
      <c r="AA11" s="82">
        <f>'MASTER_ ALL areas - No.seedling'!Z11</f>
        <v>9</v>
      </c>
      <c r="AB11" s="80">
        <f t="shared" si="4"/>
        <v>0.75</v>
      </c>
      <c r="AC11" s="76">
        <f>'MASTER_ ALL areas - No.seedling'!AB11</f>
        <v>0</v>
      </c>
      <c r="AD11" s="76">
        <f>'MASTER_ ALL areas - No.seedling'!AC11</f>
        <v>0</v>
      </c>
      <c r="AE11" s="77">
        <f t="shared" si="5"/>
        <v>0</v>
      </c>
      <c r="AF11" s="82">
        <f>'MASTER_ ALL areas - No.seedling'!AE11</f>
        <v>0</v>
      </c>
      <c r="AG11" s="80">
        <f t="shared" si="6"/>
        <v>0</v>
      </c>
      <c r="AH11" s="76">
        <f>'MASTER_ ALL areas - No.seedling'!AG11</f>
        <v>0</v>
      </c>
      <c r="AI11" s="76">
        <f>'MASTER_ ALL areas - No.seedling'!AH11</f>
        <v>0</v>
      </c>
      <c r="AJ11" s="77">
        <f t="shared" si="7"/>
        <v>0</v>
      </c>
      <c r="AK11" s="82">
        <f>'MASTER_ ALL areas - No.seedling'!AJ11</f>
        <v>0</v>
      </c>
      <c r="AL11" s="81">
        <f t="shared" si="8"/>
        <v>0</v>
      </c>
      <c r="AM11" s="462"/>
      <c r="AN11" s="617">
        <f>'MASTER_ ALL areas - No.seedling'!AM11</f>
        <v>100</v>
      </c>
      <c r="AO11" s="76">
        <f>'MASTER_ ALL areas - No.seedling'!AN11</f>
        <v>2</v>
      </c>
      <c r="AP11" s="77">
        <f t="shared" si="9"/>
        <v>0.4</v>
      </c>
      <c r="AQ11" s="82">
        <f>'MASTER_ ALL areas - No.seedling'!AP11</f>
        <v>5</v>
      </c>
      <c r="AR11" s="77">
        <f t="shared" si="10"/>
        <v>1</v>
      </c>
      <c r="AS11" s="82">
        <f>'MASTER_ ALL areas - No.seedling'!AR11</f>
        <v>700</v>
      </c>
      <c r="AT11" s="76">
        <f>'MASTER_ ALL areas - No.seedling'!AS11</f>
        <v>2</v>
      </c>
      <c r="AU11" s="77">
        <f t="shared" si="11"/>
        <v>5.7142857142857141E-2</v>
      </c>
      <c r="AV11" s="82">
        <f>'MASTER_ ALL areas - No.seedling'!AU11</f>
        <v>20</v>
      </c>
      <c r="AW11" s="77">
        <f t="shared" si="12"/>
        <v>0.5714285714285714</v>
      </c>
      <c r="AX11" s="71">
        <f>'MASTER_ ALL areas - No.seedling'!AW11</f>
        <v>0</v>
      </c>
      <c r="AY11" s="82">
        <f>'MASTER_ ALL areas - No.seedling'!AX11</f>
        <v>0</v>
      </c>
      <c r="AZ11" s="77">
        <f t="shared" si="13"/>
        <v>0</v>
      </c>
      <c r="BA11" s="82">
        <f>'MASTER_ ALL areas - No.seedling'!AZ11</f>
        <v>0</v>
      </c>
      <c r="BB11" s="77">
        <f t="shared" si="14"/>
        <v>0</v>
      </c>
      <c r="BC11" s="82">
        <f>'MASTER_ ALL areas - No.seedling'!BB11</f>
        <v>0</v>
      </c>
      <c r="BD11" s="76">
        <f>'MASTER_ ALL areas - No.seedling'!BC11</f>
        <v>0</v>
      </c>
      <c r="BE11" s="77">
        <f t="shared" si="15"/>
        <v>0</v>
      </c>
      <c r="BF11" s="82">
        <f>'MASTER_ ALL areas - No.seedling'!BE11</f>
        <v>0</v>
      </c>
      <c r="BG11" s="77">
        <f t="shared" si="16"/>
        <v>0</v>
      </c>
      <c r="BH11" s="82">
        <f>'MASTER_ ALL areas - No.seedling'!BG11</f>
        <v>20</v>
      </c>
      <c r="BI11" s="76">
        <f>'MASTER_ ALL areas - No.seedling'!BH11</f>
        <v>0</v>
      </c>
      <c r="BJ11" s="77">
        <f t="shared" si="17"/>
        <v>0</v>
      </c>
      <c r="BK11" s="82">
        <f>'MASTER_ ALL areas - No.seedling'!BJ11</f>
        <v>0</v>
      </c>
      <c r="BL11" s="77">
        <f t="shared" si="18"/>
        <v>0</v>
      </c>
      <c r="BM11" s="82">
        <f>'MASTER_ ALL areas - No.seedling'!BL11</f>
        <v>0</v>
      </c>
      <c r="BN11" s="76">
        <f>'MASTER_ ALL areas - No.seedling'!BM11</f>
        <v>0</v>
      </c>
      <c r="BO11" s="77">
        <f t="shared" si="19"/>
        <v>0</v>
      </c>
      <c r="BP11" s="82">
        <f>'MASTER_ ALL areas - No.seedling'!BO11</f>
        <v>0</v>
      </c>
      <c r="BQ11" s="77">
        <f t="shared" si="20"/>
        <v>0</v>
      </c>
      <c r="BR11" s="82">
        <f>'MASTER_ ALL areas - No.seedling'!BQ11</f>
        <v>0</v>
      </c>
      <c r="BS11" s="76">
        <f>'MASTER_ ALL areas - No.seedling'!BR11</f>
        <v>0</v>
      </c>
      <c r="BT11" s="77">
        <f t="shared" si="21"/>
        <v>0</v>
      </c>
      <c r="BU11" s="82">
        <f>'MASTER_ ALL areas - No.seedling'!BT11</f>
        <v>0</v>
      </c>
      <c r="BV11" s="77">
        <f t="shared" si="22"/>
        <v>0</v>
      </c>
      <c r="BW11" s="82">
        <f>'MASTER_ ALL areas - No.seedling'!BV11</f>
        <v>0</v>
      </c>
      <c r="BX11" s="76">
        <f>'MASTER_ ALL areas - No.seedling'!BW11</f>
        <v>0</v>
      </c>
      <c r="BY11" s="77">
        <f t="shared" si="23"/>
        <v>0</v>
      </c>
      <c r="BZ11" s="82">
        <f>'MASTER_ ALL areas - No.seedling'!BY11</f>
        <v>0</v>
      </c>
      <c r="CA11" s="81">
        <f t="shared" si="24"/>
        <v>0</v>
      </c>
      <c r="CB11" s="429"/>
      <c r="CC11" s="75">
        <f>'MASTER_ ALL areas - No.seedling'!CB11</f>
        <v>40</v>
      </c>
      <c r="CD11" s="76">
        <f>'MASTER_ ALL areas - No.seedling'!CC11</f>
        <v>0</v>
      </c>
      <c r="CE11" s="80">
        <f t="shared" si="25"/>
        <v>0</v>
      </c>
      <c r="CF11" s="76">
        <f>'MASTER_ ALL areas - No.seedling'!CE11</f>
        <v>2</v>
      </c>
      <c r="CG11" s="81">
        <f t="shared" si="26"/>
        <v>1</v>
      </c>
      <c r="CH11" s="75">
        <f>'MASTER_ ALL areas - No.seedling'!CG11</f>
        <v>60</v>
      </c>
      <c r="CI11" s="76">
        <f>'MASTER_ ALL areas - No.seedling'!CH11</f>
        <v>2</v>
      </c>
      <c r="CJ11" s="80">
        <f t="shared" si="27"/>
        <v>0.66666666666666663</v>
      </c>
      <c r="CK11" s="76">
        <f>'MASTER_ ALL areas - No.seedling'!CJ11</f>
        <v>3</v>
      </c>
      <c r="CL11" s="81">
        <f t="shared" si="28"/>
        <v>1</v>
      </c>
      <c r="CM11" s="113">
        <f>'MASTER_ ALL areas - No.seedling'!CL11</f>
        <v>0</v>
      </c>
      <c r="CN11" s="76">
        <f>'MASTER_ ALL areas - No.seedling'!CM11</f>
        <v>0</v>
      </c>
      <c r="CO11" s="80">
        <f t="shared" si="29"/>
        <v>0</v>
      </c>
      <c r="CP11" s="76">
        <f>'MASTER_ ALL areas - No.seedling'!CO11</f>
        <v>0</v>
      </c>
      <c r="CQ11" s="81">
        <f t="shared" si="30"/>
        <v>0</v>
      </c>
      <c r="CR11" s="113">
        <f>'MASTER_ ALL areas - No.seedling'!CQ11</f>
        <v>0</v>
      </c>
      <c r="CS11" s="76">
        <f>'MASTER_ ALL areas - No.seedling'!CR11</f>
        <v>0</v>
      </c>
      <c r="CT11" s="80">
        <f t="shared" si="31"/>
        <v>0</v>
      </c>
      <c r="CU11" s="76">
        <f>'MASTER_ ALL areas - No.seedling'!CT11</f>
        <v>0</v>
      </c>
      <c r="CV11" s="81">
        <f t="shared" si="32"/>
        <v>0</v>
      </c>
      <c r="CW11" s="75">
        <f>'MASTER_ ALL areas - No.seedling'!CV11</f>
        <v>520</v>
      </c>
      <c r="CX11" s="76">
        <f>'MASTER_ ALL areas - No.seedling'!CW11</f>
        <v>0</v>
      </c>
      <c r="CY11" s="80">
        <f t="shared" si="33"/>
        <v>0</v>
      </c>
      <c r="CZ11" s="76">
        <f>'MASTER_ ALL areas - No.seedling'!CY11</f>
        <v>14</v>
      </c>
      <c r="DA11" s="81">
        <f t="shared" si="34"/>
        <v>0.53846153846153844</v>
      </c>
      <c r="DB11" s="75">
        <f>'MASTER_ ALL areas - No.seedling'!DA11</f>
        <v>180</v>
      </c>
      <c r="DC11" s="76">
        <f>'MASTER_ ALL areas - No.seedling'!DB11</f>
        <v>2</v>
      </c>
      <c r="DD11" s="80">
        <f t="shared" si="35"/>
        <v>0.22222222222222221</v>
      </c>
      <c r="DE11" s="76">
        <f>'MASTER_ ALL areas - No.seedling'!DD11</f>
        <v>6</v>
      </c>
      <c r="DF11" s="81">
        <f t="shared" si="36"/>
        <v>0.66666666666666663</v>
      </c>
      <c r="DG11" s="113">
        <f>'MASTER_ ALL areas - No.seedling'!DF11</f>
        <v>0</v>
      </c>
      <c r="DH11" s="76">
        <f>'MASTER_ ALL areas - No.seedling'!DG11</f>
        <v>0</v>
      </c>
      <c r="DI11" s="80">
        <f t="shared" si="37"/>
        <v>0</v>
      </c>
      <c r="DJ11" s="76">
        <f>'MASTER_ ALL areas - No.seedling'!DI11</f>
        <v>0</v>
      </c>
      <c r="DK11" s="81">
        <f t="shared" si="38"/>
        <v>0</v>
      </c>
      <c r="DL11" s="113">
        <f>'MASTER_ ALL areas - No.seedling'!DK11</f>
        <v>0</v>
      </c>
      <c r="DM11" s="76">
        <f>'MASTER_ ALL areas - No.seedling'!DL11</f>
        <v>0</v>
      </c>
      <c r="DN11" s="80">
        <f t="shared" si="39"/>
        <v>0</v>
      </c>
      <c r="DO11" s="76">
        <f>'MASTER_ ALL areas - No.seedling'!DN11</f>
        <v>0</v>
      </c>
      <c r="DP11" s="81">
        <f t="shared" si="40"/>
        <v>0</v>
      </c>
      <c r="DQ11" s="113">
        <f>'MASTER_ ALL areas - No.seedling'!DP11</f>
        <v>0</v>
      </c>
      <c r="DR11" s="76">
        <f>'MASTER_ ALL areas - No.seedling'!DQ11</f>
        <v>0</v>
      </c>
      <c r="DS11" s="80">
        <f t="shared" si="41"/>
        <v>0</v>
      </c>
      <c r="DT11" s="76">
        <f>'MASTER_ ALL areas - No.seedling'!DS11</f>
        <v>0</v>
      </c>
      <c r="DU11" s="81">
        <f t="shared" si="42"/>
        <v>0</v>
      </c>
      <c r="DV11" s="113">
        <f>'MASTER_ ALL areas - No.seedling'!DU11</f>
        <v>0</v>
      </c>
      <c r="DW11" s="76">
        <f>'MASTER_ ALL areas - No.seedling'!DV11</f>
        <v>0</v>
      </c>
      <c r="DX11" s="80">
        <f t="shared" si="43"/>
        <v>0</v>
      </c>
      <c r="DY11" s="76">
        <f>'MASTER_ ALL areas - No.seedling'!DX11</f>
        <v>0</v>
      </c>
      <c r="DZ11" s="81">
        <f t="shared" si="44"/>
        <v>0</v>
      </c>
      <c r="EA11" s="113">
        <f>'MASTER_ ALL areas - No.seedling'!DZ11</f>
        <v>0</v>
      </c>
      <c r="EB11" s="76">
        <f>'MASTER_ ALL areas - No.seedling'!EA11</f>
        <v>0</v>
      </c>
      <c r="EC11" s="80">
        <f t="shared" si="45"/>
        <v>0</v>
      </c>
      <c r="ED11" s="76">
        <f>'MASTER_ ALL areas - No.seedling'!EC11</f>
        <v>0</v>
      </c>
      <c r="EE11" s="81">
        <f t="shared" si="46"/>
        <v>0</v>
      </c>
      <c r="EF11" s="113">
        <f>'MASTER_ ALL areas - No.seedling'!EE11</f>
        <v>0</v>
      </c>
      <c r="EG11" s="76">
        <f>'MASTER_ ALL areas - No.seedling'!EF11</f>
        <v>0</v>
      </c>
      <c r="EH11" s="80">
        <f t="shared" si="47"/>
        <v>0</v>
      </c>
      <c r="EI11" s="76">
        <f>'MASTER_ ALL areas - No.seedling'!EH11</f>
        <v>0</v>
      </c>
      <c r="EJ11" s="81">
        <f t="shared" si="48"/>
        <v>0</v>
      </c>
      <c r="EK11" s="113">
        <f>'MASTER_ ALL areas - No.seedling'!EJ11</f>
        <v>0</v>
      </c>
      <c r="EL11" s="76">
        <f>'MASTER_ ALL areas - No.seedling'!EK11</f>
        <v>0</v>
      </c>
      <c r="EM11" s="80">
        <f t="shared" si="49"/>
        <v>0</v>
      </c>
      <c r="EN11" s="76">
        <f>'MASTER_ ALL areas - No.seedling'!EM11</f>
        <v>0</v>
      </c>
      <c r="EO11" s="81">
        <f t="shared" si="50"/>
        <v>0</v>
      </c>
      <c r="EP11" s="113">
        <f>'MASTER_ ALL areas - No.seedling'!EO11</f>
        <v>0</v>
      </c>
      <c r="EQ11" s="76">
        <f>'MASTER_ ALL areas - No.seedling'!EP11</f>
        <v>0</v>
      </c>
      <c r="ER11" s="80">
        <f t="shared" si="51"/>
        <v>0</v>
      </c>
      <c r="ES11" s="76">
        <f>'MASTER_ ALL areas - No.seedling'!ER11</f>
        <v>0</v>
      </c>
      <c r="ET11" s="81">
        <f t="shared" si="52"/>
        <v>0</v>
      </c>
      <c r="EU11" s="113">
        <f>'MASTER_ ALL areas - No.seedling'!ET11</f>
        <v>0</v>
      </c>
      <c r="EV11" s="76">
        <f>'MASTER_ ALL areas - No.seedling'!EU11</f>
        <v>0</v>
      </c>
      <c r="EW11" s="80">
        <f t="shared" si="53"/>
        <v>0</v>
      </c>
      <c r="EX11" s="76">
        <f>'MASTER_ ALL areas - No.seedling'!EW11</f>
        <v>0</v>
      </c>
      <c r="EY11" s="81">
        <f t="shared" si="54"/>
        <v>0</v>
      </c>
      <c r="EZ11" s="113">
        <f>'MASTER_ ALL areas - No.seedling'!EY11</f>
        <v>0</v>
      </c>
      <c r="FA11" s="76">
        <f>'MASTER_ ALL areas - No.seedling'!EZ11</f>
        <v>0</v>
      </c>
      <c r="FB11" s="80">
        <f t="shared" si="55"/>
        <v>0</v>
      </c>
      <c r="FC11" s="76">
        <f>'MASTER_ ALL areas - No.seedling'!FB11</f>
        <v>0</v>
      </c>
      <c r="FD11" s="81">
        <f t="shared" si="56"/>
        <v>0</v>
      </c>
      <c r="FE11" s="75">
        <f>'MASTER_ ALL areas - No.seedling'!FD11</f>
        <v>20</v>
      </c>
      <c r="FF11" s="76">
        <f>'MASTER_ ALL areas - No.seedling'!FE11</f>
        <v>0</v>
      </c>
      <c r="FG11" s="80">
        <f t="shared" si="57"/>
        <v>0</v>
      </c>
      <c r="FH11" s="76">
        <f>'MASTER_ ALL areas - No.seedling'!FG11</f>
        <v>0</v>
      </c>
      <c r="FI11" s="81">
        <f t="shared" si="58"/>
        <v>0</v>
      </c>
      <c r="FJ11" s="113">
        <f>'MASTER_ ALL areas - No.seedling'!FI11</f>
        <v>0</v>
      </c>
      <c r="FK11" s="76">
        <f>'MASTER_ ALL areas - No.seedling'!FJ11</f>
        <v>0</v>
      </c>
      <c r="FL11" s="80">
        <f t="shared" si="59"/>
        <v>0</v>
      </c>
      <c r="FM11" s="76">
        <f>'MASTER_ ALL areas - No.seedling'!FL11</f>
        <v>0</v>
      </c>
      <c r="FN11" s="81">
        <f t="shared" si="60"/>
        <v>0</v>
      </c>
      <c r="FO11" s="113">
        <f>'MASTER_ ALL areas - No.seedling'!FN11</f>
        <v>0</v>
      </c>
      <c r="FP11" s="76">
        <f>'MASTER_ ALL areas - No.seedling'!FO11</f>
        <v>0</v>
      </c>
      <c r="FQ11" s="80">
        <f t="shared" si="61"/>
        <v>0</v>
      </c>
      <c r="FR11" s="76">
        <f>'MASTER_ ALL areas - No.seedling'!FQ11</f>
        <v>0</v>
      </c>
      <c r="FS11" s="81">
        <f t="shared" si="62"/>
        <v>0</v>
      </c>
      <c r="FT11" s="113">
        <f>'MASTER_ ALL areas - No.seedling'!FS11</f>
        <v>0</v>
      </c>
      <c r="FU11" s="76">
        <f>'MASTER_ ALL areas - No.seedling'!FT11</f>
        <v>0</v>
      </c>
      <c r="FV11" s="80">
        <f t="shared" si="63"/>
        <v>0</v>
      </c>
      <c r="FW11" s="76">
        <f>'MASTER_ ALL areas - No.seedling'!FV11</f>
        <v>0</v>
      </c>
      <c r="FX11" s="81">
        <f t="shared" si="64"/>
        <v>0</v>
      </c>
      <c r="FY11" s="113">
        <f>'MASTER_ ALL areas - No.seedling'!FX11</f>
        <v>0</v>
      </c>
      <c r="FZ11" s="76">
        <f>'MASTER_ ALL areas - No.seedling'!FY11</f>
        <v>0</v>
      </c>
      <c r="GA11" s="80">
        <f t="shared" si="65"/>
        <v>0</v>
      </c>
      <c r="GB11" s="76">
        <f>'MASTER_ ALL areas - No.seedling'!GA11</f>
        <v>0</v>
      </c>
      <c r="GC11" s="81">
        <f t="shared" si="66"/>
        <v>0</v>
      </c>
      <c r="GD11" s="113">
        <f>'MASTER_ ALL areas - No.seedling'!GC11</f>
        <v>0</v>
      </c>
      <c r="GE11" s="76">
        <f>'MASTER_ ALL areas - No.seedling'!GD11</f>
        <v>0</v>
      </c>
      <c r="GF11" s="80">
        <f t="shared" si="67"/>
        <v>0</v>
      </c>
      <c r="GG11" s="76">
        <f>'MASTER_ ALL areas - No.seedling'!GF11</f>
        <v>0</v>
      </c>
      <c r="GH11" s="81">
        <f t="shared" si="68"/>
        <v>0</v>
      </c>
      <c r="GI11" s="113">
        <f>'MASTER_ ALL areas - No.seedling'!GH11</f>
        <v>0</v>
      </c>
      <c r="GJ11" s="76">
        <f>'MASTER_ ALL areas - No.seedling'!GI11</f>
        <v>0</v>
      </c>
      <c r="GK11" s="80">
        <f t="shared" si="69"/>
        <v>0</v>
      </c>
      <c r="GL11" s="76">
        <f>'MASTER_ ALL areas - No.seedling'!GK11</f>
        <v>0</v>
      </c>
      <c r="GM11" s="81">
        <f t="shared" si="70"/>
        <v>0</v>
      </c>
      <c r="GN11" s="113">
        <f>'MASTER_ ALL areas - No.seedling'!GM11</f>
        <v>0</v>
      </c>
      <c r="GO11" s="76">
        <f>'MASTER_ ALL areas - No.seedling'!GN11</f>
        <v>0</v>
      </c>
      <c r="GP11" s="80">
        <f t="shared" si="71"/>
        <v>0</v>
      </c>
      <c r="GQ11" s="76">
        <f>'MASTER_ ALL areas - No.seedling'!GP11</f>
        <v>0</v>
      </c>
      <c r="GR11" s="81">
        <f t="shared" si="72"/>
        <v>0</v>
      </c>
      <c r="GS11" s="113">
        <f>'MASTER_ ALL areas - No.seedling'!GR11</f>
        <v>0</v>
      </c>
      <c r="GT11" s="76">
        <f>'MASTER_ ALL areas - No.seedling'!GS11</f>
        <v>0</v>
      </c>
      <c r="GU11" s="80">
        <f t="shared" si="73"/>
        <v>0</v>
      </c>
      <c r="GV11" s="76">
        <f>'MASTER_ ALL areas - No.seedling'!GU11</f>
        <v>0</v>
      </c>
      <c r="GW11" s="81">
        <f t="shared" si="74"/>
        <v>0</v>
      </c>
      <c r="GX11" s="113">
        <f>'MASTER_ ALL areas - No.seedling'!GW11</f>
        <v>0</v>
      </c>
      <c r="GY11" s="76">
        <f>'MASTER_ ALL areas - No.seedling'!GX11</f>
        <v>0</v>
      </c>
      <c r="GZ11" s="80">
        <f t="shared" si="75"/>
        <v>0</v>
      </c>
      <c r="HA11" s="76">
        <f>'MASTER_ ALL areas - No.seedling'!GZ11</f>
        <v>0</v>
      </c>
      <c r="HB11" s="81">
        <f t="shared" si="76"/>
        <v>0</v>
      </c>
      <c r="HC11" s="113">
        <f>'MASTER_ ALL areas - No.seedling'!HB11</f>
        <v>0</v>
      </c>
      <c r="HD11" s="76">
        <f>'MASTER_ ALL areas - No.seedling'!HC11</f>
        <v>0</v>
      </c>
      <c r="HE11" s="80">
        <f t="shared" si="77"/>
        <v>0</v>
      </c>
      <c r="HF11" s="76">
        <f>'MASTER_ ALL areas - No.seedling'!HE11</f>
        <v>0</v>
      </c>
      <c r="HG11" s="81">
        <f t="shared" si="78"/>
        <v>0</v>
      </c>
      <c r="HH11" s="113">
        <f>'MASTER_ ALL areas - No.seedling'!HG11</f>
        <v>0</v>
      </c>
      <c r="HI11" s="76">
        <f>'MASTER_ ALL areas - No.seedling'!HH11</f>
        <v>0</v>
      </c>
      <c r="HJ11" s="80">
        <f t="shared" si="79"/>
        <v>0</v>
      </c>
      <c r="HK11" s="76">
        <f>'MASTER_ ALL areas - No.seedling'!HJ11</f>
        <v>0</v>
      </c>
      <c r="HL11" s="81">
        <f t="shared" si="80"/>
        <v>0</v>
      </c>
      <c r="HM11" s="113">
        <f>'MASTER_ ALL areas - No.seedling'!HL11</f>
        <v>0</v>
      </c>
      <c r="HN11" s="76">
        <f>'MASTER_ ALL areas - No.seedling'!HM11</f>
        <v>0</v>
      </c>
      <c r="HO11" s="80">
        <f t="shared" si="81"/>
        <v>0</v>
      </c>
      <c r="HP11" s="76">
        <f>'MASTER_ ALL areas - No.seedling'!HO11</f>
        <v>0</v>
      </c>
      <c r="HQ11" s="81">
        <f t="shared" si="82"/>
        <v>0</v>
      </c>
      <c r="HR11" s="113">
        <f>'MASTER_ ALL areas - No.seedling'!HQ11</f>
        <v>0</v>
      </c>
      <c r="HS11" s="76">
        <f>'MASTER_ ALL areas - No.seedling'!HR11</f>
        <v>0</v>
      </c>
      <c r="HT11" s="80">
        <f t="shared" si="83"/>
        <v>0</v>
      </c>
      <c r="HU11" s="76">
        <f>'MASTER_ ALL areas - No.seedling'!HT11</f>
        <v>0</v>
      </c>
      <c r="HV11" s="81">
        <f t="shared" si="84"/>
        <v>0</v>
      </c>
      <c r="HW11" s="113">
        <f>'MASTER_ ALL areas - No.seedling'!HV11</f>
        <v>0</v>
      </c>
      <c r="HX11" s="76">
        <f>'MASTER_ ALL areas - No.seedling'!HW11</f>
        <v>0</v>
      </c>
      <c r="HY11" s="80">
        <f t="shared" si="85"/>
        <v>0</v>
      </c>
      <c r="HZ11" s="76">
        <f>'MASTER_ ALL areas - No.seedling'!HY11</f>
        <v>0</v>
      </c>
      <c r="IA11" s="81">
        <f t="shared" si="86"/>
        <v>0</v>
      </c>
      <c r="IB11" s="113">
        <f>'MASTER_ ALL areas - No.seedling'!IA11</f>
        <v>0</v>
      </c>
      <c r="IC11" s="76">
        <f>'MASTER_ ALL areas - No.seedling'!IB11</f>
        <v>0</v>
      </c>
      <c r="ID11" s="80">
        <f t="shared" si="87"/>
        <v>0</v>
      </c>
      <c r="IE11" s="76">
        <f>'MASTER_ ALL areas - No.seedling'!ID11</f>
        <v>0</v>
      </c>
      <c r="IF11" s="117">
        <f t="shared" si="88"/>
        <v>0</v>
      </c>
      <c r="IG11" s="118" t="s">
        <v>108</v>
      </c>
      <c r="IH11" s="119"/>
    </row>
    <row r="12" spans="2:242" ht="33" customHeight="1" x14ac:dyDescent="0.25">
      <c r="B12" s="430">
        <v>8</v>
      </c>
      <c r="C12" s="431" t="s">
        <v>109</v>
      </c>
      <c r="D12" s="432">
        <v>214875</v>
      </c>
      <c r="E12" s="433">
        <v>930795</v>
      </c>
      <c r="F12" s="434" t="s">
        <v>89</v>
      </c>
      <c r="G12" s="120" t="s">
        <v>110</v>
      </c>
      <c r="H12" s="490">
        <f>'MASTER_ ALL areas - No.seedling'!G12</f>
        <v>6</v>
      </c>
      <c r="I12" s="98">
        <f>'MASTER_ ALL areas - No.seedling'!H12</f>
        <v>0.4</v>
      </c>
      <c r="J12" s="99">
        <f>'MASTER_ ALL areas - No.seedling'!I12</f>
        <v>60.6</v>
      </c>
      <c r="K12" s="100">
        <f>'MASTER_ ALL areas - No.seedling'!J12</f>
        <v>0</v>
      </c>
      <c r="L12" s="101">
        <f t="shared" si="0"/>
        <v>0</v>
      </c>
      <c r="M12" s="102">
        <f>'MASTER_ ALL areas - No.seedling'!L12</f>
        <v>0</v>
      </c>
      <c r="N12" s="254">
        <f>'MASTER_ ALL areas - No.seedling'!M12</f>
        <v>0</v>
      </c>
      <c r="O12" s="255">
        <f>'MASTER_ ALL areas - No.seedling'!N12</f>
        <v>0</v>
      </c>
      <c r="P12" s="107">
        <f>'MASTER_ ALL areas - No.seedling'!O12</f>
        <v>0</v>
      </c>
      <c r="Q12" s="108">
        <f>'MASTER_ ALL areas - No.seedling'!P12</f>
        <v>0</v>
      </c>
      <c r="R12" s="462"/>
      <c r="S12" s="633">
        <f>'MASTER_ ALL areas - No.seedling'!R12</f>
        <v>0</v>
      </c>
      <c r="T12" s="104">
        <f>'MASTER_ ALL areas - No.seedling'!S12</f>
        <v>0</v>
      </c>
      <c r="U12" s="105">
        <f t="shared" si="1"/>
        <v>0</v>
      </c>
      <c r="V12" s="109">
        <f>'MASTER_ ALL areas - No.seedling'!U12</f>
        <v>0</v>
      </c>
      <c r="W12" s="107">
        <f t="shared" si="2"/>
        <v>0</v>
      </c>
      <c r="X12" s="104">
        <f>'MASTER_ ALL areas - No.seedling'!W12</f>
        <v>0</v>
      </c>
      <c r="Y12" s="104">
        <f>'MASTER_ ALL areas - No.seedling'!X12</f>
        <v>0</v>
      </c>
      <c r="Z12" s="105">
        <f t="shared" si="3"/>
        <v>0</v>
      </c>
      <c r="AA12" s="109">
        <f>'MASTER_ ALL areas - No.seedling'!Z12</f>
        <v>0</v>
      </c>
      <c r="AB12" s="107">
        <f t="shared" si="4"/>
        <v>0</v>
      </c>
      <c r="AC12" s="104">
        <f>'MASTER_ ALL areas - No.seedling'!AB12</f>
        <v>0</v>
      </c>
      <c r="AD12" s="104">
        <f>'MASTER_ ALL areas - No.seedling'!AC12</f>
        <v>0</v>
      </c>
      <c r="AE12" s="105">
        <f t="shared" si="5"/>
        <v>0</v>
      </c>
      <c r="AF12" s="109">
        <f>'MASTER_ ALL areas - No.seedling'!AE12</f>
        <v>0</v>
      </c>
      <c r="AG12" s="107">
        <f t="shared" si="6"/>
        <v>0</v>
      </c>
      <c r="AH12" s="104">
        <f>'MASTER_ ALL areas - No.seedling'!AG12</f>
        <v>0</v>
      </c>
      <c r="AI12" s="104">
        <f>'MASTER_ ALL areas - No.seedling'!AH12</f>
        <v>0</v>
      </c>
      <c r="AJ12" s="105">
        <f t="shared" si="7"/>
        <v>0</v>
      </c>
      <c r="AK12" s="109">
        <f>'MASTER_ ALL areas - No.seedling'!AJ12</f>
        <v>0</v>
      </c>
      <c r="AL12" s="108">
        <f t="shared" si="8"/>
        <v>0</v>
      </c>
      <c r="AM12" s="462"/>
      <c r="AN12" s="633">
        <f>'MASTER_ ALL areas - No.seedling'!AM12</f>
        <v>0</v>
      </c>
      <c r="AO12" s="104">
        <f>'MASTER_ ALL areas - No.seedling'!AN12</f>
        <v>0</v>
      </c>
      <c r="AP12" s="105">
        <f t="shared" si="9"/>
        <v>0</v>
      </c>
      <c r="AQ12" s="109">
        <f>'MASTER_ ALL areas - No.seedling'!AP12</f>
        <v>0</v>
      </c>
      <c r="AR12" s="105">
        <f t="shared" si="10"/>
        <v>0</v>
      </c>
      <c r="AS12" s="109">
        <f>'MASTER_ ALL areas - No.seedling'!AR12</f>
        <v>0</v>
      </c>
      <c r="AT12" s="104">
        <f>'MASTER_ ALL areas - No.seedling'!AS12</f>
        <v>0</v>
      </c>
      <c r="AU12" s="105">
        <f t="shared" si="11"/>
        <v>0</v>
      </c>
      <c r="AV12" s="109">
        <f>'MASTER_ ALL areas - No.seedling'!AU12</f>
        <v>0</v>
      </c>
      <c r="AW12" s="105">
        <f t="shared" si="12"/>
        <v>0</v>
      </c>
      <c r="AX12" s="99">
        <f>'MASTER_ ALL areas - No.seedling'!AW12</f>
        <v>0</v>
      </c>
      <c r="AY12" s="109">
        <f>'MASTER_ ALL areas - No.seedling'!AX12</f>
        <v>0</v>
      </c>
      <c r="AZ12" s="105">
        <f t="shared" si="13"/>
        <v>0</v>
      </c>
      <c r="BA12" s="109">
        <f>'MASTER_ ALL areas - No.seedling'!AZ12</f>
        <v>0</v>
      </c>
      <c r="BB12" s="105">
        <f t="shared" si="14"/>
        <v>0</v>
      </c>
      <c r="BC12" s="109">
        <f>'MASTER_ ALL areas - No.seedling'!BB12</f>
        <v>0</v>
      </c>
      <c r="BD12" s="104">
        <f>'MASTER_ ALL areas - No.seedling'!BC12</f>
        <v>0</v>
      </c>
      <c r="BE12" s="105">
        <f t="shared" si="15"/>
        <v>0</v>
      </c>
      <c r="BF12" s="109">
        <f>'MASTER_ ALL areas - No.seedling'!BE12</f>
        <v>0</v>
      </c>
      <c r="BG12" s="105">
        <f t="shared" si="16"/>
        <v>0</v>
      </c>
      <c r="BH12" s="109">
        <f>'MASTER_ ALL areas - No.seedling'!BG12</f>
        <v>0</v>
      </c>
      <c r="BI12" s="104">
        <f>'MASTER_ ALL areas - No.seedling'!BH12</f>
        <v>0</v>
      </c>
      <c r="BJ12" s="105">
        <f t="shared" si="17"/>
        <v>0</v>
      </c>
      <c r="BK12" s="109">
        <f>'MASTER_ ALL areas - No.seedling'!BJ12</f>
        <v>0</v>
      </c>
      <c r="BL12" s="105">
        <f t="shared" si="18"/>
        <v>0</v>
      </c>
      <c r="BM12" s="109">
        <f>'MASTER_ ALL areas - No.seedling'!BL12</f>
        <v>0</v>
      </c>
      <c r="BN12" s="104">
        <f>'MASTER_ ALL areas - No.seedling'!BM12</f>
        <v>0</v>
      </c>
      <c r="BO12" s="105">
        <f t="shared" si="19"/>
        <v>0</v>
      </c>
      <c r="BP12" s="109">
        <f>'MASTER_ ALL areas - No.seedling'!BO12</f>
        <v>0</v>
      </c>
      <c r="BQ12" s="105">
        <f t="shared" si="20"/>
        <v>0</v>
      </c>
      <c r="BR12" s="109">
        <f>'MASTER_ ALL areas - No.seedling'!BQ12</f>
        <v>0</v>
      </c>
      <c r="BS12" s="104">
        <f>'MASTER_ ALL areas - No.seedling'!BR12</f>
        <v>0</v>
      </c>
      <c r="BT12" s="105">
        <f t="shared" si="21"/>
        <v>0</v>
      </c>
      <c r="BU12" s="109">
        <f>'MASTER_ ALL areas - No.seedling'!BT12</f>
        <v>0</v>
      </c>
      <c r="BV12" s="105">
        <f t="shared" si="22"/>
        <v>0</v>
      </c>
      <c r="BW12" s="109">
        <f>'MASTER_ ALL areas - No.seedling'!BV12</f>
        <v>0</v>
      </c>
      <c r="BX12" s="104">
        <f>'MASTER_ ALL areas - No.seedling'!BW12</f>
        <v>0</v>
      </c>
      <c r="BY12" s="105">
        <f t="shared" si="23"/>
        <v>0</v>
      </c>
      <c r="BZ12" s="109">
        <f>'MASTER_ ALL areas - No.seedling'!BY12</f>
        <v>0</v>
      </c>
      <c r="CA12" s="108">
        <f t="shared" si="24"/>
        <v>0</v>
      </c>
      <c r="CB12" s="429"/>
      <c r="CC12" s="254">
        <f>'MASTER_ ALL areas - No.seedling'!CB12</f>
        <v>0</v>
      </c>
      <c r="CD12" s="104">
        <f>'MASTER_ ALL areas - No.seedling'!CC12</f>
        <v>0</v>
      </c>
      <c r="CE12" s="107">
        <f t="shared" si="25"/>
        <v>0</v>
      </c>
      <c r="CF12" s="104">
        <f>'MASTER_ ALL areas - No.seedling'!CE12</f>
        <v>0</v>
      </c>
      <c r="CG12" s="108">
        <f t="shared" si="26"/>
        <v>0</v>
      </c>
      <c r="CH12" s="254">
        <f>'MASTER_ ALL areas - No.seedling'!CG12</f>
        <v>0</v>
      </c>
      <c r="CI12" s="104">
        <f>'MASTER_ ALL areas - No.seedling'!CH12</f>
        <v>0</v>
      </c>
      <c r="CJ12" s="107">
        <f t="shared" si="27"/>
        <v>0</v>
      </c>
      <c r="CK12" s="104">
        <f>'MASTER_ ALL areas - No.seedling'!CJ12</f>
        <v>0</v>
      </c>
      <c r="CL12" s="108">
        <f t="shared" si="28"/>
        <v>0</v>
      </c>
      <c r="CM12" s="254">
        <f>'MASTER_ ALL areas - No.seedling'!CL12</f>
        <v>0</v>
      </c>
      <c r="CN12" s="104">
        <f>'MASTER_ ALL areas - No.seedling'!CM12</f>
        <v>0</v>
      </c>
      <c r="CO12" s="107">
        <f t="shared" si="29"/>
        <v>0</v>
      </c>
      <c r="CP12" s="104">
        <f>'MASTER_ ALL areas - No.seedling'!CO12</f>
        <v>0</v>
      </c>
      <c r="CQ12" s="108">
        <f t="shared" si="30"/>
        <v>0</v>
      </c>
      <c r="CR12" s="254">
        <f>'MASTER_ ALL areas - No.seedling'!CQ12</f>
        <v>0</v>
      </c>
      <c r="CS12" s="104">
        <f>'MASTER_ ALL areas - No.seedling'!CR12</f>
        <v>0</v>
      </c>
      <c r="CT12" s="107">
        <f t="shared" si="31"/>
        <v>0</v>
      </c>
      <c r="CU12" s="104">
        <f>'MASTER_ ALL areas - No.seedling'!CT12</f>
        <v>0</v>
      </c>
      <c r="CV12" s="108">
        <f t="shared" si="32"/>
        <v>0</v>
      </c>
      <c r="CW12" s="254">
        <f>'MASTER_ ALL areas - No.seedling'!CV12</f>
        <v>0</v>
      </c>
      <c r="CX12" s="104">
        <f>'MASTER_ ALL areas - No.seedling'!CW12</f>
        <v>0</v>
      </c>
      <c r="CY12" s="107">
        <f t="shared" si="33"/>
        <v>0</v>
      </c>
      <c r="CZ12" s="104">
        <f>'MASTER_ ALL areas - No.seedling'!CY12</f>
        <v>0</v>
      </c>
      <c r="DA12" s="108">
        <f t="shared" si="34"/>
        <v>0</v>
      </c>
      <c r="DB12" s="254">
        <f>'MASTER_ ALL areas - No.seedling'!DA12</f>
        <v>0</v>
      </c>
      <c r="DC12" s="104">
        <f>'MASTER_ ALL areas - No.seedling'!DB12</f>
        <v>0</v>
      </c>
      <c r="DD12" s="107">
        <f t="shared" si="35"/>
        <v>0</v>
      </c>
      <c r="DE12" s="104">
        <f>'MASTER_ ALL areas - No.seedling'!DD12</f>
        <v>0</v>
      </c>
      <c r="DF12" s="108">
        <f t="shared" si="36"/>
        <v>0</v>
      </c>
      <c r="DG12" s="254">
        <f>'MASTER_ ALL areas - No.seedling'!DF12</f>
        <v>0</v>
      </c>
      <c r="DH12" s="104">
        <f>'MASTER_ ALL areas - No.seedling'!DG12</f>
        <v>0</v>
      </c>
      <c r="DI12" s="107">
        <f t="shared" si="37"/>
        <v>0</v>
      </c>
      <c r="DJ12" s="104">
        <f>'MASTER_ ALL areas - No.seedling'!DI12</f>
        <v>0</v>
      </c>
      <c r="DK12" s="108">
        <f t="shared" si="38"/>
        <v>0</v>
      </c>
      <c r="DL12" s="254">
        <f>'MASTER_ ALL areas - No.seedling'!DK12</f>
        <v>0</v>
      </c>
      <c r="DM12" s="104">
        <f>'MASTER_ ALL areas - No.seedling'!DL12</f>
        <v>0</v>
      </c>
      <c r="DN12" s="107">
        <f t="shared" si="39"/>
        <v>0</v>
      </c>
      <c r="DO12" s="104">
        <f>'MASTER_ ALL areas - No.seedling'!DN12</f>
        <v>0</v>
      </c>
      <c r="DP12" s="108">
        <f t="shared" si="40"/>
        <v>0</v>
      </c>
      <c r="DQ12" s="254">
        <f>'MASTER_ ALL areas - No.seedling'!DP12</f>
        <v>0</v>
      </c>
      <c r="DR12" s="104">
        <f>'MASTER_ ALL areas - No.seedling'!DQ12</f>
        <v>0</v>
      </c>
      <c r="DS12" s="107">
        <f t="shared" si="41"/>
        <v>0</v>
      </c>
      <c r="DT12" s="104">
        <f>'MASTER_ ALL areas - No.seedling'!DS12</f>
        <v>0</v>
      </c>
      <c r="DU12" s="108">
        <f t="shared" si="42"/>
        <v>0</v>
      </c>
      <c r="DV12" s="254">
        <f>'MASTER_ ALL areas - No.seedling'!DU12</f>
        <v>0</v>
      </c>
      <c r="DW12" s="104">
        <f>'MASTER_ ALL areas - No.seedling'!DV12</f>
        <v>0</v>
      </c>
      <c r="DX12" s="107">
        <f t="shared" si="43"/>
        <v>0</v>
      </c>
      <c r="DY12" s="104">
        <f>'MASTER_ ALL areas - No.seedling'!DX12</f>
        <v>0</v>
      </c>
      <c r="DZ12" s="108">
        <f t="shared" si="44"/>
        <v>0</v>
      </c>
      <c r="EA12" s="254">
        <f>'MASTER_ ALL areas - No.seedling'!DZ12</f>
        <v>0</v>
      </c>
      <c r="EB12" s="104">
        <f>'MASTER_ ALL areas - No.seedling'!EA12</f>
        <v>0</v>
      </c>
      <c r="EC12" s="107">
        <f t="shared" si="45"/>
        <v>0</v>
      </c>
      <c r="ED12" s="104">
        <f>'MASTER_ ALL areas - No.seedling'!EC12</f>
        <v>0</v>
      </c>
      <c r="EE12" s="108">
        <f t="shared" si="46"/>
        <v>0</v>
      </c>
      <c r="EF12" s="254">
        <f>'MASTER_ ALL areas - No.seedling'!EE12</f>
        <v>0</v>
      </c>
      <c r="EG12" s="104">
        <f>'MASTER_ ALL areas - No.seedling'!EF12</f>
        <v>0</v>
      </c>
      <c r="EH12" s="107">
        <f t="shared" si="47"/>
        <v>0</v>
      </c>
      <c r="EI12" s="104">
        <f>'MASTER_ ALL areas - No.seedling'!EH12</f>
        <v>0</v>
      </c>
      <c r="EJ12" s="108">
        <f t="shared" si="48"/>
        <v>0</v>
      </c>
      <c r="EK12" s="254">
        <f>'MASTER_ ALL areas - No.seedling'!EJ12</f>
        <v>0</v>
      </c>
      <c r="EL12" s="104">
        <f>'MASTER_ ALL areas - No.seedling'!EK12</f>
        <v>0</v>
      </c>
      <c r="EM12" s="107">
        <f t="shared" si="49"/>
        <v>0</v>
      </c>
      <c r="EN12" s="104">
        <f>'MASTER_ ALL areas - No.seedling'!EM12</f>
        <v>0</v>
      </c>
      <c r="EO12" s="108">
        <f t="shared" si="50"/>
        <v>0</v>
      </c>
      <c r="EP12" s="254">
        <f>'MASTER_ ALL areas - No.seedling'!EO12</f>
        <v>0</v>
      </c>
      <c r="EQ12" s="104">
        <f>'MASTER_ ALL areas - No.seedling'!EP12</f>
        <v>0</v>
      </c>
      <c r="ER12" s="107">
        <f t="shared" si="51"/>
        <v>0</v>
      </c>
      <c r="ES12" s="104">
        <f>'MASTER_ ALL areas - No.seedling'!ER12</f>
        <v>0</v>
      </c>
      <c r="ET12" s="108">
        <f t="shared" si="52"/>
        <v>0</v>
      </c>
      <c r="EU12" s="254">
        <f>'MASTER_ ALL areas - No.seedling'!ET12</f>
        <v>0</v>
      </c>
      <c r="EV12" s="104">
        <f>'MASTER_ ALL areas - No.seedling'!EU12</f>
        <v>0</v>
      </c>
      <c r="EW12" s="107">
        <f t="shared" si="53"/>
        <v>0</v>
      </c>
      <c r="EX12" s="104">
        <f>'MASTER_ ALL areas - No.seedling'!EW12</f>
        <v>0</v>
      </c>
      <c r="EY12" s="108">
        <f t="shared" si="54"/>
        <v>0</v>
      </c>
      <c r="EZ12" s="254">
        <f>'MASTER_ ALL areas - No.seedling'!EY12</f>
        <v>0</v>
      </c>
      <c r="FA12" s="104">
        <f>'MASTER_ ALL areas - No.seedling'!EZ12</f>
        <v>0</v>
      </c>
      <c r="FB12" s="107">
        <f t="shared" si="55"/>
        <v>0</v>
      </c>
      <c r="FC12" s="104">
        <f>'MASTER_ ALL areas - No.seedling'!FB12</f>
        <v>0</v>
      </c>
      <c r="FD12" s="108">
        <f t="shared" si="56"/>
        <v>0</v>
      </c>
      <c r="FE12" s="254">
        <f>'MASTER_ ALL areas - No.seedling'!FD12</f>
        <v>0</v>
      </c>
      <c r="FF12" s="104">
        <f>'MASTER_ ALL areas - No.seedling'!FE12</f>
        <v>0</v>
      </c>
      <c r="FG12" s="107">
        <f t="shared" si="57"/>
        <v>0</v>
      </c>
      <c r="FH12" s="104">
        <f>'MASTER_ ALL areas - No.seedling'!FG12</f>
        <v>0</v>
      </c>
      <c r="FI12" s="108">
        <f t="shared" si="58"/>
        <v>0</v>
      </c>
      <c r="FJ12" s="254">
        <f>'MASTER_ ALL areas - No.seedling'!FI12</f>
        <v>0</v>
      </c>
      <c r="FK12" s="104">
        <f>'MASTER_ ALL areas - No.seedling'!FJ12</f>
        <v>0</v>
      </c>
      <c r="FL12" s="107">
        <f t="shared" si="59"/>
        <v>0</v>
      </c>
      <c r="FM12" s="104">
        <f>'MASTER_ ALL areas - No.seedling'!FL12</f>
        <v>0</v>
      </c>
      <c r="FN12" s="108">
        <f t="shared" si="60"/>
        <v>0</v>
      </c>
      <c r="FO12" s="254">
        <f>'MASTER_ ALL areas - No.seedling'!FN12</f>
        <v>0</v>
      </c>
      <c r="FP12" s="104">
        <f>'MASTER_ ALL areas - No.seedling'!FO12</f>
        <v>0</v>
      </c>
      <c r="FQ12" s="107">
        <f t="shared" si="61"/>
        <v>0</v>
      </c>
      <c r="FR12" s="104">
        <f>'MASTER_ ALL areas - No.seedling'!FQ12</f>
        <v>0</v>
      </c>
      <c r="FS12" s="108">
        <f t="shared" si="62"/>
        <v>0</v>
      </c>
      <c r="FT12" s="254">
        <f>'MASTER_ ALL areas - No.seedling'!FS12</f>
        <v>0</v>
      </c>
      <c r="FU12" s="104">
        <f>'MASTER_ ALL areas - No.seedling'!FT12</f>
        <v>0</v>
      </c>
      <c r="FV12" s="107">
        <f t="shared" si="63"/>
        <v>0</v>
      </c>
      <c r="FW12" s="104">
        <f>'MASTER_ ALL areas - No.seedling'!FV12</f>
        <v>0</v>
      </c>
      <c r="FX12" s="108">
        <f t="shared" si="64"/>
        <v>0</v>
      </c>
      <c r="FY12" s="254">
        <f>'MASTER_ ALL areas - No.seedling'!FX12</f>
        <v>0</v>
      </c>
      <c r="FZ12" s="104">
        <f>'MASTER_ ALL areas - No.seedling'!FY12</f>
        <v>0</v>
      </c>
      <c r="GA12" s="107">
        <f t="shared" si="65"/>
        <v>0</v>
      </c>
      <c r="GB12" s="104">
        <f>'MASTER_ ALL areas - No.seedling'!GA12</f>
        <v>0</v>
      </c>
      <c r="GC12" s="108">
        <f t="shared" si="66"/>
        <v>0</v>
      </c>
      <c r="GD12" s="254">
        <f>'MASTER_ ALL areas - No.seedling'!GC12</f>
        <v>0</v>
      </c>
      <c r="GE12" s="104">
        <f>'MASTER_ ALL areas - No.seedling'!GD12</f>
        <v>0</v>
      </c>
      <c r="GF12" s="107">
        <f t="shared" si="67"/>
        <v>0</v>
      </c>
      <c r="GG12" s="104">
        <f>'MASTER_ ALL areas - No.seedling'!GF12</f>
        <v>0</v>
      </c>
      <c r="GH12" s="108">
        <f t="shared" si="68"/>
        <v>0</v>
      </c>
      <c r="GI12" s="254">
        <f>'MASTER_ ALL areas - No.seedling'!GH12</f>
        <v>0</v>
      </c>
      <c r="GJ12" s="104">
        <f>'MASTER_ ALL areas - No.seedling'!GI12</f>
        <v>0</v>
      </c>
      <c r="GK12" s="107">
        <f t="shared" si="69"/>
        <v>0</v>
      </c>
      <c r="GL12" s="104">
        <f>'MASTER_ ALL areas - No.seedling'!GK12</f>
        <v>0</v>
      </c>
      <c r="GM12" s="108">
        <f t="shared" si="70"/>
        <v>0</v>
      </c>
      <c r="GN12" s="254">
        <f>'MASTER_ ALL areas - No.seedling'!GM12</f>
        <v>0</v>
      </c>
      <c r="GO12" s="104">
        <f>'MASTER_ ALL areas - No.seedling'!GN12</f>
        <v>0</v>
      </c>
      <c r="GP12" s="107">
        <f t="shared" si="71"/>
        <v>0</v>
      </c>
      <c r="GQ12" s="104">
        <f>'MASTER_ ALL areas - No.seedling'!GP12</f>
        <v>0</v>
      </c>
      <c r="GR12" s="108">
        <f t="shared" si="72"/>
        <v>0</v>
      </c>
      <c r="GS12" s="254">
        <f>'MASTER_ ALL areas - No.seedling'!GR12</f>
        <v>0</v>
      </c>
      <c r="GT12" s="104">
        <f>'MASTER_ ALL areas - No.seedling'!GS12</f>
        <v>0</v>
      </c>
      <c r="GU12" s="107">
        <f t="shared" si="73"/>
        <v>0</v>
      </c>
      <c r="GV12" s="104">
        <f>'MASTER_ ALL areas - No.seedling'!GU12</f>
        <v>0</v>
      </c>
      <c r="GW12" s="108">
        <f t="shared" si="74"/>
        <v>0</v>
      </c>
      <c r="GX12" s="254">
        <f>'MASTER_ ALL areas - No.seedling'!GW12</f>
        <v>0</v>
      </c>
      <c r="GY12" s="104">
        <f>'MASTER_ ALL areas - No.seedling'!GX12</f>
        <v>0</v>
      </c>
      <c r="GZ12" s="107">
        <f t="shared" si="75"/>
        <v>0</v>
      </c>
      <c r="HA12" s="104">
        <f>'MASTER_ ALL areas - No.seedling'!GZ12</f>
        <v>0</v>
      </c>
      <c r="HB12" s="108">
        <f t="shared" si="76"/>
        <v>0</v>
      </c>
      <c r="HC12" s="254">
        <f>'MASTER_ ALL areas - No.seedling'!HB12</f>
        <v>0</v>
      </c>
      <c r="HD12" s="104">
        <f>'MASTER_ ALL areas - No.seedling'!HC12</f>
        <v>0</v>
      </c>
      <c r="HE12" s="107">
        <f t="shared" si="77"/>
        <v>0</v>
      </c>
      <c r="HF12" s="104">
        <f>'MASTER_ ALL areas - No.seedling'!HE12</f>
        <v>0</v>
      </c>
      <c r="HG12" s="108">
        <f t="shared" si="78"/>
        <v>0</v>
      </c>
      <c r="HH12" s="254">
        <f>'MASTER_ ALL areas - No.seedling'!HG12</f>
        <v>0</v>
      </c>
      <c r="HI12" s="104">
        <f>'MASTER_ ALL areas - No.seedling'!HH12</f>
        <v>0</v>
      </c>
      <c r="HJ12" s="107">
        <f t="shared" si="79"/>
        <v>0</v>
      </c>
      <c r="HK12" s="104">
        <f>'MASTER_ ALL areas - No.seedling'!HJ12</f>
        <v>0</v>
      </c>
      <c r="HL12" s="108">
        <f t="shared" si="80"/>
        <v>0</v>
      </c>
      <c r="HM12" s="254">
        <f>'MASTER_ ALL areas - No.seedling'!HL12</f>
        <v>0</v>
      </c>
      <c r="HN12" s="104">
        <f>'MASTER_ ALL areas - No.seedling'!HM12</f>
        <v>0</v>
      </c>
      <c r="HO12" s="107">
        <f t="shared" si="81"/>
        <v>0</v>
      </c>
      <c r="HP12" s="104">
        <f>'MASTER_ ALL areas - No.seedling'!HO12</f>
        <v>0</v>
      </c>
      <c r="HQ12" s="108">
        <f t="shared" si="82"/>
        <v>0</v>
      </c>
      <c r="HR12" s="254">
        <f>'MASTER_ ALL areas - No.seedling'!HQ12</f>
        <v>0</v>
      </c>
      <c r="HS12" s="104">
        <f>'MASTER_ ALL areas - No.seedling'!HR12</f>
        <v>0</v>
      </c>
      <c r="HT12" s="107">
        <f t="shared" si="83"/>
        <v>0</v>
      </c>
      <c r="HU12" s="104">
        <f>'MASTER_ ALL areas - No.seedling'!HT12</f>
        <v>0</v>
      </c>
      <c r="HV12" s="108">
        <f t="shared" si="84"/>
        <v>0</v>
      </c>
      <c r="HW12" s="254">
        <f>'MASTER_ ALL areas - No.seedling'!HV12</f>
        <v>0</v>
      </c>
      <c r="HX12" s="104">
        <f>'MASTER_ ALL areas - No.seedling'!HW12</f>
        <v>0</v>
      </c>
      <c r="HY12" s="107">
        <f t="shared" si="85"/>
        <v>0</v>
      </c>
      <c r="HZ12" s="104">
        <f>'MASTER_ ALL areas - No.seedling'!HY12</f>
        <v>0</v>
      </c>
      <c r="IA12" s="108">
        <f t="shared" si="86"/>
        <v>0</v>
      </c>
      <c r="IB12" s="254">
        <f>'MASTER_ ALL areas - No.seedling'!IA12</f>
        <v>0</v>
      </c>
      <c r="IC12" s="104">
        <f>'MASTER_ ALL areas - No.seedling'!IB12</f>
        <v>0</v>
      </c>
      <c r="ID12" s="107">
        <f t="shared" si="87"/>
        <v>0</v>
      </c>
      <c r="IE12" s="104">
        <f>'MASTER_ ALL areas - No.seedling'!ID12</f>
        <v>0</v>
      </c>
      <c r="IF12" s="110">
        <f t="shared" si="88"/>
        <v>0</v>
      </c>
      <c r="IG12" s="111" t="s">
        <v>111</v>
      </c>
      <c r="IH12" s="112"/>
    </row>
    <row r="13" spans="2:242" ht="33" customHeight="1" x14ac:dyDescent="0.25">
      <c r="B13" s="420">
        <v>9</v>
      </c>
      <c r="C13" s="421" t="s">
        <v>112</v>
      </c>
      <c r="D13" s="422">
        <v>215085</v>
      </c>
      <c r="E13" s="423">
        <v>930792</v>
      </c>
      <c r="F13" s="424" t="s">
        <v>89</v>
      </c>
      <c r="G13" s="88" t="s">
        <v>113</v>
      </c>
      <c r="H13" s="459">
        <f>'MASTER_ ALL areas - No.seedling'!G13</f>
        <v>1</v>
      </c>
      <c r="I13" s="70">
        <f>'MASTER_ ALL areas - No.seedling'!H13</f>
        <v>0.01</v>
      </c>
      <c r="J13" s="71">
        <f>'MASTER_ ALL areas - No.seedling'!I13</f>
        <v>49.8</v>
      </c>
      <c r="K13" s="72">
        <f>'MASTER_ ALL areas - No.seedling'!J13</f>
        <v>2</v>
      </c>
      <c r="L13" s="73">
        <f t="shared" si="0"/>
        <v>40</v>
      </c>
      <c r="M13" s="74">
        <f>'MASTER_ ALL areas - No.seedling'!L13</f>
        <v>40</v>
      </c>
      <c r="N13" s="113">
        <f>'MASTER_ ALL areas - No.seedling'!M13</f>
        <v>2</v>
      </c>
      <c r="O13" s="114">
        <f>'MASTER_ ALL areas - No.seedling'!N13</f>
        <v>2</v>
      </c>
      <c r="P13" s="80">
        <f>'MASTER_ ALL areas - No.seedling'!O13</f>
        <v>1</v>
      </c>
      <c r="Q13" s="81">
        <f>'MASTER_ ALL areas - No.seedling'!P13</f>
        <v>1</v>
      </c>
      <c r="R13" s="462"/>
      <c r="S13" s="617">
        <f>'MASTER_ ALL areas - No.seedling'!R13</f>
        <v>40</v>
      </c>
      <c r="T13" s="76">
        <f>'MASTER_ ALL areas - No.seedling'!S13</f>
        <v>2</v>
      </c>
      <c r="U13" s="77">
        <f t="shared" si="1"/>
        <v>1</v>
      </c>
      <c r="V13" s="82">
        <f>'MASTER_ ALL areas - No.seedling'!U13</f>
        <v>2</v>
      </c>
      <c r="W13" s="80">
        <f t="shared" si="2"/>
        <v>1</v>
      </c>
      <c r="X13" s="619">
        <f>'MASTER_ ALL areas - No.seedling'!W13</f>
        <v>0</v>
      </c>
      <c r="Y13" s="82">
        <f>'MASTER_ ALL areas - No.seedling'!X13</f>
        <v>0</v>
      </c>
      <c r="Z13" s="77">
        <f t="shared" si="3"/>
        <v>0</v>
      </c>
      <c r="AA13" s="82">
        <f>'MASTER_ ALL areas - No.seedling'!Z13</f>
        <v>0</v>
      </c>
      <c r="AB13" s="80">
        <f t="shared" si="4"/>
        <v>0</v>
      </c>
      <c r="AC13" s="76">
        <f>'MASTER_ ALL areas - No.seedling'!AB13</f>
        <v>0</v>
      </c>
      <c r="AD13" s="76">
        <f>'MASTER_ ALL areas - No.seedling'!AC13</f>
        <v>0</v>
      </c>
      <c r="AE13" s="77">
        <f t="shared" si="5"/>
        <v>0</v>
      </c>
      <c r="AF13" s="82">
        <f>'MASTER_ ALL areas - No.seedling'!AE13</f>
        <v>0</v>
      </c>
      <c r="AG13" s="80">
        <f t="shared" si="6"/>
        <v>0</v>
      </c>
      <c r="AH13" s="76">
        <f>'MASTER_ ALL areas - No.seedling'!AG13</f>
        <v>0</v>
      </c>
      <c r="AI13" s="76">
        <f>'MASTER_ ALL areas - No.seedling'!AH13</f>
        <v>0</v>
      </c>
      <c r="AJ13" s="77">
        <f t="shared" si="7"/>
        <v>0</v>
      </c>
      <c r="AK13" s="82">
        <f>'MASTER_ ALL areas - No.seedling'!AJ13</f>
        <v>0</v>
      </c>
      <c r="AL13" s="81">
        <f t="shared" si="8"/>
        <v>0</v>
      </c>
      <c r="AM13" s="462"/>
      <c r="AN13" s="617">
        <f>'MASTER_ ALL areas - No.seedling'!AM13</f>
        <v>40</v>
      </c>
      <c r="AO13" s="76">
        <f>'MASTER_ ALL areas - No.seedling'!AN13</f>
        <v>2</v>
      </c>
      <c r="AP13" s="77">
        <f t="shared" si="9"/>
        <v>1</v>
      </c>
      <c r="AQ13" s="82">
        <f>'MASTER_ ALL areas - No.seedling'!AP13</f>
        <v>2</v>
      </c>
      <c r="AR13" s="77">
        <f t="shared" si="10"/>
        <v>1</v>
      </c>
      <c r="AS13" s="82">
        <f>'MASTER_ ALL areas - No.seedling'!AR13</f>
        <v>0</v>
      </c>
      <c r="AT13" s="76">
        <f>'MASTER_ ALL areas - No.seedling'!AS13</f>
        <v>0</v>
      </c>
      <c r="AU13" s="77">
        <f t="shared" si="11"/>
        <v>0</v>
      </c>
      <c r="AV13" s="82">
        <f>'MASTER_ ALL areas - No.seedling'!AU13</f>
        <v>0</v>
      </c>
      <c r="AW13" s="77">
        <f t="shared" si="12"/>
        <v>0</v>
      </c>
      <c r="AX13" s="71">
        <f>'MASTER_ ALL areas - No.seedling'!AW13</f>
        <v>0</v>
      </c>
      <c r="AY13" s="82">
        <f>'MASTER_ ALL areas - No.seedling'!AX13</f>
        <v>0</v>
      </c>
      <c r="AZ13" s="77">
        <f t="shared" si="13"/>
        <v>0</v>
      </c>
      <c r="BA13" s="82">
        <f>'MASTER_ ALL areas - No.seedling'!AZ13</f>
        <v>0</v>
      </c>
      <c r="BB13" s="77">
        <f t="shared" si="14"/>
        <v>0</v>
      </c>
      <c r="BC13" s="82">
        <f>'MASTER_ ALL areas - No.seedling'!BB13</f>
        <v>0</v>
      </c>
      <c r="BD13" s="76">
        <f>'MASTER_ ALL areas - No.seedling'!BC13</f>
        <v>0</v>
      </c>
      <c r="BE13" s="77">
        <f t="shared" si="15"/>
        <v>0</v>
      </c>
      <c r="BF13" s="82">
        <f>'MASTER_ ALL areas - No.seedling'!BE13</f>
        <v>0</v>
      </c>
      <c r="BG13" s="77">
        <f t="shared" si="16"/>
        <v>0</v>
      </c>
      <c r="BH13" s="82">
        <f>'MASTER_ ALL areas - No.seedling'!BG13</f>
        <v>0</v>
      </c>
      <c r="BI13" s="76">
        <f>'MASTER_ ALL areas - No.seedling'!BH13</f>
        <v>0</v>
      </c>
      <c r="BJ13" s="77">
        <f t="shared" si="17"/>
        <v>0</v>
      </c>
      <c r="BK13" s="82">
        <f>'MASTER_ ALL areas - No.seedling'!BJ13</f>
        <v>0</v>
      </c>
      <c r="BL13" s="77">
        <f t="shared" si="18"/>
        <v>0</v>
      </c>
      <c r="BM13" s="82">
        <f>'MASTER_ ALL areas - No.seedling'!BL13</f>
        <v>0</v>
      </c>
      <c r="BN13" s="76">
        <f>'MASTER_ ALL areas - No.seedling'!BM13</f>
        <v>0</v>
      </c>
      <c r="BO13" s="77">
        <f t="shared" si="19"/>
        <v>0</v>
      </c>
      <c r="BP13" s="82">
        <f>'MASTER_ ALL areas - No.seedling'!BO13</f>
        <v>0</v>
      </c>
      <c r="BQ13" s="77">
        <f t="shared" si="20"/>
        <v>0</v>
      </c>
      <c r="BR13" s="82">
        <f>'MASTER_ ALL areas - No.seedling'!BQ13</f>
        <v>0</v>
      </c>
      <c r="BS13" s="76">
        <f>'MASTER_ ALL areas - No.seedling'!BR13</f>
        <v>0</v>
      </c>
      <c r="BT13" s="77">
        <f t="shared" si="21"/>
        <v>0</v>
      </c>
      <c r="BU13" s="82">
        <f>'MASTER_ ALL areas - No.seedling'!BT13</f>
        <v>0</v>
      </c>
      <c r="BV13" s="77">
        <f t="shared" si="22"/>
        <v>0</v>
      </c>
      <c r="BW13" s="82">
        <f>'MASTER_ ALL areas - No.seedling'!BV13</f>
        <v>0</v>
      </c>
      <c r="BX13" s="76">
        <f>'MASTER_ ALL areas - No.seedling'!BW13</f>
        <v>0</v>
      </c>
      <c r="BY13" s="77">
        <f t="shared" si="23"/>
        <v>0</v>
      </c>
      <c r="BZ13" s="82">
        <f>'MASTER_ ALL areas - No.seedling'!BY13</f>
        <v>0</v>
      </c>
      <c r="CA13" s="81">
        <f t="shared" si="24"/>
        <v>0</v>
      </c>
      <c r="CB13" s="429"/>
      <c r="CC13" s="75">
        <f>'MASTER_ ALL areas - No.seedling'!CB13</f>
        <v>40</v>
      </c>
      <c r="CD13" s="76">
        <f>'MASTER_ ALL areas - No.seedling'!CC13</f>
        <v>2</v>
      </c>
      <c r="CE13" s="80">
        <f t="shared" si="25"/>
        <v>1</v>
      </c>
      <c r="CF13" s="76">
        <f>'MASTER_ ALL areas - No.seedling'!CE13</f>
        <v>2</v>
      </c>
      <c r="CG13" s="81">
        <f t="shared" si="26"/>
        <v>1</v>
      </c>
      <c r="CH13" s="113">
        <f>'MASTER_ ALL areas - No.seedling'!CG13</f>
        <v>0</v>
      </c>
      <c r="CI13" s="76">
        <f>'MASTER_ ALL areas - No.seedling'!CH13</f>
        <v>0</v>
      </c>
      <c r="CJ13" s="80">
        <f t="shared" si="27"/>
        <v>0</v>
      </c>
      <c r="CK13" s="76">
        <f>'MASTER_ ALL areas - No.seedling'!CJ13</f>
        <v>0</v>
      </c>
      <c r="CL13" s="81">
        <f t="shared" si="28"/>
        <v>0</v>
      </c>
      <c r="CM13" s="113">
        <f>'MASTER_ ALL areas - No.seedling'!CL13</f>
        <v>0</v>
      </c>
      <c r="CN13" s="76">
        <f>'MASTER_ ALL areas - No.seedling'!CM13</f>
        <v>0</v>
      </c>
      <c r="CO13" s="80">
        <f t="shared" si="29"/>
        <v>0</v>
      </c>
      <c r="CP13" s="76">
        <f>'MASTER_ ALL areas - No.seedling'!CO13</f>
        <v>0</v>
      </c>
      <c r="CQ13" s="81">
        <f t="shared" si="30"/>
        <v>0</v>
      </c>
      <c r="CR13" s="113">
        <f>'MASTER_ ALL areas - No.seedling'!CQ13</f>
        <v>0</v>
      </c>
      <c r="CS13" s="76">
        <f>'MASTER_ ALL areas - No.seedling'!CR13</f>
        <v>0</v>
      </c>
      <c r="CT13" s="80">
        <f t="shared" si="31"/>
        <v>0</v>
      </c>
      <c r="CU13" s="76">
        <f>'MASTER_ ALL areas - No.seedling'!CT13</f>
        <v>0</v>
      </c>
      <c r="CV13" s="81">
        <f t="shared" si="32"/>
        <v>0</v>
      </c>
      <c r="CW13" s="113">
        <f>'MASTER_ ALL areas - No.seedling'!CV13</f>
        <v>0</v>
      </c>
      <c r="CX13" s="76">
        <f>'MASTER_ ALL areas - No.seedling'!CW13</f>
        <v>0</v>
      </c>
      <c r="CY13" s="80">
        <f t="shared" si="33"/>
        <v>0</v>
      </c>
      <c r="CZ13" s="76">
        <f>'MASTER_ ALL areas - No.seedling'!CY13</f>
        <v>0</v>
      </c>
      <c r="DA13" s="81">
        <f t="shared" si="34"/>
        <v>0</v>
      </c>
      <c r="DB13" s="113">
        <f>'MASTER_ ALL areas - No.seedling'!DA13</f>
        <v>0</v>
      </c>
      <c r="DC13" s="76">
        <f>'MASTER_ ALL areas - No.seedling'!DB13</f>
        <v>0</v>
      </c>
      <c r="DD13" s="80">
        <f t="shared" si="35"/>
        <v>0</v>
      </c>
      <c r="DE13" s="76">
        <f>'MASTER_ ALL areas - No.seedling'!DD13</f>
        <v>0</v>
      </c>
      <c r="DF13" s="81">
        <f t="shared" si="36"/>
        <v>0</v>
      </c>
      <c r="DG13" s="113">
        <f>'MASTER_ ALL areas - No.seedling'!DF13</f>
        <v>0</v>
      </c>
      <c r="DH13" s="76">
        <f>'MASTER_ ALL areas - No.seedling'!DG13</f>
        <v>0</v>
      </c>
      <c r="DI13" s="80">
        <f t="shared" si="37"/>
        <v>0</v>
      </c>
      <c r="DJ13" s="76">
        <f>'MASTER_ ALL areas - No.seedling'!DI13</f>
        <v>0</v>
      </c>
      <c r="DK13" s="81">
        <f t="shared" si="38"/>
        <v>0</v>
      </c>
      <c r="DL13" s="113">
        <f>'MASTER_ ALL areas - No.seedling'!DK13</f>
        <v>0</v>
      </c>
      <c r="DM13" s="76">
        <f>'MASTER_ ALL areas - No.seedling'!DL13</f>
        <v>0</v>
      </c>
      <c r="DN13" s="80">
        <f t="shared" si="39"/>
        <v>0</v>
      </c>
      <c r="DO13" s="76">
        <f>'MASTER_ ALL areas - No.seedling'!DN13</f>
        <v>0</v>
      </c>
      <c r="DP13" s="81">
        <f t="shared" si="40"/>
        <v>0</v>
      </c>
      <c r="DQ13" s="113">
        <f>'MASTER_ ALL areas - No.seedling'!DP13</f>
        <v>0</v>
      </c>
      <c r="DR13" s="76">
        <f>'MASTER_ ALL areas - No.seedling'!DQ13</f>
        <v>0</v>
      </c>
      <c r="DS13" s="80">
        <f t="shared" si="41"/>
        <v>0</v>
      </c>
      <c r="DT13" s="76">
        <f>'MASTER_ ALL areas - No.seedling'!DS13</f>
        <v>0</v>
      </c>
      <c r="DU13" s="81">
        <f t="shared" si="42"/>
        <v>0</v>
      </c>
      <c r="DV13" s="113">
        <f>'MASTER_ ALL areas - No.seedling'!DU13</f>
        <v>0</v>
      </c>
      <c r="DW13" s="76">
        <f>'MASTER_ ALL areas - No.seedling'!DV13</f>
        <v>0</v>
      </c>
      <c r="DX13" s="80">
        <f t="shared" si="43"/>
        <v>0</v>
      </c>
      <c r="DY13" s="76">
        <f>'MASTER_ ALL areas - No.seedling'!DX13</f>
        <v>0</v>
      </c>
      <c r="DZ13" s="81">
        <f t="shared" si="44"/>
        <v>0</v>
      </c>
      <c r="EA13" s="113">
        <f>'MASTER_ ALL areas - No.seedling'!DZ13</f>
        <v>0</v>
      </c>
      <c r="EB13" s="76">
        <f>'MASTER_ ALL areas - No.seedling'!EA13</f>
        <v>0</v>
      </c>
      <c r="EC13" s="80">
        <f t="shared" si="45"/>
        <v>0</v>
      </c>
      <c r="ED13" s="76">
        <f>'MASTER_ ALL areas - No.seedling'!EC13</f>
        <v>0</v>
      </c>
      <c r="EE13" s="81">
        <f t="shared" si="46"/>
        <v>0</v>
      </c>
      <c r="EF13" s="113">
        <f>'MASTER_ ALL areas - No.seedling'!EE13</f>
        <v>0</v>
      </c>
      <c r="EG13" s="76">
        <f>'MASTER_ ALL areas - No.seedling'!EF13</f>
        <v>0</v>
      </c>
      <c r="EH13" s="80">
        <f t="shared" si="47"/>
        <v>0</v>
      </c>
      <c r="EI13" s="76">
        <f>'MASTER_ ALL areas - No.seedling'!EH13</f>
        <v>0</v>
      </c>
      <c r="EJ13" s="81">
        <f t="shared" si="48"/>
        <v>0</v>
      </c>
      <c r="EK13" s="113">
        <f>'MASTER_ ALL areas - No.seedling'!EJ13</f>
        <v>0</v>
      </c>
      <c r="EL13" s="76">
        <f>'MASTER_ ALL areas - No.seedling'!EK13</f>
        <v>0</v>
      </c>
      <c r="EM13" s="80">
        <f t="shared" si="49"/>
        <v>0</v>
      </c>
      <c r="EN13" s="76">
        <f>'MASTER_ ALL areas - No.seedling'!EM13</f>
        <v>0</v>
      </c>
      <c r="EO13" s="81">
        <f t="shared" si="50"/>
        <v>0</v>
      </c>
      <c r="EP13" s="113">
        <f>'MASTER_ ALL areas - No.seedling'!EO13</f>
        <v>0</v>
      </c>
      <c r="EQ13" s="76">
        <f>'MASTER_ ALL areas - No.seedling'!EP13</f>
        <v>0</v>
      </c>
      <c r="ER13" s="80">
        <f t="shared" si="51"/>
        <v>0</v>
      </c>
      <c r="ES13" s="76">
        <f>'MASTER_ ALL areas - No.seedling'!ER13</f>
        <v>0</v>
      </c>
      <c r="ET13" s="81">
        <f t="shared" si="52"/>
        <v>0</v>
      </c>
      <c r="EU13" s="113">
        <f>'MASTER_ ALL areas - No.seedling'!ET13</f>
        <v>0</v>
      </c>
      <c r="EV13" s="76">
        <f>'MASTER_ ALL areas - No.seedling'!EU13</f>
        <v>0</v>
      </c>
      <c r="EW13" s="80">
        <f t="shared" si="53"/>
        <v>0</v>
      </c>
      <c r="EX13" s="76">
        <f>'MASTER_ ALL areas - No.seedling'!EW13</f>
        <v>0</v>
      </c>
      <c r="EY13" s="81">
        <f t="shared" si="54"/>
        <v>0</v>
      </c>
      <c r="EZ13" s="113">
        <f>'MASTER_ ALL areas - No.seedling'!EY13</f>
        <v>0</v>
      </c>
      <c r="FA13" s="76">
        <f>'MASTER_ ALL areas - No.seedling'!EZ13</f>
        <v>0</v>
      </c>
      <c r="FB13" s="80">
        <f t="shared" si="55"/>
        <v>0</v>
      </c>
      <c r="FC13" s="76">
        <f>'MASTER_ ALL areas - No.seedling'!FB13</f>
        <v>0</v>
      </c>
      <c r="FD13" s="81">
        <f t="shared" si="56"/>
        <v>0</v>
      </c>
      <c r="FE13" s="113">
        <f>'MASTER_ ALL areas - No.seedling'!FD13</f>
        <v>0</v>
      </c>
      <c r="FF13" s="76">
        <f>'MASTER_ ALL areas - No.seedling'!FE13</f>
        <v>0</v>
      </c>
      <c r="FG13" s="80">
        <f t="shared" si="57"/>
        <v>0</v>
      </c>
      <c r="FH13" s="76">
        <f>'MASTER_ ALL areas - No.seedling'!FG13</f>
        <v>0</v>
      </c>
      <c r="FI13" s="81">
        <f t="shared" si="58"/>
        <v>0</v>
      </c>
      <c r="FJ13" s="113">
        <f>'MASTER_ ALL areas - No.seedling'!FI13</f>
        <v>0</v>
      </c>
      <c r="FK13" s="76">
        <f>'MASTER_ ALL areas - No.seedling'!FJ13</f>
        <v>0</v>
      </c>
      <c r="FL13" s="80">
        <f t="shared" si="59"/>
        <v>0</v>
      </c>
      <c r="FM13" s="76">
        <f>'MASTER_ ALL areas - No.seedling'!FL13</f>
        <v>0</v>
      </c>
      <c r="FN13" s="81">
        <f t="shared" si="60"/>
        <v>0</v>
      </c>
      <c r="FO13" s="113">
        <f>'MASTER_ ALL areas - No.seedling'!FN13</f>
        <v>0</v>
      </c>
      <c r="FP13" s="76">
        <f>'MASTER_ ALL areas - No.seedling'!FO13</f>
        <v>0</v>
      </c>
      <c r="FQ13" s="80">
        <f t="shared" si="61"/>
        <v>0</v>
      </c>
      <c r="FR13" s="76">
        <f>'MASTER_ ALL areas - No.seedling'!FQ13</f>
        <v>0</v>
      </c>
      <c r="FS13" s="81">
        <f t="shared" si="62"/>
        <v>0</v>
      </c>
      <c r="FT13" s="113">
        <f>'MASTER_ ALL areas - No.seedling'!FS13</f>
        <v>0</v>
      </c>
      <c r="FU13" s="76">
        <f>'MASTER_ ALL areas - No.seedling'!FT13</f>
        <v>0</v>
      </c>
      <c r="FV13" s="80">
        <f t="shared" si="63"/>
        <v>0</v>
      </c>
      <c r="FW13" s="76">
        <f>'MASTER_ ALL areas - No.seedling'!FV13</f>
        <v>0</v>
      </c>
      <c r="FX13" s="81">
        <f t="shared" si="64"/>
        <v>0</v>
      </c>
      <c r="FY13" s="113">
        <f>'MASTER_ ALL areas - No.seedling'!FX13</f>
        <v>0</v>
      </c>
      <c r="FZ13" s="76">
        <f>'MASTER_ ALL areas - No.seedling'!FY13</f>
        <v>0</v>
      </c>
      <c r="GA13" s="80">
        <f t="shared" si="65"/>
        <v>0</v>
      </c>
      <c r="GB13" s="76">
        <f>'MASTER_ ALL areas - No.seedling'!GA13</f>
        <v>0</v>
      </c>
      <c r="GC13" s="81">
        <f t="shared" si="66"/>
        <v>0</v>
      </c>
      <c r="GD13" s="113">
        <f>'MASTER_ ALL areas - No.seedling'!GC13</f>
        <v>0</v>
      </c>
      <c r="GE13" s="76">
        <f>'MASTER_ ALL areas - No.seedling'!GD13</f>
        <v>0</v>
      </c>
      <c r="GF13" s="80">
        <f t="shared" si="67"/>
        <v>0</v>
      </c>
      <c r="GG13" s="76">
        <f>'MASTER_ ALL areas - No.seedling'!GF13</f>
        <v>0</v>
      </c>
      <c r="GH13" s="81">
        <f t="shared" si="68"/>
        <v>0</v>
      </c>
      <c r="GI13" s="113">
        <f>'MASTER_ ALL areas - No.seedling'!GH13</f>
        <v>0</v>
      </c>
      <c r="GJ13" s="76">
        <f>'MASTER_ ALL areas - No.seedling'!GI13</f>
        <v>0</v>
      </c>
      <c r="GK13" s="80">
        <f t="shared" si="69"/>
        <v>0</v>
      </c>
      <c r="GL13" s="76">
        <f>'MASTER_ ALL areas - No.seedling'!GK13</f>
        <v>0</v>
      </c>
      <c r="GM13" s="81">
        <f t="shared" si="70"/>
        <v>0</v>
      </c>
      <c r="GN13" s="113">
        <f>'MASTER_ ALL areas - No.seedling'!GM13</f>
        <v>0</v>
      </c>
      <c r="GO13" s="76">
        <f>'MASTER_ ALL areas - No.seedling'!GN13</f>
        <v>0</v>
      </c>
      <c r="GP13" s="80">
        <f t="shared" si="71"/>
        <v>0</v>
      </c>
      <c r="GQ13" s="76">
        <f>'MASTER_ ALL areas - No.seedling'!GP13</f>
        <v>0</v>
      </c>
      <c r="GR13" s="81">
        <f t="shared" si="72"/>
        <v>0</v>
      </c>
      <c r="GS13" s="113">
        <f>'MASTER_ ALL areas - No.seedling'!GR13</f>
        <v>0</v>
      </c>
      <c r="GT13" s="76">
        <f>'MASTER_ ALL areas - No.seedling'!GS13</f>
        <v>0</v>
      </c>
      <c r="GU13" s="80">
        <f t="shared" si="73"/>
        <v>0</v>
      </c>
      <c r="GV13" s="76">
        <f>'MASTER_ ALL areas - No.seedling'!GU13</f>
        <v>0</v>
      </c>
      <c r="GW13" s="81">
        <f t="shared" si="74"/>
        <v>0</v>
      </c>
      <c r="GX13" s="113">
        <f>'MASTER_ ALL areas - No.seedling'!GW13</f>
        <v>0</v>
      </c>
      <c r="GY13" s="76">
        <f>'MASTER_ ALL areas - No.seedling'!GX13</f>
        <v>0</v>
      </c>
      <c r="GZ13" s="80">
        <f t="shared" si="75"/>
        <v>0</v>
      </c>
      <c r="HA13" s="76">
        <f>'MASTER_ ALL areas - No.seedling'!GZ13</f>
        <v>0</v>
      </c>
      <c r="HB13" s="81">
        <f t="shared" si="76"/>
        <v>0</v>
      </c>
      <c r="HC13" s="113">
        <f>'MASTER_ ALL areas - No.seedling'!HB13</f>
        <v>0</v>
      </c>
      <c r="HD13" s="76">
        <f>'MASTER_ ALL areas - No.seedling'!HC13</f>
        <v>0</v>
      </c>
      <c r="HE13" s="80">
        <f t="shared" si="77"/>
        <v>0</v>
      </c>
      <c r="HF13" s="76">
        <f>'MASTER_ ALL areas - No.seedling'!HE13</f>
        <v>0</v>
      </c>
      <c r="HG13" s="81">
        <f t="shared" si="78"/>
        <v>0</v>
      </c>
      <c r="HH13" s="113">
        <f>'MASTER_ ALL areas - No.seedling'!HG13</f>
        <v>0</v>
      </c>
      <c r="HI13" s="76">
        <f>'MASTER_ ALL areas - No.seedling'!HH13</f>
        <v>0</v>
      </c>
      <c r="HJ13" s="80">
        <f t="shared" si="79"/>
        <v>0</v>
      </c>
      <c r="HK13" s="76">
        <f>'MASTER_ ALL areas - No.seedling'!HJ13</f>
        <v>0</v>
      </c>
      <c r="HL13" s="81">
        <f t="shared" si="80"/>
        <v>0</v>
      </c>
      <c r="HM13" s="113">
        <f>'MASTER_ ALL areas - No.seedling'!HL13</f>
        <v>0</v>
      </c>
      <c r="HN13" s="76">
        <f>'MASTER_ ALL areas - No.seedling'!HM13</f>
        <v>0</v>
      </c>
      <c r="HO13" s="80">
        <f t="shared" si="81"/>
        <v>0</v>
      </c>
      <c r="HP13" s="76">
        <f>'MASTER_ ALL areas - No.seedling'!HO13</f>
        <v>0</v>
      </c>
      <c r="HQ13" s="81">
        <f t="shared" si="82"/>
        <v>0</v>
      </c>
      <c r="HR13" s="113">
        <f>'MASTER_ ALL areas - No.seedling'!HQ13</f>
        <v>0</v>
      </c>
      <c r="HS13" s="76">
        <f>'MASTER_ ALL areas - No.seedling'!HR13</f>
        <v>0</v>
      </c>
      <c r="HT13" s="80">
        <f t="shared" si="83"/>
        <v>0</v>
      </c>
      <c r="HU13" s="76">
        <f>'MASTER_ ALL areas - No.seedling'!HT13</f>
        <v>0</v>
      </c>
      <c r="HV13" s="81">
        <f t="shared" si="84"/>
        <v>0</v>
      </c>
      <c r="HW13" s="113">
        <f>'MASTER_ ALL areas - No.seedling'!HV13</f>
        <v>0</v>
      </c>
      <c r="HX13" s="76">
        <f>'MASTER_ ALL areas - No.seedling'!HW13</f>
        <v>0</v>
      </c>
      <c r="HY13" s="80">
        <f t="shared" si="85"/>
        <v>0</v>
      </c>
      <c r="HZ13" s="76">
        <f>'MASTER_ ALL areas - No.seedling'!HY13</f>
        <v>0</v>
      </c>
      <c r="IA13" s="81">
        <f t="shared" si="86"/>
        <v>0</v>
      </c>
      <c r="IB13" s="113">
        <f>'MASTER_ ALL areas - No.seedling'!IA13</f>
        <v>0</v>
      </c>
      <c r="IC13" s="76">
        <f>'MASTER_ ALL areas - No.seedling'!IB13</f>
        <v>0</v>
      </c>
      <c r="ID13" s="80">
        <f t="shared" si="87"/>
        <v>0</v>
      </c>
      <c r="IE13" s="76">
        <f>'MASTER_ ALL areas - No.seedling'!ID13</f>
        <v>0</v>
      </c>
      <c r="IF13" s="85">
        <f t="shared" si="88"/>
        <v>0</v>
      </c>
      <c r="IG13" s="86" t="s">
        <v>114</v>
      </c>
      <c r="IH13" s="87"/>
    </row>
    <row r="14" spans="2:242" ht="33" customHeight="1" x14ac:dyDescent="0.25">
      <c r="B14" s="420">
        <v>10</v>
      </c>
      <c r="C14" s="421" t="s">
        <v>115</v>
      </c>
      <c r="D14" s="422">
        <v>215506</v>
      </c>
      <c r="E14" s="423">
        <v>930795</v>
      </c>
      <c r="F14" s="424" t="s">
        <v>89</v>
      </c>
      <c r="G14" s="88" t="s">
        <v>116</v>
      </c>
      <c r="H14" s="459">
        <f>'MASTER_ ALL areas - No.seedling'!G14</f>
        <v>1</v>
      </c>
      <c r="I14" s="70">
        <f>'MASTER_ ALL areas - No.seedling'!H14</f>
        <v>0.01</v>
      </c>
      <c r="J14" s="71">
        <f>'MASTER_ ALL areas - No.seedling'!I14</f>
        <v>27</v>
      </c>
      <c r="K14" s="72">
        <f>'MASTER_ ALL areas - No.seedling'!J14</f>
        <v>8</v>
      </c>
      <c r="L14" s="73">
        <f t="shared" si="0"/>
        <v>160</v>
      </c>
      <c r="M14" s="74">
        <f>'MASTER_ ALL areas - No.seedling'!L14</f>
        <v>160</v>
      </c>
      <c r="N14" s="113">
        <f>'MASTER_ ALL areas - No.seedling'!M14</f>
        <v>0</v>
      </c>
      <c r="O14" s="114">
        <f>'MASTER_ ALL areas - No.seedling'!N14</f>
        <v>0</v>
      </c>
      <c r="P14" s="80">
        <f>'MASTER_ ALL areas - No.seedling'!O14</f>
        <v>0</v>
      </c>
      <c r="Q14" s="81">
        <f>'MASTER_ ALL areas - No.seedling'!P14</f>
        <v>0</v>
      </c>
      <c r="R14" s="462"/>
      <c r="S14" s="617">
        <f>'MASTER_ ALL areas - No.seedling'!R14</f>
        <v>20</v>
      </c>
      <c r="T14" s="76">
        <f>'MASTER_ ALL areas - No.seedling'!S14</f>
        <v>0</v>
      </c>
      <c r="U14" s="77">
        <f t="shared" si="1"/>
        <v>0</v>
      </c>
      <c r="V14" s="82">
        <f>'MASTER_ ALL areas - No.seedling'!U14</f>
        <v>0</v>
      </c>
      <c r="W14" s="80">
        <f t="shared" si="2"/>
        <v>0</v>
      </c>
      <c r="X14" s="619">
        <f>'MASTER_ ALL areas - No.seedling'!W14</f>
        <v>0</v>
      </c>
      <c r="Y14" s="82">
        <f>'MASTER_ ALL areas - No.seedling'!X14</f>
        <v>0</v>
      </c>
      <c r="Z14" s="77">
        <f t="shared" si="3"/>
        <v>0</v>
      </c>
      <c r="AA14" s="82">
        <f>'MASTER_ ALL areas - No.seedling'!Z14</f>
        <v>0</v>
      </c>
      <c r="AB14" s="80">
        <f t="shared" si="4"/>
        <v>0</v>
      </c>
      <c r="AC14" s="76">
        <f>'MASTER_ ALL areas - No.seedling'!AB14</f>
        <v>100</v>
      </c>
      <c r="AD14" s="76">
        <f>'MASTER_ ALL areas - No.seedling'!AC14</f>
        <v>0</v>
      </c>
      <c r="AE14" s="77">
        <f t="shared" si="5"/>
        <v>0</v>
      </c>
      <c r="AF14" s="82">
        <f>'MASTER_ ALL areas - No.seedling'!AE14</f>
        <v>0</v>
      </c>
      <c r="AG14" s="80">
        <f t="shared" si="6"/>
        <v>0</v>
      </c>
      <c r="AH14" s="76">
        <f>'MASTER_ ALL areas - No.seedling'!AG14</f>
        <v>40</v>
      </c>
      <c r="AI14" s="76">
        <f>'MASTER_ ALL areas - No.seedling'!AH14</f>
        <v>0</v>
      </c>
      <c r="AJ14" s="77">
        <f t="shared" si="7"/>
        <v>0</v>
      </c>
      <c r="AK14" s="82">
        <f>'MASTER_ ALL areas - No.seedling'!AJ14</f>
        <v>0</v>
      </c>
      <c r="AL14" s="81">
        <f t="shared" si="8"/>
        <v>0</v>
      </c>
      <c r="AM14" s="462"/>
      <c r="AN14" s="617">
        <f>'MASTER_ ALL areas - No.seedling'!AM14</f>
        <v>40</v>
      </c>
      <c r="AO14" s="76">
        <f>'MASTER_ ALL areas - No.seedling'!AN14</f>
        <v>0</v>
      </c>
      <c r="AP14" s="77">
        <f t="shared" si="9"/>
        <v>0</v>
      </c>
      <c r="AQ14" s="82">
        <f>'MASTER_ ALL areas - No.seedling'!AP14</f>
        <v>0</v>
      </c>
      <c r="AR14" s="77">
        <f t="shared" si="10"/>
        <v>0</v>
      </c>
      <c r="AS14" s="82">
        <f>'MASTER_ ALL areas - No.seedling'!AR14</f>
        <v>80</v>
      </c>
      <c r="AT14" s="76">
        <f>'MASTER_ ALL areas - No.seedling'!AS14</f>
        <v>0</v>
      </c>
      <c r="AU14" s="77">
        <f t="shared" si="11"/>
        <v>0</v>
      </c>
      <c r="AV14" s="82">
        <f>'MASTER_ ALL areas - No.seedling'!AU14</f>
        <v>0</v>
      </c>
      <c r="AW14" s="77">
        <f t="shared" si="12"/>
        <v>0</v>
      </c>
      <c r="AX14" s="71">
        <f>'MASTER_ ALL areas - No.seedling'!AW14</f>
        <v>0</v>
      </c>
      <c r="AY14" s="82">
        <f>'MASTER_ ALL areas - No.seedling'!AX14</f>
        <v>0</v>
      </c>
      <c r="AZ14" s="77">
        <f t="shared" si="13"/>
        <v>0</v>
      </c>
      <c r="BA14" s="82">
        <f>'MASTER_ ALL areas - No.seedling'!AZ14</f>
        <v>0</v>
      </c>
      <c r="BB14" s="77">
        <f t="shared" si="14"/>
        <v>0</v>
      </c>
      <c r="BC14" s="82">
        <f>'MASTER_ ALL areas - No.seedling'!BB14</f>
        <v>0</v>
      </c>
      <c r="BD14" s="76">
        <f>'MASTER_ ALL areas - No.seedling'!BC14</f>
        <v>0</v>
      </c>
      <c r="BE14" s="77">
        <f t="shared" si="15"/>
        <v>0</v>
      </c>
      <c r="BF14" s="82">
        <f>'MASTER_ ALL areas - No.seedling'!BE14</f>
        <v>0</v>
      </c>
      <c r="BG14" s="77">
        <f t="shared" si="16"/>
        <v>0</v>
      </c>
      <c r="BH14" s="82">
        <f>'MASTER_ ALL areas - No.seedling'!BG14</f>
        <v>0</v>
      </c>
      <c r="BI14" s="76">
        <f>'MASTER_ ALL areas - No.seedling'!BH14</f>
        <v>0</v>
      </c>
      <c r="BJ14" s="77">
        <f t="shared" si="17"/>
        <v>0</v>
      </c>
      <c r="BK14" s="82">
        <f>'MASTER_ ALL areas - No.seedling'!BJ14</f>
        <v>0</v>
      </c>
      <c r="BL14" s="77">
        <f t="shared" si="18"/>
        <v>0</v>
      </c>
      <c r="BM14" s="82">
        <f>'MASTER_ ALL areas - No.seedling'!BL14</f>
        <v>40</v>
      </c>
      <c r="BN14" s="76">
        <f>'MASTER_ ALL areas - No.seedling'!BM14</f>
        <v>0</v>
      </c>
      <c r="BO14" s="77">
        <f t="shared" si="19"/>
        <v>0</v>
      </c>
      <c r="BP14" s="82">
        <f>'MASTER_ ALL areas - No.seedling'!BO14</f>
        <v>0</v>
      </c>
      <c r="BQ14" s="77">
        <f t="shared" si="20"/>
        <v>0</v>
      </c>
      <c r="BR14" s="82">
        <f>'MASTER_ ALL areas - No.seedling'!BQ14</f>
        <v>0</v>
      </c>
      <c r="BS14" s="76">
        <f>'MASTER_ ALL areas - No.seedling'!BR14</f>
        <v>0</v>
      </c>
      <c r="BT14" s="77">
        <f t="shared" si="21"/>
        <v>0</v>
      </c>
      <c r="BU14" s="82">
        <f>'MASTER_ ALL areas - No.seedling'!BT14</f>
        <v>0</v>
      </c>
      <c r="BV14" s="77">
        <f t="shared" si="22"/>
        <v>0</v>
      </c>
      <c r="BW14" s="82">
        <f>'MASTER_ ALL areas - No.seedling'!BV14</f>
        <v>0</v>
      </c>
      <c r="BX14" s="76">
        <f>'MASTER_ ALL areas - No.seedling'!BW14</f>
        <v>0</v>
      </c>
      <c r="BY14" s="77">
        <f t="shared" si="23"/>
        <v>0</v>
      </c>
      <c r="BZ14" s="82">
        <f>'MASTER_ ALL areas - No.seedling'!BY14</f>
        <v>0</v>
      </c>
      <c r="CA14" s="81">
        <f t="shared" si="24"/>
        <v>0</v>
      </c>
      <c r="CB14" s="429"/>
      <c r="CC14" s="113">
        <f>'MASTER_ ALL areas - No.seedling'!CB14</f>
        <v>0</v>
      </c>
      <c r="CD14" s="76">
        <f>'MASTER_ ALL areas - No.seedling'!CC14</f>
        <v>0</v>
      </c>
      <c r="CE14" s="80">
        <f t="shared" si="25"/>
        <v>0</v>
      </c>
      <c r="CF14" s="76">
        <f>'MASTER_ ALL areas - No.seedling'!CE14</f>
        <v>0</v>
      </c>
      <c r="CG14" s="81">
        <f t="shared" si="26"/>
        <v>0</v>
      </c>
      <c r="CH14" s="113">
        <f>'MASTER_ ALL areas - No.seedling'!CG14</f>
        <v>0</v>
      </c>
      <c r="CI14" s="76">
        <f>'MASTER_ ALL areas - No.seedling'!CH14</f>
        <v>0</v>
      </c>
      <c r="CJ14" s="80">
        <f t="shared" si="27"/>
        <v>0</v>
      </c>
      <c r="CK14" s="76">
        <f>'MASTER_ ALL areas - No.seedling'!CJ14</f>
        <v>0</v>
      </c>
      <c r="CL14" s="81">
        <f t="shared" si="28"/>
        <v>0</v>
      </c>
      <c r="CM14" s="75">
        <f>'MASTER_ ALL areas - No.seedling'!CL14</f>
        <v>40</v>
      </c>
      <c r="CN14" s="76">
        <f>'MASTER_ ALL areas - No.seedling'!CM14</f>
        <v>0</v>
      </c>
      <c r="CO14" s="80">
        <f t="shared" si="29"/>
        <v>0</v>
      </c>
      <c r="CP14" s="76">
        <f>'MASTER_ ALL areas - No.seedling'!CO14</f>
        <v>0</v>
      </c>
      <c r="CQ14" s="81">
        <f t="shared" si="30"/>
        <v>0</v>
      </c>
      <c r="CR14" s="113">
        <f>'MASTER_ ALL areas - No.seedling'!CQ14</f>
        <v>0</v>
      </c>
      <c r="CS14" s="76">
        <f>'MASTER_ ALL areas - No.seedling'!CR14</f>
        <v>0</v>
      </c>
      <c r="CT14" s="80">
        <f t="shared" si="31"/>
        <v>0</v>
      </c>
      <c r="CU14" s="76">
        <f>'MASTER_ ALL areas - No.seedling'!CT14</f>
        <v>0</v>
      </c>
      <c r="CV14" s="81">
        <f t="shared" si="32"/>
        <v>0</v>
      </c>
      <c r="CW14" s="75">
        <f>'MASTER_ ALL areas - No.seedling'!CV14</f>
        <v>20</v>
      </c>
      <c r="CX14" s="76">
        <f>'MASTER_ ALL areas - No.seedling'!CW14</f>
        <v>0</v>
      </c>
      <c r="CY14" s="80">
        <f t="shared" si="33"/>
        <v>0</v>
      </c>
      <c r="CZ14" s="76">
        <f>'MASTER_ ALL areas - No.seedling'!CY14</f>
        <v>0</v>
      </c>
      <c r="DA14" s="81">
        <f t="shared" si="34"/>
        <v>0</v>
      </c>
      <c r="DB14" s="113">
        <f>'MASTER_ ALL areas - No.seedling'!DA14</f>
        <v>0</v>
      </c>
      <c r="DC14" s="76">
        <f>'MASTER_ ALL areas - No.seedling'!DB14</f>
        <v>0</v>
      </c>
      <c r="DD14" s="80">
        <f t="shared" si="35"/>
        <v>0</v>
      </c>
      <c r="DE14" s="76">
        <f>'MASTER_ ALL areas - No.seedling'!DD14</f>
        <v>0</v>
      </c>
      <c r="DF14" s="81">
        <f t="shared" si="36"/>
        <v>0</v>
      </c>
      <c r="DG14" s="75">
        <f>'MASTER_ ALL areas - No.seedling'!DF14</f>
        <v>20</v>
      </c>
      <c r="DH14" s="76">
        <f>'MASTER_ ALL areas - No.seedling'!DG14</f>
        <v>0</v>
      </c>
      <c r="DI14" s="80">
        <f t="shared" si="37"/>
        <v>0</v>
      </c>
      <c r="DJ14" s="76">
        <f>'MASTER_ ALL areas - No.seedling'!DI14</f>
        <v>0</v>
      </c>
      <c r="DK14" s="81">
        <f t="shared" si="38"/>
        <v>0</v>
      </c>
      <c r="DL14" s="75">
        <f>'MASTER_ ALL areas - No.seedling'!DK14</f>
        <v>40</v>
      </c>
      <c r="DM14" s="76">
        <f>'MASTER_ ALL areas - No.seedling'!DL14</f>
        <v>0</v>
      </c>
      <c r="DN14" s="80">
        <f t="shared" si="39"/>
        <v>0</v>
      </c>
      <c r="DO14" s="76">
        <f>'MASTER_ ALL areas - No.seedling'!DN14</f>
        <v>0</v>
      </c>
      <c r="DP14" s="81">
        <f t="shared" si="40"/>
        <v>0</v>
      </c>
      <c r="DQ14" s="113">
        <f>'MASTER_ ALL areas - No.seedling'!DP14</f>
        <v>0</v>
      </c>
      <c r="DR14" s="76">
        <f>'MASTER_ ALL areas - No.seedling'!DQ14</f>
        <v>0</v>
      </c>
      <c r="DS14" s="80">
        <f t="shared" si="41"/>
        <v>0</v>
      </c>
      <c r="DT14" s="76">
        <f>'MASTER_ ALL areas - No.seedling'!DS14</f>
        <v>0</v>
      </c>
      <c r="DU14" s="81">
        <f t="shared" si="42"/>
        <v>0</v>
      </c>
      <c r="DV14" s="113">
        <f>'MASTER_ ALL areas - No.seedling'!DU14</f>
        <v>0</v>
      </c>
      <c r="DW14" s="76">
        <f>'MASTER_ ALL areas - No.seedling'!DV14</f>
        <v>0</v>
      </c>
      <c r="DX14" s="80">
        <f t="shared" si="43"/>
        <v>0</v>
      </c>
      <c r="DY14" s="76">
        <f>'MASTER_ ALL areas - No.seedling'!DX14</f>
        <v>0</v>
      </c>
      <c r="DZ14" s="81">
        <f t="shared" si="44"/>
        <v>0</v>
      </c>
      <c r="EA14" s="113">
        <f>'MASTER_ ALL areas - No.seedling'!DZ14</f>
        <v>0</v>
      </c>
      <c r="EB14" s="76">
        <f>'MASTER_ ALL areas - No.seedling'!EA14</f>
        <v>0</v>
      </c>
      <c r="EC14" s="80">
        <f t="shared" si="45"/>
        <v>0</v>
      </c>
      <c r="ED14" s="76">
        <f>'MASTER_ ALL areas - No.seedling'!EC14</f>
        <v>0</v>
      </c>
      <c r="EE14" s="81">
        <f t="shared" si="46"/>
        <v>0</v>
      </c>
      <c r="EF14" s="113">
        <f>'MASTER_ ALL areas - No.seedling'!EE14</f>
        <v>0</v>
      </c>
      <c r="EG14" s="76">
        <f>'MASTER_ ALL areas - No.seedling'!EF14</f>
        <v>0</v>
      </c>
      <c r="EH14" s="80">
        <f t="shared" si="47"/>
        <v>0</v>
      </c>
      <c r="EI14" s="76">
        <f>'MASTER_ ALL areas - No.seedling'!EH14</f>
        <v>0</v>
      </c>
      <c r="EJ14" s="81">
        <f t="shared" si="48"/>
        <v>0</v>
      </c>
      <c r="EK14" s="113">
        <f>'MASTER_ ALL areas - No.seedling'!EJ14</f>
        <v>0</v>
      </c>
      <c r="EL14" s="76">
        <f>'MASTER_ ALL areas - No.seedling'!EK14</f>
        <v>0</v>
      </c>
      <c r="EM14" s="80">
        <f t="shared" si="49"/>
        <v>0</v>
      </c>
      <c r="EN14" s="76">
        <f>'MASTER_ ALL areas - No.seedling'!EM14</f>
        <v>0</v>
      </c>
      <c r="EO14" s="81">
        <f t="shared" si="50"/>
        <v>0</v>
      </c>
      <c r="EP14" s="113">
        <f>'MASTER_ ALL areas - No.seedling'!EO14</f>
        <v>0</v>
      </c>
      <c r="EQ14" s="76">
        <f>'MASTER_ ALL areas - No.seedling'!EP14</f>
        <v>0</v>
      </c>
      <c r="ER14" s="80">
        <f t="shared" si="51"/>
        <v>0</v>
      </c>
      <c r="ES14" s="76">
        <f>'MASTER_ ALL areas - No.seedling'!ER14</f>
        <v>0</v>
      </c>
      <c r="ET14" s="81">
        <f t="shared" si="52"/>
        <v>0</v>
      </c>
      <c r="EU14" s="113">
        <f>'MASTER_ ALL areas - No.seedling'!ET14</f>
        <v>0</v>
      </c>
      <c r="EV14" s="76">
        <f>'MASTER_ ALL areas - No.seedling'!EU14</f>
        <v>0</v>
      </c>
      <c r="EW14" s="80">
        <f t="shared" si="53"/>
        <v>0</v>
      </c>
      <c r="EX14" s="76">
        <f>'MASTER_ ALL areas - No.seedling'!EW14</f>
        <v>0</v>
      </c>
      <c r="EY14" s="81">
        <f t="shared" si="54"/>
        <v>0</v>
      </c>
      <c r="EZ14" s="113">
        <f>'MASTER_ ALL areas - No.seedling'!EY14</f>
        <v>0</v>
      </c>
      <c r="FA14" s="76">
        <f>'MASTER_ ALL areas - No.seedling'!EZ14</f>
        <v>0</v>
      </c>
      <c r="FB14" s="80">
        <f t="shared" si="55"/>
        <v>0</v>
      </c>
      <c r="FC14" s="76">
        <f>'MASTER_ ALL areas - No.seedling'!FB14</f>
        <v>0</v>
      </c>
      <c r="FD14" s="81">
        <f t="shared" si="56"/>
        <v>0</v>
      </c>
      <c r="FE14" s="113">
        <f>'MASTER_ ALL areas - No.seedling'!FD14</f>
        <v>0</v>
      </c>
      <c r="FF14" s="76">
        <f>'MASTER_ ALL areas - No.seedling'!FE14</f>
        <v>0</v>
      </c>
      <c r="FG14" s="80">
        <f t="shared" si="57"/>
        <v>0</v>
      </c>
      <c r="FH14" s="76">
        <f>'MASTER_ ALL areas - No.seedling'!FG14</f>
        <v>0</v>
      </c>
      <c r="FI14" s="81">
        <f t="shared" si="58"/>
        <v>0</v>
      </c>
      <c r="FJ14" s="113">
        <f>'MASTER_ ALL areas - No.seedling'!FI14</f>
        <v>0</v>
      </c>
      <c r="FK14" s="76">
        <f>'MASTER_ ALL areas - No.seedling'!FJ14</f>
        <v>0</v>
      </c>
      <c r="FL14" s="80">
        <f t="shared" si="59"/>
        <v>0</v>
      </c>
      <c r="FM14" s="76">
        <f>'MASTER_ ALL areas - No.seedling'!FL14</f>
        <v>0</v>
      </c>
      <c r="FN14" s="81">
        <f t="shared" si="60"/>
        <v>0</v>
      </c>
      <c r="FO14" s="113">
        <f>'MASTER_ ALL areas - No.seedling'!FN14</f>
        <v>0</v>
      </c>
      <c r="FP14" s="76">
        <f>'MASTER_ ALL areas - No.seedling'!FO14</f>
        <v>0</v>
      </c>
      <c r="FQ14" s="80">
        <f t="shared" si="61"/>
        <v>0</v>
      </c>
      <c r="FR14" s="76">
        <f>'MASTER_ ALL areas - No.seedling'!FQ14</f>
        <v>0</v>
      </c>
      <c r="FS14" s="81">
        <f t="shared" si="62"/>
        <v>0</v>
      </c>
      <c r="FT14" s="113">
        <f>'MASTER_ ALL areas - No.seedling'!FS14</f>
        <v>0</v>
      </c>
      <c r="FU14" s="76">
        <f>'MASTER_ ALL areas - No.seedling'!FT14</f>
        <v>0</v>
      </c>
      <c r="FV14" s="80">
        <f t="shared" si="63"/>
        <v>0</v>
      </c>
      <c r="FW14" s="76">
        <f>'MASTER_ ALL areas - No.seedling'!FV14</f>
        <v>0</v>
      </c>
      <c r="FX14" s="81">
        <f t="shared" si="64"/>
        <v>0</v>
      </c>
      <c r="FY14" s="113">
        <f>'MASTER_ ALL areas - No.seedling'!FX14</f>
        <v>0</v>
      </c>
      <c r="FZ14" s="76">
        <f>'MASTER_ ALL areas - No.seedling'!FY14</f>
        <v>0</v>
      </c>
      <c r="GA14" s="80">
        <f t="shared" si="65"/>
        <v>0</v>
      </c>
      <c r="GB14" s="76">
        <f>'MASTER_ ALL areas - No.seedling'!GA14</f>
        <v>0</v>
      </c>
      <c r="GC14" s="81">
        <f t="shared" si="66"/>
        <v>0</v>
      </c>
      <c r="GD14" s="113">
        <f>'MASTER_ ALL areas - No.seedling'!GC14</f>
        <v>0</v>
      </c>
      <c r="GE14" s="76">
        <f>'MASTER_ ALL areas - No.seedling'!GD14</f>
        <v>0</v>
      </c>
      <c r="GF14" s="80">
        <f t="shared" si="67"/>
        <v>0</v>
      </c>
      <c r="GG14" s="76">
        <f>'MASTER_ ALL areas - No.seedling'!GF14</f>
        <v>0</v>
      </c>
      <c r="GH14" s="81">
        <f t="shared" si="68"/>
        <v>0</v>
      </c>
      <c r="GI14" s="75">
        <f>'MASTER_ ALL areas - No.seedling'!GH14</f>
        <v>40</v>
      </c>
      <c r="GJ14" s="76">
        <f>'MASTER_ ALL areas - No.seedling'!GI14</f>
        <v>0</v>
      </c>
      <c r="GK14" s="80">
        <f t="shared" si="69"/>
        <v>0</v>
      </c>
      <c r="GL14" s="76">
        <f>'MASTER_ ALL areas - No.seedling'!GK14</f>
        <v>0</v>
      </c>
      <c r="GM14" s="81">
        <f t="shared" si="70"/>
        <v>0</v>
      </c>
      <c r="GN14" s="113">
        <f>'MASTER_ ALL areas - No.seedling'!GM14</f>
        <v>0</v>
      </c>
      <c r="GO14" s="76">
        <f>'MASTER_ ALL areas - No.seedling'!GN14</f>
        <v>0</v>
      </c>
      <c r="GP14" s="80">
        <f t="shared" si="71"/>
        <v>0</v>
      </c>
      <c r="GQ14" s="76">
        <f>'MASTER_ ALL areas - No.seedling'!GP14</f>
        <v>0</v>
      </c>
      <c r="GR14" s="81">
        <f t="shared" si="72"/>
        <v>0</v>
      </c>
      <c r="GS14" s="113">
        <f>'MASTER_ ALL areas - No.seedling'!GR14</f>
        <v>0</v>
      </c>
      <c r="GT14" s="76">
        <f>'MASTER_ ALL areas - No.seedling'!GS14</f>
        <v>0</v>
      </c>
      <c r="GU14" s="80">
        <f t="shared" si="73"/>
        <v>0</v>
      </c>
      <c r="GV14" s="76">
        <f>'MASTER_ ALL areas - No.seedling'!GU14</f>
        <v>0</v>
      </c>
      <c r="GW14" s="81">
        <f t="shared" si="74"/>
        <v>0</v>
      </c>
      <c r="GX14" s="113">
        <f>'MASTER_ ALL areas - No.seedling'!GW14</f>
        <v>0</v>
      </c>
      <c r="GY14" s="76">
        <f>'MASTER_ ALL areas - No.seedling'!GX14</f>
        <v>0</v>
      </c>
      <c r="GZ14" s="80">
        <f t="shared" si="75"/>
        <v>0</v>
      </c>
      <c r="HA14" s="76">
        <f>'MASTER_ ALL areas - No.seedling'!GZ14</f>
        <v>0</v>
      </c>
      <c r="HB14" s="81">
        <f t="shared" si="76"/>
        <v>0</v>
      </c>
      <c r="HC14" s="113">
        <f>'MASTER_ ALL areas - No.seedling'!HB14</f>
        <v>0</v>
      </c>
      <c r="HD14" s="76">
        <f>'MASTER_ ALL areas - No.seedling'!HC14</f>
        <v>0</v>
      </c>
      <c r="HE14" s="80">
        <f t="shared" si="77"/>
        <v>0</v>
      </c>
      <c r="HF14" s="76">
        <f>'MASTER_ ALL areas - No.seedling'!HE14</f>
        <v>0</v>
      </c>
      <c r="HG14" s="81">
        <f t="shared" si="78"/>
        <v>0</v>
      </c>
      <c r="HH14" s="113">
        <f>'MASTER_ ALL areas - No.seedling'!HG14</f>
        <v>0</v>
      </c>
      <c r="HI14" s="76">
        <f>'MASTER_ ALL areas - No.seedling'!HH14</f>
        <v>0</v>
      </c>
      <c r="HJ14" s="80">
        <f t="shared" si="79"/>
        <v>0</v>
      </c>
      <c r="HK14" s="76">
        <f>'MASTER_ ALL areas - No.seedling'!HJ14</f>
        <v>0</v>
      </c>
      <c r="HL14" s="81">
        <f t="shared" si="80"/>
        <v>0</v>
      </c>
      <c r="HM14" s="113">
        <f>'MASTER_ ALL areas - No.seedling'!HL14</f>
        <v>0</v>
      </c>
      <c r="HN14" s="76">
        <f>'MASTER_ ALL areas - No.seedling'!HM14</f>
        <v>0</v>
      </c>
      <c r="HO14" s="80">
        <f t="shared" si="81"/>
        <v>0</v>
      </c>
      <c r="HP14" s="76">
        <f>'MASTER_ ALL areas - No.seedling'!HO14</f>
        <v>0</v>
      </c>
      <c r="HQ14" s="81">
        <f t="shared" si="82"/>
        <v>0</v>
      </c>
      <c r="HR14" s="113">
        <f>'MASTER_ ALL areas - No.seedling'!HQ14</f>
        <v>0</v>
      </c>
      <c r="HS14" s="76">
        <f>'MASTER_ ALL areas - No.seedling'!HR14</f>
        <v>0</v>
      </c>
      <c r="HT14" s="80">
        <f t="shared" si="83"/>
        <v>0</v>
      </c>
      <c r="HU14" s="76">
        <f>'MASTER_ ALL areas - No.seedling'!HT14</f>
        <v>0</v>
      </c>
      <c r="HV14" s="81">
        <f t="shared" si="84"/>
        <v>0</v>
      </c>
      <c r="HW14" s="113">
        <f>'MASTER_ ALL areas - No.seedling'!HV14</f>
        <v>0</v>
      </c>
      <c r="HX14" s="76">
        <f>'MASTER_ ALL areas - No.seedling'!HW14</f>
        <v>0</v>
      </c>
      <c r="HY14" s="80">
        <f t="shared" si="85"/>
        <v>0</v>
      </c>
      <c r="HZ14" s="76">
        <f>'MASTER_ ALL areas - No.seedling'!HY14</f>
        <v>0</v>
      </c>
      <c r="IA14" s="81">
        <f t="shared" si="86"/>
        <v>0</v>
      </c>
      <c r="IB14" s="113">
        <f>'MASTER_ ALL areas - No.seedling'!IA14</f>
        <v>0</v>
      </c>
      <c r="IC14" s="76">
        <f>'MASTER_ ALL areas - No.seedling'!IB14</f>
        <v>0</v>
      </c>
      <c r="ID14" s="80">
        <f t="shared" si="87"/>
        <v>0</v>
      </c>
      <c r="IE14" s="76">
        <f>'MASTER_ ALL areas - No.seedling'!ID14</f>
        <v>0</v>
      </c>
      <c r="IF14" s="85">
        <f t="shared" si="88"/>
        <v>0</v>
      </c>
      <c r="IG14" s="86" t="s">
        <v>117</v>
      </c>
      <c r="IH14" s="121" t="s">
        <v>118</v>
      </c>
    </row>
    <row r="15" spans="2:242" ht="33" customHeight="1" x14ac:dyDescent="0.25">
      <c r="B15" s="420">
        <v>11</v>
      </c>
      <c r="C15" s="421" t="s">
        <v>119</v>
      </c>
      <c r="D15" s="422">
        <v>215709</v>
      </c>
      <c r="E15" s="423">
        <v>930793</v>
      </c>
      <c r="F15" s="424" t="s">
        <v>89</v>
      </c>
      <c r="G15" s="88" t="s">
        <v>120</v>
      </c>
      <c r="H15" s="459">
        <f>'MASTER_ ALL areas - No.seedling'!G15</f>
        <v>6</v>
      </c>
      <c r="I15" s="70">
        <f>'MASTER_ ALL areas - No.seedling'!H15</f>
        <v>0.35</v>
      </c>
      <c r="J15" s="71">
        <f>'MASTER_ ALL areas - No.seedling'!I15</f>
        <v>29</v>
      </c>
      <c r="K15" s="72">
        <f>'MASTER_ ALL areas - No.seedling'!J15</f>
        <v>47</v>
      </c>
      <c r="L15" s="73">
        <f t="shared" si="0"/>
        <v>940</v>
      </c>
      <c r="M15" s="74">
        <f>'MASTER_ ALL areas - No.seedling'!L15</f>
        <v>940</v>
      </c>
      <c r="N15" s="113">
        <f>'MASTER_ ALL areas - No.seedling'!M15</f>
        <v>1</v>
      </c>
      <c r="O15" s="114">
        <f>'MASTER_ ALL areas - No.seedling'!N15</f>
        <v>3</v>
      </c>
      <c r="P15" s="80">
        <f>'MASTER_ ALL areas - No.seedling'!O15</f>
        <v>2.1276595744680851E-2</v>
      </c>
      <c r="Q15" s="81">
        <f>'MASTER_ ALL areas - No.seedling'!P15</f>
        <v>6.3829787234042548E-2</v>
      </c>
      <c r="R15" s="462"/>
      <c r="S15" s="617">
        <f>'MASTER_ ALL areas - No.seedling'!R15</f>
        <v>840</v>
      </c>
      <c r="T15" s="76">
        <f>'MASTER_ ALL areas - No.seedling'!S15</f>
        <v>0</v>
      </c>
      <c r="U15" s="77">
        <f t="shared" si="1"/>
        <v>0</v>
      </c>
      <c r="V15" s="82">
        <f>'MASTER_ ALL areas - No.seedling'!U15</f>
        <v>2</v>
      </c>
      <c r="W15" s="80">
        <f t="shared" si="2"/>
        <v>4.7619047619047616E-2</v>
      </c>
      <c r="X15" s="619">
        <f>'MASTER_ ALL areas - No.seedling'!W15</f>
        <v>20</v>
      </c>
      <c r="Y15" s="82">
        <f>'MASTER_ ALL areas - No.seedling'!X15</f>
        <v>1</v>
      </c>
      <c r="Z15" s="77">
        <f t="shared" si="3"/>
        <v>1</v>
      </c>
      <c r="AA15" s="82">
        <f>'MASTER_ ALL areas - No.seedling'!Z15</f>
        <v>1</v>
      </c>
      <c r="AB15" s="80">
        <f t="shared" si="4"/>
        <v>1</v>
      </c>
      <c r="AC15" s="76">
        <f>'MASTER_ ALL areas - No.seedling'!AB15</f>
        <v>60</v>
      </c>
      <c r="AD15" s="76">
        <f>'MASTER_ ALL areas - No.seedling'!AC15</f>
        <v>0</v>
      </c>
      <c r="AE15" s="77">
        <f t="shared" si="5"/>
        <v>0</v>
      </c>
      <c r="AF15" s="82">
        <f>'MASTER_ ALL areas - No.seedling'!AE15</f>
        <v>0</v>
      </c>
      <c r="AG15" s="80">
        <f t="shared" si="6"/>
        <v>0</v>
      </c>
      <c r="AH15" s="76">
        <f>'MASTER_ ALL areas - No.seedling'!AG15</f>
        <v>20</v>
      </c>
      <c r="AI15" s="76">
        <f>'MASTER_ ALL areas - No.seedling'!AH15</f>
        <v>0</v>
      </c>
      <c r="AJ15" s="77">
        <f t="shared" si="7"/>
        <v>0</v>
      </c>
      <c r="AK15" s="82">
        <f>'MASTER_ ALL areas - No.seedling'!AJ15</f>
        <v>0</v>
      </c>
      <c r="AL15" s="81">
        <f t="shared" si="8"/>
        <v>0</v>
      </c>
      <c r="AM15" s="462"/>
      <c r="AN15" s="617">
        <f>'MASTER_ ALL areas - No.seedling'!AM15</f>
        <v>60</v>
      </c>
      <c r="AO15" s="76">
        <f>'MASTER_ ALL areas - No.seedling'!AN15</f>
        <v>0</v>
      </c>
      <c r="AP15" s="77">
        <f t="shared" si="9"/>
        <v>0</v>
      </c>
      <c r="AQ15" s="82">
        <f>'MASTER_ ALL areas - No.seedling'!AP15</f>
        <v>0</v>
      </c>
      <c r="AR15" s="77">
        <f t="shared" si="10"/>
        <v>0</v>
      </c>
      <c r="AS15" s="82">
        <f>'MASTER_ ALL areas - No.seedling'!AR15</f>
        <v>860</v>
      </c>
      <c r="AT15" s="76">
        <f>'MASTER_ ALL areas - No.seedling'!AS15</f>
        <v>0</v>
      </c>
      <c r="AU15" s="77">
        <f t="shared" si="11"/>
        <v>0</v>
      </c>
      <c r="AV15" s="82">
        <f>'MASTER_ ALL areas - No.seedling'!AU15</f>
        <v>2</v>
      </c>
      <c r="AW15" s="77">
        <f t="shared" si="12"/>
        <v>4.6511627906976744E-2</v>
      </c>
      <c r="AX15" s="71">
        <f>'MASTER_ ALL areas - No.seedling'!AW15</f>
        <v>0</v>
      </c>
      <c r="AY15" s="82">
        <f>'MASTER_ ALL areas - No.seedling'!AX15</f>
        <v>0</v>
      </c>
      <c r="AZ15" s="77">
        <f t="shared" si="13"/>
        <v>0</v>
      </c>
      <c r="BA15" s="82">
        <f>'MASTER_ ALL areas - No.seedling'!AZ15</f>
        <v>0</v>
      </c>
      <c r="BB15" s="77">
        <f t="shared" si="14"/>
        <v>0</v>
      </c>
      <c r="BC15" s="82">
        <f>'MASTER_ ALL areas - No.seedling'!BB15</f>
        <v>20</v>
      </c>
      <c r="BD15" s="76">
        <f>'MASTER_ ALL areas - No.seedling'!BC15</f>
        <v>1</v>
      </c>
      <c r="BE15" s="77">
        <f t="shared" si="15"/>
        <v>1</v>
      </c>
      <c r="BF15" s="82">
        <f>'MASTER_ ALL areas - No.seedling'!BE15</f>
        <v>1</v>
      </c>
      <c r="BG15" s="77">
        <f t="shared" si="16"/>
        <v>1</v>
      </c>
      <c r="BH15" s="82">
        <f>'MASTER_ ALL areas - No.seedling'!BG15</f>
        <v>0</v>
      </c>
      <c r="BI15" s="76">
        <f>'MASTER_ ALL areas - No.seedling'!BH15</f>
        <v>0</v>
      </c>
      <c r="BJ15" s="77">
        <f t="shared" si="17"/>
        <v>0</v>
      </c>
      <c r="BK15" s="82">
        <f>'MASTER_ ALL areas - No.seedling'!BJ15</f>
        <v>0</v>
      </c>
      <c r="BL15" s="77">
        <f t="shared" si="18"/>
        <v>0</v>
      </c>
      <c r="BM15" s="82">
        <f>'MASTER_ ALL areas - No.seedling'!BL15</f>
        <v>0</v>
      </c>
      <c r="BN15" s="76">
        <f>'MASTER_ ALL areas - No.seedling'!BM15</f>
        <v>0</v>
      </c>
      <c r="BO15" s="77">
        <f t="shared" si="19"/>
        <v>0</v>
      </c>
      <c r="BP15" s="82">
        <f>'MASTER_ ALL areas - No.seedling'!BO15</f>
        <v>0</v>
      </c>
      <c r="BQ15" s="77">
        <f t="shared" si="20"/>
        <v>0</v>
      </c>
      <c r="BR15" s="82">
        <f>'MASTER_ ALL areas - No.seedling'!BQ15</f>
        <v>0</v>
      </c>
      <c r="BS15" s="76">
        <f>'MASTER_ ALL areas - No.seedling'!BR15</f>
        <v>0</v>
      </c>
      <c r="BT15" s="77">
        <f t="shared" si="21"/>
        <v>0</v>
      </c>
      <c r="BU15" s="82">
        <f>'MASTER_ ALL areas - No.seedling'!BT15</f>
        <v>0</v>
      </c>
      <c r="BV15" s="77">
        <f t="shared" si="22"/>
        <v>0</v>
      </c>
      <c r="BW15" s="82">
        <f>'MASTER_ ALL areas - No.seedling'!BV15</f>
        <v>0</v>
      </c>
      <c r="BX15" s="76">
        <f>'MASTER_ ALL areas - No.seedling'!BW15</f>
        <v>0</v>
      </c>
      <c r="BY15" s="77">
        <f t="shared" si="23"/>
        <v>0</v>
      </c>
      <c r="BZ15" s="82">
        <f>'MASTER_ ALL areas - No.seedling'!BY15</f>
        <v>0</v>
      </c>
      <c r="CA15" s="81">
        <f t="shared" si="24"/>
        <v>0</v>
      </c>
      <c r="CB15" s="429"/>
      <c r="CC15" s="75">
        <f>'MASTER_ ALL areas - No.seedling'!CB15</f>
        <v>40</v>
      </c>
      <c r="CD15" s="76">
        <f>'MASTER_ ALL areas - No.seedling'!CC15</f>
        <v>0</v>
      </c>
      <c r="CE15" s="80">
        <f t="shared" si="25"/>
        <v>0</v>
      </c>
      <c r="CF15" s="76">
        <f>'MASTER_ ALL areas - No.seedling'!CE15</f>
        <v>0</v>
      </c>
      <c r="CG15" s="81">
        <f t="shared" si="26"/>
        <v>0</v>
      </c>
      <c r="CH15" s="113">
        <f>'MASTER_ ALL areas - No.seedling'!CG15</f>
        <v>0</v>
      </c>
      <c r="CI15" s="76">
        <f>'MASTER_ ALL areas - No.seedling'!CH15</f>
        <v>0</v>
      </c>
      <c r="CJ15" s="80">
        <f t="shared" si="27"/>
        <v>0</v>
      </c>
      <c r="CK15" s="76">
        <f>'MASTER_ ALL areas - No.seedling'!CJ15</f>
        <v>0</v>
      </c>
      <c r="CL15" s="81">
        <f t="shared" si="28"/>
        <v>0</v>
      </c>
      <c r="CM15" s="75">
        <f>'MASTER_ ALL areas - No.seedling'!CL15</f>
        <v>20</v>
      </c>
      <c r="CN15" s="76">
        <f>'MASTER_ ALL areas - No.seedling'!CM15</f>
        <v>0</v>
      </c>
      <c r="CO15" s="80">
        <f t="shared" si="29"/>
        <v>0</v>
      </c>
      <c r="CP15" s="76">
        <f>'MASTER_ ALL areas - No.seedling'!CO15</f>
        <v>0</v>
      </c>
      <c r="CQ15" s="81">
        <f t="shared" si="30"/>
        <v>0</v>
      </c>
      <c r="CR15" s="113">
        <f>'MASTER_ ALL areas - No.seedling'!CQ15</f>
        <v>0</v>
      </c>
      <c r="CS15" s="76">
        <f>'MASTER_ ALL areas - No.seedling'!CR15</f>
        <v>0</v>
      </c>
      <c r="CT15" s="80">
        <f t="shared" si="31"/>
        <v>0</v>
      </c>
      <c r="CU15" s="76">
        <f>'MASTER_ ALL areas - No.seedling'!CT15</f>
        <v>0</v>
      </c>
      <c r="CV15" s="81">
        <f t="shared" si="32"/>
        <v>0</v>
      </c>
      <c r="CW15" s="75">
        <f>'MASTER_ ALL areas - No.seedling'!CV15</f>
        <v>800</v>
      </c>
      <c r="CX15" s="76">
        <f>'MASTER_ ALL areas - No.seedling'!CW15</f>
        <v>0</v>
      </c>
      <c r="CY15" s="80">
        <f t="shared" si="33"/>
        <v>0</v>
      </c>
      <c r="CZ15" s="76">
        <f>'MASTER_ ALL areas - No.seedling'!CY15</f>
        <v>2</v>
      </c>
      <c r="DA15" s="81">
        <f t="shared" si="34"/>
        <v>0.05</v>
      </c>
      <c r="DB15" s="113">
        <f>'MASTER_ ALL areas - No.seedling'!DA15</f>
        <v>0</v>
      </c>
      <c r="DC15" s="76">
        <f>'MASTER_ ALL areas - No.seedling'!DB15</f>
        <v>0</v>
      </c>
      <c r="DD15" s="80">
        <f t="shared" si="35"/>
        <v>0</v>
      </c>
      <c r="DE15" s="76">
        <f>'MASTER_ ALL areas - No.seedling'!DD15</f>
        <v>0</v>
      </c>
      <c r="DF15" s="81">
        <f t="shared" si="36"/>
        <v>0</v>
      </c>
      <c r="DG15" s="75">
        <f>'MASTER_ ALL areas - No.seedling'!DF15</f>
        <v>40</v>
      </c>
      <c r="DH15" s="76">
        <f>'MASTER_ ALL areas - No.seedling'!DG15</f>
        <v>0</v>
      </c>
      <c r="DI15" s="80">
        <f t="shared" si="37"/>
        <v>0</v>
      </c>
      <c r="DJ15" s="76">
        <f>'MASTER_ ALL areas - No.seedling'!DI15</f>
        <v>0</v>
      </c>
      <c r="DK15" s="81">
        <f t="shared" si="38"/>
        <v>0</v>
      </c>
      <c r="DL15" s="75">
        <f>'MASTER_ ALL areas - No.seedling'!DK15</f>
        <v>20</v>
      </c>
      <c r="DM15" s="76">
        <f>'MASTER_ ALL areas - No.seedling'!DL15</f>
        <v>0</v>
      </c>
      <c r="DN15" s="80">
        <f t="shared" si="39"/>
        <v>0</v>
      </c>
      <c r="DO15" s="76">
        <f>'MASTER_ ALL areas - No.seedling'!DN15</f>
        <v>0</v>
      </c>
      <c r="DP15" s="81">
        <f t="shared" si="40"/>
        <v>0</v>
      </c>
      <c r="DQ15" s="113">
        <f>'MASTER_ ALL areas - No.seedling'!DP15</f>
        <v>0</v>
      </c>
      <c r="DR15" s="76">
        <f>'MASTER_ ALL areas - No.seedling'!DQ15</f>
        <v>0</v>
      </c>
      <c r="DS15" s="80">
        <f t="shared" si="41"/>
        <v>0</v>
      </c>
      <c r="DT15" s="76">
        <f>'MASTER_ ALL areas - No.seedling'!DS15</f>
        <v>0</v>
      </c>
      <c r="DU15" s="81">
        <f t="shared" si="42"/>
        <v>0</v>
      </c>
      <c r="DV15" s="113">
        <f>'MASTER_ ALL areas - No.seedling'!DU15</f>
        <v>0</v>
      </c>
      <c r="DW15" s="76">
        <f>'MASTER_ ALL areas - No.seedling'!DV15</f>
        <v>0</v>
      </c>
      <c r="DX15" s="80">
        <f t="shared" si="43"/>
        <v>0</v>
      </c>
      <c r="DY15" s="76">
        <f>'MASTER_ ALL areas - No.seedling'!DX15</f>
        <v>0</v>
      </c>
      <c r="DZ15" s="81">
        <f t="shared" si="44"/>
        <v>0</v>
      </c>
      <c r="EA15" s="113">
        <f>'MASTER_ ALL areas - No.seedling'!DZ15</f>
        <v>0</v>
      </c>
      <c r="EB15" s="76">
        <f>'MASTER_ ALL areas - No.seedling'!EA15</f>
        <v>0</v>
      </c>
      <c r="EC15" s="80">
        <f t="shared" si="45"/>
        <v>0</v>
      </c>
      <c r="ED15" s="76">
        <f>'MASTER_ ALL areas - No.seedling'!EC15</f>
        <v>0</v>
      </c>
      <c r="EE15" s="81">
        <f t="shared" si="46"/>
        <v>0</v>
      </c>
      <c r="EF15" s="113">
        <f>'MASTER_ ALL areas - No.seedling'!EE15</f>
        <v>0</v>
      </c>
      <c r="EG15" s="76">
        <f>'MASTER_ ALL areas - No.seedling'!EF15</f>
        <v>0</v>
      </c>
      <c r="EH15" s="80">
        <f t="shared" si="47"/>
        <v>0</v>
      </c>
      <c r="EI15" s="76">
        <f>'MASTER_ ALL areas - No.seedling'!EH15</f>
        <v>0</v>
      </c>
      <c r="EJ15" s="81">
        <f t="shared" si="48"/>
        <v>0</v>
      </c>
      <c r="EK15" s="113">
        <f>'MASTER_ ALL areas - No.seedling'!EJ15</f>
        <v>0</v>
      </c>
      <c r="EL15" s="76">
        <f>'MASTER_ ALL areas - No.seedling'!EK15</f>
        <v>0</v>
      </c>
      <c r="EM15" s="80">
        <f t="shared" si="49"/>
        <v>0</v>
      </c>
      <c r="EN15" s="76">
        <f>'MASTER_ ALL areas - No.seedling'!EM15</f>
        <v>0</v>
      </c>
      <c r="EO15" s="81">
        <f t="shared" si="50"/>
        <v>0</v>
      </c>
      <c r="EP15" s="75">
        <f>'MASTER_ ALL areas - No.seedling'!EO15</f>
        <v>20</v>
      </c>
      <c r="EQ15" s="76">
        <f>'MASTER_ ALL areas - No.seedling'!EP15</f>
        <v>1</v>
      </c>
      <c r="ER15" s="80">
        <f t="shared" si="51"/>
        <v>1</v>
      </c>
      <c r="ES15" s="76">
        <f>'MASTER_ ALL areas - No.seedling'!ER15</f>
        <v>1</v>
      </c>
      <c r="ET15" s="81">
        <f t="shared" si="52"/>
        <v>1</v>
      </c>
      <c r="EU15" s="113">
        <f>'MASTER_ ALL areas - No.seedling'!ET15</f>
        <v>0</v>
      </c>
      <c r="EV15" s="76">
        <f>'MASTER_ ALL areas - No.seedling'!EU15</f>
        <v>0</v>
      </c>
      <c r="EW15" s="80">
        <f t="shared" si="53"/>
        <v>0</v>
      </c>
      <c r="EX15" s="76">
        <f>'MASTER_ ALL areas - No.seedling'!EW15</f>
        <v>0</v>
      </c>
      <c r="EY15" s="81">
        <f t="shared" si="54"/>
        <v>0</v>
      </c>
      <c r="EZ15" s="113">
        <f>'MASTER_ ALL areas - No.seedling'!EY15</f>
        <v>0</v>
      </c>
      <c r="FA15" s="76">
        <f>'MASTER_ ALL areas - No.seedling'!EZ15</f>
        <v>0</v>
      </c>
      <c r="FB15" s="80">
        <f t="shared" si="55"/>
        <v>0</v>
      </c>
      <c r="FC15" s="76">
        <f>'MASTER_ ALL areas - No.seedling'!FB15</f>
        <v>0</v>
      </c>
      <c r="FD15" s="81">
        <f t="shared" si="56"/>
        <v>0</v>
      </c>
      <c r="FE15" s="113">
        <f>'MASTER_ ALL areas - No.seedling'!FD15</f>
        <v>0</v>
      </c>
      <c r="FF15" s="76">
        <f>'MASTER_ ALL areas - No.seedling'!FE15</f>
        <v>0</v>
      </c>
      <c r="FG15" s="80">
        <f t="shared" si="57"/>
        <v>0</v>
      </c>
      <c r="FH15" s="76">
        <f>'MASTER_ ALL areas - No.seedling'!FG15</f>
        <v>0</v>
      </c>
      <c r="FI15" s="81">
        <f t="shared" si="58"/>
        <v>0</v>
      </c>
      <c r="FJ15" s="113">
        <f>'MASTER_ ALL areas - No.seedling'!FI15</f>
        <v>0</v>
      </c>
      <c r="FK15" s="76">
        <f>'MASTER_ ALL areas - No.seedling'!FJ15</f>
        <v>0</v>
      </c>
      <c r="FL15" s="80">
        <f t="shared" si="59"/>
        <v>0</v>
      </c>
      <c r="FM15" s="76">
        <f>'MASTER_ ALL areas - No.seedling'!FL15</f>
        <v>0</v>
      </c>
      <c r="FN15" s="81">
        <f t="shared" si="60"/>
        <v>0</v>
      </c>
      <c r="FO15" s="113">
        <f>'MASTER_ ALL areas - No.seedling'!FN15</f>
        <v>0</v>
      </c>
      <c r="FP15" s="76">
        <f>'MASTER_ ALL areas - No.seedling'!FO15</f>
        <v>0</v>
      </c>
      <c r="FQ15" s="80">
        <f t="shared" si="61"/>
        <v>0</v>
      </c>
      <c r="FR15" s="76">
        <f>'MASTER_ ALL areas - No.seedling'!FQ15</f>
        <v>0</v>
      </c>
      <c r="FS15" s="81">
        <f t="shared" si="62"/>
        <v>0</v>
      </c>
      <c r="FT15" s="113">
        <f>'MASTER_ ALL areas - No.seedling'!FS15</f>
        <v>0</v>
      </c>
      <c r="FU15" s="76">
        <f>'MASTER_ ALL areas - No.seedling'!FT15</f>
        <v>0</v>
      </c>
      <c r="FV15" s="80">
        <f t="shared" si="63"/>
        <v>0</v>
      </c>
      <c r="FW15" s="76">
        <f>'MASTER_ ALL areas - No.seedling'!FV15</f>
        <v>0</v>
      </c>
      <c r="FX15" s="81">
        <f t="shared" si="64"/>
        <v>0</v>
      </c>
      <c r="FY15" s="113">
        <f>'MASTER_ ALL areas - No.seedling'!FX15</f>
        <v>0</v>
      </c>
      <c r="FZ15" s="76">
        <f>'MASTER_ ALL areas - No.seedling'!FY15</f>
        <v>0</v>
      </c>
      <c r="GA15" s="80">
        <f t="shared" si="65"/>
        <v>0</v>
      </c>
      <c r="GB15" s="76">
        <f>'MASTER_ ALL areas - No.seedling'!GA15</f>
        <v>0</v>
      </c>
      <c r="GC15" s="81">
        <f t="shared" si="66"/>
        <v>0</v>
      </c>
      <c r="GD15" s="113">
        <f>'MASTER_ ALL areas - No.seedling'!GC15</f>
        <v>0</v>
      </c>
      <c r="GE15" s="76">
        <f>'MASTER_ ALL areas - No.seedling'!GD15</f>
        <v>0</v>
      </c>
      <c r="GF15" s="80">
        <f t="shared" si="67"/>
        <v>0</v>
      </c>
      <c r="GG15" s="76">
        <f>'MASTER_ ALL areas - No.seedling'!GF15</f>
        <v>0</v>
      </c>
      <c r="GH15" s="81">
        <f t="shared" si="68"/>
        <v>0</v>
      </c>
      <c r="GI15" s="113">
        <f>'MASTER_ ALL areas - No.seedling'!GH15</f>
        <v>0</v>
      </c>
      <c r="GJ15" s="76">
        <f>'MASTER_ ALL areas - No.seedling'!GI15</f>
        <v>0</v>
      </c>
      <c r="GK15" s="80">
        <f t="shared" si="69"/>
        <v>0</v>
      </c>
      <c r="GL15" s="76">
        <f>'MASTER_ ALL areas - No.seedling'!GK15</f>
        <v>0</v>
      </c>
      <c r="GM15" s="81">
        <f t="shared" si="70"/>
        <v>0</v>
      </c>
      <c r="GN15" s="113">
        <f>'MASTER_ ALL areas - No.seedling'!GM15</f>
        <v>0</v>
      </c>
      <c r="GO15" s="76">
        <f>'MASTER_ ALL areas - No.seedling'!GN15</f>
        <v>0</v>
      </c>
      <c r="GP15" s="80">
        <f t="shared" si="71"/>
        <v>0</v>
      </c>
      <c r="GQ15" s="76">
        <f>'MASTER_ ALL areas - No.seedling'!GP15</f>
        <v>0</v>
      </c>
      <c r="GR15" s="81">
        <f t="shared" si="72"/>
        <v>0</v>
      </c>
      <c r="GS15" s="113">
        <f>'MASTER_ ALL areas - No.seedling'!GR15</f>
        <v>0</v>
      </c>
      <c r="GT15" s="76">
        <f>'MASTER_ ALL areas - No.seedling'!GS15</f>
        <v>0</v>
      </c>
      <c r="GU15" s="80">
        <f t="shared" si="73"/>
        <v>0</v>
      </c>
      <c r="GV15" s="76">
        <f>'MASTER_ ALL areas - No.seedling'!GU15</f>
        <v>0</v>
      </c>
      <c r="GW15" s="81">
        <f t="shared" si="74"/>
        <v>0</v>
      </c>
      <c r="GX15" s="113">
        <f>'MASTER_ ALL areas - No.seedling'!GW15</f>
        <v>0</v>
      </c>
      <c r="GY15" s="76">
        <f>'MASTER_ ALL areas - No.seedling'!GX15</f>
        <v>0</v>
      </c>
      <c r="GZ15" s="80">
        <f t="shared" si="75"/>
        <v>0</v>
      </c>
      <c r="HA15" s="76">
        <f>'MASTER_ ALL areas - No.seedling'!GZ15</f>
        <v>0</v>
      </c>
      <c r="HB15" s="81">
        <f t="shared" si="76"/>
        <v>0</v>
      </c>
      <c r="HC15" s="113">
        <f>'MASTER_ ALL areas - No.seedling'!HB15</f>
        <v>0</v>
      </c>
      <c r="HD15" s="76">
        <f>'MASTER_ ALL areas - No.seedling'!HC15</f>
        <v>0</v>
      </c>
      <c r="HE15" s="80">
        <f t="shared" si="77"/>
        <v>0</v>
      </c>
      <c r="HF15" s="76">
        <f>'MASTER_ ALL areas - No.seedling'!HE15</f>
        <v>0</v>
      </c>
      <c r="HG15" s="81">
        <f t="shared" si="78"/>
        <v>0</v>
      </c>
      <c r="HH15" s="113">
        <f>'MASTER_ ALL areas - No.seedling'!HG15</f>
        <v>0</v>
      </c>
      <c r="HI15" s="76">
        <f>'MASTER_ ALL areas - No.seedling'!HH15</f>
        <v>0</v>
      </c>
      <c r="HJ15" s="80">
        <f t="shared" si="79"/>
        <v>0</v>
      </c>
      <c r="HK15" s="76">
        <f>'MASTER_ ALL areas - No.seedling'!HJ15</f>
        <v>0</v>
      </c>
      <c r="HL15" s="81">
        <f t="shared" si="80"/>
        <v>0</v>
      </c>
      <c r="HM15" s="113">
        <f>'MASTER_ ALL areas - No.seedling'!HL15</f>
        <v>0</v>
      </c>
      <c r="HN15" s="76">
        <f>'MASTER_ ALL areas - No.seedling'!HM15</f>
        <v>0</v>
      </c>
      <c r="HO15" s="80">
        <f t="shared" si="81"/>
        <v>0</v>
      </c>
      <c r="HP15" s="76">
        <f>'MASTER_ ALL areas - No.seedling'!HO15</f>
        <v>0</v>
      </c>
      <c r="HQ15" s="81">
        <f t="shared" si="82"/>
        <v>0</v>
      </c>
      <c r="HR15" s="113">
        <f>'MASTER_ ALL areas - No.seedling'!HQ15</f>
        <v>0</v>
      </c>
      <c r="HS15" s="76">
        <f>'MASTER_ ALL areas - No.seedling'!HR15</f>
        <v>0</v>
      </c>
      <c r="HT15" s="80">
        <f t="shared" si="83"/>
        <v>0</v>
      </c>
      <c r="HU15" s="76">
        <f>'MASTER_ ALL areas - No.seedling'!HT15</f>
        <v>0</v>
      </c>
      <c r="HV15" s="81">
        <f t="shared" si="84"/>
        <v>0</v>
      </c>
      <c r="HW15" s="113">
        <f>'MASTER_ ALL areas - No.seedling'!HV15</f>
        <v>0</v>
      </c>
      <c r="HX15" s="76">
        <f>'MASTER_ ALL areas - No.seedling'!HW15</f>
        <v>0</v>
      </c>
      <c r="HY15" s="80">
        <f t="shared" si="85"/>
        <v>0</v>
      </c>
      <c r="HZ15" s="76">
        <f>'MASTER_ ALL areas - No.seedling'!HY15</f>
        <v>0</v>
      </c>
      <c r="IA15" s="81">
        <f t="shared" si="86"/>
        <v>0</v>
      </c>
      <c r="IB15" s="113">
        <f>'MASTER_ ALL areas - No.seedling'!IA15</f>
        <v>0</v>
      </c>
      <c r="IC15" s="76">
        <f>'MASTER_ ALL areas - No.seedling'!IB15</f>
        <v>0</v>
      </c>
      <c r="ID15" s="80">
        <f t="shared" si="87"/>
        <v>0</v>
      </c>
      <c r="IE15" s="76">
        <f>'MASTER_ ALL areas - No.seedling'!ID15</f>
        <v>0</v>
      </c>
      <c r="IF15" s="85">
        <f t="shared" si="88"/>
        <v>0</v>
      </c>
      <c r="IG15" s="86" t="s">
        <v>121</v>
      </c>
      <c r="IH15" s="121" t="s">
        <v>122</v>
      </c>
    </row>
    <row r="16" spans="2:242" ht="33" customHeight="1" x14ac:dyDescent="0.25">
      <c r="B16" s="420">
        <v>12</v>
      </c>
      <c r="C16" s="421" t="s">
        <v>123</v>
      </c>
      <c r="D16" s="422">
        <v>214661</v>
      </c>
      <c r="E16" s="423">
        <v>931004</v>
      </c>
      <c r="F16" s="424" t="s">
        <v>89</v>
      </c>
      <c r="G16" s="88" t="s">
        <v>124</v>
      </c>
      <c r="H16" s="459" t="str">
        <f>'MASTER_ ALL areas - No.seedling'!G16</f>
        <v>2(1)</v>
      </c>
      <c r="I16" s="70">
        <f>'MASTER_ ALL areas - No.seedling'!H16</f>
        <v>0.01</v>
      </c>
      <c r="J16" s="71">
        <f>'MASTER_ ALL areas - No.seedling'!I16</f>
        <v>47.8</v>
      </c>
      <c r="K16" s="72">
        <f>'MASTER_ ALL areas - No.seedling'!J16</f>
        <v>140</v>
      </c>
      <c r="L16" s="73">
        <f t="shared" si="0"/>
        <v>2800</v>
      </c>
      <c r="M16" s="74">
        <f>'MASTER_ ALL areas - No.seedling'!L16</f>
        <v>2800</v>
      </c>
      <c r="N16" s="113">
        <f>'MASTER_ ALL areas - No.seedling'!M16</f>
        <v>40</v>
      </c>
      <c r="O16" s="114">
        <f>'MASTER_ ALL areas - No.seedling'!N16</f>
        <v>130</v>
      </c>
      <c r="P16" s="80">
        <f>'MASTER_ ALL areas - No.seedling'!O16</f>
        <v>0.2857142857142857</v>
      </c>
      <c r="Q16" s="81">
        <f>'MASTER_ ALL areas - No.seedling'!P16</f>
        <v>0.9285714285714286</v>
      </c>
      <c r="R16" s="462"/>
      <c r="S16" s="617">
        <f>'MASTER_ ALL areas - No.seedling'!R16</f>
        <v>1860</v>
      </c>
      <c r="T16" s="76">
        <f>'MASTER_ ALL areas - No.seedling'!S16</f>
        <v>8</v>
      </c>
      <c r="U16" s="77">
        <f t="shared" si="1"/>
        <v>8.6021505376344093E-2</v>
      </c>
      <c r="V16" s="82">
        <f>'MASTER_ ALL areas - No.seedling'!U16</f>
        <v>84</v>
      </c>
      <c r="W16" s="80">
        <f t="shared" si="2"/>
        <v>0.90322580645161288</v>
      </c>
      <c r="X16" s="619">
        <f>'MASTER_ ALL areas - No.seedling'!W16</f>
        <v>940</v>
      </c>
      <c r="Y16" s="82">
        <f>'MASTER_ ALL areas - No.seedling'!X16</f>
        <v>32</v>
      </c>
      <c r="Z16" s="77">
        <f t="shared" si="3"/>
        <v>0.68085106382978722</v>
      </c>
      <c r="AA16" s="82">
        <f>'MASTER_ ALL areas - No.seedling'!Z16</f>
        <v>46</v>
      </c>
      <c r="AB16" s="80">
        <f t="shared" si="4"/>
        <v>0.97872340425531912</v>
      </c>
      <c r="AC16" s="76">
        <f>'MASTER_ ALL areas - No.seedling'!AB16</f>
        <v>0</v>
      </c>
      <c r="AD16" s="76">
        <f>'MASTER_ ALL areas - No.seedling'!AC16</f>
        <v>0</v>
      </c>
      <c r="AE16" s="77">
        <f t="shared" si="5"/>
        <v>0</v>
      </c>
      <c r="AF16" s="82">
        <f>'MASTER_ ALL areas - No.seedling'!AE16</f>
        <v>0</v>
      </c>
      <c r="AG16" s="80">
        <f t="shared" si="6"/>
        <v>0</v>
      </c>
      <c r="AH16" s="76">
        <f>'MASTER_ ALL areas - No.seedling'!AG16</f>
        <v>0</v>
      </c>
      <c r="AI16" s="76">
        <f>'MASTER_ ALL areas - No.seedling'!AH16</f>
        <v>0</v>
      </c>
      <c r="AJ16" s="77">
        <f t="shared" si="7"/>
        <v>0</v>
      </c>
      <c r="AK16" s="82">
        <f>'MASTER_ ALL areas - No.seedling'!AJ16</f>
        <v>0</v>
      </c>
      <c r="AL16" s="81">
        <f t="shared" si="8"/>
        <v>0</v>
      </c>
      <c r="AM16" s="462"/>
      <c r="AN16" s="617">
        <f>'MASTER_ ALL areas - No.seedling'!AM16</f>
        <v>2420</v>
      </c>
      <c r="AO16" s="76">
        <f>'MASTER_ ALL areas - No.seedling'!AN16</f>
        <v>39</v>
      </c>
      <c r="AP16" s="77">
        <f t="shared" si="9"/>
        <v>0.32231404958677684</v>
      </c>
      <c r="AQ16" s="82">
        <f>'MASTER_ ALL areas - No.seedling'!AP16</f>
        <v>115</v>
      </c>
      <c r="AR16" s="77">
        <f t="shared" si="10"/>
        <v>0.95041322314049592</v>
      </c>
      <c r="AS16" s="82">
        <f>'MASTER_ ALL areas - No.seedling'!AR16</f>
        <v>380</v>
      </c>
      <c r="AT16" s="76">
        <f>'MASTER_ ALL areas - No.seedling'!AS16</f>
        <v>1</v>
      </c>
      <c r="AU16" s="77">
        <f t="shared" si="11"/>
        <v>5.2631578947368418E-2</v>
      </c>
      <c r="AV16" s="82">
        <f>'MASTER_ ALL areas - No.seedling'!AU16</f>
        <v>15</v>
      </c>
      <c r="AW16" s="77">
        <f t="shared" si="12"/>
        <v>0.78947368421052633</v>
      </c>
      <c r="AX16" s="71">
        <f>'MASTER_ ALL areas - No.seedling'!AW16</f>
        <v>0</v>
      </c>
      <c r="AY16" s="82">
        <f>'MASTER_ ALL areas - No.seedling'!AX16</f>
        <v>0</v>
      </c>
      <c r="AZ16" s="77">
        <f t="shared" si="13"/>
        <v>0</v>
      </c>
      <c r="BA16" s="82">
        <f>'MASTER_ ALL areas - No.seedling'!AZ16</f>
        <v>0</v>
      </c>
      <c r="BB16" s="77">
        <f t="shared" si="14"/>
        <v>0</v>
      </c>
      <c r="BC16" s="82">
        <f>'MASTER_ ALL areas - No.seedling'!BB16</f>
        <v>0</v>
      </c>
      <c r="BD16" s="76">
        <f>'MASTER_ ALL areas - No.seedling'!BC16</f>
        <v>0</v>
      </c>
      <c r="BE16" s="77">
        <f t="shared" si="15"/>
        <v>0</v>
      </c>
      <c r="BF16" s="82">
        <f>'MASTER_ ALL areas - No.seedling'!BE16</f>
        <v>0</v>
      </c>
      <c r="BG16" s="77">
        <f t="shared" si="16"/>
        <v>0</v>
      </c>
      <c r="BH16" s="82">
        <f>'MASTER_ ALL areas - No.seedling'!BG16</f>
        <v>0</v>
      </c>
      <c r="BI16" s="76">
        <f>'MASTER_ ALL areas - No.seedling'!BH16</f>
        <v>0</v>
      </c>
      <c r="BJ16" s="77">
        <f t="shared" si="17"/>
        <v>0</v>
      </c>
      <c r="BK16" s="82">
        <f>'MASTER_ ALL areas - No.seedling'!BJ16</f>
        <v>0</v>
      </c>
      <c r="BL16" s="77">
        <f t="shared" si="18"/>
        <v>0</v>
      </c>
      <c r="BM16" s="82">
        <f>'MASTER_ ALL areas - No.seedling'!BL16</f>
        <v>0</v>
      </c>
      <c r="BN16" s="76">
        <f>'MASTER_ ALL areas - No.seedling'!BM16</f>
        <v>0</v>
      </c>
      <c r="BO16" s="77">
        <f t="shared" si="19"/>
        <v>0</v>
      </c>
      <c r="BP16" s="82">
        <f>'MASTER_ ALL areas - No.seedling'!BO16</f>
        <v>0</v>
      </c>
      <c r="BQ16" s="77">
        <f t="shared" si="20"/>
        <v>0</v>
      </c>
      <c r="BR16" s="82">
        <f>'MASTER_ ALL areas - No.seedling'!BQ16</f>
        <v>0</v>
      </c>
      <c r="BS16" s="76">
        <f>'MASTER_ ALL areas - No.seedling'!BR16</f>
        <v>0</v>
      </c>
      <c r="BT16" s="77">
        <f t="shared" si="21"/>
        <v>0</v>
      </c>
      <c r="BU16" s="82">
        <f>'MASTER_ ALL areas - No.seedling'!BT16</f>
        <v>0</v>
      </c>
      <c r="BV16" s="77">
        <f t="shared" si="22"/>
        <v>0</v>
      </c>
      <c r="BW16" s="82">
        <f>'MASTER_ ALL areas - No.seedling'!BV16</f>
        <v>0</v>
      </c>
      <c r="BX16" s="76">
        <f>'MASTER_ ALL areas - No.seedling'!BW16</f>
        <v>0</v>
      </c>
      <c r="BY16" s="77">
        <f t="shared" si="23"/>
        <v>0</v>
      </c>
      <c r="BZ16" s="82">
        <f>'MASTER_ ALL areas - No.seedling'!BY16</f>
        <v>0</v>
      </c>
      <c r="CA16" s="81">
        <f t="shared" si="24"/>
        <v>0</v>
      </c>
      <c r="CB16" s="429"/>
      <c r="CC16" s="75">
        <f>'MASTER_ ALL areas - No.seedling'!CB16</f>
        <v>1540</v>
      </c>
      <c r="CD16" s="76">
        <f>'MASTER_ ALL areas - No.seedling'!CC16</f>
        <v>8</v>
      </c>
      <c r="CE16" s="80">
        <f t="shared" si="25"/>
        <v>0.1038961038961039</v>
      </c>
      <c r="CF16" s="76">
        <f>'MASTER_ ALL areas - No.seedling'!CE16</f>
        <v>72</v>
      </c>
      <c r="CG16" s="81">
        <f t="shared" si="26"/>
        <v>0.93506493506493504</v>
      </c>
      <c r="CH16" s="75">
        <f>'MASTER_ ALL areas - No.seedling'!CG16</f>
        <v>880</v>
      </c>
      <c r="CI16" s="76">
        <f>'MASTER_ ALL areas - No.seedling'!CH16</f>
        <v>31</v>
      </c>
      <c r="CJ16" s="80">
        <f t="shared" si="27"/>
        <v>0.70454545454545459</v>
      </c>
      <c r="CK16" s="76">
        <f>'MASTER_ ALL areas - No.seedling'!CJ16</f>
        <v>43</v>
      </c>
      <c r="CL16" s="81">
        <f t="shared" si="28"/>
        <v>0.97727272727272729</v>
      </c>
      <c r="CM16" s="113">
        <f>'MASTER_ ALL areas - No.seedling'!CL16</f>
        <v>0</v>
      </c>
      <c r="CN16" s="76">
        <f>'MASTER_ ALL areas - No.seedling'!CM16</f>
        <v>0</v>
      </c>
      <c r="CO16" s="80">
        <f t="shared" si="29"/>
        <v>0</v>
      </c>
      <c r="CP16" s="76">
        <f>'MASTER_ ALL areas - No.seedling'!CO16</f>
        <v>0</v>
      </c>
      <c r="CQ16" s="81">
        <f t="shared" si="30"/>
        <v>0</v>
      </c>
      <c r="CR16" s="113">
        <f>'MASTER_ ALL areas - No.seedling'!CQ16</f>
        <v>0</v>
      </c>
      <c r="CS16" s="76">
        <f>'MASTER_ ALL areas - No.seedling'!CR16</f>
        <v>0</v>
      </c>
      <c r="CT16" s="80">
        <f t="shared" si="31"/>
        <v>0</v>
      </c>
      <c r="CU16" s="76">
        <f>'MASTER_ ALL areas - No.seedling'!CT16</f>
        <v>0</v>
      </c>
      <c r="CV16" s="81">
        <f t="shared" si="32"/>
        <v>0</v>
      </c>
      <c r="CW16" s="75">
        <f>'MASTER_ ALL areas - No.seedling'!CV16</f>
        <v>320</v>
      </c>
      <c r="CX16" s="76">
        <f>'MASTER_ ALL areas - No.seedling'!CW16</f>
        <v>0</v>
      </c>
      <c r="CY16" s="80">
        <f t="shared" si="33"/>
        <v>0</v>
      </c>
      <c r="CZ16" s="76">
        <f>'MASTER_ ALL areas - No.seedling'!CY16</f>
        <v>12</v>
      </c>
      <c r="DA16" s="81">
        <f t="shared" si="34"/>
        <v>0.75</v>
      </c>
      <c r="DB16" s="75">
        <f>'MASTER_ ALL areas - No.seedling'!DA16</f>
        <v>60</v>
      </c>
      <c r="DC16" s="76">
        <f>'MASTER_ ALL areas - No.seedling'!DB16</f>
        <v>1</v>
      </c>
      <c r="DD16" s="80">
        <f t="shared" si="35"/>
        <v>0.33333333333333331</v>
      </c>
      <c r="DE16" s="76">
        <f>'MASTER_ ALL areas - No.seedling'!DD16</f>
        <v>3</v>
      </c>
      <c r="DF16" s="81">
        <f t="shared" si="36"/>
        <v>1</v>
      </c>
      <c r="DG16" s="113">
        <f>'MASTER_ ALL areas - No.seedling'!DF16</f>
        <v>0</v>
      </c>
      <c r="DH16" s="76">
        <f>'MASTER_ ALL areas - No.seedling'!DG16</f>
        <v>0</v>
      </c>
      <c r="DI16" s="80">
        <f t="shared" si="37"/>
        <v>0</v>
      </c>
      <c r="DJ16" s="76">
        <f>'MASTER_ ALL areas - No.seedling'!DI16</f>
        <v>0</v>
      </c>
      <c r="DK16" s="81">
        <f t="shared" si="38"/>
        <v>0</v>
      </c>
      <c r="DL16" s="113">
        <f>'MASTER_ ALL areas - No.seedling'!DK16</f>
        <v>0</v>
      </c>
      <c r="DM16" s="76">
        <f>'MASTER_ ALL areas - No.seedling'!DL16</f>
        <v>0</v>
      </c>
      <c r="DN16" s="80">
        <f t="shared" si="39"/>
        <v>0</v>
      </c>
      <c r="DO16" s="76">
        <f>'MASTER_ ALL areas - No.seedling'!DN16</f>
        <v>0</v>
      </c>
      <c r="DP16" s="81">
        <f t="shared" si="40"/>
        <v>0</v>
      </c>
      <c r="DQ16" s="113">
        <f>'MASTER_ ALL areas - No.seedling'!DP16</f>
        <v>0</v>
      </c>
      <c r="DR16" s="76">
        <f>'MASTER_ ALL areas - No.seedling'!DQ16</f>
        <v>0</v>
      </c>
      <c r="DS16" s="80">
        <f t="shared" si="41"/>
        <v>0</v>
      </c>
      <c r="DT16" s="76">
        <f>'MASTER_ ALL areas - No.seedling'!DS16</f>
        <v>0</v>
      </c>
      <c r="DU16" s="81">
        <f t="shared" si="42"/>
        <v>0</v>
      </c>
      <c r="DV16" s="113">
        <f>'MASTER_ ALL areas - No.seedling'!DU16</f>
        <v>0</v>
      </c>
      <c r="DW16" s="76">
        <f>'MASTER_ ALL areas - No.seedling'!DV16</f>
        <v>0</v>
      </c>
      <c r="DX16" s="80">
        <f t="shared" si="43"/>
        <v>0</v>
      </c>
      <c r="DY16" s="76">
        <f>'MASTER_ ALL areas - No.seedling'!DX16</f>
        <v>0</v>
      </c>
      <c r="DZ16" s="81">
        <f t="shared" si="44"/>
        <v>0</v>
      </c>
      <c r="EA16" s="113">
        <f>'MASTER_ ALL areas - No.seedling'!DZ16</f>
        <v>0</v>
      </c>
      <c r="EB16" s="76">
        <f>'MASTER_ ALL areas - No.seedling'!EA16</f>
        <v>0</v>
      </c>
      <c r="EC16" s="80">
        <f t="shared" si="45"/>
        <v>0</v>
      </c>
      <c r="ED16" s="76">
        <f>'MASTER_ ALL areas - No.seedling'!EC16</f>
        <v>0</v>
      </c>
      <c r="EE16" s="81">
        <f t="shared" si="46"/>
        <v>0</v>
      </c>
      <c r="EF16" s="113">
        <f>'MASTER_ ALL areas - No.seedling'!EE16</f>
        <v>0</v>
      </c>
      <c r="EG16" s="76">
        <f>'MASTER_ ALL areas - No.seedling'!EF16</f>
        <v>0</v>
      </c>
      <c r="EH16" s="80">
        <f t="shared" si="47"/>
        <v>0</v>
      </c>
      <c r="EI16" s="76">
        <f>'MASTER_ ALL areas - No.seedling'!EH16</f>
        <v>0</v>
      </c>
      <c r="EJ16" s="81">
        <f t="shared" si="48"/>
        <v>0</v>
      </c>
      <c r="EK16" s="113">
        <f>'MASTER_ ALL areas - No.seedling'!EJ16</f>
        <v>0</v>
      </c>
      <c r="EL16" s="76">
        <f>'MASTER_ ALL areas - No.seedling'!EK16</f>
        <v>0</v>
      </c>
      <c r="EM16" s="80">
        <f t="shared" si="49"/>
        <v>0</v>
      </c>
      <c r="EN16" s="76">
        <f>'MASTER_ ALL areas - No.seedling'!EM16</f>
        <v>0</v>
      </c>
      <c r="EO16" s="81">
        <f t="shared" si="50"/>
        <v>0</v>
      </c>
      <c r="EP16" s="113">
        <f>'MASTER_ ALL areas - No.seedling'!EO16</f>
        <v>0</v>
      </c>
      <c r="EQ16" s="76">
        <f>'MASTER_ ALL areas - No.seedling'!EP16</f>
        <v>0</v>
      </c>
      <c r="ER16" s="80">
        <f t="shared" si="51"/>
        <v>0</v>
      </c>
      <c r="ES16" s="76">
        <f>'MASTER_ ALL areas - No.seedling'!ER16</f>
        <v>0</v>
      </c>
      <c r="ET16" s="81">
        <f t="shared" si="52"/>
        <v>0</v>
      </c>
      <c r="EU16" s="113">
        <f>'MASTER_ ALL areas - No.seedling'!ET16</f>
        <v>0</v>
      </c>
      <c r="EV16" s="76">
        <f>'MASTER_ ALL areas - No.seedling'!EU16</f>
        <v>0</v>
      </c>
      <c r="EW16" s="80">
        <f t="shared" si="53"/>
        <v>0</v>
      </c>
      <c r="EX16" s="76">
        <f>'MASTER_ ALL areas - No.seedling'!EW16</f>
        <v>0</v>
      </c>
      <c r="EY16" s="81">
        <f t="shared" si="54"/>
        <v>0</v>
      </c>
      <c r="EZ16" s="113">
        <f>'MASTER_ ALL areas - No.seedling'!EY16</f>
        <v>0</v>
      </c>
      <c r="FA16" s="76">
        <f>'MASTER_ ALL areas - No.seedling'!EZ16</f>
        <v>0</v>
      </c>
      <c r="FB16" s="80">
        <f t="shared" si="55"/>
        <v>0</v>
      </c>
      <c r="FC16" s="76">
        <f>'MASTER_ ALL areas - No.seedling'!FB16</f>
        <v>0</v>
      </c>
      <c r="FD16" s="81">
        <f t="shared" si="56"/>
        <v>0</v>
      </c>
      <c r="FE16" s="113">
        <f>'MASTER_ ALL areas - No.seedling'!FD16</f>
        <v>0</v>
      </c>
      <c r="FF16" s="76">
        <f>'MASTER_ ALL areas - No.seedling'!FE16</f>
        <v>0</v>
      </c>
      <c r="FG16" s="80">
        <f t="shared" si="57"/>
        <v>0</v>
      </c>
      <c r="FH16" s="76">
        <f>'MASTER_ ALL areas - No.seedling'!FG16</f>
        <v>0</v>
      </c>
      <c r="FI16" s="81">
        <f t="shared" si="58"/>
        <v>0</v>
      </c>
      <c r="FJ16" s="113">
        <f>'MASTER_ ALL areas - No.seedling'!FI16</f>
        <v>0</v>
      </c>
      <c r="FK16" s="76">
        <f>'MASTER_ ALL areas - No.seedling'!FJ16</f>
        <v>0</v>
      </c>
      <c r="FL16" s="80">
        <f t="shared" si="59"/>
        <v>0</v>
      </c>
      <c r="FM16" s="76">
        <f>'MASTER_ ALL areas - No.seedling'!FL16</f>
        <v>0</v>
      </c>
      <c r="FN16" s="81">
        <f t="shared" si="60"/>
        <v>0</v>
      </c>
      <c r="FO16" s="113">
        <f>'MASTER_ ALL areas - No.seedling'!FN16</f>
        <v>0</v>
      </c>
      <c r="FP16" s="76">
        <f>'MASTER_ ALL areas - No.seedling'!FO16</f>
        <v>0</v>
      </c>
      <c r="FQ16" s="80">
        <f t="shared" si="61"/>
        <v>0</v>
      </c>
      <c r="FR16" s="76">
        <f>'MASTER_ ALL areas - No.seedling'!FQ16</f>
        <v>0</v>
      </c>
      <c r="FS16" s="81">
        <f t="shared" si="62"/>
        <v>0</v>
      </c>
      <c r="FT16" s="113">
        <f>'MASTER_ ALL areas - No.seedling'!FS16</f>
        <v>0</v>
      </c>
      <c r="FU16" s="76">
        <f>'MASTER_ ALL areas - No.seedling'!FT16</f>
        <v>0</v>
      </c>
      <c r="FV16" s="80">
        <f t="shared" si="63"/>
        <v>0</v>
      </c>
      <c r="FW16" s="76">
        <f>'MASTER_ ALL areas - No.seedling'!FV16</f>
        <v>0</v>
      </c>
      <c r="FX16" s="81">
        <f t="shared" si="64"/>
        <v>0</v>
      </c>
      <c r="FY16" s="113">
        <f>'MASTER_ ALL areas - No.seedling'!FX16</f>
        <v>0</v>
      </c>
      <c r="FZ16" s="76">
        <f>'MASTER_ ALL areas - No.seedling'!FY16</f>
        <v>0</v>
      </c>
      <c r="GA16" s="80">
        <f t="shared" si="65"/>
        <v>0</v>
      </c>
      <c r="GB16" s="76">
        <f>'MASTER_ ALL areas - No.seedling'!GA16</f>
        <v>0</v>
      </c>
      <c r="GC16" s="81">
        <f t="shared" si="66"/>
        <v>0</v>
      </c>
      <c r="GD16" s="113">
        <f>'MASTER_ ALL areas - No.seedling'!GC16</f>
        <v>0</v>
      </c>
      <c r="GE16" s="76">
        <f>'MASTER_ ALL areas - No.seedling'!GD16</f>
        <v>0</v>
      </c>
      <c r="GF16" s="80">
        <f t="shared" si="67"/>
        <v>0</v>
      </c>
      <c r="GG16" s="76">
        <f>'MASTER_ ALL areas - No.seedling'!GF16</f>
        <v>0</v>
      </c>
      <c r="GH16" s="81">
        <f t="shared" si="68"/>
        <v>0</v>
      </c>
      <c r="GI16" s="113">
        <f>'MASTER_ ALL areas - No.seedling'!GH16</f>
        <v>0</v>
      </c>
      <c r="GJ16" s="76">
        <f>'MASTER_ ALL areas - No.seedling'!GI16</f>
        <v>0</v>
      </c>
      <c r="GK16" s="80">
        <f t="shared" si="69"/>
        <v>0</v>
      </c>
      <c r="GL16" s="76">
        <f>'MASTER_ ALL areas - No.seedling'!GK16</f>
        <v>0</v>
      </c>
      <c r="GM16" s="81">
        <f t="shared" si="70"/>
        <v>0</v>
      </c>
      <c r="GN16" s="113">
        <f>'MASTER_ ALL areas - No.seedling'!GM16</f>
        <v>0</v>
      </c>
      <c r="GO16" s="76">
        <f>'MASTER_ ALL areas - No.seedling'!GN16</f>
        <v>0</v>
      </c>
      <c r="GP16" s="80">
        <f t="shared" si="71"/>
        <v>0</v>
      </c>
      <c r="GQ16" s="76">
        <f>'MASTER_ ALL areas - No.seedling'!GP16</f>
        <v>0</v>
      </c>
      <c r="GR16" s="81">
        <f t="shared" si="72"/>
        <v>0</v>
      </c>
      <c r="GS16" s="113">
        <f>'MASTER_ ALL areas - No.seedling'!GR16</f>
        <v>0</v>
      </c>
      <c r="GT16" s="76">
        <f>'MASTER_ ALL areas - No.seedling'!GS16</f>
        <v>0</v>
      </c>
      <c r="GU16" s="80">
        <f t="shared" si="73"/>
        <v>0</v>
      </c>
      <c r="GV16" s="76">
        <f>'MASTER_ ALL areas - No.seedling'!GU16</f>
        <v>0</v>
      </c>
      <c r="GW16" s="81">
        <f t="shared" si="74"/>
        <v>0</v>
      </c>
      <c r="GX16" s="113">
        <f>'MASTER_ ALL areas - No.seedling'!GW16</f>
        <v>0</v>
      </c>
      <c r="GY16" s="76">
        <f>'MASTER_ ALL areas - No.seedling'!GX16</f>
        <v>0</v>
      </c>
      <c r="GZ16" s="80">
        <f t="shared" si="75"/>
        <v>0</v>
      </c>
      <c r="HA16" s="76">
        <f>'MASTER_ ALL areas - No.seedling'!GZ16</f>
        <v>0</v>
      </c>
      <c r="HB16" s="81">
        <f t="shared" si="76"/>
        <v>0</v>
      </c>
      <c r="HC16" s="113">
        <f>'MASTER_ ALL areas - No.seedling'!HB16</f>
        <v>0</v>
      </c>
      <c r="HD16" s="76">
        <f>'MASTER_ ALL areas - No.seedling'!HC16</f>
        <v>0</v>
      </c>
      <c r="HE16" s="80">
        <f t="shared" si="77"/>
        <v>0</v>
      </c>
      <c r="HF16" s="76">
        <f>'MASTER_ ALL areas - No.seedling'!HE16</f>
        <v>0</v>
      </c>
      <c r="HG16" s="81">
        <f t="shared" si="78"/>
        <v>0</v>
      </c>
      <c r="HH16" s="113">
        <f>'MASTER_ ALL areas - No.seedling'!HG16</f>
        <v>0</v>
      </c>
      <c r="HI16" s="76">
        <f>'MASTER_ ALL areas - No.seedling'!HH16</f>
        <v>0</v>
      </c>
      <c r="HJ16" s="80">
        <f t="shared" si="79"/>
        <v>0</v>
      </c>
      <c r="HK16" s="76">
        <f>'MASTER_ ALL areas - No.seedling'!HJ16</f>
        <v>0</v>
      </c>
      <c r="HL16" s="81">
        <f t="shared" si="80"/>
        <v>0</v>
      </c>
      <c r="HM16" s="113">
        <f>'MASTER_ ALL areas - No.seedling'!HL16</f>
        <v>0</v>
      </c>
      <c r="HN16" s="76">
        <f>'MASTER_ ALL areas - No.seedling'!HM16</f>
        <v>0</v>
      </c>
      <c r="HO16" s="80">
        <f t="shared" si="81"/>
        <v>0</v>
      </c>
      <c r="HP16" s="76">
        <f>'MASTER_ ALL areas - No.seedling'!HO16</f>
        <v>0</v>
      </c>
      <c r="HQ16" s="81">
        <f t="shared" si="82"/>
        <v>0</v>
      </c>
      <c r="HR16" s="113">
        <f>'MASTER_ ALL areas - No.seedling'!HQ16</f>
        <v>0</v>
      </c>
      <c r="HS16" s="76">
        <f>'MASTER_ ALL areas - No.seedling'!HR16</f>
        <v>0</v>
      </c>
      <c r="HT16" s="80">
        <f t="shared" si="83"/>
        <v>0</v>
      </c>
      <c r="HU16" s="76">
        <f>'MASTER_ ALL areas - No.seedling'!HT16</f>
        <v>0</v>
      </c>
      <c r="HV16" s="81">
        <f t="shared" si="84"/>
        <v>0</v>
      </c>
      <c r="HW16" s="113">
        <f>'MASTER_ ALL areas - No.seedling'!HV16</f>
        <v>0</v>
      </c>
      <c r="HX16" s="76">
        <f>'MASTER_ ALL areas - No.seedling'!HW16</f>
        <v>0</v>
      </c>
      <c r="HY16" s="80">
        <f t="shared" si="85"/>
        <v>0</v>
      </c>
      <c r="HZ16" s="76">
        <f>'MASTER_ ALL areas - No.seedling'!HY16</f>
        <v>0</v>
      </c>
      <c r="IA16" s="81">
        <f t="shared" si="86"/>
        <v>0</v>
      </c>
      <c r="IB16" s="113">
        <f>'MASTER_ ALL areas - No.seedling'!IA16</f>
        <v>0</v>
      </c>
      <c r="IC16" s="76">
        <f>'MASTER_ ALL areas - No.seedling'!IB16</f>
        <v>0</v>
      </c>
      <c r="ID16" s="80">
        <f t="shared" si="87"/>
        <v>0</v>
      </c>
      <c r="IE16" s="76">
        <f>'MASTER_ ALL areas - No.seedling'!ID16</f>
        <v>0</v>
      </c>
      <c r="IF16" s="85">
        <f t="shared" si="88"/>
        <v>0</v>
      </c>
      <c r="IG16" s="86" t="s">
        <v>126</v>
      </c>
      <c r="IH16" s="87"/>
    </row>
    <row r="17" spans="2:242" ht="33" customHeight="1" x14ac:dyDescent="0.25">
      <c r="B17" s="420">
        <v>13</v>
      </c>
      <c r="C17" s="421" t="s">
        <v>127</v>
      </c>
      <c r="D17" s="422">
        <v>214871</v>
      </c>
      <c r="E17" s="423">
        <v>931001</v>
      </c>
      <c r="F17" s="424" t="s">
        <v>89</v>
      </c>
      <c r="G17" s="88" t="s">
        <v>128</v>
      </c>
      <c r="H17" s="459">
        <f>'MASTER_ ALL areas - No.seedling'!G17</f>
        <v>1</v>
      </c>
      <c r="I17" s="70">
        <f>'MASTER_ ALL areas - No.seedling'!H17</f>
        <v>0</v>
      </c>
      <c r="J17" s="71">
        <f>'MASTER_ ALL areas - No.seedling'!I17</f>
        <v>45.4</v>
      </c>
      <c r="K17" s="72">
        <f>'MASTER_ ALL areas - No.seedling'!J17</f>
        <v>14</v>
      </c>
      <c r="L17" s="73">
        <f t="shared" si="0"/>
        <v>280</v>
      </c>
      <c r="M17" s="74">
        <f>'MASTER_ ALL areas - No.seedling'!L17</f>
        <v>280</v>
      </c>
      <c r="N17" s="113">
        <f>'MASTER_ ALL areas - No.seedling'!M17</f>
        <v>2</v>
      </c>
      <c r="O17" s="114">
        <f>'MASTER_ ALL areas - No.seedling'!N17</f>
        <v>11</v>
      </c>
      <c r="P17" s="80">
        <f>'MASTER_ ALL areas - No.seedling'!O17</f>
        <v>0.14285714285714285</v>
      </c>
      <c r="Q17" s="81">
        <f>'MASTER_ ALL areas - No.seedling'!P17</f>
        <v>0.7857142857142857</v>
      </c>
      <c r="R17" s="462"/>
      <c r="S17" s="617">
        <f>'MASTER_ ALL areas - No.seedling'!R17</f>
        <v>260</v>
      </c>
      <c r="T17" s="76">
        <f>'MASTER_ ALL areas - No.seedling'!S17</f>
        <v>1</v>
      </c>
      <c r="U17" s="77">
        <f t="shared" si="1"/>
        <v>7.6923076923076927E-2</v>
      </c>
      <c r="V17" s="82">
        <f>'MASTER_ ALL areas - No.seedling'!U17</f>
        <v>10</v>
      </c>
      <c r="W17" s="80">
        <f t="shared" si="2"/>
        <v>0.76923076923076927</v>
      </c>
      <c r="X17" s="619">
        <f>'MASTER_ ALL areas - No.seedling'!W17</f>
        <v>20</v>
      </c>
      <c r="Y17" s="82">
        <f>'MASTER_ ALL areas - No.seedling'!X17</f>
        <v>1</v>
      </c>
      <c r="Z17" s="77">
        <f t="shared" si="3"/>
        <v>1</v>
      </c>
      <c r="AA17" s="82">
        <f>'MASTER_ ALL areas - No.seedling'!Z17</f>
        <v>1</v>
      </c>
      <c r="AB17" s="80">
        <f t="shared" si="4"/>
        <v>1</v>
      </c>
      <c r="AC17" s="76">
        <f>'MASTER_ ALL areas - No.seedling'!AB17</f>
        <v>0</v>
      </c>
      <c r="AD17" s="76">
        <f>'MASTER_ ALL areas - No.seedling'!AC17</f>
        <v>0</v>
      </c>
      <c r="AE17" s="77">
        <f t="shared" si="5"/>
        <v>0</v>
      </c>
      <c r="AF17" s="82">
        <f>'MASTER_ ALL areas - No.seedling'!AE17</f>
        <v>0</v>
      </c>
      <c r="AG17" s="80">
        <f t="shared" si="6"/>
        <v>0</v>
      </c>
      <c r="AH17" s="76">
        <f>'MASTER_ ALL areas - No.seedling'!AG17</f>
        <v>0</v>
      </c>
      <c r="AI17" s="76">
        <f>'MASTER_ ALL areas - No.seedling'!AH17</f>
        <v>0</v>
      </c>
      <c r="AJ17" s="77">
        <f t="shared" si="7"/>
        <v>0</v>
      </c>
      <c r="AK17" s="82">
        <f>'MASTER_ ALL areas - No.seedling'!AJ17</f>
        <v>0</v>
      </c>
      <c r="AL17" s="81">
        <f t="shared" si="8"/>
        <v>0</v>
      </c>
      <c r="AM17" s="462"/>
      <c r="AN17" s="617">
        <f>'MASTER_ ALL areas - No.seedling'!AM17</f>
        <v>200</v>
      </c>
      <c r="AO17" s="76">
        <f>'MASTER_ ALL areas - No.seedling'!AN17</f>
        <v>1</v>
      </c>
      <c r="AP17" s="77">
        <f t="shared" si="9"/>
        <v>0.1</v>
      </c>
      <c r="AQ17" s="82">
        <f>'MASTER_ ALL areas - No.seedling'!AP17</f>
        <v>10</v>
      </c>
      <c r="AR17" s="77">
        <f t="shared" si="10"/>
        <v>1</v>
      </c>
      <c r="AS17" s="82">
        <f>'MASTER_ ALL areas - No.seedling'!AR17</f>
        <v>80</v>
      </c>
      <c r="AT17" s="76">
        <f>'MASTER_ ALL areas - No.seedling'!AS17</f>
        <v>1</v>
      </c>
      <c r="AU17" s="77">
        <f t="shared" si="11"/>
        <v>0.25</v>
      </c>
      <c r="AV17" s="82">
        <f>'MASTER_ ALL areas - No.seedling'!AU17</f>
        <v>1</v>
      </c>
      <c r="AW17" s="77">
        <f t="shared" si="12"/>
        <v>0.25</v>
      </c>
      <c r="AX17" s="71">
        <f>'MASTER_ ALL areas - No.seedling'!AW17</f>
        <v>0</v>
      </c>
      <c r="AY17" s="82">
        <f>'MASTER_ ALL areas - No.seedling'!AX17</f>
        <v>0</v>
      </c>
      <c r="AZ17" s="77">
        <f t="shared" si="13"/>
        <v>0</v>
      </c>
      <c r="BA17" s="82">
        <f>'MASTER_ ALL areas - No.seedling'!AZ17</f>
        <v>0</v>
      </c>
      <c r="BB17" s="77">
        <f t="shared" si="14"/>
        <v>0</v>
      </c>
      <c r="BC17" s="82">
        <f>'MASTER_ ALL areas - No.seedling'!BB17</f>
        <v>0</v>
      </c>
      <c r="BD17" s="76">
        <f>'MASTER_ ALL areas - No.seedling'!BC17</f>
        <v>0</v>
      </c>
      <c r="BE17" s="77">
        <f t="shared" si="15"/>
        <v>0</v>
      </c>
      <c r="BF17" s="82">
        <f>'MASTER_ ALL areas - No.seedling'!BE17</f>
        <v>0</v>
      </c>
      <c r="BG17" s="77">
        <f t="shared" si="16"/>
        <v>0</v>
      </c>
      <c r="BH17" s="82">
        <f>'MASTER_ ALL areas - No.seedling'!BG17</f>
        <v>0</v>
      </c>
      <c r="BI17" s="76">
        <f>'MASTER_ ALL areas - No.seedling'!BH17</f>
        <v>0</v>
      </c>
      <c r="BJ17" s="77">
        <f t="shared" si="17"/>
        <v>0</v>
      </c>
      <c r="BK17" s="82">
        <f>'MASTER_ ALL areas - No.seedling'!BJ17</f>
        <v>0</v>
      </c>
      <c r="BL17" s="77">
        <f t="shared" si="18"/>
        <v>0</v>
      </c>
      <c r="BM17" s="82">
        <f>'MASTER_ ALL areas - No.seedling'!BL17</f>
        <v>0</v>
      </c>
      <c r="BN17" s="76">
        <f>'MASTER_ ALL areas - No.seedling'!BM17</f>
        <v>0</v>
      </c>
      <c r="BO17" s="77">
        <f t="shared" si="19"/>
        <v>0</v>
      </c>
      <c r="BP17" s="82">
        <f>'MASTER_ ALL areas - No.seedling'!BO17</f>
        <v>0</v>
      </c>
      <c r="BQ17" s="77">
        <f t="shared" si="20"/>
        <v>0</v>
      </c>
      <c r="BR17" s="82">
        <f>'MASTER_ ALL areas - No.seedling'!BQ17</f>
        <v>0</v>
      </c>
      <c r="BS17" s="76">
        <f>'MASTER_ ALL areas - No.seedling'!BR17</f>
        <v>0</v>
      </c>
      <c r="BT17" s="77">
        <f t="shared" si="21"/>
        <v>0</v>
      </c>
      <c r="BU17" s="82">
        <f>'MASTER_ ALL areas - No.seedling'!BT17</f>
        <v>0</v>
      </c>
      <c r="BV17" s="77">
        <f t="shared" si="22"/>
        <v>0</v>
      </c>
      <c r="BW17" s="82">
        <f>'MASTER_ ALL areas - No.seedling'!BV17</f>
        <v>0</v>
      </c>
      <c r="BX17" s="76">
        <f>'MASTER_ ALL areas - No.seedling'!BW17</f>
        <v>0</v>
      </c>
      <c r="BY17" s="77">
        <f t="shared" si="23"/>
        <v>0</v>
      </c>
      <c r="BZ17" s="82">
        <f>'MASTER_ ALL areas - No.seedling'!BY17</f>
        <v>0</v>
      </c>
      <c r="CA17" s="81">
        <f t="shared" si="24"/>
        <v>0</v>
      </c>
      <c r="CB17" s="429"/>
      <c r="CC17" s="75">
        <f>'MASTER_ ALL areas - No.seedling'!CB17</f>
        <v>180</v>
      </c>
      <c r="CD17" s="76">
        <f>'MASTER_ ALL areas - No.seedling'!CC17</f>
        <v>0</v>
      </c>
      <c r="CE17" s="80">
        <f t="shared" si="25"/>
        <v>0</v>
      </c>
      <c r="CF17" s="76">
        <f>'MASTER_ ALL areas - No.seedling'!CE17</f>
        <v>9</v>
      </c>
      <c r="CG17" s="81">
        <f t="shared" si="26"/>
        <v>1</v>
      </c>
      <c r="CH17" s="75">
        <f>'MASTER_ ALL areas - No.seedling'!CG17</f>
        <v>20</v>
      </c>
      <c r="CI17" s="76">
        <f>'MASTER_ ALL areas - No.seedling'!CH17</f>
        <v>1</v>
      </c>
      <c r="CJ17" s="80">
        <f t="shared" si="27"/>
        <v>1</v>
      </c>
      <c r="CK17" s="76">
        <f>'MASTER_ ALL areas - No.seedling'!CJ17</f>
        <v>1</v>
      </c>
      <c r="CL17" s="81">
        <f t="shared" si="28"/>
        <v>1</v>
      </c>
      <c r="CM17" s="113">
        <f>'MASTER_ ALL areas - No.seedling'!CL17</f>
        <v>0</v>
      </c>
      <c r="CN17" s="76">
        <f>'MASTER_ ALL areas - No.seedling'!CM17</f>
        <v>0</v>
      </c>
      <c r="CO17" s="80">
        <f t="shared" si="29"/>
        <v>0</v>
      </c>
      <c r="CP17" s="76">
        <f>'MASTER_ ALL areas - No.seedling'!CO17</f>
        <v>0</v>
      </c>
      <c r="CQ17" s="81">
        <f t="shared" si="30"/>
        <v>0</v>
      </c>
      <c r="CR17" s="113">
        <f>'MASTER_ ALL areas - No.seedling'!CQ17</f>
        <v>0</v>
      </c>
      <c r="CS17" s="76">
        <f>'MASTER_ ALL areas - No.seedling'!CR17</f>
        <v>0</v>
      </c>
      <c r="CT17" s="80">
        <f t="shared" si="31"/>
        <v>0</v>
      </c>
      <c r="CU17" s="76">
        <f>'MASTER_ ALL areas - No.seedling'!CT17</f>
        <v>0</v>
      </c>
      <c r="CV17" s="81">
        <f t="shared" si="32"/>
        <v>0</v>
      </c>
      <c r="CW17" s="75">
        <f>'MASTER_ ALL areas - No.seedling'!CV17</f>
        <v>80</v>
      </c>
      <c r="CX17" s="76">
        <f>'MASTER_ ALL areas - No.seedling'!CW17</f>
        <v>1</v>
      </c>
      <c r="CY17" s="80">
        <f t="shared" si="33"/>
        <v>0.25</v>
      </c>
      <c r="CZ17" s="76">
        <f>'MASTER_ ALL areas - No.seedling'!CY17</f>
        <v>1</v>
      </c>
      <c r="DA17" s="81">
        <f t="shared" si="34"/>
        <v>0.25</v>
      </c>
      <c r="DB17" s="113">
        <f>'MASTER_ ALL areas - No.seedling'!DA17</f>
        <v>0</v>
      </c>
      <c r="DC17" s="76">
        <f>'MASTER_ ALL areas - No.seedling'!DB17</f>
        <v>0</v>
      </c>
      <c r="DD17" s="80">
        <f t="shared" si="35"/>
        <v>0</v>
      </c>
      <c r="DE17" s="76">
        <f>'MASTER_ ALL areas - No.seedling'!DD17</f>
        <v>0</v>
      </c>
      <c r="DF17" s="81">
        <f t="shared" si="36"/>
        <v>0</v>
      </c>
      <c r="DG17" s="113">
        <f>'MASTER_ ALL areas - No.seedling'!DF17</f>
        <v>0</v>
      </c>
      <c r="DH17" s="76">
        <f>'MASTER_ ALL areas - No.seedling'!DG17</f>
        <v>0</v>
      </c>
      <c r="DI17" s="80">
        <f t="shared" si="37"/>
        <v>0</v>
      </c>
      <c r="DJ17" s="76">
        <f>'MASTER_ ALL areas - No.seedling'!DI17</f>
        <v>0</v>
      </c>
      <c r="DK17" s="81">
        <f t="shared" si="38"/>
        <v>0</v>
      </c>
      <c r="DL17" s="113">
        <f>'MASTER_ ALL areas - No.seedling'!DK17</f>
        <v>0</v>
      </c>
      <c r="DM17" s="76">
        <f>'MASTER_ ALL areas - No.seedling'!DL17</f>
        <v>0</v>
      </c>
      <c r="DN17" s="80">
        <f t="shared" si="39"/>
        <v>0</v>
      </c>
      <c r="DO17" s="76">
        <f>'MASTER_ ALL areas - No.seedling'!DN17</f>
        <v>0</v>
      </c>
      <c r="DP17" s="81">
        <f t="shared" si="40"/>
        <v>0</v>
      </c>
      <c r="DQ17" s="113">
        <f>'MASTER_ ALL areas - No.seedling'!DP17</f>
        <v>0</v>
      </c>
      <c r="DR17" s="76">
        <f>'MASTER_ ALL areas - No.seedling'!DQ17</f>
        <v>0</v>
      </c>
      <c r="DS17" s="80">
        <f t="shared" si="41"/>
        <v>0</v>
      </c>
      <c r="DT17" s="76">
        <f>'MASTER_ ALL areas - No.seedling'!DS17</f>
        <v>0</v>
      </c>
      <c r="DU17" s="81">
        <f t="shared" si="42"/>
        <v>0</v>
      </c>
      <c r="DV17" s="113">
        <f>'MASTER_ ALL areas - No.seedling'!DU17</f>
        <v>0</v>
      </c>
      <c r="DW17" s="76">
        <f>'MASTER_ ALL areas - No.seedling'!DV17</f>
        <v>0</v>
      </c>
      <c r="DX17" s="80">
        <f t="shared" si="43"/>
        <v>0</v>
      </c>
      <c r="DY17" s="76">
        <f>'MASTER_ ALL areas - No.seedling'!DX17</f>
        <v>0</v>
      </c>
      <c r="DZ17" s="81">
        <f t="shared" si="44"/>
        <v>0</v>
      </c>
      <c r="EA17" s="113">
        <f>'MASTER_ ALL areas - No.seedling'!DZ17</f>
        <v>0</v>
      </c>
      <c r="EB17" s="76">
        <f>'MASTER_ ALL areas - No.seedling'!EA17</f>
        <v>0</v>
      </c>
      <c r="EC17" s="80">
        <f t="shared" si="45"/>
        <v>0</v>
      </c>
      <c r="ED17" s="76">
        <f>'MASTER_ ALL areas - No.seedling'!EC17</f>
        <v>0</v>
      </c>
      <c r="EE17" s="81">
        <f t="shared" si="46"/>
        <v>0</v>
      </c>
      <c r="EF17" s="113">
        <f>'MASTER_ ALL areas - No.seedling'!EE17</f>
        <v>0</v>
      </c>
      <c r="EG17" s="76">
        <f>'MASTER_ ALL areas - No.seedling'!EF17</f>
        <v>0</v>
      </c>
      <c r="EH17" s="80">
        <f t="shared" si="47"/>
        <v>0</v>
      </c>
      <c r="EI17" s="76">
        <f>'MASTER_ ALL areas - No.seedling'!EH17</f>
        <v>0</v>
      </c>
      <c r="EJ17" s="81">
        <f t="shared" si="48"/>
        <v>0</v>
      </c>
      <c r="EK17" s="113">
        <f>'MASTER_ ALL areas - No.seedling'!EJ17</f>
        <v>0</v>
      </c>
      <c r="EL17" s="76">
        <f>'MASTER_ ALL areas - No.seedling'!EK17</f>
        <v>0</v>
      </c>
      <c r="EM17" s="80">
        <f t="shared" si="49"/>
        <v>0</v>
      </c>
      <c r="EN17" s="76">
        <f>'MASTER_ ALL areas - No.seedling'!EM17</f>
        <v>0</v>
      </c>
      <c r="EO17" s="81">
        <f t="shared" si="50"/>
        <v>0</v>
      </c>
      <c r="EP17" s="113">
        <f>'MASTER_ ALL areas - No.seedling'!EO17</f>
        <v>0</v>
      </c>
      <c r="EQ17" s="76">
        <f>'MASTER_ ALL areas - No.seedling'!EP17</f>
        <v>0</v>
      </c>
      <c r="ER17" s="80">
        <f t="shared" si="51"/>
        <v>0</v>
      </c>
      <c r="ES17" s="76">
        <f>'MASTER_ ALL areas - No.seedling'!ER17</f>
        <v>0</v>
      </c>
      <c r="ET17" s="81">
        <f t="shared" si="52"/>
        <v>0</v>
      </c>
      <c r="EU17" s="113">
        <f>'MASTER_ ALL areas - No.seedling'!ET17</f>
        <v>0</v>
      </c>
      <c r="EV17" s="76">
        <f>'MASTER_ ALL areas - No.seedling'!EU17</f>
        <v>0</v>
      </c>
      <c r="EW17" s="80">
        <f t="shared" si="53"/>
        <v>0</v>
      </c>
      <c r="EX17" s="76">
        <f>'MASTER_ ALL areas - No.seedling'!EW17</f>
        <v>0</v>
      </c>
      <c r="EY17" s="81">
        <f t="shared" si="54"/>
        <v>0</v>
      </c>
      <c r="EZ17" s="113">
        <f>'MASTER_ ALL areas - No.seedling'!EY17</f>
        <v>0</v>
      </c>
      <c r="FA17" s="76">
        <f>'MASTER_ ALL areas - No.seedling'!EZ17</f>
        <v>0</v>
      </c>
      <c r="FB17" s="80">
        <f t="shared" si="55"/>
        <v>0</v>
      </c>
      <c r="FC17" s="76">
        <f>'MASTER_ ALL areas - No.seedling'!FB17</f>
        <v>0</v>
      </c>
      <c r="FD17" s="81">
        <f t="shared" si="56"/>
        <v>0</v>
      </c>
      <c r="FE17" s="113">
        <f>'MASTER_ ALL areas - No.seedling'!FD17</f>
        <v>0</v>
      </c>
      <c r="FF17" s="76">
        <f>'MASTER_ ALL areas - No.seedling'!FE17</f>
        <v>0</v>
      </c>
      <c r="FG17" s="80">
        <f t="shared" si="57"/>
        <v>0</v>
      </c>
      <c r="FH17" s="76">
        <f>'MASTER_ ALL areas - No.seedling'!FG17</f>
        <v>0</v>
      </c>
      <c r="FI17" s="81">
        <f t="shared" si="58"/>
        <v>0</v>
      </c>
      <c r="FJ17" s="113">
        <f>'MASTER_ ALL areas - No.seedling'!FI17</f>
        <v>0</v>
      </c>
      <c r="FK17" s="76">
        <f>'MASTER_ ALL areas - No.seedling'!FJ17</f>
        <v>0</v>
      </c>
      <c r="FL17" s="80">
        <f t="shared" si="59"/>
        <v>0</v>
      </c>
      <c r="FM17" s="76">
        <f>'MASTER_ ALL areas - No.seedling'!FL17</f>
        <v>0</v>
      </c>
      <c r="FN17" s="81">
        <f t="shared" si="60"/>
        <v>0</v>
      </c>
      <c r="FO17" s="113">
        <f>'MASTER_ ALL areas - No.seedling'!FN17</f>
        <v>0</v>
      </c>
      <c r="FP17" s="76">
        <f>'MASTER_ ALL areas - No.seedling'!FO17</f>
        <v>0</v>
      </c>
      <c r="FQ17" s="80">
        <f t="shared" si="61"/>
        <v>0</v>
      </c>
      <c r="FR17" s="76">
        <f>'MASTER_ ALL areas - No.seedling'!FQ17</f>
        <v>0</v>
      </c>
      <c r="FS17" s="81">
        <f t="shared" si="62"/>
        <v>0</v>
      </c>
      <c r="FT17" s="113">
        <f>'MASTER_ ALL areas - No.seedling'!FS17</f>
        <v>0</v>
      </c>
      <c r="FU17" s="76">
        <f>'MASTER_ ALL areas - No.seedling'!FT17</f>
        <v>0</v>
      </c>
      <c r="FV17" s="80">
        <f t="shared" si="63"/>
        <v>0</v>
      </c>
      <c r="FW17" s="76">
        <f>'MASTER_ ALL areas - No.seedling'!FV17</f>
        <v>0</v>
      </c>
      <c r="FX17" s="81">
        <f t="shared" si="64"/>
        <v>0</v>
      </c>
      <c r="FY17" s="113">
        <f>'MASTER_ ALL areas - No.seedling'!FX17</f>
        <v>0</v>
      </c>
      <c r="FZ17" s="76">
        <f>'MASTER_ ALL areas - No.seedling'!FY17</f>
        <v>0</v>
      </c>
      <c r="GA17" s="80">
        <f t="shared" si="65"/>
        <v>0</v>
      </c>
      <c r="GB17" s="76">
        <f>'MASTER_ ALL areas - No.seedling'!GA17</f>
        <v>0</v>
      </c>
      <c r="GC17" s="81">
        <f t="shared" si="66"/>
        <v>0</v>
      </c>
      <c r="GD17" s="113">
        <f>'MASTER_ ALL areas - No.seedling'!GC17</f>
        <v>0</v>
      </c>
      <c r="GE17" s="76">
        <f>'MASTER_ ALL areas - No.seedling'!GD17</f>
        <v>0</v>
      </c>
      <c r="GF17" s="80">
        <f t="shared" si="67"/>
        <v>0</v>
      </c>
      <c r="GG17" s="76">
        <f>'MASTER_ ALL areas - No.seedling'!GF17</f>
        <v>0</v>
      </c>
      <c r="GH17" s="81">
        <f t="shared" si="68"/>
        <v>0</v>
      </c>
      <c r="GI17" s="113">
        <f>'MASTER_ ALL areas - No.seedling'!GH17</f>
        <v>0</v>
      </c>
      <c r="GJ17" s="76">
        <f>'MASTER_ ALL areas - No.seedling'!GI17</f>
        <v>0</v>
      </c>
      <c r="GK17" s="80">
        <f t="shared" si="69"/>
        <v>0</v>
      </c>
      <c r="GL17" s="76">
        <f>'MASTER_ ALL areas - No.seedling'!GK17</f>
        <v>0</v>
      </c>
      <c r="GM17" s="81">
        <f t="shared" si="70"/>
        <v>0</v>
      </c>
      <c r="GN17" s="113">
        <f>'MASTER_ ALL areas - No.seedling'!GM17</f>
        <v>0</v>
      </c>
      <c r="GO17" s="76">
        <f>'MASTER_ ALL areas - No.seedling'!GN17</f>
        <v>0</v>
      </c>
      <c r="GP17" s="80">
        <f t="shared" si="71"/>
        <v>0</v>
      </c>
      <c r="GQ17" s="76">
        <f>'MASTER_ ALL areas - No.seedling'!GP17</f>
        <v>0</v>
      </c>
      <c r="GR17" s="81">
        <f t="shared" si="72"/>
        <v>0</v>
      </c>
      <c r="GS17" s="113">
        <f>'MASTER_ ALL areas - No.seedling'!GR17</f>
        <v>0</v>
      </c>
      <c r="GT17" s="76">
        <f>'MASTER_ ALL areas - No.seedling'!GS17</f>
        <v>0</v>
      </c>
      <c r="GU17" s="80">
        <f t="shared" si="73"/>
        <v>0</v>
      </c>
      <c r="GV17" s="76">
        <f>'MASTER_ ALL areas - No.seedling'!GU17</f>
        <v>0</v>
      </c>
      <c r="GW17" s="81">
        <f t="shared" si="74"/>
        <v>0</v>
      </c>
      <c r="GX17" s="113">
        <f>'MASTER_ ALL areas - No.seedling'!GW17</f>
        <v>0</v>
      </c>
      <c r="GY17" s="76">
        <f>'MASTER_ ALL areas - No.seedling'!GX17</f>
        <v>0</v>
      </c>
      <c r="GZ17" s="80">
        <f t="shared" si="75"/>
        <v>0</v>
      </c>
      <c r="HA17" s="76">
        <f>'MASTER_ ALL areas - No.seedling'!GZ17</f>
        <v>0</v>
      </c>
      <c r="HB17" s="81">
        <f t="shared" si="76"/>
        <v>0</v>
      </c>
      <c r="HC17" s="113">
        <f>'MASTER_ ALL areas - No.seedling'!HB17</f>
        <v>0</v>
      </c>
      <c r="HD17" s="76">
        <f>'MASTER_ ALL areas - No.seedling'!HC17</f>
        <v>0</v>
      </c>
      <c r="HE17" s="80">
        <f t="shared" si="77"/>
        <v>0</v>
      </c>
      <c r="HF17" s="76">
        <f>'MASTER_ ALL areas - No.seedling'!HE17</f>
        <v>0</v>
      </c>
      <c r="HG17" s="81">
        <f t="shared" si="78"/>
        <v>0</v>
      </c>
      <c r="HH17" s="113">
        <f>'MASTER_ ALL areas - No.seedling'!HG17</f>
        <v>0</v>
      </c>
      <c r="HI17" s="76">
        <f>'MASTER_ ALL areas - No.seedling'!HH17</f>
        <v>0</v>
      </c>
      <c r="HJ17" s="80">
        <f t="shared" si="79"/>
        <v>0</v>
      </c>
      <c r="HK17" s="76">
        <f>'MASTER_ ALL areas - No.seedling'!HJ17</f>
        <v>0</v>
      </c>
      <c r="HL17" s="81">
        <f t="shared" si="80"/>
        <v>0</v>
      </c>
      <c r="HM17" s="113">
        <f>'MASTER_ ALL areas - No.seedling'!HL17</f>
        <v>0</v>
      </c>
      <c r="HN17" s="76">
        <f>'MASTER_ ALL areas - No.seedling'!HM17</f>
        <v>0</v>
      </c>
      <c r="HO17" s="80">
        <f t="shared" si="81"/>
        <v>0</v>
      </c>
      <c r="HP17" s="76">
        <f>'MASTER_ ALL areas - No.seedling'!HO17</f>
        <v>0</v>
      </c>
      <c r="HQ17" s="81">
        <f t="shared" si="82"/>
        <v>0</v>
      </c>
      <c r="HR17" s="113">
        <f>'MASTER_ ALL areas - No.seedling'!HQ17</f>
        <v>0</v>
      </c>
      <c r="HS17" s="76">
        <f>'MASTER_ ALL areas - No.seedling'!HR17</f>
        <v>0</v>
      </c>
      <c r="HT17" s="80">
        <f t="shared" si="83"/>
        <v>0</v>
      </c>
      <c r="HU17" s="76">
        <f>'MASTER_ ALL areas - No.seedling'!HT17</f>
        <v>0</v>
      </c>
      <c r="HV17" s="81">
        <f t="shared" si="84"/>
        <v>0</v>
      </c>
      <c r="HW17" s="113">
        <f>'MASTER_ ALL areas - No.seedling'!HV17</f>
        <v>0</v>
      </c>
      <c r="HX17" s="76">
        <f>'MASTER_ ALL areas - No.seedling'!HW17</f>
        <v>0</v>
      </c>
      <c r="HY17" s="80">
        <f t="shared" si="85"/>
        <v>0</v>
      </c>
      <c r="HZ17" s="76">
        <f>'MASTER_ ALL areas - No.seedling'!HY17</f>
        <v>0</v>
      </c>
      <c r="IA17" s="81">
        <f t="shared" si="86"/>
        <v>0</v>
      </c>
      <c r="IB17" s="113">
        <f>'MASTER_ ALL areas - No.seedling'!IA17</f>
        <v>0</v>
      </c>
      <c r="IC17" s="76">
        <f>'MASTER_ ALL areas - No.seedling'!IB17</f>
        <v>0</v>
      </c>
      <c r="ID17" s="80">
        <f t="shared" si="87"/>
        <v>0</v>
      </c>
      <c r="IE17" s="76">
        <f>'MASTER_ ALL areas - No.seedling'!ID17</f>
        <v>0</v>
      </c>
      <c r="IF17" s="85">
        <f t="shared" si="88"/>
        <v>0</v>
      </c>
      <c r="IG17" s="86" t="s">
        <v>129</v>
      </c>
      <c r="IH17" s="87"/>
    </row>
    <row r="18" spans="2:242" ht="33" customHeight="1" x14ac:dyDescent="0.25">
      <c r="B18" s="420">
        <v>14</v>
      </c>
      <c r="C18" s="421" t="s">
        <v>130</v>
      </c>
      <c r="D18" s="422">
        <v>215085</v>
      </c>
      <c r="E18" s="423">
        <v>931004</v>
      </c>
      <c r="F18" s="424" t="s">
        <v>89</v>
      </c>
      <c r="G18" s="88" t="s">
        <v>131</v>
      </c>
      <c r="H18" s="459">
        <f>'MASTER_ ALL areas - No.seedling'!G18</f>
        <v>6</v>
      </c>
      <c r="I18" s="70">
        <f>'MASTER_ ALL areas - No.seedling'!H18</f>
        <v>0.3</v>
      </c>
      <c r="J18" s="71">
        <f>'MASTER_ ALL areas - No.seedling'!I18</f>
        <v>62</v>
      </c>
      <c r="K18" s="72">
        <f>'MASTER_ ALL areas - No.seedling'!J18</f>
        <v>38</v>
      </c>
      <c r="L18" s="73">
        <f t="shared" si="0"/>
        <v>760</v>
      </c>
      <c r="M18" s="74">
        <f>'MASTER_ ALL areas - No.seedling'!L18</f>
        <v>760</v>
      </c>
      <c r="N18" s="113">
        <f>'MASTER_ ALL areas - No.seedling'!M18</f>
        <v>4</v>
      </c>
      <c r="O18" s="114">
        <f>'MASTER_ ALL areas - No.seedling'!N18</f>
        <v>20</v>
      </c>
      <c r="P18" s="80">
        <f>'MASTER_ ALL areas - No.seedling'!O18</f>
        <v>0.10526315789473684</v>
      </c>
      <c r="Q18" s="81">
        <f>'MASTER_ ALL areas - No.seedling'!P18</f>
        <v>0.52631578947368418</v>
      </c>
      <c r="R18" s="462"/>
      <c r="S18" s="617">
        <f>'MASTER_ ALL areas - No.seedling'!R18</f>
        <v>420</v>
      </c>
      <c r="T18" s="76">
        <f>'MASTER_ ALL areas - No.seedling'!S18</f>
        <v>0</v>
      </c>
      <c r="U18" s="77">
        <f t="shared" si="1"/>
        <v>0</v>
      </c>
      <c r="V18" s="82">
        <f>'MASTER_ ALL areas - No.seedling'!U18</f>
        <v>5</v>
      </c>
      <c r="W18" s="80">
        <f t="shared" si="2"/>
        <v>0.23809523809523808</v>
      </c>
      <c r="X18" s="619">
        <f>'MASTER_ ALL areas - No.seedling'!W18</f>
        <v>300</v>
      </c>
      <c r="Y18" s="82">
        <f>'MASTER_ ALL areas - No.seedling'!X18</f>
        <v>3</v>
      </c>
      <c r="Z18" s="77">
        <f t="shared" si="3"/>
        <v>0.2</v>
      </c>
      <c r="AA18" s="82">
        <f>'MASTER_ ALL areas - No.seedling'!Z18</f>
        <v>14</v>
      </c>
      <c r="AB18" s="80">
        <f t="shared" si="4"/>
        <v>0.93333333333333335</v>
      </c>
      <c r="AC18" s="76">
        <f>'MASTER_ ALL areas - No.seedling'!AB18</f>
        <v>40</v>
      </c>
      <c r="AD18" s="76">
        <f>'MASTER_ ALL areas - No.seedling'!AC18</f>
        <v>1</v>
      </c>
      <c r="AE18" s="77">
        <f t="shared" si="5"/>
        <v>0.5</v>
      </c>
      <c r="AF18" s="82">
        <f>'MASTER_ ALL areas - No.seedling'!AE18</f>
        <v>1</v>
      </c>
      <c r="AG18" s="80">
        <f t="shared" si="6"/>
        <v>0.5</v>
      </c>
      <c r="AH18" s="76">
        <f>'MASTER_ ALL areas - No.seedling'!AG18</f>
        <v>0</v>
      </c>
      <c r="AI18" s="76">
        <f>'MASTER_ ALL areas - No.seedling'!AH18</f>
        <v>0</v>
      </c>
      <c r="AJ18" s="77">
        <f t="shared" si="7"/>
        <v>0</v>
      </c>
      <c r="AK18" s="82">
        <f>'MASTER_ ALL areas - No.seedling'!AJ18</f>
        <v>0</v>
      </c>
      <c r="AL18" s="81">
        <f t="shared" si="8"/>
        <v>0</v>
      </c>
      <c r="AM18" s="462"/>
      <c r="AN18" s="617">
        <f>'MASTER_ ALL areas - No.seedling'!AM18</f>
        <v>300</v>
      </c>
      <c r="AO18" s="76">
        <f>'MASTER_ ALL areas - No.seedling'!AN18</f>
        <v>3</v>
      </c>
      <c r="AP18" s="77">
        <f t="shared" si="9"/>
        <v>0.2</v>
      </c>
      <c r="AQ18" s="82">
        <f>'MASTER_ ALL areas - No.seedling'!AP18</f>
        <v>13</v>
      </c>
      <c r="AR18" s="77">
        <f t="shared" si="10"/>
        <v>0.8666666666666667</v>
      </c>
      <c r="AS18" s="82">
        <f>'MASTER_ ALL areas - No.seedling'!AR18</f>
        <v>300</v>
      </c>
      <c r="AT18" s="76">
        <f>'MASTER_ ALL areas - No.seedling'!AS18</f>
        <v>1</v>
      </c>
      <c r="AU18" s="77">
        <f t="shared" si="11"/>
        <v>6.6666666666666666E-2</v>
      </c>
      <c r="AV18" s="82">
        <f>'MASTER_ ALL areas - No.seedling'!AU18</f>
        <v>5</v>
      </c>
      <c r="AW18" s="77">
        <f t="shared" si="12"/>
        <v>0.33333333333333331</v>
      </c>
      <c r="AX18" s="71">
        <f>'MASTER_ ALL areas - No.seedling'!AW18</f>
        <v>160</v>
      </c>
      <c r="AY18" s="82">
        <f>'MASTER_ ALL areas - No.seedling'!AX18</f>
        <v>0</v>
      </c>
      <c r="AZ18" s="77">
        <f t="shared" si="13"/>
        <v>0</v>
      </c>
      <c r="BA18" s="82">
        <f>'MASTER_ ALL areas - No.seedling'!AZ18</f>
        <v>2</v>
      </c>
      <c r="BB18" s="77">
        <f t="shared" si="14"/>
        <v>0.25</v>
      </c>
      <c r="BC18" s="82">
        <f>'MASTER_ ALL areas - No.seedling'!BB18</f>
        <v>0</v>
      </c>
      <c r="BD18" s="76">
        <f>'MASTER_ ALL areas - No.seedling'!BC18</f>
        <v>0</v>
      </c>
      <c r="BE18" s="77">
        <f t="shared" si="15"/>
        <v>0</v>
      </c>
      <c r="BF18" s="82">
        <f>'MASTER_ ALL areas - No.seedling'!BE18</f>
        <v>0</v>
      </c>
      <c r="BG18" s="77">
        <f t="shared" si="16"/>
        <v>0</v>
      </c>
      <c r="BH18" s="82">
        <f>'MASTER_ ALL areas - No.seedling'!BG18</f>
        <v>0</v>
      </c>
      <c r="BI18" s="76">
        <f>'MASTER_ ALL areas - No.seedling'!BH18</f>
        <v>0</v>
      </c>
      <c r="BJ18" s="77">
        <f t="shared" si="17"/>
        <v>0</v>
      </c>
      <c r="BK18" s="82">
        <f>'MASTER_ ALL areas - No.seedling'!BJ18</f>
        <v>0</v>
      </c>
      <c r="BL18" s="77">
        <f t="shared" si="18"/>
        <v>0</v>
      </c>
      <c r="BM18" s="82">
        <f>'MASTER_ ALL areas - No.seedling'!BL18</f>
        <v>0</v>
      </c>
      <c r="BN18" s="76">
        <f>'MASTER_ ALL areas - No.seedling'!BM18</f>
        <v>0</v>
      </c>
      <c r="BO18" s="77">
        <f t="shared" si="19"/>
        <v>0</v>
      </c>
      <c r="BP18" s="82">
        <f>'MASTER_ ALL areas - No.seedling'!BO18</f>
        <v>0</v>
      </c>
      <c r="BQ18" s="77">
        <f t="shared" si="20"/>
        <v>0</v>
      </c>
      <c r="BR18" s="82">
        <f>'MASTER_ ALL areas - No.seedling'!BQ18</f>
        <v>0</v>
      </c>
      <c r="BS18" s="76">
        <f>'MASTER_ ALL areas - No.seedling'!BR18</f>
        <v>0</v>
      </c>
      <c r="BT18" s="77">
        <f t="shared" si="21"/>
        <v>0</v>
      </c>
      <c r="BU18" s="82">
        <f>'MASTER_ ALL areas - No.seedling'!BT18</f>
        <v>0</v>
      </c>
      <c r="BV18" s="77">
        <f t="shared" si="22"/>
        <v>0</v>
      </c>
      <c r="BW18" s="82">
        <f>'MASTER_ ALL areas - No.seedling'!BV18</f>
        <v>0</v>
      </c>
      <c r="BX18" s="76">
        <f>'MASTER_ ALL areas - No.seedling'!BW18</f>
        <v>0</v>
      </c>
      <c r="BY18" s="77">
        <f t="shared" si="23"/>
        <v>0</v>
      </c>
      <c r="BZ18" s="82">
        <f>'MASTER_ ALL areas - No.seedling'!BY18</f>
        <v>0</v>
      </c>
      <c r="CA18" s="81">
        <f t="shared" si="24"/>
        <v>0</v>
      </c>
      <c r="CB18" s="429"/>
      <c r="CC18" s="75">
        <f>'MASTER_ ALL areas - No.seedling'!CB18</f>
        <v>60</v>
      </c>
      <c r="CD18" s="76">
        <f>'MASTER_ ALL areas - No.seedling'!CC18</f>
        <v>0</v>
      </c>
      <c r="CE18" s="80">
        <f t="shared" si="25"/>
        <v>0</v>
      </c>
      <c r="CF18" s="76">
        <f>'MASTER_ ALL areas - No.seedling'!CE18</f>
        <v>3</v>
      </c>
      <c r="CG18" s="81">
        <f t="shared" si="26"/>
        <v>1</v>
      </c>
      <c r="CH18" s="75">
        <f>'MASTER_ ALL areas - No.seedling'!CG18</f>
        <v>220</v>
      </c>
      <c r="CI18" s="76">
        <f>'MASTER_ ALL areas - No.seedling'!CH18</f>
        <v>3</v>
      </c>
      <c r="CJ18" s="80">
        <f t="shared" si="27"/>
        <v>0.27272727272727271</v>
      </c>
      <c r="CK18" s="76">
        <f>'MASTER_ ALL areas - No.seedling'!CJ18</f>
        <v>10</v>
      </c>
      <c r="CL18" s="81">
        <f t="shared" si="28"/>
        <v>0.90909090909090906</v>
      </c>
      <c r="CM18" s="75">
        <f>'MASTER_ ALL areas - No.seedling'!CL18</f>
        <v>20</v>
      </c>
      <c r="CN18" s="76">
        <f>'MASTER_ ALL areas - No.seedling'!CM18</f>
        <v>0</v>
      </c>
      <c r="CO18" s="80">
        <f t="shared" si="29"/>
        <v>0</v>
      </c>
      <c r="CP18" s="76">
        <f>'MASTER_ ALL areas - No.seedling'!CO18</f>
        <v>0</v>
      </c>
      <c r="CQ18" s="81">
        <f t="shared" si="30"/>
        <v>0</v>
      </c>
      <c r="CR18" s="113">
        <f>'MASTER_ ALL areas - No.seedling'!CQ18</f>
        <v>0</v>
      </c>
      <c r="CS18" s="76">
        <f>'MASTER_ ALL areas - No.seedling'!CR18</f>
        <v>0</v>
      </c>
      <c r="CT18" s="80">
        <f t="shared" si="31"/>
        <v>0</v>
      </c>
      <c r="CU18" s="76">
        <f>'MASTER_ ALL areas - No.seedling'!CT18</f>
        <v>0</v>
      </c>
      <c r="CV18" s="81">
        <f t="shared" si="32"/>
        <v>0</v>
      </c>
      <c r="CW18" s="75">
        <f>'MASTER_ ALL areas - No.seedling'!CV18</f>
        <v>200</v>
      </c>
      <c r="CX18" s="76">
        <f>'MASTER_ ALL areas - No.seedling'!CW18</f>
        <v>0</v>
      </c>
      <c r="CY18" s="80">
        <f t="shared" si="33"/>
        <v>0</v>
      </c>
      <c r="CZ18" s="76">
        <f>'MASTER_ ALL areas - No.seedling'!CY18</f>
        <v>0</v>
      </c>
      <c r="DA18" s="81">
        <f t="shared" si="34"/>
        <v>0</v>
      </c>
      <c r="DB18" s="75">
        <f>'MASTER_ ALL areas - No.seedling'!DA18</f>
        <v>80</v>
      </c>
      <c r="DC18" s="76">
        <f>'MASTER_ ALL areas - No.seedling'!DB18</f>
        <v>0</v>
      </c>
      <c r="DD18" s="80">
        <f t="shared" si="35"/>
        <v>0</v>
      </c>
      <c r="DE18" s="76">
        <f>'MASTER_ ALL areas - No.seedling'!DD18</f>
        <v>4</v>
      </c>
      <c r="DF18" s="81">
        <f t="shared" si="36"/>
        <v>1</v>
      </c>
      <c r="DG18" s="75">
        <f>'MASTER_ ALL areas - No.seedling'!DF18</f>
        <v>20</v>
      </c>
      <c r="DH18" s="76">
        <f>'MASTER_ ALL areas - No.seedling'!DG18</f>
        <v>1</v>
      </c>
      <c r="DI18" s="80">
        <f t="shared" si="37"/>
        <v>1</v>
      </c>
      <c r="DJ18" s="76">
        <f>'MASTER_ ALL areas - No.seedling'!DI18</f>
        <v>1</v>
      </c>
      <c r="DK18" s="81">
        <f t="shared" si="38"/>
        <v>1</v>
      </c>
      <c r="DL18" s="113">
        <f>'MASTER_ ALL areas - No.seedling'!DK18</f>
        <v>0</v>
      </c>
      <c r="DM18" s="76">
        <f>'MASTER_ ALL areas - No.seedling'!DL18</f>
        <v>0</v>
      </c>
      <c r="DN18" s="80">
        <f t="shared" si="39"/>
        <v>0</v>
      </c>
      <c r="DO18" s="76">
        <f>'MASTER_ ALL areas - No.seedling'!DN18</f>
        <v>0</v>
      </c>
      <c r="DP18" s="81">
        <f t="shared" si="40"/>
        <v>0</v>
      </c>
      <c r="DQ18" s="75">
        <f>'MASTER_ ALL areas - No.seedling'!DP18</f>
        <v>160</v>
      </c>
      <c r="DR18" s="76">
        <f>'MASTER_ ALL areas - No.seedling'!DQ18</f>
        <v>0</v>
      </c>
      <c r="DS18" s="80">
        <f t="shared" si="41"/>
        <v>0</v>
      </c>
      <c r="DT18" s="76">
        <f>'MASTER_ ALL areas - No.seedling'!DS18</f>
        <v>2</v>
      </c>
      <c r="DU18" s="81">
        <f t="shared" si="42"/>
        <v>0.25</v>
      </c>
      <c r="DV18" s="113">
        <f>'MASTER_ ALL areas - No.seedling'!DU18</f>
        <v>0</v>
      </c>
      <c r="DW18" s="76">
        <f>'MASTER_ ALL areas - No.seedling'!DV18</f>
        <v>0</v>
      </c>
      <c r="DX18" s="80">
        <f t="shared" si="43"/>
        <v>0</v>
      </c>
      <c r="DY18" s="76">
        <f>'MASTER_ ALL areas - No.seedling'!DX18</f>
        <v>0</v>
      </c>
      <c r="DZ18" s="81">
        <f t="shared" si="44"/>
        <v>0</v>
      </c>
      <c r="EA18" s="113">
        <f>'MASTER_ ALL areas - No.seedling'!DZ18</f>
        <v>0</v>
      </c>
      <c r="EB18" s="76">
        <f>'MASTER_ ALL areas - No.seedling'!EA18</f>
        <v>0</v>
      </c>
      <c r="EC18" s="80">
        <f t="shared" si="45"/>
        <v>0</v>
      </c>
      <c r="ED18" s="76">
        <f>'MASTER_ ALL areas - No.seedling'!EC18</f>
        <v>0</v>
      </c>
      <c r="EE18" s="81">
        <f t="shared" si="46"/>
        <v>0</v>
      </c>
      <c r="EF18" s="113">
        <f>'MASTER_ ALL areas - No.seedling'!EE18</f>
        <v>0</v>
      </c>
      <c r="EG18" s="76">
        <f>'MASTER_ ALL areas - No.seedling'!EF18</f>
        <v>0</v>
      </c>
      <c r="EH18" s="80">
        <f t="shared" si="47"/>
        <v>0</v>
      </c>
      <c r="EI18" s="76">
        <f>'MASTER_ ALL areas - No.seedling'!EH18</f>
        <v>0</v>
      </c>
      <c r="EJ18" s="81">
        <f t="shared" si="48"/>
        <v>0</v>
      </c>
      <c r="EK18" s="113">
        <f>'MASTER_ ALL areas - No.seedling'!EJ18</f>
        <v>0</v>
      </c>
      <c r="EL18" s="76">
        <f>'MASTER_ ALL areas - No.seedling'!EK18</f>
        <v>0</v>
      </c>
      <c r="EM18" s="80">
        <f t="shared" si="49"/>
        <v>0</v>
      </c>
      <c r="EN18" s="76">
        <f>'MASTER_ ALL areas - No.seedling'!EM18</f>
        <v>0</v>
      </c>
      <c r="EO18" s="81">
        <f t="shared" si="50"/>
        <v>0</v>
      </c>
      <c r="EP18" s="113">
        <f>'MASTER_ ALL areas - No.seedling'!EO18</f>
        <v>0</v>
      </c>
      <c r="EQ18" s="76">
        <f>'MASTER_ ALL areas - No.seedling'!EP18</f>
        <v>0</v>
      </c>
      <c r="ER18" s="80">
        <f t="shared" si="51"/>
        <v>0</v>
      </c>
      <c r="ES18" s="76">
        <f>'MASTER_ ALL areas - No.seedling'!ER18</f>
        <v>0</v>
      </c>
      <c r="ET18" s="81">
        <f t="shared" si="52"/>
        <v>0</v>
      </c>
      <c r="EU18" s="113">
        <f>'MASTER_ ALL areas - No.seedling'!ET18</f>
        <v>0</v>
      </c>
      <c r="EV18" s="76">
        <f>'MASTER_ ALL areas - No.seedling'!EU18</f>
        <v>0</v>
      </c>
      <c r="EW18" s="80">
        <f t="shared" si="53"/>
        <v>0</v>
      </c>
      <c r="EX18" s="76">
        <f>'MASTER_ ALL areas - No.seedling'!EW18</f>
        <v>0</v>
      </c>
      <c r="EY18" s="81">
        <f t="shared" si="54"/>
        <v>0</v>
      </c>
      <c r="EZ18" s="113">
        <f>'MASTER_ ALL areas - No.seedling'!EY18</f>
        <v>0</v>
      </c>
      <c r="FA18" s="76">
        <f>'MASTER_ ALL areas - No.seedling'!EZ18</f>
        <v>0</v>
      </c>
      <c r="FB18" s="80">
        <f t="shared" si="55"/>
        <v>0</v>
      </c>
      <c r="FC18" s="76">
        <f>'MASTER_ ALL areas - No.seedling'!FB18</f>
        <v>0</v>
      </c>
      <c r="FD18" s="81">
        <f t="shared" si="56"/>
        <v>0</v>
      </c>
      <c r="FE18" s="113">
        <f>'MASTER_ ALL areas - No.seedling'!FD18</f>
        <v>0</v>
      </c>
      <c r="FF18" s="76">
        <f>'MASTER_ ALL areas - No.seedling'!FE18</f>
        <v>0</v>
      </c>
      <c r="FG18" s="80">
        <f t="shared" si="57"/>
        <v>0</v>
      </c>
      <c r="FH18" s="76">
        <f>'MASTER_ ALL areas - No.seedling'!FG18</f>
        <v>0</v>
      </c>
      <c r="FI18" s="81">
        <f t="shared" si="58"/>
        <v>0</v>
      </c>
      <c r="FJ18" s="113">
        <f>'MASTER_ ALL areas - No.seedling'!FI18</f>
        <v>0</v>
      </c>
      <c r="FK18" s="76">
        <f>'MASTER_ ALL areas - No.seedling'!FJ18</f>
        <v>0</v>
      </c>
      <c r="FL18" s="80">
        <f t="shared" si="59"/>
        <v>0</v>
      </c>
      <c r="FM18" s="76">
        <f>'MASTER_ ALL areas - No.seedling'!FL18</f>
        <v>0</v>
      </c>
      <c r="FN18" s="81">
        <f t="shared" si="60"/>
        <v>0</v>
      </c>
      <c r="FO18" s="113">
        <f>'MASTER_ ALL areas - No.seedling'!FN18</f>
        <v>0</v>
      </c>
      <c r="FP18" s="76">
        <f>'MASTER_ ALL areas - No.seedling'!FO18</f>
        <v>0</v>
      </c>
      <c r="FQ18" s="80">
        <f t="shared" si="61"/>
        <v>0</v>
      </c>
      <c r="FR18" s="76">
        <f>'MASTER_ ALL areas - No.seedling'!FQ18</f>
        <v>0</v>
      </c>
      <c r="FS18" s="81">
        <f t="shared" si="62"/>
        <v>0</v>
      </c>
      <c r="FT18" s="113">
        <f>'MASTER_ ALL areas - No.seedling'!FS18</f>
        <v>0</v>
      </c>
      <c r="FU18" s="76">
        <f>'MASTER_ ALL areas - No.seedling'!FT18</f>
        <v>0</v>
      </c>
      <c r="FV18" s="80">
        <f t="shared" si="63"/>
        <v>0</v>
      </c>
      <c r="FW18" s="76">
        <f>'MASTER_ ALL areas - No.seedling'!FV18</f>
        <v>0</v>
      </c>
      <c r="FX18" s="81">
        <f t="shared" si="64"/>
        <v>0</v>
      </c>
      <c r="FY18" s="113">
        <f>'MASTER_ ALL areas - No.seedling'!FX18</f>
        <v>0</v>
      </c>
      <c r="FZ18" s="76">
        <f>'MASTER_ ALL areas - No.seedling'!FY18</f>
        <v>0</v>
      </c>
      <c r="GA18" s="80">
        <f t="shared" si="65"/>
        <v>0</v>
      </c>
      <c r="GB18" s="76">
        <f>'MASTER_ ALL areas - No.seedling'!GA18</f>
        <v>0</v>
      </c>
      <c r="GC18" s="81">
        <f t="shared" si="66"/>
        <v>0</v>
      </c>
      <c r="GD18" s="113">
        <f>'MASTER_ ALL areas - No.seedling'!GC18</f>
        <v>0</v>
      </c>
      <c r="GE18" s="76">
        <f>'MASTER_ ALL areas - No.seedling'!GD18</f>
        <v>0</v>
      </c>
      <c r="GF18" s="80">
        <f t="shared" si="67"/>
        <v>0</v>
      </c>
      <c r="GG18" s="76">
        <f>'MASTER_ ALL areas - No.seedling'!GF18</f>
        <v>0</v>
      </c>
      <c r="GH18" s="81">
        <f t="shared" si="68"/>
        <v>0</v>
      </c>
      <c r="GI18" s="113">
        <f>'MASTER_ ALL areas - No.seedling'!GH18</f>
        <v>0</v>
      </c>
      <c r="GJ18" s="76">
        <f>'MASTER_ ALL areas - No.seedling'!GI18</f>
        <v>0</v>
      </c>
      <c r="GK18" s="80">
        <f t="shared" si="69"/>
        <v>0</v>
      </c>
      <c r="GL18" s="76">
        <f>'MASTER_ ALL areas - No.seedling'!GK18</f>
        <v>0</v>
      </c>
      <c r="GM18" s="81">
        <f t="shared" si="70"/>
        <v>0</v>
      </c>
      <c r="GN18" s="113">
        <f>'MASTER_ ALL areas - No.seedling'!GM18</f>
        <v>0</v>
      </c>
      <c r="GO18" s="76">
        <f>'MASTER_ ALL areas - No.seedling'!GN18</f>
        <v>0</v>
      </c>
      <c r="GP18" s="80">
        <f t="shared" si="71"/>
        <v>0</v>
      </c>
      <c r="GQ18" s="76">
        <f>'MASTER_ ALL areas - No.seedling'!GP18</f>
        <v>0</v>
      </c>
      <c r="GR18" s="81">
        <f t="shared" si="72"/>
        <v>0</v>
      </c>
      <c r="GS18" s="113">
        <f>'MASTER_ ALL areas - No.seedling'!GR18</f>
        <v>0</v>
      </c>
      <c r="GT18" s="76">
        <f>'MASTER_ ALL areas - No.seedling'!GS18</f>
        <v>0</v>
      </c>
      <c r="GU18" s="80">
        <f t="shared" si="73"/>
        <v>0</v>
      </c>
      <c r="GV18" s="76">
        <f>'MASTER_ ALL areas - No.seedling'!GU18</f>
        <v>0</v>
      </c>
      <c r="GW18" s="81">
        <f t="shared" si="74"/>
        <v>0</v>
      </c>
      <c r="GX18" s="113">
        <f>'MASTER_ ALL areas - No.seedling'!GW18</f>
        <v>0</v>
      </c>
      <c r="GY18" s="76">
        <f>'MASTER_ ALL areas - No.seedling'!GX18</f>
        <v>0</v>
      </c>
      <c r="GZ18" s="80">
        <f t="shared" si="75"/>
        <v>0</v>
      </c>
      <c r="HA18" s="76">
        <f>'MASTER_ ALL areas - No.seedling'!GZ18</f>
        <v>0</v>
      </c>
      <c r="HB18" s="81">
        <f t="shared" si="76"/>
        <v>0</v>
      </c>
      <c r="HC18" s="113">
        <f>'MASTER_ ALL areas - No.seedling'!HB18</f>
        <v>0</v>
      </c>
      <c r="HD18" s="76">
        <f>'MASTER_ ALL areas - No.seedling'!HC18</f>
        <v>0</v>
      </c>
      <c r="HE18" s="80">
        <f t="shared" si="77"/>
        <v>0</v>
      </c>
      <c r="HF18" s="76">
        <f>'MASTER_ ALL areas - No.seedling'!HE18</f>
        <v>0</v>
      </c>
      <c r="HG18" s="81">
        <f t="shared" si="78"/>
        <v>0</v>
      </c>
      <c r="HH18" s="113">
        <f>'MASTER_ ALL areas - No.seedling'!HG18</f>
        <v>0</v>
      </c>
      <c r="HI18" s="76">
        <f>'MASTER_ ALL areas - No.seedling'!HH18</f>
        <v>0</v>
      </c>
      <c r="HJ18" s="80">
        <f t="shared" si="79"/>
        <v>0</v>
      </c>
      <c r="HK18" s="76">
        <f>'MASTER_ ALL areas - No.seedling'!HJ18</f>
        <v>0</v>
      </c>
      <c r="HL18" s="81">
        <f t="shared" si="80"/>
        <v>0</v>
      </c>
      <c r="HM18" s="113">
        <f>'MASTER_ ALL areas - No.seedling'!HL18</f>
        <v>0</v>
      </c>
      <c r="HN18" s="76">
        <f>'MASTER_ ALL areas - No.seedling'!HM18</f>
        <v>0</v>
      </c>
      <c r="HO18" s="80">
        <f t="shared" si="81"/>
        <v>0</v>
      </c>
      <c r="HP18" s="76">
        <f>'MASTER_ ALL areas - No.seedling'!HO18</f>
        <v>0</v>
      </c>
      <c r="HQ18" s="81">
        <f t="shared" si="82"/>
        <v>0</v>
      </c>
      <c r="HR18" s="113">
        <f>'MASTER_ ALL areas - No.seedling'!HQ18</f>
        <v>0</v>
      </c>
      <c r="HS18" s="76">
        <f>'MASTER_ ALL areas - No.seedling'!HR18</f>
        <v>0</v>
      </c>
      <c r="HT18" s="80">
        <f t="shared" si="83"/>
        <v>0</v>
      </c>
      <c r="HU18" s="76">
        <f>'MASTER_ ALL areas - No.seedling'!HT18</f>
        <v>0</v>
      </c>
      <c r="HV18" s="81">
        <f t="shared" si="84"/>
        <v>0</v>
      </c>
      <c r="HW18" s="113">
        <f>'MASTER_ ALL areas - No.seedling'!HV18</f>
        <v>0</v>
      </c>
      <c r="HX18" s="76">
        <f>'MASTER_ ALL areas - No.seedling'!HW18</f>
        <v>0</v>
      </c>
      <c r="HY18" s="80">
        <f t="shared" si="85"/>
        <v>0</v>
      </c>
      <c r="HZ18" s="76">
        <f>'MASTER_ ALL areas - No.seedling'!HY18</f>
        <v>0</v>
      </c>
      <c r="IA18" s="81">
        <f t="shared" si="86"/>
        <v>0</v>
      </c>
      <c r="IB18" s="113">
        <f>'MASTER_ ALL areas - No.seedling'!IA18</f>
        <v>0</v>
      </c>
      <c r="IC18" s="76">
        <f>'MASTER_ ALL areas - No.seedling'!IB18</f>
        <v>0</v>
      </c>
      <c r="ID18" s="80">
        <f t="shared" si="87"/>
        <v>0</v>
      </c>
      <c r="IE18" s="76">
        <f>'MASTER_ ALL areas - No.seedling'!ID18</f>
        <v>0</v>
      </c>
      <c r="IF18" s="85">
        <f t="shared" si="88"/>
        <v>0</v>
      </c>
      <c r="IG18" s="86" t="s">
        <v>132</v>
      </c>
      <c r="IH18" s="87"/>
    </row>
    <row r="19" spans="2:242" ht="33" customHeight="1" x14ac:dyDescent="0.25">
      <c r="B19" s="438">
        <v>15</v>
      </c>
      <c r="C19" s="439" t="s">
        <v>133</v>
      </c>
      <c r="D19" s="440">
        <v>215290</v>
      </c>
      <c r="E19" s="441">
        <v>931004</v>
      </c>
      <c r="F19" s="442" t="s">
        <v>89</v>
      </c>
      <c r="G19" s="129" t="s">
        <v>96</v>
      </c>
      <c r="H19" s="495">
        <f>'MASTER_ ALL areas - No.seedling'!G19</f>
        <v>6</v>
      </c>
      <c r="I19" s="130">
        <f>'MASTER_ ALL areas - No.seedling'!H19</f>
        <v>0.75</v>
      </c>
      <c r="J19" s="131">
        <f>'MASTER_ ALL areas - No.seedling'!I19</f>
        <v>29.6</v>
      </c>
      <c r="K19" s="132">
        <f>'MASTER_ ALL areas - No.seedling'!J19</f>
        <v>102</v>
      </c>
      <c r="L19" s="133">
        <f>K19*40</f>
        <v>4080</v>
      </c>
      <c r="M19" s="134">
        <f>'MASTER_ ALL areas - No.seedling'!L19</f>
        <v>4080</v>
      </c>
      <c r="N19" s="135">
        <f>'MASTER_ ALL areas - No.seedling'!M19</f>
        <v>8</v>
      </c>
      <c r="O19" s="136">
        <f>'MASTER_ ALL areas - No.seedling'!N19</f>
        <v>73</v>
      </c>
      <c r="P19" s="141">
        <f>'MASTER_ ALL areas - No.seedling'!O19</f>
        <v>7.8431372549019607E-2</v>
      </c>
      <c r="Q19" s="142">
        <f>'MASTER_ ALL areas - No.seedling'!P19</f>
        <v>0.71568627450980393</v>
      </c>
      <c r="R19" s="462"/>
      <c r="S19" s="624">
        <f>'MASTER_ ALL areas - No.seedling'!R19</f>
        <v>3800</v>
      </c>
      <c r="T19" s="140">
        <f>'MASTER_ ALL areas - No.seedling'!S19</f>
        <v>3</v>
      </c>
      <c r="U19" s="137">
        <f>IF(S19=0,0,T19/(S19/40))</f>
        <v>3.1578947368421054E-2</v>
      </c>
      <c r="V19" s="143">
        <f>'MASTER_ ALL areas - No.seedling'!U19</f>
        <v>66</v>
      </c>
      <c r="W19" s="141">
        <f>IF(S19=0,0,V19/(S19/40))</f>
        <v>0.69473684210526321</v>
      </c>
      <c r="X19" s="625">
        <f>'MASTER_ ALL areas - No.seedling'!W19</f>
        <v>280</v>
      </c>
      <c r="Y19" s="143">
        <f>'MASTER_ ALL areas - No.seedling'!X19</f>
        <v>5</v>
      </c>
      <c r="Z19" s="137">
        <f>IF(X19=0,0,Y19/(X19/40))</f>
        <v>0.7142857142857143</v>
      </c>
      <c r="AA19" s="143">
        <f>'MASTER_ ALL areas - No.seedling'!Z19</f>
        <v>7</v>
      </c>
      <c r="AB19" s="141">
        <f>IF(X19=0,0,AA19/(X19/40))</f>
        <v>1</v>
      </c>
      <c r="AC19" s="140">
        <f>'MASTER_ ALL areas - No.seedling'!AB19</f>
        <v>0</v>
      </c>
      <c r="AD19" s="140">
        <f>'MASTER_ ALL areas - No.seedling'!AC19</f>
        <v>0</v>
      </c>
      <c r="AE19" s="137">
        <f>IF(AC19=0,0,AD19/(AC19/40))</f>
        <v>0</v>
      </c>
      <c r="AF19" s="143">
        <f>'MASTER_ ALL areas - No.seedling'!AE19</f>
        <v>0</v>
      </c>
      <c r="AG19" s="141">
        <f>IF(AC19=0,0,AF19/(AC19/40))</f>
        <v>0</v>
      </c>
      <c r="AH19" s="140">
        <f>'MASTER_ ALL areas - No.seedling'!AG19</f>
        <v>0</v>
      </c>
      <c r="AI19" s="140">
        <f>'MASTER_ ALL areas - No.seedling'!AH19</f>
        <v>0</v>
      </c>
      <c r="AJ19" s="137">
        <f>IF(AH19=0,0,AI19/(AH19/40))</f>
        <v>0</v>
      </c>
      <c r="AK19" s="143">
        <f>'MASTER_ ALL areas - No.seedling'!AJ19</f>
        <v>0</v>
      </c>
      <c r="AL19" s="142">
        <f>IF(AH19=0,0,AK19/(AH19/40))</f>
        <v>0</v>
      </c>
      <c r="AM19" s="462"/>
      <c r="AN19" s="624">
        <f>'MASTER_ ALL areas - No.seedling'!AM19</f>
        <v>0</v>
      </c>
      <c r="AO19" s="140">
        <f>'MASTER_ ALL areas - No.seedling'!AN19</f>
        <v>0</v>
      </c>
      <c r="AP19" s="137">
        <f>IF(AN19=0,0,AO19/(AN19/40))</f>
        <v>0</v>
      </c>
      <c r="AQ19" s="143">
        <f>'MASTER_ ALL areas - No.seedling'!AP19</f>
        <v>0</v>
      </c>
      <c r="AR19" s="137">
        <f>IF(AN19=0,0,AQ19/(AN19/40))</f>
        <v>0</v>
      </c>
      <c r="AS19" s="143">
        <f>'MASTER_ ALL areas - No.seedling'!AR19</f>
        <v>4080</v>
      </c>
      <c r="AT19" s="140">
        <f>'MASTER_ ALL areas - No.seedling'!AS19</f>
        <v>8</v>
      </c>
      <c r="AU19" s="137">
        <f>IF(AS19=0,0,AT19/(AS19/40))</f>
        <v>7.8431372549019607E-2</v>
      </c>
      <c r="AV19" s="143">
        <f>'MASTER_ ALL areas - No.seedling'!AU19</f>
        <v>73</v>
      </c>
      <c r="AW19" s="137">
        <f>IF(AS19=0,0,AV19/(AS19/40))</f>
        <v>0.71568627450980393</v>
      </c>
      <c r="AX19" s="131">
        <f>'MASTER_ ALL areas - No.seedling'!AW19</f>
        <v>0</v>
      </c>
      <c r="AY19" s="143">
        <f>'MASTER_ ALL areas - No.seedling'!AX19</f>
        <v>0</v>
      </c>
      <c r="AZ19" s="137">
        <f>IF(AX19=0,0,AY19/(AX19/40))</f>
        <v>0</v>
      </c>
      <c r="BA19" s="143">
        <f>'MASTER_ ALL areas - No.seedling'!AZ19</f>
        <v>0</v>
      </c>
      <c r="BB19" s="137">
        <f>IF(AX19=0,0,BA19/(AX19/40))</f>
        <v>0</v>
      </c>
      <c r="BC19" s="143">
        <f>'MASTER_ ALL areas - No.seedling'!BB19</f>
        <v>0</v>
      </c>
      <c r="BD19" s="140">
        <f>'MASTER_ ALL areas - No.seedling'!BC19</f>
        <v>0</v>
      </c>
      <c r="BE19" s="137">
        <f>IF(BC19=0,0,BD19/(BC19/40))</f>
        <v>0</v>
      </c>
      <c r="BF19" s="143">
        <f>'MASTER_ ALL areas - No.seedling'!BE19</f>
        <v>0</v>
      </c>
      <c r="BG19" s="137">
        <f>IF(BC19=0,0,BF19/(BC19/40))</f>
        <v>0</v>
      </c>
      <c r="BH19" s="143">
        <f>'MASTER_ ALL areas - No.seedling'!BG19</f>
        <v>0</v>
      </c>
      <c r="BI19" s="140">
        <f>'MASTER_ ALL areas - No.seedling'!BH19</f>
        <v>0</v>
      </c>
      <c r="BJ19" s="137">
        <f>IF(BH19=0,0,BI19/(BH19/40))</f>
        <v>0</v>
      </c>
      <c r="BK19" s="143">
        <f>'MASTER_ ALL areas - No.seedling'!BJ19</f>
        <v>0</v>
      </c>
      <c r="BL19" s="137">
        <f>IF(BH19=0,0,BK19/(BH19/40))</f>
        <v>0</v>
      </c>
      <c r="BM19" s="143">
        <f>'MASTER_ ALL areas - No.seedling'!BL19</f>
        <v>0</v>
      </c>
      <c r="BN19" s="140">
        <f>'MASTER_ ALL areas - No.seedling'!BM19</f>
        <v>0</v>
      </c>
      <c r="BO19" s="137">
        <f>IF(BM19=0,0,BN19/(BM19/40))</f>
        <v>0</v>
      </c>
      <c r="BP19" s="143">
        <f>'MASTER_ ALL areas - No.seedling'!BO19</f>
        <v>0</v>
      </c>
      <c r="BQ19" s="137">
        <f>IF(BM19=0,0,BP19/(BM19/40))</f>
        <v>0</v>
      </c>
      <c r="BR19" s="143">
        <f>'MASTER_ ALL areas - No.seedling'!BQ19</f>
        <v>0</v>
      </c>
      <c r="BS19" s="140">
        <f>'MASTER_ ALL areas - No.seedling'!BR19</f>
        <v>0</v>
      </c>
      <c r="BT19" s="137">
        <f>IF(BR19=0,0,BS19/(BR19/40))</f>
        <v>0</v>
      </c>
      <c r="BU19" s="143">
        <f>'MASTER_ ALL areas - No.seedling'!BT19</f>
        <v>0</v>
      </c>
      <c r="BV19" s="137">
        <f>IF(BR19=0,0,BU19/(BR19/40))</f>
        <v>0</v>
      </c>
      <c r="BW19" s="143">
        <f>'MASTER_ ALL areas - No.seedling'!BV19</f>
        <v>0</v>
      </c>
      <c r="BX19" s="140">
        <f>'MASTER_ ALL areas - No.seedling'!BW19</f>
        <v>0</v>
      </c>
      <c r="BY19" s="137">
        <f>IF(BW19=0,0,BX19/(BW19/40))</f>
        <v>0</v>
      </c>
      <c r="BZ19" s="143">
        <f>'MASTER_ ALL areas - No.seedling'!BY19</f>
        <v>0</v>
      </c>
      <c r="CA19" s="142">
        <f>IF(BW19=0,0,BZ19/(BW19/40))</f>
        <v>0</v>
      </c>
      <c r="CB19" s="429"/>
      <c r="CC19" s="135">
        <f>'MASTER_ ALL areas - No.seedling'!CB19</f>
        <v>0</v>
      </c>
      <c r="CD19" s="140">
        <f>'MASTER_ ALL areas - No.seedling'!CC19</f>
        <v>0</v>
      </c>
      <c r="CE19" s="141">
        <f>IF(CC19=0,0,CD19/(CC19/40))</f>
        <v>0</v>
      </c>
      <c r="CF19" s="140">
        <f>'MASTER_ ALL areas - No.seedling'!CE19</f>
        <v>0</v>
      </c>
      <c r="CG19" s="142">
        <f>IF(CC19=0,0,CF19/(CC19/40))</f>
        <v>0</v>
      </c>
      <c r="CH19" s="135">
        <f>'MASTER_ ALL areas - No.seedling'!CG19</f>
        <v>0</v>
      </c>
      <c r="CI19" s="140">
        <f>'MASTER_ ALL areas - No.seedling'!CH19</f>
        <v>0</v>
      </c>
      <c r="CJ19" s="141">
        <f>IF(CH19=0,0,CI19/(CH19/40))</f>
        <v>0</v>
      </c>
      <c r="CK19" s="140">
        <f>'MASTER_ ALL areas - No.seedling'!CJ19</f>
        <v>0</v>
      </c>
      <c r="CL19" s="142">
        <f>IF(CH19=0,0,CK19/(CH19/40))</f>
        <v>0</v>
      </c>
      <c r="CM19" s="135">
        <f>'MASTER_ ALL areas - No.seedling'!CL19</f>
        <v>0</v>
      </c>
      <c r="CN19" s="140">
        <f>'MASTER_ ALL areas - No.seedling'!CM19</f>
        <v>0</v>
      </c>
      <c r="CO19" s="141">
        <f>IF(CM19=0,0,CN19/(CM19/40))</f>
        <v>0</v>
      </c>
      <c r="CP19" s="140">
        <f>'MASTER_ ALL areas - No.seedling'!CO19</f>
        <v>0</v>
      </c>
      <c r="CQ19" s="142">
        <f>IF(CM19=0,0,CP19/(CM19/40))</f>
        <v>0</v>
      </c>
      <c r="CR19" s="135">
        <f>'MASTER_ ALL areas - No.seedling'!CQ19</f>
        <v>0</v>
      </c>
      <c r="CS19" s="140">
        <f>'MASTER_ ALL areas - No.seedling'!CR19</f>
        <v>0</v>
      </c>
      <c r="CT19" s="141">
        <f>IF(CR19=0,0,CS19/(CR19/40))</f>
        <v>0</v>
      </c>
      <c r="CU19" s="140">
        <f>'MASTER_ ALL areas - No.seedling'!CT19</f>
        <v>0</v>
      </c>
      <c r="CV19" s="142">
        <f>IF(CR19=0,0,CU19/(CR19/40))</f>
        <v>0</v>
      </c>
      <c r="CW19" s="139">
        <f>'MASTER_ ALL areas - No.seedling'!CV19</f>
        <v>3800</v>
      </c>
      <c r="CX19" s="140">
        <f>'MASTER_ ALL areas - No.seedling'!CW19</f>
        <v>3</v>
      </c>
      <c r="CY19" s="141">
        <f>IF(CW19=0,0,CX19/(CW19/40))</f>
        <v>3.1578947368421054E-2</v>
      </c>
      <c r="CZ19" s="140">
        <f>'MASTER_ ALL areas - No.seedling'!CY19</f>
        <v>66</v>
      </c>
      <c r="DA19" s="142">
        <f>IF(CW19=0,0,CZ19/(CW19/40))</f>
        <v>0.69473684210526321</v>
      </c>
      <c r="DB19" s="139">
        <f>'MASTER_ ALL areas - No.seedling'!DA19</f>
        <v>280</v>
      </c>
      <c r="DC19" s="140">
        <f>'MASTER_ ALL areas - No.seedling'!DB19</f>
        <v>5</v>
      </c>
      <c r="DD19" s="141">
        <f>IF(DB19=0,0,DC19/(DB19/40))</f>
        <v>0.7142857142857143</v>
      </c>
      <c r="DE19" s="140">
        <f>'MASTER_ ALL areas - No.seedling'!DD19</f>
        <v>7</v>
      </c>
      <c r="DF19" s="142">
        <f>IF(DB19=0,0,DE19/(DB19/40))</f>
        <v>1</v>
      </c>
      <c r="DG19" s="135">
        <f>'MASTER_ ALL areas - No.seedling'!DF19</f>
        <v>0</v>
      </c>
      <c r="DH19" s="140">
        <f>'MASTER_ ALL areas - No.seedling'!DG19</f>
        <v>0</v>
      </c>
      <c r="DI19" s="141">
        <f>IF(DG19=0,0,DH19/(DG19/40))</f>
        <v>0</v>
      </c>
      <c r="DJ19" s="140">
        <f>'MASTER_ ALL areas - No.seedling'!DI19</f>
        <v>0</v>
      </c>
      <c r="DK19" s="142">
        <f>IF(DG19=0,0,DJ19/(DG19/40))</f>
        <v>0</v>
      </c>
      <c r="DL19" s="135">
        <f>'MASTER_ ALL areas - No.seedling'!DK19</f>
        <v>0</v>
      </c>
      <c r="DM19" s="140">
        <f>'MASTER_ ALL areas - No.seedling'!DL19</f>
        <v>0</v>
      </c>
      <c r="DN19" s="141">
        <f>IF(DL19=0,0,DM19/(DL19/40))</f>
        <v>0</v>
      </c>
      <c r="DO19" s="140">
        <f>'MASTER_ ALL areas - No.seedling'!DN19</f>
        <v>0</v>
      </c>
      <c r="DP19" s="142">
        <f>IF(DL19=0,0,DO19/(DL19/40))</f>
        <v>0</v>
      </c>
      <c r="DQ19" s="135">
        <f>'MASTER_ ALL areas - No.seedling'!DP19</f>
        <v>0</v>
      </c>
      <c r="DR19" s="140">
        <f>'MASTER_ ALL areas - No.seedling'!DQ19</f>
        <v>0</v>
      </c>
      <c r="DS19" s="141">
        <f>IF(DQ19=0,0,DR19/(DQ19/40))</f>
        <v>0</v>
      </c>
      <c r="DT19" s="140">
        <f>'MASTER_ ALL areas - No.seedling'!DS19</f>
        <v>0</v>
      </c>
      <c r="DU19" s="142">
        <f>IF(DQ19=0,0,DT19/(DQ19/40))</f>
        <v>0</v>
      </c>
      <c r="DV19" s="135">
        <f>'MASTER_ ALL areas - No.seedling'!DU19</f>
        <v>0</v>
      </c>
      <c r="DW19" s="140">
        <f>'MASTER_ ALL areas - No.seedling'!DV19</f>
        <v>0</v>
      </c>
      <c r="DX19" s="141">
        <f>IF(DV19=0,0,DW19/(DV19/40))</f>
        <v>0</v>
      </c>
      <c r="DY19" s="140">
        <f>'MASTER_ ALL areas - No.seedling'!DX19</f>
        <v>0</v>
      </c>
      <c r="DZ19" s="142">
        <f>IF(DV19=0,0,DY19/(DV19/40))</f>
        <v>0</v>
      </c>
      <c r="EA19" s="135">
        <f>'MASTER_ ALL areas - No.seedling'!DZ19</f>
        <v>0</v>
      </c>
      <c r="EB19" s="140">
        <f>'MASTER_ ALL areas - No.seedling'!EA19</f>
        <v>0</v>
      </c>
      <c r="EC19" s="141">
        <f>IF(EA19=0,0,EB19/(EA19/40))</f>
        <v>0</v>
      </c>
      <c r="ED19" s="140">
        <f>'MASTER_ ALL areas - No.seedling'!EC19</f>
        <v>0</v>
      </c>
      <c r="EE19" s="142">
        <f>IF(EA19=0,0,ED19/(EA19/40))</f>
        <v>0</v>
      </c>
      <c r="EF19" s="135">
        <f>'MASTER_ ALL areas - No.seedling'!EE19</f>
        <v>0</v>
      </c>
      <c r="EG19" s="140">
        <f>'MASTER_ ALL areas - No.seedling'!EF19</f>
        <v>0</v>
      </c>
      <c r="EH19" s="141">
        <f>IF(EF19=0,0,EG19/(EF19/40))</f>
        <v>0</v>
      </c>
      <c r="EI19" s="140">
        <f>'MASTER_ ALL areas - No.seedling'!EH19</f>
        <v>0</v>
      </c>
      <c r="EJ19" s="142">
        <f>IF(EF19=0,0,EI19/(EF19/40))</f>
        <v>0</v>
      </c>
      <c r="EK19" s="135">
        <f>'MASTER_ ALL areas - No.seedling'!EJ19</f>
        <v>0</v>
      </c>
      <c r="EL19" s="140">
        <f>'MASTER_ ALL areas - No.seedling'!EK19</f>
        <v>0</v>
      </c>
      <c r="EM19" s="141">
        <f>IF(EK19=0,0,EL19/(EK19/40))</f>
        <v>0</v>
      </c>
      <c r="EN19" s="140">
        <f>'MASTER_ ALL areas - No.seedling'!EM19</f>
        <v>0</v>
      </c>
      <c r="EO19" s="142">
        <f>IF(EK19=0,0,EN19/(EK19/40))</f>
        <v>0</v>
      </c>
      <c r="EP19" s="135">
        <f>'MASTER_ ALL areas - No.seedling'!EO19</f>
        <v>0</v>
      </c>
      <c r="EQ19" s="140">
        <f>'MASTER_ ALL areas - No.seedling'!EP19</f>
        <v>0</v>
      </c>
      <c r="ER19" s="141">
        <f>IF(EP19=0,0,EQ19/(EP19/40))</f>
        <v>0</v>
      </c>
      <c r="ES19" s="140">
        <f>'MASTER_ ALL areas - No.seedling'!ER19</f>
        <v>0</v>
      </c>
      <c r="ET19" s="142">
        <f>IF(EP19=0,0,ES19/(EP19/40))</f>
        <v>0</v>
      </c>
      <c r="EU19" s="135">
        <f>'MASTER_ ALL areas - No.seedling'!ET19</f>
        <v>0</v>
      </c>
      <c r="EV19" s="140">
        <f>'MASTER_ ALL areas - No.seedling'!EU19</f>
        <v>0</v>
      </c>
      <c r="EW19" s="141">
        <f>IF(EU19=0,0,EV19/(EU19/40))</f>
        <v>0</v>
      </c>
      <c r="EX19" s="140">
        <f>'MASTER_ ALL areas - No.seedling'!EW19</f>
        <v>0</v>
      </c>
      <c r="EY19" s="142">
        <f>IF(EU19=0,0,EX19/(EU19/40))</f>
        <v>0</v>
      </c>
      <c r="EZ19" s="135">
        <f>'MASTER_ ALL areas - No.seedling'!EY19</f>
        <v>0</v>
      </c>
      <c r="FA19" s="140">
        <f>'MASTER_ ALL areas - No.seedling'!EZ19</f>
        <v>0</v>
      </c>
      <c r="FB19" s="141">
        <f>IF(EZ19=0,0,FA19/(EZ19/40))</f>
        <v>0</v>
      </c>
      <c r="FC19" s="140">
        <f>'MASTER_ ALL areas - No.seedling'!FB19</f>
        <v>0</v>
      </c>
      <c r="FD19" s="142">
        <f>IF(EZ19=0,0,FC19/(EZ19/40))</f>
        <v>0</v>
      </c>
      <c r="FE19" s="135">
        <f>'MASTER_ ALL areas - No.seedling'!FD19</f>
        <v>0</v>
      </c>
      <c r="FF19" s="140">
        <f>'MASTER_ ALL areas - No.seedling'!FE19</f>
        <v>0</v>
      </c>
      <c r="FG19" s="141">
        <f>IF(FE19=0,0,FF19/(FE19/40))</f>
        <v>0</v>
      </c>
      <c r="FH19" s="140">
        <f>'MASTER_ ALL areas - No.seedling'!FG19</f>
        <v>0</v>
      </c>
      <c r="FI19" s="142">
        <f>IF(FE19=0,0,FH19/(FE19/40))</f>
        <v>0</v>
      </c>
      <c r="FJ19" s="135">
        <f>'MASTER_ ALL areas - No.seedling'!FI19</f>
        <v>0</v>
      </c>
      <c r="FK19" s="140">
        <f>'MASTER_ ALL areas - No.seedling'!FJ19</f>
        <v>0</v>
      </c>
      <c r="FL19" s="141">
        <f>IF(FJ19=0,0,FK19/(FJ19/40))</f>
        <v>0</v>
      </c>
      <c r="FM19" s="140">
        <f>'MASTER_ ALL areas - No.seedling'!FL19</f>
        <v>0</v>
      </c>
      <c r="FN19" s="142">
        <f>IF(FJ19=0,0,FM19/(FJ19/40))</f>
        <v>0</v>
      </c>
      <c r="FO19" s="135">
        <f>'MASTER_ ALL areas - No.seedling'!FN19</f>
        <v>0</v>
      </c>
      <c r="FP19" s="140">
        <f>'MASTER_ ALL areas - No.seedling'!FO19</f>
        <v>0</v>
      </c>
      <c r="FQ19" s="141">
        <f>IF(FO19=0,0,FP19/(FO19/40))</f>
        <v>0</v>
      </c>
      <c r="FR19" s="140">
        <f>'MASTER_ ALL areas - No.seedling'!FQ19</f>
        <v>0</v>
      </c>
      <c r="FS19" s="142">
        <f>IF(FO19=0,0,FR19/(FO19/40))</f>
        <v>0</v>
      </c>
      <c r="FT19" s="135">
        <f>'MASTER_ ALL areas - No.seedling'!FS19</f>
        <v>0</v>
      </c>
      <c r="FU19" s="140">
        <f>'MASTER_ ALL areas - No.seedling'!FT19</f>
        <v>0</v>
      </c>
      <c r="FV19" s="141">
        <f>IF(FT19=0,0,FU19/(FT19/40))</f>
        <v>0</v>
      </c>
      <c r="FW19" s="140">
        <f>'MASTER_ ALL areas - No.seedling'!FV19</f>
        <v>0</v>
      </c>
      <c r="FX19" s="142">
        <f>IF(FT19=0,0,FW19/(FT19/40))</f>
        <v>0</v>
      </c>
      <c r="FY19" s="135">
        <f>'MASTER_ ALL areas - No.seedling'!FX19</f>
        <v>0</v>
      </c>
      <c r="FZ19" s="140">
        <f>'MASTER_ ALL areas - No.seedling'!FY19</f>
        <v>0</v>
      </c>
      <c r="GA19" s="141">
        <f>IF(FY19=0,0,FZ19/(FY19/40))</f>
        <v>0</v>
      </c>
      <c r="GB19" s="140">
        <f>'MASTER_ ALL areas - No.seedling'!GA19</f>
        <v>0</v>
      </c>
      <c r="GC19" s="142">
        <f>IF(FY19=0,0,GB19/(FY19/40))</f>
        <v>0</v>
      </c>
      <c r="GD19" s="135">
        <f>'MASTER_ ALL areas - No.seedling'!GC19</f>
        <v>0</v>
      </c>
      <c r="GE19" s="140">
        <f>'MASTER_ ALL areas - No.seedling'!GD19</f>
        <v>0</v>
      </c>
      <c r="GF19" s="141">
        <f>IF(GD19=0,0,GE19/(GD19/40))</f>
        <v>0</v>
      </c>
      <c r="GG19" s="140">
        <f>'MASTER_ ALL areas - No.seedling'!GF19</f>
        <v>0</v>
      </c>
      <c r="GH19" s="142">
        <f>IF(GD19=0,0,GG19/(GD19/40))</f>
        <v>0</v>
      </c>
      <c r="GI19" s="135">
        <f>'MASTER_ ALL areas - No.seedling'!GH19</f>
        <v>0</v>
      </c>
      <c r="GJ19" s="140">
        <f>'MASTER_ ALL areas - No.seedling'!GI19</f>
        <v>0</v>
      </c>
      <c r="GK19" s="141">
        <f>IF(GI19=0,0,GJ19/(GI19/40))</f>
        <v>0</v>
      </c>
      <c r="GL19" s="140">
        <f>'MASTER_ ALL areas - No.seedling'!GK19</f>
        <v>0</v>
      </c>
      <c r="GM19" s="142">
        <f>IF(GI19=0,0,GL19/(GI19/40))</f>
        <v>0</v>
      </c>
      <c r="GN19" s="135">
        <f>'MASTER_ ALL areas - No.seedling'!GM19</f>
        <v>0</v>
      </c>
      <c r="GO19" s="140">
        <f>'MASTER_ ALL areas - No.seedling'!GN19</f>
        <v>0</v>
      </c>
      <c r="GP19" s="141">
        <f>IF(GN19=0,0,GO19/(GN19/40))</f>
        <v>0</v>
      </c>
      <c r="GQ19" s="140">
        <f>'MASTER_ ALL areas - No.seedling'!GP19</f>
        <v>0</v>
      </c>
      <c r="GR19" s="142">
        <f>IF(GN19=0,0,GQ19/(GN19/40))</f>
        <v>0</v>
      </c>
      <c r="GS19" s="135">
        <f>'MASTER_ ALL areas - No.seedling'!GR19</f>
        <v>0</v>
      </c>
      <c r="GT19" s="140">
        <f>'MASTER_ ALL areas - No.seedling'!GS19</f>
        <v>0</v>
      </c>
      <c r="GU19" s="141">
        <f>IF(GS19=0,0,GT19/(GS19/40))</f>
        <v>0</v>
      </c>
      <c r="GV19" s="140">
        <f>'MASTER_ ALL areas - No.seedling'!GU19</f>
        <v>0</v>
      </c>
      <c r="GW19" s="142">
        <f>IF(GS19=0,0,GV19/(GS19/40))</f>
        <v>0</v>
      </c>
      <c r="GX19" s="135">
        <f>'MASTER_ ALL areas - No.seedling'!GW19</f>
        <v>0</v>
      </c>
      <c r="GY19" s="140">
        <f>'MASTER_ ALL areas - No.seedling'!GX19</f>
        <v>0</v>
      </c>
      <c r="GZ19" s="141">
        <f>IF(GX19=0,0,GY19/(GX19/40))</f>
        <v>0</v>
      </c>
      <c r="HA19" s="140">
        <f>'MASTER_ ALL areas - No.seedling'!GZ19</f>
        <v>0</v>
      </c>
      <c r="HB19" s="142">
        <f>IF(GX19=0,0,HA19/(GX19/40))</f>
        <v>0</v>
      </c>
      <c r="HC19" s="135">
        <f>'MASTER_ ALL areas - No.seedling'!HB19</f>
        <v>0</v>
      </c>
      <c r="HD19" s="140">
        <f>'MASTER_ ALL areas - No.seedling'!HC19</f>
        <v>0</v>
      </c>
      <c r="HE19" s="141">
        <f>IF(HC19=0,0,HD19/(HC19/40))</f>
        <v>0</v>
      </c>
      <c r="HF19" s="140">
        <f>'MASTER_ ALL areas - No.seedling'!HE19</f>
        <v>0</v>
      </c>
      <c r="HG19" s="142">
        <f>IF(HC19=0,0,HF19/(HC19/40))</f>
        <v>0</v>
      </c>
      <c r="HH19" s="135">
        <f>'MASTER_ ALL areas - No.seedling'!HG19</f>
        <v>0</v>
      </c>
      <c r="HI19" s="140">
        <f>'MASTER_ ALL areas - No.seedling'!HH19</f>
        <v>0</v>
      </c>
      <c r="HJ19" s="141">
        <f>IF(HH19=0,0,HI19/(HH19/40))</f>
        <v>0</v>
      </c>
      <c r="HK19" s="140">
        <f>'MASTER_ ALL areas - No.seedling'!HJ19</f>
        <v>0</v>
      </c>
      <c r="HL19" s="142">
        <f>IF(HH19=0,0,HK19/(HH19/40))</f>
        <v>0</v>
      </c>
      <c r="HM19" s="135">
        <f>'MASTER_ ALL areas - No.seedling'!HL19</f>
        <v>0</v>
      </c>
      <c r="HN19" s="140">
        <f>'MASTER_ ALL areas - No.seedling'!HM19</f>
        <v>0</v>
      </c>
      <c r="HO19" s="141">
        <f>IF(HM19=0,0,HN19/(HM19/40))</f>
        <v>0</v>
      </c>
      <c r="HP19" s="140">
        <f>'MASTER_ ALL areas - No.seedling'!HO19</f>
        <v>0</v>
      </c>
      <c r="HQ19" s="142">
        <f>IF(HM19=0,0,HP19/(HM19/40))</f>
        <v>0</v>
      </c>
      <c r="HR19" s="135">
        <f>'MASTER_ ALL areas - No.seedling'!HQ19</f>
        <v>0</v>
      </c>
      <c r="HS19" s="140">
        <f>'MASTER_ ALL areas - No.seedling'!HR19</f>
        <v>0</v>
      </c>
      <c r="HT19" s="141">
        <f>IF(HR19=0,0,HS19/(HR19/40))</f>
        <v>0</v>
      </c>
      <c r="HU19" s="140">
        <f>'MASTER_ ALL areas - No.seedling'!HT19</f>
        <v>0</v>
      </c>
      <c r="HV19" s="142">
        <f>IF(HR19=0,0,HU19/(HR19/40))</f>
        <v>0</v>
      </c>
      <c r="HW19" s="135">
        <f>'MASTER_ ALL areas - No.seedling'!HV19</f>
        <v>0</v>
      </c>
      <c r="HX19" s="140">
        <f>'MASTER_ ALL areas - No.seedling'!HW19</f>
        <v>0</v>
      </c>
      <c r="HY19" s="141">
        <f>IF(HW19=0,0,HX19/(HW19/40))</f>
        <v>0</v>
      </c>
      <c r="HZ19" s="140">
        <f>'MASTER_ ALL areas - No.seedling'!HY19</f>
        <v>0</v>
      </c>
      <c r="IA19" s="142">
        <f>IF(HW19=0,0,HZ19/(HW19/40))</f>
        <v>0</v>
      </c>
      <c r="IB19" s="135">
        <f>'MASTER_ ALL areas - No.seedling'!IA19</f>
        <v>0</v>
      </c>
      <c r="IC19" s="140">
        <f>'MASTER_ ALL areas - No.seedling'!IB19</f>
        <v>0</v>
      </c>
      <c r="ID19" s="141">
        <f>IF(IB19=0,0,IC19/(IB19/40))</f>
        <v>0</v>
      </c>
      <c r="IE19" s="140">
        <f>'MASTER_ ALL areas - No.seedling'!ID19</f>
        <v>0</v>
      </c>
      <c r="IF19" s="144">
        <f>IF(IB19=0,0,IE19/(IB19/40))</f>
        <v>0</v>
      </c>
      <c r="IG19" s="145" t="s">
        <v>134</v>
      </c>
      <c r="IH19" s="146"/>
    </row>
    <row r="20" spans="2:242" ht="33" customHeight="1" x14ac:dyDescent="0.25">
      <c r="B20" s="420">
        <v>16</v>
      </c>
      <c r="C20" s="421" t="s">
        <v>135</v>
      </c>
      <c r="D20" s="422">
        <v>215503</v>
      </c>
      <c r="E20" s="423">
        <v>9311003</v>
      </c>
      <c r="F20" s="424" t="s">
        <v>89</v>
      </c>
      <c r="G20" s="88" t="s">
        <v>136</v>
      </c>
      <c r="H20" s="459">
        <f>'MASTER_ ALL areas - No.seedling'!G20</f>
        <v>6</v>
      </c>
      <c r="I20" s="70">
        <f>'MASTER_ ALL areas - No.seedling'!H20</f>
        <v>0.15</v>
      </c>
      <c r="J20" s="71">
        <f>'MASTER_ ALL areas - No.seedling'!I20</f>
        <v>104</v>
      </c>
      <c r="K20" s="72">
        <f>'MASTER_ ALL areas - No.seedling'!J20</f>
        <v>20</v>
      </c>
      <c r="L20" s="73">
        <f t="shared" ref="L20:L31" si="89">K20*20</f>
        <v>400</v>
      </c>
      <c r="M20" s="74">
        <f>'MASTER_ ALL areas - No.seedling'!L20</f>
        <v>400</v>
      </c>
      <c r="N20" s="113">
        <f>'MASTER_ ALL areas - No.seedling'!M20</f>
        <v>0</v>
      </c>
      <c r="O20" s="114">
        <f>'MASTER_ ALL areas - No.seedling'!N20</f>
        <v>11</v>
      </c>
      <c r="P20" s="80">
        <f>'MASTER_ ALL areas - No.seedling'!O20</f>
        <v>0</v>
      </c>
      <c r="Q20" s="81">
        <f>'MASTER_ ALL areas - No.seedling'!P20</f>
        <v>0.55000000000000004</v>
      </c>
      <c r="R20" s="462"/>
      <c r="S20" s="617">
        <f>'MASTER_ ALL areas - No.seedling'!R20</f>
        <v>400</v>
      </c>
      <c r="T20" s="76">
        <f>'MASTER_ ALL areas - No.seedling'!S20</f>
        <v>0</v>
      </c>
      <c r="U20" s="77">
        <f t="shared" ref="U20:U31" si="90">IF(S20=0,0,T20/(S20/20))</f>
        <v>0</v>
      </c>
      <c r="V20" s="82">
        <f>'MASTER_ ALL areas - No.seedling'!U20</f>
        <v>11</v>
      </c>
      <c r="W20" s="80">
        <f t="shared" ref="W20:W31" si="91">IF(S20=0,0,V20/(S20/20))</f>
        <v>0.55000000000000004</v>
      </c>
      <c r="X20" s="619">
        <f>'MASTER_ ALL areas - No.seedling'!W20</f>
        <v>0</v>
      </c>
      <c r="Y20" s="82">
        <f>'MASTER_ ALL areas - No.seedling'!X20</f>
        <v>0</v>
      </c>
      <c r="Z20" s="77">
        <f t="shared" ref="Z20:Z31" si="92">IF(X20=0,0,Y20/(X20/20))</f>
        <v>0</v>
      </c>
      <c r="AA20" s="82">
        <f>'MASTER_ ALL areas - No.seedling'!Z20</f>
        <v>0</v>
      </c>
      <c r="AB20" s="80">
        <f t="shared" ref="AB20:AB31" si="93">IF(X20=0,0,AA20/(X20/20))</f>
        <v>0</v>
      </c>
      <c r="AC20" s="76">
        <f>'MASTER_ ALL areas - No.seedling'!AB20</f>
        <v>0</v>
      </c>
      <c r="AD20" s="76">
        <f>'MASTER_ ALL areas - No.seedling'!AC20</f>
        <v>0</v>
      </c>
      <c r="AE20" s="77">
        <f t="shared" ref="AE20:AE31" si="94">IF(AC20=0,0,AD20/(AC20/20))</f>
        <v>0</v>
      </c>
      <c r="AF20" s="82">
        <f>'MASTER_ ALL areas - No.seedling'!AE20</f>
        <v>0</v>
      </c>
      <c r="AG20" s="80">
        <f t="shared" ref="AG20:AG31" si="95">IF(AC20=0,0,AF20/(AC20/20))</f>
        <v>0</v>
      </c>
      <c r="AH20" s="76">
        <f>'MASTER_ ALL areas - No.seedling'!AG20</f>
        <v>0</v>
      </c>
      <c r="AI20" s="76">
        <f>'MASTER_ ALL areas - No.seedling'!AH20</f>
        <v>0</v>
      </c>
      <c r="AJ20" s="77">
        <f t="shared" ref="AJ20:AJ31" si="96">IF(AH20=0,0,AI20/(AH20/20))</f>
        <v>0</v>
      </c>
      <c r="AK20" s="82">
        <f>'MASTER_ ALL areas - No.seedling'!AJ20</f>
        <v>0</v>
      </c>
      <c r="AL20" s="81">
        <f t="shared" ref="AL20:AL31" si="97">IF(AH20=0,0,AK20/(AH20/20))</f>
        <v>0</v>
      </c>
      <c r="AM20" s="462"/>
      <c r="AN20" s="617">
        <f>'MASTER_ ALL areas - No.seedling'!AM20</f>
        <v>180</v>
      </c>
      <c r="AO20" s="76">
        <f>'MASTER_ ALL areas - No.seedling'!AN20</f>
        <v>0</v>
      </c>
      <c r="AP20" s="77">
        <f t="shared" ref="AP20:AP31" si="98">IF(AN20=0,0,AO20/(AN20/20))</f>
        <v>0</v>
      </c>
      <c r="AQ20" s="82">
        <f>'MASTER_ ALL areas - No.seedling'!AP20</f>
        <v>8</v>
      </c>
      <c r="AR20" s="77">
        <f t="shared" ref="AR20:AR31" si="99">IF(AN20=0,0,AQ20/(AN20/20))</f>
        <v>0.88888888888888884</v>
      </c>
      <c r="AS20" s="82">
        <f>'MASTER_ ALL areas - No.seedling'!AR20</f>
        <v>0</v>
      </c>
      <c r="AT20" s="76">
        <f>'MASTER_ ALL areas - No.seedling'!AS20</f>
        <v>0</v>
      </c>
      <c r="AU20" s="77">
        <f t="shared" ref="AU20:AU31" si="100">IF(AS20=0,0,AT20/(AS20/20))</f>
        <v>0</v>
      </c>
      <c r="AV20" s="82">
        <f>'MASTER_ ALL areas - No.seedling'!AU20</f>
        <v>0</v>
      </c>
      <c r="AW20" s="77">
        <f t="shared" ref="AW20:AW31" si="101">IF(AS20=0,0,AV20/(AS20/20))</f>
        <v>0</v>
      </c>
      <c r="AX20" s="71">
        <f>'MASTER_ ALL areas - No.seedling'!AW20</f>
        <v>180</v>
      </c>
      <c r="AY20" s="82">
        <f>'MASTER_ ALL areas - No.seedling'!AX20</f>
        <v>0</v>
      </c>
      <c r="AZ20" s="77">
        <f t="shared" ref="AZ20:AZ31" si="102">IF(AX20=0,0,AY20/(AX20/20))</f>
        <v>0</v>
      </c>
      <c r="BA20" s="82">
        <f>'MASTER_ ALL areas - No.seedling'!AZ20</f>
        <v>3</v>
      </c>
      <c r="BB20" s="77">
        <f t="shared" ref="BB20:BB31" si="103">IF(AX20=0,0,BA20/(AX20/20))</f>
        <v>0.33333333333333331</v>
      </c>
      <c r="BC20" s="82">
        <f>'MASTER_ ALL areas - No.seedling'!BB20</f>
        <v>0</v>
      </c>
      <c r="BD20" s="76">
        <f>'MASTER_ ALL areas - No.seedling'!BC20</f>
        <v>0</v>
      </c>
      <c r="BE20" s="77">
        <f t="shared" ref="BE20:BE31" si="104">IF(BC20=0,0,BD20/(BC20/20))</f>
        <v>0</v>
      </c>
      <c r="BF20" s="82">
        <f>'MASTER_ ALL areas - No.seedling'!BE20</f>
        <v>0</v>
      </c>
      <c r="BG20" s="77">
        <f t="shared" ref="BG20:BG31" si="105">IF(BC20=0,0,BF20/(BC20/20))</f>
        <v>0</v>
      </c>
      <c r="BH20" s="82">
        <f>'MASTER_ ALL areas - No.seedling'!BG20</f>
        <v>40</v>
      </c>
      <c r="BI20" s="76">
        <f>'MASTER_ ALL areas - No.seedling'!BH20</f>
        <v>0</v>
      </c>
      <c r="BJ20" s="77">
        <f t="shared" ref="BJ20:BJ31" si="106">IF(BH20=0,0,BI20/(BH20/20))</f>
        <v>0</v>
      </c>
      <c r="BK20" s="82">
        <f>'MASTER_ ALL areas - No.seedling'!BJ20</f>
        <v>0</v>
      </c>
      <c r="BL20" s="77">
        <f t="shared" ref="BL20:BL31" si="107">IF(BH20=0,0,BK20/(BH20/20))</f>
        <v>0</v>
      </c>
      <c r="BM20" s="82">
        <f>'MASTER_ ALL areas - No.seedling'!BL20</f>
        <v>0</v>
      </c>
      <c r="BN20" s="76">
        <f>'MASTER_ ALL areas - No.seedling'!BM20</f>
        <v>0</v>
      </c>
      <c r="BO20" s="77">
        <f t="shared" ref="BO20:BO31" si="108">IF(BM20=0,0,BN20/(BM20/20))</f>
        <v>0</v>
      </c>
      <c r="BP20" s="82">
        <f>'MASTER_ ALL areas - No.seedling'!BO20</f>
        <v>0</v>
      </c>
      <c r="BQ20" s="77">
        <f t="shared" ref="BQ20:BQ31" si="109">IF(BM20=0,0,BP20/(BM20/20))</f>
        <v>0</v>
      </c>
      <c r="BR20" s="82">
        <f>'MASTER_ ALL areas - No.seedling'!BQ20</f>
        <v>0</v>
      </c>
      <c r="BS20" s="76">
        <f>'MASTER_ ALL areas - No.seedling'!BR20</f>
        <v>0</v>
      </c>
      <c r="BT20" s="77">
        <f t="shared" ref="BT20:BT31" si="110">IF(BR20=0,0,BS20/(BR20/20))</f>
        <v>0</v>
      </c>
      <c r="BU20" s="82">
        <f>'MASTER_ ALL areas - No.seedling'!BT20</f>
        <v>0</v>
      </c>
      <c r="BV20" s="77">
        <f t="shared" ref="BV20:BV31" si="111">IF(BR20=0,0,BU20/(BR20/20))</f>
        <v>0</v>
      </c>
      <c r="BW20" s="82">
        <f>'MASTER_ ALL areas - No.seedling'!BV20</f>
        <v>0</v>
      </c>
      <c r="BX20" s="76">
        <f>'MASTER_ ALL areas - No.seedling'!BW20</f>
        <v>0</v>
      </c>
      <c r="BY20" s="77">
        <f t="shared" ref="BY20:BY31" si="112">IF(BW20=0,0,BX20/(BW20/20))</f>
        <v>0</v>
      </c>
      <c r="BZ20" s="82">
        <f>'MASTER_ ALL areas - No.seedling'!BY20</f>
        <v>0</v>
      </c>
      <c r="CA20" s="81">
        <f t="shared" ref="CA20:CA31" si="113">IF(BW20=0,0,BZ20/(BW20/20))</f>
        <v>0</v>
      </c>
      <c r="CB20" s="429"/>
      <c r="CC20" s="75">
        <f>'MASTER_ ALL areas - No.seedling'!CB20</f>
        <v>180</v>
      </c>
      <c r="CD20" s="76">
        <f>'MASTER_ ALL areas - No.seedling'!CC20</f>
        <v>0</v>
      </c>
      <c r="CE20" s="80">
        <f t="shared" ref="CE20:CE31" si="114">IF(CC20=0,0,CD20/(CC20/20))</f>
        <v>0</v>
      </c>
      <c r="CF20" s="76">
        <f>'MASTER_ ALL areas - No.seedling'!CE20</f>
        <v>8</v>
      </c>
      <c r="CG20" s="81">
        <f t="shared" ref="CG20:CG31" si="115">IF(CC20=0,0,CF20/(CC20/20))</f>
        <v>0.88888888888888884</v>
      </c>
      <c r="CH20" s="113">
        <f>'MASTER_ ALL areas - No.seedling'!CG20</f>
        <v>0</v>
      </c>
      <c r="CI20" s="76">
        <f>'MASTER_ ALL areas - No.seedling'!CH20</f>
        <v>0</v>
      </c>
      <c r="CJ20" s="80">
        <f t="shared" ref="CJ20:CJ31" si="116">IF(CH20=0,0,CI20/(CH20/20))</f>
        <v>0</v>
      </c>
      <c r="CK20" s="76">
        <f>'MASTER_ ALL areas - No.seedling'!CJ20</f>
        <v>0</v>
      </c>
      <c r="CL20" s="81">
        <f t="shared" ref="CL20:CL31" si="117">IF(CH20=0,0,CK20/(CH20/20))</f>
        <v>0</v>
      </c>
      <c r="CM20" s="113">
        <f>'MASTER_ ALL areas - No.seedling'!CL20</f>
        <v>0</v>
      </c>
      <c r="CN20" s="76">
        <f>'MASTER_ ALL areas - No.seedling'!CM20</f>
        <v>0</v>
      </c>
      <c r="CO20" s="80">
        <f t="shared" ref="CO20:CO31" si="118">IF(CM20=0,0,CN20/(CM20/20))</f>
        <v>0</v>
      </c>
      <c r="CP20" s="76">
        <f>'MASTER_ ALL areas - No.seedling'!CO20</f>
        <v>0</v>
      </c>
      <c r="CQ20" s="81">
        <f t="shared" ref="CQ20:CQ31" si="119">IF(CM20=0,0,CP20/(CM20/20))</f>
        <v>0</v>
      </c>
      <c r="CR20" s="113">
        <f>'MASTER_ ALL areas - No.seedling'!CQ20</f>
        <v>0</v>
      </c>
      <c r="CS20" s="76">
        <f>'MASTER_ ALL areas - No.seedling'!CR20</f>
        <v>0</v>
      </c>
      <c r="CT20" s="80">
        <f t="shared" ref="CT20:CT31" si="120">IF(CR20=0,0,CS20/(CR20/20))</f>
        <v>0</v>
      </c>
      <c r="CU20" s="76">
        <f>'MASTER_ ALL areas - No.seedling'!CT20</f>
        <v>0</v>
      </c>
      <c r="CV20" s="81">
        <f t="shared" ref="CV20:CV31" si="121">IF(CR20=0,0,CU20/(CR20/20))</f>
        <v>0</v>
      </c>
      <c r="CW20" s="113">
        <f>'MASTER_ ALL areas - No.seedling'!CV20</f>
        <v>0</v>
      </c>
      <c r="CX20" s="76">
        <f>'MASTER_ ALL areas - No.seedling'!CW20</f>
        <v>0</v>
      </c>
      <c r="CY20" s="80">
        <f t="shared" ref="CY20:CY31" si="122">IF(CW20=0,0,CX20/(CW20/20))</f>
        <v>0</v>
      </c>
      <c r="CZ20" s="76">
        <f>'MASTER_ ALL areas - No.seedling'!CY20</f>
        <v>0</v>
      </c>
      <c r="DA20" s="81">
        <f t="shared" ref="DA20:DA31" si="123">IF(CW20=0,0,CZ20/(CW20/20))</f>
        <v>0</v>
      </c>
      <c r="DB20" s="113">
        <f>'MASTER_ ALL areas - No.seedling'!DA20</f>
        <v>0</v>
      </c>
      <c r="DC20" s="76">
        <f>'MASTER_ ALL areas - No.seedling'!DB20</f>
        <v>0</v>
      </c>
      <c r="DD20" s="80">
        <f t="shared" ref="DD20:DD31" si="124">IF(DB20=0,0,DC20/(DB20/20))</f>
        <v>0</v>
      </c>
      <c r="DE20" s="76">
        <f>'MASTER_ ALL areas - No.seedling'!DD20</f>
        <v>0</v>
      </c>
      <c r="DF20" s="81">
        <f t="shared" ref="DF20:DF31" si="125">IF(DB20=0,0,DE20/(DB20/20))</f>
        <v>0</v>
      </c>
      <c r="DG20" s="113">
        <f>'MASTER_ ALL areas - No.seedling'!DF20</f>
        <v>0</v>
      </c>
      <c r="DH20" s="76">
        <f>'MASTER_ ALL areas - No.seedling'!DG20</f>
        <v>0</v>
      </c>
      <c r="DI20" s="80">
        <f t="shared" ref="DI20:DI31" si="126">IF(DG20=0,0,DH20/(DG20/20))</f>
        <v>0</v>
      </c>
      <c r="DJ20" s="76">
        <f>'MASTER_ ALL areas - No.seedling'!DI20</f>
        <v>0</v>
      </c>
      <c r="DK20" s="81">
        <f t="shared" ref="DK20:DK31" si="127">IF(DG20=0,0,DJ20/(DG20/20))</f>
        <v>0</v>
      </c>
      <c r="DL20" s="113">
        <f>'MASTER_ ALL areas - No.seedling'!DK20</f>
        <v>0</v>
      </c>
      <c r="DM20" s="76">
        <f>'MASTER_ ALL areas - No.seedling'!DL20</f>
        <v>0</v>
      </c>
      <c r="DN20" s="80">
        <f t="shared" ref="DN20:DN31" si="128">IF(DL20=0,0,DM20/(DL20/20))</f>
        <v>0</v>
      </c>
      <c r="DO20" s="76">
        <f>'MASTER_ ALL areas - No.seedling'!DN20</f>
        <v>0</v>
      </c>
      <c r="DP20" s="81">
        <f t="shared" ref="DP20:DP31" si="129">IF(DL20=0,0,DO20/(DL20/20))</f>
        <v>0</v>
      </c>
      <c r="DQ20" s="75">
        <f>'MASTER_ ALL areas - No.seedling'!DP20</f>
        <v>180</v>
      </c>
      <c r="DR20" s="76">
        <f>'MASTER_ ALL areas - No.seedling'!DQ20</f>
        <v>0</v>
      </c>
      <c r="DS20" s="80">
        <f t="shared" ref="DS20:DS31" si="130">IF(DQ20=0,0,DR20/(DQ20/20))</f>
        <v>0</v>
      </c>
      <c r="DT20" s="76">
        <f>'MASTER_ ALL areas - No.seedling'!DS20</f>
        <v>3</v>
      </c>
      <c r="DU20" s="81">
        <f t="shared" ref="DU20:DU31" si="131">IF(DQ20=0,0,DT20/(DQ20/20))</f>
        <v>0.33333333333333331</v>
      </c>
      <c r="DV20" s="113">
        <f>'MASTER_ ALL areas - No.seedling'!DU20</f>
        <v>0</v>
      </c>
      <c r="DW20" s="76">
        <f>'MASTER_ ALL areas - No.seedling'!DV20</f>
        <v>0</v>
      </c>
      <c r="DX20" s="80">
        <f t="shared" ref="DX20:DX31" si="132">IF(DV20=0,0,DW20/(DV20/20))</f>
        <v>0</v>
      </c>
      <c r="DY20" s="76">
        <f>'MASTER_ ALL areas - No.seedling'!DX20</f>
        <v>0</v>
      </c>
      <c r="DZ20" s="81">
        <f t="shared" ref="DZ20:DZ31" si="133">IF(DV20=0,0,DY20/(DV20/20))</f>
        <v>0</v>
      </c>
      <c r="EA20" s="113">
        <f>'MASTER_ ALL areas - No.seedling'!DZ20</f>
        <v>0</v>
      </c>
      <c r="EB20" s="76">
        <f>'MASTER_ ALL areas - No.seedling'!EA20</f>
        <v>0</v>
      </c>
      <c r="EC20" s="80">
        <f t="shared" ref="EC20:EC31" si="134">IF(EA20=0,0,EB20/(EA20/20))</f>
        <v>0</v>
      </c>
      <c r="ED20" s="76">
        <f>'MASTER_ ALL areas - No.seedling'!EC20</f>
        <v>0</v>
      </c>
      <c r="EE20" s="81">
        <f t="shared" ref="EE20:EE31" si="135">IF(EA20=0,0,ED20/(EA20/20))</f>
        <v>0</v>
      </c>
      <c r="EF20" s="113">
        <f>'MASTER_ ALL areas - No.seedling'!EE20</f>
        <v>0</v>
      </c>
      <c r="EG20" s="76">
        <f>'MASTER_ ALL areas - No.seedling'!EF20</f>
        <v>0</v>
      </c>
      <c r="EH20" s="80">
        <f t="shared" ref="EH20:EH31" si="136">IF(EF20=0,0,EG20/(EF20/20))</f>
        <v>0</v>
      </c>
      <c r="EI20" s="76">
        <f>'MASTER_ ALL areas - No.seedling'!EH20</f>
        <v>0</v>
      </c>
      <c r="EJ20" s="81">
        <f t="shared" ref="EJ20:EJ31" si="137">IF(EF20=0,0,EI20/(EF20/20))</f>
        <v>0</v>
      </c>
      <c r="EK20" s="113">
        <f>'MASTER_ ALL areas - No.seedling'!EJ20</f>
        <v>0</v>
      </c>
      <c r="EL20" s="76">
        <f>'MASTER_ ALL areas - No.seedling'!EK20</f>
        <v>0</v>
      </c>
      <c r="EM20" s="80">
        <f t="shared" ref="EM20:EM31" si="138">IF(EK20=0,0,EL20/(EK20/20))</f>
        <v>0</v>
      </c>
      <c r="EN20" s="76">
        <f>'MASTER_ ALL areas - No.seedling'!EM20</f>
        <v>0</v>
      </c>
      <c r="EO20" s="81">
        <f t="shared" ref="EO20:EO31" si="139">IF(EK20=0,0,EN20/(EK20/20))</f>
        <v>0</v>
      </c>
      <c r="EP20" s="113">
        <f>'MASTER_ ALL areas - No.seedling'!EO20</f>
        <v>0</v>
      </c>
      <c r="EQ20" s="76">
        <f>'MASTER_ ALL areas - No.seedling'!EP20</f>
        <v>0</v>
      </c>
      <c r="ER20" s="80">
        <f t="shared" ref="ER20:ER31" si="140">IF(EP20=0,0,EQ20/(EP20/20))</f>
        <v>0</v>
      </c>
      <c r="ES20" s="76">
        <f>'MASTER_ ALL areas - No.seedling'!ER20</f>
        <v>0</v>
      </c>
      <c r="ET20" s="81">
        <f t="shared" ref="ET20:ET31" si="141">IF(EP20=0,0,ES20/(EP20/20))</f>
        <v>0</v>
      </c>
      <c r="EU20" s="113">
        <f>'MASTER_ ALL areas - No.seedling'!ET20</f>
        <v>0</v>
      </c>
      <c r="EV20" s="76">
        <f>'MASTER_ ALL areas - No.seedling'!EU20</f>
        <v>0</v>
      </c>
      <c r="EW20" s="80">
        <f t="shared" ref="EW20:EW31" si="142">IF(EU20=0,0,EV20/(EU20/20))</f>
        <v>0</v>
      </c>
      <c r="EX20" s="76">
        <f>'MASTER_ ALL areas - No.seedling'!EW20</f>
        <v>0</v>
      </c>
      <c r="EY20" s="81">
        <f t="shared" ref="EY20:EY31" si="143">IF(EU20=0,0,EX20/(EU20/20))</f>
        <v>0</v>
      </c>
      <c r="EZ20" s="113">
        <f>'MASTER_ ALL areas - No.seedling'!EY20</f>
        <v>0</v>
      </c>
      <c r="FA20" s="76">
        <f>'MASTER_ ALL areas - No.seedling'!EZ20</f>
        <v>0</v>
      </c>
      <c r="FB20" s="80">
        <f t="shared" ref="FB20:FB31" si="144">IF(EZ20=0,0,FA20/(EZ20/20))</f>
        <v>0</v>
      </c>
      <c r="FC20" s="76">
        <f>'MASTER_ ALL areas - No.seedling'!FB20</f>
        <v>0</v>
      </c>
      <c r="FD20" s="81">
        <f t="shared" ref="FD20:FD31" si="145">IF(EZ20=0,0,FC20/(EZ20/20))</f>
        <v>0</v>
      </c>
      <c r="FE20" s="75">
        <f>'MASTER_ ALL areas - No.seedling'!FD20</f>
        <v>40</v>
      </c>
      <c r="FF20" s="76">
        <f>'MASTER_ ALL areas - No.seedling'!FE20</f>
        <v>0</v>
      </c>
      <c r="FG20" s="80">
        <f t="shared" ref="FG20:FG31" si="146">IF(FE20=0,0,FF20/(FE20/20))</f>
        <v>0</v>
      </c>
      <c r="FH20" s="76">
        <f>'MASTER_ ALL areas - No.seedling'!FG20</f>
        <v>0</v>
      </c>
      <c r="FI20" s="81">
        <f t="shared" ref="FI20:FI31" si="147">IF(FE20=0,0,FH20/(FE20/20))</f>
        <v>0</v>
      </c>
      <c r="FJ20" s="113">
        <f>'MASTER_ ALL areas - No.seedling'!FI20</f>
        <v>0</v>
      </c>
      <c r="FK20" s="76">
        <f>'MASTER_ ALL areas - No.seedling'!FJ20</f>
        <v>0</v>
      </c>
      <c r="FL20" s="80">
        <f t="shared" ref="FL20:FL31" si="148">IF(FJ20=0,0,FK20/(FJ20/20))</f>
        <v>0</v>
      </c>
      <c r="FM20" s="76">
        <f>'MASTER_ ALL areas - No.seedling'!FL20</f>
        <v>0</v>
      </c>
      <c r="FN20" s="81">
        <f t="shared" ref="FN20:FN31" si="149">IF(FJ20=0,0,FM20/(FJ20/20))</f>
        <v>0</v>
      </c>
      <c r="FO20" s="113">
        <f>'MASTER_ ALL areas - No.seedling'!FN20</f>
        <v>0</v>
      </c>
      <c r="FP20" s="76">
        <f>'MASTER_ ALL areas - No.seedling'!FO20</f>
        <v>0</v>
      </c>
      <c r="FQ20" s="80">
        <f t="shared" ref="FQ20:FQ31" si="150">IF(FO20=0,0,FP20/(FO20/20))</f>
        <v>0</v>
      </c>
      <c r="FR20" s="76">
        <f>'MASTER_ ALL areas - No.seedling'!FQ20</f>
        <v>0</v>
      </c>
      <c r="FS20" s="81">
        <f t="shared" ref="FS20:FS31" si="151">IF(FO20=0,0,FR20/(FO20/20))</f>
        <v>0</v>
      </c>
      <c r="FT20" s="113">
        <f>'MASTER_ ALL areas - No.seedling'!FS20</f>
        <v>0</v>
      </c>
      <c r="FU20" s="76">
        <f>'MASTER_ ALL areas - No.seedling'!FT20</f>
        <v>0</v>
      </c>
      <c r="FV20" s="80">
        <f t="shared" ref="FV20:FV31" si="152">IF(FT20=0,0,FU20/(FT20/20))</f>
        <v>0</v>
      </c>
      <c r="FW20" s="76">
        <f>'MASTER_ ALL areas - No.seedling'!FV20</f>
        <v>0</v>
      </c>
      <c r="FX20" s="81">
        <f t="shared" ref="FX20:FX31" si="153">IF(FT20=0,0,FW20/(FT20/20))</f>
        <v>0</v>
      </c>
      <c r="FY20" s="113">
        <f>'MASTER_ ALL areas - No.seedling'!FX20</f>
        <v>0</v>
      </c>
      <c r="FZ20" s="76">
        <f>'MASTER_ ALL areas - No.seedling'!FY20</f>
        <v>0</v>
      </c>
      <c r="GA20" s="80">
        <f t="shared" ref="GA20:GA31" si="154">IF(FY20=0,0,FZ20/(FY20/20))</f>
        <v>0</v>
      </c>
      <c r="GB20" s="76">
        <f>'MASTER_ ALL areas - No.seedling'!GA20</f>
        <v>0</v>
      </c>
      <c r="GC20" s="81">
        <f t="shared" ref="GC20:GC31" si="155">IF(FY20=0,0,GB20/(FY20/20))</f>
        <v>0</v>
      </c>
      <c r="GD20" s="113">
        <f>'MASTER_ ALL areas - No.seedling'!GC20</f>
        <v>0</v>
      </c>
      <c r="GE20" s="76">
        <f>'MASTER_ ALL areas - No.seedling'!GD20</f>
        <v>0</v>
      </c>
      <c r="GF20" s="80">
        <f t="shared" ref="GF20:GF31" si="156">IF(GD20=0,0,GE20/(GD20/20))</f>
        <v>0</v>
      </c>
      <c r="GG20" s="76">
        <f>'MASTER_ ALL areas - No.seedling'!GF20</f>
        <v>0</v>
      </c>
      <c r="GH20" s="81">
        <f t="shared" ref="GH20:GH31" si="157">IF(GD20=0,0,GG20/(GD20/20))</f>
        <v>0</v>
      </c>
      <c r="GI20" s="113">
        <f>'MASTER_ ALL areas - No.seedling'!GH20</f>
        <v>0</v>
      </c>
      <c r="GJ20" s="76">
        <f>'MASTER_ ALL areas - No.seedling'!GI20</f>
        <v>0</v>
      </c>
      <c r="GK20" s="80">
        <f t="shared" ref="GK20:GK31" si="158">IF(GI20=0,0,GJ20/(GI20/20))</f>
        <v>0</v>
      </c>
      <c r="GL20" s="76">
        <f>'MASTER_ ALL areas - No.seedling'!GK20</f>
        <v>0</v>
      </c>
      <c r="GM20" s="81">
        <f t="shared" ref="GM20:GM31" si="159">IF(GI20=0,0,GL20/(GI20/20))</f>
        <v>0</v>
      </c>
      <c r="GN20" s="113">
        <f>'MASTER_ ALL areas - No.seedling'!GM20</f>
        <v>0</v>
      </c>
      <c r="GO20" s="76">
        <f>'MASTER_ ALL areas - No.seedling'!GN20</f>
        <v>0</v>
      </c>
      <c r="GP20" s="80">
        <f t="shared" ref="GP20:GP31" si="160">IF(GN20=0,0,GO20/(GN20/20))</f>
        <v>0</v>
      </c>
      <c r="GQ20" s="76">
        <f>'MASTER_ ALL areas - No.seedling'!GP20</f>
        <v>0</v>
      </c>
      <c r="GR20" s="81">
        <f t="shared" ref="GR20:GR31" si="161">IF(GN20=0,0,GQ20/(GN20/20))</f>
        <v>0</v>
      </c>
      <c r="GS20" s="113">
        <f>'MASTER_ ALL areas - No.seedling'!GR20</f>
        <v>0</v>
      </c>
      <c r="GT20" s="76">
        <f>'MASTER_ ALL areas - No.seedling'!GS20</f>
        <v>0</v>
      </c>
      <c r="GU20" s="80">
        <f t="shared" ref="GU20:GU31" si="162">IF(GS20=0,0,GT20/(GS20/20))</f>
        <v>0</v>
      </c>
      <c r="GV20" s="76">
        <f>'MASTER_ ALL areas - No.seedling'!GU20</f>
        <v>0</v>
      </c>
      <c r="GW20" s="81">
        <f t="shared" ref="GW20:GW31" si="163">IF(GS20=0,0,GV20/(GS20/20))</f>
        <v>0</v>
      </c>
      <c r="GX20" s="113">
        <f>'MASTER_ ALL areas - No.seedling'!GW20</f>
        <v>0</v>
      </c>
      <c r="GY20" s="76">
        <f>'MASTER_ ALL areas - No.seedling'!GX20</f>
        <v>0</v>
      </c>
      <c r="GZ20" s="80">
        <f t="shared" ref="GZ20:GZ31" si="164">IF(GX20=0,0,GY20/(GX20/20))</f>
        <v>0</v>
      </c>
      <c r="HA20" s="76">
        <f>'MASTER_ ALL areas - No.seedling'!GZ20</f>
        <v>0</v>
      </c>
      <c r="HB20" s="81">
        <f t="shared" ref="HB20:HB31" si="165">IF(GX20=0,0,HA20/(GX20/20))</f>
        <v>0</v>
      </c>
      <c r="HC20" s="113">
        <f>'MASTER_ ALL areas - No.seedling'!HB20</f>
        <v>0</v>
      </c>
      <c r="HD20" s="76">
        <f>'MASTER_ ALL areas - No.seedling'!HC20</f>
        <v>0</v>
      </c>
      <c r="HE20" s="80">
        <f t="shared" ref="HE20:HE31" si="166">IF(HC20=0,0,HD20/(HC20/20))</f>
        <v>0</v>
      </c>
      <c r="HF20" s="76">
        <f>'MASTER_ ALL areas - No.seedling'!HE20</f>
        <v>0</v>
      </c>
      <c r="HG20" s="81">
        <f t="shared" ref="HG20:HG31" si="167">IF(HC20=0,0,HF20/(HC20/20))</f>
        <v>0</v>
      </c>
      <c r="HH20" s="113">
        <f>'MASTER_ ALL areas - No.seedling'!HG20</f>
        <v>0</v>
      </c>
      <c r="HI20" s="76">
        <f>'MASTER_ ALL areas - No.seedling'!HH20</f>
        <v>0</v>
      </c>
      <c r="HJ20" s="80">
        <f t="shared" ref="HJ20:HJ31" si="168">IF(HH20=0,0,HI20/(HH20/20))</f>
        <v>0</v>
      </c>
      <c r="HK20" s="76">
        <f>'MASTER_ ALL areas - No.seedling'!HJ20</f>
        <v>0</v>
      </c>
      <c r="HL20" s="81">
        <f t="shared" ref="HL20:HL31" si="169">IF(HH20=0,0,HK20/(HH20/20))</f>
        <v>0</v>
      </c>
      <c r="HM20" s="113">
        <f>'MASTER_ ALL areas - No.seedling'!HL20</f>
        <v>0</v>
      </c>
      <c r="HN20" s="76">
        <f>'MASTER_ ALL areas - No.seedling'!HM20</f>
        <v>0</v>
      </c>
      <c r="HO20" s="80">
        <f t="shared" ref="HO20:HO31" si="170">IF(HM20=0,0,HN20/(HM20/20))</f>
        <v>0</v>
      </c>
      <c r="HP20" s="76">
        <f>'MASTER_ ALL areas - No.seedling'!HO20</f>
        <v>0</v>
      </c>
      <c r="HQ20" s="81">
        <f t="shared" ref="HQ20:HQ31" si="171">IF(HM20=0,0,HP20/(HM20/20))</f>
        <v>0</v>
      </c>
      <c r="HR20" s="113">
        <f>'MASTER_ ALL areas - No.seedling'!HQ20</f>
        <v>0</v>
      </c>
      <c r="HS20" s="76">
        <f>'MASTER_ ALL areas - No.seedling'!HR20</f>
        <v>0</v>
      </c>
      <c r="HT20" s="80">
        <f t="shared" ref="HT20:HT31" si="172">IF(HR20=0,0,HS20/(HR20/20))</f>
        <v>0</v>
      </c>
      <c r="HU20" s="76">
        <f>'MASTER_ ALL areas - No.seedling'!HT20</f>
        <v>0</v>
      </c>
      <c r="HV20" s="81">
        <f t="shared" ref="HV20:HV31" si="173">IF(HR20=0,0,HU20/(HR20/20))</f>
        <v>0</v>
      </c>
      <c r="HW20" s="113">
        <f>'MASTER_ ALL areas - No.seedling'!HV20</f>
        <v>0</v>
      </c>
      <c r="HX20" s="76">
        <f>'MASTER_ ALL areas - No.seedling'!HW20</f>
        <v>0</v>
      </c>
      <c r="HY20" s="80">
        <f t="shared" ref="HY20:HY31" si="174">IF(HW20=0,0,HX20/(HW20/20))</f>
        <v>0</v>
      </c>
      <c r="HZ20" s="76">
        <f>'MASTER_ ALL areas - No.seedling'!HY20</f>
        <v>0</v>
      </c>
      <c r="IA20" s="81">
        <f t="shared" ref="IA20:IA31" si="175">IF(HW20=0,0,HZ20/(HW20/20))</f>
        <v>0</v>
      </c>
      <c r="IB20" s="113">
        <f>'MASTER_ ALL areas - No.seedling'!IA20</f>
        <v>0</v>
      </c>
      <c r="IC20" s="76">
        <f>'MASTER_ ALL areas - No.seedling'!IB20</f>
        <v>0</v>
      </c>
      <c r="ID20" s="80">
        <f t="shared" ref="ID20:ID31" si="176">IF(IB20=0,0,IC20/(IB20/20))</f>
        <v>0</v>
      </c>
      <c r="IE20" s="76">
        <f>'MASTER_ ALL areas - No.seedling'!ID20</f>
        <v>0</v>
      </c>
      <c r="IF20" s="85">
        <f t="shared" ref="IF20:IF31" si="177">IF(IB20=0,0,IE20/(IB20/20))</f>
        <v>0</v>
      </c>
      <c r="IG20" s="86" t="s">
        <v>137</v>
      </c>
      <c r="IH20" s="87"/>
    </row>
    <row r="21" spans="2:242" ht="33" customHeight="1" x14ac:dyDescent="0.25">
      <c r="B21" s="420">
        <v>17</v>
      </c>
      <c r="C21" s="421" t="s">
        <v>138</v>
      </c>
      <c r="D21" s="422">
        <v>214450</v>
      </c>
      <c r="E21" s="423">
        <v>931210</v>
      </c>
      <c r="F21" s="424" t="s">
        <v>89</v>
      </c>
      <c r="G21" s="88" t="s">
        <v>96</v>
      </c>
      <c r="H21" s="459" t="str">
        <f>'MASTER_ ALL areas - No.seedling'!G21</f>
        <v>5(6)</v>
      </c>
      <c r="I21" s="70">
        <f>'MASTER_ ALL areas - No.seedling'!H21</f>
        <v>0.5</v>
      </c>
      <c r="J21" s="71">
        <f>'MASTER_ ALL areas - No.seedling'!I21</f>
        <v>34.6</v>
      </c>
      <c r="K21" s="72">
        <f>'MASTER_ ALL areas - No.seedling'!J21</f>
        <v>59</v>
      </c>
      <c r="L21" s="73">
        <f t="shared" si="89"/>
        <v>1180</v>
      </c>
      <c r="M21" s="74">
        <f>'MASTER_ ALL areas - No.seedling'!L21</f>
        <v>1180</v>
      </c>
      <c r="N21" s="113">
        <f>'MASTER_ ALL areas - No.seedling'!M21</f>
        <v>3</v>
      </c>
      <c r="O21" s="114">
        <f>'MASTER_ ALL areas - No.seedling'!N21</f>
        <v>29</v>
      </c>
      <c r="P21" s="80">
        <f>'MASTER_ ALL areas - No.seedling'!O21</f>
        <v>5.0847457627118647E-2</v>
      </c>
      <c r="Q21" s="81">
        <f>'MASTER_ ALL areas - No.seedling'!P21</f>
        <v>0.49152542372881358</v>
      </c>
      <c r="R21" s="462"/>
      <c r="S21" s="617">
        <f>'MASTER_ ALL areas - No.seedling'!R21</f>
        <v>1180</v>
      </c>
      <c r="T21" s="76">
        <f>'MASTER_ ALL areas - No.seedling'!S21</f>
        <v>3</v>
      </c>
      <c r="U21" s="77">
        <f t="shared" si="90"/>
        <v>5.0847457627118647E-2</v>
      </c>
      <c r="V21" s="82">
        <f>'MASTER_ ALL areas - No.seedling'!U21</f>
        <v>29</v>
      </c>
      <c r="W21" s="80">
        <f t="shared" si="91"/>
        <v>0.49152542372881358</v>
      </c>
      <c r="X21" s="619">
        <f>'MASTER_ ALL areas - No.seedling'!W21</f>
        <v>0</v>
      </c>
      <c r="Y21" s="82">
        <f>'MASTER_ ALL areas - No.seedling'!X21</f>
        <v>0</v>
      </c>
      <c r="Z21" s="77">
        <f t="shared" si="92"/>
        <v>0</v>
      </c>
      <c r="AA21" s="82">
        <f>'MASTER_ ALL areas - No.seedling'!Z21</f>
        <v>0</v>
      </c>
      <c r="AB21" s="80">
        <f t="shared" si="93"/>
        <v>0</v>
      </c>
      <c r="AC21" s="76">
        <f>'MASTER_ ALL areas - No.seedling'!AB21</f>
        <v>0</v>
      </c>
      <c r="AD21" s="76">
        <f>'MASTER_ ALL areas - No.seedling'!AC21</f>
        <v>0</v>
      </c>
      <c r="AE21" s="77">
        <f t="shared" si="94"/>
        <v>0</v>
      </c>
      <c r="AF21" s="82">
        <f>'MASTER_ ALL areas - No.seedling'!AE21</f>
        <v>0</v>
      </c>
      <c r="AG21" s="80">
        <f t="shared" si="95"/>
        <v>0</v>
      </c>
      <c r="AH21" s="76">
        <f>'MASTER_ ALL areas - No.seedling'!AG21</f>
        <v>0</v>
      </c>
      <c r="AI21" s="76">
        <f>'MASTER_ ALL areas - No.seedling'!AH21</f>
        <v>0</v>
      </c>
      <c r="AJ21" s="77">
        <f t="shared" si="96"/>
        <v>0</v>
      </c>
      <c r="AK21" s="82">
        <f>'MASTER_ ALL areas - No.seedling'!AJ21</f>
        <v>0</v>
      </c>
      <c r="AL21" s="81">
        <f t="shared" si="97"/>
        <v>0</v>
      </c>
      <c r="AM21" s="462"/>
      <c r="AN21" s="617">
        <f>'MASTER_ ALL areas - No.seedling'!AM21</f>
        <v>60</v>
      </c>
      <c r="AO21" s="76">
        <f>'MASTER_ ALL areas - No.seedling'!AN21</f>
        <v>3</v>
      </c>
      <c r="AP21" s="77">
        <f t="shared" si="98"/>
        <v>1</v>
      </c>
      <c r="AQ21" s="82">
        <f>'MASTER_ ALL areas - No.seedling'!AP21</f>
        <v>3</v>
      </c>
      <c r="AR21" s="77">
        <f t="shared" si="99"/>
        <v>1</v>
      </c>
      <c r="AS21" s="82">
        <f>'MASTER_ ALL areas - No.seedling'!AR21</f>
        <v>1100</v>
      </c>
      <c r="AT21" s="76">
        <f>'MASTER_ ALL areas - No.seedling'!AS21</f>
        <v>0</v>
      </c>
      <c r="AU21" s="77">
        <f t="shared" si="100"/>
        <v>0</v>
      </c>
      <c r="AV21" s="82">
        <f>'MASTER_ ALL areas - No.seedling'!AU21</f>
        <v>25</v>
      </c>
      <c r="AW21" s="77">
        <f t="shared" si="101"/>
        <v>0.45454545454545453</v>
      </c>
      <c r="AX21" s="71">
        <f>'MASTER_ ALL areas - No.seedling'!AW21</f>
        <v>0</v>
      </c>
      <c r="AY21" s="82">
        <f>'MASTER_ ALL areas - No.seedling'!AX21</f>
        <v>0</v>
      </c>
      <c r="AZ21" s="77">
        <f t="shared" si="102"/>
        <v>0</v>
      </c>
      <c r="BA21" s="82">
        <f>'MASTER_ ALL areas - No.seedling'!AZ21</f>
        <v>0</v>
      </c>
      <c r="BB21" s="77">
        <f t="shared" si="103"/>
        <v>0</v>
      </c>
      <c r="BC21" s="82">
        <f>'MASTER_ ALL areas - No.seedling'!BB21</f>
        <v>0</v>
      </c>
      <c r="BD21" s="76">
        <f>'MASTER_ ALL areas - No.seedling'!BC21</f>
        <v>0</v>
      </c>
      <c r="BE21" s="77">
        <f t="shared" si="104"/>
        <v>0</v>
      </c>
      <c r="BF21" s="82">
        <f>'MASTER_ ALL areas - No.seedling'!BE21</f>
        <v>0</v>
      </c>
      <c r="BG21" s="77">
        <f t="shared" si="105"/>
        <v>0</v>
      </c>
      <c r="BH21" s="82">
        <f>'MASTER_ ALL areas - No.seedling'!BG21</f>
        <v>20</v>
      </c>
      <c r="BI21" s="76">
        <f>'MASTER_ ALL areas - No.seedling'!BH21</f>
        <v>0</v>
      </c>
      <c r="BJ21" s="77">
        <f t="shared" si="106"/>
        <v>0</v>
      </c>
      <c r="BK21" s="82">
        <f>'MASTER_ ALL areas - No.seedling'!BJ21</f>
        <v>1</v>
      </c>
      <c r="BL21" s="77">
        <f t="shared" si="107"/>
        <v>1</v>
      </c>
      <c r="BM21" s="82">
        <f>'MASTER_ ALL areas - No.seedling'!BL21</f>
        <v>0</v>
      </c>
      <c r="BN21" s="76">
        <f>'MASTER_ ALL areas - No.seedling'!BM21</f>
        <v>0</v>
      </c>
      <c r="BO21" s="77">
        <f t="shared" si="108"/>
        <v>0</v>
      </c>
      <c r="BP21" s="82">
        <f>'MASTER_ ALL areas - No.seedling'!BO21</f>
        <v>0</v>
      </c>
      <c r="BQ21" s="77">
        <f t="shared" si="109"/>
        <v>0</v>
      </c>
      <c r="BR21" s="82">
        <f>'MASTER_ ALL areas - No.seedling'!BQ21</f>
        <v>0</v>
      </c>
      <c r="BS21" s="76">
        <f>'MASTER_ ALL areas - No.seedling'!BR21</f>
        <v>0</v>
      </c>
      <c r="BT21" s="77">
        <f t="shared" si="110"/>
        <v>0</v>
      </c>
      <c r="BU21" s="82">
        <f>'MASTER_ ALL areas - No.seedling'!BT21</f>
        <v>0</v>
      </c>
      <c r="BV21" s="77">
        <f t="shared" si="111"/>
        <v>0</v>
      </c>
      <c r="BW21" s="82">
        <f>'MASTER_ ALL areas - No.seedling'!BV21</f>
        <v>0</v>
      </c>
      <c r="BX21" s="76">
        <f>'MASTER_ ALL areas - No.seedling'!BW21</f>
        <v>0</v>
      </c>
      <c r="BY21" s="77">
        <f t="shared" si="112"/>
        <v>0</v>
      </c>
      <c r="BZ21" s="82">
        <f>'MASTER_ ALL areas - No.seedling'!BY21</f>
        <v>0</v>
      </c>
      <c r="CA21" s="81">
        <f t="shared" si="113"/>
        <v>0</v>
      </c>
      <c r="CB21" s="429"/>
      <c r="CC21" s="75">
        <f>'MASTER_ ALL areas - No.seedling'!CB21</f>
        <v>60</v>
      </c>
      <c r="CD21" s="76">
        <f>'MASTER_ ALL areas - No.seedling'!CC21</f>
        <v>3</v>
      </c>
      <c r="CE21" s="80">
        <f t="shared" si="114"/>
        <v>1</v>
      </c>
      <c r="CF21" s="76">
        <f>'MASTER_ ALL areas - No.seedling'!CE21</f>
        <v>3</v>
      </c>
      <c r="CG21" s="81">
        <f t="shared" si="115"/>
        <v>1</v>
      </c>
      <c r="CH21" s="113">
        <f>'MASTER_ ALL areas - No.seedling'!CG21</f>
        <v>0</v>
      </c>
      <c r="CI21" s="76">
        <f>'MASTER_ ALL areas - No.seedling'!CH21</f>
        <v>0</v>
      </c>
      <c r="CJ21" s="80">
        <f t="shared" si="116"/>
        <v>0</v>
      </c>
      <c r="CK21" s="76">
        <f>'MASTER_ ALL areas - No.seedling'!CJ21</f>
        <v>0</v>
      </c>
      <c r="CL21" s="81">
        <f t="shared" si="117"/>
        <v>0</v>
      </c>
      <c r="CM21" s="113">
        <f>'MASTER_ ALL areas - No.seedling'!CL21</f>
        <v>0</v>
      </c>
      <c r="CN21" s="76">
        <f>'MASTER_ ALL areas - No.seedling'!CM21</f>
        <v>0</v>
      </c>
      <c r="CO21" s="80">
        <f t="shared" si="118"/>
        <v>0</v>
      </c>
      <c r="CP21" s="76">
        <f>'MASTER_ ALL areas - No.seedling'!CO21</f>
        <v>0</v>
      </c>
      <c r="CQ21" s="81">
        <f t="shared" si="119"/>
        <v>0</v>
      </c>
      <c r="CR21" s="113">
        <f>'MASTER_ ALL areas - No.seedling'!CQ21</f>
        <v>0</v>
      </c>
      <c r="CS21" s="76">
        <f>'MASTER_ ALL areas - No.seedling'!CR21</f>
        <v>0</v>
      </c>
      <c r="CT21" s="80">
        <f t="shared" si="120"/>
        <v>0</v>
      </c>
      <c r="CU21" s="76">
        <f>'MASTER_ ALL areas - No.seedling'!CT21</f>
        <v>0</v>
      </c>
      <c r="CV21" s="81">
        <f t="shared" si="121"/>
        <v>0</v>
      </c>
      <c r="CW21" s="75">
        <f>'MASTER_ ALL areas - No.seedling'!CV21</f>
        <v>1100</v>
      </c>
      <c r="CX21" s="76">
        <f>'MASTER_ ALL areas - No.seedling'!CW21</f>
        <v>0</v>
      </c>
      <c r="CY21" s="80">
        <f t="shared" si="122"/>
        <v>0</v>
      </c>
      <c r="CZ21" s="76">
        <f>'MASTER_ ALL areas - No.seedling'!CY21</f>
        <v>25</v>
      </c>
      <c r="DA21" s="81">
        <f t="shared" si="123"/>
        <v>0.45454545454545453</v>
      </c>
      <c r="DB21" s="113">
        <f>'MASTER_ ALL areas - No.seedling'!DA21</f>
        <v>0</v>
      </c>
      <c r="DC21" s="76">
        <f>'MASTER_ ALL areas - No.seedling'!DB21</f>
        <v>0</v>
      </c>
      <c r="DD21" s="80">
        <f t="shared" si="124"/>
        <v>0</v>
      </c>
      <c r="DE21" s="76">
        <f>'MASTER_ ALL areas - No.seedling'!DD21</f>
        <v>0</v>
      </c>
      <c r="DF21" s="81">
        <f t="shared" si="125"/>
        <v>0</v>
      </c>
      <c r="DG21" s="113">
        <f>'MASTER_ ALL areas - No.seedling'!DF21</f>
        <v>0</v>
      </c>
      <c r="DH21" s="76">
        <f>'MASTER_ ALL areas - No.seedling'!DG21</f>
        <v>0</v>
      </c>
      <c r="DI21" s="80">
        <f t="shared" si="126"/>
        <v>0</v>
      </c>
      <c r="DJ21" s="76">
        <f>'MASTER_ ALL areas - No.seedling'!DI21</f>
        <v>0</v>
      </c>
      <c r="DK21" s="81">
        <f t="shared" si="127"/>
        <v>0</v>
      </c>
      <c r="DL21" s="113">
        <f>'MASTER_ ALL areas - No.seedling'!DK21</f>
        <v>0</v>
      </c>
      <c r="DM21" s="76">
        <f>'MASTER_ ALL areas - No.seedling'!DL21</f>
        <v>0</v>
      </c>
      <c r="DN21" s="80">
        <f t="shared" si="128"/>
        <v>0</v>
      </c>
      <c r="DO21" s="76">
        <f>'MASTER_ ALL areas - No.seedling'!DN21</f>
        <v>0</v>
      </c>
      <c r="DP21" s="81">
        <f t="shared" si="129"/>
        <v>0</v>
      </c>
      <c r="DQ21" s="113">
        <f>'MASTER_ ALL areas - No.seedling'!DP21</f>
        <v>0</v>
      </c>
      <c r="DR21" s="76">
        <f>'MASTER_ ALL areas - No.seedling'!DQ21</f>
        <v>0</v>
      </c>
      <c r="DS21" s="80">
        <f t="shared" si="130"/>
        <v>0</v>
      </c>
      <c r="DT21" s="76">
        <f>'MASTER_ ALL areas - No.seedling'!DS21</f>
        <v>0</v>
      </c>
      <c r="DU21" s="81">
        <f t="shared" si="131"/>
        <v>0</v>
      </c>
      <c r="DV21" s="113">
        <f>'MASTER_ ALL areas - No.seedling'!DU21</f>
        <v>0</v>
      </c>
      <c r="DW21" s="76">
        <f>'MASTER_ ALL areas - No.seedling'!DV21</f>
        <v>0</v>
      </c>
      <c r="DX21" s="80">
        <f t="shared" si="132"/>
        <v>0</v>
      </c>
      <c r="DY21" s="76">
        <f>'MASTER_ ALL areas - No.seedling'!DX21</f>
        <v>0</v>
      </c>
      <c r="DZ21" s="81">
        <f t="shared" si="133"/>
        <v>0</v>
      </c>
      <c r="EA21" s="113">
        <f>'MASTER_ ALL areas - No.seedling'!DZ21</f>
        <v>0</v>
      </c>
      <c r="EB21" s="76">
        <f>'MASTER_ ALL areas - No.seedling'!EA21</f>
        <v>0</v>
      </c>
      <c r="EC21" s="80">
        <f t="shared" si="134"/>
        <v>0</v>
      </c>
      <c r="ED21" s="76">
        <f>'MASTER_ ALL areas - No.seedling'!EC21</f>
        <v>0</v>
      </c>
      <c r="EE21" s="81">
        <f t="shared" si="135"/>
        <v>0</v>
      </c>
      <c r="EF21" s="113">
        <f>'MASTER_ ALL areas - No.seedling'!EE21</f>
        <v>0</v>
      </c>
      <c r="EG21" s="76">
        <f>'MASTER_ ALL areas - No.seedling'!EF21</f>
        <v>0</v>
      </c>
      <c r="EH21" s="80">
        <f t="shared" si="136"/>
        <v>0</v>
      </c>
      <c r="EI21" s="76">
        <f>'MASTER_ ALL areas - No.seedling'!EH21</f>
        <v>0</v>
      </c>
      <c r="EJ21" s="81">
        <f t="shared" si="137"/>
        <v>0</v>
      </c>
      <c r="EK21" s="113">
        <f>'MASTER_ ALL areas - No.seedling'!EJ21</f>
        <v>0</v>
      </c>
      <c r="EL21" s="76">
        <f>'MASTER_ ALL areas - No.seedling'!EK21</f>
        <v>0</v>
      </c>
      <c r="EM21" s="80">
        <f t="shared" si="138"/>
        <v>0</v>
      </c>
      <c r="EN21" s="76">
        <f>'MASTER_ ALL areas - No.seedling'!EM21</f>
        <v>0</v>
      </c>
      <c r="EO21" s="81">
        <f t="shared" si="139"/>
        <v>0</v>
      </c>
      <c r="EP21" s="113">
        <f>'MASTER_ ALL areas - No.seedling'!EO21</f>
        <v>0</v>
      </c>
      <c r="EQ21" s="76">
        <f>'MASTER_ ALL areas - No.seedling'!EP21</f>
        <v>0</v>
      </c>
      <c r="ER21" s="80">
        <f t="shared" si="140"/>
        <v>0</v>
      </c>
      <c r="ES21" s="76">
        <f>'MASTER_ ALL areas - No.seedling'!ER21</f>
        <v>0</v>
      </c>
      <c r="ET21" s="81">
        <f t="shared" si="141"/>
        <v>0</v>
      </c>
      <c r="EU21" s="113">
        <f>'MASTER_ ALL areas - No.seedling'!ET21</f>
        <v>0</v>
      </c>
      <c r="EV21" s="76">
        <f>'MASTER_ ALL areas - No.seedling'!EU21</f>
        <v>0</v>
      </c>
      <c r="EW21" s="80">
        <f t="shared" si="142"/>
        <v>0</v>
      </c>
      <c r="EX21" s="76">
        <f>'MASTER_ ALL areas - No.seedling'!EW21</f>
        <v>0</v>
      </c>
      <c r="EY21" s="81">
        <f t="shared" si="143"/>
        <v>0</v>
      </c>
      <c r="EZ21" s="113">
        <f>'MASTER_ ALL areas - No.seedling'!EY21</f>
        <v>0</v>
      </c>
      <c r="FA21" s="76">
        <f>'MASTER_ ALL areas - No.seedling'!EZ21</f>
        <v>0</v>
      </c>
      <c r="FB21" s="80">
        <f t="shared" si="144"/>
        <v>0</v>
      </c>
      <c r="FC21" s="76">
        <f>'MASTER_ ALL areas - No.seedling'!FB21</f>
        <v>0</v>
      </c>
      <c r="FD21" s="81">
        <f t="shared" si="145"/>
        <v>0</v>
      </c>
      <c r="FE21" s="75">
        <f>'MASTER_ ALL areas - No.seedling'!FD21</f>
        <v>20</v>
      </c>
      <c r="FF21" s="76">
        <f>'MASTER_ ALL areas - No.seedling'!FE21</f>
        <v>0</v>
      </c>
      <c r="FG21" s="80">
        <f t="shared" si="146"/>
        <v>0</v>
      </c>
      <c r="FH21" s="76">
        <f>'MASTER_ ALL areas - No.seedling'!FG21</f>
        <v>1</v>
      </c>
      <c r="FI21" s="81">
        <f t="shared" si="147"/>
        <v>1</v>
      </c>
      <c r="FJ21" s="113">
        <f>'MASTER_ ALL areas - No.seedling'!FI21</f>
        <v>0</v>
      </c>
      <c r="FK21" s="76">
        <f>'MASTER_ ALL areas - No.seedling'!FJ21</f>
        <v>0</v>
      </c>
      <c r="FL21" s="80">
        <f t="shared" si="148"/>
        <v>0</v>
      </c>
      <c r="FM21" s="76">
        <f>'MASTER_ ALL areas - No.seedling'!FL21</f>
        <v>0</v>
      </c>
      <c r="FN21" s="81">
        <f t="shared" si="149"/>
        <v>0</v>
      </c>
      <c r="FO21" s="113">
        <f>'MASTER_ ALL areas - No.seedling'!FN21</f>
        <v>0</v>
      </c>
      <c r="FP21" s="76">
        <f>'MASTER_ ALL areas - No.seedling'!FO21</f>
        <v>0</v>
      </c>
      <c r="FQ21" s="80">
        <f t="shared" si="150"/>
        <v>0</v>
      </c>
      <c r="FR21" s="76">
        <f>'MASTER_ ALL areas - No.seedling'!FQ21</f>
        <v>0</v>
      </c>
      <c r="FS21" s="81">
        <f t="shared" si="151"/>
        <v>0</v>
      </c>
      <c r="FT21" s="113">
        <f>'MASTER_ ALL areas - No.seedling'!FS21</f>
        <v>0</v>
      </c>
      <c r="FU21" s="76">
        <f>'MASTER_ ALL areas - No.seedling'!FT21</f>
        <v>0</v>
      </c>
      <c r="FV21" s="80">
        <f t="shared" si="152"/>
        <v>0</v>
      </c>
      <c r="FW21" s="76">
        <f>'MASTER_ ALL areas - No.seedling'!FV21</f>
        <v>0</v>
      </c>
      <c r="FX21" s="81">
        <f t="shared" si="153"/>
        <v>0</v>
      </c>
      <c r="FY21" s="113">
        <f>'MASTER_ ALL areas - No.seedling'!FX21</f>
        <v>0</v>
      </c>
      <c r="FZ21" s="76">
        <f>'MASTER_ ALL areas - No.seedling'!FY21</f>
        <v>0</v>
      </c>
      <c r="GA21" s="80">
        <f t="shared" si="154"/>
        <v>0</v>
      </c>
      <c r="GB21" s="76">
        <f>'MASTER_ ALL areas - No.seedling'!GA21</f>
        <v>0</v>
      </c>
      <c r="GC21" s="81">
        <f t="shared" si="155"/>
        <v>0</v>
      </c>
      <c r="GD21" s="113">
        <f>'MASTER_ ALL areas - No.seedling'!GC21</f>
        <v>0</v>
      </c>
      <c r="GE21" s="76">
        <f>'MASTER_ ALL areas - No.seedling'!GD21</f>
        <v>0</v>
      </c>
      <c r="GF21" s="80">
        <f t="shared" si="156"/>
        <v>0</v>
      </c>
      <c r="GG21" s="76">
        <f>'MASTER_ ALL areas - No.seedling'!GF21</f>
        <v>0</v>
      </c>
      <c r="GH21" s="81">
        <f t="shared" si="157"/>
        <v>0</v>
      </c>
      <c r="GI21" s="113">
        <f>'MASTER_ ALL areas - No.seedling'!GH21</f>
        <v>0</v>
      </c>
      <c r="GJ21" s="76">
        <f>'MASTER_ ALL areas - No.seedling'!GI21</f>
        <v>0</v>
      </c>
      <c r="GK21" s="80">
        <f t="shared" si="158"/>
        <v>0</v>
      </c>
      <c r="GL21" s="76">
        <f>'MASTER_ ALL areas - No.seedling'!GK21</f>
        <v>0</v>
      </c>
      <c r="GM21" s="81">
        <f t="shared" si="159"/>
        <v>0</v>
      </c>
      <c r="GN21" s="113">
        <f>'MASTER_ ALL areas - No.seedling'!GM21</f>
        <v>0</v>
      </c>
      <c r="GO21" s="76">
        <f>'MASTER_ ALL areas - No.seedling'!GN21</f>
        <v>0</v>
      </c>
      <c r="GP21" s="80">
        <f t="shared" si="160"/>
        <v>0</v>
      </c>
      <c r="GQ21" s="76">
        <f>'MASTER_ ALL areas - No.seedling'!GP21</f>
        <v>0</v>
      </c>
      <c r="GR21" s="81">
        <f t="shared" si="161"/>
        <v>0</v>
      </c>
      <c r="GS21" s="113">
        <f>'MASTER_ ALL areas - No.seedling'!GR21</f>
        <v>0</v>
      </c>
      <c r="GT21" s="76">
        <f>'MASTER_ ALL areas - No.seedling'!GS21</f>
        <v>0</v>
      </c>
      <c r="GU21" s="80">
        <f t="shared" si="162"/>
        <v>0</v>
      </c>
      <c r="GV21" s="76">
        <f>'MASTER_ ALL areas - No.seedling'!GU21</f>
        <v>0</v>
      </c>
      <c r="GW21" s="81">
        <f t="shared" si="163"/>
        <v>0</v>
      </c>
      <c r="GX21" s="113">
        <f>'MASTER_ ALL areas - No.seedling'!GW21</f>
        <v>0</v>
      </c>
      <c r="GY21" s="76">
        <f>'MASTER_ ALL areas - No.seedling'!GX21</f>
        <v>0</v>
      </c>
      <c r="GZ21" s="80">
        <f t="shared" si="164"/>
        <v>0</v>
      </c>
      <c r="HA21" s="76">
        <f>'MASTER_ ALL areas - No.seedling'!GZ21</f>
        <v>0</v>
      </c>
      <c r="HB21" s="81">
        <f t="shared" si="165"/>
        <v>0</v>
      </c>
      <c r="HC21" s="113">
        <f>'MASTER_ ALL areas - No.seedling'!HB21</f>
        <v>0</v>
      </c>
      <c r="HD21" s="76">
        <f>'MASTER_ ALL areas - No.seedling'!HC21</f>
        <v>0</v>
      </c>
      <c r="HE21" s="80">
        <f t="shared" si="166"/>
        <v>0</v>
      </c>
      <c r="HF21" s="76">
        <f>'MASTER_ ALL areas - No.seedling'!HE21</f>
        <v>0</v>
      </c>
      <c r="HG21" s="81">
        <f t="shared" si="167"/>
        <v>0</v>
      </c>
      <c r="HH21" s="113">
        <f>'MASTER_ ALL areas - No.seedling'!HG21</f>
        <v>0</v>
      </c>
      <c r="HI21" s="76">
        <f>'MASTER_ ALL areas - No.seedling'!HH21</f>
        <v>0</v>
      </c>
      <c r="HJ21" s="80">
        <f t="shared" si="168"/>
        <v>0</v>
      </c>
      <c r="HK21" s="76">
        <f>'MASTER_ ALL areas - No.seedling'!HJ21</f>
        <v>0</v>
      </c>
      <c r="HL21" s="81">
        <f t="shared" si="169"/>
        <v>0</v>
      </c>
      <c r="HM21" s="113">
        <f>'MASTER_ ALL areas - No.seedling'!HL21</f>
        <v>0</v>
      </c>
      <c r="HN21" s="76">
        <f>'MASTER_ ALL areas - No.seedling'!HM21</f>
        <v>0</v>
      </c>
      <c r="HO21" s="80">
        <f t="shared" si="170"/>
        <v>0</v>
      </c>
      <c r="HP21" s="76">
        <f>'MASTER_ ALL areas - No.seedling'!HO21</f>
        <v>0</v>
      </c>
      <c r="HQ21" s="81">
        <f t="shared" si="171"/>
        <v>0</v>
      </c>
      <c r="HR21" s="113">
        <f>'MASTER_ ALL areas - No.seedling'!HQ21</f>
        <v>0</v>
      </c>
      <c r="HS21" s="76">
        <f>'MASTER_ ALL areas - No.seedling'!HR21</f>
        <v>0</v>
      </c>
      <c r="HT21" s="80">
        <f t="shared" si="172"/>
        <v>0</v>
      </c>
      <c r="HU21" s="76">
        <f>'MASTER_ ALL areas - No.seedling'!HT21</f>
        <v>0</v>
      </c>
      <c r="HV21" s="81">
        <f t="shared" si="173"/>
        <v>0</v>
      </c>
      <c r="HW21" s="113">
        <f>'MASTER_ ALL areas - No.seedling'!HV21</f>
        <v>0</v>
      </c>
      <c r="HX21" s="76">
        <f>'MASTER_ ALL areas - No.seedling'!HW21</f>
        <v>0</v>
      </c>
      <c r="HY21" s="80">
        <f t="shared" si="174"/>
        <v>0</v>
      </c>
      <c r="HZ21" s="76">
        <f>'MASTER_ ALL areas - No.seedling'!HY21</f>
        <v>0</v>
      </c>
      <c r="IA21" s="81">
        <f t="shared" si="175"/>
        <v>0</v>
      </c>
      <c r="IB21" s="113">
        <f>'MASTER_ ALL areas - No.seedling'!IA21</f>
        <v>0</v>
      </c>
      <c r="IC21" s="76">
        <f>'MASTER_ ALL areas - No.seedling'!IB21</f>
        <v>0</v>
      </c>
      <c r="ID21" s="80">
        <f t="shared" si="176"/>
        <v>0</v>
      </c>
      <c r="IE21" s="76">
        <f>'MASTER_ ALL areas - No.seedling'!ID21</f>
        <v>0</v>
      </c>
      <c r="IF21" s="85">
        <f t="shared" si="177"/>
        <v>0</v>
      </c>
      <c r="IG21" s="86" t="s">
        <v>140</v>
      </c>
      <c r="IH21" s="87"/>
    </row>
    <row r="22" spans="2:242" ht="33" customHeight="1" x14ac:dyDescent="0.25">
      <c r="B22" s="420">
        <v>18</v>
      </c>
      <c r="C22" s="421" t="s">
        <v>141</v>
      </c>
      <c r="D22" s="422">
        <v>214663</v>
      </c>
      <c r="E22" s="423">
        <v>931211</v>
      </c>
      <c r="F22" s="424" t="s">
        <v>89</v>
      </c>
      <c r="G22" s="88" t="s">
        <v>142</v>
      </c>
      <c r="H22" s="459">
        <f>'MASTER_ ALL areas - No.seedling'!G22</f>
        <v>8</v>
      </c>
      <c r="I22" s="70">
        <f>'MASTER_ ALL areas - No.seedling'!H22</f>
        <v>0.4</v>
      </c>
      <c r="J22" s="71">
        <f>'MASTER_ ALL areas - No.seedling'!I22</f>
        <v>111.25</v>
      </c>
      <c r="K22" s="72">
        <f>'MASTER_ ALL areas - No.seedling'!J22</f>
        <v>30</v>
      </c>
      <c r="L22" s="73">
        <f t="shared" si="89"/>
        <v>600</v>
      </c>
      <c r="M22" s="74">
        <f>'MASTER_ ALL areas - No.seedling'!L22</f>
        <v>600</v>
      </c>
      <c r="N22" s="113">
        <f>'MASTER_ ALL areas - No.seedling'!M22</f>
        <v>1</v>
      </c>
      <c r="O22" s="114">
        <f>'MASTER_ ALL areas - No.seedling'!N22</f>
        <v>5</v>
      </c>
      <c r="P22" s="80">
        <f>'MASTER_ ALL areas - No.seedling'!O22</f>
        <v>3.3333333333333333E-2</v>
      </c>
      <c r="Q22" s="81">
        <f>'MASTER_ ALL areas - No.seedling'!P22</f>
        <v>0.16666666666666666</v>
      </c>
      <c r="R22" s="462"/>
      <c r="S22" s="617">
        <f>'MASTER_ ALL areas - No.seedling'!R22</f>
        <v>600</v>
      </c>
      <c r="T22" s="76">
        <f>'MASTER_ ALL areas - No.seedling'!S22</f>
        <v>1</v>
      </c>
      <c r="U22" s="77">
        <f t="shared" si="90"/>
        <v>3.3333333333333333E-2</v>
      </c>
      <c r="V22" s="82">
        <f>'MASTER_ ALL areas - No.seedling'!U22</f>
        <v>5</v>
      </c>
      <c r="W22" s="80">
        <f t="shared" si="91"/>
        <v>0.16666666666666666</v>
      </c>
      <c r="X22" s="619">
        <f>'MASTER_ ALL areas - No.seedling'!W22</f>
        <v>0</v>
      </c>
      <c r="Y22" s="82">
        <f>'MASTER_ ALL areas - No.seedling'!X22</f>
        <v>0</v>
      </c>
      <c r="Z22" s="77">
        <f t="shared" si="92"/>
        <v>0</v>
      </c>
      <c r="AA22" s="82">
        <f>'MASTER_ ALL areas - No.seedling'!Z22</f>
        <v>0</v>
      </c>
      <c r="AB22" s="80">
        <f t="shared" si="93"/>
        <v>0</v>
      </c>
      <c r="AC22" s="76">
        <f>'MASTER_ ALL areas - No.seedling'!AB22</f>
        <v>0</v>
      </c>
      <c r="AD22" s="76">
        <f>'MASTER_ ALL areas - No.seedling'!AC22</f>
        <v>0</v>
      </c>
      <c r="AE22" s="77">
        <f t="shared" si="94"/>
        <v>0</v>
      </c>
      <c r="AF22" s="82">
        <f>'MASTER_ ALL areas - No.seedling'!AE22</f>
        <v>0</v>
      </c>
      <c r="AG22" s="80">
        <f t="shared" si="95"/>
        <v>0</v>
      </c>
      <c r="AH22" s="76">
        <f>'MASTER_ ALL areas - No.seedling'!AG22</f>
        <v>0</v>
      </c>
      <c r="AI22" s="76">
        <f>'MASTER_ ALL areas - No.seedling'!AH22</f>
        <v>0</v>
      </c>
      <c r="AJ22" s="77">
        <f t="shared" si="96"/>
        <v>0</v>
      </c>
      <c r="AK22" s="82">
        <f>'MASTER_ ALL areas - No.seedling'!AJ22</f>
        <v>0</v>
      </c>
      <c r="AL22" s="81">
        <f t="shared" si="97"/>
        <v>0</v>
      </c>
      <c r="AM22" s="462"/>
      <c r="AN22" s="617">
        <f>'MASTER_ ALL areas - No.seedling'!AM22</f>
        <v>20</v>
      </c>
      <c r="AO22" s="76">
        <f>'MASTER_ ALL areas - No.seedling'!AN22</f>
        <v>1</v>
      </c>
      <c r="AP22" s="77">
        <f t="shared" si="98"/>
        <v>1</v>
      </c>
      <c r="AQ22" s="82">
        <f>'MASTER_ ALL areas - No.seedling'!AP22</f>
        <v>1</v>
      </c>
      <c r="AR22" s="77">
        <f t="shared" si="99"/>
        <v>1</v>
      </c>
      <c r="AS22" s="82">
        <f>'MASTER_ ALL areas - No.seedling'!AR22</f>
        <v>560</v>
      </c>
      <c r="AT22" s="76">
        <f>'MASTER_ ALL areas - No.seedling'!AS22</f>
        <v>0</v>
      </c>
      <c r="AU22" s="77">
        <f t="shared" si="100"/>
        <v>0</v>
      </c>
      <c r="AV22" s="82">
        <f>'MASTER_ ALL areas - No.seedling'!AU22</f>
        <v>3</v>
      </c>
      <c r="AW22" s="77">
        <f t="shared" si="101"/>
        <v>0.10714285714285714</v>
      </c>
      <c r="AX22" s="71">
        <f>'MASTER_ ALL areas - No.seedling'!AW22</f>
        <v>20</v>
      </c>
      <c r="AY22" s="82">
        <f>'MASTER_ ALL areas - No.seedling'!AX22</f>
        <v>0</v>
      </c>
      <c r="AZ22" s="77">
        <f t="shared" si="102"/>
        <v>0</v>
      </c>
      <c r="BA22" s="82">
        <f>'MASTER_ ALL areas - No.seedling'!AZ22</f>
        <v>1</v>
      </c>
      <c r="BB22" s="77">
        <f t="shared" si="103"/>
        <v>1</v>
      </c>
      <c r="BC22" s="82">
        <f>'MASTER_ ALL areas - No.seedling'!BB22</f>
        <v>0</v>
      </c>
      <c r="BD22" s="76">
        <f>'MASTER_ ALL areas - No.seedling'!BC22</f>
        <v>0</v>
      </c>
      <c r="BE22" s="77">
        <f t="shared" si="104"/>
        <v>0</v>
      </c>
      <c r="BF22" s="82">
        <f>'MASTER_ ALL areas - No.seedling'!BE22</f>
        <v>0</v>
      </c>
      <c r="BG22" s="77">
        <f t="shared" si="105"/>
        <v>0</v>
      </c>
      <c r="BH22" s="82">
        <f>'MASTER_ ALL areas - No.seedling'!BG22</f>
        <v>0</v>
      </c>
      <c r="BI22" s="76">
        <f>'MASTER_ ALL areas - No.seedling'!BH22</f>
        <v>0</v>
      </c>
      <c r="BJ22" s="77">
        <f t="shared" si="106"/>
        <v>0</v>
      </c>
      <c r="BK22" s="82">
        <f>'MASTER_ ALL areas - No.seedling'!BJ22</f>
        <v>0</v>
      </c>
      <c r="BL22" s="77">
        <f t="shared" si="107"/>
        <v>0</v>
      </c>
      <c r="BM22" s="82">
        <f>'MASTER_ ALL areas - No.seedling'!BL22</f>
        <v>0</v>
      </c>
      <c r="BN22" s="76">
        <f>'MASTER_ ALL areas - No.seedling'!BM22</f>
        <v>0</v>
      </c>
      <c r="BO22" s="77">
        <f t="shared" si="108"/>
        <v>0</v>
      </c>
      <c r="BP22" s="82">
        <f>'MASTER_ ALL areas - No.seedling'!BO22</f>
        <v>0</v>
      </c>
      <c r="BQ22" s="77">
        <f t="shared" si="109"/>
        <v>0</v>
      </c>
      <c r="BR22" s="82">
        <f>'MASTER_ ALL areas - No.seedling'!BQ22</f>
        <v>0</v>
      </c>
      <c r="BS22" s="76">
        <f>'MASTER_ ALL areas - No.seedling'!BR22</f>
        <v>0</v>
      </c>
      <c r="BT22" s="77">
        <f t="shared" si="110"/>
        <v>0</v>
      </c>
      <c r="BU22" s="82">
        <f>'MASTER_ ALL areas - No.seedling'!BT22</f>
        <v>0</v>
      </c>
      <c r="BV22" s="77">
        <f t="shared" si="111"/>
        <v>0</v>
      </c>
      <c r="BW22" s="82">
        <f>'MASTER_ ALL areas - No.seedling'!BV22</f>
        <v>0</v>
      </c>
      <c r="BX22" s="76">
        <f>'MASTER_ ALL areas - No.seedling'!BW22</f>
        <v>0</v>
      </c>
      <c r="BY22" s="77">
        <f t="shared" si="112"/>
        <v>0</v>
      </c>
      <c r="BZ22" s="82">
        <f>'MASTER_ ALL areas - No.seedling'!BY22</f>
        <v>0</v>
      </c>
      <c r="CA22" s="81">
        <f t="shared" si="113"/>
        <v>0</v>
      </c>
      <c r="CB22" s="429"/>
      <c r="CC22" s="75">
        <f>'MASTER_ ALL areas - No.seedling'!CB22</f>
        <v>20</v>
      </c>
      <c r="CD22" s="76">
        <f>'MASTER_ ALL areas - No.seedling'!CC22</f>
        <v>1</v>
      </c>
      <c r="CE22" s="80">
        <f t="shared" si="114"/>
        <v>1</v>
      </c>
      <c r="CF22" s="76">
        <f>'MASTER_ ALL areas - No.seedling'!CE22</f>
        <v>1</v>
      </c>
      <c r="CG22" s="81">
        <f t="shared" si="115"/>
        <v>1</v>
      </c>
      <c r="CH22" s="113">
        <f>'MASTER_ ALL areas - No.seedling'!CG22</f>
        <v>0</v>
      </c>
      <c r="CI22" s="76">
        <f>'MASTER_ ALL areas - No.seedling'!CH22</f>
        <v>0</v>
      </c>
      <c r="CJ22" s="80">
        <f t="shared" si="116"/>
        <v>0</v>
      </c>
      <c r="CK22" s="76">
        <f>'MASTER_ ALL areas - No.seedling'!CJ22</f>
        <v>0</v>
      </c>
      <c r="CL22" s="81">
        <f t="shared" si="117"/>
        <v>0</v>
      </c>
      <c r="CM22" s="113">
        <f>'MASTER_ ALL areas - No.seedling'!CL22</f>
        <v>0</v>
      </c>
      <c r="CN22" s="76">
        <f>'MASTER_ ALL areas - No.seedling'!CM22</f>
        <v>0</v>
      </c>
      <c r="CO22" s="80">
        <f t="shared" si="118"/>
        <v>0</v>
      </c>
      <c r="CP22" s="76">
        <f>'MASTER_ ALL areas - No.seedling'!CO22</f>
        <v>0</v>
      </c>
      <c r="CQ22" s="81">
        <f t="shared" si="119"/>
        <v>0</v>
      </c>
      <c r="CR22" s="113">
        <f>'MASTER_ ALL areas - No.seedling'!CQ22</f>
        <v>0</v>
      </c>
      <c r="CS22" s="76">
        <f>'MASTER_ ALL areas - No.seedling'!CR22</f>
        <v>0</v>
      </c>
      <c r="CT22" s="80">
        <f t="shared" si="120"/>
        <v>0</v>
      </c>
      <c r="CU22" s="76">
        <f>'MASTER_ ALL areas - No.seedling'!CT22</f>
        <v>0</v>
      </c>
      <c r="CV22" s="81">
        <f t="shared" si="121"/>
        <v>0</v>
      </c>
      <c r="CW22" s="75">
        <f>'MASTER_ ALL areas - No.seedling'!CV22</f>
        <v>560</v>
      </c>
      <c r="CX22" s="76">
        <f>'MASTER_ ALL areas - No.seedling'!CW22</f>
        <v>0</v>
      </c>
      <c r="CY22" s="80">
        <f t="shared" si="122"/>
        <v>0</v>
      </c>
      <c r="CZ22" s="76">
        <f>'MASTER_ ALL areas - No.seedling'!CY22</f>
        <v>3</v>
      </c>
      <c r="DA22" s="81">
        <f t="shared" si="123"/>
        <v>0.10714285714285714</v>
      </c>
      <c r="DB22" s="113">
        <f>'MASTER_ ALL areas - No.seedling'!DA22</f>
        <v>0</v>
      </c>
      <c r="DC22" s="76">
        <f>'MASTER_ ALL areas - No.seedling'!DB22</f>
        <v>0</v>
      </c>
      <c r="DD22" s="80">
        <f t="shared" si="124"/>
        <v>0</v>
      </c>
      <c r="DE22" s="76">
        <f>'MASTER_ ALL areas - No.seedling'!DD22</f>
        <v>0</v>
      </c>
      <c r="DF22" s="81">
        <f t="shared" si="125"/>
        <v>0</v>
      </c>
      <c r="DG22" s="113">
        <f>'MASTER_ ALL areas - No.seedling'!DF22</f>
        <v>0</v>
      </c>
      <c r="DH22" s="76">
        <f>'MASTER_ ALL areas - No.seedling'!DG22</f>
        <v>0</v>
      </c>
      <c r="DI22" s="80">
        <f t="shared" si="126"/>
        <v>0</v>
      </c>
      <c r="DJ22" s="76">
        <f>'MASTER_ ALL areas - No.seedling'!DI22</f>
        <v>0</v>
      </c>
      <c r="DK22" s="81">
        <f t="shared" si="127"/>
        <v>0</v>
      </c>
      <c r="DL22" s="113">
        <f>'MASTER_ ALL areas - No.seedling'!DK22</f>
        <v>0</v>
      </c>
      <c r="DM22" s="76">
        <f>'MASTER_ ALL areas - No.seedling'!DL22</f>
        <v>0</v>
      </c>
      <c r="DN22" s="80">
        <f t="shared" si="128"/>
        <v>0</v>
      </c>
      <c r="DO22" s="76">
        <f>'MASTER_ ALL areas - No.seedling'!DN22</f>
        <v>0</v>
      </c>
      <c r="DP22" s="81">
        <f t="shared" si="129"/>
        <v>0</v>
      </c>
      <c r="DQ22" s="75">
        <f>'MASTER_ ALL areas - No.seedling'!DP22</f>
        <v>20</v>
      </c>
      <c r="DR22" s="76">
        <f>'MASTER_ ALL areas - No.seedling'!DQ22</f>
        <v>0</v>
      </c>
      <c r="DS22" s="80">
        <f t="shared" si="130"/>
        <v>0</v>
      </c>
      <c r="DT22" s="76">
        <f>'MASTER_ ALL areas - No.seedling'!DS22</f>
        <v>1</v>
      </c>
      <c r="DU22" s="81">
        <f t="shared" si="131"/>
        <v>1</v>
      </c>
      <c r="DV22" s="113">
        <f>'MASTER_ ALL areas - No.seedling'!DU22</f>
        <v>0</v>
      </c>
      <c r="DW22" s="76">
        <f>'MASTER_ ALL areas - No.seedling'!DV22</f>
        <v>0</v>
      </c>
      <c r="DX22" s="80">
        <f t="shared" si="132"/>
        <v>0</v>
      </c>
      <c r="DY22" s="76">
        <f>'MASTER_ ALL areas - No.seedling'!DX22</f>
        <v>0</v>
      </c>
      <c r="DZ22" s="81">
        <f t="shared" si="133"/>
        <v>0</v>
      </c>
      <c r="EA22" s="113">
        <f>'MASTER_ ALL areas - No.seedling'!DZ22</f>
        <v>0</v>
      </c>
      <c r="EB22" s="76">
        <f>'MASTER_ ALL areas - No.seedling'!EA22</f>
        <v>0</v>
      </c>
      <c r="EC22" s="80">
        <f t="shared" si="134"/>
        <v>0</v>
      </c>
      <c r="ED22" s="76">
        <f>'MASTER_ ALL areas - No.seedling'!EC22</f>
        <v>0</v>
      </c>
      <c r="EE22" s="81">
        <f t="shared" si="135"/>
        <v>0</v>
      </c>
      <c r="EF22" s="113">
        <f>'MASTER_ ALL areas - No.seedling'!EE22</f>
        <v>0</v>
      </c>
      <c r="EG22" s="76">
        <f>'MASTER_ ALL areas - No.seedling'!EF22</f>
        <v>0</v>
      </c>
      <c r="EH22" s="80">
        <f t="shared" si="136"/>
        <v>0</v>
      </c>
      <c r="EI22" s="76">
        <f>'MASTER_ ALL areas - No.seedling'!EH22</f>
        <v>0</v>
      </c>
      <c r="EJ22" s="81">
        <f t="shared" si="137"/>
        <v>0</v>
      </c>
      <c r="EK22" s="113">
        <f>'MASTER_ ALL areas - No.seedling'!EJ22</f>
        <v>0</v>
      </c>
      <c r="EL22" s="76">
        <f>'MASTER_ ALL areas - No.seedling'!EK22</f>
        <v>0</v>
      </c>
      <c r="EM22" s="80">
        <f t="shared" si="138"/>
        <v>0</v>
      </c>
      <c r="EN22" s="76">
        <f>'MASTER_ ALL areas - No.seedling'!EM22</f>
        <v>0</v>
      </c>
      <c r="EO22" s="81">
        <f t="shared" si="139"/>
        <v>0</v>
      </c>
      <c r="EP22" s="113">
        <f>'MASTER_ ALL areas - No.seedling'!EO22</f>
        <v>0</v>
      </c>
      <c r="EQ22" s="76">
        <f>'MASTER_ ALL areas - No.seedling'!EP22</f>
        <v>0</v>
      </c>
      <c r="ER22" s="80">
        <f t="shared" si="140"/>
        <v>0</v>
      </c>
      <c r="ES22" s="76">
        <f>'MASTER_ ALL areas - No.seedling'!ER22</f>
        <v>0</v>
      </c>
      <c r="ET22" s="81">
        <f t="shared" si="141"/>
        <v>0</v>
      </c>
      <c r="EU22" s="113">
        <f>'MASTER_ ALL areas - No.seedling'!ET22</f>
        <v>0</v>
      </c>
      <c r="EV22" s="76">
        <f>'MASTER_ ALL areas - No.seedling'!EU22</f>
        <v>0</v>
      </c>
      <c r="EW22" s="80">
        <f t="shared" si="142"/>
        <v>0</v>
      </c>
      <c r="EX22" s="76">
        <f>'MASTER_ ALL areas - No.seedling'!EW22</f>
        <v>0</v>
      </c>
      <c r="EY22" s="81">
        <f t="shared" si="143"/>
        <v>0</v>
      </c>
      <c r="EZ22" s="113">
        <f>'MASTER_ ALL areas - No.seedling'!EY22</f>
        <v>0</v>
      </c>
      <c r="FA22" s="76">
        <f>'MASTER_ ALL areas - No.seedling'!EZ22</f>
        <v>0</v>
      </c>
      <c r="FB22" s="80">
        <f t="shared" si="144"/>
        <v>0</v>
      </c>
      <c r="FC22" s="76">
        <f>'MASTER_ ALL areas - No.seedling'!FB22</f>
        <v>0</v>
      </c>
      <c r="FD22" s="81">
        <f t="shared" si="145"/>
        <v>0</v>
      </c>
      <c r="FE22" s="113">
        <f>'MASTER_ ALL areas - No.seedling'!FD22</f>
        <v>0</v>
      </c>
      <c r="FF22" s="76">
        <f>'MASTER_ ALL areas - No.seedling'!FE22</f>
        <v>0</v>
      </c>
      <c r="FG22" s="80">
        <f t="shared" si="146"/>
        <v>0</v>
      </c>
      <c r="FH22" s="76">
        <f>'MASTER_ ALL areas - No.seedling'!FG22</f>
        <v>0</v>
      </c>
      <c r="FI22" s="81">
        <f t="shared" si="147"/>
        <v>0</v>
      </c>
      <c r="FJ22" s="113">
        <f>'MASTER_ ALL areas - No.seedling'!FI22</f>
        <v>0</v>
      </c>
      <c r="FK22" s="76">
        <f>'MASTER_ ALL areas - No.seedling'!FJ22</f>
        <v>0</v>
      </c>
      <c r="FL22" s="80">
        <f t="shared" si="148"/>
        <v>0</v>
      </c>
      <c r="FM22" s="76">
        <f>'MASTER_ ALL areas - No.seedling'!FL22</f>
        <v>0</v>
      </c>
      <c r="FN22" s="81">
        <f t="shared" si="149"/>
        <v>0</v>
      </c>
      <c r="FO22" s="113">
        <f>'MASTER_ ALL areas - No.seedling'!FN22</f>
        <v>0</v>
      </c>
      <c r="FP22" s="76">
        <f>'MASTER_ ALL areas - No.seedling'!FO22</f>
        <v>0</v>
      </c>
      <c r="FQ22" s="80">
        <f t="shared" si="150"/>
        <v>0</v>
      </c>
      <c r="FR22" s="76">
        <f>'MASTER_ ALL areas - No.seedling'!FQ22</f>
        <v>0</v>
      </c>
      <c r="FS22" s="81">
        <f t="shared" si="151"/>
        <v>0</v>
      </c>
      <c r="FT22" s="113">
        <f>'MASTER_ ALL areas - No.seedling'!FS22</f>
        <v>0</v>
      </c>
      <c r="FU22" s="76">
        <f>'MASTER_ ALL areas - No.seedling'!FT22</f>
        <v>0</v>
      </c>
      <c r="FV22" s="80">
        <f t="shared" si="152"/>
        <v>0</v>
      </c>
      <c r="FW22" s="76">
        <f>'MASTER_ ALL areas - No.seedling'!FV22</f>
        <v>0</v>
      </c>
      <c r="FX22" s="81">
        <f t="shared" si="153"/>
        <v>0</v>
      </c>
      <c r="FY22" s="113">
        <f>'MASTER_ ALL areas - No.seedling'!FX22</f>
        <v>0</v>
      </c>
      <c r="FZ22" s="76">
        <f>'MASTER_ ALL areas - No.seedling'!FY22</f>
        <v>0</v>
      </c>
      <c r="GA22" s="80">
        <f t="shared" si="154"/>
        <v>0</v>
      </c>
      <c r="GB22" s="76">
        <f>'MASTER_ ALL areas - No.seedling'!GA22</f>
        <v>0</v>
      </c>
      <c r="GC22" s="81">
        <f t="shared" si="155"/>
        <v>0</v>
      </c>
      <c r="GD22" s="113">
        <f>'MASTER_ ALL areas - No.seedling'!GC22</f>
        <v>0</v>
      </c>
      <c r="GE22" s="76">
        <f>'MASTER_ ALL areas - No.seedling'!GD22</f>
        <v>0</v>
      </c>
      <c r="GF22" s="80">
        <f t="shared" si="156"/>
        <v>0</v>
      </c>
      <c r="GG22" s="76">
        <f>'MASTER_ ALL areas - No.seedling'!GF22</f>
        <v>0</v>
      </c>
      <c r="GH22" s="81">
        <f t="shared" si="157"/>
        <v>0</v>
      </c>
      <c r="GI22" s="113">
        <f>'MASTER_ ALL areas - No.seedling'!GH22</f>
        <v>0</v>
      </c>
      <c r="GJ22" s="76">
        <f>'MASTER_ ALL areas - No.seedling'!GI22</f>
        <v>0</v>
      </c>
      <c r="GK22" s="80">
        <f t="shared" si="158"/>
        <v>0</v>
      </c>
      <c r="GL22" s="76">
        <f>'MASTER_ ALL areas - No.seedling'!GK22</f>
        <v>0</v>
      </c>
      <c r="GM22" s="81">
        <f t="shared" si="159"/>
        <v>0</v>
      </c>
      <c r="GN22" s="113">
        <f>'MASTER_ ALL areas - No.seedling'!GM22</f>
        <v>0</v>
      </c>
      <c r="GO22" s="76">
        <f>'MASTER_ ALL areas - No.seedling'!GN22</f>
        <v>0</v>
      </c>
      <c r="GP22" s="80">
        <f t="shared" si="160"/>
        <v>0</v>
      </c>
      <c r="GQ22" s="76">
        <f>'MASTER_ ALL areas - No.seedling'!GP22</f>
        <v>0</v>
      </c>
      <c r="GR22" s="81">
        <f t="shared" si="161"/>
        <v>0</v>
      </c>
      <c r="GS22" s="113">
        <f>'MASTER_ ALL areas - No.seedling'!GR22</f>
        <v>0</v>
      </c>
      <c r="GT22" s="76">
        <f>'MASTER_ ALL areas - No.seedling'!GS22</f>
        <v>0</v>
      </c>
      <c r="GU22" s="80">
        <f t="shared" si="162"/>
        <v>0</v>
      </c>
      <c r="GV22" s="76">
        <f>'MASTER_ ALL areas - No.seedling'!GU22</f>
        <v>0</v>
      </c>
      <c r="GW22" s="81">
        <f t="shared" si="163"/>
        <v>0</v>
      </c>
      <c r="GX22" s="113">
        <f>'MASTER_ ALL areas - No.seedling'!GW22</f>
        <v>0</v>
      </c>
      <c r="GY22" s="76">
        <f>'MASTER_ ALL areas - No.seedling'!GX22</f>
        <v>0</v>
      </c>
      <c r="GZ22" s="80">
        <f t="shared" si="164"/>
        <v>0</v>
      </c>
      <c r="HA22" s="76">
        <f>'MASTER_ ALL areas - No.seedling'!GZ22</f>
        <v>0</v>
      </c>
      <c r="HB22" s="81">
        <f t="shared" si="165"/>
        <v>0</v>
      </c>
      <c r="HC22" s="113">
        <f>'MASTER_ ALL areas - No.seedling'!HB22</f>
        <v>0</v>
      </c>
      <c r="HD22" s="76">
        <f>'MASTER_ ALL areas - No.seedling'!HC22</f>
        <v>0</v>
      </c>
      <c r="HE22" s="80">
        <f t="shared" si="166"/>
        <v>0</v>
      </c>
      <c r="HF22" s="76">
        <f>'MASTER_ ALL areas - No.seedling'!HE22</f>
        <v>0</v>
      </c>
      <c r="HG22" s="81">
        <f t="shared" si="167"/>
        <v>0</v>
      </c>
      <c r="HH22" s="113">
        <f>'MASTER_ ALL areas - No.seedling'!HG22</f>
        <v>0</v>
      </c>
      <c r="HI22" s="76">
        <f>'MASTER_ ALL areas - No.seedling'!HH22</f>
        <v>0</v>
      </c>
      <c r="HJ22" s="80">
        <f t="shared" si="168"/>
        <v>0</v>
      </c>
      <c r="HK22" s="76">
        <f>'MASTER_ ALL areas - No.seedling'!HJ22</f>
        <v>0</v>
      </c>
      <c r="HL22" s="81">
        <f t="shared" si="169"/>
        <v>0</v>
      </c>
      <c r="HM22" s="113">
        <f>'MASTER_ ALL areas - No.seedling'!HL22</f>
        <v>0</v>
      </c>
      <c r="HN22" s="76">
        <f>'MASTER_ ALL areas - No.seedling'!HM22</f>
        <v>0</v>
      </c>
      <c r="HO22" s="80">
        <f t="shared" si="170"/>
        <v>0</v>
      </c>
      <c r="HP22" s="76">
        <f>'MASTER_ ALL areas - No.seedling'!HO22</f>
        <v>0</v>
      </c>
      <c r="HQ22" s="81">
        <f t="shared" si="171"/>
        <v>0</v>
      </c>
      <c r="HR22" s="113">
        <f>'MASTER_ ALL areas - No.seedling'!HQ22</f>
        <v>0</v>
      </c>
      <c r="HS22" s="76">
        <f>'MASTER_ ALL areas - No.seedling'!HR22</f>
        <v>0</v>
      </c>
      <c r="HT22" s="80">
        <f t="shared" si="172"/>
        <v>0</v>
      </c>
      <c r="HU22" s="76">
        <f>'MASTER_ ALL areas - No.seedling'!HT22</f>
        <v>0</v>
      </c>
      <c r="HV22" s="81">
        <f t="shared" si="173"/>
        <v>0</v>
      </c>
      <c r="HW22" s="113">
        <f>'MASTER_ ALL areas - No.seedling'!HV22</f>
        <v>0</v>
      </c>
      <c r="HX22" s="76">
        <f>'MASTER_ ALL areas - No.seedling'!HW22</f>
        <v>0</v>
      </c>
      <c r="HY22" s="80">
        <f t="shared" si="174"/>
        <v>0</v>
      </c>
      <c r="HZ22" s="76">
        <f>'MASTER_ ALL areas - No.seedling'!HY22</f>
        <v>0</v>
      </c>
      <c r="IA22" s="81">
        <f t="shared" si="175"/>
        <v>0</v>
      </c>
      <c r="IB22" s="113">
        <f>'MASTER_ ALL areas - No.seedling'!IA22</f>
        <v>0</v>
      </c>
      <c r="IC22" s="76">
        <f>'MASTER_ ALL areas - No.seedling'!IB22</f>
        <v>0</v>
      </c>
      <c r="ID22" s="80">
        <f t="shared" si="176"/>
        <v>0</v>
      </c>
      <c r="IE22" s="76">
        <f>'MASTER_ ALL areas - No.seedling'!ID22</f>
        <v>0</v>
      </c>
      <c r="IF22" s="85">
        <f t="shared" si="177"/>
        <v>0</v>
      </c>
      <c r="IG22" s="86" t="s">
        <v>143</v>
      </c>
      <c r="IH22" s="87"/>
    </row>
    <row r="23" spans="2:242" ht="33" customHeight="1" x14ac:dyDescent="0.25">
      <c r="B23" s="420">
        <v>19</v>
      </c>
      <c r="C23" s="421" t="s">
        <v>144</v>
      </c>
      <c r="D23" s="422">
        <v>214873</v>
      </c>
      <c r="E23" s="423">
        <v>931212</v>
      </c>
      <c r="F23" s="424" t="s">
        <v>89</v>
      </c>
      <c r="G23" s="88" t="s">
        <v>145</v>
      </c>
      <c r="H23" s="459" t="str">
        <f>'MASTER_ ALL areas - No.seedling'!G23</f>
        <v>7(8)</v>
      </c>
      <c r="I23" s="70">
        <f>'MASTER_ ALL areas - No.seedling'!H23</f>
        <v>0.2</v>
      </c>
      <c r="J23" s="71">
        <f>'MASTER_ ALL areas - No.seedling'!I23</f>
        <v>39.25</v>
      </c>
      <c r="K23" s="72">
        <f>'MASTER_ ALL areas - No.seedling'!J23</f>
        <v>193</v>
      </c>
      <c r="L23" s="73">
        <f t="shared" si="89"/>
        <v>3860</v>
      </c>
      <c r="M23" s="74">
        <f>'MASTER_ ALL areas - No.seedling'!L23</f>
        <v>3860</v>
      </c>
      <c r="N23" s="113">
        <f>'MASTER_ ALL areas - No.seedling'!M23</f>
        <v>6</v>
      </c>
      <c r="O23" s="114">
        <f>'MASTER_ ALL areas - No.seedling'!N23</f>
        <v>142</v>
      </c>
      <c r="P23" s="80">
        <f>'MASTER_ ALL areas - No.seedling'!O23</f>
        <v>3.1088082901554404E-2</v>
      </c>
      <c r="Q23" s="81">
        <f>'MASTER_ ALL areas - No.seedling'!P23</f>
        <v>0.73575129533678751</v>
      </c>
      <c r="R23" s="462"/>
      <c r="S23" s="617">
        <f>'MASTER_ ALL areas - No.seedling'!R23</f>
        <v>2000</v>
      </c>
      <c r="T23" s="76">
        <f>'MASTER_ ALL areas - No.seedling'!S23</f>
        <v>1</v>
      </c>
      <c r="U23" s="77">
        <f t="shared" si="90"/>
        <v>0.01</v>
      </c>
      <c r="V23" s="82">
        <f>'MASTER_ ALL areas - No.seedling'!U23</f>
        <v>53</v>
      </c>
      <c r="W23" s="80">
        <f t="shared" si="91"/>
        <v>0.53</v>
      </c>
      <c r="X23" s="619">
        <f>'MASTER_ ALL areas - No.seedling'!W23</f>
        <v>1860</v>
      </c>
      <c r="Y23" s="82">
        <f>'MASTER_ ALL areas - No.seedling'!X23</f>
        <v>5</v>
      </c>
      <c r="Z23" s="77">
        <f t="shared" si="92"/>
        <v>5.3763440860215055E-2</v>
      </c>
      <c r="AA23" s="82">
        <f>'MASTER_ ALL areas - No.seedling'!Z23</f>
        <v>89</v>
      </c>
      <c r="AB23" s="80">
        <f t="shared" si="93"/>
        <v>0.956989247311828</v>
      </c>
      <c r="AC23" s="76">
        <f>'MASTER_ ALL areas - No.seedling'!AB23</f>
        <v>0</v>
      </c>
      <c r="AD23" s="76">
        <f>'MASTER_ ALL areas - No.seedling'!AC23</f>
        <v>0</v>
      </c>
      <c r="AE23" s="77">
        <f t="shared" si="94"/>
        <v>0</v>
      </c>
      <c r="AF23" s="82">
        <f>'MASTER_ ALL areas - No.seedling'!AE23</f>
        <v>0</v>
      </c>
      <c r="AG23" s="80">
        <f t="shared" si="95"/>
        <v>0</v>
      </c>
      <c r="AH23" s="76">
        <f>'MASTER_ ALL areas - No.seedling'!AG23</f>
        <v>0</v>
      </c>
      <c r="AI23" s="76">
        <f>'MASTER_ ALL areas - No.seedling'!AH23</f>
        <v>0</v>
      </c>
      <c r="AJ23" s="77">
        <f t="shared" si="96"/>
        <v>0</v>
      </c>
      <c r="AK23" s="82">
        <f>'MASTER_ ALL areas - No.seedling'!AJ23</f>
        <v>0</v>
      </c>
      <c r="AL23" s="81">
        <f t="shared" si="97"/>
        <v>0</v>
      </c>
      <c r="AM23" s="462"/>
      <c r="AN23" s="617">
        <f>'MASTER_ ALL areas - No.seedling'!AM23</f>
        <v>2480</v>
      </c>
      <c r="AO23" s="76">
        <f>'MASTER_ ALL areas - No.seedling'!AN23</f>
        <v>5</v>
      </c>
      <c r="AP23" s="77">
        <f t="shared" si="98"/>
        <v>4.0322580645161289E-2</v>
      </c>
      <c r="AQ23" s="82">
        <f>'MASTER_ ALL areas - No.seedling'!AP23</f>
        <v>101</v>
      </c>
      <c r="AR23" s="77">
        <f t="shared" si="99"/>
        <v>0.81451612903225812</v>
      </c>
      <c r="AS23" s="82">
        <f>'MASTER_ ALL areas - No.seedling'!AR23</f>
        <v>580</v>
      </c>
      <c r="AT23" s="76">
        <f>'MASTER_ ALL areas - No.seedling'!AS23</f>
        <v>1</v>
      </c>
      <c r="AU23" s="77">
        <f t="shared" si="100"/>
        <v>3.4482758620689655E-2</v>
      </c>
      <c r="AV23" s="82">
        <f>'MASTER_ ALL areas - No.seedling'!AU23</f>
        <v>18</v>
      </c>
      <c r="AW23" s="77">
        <f t="shared" si="101"/>
        <v>0.62068965517241381</v>
      </c>
      <c r="AX23" s="71">
        <f>'MASTER_ ALL areas - No.seedling'!AW23</f>
        <v>40</v>
      </c>
      <c r="AY23" s="82">
        <f>'MASTER_ ALL areas - No.seedling'!AX23</f>
        <v>0</v>
      </c>
      <c r="AZ23" s="77">
        <f t="shared" si="102"/>
        <v>0</v>
      </c>
      <c r="BA23" s="82">
        <f>'MASTER_ ALL areas - No.seedling'!AZ23</f>
        <v>0</v>
      </c>
      <c r="BB23" s="77">
        <f t="shared" si="103"/>
        <v>0</v>
      </c>
      <c r="BC23" s="82">
        <f>'MASTER_ ALL areas - No.seedling'!BB23</f>
        <v>0</v>
      </c>
      <c r="BD23" s="76">
        <f>'MASTER_ ALL areas - No.seedling'!BC23</f>
        <v>0</v>
      </c>
      <c r="BE23" s="77">
        <f t="shared" si="104"/>
        <v>0</v>
      </c>
      <c r="BF23" s="82">
        <f>'MASTER_ ALL areas - No.seedling'!BE23</f>
        <v>0</v>
      </c>
      <c r="BG23" s="77">
        <f t="shared" si="105"/>
        <v>0</v>
      </c>
      <c r="BH23" s="82">
        <f>'MASTER_ ALL areas - No.seedling'!BG23</f>
        <v>760</v>
      </c>
      <c r="BI23" s="76">
        <f>'MASTER_ ALL areas - No.seedling'!BH23</f>
        <v>0</v>
      </c>
      <c r="BJ23" s="77">
        <f t="shared" si="106"/>
        <v>0</v>
      </c>
      <c r="BK23" s="82">
        <f>'MASTER_ ALL areas - No.seedling'!BJ23</f>
        <v>23</v>
      </c>
      <c r="BL23" s="77">
        <f t="shared" si="107"/>
        <v>0.60526315789473684</v>
      </c>
      <c r="BM23" s="82">
        <f>'MASTER_ ALL areas - No.seedling'!BL23</f>
        <v>0</v>
      </c>
      <c r="BN23" s="76">
        <f>'MASTER_ ALL areas - No.seedling'!BM23</f>
        <v>0</v>
      </c>
      <c r="BO23" s="77">
        <f t="shared" si="108"/>
        <v>0</v>
      </c>
      <c r="BP23" s="82">
        <f>'MASTER_ ALL areas - No.seedling'!BO23</f>
        <v>0</v>
      </c>
      <c r="BQ23" s="77">
        <f t="shared" si="109"/>
        <v>0</v>
      </c>
      <c r="BR23" s="82">
        <f>'MASTER_ ALL areas - No.seedling'!BQ23</f>
        <v>0</v>
      </c>
      <c r="BS23" s="76">
        <f>'MASTER_ ALL areas - No.seedling'!BR23</f>
        <v>0</v>
      </c>
      <c r="BT23" s="77">
        <f t="shared" si="110"/>
        <v>0</v>
      </c>
      <c r="BU23" s="82">
        <f>'MASTER_ ALL areas - No.seedling'!BT23</f>
        <v>0</v>
      </c>
      <c r="BV23" s="77">
        <f t="shared" si="111"/>
        <v>0</v>
      </c>
      <c r="BW23" s="82">
        <f>'MASTER_ ALL areas - No.seedling'!BV23</f>
        <v>0</v>
      </c>
      <c r="BX23" s="76">
        <f>'MASTER_ ALL areas - No.seedling'!BW23</f>
        <v>0</v>
      </c>
      <c r="BY23" s="77">
        <f t="shared" si="112"/>
        <v>0</v>
      </c>
      <c r="BZ23" s="82">
        <f>'MASTER_ ALL areas - No.seedling'!BY23</f>
        <v>0</v>
      </c>
      <c r="CA23" s="81">
        <f t="shared" si="113"/>
        <v>0</v>
      </c>
      <c r="CB23" s="429"/>
      <c r="CC23" s="75">
        <f>'MASTER_ ALL areas - No.seedling'!CB23</f>
        <v>680</v>
      </c>
      <c r="CD23" s="76">
        <f>'MASTER_ ALL areas - No.seedling'!CC23</f>
        <v>0</v>
      </c>
      <c r="CE23" s="80">
        <f t="shared" si="114"/>
        <v>0</v>
      </c>
      <c r="CF23" s="76">
        <f>'MASTER_ ALL areas - No.seedling'!CE23</f>
        <v>14</v>
      </c>
      <c r="CG23" s="81">
        <f t="shared" si="115"/>
        <v>0.41176470588235292</v>
      </c>
      <c r="CH23" s="75">
        <f>'MASTER_ ALL areas - No.seedling'!CG23</f>
        <v>1800</v>
      </c>
      <c r="CI23" s="76">
        <f>'MASTER_ ALL areas - No.seedling'!CH23</f>
        <v>5</v>
      </c>
      <c r="CJ23" s="80">
        <f t="shared" si="116"/>
        <v>5.5555555555555552E-2</v>
      </c>
      <c r="CK23" s="76">
        <f>'MASTER_ ALL areas - No.seedling'!CJ23</f>
        <v>87</v>
      </c>
      <c r="CL23" s="81">
        <f t="shared" si="117"/>
        <v>0.96666666666666667</v>
      </c>
      <c r="CM23" s="113">
        <f>'MASTER_ ALL areas - No.seedling'!CL23</f>
        <v>0</v>
      </c>
      <c r="CN23" s="76">
        <f>'MASTER_ ALL areas - No.seedling'!CM23</f>
        <v>0</v>
      </c>
      <c r="CO23" s="80">
        <f t="shared" si="118"/>
        <v>0</v>
      </c>
      <c r="CP23" s="76">
        <f>'MASTER_ ALL areas - No.seedling'!CO23</f>
        <v>0</v>
      </c>
      <c r="CQ23" s="81">
        <f t="shared" si="119"/>
        <v>0</v>
      </c>
      <c r="CR23" s="113">
        <f>'MASTER_ ALL areas - No.seedling'!CQ23</f>
        <v>0</v>
      </c>
      <c r="CS23" s="76">
        <f>'MASTER_ ALL areas - No.seedling'!CR23</f>
        <v>0</v>
      </c>
      <c r="CT23" s="80">
        <f t="shared" si="120"/>
        <v>0</v>
      </c>
      <c r="CU23" s="76">
        <f>'MASTER_ ALL areas - No.seedling'!CT23</f>
        <v>0</v>
      </c>
      <c r="CV23" s="81">
        <f t="shared" si="121"/>
        <v>0</v>
      </c>
      <c r="CW23" s="75">
        <f>'MASTER_ ALL areas - No.seedling'!CV23</f>
        <v>580</v>
      </c>
      <c r="CX23" s="76">
        <f>'MASTER_ ALL areas - No.seedling'!CW23</f>
        <v>1</v>
      </c>
      <c r="CY23" s="80">
        <f t="shared" si="122"/>
        <v>3.4482758620689655E-2</v>
      </c>
      <c r="CZ23" s="76">
        <f>'MASTER_ ALL areas - No.seedling'!CY23</f>
        <v>18</v>
      </c>
      <c r="DA23" s="81">
        <f t="shared" si="123"/>
        <v>0.62068965517241381</v>
      </c>
      <c r="DB23" s="113">
        <f>'MASTER_ ALL areas - No.seedling'!DA23</f>
        <v>0</v>
      </c>
      <c r="DC23" s="76">
        <f>'MASTER_ ALL areas - No.seedling'!DB23</f>
        <v>0</v>
      </c>
      <c r="DD23" s="80">
        <f t="shared" si="124"/>
        <v>0</v>
      </c>
      <c r="DE23" s="76">
        <f>'MASTER_ ALL areas - No.seedling'!DD23</f>
        <v>0</v>
      </c>
      <c r="DF23" s="81">
        <f t="shared" si="125"/>
        <v>0</v>
      </c>
      <c r="DG23" s="113">
        <f>'MASTER_ ALL areas - No.seedling'!DF23</f>
        <v>0</v>
      </c>
      <c r="DH23" s="76">
        <f>'MASTER_ ALL areas - No.seedling'!DG23</f>
        <v>0</v>
      </c>
      <c r="DI23" s="80">
        <f t="shared" si="126"/>
        <v>0</v>
      </c>
      <c r="DJ23" s="76">
        <f>'MASTER_ ALL areas - No.seedling'!DI23</f>
        <v>0</v>
      </c>
      <c r="DK23" s="81">
        <f t="shared" si="127"/>
        <v>0</v>
      </c>
      <c r="DL23" s="113">
        <f>'MASTER_ ALL areas - No.seedling'!DK23</f>
        <v>0</v>
      </c>
      <c r="DM23" s="76">
        <f>'MASTER_ ALL areas - No.seedling'!DL23</f>
        <v>0</v>
      </c>
      <c r="DN23" s="80">
        <f t="shared" si="128"/>
        <v>0</v>
      </c>
      <c r="DO23" s="76">
        <f>'MASTER_ ALL areas - No.seedling'!DN23</f>
        <v>0</v>
      </c>
      <c r="DP23" s="81">
        <f t="shared" si="129"/>
        <v>0</v>
      </c>
      <c r="DQ23" s="75">
        <f>'MASTER_ ALL areas - No.seedling'!DP23</f>
        <v>40</v>
      </c>
      <c r="DR23" s="76">
        <f>'MASTER_ ALL areas - No.seedling'!DQ23</f>
        <v>0</v>
      </c>
      <c r="DS23" s="80">
        <f t="shared" si="130"/>
        <v>0</v>
      </c>
      <c r="DT23" s="76">
        <f>'MASTER_ ALL areas - No.seedling'!DS23</f>
        <v>0</v>
      </c>
      <c r="DU23" s="81">
        <f t="shared" si="131"/>
        <v>0</v>
      </c>
      <c r="DV23" s="113">
        <f>'MASTER_ ALL areas - No.seedling'!DU23</f>
        <v>0</v>
      </c>
      <c r="DW23" s="76">
        <f>'MASTER_ ALL areas - No.seedling'!DV23</f>
        <v>0</v>
      </c>
      <c r="DX23" s="80">
        <f t="shared" si="132"/>
        <v>0</v>
      </c>
      <c r="DY23" s="76">
        <f>'MASTER_ ALL areas - No.seedling'!DX23</f>
        <v>0</v>
      </c>
      <c r="DZ23" s="81">
        <f t="shared" si="133"/>
        <v>0</v>
      </c>
      <c r="EA23" s="113">
        <f>'MASTER_ ALL areas - No.seedling'!DZ23</f>
        <v>0</v>
      </c>
      <c r="EB23" s="76">
        <f>'MASTER_ ALL areas - No.seedling'!EA23</f>
        <v>0</v>
      </c>
      <c r="EC23" s="80">
        <f t="shared" si="134"/>
        <v>0</v>
      </c>
      <c r="ED23" s="76">
        <f>'MASTER_ ALL areas - No.seedling'!EC23</f>
        <v>0</v>
      </c>
      <c r="EE23" s="81">
        <f t="shared" si="135"/>
        <v>0</v>
      </c>
      <c r="EF23" s="113">
        <f>'MASTER_ ALL areas - No.seedling'!EE23</f>
        <v>0</v>
      </c>
      <c r="EG23" s="76">
        <f>'MASTER_ ALL areas - No.seedling'!EF23</f>
        <v>0</v>
      </c>
      <c r="EH23" s="80">
        <f t="shared" si="136"/>
        <v>0</v>
      </c>
      <c r="EI23" s="76">
        <f>'MASTER_ ALL areas - No.seedling'!EH23</f>
        <v>0</v>
      </c>
      <c r="EJ23" s="81">
        <f t="shared" si="137"/>
        <v>0</v>
      </c>
      <c r="EK23" s="113">
        <f>'MASTER_ ALL areas - No.seedling'!EJ23</f>
        <v>0</v>
      </c>
      <c r="EL23" s="76">
        <f>'MASTER_ ALL areas - No.seedling'!EK23</f>
        <v>0</v>
      </c>
      <c r="EM23" s="80">
        <f t="shared" si="138"/>
        <v>0</v>
      </c>
      <c r="EN23" s="76">
        <f>'MASTER_ ALL areas - No.seedling'!EM23</f>
        <v>0</v>
      </c>
      <c r="EO23" s="81">
        <f t="shared" si="139"/>
        <v>0</v>
      </c>
      <c r="EP23" s="113">
        <f>'MASTER_ ALL areas - No.seedling'!EO23</f>
        <v>0</v>
      </c>
      <c r="EQ23" s="76">
        <f>'MASTER_ ALL areas - No.seedling'!EP23</f>
        <v>0</v>
      </c>
      <c r="ER23" s="80">
        <f t="shared" si="140"/>
        <v>0</v>
      </c>
      <c r="ES23" s="76">
        <f>'MASTER_ ALL areas - No.seedling'!ER23</f>
        <v>0</v>
      </c>
      <c r="ET23" s="81">
        <f t="shared" si="141"/>
        <v>0</v>
      </c>
      <c r="EU23" s="113">
        <f>'MASTER_ ALL areas - No.seedling'!ET23</f>
        <v>0</v>
      </c>
      <c r="EV23" s="76">
        <f>'MASTER_ ALL areas - No.seedling'!EU23</f>
        <v>0</v>
      </c>
      <c r="EW23" s="80">
        <f t="shared" si="142"/>
        <v>0</v>
      </c>
      <c r="EX23" s="76">
        <f>'MASTER_ ALL areas - No.seedling'!EW23</f>
        <v>0</v>
      </c>
      <c r="EY23" s="81">
        <f t="shared" si="143"/>
        <v>0</v>
      </c>
      <c r="EZ23" s="113">
        <f>'MASTER_ ALL areas - No.seedling'!EY23</f>
        <v>0</v>
      </c>
      <c r="FA23" s="76">
        <f>'MASTER_ ALL areas - No.seedling'!EZ23</f>
        <v>0</v>
      </c>
      <c r="FB23" s="80">
        <f t="shared" si="144"/>
        <v>0</v>
      </c>
      <c r="FC23" s="76">
        <f>'MASTER_ ALL areas - No.seedling'!FB23</f>
        <v>0</v>
      </c>
      <c r="FD23" s="81">
        <f t="shared" si="145"/>
        <v>0</v>
      </c>
      <c r="FE23" s="75">
        <f>'MASTER_ ALL areas - No.seedling'!FD23</f>
        <v>700</v>
      </c>
      <c r="FF23" s="76">
        <f>'MASTER_ ALL areas - No.seedling'!FE23</f>
        <v>0</v>
      </c>
      <c r="FG23" s="80">
        <f t="shared" si="146"/>
        <v>0</v>
      </c>
      <c r="FH23" s="76">
        <f>'MASTER_ ALL areas - No.seedling'!FG23</f>
        <v>21</v>
      </c>
      <c r="FI23" s="81">
        <f t="shared" si="147"/>
        <v>0.6</v>
      </c>
      <c r="FJ23" s="75">
        <f>'MASTER_ ALL areas - No.seedling'!FI23</f>
        <v>60</v>
      </c>
      <c r="FK23" s="76">
        <f>'MASTER_ ALL areas - No.seedling'!FJ23</f>
        <v>0</v>
      </c>
      <c r="FL23" s="80">
        <f t="shared" si="148"/>
        <v>0</v>
      </c>
      <c r="FM23" s="76">
        <f>'MASTER_ ALL areas - No.seedling'!FL23</f>
        <v>2</v>
      </c>
      <c r="FN23" s="81">
        <f t="shared" si="149"/>
        <v>0.66666666666666663</v>
      </c>
      <c r="FO23" s="113">
        <f>'MASTER_ ALL areas - No.seedling'!FN23</f>
        <v>0</v>
      </c>
      <c r="FP23" s="76">
        <f>'MASTER_ ALL areas - No.seedling'!FO23</f>
        <v>0</v>
      </c>
      <c r="FQ23" s="80">
        <f t="shared" si="150"/>
        <v>0</v>
      </c>
      <c r="FR23" s="76">
        <f>'MASTER_ ALL areas - No.seedling'!FQ23</f>
        <v>0</v>
      </c>
      <c r="FS23" s="81">
        <f t="shared" si="151"/>
        <v>0</v>
      </c>
      <c r="FT23" s="113">
        <f>'MASTER_ ALL areas - No.seedling'!FS23</f>
        <v>0</v>
      </c>
      <c r="FU23" s="76">
        <f>'MASTER_ ALL areas - No.seedling'!FT23</f>
        <v>0</v>
      </c>
      <c r="FV23" s="80">
        <f t="shared" si="152"/>
        <v>0</v>
      </c>
      <c r="FW23" s="76">
        <f>'MASTER_ ALL areas - No.seedling'!FV23</f>
        <v>0</v>
      </c>
      <c r="FX23" s="81">
        <f t="shared" si="153"/>
        <v>0</v>
      </c>
      <c r="FY23" s="113">
        <f>'MASTER_ ALL areas - No.seedling'!FX23</f>
        <v>0</v>
      </c>
      <c r="FZ23" s="76">
        <f>'MASTER_ ALL areas - No.seedling'!FY23</f>
        <v>0</v>
      </c>
      <c r="GA23" s="80">
        <f t="shared" si="154"/>
        <v>0</v>
      </c>
      <c r="GB23" s="76">
        <f>'MASTER_ ALL areas - No.seedling'!GA23</f>
        <v>0</v>
      </c>
      <c r="GC23" s="81">
        <f t="shared" si="155"/>
        <v>0</v>
      </c>
      <c r="GD23" s="113">
        <f>'MASTER_ ALL areas - No.seedling'!GC23</f>
        <v>0</v>
      </c>
      <c r="GE23" s="76">
        <f>'MASTER_ ALL areas - No.seedling'!GD23</f>
        <v>0</v>
      </c>
      <c r="GF23" s="80">
        <f t="shared" si="156"/>
        <v>0</v>
      </c>
      <c r="GG23" s="76">
        <f>'MASTER_ ALL areas - No.seedling'!GF23</f>
        <v>0</v>
      </c>
      <c r="GH23" s="81">
        <f t="shared" si="157"/>
        <v>0</v>
      </c>
      <c r="GI23" s="113">
        <f>'MASTER_ ALL areas - No.seedling'!GH23</f>
        <v>0</v>
      </c>
      <c r="GJ23" s="76">
        <f>'MASTER_ ALL areas - No.seedling'!GI23</f>
        <v>0</v>
      </c>
      <c r="GK23" s="80">
        <f t="shared" si="158"/>
        <v>0</v>
      </c>
      <c r="GL23" s="76">
        <f>'MASTER_ ALL areas - No.seedling'!GK23</f>
        <v>0</v>
      </c>
      <c r="GM23" s="81">
        <f t="shared" si="159"/>
        <v>0</v>
      </c>
      <c r="GN23" s="113">
        <f>'MASTER_ ALL areas - No.seedling'!GM23</f>
        <v>0</v>
      </c>
      <c r="GO23" s="76">
        <f>'MASTER_ ALL areas - No.seedling'!GN23</f>
        <v>0</v>
      </c>
      <c r="GP23" s="80">
        <f t="shared" si="160"/>
        <v>0</v>
      </c>
      <c r="GQ23" s="76">
        <f>'MASTER_ ALL areas - No.seedling'!GP23</f>
        <v>0</v>
      </c>
      <c r="GR23" s="81">
        <f t="shared" si="161"/>
        <v>0</v>
      </c>
      <c r="GS23" s="113">
        <f>'MASTER_ ALL areas - No.seedling'!GR23</f>
        <v>0</v>
      </c>
      <c r="GT23" s="76">
        <f>'MASTER_ ALL areas - No.seedling'!GS23</f>
        <v>0</v>
      </c>
      <c r="GU23" s="80">
        <f t="shared" si="162"/>
        <v>0</v>
      </c>
      <c r="GV23" s="76">
        <f>'MASTER_ ALL areas - No.seedling'!GU23</f>
        <v>0</v>
      </c>
      <c r="GW23" s="81">
        <f t="shared" si="163"/>
        <v>0</v>
      </c>
      <c r="GX23" s="113">
        <f>'MASTER_ ALL areas - No.seedling'!GW23</f>
        <v>0</v>
      </c>
      <c r="GY23" s="76">
        <f>'MASTER_ ALL areas - No.seedling'!GX23</f>
        <v>0</v>
      </c>
      <c r="GZ23" s="80">
        <f t="shared" si="164"/>
        <v>0</v>
      </c>
      <c r="HA23" s="76">
        <f>'MASTER_ ALL areas - No.seedling'!GZ23</f>
        <v>0</v>
      </c>
      <c r="HB23" s="81">
        <f t="shared" si="165"/>
        <v>0</v>
      </c>
      <c r="HC23" s="113">
        <f>'MASTER_ ALL areas - No.seedling'!HB23</f>
        <v>0</v>
      </c>
      <c r="HD23" s="76">
        <f>'MASTER_ ALL areas - No.seedling'!HC23</f>
        <v>0</v>
      </c>
      <c r="HE23" s="80">
        <f t="shared" si="166"/>
        <v>0</v>
      </c>
      <c r="HF23" s="76">
        <f>'MASTER_ ALL areas - No.seedling'!HE23</f>
        <v>0</v>
      </c>
      <c r="HG23" s="81">
        <f t="shared" si="167"/>
        <v>0</v>
      </c>
      <c r="HH23" s="113">
        <f>'MASTER_ ALL areas - No.seedling'!HG23</f>
        <v>0</v>
      </c>
      <c r="HI23" s="76">
        <f>'MASTER_ ALL areas - No.seedling'!HH23</f>
        <v>0</v>
      </c>
      <c r="HJ23" s="80">
        <f t="shared" si="168"/>
        <v>0</v>
      </c>
      <c r="HK23" s="76">
        <f>'MASTER_ ALL areas - No.seedling'!HJ23</f>
        <v>0</v>
      </c>
      <c r="HL23" s="81">
        <f t="shared" si="169"/>
        <v>0</v>
      </c>
      <c r="HM23" s="113">
        <f>'MASTER_ ALL areas - No.seedling'!HL23</f>
        <v>0</v>
      </c>
      <c r="HN23" s="76">
        <f>'MASTER_ ALL areas - No.seedling'!HM23</f>
        <v>0</v>
      </c>
      <c r="HO23" s="80">
        <f t="shared" si="170"/>
        <v>0</v>
      </c>
      <c r="HP23" s="76">
        <f>'MASTER_ ALL areas - No.seedling'!HO23</f>
        <v>0</v>
      </c>
      <c r="HQ23" s="81">
        <f t="shared" si="171"/>
        <v>0</v>
      </c>
      <c r="HR23" s="113">
        <f>'MASTER_ ALL areas - No.seedling'!HQ23</f>
        <v>0</v>
      </c>
      <c r="HS23" s="76">
        <f>'MASTER_ ALL areas - No.seedling'!HR23</f>
        <v>0</v>
      </c>
      <c r="HT23" s="80">
        <f t="shared" si="172"/>
        <v>0</v>
      </c>
      <c r="HU23" s="76">
        <f>'MASTER_ ALL areas - No.seedling'!HT23</f>
        <v>0</v>
      </c>
      <c r="HV23" s="81">
        <f t="shared" si="173"/>
        <v>0</v>
      </c>
      <c r="HW23" s="113">
        <f>'MASTER_ ALL areas - No.seedling'!HV23</f>
        <v>0</v>
      </c>
      <c r="HX23" s="76">
        <f>'MASTER_ ALL areas - No.seedling'!HW23</f>
        <v>0</v>
      </c>
      <c r="HY23" s="80">
        <f t="shared" si="174"/>
        <v>0</v>
      </c>
      <c r="HZ23" s="76">
        <f>'MASTER_ ALL areas - No.seedling'!HY23</f>
        <v>0</v>
      </c>
      <c r="IA23" s="81">
        <f t="shared" si="175"/>
        <v>0</v>
      </c>
      <c r="IB23" s="113">
        <f>'MASTER_ ALL areas - No.seedling'!IA23</f>
        <v>0</v>
      </c>
      <c r="IC23" s="76">
        <f>'MASTER_ ALL areas - No.seedling'!IB23</f>
        <v>0</v>
      </c>
      <c r="ID23" s="80">
        <f t="shared" si="176"/>
        <v>0</v>
      </c>
      <c r="IE23" s="76">
        <f>'MASTER_ ALL areas - No.seedling'!ID23</f>
        <v>0</v>
      </c>
      <c r="IF23" s="85">
        <f t="shared" si="177"/>
        <v>0</v>
      </c>
      <c r="IG23" s="86" t="s">
        <v>147</v>
      </c>
      <c r="IH23" s="87"/>
    </row>
    <row r="24" spans="2:242" ht="33" customHeight="1" x14ac:dyDescent="0.25">
      <c r="B24" s="420">
        <v>20</v>
      </c>
      <c r="C24" s="150" t="s">
        <v>148</v>
      </c>
      <c r="D24" s="422">
        <v>215072</v>
      </c>
      <c r="E24" s="423">
        <v>931204</v>
      </c>
      <c r="F24" s="424" t="s">
        <v>149</v>
      </c>
      <c r="G24" s="88" t="s">
        <v>150</v>
      </c>
      <c r="H24" s="459">
        <f>'MASTER_ ALL areas - No.seedling'!G24</f>
        <v>6</v>
      </c>
      <c r="I24" s="70">
        <f>'MASTER_ ALL areas - No.seedling'!H24</f>
        <v>0.75</v>
      </c>
      <c r="J24" s="71">
        <f>'MASTER_ ALL areas - No.seedling'!I24</f>
        <v>30.8</v>
      </c>
      <c r="K24" s="72">
        <f>'MASTER_ ALL areas - No.seedling'!J24</f>
        <v>24</v>
      </c>
      <c r="L24" s="73">
        <f t="shared" si="89"/>
        <v>480</v>
      </c>
      <c r="M24" s="74">
        <f>'MASTER_ ALL areas - No.seedling'!L24</f>
        <v>480</v>
      </c>
      <c r="N24" s="113">
        <f>'MASTER_ ALL areas - No.seedling'!M24</f>
        <v>0</v>
      </c>
      <c r="O24" s="114">
        <f>'MASTER_ ALL areas - No.seedling'!N24</f>
        <v>7</v>
      </c>
      <c r="P24" s="80">
        <f>'MASTER_ ALL areas - No.seedling'!O24</f>
        <v>0</v>
      </c>
      <c r="Q24" s="81">
        <f>'MASTER_ ALL areas - No.seedling'!P24</f>
        <v>0.29166666666666669</v>
      </c>
      <c r="R24" s="462"/>
      <c r="S24" s="617">
        <f>'MASTER_ ALL areas - No.seedling'!R24</f>
        <v>420</v>
      </c>
      <c r="T24" s="76">
        <f>'MASTER_ ALL areas - No.seedling'!S24</f>
        <v>0</v>
      </c>
      <c r="U24" s="77">
        <f t="shared" si="90"/>
        <v>0</v>
      </c>
      <c r="V24" s="82">
        <f>'MASTER_ ALL areas - No.seedling'!U24</f>
        <v>4</v>
      </c>
      <c r="W24" s="80">
        <f t="shared" si="91"/>
        <v>0.19047619047619047</v>
      </c>
      <c r="X24" s="619">
        <f>'MASTER_ ALL areas - No.seedling'!W24</f>
        <v>0</v>
      </c>
      <c r="Y24" s="82">
        <f>'MASTER_ ALL areas - No.seedling'!X24</f>
        <v>0</v>
      </c>
      <c r="Z24" s="77">
        <f t="shared" si="92"/>
        <v>0</v>
      </c>
      <c r="AA24" s="82">
        <f>'MASTER_ ALL areas - No.seedling'!Z24</f>
        <v>0</v>
      </c>
      <c r="AB24" s="80">
        <f t="shared" si="93"/>
        <v>0</v>
      </c>
      <c r="AC24" s="76">
        <f>'MASTER_ ALL areas - No.seedling'!AB24</f>
        <v>60</v>
      </c>
      <c r="AD24" s="76">
        <f>'MASTER_ ALL areas - No.seedling'!AC24</f>
        <v>0</v>
      </c>
      <c r="AE24" s="77">
        <f t="shared" si="94"/>
        <v>0</v>
      </c>
      <c r="AF24" s="82">
        <f>'MASTER_ ALL areas - No.seedling'!AE24</f>
        <v>3</v>
      </c>
      <c r="AG24" s="80">
        <f t="shared" si="95"/>
        <v>1</v>
      </c>
      <c r="AH24" s="76">
        <f>'MASTER_ ALL areas - No.seedling'!AG24</f>
        <v>0</v>
      </c>
      <c r="AI24" s="76">
        <f>'MASTER_ ALL areas - No.seedling'!AH24</f>
        <v>0</v>
      </c>
      <c r="AJ24" s="77">
        <f t="shared" si="96"/>
        <v>0</v>
      </c>
      <c r="AK24" s="82">
        <f>'MASTER_ ALL areas - No.seedling'!AJ24</f>
        <v>0</v>
      </c>
      <c r="AL24" s="81">
        <f t="shared" si="97"/>
        <v>0</v>
      </c>
      <c r="AM24" s="462"/>
      <c r="AN24" s="617">
        <f>'MASTER_ ALL areas - No.seedling'!AM24</f>
        <v>60</v>
      </c>
      <c r="AO24" s="76">
        <f>'MASTER_ ALL areas - No.seedling'!AN24</f>
        <v>0</v>
      </c>
      <c r="AP24" s="77">
        <f t="shared" si="98"/>
        <v>0</v>
      </c>
      <c r="AQ24" s="82">
        <f>'MASTER_ ALL areas - No.seedling'!AP24</f>
        <v>3</v>
      </c>
      <c r="AR24" s="77">
        <f t="shared" si="99"/>
        <v>1</v>
      </c>
      <c r="AS24" s="82">
        <f>'MASTER_ ALL areas - No.seedling'!AR24</f>
        <v>360</v>
      </c>
      <c r="AT24" s="76">
        <f>'MASTER_ ALL areas - No.seedling'!AS24</f>
        <v>0</v>
      </c>
      <c r="AU24" s="77">
        <f t="shared" si="100"/>
        <v>0</v>
      </c>
      <c r="AV24" s="82">
        <f>'MASTER_ ALL areas - No.seedling'!AU24</f>
        <v>4</v>
      </c>
      <c r="AW24" s="77">
        <f t="shared" si="101"/>
        <v>0.22222222222222221</v>
      </c>
      <c r="AX24" s="71">
        <f>'MASTER_ ALL areas - No.seedling'!AW24</f>
        <v>60</v>
      </c>
      <c r="AY24" s="82">
        <f>'MASTER_ ALL areas - No.seedling'!AX24</f>
        <v>0</v>
      </c>
      <c r="AZ24" s="77">
        <f t="shared" si="102"/>
        <v>0</v>
      </c>
      <c r="BA24" s="82">
        <f>'MASTER_ ALL areas - No.seedling'!AZ24</f>
        <v>0</v>
      </c>
      <c r="BB24" s="77">
        <f t="shared" si="103"/>
        <v>0</v>
      </c>
      <c r="BC24" s="82">
        <f>'MASTER_ ALL areas - No.seedling'!BB24</f>
        <v>0</v>
      </c>
      <c r="BD24" s="76">
        <f>'MASTER_ ALL areas - No.seedling'!BC24</f>
        <v>0</v>
      </c>
      <c r="BE24" s="77">
        <f t="shared" si="104"/>
        <v>0</v>
      </c>
      <c r="BF24" s="82">
        <f>'MASTER_ ALL areas - No.seedling'!BE24</f>
        <v>0</v>
      </c>
      <c r="BG24" s="77">
        <f t="shared" si="105"/>
        <v>0</v>
      </c>
      <c r="BH24" s="82">
        <f>'MASTER_ ALL areas - No.seedling'!BG24</f>
        <v>0</v>
      </c>
      <c r="BI24" s="76">
        <f>'MASTER_ ALL areas - No.seedling'!BH24</f>
        <v>0</v>
      </c>
      <c r="BJ24" s="77">
        <f t="shared" si="106"/>
        <v>0</v>
      </c>
      <c r="BK24" s="82">
        <f>'MASTER_ ALL areas - No.seedling'!BJ24</f>
        <v>0</v>
      </c>
      <c r="BL24" s="77">
        <f t="shared" si="107"/>
        <v>0</v>
      </c>
      <c r="BM24" s="82">
        <f>'MASTER_ ALL areas - No.seedling'!BL24</f>
        <v>0</v>
      </c>
      <c r="BN24" s="76">
        <f>'MASTER_ ALL areas - No.seedling'!BM24</f>
        <v>0</v>
      </c>
      <c r="BO24" s="77">
        <f t="shared" si="108"/>
        <v>0</v>
      </c>
      <c r="BP24" s="82">
        <f>'MASTER_ ALL areas - No.seedling'!BO24</f>
        <v>0</v>
      </c>
      <c r="BQ24" s="77">
        <f t="shared" si="109"/>
        <v>0</v>
      </c>
      <c r="BR24" s="82">
        <f>'MASTER_ ALL areas - No.seedling'!BQ24</f>
        <v>0</v>
      </c>
      <c r="BS24" s="76">
        <f>'MASTER_ ALL areas - No.seedling'!BR24</f>
        <v>0</v>
      </c>
      <c r="BT24" s="77">
        <f t="shared" si="110"/>
        <v>0</v>
      </c>
      <c r="BU24" s="82">
        <f>'MASTER_ ALL areas - No.seedling'!BT24</f>
        <v>0</v>
      </c>
      <c r="BV24" s="77">
        <f t="shared" si="111"/>
        <v>0</v>
      </c>
      <c r="BW24" s="82">
        <f>'MASTER_ ALL areas - No.seedling'!BV24</f>
        <v>0</v>
      </c>
      <c r="BX24" s="76">
        <f>'MASTER_ ALL areas - No.seedling'!BW24</f>
        <v>0</v>
      </c>
      <c r="BY24" s="77">
        <f t="shared" si="112"/>
        <v>0</v>
      </c>
      <c r="BZ24" s="82">
        <f>'MASTER_ ALL areas - No.seedling'!BY24</f>
        <v>0</v>
      </c>
      <c r="CA24" s="81">
        <f t="shared" si="113"/>
        <v>0</v>
      </c>
      <c r="CB24" s="429"/>
      <c r="CC24" s="113">
        <f>'MASTER_ ALL areas - No.seedling'!CB24</f>
        <v>0</v>
      </c>
      <c r="CD24" s="76">
        <f>'MASTER_ ALL areas - No.seedling'!CC24</f>
        <v>0</v>
      </c>
      <c r="CE24" s="80">
        <f t="shared" si="114"/>
        <v>0</v>
      </c>
      <c r="CF24" s="76">
        <f>'MASTER_ ALL areas - No.seedling'!CE24</f>
        <v>0</v>
      </c>
      <c r="CG24" s="81">
        <f t="shared" si="115"/>
        <v>0</v>
      </c>
      <c r="CH24" s="113">
        <f>'MASTER_ ALL areas - No.seedling'!CG24</f>
        <v>0</v>
      </c>
      <c r="CI24" s="76">
        <f>'MASTER_ ALL areas - No.seedling'!CH24</f>
        <v>0</v>
      </c>
      <c r="CJ24" s="80">
        <f t="shared" si="116"/>
        <v>0</v>
      </c>
      <c r="CK24" s="76">
        <f>'MASTER_ ALL areas - No.seedling'!CJ24</f>
        <v>0</v>
      </c>
      <c r="CL24" s="81">
        <f t="shared" si="117"/>
        <v>0</v>
      </c>
      <c r="CM24" s="75">
        <f>'MASTER_ ALL areas - No.seedling'!CL24</f>
        <v>60</v>
      </c>
      <c r="CN24" s="76">
        <f>'MASTER_ ALL areas - No.seedling'!CM24</f>
        <v>0</v>
      </c>
      <c r="CO24" s="80">
        <f t="shared" si="118"/>
        <v>0</v>
      </c>
      <c r="CP24" s="76">
        <f>'MASTER_ ALL areas - No.seedling'!CO24</f>
        <v>3</v>
      </c>
      <c r="CQ24" s="81">
        <f t="shared" si="119"/>
        <v>1</v>
      </c>
      <c r="CR24" s="113">
        <f>'MASTER_ ALL areas - No.seedling'!CQ24</f>
        <v>0</v>
      </c>
      <c r="CS24" s="76">
        <f>'MASTER_ ALL areas - No.seedling'!CR24</f>
        <v>0</v>
      </c>
      <c r="CT24" s="80">
        <f t="shared" si="120"/>
        <v>0</v>
      </c>
      <c r="CU24" s="76">
        <f>'MASTER_ ALL areas - No.seedling'!CT24</f>
        <v>0</v>
      </c>
      <c r="CV24" s="81">
        <f t="shared" si="121"/>
        <v>0</v>
      </c>
      <c r="CW24" s="75">
        <f>'MASTER_ ALL areas - No.seedling'!CV24</f>
        <v>360</v>
      </c>
      <c r="CX24" s="76">
        <f>'MASTER_ ALL areas - No.seedling'!CW24</f>
        <v>0</v>
      </c>
      <c r="CY24" s="80">
        <f t="shared" si="122"/>
        <v>0</v>
      </c>
      <c r="CZ24" s="76">
        <f>'MASTER_ ALL areas - No.seedling'!CY24</f>
        <v>4</v>
      </c>
      <c r="DA24" s="81">
        <f t="shared" si="123"/>
        <v>0.22222222222222221</v>
      </c>
      <c r="DB24" s="113">
        <f>'MASTER_ ALL areas - No.seedling'!DA24</f>
        <v>0</v>
      </c>
      <c r="DC24" s="76">
        <f>'MASTER_ ALL areas - No.seedling'!DB24</f>
        <v>0</v>
      </c>
      <c r="DD24" s="80">
        <f t="shared" si="124"/>
        <v>0</v>
      </c>
      <c r="DE24" s="76">
        <f>'MASTER_ ALL areas - No.seedling'!DD24</f>
        <v>0</v>
      </c>
      <c r="DF24" s="81">
        <f t="shared" si="125"/>
        <v>0</v>
      </c>
      <c r="DG24" s="113">
        <f>'MASTER_ ALL areas - No.seedling'!DF24</f>
        <v>0</v>
      </c>
      <c r="DH24" s="76">
        <f>'MASTER_ ALL areas - No.seedling'!DG24</f>
        <v>0</v>
      </c>
      <c r="DI24" s="80">
        <f t="shared" si="126"/>
        <v>0</v>
      </c>
      <c r="DJ24" s="76">
        <f>'MASTER_ ALL areas - No.seedling'!DI24</f>
        <v>0</v>
      </c>
      <c r="DK24" s="81">
        <f t="shared" si="127"/>
        <v>0</v>
      </c>
      <c r="DL24" s="113">
        <f>'MASTER_ ALL areas - No.seedling'!DK24</f>
        <v>0</v>
      </c>
      <c r="DM24" s="76">
        <f>'MASTER_ ALL areas - No.seedling'!DL24</f>
        <v>0</v>
      </c>
      <c r="DN24" s="80">
        <f t="shared" si="128"/>
        <v>0</v>
      </c>
      <c r="DO24" s="76">
        <f>'MASTER_ ALL areas - No.seedling'!DN24</f>
        <v>0</v>
      </c>
      <c r="DP24" s="81">
        <f t="shared" si="129"/>
        <v>0</v>
      </c>
      <c r="DQ24" s="75">
        <f>'MASTER_ ALL areas - No.seedling'!DP24</f>
        <v>60</v>
      </c>
      <c r="DR24" s="76">
        <f>'MASTER_ ALL areas - No.seedling'!DQ24</f>
        <v>0</v>
      </c>
      <c r="DS24" s="80">
        <f t="shared" si="130"/>
        <v>0</v>
      </c>
      <c r="DT24" s="76">
        <f>'MASTER_ ALL areas - No.seedling'!DS24</f>
        <v>0</v>
      </c>
      <c r="DU24" s="81">
        <f t="shared" si="131"/>
        <v>0</v>
      </c>
      <c r="DV24" s="113">
        <f>'MASTER_ ALL areas - No.seedling'!DU24</f>
        <v>0</v>
      </c>
      <c r="DW24" s="76">
        <f>'MASTER_ ALL areas - No.seedling'!DV24</f>
        <v>0</v>
      </c>
      <c r="DX24" s="80">
        <f t="shared" si="132"/>
        <v>0</v>
      </c>
      <c r="DY24" s="76">
        <f>'MASTER_ ALL areas - No.seedling'!DX24</f>
        <v>0</v>
      </c>
      <c r="DZ24" s="81">
        <f t="shared" si="133"/>
        <v>0</v>
      </c>
      <c r="EA24" s="113">
        <f>'MASTER_ ALL areas - No.seedling'!DZ24</f>
        <v>0</v>
      </c>
      <c r="EB24" s="76">
        <f>'MASTER_ ALL areas - No.seedling'!EA24</f>
        <v>0</v>
      </c>
      <c r="EC24" s="80">
        <f t="shared" si="134"/>
        <v>0</v>
      </c>
      <c r="ED24" s="76">
        <f>'MASTER_ ALL areas - No.seedling'!EC24</f>
        <v>0</v>
      </c>
      <c r="EE24" s="81">
        <f t="shared" si="135"/>
        <v>0</v>
      </c>
      <c r="EF24" s="113">
        <f>'MASTER_ ALL areas - No.seedling'!EE24</f>
        <v>0</v>
      </c>
      <c r="EG24" s="76">
        <f>'MASTER_ ALL areas - No.seedling'!EF24</f>
        <v>0</v>
      </c>
      <c r="EH24" s="80">
        <f t="shared" si="136"/>
        <v>0</v>
      </c>
      <c r="EI24" s="76">
        <f>'MASTER_ ALL areas - No.seedling'!EH24</f>
        <v>0</v>
      </c>
      <c r="EJ24" s="81">
        <f t="shared" si="137"/>
        <v>0</v>
      </c>
      <c r="EK24" s="113">
        <f>'MASTER_ ALL areas - No.seedling'!EJ24</f>
        <v>0</v>
      </c>
      <c r="EL24" s="76">
        <f>'MASTER_ ALL areas - No.seedling'!EK24</f>
        <v>0</v>
      </c>
      <c r="EM24" s="80">
        <f t="shared" si="138"/>
        <v>0</v>
      </c>
      <c r="EN24" s="76">
        <f>'MASTER_ ALL areas - No.seedling'!EM24</f>
        <v>0</v>
      </c>
      <c r="EO24" s="81">
        <f t="shared" si="139"/>
        <v>0</v>
      </c>
      <c r="EP24" s="113">
        <f>'MASTER_ ALL areas - No.seedling'!EO24</f>
        <v>0</v>
      </c>
      <c r="EQ24" s="76">
        <f>'MASTER_ ALL areas - No.seedling'!EP24</f>
        <v>0</v>
      </c>
      <c r="ER24" s="80">
        <f t="shared" si="140"/>
        <v>0</v>
      </c>
      <c r="ES24" s="76">
        <f>'MASTER_ ALL areas - No.seedling'!ER24</f>
        <v>0</v>
      </c>
      <c r="ET24" s="81">
        <f t="shared" si="141"/>
        <v>0</v>
      </c>
      <c r="EU24" s="113">
        <f>'MASTER_ ALL areas - No.seedling'!ET24</f>
        <v>0</v>
      </c>
      <c r="EV24" s="76">
        <f>'MASTER_ ALL areas - No.seedling'!EU24</f>
        <v>0</v>
      </c>
      <c r="EW24" s="80">
        <f t="shared" si="142"/>
        <v>0</v>
      </c>
      <c r="EX24" s="76">
        <f>'MASTER_ ALL areas - No.seedling'!EW24</f>
        <v>0</v>
      </c>
      <c r="EY24" s="81">
        <f t="shared" si="143"/>
        <v>0</v>
      </c>
      <c r="EZ24" s="113">
        <f>'MASTER_ ALL areas - No.seedling'!EY24</f>
        <v>0</v>
      </c>
      <c r="FA24" s="76">
        <f>'MASTER_ ALL areas - No.seedling'!EZ24</f>
        <v>0</v>
      </c>
      <c r="FB24" s="80">
        <f t="shared" si="144"/>
        <v>0</v>
      </c>
      <c r="FC24" s="76">
        <f>'MASTER_ ALL areas - No.seedling'!FB24</f>
        <v>0</v>
      </c>
      <c r="FD24" s="81">
        <f t="shared" si="145"/>
        <v>0</v>
      </c>
      <c r="FE24" s="113">
        <f>'MASTER_ ALL areas - No.seedling'!FD24</f>
        <v>0</v>
      </c>
      <c r="FF24" s="76">
        <f>'MASTER_ ALL areas - No.seedling'!FE24</f>
        <v>0</v>
      </c>
      <c r="FG24" s="80">
        <f t="shared" si="146"/>
        <v>0</v>
      </c>
      <c r="FH24" s="76">
        <f>'MASTER_ ALL areas - No.seedling'!FG24</f>
        <v>0</v>
      </c>
      <c r="FI24" s="81">
        <f t="shared" si="147"/>
        <v>0</v>
      </c>
      <c r="FJ24" s="113">
        <f>'MASTER_ ALL areas - No.seedling'!FI24</f>
        <v>0</v>
      </c>
      <c r="FK24" s="76">
        <f>'MASTER_ ALL areas - No.seedling'!FJ24</f>
        <v>0</v>
      </c>
      <c r="FL24" s="80">
        <f t="shared" si="148"/>
        <v>0</v>
      </c>
      <c r="FM24" s="76">
        <f>'MASTER_ ALL areas - No.seedling'!FL24</f>
        <v>0</v>
      </c>
      <c r="FN24" s="81">
        <f t="shared" si="149"/>
        <v>0</v>
      </c>
      <c r="FO24" s="113">
        <f>'MASTER_ ALL areas - No.seedling'!FN24</f>
        <v>0</v>
      </c>
      <c r="FP24" s="76">
        <f>'MASTER_ ALL areas - No.seedling'!FO24</f>
        <v>0</v>
      </c>
      <c r="FQ24" s="80">
        <f t="shared" si="150"/>
        <v>0</v>
      </c>
      <c r="FR24" s="76">
        <f>'MASTER_ ALL areas - No.seedling'!FQ24</f>
        <v>0</v>
      </c>
      <c r="FS24" s="81">
        <f t="shared" si="151"/>
        <v>0</v>
      </c>
      <c r="FT24" s="113">
        <f>'MASTER_ ALL areas - No.seedling'!FS24</f>
        <v>0</v>
      </c>
      <c r="FU24" s="76">
        <f>'MASTER_ ALL areas - No.seedling'!FT24</f>
        <v>0</v>
      </c>
      <c r="FV24" s="80">
        <f t="shared" si="152"/>
        <v>0</v>
      </c>
      <c r="FW24" s="76">
        <f>'MASTER_ ALL areas - No.seedling'!FV24</f>
        <v>0</v>
      </c>
      <c r="FX24" s="81">
        <f t="shared" si="153"/>
        <v>0</v>
      </c>
      <c r="FY24" s="113">
        <f>'MASTER_ ALL areas - No.seedling'!FX24</f>
        <v>0</v>
      </c>
      <c r="FZ24" s="76">
        <f>'MASTER_ ALL areas - No.seedling'!FY24</f>
        <v>0</v>
      </c>
      <c r="GA24" s="80">
        <f t="shared" si="154"/>
        <v>0</v>
      </c>
      <c r="GB24" s="76">
        <f>'MASTER_ ALL areas - No.seedling'!GA24</f>
        <v>0</v>
      </c>
      <c r="GC24" s="81">
        <f t="shared" si="155"/>
        <v>0</v>
      </c>
      <c r="GD24" s="113">
        <f>'MASTER_ ALL areas - No.seedling'!GC24</f>
        <v>0</v>
      </c>
      <c r="GE24" s="76">
        <f>'MASTER_ ALL areas - No.seedling'!GD24</f>
        <v>0</v>
      </c>
      <c r="GF24" s="80">
        <f t="shared" si="156"/>
        <v>0</v>
      </c>
      <c r="GG24" s="76">
        <f>'MASTER_ ALL areas - No.seedling'!GF24</f>
        <v>0</v>
      </c>
      <c r="GH24" s="81">
        <f t="shared" si="157"/>
        <v>0</v>
      </c>
      <c r="GI24" s="113">
        <f>'MASTER_ ALL areas - No.seedling'!GH24</f>
        <v>0</v>
      </c>
      <c r="GJ24" s="76">
        <f>'MASTER_ ALL areas - No.seedling'!GI24</f>
        <v>0</v>
      </c>
      <c r="GK24" s="80">
        <f t="shared" si="158"/>
        <v>0</v>
      </c>
      <c r="GL24" s="76">
        <f>'MASTER_ ALL areas - No.seedling'!GK24</f>
        <v>0</v>
      </c>
      <c r="GM24" s="81">
        <f t="shared" si="159"/>
        <v>0</v>
      </c>
      <c r="GN24" s="113">
        <f>'MASTER_ ALL areas - No.seedling'!GM24</f>
        <v>0</v>
      </c>
      <c r="GO24" s="76">
        <f>'MASTER_ ALL areas - No.seedling'!GN24</f>
        <v>0</v>
      </c>
      <c r="GP24" s="80">
        <f t="shared" si="160"/>
        <v>0</v>
      </c>
      <c r="GQ24" s="76">
        <f>'MASTER_ ALL areas - No.seedling'!GP24</f>
        <v>0</v>
      </c>
      <c r="GR24" s="81">
        <f t="shared" si="161"/>
        <v>0</v>
      </c>
      <c r="GS24" s="113">
        <f>'MASTER_ ALL areas - No.seedling'!GR24</f>
        <v>0</v>
      </c>
      <c r="GT24" s="76">
        <f>'MASTER_ ALL areas - No.seedling'!GS24</f>
        <v>0</v>
      </c>
      <c r="GU24" s="80">
        <f t="shared" si="162"/>
        <v>0</v>
      </c>
      <c r="GV24" s="76">
        <f>'MASTER_ ALL areas - No.seedling'!GU24</f>
        <v>0</v>
      </c>
      <c r="GW24" s="81">
        <f t="shared" si="163"/>
        <v>0</v>
      </c>
      <c r="GX24" s="113">
        <f>'MASTER_ ALL areas - No.seedling'!GW24</f>
        <v>0</v>
      </c>
      <c r="GY24" s="76">
        <f>'MASTER_ ALL areas - No.seedling'!GX24</f>
        <v>0</v>
      </c>
      <c r="GZ24" s="80">
        <f t="shared" si="164"/>
        <v>0</v>
      </c>
      <c r="HA24" s="76">
        <f>'MASTER_ ALL areas - No.seedling'!GZ24</f>
        <v>0</v>
      </c>
      <c r="HB24" s="81">
        <f t="shared" si="165"/>
        <v>0</v>
      </c>
      <c r="HC24" s="113">
        <f>'MASTER_ ALL areas - No.seedling'!HB24</f>
        <v>0</v>
      </c>
      <c r="HD24" s="76">
        <f>'MASTER_ ALL areas - No.seedling'!HC24</f>
        <v>0</v>
      </c>
      <c r="HE24" s="80">
        <f t="shared" si="166"/>
        <v>0</v>
      </c>
      <c r="HF24" s="76">
        <f>'MASTER_ ALL areas - No.seedling'!HE24</f>
        <v>0</v>
      </c>
      <c r="HG24" s="81">
        <f t="shared" si="167"/>
        <v>0</v>
      </c>
      <c r="HH24" s="113">
        <f>'MASTER_ ALL areas - No.seedling'!HG24</f>
        <v>0</v>
      </c>
      <c r="HI24" s="76">
        <f>'MASTER_ ALL areas - No.seedling'!HH24</f>
        <v>0</v>
      </c>
      <c r="HJ24" s="80">
        <f t="shared" si="168"/>
        <v>0</v>
      </c>
      <c r="HK24" s="76">
        <f>'MASTER_ ALL areas - No.seedling'!HJ24</f>
        <v>0</v>
      </c>
      <c r="HL24" s="81">
        <f t="shared" si="169"/>
        <v>0</v>
      </c>
      <c r="HM24" s="113">
        <f>'MASTER_ ALL areas - No.seedling'!HL24</f>
        <v>0</v>
      </c>
      <c r="HN24" s="76">
        <f>'MASTER_ ALL areas - No.seedling'!HM24</f>
        <v>0</v>
      </c>
      <c r="HO24" s="80">
        <f t="shared" si="170"/>
        <v>0</v>
      </c>
      <c r="HP24" s="76">
        <f>'MASTER_ ALL areas - No.seedling'!HO24</f>
        <v>0</v>
      </c>
      <c r="HQ24" s="81">
        <f t="shared" si="171"/>
        <v>0</v>
      </c>
      <c r="HR24" s="113">
        <f>'MASTER_ ALL areas - No.seedling'!HQ24</f>
        <v>0</v>
      </c>
      <c r="HS24" s="76">
        <f>'MASTER_ ALL areas - No.seedling'!HR24</f>
        <v>0</v>
      </c>
      <c r="HT24" s="80">
        <f t="shared" si="172"/>
        <v>0</v>
      </c>
      <c r="HU24" s="76">
        <f>'MASTER_ ALL areas - No.seedling'!HT24</f>
        <v>0</v>
      </c>
      <c r="HV24" s="81">
        <f t="shared" si="173"/>
        <v>0</v>
      </c>
      <c r="HW24" s="113">
        <f>'MASTER_ ALL areas - No.seedling'!HV24</f>
        <v>0</v>
      </c>
      <c r="HX24" s="76">
        <f>'MASTER_ ALL areas - No.seedling'!HW24</f>
        <v>0</v>
      </c>
      <c r="HY24" s="80">
        <f t="shared" si="174"/>
        <v>0</v>
      </c>
      <c r="HZ24" s="76">
        <f>'MASTER_ ALL areas - No.seedling'!HY24</f>
        <v>0</v>
      </c>
      <c r="IA24" s="81">
        <f t="shared" si="175"/>
        <v>0</v>
      </c>
      <c r="IB24" s="113">
        <f>'MASTER_ ALL areas - No.seedling'!IA24</f>
        <v>0</v>
      </c>
      <c r="IC24" s="76">
        <f>'MASTER_ ALL areas - No.seedling'!IB24</f>
        <v>0</v>
      </c>
      <c r="ID24" s="80">
        <f t="shared" si="176"/>
        <v>0</v>
      </c>
      <c r="IE24" s="76">
        <f>'MASTER_ ALL areas - No.seedling'!ID24</f>
        <v>0</v>
      </c>
      <c r="IF24" s="85">
        <f t="shared" si="177"/>
        <v>0</v>
      </c>
      <c r="IG24" s="86" t="s">
        <v>151</v>
      </c>
      <c r="IH24" s="87"/>
    </row>
    <row r="25" spans="2:242" ht="33" customHeight="1" x14ac:dyDescent="0.25">
      <c r="B25" s="420">
        <v>21</v>
      </c>
      <c r="C25" s="421" t="s">
        <v>152</v>
      </c>
      <c r="D25" s="422">
        <v>215289</v>
      </c>
      <c r="E25" s="423">
        <v>931213</v>
      </c>
      <c r="F25" s="424" t="s">
        <v>89</v>
      </c>
      <c r="G25" s="88" t="s">
        <v>153</v>
      </c>
      <c r="H25" s="459">
        <f>'MASTER_ ALL areas - No.seedling'!G25</f>
        <v>1</v>
      </c>
      <c r="I25" s="70">
        <f>'MASTER_ ALL areas - No.seedling'!H25</f>
        <v>0</v>
      </c>
      <c r="J25" s="71">
        <f>'MASTER_ ALL areas - No.seedling'!I25</f>
        <v>33.200000000000003</v>
      </c>
      <c r="K25" s="72">
        <f>'MASTER_ ALL areas - No.seedling'!J25</f>
        <v>46</v>
      </c>
      <c r="L25" s="73">
        <f t="shared" si="89"/>
        <v>920</v>
      </c>
      <c r="M25" s="74">
        <f>'MASTER_ ALL areas - No.seedling'!L25</f>
        <v>920</v>
      </c>
      <c r="N25" s="113">
        <f>'MASTER_ ALL areas - No.seedling'!M25</f>
        <v>6</v>
      </c>
      <c r="O25" s="114">
        <f>'MASTER_ ALL areas - No.seedling'!N25</f>
        <v>42</v>
      </c>
      <c r="P25" s="80">
        <f>'MASTER_ ALL areas - No.seedling'!O25</f>
        <v>0.13043478260869565</v>
      </c>
      <c r="Q25" s="81">
        <f>'MASTER_ ALL areas - No.seedling'!P25</f>
        <v>0.91304347826086951</v>
      </c>
      <c r="R25" s="462"/>
      <c r="S25" s="617">
        <f>'MASTER_ ALL areas - No.seedling'!R25</f>
        <v>900</v>
      </c>
      <c r="T25" s="76">
        <f>'MASTER_ ALL areas - No.seedling'!S25</f>
        <v>5</v>
      </c>
      <c r="U25" s="77">
        <f t="shared" si="90"/>
        <v>0.1111111111111111</v>
      </c>
      <c r="V25" s="82">
        <f>'MASTER_ ALL areas - No.seedling'!U25</f>
        <v>41</v>
      </c>
      <c r="W25" s="80">
        <f t="shared" si="91"/>
        <v>0.91111111111111109</v>
      </c>
      <c r="X25" s="619">
        <f>'MASTER_ ALL areas - No.seedling'!W25</f>
        <v>20</v>
      </c>
      <c r="Y25" s="82">
        <f>'MASTER_ ALL areas - No.seedling'!X25</f>
        <v>1</v>
      </c>
      <c r="Z25" s="77">
        <f t="shared" si="92"/>
        <v>1</v>
      </c>
      <c r="AA25" s="82">
        <f>'MASTER_ ALL areas - No.seedling'!Z25</f>
        <v>1</v>
      </c>
      <c r="AB25" s="80">
        <f t="shared" si="93"/>
        <v>1</v>
      </c>
      <c r="AC25" s="76">
        <f>'MASTER_ ALL areas - No.seedling'!AB25</f>
        <v>0</v>
      </c>
      <c r="AD25" s="76">
        <f>'MASTER_ ALL areas - No.seedling'!AC25</f>
        <v>0</v>
      </c>
      <c r="AE25" s="77">
        <f t="shared" si="94"/>
        <v>0</v>
      </c>
      <c r="AF25" s="82">
        <f>'MASTER_ ALL areas - No.seedling'!AE25</f>
        <v>0</v>
      </c>
      <c r="AG25" s="80">
        <f t="shared" si="95"/>
        <v>0</v>
      </c>
      <c r="AH25" s="76">
        <f>'MASTER_ ALL areas - No.seedling'!AG25</f>
        <v>0</v>
      </c>
      <c r="AI25" s="76">
        <f>'MASTER_ ALL areas - No.seedling'!AH25</f>
        <v>0</v>
      </c>
      <c r="AJ25" s="77">
        <f t="shared" si="96"/>
        <v>0</v>
      </c>
      <c r="AK25" s="82">
        <f>'MASTER_ ALL areas - No.seedling'!AJ25</f>
        <v>0</v>
      </c>
      <c r="AL25" s="81">
        <f t="shared" si="97"/>
        <v>0</v>
      </c>
      <c r="AM25" s="462"/>
      <c r="AN25" s="617">
        <f>'MASTER_ ALL areas - No.seedling'!AM25</f>
        <v>400</v>
      </c>
      <c r="AO25" s="76">
        <f>'MASTER_ ALL areas - No.seedling'!AN25</f>
        <v>6</v>
      </c>
      <c r="AP25" s="77">
        <f t="shared" si="98"/>
        <v>0.3</v>
      </c>
      <c r="AQ25" s="82">
        <f>'MASTER_ ALL areas - No.seedling'!AP25</f>
        <v>18</v>
      </c>
      <c r="AR25" s="77">
        <f t="shared" si="99"/>
        <v>0.9</v>
      </c>
      <c r="AS25" s="82">
        <f>'MASTER_ ALL areas - No.seedling'!AR25</f>
        <v>80</v>
      </c>
      <c r="AT25" s="76">
        <f>'MASTER_ ALL areas - No.seedling'!AS25</f>
        <v>0</v>
      </c>
      <c r="AU25" s="77">
        <f t="shared" si="100"/>
        <v>0</v>
      </c>
      <c r="AV25" s="82">
        <f>'MASTER_ ALL areas - No.seedling'!AU25</f>
        <v>2</v>
      </c>
      <c r="AW25" s="77">
        <f t="shared" si="101"/>
        <v>0.5</v>
      </c>
      <c r="AX25" s="71">
        <f>'MASTER_ ALL areas - No.seedling'!AW25</f>
        <v>0</v>
      </c>
      <c r="AY25" s="82">
        <f>'MASTER_ ALL areas - No.seedling'!AX25</f>
        <v>0</v>
      </c>
      <c r="AZ25" s="77">
        <f t="shared" si="102"/>
        <v>0</v>
      </c>
      <c r="BA25" s="82">
        <f>'MASTER_ ALL areas - No.seedling'!AZ25</f>
        <v>0</v>
      </c>
      <c r="BB25" s="77">
        <f t="shared" si="103"/>
        <v>0</v>
      </c>
      <c r="BC25" s="82">
        <f>'MASTER_ ALL areas - No.seedling'!BB25</f>
        <v>0</v>
      </c>
      <c r="BD25" s="76">
        <f>'MASTER_ ALL areas - No.seedling'!BC25</f>
        <v>0</v>
      </c>
      <c r="BE25" s="77">
        <f t="shared" si="104"/>
        <v>0</v>
      </c>
      <c r="BF25" s="82">
        <f>'MASTER_ ALL areas - No.seedling'!BE25</f>
        <v>0</v>
      </c>
      <c r="BG25" s="77">
        <f t="shared" si="105"/>
        <v>0</v>
      </c>
      <c r="BH25" s="82">
        <f>'MASTER_ ALL areas - No.seedling'!BG25</f>
        <v>440</v>
      </c>
      <c r="BI25" s="76">
        <f>'MASTER_ ALL areas - No.seedling'!BH25</f>
        <v>0</v>
      </c>
      <c r="BJ25" s="77">
        <f t="shared" si="106"/>
        <v>0</v>
      </c>
      <c r="BK25" s="82">
        <f>'MASTER_ ALL areas - No.seedling'!BJ25</f>
        <v>22</v>
      </c>
      <c r="BL25" s="77">
        <f t="shared" si="107"/>
        <v>1</v>
      </c>
      <c r="BM25" s="82">
        <f>'MASTER_ ALL areas - No.seedling'!BL25</f>
        <v>0</v>
      </c>
      <c r="BN25" s="76">
        <f>'MASTER_ ALL areas - No.seedling'!BM25</f>
        <v>0</v>
      </c>
      <c r="BO25" s="77">
        <f t="shared" si="108"/>
        <v>0</v>
      </c>
      <c r="BP25" s="82">
        <f>'MASTER_ ALL areas - No.seedling'!BO25</f>
        <v>0</v>
      </c>
      <c r="BQ25" s="77">
        <f t="shared" si="109"/>
        <v>0</v>
      </c>
      <c r="BR25" s="82">
        <f>'MASTER_ ALL areas - No.seedling'!BQ25</f>
        <v>0</v>
      </c>
      <c r="BS25" s="76">
        <f>'MASTER_ ALL areas - No.seedling'!BR25</f>
        <v>0</v>
      </c>
      <c r="BT25" s="77">
        <f t="shared" si="110"/>
        <v>0</v>
      </c>
      <c r="BU25" s="82">
        <f>'MASTER_ ALL areas - No.seedling'!BT25</f>
        <v>0</v>
      </c>
      <c r="BV25" s="77">
        <f t="shared" si="111"/>
        <v>0</v>
      </c>
      <c r="BW25" s="82">
        <f>'MASTER_ ALL areas - No.seedling'!BV25</f>
        <v>0</v>
      </c>
      <c r="BX25" s="76">
        <f>'MASTER_ ALL areas - No.seedling'!BW25</f>
        <v>0</v>
      </c>
      <c r="BY25" s="77">
        <f t="shared" si="112"/>
        <v>0</v>
      </c>
      <c r="BZ25" s="82">
        <f>'MASTER_ ALL areas - No.seedling'!BY25</f>
        <v>0</v>
      </c>
      <c r="CA25" s="81">
        <f t="shared" si="113"/>
        <v>0</v>
      </c>
      <c r="CB25" s="429"/>
      <c r="CC25" s="75">
        <f>'MASTER_ ALL areas - No.seedling'!CB25</f>
        <v>380</v>
      </c>
      <c r="CD25" s="76">
        <f>'MASTER_ ALL areas - No.seedling'!CC25</f>
        <v>5</v>
      </c>
      <c r="CE25" s="80">
        <f t="shared" si="114"/>
        <v>0.26315789473684209</v>
      </c>
      <c r="CF25" s="76">
        <f>'MASTER_ ALL areas - No.seedling'!CE25</f>
        <v>17</v>
      </c>
      <c r="CG25" s="81">
        <f t="shared" si="115"/>
        <v>0.89473684210526316</v>
      </c>
      <c r="CH25" s="75">
        <f>'MASTER_ ALL areas - No.seedling'!CG25</f>
        <v>20</v>
      </c>
      <c r="CI25" s="76">
        <f>'MASTER_ ALL areas - No.seedling'!CH25</f>
        <v>1</v>
      </c>
      <c r="CJ25" s="80">
        <f t="shared" si="116"/>
        <v>1</v>
      </c>
      <c r="CK25" s="76">
        <f>'MASTER_ ALL areas - No.seedling'!CJ25</f>
        <v>1</v>
      </c>
      <c r="CL25" s="81">
        <f t="shared" si="117"/>
        <v>1</v>
      </c>
      <c r="CM25" s="113">
        <f>'MASTER_ ALL areas - No.seedling'!CL25</f>
        <v>0</v>
      </c>
      <c r="CN25" s="76">
        <f>'MASTER_ ALL areas - No.seedling'!CM25</f>
        <v>0</v>
      </c>
      <c r="CO25" s="80">
        <f t="shared" si="118"/>
        <v>0</v>
      </c>
      <c r="CP25" s="76">
        <f>'MASTER_ ALL areas - No.seedling'!CO25</f>
        <v>0</v>
      </c>
      <c r="CQ25" s="81">
        <f t="shared" si="119"/>
        <v>0</v>
      </c>
      <c r="CR25" s="113">
        <f>'MASTER_ ALL areas - No.seedling'!CQ25</f>
        <v>0</v>
      </c>
      <c r="CS25" s="76">
        <f>'MASTER_ ALL areas - No.seedling'!CR25</f>
        <v>0</v>
      </c>
      <c r="CT25" s="80">
        <f t="shared" si="120"/>
        <v>0</v>
      </c>
      <c r="CU25" s="76">
        <f>'MASTER_ ALL areas - No.seedling'!CT25</f>
        <v>0</v>
      </c>
      <c r="CV25" s="81">
        <f t="shared" si="121"/>
        <v>0</v>
      </c>
      <c r="CW25" s="75">
        <f>'MASTER_ ALL areas - No.seedling'!CV25</f>
        <v>80</v>
      </c>
      <c r="CX25" s="76">
        <f>'MASTER_ ALL areas - No.seedling'!CW25</f>
        <v>0</v>
      </c>
      <c r="CY25" s="80">
        <f t="shared" si="122"/>
        <v>0</v>
      </c>
      <c r="CZ25" s="76">
        <f>'MASTER_ ALL areas - No.seedling'!CY25</f>
        <v>2</v>
      </c>
      <c r="DA25" s="81">
        <f t="shared" si="123"/>
        <v>0.5</v>
      </c>
      <c r="DB25" s="113">
        <f>'MASTER_ ALL areas - No.seedling'!DA25</f>
        <v>0</v>
      </c>
      <c r="DC25" s="76">
        <f>'MASTER_ ALL areas - No.seedling'!DB25</f>
        <v>0</v>
      </c>
      <c r="DD25" s="80">
        <f t="shared" si="124"/>
        <v>0</v>
      </c>
      <c r="DE25" s="76">
        <f>'MASTER_ ALL areas - No.seedling'!DD25</f>
        <v>0</v>
      </c>
      <c r="DF25" s="81">
        <f t="shared" si="125"/>
        <v>0</v>
      </c>
      <c r="DG25" s="113">
        <f>'MASTER_ ALL areas - No.seedling'!DF25</f>
        <v>0</v>
      </c>
      <c r="DH25" s="76">
        <f>'MASTER_ ALL areas - No.seedling'!DG25</f>
        <v>0</v>
      </c>
      <c r="DI25" s="80">
        <f t="shared" si="126"/>
        <v>0</v>
      </c>
      <c r="DJ25" s="76">
        <f>'MASTER_ ALL areas - No.seedling'!DI25</f>
        <v>0</v>
      </c>
      <c r="DK25" s="81">
        <f t="shared" si="127"/>
        <v>0</v>
      </c>
      <c r="DL25" s="113">
        <f>'MASTER_ ALL areas - No.seedling'!DK25</f>
        <v>0</v>
      </c>
      <c r="DM25" s="76">
        <f>'MASTER_ ALL areas - No.seedling'!DL25</f>
        <v>0</v>
      </c>
      <c r="DN25" s="80">
        <f t="shared" si="128"/>
        <v>0</v>
      </c>
      <c r="DO25" s="76">
        <f>'MASTER_ ALL areas - No.seedling'!DN25</f>
        <v>0</v>
      </c>
      <c r="DP25" s="81">
        <f t="shared" si="129"/>
        <v>0</v>
      </c>
      <c r="DQ25" s="113">
        <f>'MASTER_ ALL areas - No.seedling'!DP25</f>
        <v>0</v>
      </c>
      <c r="DR25" s="76">
        <f>'MASTER_ ALL areas - No.seedling'!DQ25</f>
        <v>0</v>
      </c>
      <c r="DS25" s="80">
        <f t="shared" si="130"/>
        <v>0</v>
      </c>
      <c r="DT25" s="76">
        <f>'MASTER_ ALL areas - No.seedling'!DS25</f>
        <v>0</v>
      </c>
      <c r="DU25" s="81">
        <f t="shared" si="131"/>
        <v>0</v>
      </c>
      <c r="DV25" s="113">
        <f>'MASTER_ ALL areas - No.seedling'!DU25</f>
        <v>0</v>
      </c>
      <c r="DW25" s="76">
        <f>'MASTER_ ALL areas - No.seedling'!DV25</f>
        <v>0</v>
      </c>
      <c r="DX25" s="80">
        <f t="shared" si="132"/>
        <v>0</v>
      </c>
      <c r="DY25" s="76">
        <f>'MASTER_ ALL areas - No.seedling'!DX25</f>
        <v>0</v>
      </c>
      <c r="DZ25" s="81">
        <f t="shared" si="133"/>
        <v>0</v>
      </c>
      <c r="EA25" s="113">
        <f>'MASTER_ ALL areas - No.seedling'!DZ25</f>
        <v>0</v>
      </c>
      <c r="EB25" s="76">
        <f>'MASTER_ ALL areas - No.seedling'!EA25</f>
        <v>0</v>
      </c>
      <c r="EC25" s="80">
        <f t="shared" si="134"/>
        <v>0</v>
      </c>
      <c r="ED25" s="76">
        <f>'MASTER_ ALL areas - No.seedling'!EC25</f>
        <v>0</v>
      </c>
      <c r="EE25" s="81">
        <f t="shared" si="135"/>
        <v>0</v>
      </c>
      <c r="EF25" s="113">
        <f>'MASTER_ ALL areas - No.seedling'!EE25</f>
        <v>0</v>
      </c>
      <c r="EG25" s="76">
        <f>'MASTER_ ALL areas - No.seedling'!EF25</f>
        <v>0</v>
      </c>
      <c r="EH25" s="80">
        <f t="shared" si="136"/>
        <v>0</v>
      </c>
      <c r="EI25" s="76">
        <f>'MASTER_ ALL areas - No.seedling'!EH25</f>
        <v>0</v>
      </c>
      <c r="EJ25" s="81">
        <f t="shared" si="137"/>
        <v>0</v>
      </c>
      <c r="EK25" s="113">
        <f>'MASTER_ ALL areas - No.seedling'!EJ25</f>
        <v>0</v>
      </c>
      <c r="EL25" s="76">
        <f>'MASTER_ ALL areas - No.seedling'!EK25</f>
        <v>0</v>
      </c>
      <c r="EM25" s="80">
        <f t="shared" si="138"/>
        <v>0</v>
      </c>
      <c r="EN25" s="76">
        <f>'MASTER_ ALL areas - No.seedling'!EM25</f>
        <v>0</v>
      </c>
      <c r="EO25" s="81">
        <f t="shared" si="139"/>
        <v>0</v>
      </c>
      <c r="EP25" s="113">
        <f>'MASTER_ ALL areas - No.seedling'!EO25</f>
        <v>0</v>
      </c>
      <c r="EQ25" s="76">
        <f>'MASTER_ ALL areas - No.seedling'!EP25</f>
        <v>0</v>
      </c>
      <c r="ER25" s="80">
        <f t="shared" si="140"/>
        <v>0</v>
      </c>
      <c r="ES25" s="76">
        <f>'MASTER_ ALL areas - No.seedling'!ER25</f>
        <v>0</v>
      </c>
      <c r="ET25" s="81">
        <f t="shared" si="141"/>
        <v>0</v>
      </c>
      <c r="EU25" s="113">
        <f>'MASTER_ ALL areas - No.seedling'!ET25</f>
        <v>0</v>
      </c>
      <c r="EV25" s="76">
        <f>'MASTER_ ALL areas - No.seedling'!EU25</f>
        <v>0</v>
      </c>
      <c r="EW25" s="80">
        <f t="shared" si="142"/>
        <v>0</v>
      </c>
      <c r="EX25" s="76">
        <f>'MASTER_ ALL areas - No.seedling'!EW25</f>
        <v>0</v>
      </c>
      <c r="EY25" s="81">
        <f t="shared" si="143"/>
        <v>0</v>
      </c>
      <c r="EZ25" s="113">
        <f>'MASTER_ ALL areas - No.seedling'!EY25</f>
        <v>0</v>
      </c>
      <c r="FA25" s="76">
        <f>'MASTER_ ALL areas - No.seedling'!EZ25</f>
        <v>0</v>
      </c>
      <c r="FB25" s="80">
        <f t="shared" si="144"/>
        <v>0</v>
      </c>
      <c r="FC25" s="76">
        <f>'MASTER_ ALL areas - No.seedling'!FB25</f>
        <v>0</v>
      </c>
      <c r="FD25" s="81">
        <f t="shared" si="145"/>
        <v>0</v>
      </c>
      <c r="FE25" s="75">
        <f>'MASTER_ ALL areas - No.seedling'!FD25</f>
        <v>440</v>
      </c>
      <c r="FF25" s="76">
        <f>'MASTER_ ALL areas - No.seedling'!FE25</f>
        <v>0</v>
      </c>
      <c r="FG25" s="80">
        <f t="shared" si="146"/>
        <v>0</v>
      </c>
      <c r="FH25" s="76">
        <f>'MASTER_ ALL areas - No.seedling'!FG25</f>
        <v>22</v>
      </c>
      <c r="FI25" s="81">
        <f t="shared" si="147"/>
        <v>1</v>
      </c>
      <c r="FJ25" s="113">
        <f>'MASTER_ ALL areas - No.seedling'!FI25</f>
        <v>0</v>
      </c>
      <c r="FK25" s="76">
        <f>'MASTER_ ALL areas - No.seedling'!FJ25</f>
        <v>0</v>
      </c>
      <c r="FL25" s="80">
        <f t="shared" si="148"/>
        <v>0</v>
      </c>
      <c r="FM25" s="76">
        <f>'MASTER_ ALL areas - No.seedling'!FL25</f>
        <v>0</v>
      </c>
      <c r="FN25" s="81">
        <f t="shared" si="149"/>
        <v>0</v>
      </c>
      <c r="FO25" s="113">
        <f>'MASTER_ ALL areas - No.seedling'!FN25</f>
        <v>0</v>
      </c>
      <c r="FP25" s="76">
        <f>'MASTER_ ALL areas - No.seedling'!FO25</f>
        <v>0</v>
      </c>
      <c r="FQ25" s="80">
        <f t="shared" si="150"/>
        <v>0</v>
      </c>
      <c r="FR25" s="76">
        <f>'MASTER_ ALL areas - No.seedling'!FQ25</f>
        <v>0</v>
      </c>
      <c r="FS25" s="81">
        <f t="shared" si="151"/>
        <v>0</v>
      </c>
      <c r="FT25" s="113">
        <f>'MASTER_ ALL areas - No.seedling'!FS25</f>
        <v>0</v>
      </c>
      <c r="FU25" s="76">
        <f>'MASTER_ ALL areas - No.seedling'!FT25</f>
        <v>0</v>
      </c>
      <c r="FV25" s="80">
        <f t="shared" si="152"/>
        <v>0</v>
      </c>
      <c r="FW25" s="76">
        <f>'MASTER_ ALL areas - No.seedling'!FV25</f>
        <v>0</v>
      </c>
      <c r="FX25" s="81">
        <f t="shared" si="153"/>
        <v>0</v>
      </c>
      <c r="FY25" s="113">
        <f>'MASTER_ ALL areas - No.seedling'!FX25</f>
        <v>0</v>
      </c>
      <c r="FZ25" s="76">
        <f>'MASTER_ ALL areas - No.seedling'!FY25</f>
        <v>0</v>
      </c>
      <c r="GA25" s="80">
        <f t="shared" si="154"/>
        <v>0</v>
      </c>
      <c r="GB25" s="76">
        <f>'MASTER_ ALL areas - No.seedling'!GA25</f>
        <v>0</v>
      </c>
      <c r="GC25" s="81">
        <f t="shared" si="155"/>
        <v>0</v>
      </c>
      <c r="GD25" s="113">
        <f>'MASTER_ ALL areas - No.seedling'!GC25</f>
        <v>0</v>
      </c>
      <c r="GE25" s="76">
        <f>'MASTER_ ALL areas - No.seedling'!GD25</f>
        <v>0</v>
      </c>
      <c r="GF25" s="80">
        <f t="shared" si="156"/>
        <v>0</v>
      </c>
      <c r="GG25" s="76">
        <f>'MASTER_ ALL areas - No.seedling'!GF25</f>
        <v>0</v>
      </c>
      <c r="GH25" s="81">
        <f t="shared" si="157"/>
        <v>0</v>
      </c>
      <c r="GI25" s="113">
        <f>'MASTER_ ALL areas - No.seedling'!GH25</f>
        <v>0</v>
      </c>
      <c r="GJ25" s="76">
        <f>'MASTER_ ALL areas - No.seedling'!GI25</f>
        <v>0</v>
      </c>
      <c r="GK25" s="80">
        <f t="shared" si="158"/>
        <v>0</v>
      </c>
      <c r="GL25" s="76">
        <f>'MASTER_ ALL areas - No.seedling'!GK25</f>
        <v>0</v>
      </c>
      <c r="GM25" s="81">
        <f t="shared" si="159"/>
        <v>0</v>
      </c>
      <c r="GN25" s="113">
        <f>'MASTER_ ALL areas - No.seedling'!GM25</f>
        <v>0</v>
      </c>
      <c r="GO25" s="76">
        <f>'MASTER_ ALL areas - No.seedling'!GN25</f>
        <v>0</v>
      </c>
      <c r="GP25" s="80">
        <f t="shared" si="160"/>
        <v>0</v>
      </c>
      <c r="GQ25" s="76">
        <f>'MASTER_ ALL areas - No.seedling'!GP25</f>
        <v>0</v>
      </c>
      <c r="GR25" s="81">
        <f t="shared" si="161"/>
        <v>0</v>
      </c>
      <c r="GS25" s="113">
        <f>'MASTER_ ALL areas - No.seedling'!GR25</f>
        <v>0</v>
      </c>
      <c r="GT25" s="76">
        <f>'MASTER_ ALL areas - No.seedling'!GS25</f>
        <v>0</v>
      </c>
      <c r="GU25" s="80">
        <f t="shared" si="162"/>
        <v>0</v>
      </c>
      <c r="GV25" s="76">
        <f>'MASTER_ ALL areas - No.seedling'!GU25</f>
        <v>0</v>
      </c>
      <c r="GW25" s="81">
        <f t="shared" si="163"/>
        <v>0</v>
      </c>
      <c r="GX25" s="113">
        <f>'MASTER_ ALL areas - No.seedling'!GW25</f>
        <v>0</v>
      </c>
      <c r="GY25" s="76">
        <f>'MASTER_ ALL areas - No.seedling'!GX25</f>
        <v>0</v>
      </c>
      <c r="GZ25" s="80">
        <f t="shared" si="164"/>
        <v>0</v>
      </c>
      <c r="HA25" s="76">
        <f>'MASTER_ ALL areas - No.seedling'!GZ25</f>
        <v>0</v>
      </c>
      <c r="HB25" s="81">
        <f t="shared" si="165"/>
        <v>0</v>
      </c>
      <c r="HC25" s="113">
        <f>'MASTER_ ALL areas - No.seedling'!HB25</f>
        <v>0</v>
      </c>
      <c r="HD25" s="76">
        <f>'MASTER_ ALL areas - No.seedling'!HC25</f>
        <v>0</v>
      </c>
      <c r="HE25" s="80">
        <f t="shared" si="166"/>
        <v>0</v>
      </c>
      <c r="HF25" s="76">
        <f>'MASTER_ ALL areas - No.seedling'!HE25</f>
        <v>0</v>
      </c>
      <c r="HG25" s="81">
        <f t="shared" si="167"/>
        <v>0</v>
      </c>
      <c r="HH25" s="113">
        <f>'MASTER_ ALL areas - No.seedling'!HG25</f>
        <v>0</v>
      </c>
      <c r="HI25" s="76">
        <f>'MASTER_ ALL areas - No.seedling'!HH25</f>
        <v>0</v>
      </c>
      <c r="HJ25" s="80">
        <f t="shared" si="168"/>
        <v>0</v>
      </c>
      <c r="HK25" s="76">
        <f>'MASTER_ ALL areas - No.seedling'!HJ25</f>
        <v>0</v>
      </c>
      <c r="HL25" s="81">
        <f t="shared" si="169"/>
        <v>0</v>
      </c>
      <c r="HM25" s="113">
        <f>'MASTER_ ALL areas - No.seedling'!HL25</f>
        <v>0</v>
      </c>
      <c r="HN25" s="76">
        <f>'MASTER_ ALL areas - No.seedling'!HM25</f>
        <v>0</v>
      </c>
      <c r="HO25" s="80">
        <f t="shared" si="170"/>
        <v>0</v>
      </c>
      <c r="HP25" s="76">
        <f>'MASTER_ ALL areas - No.seedling'!HO25</f>
        <v>0</v>
      </c>
      <c r="HQ25" s="81">
        <f t="shared" si="171"/>
        <v>0</v>
      </c>
      <c r="HR25" s="113">
        <f>'MASTER_ ALL areas - No.seedling'!HQ25</f>
        <v>0</v>
      </c>
      <c r="HS25" s="76">
        <f>'MASTER_ ALL areas - No.seedling'!HR25</f>
        <v>0</v>
      </c>
      <c r="HT25" s="80">
        <f t="shared" si="172"/>
        <v>0</v>
      </c>
      <c r="HU25" s="76">
        <f>'MASTER_ ALL areas - No.seedling'!HT25</f>
        <v>0</v>
      </c>
      <c r="HV25" s="81">
        <f t="shared" si="173"/>
        <v>0</v>
      </c>
      <c r="HW25" s="113">
        <f>'MASTER_ ALL areas - No.seedling'!HV25</f>
        <v>0</v>
      </c>
      <c r="HX25" s="76">
        <f>'MASTER_ ALL areas - No.seedling'!HW25</f>
        <v>0</v>
      </c>
      <c r="HY25" s="80">
        <f t="shared" si="174"/>
        <v>0</v>
      </c>
      <c r="HZ25" s="76">
        <f>'MASTER_ ALL areas - No.seedling'!HY25</f>
        <v>0</v>
      </c>
      <c r="IA25" s="81">
        <f t="shared" si="175"/>
        <v>0</v>
      </c>
      <c r="IB25" s="113">
        <f>'MASTER_ ALL areas - No.seedling'!IA25</f>
        <v>0</v>
      </c>
      <c r="IC25" s="76">
        <f>'MASTER_ ALL areas - No.seedling'!IB25</f>
        <v>0</v>
      </c>
      <c r="ID25" s="80">
        <f t="shared" si="176"/>
        <v>0</v>
      </c>
      <c r="IE25" s="76">
        <f>'MASTER_ ALL areas - No.seedling'!ID25</f>
        <v>0</v>
      </c>
      <c r="IF25" s="85">
        <f t="shared" si="177"/>
        <v>0</v>
      </c>
      <c r="IG25" s="86" t="s">
        <v>154</v>
      </c>
      <c r="IH25" s="87"/>
    </row>
    <row r="26" spans="2:242" ht="33" customHeight="1" x14ac:dyDescent="0.25">
      <c r="B26" s="420">
        <v>22</v>
      </c>
      <c r="C26" s="421" t="s">
        <v>155</v>
      </c>
      <c r="D26" s="422">
        <v>215505</v>
      </c>
      <c r="E26" s="423">
        <v>931214</v>
      </c>
      <c r="F26" s="424" t="s">
        <v>89</v>
      </c>
      <c r="G26" s="88" t="s">
        <v>102</v>
      </c>
      <c r="H26" s="459">
        <f>'MASTER_ ALL areas - No.seedling'!G26</f>
        <v>1</v>
      </c>
      <c r="I26" s="70">
        <f>'MASTER_ ALL areas - No.seedling'!H26</f>
        <v>0</v>
      </c>
      <c r="J26" s="71">
        <f>'MASTER_ ALL areas - No.seedling'!I26</f>
        <v>65</v>
      </c>
      <c r="K26" s="72">
        <f>'MASTER_ ALL areas - No.seedling'!J26</f>
        <v>7</v>
      </c>
      <c r="L26" s="73">
        <f t="shared" si="89"/>
        <v>140</v>
      </c>
      <c r="M26" s="74">
        <f>'MASTER_ ALL areas - No.seedling'!L26</f>
        <v>140</v>
      </c>
      <c r="N26" s="113">
        <f>'MASTER_ ALL areas - No.seedling'!M26</f>
        <v>4</v>
      </c>
      <c r="O26" s="114">
        <f>'MASTER_ ALL areas - No.seedling'!N26</f>
        <v>6</v>
      </c>
      <c r="P26" s="80">
        <f>'MASTER_ ALL areas - No.seedling'!O26</f>
        <v>0.5714285714285714</v>
      </c>
      <c r="Q26" s="81">
        <f>'MASTER_ ALL areas - No.seedling'!P26</f>
        <v>0.8571428571428571</v>
      </c>
      <c r="R26" s="462"/>
      <c r="S26" s="617">
        <f>'MASTER_ ALL areas - No.seedling'!R26</f>
        <v>120</v>
      </c>
      <c r="T26" s="76">
        <f>'MASTER_ ALL areas - No.seedling'!S26</f>
        <v>3</v>
      </c>
      <c r="U26" s="77">
        <f t="shared" si="90"/>
        <v>0.5</v>
      </c>
      <c r="V26" s="82">
        <f>'MASTER_ ALL areas - No.seedling'!U26</f>
        <v>5</v>
      </c>
      <c r="W26" s="80">
        <f t="shared" si="91"/>
        <v>0.83333333333333337</v>
      </c>
      <c r="X26" s="619">
        <f>'MASTER_ ALL areas - No.seedling'!W26</f>
        <v>20</v>
      </c>
      <c r="Y26" s="82">
        <f>'MASTER_ ALL areas - No.seedling'!X26</f>
        <v>1</v>
      </c>
      <c r="Z26" s="77">
        <f t="shared" si="92"/>
        <v>1</v>
      </c>
      <c r="AA26" s="82">
        <f>'MASTER_ ALL areas - No.seedling'!Z26</f>
        <v>1</v>
      </c>
      <c r="AB26" s="80">
        <f t="shared" si="93"/>
        <v>1</v>
      </c>
      <c r="AC26" s="76">
        <f>'MASTER_ ALL areas - No.seedling'!AB26</f>
        <v>0</v>
      </c>
      <c r="AD26" s="76">
        <f>'MASTER_ ALL areas - No.seedling'!AC26</f>
        <v>0</v>
      </c>
      <c r="AE26" s="77">
        <f t="shared" si="94"/>
        <v>0</v>
      </c>
      <c r="AF26" s="82">
        <f>'MASTER_ ALL areas - No.seedling'!AE26</f>
        <v>0</v>
      </c>
      <c r="AG26" s="80">
        <f t="shared" si="95"/>
        <v>0</v>
      </c>
      <c r="AH26" s="76">
        <f>'MASTER_ ALL areas - No.seedling'!AG26</f>
        <v>0</v>
      </c>
      <c r="AI26" s="76">
        <f>'MASTER_ ALL areas - No.seedling'!AH26</f>
        <v>0</v>
      </c>
      <c r="AJ26" s="77">
        <f t="shared" si="96"/>
        <v>0</v>
      </c>
      <c r="AK26" s="82">
        <f>'MASTER_ ALL areas - No.seedling'!AJ26</f>
        <v>0</v>
      </c>
      <c r="AL26" s="81">
        <f t="shared" si="97"/>
        <v>0</v>
      </c>
      <c r="AM26" s="462"/>
      <c r="AN26" s="617">
        <f>'MASTER_ ALL areas - No.seedling'!AM26</f>
        <v>20</v>
      </c>
      <c r="AO26" s="76">
        <f>'MASTER_ ALL areas - No.seedling'!AN26</f>
        <v>1</v>
      </c>
      <c r="AP26" s="77">
        <f t="shared" si="98"/>
        <v>1</v>
      </c>
      <c r="AQ26" s="82">
        <f>'MASTER_ ALL areas - No.seedling'!AP26</f>
        <v>1</v>
      </c>
      <c r="AR26" s="77">
        <f t="shared" si="99"/>
        <v>1</v>
      </c>
      <c r="AS26" s="82">
        <f>'MASTER_ ALL areas - No.seedling'!AR26</f>
        <v>100</v>
      </c>
      <c r="AT26" s="76">
        <f>'MASTER_ ALL areas - No.seedling'!AS26</f>
        <v>3</v>
      </c>
      <c r="AU26" s="77">
        <f t="shared" si="100"/>
        <v>0.6</v>
      </c>
      <c r="AV26" s="82">
        <f>'MASTER_ ALL areas - No.seedling'!AU26</f>
        <v>5</v>
      </c>
      <c r="AW26" s="77">
        <f t="shared" si="101"/>
        <v>1</v>
      </c>
      <c r="AX26" s="71">
        <f>'MASTER_ ALL areas - No.seedling'!AW26</f>
        <v>0</v>
      </c>
      <c r="AY26" s="82">
        <f>'MASTER_ ALL areas - No.seedling'!AX26</f>
        <v>0</v>
      </c>
      <c r="AZ26" s="77">
        <f t="shared" si="102"/>
        <v>0</v>
      </c>
      <c r="BA26" s="82">
        <f>'MASTER_ ALL areas - No.seedling'!AZ26</f>
        <v>0</v>
      </c>
      <c r="BB26" s="77">
        <f t="shared" si="103"/>
        <v>0</v>
      </c>
      <c r="BC26" s="82">
        <f>'MASTER_ ALL areas - No.seedling'!BB26</f>
        <v>0</v>
      </c>
      <c r="BD26" s="76">
        <f>'MASTER_ ALL areas - No.seedling'!BC26</f>
        <v>0</v>
      </c>
      <c r="BE26" s="77">
        <f t="shared" si="104"/>
        <v>0</v>
      </c>
      <c r="BF26" s="82">
        <f>'MASTER_ ALL areas - No.seedling'!BE26</f>
        <v>0</v>
      </c>
      <c r="BG26" s="77">
        <f t="shared" si="105"/>
        <v>0</v>
      </c>
      <c r="BH26" s="82">
        <f>'MASTER_ ALL areas - No.seedling'!BG26</f>
        <v>20</v>
      </c>
      <c r="BI26" s="76">
        <f>'MASTER_ ALL areas - No.seedling'!BH26</f>
        <v>0</v>
      </c>
      <c r="BJ26" s="77">
        <f t="shared" si="106"/>
        <v>0</v>
      </c>
      <c r="BK26" s="82">
        <f>'MASTER_ ALL areas - No.seedling'!BJ26</f>
        <v>0</v>
      </c>
      <c r="BL26" s="77">
        <f t="shared" si="107"/>
        <v>0</v>
      </c>
      <c r="BM26" s="82">
        <f>'MASTER_ ALL areas - No.seedling'!BL26</f>
        <v>0</v>
      </c>
      <c r="BN26" s="76">
        <f>'MASTER_ ALL areas - No.seedling'!BM26</f>
        <v>0</v>
      </c>
      <c r="BO26" s="77">
        <f t="shared" si="108"/>
        <v>0</v>
      </c>
      <c r="BP26" s="82">
        <f>'MASTER_ ALL areas - No.seedling'!BO26</f>
        <v>0</v>
      </c>
      <c r="BQ26" s="77">
        <f t="shared" si="109"/>
        <v>0</v>
      </c>
      <c r="BR26" s="82">
        <f>'MASTER_ ALL areas - No.seedling'!BQ26</f>
        <v>0</v>
      </c>
      <c r="BS26" s="76">
        <f>'MASTER_ ALL areas - No.seedling'!BR26</f>
        <v>0</v>
      </c>
      <c r="BT26" s="77">
        <f t="shared" si="110"/>
        <v>0</v>
      </c>
      <c r="BU26" s="82">
        <f>'MASTER_ ALL areas - No.seedling'!BT26</f>
        <v>0</v>
      </c>
      <c r="BV26" s="77">
        <f t="shared" si="111"/>
        <v>0</v>
      </c>
      <c r="BW26" s="82">
        <f>'MASTER_ ALL areas - No.seedling'!BV26</f>
        <v>0</v>
      </c>
      <c r="BX26" s="76">
        <f>'MASTER_ ALL areas - No.seedling'!BW26</f>
        <v>0</v>
      </c>
      <c r="BY26" s="77">
        <f t="shared" si="112"/>
        <v>0</v>
      </c>
      <c r="BZ26" s="82">
        <f>'MASTER_ ALL areas - No.seedling'!BY26</f>
        <v>0</v>
      </c>
      <c r="CA26" s="81">
        <f t="shared" si="113"/>
        <v>0</v>
      </c>
      <c r="CB26" s="429"/>
      <c r="CC26" s="75">
        <f>'MASTER_ ALL areas - No.seedling'!CB26</f>
        <v>20</v>
      </c>
      <c r="CD26" s="76">
        <f>'MASTER_ ALL areas - No.seedling'!CC26</f>
        <v>1</v>
      </c>
      <c r="CE26" s="80">
        <f t="shared" si="114"/>
        <v>1</v>
      </c>
      <c r="CF26" s="76">
        <f>'MASTER_ ALL areas - No.seedling'!CE26</f>
        <v>1</v>
      </c>
      <c r="CG26" s="81">
        <f t="shared" si="115"/>
        <v>1</v>
      </c>
      <c r="CH26" s="113">
        <f>'MASTER_ ALL areas - No.seedling'!CG26</f>
        <v>0</v>
      </c>
      <c r="CI26" s="76">
        <f>'MASTER_ ALL areas - No.seedling'!CH26</f>
        <v>0</v>
      </c>
      <c r="CJ26" s="80">
        <f t="shared" si="116"/>
        <v>0</v>
      </c>
      <c r="CK26" s="76">
        <f>'MASTER_ ALL areas - No.seedling'!CJ26</f>
        <v>0</v>
      </c>
      <c r="CL26" s="81">
        <f t="shared" si="117"/>
        <v>0</v>
      </c>
      <c r="CM26" s="113">
        <f>'MASTER_ ALL areas - No.seedling'!CL26</f>
        <v>0</v>
      </c>
      <c r="CN26" s="76">
        <f>'MASTER_ ALL areas - No.seedling'!CM26</f>
        <v>0</v>
      </c>
      <c r="CO26" s="80">
        <f t="shared" si="118"/>
        <v>0</v>
      </c>
      <c r="CP26" s="76">
        <f>'MASTER_ ALL areas - No.seedling'!CO26</f>
        <v>0</v>
      </c>
      <c r="CQ26" s="81">
        <f t="shared" si="119"/>
        <v>0</v>
      </c>
      <c r="CR26" s="113">
        <f>'MASTER_ ALL areas - No.seedling'!CQ26</f>
        <v>0</v>
      </c>
      <c r="CS26" s="76">
        <f>'MASTER_ ALL areas - No.seedling'!CR26</f>
        <v>0</v>
      </c>
      <c r="CT26" s="80">
        <f t="shared" si="120"/>
        <v>0</v>
      </c>
      <c r="CU26" s="76">
        <f>'MASTER_ ALL areas - No.seedling'!CT26</f>
        <v>0</v>
      </c>
      <c r="CV26" s="81">
        <f t="shared" si="121"/>
        <v>0</v>
      </c>
      <c r="CW26" s="75">
        <f>'MASTER_ ALL areas - No.seedling'!CV26</f>
        <v>80</v>
      </c>
      <c r="CX26" s="76">
        <f>'MASTER_ ALL areas - No.seedling'!CW26</f>
        <v>2</v>
      </c>
      <c r="CY26" s="80">
        <f t="shared" si="122"/>
        <v>0.5</v>
      </c>
      <c r="CZ26" s="76">
        <f>'MASTER_ ALL areas - No.seedling'!CY26</f>
        <v>4</v>
      </c>
      <c r="DA26" s="81">
        <f t="shared" si="123"/>
        <v>1</v>
      </c>
      <c r="DB26" s="75">
        <f>'MASTER_ ALL areas - No.seedling'!DA26</f>
        <v>20</v>
      </c>
      <c r="DC26" s="76">
        <f>'MASTER_ ALL areas - No.seedling'!DB26</f>
        <v>1</v>
      </c>
      <c r="DD26" s="80">
        <f t="shared" si="124"/>
        <v>1</v>
      </c>
      <c r="DE26" s="76">
        <f>'MASTER_ ALL areas - No.seedling'!DD26</f>
        <v>1</v>
      </c>
      <c r="DF26" s="81">
        <f t="shared" si="125"/>
        <v>1</v>
      </c>
      <c r="DG26" s="113">
        <f>'MASTER_ ALL areas - No.seedling'!DF26</f>
        <v>0</v>
      </c>
      <c r="DH26" s="76">
        <f>'MASTER_ ALL areas - No.seedling'!DG26</f>
        <v>0</v>
      </c>
      <c r="DI26" s="80">
        <f t="shared" si="126"/>
        <v>0</v>
      </c>
      <c r="DJ26" s="76">
        <f>'MASTER_ ALL areas - No.seedling'!DI26</f>
        <v>0</v>
      </c>
      <c r="DK26" s="81">
        <f t="shared" si="127"/>
        <v>0</v>
      </c>
      <c r="DL26" s="113">
        <f>'MASTER_ ALL areas - No.seedling'!DK26</f>
        <v>0</v>
      </c>
      <c r="DM26" s="76">
        <f>'MASTER_ ALL areas - No.seedling'!DL26</f>
        <v>0</v>
      </c>
      <c r="DN26" s="80">
        <f t="shared" si="128"/>
        <v>0</v>
      </c>
      <c r="DO26" s="76">
        <f>'MASTER_ ALL areas - No.seedling'!DN26</f>
        <v>0</v>
      </c>
      <c r="DP26" s="81">
        <f t="shared" si="129"/>
        <v>0</v>
      </c>
      <c r="DQ26" s="113">
        <f>'MASTER_ ALL areas - No.seedling'!DP26</f>
        <v>0</v>
      </c>
      <c r="DR26" s="76">
        <f>'MASTER_ ALL areas - No.seedling'!DQ26</f>
        <v>0</v>
      </c>
      <c r="DS26" s="80">
        <f t="shared" si="130"/>
        <v>0</v>
      </c>
      <c r="DT26" s="76">
        <f>'MASTER_ ALL areas - No.seedling'!DS26</f>
        <v>0</v>
      </c>
      <c r="DU26" s="81">
        <f t="shared" si="131"/>
        <v>0</v>
      </c>
      <c r="DV26" s="113">
        <f>'MASTER_ ALL areas - No.seedling'!DU26</f>
        <v>0</v>
      </c>
      <c r="DW26" s="76">
        <f>'MASTER_ ALL areas - No.seedling'!DV26</f>
        <v>0</v>
      </c>
      <c r="DX26" s="80">
        <f t="shared" si="132"/>
        <v>0</v>
      </c>
      <c r="DY26" s="76">
        <f>'MASTER_ ALL areas - No.seedling'!DX26</f>
        <v>0</v>
      </c>
      <c r="DZ26" s="81">
        <f t="shared" si="133"/>
        <v>0</v>
      </c>
      <c r="EA26" s="113">
        <f>'MASTER_ ALL areas - No.seedling'!DZ26</f>
        <v>0</v>
      </c>
      <c r="EB26" s="76">
        <f>'MASTER_ ALL areas - No.seedling'!EA26</f>
        <v>0</v>
      </c>
      <c r="EC26" s="80">
        <f t="shared" si="134"/>
        <v>0</v>
      </c>
      <c r="ED26" s="76">
        <f>'MASTER_ ALL areas - No.seedling'!EC26</f>
        <v>0</v>
      </c>
      <c r="EE26" s="81">
        <f t="shared" si="135"/>
        <v>0</v>
      </c>
      <c r="EF26" s="113">
        <f>'MASTER_ ALL areas - No.seedling'!EE26</f>
        <v>0</v>
      </c>
      <c r="EG26" s="76">
        <f>'MASTER_ ALL areas - No.seedling'!EF26</f>
        <v>0</v>
      </c>
      <c r="EH26" s="80">
        <f t="shared" si="136"/>
        <v>0</v>
      </c>
      <c r="EI26" s="76">
        <f>'MASTER_ ALL areas - No.seedling'!EH26</f>
        <v>0</v>
      </c>
      <c r="EJ26" s="81">
        <f t="shared" si="137"/>
        <v>0</v>
      </c>
      <c r="EK26" s="113">
        <f>'MASTER_ ALL areas - No.seedling'!EJ26</f>
        <v>0</v>
      </c>
      <c r="EL26" s="76">
        <f>'MASTER_ ALL areas - No.seedling'!EK26</f>
        <v>0</v>
      </c>
      <c r="EM26" s="80">
        <f t="shared" si="138"/>
        <v>0</v>
      </c>
      <c r="EN26" s="76">
        <f>'MASTER_ ALL areas - No.seedling'!EM26</f>
        <v>0</v>
      </c>
      <c r="EO26" s="81">
        <f t="shared" si="139"/>
        <v>0</v>
      </c>
      <c r="EP26" s="113">
        <f>'MASTER_ ALL areas - No.seedling'!EO26</f>
        <v>0</v>
      </c>
      <c r="EQ26" s="76">
        <f>'MASTER_ ALL areas - No.seedling'!EP26</f>
        <v>0</v>
      </c>
      <c r="ER26" s="80">
        <f t="shared" si="140"/>
        <v>0</v>
      </c>
      <c r="ES26" s="76">
        <f>'MASTER_ ALL areas - No.seedling'!ER26</f>
        <v>0</v>
      </c>
      <c r="ET26" s="81">
        <f t="shared" si="141"/>
        <v>0</v>
      </c>
      <c r="EU26" s="113">
        <f>'MASTER_ ALL areas - No.seedling'!ET26</f>
        <v>0</v>
      </c>
      <c r="EV26" s="76">
        <f>'MASTER_ ALL areas - No.seedling'!EU26</f>
        <v>0</v>
      </c>
      <c r="EW26" s="80">
        <f t="shared" si="142"/>
        <v>0</v>
      </c>
      <c r="EX26" s="76">
        <f>'MASTER_ ALL areas - No.seedling'!EW26</f>
        <v>0</v>
      </c>
      <c r="EY26" s="81">
        <f t="shared" si="143"/>
        <v>0</v>
      </c>
      <c r="EZ26" s="113">
        <f>'MASTER_ ALL areas - No.seedling'!EY26</f>
        <v>0</v>
      </c>
      <c r="FA26" s="76">
        <f>'MASTER_ ALL areas - No.seedling'!EZ26</f>
        <v>0</v>
      </c>
      <c r="FB26" s="80">
        <f t="shared" si="144"/>
        <v>0</v>
      </c>
      <c r="FC26" s="76">
        <f>'MASTER_ ALL areas - No.seedling'!FB26</f>
        <v>0</v>
      </c>
      <c r="FD26" s="81">
        <f t="shared" si="145"/>
        <v>0</v>
      </c>
      <c r="FE26" s="75">
        <f>'MASTER_ ALL areas - No.seedling'!FD26</f>
        <v>20</v>
      </c>
      <c r="FF26" s="76">
        <f>'MASTER_ ALL areas - No.seedling'!FE26</f>
        <v>0</v>
      </c>
      <c r="FG26" s="80">
        <f t="shared" si="146"/>
        <v>0</v>
      </c>
      <c r="FH26" s="76">
        <f>'MASTER_ ALL areas - No.seedling'!FG26</f>
        <v>0</v>
      </c>
      <c r="FI26" s="81">
        <f t="shared" si="147"/>
        <v>0</v>
      </c>
      <c r="FJ26" s="113">
        <f>'MASTER_ ALL areas - No.seedling'!FI26</f>
        <v>0</v>
      </c>
      <c r="FK26" s="76">
        <f>'MASTER_ ALL areas - No.seedling'!FJ26</f>
        <v>0</v>
      </c>
      <c r="FL26" s="80">
        <f t="shared" si="148"/>
        <v>0</v>
      </c>
      <c r="FM26" s="76">
        <f>'MASTER_ ALL areas - No.seedling'!FL26</f>
        <v>0</v>
      </c>
      <c r="FN26" s="81">
        <f t="shared" si="149"/>
        <v>0</v>
      </c>
      <c r="FO26" s="113">
        <f>'MASTER_ ALL areas - No.seedling'!FN26</f>
        <v>0</v>
      </c>
      <c r="FP26" s="76">
        <f>'MASTER_ ALL areas - No.seedling'!FO26</f>
        <v>0</v>
      </c>
      <c r="FQ26" s="80">
        <f t="shared" si="150"/>
        <v>0</v>
      </c>
      <c r="FR26" s="76">
        <f>'MASTER_ ALL areas - No.seedling'!FQ26</f>
        <v>0</v>
      </c>
      <c r="FS26" s="81">
        <f t="shared" si="151"/>
        <v>0</v>
      </c>
      <c r="FT26" s="113">
        <f>'MASTER_ ALL areas - No.seedling'!FS26</f>
        <v>0</v>
      </c>
      <c r="FU26" s="76">
        <f>'MASTER_ ALL areas - No.seedling'!FT26</f>
        <v>0</v>
      </c>
      <c r="FV26" s="80">
        <f t="shared" si="152"/>
        <v>0</v>
      </c>
      <c r="FW26" s="76">
        <f>'MASTER_ ALL areas - No.seedling'!FV26</f>
        <v>0</v>
      </c>
      <c r="FX26" s="81">
        <f t="shared" si="153"/>
        <v>0</v>
      </c>
      <c r="FY26" s="113">
        <f>'MASTER_ ALL areas - No.seedling'!FX26</f>
        <v>0</v>
      </c>
      <c r="FZ26" s="76">
        <f>'MASTER_ ALL areas - No.seedling'!FY26</f>
        <v>0</v>
      </c>
      <c r="GA26" s="80">
        <f t="shared" si="154"/>
        <v>0</v>
      </c>
      <c r="GB26" s="76">
        <f>'MASTER_ ALL areas - No.seedling'!GA26</f>
        <v>0</v>
      </c>
      <c r="GC26" s="81">
        <f t="shared" si="155"/>
        <v>0</v>
      </c>
      <c r="GD26" s="113">
        <f>'MASTER_ ALL areas - No.seedling'!GC26</f>
        <v>0</v>
      </c>
      <c r="GE26" s="76">
        <f>'MASTER_ ALL areas - No.seedling'!GD26</f>
        <v>0</v>
      </c>
      <c r="GF26" s="80">
        <f t="shared" si="156"/>
        <v>0</v>
      </c>
      <c r="GG26" s="76">
        <f>'MASTER_ ALL areas - No.seedling'!GF26</f>
        <v>0</v>
      </c>
      <c r="GH26" s="81">
        <f t="shared" si="157"/>
        <v>0</v>
      </c>
      <c r="GI26" s="113">
        <f>'MASTER_ ALL areas - No.seedling'!GH26</f>
        <v>0</v>
      </c>
      <c r="GJ26" s="76">
        <f>'MASTER_ ALL areas - No.seedling'!GI26</f>
        <v>0</v>
      </c>
      <c r="GK26" s="80">
        <f t="shared" si="158"/>
        <v>0</v>
      </c>
      <c r="GL26" s="76">
        <f>'MASTER_ ALL areas - No.seedling'!GK26</f>
        <v>0</v>
      </c>
      <c r="GM26" s="81">
        <f t="shared" si="159"/>
        <v>0</v>
      </c>
      <c r="GN26" s="113">
        <f>'MASTER_ ALL areas - No.seedling'!GM26</f>
        <v>0</v>
      </c>
      <c r="GO26" s="76">
        <f>'MASTER_ ALL areas - No.seedling'!GN26</f>
        <v>0</v>
      </c>
      <c r="GP26" s="80">
        <f t="shared" si="160"/>
        <v>0</v>
      </c>
      <c r="GQ26" s="76">
        <f>'MASTER_ ALL areas - No.seedling'!GP26</f>
        <v>0</v>
      </c>
      <c r="GR26" s="81">
        <f t="shared" si="161"/>
        <v>0</v>
      </c>
      <c r="GS26" s="113">
        <f>'MASTER_ ALL areas - No.seedling'!GR26</f>
        <v>0</v>
      </c>
      <c r="GT26" s="76">
        <f>'MASTER_ ALL areas - No.seedling'!GS26</f>
        <v>0</v>
      </c>
      <c r="GU26" s="80">
        <f t="shared" si="162"/>
        <v>0</v>
      </c>
      <c r="GV26" s="76">
        <f>'MASTER_ ALL areas - No.seedling'!GU26</f>
        <v>0</v>
      </c>
      <c r="GW26" s="81">
        <f t="shared" si="163"/>
        <v>0</v>
      </c>
      <c r="GX26" s="113">
        <f>'MASTER_ ALL areas - No.seedling'!GW26</f>
        <v>0</v>
      </c>
      <c r="GY26" s="76">
        <f>'MASTER_ ALL areas - No.seedling'!GX26</f>
        <v>0</v>
      </c>
      <c r="GZ26" s="80">
        <f t="shared" si="164"/>
        <v>0</v>
      </c>
      <c r="HA26" s="76">
        <f>'MASTER_ ALL areas - No.seedling'!GZ26</f>
        <v>0</v>
      </c>
      <c r="HB26" s="81">
        <f t="shared" si="165"/>
        <v>0</v>
      </c>
      <c r="HC26" s="113">
        <f>'MASTER_ ALL areas - No.seedling'!HB26</f>
        <v>0</v>
      </c>
      <c r="HD26" s="76">
        <f>'MASTER_ ALL areas - No.seedling'!HC26</f>
        <v>0</v>
      </c>
      <c r="HE26" s="80">
        <f t="shared" si="166"/>
        <v>0</v>
      </c>
      <c r="HF26" s="76">
        <f>'MASTER_ ALL areas - No.seedling'!HE26</f>
        <v>0</v>
      </c>
      <c r="HG26" s="81">
        <f t="shared" si="167"/>
        <v>0</v>
      </c>
      <c r="HH26" s="113">
        <f>'MASTER_ ALL areas - No.seedling'!HG26</f>
        <v>0</v>
      </c>
      <c r="HI26" s="76">
        <f>'MASTER_ ALL areas - No.seedling'!HH26</f>
        <v>0</v>
      </c>
      <c r="HJ26" s="80">
        <f t="shared" si="168"/>
        <v>0</v>
      </c>
      <c r="HK26" s="76">
        <f>'MASTER_ ALL areas - No.seedling'!HJ26</f>
        <v>0</v>
      </c>
      <c r="HL26" s="81">
        <f t="shared" si="169"/>
        <v>0</v>
      </c>
      <c r="HM26" s="113">
        <f>'MASTER_ ALL areas - No.seedling'!HL26</f>
        <v>0</v>
      </c>
      <c r="HN26" s="76">
        <f>'MASTER_ ALL areas - No.seedling'!HM26</f>
        <v>0</v>
      </c>
      <c r="HO26" s="80">
        <f t="shared" si="170"/>
        <v>0</v>
      </c>
      <c r="HP26" s="76">
        <f>'MASTER_ ALL areas - No.seedling'!HO26</f>
        <v>0</v>
      </c>
      <c r="HQ26" s="81">
        <f t="shared" si="171"/>
        <v>0</v>
      </c>
      <c r="HR26" s="113">
        <f>'MASTER_ ALL areas - No.seedling'!HQ26</f>
        <v>0</v>
      </c>
      <c r="HS26" s="76">
        <f>'MASTER_ ALL areas - No.seedling'!HR26</f>
        <v>0</v>
      </c>
      <c r="HT26" s="80">
        <f t="shared" si="172"/>
        <v>0</v>
      </c>
      <c r="HU26" s="76">
        <f>'MASTER_ ALL areas - No.seedling'!HT26</f>
        <v>0</v>
      </c>
      <c r="HV26" s="81">
        <f t="shared" si="173"/>
        <v>0</v>
      </c>
      <c r="HW26" s="113">
        <f>'MASTER_ ALL areas - No.seedling'!HV26</f>
        <v>0</v>
      </c>
      <c r="HX26" s="76">
        <f>'MASTER_ ALL areas - No.seedling'!HW26</f>
        <v>0</v>
      </c>
      <c r="HY26" s="80">
        <f t="shared" si="174"/>
        <v>0</v>
      </c>
      <c r="HZ26" s="76">
        <f>'MASTER_ ALL areas - No.seedling'!HY26</f>
        <v>0</v>
      </c>
      <c r="IA26" s="81">
        <f t="shared" si="175"/>
        <v>0</v>
      </c>
      <c r="IB26" s="113">
        <f>'MASTER_ ALL areas - No.seedling'!IA26</f>
        <v>0</v>
      </c>
      <c r="IC26" s="76">
        <f>'MASTER_ ALL areas - No.seedling'!IB26</f>
        <v>0</v>
      </c>
      <c r="ID26" s="80">
        <f t="shared" si="176"/>
        <v>0</v>
      </c>
      <c r="IE26" s="76">
        <f>'MASTER_ ALL areas - No.seedling'!ID26</f>
        <v>0</v>
      </c>
      <c r="IF26" s="85">
        <f t="shared" si="177"/>
        <v>0</v>
      </c>
      <c r="IG26" s="86" t="s">
        <v>156</v>
      </c>
      <c r="IH26" s="87"/>
    </row>
    <row r="27" spans="2:242" ht="33" customHeight="1" x14ac:dyDescent="0.25">
      <c r="B27" s="420">
        <v>23</v>
      </c>
      <c r="C27" s="421" t="s">
        <v>157</v>
      </c>
      <c r="D27" s="422">
        <v>214250</v>
      </c>
      <c r="E27" s="423">
        <v>931478</v>
      </c>
      <c r="F27" s="151" t="s">
        <v>89</v>
      </c>
      <c r="G27" s="88" t="s">
        <v>158</v>
      </c>
      <c r="H27" s="459">
        <f>'MASTER_ ALL areas - No.seedling'!G27</f>
        <v>5</v>
      </c>
      <c r="I27" s="70">
        <f>'MASTER_ ALL areas - No.seedling'!H27</f>
        <v>0.6</v>
      </c>
      <c r="J27" s="71">
        <f>'MASTER_ ALL areas - No.seedling'!I27</f>
        <v>50.4</v>
      </c>
      <c r="K27" s="72">
        <f>'MASTER_ ALL areas - No.seedling'!J27</f>
        <v>126</v>
      </c>
      <c r="L27" s="73">
        <f t="shared" si="89"/>
        <v>2520</v>
      </c>
      <c r="M27" s="74">
        <f>'MASTER_ ALL areas - No.seedling'!L27</f>
        <v>2520</v>
      </c>
      <c r="N27" s="113">
        <f>'MASTER_ ALL areas - No.seedling'!M27</f>
        <v>14</v>
      </c>
      <c r="O27" s="114">
        <f>'MASTER_ ALL areas - No.seedling'!N27</f>
        <v>93</v>
      </c>
      <c r="P27" s="80">
        <f>'MASTER_ ALL areas - No.seedling'!O27</f>
        <v>0.1111111111111111</v>
      </c>
      <c r="Q27" s="81">
        <f>'MASTER_ ALL areas - No.seedling'!P27</f>
        <v>0.73809523809523814</v>
      </c>
      <c r="R27" s="462"/>
      <c r="S27" s="617">
        <f>'MASTER_ ALL areas - No.seedling'!R27</f>
        <v>920</v>
      </c>
      <c r="T27" s="76">
        <f>'MASTER_ ALL areas - No.seedling'!S27</f>
        <v>0</v>
      </c>
      <c r="U27" s="77">
        <f t="shared" si="90"/>
        <v>0</v>
      </c>
      <c r="V27" s="82">
        <f>'MASTER_ ALL areas - No.seedling'!U27</f>
        <v>23</v>
      </c>
      <c r="W27" s="80">
        <f t="shared" si="91"/>
        <v>0.5</v>
      </c>
      <c r="X27" s="619">
        <f>'MASTER_ ALL areas - No.seedling'!W27</f>
        <v>260</v>
      </c>
      <c r="Y27" s="82">
        <f>'MASTER_ ALL areas - No.seedling'!X27</f>
        <v>7</v>
      </c>
      <c r="Z27" s="77">
        <f t="shared" si="92"/>
        <v>0.53846153846153844</v>
      </c>
      <c r="AA27" s="82">
        <f>'MASTER_ ALL areas - No.seedling'!Z27</f>
        <v>13</v>
      </c>
      <c r="AB27" s="80">
        <f t="shared" si="93"/>
        <v>1</v>
      </c>
      <c r="AC27" s="76">
        <f>'MASTER_ ALL areas - No.seedling'!AB27</f>
        <v>1140</v>
      </c>
      <c r="AD27" s="76">
        <f>'MASTER_ ALL areas - No.seedling'!AC27</f>
        <v>7</v>
      </c>
      <c r="AE27" s="77">
        <f t="shared" si="94"/>
        <v>0.12280701754385964</v>
      </c>
      <c r="AF27" s="82">
        <f>'MASTER_ ALL areas - No.seedling'!AE27</f>
        <v>48</v>
      </c>
      <c r="AG27" s="80">
        <f t="shared" si="95"/>
        <v>0.84210526315789469</v>
      </c>
      <c r="AH27" s="76">
        <f>'MASTER_ ALL areas - No.seedling'!AG27</f>
        <v>200</v>
      </c>
      <c r="AI27" s="76">
        <f>'MASTER_ ALL areas - No.seedling'!AH27</f>
        <v>0</v>
      </c>
      <c r="AJ27" s="77">
        <f t="shared" si="96"/>
        <v>0</v>
      </c>
      <c r="AK27" s="82">
        <f>'MASTER_ ALL areas - No.seedling'!AJ27</f>
        <v>9</v>
      </c>
      <c r="AL27" s="81">
        <f t="shared" si="97"/>
        <v>0.9</v>
      </c>
      <c r="AM27" s="462"/>
      <c r="AN27" s="617">
        <f>'MASTER_ ALL areas - No.seedling'!AM27</f>
        <v>2000</v>
      </c>
      <c r="AO27" s="76">
        <f>'MASTER_ ALL areas - No.seedling'!AN27</f>
        <v>14</v>
      </c>
      <c r="AP27" s="77">
        <f t="shared" si="98"/>
        <v>0.14000000000000001</v>
      </c>
      <c r="AQ27" s="82">
        <f>'MASTER_ ALL areas - No.seedling'!AP27</f>
        <v>90</v>
      </c>
      <c r="AR27" s="77">
        <f t="shared" si="99"/>
        <v>0.9</v>
      </c>
      <c r="AS27" s="82">
        <f>'MASTER_ ALL areas - No.seedling'!AR27</f>
        <v>520</v>
      </c>
      <c r="AT27" s="76">
        <f>'MASTER_ ALL areas - No.seedling'!AS27</f>
        <v>0</v>
      </c>
      <c r="AU27" s="77">
        <f t="shared" si="100"/>
        <v>0</v>
      </c>
      <c r="AV27" s="82">
        <f>'MASTER_ ALL areas - No.seedling'!AU27</f>
        <v>3</v>
      </c>
      <c r="AW27" s="77">
        <f t="shared" si="101"/>
        <v>0.11538461538461539</v>
      </c>
      <c r="AX27" s="71">
        <f>'MASTER_ ALL areas - No.seedling'!AW27</f>
        <v>0</v>
      </c>
      <c r="AY27" s="82">
        <f>'MASTER_ ALL areas - No.seedling'!AX27</f>
        <v>0</v>
      </c>
      <c r="AZ27" s="77">
        <f t="shared" si="102"/>
        <v>0</v>
      </c>
      <c r="BA27" s="82">
        <f>'MASTER_ ALL areas - No.seedling'!AZ27</f>
        <v>0</v>
      </c>
      <c r="BB27" s="77">
        <f t="shared" si="103"/>
        <v>0</v>
      </c>
      <c r="BC27" s="82">
        <f>'MASTER_ ALL areas - No.seedling'!BB27</f>
        <v>0</v>
      </c>
      <c r="BD27" s="76">
        <f>'MASTER_ ALL areas - No.seedling'!BC27</f>
        <v>0</v>
      </c>
      <c r="BE27" s="77">
        <f t="shared" si="104"/>
        <v>0</v>
      </c>
      <c r="BF27" s="82">
        <f>'MASTER_ ALL areas - No.seedling'!BE27</f>
        <v>0</v>
      </c>
      <c r="BG27" s="77">
        <f t="shared" si="105"/>
        <v>0</v>
      </c>
      <c r="BH27" s="82">
        <f>'MASTER_ ALL areas - No.seedling'!BG27</f>
        <v>0</v>
      </c>
      <c r="BI27" s="76">
        <f>'MASTER_ ALL areas - No.seedling'!BH27</f>
        <v>0</v>
      </c>
      <c r="BJ27" s="77">
        <f t="shared" si="106"/>
        <v>0</v>
      </c>
      <c r="BK27" s="82">
        <f>'MASTER_ ALL areas - No.seedling'!BJ27</f>
        <v>0</v>
      </c>
      <c r="BL27" s="77">
        <f t="shared" si="107"/>
        <v>0</v>
      </c>
      <c r="BM27" s="82">
        <f>'MASTER_ ALL areas - No.seedling'!BL27</f>
        <v>0</v>
      </c>
      <c r="BN27" s="76">
        <f>'MASTER_ ALL areas - No.seedling'!BM27</f>
        <v>0</v>
      </c>
      <c r="BO27" s="77">
        <f t="shared" si="108"/>
        <v>0</v>
      </c>
      <c r="BP27" s="82">
        <f>'MASTER_ ALL areas - No.seedling'!BO27</f>
        <v>0</v>
      </c>
      <c r="BQ27" s="77">
        <f t="shared" si="109"/>
        <v>0</v>
      </c>
      <c r="BR27" s="82">
        <f>'MASTER_ ALL areas - No.seedling'!BQ27</f>
        <v>0</v>
      </c>
      <c r="BS27" s="76">
        <f>'MASTER_ ALL areas - No.seedling'!BR27</f>
        <v>0</v>
      </c>
      <c r="BT27" s="77">
        <f t="shared" si="110"/>
        <v>0</v>
      </c>
      <c r="BU27" s="82">
        <f>'MASTER_ ALL areas - No.seedling'!BT27</f>
        <v>0</v>
      </c>
      <c r="BV27" s="77">
        <f t="shared" si="111"/>
        <v>0</v>
      </c>
      <c r="BW27" s="82">
        <f>'MASTER_ ALL areas - No.seedling'!BV27</f>
        <v>0</v>
      </c>
      <c r="BX27" s="76">
        <f>'MASTER_ ALL areas - No.seedling'!BW27</f>
        <v>0</v>
      </c>
      <c r="BY27" s="77">
        <f t="shared" si="112"/>
        <v>0</v>
      </c>
      <c r="BZ27" s="82">
        <f>'MASTER_ ALL areas - No.seedling'!BY27</f>
        <v>0</v>
      </c>
      <c r="CA27" s="81">
        <f t="shared" si="113"/>
        <v>0</v>
      </c>
      <c r="CB27" s="429"/>
      <c r="CC27" s="75">
        <f>'MASTER_ ALL areas - No.seedling'!CB27</f>
        <v>400</v>
      </c>
      <c r="CD27" s="76">
        <f>'MASTER_ ALL areas - No.seedling'!CC27</f>
        <v>0</v>
      </c>
      <c r="CE27" s="80">
        <f t="shared" si="114"/>
        <v>0</v>
      </c>
      <c r="CF27" s="76">
        <f>'MASTER_ ALL areas - No.seedling'!CE27</f>
        <v>20</v>
      </c>
      <c r="CG27" s="81">
        <f t="shared" si="115"/>
        <v>1</v>
      </c>
      <c r="CH27" s="75">
        <f>'MASTER_ ALL areas - No.seedling'!CG27</f>
        <v>260</v>
      </c>
      <c r="CI27" s="76">
        <f>'MASTER_ ALL areas - No.seedling'!CH27</f>
        <v>7</v>
      </c>
      <c r="CJ27" s="80">
        <f t="shared" si="116"/>
        <v>0.53846153846153844</v>
      </c>
      <c r="CK27" s="76">
        <f>'MASTER_ ALL areas - No.seedling'!CJ27</f>
        <v>13</v>
      </c>
      <c r="CL27" s="81">
        <f t="shared" si="117"/>
        <v>1</v>
      </c>
      <c r="CM27" s="75">
        <f>'MASTER_ ALL areas - No.seedling'!CL27</f>
        <v>1140</v>
      </c>
      <c r="CN27" s="76">
        <f>'MASTER_ ALL areas - No.seedling'!CM27</f>
        <v>7</v>
      </c>
      <c r="CO27" s="80">
        <f t="shared" si="118"/>
        <v>0.12280701754385964</v>
      </c>
      <c r="CP27" s="76">
        <f>'MASTER_ ALL areas - No.seedling'!CO27</f>
        <v>48</v>
      </c>
      <c r="CQ27" s="81">
        <f t="shared" si="119"/>
        <v>0.84210526315789469</v>
      </c>
      <c r="CR27" s="75">
        <f>'MASTER_ ALL areas - No.seedling'!CQ27</f>
        <v>200</v>
      </c>
      <c r="CS27" s="76">
        <f>'MASTER_ ALL areas - No.seedling'!CR27</f>
        <v>0</v>
      </c>
      <c r="CT27" s="80">
        <f t="shared" si="120"/>
        <v>0</v>
      </c>
      <c r="CU27" s="76">
        <f>'MASTER_ ALL areas - No.seedling'!CT27</f>
        <v>9</v>
      </c>
      <c r="CV27" s="81">
        <f t="shared" si="121"/>
        <v>0.9</v>
      </c>
      <c r="CW27" s="75">
        <f>'MASTER_ ALL areas - No.seedling'!CV27</f>
        <v>520</v>
      </c>
      <c r="CX27" s="76">
        <f>'MASTER_ ALL areas - No.seedling'!CW27</f>
        <v>0</v>
      </c>
      <c r="CY27" s="80">
        <f t="shared" si="122"/>
        <v>0</v>
      </c>
      <c r="CZ27" s="76">
        <f>'MASTER_ ALL areas - No.seedling'!CY27</f>
        <v>3</v>
      </c>
      <c r="DA27" s="81">
        <f t="shared" si="123"/>
        <v>0.11538461538461539</v>
      </c>
      <c r="DB27" s="113">
        <f>'MASTER_ ALL areas - No.seedling'!DA27</f>
        <v>0</v>
      </c>
      <c r="DC27" s="76">
        <f>'MASTER_ ALL areas - No.seedling'!DB27</f>
        <v>0</v>
      </c>
      <c r="DD27" s="80">
        <f t="shared" si="124"/>
        <v>0</v>
      </c>
      <c r="DE27" s="76">
        <f>'MASTER_ ALL areas - No.seedling'!DD27</f>
        <v>0</v>
      </c>
      <c r="DF27" s="81">
        <f t="shared" si="125"/>
        <v>0</v>
      </c>
      <c r="DG27" s="113">
        <f>'MASTER_ ALL areas - No.seedling'!DF27</f>
        <v>0</v>
      </c>
      <c r="DH27" s="76">
        <f>'MASTER_ ALL areas - No.seedling'!DG27</f>
        <v>0</v>
      </c>
      <c r="DI27" s="80">
        <f t="shared" si="126"/>
        <v>0</v>
      </c>
      <c r="DJ27" s="76">
        <f>'MASTER_ ALL areas - No.seedling'!DI27</f>
        <v>0</v>
      </c>
      <c r="DK27" s="81">
        <f t="shared" si="127"/>
        <v>0</v>
      </c>
      <c r="DL27" s="113">
        <f>'MASTER_ ALL areas - No.seedling'!DK27</f>
        <v>0</v>
      </c>
      <c r="DM27" s="76">
        <f>'MASTER_ ALL areas - No.seedling'!DL27</f>
        <v>0</v>
      </c>
      <c r="DN27" s="80">
        <f t="shared" si="128"/>
        <v>0</v>
      </c>
      <c r="DO27" s="76">
        <f>'MASTER_ ALL areas - No.seedling'!DN27</f>
        <v>0</v>
      </c>
      <c r="DP27" s="81">
        <f t="shared" si="129"/>
        <v>0</v>
      </c>
      <c r="DQ27" s="113">
        <f>'MASTER_ ALL areas - No.seedling'!DP27</f>
        <v>0</v>
      </c>
      <c r="DR27" s="76">
        <f>'MASTER_ ALL areas - No.seedling'!DQ27</f>
        <v>0</v>
      </c>
      <c r="DS27" s="80">
        <f t="shared" si="130"/>
        <v>0</v>
      </c>
      <c r="DT27" s="76">
        <f>'MASTER_ ALL areas - No.seedling'!DS27</f>
        <v>0</v>
      </c>
      <c r="DU27" s="81">
        <f t="shared" si="131"/>
        <v>0</v>
      </c>
      <c r="DV27" s="113">
        <f>'MASTER_ ALL areas - No.seedling'!DU27</f>
        <v>0</v>
      </c>
      <c r="DW27" s="76">
        <f>'MASTER_ ALL areas - No.seedling'!DV27</f>
        <v>0</v>
      </c>
      <c r="DX27" s="80">
        <f t="shared" si="132"/>
        <v>0</v>
      </c>
      <c r="DY27" s="76">
        <f>'MASTER_ ALL areas - No.seedling'!DX27</f>
        <v>0</v>
      </c>
      <c r="DZ27" s="81">
        <f t="shared" si="133"/>
        <v>0</v>
      </c>
      <c r="EA27" s="113">
        <f>'MASTER_ ALL areas - No.seedling'!DZ27</f>
        <v>0</v>
      </c>
      <c r="EB27" s="76">
        <f>'MASTER_ ALL areas - No.seedling'!EA27</f>
        <v>0</v>
      </c>
      <c r="EC27" s="80">
        <f t="shared" si="134"/>
        <v>0</v>
      </c>
      <c r="ED27" s="76">
        <f>'MASTER_ ALL areas - No.seedling'!EC27</f>
        <v>0</v>
      </c>
      <c r="EE27" s="81">
        <f t="shared" si="135"/>
        <v>0</v>
      </c>
      <c r="EF27" s="113">
        <f>'MASTER_ ALL areas - No.seedling'!EE27</f>
        <v>0</v>
      </c>
      <c r="EG27" s="76">
        <f>'MASTER_ ALL areas - No.seedling'!EF27</f>
        <v>0</v>
      </c>
      <c r="EH27" s="80">
        <f t="shared" si="136"/>
        <v>0</v>
      </c>
      <c r="EI27" s="76">
        <f>'MASTER_ ALL areas - No.seedling'!EH27</f>
        <v>0</v>
      </c>
      <c r="EJ27" s="81">
        <f t="shared" si="137"/>
        <v>0</v>
      </c>
      <c r="EK27" s="113">
        <f>'MASTER_ ALL areas - No.seedling'!EJ27</f>
        <v>0</v>
      </c>
      <c r="EL27" s="76">
        <f>'MASTER_ ALL areas - No.seedling'!EK27</f>
        <v>0</v>
      </c>
      <c r="EM27" s="80">
        <f t="shared" si="138"/>
        <v>0</v>
      </c>
      <c r="EN27" s="76">
        <f>'MASTER_ ALL areas - No.seedling'!EM27</f>
        <v>0</v>
      </c>
      <c r="EO27" s="81">
        <f t="shared" si="139"/>
        <v>0</v>
      </c>
      <c r="EP27" s="113">
        <f>'MASTER_ ALL areas - No.seedling'!EO27</f>
        <v>0</v>
      </c>
      <c r="EQ27" s="76">
        <f>'MASTER_ ALL areas - No.seedling'!EP27</f>
        <v>0</v>
      </c>
      <c r="ER27" s="80">
        <f t="shared" si="140"/>
        <v>0</v>
      </c>
      <c r="ES27" s="76">
        <f>'MASTER_ ALL areas - No.seedling'!ER27</f>
        <v>0</v>
      </c>
      <c r="ET27" s="81">
        <f t="shared" si="141"/>
        <v>0</v>
      </c>
      <c r="EU27" s="113">
        <f>'MASTER_ ALL areas - No.seedling'!ET27</f>
        <v>0</v>
      </c>
      <c r="EV27" s="76">
        <f>'MASTER_ ALL areas - No.seedling'!EU27</f>
        <v>0</v>
      </c>
      <c r="EW27" s="80">
        <f t="shared" si="142"/>
        <v>0</v>
      </c>
      <c r="EX27" s="76">
        <f>'MASTER_ ALL areas - No.seedling'!EW27</f>
        <v>0</v>
      </c>
      <c r="EY27" s="81">
        <f t="shared" si="143"/>
        <v>0</v>
      </c>
      <c r="EZ27" s="113">
        <f>'MASTER_ ALL areas - No.seedling'!EY27</f>
        <v>0</v>
      </c>
      <c r="FA27" s="76">
        <f>'MASTER_ ALL areas - No.seedling'!EZ27</f>
        <v>0</v>
      </c>
      <c r="FB27" s="80">
        <f t="shared" si="144"/>
        <v>0</v>
      </c>
      <c r="FC27" s="76">
        <f>'MASTER_ ALL areas - No.seedling'!FB27</f>
        <v>0</v>
      </c>
      <c r="FD27" s="81">
        <f t="shared" si="145"/>
        <v>0</v>
      </c>
      <c r="FE27" s="113">
        <f>'MASTER_ ALL areas - No.seedling'!FD27</f>
        <v>0</v>
      </c>
      <c r="FF27" s="76">
        <f>'MASTER_ ALL areas - No.seedling'!FE27</f>
        <v>0</v>
      </c>
      <c r="FG27" s="80">
        <f t="shared" si="146"/>
        <v>0</v>
      </c>
      <c r="FH27" s="76">
        <f>'MASTER_ ALL areas - No.seedling'!FG27</f>
        <v>0</v>
      </c>
      <c r="FI27" s="81">
        <f t="shared" si="147"/>
        <v>0</v>
      </c>
      <c r="FJ27" s="113">
        <f>'MASTER_ ALL areas - No.seedling'!FI27</f>
        <v>0</v>
      </c>
      <c r="FK27" s="76">
        <f>'MASTER_ ALL areas - No.seedling'!FJ27</f>
        <v>0</v>
      </c>
      <c r="FL27" s="80">
        <f t="shared" si="148"/>
        <v>0</v>
      </c>
      <c r="FM27" s="76">
        <f>'MASTER_ ALL areas - No.seedling'!FL27</f>
        <v>0</v>
      </c>
      <c r="FN27" s="81">
        <f t="shared" si="149"/>
        <v>0</v>
      </c>
      <c r="FO27" s="113">
        <f>'MASTER_ ALL areas - No.seedling'!FN27</f>
        <v>0</v>
      </c>
      <c r="FP27" s="76">
        <f>'MASTER_ ALL areas - No.seedling'!FO27</f>
        <v>0</v>
      </c>
      <c r="FQ27" s="80">
        <f t="shared" si="150"/>
        <v>0</v>
      </c>
      <c r="FR27" s="76">
        <f>'MASTER_ ALL areas - No.seedling'!FQ27</f>
        <v>0</v>
      </c>
      <c r="FS27" s="81">
        <f t="shared" si="151"/>
        <v>0</v>
      </c>
      <c r="FT27" s="113">
        <f>'MASTER_ ALL areas - No.seedling'!FS27</f>
        <v>0</v>
      </c>
      <c r="FU27" s="76">
        <f>'MASTER_ ALL areas - No.seedling'!FT27</f>
        <v>0</v>
      </c>
      <c r="FV27" s="80">
        <f t="shared" si="152"/>
        <v>0</v>
      </c>
      <c r="FW27" s="76">
        <f>'MASTER_ ALL areas - No.seedling'!FV27</f>
        <v>0</v>
      </c>
      <c r="FX27" s="81">
        <f t="shared" si="153"/>
        <v>0</v>
      </c>
      <c r="FY27" s="113">
        <f>'MASTER_ ALL areas - No.seedling'!FX27</f>
        <v>0</v>
      </c>
      <c r="FZ27" s="76">
        <f>'MASTER_ ALL areas - No.seedling'!FY27</f>
        <v>0</v>
      </c>
      <c r="GA27" s="80">
        <f t="shared" si="154"/>
        <v>0</v>
      </c>
      <c r="GB27" s="76">
        <f>'MASTER_ ALL areas - No.seedling'!GA27</f>
        <v>0</v>
      </c>
      <c r="GC27" s="81">
        <f t="shared" si="155"/>
        <v>0</v>
      </c>
      <c r="GD27" s="113">
        <f>'MASTER_ ALL areas - No.seedling'!GC27</f>
        <v>0</v>
      </c>
      <c r="GE27" s="76">
        <f>'MASTER_ ALL areas - No.seedling'!GD27</f>
        <v>0</v>
      </c>
      <c r="GF27" s="80">
        <f t="shared" si="156"/>
        <v>0</v>
      </c>
      <c r="GG27" s="76">
        <f>'MASTER_ ALL areas - No.seedling'!GF27</f>
        <v>0</v>
      </c>
      <c r="GH27" s="81">
        <f t="shared" si="157"/>
        <v>0</v>
      </c>
      <c r="GI27" s="113">
        <f>'MASTER_ ALL areas - No.seedling'!GH27</f>
        <v>0</v>
      </c>
      <c r="GJ27" s="76">
        <f>'MASTER_ ALL areas - No.seedling'!GI27</f>
        <v>0</v>
      </c>
      <c r="GK27" s="80">
        <f t="shared" si="158"/>
        <v>0</v>
      </c>
      <c r="GL27" s="76">
        <f>'MASTER_ ALL areas - No.seedling'!GK27</f>
        <v>0</v>
      </c>
      <c r="GM27" s="81">
        <f t="shared" si="159"/>
        <v>0</v>
      </c>
      <c r="GN27" s="113">
        <f>'MASTER_ ALL areas - No.seedling'!GM27</f>
        <v>0</v>
      </c>
      <c r="GO27" s="76">
        <f>'MASTER_ ALL areas - No.seedling'!GN27</f>
        <v>0</v>
      </c>
      <c r="GP27" s="80">
        <f t="shared" si="160"/>
        <v>0</v>
      </c>
      <c r="GQ27" s="76">
        <f>'MASTER_ ALL areas - No.seedling'!GP27</f>
        <v>0</v>
      </c>
      <c r="GR27" s="81">
        <f t="shared" si="161"/>
        <v>0</v>
      </c>
      <c r="GS27" s="113">
        <f>'MASTER_ ALL areas - No.seedling'!GR27</f>
        <v>0</v>
      </c>
      <c r="GT27" s="76">
        <f>'MASTER_ ALL areas - No.seedling'!GS27</f>
        <v>0</v>
      </c>
      <c r="GU27" s="80">
        <f t="shared" si="162"/>
        <v>0</v>
      </c>
      <c r="GV27" s="76">
        <f>'MASTER_ ALL areas - No.seedling'!GU27</f>
        <v>0</v>
      </c>
      <c r="GW27" s="81">
        <f t="shared" si="163"/>
        <v>0</v>
      </c>
      <c r="GX27" s="113">
        <f>'MASTER_ ALL areas - No.seedling'!GW27</f>
        <v>0</v>
      </c>
      <c r="GY27" s="76">
        <f>'MASTER_ ALL areas - No.seedling'!GX27</f>
        <v>0</v>
      </c>
      <c r="GZ27" s="80">
        <f t="shared" si="164"/>
        <v>0</v>
      </c>
      <c r="HA27" s="76">
        <f>'MASTER_ ALL areas - No.seedling'!GZ27</f>
        <v>0</v>
      </c>
      <c r="HB27" s="81">
        <f t="shared" si="165"/>
        <v>0</v>
      </c>
      <c r="HC27" s="113">
        <f>'MASTER_ ALL areas - No.seedling'!HB27</f>
        <v>0</v>
      </c>
      <c r="HD27" s="76">
        <f>'MASTER_ ALL areas - No.seedling'!HC27</f>
        <v>0</v>
      </c>
      <c r="HE27" s="80">
        <f t="shared" si="166"/>
        <v>0</v>
      </c>
      <c r="HF27" s="76">
        <f>'MASTER_ ALL areas - No.seedling'!HE27</f>
        <v>0</v>
      </c>
      <c r="HG27" s="81">
        <f t="shared" si="167"/>
        <v>0</v>
      </c>
      <c r="HH27" s="113">
        <f>'MASTER_ ALL areas - No.seedling'!HG27</f>
        <v>0</v>
      </c>
      <c r="HI27" s="76">
        <f>'MASTER_ ALL areas - No.seedling'!HH27</f>
        <v>0</v>
      </c>
      <c r="HJ27" s="80">
        <f t="shared" si="168"/>
        <v>0</v>
      </c>
      <c r="HK27" s="76">
        <f>'MASTER_ ALL areas - No.seedling'!HJ27</f>
        <v>0</v>
      </c>
      <c r="HL27" s="81">
        <f t="shared" si="169"/>
        <v>0</v>
      </c>
      <c r="HM27" s="113">
        <f>'MASTER_ ALL areas - No.seedling'!HL27</f>
        <v>0</v>
      </c>
      <c r="HN27" s="76">
        <f>'MASTER_ ALL areas - No.seedling'!HM27</f>
        <v>0</v>
      </c>
      <c r="HO27" s="80">
        <f t="shared" si="170"/>
        <v>0</v>
      </c>
      <c r="HP27" s="76">
        <f>'MASTER_ ALL areas - No.seedling'!HO27</f>
        <v>0</v>
      </c>
      <c r="HQ27" s="81">
        <f t="shared" si="171"/>
        <v>0</v>
      </c>
      <c r="HR27" s="113">
        <f>'MASTER_ ALL areas - No.seedling'!HQ27</f>
        <v>0</v>
      </c>
      <c r="HS27" s="76">
        <f>'MASTER_ ALL areas - No.seedling'!HR27</f>
        <v>0</v>
      </c>
      <c r="HT27" s="80">
        <f t="shared" si="172"/>
        <v>0</v>
      </c>
      <c r="HU27" s="76">
        <f>'MASTER_ ALL areas - No.seedling'!HT27</f>
        <v>0</v>
      </c>
      <c r="HV27" s="81">
        <f t="shared" si="173"/>
        <v>0</v>
      </c>
      <c r="HW27" s="113">
        <f>'MASTER_ ALL areas - No.seedling'!HV27</f>
        <v>0</v>
      </c>
      <c r="HX27" s="76">
        <f>'MASTER_ ALL areas - No.seedling'!HW27</f>
        <v>0</v>
      </c>
      <c r="HY27" s="80">
        <f t="shared" si="174"/>
        <v>0</v>
      </c>
      <c r="HZ27" s="76">
        <f>'MASTER_ ALL areas - No.seedling'!HY27</f>
        <v>0</v>
      </c>
      <c r="IA27" s="81">
        <f t="shared" si="175"/>
        <v>0</v>
      </c>
      <c r="IB27" s="113">
        <f>'MASTER_ ALL areas - No.seedling'!IA27</f>
        <v>0</v>
      </c>
      <c r="IC27" s="76">
        <f>'MASTER_ ALL areas - No.seedling'!IB27</f>
        <v>0</v>
      </c>
      <c r="ID27" s="80">
        <f t="shared" si="176"/>
        <v>0</v>
      </c>
      <c r="IE27" s="76">
        <f>'MASTER_ ALL areas - No.seedling'!ID27</f>
        <v>0</v>
      </c>
      <c r="IF27" s="85">
        <f t="shared" si="177"/>
        <v>0</v>
      </c>
      <c r="IG27" s="86" t="s">
        <v>159</v>
      </c>
      <c r="IH27" s="87"/>
    </row>
    <row r="28" spans="2:242" ht="33" customHeight="1" x14ac:dyDescent="0.25">
      <c r="B28" s="420">
        <v>24</v>
      </c>
      <c r="C28" s="421" t="s">
        <v>160</v>
      </c>
      <c r="D28" s="422">
        <v>214486</v>
      </c>
      <c r="E28" s="423">
        <v>931476</v>
      </c>
      <c r="F28" s="424" t="s">
        <v>89</v>
      </c>
      <c r="G28" s="88" t="s">
        <v>161</v>
      </c>
      <c r="H28" s="459" t="str">
        <f>'MASTER_ ALL areas - No.seedling'!G28</f>
        <v>2(1)</v>
      </c>
      <c r="I28" s="70">
        <f>'MASTER_ ALL areas - No.seedling'!H28</f>
        <v>0.01</v>
      </c>
      <c r="J28" s="71">
        <f>'MASTER_ ALL areas - No.seedling'!I28</f>
        <v>57.4</v>
      </c>
      <c r="K28" s="72">
        <f>'MASTER_ ALL areas - No.seedling'!J28</f>
        <v>95</v>
      </c>
      <c r="L28" s="73">
        <f t="shared" si="89"/>
        <v>1900</v>
      </c>
      <c r="M28" s="74">
        <f>'MASTER_ ALL areas - No.seedling'!L28</f>
        <v>1900</v>
      </c>
      <c r="N28" s="113">
        <f>'MASTER_ ALL areas - No.seedling'!M28</f>
        <v>12</v>
      </c>
      <c r="O28" s="114">
        <f>'MASTER_ ALL areas - No.seedling'!N28</f>
        <v>76</v>
      </c>
      <c r="P28" s="80">
        <f>'MASTER_ ALL areas - No.seedling'!O28</f>
        <v>0.12631578947368421</v>
      </c>
      <c r="Q28" s="81">
        <f>'MASTER_ ALL areas - No.seedling'!P28</f>
        <v>0.8</v>
      </c>
      <c r="R28" s="462"/>
      <c r="S28" s="617">
        <f>'MASTER_ ALL areas - No.seedling'!R28</f>
        <v>940</v>
      </c>
      <c r="T28" s="76">
        <f>'MASTER_ ALL areas - No.seedling'!S28</f>
        <v>3</v>
      </c>
      <c r="U28" s="77">
        <f t="shared" si="90"/>
        <v>6.3829787234042548E-2</v>
      </c>
      <c r="V28" s="82">
        <f>'MASTER_ ALL areas - No.seedling'!U28</f>
        <v>32</v>
      </c>
      <c r="W28" s="80">
        <f t="shared" si="91"/>
        <v>0.68085106382978722</v>
      </c>
      <c r="X28" s="619">
        <f>'MASTER_ ALL areas - No.seedling'!W28</f>
        <v>960</v>
      </c>
      <c r="Y28" s="82">
        <f>'MASTER_ ALL areas - No.seedling'!X28</f>
        <v>9</v>
      </c>
      <c r="Z28" s="77">
        <f t="shared" si="92"/>
        <v>0.1875</v>
      </c>
      <c r="AA28" s="82">
        <f>'MASTER_ ALL areas - No.seedling'!Z28</f>
        <v>44</v>
      </c>
      <c r="AB28" s="80">
        <f t="shared" si="93"/>
        <v>0.91666666666666663</v>
      </c>
      <c r="AC28" s="76">
        <f>'MASTER_ ALL areas - No.seedling'!AB28</f>
        <v>0</v>
      </c>
      <c r="AD28" s="76">
        <f>'MASTER_ ALL areas - No.seedling'!AC28</f>
        <v>0</v>
      </c>
      <c r="AE28" s="77">
        <f t="shared" si="94"/>
        <v>0</v>
      </c>
      <c r="AF28" s="82">
        <f>'MASTER_ ALL areas - No.seedling'!AE28</f>
        <v>0</v>
      </c>
      <c r="AG28" s="80">
        <f t="shared" si="95"/>
        <v>0</v>
      </c>
      <c r="AH28" s="76">
        <f>'MASTER_ ALL areas - No.seedling'!AG28</f>
        <v>0</v>
      </c>
      <c r="AI28" s="76">
        <f>'MASTER_ ALL areas - No.seedling'!AH28</f>
        <v>0</v>
      </c>
      <c r="AJ28" s="77">
        <f t="shared" si="96"/>
        <v>0</v>
      </c>
      <c r="AK28" s="82">
        <f>'MASTER_ ALL areas - No.seedling'!AJ28</f>
        <v>0</v>
      </c>
      <c r="AL28" s="81">
        <f t="shared" si="97"/>
        <v>0</v>
      </c>
      <c r="AM28" s="462"/>
      <c r="AN28" s="617">
        <f>'MASTER_ ALL areas - No.seedling'!AM28</f>
        <v>1320</v>
      </c>
      <c r="AO28" s="76">
        <f>'MASTER_ ALL areas - No.seedling'!AN28</f>
        <v>10</v>
      </c>
      <c r="AP28" s="77">
        <f t="shared" si="98"/>
        <v>0.15151515151515152</v>
      </c>
      <c r="AQ28" s="82">
        <f>'MASTER_ ALL areas - No.seedling'!AP28</f>
        <v>57</v>
      </c>
      <c r="AR28" s="77">
        <f t="shared" si="99"/>
        <v>0.86363636363636365</v>
      </c>
      <c r="AS28" s="82">
        <f>'MASTER_ ALL areas - No.seedling'!AR28</f>
        <v>500</v>
      </c>
      <c r="AT28" s="76">
        <f>'MASTER_ ALL areas - No.seedling'!AS28</f>
        <v>0</v>
      </c>
      <c r="AU28" s="77">
        <f t="shared" si="100"/>
        <v>0</v>
      </c>
      <c r="AV28" s="82">
        <f>'MASTER_ ALL areas - No.seedling'!AU28</f>
        <v>15</v>
      </c>
      <c r="AW28" s="77">
        <f t="shared" si="101"/>
        <v>0.6</v>
      </c>
      <c r="AX28" s="71">
        <f>'MASTER_ ALL areas - No.seedling'!AW28</f>
        <v>0</v>
      </c>
      <c r="AY28" s="82">
        <f>'MASTER_ ALL areas - No.seedling'!AX28</f>
        <v>0</v>
      </c>
      <c r="AZ28" s="77">
        <f t="shared" si="102"/>
        <v>0</v>
      </c>
      <c r="BA28" s="82">
        <f>'MASTER_ ALL areas - No.seedling'!AZ28</f>
        <v>0</v>
      </c>
      <c r="BB28" s="77">
        <f t="shared" si="103"/>
        <v>0</v>
      </c>
      <c r="BC28" s="82">
        <f>'MASTER_ ALL areas - No.seedling'!BB28</f>
        <v>0</v>
      </c>
      <c r="BD28" s="76">
        <f>'MASTER_ ALL areas - No.seedling'!BC28</f>
        <v>0</v>
      </c>
      <c r="BE28" s="77">
        <f t="shared" si="104"/>
        <v>0</v>
      </c>
      <c r="BF28" s="82">
        <f>'MASTER_ ALL areas - No.seedling'!BE28</f>
        <v>0</v>
      </c>
      <c r="BG28" s="77">
        <f t="shared" si="105"/>
        <v>0</v>
      </c>
      <c r="BH28" s="82">
        <f>'MASTER_ ALL areas - No.seedling'!BG28</f>
        <v>80</v>
      </c>
      <c r="BI28" s="76">
        <f>'MASTER_ ALL areas - No.seedling'!BH28</f>
        <v>2</v>
      </c>
      <c r="BJ28" s="77">
        <f t="shared" si="106"/>
        <v>0.5</v>
      </c>
      <c r="BK28" s="82">
        <f>'MASTER_ ALL areas - No.seedling'!BJ28</f>
        <v>4</v>
      </c>
      <c r="BL28" s="77">
        <f t="shared" si="107"/>
        <v>1</v>
      </c>
      <c r="BM28" s="82">
        <f>'MASTER_ ALL areas - No.seedling'!BL28</f>
        <v>0</v>
      </c>
      <c r="BN28" s="76">
        <f>'MASTER_ ALL areas - No.seedling'!BM28</f>
        <v>0</v>
      </c>
      <c r="BO28" s="77">
        <f t="shared" si="108"/>
        <v>0</v>
      </c>
      <c r="BP28" s="82">
        <f>'MASTER_ ALL areas - No.seedling'!BO28</f>
        <v>0</v>
      </c>
      <c r="BQ28" s="77">
        <f t="shared" si="109"/>
        <v>0</v>
      </c>
      <c r="BR28" s="82">
        <f>'MASTER_ ALL areas - No.seedling'!BQ28</f>
        <v>0</v>
      </c>
      <c r="BS28" s="76">
        <f>'MASTER_ ALL areas - No.seedling'!BR28</f>
        <v>0</v>
      </c>
      <c r="BT28" s="77">
        <f t="shared" si="110"/>
        <v>0</v>
      </c>
      <c r="BU28" s="82">
        <f>'MASTER_ ALL areas - No.seedling'!BT28</f>
        <v>0</v>
      </c>
      <c r="BV28" s="77">
        <f t="shared" si="111"/>
        <v>0</v>
      </c>
      <c r="BW28" s="82">
        <f>'MASTER_ ALL areas - No.seedling'!BV28</f>
        <v>0</v>
      </c>
      <c r="BX28" s="76">
        <f>'MASTER_ ALL areas - No.seedling'!BW28</f>
        <v>0</v>
      </c>
      <c r="BY28" s="77">
        <f t="shared" si="112"/>
        <v>0</v>
      </c>
      <c r="BZ28" s="82">
        <f>'MASTER_ ALL areas - No.seedling'!BY28</f>
        <v>0</v>
      </c>
      <c r="CA28" s="81">
        <f t="shared" si="113"/>
        <v>0</v>
      </c>
      <c r="CB28" s="429"/>
      <c r="CC28" s="75">
        <f>'MASTER_ ALL areas - No.seedling'!CB28</f>
        <v>480</v>
      </c>
      <c r="CD28" s="76">
        <f>'MASTER_ ALL areas - No.seedling'!CC28</f>
        <v>1</v>
      </c>
      <c r="CE28" s="80">
        <f t="shared" si="114"/>
        <v>4.1666666666666664E-2</v>
      </c>
      <c r="CF28" s="76">
        <f>'MASTER_ ALL areas - No.seedling'!CE28</f>
        <v>18</v>
      </c>
      <c r="CG28" s="81">
        <f t="shared" si="115"/>
        <v>0.75</v>
      </c>
      <c r="CH28" s="75">
        <f>'MASTER_ ALL areas - No.seedling'!CG28</f>
        <v>840</v>
      </c>
      <c r="CI28" s="76">
        <f>'MASTER_ ALL areas - No.seedling'!CH28</f>
        <v>9</v>
      </c>
      <c r="CJ28" s="80">
        <f t="shared" si="116"/>
        <v>0.21428571428571427</v>
      </c>
      <c r="CK28" s="76">
        <f>'MASTER_ ALL areas - No.seedling'!CJ28</f>
        <v>39</v>
      </c>
      <c r="CL28" s="81">
        <f t="shared" si="117"/>
        <v>0.9285714285714286</v>
      </c>
      <c r="CM28" s="113">
        <f>'MASTER_ ALL areas - No.seedling'!CL28</f>
        <v>0</v>
      </c>
      <c r="CN28" s="76">
        <f>'MASTER_ ALL areas - No.seedling'!CM28</f>
        <v>0</v>
      </c>
      <c r="CO28" s="80">
        <f t="shared" si="118"/>
        <v>0</v>
      </c>
      <c r="CP28" s="76">
        <f>'MASTER_ ALL areas - No.seedling'!CO28</f>
        <v>0</v>
      </c>
      <c r="CQ28" s="81">
        <f t="shared" si="119"/>
        <v>0</v>
      </c>
      <c r="CR28" s="113">
        <f>'MASTER_ ALL areas - No.seedling'!CQ28</f>
        <v>0</v>
      </c>
      <c r="CS28" s="76">
        <f>'MASTER_ ALL areas - No.seedling'!CR28</f>
        <v>0</v>
      </c>
      <c r="CT28" s="80">
        <f t="shared" si="120"/>
        <v>0</v>
      </c>
      <c r="CU28" s="76">
        <f>'MASTER_ ALL areas - No.seedling'!CT28</f>
        <v>0</v>
      </c>
      <c r="CV28" s="81">
        <f t="shared" si="121"/>
        <v>0</v>
      </c>
      <c r="CW28" s="75">
        <f>'MASTER_ ALL areas - No.seedling'!CV28</f>
        <v>380</v>
      </c>
      <c r="CX28" s="76">
        <f>'MASTER_ ALL areas - No.seedling'!CW28</f>
        <v>0</v>
      </c>
      <c r="CY28" s="80">
        <f t="shared" si="122"/>
        <v>0</v>
      </c>
      <c r="CZ28" s="76">
        <f>'MASTER_ ALL areas - No.seedling'!CY28</f>
        <v>10</v>
      </c>
      <c r="DA28" s="81">
        <f t="shared" si="123"/>
        <v>0.52631578947368418</v>
      </c>
      <c r="DB28" s="75">
        <f>'MASTER_ ALL areas - No.seedling'!DA28</f>
        <v>120</v>
      </c>
      <c r="DC28" s="76">
        <f>'MASTER_ ALL areas - No.seedling'!DB28</f>
        <v>0</v>
      </c>
      <c r="DD28" s="80">
        <f t="shared" si="124"/>
        <v>0</v>
      </c>
      <c r="DE28" s="76">
        <f>'MASTER_ ALL areas - No.seedling'!DD28</f>
        <v>5</v>
      </c>
      <c r="DF28" s="81">
        <f t="shared" si="125"/>
        <v>0.83333333333333337</v>
      </c>
      <c r="DG28" s="113">
        <f>'MASTER_ ALL areas - No.seedling'!DF28</f>
        <v>0</v>
      </c>
      <c r="DH28" s="76">
        <f>'MASTER_ ALL areas - No.seedling'!DG28</f>
        <v>0</v>
      </c>
      <c r="DI28" s="80">
        <f t="shared" si="126"/>
        <v>0</v>
      </c>
      <c r="DJ28" s="76">
        <f>'MASTER_ ALL areas - No.seedling'!DI28</f>
        <v>0</v>
      </c>
      <c r="DK28" s="81">
        <f t="shared" si="127"/>
        <v>0</v>
      </c>
      <c r="DL28" s="113">
        <f>'MASTER_ ALL areas - No.seedling'!DK28</f>
        <v>0</v>
      </c>
      <c r="DM28" s="76">
        <f>'MASTER_ ALL areas - No.seedling'!DL28</f>
        <v>0</v>
      </c>
      <c r="DN28" s="80">
        <f t="shared" si="128"/>
        <v>0</v>
      </c>
      <c r="DO28" s="76">
        <f>'MASTER_ ALL areas - No.seedling'!DN28</f>
        <v>0</v>
      </c>
      <c r="DP28" s="81">
        <f t="shared" si="129"/>
        <v>0</v>
      </c>
      <c r="DQ28" s="113">
        <f>'MASTER_ ALL areas - No.seedling'!DP28</f>
        <v>0</v>
      </c>
      <c r="DR28" s="76">
        <f>'MASTER_ ALL areas - No.seedling'!DQ28</f>
        <v>0</v>
      </c>
      <c r="DS28" s="80">
        <f t="shared" si="130"/>
        <v>0</v>
      </c>
      <c r="DT28" s="76">
        <f>'MASTER_ ALL areas - No.seedling'!DS28</f>
        <v>0</v>
      </c>
      <c r="DU28" s="81">
        <f t="shared" si="131"/>
        <v>0</v>
      </c>
      <c r="DV28" s="113">
        <f>'MASTER_ ALL areas - No.seedling'!DU28</f>
        <v>0</v>
      </c>
      <c r="DW28" s="76">
        <f>'MASTER_ ALL areas - No.seedling'!DV28</f>
        <v>0</v>
      </c>
      <c r="DX28" s="80">
        <f t="shared" si="132"/>
        <v>0</v>
      </c>
      <c r="DY28" s="76">
        <f>'MASTER_ ALL areas - No.seedling'!DX28</f>
        <v>0</v>
      </c>
      <c r="DZ28" s="81">
        <f t="shared" si="133"/>
        <v>0</v>
      </c>
      <c r="EA28" s="113">
        <f>'MASTER_ ALL areas - No.seedling'!DZ28</f>
        <v>0</v>
      </c>
      <c r="EB28" s="76">
        <f>'MASTER_ ALL areas - No.seedling'!EA28</f>
        <v>0</v>
      </c>
      <c r="EC28" s="80">
        <f t="shared" si="134"/>
        <v>0</v>
      </c>
      <c r="ED28" s="76">
        <f>'MASTER_ ALL areas - No.seedling'!EC28</f>
        <v>0</v>
      </c>
      <c r="EE28" s="81">
        <f t="shared" si="135"/>
        <v>0</v>
      </c>
      <c r="EF28" s="113">
        <f>'MASTER_ ALL areas - No.seedling'!EE28</f>
        <v>0</v>
      </c>
      <c r="EG28" s="76">
        <f>'MASTER_ ALL areas - No.seedling'!EF28</f>
        <v>0</v>
      </c>
      <c r="EH28" s="80">
        <f t="shared" si="136"/>
        <v>0</v>
      </c>
      <c r="EI28" s="76">
        <f>'MASTER_ ALL areas - No.seedling'!EH28</f>
        <v>0</v>
      </c>
      <c r="EJ28" s="81">
        <f t="shared" si="137"/>
        <v>0</v>
      </c>
      <c r="EK28" s="113">
        <f>'MASTER_ ALL areas - No.seedling'!EJ28</f>
        <v>0</v>
      </c>
      <c r="EL28" s="76">
        <f>'MASTER_ ALL areas - No.seedling'!EK28</f>
        <v>0</v>
      </c>
      <c r="EM28" s="80">
        <f t="shared" si="138"/>
        <v>0</v>
      </c>
      <c r="EN28" s="76">
        <f>'MASTER_ ALL areas - No.seedling'!EM28</f>
        <v>0</v>
      </c>
      <c r="EO28" s="81">
        <f t="shared" si="139"/>
        <v>0</v>
      </c>
      <c r="EP28" s="113">
        <f>'MASTER_ ALL areas - No.seedling'!EO28</f>
        <v>0</v>
      </c>
      <c r="EQ28" s="76">
        <f>'MASTER_ ALL areas - No.seedling'!EP28</f>
        <v>0</v>
      </c>
      <c r="ER28" s="80">
        <f t="shared" si="140"/>
        <v>0</v>
      </c>
      <c r="ES28" s="76">
        <f>'MASTER_ ALL areas - No.seedling'!ER28</f>
        <v>0</v>
      </c>
      <c r="ET28" s="81">
        <f t="shared" si="141"/>
        <v>0</v>
      </c>
      <c r="EU28" s="113">
        <f>'MASTER_ ALL areas - No.seedling'!ET28</f>
        <v>0</v>
      </c>
      <c r="EV28" s="76">
        <f>'MASTER_ ALL areas - No.seedling'!EU28</f>
        <v>0</v>
      </c>
      <c r="EW28" s="80">
        <f t="shared" si="142"/>
        <v>0</v>
      </c>
      <c r="EX28" s="76">
        <f>'MASTER_ ALL areas - No.seedling'!EW28</f>
        <v>0</v>
      </c>
      <c r="EY28" s="81">
        <f t="shared" si="143"/>
        <v>0</v>
      </c>
      <c r="EZ28" s="113">
        <f>'MASTER_ ALL areas - No.seedling'!EY28</f>
        <v>0</v>
      </c>
      <c r="FA28" s="76">
        <f>'MASTER_ ALL areas - No.seedling'!EZ28</f>
        <v>0</v>
      </c>
      <c r="FB28" s="80">
        <f t="shared" si="144"/>
        <v>0</v>
      </c>
      <c r="FC28" s="76">
        <f>'MASTER_ ALL areas - No.seedling'!FB28</f>
        <v>0</v>
      </c>
      <c r="FD28" s="81">
        <f t="shared" si="145"/>
        <v>0</v>
      </c>
      <c r="FE28" s="75">
        <f>'MASTER_ ALL areas - No.seedling'!FD28</f>
        <v>80</v>
      </c>
      <c r="FF28" s="76">
        <f>'MASTER_ ALL areas - No.seedling'!FE28</f>
        <v>2</v>
      </c>
      <c r="FG28" s="80">
        <f t="shared" si="146"/>
        <v>0.5</v>
      </c>
      <c r="FH28" s="76">
        <f>'MASTER_ ALL areas - No.seedling'!FG28</f>
        <v>4</v>
      </c>
      <c r="FI28" s="81">
        <f t="shared" si="147"/>
        <v>1</v>
      </c>
      <c r="FJ28" s="113">
        <f>'MASTER_ ALL areas - No.seedling'!FI28</f>
        <v>0</v>
      </c>
      <c r="FK28" s="76">
        <f>'MASTER_ ALL areas - No.seedling'!FJ28</f>
        <v>0</v>
      </c>
      <c r="FL28" s="80">
        <f t="shared" si="148"/>
        <v>0</v>
      </c>
      <c r="FM28" s="76">
        <f>'MASTER_ ALL areas - No.seedling'!FL28</f>
        <v>0</v>
      </c>
      <c r="FN28" s="81">
        <f t="shared" si="149"/>
        <v>0</v>
      </c>
      <c r="FO28" s="113">
        <f>'MASTER_ ALL areas - No.seedling'!FN28</f>
        <v>0</v>
      </c>
      <c r="FP28" s="76">
        <f>'MASTER_ ALL areas - No.seedling'!FO28</f>
        <v>0</v>
      </c>
      <c r="FQ28" s="80">
        <f t="shared" si="150"/>
        <v>0</v>
      </c>
      <c r="FR28" s="76">
        <f>'MASTER_ ALL areas - No.seedling'!FQ28</f>
        <v>0</v>
      </c>
      <c r="FS28" s="81">
        <f t="shared" si="151"/>
        <v>0</v>
      </c>
      <c r="FT28" s="113">
        <f>'MASTER_ ALL areas - No.seedling'!FS28</f>
        <v>0</v>
      </c>
      <c r="FU28" s="76">
        <f>'MASTER_ ALL areas - No.seedling'!FT28</f>
        <v>0</v>
      </c>
      <c r="FV28" s="80">
        <f t="shared" si="152"/>
        <v>0</v>
      </c>
      <c r="FW28" s="76">
        <f>'MASTER_ ALL areas - No.seedling'!FV28</f>
        <v>0</v>
      </c>
      <c r="FX28" s="81">
        <f t="shared" si="153"/>
        <v>0</v>
      </c>
      <c r="FY28" s="113">
        <f>'MASTER_ ALL areas - No.seedling'!FX28</f>
        <v>0</v>
      </c>
      <c r="FZ28" s="76">
        <f>'MASTER_ ALL areas - No.seedling'!FY28</f>
        <v>0</v>
      </c>
      <c r="GA28" s="80">
        <f t="shared" si="154"/>
        <v>0</v>
      </c>
      <c r="GB28" s="76">
        <f>'MASTER_ ALL areas - No.seedling'!GA28</f>
        <v>0</v>
      </c>
      <c r="GC28" s="81">
        <f t="shared" si="155"/>
        <v>0</v>
      </c>
      <c r="GD28" s="113">
        <f>'MASTER_ ALL areas - No.seedling'!GC28</f>
        <v>0</v>
      </c>
      <c r="GE28" s="76">
        <f>'MASTER_ ALL areas - No.seedling'!GD28</f>
        <v>0</v>
      </c>
      <c r="GF28" s="80">
        <f t="shared" si="156"/>
        <v>0</v>
      </c>
      <c r="GG28" s="76">
        <f>'MASTER_ ALL areas - No.seedling'!GF28</f>
        <v>0</v>
      </c>
      <c r="GH28" s="81">
        <f t="shared" si="157"/>
        <v>0</v>
      </c>
      <c r="GI28" s="113">
        <f>'MASTER_ ALL areas - No.seedling'!GH28</f>
        <v>0</v>
      </c>
      <c r="GJ28" s="76">
        <f>'MASTER_ ALL areas - No.seedling'!GI28</f>
        <v>0</v>
      </c>
      <c r="GK28" s="80">
        <f t="shared" si="158"/>
        <v>0</v>
      </c>
      <c r="GL28" s="76">
        <f>'MASTER_ ALL areas - No.seedling'!GK28</f>
        <v>0</v>
      </c>
      <c r="GM28" s="81">
        <f t="shared" si="159"/>
        <v>0</v>
      </c>
      <c r="GN28" s="113">
        <f>'MASTER_ ALL areas - No.seedling'!GM28</f>
        <v>0</v>
      </c>
      <c r="GO28" s="76">
        <f>'MASTER_ ALL areas - No.seedling'!GN28</f>
        <v>0</v>
      </c>
      <c r="GP28" s="80">
        <f t="shared" si="160"/>
        <v>0</v>
      </c>
      <c r="GQ28" s="76">
        <f>'MASTER_ ALL areas - No.seedling'!GP28</f>
        <v>0</v>
      </c>
      <c r="GR28" s="81">
        <f t="shared" si="161"/>
        <v>0</v>
      </c>
      <c r="GS28" s="113">
        <f>'MASTER_ ALL areas - No.seedling'!GR28</f>
        <v>0</v>
      </c>
      <c r="GT28" s="76">
        <f>'MASTER_ ALL areas - No.seedling'!GS28</f>
        <v>0</v>
      </c>
      <c r="GU28" s="80">
        <f t="shared" si="162"/>
        <v>0</v>
      </c>
      <c r="GV28" s="76">
        <f>'MASTER_ ALL areas - No.seedling'!GU28</f>
        <v>0</v>
      </c>
      <c r="GW28" s="81">
        <f t="shared" si="163"/>
        <v>0</v>
      </c>
      <c r="GX28" s="113">
        <f>'MASTER_ ALL areas - No.seedling'!GW28</f>
        <v>0</v>
      </c>
      <c r="GY28" s="76">
        <f>'MASTER_ ALL areas - No.seedling'!GX28</f>
        <v>0</v>
      </c>
      <c r="GZ28" s="80">
        <f t="shared" si="164"/>
        <v>0</v>
      </c>
      <c r="HA28" s="76">
        <f>'MASTER_ ALL areas - No.seedling'!GZ28</f>
        <v>0</v>
      </c>
      <c r="HB28" s="81">
        <f t="shared" si="165"/>
        <v>0</v>
      </c>
      <c r="HC28" s="113">
        <f>'MASTER_ ALL areas - No.seedling'!HB28</f>
        <v>0</v>
      </c>
      <c r="HD28" s="76">
        <f>'MASTER_ ALL areas - No.seedling'!HC28</f>
        <v>0</v>
      </c>
      <c r="HE28" s="80">
        <f t="shared" si="166"/>
        <v>0</v>
      </c>
      <c r="HF28" s="76">
        <f>'MASTER_ ALL areas - No.seedling'!HE28</f>
        <v>0</v>
      </c>
      <c r="HG28" s="81">
        <f t="shared" si="167"/>
        <v>0</v>
      </c>
      <c r="HH28" s="113">
        <f>'MASTER_ ALL areas - No.seedling'!HG28</f>
        <v>0</v>
      </c>
      <c r="HI28" s="76">
        <f>'MASTER_ ALL areas - No.seedling'!HH28</f>
        <v>0</v>
      </c>
      <c r="HJ28" s="80">
        <f t="shared" si="168"/>
        <v>0</v>
      </c>
      <c r="HK28" s="76">
        <f>'MASTER_ ALL areas - No.seedling'!HJ28</f>
        <v>0</v>
      </c>
      <c r="HL28" s="81">
        <f t="shared" si="169"/>
        <v>0</v>
      </c>
      <c r="HM28" s="113">
        <f>'MASTER_ ALL areas - No.seedling'!HL28</f>
        <v>0</v>
      </c>
      <c r="HN28" s="76">
        <f>'MASTER_ ALL areas - No.seedling'!HM28</f>
        <v>0</v>
      </c>
      <c r="HO28" s="80">
        <f t="shared" si="170"/>
        <v>0</v>
      </c>
      <c r="HP28" s="76">
        <f>'MASTER_ ALL areas - No.seedling'!HO28</f>
        <v>0</v>
      </c>
      <c r="HQ28" s="81">
        <f t="shared" si="171"/>
        <v>0</v>
      </c>
      <c r="HR28" s="113">
        <f>'MASTER_ ALL areas - No.seedling'!HQ28</f>
        <v>0</v>
      </c>
      <c r="HS28" s="76">
        <f>'MASTER_ ALL areas - No.seedling'!HR28</f>
        <v>0</v>
      </c>
      <c r="HT28" s="80">
        <f t="shared" si="172"/>
        <v>0</v>
      </c>
      <c r="HU28" s="76">
        <f>'MASTER_ ALL areas - No.seedling'!HT28</f>
        <v>0</v>
      </c>
      <c r="HV28" s="81">
        <f t="shared" si="173"/>
        <v>0</v>
      </c>
      <c r="HW28" s="113">
        <f>'MASTER_ ALL areas - No.seedling'!HV28</f>
        <v>0</v>
      </c>
      <c r="HX28" s="76">
        <f>'MASTER_ ALL areas - No.seedling'!HW28</f>
        <v>0</v>
      </c>
      <c r="HY28" s="80">
        <f t="shared" si="174"/>
        <v>0</v>
      </c>
      <c r="HZ28" s="76">
        <f>'MASTER_ ALL areas - No.seedling'!HY28</f>
        <v>0</v>
      </c>
      <c r="IA28" s="81">
        <f t="shared" si="175"/>
        <v>0</v>
      </c>
      <c r="IB28" s="113">
        <f>'MASTER_ ALL areas - No.seedling'!IA28</f>
        <v>0</v>
      </c>
      <c r="IC28" s="76">
        <f>'MASTER_ ALL areas - No.seedling'!IB28</f>
        <v>0</v>
      </c>
      <c r="ID28" s="80">
        <f t="shared" si="176"/>
        <v>0</v>
      </c>
      <c r="IE28" s="76">
        <f>'MASTER_ ALL areas - No.seedling'!ID28</f>
        <v>0</v>
      </c>
      <c r="IF28" s="85">
        <f t="shared" si="177"/>
        <v>0</v>
      </c>
      <c r="IG28" s="86" t="s">
        <v>162</v>
      </c>
      <c r="IH28" s="87"/>
    </row>
    <row r="29" spans="2:242" ht="33" customHeight="1" x14ac:dyDescent="0.25">
      <c r="B29" s="420">
        <v>25</v>
      </c>
      <c r="C29" s="421" t="s">
        <v>163</v>
      </c>
      <c r="D29" s="422">
        <v>214870</v>
      </c>
      <c r="E29" s="423">
        <v>931422</v>
      </c>
      <c r="F29" s="424" t="s">
        <v>89</v>
      </c>
      <c r="G29" s="88" t="s">
        <v>102</v>
      </c>
      <c r="H29" s="459">
        <f>'MASTER_ ALL areas - No.seedling'!G29</f>
        <v>2</v>
      </c>
      <c r="I29" s="70">
        <f>'MASTER_ ALL areas - No.seedling'!H29</f>
        <v>0.03</v>
      </c>
      <c r="J29" s="71">
        <f>'MASTER_ ALL areas - No.seedling'!I29</f>
        <v>131</v>
      </c>
      <c r="K29" s="72">
        <f>'MASTER_ ALL areas - No.seedling'!J29</f>
        <v>53</v>
      </c>
      <c r="L29" s="73">
        <f t="shared" si="89"/>
        <v>1060</v>
      </c>
      <c r="M29" s="74">
        <f>'MASTER_ ALL areas - No.seedling'!L29</f>
        <v>1060</v>
      </c>
      <c r="N29" s="113">
        <f>'MASTER_ ALL areas - No.seedling'!M29</f>
        <v>16</v>
      </c>
      <c r="O29" s="114">
        <f>'MASTER_ ALL areas - No.seedling'!N29</f>
        <v>42</v>
      </c>
      <c r="P29" s="80">
        <f>'MASTER_ ALL areas - No.seedling'!O29</f>
        <v>0.30188679245283018</v>
      </c>
      <c r="Q29" s="81">
        <f>'MASTER_ ALL areas - No.seedling'!P29</f>
        <v>0.79245283018867929</v>
      </c>
      <c r="R29" s="462"/>
      <c r="S29" s="617">
        <f>'MASTER_ ALL areas - No.seedling'!R29</f>
        <v>860</v>
      </c>
      <c r="T29" s="76">
        <f>'MASTER_ ALL areas - No.seedling'!S29</f>
        <v>9</v>
      </c>
      <c r="U29" s="77">
        <f t="shared" si="90"/>
        <v>0.20930232558139536</v>
      </c>
      <c r="V29" s="82">
        <f>'MASTER_ ALL areas - No.seedling'!U29</f>
        <v>32</v>
      </c>
      <c r="W29" s="80">
        <f t="shared" si="91"/>
        <v>0.7441860465116279</v>
      </c>
      <c r="X29" s="619">
        <f>'MASTER_ ALL areas - No.seedling'!W29</f>
        <v>140</v>
      </c>
      <c r="Y29" s="82">
        <f>'MASTER_ ALL areas - No.seedling'!X29</f>
        <v>5</v>
      </c>
      <c r="Z29" s="77">
        <f t="shared" si="92"/>
        <v>0.7142857142857143</v>
      </c>
      <c r="AA29" s="82">
        <f>'MASTER_ ALL areas - No.seedling'!Z29</f>
        <v>7</v>
      </c>
      <c r="AB29" s="80">
        <f t="shared" si="93"/>
        <v>1</v>
      </c>
      <c r="AC29" s="76">
        <f>'MASTER_ ALL areas - No.seedling'!AB29</f>
        <v>60</v>
      </c>
      <c r="AD29" s="76">
        <f>'MASTER_ ALL areas - No.seedling'!AC29</f>
        <v>2</v>
      </c>
      <c r="AE29" s="77">
        <f t="shared" si="94"/>
        <v>0.66666666666666663</v>
      </c>
      <c r="AF29" s="82">
        <f>'MASTER_ ALL areas - No.seedling'!AE29</f>
        <v>3</v>
      </c>
      <c r="AG29" s="80">
        <f t="shared" si="95"/>
        <v>1</v>
      </c>
      <c r="AH29" s="76">
        <f>'MASTER_ ALL areas - No.seedling'!AG29</f>
        <v>0</v>
      </c>
      <c r="AI29" s="76">
        <f>'MASTER_ ALL areas - No.seedling'!AH29</f>
        <v>0</v>
      </c>
      <c r="AJ29" s="77">
        <f t="shared" si="96"/>
        <v>0</v>
      </c>
      <c r="AK29" s="82">
        <f>'MASTER_ ALL areas - No.seedling'!AJ29</f>
        <v>0</v>
      </c>
      <c r="AL29" s="81">
        <f t="shared" si="97"/>
        <v>0</v>
      </c>
      <c r="AM29" s="462"/>
      <c r="AN29" s="617">
        <f>'MASTER_ ALL areas - No.seedling'!AM29</f>
        <v>420</v>
      </c>
      <c r="AO29" s="76">
        <f>'MASTER_ ALL areas - No.seedling'!AN29</f>
        <v>7</v>
      </c>
      <c r="AP29" s="77">
        <f t="shared" si="98"/>
        <v>0.33333333333333331</v>
      </c>
      <c r="AQ29" s="82">
        <f>'MASTER_ ALL areas - No.seedling'!AP29</f>
        <v>15</v>
      </c>
      <c r="AR29" s="77">
        <f t="shared" si="99"/>
        <v>0.7142857142857143</v>
      </c>
      <c r="AS29" s="82">
        <f>'MASTER_ ALL areas - No.seedling'!AR29</f>
        <v>0</v>
      </c>
      <c r="AT29" s="76">
        <f>'MASTER_ ALL areas - No.seedling'!AS29</f>
        <v>0</v>
      </c>
      <c r="AU29" s="77">
        <f t="shared" si="100"/>
        <v>0</v>
      </c>
      <c r="AV29" s="82">
        <f>'MASTER_ ALL areas - No.seedling'!AU29</f>
        <v>0</v>
      </c>
      <c r="AW29" s="77">
        <f t="shared" si="101"/>
        <v>0</v>
      </c>
      <c r="AX29" s="71">
        <f>'MASTER_ ALL areas - No.seedling'!AW29</f>
        <v>560</v>
      </c>
      <c r="AY29" s="82">
        <f>'MASTER_ ALL areas - No.seedling'!AX29</f>
        <v>7</v>
      </c>
      <c r="AZ29" s="77">
        <f t="shared" si="102"/>
        <v>0.25</v>
      </c>
      <c r="BA29" s="82">
        <f>'MASTER_ ALL areas - No.seedling'!AZ29</f>
        <v>23</v>
      </c>
      <c r="BB29" s="77">
        <f t="shared" si="103"/>
        <v>0.8214285714285714</v>
      </c>
      <c r="BC29" s="82">
        <f>'MASTER_ ALL areas - No.seedling'!BB29</f>
        <v>20</v>
      </c>
      <c r="BD29" s="76">
        <f>'MASTER_ ALL areas - No.seedling'!BC29</f>
        <v>1</v>
      </c>
      <c r="BE29" s="77">
        <f t="shared" si="104"/>
        <v>1</v>
      </c>
      <c r="BF29" s="82">
        <f>'MASTER_ ALL areas - No.seedling'!BE29</f>
        <v>1</v>
      </c>
      <c r="BG29" s="77">
        <f t="shared" si="105"/>
        <v>1</v>
      </c>
      <c r="BH29" s="82">
        <f>'MASTER_ ALL areas - No.seedling'!BG29</f>
        <v>0</v>
      </c>
      <c r="BI29" s="76">
        <f>'MASTER_ ALL areas - No.seedling'!BH29</f>
        <v>0</v>
      </c>
      <c r="BJ29" s="77">
        <f t="shared" si="106"/>
        <v>0</v>
      </c>
      <c r="BK29" s="82">
        <f>'MASTER_ ALL areas - No.seedling'!BJ29</f>
        <v>0</v>
      </c>
      <c r="BL29" s="77">
        <f t="shared" si="107"/>
        <v>0</v>
      </c>
      <c r="BM29" s="82">
        <f>'MASTER_ ALL areas - No.seedling'!BL29</f>
        <v>0</v>
      </c>
      <c r="BN29" s="76">
        <f>'MASTER_ ALL areas - No.seedling'!BM29</f>
        <v>0</v>
      </c>
      <c r="BO29" s="77">
        <f t="shared" si="108"/>
        <v>0</v>
      </c>
      <c r="BP29" s="82">
        <f>'MASTER_ ALL areas - No.seedling'!BO29</f>
        <v>0</v>
      </c>
      <c r="BQ29" s="77">
        <f t="shared" si="109"/>
        <v>0</v>
      </c>
      <c r="BR29" s="82">
        <f>'MASTER_ ALL areas - No.seedling'!BQ29</f>
        <v>40</v>
      </c>
      <c r="BS29" s="76">
        <f>'MASTER_ ALL areas - No.seedling'!BR29</f>
        <v>0</v>
      </c>
      <c r="BT29" s="77">
        <f t="shared" si="110"/>
        <v>0</v>
      </c>
      <c r="BU29" s="82">
        <f>'MASTER_ ALL areas - No.seedling'!BT29</f>
        <v>2</v>
      </c>
      <c r="BV29" s="77">
        <f t="shared" si="111"/>
        <v>1</v>
      </c>
      <c r="BW29" s="82">
        <f>'MASTER_ ALL areas - No.seedling'!BV29</f>
        <v>20</v>
      </c>
      <c r="BX29" s="76">
        <f>'MASTER_ ALL areas - No.seedling'!BW29</f>
        <v>1</v>
      </c>
      <c r="BY29" s="77">
        <f t="shared" si="112"/>
        <v>1</v>
      </c>
      <c r="BZ29" s="82">
        <f>'MASTER_ ALL areas - No.seedling'!BY29</f>
        <v>1</v>
      </c>
      <c r="CA29" s="81">
        <f t="shared" si="113"/>
        <v>1</v>
      </c>
      <c r="CB29" s="429"/>
      <c r="CC29" s="75">
        <f>'MASTER_ ALL areas - No.seedling'!CB29</f>
        <v>320</v>
      </c>
      <c r="CD29" s="76">
        <f>'MASTER_ ALL areas - No.seedling'!CC29</f>
        <v>3</v>
      </c>
      <c r="CE29" s="80">
        <f t="shared" si="114"/>
        <v>0.1875</v>
      </c>
      <c r="CF29" s="76">
        <f>'MASTER_ ALL areas - No.seedling'!CE29</f>
        <v>10</v>
      </c>
      <c r="CG29" s="81">
        <f t="shared" si="115"/>
        <v>0.625</v>
      </c>
      <c r="CH29" s="75">
        <f>'MASTER_ ALL areas - No.seedling'!CG29</f>
        <v>60</v>
      </c>
      <c r="CI29" s="76">
        <f>'MASTER_ ALL areas - No.seedling'!CH29</f>
        <v>3</v>
      </c>
      <c r="CJ29" s="80">
        <f t="shared" si="116"/>
        <v>1</v>
      </c>
      <c r="CK29" s="76">
        <f>'MASTER_ ALL areas - No.seedling'!CJ29</f>
        <v>3</v>
      </c>
      <c r="CL29" s="81">
        <f t="shared" si="117"/>
        <v>1</v>
      </c>
      <c r="CM29" s="75">
        <f>'MASTER_ ALL areas - No.seedling'!CL29</f>
        <v>40</v>
      </c>
      <c r="CN29" s="76">
        <f>'MASTER_ ALL areas - No.seedling'!CM29</f>
        <v>1</v>
      </c>
      <c r="CO29" s="80">
        <f t="shared" si="118"/>
        <v>0.5</v>
      </c>
      <c r="CP29" s="76">
        <f>'MASTER_ ALL areas - No.seedling'!CO29</f>
        <v>2</v>
      </c>
      <c r="CQ29" s="81">
        <f t="shared" si="119"/>
        <v>1</v>
      </c>
      <c r="CR29" s="113">
        <f>'MASTER_ ALL areas - No.seedling'!CQ29</f>
        <v>0</v>
      </c>
      <c r="CS29" s="76">
        <f>'MASTER_ ALL areas - No.seedling'!CR29</f>
        <v>0</v>
      </c>
      <c r="CT29" s="80">
        <f t="shared" si="120"/>
        <v>0</v>
      </c>
      <c r="CU29" s="76">
        <f>'MASTER_ ALL areas - No.seedling'!CT29</f>
        <v>0</v>
      </c>
      <c r="CV29" s="81">
        <f t="shared" si="121"/>
        <v>0</v>
      </c>
      <c r="CW29" s="113">
        <f>'MASTER_ ALL areas - No.seedling'!CV29</f>
        <v>0</v>
      </c>
      <c r="CX29" s="76">
        <f>'MASTER_ ALL areas - No.seedling'!CW29</f>
        <v>0</v>
      </c>
      <c r="CY29" s="80">
        <f t="shared" si="122"/>
        <v>0</v>
      </c>
      <c r="CZ29" s="76">
        <f>'MASTER_ ALL areas - No.seedling'!CY29</f>
        <v>0</v>
      </c>
      <c r="DA29" s="81">
        <f t="shared" si="123"/>
        <v>0</v>
      </c>
      <c r="DB29" s="113">
        <f>'MASTER_ ALL areas - No.seedling'!DA29</f>
        <v>0</v>
      </c>
      <c r="DC29" s="76">
        <f>'MASTER_ ALL areas - No.seedling'!DB29</f>
        <v>0</v>
      </c>
      <c r="DD29" s="80">
        <f t="shared" si="124"/>
        <v>0</v>
      </c>
      <c r="DE29" s="76">
        <f>'MASTER_ ALL areas - No.seedling'!DD29</f>
        <v>0</v>
      </c>
      <c r="DF29" s="81">
        <f t="shared" si="125"/>
        <v>0</v>
      </c>
      <c r="DG29" s="113">
        <f>'MASTER_ ALL areas - No.seedling'!DF29</f>
        <v>0</v>
      </c>
      <c r="DH29" s="76">
        <f>'MASTER_ ALL areas - No.seedling'!DG29</f>
        <v>0</v>
      </c>
      <c r="DI29" s="80">
        <f t="shared" si="126"/>
        <v>0</v>
      </c>
      <c r="DJ29" s="76">
        <f>'MASTER_ ALL areas - No.seedling'!DI29</f>
        <v>0</v>
      </c>
      <c r="DK29" s="81">
        <f t="shared" si="127"/>
        <v>0</v>
      </c>
      <c r="DL29" s="113">
        <f>'MASTER_ ALL areas - No.seedling'!DK29</f>
        <v>0</v>
      </c>
      <c r="DM29" s="76">
        <f>'MASTER_ ALL areas - No.seedling'!DL29</f>
        <v>0</v>
      </c>
      <c r="DN29" s="80">
        <f t="shared" si="128"/>
        <v>0</v>
      </c>
      <c r="DO29" s="76">
        <f>'MASTER_ ALL areas - No.seedling'!DN29</f>
        <v>0</v>
      </c>
      <c r="DP29" s="81">
        <f t="shared" si="129"/>
        <v>0</v>
      </c>
      <c r="DQ29" s="75">
        <f>'MASTER_ ALL areas - No.seedling'!DP29</f>
        <v>480</v>
      </c>
      <c r="DR29" s="76">
        <f>'MASTER_ ALL areas - No.seedling'!DQ29</f>
        <v>5</v>
      </c>
      <c r="DS29" s="80">
        <f t="shared" si="130"/>
        <v>0.20833333333333334</v>
      </c>
      <c r="DT29" s="76">
        <f>'MASTER_ ALL areas - No.seedling'!DS29</f>
        <v>19</v>
      </c>
      <c r="DU29" s="81">
        <f t="shared" si="131"/>
        <v>0.79166666666666663</v>
      </c>
      <c r="DV29" s="75">
        <f>'MASTER_ ALL areas - No.seedling'!DU29</f>
        <v>80</v>
      </c>
      <c r="DW29" s="76">
        <f>'MASTER_ ALL areas - No.seedling'!DV29</f>
        <v>2</v>
      </c>
      <c r="DX29" s="80">
        <f t="shared" si="132"/>
        <v>0.5</v>
      </c>
      <c r="DY29" s="76">
        <f>'MASTER_ ALL areas - No.seedling'!DX29</f>
        <v>4</v>
      </c>
      <c r="DZ29" s="81">
        <f t="shared" si="133"/>
        <v>1</v>
      </c>
      <c r="EA29" s="113">
        <f>'MASTER_ ALL areas - No.seedling'!DZ29</f>
        <v>0</v>
      </c>
      <c r="EB29" s="76">
        <f>'MASTER_ ALL areas - No.seedling'!EA29</f>
        <v>0</v>
      </c>
      <c r="EC29" s="80">
        <f t="shared" si="134"/>
        <v>0</v>
      </c>
      <c r="ED29" s="76">
        <f>'MASTER_ ALL areas - No.seedling'!EC29</f>
        <v>0</v>
      </c>
      <c r="EE29" s="81">
        <f t="shared" si="135"/>
        <v>0</v>
      </c>
      <c r="EF29" s="113">
        <f>'MASTER_ ALL areas - No.seedling'!EE29</f>
        <v>0</v>
      </c>
      <c r="EG29" s="76">
        <f>'MASTER_ ALL areas - No.seedling'!EF29</f>
        <v>0</v>
      </c>
      <c r="EH29" s="80">
        <f t="shared" si="136"/>
        <v>0</v>
      </c>
      <c r="EI29" s="76">
        <f>'MASTER_ ALL areas - No.seedling'!EH29</f>
        <v>0</v>
      </c>
      <c r="EJ29" s="81">
        <f t="shared" si="137"/>
        <v>0</v>
      </c>
      <c r="EK29" s="113">
        <f>'MASTER_ ALL areas - No.seedling'!EJ29</f>
        <v>0</v>
      </c>
      <c r="EL29" s="76">
        <f>'MASTER_ ALL areas - No.seedling'!EK29</f>
        <v>0</v>
      </c>
      <c r="EM29" s="80">
        <f t="shared" si="138"/>
        <v>0</v>
      </c>
      <c r="EN29" s="76">
        <f>'MASTER_ ALL areas - No.seedling'!EM29</f>
        <v>0</v>
      </c>
      <c r="EO29" s="81">
        <f t="shared" si="139"/>
        <v>0</v>
      </c>
      <c r="EP29" s="113">
        <f>'MASTER_ ALL areas - No.seedling'!EO29</f>
        <v>0</v>
      </c>
      <c r="EQ29" s="76">
        <f>'MASTER_ ALL areas - No.seedling'!EP29</f>
        <v>0</v>
      </c>
      <c r="ER29" s="80">
        <f t="shared" si="140"/>
        <v>0</v>
      </c>
      <c r="ES29" s="76">
        <f>'MASTER_ ALL areas - No.seedling'!ER29</f>
        <v>0</v>
      </c>
      <c r="ET29" s="81">
        <f t="shared" si="141"/>
        <v>0</v>
      </c>
      <c r="EU29" s="75">
        <f>'MASTER_ ALL areas - No.seedling'!ET29</f>
        <v>20</v>
      </c>
      <c r="EV29" s="76">
        <f>'MASTER_ ALL areas - No.seedling'!EU29</f>
        <v>1</v>
      </c>
      <c r="EW29" s="80">
        <f t="shared" si="142"/>
        <v>1</v>
      </c>
      <c r="EX29" s="76">
        <f>'MASTER_ ALL areas - No.seedling'!EW29</f>
        <v>1</v>
      </c>
      <c r="EY29" s="81">
        <f t="shared" si="143"/>
        <v>1</v>
      </c>
      <c r="EZ29" s="113">
        <f>'MASTER_ ALL areas - No.seedling'!EY29</f>
        <v>0</v>
      </c>
      <c r="FA29" s="76">
        <f>'MASTER_ ALL areas - No.seedling'!EZ29</f>
        <v>0</v>
      </c>
      <c r="FB29" s="80">
        <f t="shared" si="144"/>
        <v>0</v>
      </c>
      <c r="FC29" s="76">
        <f>'MASTER_ ALL areas - No.seedling'!FB29</f>
        <v>0</v>
      </c>
      <c r="FD29" s="81">
        <f t="shared" si="145"/>
        <v>0</v>
      </c>
      <c r="FE29" s="113">
        <f>'MASTER_ ALL areas - No.seedling'!FD29</f>
        <v>0</v>
      </c>
      <c r="FF29" s="76">
        <f>'MASTER_ ALL areas - No.seedling'!FE29</f>
        <v>0</v>
      </c>
      <c r="FG29" s="80">
        <f t="shared" si="146"/>
        <v>0</v>
      </c>
      <c r="FH29" s="76">
        <f>'MASTER_ ALL areas - No.seedling'!FG29</f>
        <v>0</v>
      </c>
      <c r="FI29" s="81">
        <f t="shared" si="147"/>
        <v>0</v>
      </c>
      <c r="FJ29" s="113">
        <f>'MASTER_ ALL areas - No.seedling'!FI29</f>
        <v>0</v>
      </c>
      <c r="FK29" s="76">
        <f>'MASTER_ ALL areas - No.seedling'!FJ29</f>
        <v>0</v>
      </c>
      <c r="FL29" s="80">
        <f t="shared" si="148"/>
        <v>0</v>
      </c>
      <c r="FM29" s="76">
        <f>'MASTER_ ALL areas - No.seedling'!FL29</f>
        <v>0</v>
      </c>
      <c r="FN29" s="81">
        <f t="shared" si="149"/>
        <v>0</v>
      </c>
      <c r="FO29" s="113">
        <f>'MASTER_ ALL areas - No.seedling'!FN29</f>
        <v>0</v>
      </c>
      <c r="FP29" s="76">
        <f>'MASTER_ ALL areas - No.seedling'!FO29</f>
        <v>0</v>
      </c>
      <c r="FQ29" s="80">
        <f t="shared" si="150"/>
        <v>0</v>
      </c>
      <c r="FR29" s="76">
        <f>'MASTER_ ALL areas - No.seedling'!FQ29</f>
        <v>0</v>
      </c>
      <c r="FS29" s="81">
        <f t="shared" si="151"/>
        <v>0</v>
      </c>
      <c r="FT29" s="113">
        <f>'MASTER_ ALL areas - No.seedling'!FS29</f>
        <v>0</v>
      </c>
      <c r="FU29" s="76">
        <f>'MASTER_ ALL areas - No.seedling'!FT29</f>
        <v>0</v>
      </c>
      <c r="FV29" s="80">
        <f t="shared" si="152"/>
        <v>0</v>
      </c>
      <c r="FW29" s="76">
        <f>'MASTER_ ALL areas - No.seedling'!FV29</f>
        <v>0</v>
      </c>
      <c r="FX29" s="81">
        <f t="shared" si="153"/>
        <v>0</v>
      </c>
      <c r="FY29" s="113">
        <f>'MASTER_ ALL areas - No.seedling'!FX29</f>
        <v>0</v>
      </c>
      <c r="FZ29" s="76">
        <f>'MASTER_ ALL areas - No.seedling'!FY29</f>
        <v>0</v>
      </c>
      <c r="GA29" s="80">
        <f t="shared" si="154"/>
        <v>0</v>
      </c>
      <c r="GB29" s="76">
        <f>'MASTER_ ALL areas - No.seedling'!GA29</f>
        <v>0</v>
      </c>
      <c r="GC29" s="81">
        <f t="shared" si="155"/>
        <v>0</v>
      </c>
      <c r="GD29" s="113">
        <f>'MASTER_ ALL areas - No.seedling'!GC29</f>
        <v>0</v>
      </c>
      <c r="GE29" s="76">
        <f>'MASTER_ ALL areas - No.seedling'!GD29</f>
        <v>0</v>
      </c>
      <c r="GF29" s="80">
        <f t="shared" si="156"/>
        <v>0</v>
      </c>
      <c r="GG29" s="76">
        <f>'MASTER_ ALL areas - No.seedling'!GF29</f>
        <v>0</v>
      </c>
      <c r="GH29" s="81">
        <f t="shared" si="157"/>
        <v>0</v>
      </c>
      <c r="GI29" s="113">
        <f>'MASTER_ ALL areas - No.seedling'!GH29</f>
        <v>0</v>
      </c>
      <c r="GJ29" s="76">
        <f>'MASTER_ ALL areas - No.seedling'!GI29</f>
        <v>0</v>
      </c>
      <c r="GK29" s="80">
        <f t="shared" si="158"/>
        <v>0</v>
      </c>
      <c r="GL29" s="76">
        <f>'MASTER_ ALL areas - No.seedling'!GK29</f>
        <v>0</v>
      </c>
      <c r="GM29" s="81">
        <f t="shared" si="159"/>
        <v>0</v>
      </c>
      <c r="GN29" s="113">
        <f>'MASTER_ ALL areas - No.seedling'!GM29</f>
        <v>0</v>
      </c>
      <c r="GO29" s="76">
        <f>'MASTER_ ALL areas - No.seedling'!GN29</f>
        <v>0</v>
      </c>
      <c r="GP29" s="80">
        <f t="shared" si="160"/>
        <v>0</v>
      </c>
      <c r="GQ29" s="76">
        <f>'MASTER_ ALL areas - No.seedling'!GP29</f>
        <v>0</v>
      </c>
      <c r="GR29" s="81">
        <f t="shared" si="161"/>
        <v>0</v>
      </c>
      <c r="GS29" s="75">
        <f>'MASTER_ ALL areas - No.seedling'!GR29</f>
        <v>40</v>
      </c>
      <c r="GT29" s="76">
        <f>'MASTER_ ALL areas - No.seedling'!GS29</f>
        <v>0</v>
      </c>
      <c r="GU29" s="80">
        <f t="shared" si="162"/>
        <v>0</v>
      </c>
      <c r="GV29" s="76">
        <f>'MASTER_ ALL areas - No.seedling'!GU29</f>
        <v>2</v>
      </c>
      <c r="GW29" s="81">
        <f t="shared" si="163"/>
        <v>1</v>
      </c>
      <c r="GX29" s="113">
        <f>'MASTER_ ALL areas - No.seedling'!GW29</f>
        <v>0</v>
      </c>
      <c r="GY29" s="76">
        <f>'MASTER_ ALL areas - No.seedling'!GX29</f>
        <v>0</v>
      </c>
      <c r="GZ29" s="80">
        <f t="shared" si="164"/>
        <v>0</v>
      </c>
      <c r="HA29" s="76">
        <f>'MASTER_ ALL areas - No.seedling'!GZ29</f>
        <v>0</v>
      </c>
      <c r="HB29" s="81">
        <f t="shared" si="165"/>
        <v>0</v>
      </c>
      <c r="HC29" s="113">
        <f>'MASTER_ ALL areas - No.seedling'!HB29</f>
        <v>0</v>
      </c>
      <c r="HD29" s="76">
        <f>'MASTER_ ALL areas - No.seedling'!HC29</f>
        <v>0</v>
      </c>
      <c r="HE29" s="80">
        <f t="shared" si="166"/>
        <v>0</v>
      </c>
      <c r="HF29" s="76">
        <f>'MASTER_ ALL areas - No.seedling'!HE29</f>
        <v>0</v>
      </c>
      <c r="HG29" s="81">
        <f t="shared" si="167"/>
        <v>0</v>
      </c>
      <c r="HH29" s="113">
        <f>'MASTER_ ALL areas - No.seedling'!HG29</f>
        <v>0</v>
      </c>
      <c r="HI29" s="76">
        <f>'MASTER_ ALL areas - No.seedling'!HH29</f>
        <v>0</v>
      </c>
      <c r="HJ29" s="80">
        <f t="shared" si="168"/>
        <v>0</v>
      </c>
      <c r="HK29" s="76">
        <f>'MASTER_ ALL areas - No.seedling'!HJ29</f>
        <v>0</v>
      </c>
      <c r="HL29" s="81">
        <f t="shared" si="169"/>
        <v>0</v>
      </c>
      <c r="HM29" s="75">
        <f>'MASTER_ ALL areas - No.seedling'!HL29</f>
        <v>20</v>
      </c>
      <c r="HN29" s="76">
        <f>'MASTER_ ALL areas - No.seedling'!HM29</f>
        <v>1</v>
      </c>
      <c r="HO29" s="80">
        <f t="shared" si="170"/>
        <v>1</v>
      </c>
      <c r="HP29" s="76">
        <f>'MASTER_ ALL areas - No.seedling'!HO29</f>
        <v>1</v>
      </c>
      <c r="HQ29" s="81">
        <f t="shared" si="171"/>
        <v>1</v>
      </c>
      <c r="HR29" s="113">
        <f>'MASTER_ ALL areas - No.seedling'!HQ29</f>
        <v>0</v>
      </c>
      <c r="HS29" s="76">
        <f>'MASTER_ ALL areas - No.seedling'!HR29</f>
        <v>0</v>
      </c>
      <c r="HT29" s="80">
        <f t="shared" si="172"/>
        <v>0</v>
      </c>
      <c r="HU29" s="76">
        <f>'MASTER_ ALL areas - No.seedling'!HT29</f>
        <v>0</v>
      </c>
      <c r="HV29" s="81">
        <f t="shared" si="173"/>
        <v>0</v>
      </c>
      <c r="HW29" s="113">
        <f>'MASTER_ ALL areas - No.seedling'!HV29</f>
        <v>0</v>
      </c>
      <c r="HX29" s="76">
        <f>'MASTER_ ALL areas - No.seedling'!HW29</f>
        <v>0</v>
      </c>
      <c r="HY29" s="80">
        <f t="shared" si="174"/>
        <v>0</v>
      </c>
      <c r="HZ29" s="76">
        <f>'MASTER_ ALL areas - No.seedling'!HY29</f>
        <v>0</v>
      </c>
      <c r="IA29" s="81">
        <f t="shared" si="175"/>
        <v>0</v>
      </c>
      <c r="IB29" s="113">
        <f>'MASTER_ ALL areas - No.seedling'!IA29</f>
        <v>0</v>
      </c>
      <c r="IC29" s="76">
        <f>'MASTER_ ALL areas - No.seedling'!IB29</f>
        <v>0</v>
      </c>
      <c r="ID29" s="80">
        <f t="shared" si="176"/>
        <v>0</v>
      </c>
      <c r="IE29" s="76">
        <f>'MASTER_ ALL areas - No.seedling'!ID29</f>
        <v>0</v>
      </c>
      <c r="IF29" s="85">
        <f t="shared" si="177"/>
        <v>0</v>
      </c>
      <c r="IG29" s="86" t="s">
        <v>164</v>
      </c>
      <c r="IH29" s="87"/>
    </row>
    <row r="30" spans="2:242" ht="33" customHeight="1" x14ac:dyDescent="0.25">
      <c r="B30" s="420">
        <v>26</v>
      </c>
      <c r="C30" s="445" t="s">
        <v>165</v>
      </c>
      <c r="D30" s="422">
        <v>215081</v>
      </c>
      <c r="E30" s="423">
        <v>931415</v>
      </c>
      <c r="F30" s="154" t="s">
        <v>166</v>
      </c>
      <c r="G30" s="88" t="s">
        <v>102</v>
      </c>
      <c r="H30" s="459">
        <f>'MASTER_ ALL areas - No.seedling'!G30</f>
        <v>1</v>
      </c>
      <c r="I30" s="70">
        <f>'MASTER_ ALL areas - No.seedling'!H30</f>
        <v>0</v>
      </c>
      <c r="J30" s="71">
        <f>'MASTER_ ALL areas - No.seedling'!I30</f>
        <v>140</v>
      </c>
      <c r="K30" s="72">
        <f>'MASTER_ ALL areas - No.seedling'!J30</f>
        <v>2</v>
      </c>
      <c r="L30" s="73">
        <f t="shared" si="89"/>
        <v>40</v>
      </c>
      <c r="M30" s="74">
        <f>'MASTER_ ALL areas - No.seedling'!L30</f>
        <v>40</v>
      </c>
      <c r="N30" s="113">
        <f>'MASTER_ ALL areas - No.seedling'!M30</f>
        <v>0</v>
      </c>
      <c r="O30" s="114">
        <f>'MASTER_ ALL areas - No.seedling'!N30</f>
        <v>2</v>
      </c>
      <c r="P30" s="80">
        <f>'MASTER_ ALL areas - No.seedling'!O30</f>
        <v>0</v>
      </c>
      <c r="Q30" s="81">
        <f>'MASTER_ ALL areas - No.seedling'!P30</f>
        <v>1</v>
      </c>
      <c r="R30" s="462"/>
      <c r="S30" s="617">
        <f>'MASTER_ ALL areas - No.seedling'!R30</f>
        <v>40</v>
      </c>
      <c r="T30" s="76">
        <f>'MASTER_ ALL areas - No.seedling'!S30</f>
        <v>0</v>
      </c>
      <c r="U30" s="77">
        <f t="shared" si="90"/>
        <v>0</v>
      </c>
      <c r="V30" s="82">
        <f>'MASTER_ ALL areas - No.seedling'!U30</f>
        <v>2</v>
      </c>
      <c r="W30" s="80">
        <f t="shared" si="91"/>
        <v>1</v>
      </c>
      <c r="X30" s="619">
        <f>'MASTER_ ALL areas - No.seedling'!W30</f>
        <v>0</v>
      </c>
      <c r="Y30" s="82">
        <f>'MASTER_ ALL areas - No.seedling'!X30</f>
        <v>0</v>
      </c>
      <c r="Z30" s="77">
        <f t="shared" si="92"/>
        <v>0</v>
      </c>
      <c r="AA30" s="82">
        <f>'MASTER_ ALL areas - No.seedling'!Z30</f>
        <v>0</v>
      </c>
      <c r="AB30" s="80">
        <f t="shared" si="93"/>
        <v>0</v>
      </c>
      <c r="AC30" s="76">
        <f>'MASTER_ ALL areas - No.seedling'!AB30</f>
        <v>0</v>
      </c>
      <c r="AD30" s="76">
        <f>'MASTER_ ALL areas - No.seedling'!AC30</f>
        <v>0</v>
      </c>
      <c r="AE30" s="77">
        <f t="shared" si="94"/>
        <v>0</v>
      </c>
      <c r="AF30" s="82">
        <f>'MASTER_ ALL areas - No.seedling'!AE30</f>
        <v>0</v>
      </c>
      <c r="AG30" s="80">
        <f t="shared" si="95"/>
        <v>0</v>
      </c>
      <c r="AH30" s="76">
        <f>'MASTER_ ALL areas - No.seedling'!AG30</f>
        <v>0</v>
      </c>
      <c r="AI30" s="76">
        <f>'MASTER_ ALL areas - No.seedling'!AH30</f>
        <v>0</v>
      </c>
      <c r="AJ30" s="77">
        <f t="shared" si="96"/>
        <v>0</v>
      </c>
      <c r="AK30" s="82">
        <f>'MASTER_ ALL areas - No.seedling'!AJ30</f>
        <v>0</v>
      </c>
      <c r="AL30" s="81">
        <f t="shared" si="97"/>
        <v>0</v>
      </c>
      <c r="AM30" s="462"/>
      <c r="AN30" s="617">
        <f>'MASTER_ ALL areas - No.seedling'!AM30</f>
        <v>0</v>
      </c>
      <c r="AO30" s="76">
        <f>'MASTER_ ALL areas - No.seedling'!AN30</f>
        <v>0</v>
      </c>
      <c r="AP30" s="77">
        <f t="shared" si="98"/>
        <v>0</v>
      </c>
      <c r="AQ30" s="82">
        <f>'MASTER_ ALL areas - No.seedling'!AP30</f>
        <v>0</v>
      </c>
      <c r="AR30" s="77">
        <f t="shared" si="99"/>
        <v>0</v>
      </c>
      <c r="AS30" s="82">
        <f>'MASTER_ ALL areas - No.seedling'!AR30</f>
        <v>0</v>
      </c>
      <c r="AT30" s="76">
        <f>'MASTER_ ALL areas - No.seedling'!AS30</f>
        <v>0</v>
      </c>
      <c r="AU30" s="77">
        <f t="shared" si="100"/>
        <v>0</v>
      </c>
      <c r="AV30" s="82">
        <f>'MASTER_ ALL areas - No.seedling'!AU30</f>
        <v>0</v>
      </c>
      <c r="AW30" s="77">
        <f t="shared" si="101"/>
        <v>0</v>
      </c>
      <c r="AX30" s="71">
        <f>'MASTER_ ALL areas - No.seedling'!AW30</f>
        <v>40</v>
      </c>
      <c r="AY30" s="82">
        <f>'MASTER_ ALL areas - No.seedling'!AX30</f>
        <v>0</v>
      </c>
      <c r="AZ30" s="77">
        <f t="shared" si="102"/>
        <v>0</v>
      </c>
      <c r="BA30" s="82">
        <f>'MASTER_ ALL areas - No.seedling'!AZ30</f>
        <v>2</v>
      </c>
      <c r="BB30" s="77">
        <f t="shared" si="103"/>
        <v>1</v>
      </c>
      <c r="BC30" s="82">
        <f>'MASTER_ ALL areas - No.seedling'!BB30</f>
        <v>0</v>
      </c>
      <c r="BD30" s="76">
        <f>'MASTER_ ALL areas - No.seedling'!BC30</f>
        <v>0</v>
      </c>
      <c r="BE30" s="77">
        <f t="shared" si="104"/>
        <v>0</v>
      </c>
      <c r="BF30" s="82">
        <f>'MASTER_ ALL areas - No.seedling'!BE30</f>
        <v>0</v>
      </c>
      <c r="BG30" s="77">
        <f t="shared" si="105"/>
        <v>0</v>
      </c>
      <c r="BH30" s="82">
        <f>'MASTER_ ALL areas - No.seedling'!BG30</f>
        <v>0</v>
      </c>
      <c r="BI30" s="76">
        <f>'MASTER_ ALL areas - No.seedling'!BH30</f>
        <v>0</v>
      </c>
      <c r="BJ30" s="77">
        <f t="shared" si="106"/>
        <v>0</v>
      </c>
      <c r="BK30" s="82">
        <f>'MASTER_ ALL areas - No.seedling'!BJ30</f>
        <v>0</v>
      </c>
      <c r="BL30" s="77">
        <f t="shared" si="107"/>
        <v>0</v>
      </c>
      <c r="BM30" s="82">
        <f>'MASTER_ ALL areas - No.seedling'!BL30</f>
        <v>0</v>
      </c>
      <c r="BN30" s="76">
        <f>'MASTER_ ALL areas - No.seedling'!BM30</f>
        <v>0</v>
      </c>
      <c r="BO30" s="77">
        <f t="shared" si="108"/>
        <v>0</v>
      </c>
      <c r="BP30" s="82">
        <f>'MASTER_ ALL areas - No.seedling'!BO30</f>
        <v>0</v>
      </c>
      <c r="BQ30" s="77">
        <f t="shared" si="109"/>
        <v>0</v>
      </c>
      <c r="BR30" s="82">
        <f>'MASTER_ ALL areas - No.seedling'!BQ30</f>
        <v>0</v>
      </c>
      <c r="BS30" s="76">
        <f>'MASTER_ ALL areas - No.seedling'!BR30</f>
        <v>0</v>
      </c>
      <c r="BT30" s="77">
        <f t="shared" si="110"/>
        <v>0</v>
      </c>
      <c r="BU30" s="82">
        <f>'MASTER_ ALL areas - No.seedling'!BT30</f>
        <v>0</v>
      </c>
      <c r="BV30" s="77">
        <f t="shared" si="111"/>
        <v>0</v>
      </c>
      <c r="BW30" s="82">
        <f>'MASTER_ ALL areas - No.seedling'!BV30</f>
        <v>0</v>
      </c>
      <c r="BX30" s="76">
        <f>'MASTER_ ALL areas - No.seedling'!BW30</f>
        <v>0</v>
      </c>
      <c r="BY30" s="77">
        <f t="shared" si="112"/>
        <v>0</v>
      </c>
      <c r="BZ30" s="82">
        <f>'MASTER_ ALL areas - No.seedling'!BY30</f>
        <v>0</v>
      </c>
      <c r="CA30" s="81">
        <f t="shared" si="113"/>
        <v>0</v>
      </c>
      <c r="CB30" s="429"/>
      <c r="CC30" s="113">
        <f>'MASTER_ ALL areas - No.seedling'!CB30</f>
        <v>0</v>
      </c>
      <c r="CD30" s="76">
        <f>'MASTER_ ALL areas - No.seedling'!CC30</f>
        <v>0</v>
      </c>
      <c r="CE30" s="80">
        <f t="shared" si="114"/>
        <v>0</v>
      </c>
      <c r="CF30" s="76">
        <f>'MASTER_ ALL areas - No.seedling'!CE30</f>
        <v>0</v>
      </c>
      <c r="CG30" s="81">
        <f t="shared" si="115"/>
        <v>0</v>
      </c>
      <c r="CH30" s="113">
        <f>'MASTER_ ALL areas - No.seedling'!CG30</f>
        <v>0</v>
      </c>
      <c r="CI30" s="76">
        <f>'MASTER_ ALL areas - No.seedling'!CH30</f>
        <v>0</v>
      </c>
      <c r="CJ30" s="80">
        <f t="shared" si="116"/>
        <v>0</v>
      </c>
      <c r="CK30" s="76">
        <f>'MASTER_ ALL areas - No.seedling'!CJ30</f>
        <v>0</v>
      </c>
      <c r="CL30" s="81">
        <f t="shared" si="117"/>
        <v>0</v>
      </c>
      <c r="CM30" s="113">
        <f>'MASTER_ ALL areas - No.seedling'!CL30</f>
        <v>0</v>
      </c>
      <c r="CN30" s="76">
        <f>'MASTER_ ALL areas - No.seedling'!CM30</f>
        <v>0</v>
      </c>
      <c r="CO30" s="80">
        <f t="shared" si="118"/>
        <v>0</v>
      </c>
      <c r="CP30" s="76">
        <f>'MASTER_ ALL areas - No.seedling'!CO30</f>
        <v>0</v>
      </c>
      <c r="CQ30" s="81">
        <f t="shared" si="119"/>
        <v>0</v>
      </c>
      <c r="CR30" s="113">
        <f>'MASTER_ ALL areas - No.seedling'!CQ30</f>
        <v>0</v>
      </c>
      <c r="CS30" s="76">
        <f>'MASTER_ ALL areas - No.seedling'!CR30</f>
        <v>0</v>
      </c>
      <c r="CT30" s="80">
        <f t="shared" si="120"/>
        <v>0</v>
      </c>
      <c r="CU30" s="76">
        <f>'MASTER_ ALL areas - No.seedling'!CT30</f>
        <v>0</v>
      </c>
      <c r="CV30" s="81">
        <f t="shared" si="121"/>
        <v>0</v>
      </c>
      <c r="CW30" s="113">
        <f>'MASTER_ ALL areas - No.seedling'!CV30</f>
        <v>0</v>
      </c>
      <c r="CX30" s="76">
        <f>'MASTER_ ALL areas - No.seedling'!CW30</f>
        <v>0</v>
      </c>
      <c r="CY30" s="80">
        <f t="shared" si="122"/>
        <v>0</v>
      </c>
      <c r="CZ30" s="76">
        <f>'MASTER_ ALL areas - No.seedling'!CY30</f>
        <v>0</v>
      </c>
      <c r="DA30" s="81">
        <f t="shared" si="123"/>
        <v>0</v>
      </c>
      <c r="DB30" s="113">
        <f>'MASTER_ ALL areas - No.seedling'!DA30</f>
        <v>0</v>
      </c>
      <c r="DC30" s="76">
        <f>'MASTER_ ALL areas - No.seedling'!DB30</f>
        <v>0</v>
      </c>
      <c r="DD30" s="80">
        <f t="shared" si="124"/>
        <v>0</v>
      </c>
      <c r="DE30" s="76">
        <f>'MASTER_ ALL areas - No.seedling'!DD30</f>
        <v>0</v>
      </c>
      <c r="DF30" s="81">
        <f t="shared" si="125"/>
        <v>0</v>
      </c>
      <c r="DG30" s="113">
        <f>'MASTER_ ALL areas - No.seedling'!DF30</f>
        <v>0</v>
      </c>
      <c r="DH30" s="76">
        <f>'MASTER_ ALL areas - No.seedling'!DG30</f>
        <v>0</v>
      </c>
      <c r="DI30" s="80">
        <f t="shared" si="126"/>
        <v>0</v>
      </c>
      <c r="DJ30" s="76">
        <f>'MASTER_ ALL areas - No.seedling'!DI30</f>
        <v>0</v>
      </c>
      <c r="DK30" s="81">
        <f t="shared" si="127"/>
        <v>0</v>
      </c>
      <c r="DL30" s="113">
        <f>'MASTER_ ALL areas - No.seedling'!DK30</f>
        <v>0</v>
      </c>
      <c r="DM30" s="76">
        <f>'MASTER_ ALL areas - No.seedling'!DL30</f>
        <v>0</v>
      </c>
      <c r="DN30" s="80">
        <f t="shared" si="128"/>
        <v>0</v>
      </c>
      <c r="DO30" s="76">
        <f>'MASTER_ ALL areas - No.seedling'!DN30</f>
        <v>0</v>
      </c>
      <c r="DP30" s="81">
        <f t="shared" si="129"/>
        <v>0</v>
      </c>
      <c r="DQ30" s="75">
        <f>'MASTER_ ALL areas - No.seedling'!DP30</f>
        <v>40</v>
      </c>
      <c r="DR30" s="76">
        <f>'MASTER_ ALL areas - No.seedling'!DQ30</f>
        <v>0</v>
      </c>
      <c r="DS30" s="80">
        <f t="shared" si="130"/>
        <v>0</v>
      </c>
      <c r="DT30" s="76">
        <f>'MASTER_ ALL areas - No.seedling'!DS30</f>
        <v>2</v>
      </c>
      <c r="DU30" s="81">
        <f t="shared" si="131"/>
        <v>1</v>
      </c>
      <c r="DV30" s="113">
        <f>'MASTER_ ALL areas - No.seedling'!DU30</f>
        <v>0</v>
      </c>
      <c r="DW30" s="76">
        <f>'MASTER_ ALL areas - No.seedling'!DV30</f>
        <v>0</v>
      </c>
      <c r="DX30" s="80">
        <f t="shared" si="132"/>
        <v>0</v>
      </c>
      <c r="DY30" s="76">
        <f>'MASTER_ ALL areas - No.seedling'!DX30</f>
        <v>0</v>
      </c>
      <c r="DZ30" s="81">
        <f t="shared" si="133"/>
        <v>0</v>
      </c>
      <c r="EA30" s="113">
        <f>'MASTER_ ALL areas - No.seedling'!DZ30</f>
        <v>0</v>
      </c>
      <c r="EB30" s="76">
        <f>'MASTER_ ALL areas - No.seedling'!EA30</f>
        <v>0</v>
      </c>
      <c r="EC30" s="80">
        <f t="shared" si="134"/>
        <v>0</v>
      </c>
      <c r="ED30" s="76">
        <f>'MASTER_ ALL areas - No.seedling'!EC30</f>
        <v>0</v>
      </c>
      <c r="EE30" s="81">
        <f t="shared" si="135"/>
        <v>0</v>
      </c>
      <c r="EF30" s="113">
        <f>'MASTER_ ALL areas - No.seedling'!EE30</f>
        <v>0</v>
      </c>
      <c r="EG30" s="76">
        <f>'MASTER_ ALL areas - No.seedling'!EF30</f>
        <v>0</v>
      </c>
      <c r="EH30" s="80">
        <f t="shared" si="136"/>
        <v>0</v>
      </c>
      <c r="EI30" s="76">
        <f>'MASTER_ ALL areas - No.seedling'!EH30</f>
        <v>0</v>
      </c>
      <c r="EJ30" s="81">
        <f t="shared" si="137"/>
        <v>0</v>
      </c>
      <c r="EK30" s="113">
        <f>'MASTER_ ALL areas - No.seedling'!EJ30</f>
        <v>0</v>
      </c>
      <c r="EL30" s="76">
        <f>'MASTER_ ALL areas - No.seedling'!EK30</f>
        <v>0</v>
      </c>
      <c r="EM30" s="80">
        <f t="shared" si="138"/>
        <v>0</v>
      </c>
      <c r="EN30" s="76">
        <f>'MASTER_ ALL areas - No.seedling'!EM30</f>
        <v>0</v>
      </c>
      <c r="EO30" s="81">
        <f t="shared" si="139"/>
        <v>0</v>
      </c>
      <c r="EP30" s="113">
        <f>'MASTER_ ALL areas - No.seedling'!EO30</f>
        <v>0</v>
      </c>
      <c r="EQ30" s="76">
        <f>'MASTER_ ALL areas - No.seedling'!EP30</f>
        <v>0</v>
      </c>
      <c r="ER30" s="80">
        <f t="shared" si="140"/>
        <v>0</v>
      </c>
      <c r="ES30" s="76">
        <f>'MASTER_ ALL areas - No.seedling'!ER30</f>
        <v>0</v>
      </c>
      <c r="ET30" s="81">
        <f t="shared" si="141"/>
        <v>0</v>
      </c>
      <c r="EU30" s="113">
        <f>'MASTER_ ALL areas - No.seedling'!ET30</f>
        <v>0</v>
      </c>
      <c r="EV30" s="76">
        <f>'MASTER_ ALL areas - No.seedling'!EU30</f>
        <v>0</v>
      </c>
      <c r="EW30" s="80">
        <f t="shared" si="142"/>
        <v>0</v>
      </c>
      <c r="EX30" s="76">
        <f>'MASTER_ ALL areas - No.seedling'!EW30</f>
        <v>0</v>
      </c>
      <c r="EY30" s="81">
        <f t="shared" si="143"/>
        <v>0</v>
      </c>
      <c r="EZ30" s="113">
        <f>'MASTER_ ALL areas - No.seedling'!EY30</f>
        <v>0</v>
      </c>
      <c r="FA30" s="76">
        <f>'MASTER_ ALL areas - No.seedling'!EZ30</f>
        <v>0</v>
      </c>
      <c r="FB30" s="80">
        <f t="shared" si="144"/>
        <v>0</v>
      </c>
      <c r="FC30" s="76">
        <f>'MASTER_ ALL areas - No.seedling'!FB30</f>
        <v>0</v>
      </c>
      <c r="FD30" s="81">
        <f t="shared" si="145"/>
        <v>0</v>
      </c>
      <c r="FE30" s="113">
        <f>'MASTER_ ALL areas - No.seedling'!FD30</f>
        <v>0</v>
      </c>
      <c r="FF30" s="76">
        <f>'MASTER_ ALL areas - No.seedling'!FE30</f>
        <v>0</v>
      </c>
      <c r="FG30" s="80">
        <f t="shared" si="146"/>
        <v>0</v>
      </c>
      <c r="FH30" s="76">
        <f>'MASTER_ ALL areas - No.seedling'!FG30</f>
        <v>0</v>
      </c>
      <c r="FI30" s="81">
        <f t="shared" si="147"/>
        <v>0</v>
      </c>
      <c r="FJ30" s="113">
        <f>'MASTER_ ALL areas - No.seedling'!FI30</f>
        <v>0</v>
      </c>
      <c r="FK30" s="76">
        <f>'MASTER_ ALL areas - No.seedling'!FJ30</f>
        <v>0</v>
      </c>
      <c r="FL30" s="80">
        <f t="shared" si="148"/>
        <v>0</v>
      </c>
      <c r="FM30" s="76">
        <f>'MASTER_ ALL areas - No.seedling'!FL30</f>
        <v>0</v>
      </c>
      <c r="FN30" s="81">
        <f t="shared" si="149"/>
        <v>0</v>
      </c>
      <c r="FO30" s="113">
        <f>'MASTER_ ALL areas - No.seedling'!FN30</f>
        <v>0</v>
      </c>
      <c r="FP30" s="76">
        <f>'MASTER_ ALL areas - No.seedling'!FO30</f>
        <v>0</v>
      </c>
      <c r="FQ30" s="80">
        <f t="shared" si="150"/>
        <v>0</v>
      </c>
      <c r="FR30" s="76">
        <f>'MASTER_ ALL areas - No.seedling'!FQ30</f>
        <v>0</v>
      </c>
      <c r="FS30" s="81">
        <f t="shared" si="151"/>
        <v>0</v>
      </c>
      <c r="FT30" s="113">
        <f>'MASTER_ ALL areas - No.seedling'!FS30</f>
        <v>0</v>
      </c>
      <c r="FU30" s="76">
        <f>'MASTER_ ALL areas - No.seedling'!FT30</f>
        <v>0</v>
      </c>
      <c r="FV30" s="80">
        <f t="shared" si="152"/>
        <v>0</v>
      </c>
      <c r="FW30" s="76">
        <f>'MASTER_ ALL areas - No.seedling'!FV30</f>
        <v>0</v>
      </c>
      <c r="FX30" s="81">
        <f t="shared" si="153"/>
        <v>0</v>
      </c>
      <c r="FY30" s="113">
        <f>'MASTER_ ALL areas - No.seedling'!FX30</f>
        <v>0</v>
      </c>
      <c r="FZ30" s="76">
        <f>'MASTER_ ALL areas - No.seedling'!FY30</f>
        <v>0</v>
      </c>
      <c r="GA30" s="80">
        <f t="shared" si="154"/>
        <v>0</v>
      </c>
      <c r="GB30" s="76">
        <f>'MASTER_ ALL areas - No.seedling'!GA30</f>
        <v>0</v>
      </c>
      <c r="GC30" s="81">
        <f t="shared" si="155"/>
        <v>0</v>
      </c>
      <c r="GD30" s="113">
        <f>'MASTER_ ALL areas - No.seedling'!GC30</f>
        <v>0</v>
      </c>
      <c r="GE30" s="76">
        <f>'MASTER_ ALL areas - No.seedling'!GD30</f>
        <v>0</v>
      </c>
      <c r="GF30" s="80">
        <f t="shared" si="156"/>
        <v>0</v>
      </c>
      <c r="GG30" s="76">
        <f>'MASTER_ ALL areas - No.seedling'!GF30</f>
        <v>0</v>
      </c>
      <c r="GH30" s="81">
        <f t="shared" si="157"/>
        <v>0</v>
      </c>
      <c r="GI30" s="113">
        <f>'MASTER_ ALL areas - No.seedling'!GH30</f>
        <v>0</v>
      </c>
      <c r="GJ30" s="76">
        <f>'MASTER_ ALL areas - No.seedling'!GI30</f>
        <v>0</v>
      </c>
      <c r="GK30" s="80">
        <f t="shared" si="158"/>
        <v>0</v>
      </c>
      <c r="GL30" s="76">
        <f>'MASTER_ ALL areas - No.seedling'!GK30</f>
        <v>0</v>
      </c>
      <c r="GM30" s="81">
        <f t="shared" si="159"/>
        <v>0</v>
      </c>
      <c r="GN30" s="113">
        <f>'MASTER_ ALL areas - No.seedling'!GM30</f>
        <v>0</v>
      </c>
      <c r="GO30" s="76">
        <f>'MASTER_ ALL areas - No.seedling'!GN30</f>
        <v>0</v>
      </c>
      <c r="GP30" s="80">
        <f t="shared" si="160"/>
        <v>0</v>
      </c>
      <c r="GQ30" s="76">
        <f>'MASTER_ ALL areas - No.seedling'!GP30</f>
        <v>0</v>
      </c>
      <c r="GR30" s="81">
        <f t="shared" si="161"/>
        <v>0</v>
      </c>
      <c r="GS30" s="113">
        <f>'MASTER_ ALL areas - No.seedling'!GR30</f>
        <v>0</v>
      </c>
      <c r="GT30" s="76">
        <f>'MASTER_ ALL areas - No.seedling'!GS30</f>
        <v>0</v>
      </c>
      <c r="GU30" s="80">
        <f t="shared" si="162"/>
        <v>0</v>
      </c>
      <c r="GV30" s="76">
        <f>'MASTER_ ALL areas - No.seedling'!GU30</f>
        <v>0</v>
      </c>
      <c r="GW30" s="81">
        <f t="shared" si="163"/>
        <v>0</v>
      </c>
      <c r="GX30" s="113">
        <f>'MASTER_ ALL areas - No.seedling'!GW30</f>
        <v>0</v>
      </c>
      <c r="GY30" s="76">
        <f>'MASTER_ ALL areas - No.seedling'!GX30</f>
        <v>0</v>
      </c>
      <c r="GZ30" s="80">
        <f t="shared" si="164"/>
        <v>0</v>
      </c>
      <c r="HA30" s="76">
        <f>'MASTER_ ALL areas - No.seedling'!GZ30</f>
        <v>0</v>
      </c>
      <c r="HB30" s="81">
        <f t="shared" si="165"/>
        <v>0</v>
      </c>
      <c r="HC30" s="113">
        <f>'MASTER_ ALL areas - No.seedling'!HB30</f>
        <v>0</v>
      </c>
      <c r="HD30" s="76">
        <f>'MASTER_ ALL areas - No.seedling'!HC30</f>
        <v>0</v>
      </c>
      <c r="HE30" s="80">
        <f t="shared" si="166"/>
        <v>0</v>
      </c>
      <c r="HF30" s="76">
        <f>'MASTER_ ALL areas - No.seedling'!HE30</f>
        <v>0</v>
      </c>
      <c r="HG30" s="81">
        <f t="shared" si="167"/>
        <v>0</v>
      </c>
      <c r="HH30" s="113">
        <f>'MASTER_ ALL areas - No.seedling'!HG30</f>
        <v>0</v>
      </c>
      <c r="HI30" s="76">
        <f>'MASTER_ ALL areas - No.seedling'!HH30</f>
        <v>0</v>
      </c>
      <c r="HJ30" s="80">
        <f t="shared" si="168"/>
        <v>0</v>
      </c>
      <c r="HK30" s="76">
        <f>'MASTER_ ALL areas - No.seedling'!HJ30</f>
        <v>0</v>
      </c>
      <c r="HL30" s="81">
        <f t="shared" si="169"/>
        <v>0</v>
      </c>
      <c r="HM30" s="113">
        <f>'MASTER_ ALL areas - No.seedling'!HL30</f>
        <v>0</v>
      </c>
      <c r="HN30" s="76">
        <f>'MASTER_ ALL areas - No.seedling'!HM30</f>
        <v>0</v>
      </c>
      <c r="HO30" s="80">
        <f t="shared" si="170"/>
        <v>0</v>
      </c>
      <c r="HP30" s="76">
        <f>'MASTER_ ALL areas - No.seedling'!HO30</f>
        <v>0</v>
      </c>
      <c r="HQ30" s="81">
        <f t="shared" si="171"/>
        <v>0</v>
      </c>
      <c r="HR30" s="113">
        <f>'MASTER_ ALL areas - No.seedling'!HQ30</f>
        <v>0</v>
      </c>
      <c r="HS30" s="76">
        <f>'MASTER_ ALL areas - No.seedling'!HR30</f>
        <v>0</v>
      </c>
      <c r="HT30" s="80">
        <f t="shared" si="172"/>
        <v>0</v>
      </c>
      <c r="HU30" s="76">
        <f>'MASTER_ ALL areas - No.seedling'!HT30</f>
        <v>0</v>
      </c>
      <c r="HV30" s="81">
        <f t="shared" si="173"/>
        <v>0</v>
      </c>
      <c r="HW30" s="113">
        <f>'MASTER_ ALL areas - No.seedling'!HV30</f>
        <v>0</v>
      </c>
      <c r="HX30" s="76">
        <f>'MASTER_ ALL areas - No.seedling'!HW30</f>
        <v>0</v>
      </c>
      <c r="HY30" s="80">
        <f t="shared" si="174"/>
        <v>0</v>
      </c>
      <c r="HZ30" s="76">
        <f>'MASTER_ ALL areas - No.seedling'!HY30</f>
        <v>0</v>
      </c>
      <c r="IA30" s="81">
        <f t="shared" si="175"/>
        <v>0</v>
      </c>
      <c r="IB30" s="113">
        <f>'MASTER_ ALL areas - No.seedling'!IA30</f>
        <v>0</v>
      </c>
      <c r="IC30" s="76">
        <f>'MASTER_ ALL areas - No.seedling'!IB30</f>
        <v>0</v>
      </c>
      <c r="ID30" s="80">
        <f t="shared" si="176"/>
        <v>0</v>
      </c>
      <c r="IE30" s="76">
        <f>'MASTER_ ALL areas - No.seedling'!ID30</f>
        <v>0</v>
      </c>
      <c r="IF30" s="85">
        <f t="shared" si="177"/>
        <v>0</v>
      </c>
      <c r="IG30" s="86" t="s">
        <v>167</v>
      </c>
      <c r="IH30" s="87"/>
    </row>
    <row r="31" spans="2:242" ht="33" customHeight="1" x14ac:dyDescent="0.25">
      <c r="B31" s="420">
        <v>27</v>
      </c>
      <c r="C31" s="421" t="s">
        <v>168</v>
      </c>
      <c r="D31" s="422">
        <v>213989</v>
      </c>
      <c r="E31" s="423">
        <v>931735</v>
      </c>
      <c r="F31" s="424" t="s">
        <v>89</v>
      </c>
      <c r="G31" s="88" t="s">
        <v>169</v>
      </c>
      <c r="H31" s="459">
        <f>'MASTER_ ALL areas - No.seedling'!G31</f>
        <v>5</v>
      </c>
      <c r="I31" s="70">
        <f>'MASTER_ ALL areas - No.seedling'!H31</f>
        <v>0.15</v>
      </c>
      <c r="J31" s="71">
        <f>'MASTER_ ALL areas - No.seedling'!I31</f>
        <v>109</v>
      </c>
      <c r="K31" s="72">
        <f>'MASTER_ ALL areas - No.seedling'!J31</f>
        <v>107</v>
      </c>
      <c r="L31" s="73">
        <f t="shared" si="89"/>
        <v>2140</v>
      </c>
      <c r="M31" s="74">
        <f>'MASTER_ ALL areas - No.seedling'!L31</f>
        <v>2140</v>
      </c>
      <c r="N31" s="113">
        <f>'MASTER_ ALL areas - No.seedling'!M31</f>
        <v>3</v>
      </c>
      <c r="O31" s="114">
        <f>'MASTER_ ALL areas - No.seedling'!N31</f>
        <v>65</v>
      </c>
      <c r="P31" s="80">
        <f>'MASTER_ ALL areas - No.seedling'!O31</f>
        <v>2.8037383177570093E-2</v>
      </c>
      <c r="Q31" s="81">
        <f>'MASTER_ ALL areas - No.seedling'!P31</f>
        <v>0.60747663551401865</v>
      </c>
      <c r="R31" s="462"/>
      <c r="S31" s="617">
        <f>'MASTER_ ALL areas - No.seedling'!R31</f>
        <v>1560</v>
      </c>
      <c r="T31" s="76">
        <f>'MASTER_ ALL areas - No.seedling'!S31</f>
        <v>2</v>
      </c>
      <c r="U31" s="77">
        <f t="shared" si="90"/>
        <v>2.564102564102564E-2</v>
      </c>
      <c r="V31" s="82">
        <f>'MASTER_ ALL areas - No.seedling'!U31</f>
        <v>36</v>
      </c>
      <c r="W31" s="80">
        <f t="shared" si="91"/>
        <v>0.46153846153846156</v>
      </c>
      <c r="X31" s="619">
        <f>'MASTER_ ALL areas - No.seedling'!W31</f>
        <v>340</v>
      </c>
      <c r="Y31" s="82">
        <f>'MASTER_ ALL areas - No.seedling'!X31</f>
        <v>1</v>
      </c>
      <c r="Z31" s="77">
        <f t="shared" si="92"/>
        <v>5.8823529411764705E-2</v>
      </c>
      <c r="AA31" s="82">
        <f>'MASTER_ ALL areas - No.seedling'!Z31</f>
        <v>17</v>
      </c>
      <c r="AB31" s="80">
        <f t="shared" si="93"/>
        <v>1</v>
      </c>
      <c r="AC31" s="76">
        <f>'MASTER_ ALL areas - No.seedling'!AB31</f>
        <v>240</v>
      </c>
      <c r="AD31" s="76">
        <f>'MASTER_ ALL areas - No.seedling'!AC31</f>
        <v>0</v>
      </c>
      <c r="AE31" s="77">
        <f t="shared" si="94"/>
        <v>0</v>
      </c>
      <c r="AF31" s="82">
        <f>'MASTER_ ALL areas - No.seedling'!AE31</f>
        <v>12</v>
      </c>
      <c r="AG31" s="80">
        <f t="shared" si="95"/>
        <v>1</v>
      </c>
      <c r="AH31" s="76">
        <f>'MASTER_ ALL areas - No.seedling'!AG31</f>
        <v>0</v>
      </c>
      <c r="AI31" s="76">
        <f>'MASTER_ ALL areas - No.seedling'!AH31</f>
        <v>0</v>
      </c>
      <c r="AJ31" s="77">
        <f t="shared" si="96"/>
        <v>0</v>
      </c>
      <c r="AK31" s="82">
        <f>'MASTER_ ALL areas - No.seedling'!AJ31</f>
        <v>0</v>
      </c>
      <c r="AL31" s="81">
        <f t="shared" si="97"/>
        <v>0</v>
      </c>
      <c r="AM31" s="462"/>
      <c r="AN31" s="617">
        <f>'MASTER_ ALL areas - No.seedling'!AM31</f>
        <v>1480</v>
      </c>
      <c r="AO31" s="76">
        <f>'MASTER_ ALL areas - No.seedling'!AN31</f>
        <v>2</v>
      </c>
      <c r="AP31" s="77">
        <f t="shared" si="98"/>
        <v>2.7027027027027029E-2</v>
      </c>
      <c r="AQ31" s="82">
        <f>'MASTER_ ALL areas - No.seedling'!AP31</f>
        <v>55</v>
      </c>
      <c r="AR31" s="77">
        <f t="shared" si="99"/>
        <v>0.7432432432432432</v>
      </c>
      <c r="AS31" s="82">
        <f>'MASTER_ ALL areas - No.seedling'!AR31</f>
        <v>280</v>
      </c>
      <c r="AT31" s="76">
        <f>'MASTER_ ALL areas - No.seedling'!AS31</f>
        <v>0</v>
      </c>
      <c r="AU31" s="77">
        <f t="shared" si="100"/>
        <v>0</v>
      </c>
      <c r="AV31" s="82">
        <f>'MASTER_ ALL areas - No.seedling'!AU31</f>
        <v>3</v>
      </c>
      <c r="AW31" s="77">
        <f t="shared" si="101"/>
        <v>0.21428571428571427</v>
      </c>
      <c r="AX31" s="71">
        <f>'MASTER_ ALL areas - No.seedling'!AW31</f>
        <v>320</v>
      </c>
      <c r="AY31" s="82">
        <f>'MASTER_ ALL areas - No.seedling'!AX31</f>
        <v>1</v>
      </c>
      <c r="AZ31" s="77">
        <f t="shared" si="102"/>
        <v>6.25E-2</v>
      </c>
      <c r="BA31" s="82">
        <f>'MASTER_ ALL areas - No.seedling'!AZ31</f>
        <v>5</v>
      </c>
      <c r="BB31" s="77">
        <f t="shared" si="103"/>
        <v>0.3125</v>
      </c>
      <c r="BC31" s="82">
        <f>'MASTER_ ALL areas - No.seedling'!BB31</f>
        <v>0</v>
      </c>
      <c r="BD31" s="76">
        <f>'MASTER_ ALL areas - No.seedling'!BC31</f>
        <v>0</v>
      </c>
      <c r="BE31" s="77">
        <f t="shared" si="104"/>
        <v>0</v>
      </c>
      <c r="BF31" s="82">
        <f>'MASTER_ ALL areas - No.seedling'!BE31</f>
        <v>0</v>
      </c>
      <c r="BG31" s="77">
        <f t="shared" si="105"/>
        <v>0</v>
      </c>
      <c r="BH31" s="82">
        <f>'MASTER_ ALL areas - No.seedling'!BG31</f>
        <v>40</v>
      </c>
      <c r="BI31" s="76">
        <f>'MASTER_ ALL areas - No.seedling'!BH31</f>
        <v>0</v>
      </c>
      <c r="BJ31" s="77">
        <f t="shared" si="106"/>
        <v>0</v>
      </c>
      <c r="BK31" s="82">
        <f>'MASTER_ ALL areas - No.seedling'!BJ31</f>
        <v>2</v>
      </c>
      <c r="BL31" s="77">
        <f t="shared" si="107"/>
        <v>1</v>
      </c>
      <c r="BM31" s="82">
        <f>'MASTER_ ALL areas - No.seedling'!BL31</f>
        <v>0</v>
      </c>
      <c r="BN31" s="76">
        <f>'MASTER_ ALL areas - No.seedling'!BM31</f>
        <v>0</v>
      </c>
      <c r="BO31" s="77">
        <f t="shared" si="108"/>
        <v>0</v>
      </c>
      <c r="BP31" s="82">
        <f>'MASTER_ ALL areas - No.seedling'!BO31</f>
        <v>0</v>
      </c>
      <c r="BQ31" s="77">
        <f t="shared" si="109"/>
        <v>0</v>
      </c>
      <c r="BR31" s="82">
        <f>'MASTER_ ALL areas - No.seedling'!BQ31</f>
        <v>20</v>
      </c>
      <c r="BS31" s="76">
        <f>'MASTER_ ALL areas - No.seedling'!BR31</f>
        <v>0</v>
      </c>
      <c r="BT31" s="77">
        <f t="shared" si="110"/>
        <v>0</v>
      </c>
      <c r="BU31" s="82">
        <f>'MASTER_ ALL areas - No.seedling'!BT31</f>
        <v>0</v>
      </c>
      <c r="BV31" s="77">
        <f t="shared" si="111"/>
        <v>0</v>
      </c>
      <c r="BW31" s="82">
        <f>'MASTER_ ALL areas - No.seedling'!BV31</f>
        <v>0</v>
      </c>
      <c r="BX31" s="76">
        <f>'MASTER_ ALL areas - No.seedling'!BW31</f>
        <v>0</v>
      </c>
      <c r="BY31" s="77">
        <f t="shared" si="112"/>
        <v>0</v>
      </c>
      <c r="BZ31" s="82">
        <f>'MASTER_ ALL areas - No.seedling'!BY31</f>
        <v>0</v>
      </c>
      <c r="CA31" s="81">
        <f t="shared" si="113"/>
        <v>0</v>
      </c>
      <c r="CB31" s="429"/>
      <c r="CC31" s="75">
        <f>'MASTER_ ALL areas - No.seedling'!CB31</f>
        <v>900</v>
      </c>
      <c r="CD31" s="76">
        <f>'MASTER_ ALL areas - No.seedling'!CC31</f>
        <v>1</v>
      </c>
      <c r="CE31" s="80">
        <f t="shared" si="114"/>
        <v>2.2222222222222223E-2</v>
      </c>
      <c r="CF31" s="76">
        <f>'MASTER_ ALL areas - No.seedling'!CE31</f>
        <v>26</v>
      </c>
      <c r="CG31" s="81">
        <f t="shared" si="115"/>
        <v>0.57777777777777772</v>
      </c>
      <c r="CH31" s="75">
        <f>'MASTER_ ALL areas - No.seedling'!CG31</f>
        <v>340</v>
      </c>
      <c r="CI31" s="76">
        <f>'MASTER_ ALL areas - No.seedling'!CH31</f>
        <v>1</v>
      </c>
      <c r="CJ31" s="80">
        <f t="shared" si="116"/>
        <v>5.8823529411764705E-2</v>
      </c>
      <c r="CK31" s="76">
        <f>'MASTER_ ALL areas - No.seedling'!CJ31</f>
        <v>17</v>
      </c>
      <c r="CL31" s="81">
        <f t="shared" si="117"/>
        <v>1</v>
      </c>
      <c r="CM31" s="75">
        <f>'MASTER_ ALL areas - No.seedling'!CL31</f>
        <v>240</v>
      </c>
      <c r="CN31" s="76">
        <f>'MASTER_ ALL areas - No.seedling'!CM31</f>
        <v>0</v>
      </c>
      <c r="CO31" s="80">
        <f t="shared" si="118"/>
        <v>0</v>
      </c>
      <c r="CP31" s="76">
        <f>'MASTER_ ALL areas - No.seedling'!CO31</f>
        <v>12</v>
      </c>
      <c r="CQ31" s="81">
        <f t="shared" si="119"/>
        <v>1</v>
      </c>
      <c r="CR31" s="113">
        <f>'MASTER_ ALL areas - No.seedling'!CQ31</f>
        <v>0</v>
      </c>
      <c r="CS31" s="76">
        <f>'MASTER_ ALL areas - No.seedling'!CR31</f>
        <v>0</v>
      </c>
      <c r="CT31" s="80">
        <f t="shared" si="120"/>
        <v>0</v>
      </c>
      <c r="CU31" s="76">
        <f>'MASTER_ ALL areas - No.seedling'!CT31</f>
        <v>0</v>
      </c>
      <c r="CV31" s="81">
        <f t="shared" si="121"/>
        <v>0</v>
      </c>
      <c r="CW31" s="75">
        <f>'MASTER_ ALL areas - No.seedling'!CV31</f>
        <v>280</v>
      </c>
      <c r="CX31" s="76">
        <f>'MASTER_ ALL areas - No.seedling'!CW31</f>
        <v>0</v>
      </c>
      <c r="CY31" s="80">
        <f t="shared" si="122"/>
        <v>0</v>
      </c>
      <c r="CZ31" s="76">
        <f>'MASTER_ ALL areas - No.seedling'!CY31</f>
        <v>3</v>
      </c>
      <c r="DA31" s="81">
        <f t="shared" si="123"/>
        <v>0.21428571428571427</v>
      </c>
      <c r="DB31" s="113">
        <f>'MASTER_ ALL areas - No.seedling'!DA31</f>
        <v>0</v>
      </c>
      <c r="DC31" s="76">
        <f>'MASTER_ ALL areas - No.seedling'!DB31</f>
        <v>0</v>
      </c>
      <c r="DD31" s="80">
        <f t="shared" si="124"/>
        <v>0</v>
      </c>
      <c r="DE31" s="76">
        <f>'MASTER_ ALL areas - No.seedling'!DD31</f>
        <v>0</v>
      </c>
      <c r="DF31" s="81">
        <f t="shared" si="125"/>
        <v>0</v>
      </c>
      <c r="DG31" s="113">
        <f>'MASTER_ ALL areas - No.seedling'!DF31</f>
        <v>0</v>
      </c>
      <c r="DH31" s="76">
        <f>'MASTER_ ALL areas - No.seedling'!DG31</f>
        <v>0</v>
      </c>
      <c r="DI31" s="80">
        <f t="shared" si="126"/>
        <v>0</v>
      </c>
      <c r="DJ31" s="76">
        <f>'MASTER_ ALL areas - No.seedling'!DI31</f>
        <v>0</v>
      </c>
      <c r="DK31" s="81">
        <f t="shared" si="127"/>
        <v>0</v>
      </c>
      <c r="DL31" s="113">
        <f>'MASTER_ ALL areas - No.seedling'!DK31</f>
        <v>0</v>
      </c>
      <c r="DM31" s="76">
        <f>'MASTER_ ALL areas - No.seedling'!DL31</f>
        <v>0</v>
      </c>
      <c r="DN31" s="80">
        <f t="shared" si="128"/>
        <v>0</v>
      </c>
      <c r="DO31" s="76">
        <f>'MASTER_ ALL areas - No.seedling'!DN31</f>
        <v>0</v>
      </c>
      <c r="DP31" s="81">
        <f t="shared" si="129"/>
        <v>0</v>
      </c>
      <c r="DQ31" s="75">
        <f>'MASTER_ ALL areas - No.seedling'!DP31</f>
        <v>320</v>
      </c>
      <c r="DR31" s="76">
        <f>'MASTER_ ALL areas - No.seedling'!DQ31</f>
        <v>1</v>
      </c>
      <c r="DS31" s="80">
        <f t="shared" si="130"/>
        <v>6.25E-2</v>
      </c>
      <c r="DT31" s="76">
        <f>'MASTER_ ALL areas - No.seedling'!DS31</f>
        <v>5</v>
      </c>
      <c r="DU31" s="81">
        <f t="shared" si="131"/>
        <v>0.3125</v>
      </c>
      <c r="DV31" s="113">
        <f>'MASTER_ ALL areas - No.seedling'!DU31</f>
        <v>0</v>
      </c>
      <c r="DW31" s="76">
        <f>'MASTER_ ALL areas - No.seedling'!DV31</f>
        <v>0</v>
      </c>
      <c r="DX31" s="80">
        <f t="shared" si="132"/>
        <v>0</v>
      </c>
      <c r="DY31" s="76">
        <f>'MASTER_ ALL areas - No.seedling'!DX31</f>
        <v>0</v>
      </c>
      <c r="DZ31" s="81">
        <f t="shared" si="133"/>
        <v>0</v>
      </c>
      <c r="EA31" s="113">
        <f>'MASTER_ ALL areas - No.seedling'!DZ31</f>
        <v>0</v>
      </c>
      <c r="EB31" s="76">
        <f>'MASTER_ ALL areas - No.seedling'!EA31</f>
        <v>0</v>
      </c>
      <c r="EC31" s="80">
        <f t="shared" si="134"/>
        <v>0</v>
      </c>
      <c r="ED31" s="76">
        <f>'MASTER_ ALL areas - No.seedling'!EC31</f>
        <v>0</v>
      </c>
      <c r="EE31" s="81">
        <f t="shared" si="135"/>
        <v>0</v>
      </c>
      <c r="EF31" s="113">
        <f>'MASTER_ ALL areas - No.seedling'!EE31</f>
        <v>0</v>
      </c>
      <c r="EG31" s="76">
        <f>'MASTER_ ALL areas - No.seedling'!EF31</f>
        <v>0</v>
      </c>
      <c r="EH31" s="80">
        <f t="shared" si="136"/>
        <v>0</v>
      </c>
      <c r="EI31" s="76">
        <f>'MASTER_ ALL areas - No.seedling'!EH31</f>
        <v>0</v>
      </c>
      <c r="EJ31" s="81">
        <f t="shared" si="137"/>
        <v>0</v>
      </c>
      <c r="EK31" s="113">
        <f>'MASTER_ ALL areas - No.seedling'!EJ31</f>
        <v>0</v>
      </c>
      <c r="EL31" s="76">
        <f>'MASTER_ ALL areas - No.seedling'!EK31</f>
        <v>0</v>
      </c>
      <c r="EM31" s="80">
        <f t="shared" si="138"/>
        <v>0</v>
      </c>
      <c r="EN31" s="76">
        <f>'MASTER_ ALL areas - No.seedling'!EM31</f>
        <v>0</v>
      </c>
      <c r="EO31" s="81">
        <f t="shared" si="139"/>
        <v>0</v>
      </c>
      <c r="EP31" s="113">
        <f>'MASTER_ ALL areas - No.seedling'!EO31</f>
        <v>0</v>
      </c>
      <c r="EQ31" s="76">
        <f>'MASTER_ ALL areas - No.seedling'!EP31</f>
        <v>0</v>
      </c>
      <c r="ER31" s="80">
        <f t="shared" si="140"/>
        <v>0</v>
      </c>
      <c r="ES31" s="76">
        <f>'MASTER_ ALL areas - No.seedling'!ER31</f>
        <v>0</v>
      </c>
      <c r="ET31" s="81">
        <f t="shared" si="141"/>
        <v>0</v>
      </c>
      <c r="EU31" s="113">
        <f>'MASTER_ ALL areas - No.seedling'!ET31</f>
        <v>0</v>
      </c>
      <c r="EV31" s="76">
        <f>'MASTER_ ALL areas - No.seedling'!EU31</f>
        <v>0</v>
      </c>
      <c r="EW31" s="80">
        <f t="shared" si="142"/>
        <v>0</v>
      </c>
      <c r="EX31" s="76">
        <f>'MASTER_ ALL areas - No.seedling'!EW31</f>
        <v>0</v>
      </c>
      <c r="EY31" s="81">
        <f t="shared" si="143"/>
        <v>0</v>
      </c>
      <c r="EZ31" s="113">
        <f>'MASTER_ ALL areas - No.seedling'!EY31</f>
        <v>0</v>
      </c>
      <c r="FA31" s="76">
        <f>'MASTER_ ALL areas - No.seedling'!EZ31</f>
        <v>0</v>
      </c>
      <c r="FB31" s="80">
        <f t="shared" si="144"/>
        <v>0</v>
      </c>
      <c r="FC31" s="76">
        <f>'MASTER_ ALL areas - No.seedling'!FB31</f>
        <v>0</v>
      </c>
      <c r="FD31" s="81">
        <f t="shared" si="145"/>
        <v>0</v>
      </c>
      <c r="FE31" s="75">
        <f>'MASTER_ ALL areas - No.seedling'!FD31</f>
        <v>40</v>
      </c>
      <c r="FF31" s="76">
        <f>'MASTER_ ALL areas - No.seedling'!FE31</f>
        <v>0</v>
      </c>
      <c r="FG31" s="80">
        <f t="shared" si="146"/>
        <v>0</v>
      </c>
      <c r="FH31" s="76">
        <f>'MASTER_ ALL areas - No.seedling'!FG31</f>
        <v>2</v>
      </c>
      <c r="FI31" s="81">
        <f t="shared" si="147"/>
        <v>1</v>
      </c>
      <c r="FJ31" s="113">
        <f>'MASTER_ ALL areas - No.seedling'!FI31</f>
        <v>0</v>
      </c>
      <c r="FK31" s="76">
        <f>'MASTER_ ALL areas - No.seedling'!FJ31</f>
        <v>0</v>
      </c>
      <c r="FL31" s="80">
        <f t="shared" si="148"/>
        <v>0</v>
      </c>
      <c r="FM31" s="76">
        <f>'MASTER_ ALL areas - No.seedling'!FL31</f>
        <v>0</v>
      </c>
      <c r="FN31" s="81">
        <f t="shared" si="149"/>
        <v>0</v>
      </c>
      <c r="FO31" s="113">
        <f>'MASTER_ ALL areas - No.seedling'!FN31</f>
        <v>0</v>
      </c>
      <c r="FP31" s="76">
        <f>'MASTER_ ALL areas - No.seedling'!FO31</f>
        <v>0</v>
      </c>
      <c r="FQ31" s="80">
        <f t="shared" si="150"/>
        <v>0</v>
      </c>
      <c r="FR31" s="76">
        <f>'MASTER_ ALL areas - No.seedling'!FQ31</f>
        <v>0</v>
      </c>
      <c r="FS31" s="81">
        <f t="shared" si="151"/>
        <v>0</v>
      </c>
      <c r="FT31" s="113">
        <f>'MASTER_ ALL areas - No.seedling'!FS31</f>
        <v>0</v>
      </c>
      <c r="FU31" s="76">
        <f>'MASTER_ ALL areas - No.seedling'!FT31</f>
        <v>0</v>
      </c>
      <c r="FV31" s="80">
        <f t="shared" si="152"/>
        <v>0</v>
      </c>
      <c r="FW31" s="76">
        <f>'MASTER_ ALL areas - No.seedling'!FV31</f>
        <v>0</v>
      </c>
      <c r="FX31" s="81">
        <f t="shared" si="153"/>
        <v>0</v>
      </c>
      <c r="FY31" s="113">
        <f>'MASTER_ ALL areas - No.seedling'!FX31</f>
        <v>0</v>
      </c>
      <c r="FZ31" s="76">
        <f>'MASTER_ ALL areas - No.seedling'!FY31</f>
        <v>0</v>
      </c>
      <c r="GA31" s="80">
        <f t="shared" si="154"/>
        <v>0</v>
      </c>
      <c r="GB31" s="76">
        <f>'MASTER_ ALL areas - No.seedling'!GA31</f>
        <v>0</v>
      </c>
      <c r="GC31" s="81">
        <f t="shared" si="155"/>
        <v>0</v>
      </c>
      <c r="GD31" s="113">
        <f>'MASTER_ ALL areas - No.seedling'!GC31</f>
        <v>0</v>
      </c>
      <c r="GE31" s="76">
        <f>'MASTER_ ALL areas - No.seedling'!GD31</f>
        <v>0</v>
      </c>
      <c r="GF31" s="80">
        <f t="shared" si="156"/>
        <v>0</v>
      </c>
      <c r="GG31" s="76">
        <f>'MASTER_ ALL areas - No.seedling'!GF31</f>
        <v>0</v>
      </c>
      <c r="GH31" s="81">
        <f t="shared" si="157"/>
        <v>0</v>
      </c>
      <c r="GI31" s="113">
        <f>'MASTER_ ALL areas - No.seedling'!GH31</f>
        <v>0</v>
      </c>
      <c r="GJ31" s="76">
        <f>'MASTER_ ALL areas - No.seedling'!GI31</f>
        <v>0</v>
      </c>
      <c r="GK31" s="80">
        <f t="shared" si="158"/>
        <v>0</v>
      </c>
      <c r="GL31" s="76">
        <f>'MASTER_ ALL areas - No.seedling'!GK31</f>
        <v>0</v>
      </c>
      <c r="GM31" s="81">
        <f t="shared" si="159"/>
        <v>0</v>
      </c>
      <c r="GN31" s="113">
        <f>'MASTER_ ALL areas - No.seedling'!GM31</f>
        <v>0</v>
      </c>
      <c r="GO31" s="76">
        <f>'MASTER_ ALL areas - No.seedling'!GN31</f>
        <v>0</v>
      </c>
      <c r="GP31" s="80">
        <f t="shared" si="160"/>
        <v>0</v>
      </c>
      <c r="GQ31" s="76">
        <f>'MASTER_ ALL areas - No.seedling'!GP31</f>
        <v>0</v>
      </c>
      <c r="GR31" s="81">
        <f t="shared" si="161"/>
        <v>0</v>
      </c>
      <c r="GS31" s="75">
        <f>'MASTER_ ALL areas - No.seedling'!GR31</f>
        <v>20</v>
      </c>
      <c r="GT31" s="76">
        <f>'MASTER_ ALL areas - No.seedling'!GS31</f>
        <v>0</v>
      </c>
      <c r="GU31" s="80">
        <f t="shared" si="162"/>
        <v>0</v>
      </c>
      <c r="GV31" s="76">
        <f>'MASTER_ ALL areas - No.seedling'!GU31</f>
        <v>0</v>
      </c>
      <c r="GW31" s="81">
        <f t="shared" si="163"/>
        <v>0</v>
      </c>
      <c r="GX31" s="113">
        <f>'MASTER_ ALL areas - No.seedling'!GW31</f>
        <v>0</v>
      </c>
      <c r="GY31" s="76">
        <f>'MASTER_ ALL areas - No.seedling'!GX31</f>
        <v>0</v>
      </c>
      <c r="GZ31" s="80">
        <f t="shared" si="164"/>
        <v>0</v>
      </c>
      <c r="HA31" s="76">
        <f>'MASTER_ ALL areas - No.seedling'!GZ31</f>
        <v>0</v>
      </c>
      <c r="HB31" s="81">
        <f t="shared" si="165"/>
        <v>0</v>
      </c>
      <c r="HC31" s="113">
        <f>'MASTER_ ALL areas - No.seedling'!HB31</f>
        <v>0</v>
      </c>
      <c r="HD31" s="76">
        <f>'MASTER_ ALL areas - No.seedling'!HC31</f>
        <v>0</v>
      </c>
      <c r="HE31" s="80">
        <f t="shared" si="166"/>
        <v>0</v>
      </c>
      <c r="HF31" s="76">
        <f>'MASTER_ ALL areas - No.seedling'!HE31</f>
        <v>0</v>
      </c>
      <c r="HG31" s="81">
        <f t="shared" si="167"/>
        <v>0</v>
      </c>
      <c r="HH31" s="113">
        <f>'MASTER_ ALL areas - No.seedling'!HG31</f>
        <v>0</v>
      </c>
      <c r="HI31" s="76">
        <f>'MASTER_ ALL areas - No.seedling'!HH31</f>
        <v>0</v>
      </c>
      <c r="HJ31" s="80">
        <f t="shared" si="168"/>
        <v>0</v>
      </c>
      <c r="HK31" s="76">
        <f>'MASTER_ ALL areas - No.seedling'!HJ31</f>
        <v>0</v>
      </c>
      <c r="HL31" s="81">
        <f t="shared" si="169"/>
        <v>0</v>
      </c>
      <c r="HM31" s="113">
        <f>'MASTER_ ALL areas - No.seedling'!HL31</f>
        <v>0</v>
      </c>
      <c r="HN31" s="76">
        <f>'MASTER_ ALL areas - No.seedling'!HM31</f>
        <v>0</v>
      </c>
      <c r="HO31" s="80">
        <f t="shared" si="170"/>
        <v>0</v>
      </c>
      <c r="HP31" s="76">
        <f>'MASTER_ ALL areas - No.seedling'!HO31</f>
        <v>0</v>
      </c>
      <c r="HQ31" s="81">
        <f t="shared" si="171"/>
        <v>0</v>
      </c>
      <c r="HR31" s="113">
        <f>'MASTER_ ALL areas - No.seedling'!HQ31</f>
        <v>0</v>
      </c>
      <c r="HS31" s="76">
        <f>'MASTER_ ALL areas - No.seedling'!HR31</f>
        <v>0</v>
      </c>
      <c r="HT31" s="80">
        <f t="shared" si="172"/>
        <v>0</v>
      </c>
      <c r="HU31" s="76">
        <f>'MASTER_ ALL areas - No.seedling'!HT31</f>
        <v>0</v>
      </c>
      <c r="HV31" s="81">
        <f t="shared" si="173"/>
        <v>0</v>
      </c>
      <c r="HW31" s="113">
        <f>'MASTER_ ALL areas - No.seedling'!HV31</f>
        <v>0</v>
      </c>
      <c r="HX31" s="76">
        <f>'MASTER_ ALL areas - No.seedling'!HW31</f>
        <v>0</v>
      </c>
      <c r="HY31" s="80">
        <f t="shared" si="174"/>
        <v>0</v>
      </c>
      <c r="HZ31" s="76">
        <f>'MASTER_ ALL areas - No.seedling'!HY31</f>
        <v>0</v>
      </c>
      <c r="IA31" s="81">
        <f t="shared" si="175"/>
        <v>0</v>
      </c>
      <c r="IB31" s="113">
        <f>'MASTER_ ALL areas - No.seedling'!IA31</f>
        <v>0</v>
      </c>
      <c r="IC31" s="76">
        <f>'MASTER_ ALL areas - No.seedling'!IB31</f>
        <v>0</v>
      </c>
      <c r="ID31" s="80">
        <f t="shared" si="176"/>
        <v>0</v>
      </c>
      <c r="IE31" s="76">
        <f>'MASTER_ ALL areas - No.seedling'!ID31</f>
        <v>0</v>
      </c>
      <c r="IF31" s="85">
        <f t="shared" si="177"/>
        <v>0</v>
      </c>
      <c r="IG31" s="86"/>
      <c r="IH31" s="87"/>
    </row>
    <row r="32" spans="2:242" ht="33" customHeight="1" x14ac:dyDescent="0.25">
      <c r="B32" s="438">
        <v>28</v>
      </c>
      <c r="C32" s="439" t="s">
        <v>92</v>
      </c>
      <c r="D32" s="440">
        <v>214381</v>
      </c>
      <c r="E32" s="441">
        <v>931568</v>
      </c>
      <c r="F32" s="442" t="s">
        <v>89</v>
      </c>
      <c r="G32" s="129" t="s">
        <v>170</v>
      </c>
      <c r="H32" s="495">
        <f>'MASTER_ ALL areas - No.seedling'!G32</f>
        <v>5</v>
      </c>
      <c r="I32" s="130">
        <f>'MASTER_ ALL areas - No.seedling'!H32</f>
        <v>0.2</v>
      </c>
      <c r="J32" s="131">
        <f>'MASTER_ ALL areas - No.seedling'!I32</f>
        <v>88</v>
      </c>
      <c r="K32" s="132">
        <f>'MASTER_ ALL areas - No.seedling'!J32</f>
        <v>93</v>
      </c>
      <c r="L32" s="133">
        <f>K32*40</f>
        <v>3720</v>
      </c>
      <c r="M32" s="134">
        <f>'MASTER_ ALL areas - No.seedling'!L32</f>
        <v>3720</v>
      </c>
      <c r="N32" s="135">
        <f>'MASTER_ ALL areas - No.seedling'!M32</f>
        <v>17</v>
      </c>
      <c r="O32" s="136">
        <f>'MASTER_ ALL areas - No.seedling'!N32</f>
        <v>84</v>
      </c>
      <c r="P32" s="141">
        <f>'MASTER_ ALL areas - No.seedling'!O32</f>
        <v>0.18279569892473119</v>
      </c>
      <c r="Q32" s="142">
        <f>'MASTER_ ALL areas - No.seedling'!P32</f>
        <v>0.90322580645161288</v>
      </c>
      <c r="R32" s="462"/>
      <c r="S32" s="624">
        <f>'MASTER_ ALL areas - No.seedling'!R32</f>
        <v>1640</v>
      </c>
      <c r="T32" s="140">
        <f>'MASTER_ ALL areas - No.seedling'!S32</f>
        <v>15</v>
      </c>
      <c r="U32" s="137">
        <f>IF(S32=0,0,T32/(S32/40))</f>
        <v>0.36585365853658536</v>
      </c>
      <c r="V32" s="143">
        <f>'MASTER_ ALL areas - No.seedling'!U32</f>
        <v>32</v>
      </c>
      <c r="W32" s="141">
        <f>IF(S32=0,0,V32/(S32/40))</f>
        <v>0.78048780487804881</v>
      </c>
      <c r="X32" s="625">
        <f>'MASTER_ ALL areas - No.seedling'!W32</f>
        <v>1040</v>
      </c>
      <c r="Y32" s="143">
        <f>'MASTER_ ALL areas - No.seedling'!X32</f>
        <v>2</v>
      </c>
      <c r="Z32" s="137">
        <f>IF(X32=0,0,Y32/(X32/40))</f>
        <v>7.6923076923076927E-2</v>
      </c>
      <c r="AA32" s="143">
        <f>'MASTER_ ALL areas - No.seedling'!Z32</f>
        <v>26</v>
      </c>
      <c r="AB32" s="141">
        <f>IF(X32=0,0,AA32/(X32/40))</f>
        <v>1</v>
      </c>
      <c r="AC32" s="140">
        <f>'MASTER_ ALL areas - No.seedling'!AB32</f>
        <v>840</v>
      </c>
      <c r="AD32" s="140">
        <f>'MASTER_ ALL areas - No.seedling'!AC32</f>
        <v>0</v>
      </c>
      <c r="AE32" s="137">
        <f>IF(AC32=0,0,AD32/(AC32/40))</f>
        <v>0</v>
      </c>
      <c r="AF32" s="143">
        <f>'MASTER_ ALL areas - No.seedling'!AE32</f>
        <v>21</v>
      </c>
      <c r="AG32" s="141">
        <f>IF(AC32=0,0,AF32/(AC32/40))</f>
        <v>1</v>
      </c>
      <c r="AH32" s="140">
        <f>'MASTER_ ALL areas - No.seedling'!AG32</f>
        <v>200</v>
      </c>
      <c r="AI32" s="140">
        <f>'MASTER_ ALL areas - No.seedling'!AH32</f>
        <v>0</v>
      </c>
      <c r="AJ32" s="137">
        <f>IF(AH32=0,0,AI32/(AH32/40))</f>
        <v>0</v>
      </c>
      <c r="AK32" s="143">
        <f>'MASTER_ ALL areas - No.seedling'!AJ32</f>
        <v>5</v>
      </c>
      <c r="AL32" s="142">
        <f>IF(AH32=0,0,AK32/(AH32/40))</f>
        <v>1</v>
      </c>
      <c r="AM32" s="462"/>
      <c r="AN32" s="624">
        <f>'MASTER_ ALL areas - No.seedling'!AM32</f>
        <v>2240</v>
      </c>
      <c r="AO32" s="140">
        <f>'MASTER_ ALL areas - No.seedling'!AN32</f>
        <v>0</v>
      </c>
      <c r="AP32" s="137">
        <f>IF(AN32=0,0,AO32/(AN32/40))</f>
        <v>0</v>
      </c>
      <c r="AQ32" s="143">
        <f>'MASTER_ ALL areas - No.seedling'!AP32</f>
        <v>55</v>
      </c>
      <c r="AR32" s="137">
        <f>IF(AN32=0,0,AQ32/(AN32/40))</f>
        <v>0.9821428571428571</v>
      </c>
      <c r="AS32" s="143">
        <f>'MASTER_ ALL areas - No.seedling'!AR32</f>
        <v>840</v>
      </c>
      <c r="AT32" s="140">
        <f>'MASTER_ ALL areas - No.seedling'!AS32</f>
        <v>2</v>
      </c>
      <c r="AU32" s="137">
        <f>IF(AS32=0,0,AT32/(AS32/40))</f>
        <v>9.5238095238095233E-2</v>
      </c>
      <c r="AV32" s="143">
        <f>'MASTER_ ALL areas - No.seedling'!AU32</f>
        <v>14</v>
      </c>
      <c r="AW32" s="137">
        <f>IF(AS32=0,0,AV32/(AS32/40))</f>
        <v>0.66666666666666663</v>
      </c>
      <c r="AX32" s="131">
        <f>'MASTER_ ALL areas - No.seedling'!AW32</f>
        <v>40</v>
      </c>
      <c r="AY32" s="143">
        <f>'MASTER_ ALL areas - No.seedling'!AX32</f>
        <v>0</v>
      </c>
      <c r="AZ32" s="137">
        <f>IF(AX32=0,0,AY32/(AX32/40))</f>
        <v>0</v>
      </c>
      <c r="BA32" s="143">
        <f>'MASTER_ ALL areas - No.seedling'!AZ32</f>
        <v>0</v>
      </c>
      <c r="BB32" s="137">
        <f>IF(AX32=0,0,BA32/(AX32/40))</f>
        <v>0</v>
      </c>
      <c r="BC32" s="143">
        <f>'MASTER_ ALL areas - No.seedling'!BB32</f>
        <v>0</v>
      </c>
      <c r="BD32" s="140">
        <f>'MASTER_ ALL areas - No.seedling'!BC32</f>
        <v>0</v>
      </c>
      <c r="BE32" s="137">
        <f>IF(BC32=0,0,BD32/(BC32/40))</f>
        <v>0</v>
      </c>
      <c r="BF32" s="143">
        <f>'MASTER_ ALL areas - No.seedling'!BE32</f>
        <v>0</v>
      </c>
      <c r="BG32" s="137">
        <f>IF(BC32=0,0,BF32/(BC32/40))</f>
        <v>0</v>
      </c>
      <c r="BH32" s="143">
        <f>'MASTER_ ALL areas - No.seedling'!BG32</f>
        <v>600</v>
      </c>
      <c r="BI32" s="140">
        <f>'MASTER_ ALL areas - No.seedling'!BH32</f>
        <v>15</v>
      </c>
      <c r="BJ32" s="137">
        <f>IF(BH32=0,0,BI32/(BH32/40))</f>
        <v>1</v>
      </c>
      <c r="BK32" s="143">
        <f>'MASTER_ ALL areas - No.seedling'!BJ32</f>
        <v>15</v>
      </c>
      <c r="BL32" s="137">
        <f>IF(BH32=0,0,BK32/(BH32/40))</f>
        <v>1</v>
      </c>
      <c r="BM32" s="143">
        <f>'MASTER_ ALL areas - No.seedling'!BL32</f>
        <v>0</v>
      </c>
      <c r="BN32" s="140">
        <f>'MASTER_ ALL areas - No.seedling'!BM32</f>
        <v>0</v>
      </c>
      <c r="BO32" s="137">
        <f>IF(BM32=0,0,BN32/(BM32/40))</f>
        <v>0</v>
      </c>
      <c r="BP32" s="143">
        <f>'MASTER_ ALL areas - No.seedling'!BO32</f>
        <v>0</v>
      </c>
      <c r="BQ32" s="137">
        <f>IF(BM32=0,0,BP32/(BM32/40))</f>
        <v>0</v>
      </c>
      <c r="BR32" s="143">
        <f>'MASTER_ ALL areas - No.seedling'!BQ32</f>
        <v>0</v>
      </c>
      <c r="BS32" s="140">
        <f>'MASTER_ ALL areas - No.seedling'!BR32</f>
        <v>0</v>
      </c>
      <c r="BT32" s="137">
        <f>IF(BR32=0,0,BS32/(BR32/40))</f>
        <v>0</v>
      </c>
      <c r="BU32" s="143">
        <f>'MASTER_ ALL areas - No.seedling'!BT32</f>
        <v>0</v>
      </c>
      <c r="BV32" s="137">
        <f>IF(BR32=0,0,BU32/(BR32/40))</f>
        <v>0</v>
      </c>
      <c r="BW32" s="143">
        <f>'MASTER_ ALL areas - No.seedling'!BV32</f>
        <v>0</v>
      </c>
      <c r="BX32" s="140">
        <f>'MASTER_ ALL areas - No.seedling'!BW32</f>
        <v>0</v>
      </c>
      <c r="BY32" s="137">
        <f>IF(BW32=0,0,BX32/(BW32/40))</f>
        <v>0</v>
      </c>
      <c r="BZ32" s="143">
        <f>'MASTER_ ALL areas - No.seedling'!BY32</f>
        <v>0</v>
      </c>
      <c r="CA32" s="142">
        <f>IF(BW32=0,0,BZ32/(BW32/40))</f>
        <v>0</v>
      </c>
      <c r="CB32" s="429"/>
      <c r="CC32" s="139">
        <f>'MASTER_ ALL areas - No.seedling'!CB32</f>
        <v>240</v>
      </c>
      <c r="CD32" s="140">
        <f>'MASTER_ ALL areas - No.seedling'!CC32</f>
        <v>0</v>
      </c>
      <c r="CE32" s="141">
        <f>IF(CC32=0,0,CD32/(CC32/40))</f>
        <v>0</v>
      </c>
      <c r="CF32" s="140">
        <f>'MASTER_ ALL areas - No.seedling'!CE32</f>
        <v>5</v>
      </c>
      <c r="CG32" s="142">
        <f>IF(CC32=0,0,CF32/(CC32/40))</f>
        <v>0.83333333333333337</v>
      </c>
      <c r="CH32" s="139">
        <f>'MASTER_ ALL areas - No.seedling'!CG32</f>
        <v>960</v>
      </c>
      <c r="CI32" s="140">
        <f>'MASTER_ ALL areas - No.seedling'!CH32</f>
        <v>0</v>
      </c>
      <c r="CJ32" s="141">
        <f>IF(CH32=0,0,CI32/(CH32/40))</f>
        <v>0</v>
      </c>
      <c r="CK32" s="140">
        <f>'MASTER_ ALL areas - No.seedling'!CJ32</f>
        <v>24</v>
      </c>
      <c r="CL32" s="142">
        <f>IF(CH32=0,0,CK32/(CH32/40))</f>
        <v>1</v>
      </c>
      <c r="CM32" s="139">
        <f>'MASTER_ ALL areas - No.seedling'!CL32</f>
        <v>840</v>
      </c>
      <c r="CN32" s="140">
        <f>'MASTER_ ALL areas - No.seedling'!CM32</f>
        <v>0</v>
      </c>
      <c r="CO32" s="141">
        <f>IF(CM32=0,0,CN32/(CM32/40))</f>
        <v>0</v>
      </c>
      <c r="CP32" s="140">
        <f>'MASTER_ ALL areas - No.seedling'!CO32</f>
        <v>21</v>
      </c>
      <c r="CQ32" s="142">
        <f>IF(CM32=0,0,CP32/(CM32/40))</f>
        <v>1</v>
      </c>
      <c r="CR32" s="139">
        <f>'MASTER_ ALL areas - No.seedling'!CQ32</f>
        <v>200</v>
      </c>
      <c r="CS32" s="140">
        <f>'MASTER_ ALL areas - No.seedling'!CR32</f>
        <v>0</v>
      </c>
      <c r="CT32" s="141">
        <f>IF(CR32=0,0,CS32/(CR32/40))</f>
        <v>0</v>
      </c>
      <c r="CU32" s="140">
        <f>'MASTER_ ALL areas - No.seedling'!CT32</f>
        <v>5</v>
      </c>
      <c r="CV32" s="142">
        <f>IF(CR32=0,0,CU32/(CR32/40))</f>
        <v>1</v>
      </c>
      <c r="CW32" s="139">
        <f>'MASTER_ ALL areas - No.seedling'!CV32</f>
        <v>840</v>
      </c>
      <c r="CX32" s="140">
        <f>'MASTER_ ALL areas - No.seedling'!CW32</f>
        <v>2</v>
      </c>
      <c r="CY32" s="141">
        <f>IF(CW32=0,0,CX32/(CW32/40))</f>
        <v>9.5238095238095233E-2</v>
      </c>
      <c r="CZ32" s="140">
        <f>'MASTER_ ALL areas - No.seedling'!CY32</f>
        <v>14</v>
      </c>
      <c r="DA32" s="142">
        <f>IF(CW32=0,0,CZ32/(CW32/40))</f>
        <v>0.66666666666666663</v>
      </c>
      <c r="DB32" s="135">
        <f>'MASTER_ ALL areas - No.seedling'!DA32</f>
        <v>0</v>
      </c>
      <c r="DC32" s="140">
        <f>'MASTER_ ALL areas - No.seedling'!DB32</f>
        <v>0</v>
      </c>
      <c r="DD32" s="141">
        <f>IF(DB32=0,0,DC32/(DB32/40))</f>
        <v>0</v>
      </c>
      <c r="DE32" s="140">
        <f>'MASTER_ ALL areas - No.seedling'!DD32</f>
        <v>0</v>
      </c>
      <c r="DF32" s="142">
        <f>IF(DB32=0,0,DE32/(DB32/40))</f>
        <v>0</v>
      </c>
      <c r="DG32" s="135">
        <f>'MASTER_ ALL areas - No.seedling'!DF32</f>
        <v>0</v>
      </c>
      <c r="DH32" s="140">
        <f>'MASTER_ ALL areas - No.seedling'!DG32</f>
        <v>0</v>
      </c>
      <c r="DI32" s="141">
        <f>IF(DG32=0,0,DH32/(DG32/40))</f>
        <v>0</v>
      </c>
      <c r="DJ32" s="140">
        <f>'MASTER_ ALL areas - No.seedling'!DI32</f>
        <v>0</v>
      </c>
      <c r="DK32" s="142">
        <f>IF(DG32=0,0,DJ32/(DG32/40))</f>
        <v>0</v>
      </c>
      <c r="DL32" s="135">
        <f>'MASTER_ ALL areas - No.seedling'!DK32</f>
        <v>0</v>
      </c>
      <c r="DM32" s="140">
        <f>'MASTER_ ALL areas - No.seedling'!DL32</f>
        <v>0</v>
      </c>
      <c r="DN32" s="141">
        <f>IF(DL32=0,0,DM32/(DL32/40))</f>
        <v>0</v>
      </c>
      <c r="DO32" s="140">
        <f>'MASTER_ ALL areas - No.seedling'!DN32</f>
        <v>0</v>
      </c>
      <c r="DP32" s="142">
        <f>IF(DL32=0,0,DO32/(DL32/40))</f>
        <v>0</v>
      </c>
      <c r="DQ32" s="139">
        <f>'MASTER_ ALL areas - No.seedling'!DP32</f>
        <v>40</v>
      </c>
      <c r="DR32" s="140">
        <f>'MASTER_ ALL areas - No.seedling'!DQ32</f>
        <v>0</v>
      </c>
      <c r="DS32" s="141">
        <f>IF(DQ32=0,0,DR32/(DQ32/40))</f>
        <v>0</v>
      </c>
      <c r="DT32" s="140">
        <f>'MASTER_ ALL areas - No.seedling'!DS32</f>
        <v>0</v>
      </c>
      <c r="DU32" s="142">
        <f>IF(DQ32=0,0,DT32/(DQ32/40))</f>
        <v>0</v>
      </c>
      <c r="DV32" s="135">
        <f>'MASTER_ ALL areas - No.seedling'!DU32</f>
        <v>0</v>
      </c>
      <c r="DW32" s="140">
        <f>'MASTER_ ALL areas - No.seedling'!DV32</f>
        <v>0</v>
      </c>
      <c r="DX32" s="141">
        <f>IF(DV32=0,0,DW32/(DV32/40))</f>
        <v>0</v>
      </c>
      <c r="DY32" s="140">
        <f>'MASTER_ ALL areas - No.seedling'!DX32</f>
        <v>0</v>
      </c>
      <c r="DZ32" s="142">
        <f>IF(DV32=0,0,DY32/(DV32/40))</f>
        <v>0</v>
      </c>
      <c r="EA32" s="135">
        <f>'MASTER_ ALL areas - No.seedling'!DZ32</f>
        <v>0</v>
      </c>
      <c r="EB32" s="140">
        <f>'MASTER_ ALL areas - No.seedling'!EA32</f>
        <v>0</v>
      </c>
      <c r="EC32" s="141">
        <f>IF(EA32=0,0,EB32/(EA32/40))</f>
        <v>0</v>
      </c>
      <c r="ED32" s="140">
        <f>'MASTER_ ALL areas - No.seedling'!EC32</f>
        <v>0</v>
      </c>
      <c r="EE32" s="142">
        <f>IF(EA32=0,0,ED32/(EA32/40))</f>
        <v>0</v>
      </c>
      <c r="EF32" s="135">
        <f>'MASTER_ ALL areas - No.seedling'!EE32</f>
        <v>0</v>
      </c>
      <c r="EG32" s="140">
        <f>'MASTER_ ALL areas - No.seedling'!EF32</f>
        <v>0</v>
      </c>
      <c r="EH32" s="141">
        <f>IF(EF32=0,0,EG32/(EF32/40))</f>
        <v>0</v>
      </c>
      <c r="EI32" s="140">
        <f>'MASTER_ ALL areas - No.seedling'!EH32</f>
        <v>0</v>
      </c>
      <c r="EJ32" s="142">
        <f>IF(EF32=0,0,EI32/(EF32/40))</f>
        <v>0</v>
      </c>
      <c r="EK32" s="135">
        <f>'MASTER_ ALL areas - No.seedling'!EJ32</f>
        <v>0</v>
      </c>
      <c r="EL32" s="140">
        <f>'MASTER_ ALL areas - No.seedling'!EK32</f>
        <v>0</v>
      </c>
      <c r="EM32" s="141">
        <f>IF(EK32=0,0,EL32/(EK32/40))</f>
        <v>0</v>
      </c>
      <c r="EN32" s="140">
        <f>'MASTER_ ALL areas - No.seedling'!EM32</f>
        <v>0</v>
      </c>
      <c r="EO32" s="142">
        <f>IF(EK32=0,0,EN32/(EK32/40))</f>
        <v>0</v>
      </c>
      <c r="EP32" s="135">
        <f>'MASTER_ ALL areas - No.seedling'!EO32</f>
        <v>0</v>
      </c>
      <c r="EQ32" s="140">
        <f>'MASTER_ ALL areas - No.seedling'!EP32</f>
        <v>0</v>
      </c>
      <c r="ER32" s="141">
        <f>IF(EP32=0,0,EQ32/(EP32/40))</f>
        <v>0</v>
      </c>
      <c r="ES32" s="140">
        <f>'MASTER_ ALL areas - No.seedling'!ER32</f>
        <v>0</v>
      </c>
      <c r="ET32" s="142">
        <f>IF(EP32=0,0,ES32/(EP32/40))</f>
        <v>0</v>
      </c>
      <c r="EU32" s="135">
        <f>'MASTER_ ALL areas - No.seedling'!ET32</f>
        <v>0</v>
      </c>
      <c r="EV32" s="140">
        <f>'MASTER_ ALL areas - No.seedling'!EU32</f>
        <v>0</v>
      </c>
      <c r="EW32" s="141">
        <f>IF(EU32=0,0,EV32/(EU32/40))</f>
        <v>0</v>
      </c>
      <c r="EX32" s="140">
        <f>'MASTER_ ALL areas - No.seedling'!EW32</f>
        <v>0</v>
      </c>
      <c r="EY32" s="142">
        <f>IF(EU32=0,0,EX32/(EU32/40))</f>
        <v>0</v>
      </c>
      <c r="EZ32" s="135">
        <f>'MASTER_ ALL areas - No.seedling'!EY32</f>
        <v>0</v>
      </c>
      <c r="FA32" s="140">
        <f>'MASTER_ ALL areas - No.seedling'!EZ32</f>
        <v>0</v>
      </c>
      <c r="FB32" s="141">
        <f>IF(EZ32=0,0,FA32/(EZ32/40))</f>
        <v>0</v>
      </c>
      <c r="FC32" s="140">
        <f>'MASTER_ ALL areas - No.seedling'!FB32</f>
        <v>0</v>
      </c>
      <c r="FD32" s="142">
        <f>IF(EZ32=0,0,FC32/(EZ32/40))</f>
        <v>0</v>
      </c>
      <c r="FE32" s="139">
        <f>'MASTER_ ALL areas - No.seedling'!FD32</f>
        <v>520</v>
      </c>
      <c r="FF32" s="140">
        <f>'MASTER_ ALL areas - No.seedling'!FE32</f>
        <v>13</v>
      </c>
      <c r="FG32" s="141">
        <f>IF(FE32=0,0,FF32/(FE32/40))</f>
        <v>1</v>
      </c>
      <c r="FH32" s="140">
        <f>'MASTER_ ALL areas - No.seedling'!FG32</f>
        <v>13</v>
      </c>
      <c r="FI32" s="142">
        <f>IF(FE32=0,0,FH32/(FE32/40))</f>
        <v>1</v>
      </c>
      <c r="FJ32" s="139">
        <f>'MASTER_ ALL areas - No.seedling'!FI32</f>
        <v>80</v>
      </c>
      <c r="FK32" s="140">
        <f>'MASTER_ ALL areas - No.seedling'!FJ32</f>
        <v>2</v>
      </c>
      <c r="FL32" s="141">
        <f>IF(FJ32=0,0,FK32/(FJ32/40))</f>
        <v>1</v>
      </c>
      <c r="FM32" s="140">
        <f>'MASTER_ ALL areas - No.seedling'!FL32</f>
        <v>2</v>
      </c>
      <c r="FN32" s="142">
        <f>IF(FJ32=0,0,FM32/(FJ32/40))</f>
        <v>1</v>
      </c>
      <c r="FO32" s="135">
        <f>'MASTER_ ALL areas - No.seedling'!FN32</f>
        <v>0</v>
      </c>
      <c r="FP32" s="140">
        <f>'MASTER_ ALL areas - No.seedling'!FO32</f>
        <v>0</v>
      </c>
      <c r="FQ32" s="141">
        <f>IF(FO32=0,0,FP32/(FO32/40))</f>
        <v>0</v>
      </c>
      <c r="FR32" s="140">
        <f>'MASTER_ ALL areas - No.seedling'!FQ32</f>
        <v>0</v>
      </c>
      <c r="FS32" s="142">
        <f>IF(FO32=0,0,FR32/(FO32/40))</f>
        <v>0</v>
      </c>
      <c r="FT32" s="135">
        <f>'MASTER_ ALL areas - No.seedling'!FS32</f>
        <v>0</v>
      </c>
      <c r="FU32" s="140">
        <f>'MASTER_ ALL areas - No.seedling'!FT32</f>
        <v>0</v>
      </c>
      <c r="FV32" s="141">
        <f>IF(FT32=0,0,FU32/(FT32/40))</f>
        <v>0</v>
      </c>
      <c r="FW32" s="140">
        <f>'MASTER_ ALL areas - No.seedling'!FV32</f>
        <v>0</v>
      </c>
      <c r="FX32" s="142">
        <f>IF(FT32=0,0,FW32/(FT32/40))</f>
        <v>0</v>
      </c>
      <c r="FY32" s="135">
        <f>'MASTER_ ALL areas - No.seedling'!FX32</f>
        <v>0</v>
      </c>
      <c r="FZ32" s="140">
        <f>'MASTER_ ALL areas - No.seedling'!FY32</f>
        <v>0</v>
      </c>
      <c r="GA32" s="141">
        <f>IF(FY32=0,0,FZ32/(FY32/40))</f>
        <v>0</v>
      </c>
      <c r="GB32" s="140">
        <f>'MASTER_ ALL areas - No.seedling'!GA32</f>
        <v>0</v>
      </c>
      <c r="GC32" s="142">
        <f>IF(FY32=0,0,GB32/(FY32/40))</f>
        <v>0</v>
      </c>
      <c r="GD32" s="135">
        <f>'MASTER_ ALL areas - No.seedling'!GC32</f>
        <v>0</v>
      </c>
      <c r="GE32" s="140">
        <f>'MASTER_ ALL areas - No.seedling'!GD32</f>
        <v>0</v>
      </c>
      <c r="GF32" s="141">
        <f>IF(GD32=0,0,GE32/(GD32/40))</f>
        <v>0</v>
      </c>
      <c r="GG32" s="140">
        <f>'MASTER_ ALL areas - No.seedling'!GF32</f>
        <v>0</v>
      </c>
      <c r="GH32" s="142">
        <f>IF(GD32=0,0,GG32/(GD32/40))</f>
        <v>0</v>
      </c>
      <c r="GI32" s="135">
        <f>'MASTER_ ALL areas - No.seedling'!GH32</f>
        <v>0</v>
      </c>
      <c r="GJ32" s="140">
        <f>'MASTER_ ALL areas - No.seedling'!GI32</f>
        <v>0</v>
      </c>
      <c r="GK32" s="141">
        <f>IF(GI32=0,0,GJ32/(GI32/40))</f>
        <v>0</v>
      </c>
      <c r="GL32" s="140">
        <f>'MASTER_ ALL areas - No.seedling'!GK32</f>
        <v>0</v>
      </c>
      <c r="GM32" s="142">
        <f>IF(GI32=0,0,GL32/(GI32/40))</f>
        <v>0</v>
      </c>
      <c r="GN32" s="135">
        <f>'MASTER_ ALL areas - No.seedling'!GM32</f>
        <v>0</v>
      </c>
      <c r="GO32" s="140">
        <f>'MASTER_ ALL areas - No.seedling'!GN32</f>
        <v>0</v>
      </c>
      <c r="GP32" s="141">
        <f>IF(GN32=0,0,GO32/(GN32/40))</f>
        <v>0</v>
      </c>
      <c r="GQ32" s="140">
        <f>'MASTER_ ALL areas - No.seedling'!GP32</f>
        <v>0</v>
      </c>
      <c r="GR32" s="142">
        <f>IF(GN32=0,0,GQ32/(GN32/40))</f>
        <v>0</v>
      </c>
      <c r="GS32" s="135">
        <f>'MASTER_ ALL areas - No.seedling'!GR32</f>
        <v>0</v>
      </c>
      <c r="GT32" s="140">
        <f>'MASTER_ ALL areas - No.seedling'!GS32</f>
        <v>0</v>
      </c>
      <c r="GU32" s="141">
        <f>IF(GS32=0,0,GT32/(GS32/40))</f>
        <v>0</v>
      </c>
      <c r="GV32" s="140">
        <f>'MASTER_ ALL areas - No.seedling'!GU32</f>
        <v>0</v>
      </c>
      <c r="GW32" s="142">
        <f>IF(GS32=0,0,GV32/(GS32/40))</f>
        <v>0</v>
      </c>
      <c r="GX32" s="135">
        <f>'MASTER_ ALL areas - No.seedling'!GW32</f>
        <v>0</v>
      </c>
      <c r="GY32" s="140">
        <f>'MASTER_ ALL areas - No.seedling'!GX32</f>
        <v>0</v>
      </c>
      <c r="GZ32" s="141">
        <f>IF(GX32=0,0,GY32/(GX32/40))</f>
        <v>0</v>
      </c>
      <c r="HA32" s="140">
        <f>'MASTER_ ALL areas - No.seedling'!GZ32</f>
        <v>0</v>
      </c>
      <c r="HB32" s="142">
        <f>IF(GX32=0,0,HA32/(GX32/40))</f>
        <v>0</v>
      </c>
      <c r="HC32" s="135">
        <f>'MASTER_ ALL areas - No.seedling'!HB32</f>
        <v>0</v>
      </c>
      <c r="HD32" s="140">
        <f>'MASTER_ ALL areas - No.seedling'!HC32</f>
        <v>0</v>
      </c>
      <c r="HE32" s="141">
        <f>IF(HC32=0,0,HD32/(HC32/40))</f>
        <v>0</v>
      </c>
      <c r="HF32" s="140">
        <f>'MASTER_ ALL areas - No.seedling'!HE32</f>
        <v>0</v>
      </c>
      <c r="HG32" s="142">
        <f>IF(HC32=0,0,HF32/(HC32/40))</f>
        <v>0</v>
      </c>
      <c r="HH32" s="135">
        <f>'MASTER_ ALL areas - No.seedling'!HG32</f>
        <v>0</v>
      </c>
      <c r="HI32" s="140">
        <f>'MASTER_ ALL areas - No.seedling'!HH32</f>
        <v>0</v>
      </c>
      <c r="HJ32" s="141">
        <f>IF(HH32=0,0,HI32/(HH32/40))</f>
        <v>0</v>
      </c>
      <c r="HK32" s="140">
        <f>'MASTER_ ALL areas - No.seedling'!HJ32</f>
        <v>0</v>
      </c>
      <c r="HL32" s="142">
        <f>IF(HH32=0,0,HK32/(HH32/40))</f>
        <v>0</v>
      </c>
      <c r="HM32" s="135">
        <f>'MASTER_ ALL areas - No.seedling'!HL32</f>
        <v>0</v>
      </c>
      <c r="HN32" s="140">
        <f>'MASTER_ ALL areas - No.seedling'!HM32</f>
        <v>0</v>
      </c>
      <c r="HO32" s="141">
        <f>IF(HM32=0,0,HN32/(HM32/40))</f>
        <v>0</v>
      </c>
      <c r="HP32" s="140">
        <f>'MASTER_ ALL areas - No.seedling'!HO32</f>
        <v>0</v>
      </c>
      <c r="HQ32" s="142">
        <f>IF(HM32=0,0,HP32/(HM32/40))</f>
        <v>0</v>
      </c>
      <c r="HR32" s="135">
        <f>'MASTER_ ALL areas - No.seedling'!HQ32</f>
        <v>0</v>
      </c>
      <c r="HS32" s="140">
        <f>'MASTER_ ALL areas - No.seedling'!HR32</f>
        <v>0</v>
      </c>
      <c r="HT32" s="141">
        <f>IF(HR32=0,0,HS32/(HR32/40))</f>
        <v>0</v>
      </c>
      <c r="HU32" s="140">
        <f>'MASTER_ ALL areas - No.seedling'!HT32</f>
        <v>0</v>
      </c>
      <c r="HV32" s="142">
        <f>IF(HR32=0,0,HU32/(HR32/40))</f>
        <v>0</v>
      </c>
      <c r="HW32" s="135">
        <f>'MASTER_ ALL areas - No.seedling'!HV32</f>
        <v>0</v>
      </c>
      <c r="HX32" s="140">
        <f>'MASTER_ ALL areas - No.seedling'!HW32</f>
        <v>0</v>
      </c>
      <c r="HY32" s="141">
        <f>IF(HW32=0,0,HX32/(HW32/40))</f>
        <v>0</v>
      </c>
      <c r="HZ32" s="140">
        <f>'MASTER_ ALL areas - No.seedling'!HY32</f>
        <v>0</v>
      </c>
      <c r="IA32" s="142">
        <f>IF(HW32=0,0,HZ32/(HW32/40))</f>
        <v>0</v>
      </c>
      <c r="IB32" s="135">
        <f>'MASTER_ ALL areas - No.seedling'!IA32</f>
        <v>0</v>
      </c>
      <c r="IC32" s="140">
        <f>'MASTER_ ALL areas - No.seedling'!IB32</f>
        <v>0</v>
      </c>
      <c r="ID32" s="141">
        <f>IF(IB32=0,0,IC32/(IB32/40))</f>
        <v>0</v>
      </c>
      <c r="IE32" s="140">
        <f>'MASTER_ ALL areas - No.seedling'!ID32</f>
        <v>0</v>
      </c>
      <c r="IF32" s="144">
        <f>IF(IB32=0,0,IE32/(IB32/40))</f>
        <v>0</v>
      </c>
      <c r="IG32" s="145" t="s">
        <v>171</v>
      </c>
      <c r="IH32" s="146"/>
    </row>
    <row r="33" spans="2:242" ht="33" customHeight="1" x14ac:dyDescent="0.25">
      <c r="B33" s="438">
        <v>29</v>
      </c>
      <c r="C33" s="439" t="s">
        <v>172</v>
      </c>
      <c r="D33" s="440">
        <v>214874</v>
      </c>
      <c r="E33" s="441">
        <v>931632</v>
      </c>
      <c r="F33" s="442" t="s">
        <v>89</v>
      </c>
      <c r="G33" s="129" t="s">
        <v>136</v>
      </c>
      <c r="H33" s="495">
        <f>'MASTER_ ALL areas - No.seedling'!G33</f>
        <v>1</v>
      </c>
      <c r="I33" s="130">
        <f>'MASTER_ ALL areas - No.seedling'!H33</f>
        <v>0</v>
      </c>
      <c r="J33" s="131">
        <f>'MASTER_ ALL areas - No.seedling'!I33</f>
        <v>99</v>
      </c>
      <c r="K33" s="132">
        <f>'MASTER_ ALL areas - No.seedling'!J33</f>
        <v>25</v>
      </c>
      <c r="L33" s="133">
        <f>K33*40</f>
        <v>1000</v>
      </c>
      <c r="M33" s="134">
        <f>'MASTER_ ALL areas - No.seedling'!L33</f>
        <v>1000</v>
      </c>
      <c r="N33" s="135">
        <f>'MASTER_ ALL areas - No.seedling'!M33</f>
        <v>0</v>
      </c>
      <c r="O33" s="136">
        <f>'MASTER_ ALL areas - No.seedling'!N33</f>
        <v>0</v>
      </c>
      <c r="P33" s="141">
        <f>'MASTER_ ALL areas - No.seedling'!O33</f>
        <v>0</v>
      </c>
      <c r="Q33" s="142">
        <f>'MASTER_ ALL areas - No.seedling'!P33</f>
        <v>0</v>
      </c>
      <c r="R33" s="462"/>
      <c r="S33" s="624">
        <f>'MASTER_ ALL areas - No.seedling'!R33</f>
        <v>1000</v>
      </c>
      <c r="T33" s="140">
        <f>'MASTER_ ALL areas - No.seedling'!S33</f>
        <v>0</v>
      </c>
      <c r="U33" s="137">
        <f>IF(S33=0,0,T33/(S33/40))</f>
        <v>0</v>
      </c>
      <c r="V33" s="143">
        <f>'MASTER_ ALL areas - No.seedling'!U33</f>
        <v>0</v>
      </c>
      <c r="W33" s="141">
        <f>IF(S33=0,0,V33/(S33/40))</f>
        <v>0</v>
      </c>
      <c r="X33" s="625">
        <f>'MASTER_ ALL areas - No.seedling'!W33</f>
        <v>0</v>
      </c>
      <c r="Y33" s="143">
        <f>'MASTER_ ALL areas - No.seedling'!X33</f>
        <v>0</v>
      </c>
      <c r="Z33" s="137">
        <f>IF(X33=0,0,Y33/(X33/40))</f>
        <v>0</v>
      </c>
      <c r="AA33" s="143">
        <f>'MASTER_ ALL areas - No.seedling'!Z33</f>
        <v>0</v>
      </c>
      <c r="AB33" s="141">
        <f>IF(X33=0,0,AA33/(X33/40))</f>
        <v>0</v>
      </c>
      <c r="AC33" s="140">
        <f>'MASTER_ ALL areas - No.seedling'!AB33</f>
        <v>0</v>
      </c>
      <c r="AD33" s="140">
        <f>'MASTER_ ALL areas - No.seedling'!AC33</f>
        <v>0</v>
      </c>
      <c r="AE33" s="137">
        <f>IF(AC33=0,0,AD33/(AC33/40))</f>
        <v>0</v>
      </c>
      <c r="AF33" s="143">
        <f>'MASTER_ ALL areas - No.seedling'!AE33</f>
        <v>0</v>
      </c>
      <c r="AG33" s="141">
        <f>IF(AC33=0,0,AF33/(AC33/40))</f>
        <v>0</v>
      </c>
      <c r="AH33" s="140">
        <f>'MASTER_ ALL areas - No.seedling'!AG33</f>
        <v>0</v>
      </c>
      <c r="AI33" s="140">
        <f>'MASTER_ ALL areas - No.seedling'!AH33</f>
        <v>0</v>
      </c>
      <c r="AJ33" s="137">
        <f>IF(AH33=0,0,AI33/(AH33/40))</f>
        <v>0</v>
      </c>
      <c r="AK33" s="143">
        <f>'MASTER_ ALL areas - No.seedling'!AJ33</f>
        <v>0</v>
      </c>
      <c r="AL33" s="142">
        <f>IF(AH33=0,0,AK33/(AH33/40))</f>
        <v>0</v>
      </c>
      <c r="AM33" s="462"/>
      <c r="AN33" s="624">
        <f>'MASTER_ ALL areas - No.seedling'!AM33</f>
        <v>840</v>
      </c>
      <c r="AO33" s="140">
        <f>'MASTER_ ALL areas - No.seedling'!AN33</f>
        <v>0</v>
      </c>
      <c r="AP33" s="137">
        <f>IF(AN33=0,0,AO33/(AN33/40))</f>
        <v>0</v>
      </c>
      <c r="AQ33" s="143">
        <f>'MASTER_ ALL areas - No.seedling'!AP33</f>
        <v>0</v>
      </c>
      <c r="AR33" s="137">
        <f>IF(AN33=0,0,AQ33/(AN33/40))</f>
        <v>0</v>
      </c>
      <c r="AS33" s="143">
        <f>'MASTER_ ALL areas - No.seedling'!AR33</f>
        <v>0</v>
      </c>
      <c r="AT33" s="140">
        <f>'MASTER_ ALL areas - No.seedling'!AS33</f>
        <v>0</v>
      </c>
      <c r="AU33" s="137">
        <f>IF(AS33=0,0,AT33/(AS33/40))</f>
        <v>0</v>
      </c>
      <c r="AV33" s="143">
        <f>'MASTER_ ALL areas - No.seedling'!AU33</f>
        <v>0</v>
      </c>
      <c r="AW33" s="137">
        <f>IF(AS33=0,0,AV33/(AS33/40))</f>
        <v>0</v>
      </c>
      <c r="AX33" s="131">
        <f>'MASTER_ ALL areas - No.seedling'!AW33</f>
        <v>120</v>
      </c>
      <c r="AY33" s="143">
        <f>'MASTER_ ALL areas - No.seedling'!AX33</f>
        <v>0</v>
      </c>
      <c r="AZ33" s="137">
        <f>IF(AX33=0,0,AY33/(AX33/40))</f>
        <v>0</v>
      </c>
      <c r="BA33" s="143">
        <f>'MASTER_ ALL areas - No.seedling'!AZ33</f>
        <v>0</v>
      </c>
      <c r="BB33" s="137">
        <f>IF(AX33=0,0,BA33/(AX33/40))</f>
        <v>0</v>
      </c>
      <c r="BC33" s="143">
        <f>'MASTER_ ALL areas - No.seedling'!BB33</f>
        <v>0</v>
      </c>
      <c r="BD33" s="140">
        <f>'MASTER_ ALL areas - No.seedling'!BC33</f>
        <v>0</v>
      </c>
      <c r="BE33" s="137">
        <f>IF(BC33=0,0,BD33/(BC33/40))</f>
        <v>0</v>
      </c>
      <c r="BF33" s="143">
        <f>'MASTER_ ALL areas - No.seedling'!BE33</f>
        <v>0</v>
      </c>
      <c r="BG33" s="137">
        <f>IF(BC33=0,0,BF33/(BC33/40))</f>
        <v>0</v>
      </c>
      <c r="BH33" s="143">
        <f>'MASTER_ ALL areas - No.seedling'!BG33</f>
        <v>40</v>
      </c>
      <c r="BI33" s="140">
        <f>'MASTER_ ALL areas - No.seedling'!BH33</f>
        <v>0</v>
      </c>
      <c r="BJ33" s="137">
        <f>IF(BH33=0,0,BI33/(BH33/40))</f>
        <v>0</v>
      </c>
      <c r="BK33" s="143">
        <f>'MASTER_ ALL areas - No.seedling'!BJ33</f>
        <v>0</v>
      </c>
      <c r="BL33" s="137">
        <f>IF(BH33=0,0,BK33/(BH33/40))</f>
        <v>0</v>
      </c>
      <c r="BM33" s="143">
        <f>'MASTER_ ALL areas - No.seedling'!BL33</f>
        <v>0</v>
      </c>
      <c r="BN33" s="140">
        <f>'MASTER_ ALL areas - No.seedling'!BM33</f>
        <v>0</v>
      </c>
      <c r="BO33" s="137">
        <f>IF(BM33=0,0,BN33/(BM33/40))</f>
        <v>0</v>
      </c>
      <c r="BP33" s="143">
        <f>'MASTER_ ALL areas - No.seedling'!BO33</f>
        <v>0</v>
      </c>
      <c r="BQ33" s="137">
        <f>IF(BM33=0,0,BP33/(BM33/40))</f>
        <v>0</v>
      </c>
      <c r="BR33" s="143">
        <f>'MASTER_ ALL areas - No.seedling'!BQ33</f>
        <v>0</v>
      </c>
      <c r="BS33" s="140">
        <f>'MASTER_ ALL areas - No.seedling'!BR33</f>
        <v>0</v>
      </c>
      <c r="BT33" s="137">
        <f>IF(BR33=0,0,BS33/(BR33/40))</f>
        <v>0</v>
      </c>
      <c r="BU33" s="143">
        <f>'MASTER_ ALL areas - No.seedling'!BT33</f>
        <v>0</v>
      </c>
      <c r="BV33" s="137">
        <f>IF(BR33=0,0,BU33/(BR33/40))</f>
        <v>0</v>
      </c>
      <c r="BW33" s="143">
        <f>'MASTER_ ALL areas - No.seedling'!BV33</f>
        <v>0</v>
      </c>
      <c r="BX33" s="140">
        <f>'MASTER_ ALL areas - No.seedling'!BW33</f>
        <v>0</v>
      </c>
      <c r="BY33" s="137">
        <f>IF(BW33=0,0,BX33/(BW33/40))</f>
        <v>0</v>
      </c>
      <c r="BZ33" s="143">
        <f>'MASTER_ ALL areas - No.seedling'!BY33</f>
        <v>0</v>
      </c>
      <c r="CA33" s="142">
        <f>IF(BW33=0,0,BZ33/(BW33/40))</f>
        <v>0</v>
      </c>
      <c r="CB33" s="429"/>
      <c r="CC33" s="139">
        <f>'MASTER_ ALL areas - No.seedling'!CB33</f>
        <v>840</v>
      </c>
      <c r="CD33" s="140">
        <f>'MASTER_ ALL areas - No.seedling'!CC33</f>
        <v>0</v>
      </c>
      <c r="CE33" s="141">
        <f>IF(CC33=0,0,CD33/(CC33/40))</f>
        <v>0</v>
      </c>
      <c r="CF33" s="140">
        <f>'MASTER_ ALL areas - No.seedling'!CE33</f>
        <v>0</v>
      </c>
      <c r="CG33" s="142">
        <f>IF(CC33=0,0,CF33/(CC33/40))</f>
        <v>0</v>
      </c>
      <c r="CH33" s="135">
        <f>'MASTER_ ALL areas - No.seedling'!CG33</f>
        <v>0</v>
      </c>
      <c r="CI33" s="140">
        <f>'MASTER_ ALL areas - No.seedling'!CH33</f>
        <v>0</v>
      </c>
      <c r="CJ33" s="141">
        <f>IF(CH33=0,0,CI33/(CH33/40))</f>
        <v>0</v>
      </c>
      <c r="CK33" s="140">
        <f>'MASTER_ ALL areas - No.seedling'!CJ33</f>
        <v>0</v>
      </c>
      <c r="CL33" s="142">
        <f>IF(CH33=0,0,CK33/(CH33/40))</f>
        <v>0</v>
      </c>
      <c r="CM33" s="135">
        <f>'MASTER_ ALL areas - No.seedling'!CL33</f>
        <v>0</v>
      </c>
      <c r="CN33" s="140">
        <f>'MASTER_ ALL areas - No.seedling'!CM33</f>
        <v>0</v>
      </c>
      <c r="CO33" s="141">
        <f>IF(CM33=0,0,CN33/(CM33/40))</f>
        <v>0</v>
      </c>
      <c r="CP33" s="140">
        <f>'MASTER_ ALL areas - No.seedling'!CO33</f>
        <v>0</v>
      </c>
      <c r="CQ33" s="142">
        <f>IF(CM33=0,0,CP33/(CM33/40))</f>
        <v>0</v>
      </c>
      <c r="CR33" s="135">
        <f>'MASTER_ ALL areas - No.seedling'!CQ33</f>
        <v>0</v>
      </c>
      <c r="CS33" s="140">
        <f>'MASTER_ ALL areas - No.seedling'!CR33</f>
        <v>0</v>
      </c>
      <c r="CT33" s="141">
        <f>IF(CR33=0,0,CS33/(CR33/40))</f>
        <v>0</v>
      </c>
      <c r="CU33" s="140">
        <f>'MASTER_ ALL areas - No.seedling'!CT33</f>
        <v>0</v>
      </c>
      <c r="CV33" s="142">
        <f>IF(CR33=0,0,CU33/(CR33/40))</f>
        <v>0</v>
      </c>
      <c r="CW33" s="135">
        <f>'MASTER_ ALL areas - No.seedling'!CV33</f>
        <v>0</v>
      </c>
      <c r="CX33" s="140">
        <f>'MASTER_ ALL areas - No.seedling'!CW33</f>
        <v>0</v>
      </c>
      <c r="CY33" s="141">
        <f>IF(CW33=0,0,CX33/(CW33/40))</f>
        <v>0</v>
      </c>
      <c r="CZ33" s="140">
        <f>'MASTER_ ALL areas - No.seedling'!CY33</f>
        <v>0</v>
      </c>
      <c r="DA33" s="142">
        <f>IF(CW33=0,0,CZ33/(CW33/40))</f>
        <v>0</v>
      </c>
      <c r="DB33" s="135">
        <f>'MASTER_ ALL areas - No.seedling'!DA33</f>
        <v>0</v>
      </c>
      <c r="DC33" s="140">
        <f>'MASTER_ ALL areas - No.seedling'!DB33</f>
        <v>0</v>
      </c>
      <c r="DD33" s="141">
        <f>IF(DB33=0,0,DC33/(DB33/40))</f>
        <v>0</v>
      </c>
      <c r="DE33" s="140">
        <f>'MASTER_ ALL areas - No.seedling'!DD33</f>
        <v>0</v>
      </c>
      <c r="DF33" s="142">
        <f>IF(DB33=0,0,DE33/(DB33/40))</f>
        <v>0</v>
      </c>
      <c r="DG33" s="135">
        <f>'MASTER_ ALL areas - No.seedling'!DF33</f>
        <v>0</v>
      </c>
      <c r="DH33" s="140">
        <f>'MASTER_ ALL areas - No.seedling'!DG33</f>
        <v>0</v>
      </c>
      <c r="DI33" s="141">
        <f>IF(DG33=0,0,DH33/(DG33/40))</f>
        <v>0</v>
      </c>
      <c r="DJ33" s="140">
        <f>'MASTER_ ALL areas - No.seedling'!DI33</f>
        <v>0</v>
      </c>
      <c r="DK33" s="142">
        <f>IF(DG33=0,0,DJ33/(DG33/40))</f>
        <v>0</v>
      </c>
      <c r="DL33" s="135">
        <f>'MASTER_ ALL areas - No.seedling'!DK33</f>
        <v>0</v>
      </c>
      <c r="DM33" s="140">
        <f>'MASTER_ ALL areas - No.seedling'!DL33</f>
        <v>0</v>
      </c>
      <c r="DN33" s="141">
        <f>IF(DL33=0,0,DM33/(DL33/40))</f>
        <v>0</v>
      </c>
      <c r="DO33" s="140">
        <f>'MASTER_ ALL areas - No.seedling'!DN33</f>
        <v>0</v>
      </c>
      <c r="DP33" s="142">
        <f>IF(DL33=0,0,DO33/(DL33/40))</f>
        <v>0</v>
      </c>
      <c r="DQ33" s="139">
        <f>'MASTER_ ALL areas - No.seedling'!DP33</f>
        <v>120</v>
      </c>
      <c r="DR33" s="140">
        <f>'MASTER_ ALL areas - No.seedling'!DQ33</f>
        <v>0</v>
      </c>
      <c r="DS33" s="141">
        <f>IF(DQ33=0,0,DR33/(DQ33/40))</f>
        <v>0</v>
      </c>
      <c r="DT33" s="140">
        <f>'MASTER_ ALL areas - No.seedling'!DS33</f>
        <v>0</v>
      </c>
      <c r="DU33" s="142">
        <f>IF(DQ33=0,0,DT33/(DQ33/40))</f>
        <v>0</v>
      </c>
      <c r="DV33" s="135">
        <f>'MASTER_ ALL areas - No.seedling'!DU33</f>
        <v>0</v>
      </c>
      <c r="DW33" s="140">
        <f>'MASTER_ ALL areas - No.seedling'!DV33</f>
        <v>0</v>
      </c>
      <c r="DX33" s="141">
        <f>IF(DV33=0,0,DW33/(DV33/40))</f>
        <v>0</v>
      </c>
      <c r="DY33" s="140">
        <f>'MASTER_ ALL areas - No.seedling'!DX33</f>
        <v>0</v>
      </c>
      <c r="DZ33" s="142">
        <f>IF(DV33=0,0,DY33/(DV33/40))</f>
        <v>0</v>
      </c>
      <c r="EA33" s="135">
        <f>'MASTER_ ALL areas - No.seedling'!DZ33</f>
        <v>0</v>
      </c>
      <c r="EB33" s="140">
        <f>'MASTER_ ALL areas - No.seedling'!EA33</f>
        <v>0</v>
      </c>
      <c r="EC33" s="141">
        <f>IF(EA33=0,0,EB33/(EA33/40))</f>
        <v>0</v>
      </c>
      <c r="ED33" s="140">
        <f>'MASTER_ ALL areas - No.seedling'!EC33</f>
        <v>0</v>
      </c>
      <c r="EE33" s="142">
        <f>IF(EA33=0,0,ED33/(EA33/40))</f>
        <v>0</v>
      </c>
      <c r="EF33" s="135">
        <f>'MASTER_ ALL areas - No.seedling'!EE33</f>
        <v>0</v>
      </c>
      <c r="EG33" s="140">
        <f>'MASTER_ ALL areas - No.seedling'!EF33</f>
        <v>0</v>
      </c>
      <c r="EH33" s="141">
        <f>IF(EF33=0,0,EG33/(EF33/40))</f>
        <v>0</v>
      </c>
      <c r="EI33" s="140">
        <f>'MASTER_ ALL areas - No.seedling'!EH33</f>
        <v>0</v>
      </c>
      <c r="EJ33" s="142">
        <f>IF(EF33=0,0,EI33/(EF33/40))</f>
        <v>0</v>
      </c>
      <c r="EK33" s="135">
        <f>'MASTER_ ALL areas - No.seedling'!EJ33</f>
        <v>0</v>
      </c>
      <c r="EL33" s="140">
        <f>'MASTER_ ALL areas - No.seedling'!EK33</f>
        <v>0</v>
      </c>
      <c r="EM33" s="141">
        <f>IF(EK33=0,0,EL33/(EK33/40))</f>
        <v>0</v>
      </c>
      <c r="EN33" s="140">
        <f>'MASTER_ ALL areas - No.seedling'!EM33</f>
        <v>0</v>
      </c>
      <c r="EO33" s="142">
        <f>IF(EK33=0,0,EN33/(EK33/40))</f>
        <v>0</v>
      </c>
      <c r="EP33" s="135">
        <f>'MASTER_ ALL areas - No.seedling'!EO33</f>
        <v>0</v>
      </c>
      <c r="EQ33" s="140">
        <f>'MASTER_ ALL areas - No.seedling'!EP33</f>
        <v>0</v>
      </c>
      <c r="ER33" s="141">
        <f>IF(EP33=0,0,EQ33/(EP33/40))</f>
        <v>0</v>
      </c>
      <c r="ES33" s="140">
        <f>'MASTER_ ALL areas - No.seedling'!ER33</f>
        <v>0</v>
      </c>
      <c r="ET33" s="142">
        <f>IF(EP33=0,0,ES33/(EP33/40))</f>
        <v>0</v>
      </c>
      <c r="EU33" s="135">
        <f>'MASTER_ ALL areas - No.seedling'!ET33</f>
        <v>0</v>
      </c>
      <c r="EV33" s="140">
        <f>'MASTER_ ALL areas - No.seedling'!EU33</f>
        <v>0</v>
      </c>
      <c r="EW33" s="141">
        <f>IF(EU33=0,0,EV33/(EU33/40))</f>
        <v>0</v>
      </c>
      <c r="EX33" s="140">
        <f>'MASTER_ ALL areas - No.seedling'!EW33</f>
        <v>0</v>
      </c>
      <c r="EY33" s="142">
        <f>IF(EU33=0,0,EX33/(EU33/40))</f>
        <v>0</v>
      </c>
      <c r="EZ33" s="135">
        <f>'MASTER_ ALL areas - No.seedling'!EY33</f>
        <v>0</v>
      </c>
      <c r="FA33" s="140">
        <f>'MASTER_ ALL areas - No.seedling'!EZ33</f>
        <v>0</v>
      </c>
      <c r="FB33" s="141">
        <f>IF(EZ33=0,0,FA33/(EZ33/40))</f>
        <v>0</v>
      </c>
      <c r="FC33" s="140">
        <f>'MASTER_ ALL areas - No.seedling'!FB33</f>
        <v>0</v>
      </c>
      <c r="FD33" s="142">
        <f>IF(EZ33=0,0,FC33/(EZ33/40))</f>
        <v>0</v>
      </c>
      <c r="FE33" s="139">
        <f>'MASTER_ ALL areas - No.seedling'!FD33</f>
        <v>40</v>
      </c>
      <c r="FF33" s="140">
        <f>'MASTER_ ALL areas - No.seedling'!FE33</f>
        <v>0</v>
      </c>
      <c r="FG33" s="141">
        <f>IF(FE33=0,0,FF33/(FE33/40))</f>
        <v>0</v>
      </c>
      <c r="FH33" s="140">
        <f>'MASTER_ ALL areas - No.seedling'!FG33</f>
        <v>0</v>
      </c>
      <c r="FI33" s="142">
        <f>IF(FE33=0,0,FH33/(FE33/40))</f>
        <v>0</v>
      </c>
      <c r="FJ33" s="135">
        <f>'MASTER_ ALL areas - No.seedling'!FI33</f>
        <v>0</v>
      </c>
      <c r="FK33" s="140">
        <f>'MASTER_ ALL areas - No.seedling'!FJ33</f>
        <v>0</v>
      </c>
      <c r="FL33" s="141">
        <f>IF(FJ33=0,0,FK33/(FJ33/40))</f>
        <v>0</v>
      </c>
      <c r="FM33" s="140">
        <f>'MASTER_ ALL areas - No.seedling'!FL33</f>
        <v>0</v>
      </c>
      <c r="FN33" s="142">
        <f>IF(FJ33=0,0,FM33/(FJ33/40))</f>
        <v>0</v>
      </c>
      <c r="FO33" s="135">
        <f>'MASTER_ ALL areas - No.seedling'!FN33</f>
        <v>0</v>
      </c>
      <c r="FP33" s="140">
        <f>'MASTER_ ALL areas - No.seedling'!FO33</f>
        <v>0</v>
      </c>
      <c r="FQ33" s="141">
        <f>IF(FO33=0,0,FP33/(FO33/40))</f>
        <v>0</v>
      </c>
      <c r="FR33" s="140">
        <f>'MASTER_ ALL areas - No.seedling'!FQ33</f>
        <v>0</v>
      </c>
      <c r="FS33" s="142">
        <f>IF(FO33=0,0,FR33/(FO33/40))</f>
        <v>0</v>
      </c>
      <c r="FT33" s="135">
        <f>'MASTER_ ALL areas - No.seedling'!FS33</f>
        <v>0</v>
      </c>
      <c r="FU33" s="140">
        <f>'MASTER_ ALL areas - No.seedling'!FT33</f>
        <v>0</v>
      </c>
      <c r="FV33" s="141">
        <f>IF(FT33=0,0,FU33/(FT33/40))</f>
        <v>0</v>
      </c>
      <c r="FW33" s="140">
        <f>'MASTER_ ALL areas - No.seedling'!FV33</f>
        <v>0</v>
      </c>
      <c r="FX33" s="142">
        <f>IF(FT33=0,0,FW33/(FT33/40))</f>
        <v>0</v>
      </c>
      <c r="FY33" s="135">
        <f>'MASTER_ ALL areas - No.seedling'!FX33</f>
        <v>0</v>
      </c>
      <c r="FZ33" s="140">
        <f>'MASTER_ ALL areas - No.seedling'!FY33</f>
        <v>0</v>
      </c>
      <c r="GA33" s="141">
        <f>IF(FY33=0,0,FZ33/(FY33/40))</f>
        <v>0</v>
      </c>
      <c r="GB33" s="140">
        <f>'MASTER_ ALL areas - No.seedling'!GA33</f>
        <v>0</v>
      </c>
      <c r="GC33" s="142">
        <f>IF(FY33=0,0,GB33/(FY33/40))</f>
        <v>0</v>
      </c>
      <c r="GD33" s="135">
        <f>'MASTER_ ALL areas - No.seedling'!GC33</f>
        <v>0</v>
      </c>
      <c r="GE33" s="140">
        <f>'MASTER_ ALL areas - No.seedling'!GD33</f>
        <v>0</v>
      </c>
      <c r="GF33" s="141">
        <f>IF(GD33=0,0,GE33/(GD33/40))</f>
        <v>0</v>
      </c>
      <c r="GG33" s="140">
        <f>'MASTER_ ALL areas - No.seedling'!GF33</f>
        <v>0</v>
      </c>
      <c r="GH33" s="142">
        <f>IF(GD33=0,0,GG33/(GD33/40))</f>
        <v>0</v>
      </c>
      <c r="GI33" s="135">
        <f>'MASTER_ ALL areas - No.seedling'!GH33</f>
        <v>0</v>
      </c>
      <c r="GJ33" s="140">
        <f>'MASTER_ ALL areas - No.seedling'!GI33</f>
        <v>0</v>
      </c>
      <c r="GK33" s="141">
        <f>IF(GI33=0,0,GJ33/(GI33/40))</f>
        <v>0</v>
      </c>
      <c r="GL33" s="140">
        <f>'MASTER_ ALL areas - No.seedling'!GK33</f>
        <v>0</v>
      </c>
      <c r="GM33" s="142">
        <f>IF(GI33=0,0,GL33/(GI33/40))</f>
        <v>0</v>
      </c>
      <c r="GN33" s="135">
        <f>'MASTER_ ALL areas - No.seedling'!GM33</f>
        <v>0</v>
      </c>
      <c r="GO33" s="140">
        <f>'MASTER_ ALL areas - No.seedling'!GN33</f>
        <v>0</v>
      </c>
      <c r="GP33" s="141">
        <f>IF(GN33=0,0,GO33/(GN33/40))</f>
        <v>0</v>
      </c>
      <c r="GQ33" s="140">
        <f>'MASTER_ ALL areas - No.seedling'!GP33</f>
        <v>0</v>
      </c>
      <c r="GR33" s="142">
        <f>IF(GN33=0,0,GQ33/(GN33/40))</f>
        <v>0</v>
      </c>
      <c r="GS33" s="135">
        <f>'MASTER_ ALL areas - No.seedling'!GR33</f>
        <v>0</v>
      </c>
      <c r="GT33" s="140">
        <f>'MASTER_ ALL areas - No.seedling'!GS33</f>
        <v>0</v>
      </c>
      <c r="GU33" s="141">
        <f>IF(GS33=0,0,GT33/(GS33/40))</f>
        <v>0</v>
      </c>
      <c r="GV33" s="140">
        <f>'MASTER_ ALL areas - No.seedling'!GU33</f>
        <v>0</v>
      </c>
      <c r="GW33" s="142">
        <f>IF(GS33=0,0,GV33/(GS33/40))</f>
        <v>0</v>
      </c>
      <c r="GX33" s="135">
        <f>'MASTER_ ALL areas - No.seedling'!GW33</f>
        <v>0</v>
      </c>
      <c r="GY33" s="140">
        <f>'MASTER_ ALL areas - No.seedling'!GX33</f>
        <v>0</v>
      </c>
      <c r="GZ33" s="141">
        <f>IF(GX33=0,0,GY33/(GX33/40))</f>
        <v>0</v>
      </c>
      <c r="HA33" s="140">
        <f>'MASTER_ ALL areas - No.seedling'!GZ33</f>
        <v>0</v>
      </c>
      <c r="HB33" s="142">
        <f>IF(GX33=0,0,HA33/(GX33/40))</f>
        <v>0</v>
      </c>
      <c r="HC33" s="135">
        <f>'MASTER_ ALL areas - No.seedling'!HB33</f>
        <v>0</v>
      </c>
      <c r="HD33" s="140">
        <f>'MASTER_ ALL areas - No.seedling'!HC33</f>
        <v>0</v>
      </c>
      <c r="HE33" s="141">
        <f>IF(HC33=0,0,HD33/(HC33/40))</f>
        <v>0</v>
      </c>
      <c r="HF33" s="140">
        <f>'MASTER_ ALL areas - No.seedling'!HE33</f>
        <v>0</v>
      </c>
      <c r="HG33" s="142">
        <f>IF(HC33=0,0,HF33/(HC33/40))</f>
        <v>0</v>
      </c>
      <c r="HH33" s="135">
        <f>'MASTER_ ALL areas - No.seedling'!HG33</f>
        <v>0</v>
      </c>
      <c r="HI33" s="140">
        <f>'MASTER_ ALL areas - No.seedling'!HH33</f>
        <v>0</v>
      </c>
      <c r="HJ33" s="141">
        <f>IF(HH33=0,0,HI33/(HH33/40))</f>
        <v>0</v>
      </c>
      <c r="HK33" s="140">
        <f>'MASTER_ ALL areas - No.seedling'!HJ33</f>
        <v>0</v>
      </c>
      <c r="HL33" s="142">
        <f>IF(HH33=0,0,HK33/(HH33/40))</f>
        <v>0</v>
      </c>
      <c r="HM33" s="135">
        <f>'MASTER_ ALL areas - No.seedling'!HL33</f>
        <v>0</v>
      </c>
      <c r="HN33" s="140">
        <f>'MASTER_ ALL areas - No.seedling'!HM33</f>
        <v>0</v>
      </c>
      <c r="HO33" s="141">
        <f>IF(HM33=0,0,HN33/(HM33/40))</f>
        <v>0</v>
      </c>
      <c r="HP33" s="140">
        <f>'MASTER_ ALL areas - No.seedling'!HO33</f>
        <v>0</v>
      </c>
      <c r="HQ33" s="142">
        <f>IF(HM33=0,0,HP33/(HM33/40))</f>
        <v>0</v>
      </c>
      <c r="HR33" s="135">
        <f>'MASTER_ ALL areas - No.seedling'!HQ33</f>
        <v>0</v>
      </c>
      <c r="HS33" s="140">
        <f>'MASTER_ ALL areas - No.seedling'!HR33</f>
        <v>0</v>
      </c>
      <c r="HT33" s="141">
        <f>IF(HR33=0,0,HS33/(HR33/40))</f>
        <v>0</v>
      </c>
      <c r="HU33" s="140">
        <f>'MASTER_ ALL areas - No.seedling'!HT33</f>
        <v>0</v>
      </c>
      <c r="HV33" s="142">
        <f>IF(HR33=0,0,HU33/(HR33/40))</f>
        <v>0</v>
      </c>
      <c r="HW33" s="135">
        <f>'MASTER_ ALL areas - No.seedling'!HV33</f>
        <v>0</v>
      </c>
      <c r="HX33" s="140">
        <f>'MASTER_ ALL areas - No.seedling'!HW33</f>
        <v>0</v>
      </c>
      <c r="HY33" s="141">
        <f>IF(HW33=0,0,HX33/(HW33/40))</f>
        <v>0</v>
      </c>
      <c r="HZ33" s="140">
        <f>'MASTER_ ALL areas - No.seedling'!HY33</f>
        <v>0</v>
      </c>
      <c r="IA33" s="142">
        <f>IF(HW33=0,0,HZ33/(HW33/40))</f>
        <v>0</v>
      </c>
      <c r="IB33" s="135">
        <f>'MASTER_ ALL areas - No.seedling'!IA33</f>
        <v>0</v>
      </c>
      <c r="IC33" s="140">
        <f>'MASTER_ ALL areas - No.seedling'!IB33</f>
        <v>0</v>
      </c>
      <c r="ID33" s="141">
        <f>IF(IB33=0,0,IC33/(IB33/40))</f>
        <v>0</v>
      </c>
      <c r="IE33" s="140">
        <f>'MASTER_ ALL areas - No.seedling'!ID33</f>
        <v>0</v>
      </c>
      <c r="IF33" s="144">
        <f>IF(IB33=0,0,IE33/(IB33/40))</f>
        <v>0</v>
      </c>
      <c r="IG33" s="145" t="s">
        <v>173</v>
      </c>
      <c r="IH33" s="146"/>
    </row>
    <row r="34" spans="2:242" ht="33" customHeight="1" x14ac:dyDescent="0.25">
      <c r="B34" s="446">
        <v>30</v>
      </c>
      <c r="C34" s="447" t="s">
        <v>174</v>
      </c>
      <c r="D34" s="448">
        <v>214051</v>
      </c>
      <c r="E34" s="449">
        <v>931818</v>
      </c>
      <c r="F34" s="450" t="s">
        <v>89</v>
      </c>
      <c r="G34" s="163" t="s">
        <v>175</v>
      </c>
      <c r="H34" s="696">
        <f>'MASTER_ ALL areas - No.seedling'!G34</f>
        <v>5</v>
      </c>
      <c r="I34" s="165">
        <f>'MASTER_ ALL areas - No.seedling'!H34</f>
        <v>0.4</v>
      </c>
      <c r="J34" s="166">
        <f>'MASTER_ ALL areas - No.seedling'!I34</f>
        <v>67.599999999999994</v>
      </c>
      <c r="K34" s="167">
        <f>'MASTER_ ALL areas - No.seedling'!J34</f>
        <v>130</v>
      </c>
      <c r="L34" s="168">
        <f>K34*80</f>
        <v>10400</v>
      </c>
      <c r="M34" s="169">
        <f>'MASTER_ ALL areas - No.seedling'!L34</f>
        <v>10400</v>
      </c>
      <c r="N34" s="697">
        <f>'MASTER_ ALL areas - No.seedling'!M34</f>
        <v>52</v>
      </c>
      <c r="O34" s="698">
        <f>'MASTER_ ALL areas - No.seedling'!N34</f>
        <v>94</v>
      </c>
      <c r="P34" s="174">
        <f>'MASTER_ ALL areas - No.seedling'!O34</f>
        <v>0.4</v>
      </c>
      <c r="Q34" s="175">
        <f>'MASTER_ ALL areas - No.seedling'!P34</f>
        <v>0.72307692307692306</v>
      </c>
      <c r="R34" s="462"/>
      <c r="S34" s="678">
        <f>'MASTER_ ALL areas - No.seedling'!R34</f>
        <v>6160</v>
      </c>
      <c r="T34" s="171">
        <f>'MASTER_ ALL areas - No.seedling'!S34</f>
        <v>23</v>
      </c>
      <c r="U34" s="172">
        <f>IF(S34=0,0,T34/(S34/80))</f>
        <v>0.29870129870129869</v>
      </c>
      <c r="V34" s="176">
        <f>'MASTER_ ALL areas - No.seedling'!U34</f>
        <v>46</v>
      </c>
      <c r="W34" s="174">
        <f>IF(S34=0,0,V34/(S34/80))</f>
        <v>0.59740259740259738</v>
      </c>
      <c r="X34" s="679">
        <f>'MASTER_ ALL areas - No.seedling'!W34</f>
        <v>4080</v>
      </c>
      <c r="Y34" s="176">
        <f>'MASTER_ ALL areas - No.seedling'!X34</f>
        <v>29</v>
      </c>
      <c r="Z34" s="172">
        <f>IF(X34=0,0,Y34/(X34/80))</f>
        <v>0.56862745098039214</v>
      </c>
      <c r="AA34" s="176">
        <f>'MASTER_ ALL areas - No.seedling'!Z34</f>
        <v>46</v>
      </c>
      <c r="AB34" s="174">
        <f>IF(X34=0,0,AA34/(X34/80))</f>
        <v>0.90196078431372551</v>
      </c>
      <c r="AC34" s="171">
        <f>'MASTER_ ALL areas - No.seedling'!AB34</f>
        <v>160</v>
      </c>
      <c r="AD34" s="171">
        <f>'MASTER_ ALL areas - No.seedling'!AC34</f>
        <v>0</v>
      </c>
      <c r="AE34" s="172">
        <f>IF(AC34=0,0,AD34/(AC34/80))</f>
        <v>0</v>
      </c>
      <c r="AF34" s="176">
        <f>'MASTER_ ALL areas - No.seedling'!AE34</f>
        <v>2</v>
      </c>
      <c r="AG34" s="174">
        <f>IF(AC34=0,0,AF34/(AC34/80))</f>
        <v>1</v>
      </c>
      <c r="AH34" s="171">
        <f>'MASTER_ ALL areas - No.seedling'!AG34</f>
        <v>0</v>
      </c>
      <c r="AI34" s="171">
        <f>'MASTER_ ALL areas - No.seedling'!AH34</f>
        <v>0</v>
      </c>
      <c r="AJ34" s="172">
        <f>IF(AH34=0,0,AI34/(AH34/80))</f>
        <v>0</v>
      </c>
      <c r="AK34" s="176">
        <f>'MASTER_ ALL areas - No.seedling'!AJ34</f>
        <v>0</v>
      </c>
      <c r="AL34" s="175">
        <f>IF(AH34=0,0,AK34/(AH34/80))</f>
        <v>0</v>
      </c>
      <c r="AM34" s="462"/>
      <c r="AN34" s="678">
        <f>'MASTER_ ALL areas - No.seedling'!AM34</f>
        <v>2560</v>
      </c>
      <c r="AO34" s="171">
        <f>'MASTER_ ALL areas - No.seedling'!AN34</f>
        <v>15</v>
      </c>
      <c r="AP34" s="172">
        <f>IF(AN34=0,0,AO34/(AN34/80))</f>
        <v>0.46875</v>
      </c>
      <c r="AQ34" s="176">
        <f>'MASTER_ ALL areas - No.seedling'!AP34</f>
        <v>32</v>
      </c>
      <c r="AR34" s="172">
        <f>IF(AN34=0,0,AQ34/(AN34/80))</f>
        <v>1</v>
      </c>
      <c r="AS34" s="176">
        <f>'MASTER_ ALL areas - No.seedling'!AR34</f>
        <v>5040</v>
      </c>
      <c r="AT34" s="171">
        <f>'MASTER_ ALL areas - No.seedling'!AS34</f>
        <v>19</v>
      </c>
      <c r="AU34" s="172">
        <f>IF(AS34=0,0,AT34/(AS34/80))</f>
        <v>0.30158730158730157</v>
      </c>
      <c r="AV34" s="176">
        <f>'MASTER_ ALL areas - No.seedling'!AU34</f>
        <v>36</v>
      </c>
      <c r="AW34" s="172">
        <f>IF(AS34=0,0,AV34/(AS34/80))</f>
        <v>0.5714285714285714</v>
      </c>
      <c r="AX34" s="166">
        <f>'MASTER_ ALL areas - No.seedling'!AW34</f>
        <v>320</v>
      </c>
      <c r="AY34" s="176">
        <f>'MASTER_ ALL areas - No.seedling'!AX34</f>
        <v>2</v>
      </c>
      <c r="AZ34" s="172">
        <f>IF(AX34=0,0,AY34/(AX34/80))</f>
        <v>0.5</v>
      </c>
      <c r="BA34" s="176">
        <f>'MASTER_ ALL areas - No.seedling'!AZ34</f>
        <v>2</v>
      </c>
      <c r="BB34" s="172">
        <f>IF(AX34=0,0,BA34/(AX34/80))</f>
        <v>0.5</v>
      </c>
      <c r="BC34" s="176">
        <f>'MASTER_ ALL areas - No.seedling'!BB34</f>
        <v>80</v>
      </c>
      <c r="BD34" s="171">
        <f>'MASTER_ ALL areas - No.seedling'!BC34</f>
        <v>0</v>
      </c>
      <c r="BE34" s="172">
        <f>IF(BC34=0,0,BD34/(BC34/80))</f>
        <v>0</v>
      </c>
      <c r="BF34" s="176">
        <f>'MASTER_ ALL areas - No.seedling'!BE34</f>
        <v>1</v>
      </c>
      <c r="BG34" s="172">
        <f>IF(BC34=0,0,BF34/(BC34/80))</f>
        <v>1</v>
      </c>
      <c r="BH34" s="176">
        <f>'MASTER_ ALL areas - No.seedling'!BG34</f>
        <v>1200</v>
      </c>
      <c r="BI34" s="171">
        <f>'MASTER_ ALL areas - No.seedling'!BH34</f>
        <v>8</v>
      </c>
      <c r="BJ34" s="172">
        <f>IF(BH34=0,0,BI34/(BH34/80))</f>
        <v>0.53333333333333333</v>
      </c>
      <c r="BK34" s="176">
        <f>'MASTER_ ALL areas - No.seedling'!BJ34</f>
        <v>10</v>
      </c>
      <c r="BL34" s="172">
        <f>IF(BH34=0,0,BK34/(BH34/80))</f>
        <v>0.66666666666666663</v>
      </c>
      <c r="BM34" s="176">
        <f>'MASTER_ ALL areas - No.seedling'!BL34</f>
        <v>1200</v>
      </c>
      <c r="BN34" s="171">
        <f>'MASTER_ ALL areas - No.seedling'!BM34</f>
        <v>8</v>
      </c>
      <c r="BO34" s="172">
        <f>IF(BM34=0,0,BN34/(BM34/80))</f>
        <v>0.53333333333333333</v>
      </c>
      <c r="BP34" s="176">
        <f>'MASTER_ ALL areas - No.seedling'!BO34</f>
        <v>13</v>
      </c>
      <c r="BQ34" s="172">
        <f>IF(BM34=0,0,BP34/(BM34/80))</f>
        <v>0.8666666666666667</v>
      </c>
      <c r="BR34" s="176">
        <f>'MASTER_ ALL areas - No.seedling'!BQ34</f>
        <v>0</v>
      </c>
      <c r="BS34" s="171">
        <f>'MASTER_ ALL areas - No.seedling'!BR34</f>
        <v>0</v>
      </c>
      <c r="BT34" s="172">
        <f>IF(BR34=0,0,BS34/(BR34/80))</f>
        <v>0</v>
      </c>
      <c r="BU34" s="176">
        <f>'MASTER_ ALL areas - No.seedling'!BT34</f>
        <v>0</v>
      </c>
      <c r="BV34" s="172">
        <f>IF(BR34=0,0,BU34/(BR34/80))</f>
        <v>0</v>
      </c>
      <c r="BW34" s="176">
        <f>'MASTER_ ALL areas - No.seedling'!BV34</f>
        <v>0</v>
      </c>
      <c r="BX34" s="171">
        <f>'MASTER_ ALL areas - No.seedling'!BW34</f>
        <v>0</v>
      </c>
      <c r="BY34" s="172">
        <f>IF(BW34=0,0,BX34/(BW34/80))</f>
        <v>0</v>
      </c>
      <c r="BZ34" s="176">
        <f>'MASTER_ ALL areas - No.seedling'!BY34</f>
        <v>0</v>
      </c>
      <c r="CA34" s="175">
        <f>IF(BW34=0,0,BZ34/(BW34/80))</f>
        <v>0</v>
      </c>
      <c r="CB34" s="429"/>
      <c r="CC34" s="697">
        <f>'MASTER_ ALL areas - No.seedling'!CB34</f>
        <v>0</v>
      </c>
      <c r="CD34" s="171">
        <f>'MASTER_ ALL areas - No.seedling'!CC34</f>
        <v>0</v>
      </c>
      <c r="CE34" s="174">
        <f>IF(CC34=0,0,CD34/(CC34/80))</f>
        <v>0</v>
      </c>
      <c r="CF34" s="171">
        <f>'MASTER_ ALL areas - No.seedling'!CE34</f>
        <v>0</v>
      </c>
      <c r="CG34" s="175">
        <f>IF(CC34=0,0,CF34/(CC34/80))</f>
        <v>0</v>
      </c>
      <c r="CH34" s="170">
        <f>'MASTER_ ALL areas - No.seedling'!CG34</f>
        <v>2560</v>
      </c>
      <c r="CI34" s="171">
        <f>'MASTER_ ALL areas - No.seedling'!CH34</f>
        <v>15</v>
      </c>
      <c r="CJ34" s="174">
        <f>IF(CH34=0,0,CI34/(CH34/80))</f>
        <v>0.46875</v>
      </c>
      <c r="CK34" s="171">
        <f>'MASTER_ ALL areas - No.seedling'!CJ34</f>
        <v>32</v>
      </c>
      <c r="CL34" s="175">
        <f>IF(CH34=0,0,CK34/(CH34/80))</f>
        <v>1</v>
      </c>
      <c r="CM34" s="697">
        <f>'MASTER_ ALL areas - No.seedling'!CL34</f>
        <v>0</v>
      </c>
      <c r="CN34" s="171">
        <f>'MASTER_ ALL areas - No.seedling'!CM34</f>
        <v>0</v>
      </c>
      <c r="CO34" s="174">
        <f>IF(CM34=0,0,CN34/(CM34/80))</f>
        <v>0</v>
      </c>
      <c r="CP34" s="171">
        <f>'MASTER_ ALL areas - No.seedling'!CO34</f>
        <v>0</v>
      </c>
      <c r="CQ34" s="175">
        <f>IF(CM34=0,0,CP34/(CM34/80))</f>
        <v>0</v>
      </c>
      <c r="CR34" s="697">
        <f>'MASTER_ ALL areas - No.seedling'!CQ34</f>
        <v>0</v>
      </c>
      <c r="CS34" s="171">
        <f>'MASTER_ ALL areas - No.seedling'!CR34</f>
        <v>0</v>
      </c>
      <c r="CT34" s="174">
        <f>IF(CR34=0,0,CS34/(CR34/80))</f>
        <v>0</v>
      </c>
      <c r="CU34" s="171">
        <f>'MASTER_ ALL areas - No.seedling'!CT34</f>
        <v>0</v>
      </c>
      <c r="CV34" s="175">
        <f>IF(CR34=0,0,CU34/(CR34/80))</f>
        <v>0</v>
      </c>
      <c r="CW34" s="170">
        <f>'MASTER_ ALL areas - No.seedling'!CV34</f>
        <v>5040</v>
      </c>
      <c r="CX34" s="171">
        <f>'MASTER_ ALL areas - No.seedling'!CW34</f>
        <v>19</v>
      </c>
      <c r="CY34" s="174">
        <f>IF(CW34=0,0,CX34/(CW34/80))</f>
        <v>0.30158730158730157</v>
      </c>
      <c r="CZ34" s="171">
        <f>'MASTER_ ALL areas - No.seedling'!CY34</f>
        <v>36</v>
      </c>
      <c r="DA34" s="175">
        <f>IF(CW34=0,0,CZ34/(CW34/80))</f>
        <v>0.5714285714285714</v>
      </c>
      <c r="DB34" s="697">
        <f>'MASTER_ ALL areas - No.seedling'!DA34</f>
        <v>0</v>
      </c>
      <c r="DC34" s="171">
        <f>'MASTER_ ALL areas - No.seedling'!DB34</f>
        <v>0</v>
      </c>
      <c r="DD34" s="174">
        <f>IF(DB34=0,0,DC34/(DB34/80))</f>
        <v>0</v>
      </c>
      <c r="DE34" s="171">
        <f>'MASTER_ ALL areas - No.seedling'!DD34</f>
        <v>0</v>
      </c>
      <c r="DF34" s="175">
        <f>IF(DB34=0,0,DE34/(DB34/80))</f>
        <v>0</v>
      </c>
      <c r="DG34" s="697">
        <f>'MASTER_ ALL areas - No.seedling'!DF34</f>
        <v>0</v>
      </c>
      <c r="DH34" s="171">
        <f>'MASTER_ ALL areas - No.seedling'!DG34</f>
        <v>0</v>
      </c>
      <c r="DI34" s="174">
        <f>IF(DG34=0,0,DH34/(DG34/80))</f>
        <v>0</v>
      </c>
      <c r="DJ34" s="171">
        <f>'MASTER_ ALL areas - No.seedling'!DI34</f>
        <v>0</v>
      </c>
      <c r="DK34" s="175">
        <f>IF(DG34=0,0,DJ34/(DG34/80))</f>
        <v>0</v>
      </c>
      <c r="DL34" s="697">
        <f>'MASTER_ ALL areas - No.seedling'!DK34</f>
        <v>0</v>
      </c>
      <c r="DM34" s="171">
        <f>'MASTER_ ALL areas - No.seedling'!DL34</f>
        <v>0</v>
      </c>
      <c r="DN34" s="174">
        <f>IF(DL34=0,0,DM34/(DL34/80))</f>
        <v>0</v>
      </c>
      <c r="DO34" s="171">
        <f>'MASTER_ ALL areas - No.seedling'!DN34</f>
        <v>0</v>
      </c>
      <c r="DP34" s="175">
        <f>IF(DL34=0,0,DO34/(DL34/80))</f>
        <v>0</v>
      </c>
      <c r="DQ34" s="170">
        <f>'MASTER_ ALL areas - No.seedling'!DP34</f>
        <v>320</v>
      </c>
      <c r="DR34" s="171">
        <f>'MASTER_ ALL areas - No.seedling'!DQ34</f>
        <v>2</v>
      </c>
      <c r="DS34" s="174">
        <f>IF(DQ34=0,0,DR34/(DQ34/80))</f>
        <v>0.5</v>
      </c>
      <c r="DT34" s="171">
        <f>'MASTER_ ALL areas - No.seedling'!DS34</f>
        <v>2</v>
      </c>
      <c r="DU34" s="175">
        <f>IF(DQ34=0,0,DT34/(DQ34/80))</f>
        <v>0.5</v>
      </c>
      <c r="DV34" s="697">
        <f>'MASTER_ ALL areas - No.seedling'!DU34</f>
        <v>0</v>
      </c>
      <c r="DW34" s="171">
        <f>'MASTER_ ALL areas - No.seedling'!DV34</f>
        <v>0</v>
      </c>
      <c r="DX34" s="174">
        <f>IF(DV34=0,0,DW34/(DV34/80))</f>
        <v>0</v>
      </c>
      <c r="DY34" s="171">
        <f>'MASTER_ ALL areas - No.seedling'!DX34</f>
        <v>0</v>
      </c>
      <c r="DZ34" s="175">
        <f>IF(DV34=0,0,DY34/(DV34/80))</f>
        <v>0</v>
      </c>
      <c r="EA34" s="697">
        <f>'MASTER_ ALL areas - No.seedling'!DZ34</f>
        <v>0</v>
      </c>
      <c r="EB34" s="171">
        <f>'MASTER_ ALL areas - No.seedling'!EA34</f>
        <v>0</v>
      </c>
      <c r="EC34" s="174">
        <f>IF(EA34=0,0,EB34/(EA34/80))</f>
        <v>0</v>
      </c>
      <c r="ED34" s="171">
        <f>'MASTER_ ALL areas - No.seedling'!EC34</f>
        <v>0</v>
      </c>
      <c r="EE34" s="175">
        <f>IF(EA34=0,0,ED34/(EA34/80))</f>
        <v>0</v>
      </c>
      <c r="EF34" s="697">
        <f>'MASTER_ ALL areas - No.seedling'!EE34</f>
        <v>0</v>
      </c>
      <c r="EG34" s="171">
        <f>'MASTER_ ALL areas - No.seedling'!EF34</f>
        <v>0</v>
      </c>
      <c r="EH34" s="174">
        <f>IF(EF34=0,0,EG34/(EF34/80))</f>
        <v>0</v>
      </c>
      <c r="EI34" s="171">
        <f>'MASTER_ ALL areas - No.seedling'!EH34</f>
        <v>0</v>
      </c>
      <c r="EJ34" s="175">
        <f>IF(EF34=0,0,EI34/(EF34/80))</f>
        <v>0</v>
      </c>
      <c r="EK34" s="170">
        <f>'MASTER_ ALL areas - No.seedling'!EJ34</f>
        <v>80</v>
      </c>
      <c r="EL34" s="171">
        <f>'MASTER_ ALL areas - No.seedling'!EK34</f>
        <v>0</v>
      </c>
      <c r="EM34" s="174">
        <f>IF(EK34=0,0,EL34/(EK34/80))</f>
        <v>0</v>
      </c>
      <c r="EN34" s="171">
        <f>'MASTER_ ALL areas - No.seedling'!EM34</f>
        <v>1</v>
      </c>
      <c r="EO34" s="175">
        <f>IF(EK34=0,0,EN34/(EK34/80))</f>
        <v>1</v>
      </c>
      <c r="EP34" s="697">
        <f>'MASTER_ ALL areas - No.seedling'!EO34</f>
        <v>0</v>
      </c>
      <c r="EQ34" s="171">
        <f>'MASTER_ ALL areas - No.seedling'!EP34</f>
        <v>0</v>
      </c>
      <c r="ER34" s="174">
        <f>IF(EP34=0,0,EQ34/(EP34/80))</f>
        <v>0</v>
      </c>
      <c r="ES34" s="171">
        <f>'MASTER_ ALL areas - No.seedling'!ER34</f>
        <v>0</v>
      </c>
      <c r="ET34" s="175">
        <f>IF(EP34=0,0,ES34/(EP34/80))</f>
        <v>0</v>
      </c>
      <c r="EU34" s="697">
        <f>'MASTER_ ALL areas - No.seedling'!ET34</f>
        <v>0</v>
      </c>
      <c r="EV34" s="171">
        <f>'MASTER_ ALL areas - No.seedling'!EU34</f>
        <v>0</v>
      </c>
      <c r="EW34" s="174">
        <f>IF(EU34=0,0,EV34/(EU34/80))</f>
        <v>0</v>
      </c>
      <c r="EX34" s="171">
        <f>'MASTER_ ALL areas - No.seedling'!EW34</f>
        <v>0</v>
      </c>
      <c r="EY34" s="175">
        <f>IF(EU34=0,0,EX34/(EU34/80))</f>
        <v>0</v>
      </c>
      <c r="EZ34" s="697">
        <f>'MASTER_ ALL areas - No.seedling'!EY34</f>
        <v>0</v>
      </c>
      <c r="FA34" s="171">
        <f>'MASTER_ ALL areas - No.seedling'!EZ34</f>
        <v>0</v>
      </c>
      <c r="FB34" s="174">
        <f>IF(EZ34=0,0,FA34/(EZ34/80))</f>
        <v>0</v>
      </c>
      <c r="FC34" s="171">
        <f>'MASTER_ ALL areas - No.seedling'!FB34</f>
        <v>0</v>
      </c>
      <c r="FD34" s="175">
        <f>IF(EZ34=0,0,FC34/(EZ34/80))</f>
        <v>0</v>
      </c>
      <c r="FE34" s="697">
        <f>'MASTER_ ALL areas - No.seedling'!FD34</f>
        <v>0</v>
      </c>
      <c r="FF34" s="171">
        <f>'MASTER_ ALL areas - No.seedling'!FE34</f>
        <v>0</v>
      </c>
      <c r="FG34" s="174">
        <f>IF(FE34=0,0,FF34/(FE34/80))</f>
        <v>0</v>
      </c>
      <c r="FH34" s="171">
        <f>'MASTER_ ALL areas - No.seedling'!FG34</f>
        <v>0</v>
      </c>
      <c r="FI34" s="175">
        <f>IF(FE34=0,0,FH34/(FE34/80))</f>
        <v>0</v>
      </c>
      <c r="FJ34" s="170">
        <f>'MASTER_ ALL areas - No.seedling'!FI34</f>
        <v>1040</v>
      </c>
      <c r="FK34" s="171">
        <f>'MASTER_ ALL areas - No.seedling'!FJ34</f>
        <v>8</v>
      </c>
      <c r="FL34" s="174">
        <f>IF(FJ34=0,0,FK34/(FJ34/80))</f>
        <v>0.61538461538461542</v>
      </c>
      <c r="FM34" s="171">
        <f>'MASTER_ ALL areas - No.seedling'!FL34</f>
        <v>8</v>
      </c>
      <c r="FN34" s="175">
        <f>IF(FJ34=0,0,FM34/(FJ34/80))</f>
        <v>0.61538461538461542</v>
      </c>
      <c r="FO34" s="170">
        <f>'MASTER_ ALL areas - No.seedling'!FN34</f>
        <v>160</v>
      </c>
      <c r="FP34" s="171">
        <f>'MASTER_ ALL areas - No.seedling'!FO34</f>
        <v>0</v>
      </c>
      <c r="FQ34" s="174">
        <f>IF(FO34=0,0,FP34/(FO34/80))</f>
        <v>0</v>
      </c>
      <c r="FR34" s="171">
        <f>'MASTER_ ALL areas - No.seedling'!FQ34</f>
        <v>2</v>
      </c>
      <c r="FS34" s="175">
        <f>IF(FO34=0,0,FR34/(FO34/80))</f>
        <v>1</v>
      </c>
      <c r="FT34" s="697">
        <f>'MASTER_ ALL areas - No.seedling'!FS34</f>
        <v>0</v>
      </c>
      <c r="FU34" s="171">
        <f>'MASTER_ ALL areas - No.seedling'!FT34</f>
        <v>0</v>
      </c>
      <c r="FV34" s="174">
        <f>IF(FT34=0,0,FU34/(FT34/80))</f>
        <v>0</v>
      </c>
      <c r="FW34" s="171">
        <f>'MASTER_ ALL areas - No.seedling'!FV34</f>
        <v>0</v>
      </c>
      <c r="FX34" s="175">
        <f>IF(FT34=0,0,FW34/(FT34/80))</f>
        <v>0</v>
      </c>
      <c r="FY34" s="170">
        <f>'MASTER_ ALL areas - No.seedling'!FX34</f>
        <v>720</v>
      </c>
      <c r="FZ34" s="171">
        <f>'MASTER_ ALL areas - No.seedling'!FY34</f>
        <v>2</v>
      </c>
      <c r="GA34" s="174">
        <f>IF(FY34=0,0,FZ34/(FY34/80))</f>
        <v>0.22222222222222221</v>
      </c>
      <c r="GB34" s="171">
        <f>'MASTER_ ALL areas - No.seedling'!GA34</f>
        <v>7</v>
      </c>
      <c r="GC34" s="175">
        <f>IF(FY34=0,0,GB34/(FY34/80))</f>
        <v>0.77777777777777779</v>
      </c>
      <c r="GD34" s="170">
        <f>'MASTER_ ALL areas - No.seedling'!GC34</f>
        <v>480</v>
      </c>
      <c r="GE34" s="171">
        <f>'MASTER_ ALL areas - No.seedling'!GD34</f>
        <v>6</v>
      </c>
      <c r="GF34" s="174">
        <f>IF(GD34=0,0,GE34/(GD34/80))</f>
        <v>1</v>
      </c>
      <c r="GG34" s="171">
        <f>'MASTER_ ALL areas - No.seedling'!GF34</f>
        <v>6</v>
      </c>
      <c r="GH34" s="175">
        <f>IF(GD34=0,0,GG34/(GD34/80))</f>
        <v>1</v>
      </c>
      <c r="GI34" s="697">
        <f>'MASTER_ ALL areas - No.seedling'!GH34</f>
        <v>0</v>
      </c>
      <c r="GJ34" s="171">
        <f>'MASTER_ ALL areas - No.seedling'!GI34</f>
        <v>0</v>
      </c>
      <c r="GK34" s="174">
        <f>IF(GI34=0,0,GJ34/(GI34/80))</f>
        <v>0</v>
      </c>
      <c r="GL34" s="171">
        <f>'MASTER_ ALL areas - No.seedling'!GK34</f>
        <v>0</v>
      </c>
      <c r="GM34" s="175">
        <f>IF(GI34=0,0,GL34/(GI34/80))</f>
        <v>0</v>
      </c>
      <c r="GN34" s="697">
        <f>'MASTER_ ALL areas - No.seedling'!GM34</f>
        <v>0</v>
      </c>
      <c r="GO34" s="171">
        <f>'MASTER_ ALL areas - No.seedling'!GN34</f>
        <v>0</v>
      </c>
      <c r="GP34" s="174">
        <f>IF(GN34=0,0,GO34/(GN34/80))</f>
        <v>0</v>
      </c>
      <c r="GQ34" s="171">
        <f>'MASTER_ ALL areas - No.seedling'!GP34</f>
        <v>0</v>
      </c>
      <c r="GR34" s="175">
        <f>IF(GN34=0,0,GQ34/(GN34/80))</f>
        <v>0</v>
      </c>
      <c r="GS34" s="697">
        <f>'MASTER_ ALL areas - No.seedling'!GR34</f>
        <v>0</v>
      </c>
      <c r="GT34" s="171">
        <f>'MASTER_ ALL areas - No.seedling'!GS34</f>
        <v>0</v>
      </c>
      <c r="GU34" s="174">
        <f>IF(GS34=0,0,GT34/(GS34/80))</f>
        <v>0</v>
      </c>
      <c r="GV34" s="171">
        <f>'MASTER_ ALL areas - No.seedling'!GU34</f>
        <v>0</v>
      </c>
      <c r="GW34" s="175">
        <f>IF(GS34=0,0,GV34/(GS34/80))</f>
        <v>0</v>
      </c>
      <c r="GX34" s="697">
        <f>'MASTER_ ALL areas - No.seedling'!GW34</f>
        <v>0</v>
      </c>
      <c r="GY34" s="171">
        <f>'MASTER_ ALL areas - No.seedling'!GX34</f>
        <v>0</v>
      </c>
      <c r="GZ34" s="174">
        <f>IF(GX34=0,0,GY34/(GX34/80))</f>
        <v>0</v>
      </c>
      <c r="HA34" s="171">
        <f>'MASTER_ ALL areas - No.seedling'!GZ34</f>
        <v>0</v>
      </c>
      <c r="HB34" s="175">
        <f>IF(GX34=0,0,HA34/(GX34/80))</f>
        <v>0</v>
      </c>
      <c r="HC34" s="697">
        <f>'MASTER_ ALL areas - No.seedling'!HB34</f>
        <v>0</v>
      </c>
      <c r="HD34" s="171">
        <f>'MASTER_ ALL areas - No.seedling'!HC34</f>
        <v>0</v>
      </c>
      <c r="HE34" s="174">
        <f>IF(HC34=0,0,HD34/(HC34/80))</f>
        <v>0</v>
      </c>
      <c r="HF34" s="171">
        <f>'MASTER_ ALL areas - No.seedling'!HE34</f>
        <v>0</v>
      </c>
      <c r="HG34" s="175">
        <f>IF(HC34=0,0,HF34/(HC34/80))</f>
        <v>0</v>
      </c>
      <c r="HH34" s="697">
        <f>'MASTER_ ALL areas - No.seedling'!HG34</f>
        <v>0</v>
      </c>
      <c r="HI34" s="171">
        <f>'MASTER_ ALL areas - No.seedling'!HH34</f>
        <v>0</v>
      </c>
      <c r="HJ34" s="174">
        <f>IF(HH34=0,0,HI34/(HH34/80))</f>
        <v>0</v>
      </c>
      <c r="HK34" s="171">
        <f>'MASTER_ ALL areas - No.seedling'!HJ34</f>
        <v>0</v>
      </c>
      <c r="HL34" s="175">
        <f>IF(HH34=0,0,HK34/(HH34/80))</f>
        <v>0</v>
      </c>
      <c r="HM34" s="697">
        <f>'MASTER_ ALL areas - No.seedling'!HL34</f>
        <v>0</v>
      </c>
      <c r="HN34" s="171">
        <f>'MASTER_ ALL areas - No.seedling'!HM34</f>
        <v>0</v>
      </c>
      <c r="HO34" s="174">
        <f>IF(HM34=0,0,HN34/(HM34/80))</f>
        <v>0</v>
      </c>
      <c r="HP34" s="171">
        <f>'MASTER_ ALL areas - No.seedling'!HO34</f>
        <v>0</v>
      </c>
      <c r="HQ34" s="175">
        <f>IF(HM34=0,0,HP34/(HM34/80))</f>
        <v>0</v>
      </c>
      <c r="HR34" s="697">
        <f>'MASTER_ ALL areas - No.seedling'!HQ34</f>
        <v>0</v>
      </c>
      <c r="HS34" s="171">
        <f>'MASTER_ ALL areas - No.seedling'!HR34</f>
        <v>0</v>
      </c>
      <c r="HT34" s="174">
        <f>IF(HR34=0,0,HS34/(HR34/80))</f>
        <v>0</v>
      </c>
      <c r="HU34" s="171">
        <f>'MASTER_ ALL areas - No.seedling'!HT34</f>
        <v>0</v>
      </c>
      <c r="HV34" s="175">
        <f>IF(HR34=0,0,HU34/(HR34/80))</f>
        <v>0</v>
      </c>
      <c r="HW34" s="697">
        <f>'MASTER_ ALL areas - No.seedling'!HV34</f>
        <v>0</v>
      </c>
      <c r="HX34" s="171">
        <f>'MASTER_ ALL areas - No.seedling'!HW34</f>
        <v>0</v>
      </c>
      <c r="HY34" s="174">
        <f>IF(HW34=0,0,HX34/(HW34/80))</f>
        <v>0</v>
      </c>
      <c r="HZ34" s="171">
        <f>'MASTER_ ALL areas - No.seedling'!HY34</f>
        <v>0</v>
      </c>
      <c r="IA34" s="175">
        <f>IF(HW34=0,0,HZ34/(HW34/80))</f>
        <v>0</v>
      </c>
      <c r="IB34" s="697">
        <f>'MASTER_ ALL areas - No.seedling'!IA34</f>
        <v>0</v>
      </c>
      <c r="IC34" s="171">
        <f>'MASTER_ ALL areas - No.seedling'!IB34</f>
        <v>0</v>
      </c>
      <c r="ID34" s="174">
        <f>IF(IB34=0,0,IC34/(IB34/80))</f>
        <v>0</v>
      </c>
      <c r="IE34" s="171">
        <f>'MASTER_ ALL areas - No.seedling'!ID34</f>
        <v>0</v>
      </c>
      <c r="IF34" s="177">
        <f>IF(IB34=0,0,IE34/(IB34/80))</f>
        <v>0</v>
      </c>
      <c r="IG34" s="178" t="s">
        <v>176</v>
      </c>
      <c r="IH34" s="179"/>
    </row>
    <row r="35" spans="2:242" ht="33" customHeight="1" x14ac:dyDescent="0.25">
      <c r="B35" s="420">
        <v>31</v>
      </c>
      <c r="C35" s="150" t="s">
        <v>177</v>
      </c>
      <c r="D35" s="422">
        <v>214460</v>
      </c>
      <c r="E35" s="423">
        <v>931844</v>
      </c>
      <c r="F35" s="180" t="s">
        <v>178</v>
      </c>
      <c r="G35" s="88" t="s">
        <v>128</v>
      </c>
      <c r="H35" s="459">
        <f>'MASTER_ ALL areas - No.seedling'!G35</f>
        <v>1</v>
      </c>
      <c r="I35" s="70">
        <f>'MASTER_ ALL areas - No.seedling'!H35</f>
        <v>0.02</v>
      </c>
      <c r="J35" s="71">
        <f>'MASTER_ ALL areas - No.seedling'!I35</f>
        <v>48.2</v>
      </c>
      <c r="K35" s="72">
        <f>'MASTER_ ALL areas - No.seedling'!J35</f>
        <v>48</v>
      </c>
      <c r="L35" s="73">
        <f t="shared" ref="L35:L50" si="178">K35*20</f>
        <v>960</v>
      </c>
      <c r="M35" s="74">
        <f>'MASTER_ ALL areas - No.seedling'!L35</f>
        <v>960</v>
      </c>
      <c r="N35" s="113">
        <f>'MASTER_ ALL areas - No.seedling'!M35</f>
        <v>5</v>
      </c>
      <c r="O35" s="114">
        <f>'MASTER_ ALL areas - No.seedling'!N35</f>
        <v>44</v>
      </c>
      <c r="P35" s="80">
        <f>'MASTER_ ALL areas - No.seedling'!O35</f>
        <v>0.10416666666666667</v>
      </c>
      <c r="Q35" s="81">
        <f>'MASTER_ ALL areas - No.seedling'!P35</f>
        <v>0.91666666666666663</v>
      </c>
      <c r="R35" s="462"/>
      <c r="S35" s="617">
        <f>'MASTER_ ALL areas - No.seedling'!R35</f>
        <v>120</v>
      </c>
      <c r="T35" s="76">
        <f>'MASTER_ ALL areas - No.seedling'!S35</f>
        <v>0</v>
      </c>
      <c r="U35" s="77">
        <f t="shared" ref="U35:U50" si="179">IF(S35=0,0,T35/(S35/20))</f>
        <v>0</v>
      </c>
      <c r="V35" s="82">
        <f>'MASTER_ ALL areas - No.seedling'!U35</f>
        <v>2</v>
      </c>
      <c r="W35" s="80">
        <f t="shared" ref="W35:W50" si="180">IF(S35=0,0,V35/(S35/20))</f>
        <v>0.33333333333333331</v>
      </c>
      <c r="X35" s="619">
        <f>'MASTER_ ALL areas - No.seedling'!W35</f>
        <v>460</v>
      </c>
      <c r="Y35" s="82">
        <f>'MASTER_ ALL areas - No.seedling'!X35</f>
        <v>5</v>
      </c>
      <c r="Z35" s="77">
        <f t="shared" ref="Z35:Z50" si="181">IF(X35=0,0,Y35/(X35/20))</f>
        <v>0.21739130434782608</v>
      </c>
      <c r="AA35" s="82">
        <f>'MASTER_ ALL areas - No.seedling'!Z35</f>
        <v>23</v>
      </c>
      <c r="AB35" s="80">
        <f t="shared" ref="AB35:AB50" si="182">IF(X35=0,0,AA35/(X35/20))</f>
        <v>1</v>
      </c>
      <c r="AC35" s="76">
        <f>'MASTER_ ALL areas - No.seedling'!AB35</f>
        <v>380</v>
      </c>
      <c r="AD35" s="76">
        <f>'MASTER_ ALL areas - No.seedling'!AC35</f>
        <v>0</v>
      </c>
      <c r="AE35" s="77">
        <f t="shared" ref="AE35:AE50" si="183">IF(AC35=0,0,AD35/(AC35/20))</f>
        <v>0</v>
      </c>
      <c r="AF35" s="82">
        <f>'MASTER_ ALL areas - No.seedling'!AE35</f>
        <v>19</v>
      </c>
      <c r="AG35" s="80">
        <f t="shared" ref="AG35:AG50" si="184">IF(AC35=0,0,AF35/(AC35/20))</f>
        <v>1</v>
      </c>
      <c r="AH35" s="76">
        <f>'MASTER_ ALL areas - No.seedling'!AG35</f>
        <v>0</v>
      </c>
      <c r="AI35" s="76">
        <f>'MASTER_ ALL areas - No.seedling'!AH35</f>
        <v>0</v>
      </c>
      <c r="AJ35" s="77">
        <f t="shared" ref="AJ35:AJ50" si="185">IF(AH35=0,0,AI35/(AH35/20))</f>
        <v>0</v>
      </c>
      <c r="AK35" s="82">
        <f>'MASTER_ ALL areas - No.seedling'!AJ35</f>
        <v>0</v>
      </c>
      <c r="AL35" s="81">
        <f t="shared" ref="AL35:AL50" si="186">IF(AH35=0,0,AK35/(AH35/20))</f>
        <v>0</v>
      </c>
      <c r="AM35" s="462"/>
      <c r="AN35" s="617">
        <f>'MASTER_ ALL areas - No.seedling'!AM35</f>
        <v>800</v>
      </c>
      <c r="AO35" s="76">
        <f>'MASTER_ ALL areas - No.seedling'!AN35</f>
        <v>4</v>
      </c>
      <c r="AP35" s="77">
        <f t="shared" ref="AP35:AP50" si="187">IF(AN35=0,0,AO35/(AN35/20))</f>
        <v>0.1</v>
      </c>
      <c r="AQ35" s="82">
        <f>'MASTER_ ALL areas - No.seedling'!AP35</f>
        <v>40</v>
      </c>
      <c r="AR35" s="77">
        <f t="shared" ref="AR35:AR50" si="188">IF(AN35=0,0,AQ35/(AN35/20))</f>
        <v>1</v>
      </c>
      <c r="AS35" s="82">
        <f>'MASTER_ ALL areas - No.seedling'!AR35</f>
        <v>100</v>
      </c>
      <c r="AT35" s="76">
        <f>'MASTER_ ALL areas - No.seedling'!AS35</f>
        <v>0</v>
      </c>
      <c r="AU35" s="77">
        <f t="shared" ref="AU35:AU50" si="189">IF(AS35=0,0,AT35/(AS35/20))</f>
        <v>0</v>
      </c>
      <c r="AV35" s="82">
        <f>'MASTER_ ALL areas - No.seedling'!AU35</f>
        <v>3</v>
      </c>
      <c r="AW35" s="77">
        <f t="shared" ref="AW35:AW50" si="190">IF(AS35=0,0,AV35/(AS35/20))</f>
        <v>0.6</v>
      </c>
      <c r="AX35" s="71">
        <f>'MASTER_ ALL areas - No.seedling'!AW35</f>
        <v>40</v>
      </c>
      <c r="AY35" s="82">
        <f>'MASTER_ ALL areas - No.seedling'!AX35</f>
        <v>0</v>
      </c>
      <c r="AZ35" s="77">
        <f t="shared" ref="AZ35:AZ50" si="191">IF(AX35=0,0,AY35/(AX35/20))</f>
        <v>0</v>
      </c>
      <c r="BA35" s="82">
        <f>'MASTER_ ALL areas - No.seedling'!AZ35</f>
        <v>0</v>
      </c>
      <c r="BB35" s="77">
        <f t="shared" ref="BB35:BB50" si="192">IF(AX35=0,0,BA35/(AX35/20))</f>
        <v>0</v>
      </c>
      <c r="BC35" s="82">
        <f>'MASTER_ ALL areas - No.seedling'!BB35</f>
        <v>0</v>
      </c>
      <c r="BD35" s="76">
        <f>'MASTER_ ALL areas - No.seedling'!BC35</f>
        <v>0</v>
      </c>
      <c r="BE35" s="77">
        <f t="shared" ref="BE35:BE50" si="193">IF(BC35=0,0,BD35/(BC35/20))</f>
        <v>0</v>
      </c>
      <c r="BF35" s="82">
        <f>'MASTER_ ALL areas - No.seedling'!BE35</f>
        <v>0</v>
      </c>
      <c r="BG35" s="77">
        <f t="shared" ref="BG35:BG50" si="194">IF(BC35=0,0,BF35/(BC35/20))</f>
        <v>0</v>
      </c>
      <c r="BH35" s="82">
        <f>'MASTER_ ALL areas - No.seedling'!BG35</f>
        <v>20</v>
      </c>
      <c r="BI35" s="76">
        <f>'MASTER_ ALL areas - No.seedling'!BH35</f>
        <v>1</v>
      </c>
      <c r="BJ35" s="77">
        <f t="shared" ref="BJ35:BJ50" si="195">IF(BH35=0,0,BI35/(BH35/20))</f>
        <v>1</v>
      </c>
      <c r="BK35" s="82">
        <f>'MASTER_ ALL areas - No.seedling'!BJ35</f>
        <v>1</v>
      </c>
      <c r="BL35" s="77">
        <f t="shared" ref="BL35:BL50" si="196">IF(BH35=0,0,BK35/(BH35/20))</f>
        <v>1</v>
      </c>
      <c r="BM35" s="82">
        <f>'MASTER_ ALL areas - No.seedling'!BL35</f>
        <v>0</v>
      </c>
      <c r="BN35" s="76">
        <f>'MASTER_ ALL areas - No.seedling'!BM35</f>
        <v>0</v>
      </c>
      <c r="BO35" s="77">
        <f t="shared" ref="BO35:BO50" si="197">IF(BM35=0,0,BN35/(BM35/20))</f>
        <v>0</v>
      </c>
      <c r="BP35" s="82">
        <f>'MASTER_ ALL areas - No.seedling'!BO35</f>
        <v>0</v>
      </c>
      <c r="BQ35" s="77">
        <f t="shared" ref="BQ35:BQ50" si="198">IF(BM35=0,0,BP35/(BM35/20))</f>
        <v>0</v>
      </c>
      <c r="BR35" s="82">
        <f>'MASTER_ ALL areas - No.seedling'!BQ35</f>
        <v>0</v>
      </c>
      <c r="BS35" s="76">
        <f>'MASTER_ ALL areas - No.seedling'!BR35</f>
        <v>0</v>
      </c>
      <c r="BT35" s="77">
        <f t="shared" ref="BT35:BT50" si="199">IF(BR35=0,0,BS35/(BR35/20))</f>
        <v>0</v>
      </c>
      <c r="BU35" s="82">
        <f>'MASTER_ ALL areas - No.seedling'!BT35</f>
        <v>0</v>
      </c>
      <c r="BV35" s="77">
        <f t="shared" ref="BV35:BV50" si="200">IF(BR35=0,0,BU35/(BR35/20))</f>
        <v>0</v>
      </c>
      <c r="BW35" s="82">
        <f>'MASTER_ ALL areas - No.seedling'!BV35</f>
        <v>0</v>
      </c>
      <c r="BX35" s="76">
        <f>'MASTER_ ALL areas - No.seedling'!BW35</f>
        <v>0</v>
      </c>
      <c r="BY35" s="77">
        <f t="shared" ref="BY35:BY50" si="201">IF(BW35=0,0,BX35/(BW35/20))</f>
        <v>0</v>
      </c>
      <c r="BZ35" s="82">
        <f>'MASTER_ ALL areas - No.seedling'!BY35</f>
        <v>0</v>
      </c>
      <c r="CA35" s="81">
        <f t="shared" ref="CA35:CA50" si="202">IF(BW35=0,0,BZ35/(BW35/20))</f>
        <v>0</v>
      </c>
      <c r="CB35" s="429"/>
      <c r="CC35" s="113">
        <f>'MASTER_ ALL areas - No.seedling'!CB35</f>
        <v>0</v>
      </c>
      <c r="CD35" s="76">
        <f>'MASTER_ ALL areas - No.seedling'!CC35</f>
        <v>0</v>
      </c>
      <c r="CE35" s="80">
        <f t="shared" ref="CE35:CE50" si="203">IF(CC35=0,0,CD35/(CC35/20))</f>
        <v>0</v>
      </c>
      <c r="CF35" s="76">
        <f>'MASTER_ ALL areas - No.seedling'!CE35</f>
        <v>0</v>
      </c>
      <c r="CG35" s="81">
        <f t="shared" ref="CG35:CG50" si="204">IF(CC35=0,0,CF35/(CC35/20))</f>
        <v>0</v>
      </c>
      <c r="CH35" s="75">
        <f>'MASTER_ ALL areas - No.seedling'!CG35</f>
        <v>440</v>
      </c>
      <c r="CI35" s="76">
        <f>'MASTER_ ALL areas - No.seedling'!CH35</f>
        <v>4</v>
      </c>
      <c r="CJ35" s="80">
        <f t="shared" ref="CJ35:CJ50" si="205">IF(CH35=0,0,CI35/(CH35/20))</f>
        <v>0.18181818181818182</v>
      </c>
      <c r="CK35" s="76">
        <f>'MASTER_ ALL areas - No.seedling'!CJ35</f>
        <v>22</v>
      </c>
      <c r="CL35" s="81">
        <f t="shared" ref="CL35:CL50" si="206">IF(CH35=0,0,CK35/(CH35/20))</f>
        <v>1</v>
      </c>
      <c r="CM35" s="75">
        <f>'MASTER_ ALL areas - No.seedling'!CL35</f>
        <v>360</v>
      </c>
      <c r="CN35" s="76">
        <f>'MASTER_ ALL areas - No.seedling'!CM35</f>
        <v>0</v>
      </c>
      <c r="CO35" s="80">
        <f t="shared" ref="CO35:CO50" si="207">IF(CM35=0,0,CN35/(CM35/20))</f>
        <v>0</v>
      </c>
      <c r="CP35" s="76">
        <f>'MASTER_ ALL areas - No.seedling'!CO35</f>
        <v>18</v>
      </c>
      <c r="CQ35" s="81">
        <f t="shared" ref="CQ35:CQ50" si="208">IF(CM35=0,0,CP35/(CM35/20))</f>
        <v>1</v>
      </c>
      <c r="CR35" s="113">
        <f>'MASTER_ ALL areas - No.seedling'!CQ35</f>
        <v>0</v>
      </c>
      <c r="CS35" s="76">
        <f>'MASTER_ ALL areas - No.seedling'!CR35</f>
        <v>0</v>
      </c>
      <c r="CT35" s="80">
        <f t="shared" ref="CT35:CT50" si="209">IF(CR35=0,0,CS35/(CR35/20))</f>
        <v>0</v>
      </c>
      <c r="CU35" s="76">
        <f>'MASTER_ ALL areas - No.seedling'!CT35</f>
        <v>0</v>
      </c>
      <c r="CV35" s="81">
        <f t="shared" ref="CV35:CV50" si="210">IF(CR35=0,0,CU35/(CR35/20))</f>
        <v>0</v>
      </c>
      <c r="CW35" s="75">
        <f>'MASTER_ ALL areas - No.seedling'!CV35</f>
        <v>80</v>
      </c>
      <c r="CX35" s="76">
        <f>'MASTER_ ALL areas - No.seedling'!CW35</f>
        <v>0</v>
      </c>
      <c r="CY35" s="80">
        <f t="shared" ref="CY35:CY50" si="211">IF(CW35=0,0,CX35/(CW35/20))</f>
        <v>0</v>
      </c>
      <c r="CZ35" s="76">
        <f>'MASTER_ ALL areas - No.seedling'!CY35</f>
        <v>2</v>
      </c>
      <c r="DA35" s="81">
        <f t="shared" ref="DA35:DA50" si="212">IF(CW35=0,0,CZ35/(CW35/20))</f>
        <v>0.5</v>
      </c>
      <c r="DB35" s="113">
        <f>'MASTER_ ALL areas - No.seedling'!DA35</f>
        <v>0</v>
      </c>
      <c r="DC35" s="76">
        <f>'MASTER_ ALL areas - No.seedling'!DB35</f>
        <v>0</v>
      </c>
      <c r="DD35" s="80">
        <f t="shared" ref="DD35:DD50" si="213">IF(DB35=0,0,DC35/(DB35/20))</f>
        <v>0</v>
      </c>
      <c r="DE35" s="76">
        <f>'MASTER_ ALL areas - No.seedling'!DD35</f>
        <v>0</v>
      </c>
      <c r="DF35" s="81">
        <f t="shared" ref="DF35:DF50" si="214">IF(DB35=0,0,DE35/(DB35/20))</f>
        <v>0</v>
      </c>
      <c r="DG35" s="75">
        <f>'MASTER_ ALL areas - No.seedling'!DF35</f>
        <v>20</v>
      </c>
      <c r="DH35" s="76">
        <f>'MASTER_ ALL areas - No.seedling'!DG35</f>
        <v>0</v>
      </c>
      <c r="DI35" s="80">
        <f t="shared" ref="DI35:DI50" si="215">IF(DG35=0,0,DH35/(DG35/20))</f>
        <v>0</v>
      </c>
      <c r="DJ35" s="76">
        <f>'MASTER_ ALL areas - No.seedling'!DI35</f>
        <v>1</v>
      </c>
      <c r="DK35" s="81">
        <f t="shared" ref="DK35:DK50" si="216">IF(DG35=0,0,DJ35/(DG35/20))</f>
        <v>1</v>
      </c>
      <c r="DL35" s="113">
        <f>'MASTER_ ALL areas - No.seedling'!DK35</f>
        <v>0</v>
      </c>
      <c r="DM35" s="76">
        <f>'MASTER_ ALL areas - No.seedling'!DL35</f>
        <v>0</v>
      </c>
      <c r="DN35" s="80">
        <f t="shared" ref="DN35:DN50" si="217">IF(DL35=0,0,DM35/(DL35/20))</f>
        <v>0</v>
      </c>
      <c r="DO35" s="76">
        <f>'MASTER_ ALL areas - No.seedling'!DN35</f>
        <v>0</v>
      </c>
      <c r="DP35" s="81">
        <f t="shared" ref="DP35:DP50" si="218">IF(DL35=0,0,DO35/(DL35/20))</f>
        <v>0</v>
      </c>
      <c r="DQ35" s="75">
        <f>'MASTER_ ALL areas - No.seedling'!DP35</f>
        <v>40</v>
      </c>
      <c r="DR35" s="76">
        <f>'MASTER_ ALL areas - No.seedling'!DQ35</f>
        <v>0</v>
      </c>
      <c r="DS35" s="80">
        <f t="shared" ref="DS35:DS50" si="219">IF(DQ35=0,0,DR35/(DQ35/20))</f>
        <v>0</v>
      </c>
      <c r="DT35" s="76">
        <f>'MASTER_ ALL areas - No.seedling'!DS35</f>
        <v>0</v>
      </c>
      <c r="DU35" s="81">
        <f t="shared" ref="DU35:DU50" si="220">IF(DQ35=0,0,DT35/(DQ35/20))</f>
        <v>0</v>
      </c>
      <c r="DV35" s="113">
        <f>'MASTER_ ALL areas - No.seedling'!DU35</f>
        <v>0</v>
      </c>
      <c r="DW35" s="76">
        <f>'MASTER_ ALL areas - No.seedling'!DV35</f>
        <v>0</v>
      </c>
      <c r="DX35" s="80">
        <f t="shared" ref="DX35:DX50" si="221">IF(DV35=0,0,DW35/(DV35/20))</f>
        <v>0</v>
      </c>
      <c r="DY35" s="76">
        <f>'MASTER_ ALL areas - No.seedling'!DX35</f>
        <v>0</v>
      </c>
      <c r="DZ35" s="81">
        <f t="shared" ref="DZ35:DZ50" si="222">IF(DV35=0,0,DY35/(DV35/20))</f>
        <v>0</v>
      </c>
      <c r="EA35" s="113">
        <f>'MASTER_ ALL areas - No.seedling'!DZ35</f>
        <v>0</v>
      </c>
      <c r="EB35" s="76">
        <f>'MASTER_ ALL areas - No.seedling'!EA35</f>
        <v>0</v>
      </c>
      <c r="EC35" s="80">
        <f t="shared" ref="EC35:EC50" si="223">IF(EA35=0,0,EB35/(EA35/20))</f>
        <v>0</v>
      </c>
      <c r="ED35" s="76">
        <f>'MASTER_ ALL areas - No.seedling'!EC35</f>
        <v>0</v>
      </c>
      <c r="EE35" s="81">
        <f t="shared" ref="EE35:EE50" si="224">IF(EA35=0,0,ED35/(EA35/20))</f>
        <v>0</v>
      </c>
      <c r="EF35" s="113">
        <f>'MASTER_ ALL areas - No.seedling'!EE35</f>
        <v>0</v>
      </c>
      <c r="EG35" s="76">
        <f>'MASTER_ ALL areas - No.seedling'!EF35</f>
        <v>0</v>
      </c>
      <c r="EH35" s="80">
        <f t="shared" ref="EH35:EH50" si="225">IF(EF35=0,0,EG35/(EF35/20))</f>
        <v>0</v>
      </c>
      <c r="EI35" s="76">
        <f>'MASTER_ ALL areas - No.seedling'!EH35</f>
        <v>0</v>
      </c>
      <c r="EJ35" s="81">
        <f t="shared" ref="EJ35:EJ50" si="226">IF(EF35=0,0,EI35/(EF35/20))</f>
        <v>0</v>
      </c>
      <c r="EK35" s="113">
        <f>'MASTER_ ALL areas - No.seedling'!EJ35</f>
        <v>0</v>
      </c>
      <c r="EL35" s="76">
        <f>'MASTER_ ALL areas - No.seedling'!EK35</f>
        <v>0</v>
      </c>
      <c r="EM35" s="80">
        <f t="shared" ref="EM35:EM50" si="227">IF(EK35=0,0,EL35/(EK35/20))</f>
        <v>0</v>
      </c>
      <c r="EN35" s="76">
        <f>'MASTER_ ALL areas - No.seedling'!EM35</f>
        <v>0</v>
      </c>
      <c r="EO35" s="81">
        <f t="shared" ref="EO35:EO50" si="228">IF(EK35=0,0,EN35/(EK35/20))</f>
        <v>0</v>
      </c>
      <c r="EP35" s="113">
        <f>'MASTER_ ALL areas - No.seedling'!EO35</f>
        <v>0</v>
      </c>
      <c r="EQ35" s="76">
        <f>'MASTER_ ALL areas - No.seedling'!EP35</f>
        <v>0</v>
      </c>
      <c r="ER35" s="80">
        <f t="shared" ref="ER35:ER50" si="229">IF(EP35=0,0,EQ35/(EP35/20))</f>
        <v>0</v>
      </c>
      <c r="ES35" s="76">
        <f>'MASTER_ ALL areas - No.seedling'!ER35</f>
        <v>0</v>
      </c>
      <c r="ET35" s="81">
        <f t="shared" ref="ET35:ET50" si="230">IF(EP35=0,0,ES35/(EP35/20))</f>
        <v>0</v>
      </c>
      <c r="EU35" s="113">
        <f>'MASTER_ ALL areas - No.seedling'!ET35</f>
        <v>0</v>
      </c>
      <c r="EV35" s="76">
        <f>'MASTER_ ALL areas - No.seedling'!EU35</f>
        <v>0</v>
      </c>
      <c r="EW35" s="80">
        <f t="shared" ref="EW35:EW50" si="231">IF(EU35=0,0,EV35/(EU35/20))</f>
        <v>0</v>
      </c>
      <c r="EX35" s="76">
        <f>'MASTER_ ALL areas - No.seedling'!EW35</f>
        <v>0</v>
      </c>
      <c r="EY35" s="81">
        <f t="shared" ref="EY35:EY50" si="232">IF(EU35=0,0,EX35/(EU35/20))</f>
        <v>0</v>
      </c>
      <c r="EZ35" s="113">
        <f>'MASTER_ ALL areas - No.seedling'!EY35</f>
        <v>0</v>
      </c>
      <c r="FA35" s="76">
        <f>'MASTER_ ALL areas - No.seedling'!EZ35</f>
        <v>0</v>
      </c>
      <c r="FB35" s="80">
        <f t="shared" ref="FB35:FB50" si="233">IF(EZ35=0,0,FA35/(EZ35/20))</f>
        <v>0</v>
      </c>
      <c r="FC35" s="76">
        <f>'MASTER_ ALL areas - No.seedling'!FB35</f>
        <v>0</v>
      </c>
      <c r="FD35" s="81">
        <f t="shared" ref="FD35:FD50" si="234">IF(EZ35=0,0,FC35/(EZ35/20))</f>
        <v>0</v>
      </c>
      <c r="FE35" s="113">
        <f>'MASTER_ ALL areas - No.seedling'!FD35</f>
        <v>0</v>
      </c>
      <c r="FF35" s="76">
        <f>'MASTER_ ALL areas - No.seedling'!FE35</f>
        <v>0</v>
      </c>
      <c r="FG35" s="80">
        <f t="shared" ref="FG35:FG50" si="235">IF(FE35=0,0,FF35/(FE35/20))</f>
        <v>0</v>
      </c>
      <c r="FH35" s="76">
        <f>'MASTER_ ALL areas - No.seedling'!FG35</f>
        <v>0</v>
      </c>
      <c r="FI35" s="81">
        <f t="shared" ref="FI35:FI50" si="236">IF(FE35=0,0,FH35/(FE35/20))</f>
        <v>0</v>
      </c>
      <c r="FJ35" s="75">
        <f>'MASTER_ ALL areas - No.seedling'!FI35</f>
        <v>20</v>
      </c>
      <c r="FK35" s="76">
        <f>'MASTER_ ALL areas - No.seedling'!FJ35</f>
        <v>1</v>
      </c>
      <c r="FL35" s="80">
        <f t="shared" ref="FL35:FL50" si="237">IF(FJ35=0,0,FK35/(FJ35/20))</f>
        <v>1</v>
      </c>
      <c r="FM35" s="76">
        <f>'MASTER_ ALL areas - No.seedling'!FL35</f>
        <v>1</v>
      </c>
      <c r="FN35" s="81">
        <f t="shared" ref="FN35:FN50" si="238">IF(FJ35=0,0,FM35/(FJ35/20))</f>
        <v>1</v>
      </c>
      <c r="FO35" s="113">
        <f>'MASTER_ ALL areas - No.seedling'!FN35</f>
        <v>0</v>
      </c>
      <c r="FP35" s="76">
        <f>'MASTER_ ALL areas - No.seedling'!FO35</f>
        <v>0</v>
      </c>
      <c r="FQ35" s="80">
        <f t="shared" ref="FQ35:FQ50" si="239">IF(FO35=0,0,FP35/(FO35/20))</f>
        <v>0</v>
      </c>
      <c r="FR35" s="76">
        <f>'MASTER_ ALL areas - No.seedling'!FQ35</f>
        <v>0</v>
      </c>
      <c r="FS35" s="81">
        <f t="shared" ref="FS35:FS50" si="240">IF(FO35=0,0,FR35/(FO35/20))</f>
        <v>0</v>
      </c>
      <c r="FT35" s="113">
        <f>'MASTER_ ALL areas - No.seedling'!FS35</f>
        <v>0</v>
      </c>
      <c r="FU35" s="76">
        <f>'MASTER_ ALL areas - No.seedling'!FT35</f>
        <v>0</v>
      </c>
      <c r="FV35" s="80">
        <f t="shared" ref="FV35:FV50" si="241">IF(FT35=0,0,FU35/(FT35/20))</f>
        <v>0</v>
      </c>
      <c r="FW35" s="76">
        <f>'MASTER_ ALL areas - No.seedling'!FV35</f>
        <v>0</v>
      </c>
      <c r="FX35" s="81">
        <f t="shared" ref="FX35:FX50" si="242">IF(FT35=0,0,FW35/(FT35/20))</f>
        <v>0</v>
      </c>
      <c r="FY35" s="113">
        <f>'MASTER_ ALL areas - No.seedling'!FX35</f>
        <v>0</v>
      </c>
      <c r="FZ35" s="76">
        <f>'MASTER_ ALL areas - No.seedling'!FY35</f>
        <v>0</v>
      </c>
      <c r="GA35" s="80">
        <f t="shared" ref="GA35:GA50" si="243">IF(FY35=0,0,FZ35/(FY35/20))</f>
        <v>0</v>
      </c>
      <c r="GB35" s="76">
        <f>'MASTER_ ALL areas - No.seedling'!GA35</f>
        <v>0</v>
      </c>
      <c r="GC35" s="81">
        <f t="shared" ref="GC35:GC50" si="244">IF(FY35=0,0,GB35/(FY35/20))</f>
        <v>0</v>
      </c>
      <c r="GD35" s="113">
        <f>'MASTER_ ALL areas - No.seedling'!GC35</f>
        <v>0</v>
      </c>
      <c r="GE35" s="76">
        <f>'MASTER_ ALL areas - No.seedling'!GD35</f>
        <v>0</v>
      </c>
      <c r="GF35" s="80">
        <f t="shared" ref="GF35:GF50" si="245">IF(GD35=0,0,GE35/(GD35/20))</f>
        <v>0</v>
      </c>
      <c r="GG35" s="76">
        <f>'MASTER_ ALL areas - No.seedling'!GF35</f>
        <v>0</v>
      </c>
      <c r="GH35" s="81">
        <f t="shared" ref="GH35:GH50" si="246">IF(GD35=0,0,GG35/(GD35/20))</f>
        <v>0</v>
      </c>
      <c r="GI35" s="113">
        <f>'MASTER_ ALL areas - No.seedling'!GH35</f>
        <v>0</v>
      </c>
      <c r="GJ35" s="76">
        <f>'MASTER_ ALL areas - No.seedling'!GI35</f>
        <v>0</v>
      </c>
      <c r="GK35" s="80">
        <f t="shared" ref="GK35:GK50" si="247">IF(GI35=0,0,GJ35/(GI35/20))</f>
        <v>0</v>
      </c>
      <c r="GL35" s="76">
        <f>'MASTER_ ALL areas - No.seedling'!GK35</f>
        <v>0</v>
      </c>
      <c r="GM35" s="81">
        <f t="shared" ref="GM35:GM50" si="248">IF(GI35=0,0,GL35/(GI35/20))</f>
        <v>0</v>
      </c>
      <c r="GN35" s="113">
        <f>'MASTER_ ALL areas - No.seedling'!GM35</f>
        <v>0</v>
      </c>
      <c r="GO35" s="76">
        <f>'MASTER_ ALL areas - No.seedling'!GN35</f>
        <v>0</v>
      </c>
      <c r="GP35" s="80">
        <f t="shared" ref="GP35:GP50" si="249">IF(GN35=0,0,GO35/(GN35/20))</f>
        <v>0</v>
      </c>
      <c r="GQ35" s="76">
        <f>'MASTER_ ALL areas - No.seedling'!GP35</f>
        <v>0</v>
      </c>
      <c r="GR35" s="81">
        <f t="shared" ref="GR35:GR50" si="250">IF(GN35=0,0,GQ35/(GN35/20))</f>
        <v>0</v>
      </c>
      <c r="GS35" s="113">
        <f>'MASTER_ ALL areas - No.seedling'!GR35</f>
        <v>0</v>
      </c>
      <c r="GT35" s="76">
        <f>'MASTER_ ALL areas - No.seedling'!GS35</f>
        <v>0</v>
      </c>
      <c r="GU35" s="80">
        <f t="shared" ref="GU35:GU50" si="251">IF(GS35=0,0,GT35/(GS35/20))</f>
        <v>0</v>
      </c>
      <c r="GV35" s="76">
        <f>'MASTER_ ALL areas - No.seedling'!GU35</f>
        <v>0</v>
      </c>
      <c r="GW35" s="81">
        <f t="shared" ref="GW35:GW50" si="252">IF(GS35=0,0,GV35/(GS35/20))</f>
        <v>0</v>
      </c>
      <c r="GX35" s="113">
        <f>'MASTER_ ALL areas - No.seedling'!GW35</f>
        <v>0</v>
      </c>
      <c r="GY35" s="76">
        <f>'MASTER_ ALL areas - No.seedling'!GX35</f>
        <v>0</v>
      </c>
      <c r="GZ35" s="80">
        <f t="shared" ref="GZ35:GZ50" si="253">IF(GX35=0,0,GY35/(GX35/20))</f>
        <v>0</v>
      </c>
      <c r="HA35" s="76">
        <f>'MASTER_ ALL areas - No.seedling'!GZ35</f>
        <v>0</v>
      </c>
      <c r="HB35" s="81">
        <f t="shared" ref="HB35:HB50" si="254">IF(GX35=0,0,HA35/(GX35/20))</f>
        <v>0</v>
      </c>
      <c r="HC35" s="113">
        <f>'MASTER_ ALL areas - No.seedling'!HB35</f>
        <v>0</v>
      </c>
      <c r="HD35" s="76">
        <f>'MASTER_ ALL areas - No.seedling'!HC35</f>
        <v>0</v>
      </c>
      <c r="HE35" s="80">
        <f t="shared" ref="HE35:HE50" si="255">IF(HC35=0,0,HD35/(HC35/20))</f>
        <v>0</v>
      </c>
      <c r="HF35" s="76">
        <f>'MASTER_ ALL areas - No.seedling'!HE35</f>
        <v>0</v>
      </c>
      <c r="HG35" s="81">
        <f t="shared" ref="HG35:HG50" si="256">IF(HC35=0,0,HF35/(HC35/20))</f>
        <v>0</v>
      </c>
      <c r="HH35" s="113">
        <f>'MASTER_ ALL areas - No.seedling'!HG35</f>
        <v>0</v>
      </c>
      <c r="HI35" s="76">
        <f>'MASTER_ ALL areas - No.seedling'!HH35</f>
        <v>0</v>
      </c>
      <c r="HJ35" s="80">
        <f t="shared" ref="HJ35:HJ50" si="257">IF(HH35=0,0,HI35/(HH35/20))</f>
        <v>0</v>
      </c>
      <c r="HK35" s="76">
        <f>'MASTER_ ALL areas - No.seedling'!HJ35</f>
        <v>0</v>
      </c>
      <c r="HL35" s="81">
        <f t="shared" ref="HL35:HL50" si="258">IF(HH35=0,0,HK35/(HH35/20))</f>
        <v>0</v>
      </c>
      <c r="HM35" s="113">
        <f>'MASTER_ ALL areas - No.seedling'!HL35</f>
        <v>0</v>
      </c>
      <c r="HN35" s="76">
        <f>'MASTER_ ALL areas - No.seedling'!HM35</f>
        <v>0</v>
      </c>
      <c r="HO35" s="80">
        <f t="shared" ref="HO35:HO50" si="259">IF(HM35=0,0,HN35/(HM35/20))</f>
        <v>0</v>
      </c>
      <c r="HP35" s="76">
        <f>'MASTER_ ALL areas - No.seedling'!HO35</f>
        <v>0</v>
      </c>
      <c r="HQ35" s="81">
        <f t="shared" ref="HQ35:HQ50" si="260">IF(HM35=0,0,HP35/(HM35/20))</f>
        <v>0</v>
      </c>
      <c r="HR35" s="113">
        <f>'MASTER_ ALL areas - No.seedling'!HQ35</f>
        <v>0</v>
      </c>
      <c r="HS35" s="76">
        <f>'MASTER_ ALL areas - No.seedling'!HR35</f>
        <v>0</v>
      </c>
      <c r="HT35" s="80">
        <f t="shared" ref="HT35:HT50" si="261">IF(HR35=0,0,HS35/(HR35/20))</f>
        <v>0</v>
      </c>
      <c r="HU35" s="76">
        <f>'MASTER_ ALL areas - No.seedling'!HT35</f>
        <v>0</v>
      </c>
      <c r="HV35" s="81">
        <f t="shared" ref="HV35:HV50" si="262">IF(HR35=0,0,HU35/(HR35/20))</f>
        <v>0</v>
      </c>
      <c r="HW35" s="113">
        <f>'MASTER_ ALL areas - No.seedling'!HV35</f>
        <v>0</v>
      </c>
      <c r="HX35" s="76">
        <f>'MASTER_ ALL areas - No.seedling'!HW35</f>
        <v>0</v>
      </c>
      <c r="HY35" s="80">
        <f t="shared" ref="HY35:HY50" si="263">IF(HW35=0,0,HX35/(HW35/20))</f>
        <v>0</v>
      </c>
      <c r="HZ35" s="76">
        <f>'MASTER_ ALL areas - No.seedling'!HY35</f>
        <v>0</v>
      </c>
      <c r="IA35" s="81">
        <f t="shared" ref="IA35:IA50" si="264">IF(HW35=0,0,HZ35/(HW35/20))</f>
        <v>0</v>
      </c>
      <c r="IB35" s="113">
        <f>'MASTER_ ALL areas - No.seedling'!IA35</f>
        <v>0</v>
      </c>
      <c r="IC35" s="76">
        <f>'MASTER_ ALL areas - No.seedling'!IB35</f>
        <v>0</v>
      </c>
      <c r="ID35" s="80">
        <f t="shared" ref="ID35:ID50" si="265">IF(IB35=0,0,IC35/(IB35/20))</f>
        <v>0</v>
      </c>
      <c r="IE35" s="76">
        <f>'MASTER_ ALL areas - No.seedling'!ID35</f>
        <v>0</v>
      </c>
      <c r="IF35" s="85">
        <f t="shared" ref="IF35:IF50" si="266">IF(IB35=0,0,IE35/(IB35/20))</f>
        <v>0</v>
      </c>
      <c r="IG35" s="86" t="s">
        <v>179</v>
      </c>
      <c r="IH35" s="87"/>
    </row>
    <row r="36" spans="2:242" ht="33" customHeight="1" x14ac:dyDescent="0.25">
      <c r="B36" s="420">
        <v>32</v>
      </c>
      <c r="C36" s="421" t="s">
        <v>180</v>
      </c>
      <c r="D36" s="422">
        <v>214662</v>
      </c>
      <c r="E36" s="423">
        <v>931843</v>
      </c>
      <c r="F36" s="424" t="s">
        <v>89</v>
      </c>
      <c r="G36" s="88" t="s">
        <v>181</v>
      </c>
      <c r="H36" s="459" t="str">
        <f>'MASTER_ ALL areas - No.seedling'!G36</f>
        <v>1(4)</v>
      </c>
      <c r="I36" s="70">
        <f>'MASTER_ ALL areas - No.seedling'!H36</f>
        <v>0.15</v>
      </c>
      <c r="J36" s="71">
        <f>'MASTER_ ALL areas - No.seedling'!I36</f>
        <v>56.4</v>
      </c>
      <c r="K36" s="72">
        <f>'MASTER_ ALL areas - No.seedling'!J36</f>
        <v>85</v>
      </c>
      <c r="L36" s="73">
        <f t="shared" si="178"/>
        <v>1700</v>
      </c>
      <c r="M36" s="74">
        <f>'MASTER_ ALL areas - No.seedling'!L36</f>
        <v>1700</v>
      </c>
      <c r="N36" s="113">
        <f>'MASTER_ ALL areas - No.seedling'!M36</f>
        <v>20</v>
      </c>
      <c r="O36" s="114">
        <f>'MASTER_ ALL areas - No.seedling'!N36</f>
        <v>68</v>
      </c>
      <c r="P36" s="80">
        <f>'MASTER_ ALL areas - No.seedling'!O36</f>
        <v>0.23529411764705882</v>
      </c>
      <c r="Q36" s="81">
        <f>'MASTER_ ALL areas - No.seedling'!P36</f>
        <v>0.8</v>
      </c>
      <c r="R36" s="462"/>
      <c r="S36" s="617">
        <f>'MASTER_ ALL areas - No.seedling'!R36</f>
        <v>1560</v>
      </c>
      <c r="T36" s="76">
        <f>'MASTER_ ALL areas - No.seedling'!S36</f>
        <v>15</v>
      </c>
      <c r="U36" s="77">
        <f t="shared" si="179"/>
        <v>0.19230769230769232</v>
      </c>
      <c r="V36" s="82">
        <f>'MASTER_ ALL areas - No.seedling'!U36</f>
        <v>61</v>
      </c>
      <c r="W36" s="80">
        <f t="shared" si="180"/>
        <v>0.78205128205128205</v>
      </c>
      <c r="X36" s="619">
        <f>'MASTER_ ALL areas - No.seedling'!W36</f>
        <v>120</v>
      </c>
      <c r="Y36" s="82">
        <f>'MASTER_ ALL areas - No.seedling'!X36</f>
        <v>4</v>
      </c>
      <c r="Z36" s="77">
        <f t="shared" si="181"/>
        <v>0.66666666666666663</v>
      </c>
      <c r="AA36" s="82">
        <f>'MASTER_ ALL areas - No.seedling'!Z36</f>
        <v>6</v>
      </c>
      <c r="AB36" s="80">
        <f t="shared" si="182"/>
        <v>1</v>
      </c>
      <c r="AC36" s="76">
        <f>'MASTER_ ALL areas - No.seedling'!AB36</f>
        <v>20</v>
      </c>
      <c r="AD36" s="76">
        <f>'MASTER_ ALL areas - No.seedling'!AC36</f>
        <v>1</v>
      </c>
      <c r="AE36" s="77">
        <f t="shared" si="183"/>
        <v>1</v>
      </c>
      <c r="AF36" s="82">
        <f>'MASTER_ ALL areas - No.seedling'!AE36</f>
        <v>1</v>
      </c>
      <c r="AG36" s="80">
        <f t="shared" si="184"/>
        <v>1</v>
      </c>
      <c r="AH36" s="76">
        <f>'MASTER_ ALL areas - No.seedling'!AG36</f>
        <v>0</v>
      </c>
      <c r="AI36" s="76">
        <f>'MASTER_ ALL areas - No.seedling'!AH36</f>
        <v>0</v>
      </c>
      <c r="AJ36" s="77">
        <f t="shared" si="185"/>
        <v>0</v>
      </c>
      <c r="AK36" s="82">
        <f>'MASTER_ ALL areas - No.seedling'!AJ36</f>
        <v>0</v>
      </c>
      <c r="AL36" s="81">
        <f t="shared" si="186"/>
        <v>0</v>
      </c>
      <c r="AM36" s="462"/>
      <c r="AN36" s="617">
        <f>'MASTER_ ALL areas - No.seedling'!AM36</f>
        <v>360</v>
      </c>
      <c r="AO36" s="76">
        <f>'MASTER_ ALL areas - No.seedling'!AN36</f>
        <v>5</v>
      </c>
      <c r="AP36" s="77">
        <f t="shared" si="187"/>
        <v>0.27777777777777779</v>
      </c>
      <c r="AQ36" s="82">
        <f>'MASTER_ ALL areas - No.seedling'!AP36</f>
        <v>18</v>
      </c>
      <c r="AR36" s="77">
        <f t="shared" si="188"/>
        <v>1</v>
      </c>
      <c r="AS36" s="82">
        <f>'MASTER_ ALL areas - No.seedling'!AR36</f>
        <v>500</v>
      </c>
      <c r="AT36" s="76">
        <f>'MASTER_ ALL areas - No.seedling'!AS36</f>
        <v>4</v>
      </c>
      <c r="AU36" s="77">
        <f t="shared" si="189"/>
        <v>0.16</v>
      </c>
      <c r="AV36" s="82">
        <f>'MASTER_ ALL areas - No.seedling'!AU36</f>
        <v>20</v>
      </c>
      <c r="AW36" s="77">
        <f t="shared" si="190"/>
        <v>0.8</v>
      </c>
      <c r="AX36" s="71">
        <f>'MASTER_ ALL areas - No.seedling'!AW36</f>
        <v>340</v>
      </c>
      <c r="AY36" s="82">
        <f>'MASTER_ ALL areas - No.seedling'!AX36</f>
        <v>5</v>
      </c>
      <c r="AZ36" s="77">
        <f t="shared" si="191"/>
        <v>0.29411764705882354</v>
      </c>
      <c r="BA36" s="82">
        <f>'MASTER_ ALL areas - No.seedling'!AZ36</f>
        <v>9</v>
      </c>
      <c r="BB36" s="77">
        <f t="shared" si="192"/>
        <v>0.52941176470588236</v>
      </c>
      <c r="BC36" s="82">
        <f>'MASTER_ ALL areas - No.seedling'!BB36</f>
        <v>0</v>
      </c>
      <c r="BD36" s="76">
        <f>'MASTER_ ALL areas - No.seedling'!BC36</f>
        <v>0</v>
      </c>
      <c r="BE36" s="77">
        <f t="shared" si="193"/>
        <v>0</v>
      </c>
      <c r="BF36" s="82">
        <f>'MASTER_ ALL areas - No.seedling'!BE36</f>
        <v>0</v>
      </c>
      <c r="BG36" s="77">
        <f t="shared" si="194"/>
        <v>0</v>
      </c>
      <c r="BH36" s="82">
        <f>'MASTER_ ALL areas - No.seedling'!BG36</f>
        <v>500</v>
      </c>
      <c r="BI36" s="76">
        <f>'MASTER_ ALL areas - No.seedling'!BH36</f>
        <v>6</v>
      </c>
      <c r="BJ36" s="77">
        <f t="shared" si="195"/>
        <v>0.24</v>
      </c>
      <c r="BK36" s="82">
        <f>'MASTER_ ALL areas - No.seedling'!BJ36</f>
        <v>21</v>
      </c>
      <c r="BL36" s="77">
        <f t="shared" si="196"/>
        <v>0.84</v>
      </c>
      <c r="BM36" s="82">
        <f>'MASTER_ ALL areas - No.seedling'!BL36</f>
        <v>0</v>
      </c>
      <c r="BN36" s="76">
        <f>'MASTER_ ALL areas - No.seedling'!BM36</f>
        <v>0</v>
      </c>
      <c r="BO36" s="77">
        <f t="shared" si="197"/>
        <v>0</v>
      </c>
      <c r="BP36" s="82">
        <f>'MASTER_ ALL areas - No.seedling'!BO36</f>
        <v>0</v>
      </c>
      <c r="BQ36" s="77">
        <f t="shared" si="198"/>
        <v>0</v>
      </c>
      <c r="BR36" s="82">
        <f>'MASTER_ ALL areas - No.seedling'!BQ36</f>
        <v>0</v>
      </c>
      <c r="BS36" s="76">
        <f>'MASTER_ ALL areas - No.seedling'!BR36</f>
        <v>0</v>
      </c>
      <c r="BT36" s="77">
        <f t="shared" si="199"/>
        <v>0</v>
      </c>
      <c r="BU36" s="82">
        <f>'MASTER_ ALL areas - No.seedling'!BT36</f>
        <v>0</v>
      </c>
      <c r="BV36" s="77">
        <f t="shared" si="200"/>
        <v>0</v>
      </c>
      <c r="BW36" s="82">
        <f>'MASTER_ ALL areas - No.seedling'!BV36</f>
        <v>0</v>
      </c>
      <c r="BX36" s="76">
        <f>'MASTER_ ALL areas - No.seedling'!BW36</f>
        <v>0</v>
      </c>
      <c r="BY36" s="77">
        <f t="shared" si="201"/>
        <v>0</v>
      </c>
      <c r="BZ36" s="82">
        <f>'MASTER_ ALL areas - No.seedling'!BY36</f>
        <v>0</v>
      </c>
      <c r="CA36" s="81">
        <f t="shared" si="202"/>
        <v>0</v>
      </c>
      <c r="CB36" s="429"/>
      <c r="CC36" s="75">
        <f>'MASTER_ ALL areas - No.seedling'!CB36</f>
        <v>240</v>
      </c>
      <c r="CD36" s="76">
        <f>'MASTER_ ALL areas - No.seedling'!CC36</f>
        <v>1</v>
      </c>
      <c r="CE36" s="80">
        <f t="shared" si="203"/>
        <v>8.3333333333333329E-2</v>
      </c>
      <c r="CF36" s="76">
        <f>'MASTER_ ALL areas - No.seedling'!CE36</f>
        <v>12</v>
      </c>
      <c r="CG36" s="81">
        <f t="shared" si="204"/>
        <v>1</v>
      </c>
      <c r="CH36" s="75">
        <f>'MASTER_ ALL areas - No.seedling'!CG36</f>
        <v>100</v>
      </c>
      <c r="CI36" s="76">
        <f>'MASTER_ ALL areas - No.seedling'!CH36</f>
        <v>3</v>
      </c>
      <c r="CJ36" s="80">
        <f t="shared" si="205"/>
        <v>0.6</v>
      </c>
      <c r="CK36" s="76">
        <f>'MASTER_ ALL areas - No.seedling'!CJ36</f>
        <v>5</v>
      </c>
      <c r="CL36" s="81">
        <f t="shared" si="206"/>
        <v>1</v>
      </c>
      <c r="CM36" s="75">
        <f>'MASTER_ ALL areas - No.seedling'!CL36</f>
        <v>20</v>
      </c>
      <c r="CN36" s="76">
        <f>'MASTER_ ALL areas - No.seedling'!CM36</f>
        <v>1</v>
      </c>
      <c r="CO36" s="80">
        <f t="shared" si="207"/>
        <v>1</v>
      </c>
      <c r="CP36" s="76">
        <f>'MASTER_ ALL areas - No.seedling'!CO36</f>
        <v>1</v>
      </c>
      <c r="CQ36" s="81">
        <f t="shared" si="208"/>
        <v>1</v>
      </c>
      <c r="CR36" s="113">
        <f>'MASTER_ ALL areas - No.seedling'!CQ36</f>
        <v>0</v>
      </c>
      <c r="CS36" s="76">
        <f>'MASTER_ ALL areas - No.seedling'!CR36</f>
        <v>0</v>
      </c>
      <c r="CT36" s="80">
        <f t="shared" si="209"/>
        <v>0</v>
      </c>
      <c r="CU36" s="76">
        <f>'MASTER_ ALL areas - No.seedling'!CT36</f>
        <v>0</v>
      </c>
      <c r="CV36" s="81">
        <f t="shared" si="210"/>
        <v>0</v>
      </c>
      <c r="CW36" s="75">
        <f>'MASTER_ ALL areas - No.seedling'!CV36</f>
        <v>500</v>
      </c>
      <c r="CX36" s="76">
        <f>'MASTER_ ALL areas - No.seedling'!CW36</f>
        <v>4</v>
      </c>
      <c r="CY36" s="80">
        <f t="shared" si="211"/>
        <v>0.16</v>
      </c>
      <c r="CZ36" s="76">
        <f>'MASTER_ ALL areas - No.seedling'!CY36</f>
        <v>20</v>
      </c>
      <c r="DA36" s="81">
        <f t="shared" si="212"/>
        <v>0.8</v>
      </c>
      <c r="DB36" s="113">
        <f>'MASTER_ ALL areas - No.seedling'!DA36</f>
        <v>0</v>
      </c>
      <c r="DC36" s="76">
        <f>'MASTER_ ALL areas - No.seedling'!DB36</f>
        <v>0</v>
      </c>
      <c r="DD36" s="80">
        <f t="shared" si="213"/>
        <v>0</v>
      </c>
      <c r="DE36" s="76">
        <f>'MASTER_ ALL areas - No.seedling'!DD36</f>
        <v>0</v>
      </c>
      <c r="DF36" s="81">
        <f t="shared" si="214"/>
        <v>0</v>
      </c>
      <c r="DG36" s="113">
        <f>'MASTER_ ALL areas - No.seedling'!DF36</f>
        <v>0</v>
      </c>
      <c r="DH36" s="76">
        <f>'MASTER_ ALL areas - No.seedling'!DG36</f>
        <v>0</v>
      </c>
      <c r="DI36" s="80">
        <f t="shared" si="215"/>
        <v>0</v>
      </c>
      <c r="DJ36" s="76">
        <f>'MASTER_ ALL areas - No.seedling'!DI36</f>
        <v>0</v>
      </c>
      <c r="DK36" s="81">
        <f t="shared" si="216"/>
        <v>0</v>
      </c>
      <c r="DL36" s="113">
        <f>'MASTER_ ALL areas - No.seedling'!DK36</f>
        <v>0</v>
      </c>
      <c r="DM36" s="76">
        <f>'MASTER_ ALL areas - No.seedling'!DL36</f>
        <v>0</v>
      </c>
      <c r="DN36" s="80">
        <f t="shared" si="217"/>
        <v>0</v>
      </c>
      <c r="DO36" s="76">
        <f>'MASTER_ ALL areas - No.seedling'!DN36</f>
        <v>0</v>
      </c>
      <c r="DP36" s="81">
        <f t="shared" si="218"/>
        <v>0</v>
      </c>
      <c r="DQ36" s="75">
        <f>'MASTER_ ALL areas - No.seedling'!DP36</f>
        <v>340</v>
      </c>
      <c r="DR36" s="76">
        <f>'MASTER_ ALL areas - No.seedling'!DQ36</f>
        <v>5</v>
      </c>
      <c r="DS36" s="80">
        <f t="shared" si="219"/>
        <v>0.29411764705882354</v>
      </c>
      <c r="DT36" s="76">
        <f>'MASTER_ ALL areas - No.seedling'!DS36</f>
        <v>9</v>
      </c>
      <c r="DU36" s="81">
        <f t="shared" si="220"/>
        <v>0.52941176470588236</v>
      </c>
      <c r="DV36" s="113">
        <f>'MASTER_ ALL areas - No.seedling'!DU36</f>
        <v>0</v>
      </c>
      <c r="DW36" s="76">
        <f>'MASTER_ ALL areas - No.seedling'!DV36</f>
        <v>0</v>
      </c>
      <c r="DX36" s="80">
        <f t="shared" si="221"/>
        <v>0</v>
      </c>
      <c r="DY36" s="76">
        <f>'MASTER_ ALL areas - No.seedling'!DX36</f>
        <v>0</v>
      </c>
      <c r="DZ36" s="81">
        <f t="shared" si="222"/>
        <v>0</v>
      </c>
      <c r="EA36" s="113">
        <f>'MASTER_ ALL areas - No.seedling'!DZ36</f>
        <v>0</v>
      </c>
      <c r="EB36" s="76">
        <f>'MASTER_ ALL areas - No.seedling'!EA36</f>
        <v>0</v>
      </c>
      <c r="EC36" s="80">
        <f t="shared" si="223"/>
        <v>0</v>
      </c>
      <c r="ED36" s="76">
        <f>'MASTER_ ALL areas - No.seedling'!EC36</f>
        <v>0</v>
      </c>
      <c r="EE36" s="81">
        <f t="shared" si="224"/>
        <v>0</v>
      </c>
      <c r="EF36" s="113">
        <f>'MASTER_ ALL areas - No.seedling'!EE36</f>
        <v>0</v>
      </c>
      <c r="EG36" s="76">
        <f>'MASTER_ ALL areas - No.seedling'!EF36</f>
        <v>0</v>
      </c>
      <c r="EH36" s="80">
        <f t="shared" si="225"/>
        <v>0</v>
      </c>
      <c r="EI36" s="76">
        <f>'MASTER_ ALL areas - No.seedling'!EH36</f>
        <v>0</v>
      </c>
      <c r="EJ36" s="81">
        <f t="shared" si="226"/>
        <v>0</v>
      </c>
      <c r="EK36" s="113">
        <f>'MASTER_ ALL areas - No.seedling'!EJ36</f>
        <v>0</v>
      </c>
      <c r="EL36" s="76">
        <f>'MASTER_ ALL areas - No.seedling'!EK36</f>
        <v>0</v>
      </c>
      <c r="EM36" s="80">
        <f t="shared" si="227"/>
        <v>0</v>
      </c>
      <c r="EN36" s="76">
        <f>'MASTER_ ALL areas - No.seedling'!EM36</f>
        <v>0</v>
      </c>
      <c r="EO36" s="81">
        <f t="shared" si="228"/>
        <v>0</v>
      </c>
      <c r="EP36" s="113">
        <f>'MASTER_ ALL areas - No.seedling'!EO36</f>
        <v>0</v>
      </c>
      <c r="EQ36" s="76">
        <f>'MASTER_ ALL areas - No.seedling'!EP36</f>
        <v>0</v>
      </c>
      <c r="ER36" s="80">
        <f t="shared" si="229"/>
        <v>0</v>
      </c>
      <c r="ES36" s="76">
        <f>'MASTER_ ALL areas - No.seedling'!ER36</f>
        <v>0</v>
      </c>
      <c r="ET36" s="81">
        <f t="shared" si="230"/>
        <v>0</v>
      </c>
      <c r="EU36" s="113">
        <f>'MASTER_ ALL areas - No.seedling'!ET36</f>
        <v>0</v>
      </c>
      <c r="EV36" s="76">
        <f>'MASTER_ ALL areas - No.seedling'!EU36</f>
        <v>0</v>
      </c>
      <c r="EW36" s="80">
        <f t="shared" si="231"/>
        <v>0</v>
      </c>
      <c r="EX36" s="76">
        <f>'MASTER_ ALL areas - No.seedling'!EW36</f>
        <v>0</v>
      </c>
      <c r="EY36" s="81">
        <f t="shared" si="232"/>
        <v>0</v>
      </c>
      <c r="EZ36" s="113">
        <f>'MASTER_ ALL areas - No.seedling'!EY36</f>
        <v>0</v>
      </c>
      <c r="FA36" s="76">
        <f>'MASTER_ ALL areas - No.seedling'!EZ36</f>
        <v>0</v>
      </c>
      <c r="FB36" s="80">
        <f t="shared" si="233"/>
        <v>0</v>
      </c>
      <c r="FC36" s="76">
        <f>'MASTER_ ALL areas - No.seedling'!FB36</f>
        <v>0</v>
      </c>
      <c r="FD36" s="81">
        <f t="shared" si="234"/>
        <v>0</v>
      </c>
      <c r="FE36" s="75">
        <f>'MASTER_ ALL areas - No.seedling'!FD36</f>
        <v>480</v>
      </c>
      <c r="FF36" s="76">
        <f>'MASTER_ ALL areas - No.seedling'!FE36</f>
        <v>5</v>
      </c>
      <c r="FG36" s="80">
        <f t="shared" si="235"/>
        <v>0.20833333333333334</v>
      </c>
      <c r="FH36" s="76">
        <f>'MASTER_ ALL areas - No.seedling'!FG36</f>
        <v>20</v>
      </c>
      <c r="FI36" s="81">
        <f t="shared" si="236"/>
        <v>0.83333333333333337</v>
      </c>
      <c r="FJ36" s="75">
        <f>'MASTER_ ALL areas - No.seedling'!FI36</f>
        <v>20</v>
      </c>
      <c r="FK36" s="76">
        <f>'MASTER_ ALL areas - No.seedling'!FJ36</f>
        <v>1</v>
      </c>
      <c r="FL36" s="80">
        <f t="shared" si="237"/>
        <v>1</v>
      </c>
      <c r="FM36" s="76">
        <f>'MASTER_ ALL areas - No.seedling'!FL36</f>
        <v>1</v>
      </c>
      <c r="FN36" s="81">
        <f t="shared" si="238"/>
        <v>1</v>
      </c>
      <c r="FO36" s="113">
        <f>'MASTER_ ALL areas - No.seedling'!FN36</f>
        <v>0</v>
      </c>
      <c r="FP36" s="76">
        <f>'MASTER_ ALL areas - No.seedling'!FO36</f>
        <v>0</v>
      </c>
      <c r="FQ36" s="80">
        <f t="shared" si="239"/>
        <v>0</v>
      </c>
      <c r="FR36" s="76">
        <f>'MASTER_ ALL areas - No.seedling'!FQ36</f>
        <v>0</v>
      </c>
      <c r="FS36" s="81">
        <f t="shared" si="240"/>
        <v>0</v>
      </c>
      <c r="FT36" s="113">
        <f>'MASTER_ ALL areas - No.seedling'!FS36</f>
        <v>0</v>
      </c>
      <c r="FU36" s="76">
        <f>'MASTER_ ALL areas - No.seedling'!FT36</f>
        <v>0</v>
      </c>
      <c r="FV36" s="80">
        <f t="shared" si="241"/>
        <v>0</v>
      </c>
      <c r="FW36" s="76">
        <f>'MASTER_ ALL areas - No.seedling'!FV36</f>
        <v>0</v>
      </c>
      <c r="FX36" s="81">
        <f t="shared" si="242"/>
        <v>0</v>
      </c>
      <c r="FY36" s="113">
        <f>'MASTER_ ALL areas - No.seedling'!FX36</f>
        <v>0</v>
      </c>
      <c r="FZ36" s="76">
        <f>'MASTER_ ALL areas - No.seedling'!FY36</f>
        <v>0</v>
      </c>
      <c r="GA36" s="80">
        <f t="shared" si="243"/>
        <v>0</v>
      </c>
      <c r="GB36" s="76">
        <f>'MASTER_ ALL areas - No.seedling'!GA36</f>
        <v>0</v>
      </c>
      <c r="GC36" s="81">
        <f t="shared" si="244"/>
        <v>0</v>
      </c>
      <c r="GD36" s="113">
        <f>'MASTER_ ALL areas - No.seedling'!GC36</f>
        <v>0</v>
      </c>
      <c r="GE36" s="76">
        <f>'MASTER_ ALL areas - No.seedling'!GD36</f>
        <v>0</v>
      </c>
      <c r="GF36" s="80">
        <f t="shared" si="245"/>
        <v>0</v>
      </c>
      <c r="GG36" s="76">
        <f>'MASTER_ ALL areas - No.seedling'!GF36</f>
        <v>0</v>
      </c>
      <c r="GH36" s="81">
        <f t="shared" si="246"/>
        <v>0</v>
      </c>
      <c r="GI36" s="113">
        <f>'MASTER_ ALL areas - No.seedling'!GH36</f>
        <v>0</v>
      </c>
      <c r="GJ36" s="76">
        <f>'MASTER_ ALL areas - No.seedling'!GI36</f>
        <v>0</v>
      </c>
      <c r="GK36" s="80">
        <f t="shared" si="247"/>
        <v>0</v>
      </c>
      <c r="GL36" s="76">
        <f>'MASTER_ ALL areas - No.seedling'!GK36</f>
        <v>0</v>
      </c>
      <c r="GM36" s="81">
        <f t="shared" si="248"/>
        <v>0</v>
      </c>
      <c r="GN36" s="113">
        <f>'MASTER_ ALL areas - No.seedling'!GM36</f>
        <v>0</v>
      </c>
      <c r="GO36" s="76">
        <f>'MASTER_ ALL areas - No.seedling'!GN36</f>
        <v>0</v>
      </c>
      <c r="GP36" s="80">
        <f t="shared" si="249"/>
        <v>0</v>
      </c>
      <c r="GQ36" s="76">
        <f>'MASTER_ ALL areas - No.seedling'!GP36</f>
        <v>0</v>
      </c>
      <c r="GR36" s="81">
        <f t="shared" si="250"/>
        <v>0</v>
      </c>
      <c r="GS36" s="113">
        <f>'MASTER_ ALL areas - No.seedling'!GR36</f>
        <v>0</v>
      </c>
      <c r="GT36" s="76">
        <f>'MASTER_ ALL areas - No.seedling'!GS36</f>
        <v>0</v>
      </c>
      <c r="GU36" s="80">
        <f t="shared" si="251"/>
        <v>0</v>
      </c>
      <c r="GV36" s="76">
        <f>'MASTER_ ALL areas - No.seedling'!GU36</f>
        <v>0</v>
      </c>
      <c r="GW36" s="81">
        <f t="shared" si="252"/>
        <v>0</v>
      </c>
      <c r="GX36" s="113">
        <f>'MASTER_ ALL areas - No.seedling'!GW36</f>
        <v>0</v>
      </c>
      <c r="GY36" s="76">
        <f>'MASTER_ ALL areas - No.seedling'!GX36</f>
        <v>0</v>
      </c>
      <c r="GZ36" s="80">
        <f t="shared" si="253"/>
        <v>0</v>
      </c>
      <c r="HA36" s="76">
        <f>'MASTER_ ALL areas - No.seedling'!GZ36</f>
        <v>0</v>
      </c>
      <c r="HB36" s="81">
        <f t="shared" si="254"/>
        <v>0</v>
      </c>
      <c r="HC36" s="113">
        <f>'MASTER_ ALL areas - No.seedling'!HB36</f>
        <v>0</v>
      </c>
      <c r="HD36" s="76">
        <f>'MASTER_ ALL areas - No.seedling'!HC36</f>
        <v>0</v>
      </c>
      <c r="HE36" s="80">
        <f t="shared" si="255"/>
        <v>0</v>
      </c>
      <c r="HF36" s="76">
        <f>'MASTER_ ALL areas - No.seedling'!HE36</f>
        <v>0</v>
      </c>
      <c r="HG36" s="81">
        <f t="shared" si="256"/>
        <v>0</v>
      </c>
      <c r="HH36" s="113">
        <f>'MASTER_ ALL areas - No.seedling'!HG36</f>
        <v>0</v>
      </c>
      <c r="HI36" s="76">
        <f>'MASTER_ ALL areas - No.seedling'!HH36</f>
        <v>0</v>
      </c>
      <c r="HJ36" s="80">
        <f t="shared" si="257"/>
        <v>0</v>
      </c>
      <c r="HK36" s="76">
        <f>'MASTER_ ALL areas - No.seedling'!HJ36</f>
        <v>0</v>
      </c>
      <c r="HL36" s="81">
        <f t="shared" si="258"/>
        <v>0</v>
      </c>
      <c r="HM36" s="113">
        <f>'MASTER_ ALL areas - No.seedling'!HL36</f>
        <v>0</v>
      </c>
      <c r="HN36" s="76">
        <f>'MASTER_ ALL areas - No.seedling'!HM36</f>
        <v>0</v>
      </c>
      <c r="HO36" s="80">
        <f t="shared" si="259"/>
        <v>0</v>
      </c>
      <c r="HP36" s="76">
        <f>'MASTER_ ALL areas - No.seedling'!HO36</f>
        <v>0</v>
      </c>
      <c r="HQ36" s="81">
        <f t="shared" si="260"/>
        <v>0</v>
      </c>
      <c r="HR36" s="113">
        <f>'MASTER_ ALL areas - No.seedling'!HQ36</f>
        <v>0</v>
      </c>
      <c r="HS36" s="76">
        <f>'MASTER_ ALL areas - No.seedling'!HR36</f>
        <v>0</v>
      </c>
      <c r="HT36" s="80">
        <f t="shared" si="261"/>
        <v>0</v>
      </c>
      <c r="HU36" s="76">
        <f>'MASTER_ ALL areas - No.seedling'!HT36</f>
        <v>0</v>
      </c>
      <c r="HV36" s="81">
        <f t="shared" si="262"/>
        <v>0</v>
      </c>
      <c r="HW36" s="113">
        <f>'MASTER_ ALL areas - No.seedling'!HV36</f>
        <v>0</v>
      </c>
      <c r="HX36" s="76">
        <f>'MASTER_ ALL areas - No.seedling'!HW36</f>
        <v>0</v>
      </c>
      <c r="HY36" s="80">
        <f t="shared" si="263"/>
        <v>0</v>
      </c>
      <c r="HZ36" s="76">
        <f>'MASTER_ ALL areas - No.seedling'!HY36</f>
        <v>0</v>
      </c>
      <c r="IA36" s="81">
        <f t="shared" si="264"/>
        <v>0</v>
      </c>
      <c r="IB36" s="113">
        <f>'MASTER_ ALL areas - No.seedling'!IA36</f>
        <v>0</v>
      </c>
      <c r="IC36" s="76">
        <f>'MASTER_ ALL areas - No.seedling'!IB36</f>
        <v>0</v>
      </c>
      <c r="ID36" s="80">
        <f t="shared" si="265"/>
        <v>0</v>
      </c>
      <c r="IE36" s="76">
        <f>'MASTER_ ALL areas - No.seedling'!ID36</f>
        <v>0</v>
      </c>
      <c r="IF36" s="182">
        <f t="shared" si="266"/>
        <v>0</v>
      </c>
      <c r="IG36" s="183" t="s">
        <v>183</v>
      </c>
      <c r="IH36" s="184"/>
    </row>
    <row r="37" spans="2:242" ht="33" customHeight="1" x14ac:dyDescent="0.25">
      <c r="B37" s="420">
        <v>33</v>
      </c>
      <c r="C37" s="421" t="s">
        <v>184</v>
      </c>
      <c r="D37" s="422">
        <v>214873</v>
      </c>
      <c r="E37" s="423">
        <v>931842</v>
      </c>
      <c r="F37" s="424" t="s">
        <v>89</v>
      </c>
      <c r="G37" s="88" t="s">
        <v>185</v>
      </c>
      <c r="H37" s="459">
        <f>'MASTER_ ALL areas - No.seedling'!G37</f>
        <v>1</v>
      </c>
      <c r="I37" s="70">
        <f>'MASTER_ ALL areas - No.seedling'!H37</f>
        <v>0.05</v>
      </c>
      <c r="J37" s="71">
        <f>'MASTER_ ALL areas - No.seedling'!I37</f>
        <v>42</v>
      </c>
      <c r="K37" s="72">
        <f>'MASTER_ ALL areas - No.seedling'!J37</f>
        <v>21</v>
      </c>
      <c r="L37" s="73">
        <f t="shared" si="178"/>
        <v>420</v>
      </c>
      <c r="M37" s="74">
        <f>'MASTER_ ALL areas - No.seedling'!L37</f>
        <v>420</v>
      </c>
      <c r="N37" s="113">
        <f>'MASTER_ ALL areas - No.seedling'!M37</f>
        <v>0</v>
      </c>
      <c r="O37" s="114">
        <f>'MASTER_ ALL areas - No.seedling'!N37</f>
        <v>11</v>
      </c>
      <c r="P37" s="80">
        <f>'MASTER_ ALL areas - No.seedling'!O37</f>
        <v>0</v>
      </c>
      <c r="Q37" s="81">
        <f>'MASTER_ ALL areas - No.seedling'!P37</f>
        <v>0.52380952380952384</v>
      </c>
      <c r="R37" s="462"/>
      <c r="S37" s="617">
        <f>'MASTER_ ALL areas - No.seedling'!R37</f>
        <v>360</v>
      </c>
      <c r="T37" s="76">
        <f>'MASTER_ ALL areas - No.seedling'!S37</f>
        <v>0</v>
      </c>
      <c r="U37" s="77">
        <f t="shared" si="179"/>
        <v>0</v>
      </c>
      <c r="V37" s="82">
        <f>'MASTER_ ALL areas - No.seedling'!U37</f>
        <v>8</v>
      </c>
      <c r="W37" s="80">
        <f t="shared" si="180"/>
        <v>0.44444444444444442</v>
      </c>
      <c r="X37" s="619">
        <f>'MASTER_ ALL areas - No.seedling'!W37</f>
        <v>0</v>
      </c>
      <c r="Y37" s="82">
        <f>'MASTER_ ALL areas - No.seedling'!X37</f>
        <v>0</v>
      </c>
      <c r="Z37" s="77">
        <f t="shared" si="181"/>
        <v>0</v>
      </c>
      <c r="AA37" s="82">
        <f>'MASTER_ ALL areas - No.seedling'!Z37</f>
        <v>0</v>
      </c>
      <c r="AB37" s="80">
        <f t="shared" si="182"/>
        <v>0</v>
      </c>
      <c r="AC37" s="76">
        <f>'MASTER_ ALL areas - No.seedling'!AB37</f>
        <v>60</v>
      </c>
      <c r="AD37" s="76">
        <f>'MASTER_ ALL areas - No.seedling'!AC37</f>
        <v>0</v>
      </c>
      <c r="AE37" s="77">
        <f t="shared" si="183"/>
        <v>0</v>
      </c>
      <c r="AF37" s="82">
        <f>'MASTER_ ALL areas - No.seedling'!AE37</f>
        <v>3</v>
      </c>
      <c r="AG37" s="80">
        <f t="shared" si="184"/>
        <v>1</v>
      </c>
      <c r="AH37" s="76">
        <f>'MASTER_ ALL areas - No.seedling'!AG37</f>
        <v>0</v>
      </c>
      <c r="AI37" s="76">
        <f>'MASTER_ ALL areas - No.seedling'!AH37</f>
        <v>0</v>
      </c>
      <c r="AJ37" s="77">
        <f t="shared" si="185"/>
        <v>0</v>
      </c>
      <c r="AK37" s="82">
        <f>'MASTER_ ALL areas - No.seedling'!AJ37</f>
        <v>0</v>
      </c>
      <c r="AL37" s="81">
        <f t="shared" si="186"/>
        <v>0</v>
      </c>
      <c r="AM37" s="462"/>
      <c r="AN37" s="617">
        <f>'MASTER_ ALL areas - No.seedling'!AM37</f>
        <v>240</v>
      </c>
      <c r="AO37" s="76">
        <f>'MASTER_ ALL areas - No.seedling'!AN37</f>
        <v>0</v>
      </c>
      <c r="AP37" s="77">
        <f t="shared" si="187"/>
        <v>0</v>
      </c>
      <c r="AQ37" s="82">
        <f>'MASTER_ ALL areas - No.seedling'!AP37</f>
        <v>7</v>
      </c>
      <c r="AR37" s="77">
        <f t="shared" si="188"/>
        <v>0.58333333333333337</v>
      </c>
      <c r="AS37" s="82">
        <f>'MASTER_ ALL areas - No.seedling'!AR37</f>
        <v>160</v>
      </c>
      <c r="AT37" s="76">
        <f>'MASTER_ ALL areas - No.seedling'!AS37</f>
        <v>0</v>
      </c>
      <c r="AU37" s="77">
        <f t="shared" si="189"/>
        <v>0</v>
      </c>
      <c r="AV37" s="82">
        <f>'MASTER_ ALL areas - No.seedling'!AU37</f>
        <v>3</v>
      </c>
      <c r="AW37" s="77">
        <f t="shared" si="190"/>
        <v>0.375</v>
      </c>
      <c r="AX37" s="71">
        <f>'MASTER_ ALL areas - No.seedling'!AW37</f>
        <v>0</v>
      </c>
      <c r="AY37" s="82">
        <f>'MASTER_ ALL areas - No.seedling'!AX37</f>
        <v>0</v>
      </c>
      <c r="AZ37" s="77">
        <f t="shared" si="191"/>
        <v>0</v>
      </c>
      <c r="BA37" s="82">
        <f>'MASTER_ ALL areas - No.seedling'!AZ37</f>
        <v>0</v>
      </c>
      <c r="BB37" s="77">
        <f t="shared" si="192"/>
        <v>0</v>
      </c>
      <c r="BC37" s="82">
        <f>'MASTER_ ALL areas - No.seedling'!BB37</f>
        <v>0</v>
      </c>
      <c r="BD37" s="76">
        <f>'MASTER_ ALL areas - No.seedling'!BC37</f>
        <v>0</v>
      </c>
      <c r="BE37" s="77">
        <f t="shared" si="193"/>
        <v>0</v>
      </c>
      <c r="BF37" s="82">
        <f>'MASTER_ ALL areas - No.seedling'!BE37</f>
        <v>0</v>
      </c>
      <c r="BG37" s="77">
        <f t="shared" si="194"/>
        <v>0</v>
      </c>
      <c r="BH37" s="82">
        <f>'MASTER_ ALL areas - No.seedling'!BG37</f>
        <v>20</v>
      </c>
      <c r="BI37" s="76">
        <f>'MASTER_ ALL areas - No.seedling'!BH37</f>
        <v>0</v>
      </c>
      <c r="BJ37" s="77">
        <f t="shared" si="195"/>
        <v>0</v>
      </c>
      <c r="BK37" s="82">
        <f>'MASTER_ ALL areas - No.seedling'!BJ37</f>
        <v>1</v>
      </c>
      <c r="BL37" s="77">
        <f t="shared" si="196"/>
        <v>1</v>
      </c>
      <c r="BM37" s="82">
        <f>'MASTER_ ALL areas - No.seedling'!BL37</f>
        <v>0</v>
      </c>
      <c r="BN37" s="76">
        <f>'MASTER_ ALL areas - No.seedling'!BM37</f>
        <v>0</v>
      </c>
      <c r="BO37" s="77">
        <f t="shared" si="197"/>
        <v>0</v>
      </c>
      <c r="BP37" s="82">
        <f>'MASTER_ ALL areas - No.seedling'!BO37</f>
        <v>0</v>
      </c>
      <c r="BQ37" s="77">
        <f t="shared" si="198"/>
        <v>0</v>
      </c>
      <c r="BR37" s="82">
        <f>'MASTER_ ALL areas - No.seedling'!BQ37</f>
        <v>0</v>
      </c>
      <c r="BS37" s="76">
        <f>'MASTER_ ALL areas - No.seedling'!BR37</f>
        <v>0</v>
      </c>
      <c r="BT37" s="77">
        <f t="shared" si="199"/>
        <v>0</v>
      </c>
      <c r="BU37" s="82">
        <f>'MASTER_ ALL areas - No.seedling'!BT37</f>
        <v>0</v>
      </c>
      <c r="BV37" s="77">
        <f t="shared" si="200"/>
        <v>0</v>
      </c>
      <c r="BW37" s="82">
        <f>'MASTER_ ALL areas - No.seedling'!BV37</f>
        <v>0</v>
      </c>
      <c r="BX37" s="76">
        <f>'MASTER_ ALL areas - No.seedling'!BW37</f>
        <v>0</v>
      </c>
      <c r="BY37" s="77">
        <f t="shared" si="201"/>
        <v>0</v>
      </c>
      <c r="BZ37" s="82">
        <f>'MASTER_ ALL areas - No.seedling'!BY37</f>
        <v>0</v>
      </c>
      <c r="CA37" s="81">
        <f t="shared" si="202"/>
        <v>0</v>
      </c>
      <c r="CB37" s="429"/>
      <c r="CC37" s="75">
        <f>'MASTER_ ALL areas - No.seedling'!CB37</f>
        <v>180</v>
      </c>
      <c r="CD37" s="76">
        <f>'MASTER_ ALL areas - No.seedling'!CC37</f>
        <v>0</v>
      </c>
      <c r="CE37" s="80">
        <f t="shared" si="203"/>
        <v>0</v>
      </c>
      <c r="CF37" s="76">
        <f>'MASTER_ ALL areas - No.seedling'!CE37</f>
        <v>4</v>
      </c>
      <c r="CG37" s="81">
        <f t="shared" si="204"/>
        <v>0.44444444444444442</v>
      </c>
      <c r="CH37" s="113">
        <f>'MASTER_ ALL areas - No.seedling'!CG37</f>
        <v>0</v>
      </c>
      <c r="CI37" s="76">
        <f>'MASTER_ ALL areas - No.seedling'!CH37</f>
        <v>0</v>
      </c>
      <c r="CJ37" s="80">
        <f t="shared" si="205"/>
        <v>0</v>
      </c>
      <c r="CK37" s="76">
        <f>'MASTER_ ALL areas - No.seedling'!CJ37</f>
        <v>0</v>
      </c>
      <c r="CL37" s="81">
        <f t="shared" si="206"/>
        <v>0</v>
      </c>
      <c r="CM37" s="75">
        <f>'MASTER_ ALL areas - No.seedling'!CL37</f>
        <v>60</v>
      </c>
      <c r="CN37" s="76">
        <f>'MASTER_ ALL areas - No.seedling'!CM37</f>
        <v>0</v>
      </c>
      <c r="CO37" s="80">
        <f t="shared" si="207"/>
        <v>0</v>
      </c>
      <c r="CP37" s="76">
        <f>'MASTER_ ALL areas - No.seedling'!CO37</f>
        <v>3</v>
      </c>
      <c r="CQ37" s="81">
        <f t="shared" si="208"/>
        <v>1</v>
      </c>
      <c r="CR37" s="113">
        <f>'MASTER_ ALL areas - No.seedling'!CQ37</f>
        <v>0</v>
      </c>
      <c r="CS37" s="76">
        <f>'MASTER_ ALL areas - No.seedling'!CR37</f>
        <v>0</v>
      </c>
      <c r="CT37" s="80">
        <f t="shared" si="209"/>
        <v>0</v>
      </c>
      <c r="CU37" s="76">
        <f>'MASTER_ ALL areas - No.seedling'!CT37</f>
        <v>0</v>
      </c>
      <c r="CV37" s="81">
        <f t="shared" si="210"/>
        <v>0</v>
      </c>
      <c r="CW37" s="75">
        <f>'MASTER_ ALL areas - No.seedling'!CV37</f>
        <v>160</v>
      </c>
      <c r="CX37" s="76">
        <f>'MASTER_ ALL areas - No.seedling'!CW37</f>
        <v>0</v>
      </c>
      <c r="CY37" s="80">
        <f t="shared" si="211"/>
        <v>0</v>
      </c>
      <c r="CZ37" s="76">
        <f>'MASTER_ ALL areas - No.seedling'!CY37</f>
        <v>3</v>
      </c>
      <c r="DA37" s="81">
        <f t="shared" si="212"/>
        <v>0.375</v>
      </c>
      <c r="DB37" s="113">
        <f>'MASTER_ ALL areas - No.seedling'!DA37</f>
        <v>0</v>
      </c>
      <c r="DC37" s="76">
        <f>'MASTER_ ALL areas - No.seedling'!DB37</f>
        <v>0</v>
      </c>
      <c r="DD37" s="80">
        <f t="shared" si="213"/>
        <v>0</v>
      </c>
      <c r="DE37" s="76">
        <f>'MASTER_ ALL areas - No.seedling'!DD37</f>
        <v>0</v>
      </c>
      <c r="DF37" s="81">
        <f t="shared" si="214"/>
        <v>0</v>
      </c>
      <c r="DG37" s="113">
        <f>'MASTER_ ALL areas - No.seedling'!DF37</f>
        <v>0</v>
      </c>
      <c r="DH37" s="76">
        <f>'MASTER_ ALL areas - No.seedling'!DG37</f>
        <v>0</v>
      </c>
      <c r="DI37" s="80">
        <f t="shared" si="215"/>
        <v>0</v>
      </c>
      <c r="DJ37" s="76">
        <f>'MASTER_ ALL areas - No.seedling'!DI37</f>
        <v>0</v>
      </c>
      <c r="DK37" s="81">
        <f t="shared" si="216"/>
        <v>0</v>
      </c>
      <c r="DL37" s="113">
        <f>'MASTER_ ALL areas - No.seedling'!DK37</f>
        <v>0</v>
      </c>
      <c r="DM37" s="76">
        <f>'MASTER_ ALL areas - No.seedling'!DL37</f>
        <v>0</v>
      </c>
      <c r="DN37" s="80">
        <f t="shared" si="217"/>
        <v>0</v>
      </c>
      <c r="DO37" s="76">
        <f>'MASTER_ ALL areas - No.seedling'!DN37</f>
        <v>0</v>
      </c>
      <c r="DP37" s="81">
        <f t="shared" si="218"/>
        <v>0</v>
      </c>
      <c r="DQ37" s="113">
        <f>'MASTER_ ALL areas - No.seedling'!DP37</f>
        <v>0</v>
      </c>
      <c r="DR37" s="76">
        <f>'MASTER_ ALL areas - No.seedling'!DQ37</f>
        <v>0</v>
      </c>
      <c r="DS37" s="80">
        <f t="shared" si="219"/>
        <v>0</v>
      </c>
      <c r="DT37" s="76">
        <f>'MASTER_ ALL areas - No.seedling'!DS37</f>
        <v>0</v>
      </c>
      <c r="DU37" s="81">
        <f t="shared" si="220"/>
        <v>0</v>
      </c>
      <c r="DV37" s="113">
        <f>'MASTER_ ALL areas - No.seedling'!DU37</f>
        <v>0</v>
      </c>
      <c r="DW37" s="76">
        <f>'MASTER_ ALL areas - No.seedling'!DV37</f>
        <v>0</v>
      </c>
      <c r="DX37" s="80">
        <f t="shared" si="221"/>
        <v>0</v>
      </c>
      <c r="DY37" s="76">
        <f>'MASTER_ ALL areas - No.seedling'!DX37</f>
        <v>0</v>
      </c>
      <c r="DZ37" s="81">
        <f t="shared" si="222"/>
        <v>0</v>
      </c>
      <c r="EA37" s="113">
        <f>'MASTER_ ALL areas - No.seedling'!DZ37</f>
        <v>0</v>
      </c>
      <c r="EB37" s="76">
        <f>'MASTER_ ALL areas - No.seedling'!EA37</f>
        <v>0</v>
      </c>
      <c r="EC37" s="80">
        <f t="shared" si="223"/>
        <v>0</v>
      </c>
      <c r="ED37" s="76">
        <f>'MASTER_ ALL areas - No.seedling'!EC37</f>
        <v>0</v>
      </c>
      <c r="EE37" s="81">
        <f t="shared" si="224"/>
        <v>0</v>
      </c>
      <c r="EF37" s="113">
        <f>'MASTER_ ALL areas - No.seedling'!EE37</f>
        <v>0</v>
      </c>
      <c r="EG37" s="76">
        <f>'MASTER_ ALL areas - No.seedling'!EF37</f>
        <v>0</v>
      </c>
      <c r="EH37" s="80">
        <f t="shared" si="225"/>
        <v>0</v>
      </c>
      <c r="EI37" s="76">
        <f>'MASTER_ ALL areas - No.seedling'!EH37</f>
        <v>0</v>
      </c>
      <c r="EJ37" s="81">
        <f t="shared" si="226"/>
        <v>0</v>
      </c>
      <c r="EK37" s="113">
        <f>'MASTER_ ALL areas - No.seedling'!EJ37</f>
        <v>0</v>
      </c>
      <c r="EL37" s="76">
        <f>'MASTER_ ALL areas - No.seedling'!EK37</f>
        <v>0</v>
      </c>
      <c r="EM37" s="80">
        <f t="shared" si="227"/>
        <v>0</v>
      </c>
      <c r="EN37" s="76">
        <f>'MASTER_ ALL areas - No.seedling'!EM37</f>
        <v>0</v>
      </c>
      <c r="EO37" s="81">
        <f t="shared" si="228"/>
        <v>0</v>
      </c>
      <c r="EP37" s="113">
        <f>'MASTER_ ALL areas - No.seedling'!EO37</f>
        <v>0</v>
      </c>
      <c r="EQ37" s="76">
        <f>'MASTER_ ALL areas - No.seedling'!EP37</f>
        <v>0</v>
      </c>
      <c r="ER37" s="80">
        <f t="shared" si="229"/>
        <v>0</v>
      </c>
      <c r="ES37" s="76">
        <f>'MASTER_ ALL areas - No.seedling'!ER37</f>
        <v>0</v>
      </c>
      <c r="ET37" s="81">
        <f t="shared" si="230"/>
        <v>0</v>
      </c>
      <c r="EU37" s="113">
        <f>'MASTER_ ALL areas - No.seedling'!ET37</f>
        <v>0</v>
      </c>
      <c r="EV37" s="76">
        <f>'MASTER_ ALL areas - No.seedling'!EU37</f>
        <v>0</v>
      </c>
      <c r="EW37" s="80">
        <f t="shared" si="231"/>
        <v>0</v>
      </c>
      <c r="EX37" s="76">
        <f>'MASTER_ ALL areas - No.seedling'!EW37</f>
        <v>0</v>
      </c>
      <c r="EY37" s="81">
        <f t="shared" si="232"/>
        <v>0</v>
      </c>
      <c r="EZ37" s="113">
        <f>'MASTER_ ALL areas - No.seedling'!EY37</f>
        <v>0</v>
      </c>
      <c r="FA37" s="76">
        <f>'MASTER_ ALL areas - No.seedling'!EZ37</f>
        <v>0</v>
      </c>
      <c r="FB37" s="80">
        <f t="shared" si="233"/>
        <v>0</v>
      </c>
      <c r="FC37" s="76">
        <f>'MASTER_ ALL areas - No.seedling'!FB37</f>
        <v>0</v>
      </c>
      <c r="FD37" s="81">
        <f t="shared" si="234"/>
        <v>0</v>
      </c>
      <c r="FE37" s="75">
        <f>'MASTER_ ALL areas - No.seedling'!FD37</f>
        <v>20</v>
      </c>
      <c r="FF37" s="76">
        <f>'MASTER_ ALL areas - No.seedling'!FE37</f>
        <v>0</v>
      </c>
      <c r="FG37" s="80">
        <f t="shared" si="235"/>
        <v>0</v>
      </c>
      <c r="FH37" s="76">
        <f>'MASTER_ ALL areas - No.seedling'!FG37</f>
        <v>1</v>
      </c>
      <c r="FI37" s="81">
        <f t="shared" si="236"/>
        <v>1</v>
      </c>
      <c r="FJ37" s="113">
        <f>'MASTER_ ALL areas - No.seedling'!FI37</f>
        <v>0</v>
      </c>
      <c r="FK37" s="76">
        <f>'MASTER_ ALL areas - No.seedling'!FJ37</f>
        <v>0</v>
      </c>
      <c r="FL37" s="80">
        <f t="shared" si="237"/>
        <v>0</v>
      </c>
      <c r="FM37" s="76">
        <f>'MASTER_ ALL areas - No.seedling'!FL37</f>
        <v>0</v>
      </c>
      <c r="FN37" s="81">
        <f t="shared" si="238"/>
        <v>0</v>
      </c>
      <c r="FO37" s="113">
        <f>'MASTER_ ALL areas - No.seedling'!FN37</f>
        <v>0</v>
      </c>
      <c r="FP37" s="76">
        <f>'MASTER_ ALL areas - No.seedling'!FO37</f>
        <v>0</v>
      </c>
      <c r="FQ37" s="80">
        <f t="shared" si="239"/>
        <v>0</v>
      </c>
      <c r="FR37" s="76">
        <f>'MASTER_ ALL areas - No.seedling'!FQ37</f>
        <v>0</v>
      </c>
      <c r="FS37" s="81">
        <f t="shared" si="240"/>
        <v>0</v>
      </c>
      <c r="FT37" s="113">
        <f>'MASTER_ ALL areas - No.seedling'!FS37</f>
        <v>0</v>
      </c>
      <c r="FU37" s="76">
        <f>'MASTER_ ALL areas - No.seedling'!FT37</f>
        <v>0</v>
      </c>
      <c r="FV37" s="80">
        <f t="shared" si="241"/>
        <v>0</v>
      </c>
      <c r="FW37" s="76">
        <f>'MASTER_ ALL areas - No.seedling'!FV37</f>
        <v>0</v>
      </c>
      <c r="FX37" s="81">
        <f t="shared" si="242"/>
        <v>0</v>
      </c>
      <c r="FY37" s="113">
        <f>'MASTER_ ALL areas - No.seedling'!FX37</f>
        <v>0</v>
      </c>
      <c r="FZ37" s="76">
        <f>'MASTER_ ALL areas - No.seedling'!FY37</f>
        <v>0</v>
      </c>
      <c r="GA37" s="80">
        <f t="shared" si="243"/>
        <v>0</v>
      </c>
      <c r="GB37" s="76">
        <f>'MASTER_ ALL areas - No.seedling'!GA37</f>
        <v>0</v>
      </c>
      <c r="GC37" s="81">
        <f t="shared" si="244"/>
        <v>0</v>
      </c>
      <c r="GD37" s="113">
        <f>'MASTER_ ALL areas - No.seedling'!GC37</f>
        <v>0</v>
      </c>
      <c r="GE37" s="76">
        <f>'MASTER_ ALL areas - No.seedling'!GD37</f>
        <v>0</v>
      </c>
      <c r="GF37" s="80">
        <f t="shared" si="245"/>
        <v>0</v>
      </c>
      <c r="GG37" s="76">
        <f>'MASTER_ ALL areas - No.seedling'!GF37</f>
        <v>0</v>
      </c>
      <c r="GH37" s="81">
        <f t="shared" si="246"/>
        <v>0</v>
      </c>
      <c r="GI37" s="113">
        <f>'MASTER_ ALL areas - No.seedling'!GH37</f>
        <v>0</v>
      </c>
      <c r="GJ37" s="76">
        <f>'MASTER_ ALL areas - No.seedling'!GI37</f>
        <v>0</v>
      </c>
      <c r="GK37" s="80">
        <f t="shared" si="247"/>
        <v>0</v>
      </c>
      <c r="GL37" s="76">
        <f>'MASTER_ ALL areas - No.seedling'!GK37</f>
        <v>0</v>
      </c>
      <c r="GM37" s="81">
        <f t="shared" si="248"/>
        <v>0</v>
      </c>
      <c r="GN37" s="113">
        <f>'MASTER_ ALL areas - No.seedling'!GM37</f>
        <v>0</v>
      </c>
      <c r="GO37" s="76">
        <f>'MASTER_ ALL areas - No.seedling'!GN37</f>
        <v>0</v>
      </c>
      <c r="GP37" s="80">
        <f t="shared" si="249"/>
        <v>0</v>
      </c>
      <c r="GQ37" s="76">
        <f>'MASTER_ ALL areas - No.seedling'!GP37</f>
        <v>0</v>
      </c>
      <c r="GR37" s="81">
        <f t="shared" si="250"/>
        <v>0</v>
      </c>
      <c r="GS37" s="113">
        <f>'MASTER_ ALL areas - No.seedling'!GR37</f>
        <v>0</v>
      </c>
      <c r="GT37" s="76">
        <f>'MASTER_ ALL areas - No.seedling'!GS37</f>
        <v>0</v>
      </c>
      <c r="GU37" s="80">
        <f t="shared" si="251"/>
        <v>0</v>
      </c>
      <c r="GV37" s="76">
        <f>'MASTER_ ALL areas - No.seedling'!GU37</f>
        <v>0</v>
      </c>
      <c r="GW37" s="81">
        <f t="shared" si="252"/>
        <v>0</v>
      </c>
      <c r="GX37" s="113">
        <f>'MASTER_ ALL areas - No.seedling'!GW37</f>
        <v>0</v>
      </c>
      <c r="GY37" s="76">
        <f>'MASTER_ ALL areas - No.seedling'!GX37</f>
        <v>0</v>
      </c>
      <c r="GZ37" s="80">
        <f t="shared" si="253"/>
        <v>0</v>
      </c>
      <c r="HA37" s="76">
        <f>'MASTER_ ALL areas - No.seedling'!GZ37</f>
        <v>0</v>
      </c>
      <c r="HB37" s="81">
        <f t="shared" si="254"/>
        <v>0</v>
      </c>
      <c r="HC37" s="113">
        <f>'MASTER_ ALL areas - No.seedling'!HB37</f>
        <v>0</v>
      </c>
      <c r="HD37" s="76">
        <f>'MASTER_ ALL areas - No.seedling'!HC37</f>
        <v>0</v>
      </c>
      <c r="HE37" s="80">
        <f t="shared" si="255"/>
        <v>0</v>
      </c>
      <c r="HF37" s="76">
        <f>'MASTER_ ALL areas - No.seedling'!HE37</f>
        <v>0</v>
      </c>
      <c r="HG37" s="81">
        <f t="shared" si="256"/>
        <v>0</v>
      </c>
      <c r="HH37" s="113">
        <f>'MASTER_ ALL areas - No.seedling'!HG37</f>
        <v>0</v>
      </c>
      <c r="HI37" s="76">
        <f>'MASTER_ ALL areas - No.seedling'!HH37</f>
        <v>0</v>
      </c>
      <c r="HJ37" s="80">
        <f t="shared" si="257"/>
        <v>0</v>
      </c>
      <c r="HK37" s="76">
        <f>'MASTER_ ALL areas - No.seedling'!HJ37</f>
        <v>0</v>
      </c>
      <c r="HL37" s="81">
        <f t="shared" si="258"/>
        <v>0</v>
      </c>
      <c r="HM37" s="113">
        <f>'MASTER_ ALL areas - No.seedling'!HL37</f>
        <v>0</v>
      </c>
      <c r="HN37" s="76">
        <f>'MASTER_ ALL areas - No.seedling'!HM37</f>
        <v>0</v>
      </c>
      <c r="HO37" s="80">
        <f t="shared" si="259"/>
        <v>0</v>
      </c>
      <c r="HP37" s="76">
        <f>'MASTER_ ALL areas - No.seedling'!HO37</f>
        <v>0</v>
      </c>
      <c r="HQ37" s="81">
        <f t="shared" si="260"/>
        <v>0</v>
      </c>
      <c r="HR37" s="113">
        <f>'MASTER_ ALL areas - No.seedling'!HQ37</f>
        <v>0</v>
      </c>
      <c r="HS37" s="76">
        <f>'MASTER_ ALL areas - No.seedling'!HR37</f>
        <v>0</v>
      </c>
      <c r="HT37" s="80">
        <f t="shared" si="261"/>
        <v>0</v>
      </c>
      <c r="HU37" s="76">
        <f>'MASTER_ ALL areas - No.seedling'!HT37</f>
        <v>0</v>
      </c>
      <c r="HV37" s="81">
        <f t="shared" si="262"/>
        <v>0</v>
      </c>
      <c r="HW37" s="113">
        <f>'MASTER_ ALL areas - No.seedling'!HV37</f>
        <v>0</v>
      </c>
      <c r="HX37" s="76">
        <f>'MASTER_ ALL areas - No.seedling'!HW37</f>
        <v>0</v>
      </c>
      <c r="HY37" s="80">
        <f t="shared" si="263"/>
        <v>0</v>
      </c>
      <c r="HZ37" s="76">
        <f>'MASTER_ ALL areas - No.seedling'!HY37</f>
        <v>0</v>
      </c>
      <c r="IA37" s="81">
        <f t="shared" si="264"/>
        <v>0</v>
      </c>
      <c r="IB37" s="113">
        <f>'MASTER_ ALL areas - No.seedling'!IA37</f>
        <v>0</v>
      </c>
      <c r="IC37" s="76">
        <f>'MASTER_ ALL areas - No.seedling'!IB37</f>
        <v>0</v>
      </c>
      <c r="ID37" s="80">
        <f t="shared" si="265"/>
        <v>0</v>
      </c>
      <c r="IE37" s="76">
        <f>'MASTER_ ALL areas - No.seedling'!ID37</f>
        <v>0</v>
      </c>
      <c r="IF37" s="85">
        <f t="shared" si="266"/>
        <v>0</v>
      </c>
      <c r="IG37" s="86" t="s">
        <v>186</v>
      </c>
      <c r="IH37" s="87"/>
    </row>
    <row r="38" spans="2:242" ht="33" customHeight="1" x14ac:dyDescent="0.25">
      <c r="B38" s="420">
        <v>38</v>
      </c>
      <c r="C38" s="421" t="s">
        <v>193</v>
      </c>
      <c r="D38" s="422">
        <v>214451</v>
      </c>
      <c r="E38" s="423">
        <v>932053</v>
      </c>
      <c r="F38" s="424" t="s">
        <v>89</v>
      </c>
      <c r="G38" s="198" t="s">
        <v>194</v>
      </c>
      <c r="H38" s="459">
        <f>'MASTER_ ALL areas - No.seedling'!G42</f>
        <v>8</v>
      </c>
      <c r="I38" s="70">
        <f>'MASTER_ ALL areas - No.seedling'!H42</f>
        <v>0.6</v>
      </c>
      <c r="J38" s="71">
        <f>'MASTER_ ALL areas - No.seedling'!I42</f>
        <v>29.6</v>
      </c>
      <c r="K38" s="72">
        <f>'MASTER_ ALL areas - No.seedling'!J42</f>
        <v>37</v>
      </c>
      <c r="L38" s="73">
        <f t="shared" si="178"/>
        <v>740</v>
      </c>
      <c r="M38" s="74">
        <f>'MASTER_ ALL areas - No.seedling'!L42</f>
        <v>740</v>
      </c>
      <c r="N38" s="113">
        <f>'MASTER_ ALL areas - No.seedling'!M42</f>
        <v>2</v>
      </c>
      <c r="O38" s="114">
        <f>'MASTER_ ALL areas - No.seedling'!N42</f>
        <v>10</v>
      </c>
      <c r="P38" s="80">
        <f>'MASTER_ ALL areas - No.seedling'!O42</f>
        <v>5.4054054054054057E-2</v>
      </c>
      <c r="Q38" s="81">
        <f>'MASTER_ ALL areas - No.seedling'!P42</f>
        <v>0.27027027027027029</v>
      </c>
      <c r="R38" s="462"/>
      <c r="S38" s="617">
        <f>'MASTER_ ALL areas - No.seedling'!R42</f>
        <v>680</v>
      </c>
      <c r="T38" s="76">
        <f>'MASTER_ ALL areas - No.seedling'!S42</f>
        <v>1</v>
      </c>
      <c r="U38" s="77">
        <f t="shared" si="179"/>
        <v>2.9411764705882353E-2</v>
      </c>
      <c r="V38" s="82">
        <f>'MASTER_ ALL areas - No.seedling'!U42</f>
        <v>9</v>
      </c>
      <c r="W38" s="80">
        <f t="shared" si="180"/>
        <v>0.26470588235294118</v>
      </c>
      <c r="X38" s="619">
        <f>'MASTER_ ALL areas - No.seedling'!W42</f>
        <v>60</v>
      </c>
      <c r="Y38" s="82">
        <f>'MASTER_ ALL areas - No.seedling'!X42</f>
        <v>1</v>
      </c>
      <c r="Z38" s="77">
        <f t="shared" si="181"/>
        <v>0.33333333333333331</v>
      </c>
      <c r="AA38" s="82">
        <f>'MASTER_ ALL areas - No.seedling'!Z42</f>
        <v>1</v>
      </c>
      <c r="AB38" s="80">
        <f t="shared" si="182"/>
        <v>0.33333333333333331</v>
      </c>
      <c r="AC38" s="76">
        <f>'MASTER_ ALL areas - No.seedling'!AB42</f>
        <v>0</v>
      </c>
      <c r="AD38" s="76">
        <f>'MASTER_ ALL areas - No.seedling'!AC42</f>
        <v>0</v>
      </c>
      <c r="AE38" s="77">
        <f t="shared" si="183"/>
        <v>0</v>
      </c>
      <c r="AF38" s="82">
        <f>'MASTER_ ALL areas - No.seedling'!AE42</f>
        <v>0</v>
      </c>
      <c r="AG38" s="80">
        <f t="shared" si="184"/>
        <v>0</v>
      </c>
      <c r="AH38" s="76">
        <f>'MASTER_ ALL areas - No.seedling'!AG42</f>
        <v>0</v>
      </c>
      <c r="AI38" s="76">
        <f>'MASTER_ ALL areas - No.seedling'!AH42</f>
        <v>0</v>
      </c>
      <c r="AJ38" s="77">
        <f t="shared" si="185"/>
        <v>0</v>
      </c>
      <c r="AK38" s="82">
        <f>'MASTER_ ALL areas - No.seedling'!AJ42</f>
        <v>0</v>
      </c>
      <c r="AL38" s="81">
        <f t="shared" si="186"/>
        <v>0</v>
      </c>
      <c r="AM38" s="462"/>
      <c r="AN38" s="617">
        <f>'MASTER_ ALL areas - No.seedling'!AM42</f>
        <v>220</v>
      </c>
      <c r="AO38" s="76">
        <f>'MASTER_ ALL areas - No.seedling'!AN42</f>
        <v>0</v>
      </c>
      <c r="AP38" s="77">
        <f t="shared" si="187"/>
        <v>0</v>
      </c>
      <c r="AQ38" s="82">
        <f>'MASTER_ ALL areas - No.seedling'!AP42</f>
        <v>0</v>
      </c>
      <c r="AR38" s="77">
        <f t="shared" si="188"/>
        <v>0</v>
      </c>
      <c r="AS38" s="82">
        <f>'MASTER_ ALL areas - No.seedling'!AR42</f>
        <v>480</v>
      </c>
      <c r="AT38" s="76">
        <f>'MASTER_ ALL areas - No.seedling'!AS42</f>
        <v>1</v>
      </c>
      <c r="AU38" s="77">
        <f t="shared" si="189"/>
        <v>4.1666666666666664E-2</v>
      </c>
      <c r="AV38" s="82">
        <f>'MASTER_ ALL areas - No.seedling'!AU42</f>
        <v>8</v>
      </c>
      <c r="AW38" s="77">
        <f t="shared" si="190"/>
        <v>0.33333333333333331</v>
      </c>
      <c r="AX38" s="71">
        <f>'MASTER_ ALL areas - No.seedling'!AW42</f>
        <v>0</v>
      </c>
      <c r="AY38" s="82">
        <f>'MASTER_ ALL areas - No.seedling'!AX42</f>
        <v>0</v>
      </c>
      <c r="AZ38" s="77">
        <f t="shared" si="191"/>
        <v>0</v>
      </c>
      <c r="BA38" s="82">
        <f>'MASTER_ ALL areas - No.seedling'!AZ42</f>
        <v>0</v>
      </c>
      <c r="BB38" s="77">
        <f t="shared" si="192"/>
        <v>0</v>
      </c>
      <c r="BC38" s="82">
        <f>'MASTER_ ALL areas - No.seedling'!BB42</f>
        <v>0</v>
      </c>
      <c r="BD38" s="76">
        <f>'MASTER_ ALL areas - No.seedling'!BC42</f>
        <v>0</v>
      </c>
      <c r="BE38" s="77">
        <f t="shared" si="193"/>
        <v>0</v>
      </c>
      <c r="BF38" s="82">
        <f>'MASTER_ ALL areas - No.seedling'!BE42</f>
        <v>0</v>
      </c>
      <c r="BG38" s="77">
        <f t="shared" si="194"/>
        <v>0</v>
      </c>
      <c r="BH38" s="82">
        <f>'MASTER_ ALL areas - No.seedling'!BG42</f>
        <v>40</v>
      </c>
      <c r="BI38" s="76">
        <f>'MASTER_ ALL areas - No.seedling'!BH42</f>
        <v>1</v>
      </c>
      <c r="BJ38" s="77">
        <f t="shared" si="195"/>
        <v>0.5</v>
      </c>
      <c r="BK38" s="82">
        <f>'MASTER_ ALL areas - No.seedling'!BJ42</f>
        <v>2</v>
      </c>
      <c r="BL38" s="77">
        <f t="shared" si="196"/>
        <v>1</v>
      </c>
      <c r="BM38" s="82">
        <f>'MASTER_ ALL areas - No.seedling'!BL42</f>
        <v>0</v>
      </c>
      <c r="BN38" s="76">
        <f>'MASTER_ ALL areas - No.seedling'!BM42</f>
        <v>0</v>
      </c>
      <c r="BO38" s="77">
        <f t="shared" si="197"/>
        <v>0</v>
      </c>
      <c r="BP38" s="82">
        <f>'MASTER_ ALL areas - No.seedling'!BO42</f>
        <v>0</v>
      </c>
      <c r="BQ38" s="77">
        <f t="shared" si="198"/>
        <v>0</v>
      </c>
      <c r="BR38" s="82">
        <f>'MASTER_ ALL areas - No.seedling'!BQ42</f>
        <v>0</v>
      </c>
      <c r="BS38" s="76">
        <f>'MASTER_ ALL areas - No.seedling'!BR42</f>
        <v>0</v>
      </c>
      <c r="BT38" s="77">
        <f t="shared" si="199"/>
        <v>0</v>
      </c>
      <c r="BU38" s="82">
        <f>'MASTER_ ALL areas - No.seedling'!BT42</f>
        <v>0</v>
      </c>
      <c r="BV38" s="77">
        <f t="shared" si="200"/>
        <v>0</v>
      </c>
      <c r="BW38" s="82">
        <f>'MASTER_ ALL areas - No.seedling'!BV42</f>
        <v>0</v>
      </c>
      <c r="BX38" s="76">
        <f>'MASTER_ ALL areas - No.seedling'!BW42</f>
        <v>0</v>
      </c>
      <c r="BY38" s="77">
        <f t="shared" si="201"/>
        <v>0</v>
      </c>
      <c r="BZ38" s="82">
        <f>'MASTER_ ALL areas - No.seedling'!BY42</f>
        <v>0</v>
      </c>
      <c r="CA38" s="81">
        <f t="shared" si="202"/>
        <v>0</v>
      </c>
      <c r="CB38" s="429"/>
      <c r="CC38" s="75">
        <f>'MASTER_ ALL areas - No.seedling'!CB42</f>
        <v>220</v>
      </c>
      <c r="CD38" s="76">
        <f>'MASTER_ ALL areas - No.seedling'!CC42</f>
        <v>0</v>
      </c>
      <c r="CE38" s="80">
        <f t="shared" si="203"/>
        <v>0</v>
      </c>
      <c r="CF38" s="76">
        <f>'MASTER_ ALL areas - No.seedling'!CE42</f>
        <v>0</v>
      </c>
      <c r="CG38" s="81">
        <f t="shared" si="204"/>
        <v>0</v>
      </c>
      <c r="CH38" s="113">
        <f>'MASTER_ ALL areas - No.seedling'!CG42</f>
        <v>0</v>
      </c>
      <c r="CI38" s="76">
        <f>'MASTER_ ALL areas - No.seedling'!CH42</f>
        <v>0</v>
      </c>
      <c r="CJ38" s="80">
        <f t="shared" si="205"/>
        <v>0</v>
      </c>
      <c r="CK38" s="76">
        <f>'MASTER_ ALL areas - No.seedling'!CJ42</f>
        <v>0</v>
      </c>
      <c r="CL38" s="81">
        <f t="shared" si="206"/>
        <v>0</v>
      </c>
      <c r="CM38" s="113">
        <f>'MASTER_ ALL areas - No.seedling'!CL42</f>
        <v>0</v>
      </c>
      <c r="CN38" s="76">
        <f>'MASTER_ ALL areas - No.seedling'!CM42</f>
        <v>0</v>
      </c>
      <c r="CO38" s="80">
        <f t="shared" si="207"/>
        <v>0</v>
      </c>
      <c r="CP38" s="76">
        <f>'MASTER_ ALL areas - No.seedling'!CO42</f>
        <v>0</v>
      </c>
      <c r="CQ38" s="81">
        <f t="shared" si="208"/>
        <v>0</v>
      </c>
      <c r="CR38" s="113">
        <f>'MASTER_ ALL areas - No.seedling'!CQ42</f>
        <v>0</v>
      </c>
      <c r="CS38" s="76">
        <f>'MASTER_ ALL areas - No.seedling'!CR42</f>
        <v>0</v>
      </c>
      <c r="CT38" s="80">
        <f t="shared" si="209"/>
        <v>0</v>
      </c>
      <c r="CU38" s="76">
        <f>'MASTER_ ALL areas - No.seedling'!CT42</f>
        <v>0</v>
      </c>
      <c r="CV38" s="81">
        <f t="shared" si="210"/>
        <v>0</v>
      </c>
      <c r="CW38" s="75">
        <f>'MASTER_ ALL areas - No.seedling'!CV42</f>
        <v>420</v>
      </c>
      <c r="CX38" s="76">
        <f>'MASTER_ ALL areas - No.seedling'!CW42</f>
        <v>0</v>
      </c>
      <c r="CY38" s="80">
        <f t="shared" si="211"/>
        <v>0</v>
      </c>
      <c r="CZ38" s="76">
        <f>'MASTER_ ALL areas - No.seedling'!CY42</f>
        <v>7</v>
      </c>
      <c r="DA38" s="81">
        <f t="shared" si="212"/>
        <v>0.33333333333333331</v>
      </c>
      <c r="DB38" s="75">
        <f>'MASTER_ ALL areas - No.seedling'!DA42</f>
        <v>60</v>
      </c>
      <c r="DC38" s="76">
        <f>'MASTER_ ALL areas - No.seedling'!DB42</f>
        <v>1</v>
      </c>
      <c r="DD38" s="80">
        <f t="shared" si="213"/>
        <v>0.33333333333333331</v>
      </c>
      <c r="DE38" s="76">
        <f>'MASTER_ ALL areas - No.seedling'!DD42</f>
        <v>1</v>
      </c>
      <c r="DF38" s="81">
        <f t="shared" si="214"/>
        <v>0.33333333333333331</v>
      </c>
      <c r="DG38" s="113">
        <f>'MASTER_ ALL areas - No.seedling'!DF42</f>
        <v>0</v>
      </c>
      <c r="DH38" s="76">
        <f>'MASTER_ ALL areas - No.seedling'!DG42</f>
        <v>0</v>
      </c>
      <c r="DI38" s="80">
        <f t="shared" si="215"/>
        <v>0</v>
      </c>
      <c r="DJ38" s="76">
        <f>'MASTER_ ALL areas - No.seedling'!DI42</f>
        <v>0</v>
      </c>
      <c r="DK38" s="81">
        <f t="shared" si="216"/>
        <v>0</v>
      </c>
      <c r="DL38" s="113">
        <f>'MASTER_ ALL areas - No.seedling'!DK42</f>
        <v>0</v>
      </c>
      <c r="DM38" s="76">
        <f>'MASTER_ ALL areas - No.seedling'!DL42</f>
        <v>0</v>
      </c>
      <c r="DN38" s="80">
        <f t="shared" si="217"/>
        <v>0</v>
      </c>
      <c r="DO38" s="76">
        <f>'MASTER_ ALL areas - No.seedling'!DN42</f>
        <v>0</v>
      </c>
      <c r="DP38" s="81">
        <f t="shared" si="218"/>
        <v>0</v>
      </c>
      <c r="DQ38" s="113">
        <f>'MASTER_ ALL areas - No.seedling'!DP42</f>
        <v>0</v>
      </c>
      <c r="DR38" s="76">
        <f>'MASTER_ ALL areas - No.seedling'!DQ42</f>
        <v>0</v>
      </c>
      <c r="DS38" s="80">
        <f t="shared" si="219"/>
        <v>0</v>
      </c>
      <c r="DT38" s="76">
        <f>'MASTER_ ALL areas - No.seedling'!DS42</f>
        <v>0</v>
      </c>
      <c r="DU38" s="81">
        <f t="shared" si="220"/>
        <v>0</v>
      </c>
      <c r="DV38" s="113">
        <f>'MASTER_ ALL areas - No.seedling'!DU42</f>
        <v>0</v>
      </c>
      <c r="DW38" s="76">
        <f>'MASTER_ ALL areas - No.seedling'!DV42</f>
        <v>0</v>
      </c>
      <c r="DX38" s="80">
        <f t="shared" si="221"/>
        <v>0</v>
      </c>
      <c r="DY38" s="76">
        <f>'MASTER_ ALL areas - No.seedling'!DX42</f>
        <v>0</v>
      </c>
      <c r="DZ38" s="81">
        <f t="shared" si="222"/>
        <v>0</v>
      </c>
      <c r="EA38" s="113">
        <f>'MASTER_ ALL areas - No.seedling'!DZ42</f>
        <v>0</v>
      </c>
      <c r="EB38" s="76">
        <f>'MASTER_ ALL areas - No.seedling'!EA42</f>
        <v>0</v>
      </c>
      <c r="EC38" s="80">
        <f t="shared" si="223"/>
        <v>0</v>
      </c>
      <c r="ED38" s="76">
        <f>'MASTER_ ALL areas - No.seedling'!EC42</f>
        <v>0</v>
      </c>
      <c r="EE38" s="81">
        <f t="shared" si="224"/>
        <v>0</v>
      </c>
      <c r="EF38" s="113">
        <f>'MASTER_ ALL areas - No.seedling'!EE42</f>
        <v>0</v>
      </c>
      <c r="EG38" s="76">
        <f>'MASTER_ ALL areas - No.seedling'!EF42</f>
        <v>0</v>
      </c>
      <c r="EH38" s="80">
        <f t="shared" si="225"/>
        <v>0</v>
      </c>
      <c r="EI38" s="76">
        <f>'MASTER_ ALL areas - No.seedling'!EH42</f>
        <v>0</v>
      </c>
      <c r="EJ38" s="81">
        <f t="shared" si="226"/>
        <v>0</v>
      </c>
      <c r="EK38" s="113">
        <f>'MASTER_ ALL areas - No.seedling'!EJ42</f>
        <v>0</v>
      </c>
      <c r="EL38" s="76">
        <f>'MASTER_ ALL areas - No.seedling'!EK42</f>
        <v>0</v>
      </c>
      <c r="EM38" s="80">
        <f t="shared" si="227"/>
        <v>0</v>
      </c>
      <c r="EN38" s="76">
        <f>'MASTER_ ALL areas - No.seedling'!EM42</f>
        <v>0</v>
      </c>
      <c r="EO38" s="81">
        <f t="shared" si="228"/>
        <v>0</v>
      </c>
      <c r="EP38" s="113">
        <f>'MASTER_ ALL areas - No.seedling'!EO42</f>
        <v>0</v>
      </c>
      <c r="EQ38" s="76">
        <f>'MASTER_ ALL areas - No.seedling'!EP42</f>
        <v>0</v>
      </c>
      <c r="ER38" s="80">
        <f t="shared" si="229"/>
        <v>0</v>
      </c>
      <c r="ES38" s="76">
        <f>'MASTER_ ALL areas - No.seedling'!ER42</f>
        <v>0</v>
      </c>
      <c r="ET38" s="81">
        <f t="shared" si="230"/>
        <v>0</v>
      </c>
      <c r="EU38" s="113">
        <f>'MASTER_ ALL areas - No.seedling'!ET42</f>
        <v>0</v>
      </c>
      <c r="EV38" s="76">
        <f>'MASTER_ ALL areas - No.seedling'!EU42</f>
        <v>0</v>
      </c>
      <c r="EW38" s="80">
        <f t="shared" si="231"/>
        <v>0</v>
      </c>
      <c r="EX38" s="76">
        <f>'MASTER_ ALL areas - No.seedling'!EW42</f>
        <v>0</v>
      </c>
      <c r="EY38" s="81">
        <f t="shared" si="232"/>
        <v>0</v>
      </c>
      <c r="EZ38" s="113">
        <f>'MASTER_ ALL areas - No.seedling'!EY42</f>
        <v>0</v>
      </c>
      <c r="FA38" s="76">
        <f>'MASTER_ ALL areas - No.seedling'!EZ42</f>
        <v>0</v>
      </c>
      <c r="FB38" s="80">
        <f t="shared" si="233"/>
        <v>0</v>
      </c>
      <c r="FC38" s="76">
        <f>'MASTER_ ALL areas - No.seedling'!FB42</f>
        <v>0</v>
      </c>
      <c r="FD38" s="81">
        <f t="shared" si="234"/>
        <v>0</v>
      </c>
      <c r="FE38" s="75">
        <f>'MASTER_ ALL areas - No.seedling'!FD42</f>
        <v>40</v>
      </c>
      <c r="FF38" s="76">
        <f>'MASTER_ ALL areas - No.seedling'!FE42</f>
        <v>1</v>
      </c>
      <c r="FG38" s="80">
        <f t="shared" si="235"/>
        <v>0.5</v>
      </c>
      <c r="FH38" s="76">
        <f>'MASTER_ ALL areas - No.seedling'!FG42</f>
        <v>2</v>
      </c>
      <c r="FI38" s="81">
        <f t="shared" si="236"/>
        <v>1</v>
      </c>
      <c r="FJ38" s="113">
        <f>'MASTER_ ALL areas - No.seedling'!FI42</f>
        <v>0</v>
      </c>
      <c r="FK38" s="76">
        <f>'MASTER_ ALL areas - No.seedling'!FJ42</f>
        <v>0</v>
      </c>
      <c r="FL38" s="80">
        <f t="shared" si="237"/>
        <v>0</v>
      </c>
      <c r="FM38" s="76">
        <f>'MASTER_ ALL areas - No.seedling'!FL42</f>
        <v>0</v>
      </c>
      <c r="FN38" s="81">
        <f t="shared" si="238"/>
        <v>0</v>
      </c>
      <c r="FO38" s="113">
        <f>'MASTER_ ALL areas - No.seedling'!FN42</f>
        <v>0</v>
      </c>
      <c r="FP38" s="76">
        <f>'MASTER_ ALL areas - No.seedling'!FO42</f>
        <v>0</v>
      </c>
      <c r="FQ38" s="80">
        <f t="shared" si="239"/>
        <v>0</v>
      </c>
      <c r="FR38" s="76">
        <f>'MASTER_ ALL areas - No.seedling'!FQ42</f>
        <v>0</v>
      </c>
      <c r="FS38" s="81">
        <f t="shared" si="240"/>
        <v>0</v>
      </c>
      <c r="FT38" s="113">
        <f>'MASTER_ ALL areas - No.seedling'!FS42</f>
        <v>0</v>
      </c>
      <c r="FU38" s="76">
        <f>'MASTER_ ALL areas - No.seedling'!FT42</f>
        <v>0</v>
      </c>
      <c r="FV38" s="80">
        <f t="shared" si="241"/>
        <v>0</v>
      </c>
      <c r="FW38" s="76">
        <f>'MASTER_ ALL areas - No.seedling'!FV42</f>
        <v>0</v>
      </c>
      <c r="FX38" s="81">
        <f t="shared" si="242"/>
        <v>0</v>
      </c>
      <c r="FY38" s="113">
        <f>'MASTER_ ALL areas - No.seedling'!FX42</f>
        <v>0</v>
      </c>
      <c r="FZ38" s="76">
        <f>'MASTER_ ALL areas - No.seedling'!FY42</f>
        <v>0</v>
      </c>
      <c r="GA38" s="80">
        <f t="shared" si="243"/>
        <v>0</v>
      </c>
      <c r="GB38" s="76">
        <f>'MASTER_ ALL areas - No.seedling'!GA42</f>
        <v>0</v>
      </c>
      <c r="GC38" s="81">
        <f t="shared" si="244"/>
        <v>0</v>
      </c>
      <c r="GD38" s="113">
        <f>'MASTER_ ALL areas - No.seedling'!GC42</f>
        <v>0</v>
      </c>
      <c r="GE38" s="76">
        <f>'MASTER_ ALL areas - No.seedling'!GD42</f>
        <v>0</v>
      </c>
      <c r="GF38" s="80">
        <f t="shared" si="245"/>
        <v>0</v>
      </c>
      <c r="GG38" s="76">
        <f>'MASTER_ ALL areas - No.seedling'!GF42</f>
        <v>0</v>
      </c>
      <c r="GH38" s="81">
        <f t="shared" si="246"/>
        <v>0</v>
      </c>
      <c r="GI38" s="113">
        <f>'MASTER_ ALL areas - No.seedling'!GH42</f>
        <v>0</v>
      </c>
      <c r="GJ38" s="76">
        <f>'MASTER_ ALL areas - No.seedling'!GI42</f>
        <v>0</v>
      </c>
      <c r="GK38" s="80">
        <f t="shared" si="247"/>
        <v>0</v>
      </c>
      <c r="GL38" s="76">
        <f>'MASTER_ ALL areas - No.seedling'!GK42</f>
        <v>0</v>
      </c>
      <c r="GM38" s="81">
        <f t="shared" si="248"/>
        <v>0</v>
      </c>
      <c r="GN38" s="113">
        <f>'MASTER_ ALL areas - No.seedling'!GM42</f>
        <v>0</v>
      </c>
      <c r="GO38" s="76">
        <f>'MASTER_ ALL areas - No.seedling'!GN42</f>
        <v>0</v>
      </c>
      <c r="GP38" s="80">
        <f t="shared" si="249"/>
        <v>0</v>
      </c>
      <c r="GQ38" s="76">
        <f>'MASTER_ ALL areas - No.seedling'!GP42</f>
        <v>0</v>
      </c>
      <c r="GR38" s="81">
        <f t="shared" si="250"/>
        <v>0</v>
      </c>
      <c r="GS38" s="113">
        <f>'MASTER_ ALL areas - No.seedling'!GR42</f>
        <v>0</v>
      </c>
      <c r="GT38" s="76">
        <f>'MASTER_ ALL areas - No.seedling'!GS42</f>
        <v>0</v>
      </c>
      <c r="GU38" s="80">
        <f t="shared" si="251"/>
        <v>0</v>
      </c>
      <c r="GV38" s="76">
        <f>'MASTER_ ALL areas - No.seedling'!GU42</f>
        <v>0</v>
      </c>
      <c r="GW38" s="81">
        <f t="shared" si="252"/>
        <v>0</v>
      </c>
      <c r="GX38" s="113">
        <f>'MASTER_ ALL areas - No.seedling'!GW42</f>
        <v>0</v>
      </c>
      <c r="GY38" s="76">
        <f>'MASTER_ ALL areas - No.seedling'!GX42</f>
        <v>0</v>
      </c>
      <c r="GZ38" s="80">
        <f t="shared" si="253"/>
        <v>0</v>
      </c>
      <c r="HA38" s="76">
        <f>'MASTER_ ALL areas - No.seedling'!GZ42</f>
        <v>0</v>
      </c>
      <c r="HB38" s="81">
        <f t="shared" si="254"/>
        <v>0</v>
      </c>
      <c r="HC38" s="113">
        <f>'MASTER_ ALL areas - No.seedling'!HB42</f>
        <v>0</v>
      </c>
      <c r="HD38" s="76">
        <f>'MASTER_ ALL areas - No.seedling'!HC42</f>
        <v>0</v>
      </c>
      <c r="HE38" s="80">
        <f t="shared" si="255"/>
        <v>0</v>
      </c>
      <c r="HF38" s="76">
        <f>'MASTER_ ALL areas - No.seedling'!HE42</f>
        <v>0</v>
      </c>
      <c r="HG38" s="81">
        <f t="shared" si="256"/>
        <v>0</v>
      </c>
      <c r="HH38" s="113">
        <f>'MASTER_ ALL areas - No.seedling'!HG42</f>
        <v>0</v>
      </c>
      <c r="HI38" s="76">
        <f>'MASTER_ ALL areas - No.seedling'!HH42</f>
        <v>0</v>
      </c>
      <c r="HJ38" s="80">
        <f t="shared" si="257"/>
        <v>0</v>
      </c>
      <c r="HK38" s="76">
        <f>'MASTER_ ALL areas - No.seedling'!HJ42</f>
        <v>0</v>
      </c>
      <c r="HL38" s="81">
        <f t="shared" si="258"/>
        <v>0</v>
      </c>
      <c r="HM38" s="113">
        <f>'MASTER_ ALL areas - No.seedling'!HL42</f>
        <v>0</v>
      </c>
      <c r="HN38" s="76">
        <f>'MASTER_ ALL areas - No.seedling'!HM42</f>
        <v>0</v>
      </c>
      <c r="HO38" s="80">
        <f t="shared" si="259"/>
        <v>0</v>
      </c>
      <c r="HP38" s="76">
        <f>'MASTER_ ALL areas - No.seedling'!HO42</f>
        <v>0</v>
      </c>
      <c r="HQ38" s="81">
        <f t="shared" si="260"/>
        <v>0</v>
      </c>
      <c r="HR38" s="113">
        <f>'MASTER_ ALL areas - No.seedling'!HQ42</f>
        <v>0</v>
      </c>
      <c r="HS38" s="76">
        <f>'MASTER_ ALL areas - No.seedling'!HR42</f>
        <v>0</v>
      </c>
      <c r="HT38" s="80">
        <f t="shared" si="261"/>
        <v>0</v>
      </c>
      <c r="HU38" s="76">
        <f>'MASTER_ ALL areas - No.seedling'!HT42</f>
        <v>0</v>
      </c>
      <c r="HV38" s="81">
        <f t="shared" si="262"/>
        <v>0</v>
      </c>
      <c r="HW38" s="113">
        <f>'MASTER_ ALL areas - No.seedling'!HV42</f>
        <v>0</v>
      </c>
      <c r="HX38" s="76">
        <f>'MASTER_ ALL areas - No.seedling'!HW42</f>
        <v>0</v>
      </c>
      <c r="HY38" s="80">
        <f t="shared" si="263"/>
        <v>0</v>
      </c>
      <c r="HZ38" s="76">
        <f>'MASTER_ ALL areas - No.seedling'!HY42</f>
        <v>0</v>
      </c>
      <c r="IA38" s="81">
        <f t="shared" si="264"/>
        <v>0</v>
      </c>
      <c r="IB38" s="113">
        <f>'MASTER_ ALL areas - No.seedling'!IA42</f>
        <v>0</v>
      </c>
      <c r="IC38" s="76">
        <f>'MASTER_ ALL areas - No.seedling'!IB42</f>
        <v>0</v>
      </c>
      <c r="ID38" s="80">
        <f t="shared" si="265"/>
        <v>0</v>
      </c>
      <c r="IE38" s="76">
        <f>'MASTER_ ALL areas - No.seedling'!ID42</f>
        <v>0</v>
      </c>
      <c r="IF38" s="85">
        <f t="shared" si="266"/>
        <v>0</v>
      </c>
      <c r="IG38" s="86" t="s">
        <v>195</v>
      </c>
      <c r="IH38" s="87"/>
    </row>
    <row r="39" spans="2:242" ht="33" customHeight="1" x14ac:dyDescent="0.25">
      <c r="B39" s="420">
        <v>40</v>
      </c>
      <c r="C39" s="421" t="s">
        <v>198</v>
      </c>
      <c r="D39" s="422">
        <v>214246</v>
      </c>
      <c r="E39" s="423">
        <v>932259</v>
      </c>
      <c r="F39" s="424" t="s">
        <v>89</v>
      </c>
      <c r="G39" s="199" t="s">
        <v>110</v>
      </c>
      <c r="H39" s="459">
        <f>'MASTER_ ALL areas - No.seedling'!G44</f>
        <v>6</v>
      </c>
      <c r="I39" s="70">
        <f>'MASTER_ ALL areas - No.seedling'!H44</f>
        <v>0.7</v>
      </c>
      <c r="J39" s="71">
        <f>'MASTER_ ALL areas - No.seedling'!I44</f>
        <v>22.6</v>
      </c>
      <c r="K39" s="72">
        <f>'MASTER_ ALL areas - No.seedling'!J44</f>
        <v>18</v>
      </c>
      <c r="L39" s="73">
        <f t="shared" si="178"/>
        <v>360</v>
      </c>
      <c r="M39" s="74">
        <f>'MASTER_ ALL areas - No.seedling'!L44</f>
        <v>360</v>
      </c>
      <c r="N39" s="113">
        <f>'MASTER_ ALL areas - No.seedling'!M44</f>
        <v>1</v>
      </c>
      <c r="O39" s="114">
        <f>'MASTER_ ALL areas - No.seedling'!N44</f>
        <v>11</v>
      </c>
      <c r="P39" s="80">
        <f>'MASTER_ ALL areas - No.seedling'!O44</f>
        <v>5.5555555555555552E-2</v>
      </c>
      <c r="Q39" s="81">
        <f>'MASTER_ ALL areas - No.seedling'!P44</f>
        <v>0.61111111111111116</v>
      </c>
      <c r="R39" s="462"/>
      <c r="S39" s="617">
        <f>'MASTER_ ALL areas - No.seedling'!R44</f>
        <v>220</v>
      </c>
      <c r="T39" s="76">
        <f>'MASTER_ ALL areas - No.seedling'!S44</f>
        <v>0</v>
      </c>
      <c r="U39" s="77">
        <f t="shared" si="179"/>
        <v>0</v>
      </c>
      <c r="V39" s="82">
        <f>'MASTER_ ALL areas - No.seedling'!U44</f>
        <v>4</v>
      </c>
      <c r="W39" s="80">
        <f t="shared" si="180"/>
        <v>0.36363636363636365</v>
      </c>
      <c r="X39" s="619">
        <f>'MASTER_ ALL areas - No.seedling'!W44</f>
        <v>40</v>
      </c>
      <c r="Y39" s="82">
        <f>'MASTER_ ALL areas - No.seedling'!X44</f>
        <v>1</v>
      </c>
      <c r="Z39" s="77">
        <f t="shared" si="181"/>
        <v>0.5</v>
      </c>
      <c r="AA39" s="82">
        <f>'MASTER_ ALL areas - No.seedling'!Z44</f>
        <v>2</v>
      </c>
      <c r="AB39" s="80">
        <f t="shared" si="182"/>
        <v>1</v>
      </c>
      <c r="AC39" s="76">
        <f>'MASTER_ ALL areas - No.seedling'!AB44</f>
        <v>20</v>
      </c>
      <c r="AD39" s="76">
        <f>'MASTER_ ALL areas - No.seedling'!AC44</f>
        <v>0</v>
      </c>
      <c r="AE39" s="77">
        <f t="shared" si="183"/>
        <v>0</v>
      </c>
      <c r="AF39" s="82">
        <f>'MASTER_ ALL areas - No.seedling'!AE44</f>
        <v>1</v>
      </c>
      <c r="AG39" s="80">
        <f t="shared" si="184"/>
        <v>1</v>
      </c>
      <c r="AH39" s="76">
        <f>'MASTER_ ALL areas - No.seedling'!AG44</f>
        <v>80</v>
      </c>
      <c r="AI39" s="76">
        <f>'MASTER_ ALL areas - No.seedling'!AH44</f>
        <v>0</v>
      </c>
      <c r="AJ39" s="77">
        <f t="shared" si="185"/>
        <v>0</v>
      </c>
      <c r="AK39" s="82">
        <f>'MASTER_ ALL areas - No.seedling'!AJ44</f>
        <v>4</v>
      </c>
      <c r="AL39" s="81">
        <f t="shared" si="186"/>
        <v>1</v>
      </c>
      <c r="AM39" s="462"/>
      <c r="AN39" s="617">
        <f>'MASTER_ ALL areas - No.seedling'!AM44</f>
        <v>120</v>
      </c>
      <c r="AO39" s="76">
        <f>'MASTER_ ALL areas - No.seedling'!AN44</f>
        <v>0</v>
      </c>
      <c r="AP39" s="77">
        <f t="shared" si="187"/>
        <v>0</v>
      </c>
      <c r="AQ39" s="82">
        <f>'MASTER_ ALL areas - No.seedling'!AP44</f>
        <v>6</v>
      </c>
      <c r="AR39" s="77">
        <f t="shared" si="188"/>
        <v>1</v>
      </c>
      <c r="AS39" s="82">
        <f>'MASTER_ ALL areas - No.seedling'!AR44</f>
        <v>240</v>
      </c>
      <c r="AT39" s="76">
        <f>'MASTER_ ALL areas - No.seedling'!AS44</f>
        <v>1</v>
      </c>
      <c r="AU39" s="77">
        <f t="shared" si="189"/>
        <v>8.3333333333333329E-2</v>
      </c>
      <c r="AV39" s="82">
        <f>'MASTER_ ALL areas - No.seedling'!AU44</f>
        <v>5</v>
      </c>
      <c r="AW39" s="77">
        <f t="shared" si="190"/>
        <v>0.41666666666666669</v>
      </c>
      <c r="AX39" s="71">
        <f>'MASTER_ ALL areas - No.seedling'!AW44</f>
        <v>0</v>
      </c>
      <c r="AY39" s="82">
        <f>'MASTER_ ALL areas - No.seedling'!AX44</f>
        <v>0</v>
      </c>
      <c r="AZ39" s="77">
        <f t="shared" si="191"/>
        <v>0</v>
      </c>
      <c r="BA39" s="82">
        <f>'MASTER_ ALL areas - No.seedling'!AZ44</f>
        <v>0</v>
      </c>
      <c r="BB39" s="77">
        <f t="shared" si="192"/>
        <v>0</v>
      </c>
      <c r="BC39" s="82">
        <f>'MASTER_ ALL areas - No.seedling'!BB44</f>
        <v>0</v>
      </c>
      <c r="BD39" s="76">
        <f>'MASTER_ ALL areas - No.seedling'!BC44</f>
        <v>0</v>
      </c>
      <c r="BE39" s="77">
        <f t="shared" si="193"/>
        <v>0</v>
      </c>
      <c r="BF39" s="82">
        <f>'MASTER_ ALL areas - No.seedling'!BE44</f>
        <v>0</v>
      </c>
      <c r="BG39" s="77">
        <f t="shared" si="194"/>
        <v>0</v>
      </c>
      <c r="BH39" s="82">
        <f>'MASTER_ ALL areas - No.seedling'!BG44</f>
        <v>0</v>
      </c>
      <c r="BI39" s="76">
        <f>'MASTER_ ALL areas - No.seedling'!BH44</f>
        <v>0</v>
      </c>
      <c r="BJ39" s="77">
        <f t="shared" si="195"/>
        <v>0</v>
      </c>
      <c r="BK39" s="82">
        <f>'MASTER_ ALL areas - No.seedling'!BJ44</f>
        <v>0</v>
      </c>
      <c r="BL39" s="77">
        <f t="shared" si="196"/>
        <v>0</v>
      </c>
      <c r="BM39" s="82">
        <f>'MASTER_ ALL areas - No.seedling'!BL44</f>
        <v>0</v>
      </c>
      <c r="BN39" s="76">
        <f>'MASTER_ ALL areas - No.seedling'!BM44</f>
        <v>0</v>
      </c>
      <c r="BO39" s="77">
        <f t="shared" si="197"/>
        <v>0</v>
      </c>
      <c r="BP39" s="82">
        <f>'MASTER_ ALL areas - No.seedling'!BO44</f>
        <v>0</v>
      </c>
      <c r="BQ39" s="77">
        <f t="shared" si="198"/>
        <v>0</v>
      </c>
      <c r="BR39" s="82">
        <f>'MASTER_ ALL areas - No.seedling'!BQ44</f>
        <v>0</v>
      </c>
      <c r="BS39" s="76">
        <f>'MASTER_ ALL areas - No.seedling'!BR44</f>
        <v>0</v>
      </c>
      <c r="BT39" s="77">
        <f t="shared" si="199"/>
        <v>0</v>
      </c>
      <c r="BU39" s="82">
        <f>'MASTER_ ALL areas - No.seedling'!BT44</f>
        <v>0</v>
      </c>
      <c r="BV39" s="77">
        <f t="shared" si="200"/>
        <v>0</v>
      </c>
      <c r="BW39" s="82">
        <f>'MASTER_ ALL areas - No.seedling'!BV44</f>
        <v>0</v>
      </c>
      <c r="BX39" s="76">
        <f>'MASTER_ ALL areas - No.seedling'!BW44</f>
        <v>0</v>
      </c>
      <c r="BY39" s="77">
        <f t="shared" si="201"/>
        <v>0</v>
      </c>
      <c r="BZ39" s="82">
        <f>'MASTER_ ALL areas - No.seedling'!BY44</f>
        <v>0</v>
      </c>
      <c r="CA39" s="81">
        <f t="shared" si="202"/>
        <v>0</v>
      </c>
      <c r="CB39" s="429"/>
      <c r="CC39" s="75">
        <f>'MASTER_ ALL areas - No.seedling'!CB44</f>
        <v>20</v>
      </c>
      <c r="CD39" s="76">
        <f>'MASTER_ ALL areas - No.seedling'!CC44</f>
        <v>0</v>
      </c>
      <c r="CE39" s="80">
        <f t="shared" si="203"/>
        <v>0</v>
      </c>
      <c r="CF39" s="76">
        <f>'MASTER_ ALL areas - No.seedling'!CE44</f>
        <v>1</v>
      </c>
      <c r="CG39" s="81">
        <f t="shared" si="204"/>
        <v>1</v>
      </c>
      <c r="CH39" s="113">
        <f>'MASTER_ ALL areas - No.seedling'!CG44</f>
        <v>0</v>
      </c>
      <c r="CI39" s="76">
        <f>'MASTER_ ALL areas - No.seedling'!CH44</f>
        <v>0</v>
      </c>
      <c r="CJ39" s="80">
        <f t="shared" si="205"/>
        <v>0</v>
      </c>
      <c r="CK39" s="76">
        <f>'MASTER_ ALL areas - No.seedling'!CJ44</f>
        <v>0</v>
      </c>
      <c r="CL39" s="81">
        <f t="shared" si="206"/>
        <v>0</v>
      </c>
      <c r="CM39" s="75">
        <f>'MASTER_ ALL areas - No.seedling'!CL44</f>
        <v>20</v>
      </c>
      <c r="CN39" s="76">
        <f>'MASTER_ ALL areas - No.seedling'!CM44</f>
        <v>0</v>
      </c>
      <c r="CO39" s="80">
        <f t="shared" si="207"/>
        <v>0</v>
      </c>
      <c r="CP39" s="76">
        <f>'MASTER_ ALL areas - No.seedling'!CO44</f>
        <v>1</v>
      </c>
      <c r="CQ39" s="81">
        <f t="shared" si="208"/>
        <v>1</v>
      </c>
      <c r="CR39" s="75">
        <f>'MASTER_ ALL areas - No.seedling'!CQ44</f>
        <v>80</v>
      </c>
      <c r="CS39" s="76">
        <f>'MASTER_ ALL areas - No.seedling'!CR44</f>
        <v>0</v>
      </c>
      <c r="CT39" s="80">
        <f t="shared" si="209"/>
        <v>0</v>
      </c>
      <c r="CU39" s="76">
        <f>'MASTER_ ALL areas - No.seedling'!CT44</f>
        <v>4</v>
      </c>
      <c r="CV39" s="81">
        <f t="shared" si="210"/>
        <v>1</v>
      </c>
      <c r="CW39" s="75">
        <f>'MASTER_ ALL areas - No.seedling'!CV44</f>
        <v>200</v>
      </c>
      <c r="CX39" s="76">
        <f>'MASTER_ ALL areas - No.seedling'!CW44</f>
        <v>0</v>
      </c>
      <c r="CY39" s="80">
        <f t="shared" si="211"/>
        <v>0</v>
      </c>
      <c r="CZ39" s="76">
        <f>'MASTER_ ALL areas - No.seedling'!CY44</f>
        <v>3</v>
      </c>
      <c r="DA39" s="81">
        <f t="shared" si="212"/>
        <v>0.3</v>
      </c>
      <c r="DB39" s="75">
        <f>'MASTER_ ALL areas - No.seedling'!DA44</f>
        <v>40</v>
      </c>
      <c r="DC39" s="76">
        <f>'MASTER_ ALL areas - No.seedling'!DB44</f>
        <v>1</v>
      </c>
      <c r="DD39" s="80">
        <f t="shared" si="213"/>
        <v>0.5</v>
      </c>
      <c r="DE39" s="76">
        <f>'MASTER_ ALL areas - No.seedling'!DD44</f>
        <v>2</v>
      </c>
      <c r="DF39" s="81">
        <f t="shared" si="214"/>
        <v>1</v>
      </c>
      <c r="DG39" s="113">
        <f>'MASTER_ ALL areas - No.seedling'!DF44</f>
        <v>0</v>
      </c>
      <c r="DH39" s="76">
        <f>'MASTER_ ALL areas - No.seedling'!DG44</f>
        <v>0</v>
      </c>
      <c r="DI39" s="80">
        <f t="shared" si="215"/>
        <v>0</v>
      </c>
      <c r="DJ39" s="76">
        <f>'MASTER_ ALL areas - No.seedling'!DI44</f>
        <v>0</v>
      </c>
      <c r="DK39" s="81">
        <f t="shared" si="216"/>
        <v>0</v>
      </c>
      <c r="DL39" s="113">
        <f>'MASTER_ ALL areas - No.seedling'!DK44</f>
        <v>0</v>
      </c>
      <c r="DM39" s="76">
        <f>'MASTER_ ALL areas - No.seedling'!DL44</f>
        <v>0</v>
      </c>
      <c r="DN39" s="80">
        <f t="shared" si="217"/>
        <v>0</v>
      </c>
      <c r="DO39" s="76">
        <f>'MASTER_ ALL areas - No.seedling'!DN44</f>
        <v>0</v>
      </c>
      <c r="DP39" s="81">
        <f t="shared" si="218"/>
        <v>0</v>
      </c>
      <c r="DQ39" s="113">
        <f>'MASTER_ ALL areas - No.seedling'!DP44</f>
        <v>0</v>
      </c>
      <c r="DR39" s="76">
        <f>'MASTER_ ALL areas - No.seedling'!DQ44</f>
        <v>0</v>
      </c>
      <c r="DS39" s="80">
        <f t="shared" si="219"/>
        <v>0</v>
      </c>
      <c r="DT39" s="76">
        <f>'MASTER_ ALL areas - No.seedling'!DS44</f>
        <v>0</v>
      </c>
      <c r="DU39" s="81">
        <f t="shared" si="220"/>
        <v>0</v>
      </c>
      <c r="DV39" s="113">
        <f>'MASTER_ ALL areas - No.seedling'!DU44</f>
        <v>0</v>
      </c>
      <c r="DW39" s="76">
        <f>'MASTER_ ALL areas - No.seedling'!DV44</f>
        <v>0</v>
      </c>
      <c r="DX39" s="80">
        <f t="shared" si="221"/>
        <v>0</v>
      </c>
      <c r="DY39" s="76">
        <f>'MASTER_ ALL areas - No.seedling'!DX44</f>
        <v>0</v>
      </c>
      <c r="DZ39" s="81">
        <f t="shared" si="222"/>
        <v>0</v>
      </c>
      <c r="EA39" s="113">
        <f>'MASTER_ ALL areas - No.seedling'!DZ44</f>
        <v>0</v>
      </c>
      <c r="EB39" s="76">
        <f>'MASTER_ ALL areas - No.seedling'!EA44</f>
        <v>0</v>
      </c>
      <c r="EC39" s="80">
        <f t="shared" si="223"/>
        <v>0</v>
      </c>
      <c r="ED39" s="76">
        <f>'MASTER_ ALL areas - No.seedling'!EC44</f>
        <v>0</v>
      </c>
      <c r="EE39" s="81">
        <f t="shared" si="224"/>
        <v>0</v>
      </c>
      <c r="EF39" s="113">
        <f>'MASTER_ ALL areas - No.seedling'!EE44</f>
        <v>0</v>
      </c>
      <c r="EG39" s="76">
        <f>'MASTER_ ALL areas - No.seedling'!EF44</f>
        <v>0</v>
      </c>
      <c r="EH39" s="80">
        <f t="shared" si="225"/>
        <v>0</v>
      </c>
      <c r="EI39" s="76">
        <f>'MASTER_ ALL areas - No.seedling'!EH44</f>
        <v>0</v>
      </c>
      <c r="EJ39" s="81">
        <f t="shared" si="226"/>
        <v>0</v>
      </c>
      <c r="EK39" s="113">
        <f>'MASTER_ ALL areas - No.seedling'!EJ44</f>
        <v>0</v>
      </c>
      <c r="EL39" s="76">
        <f>'MASTER_ ALL areas - No.seedling'!EK44</f>
        <v>0</v>
      </c>
      <c r="EM39" s="80">
        <f t="shared" si="227"/>
        <v>0</v>
      </c>
      <c r="EN39" s="76">
        <f>'MASTER_ ALL areas - No.seedling'!EM44</f>
        <v>0</v>
      </c>
      <c r="EO39" s="81">
        <f t="shared" si="228"/>
        <v>0</v>
      </c>
      <c r="EP39" s="113">
        <f>'MASTER_ ALL areas - No.seedling'!EO44</f>
        <v>0</v>
      </c>
      <c r="EQ39" s="76">
        <f>'MASTER_ ALL areas - No.seedling'!EP44</f>
        <v>0</v>
      </c>
      <c r="ER39" s="80">
        <f t="shared" si="229"/>
        <v>0</v>
      </c>
      <c r="ES39" s="76">
        <f>'MASTER_ ALL areas - No.seedling'!ER44</f>
        <v>0</v>
      </c>
      <c r="ET39" s="81">
        <f t="shared" si="230"/>
        <v>0</v>
      </c>
      <c r="EU39" s="113">
        <f>'MASTER_ ALL areas - No.seedling'!ET44</f>
        <v>0</v>
      </c>
      <c r="EV39" s="76">
        <f>'MASTER_ ALL areas - No.seedling'!EU44</f>
        <v>0</v>
      </c>
      <c r="EW39" s="80">
        <f t="shared" si="231"/>
        <v>0</v>
      </c>
      <c r="EX39" s="76">
        <f>'MASTER_ ALL areas - No.seedling'!EW44</f>
        <v>0</v>
      </c>
      <c r="EY39" s="81">
        <f t="shared" si="232"/>
        <v>0</v>
      </c>
      <c r="EZ39" s="113">
        <f>'MASTER_ ALL areas - No.seedling'!EY44</f>
        <v>0</v>
      </c>
      <c r="FA39" s="76">
        <f>'MASTER_ ALL areas - No.seedling'!EZ44</f>
        <v>0</v>
      </c>
      <c r="FB39" s="80">
        <f t="shared" si="233"/>
        <v>0</v>
      </c>
      <c r="FC39" s="76">
        <f>'MASTER_ ALL areas - No.seedling'!FB44</f>
        <v>0</v>
      </c>
      <c r="FD39" s="81">
        <f t="shared" si="234"/>
        <v>0</v>
      </c>
      <c r="FE39" s="113">
        <f>'MASTER_ ALL areas - No.seedling'!FD44</f>
        <v>0</v>
      </c>
      <c r="FF39" s="76">
        <f>'MASTER_ ALL areas - No.seedling'!FE44</f>
        <v>0</v>
      </c>
      <c r="FG39" s="80">
        <f t="shared" si="235"/>
        <v>0</v>
      </c>
      <c r="FH39" s="76">
        <f>'MASTER_ ALL areas - No.seedling'!FG44</f>
        <v>0</v>
      </c>
      <c r="FI39" s="81">
        <f t="shared" si="236"/>
        <v>0</v>
      </c>
      <c r="FJ39" s="113">
        <f>'MASTER_ ALL areas - No.seedling'!FI44</f>
        <v>0</v>
      </c>
      <c r="FK39" s="76">
        <f>'MASTER_ ALL areas - No.seedling'!FJ44</f>
        <v>0</v>
      </c>
      <c r="FL39" s="80">
        <f t="shared" si="237"/>
        <v>0</v>
      </c>
      <c r="FM39" s="76">
        <f>'MASTER_ ALL areas - No.seedling'!FL44</f>
        <v>0</v>
      </c>
      <c r="FN39" s="81">
        <f t="shared" si="238"/>
        <v>0</v>
      </c>
      <c r="FO39" s="113">
        <f>'MASTER_ ALL areas - No.seedling'!FN44</f>
        <v>0</v>
      </c>
      <c r="FP39" s="76">
        <f>'MASTER_ ALL areas - No.seedling'!FO44</f>
        <v>0</v>
      </c>
      <c r="FQ39" s="80">
        <f t="shared" si="239"/>
        <v>0</v>
      </c>
      <c r="FR39" s="76">
        <f>'MASTER_ ALL areas - No.seedling'!FQ44</f>
        <v>0</v>
      </c>
      <c r="FS39" s="81">
        <f t="shared" si="240"/>
        <v>0</v>
      </c>
      <c r="FT39" s="113">
        <f>'MASTER_ ALL areas - No.seedling'!FS44</f>
        <v>0</v>
      </c>
      <c r="FU39" s="76">
        <f>'MASTER_ ALL areas - No.seedling'!FT44</f>
        <v>0</v>
      </c>
      <c r="FV39" s="80">
        <f t="shared" si="241"/>
        <v>0</v>
      </c>
      <c r="FW39" s="76">
        <f>'MASTER_ ALL areas - No.seedling'!FV44</f>
        <v>0</v>
      </c>
      <c r="FX39" s="81">
        <f t="shared" si="242"/>
        <v>0</v>
      </c>
      <c r="FY39" s="113">
        <f>'MASTER_ ALL areas - No.seedling'!FX44</f>
        <v>0</v>
      </c>
      <c r="FZ39" s="76">
        <f>'MASTER_ ALL areas - No.seedling'!FY44</f>
        <v>0</v>
      </c>
      <c r="GA39" s="80">
        <f t="shared" si="243"/>
        <v>0</v>
      </c>
      <c r="GB39" s="76">
        <f>'MASTER_ ALL areas - No.seedling'!GA44</f>
        <v>0</v>
      </c>
      <c r="GC39" s="81">
        <f t="shared" si="244"/>
        <v>0</v>
      </c>
      <c r="GD39" s="113">
        <f>'MASTER_ ALL areas - No.seedling'!GC44</f>
        <v>0</v>
      </c>
      <c r="GE39" s="76">
        <f>'MASTER_ ALL areas - No.seedling'!GD44</f>
        <v>0</v>
      </c>
      <c r="GF39" s="80">
        <f t="shared" si="245"/>
        <v>0</v>
      </c>
      <c r="GG39" s="76">
        <f>'MASTER_ ALL areas - No.seedling'!GF44</f>
        <v>0</v>
      </c>
      <c r="GH39" s="81">
        <f t="shared" si="246"/>
        <v>0</v>
      </c>
      <c r="GI39" s="113">
        <f>'MASTER_ ALL areas - No.seedling'!GH44</f>
        <v>0</v>
      </c>
      <c r="GJ39" s="76">
        <f>'MASTER_ ALL areas - No.seedling'!GI44</f>
        <v>0</v>
      </c>
      <c r="GK39" s="80">
        <f t="shared" si="247"/>
        <v>0</v>
      </c>
      <c r="GL39" s="76">
        <f>'MASTER_ ALL areas - No.seedling'!GK44</f>
        <v>0</v>
      </c>
      <c r="GM39" s="81">
        <f t="shared" si="248"/>
        <v>0</v>
      </c>
      <c r="GN39" s="113">
        <f>'MASTER_ ALL areas - No.seedling'!GM44</f>
        <v>0</v>
      </c>
      <c r="GO39" s="76">
        <f>'MASTER_ ALL areas - No.seedling'!GN44</f>
        <v>0</v>
      </c>
      <c r="GP39" s="80">
        <f t="shared" si="249"/>
        <v>0</v>
      </c>
      <c r="GQ39" s="76">
        <f>'MASTER_ ALL areas - No.seedling'!GP44</f>
        <v>0</v>
      </c>
      <c r="GR39" s="81">
        <f t="shared" si="250"/>
        <v>0</v>
      </c>
      <c r="GS39" s="113">
        <f>'MASTER_ ALL areas - No.seedling'!GR44</f>
        <v>0</v>
      </c>
      <c r="GT39" s="76">
        <f>'MASTER_ ALL areas - No.seedling'!GS44</f>
        <v>0</v>
      </c>
      <c r="GU39" s="80">
        <f t="shared" si="251"/>
        <v>0</v>
      </c>
      <c r="GV39" s="76">
        <f>'MASTER_ ALL areas - No.seedling'!GU44</f>
        <v>0</v>
      </c>
      <c r="GW39" s="81">
        <f t="shared" si="252"/>
        <v>0</v>
      </c>
      <c r="GX39" s="113">
        <f>'MASTER_ ALL areas - No.seedling'!GW44</f>
        <v>0</v>
      </c>
      <c r="GY39" s="76">
        <f>'MASTER_ ALL areas - No.seedling'!GX44</f>
        <v>0</v>
      </c>
      <c r="GZ39" s="80">
        <f t="shared" si="253"/>
        <v>0</v>
      </c>
      <c r="HA39" s="76">
        <f>'MASTER_ ALL areas - No.seedling'!GZ44</f>
        <v>0</v>
      </c>
      <c r="HB39" s="81">
        <f t="shared" si="254"/>
        <v>0</v>
      </c>
      <c r="HC39" s="113">
        <f>'MASTER_ ALL areas - No.seedling'!HB44</f>
        <v>0</v>
      </c>
      <c r="HD39" s="76">
        <f>'MASTER_ ALL areas - No.seedling'!HC44</f>
        <v>0</v>
      </c>
      <c r="HE39" s="80">
        <f t="shared" si="255"/>
        <v>0</v>
      </c>
      <c r="HF39" s="76">
        <f>'MASTER_ ALL areas - No.seedling'!HE44</f>
        <v>0</v>
      </c>
      <c r="HG39" s="81">
        <f t="shared" si="256"/>
        <v>0</v>
      </c>
      <c r="HH39" s="113">
        <f>'MASTER_ ALL areas - No.seedling'!HG44</f>
        <v>0</v>
      </c>
      <c r="HI39" s="76">
        <f>'MASTER_ ALL areas - No.seedling'!HH44</f>
        <v>0</v>
      </c>
      <c r="HJ39" s="80">
        <f t="shared" si="257"/>
        <v>0</v>
      </c>
      <c r="HK39" s="76">
        <f>'MASTER_ ALL areas - No.seedling'!HJ44</f>
        <v>0</v>
      </c>
      <c r="HL39" s="81">
        <f t="shared" si="258"/>
        <v>0</v>
      </c>
      <c r="HM39" s="113">
        <f>'MASTER_ ALL areas - No.seedling'!HL44</f>
        <v>0</v>
      </c>
      <c r="HN39" s="76">
        <f>'MASTER_ ALL areas - No.seedling'!HM44</f>
        <v>0</v>
      </c>
      <c r="HO39" s="80">
        <f t="shared" si="259"/>
        <v>0</v>
      </c>
      <c r="HP39" s="76">
        <f>'MASTER_ ALL areas - No.seedling'!HO44</f>
        <v>0</v>
      </c>
      <c r="HQ39" s="81">
        <f t="shared" si="260"/>
        <v>0</v>
      </c>
      <c r="HR39" s="113">
        <f>'MASTER_ ALL areas - No.seedling'!HQ44</f>
        <v>0</v>
      </c>
      <c r="HS39" s="76">
        <f>'MASTER_ ALL areas - No.seedling'!HR44</f>
        <v>0</v>
      </c>
      <c r="HT39" s="80">
        <f t="shared" si="261"/>
        <v>0</v>
      </c>
      <c r="HU39" s="76">
        <f>'MASTER_ ALL areas - No.seedling'!HT44</f>
        <v>0</v>
      </c>
      <c r="HV39" s="81">
        <f t="shared" si="262"/>
        <v>0</v>
      </c>
      <c r="HW39" s="113">
        <f>'MASTER_ ALL areas - No.seedling'!HV44</f>
        <v>0</v>
      </c>
      <c r="HX39" s="76">
        <f>'MASTER_ ALL areas - No.seedling'!HW44</f>
        <v>0</v>
      </c>
      <c r="HY39" s="80">
        <f t="shared" si="263"/>
        <v>0</v>
      </c>
      <c r="HZ39" s="76">
        <f>'MASTER_ ALL areas - No.seedling'!HY44</f>
        <v>0</v>
      </c>
      <c r="IA39" s="81">
        <f t="shared" si="264"/>
        <v>0</v>
      </c>
      <c r="IB39" s="113">
        <f>'MASTER_ ALL areas - No.seedling'!IA44</f>
        <v>0</v>
      </c>
      <c r="IC39" s="76">
        <f>'MASTER_ ALL areas - No.seedling'!IB44</f>
        <v>0</v>
      </c>
      <c r="ID39" s="80">
        <f t="shared" si="265"/>
        <v>0</v>
      </c>
      <c r="IE39" s="76">
        <f>'MASTER_ ALL areas - No.seedling'!ID44</f>
        <v>0</v>
      </c>
      <c r="IF39" s="85">
        <f t="shared" si="266"/>
        <v>0</v>
      </c>
      <c r="IG39" s="86" t="s">
        <v>199</v>
      </c>
      <c r="IH39" s="87"/>
    </row>
    <row r="40" spans="2:242" ht="33" customHeight="1" x14ac:dyDescent="0.25">
      <c r="B40" s="420">
        <v>41</v>
      </c>
      <c r="C40" s="421" t="s">
        <v>200</v>
      </c>
      <c r="D40" s="422">
        <v>214454</v>
      </c>
      <c r="E40" s="423">
        <v>932261</v>
      </c>
      <c r="F40" s="424" t="s">
        <v>89</v>
      </c>
      <c r="G40" s="214" t="s">
        <v>185</v>
      </c>
      <c r="H40" s="459">
        <f>'MASTER_ ALL areas - No.seedling'!G45</f>
        <v>2</v>
      </c>
      <c r="I40" s="70">
        <f>'MASTER_ ALL areas - No.seedling'!H45</f>
        <v>0.01</v>
      </c>
      <c r="J40" s="71">
        <f>'MASTER_ ALL areas - No.seedling'!I45</f>
        <v>33.75</v>
      </c>
      <c r="K40" s="72">
        <f>'MASTER_ ALL areas - No.seedling'!J45</f>
        <v>125</v>
      </c>
      <c r="L40" s="73">
        <f t="shared" si="178"/>
        <v>2500</v>
      </c>
      <c r="M40" s="74">
        <f>'MASTER_ ALL areas - No.seedling'!L45</f>
        <v>2500</v>
      </c>
      <c r="N40" s="113">
        <f>'MASTER_ ALL areas - No.seedling'!M45</f>
        <v>5</v>
      </c>
      <c r="O40" s="114">
        <f>'MASTER_ ALL areas - No.seedling'!N45</f>
        <v>80</v>
      </c>
      <c r="P40" s="80">
        <f>'MASTER_ ALL areas - No.seedling'!O45</f>
        <v>0.04</v>
      </c>
      <c r="Q40" s="81">
        <f>'MASTER_ ALL areas - No.seedling'!P45</f>
        <v>0.64</v>
      </c>
      <c r="R40" s="462"/>
      <c r="S40" s="617">
        <f>'MASTER_ ALL areas - No.seedling'!R45</f>
        <v>1840</v>
      </c>
      <c r="T40" s="76">
        <f>'MASTER_ ALL areas - No.seedling'!S45</f>
        <v>3</v>
      </c>
      <c r="U40" s="77">
        <f t="shared" si="179"/>
        <v>3.2608695652173912E-2</v>
      </c>
      <c r="V40" s="82">
        <f>'MASTER_ ALL areas - No.seedling'!U45</f>
        <v>49</v>
      </c>
      <c r="W40" s="80">
        <f t="shared" si="180"/>
        <v>0.53260869565217395</v>
      </c>
      <c r="X40" s="619">
        <f>'MASTER_ ALL areas - No.seedling'!W45</f>
        <v>500</v>
      </c>
      <c r="Y40" s="82">
        <f>'MASTER_ ALL areas - No.seedling'!X45</f>
        <v>1</v>
      </c>
      <c r="Z40" s="77">
        <f t="shared" si="181"/>
        <v>0.04</v>
      </c>
      <c r="AA40" s="82">
        <f>'MASTER_ ALL areas - No.seedling'!Z45</f>
        <v>23</v>
      </c>
      <c r="AB40" s="80">
        <f t="shared" si="182"/>
        <v>0.92</v>
      </c>
      <c r="AC40" s="76">
        <f>'MASTER_ ALL areas - No.seedling'!AB45</f>
        <v>160</v>
      </c>
      <c r="AD40" s="76">
        <f>'MASTER_ ALL areas - No.seedling'!AC45</f>
        <v>1</v>
      </c>
      <c r="AE40" s="77">
        <f t="shared" si="183"/>
        <v>0.125</v>
      </c>
      <c r="AF40" s="82">
        <f>'MASTER_ ALL areas - No.seedling'!AE45</f>
        <v>8</v>
      </c>
      <c r="AG40" s="80">
        <f t="shared" si="184"/>
        <v>1</v>
      </c>
      <c r="AH40" s="76">
        <f>'MASTER_ ALL areas - No.seedling'!AG45</f>
        <v>0</v>
      </c>
      <c r="AI40" s="76">
        <f>'MASTER_ ALL areas - No.seedling'!AH45</f>
        <v>0</v>
      </c>
      <c r="AJ40" s="77">
        <f t="shared" si="185"/>
        <v>0</v>
      </c>
      <c r="AK40" s="82">
        <f>'MASTER_ ALL areas - No.seedling'!AJ45</f>
        <v>0</v>
      </c>
      <c r="AL40" s="81">
        <f t="shared" si="186"/>
        <v>0</v>
      </c>
      <c r="AM40" s="462"/>
      <c r="AN40" s="617">
        <f>'MASTER_ ALL areas - No.seedling'!AM45</f>
        <v>1920</v>
      </c>
      <c r="AO40" s="76">
        <f>'MASTER_ ALL areas - No.seedling'!AN45</f>
        <v>1</v>
      </c>
      <c r="AP40" s="77">
        <f t="shared" si="187"/>
        <v>1.0416666666666666E-2</v>
      </c>
      <c r="AQ40" s="82">
        <f>'MASTER_ ALL areas - No.seedling'!AP45</f>
        <v>62</v>
      </c>
      <c r="AR40" s="77">
        <f t="shared" si="188"/>
        <v>0.64583333333333337</v>
      </c>
      <c r="AS40" s="82">
        <f>'MASTER_ ALL areas - No.seedling'!AR45</f>
        <v>40</v>
      </c>
      <c r="AT40" s="76">
        <f>'MASTER_ ALL areas - No.seedling'!AS45</f>
        <v>1</v>
      </c>
      <c r="AU40" s="77">
        <f t="shared" si="189"/>
        <v>0.5</v>
      </c>
      <c r="AV40" s="82">
        <f>'MASTER_ ALL areas - No.seedling'!AU45</f>
        <v>2</v>
      </c>
      <c r="AW40" s="77">
        <f t="shared" si="190"/>
        <v>1</v>
      </c>
      <c r="AX40" s="71">
        <f>'MASTER_ ALL areas - No.seedling'!AW45</f>
        <v>0</v>
      </c>
      <c r="AY40" s="82">
        <f>'MASTER_ ALL areas - No.seedling'!AX45</f>
        <v>0</v>
      </c>
      <c r="AZ40" s="77">
        <f t="shared" si="191"/>
        <v>0</v>
      </c>
      <c r="BA40" s="82">
        <f>'MASTER_ ALL areas - No.seedling'!AZ45</f>
        <v>0</v>
      </c>
      <c r="BB40" s="77">
        <f t="shared" si="192"/>
        <v>0</v>
      </c>
      <c r="BC40" s="82">
        <f>'MASTER_ ALL areas - No.seedling'!BB45</f>
        <v>0</v>
      </c>
      <c r="BD40" s="76">
        <f>'MASTER_ ALL areas - No.seedling'!BC45</f>
        <v>0</v>
      </c>
      <c r="BE40" s="77">
        <f t="shared" si="193"/>
        <v>0</v>
      </c>
      <c r="BF40" s="82">
        <f>'MASTER_ ALL areas - No.seedling'!BE45</f>
        <v>0</v>
      </c>
      <c r="BG40" s="77">
        <f t="shared" si="194"/>
        <v>0</v>
      </c>
      <c r="BH40" s="82">
        <f>'MASTER_ ALL areas - No.seedling'!BG45</f>
        <v>540</v>
      </c>
      <c r="BI40" s="76">
        <f>'MASTER_ ALL areas - No.seedling'!BH45</f>
        <v>3</v>
      </c>
      <c r="BJ40" s="77">
        <f t="shared" si="195"/>
        <v>0.1111111111111111</v>
      </c>
      <c r="BK40" s="82">
        <f>'MASTER_ ALL areas - No.seedling'!BJ45</f>
        <v>16</v>
      </c>
      <c r="BL40" s="77">
        <f t="shared" si="196"/>
        <v>0.59259259259259256</v>
      </c>
      <c r="BM40" s="82">
        <f>'MASTER_ ALL areas - No.seedling'!BL45</f>
        <v>0</v>
      </c>
      <c r="BN40" s="76">
        <f>'MASTER_ ALL areas - No.seedling'!BM45</f>
        <v>0</v>
      </c>
      <c r="BO40" s="77">
        <f t="shared" si="197"/>
        <v>0</v>
      </c>
      <c r="BP40" s="82">
        <f>'MASTER_ ALL areas - No.seedling'!BO45</f>
        <v>0</v>
      </c>
      <c r="BQ40" s="77">
        <f t="shared" si="198"/>
        <v>0</v>
      </c>
      <c r="BR40" s="82">
        <f>'MASTER_ ALL areas - No.seedling'!BQ45</f>
        <v>0</v>
      </c>
      <c r="BS40" s="76">
        <f>'MASTER_ ALL areas - No.seedling'!BR45</f>
        <v>0</v>
      </c>
      <c r="BT40" s="77">
        <f t="shared" si="199"/>
        <v>0</v>
      </c>
      <c r="BU40" s="82">
        <f>'MASTER_ ALL areas - No.seedling'!BT45</f>
        <v>0</v>
      </c>
      <c r="BV40" s="77">
        <f t="shared" si="200"/>
        <v>0</v>
      </c>
      <c r="BW40" s="82">
        <f>'MASTER_ ALL areas - No.seedling'!BV45</f>
        <v>0</v>
      </c>
      <c r="BX40" s="76">
        <f>'MASTER_ ALL areas - No.seedling'!BW45</f>
        <v>0</v>
      </c>
      <c r="BY40" s="77">
        <f t="shared" si="201"/>
        <v>0</v>
      </c>
      <c r="BZ40" s="82">
        <f>'MASTER_ ALL areas - No.seedling'!BY45</f>
        <v>0</v>
      </c>
      <c r="CA40" s="81">
        <f t="shared" si="202"/>
        <v>0</v>
      </c>
      <c r="CB40" s="429"/>
      <c r="CC40" s="75">
        <f>'MASTER_ ALL areas - No.seedling'!CB45</f>
        <v>1280</v>
      </c>
      <c r="CD40" s="76">
        <f>'MASTER_ ALL areas - No.seedling'!CC45</f>
        <v>0</v>
      </c>
      <c r="CE40" s="80">
        <f t="shared" si="203"/>
        <v>0</v>
      </c>
      <c r="CF40" s="76">
        <f>'MASTER_ ALL areas - No.seedling'!CE45</f>
        <v>32</v>
      </c>
      <c r="CG40" s="81">
        <f t="shared" si="204"/>
        <v>0.5</v>
      </c>
      <c r="CH40" s="75">
        <f>'MASTER_ ALL areas - No.seedling'!CG45</f>
        <v>480</v>
      </c>
      <c r="CI40" s="76">
        <f>'MASTER_ ALL areas - No.seedling'!CH45</f>
        <v>0</v>
      </c>
      <c r="CJ40" s="80">
        <f t="shared" si="205"/>
        <v>0</v>
      </c>
      <c r="CK40" s="76">
        <f>'MASTER_ ALL areas - No.seedling'!CJ45</f>
        <v>22</v>
      </c>
      <c r="CL40" s="81">
        <f t="shared" si="206"/>
        <v>0.91666666666666663</v>
      </c>
      <c r="CM40" s="75">
        <f>'MASTER_ ALL areas - No.seedling'!CL45</f>
        <v>160</v>
      </c>
      <c r="CN40" s="76">
        <f>'MASTER_ ALL areas - No.seedling'!CM45</f>
        <v>1</v>
      </c>
      <c r="CO40" s="80">
        <f t="shared" si="207"/>
        <v>0.125</v>
      </c>
      <c r="CP40" s="76">
        <f>'MASTER_ ALL areas - No.seedling'!CO45</f>
        <v>8</v>
      </c>
      <c r="CQ40" s="81">
        <f t="shared" si="208"/>
        <v>1</v>
      </c>
      <c r="CR40" s="113">
        <f>'MASTER_ ALL areas - No.seedling'!CQ45</f>
        <v>0</v>
      </c>
      <c r="CS40" s="76">
        <f>'MASTER_ ALL areas - No.seedling'!CR45</f>
        <v>0</v>
      </c>
      <c r="CT40" s="80">
        <f t="shared" si="209"/>
        <v>0</v>
      </c>
      <c r="CU40" s="76">
        <f>'MASTER_ ALL areas - No.seedling'!CT45</f>
        <v>0</v>
      </c>
      <c r="CV40" s="81">
        <f t="shared" si="210"/>
        <v>0</v>
      </c>
      <c r="CW40" s="75">
        <f>'MASTER_ ALL areas - No.seedling'!CV45</f>
        <v>20</v>
      </c>
      <c r="CX40" s="76">
        <f>'MASTER_ ALL areas - No.seedling'!CW45</f>
        <v>0</v>
      </c>
      <c r="CY40" s="80">
        <f t="shared" si="211"/>
        <v>0</v>
      </c>
      <c r="CZ40" s="76">
        <f>'MASTER_ ALL areas - No.seedling'!CY45</f>
        <v>1</v>
      </c>
      <c r="DA40" s="81">
        <f t="shared" si="212"/>
        <v>1</v>
      </c>
      <c r="DB40" s="75">
        <f>'MASTER_ ALL areas - No.seedling'!DA45</f>
        <v>20</v>
      </c>
      <c r="DC40" s="76">
        <f>'MASTER_ ALL areas - No.seedling'!DB45</f>
        <v>1</v>
      </c>
      <c r="DD40" s="80">
        <f t="shared" si="213"/>
        <v>1</v>
      </c>
      <c r="DE40" s="76">
        <f>'MASTER_ ALL areas - No.seedling'!DD45</f>
        <v>1</v>
      </c>
      <c r="DF40" s="81">
        <f t="shared" si="214"/>
        <v>1</v>
      </c>
      <c r="DG40" s="113">
        <f>'MASTER_ ALL areas - No.seedling'!DF45</f>
        <v>0</v>
      </c>
      <c r="DH40" s="76">
        <f>'MASTER_ ALL areas - No.seedling'!DG45</f>
        <v>0</v>
      </c>
      <c r="DI40" s="80">
        <f t="shared" si="215"/>
        <v>0</v>
      </c>
      <c r="DJ40" s="76">
        <f>'MASTER_ ALL areas - No.seedling'!DI45</f>
        <v>0</v>
      </c>
      <c r="DK40" s="81">
        <f t="shared" si="216"/>
        <v>0</v>
      </c>
      <c r="DL40" s="113">
        <f>'MASTER_ ALL areas - No.seedling'!DK45</f>
        <v>0</v>
      </c>
      <c r="DM40" s="76">
        <f>'MASTER_ ALL areas - No.seedling'!DL45</f>
        <v>0</v>
      </c>
      <c r="DN40" s="80">
        <f t="shared" si="217"/>
        <v>0</v>
      </c>
      <c r="DO40" s="76">
        <f>'MASTER_ ALL areas - No.seedling'!DN45</f>
        <v>0</v>
      </c>
      <c r="DP40" s="81">
        <f t="shared" si="218"/>
        <v>0</v>
      </c>
      <c r="DQ40" s="113">
        <f>'MASTER_ ALL areas - No.seedling'!DP45</f>
        <v>0</v>
      </c>
      <c r="DR40" s="76">
        <f>'MASTER_ ALL areas - No.seedling'!DQ45</f>
        <v>0</v>
      </c>
      <c r="DS40" s="80">
        <f t="shared" si="219"/>
        <v>0</v>
      </c>
      <c r="DT40" s="76">
        <f>'MASTER_ ALL areas - No.seedling'!DS45</f>
        <v>0</v>
      </c>
      <c r="DU40" s="81">
        <f t="shared" si="220"/>
        <v>0</v>
      </c>
      <c r="DV40" s="113">
        <f>'MASTER_ ALL areas - No.seedling'!DU45</f>
        <v>0</v>
      </c>
      <c r="DW40" s="76">
        <f>'MASTER_ ALL areas - No.seedling'!DV45</f>
        <v>0</v>
      </c>
      <c r="DX40" s="80">
        <f t="shared" si="221"/>
        <v>0</v>
      </c>
      <c r="DY40" s="76">
        <f>'MASTER_ ALL areas - No.seedling'!DX45</f>
        <v>0</v>
      </c>
      <c r="DZ40" s="81">
        <f t="shared" si="222"/>
        <v>0</v>
      </c>
      <c r="EA40" s="113">
        <f>'MASTER_ ALL areas - No.seedling'!DZ45</f>
        <v>0</v>
      </c>
      <c r="EB40" s="76">
        <f>'MASTER_ ALL areas - No.seedling'!EA45</f>
        <v>0</v>
      </c>
      <c r="EC40" s="80">
        <f t="shared" si="223"/>
        <v>0</v>
      </c>
      <c r="ED40" s="76">
        <f>'MASTER_ ALL areas - No.seedling'!EC45</f>
        <v>0</v>
      </c>
      <c r="EE40" s="81">
        <f t="shared" si="224"/>
        <v>0</v>
      </c>
      <c r="EF40" s="113">
        <f>'MASTER_ ALL areas - No.seedling'!EE45</f>
        <v>0</v>
      </c>
      <c r="EG40" s="76">
        <f>'MASTER_ ALL areas - No.seedling'!EF45</f>
        <v>0</v>
      </c>
      <c r="EH40" s="80">
        <f t="shared" si="225"/>
        <v>0</v>
      </c>
      <c r="EI40" s="76">
        <f>'MASTER_ ALL areas - No.seedling'!EH45</f>
        <v>0</v>
      </c>
      <c r="EJ40" s="81">
        <f t="shared" si="226"/>
        <v>0</v>
      </c>
      <c r="EK40" s="113">
        <f>'MASTER_ ALL areas - No.seedling'!EJ45</f>
        <v>0</v>
      </c>
      <c r="EL40" s="76">
        <f>'MASTER_ ALL areas - No.seedling'!EK45</f>
        <v>0</v>
      </c>
      <c r="EM40" s="80">
        <f t="shared" si="227"/>
        <v>0</v>
      </c>
      <c r="EN40" s="76">
        <f>'MASTER_ ALL areas - No.seedling'!EM45</f>
        <v>0</v>
      </c>
      <c r="EO40" s="81">
        <f t="shared" si="228"/>
        <v>0</v>
      </c>
      <c r="EP40" s="113">
        <f>'MASTER_ ALL areas - No.seedling'!EO45</f>
        <v>0</v>
      </c>
      <c r="EQ40" s="76">
        <f>'MASTER_ ALL areas - No.seedling'!EP45</f>
        <v>0</v>
      </c>
      <c r="ER40" s="80">
        <f t="shared" si="229"/>
        <v>0</v>
      </c>
      <c r="ES40" s="76">
        <f>'MASTER_ ALL areas - No.seedling'!ER45</f>
        <v>0</v>
      </c>
      <c r="ET40" s="81">
        <f t="shared" si="230"/>
        <v>0</v>
      </c>
      <c r="EU40" s="113">
        <f>'MASTER_ ALL areas - No.seedling'!ET45</f>
        <v>0</v>
      </c>
      <c r="EV40" s="76">
        <f>'MASTER_ ALL areas - No.seedling'!EU45</f>
        <v>0</v>
      </c>
      <c r="EW40" s="80">
        <f t="shared" si="231"/>
        <v>0</v>
      </c>
      <c r="EX40" s="76">
        <f>'MASTER_ ALL areas - No.seedling'!EW45</f>
        <v>0</v>
      </c>
      <c r="EY40" s="81">
        <f t="shared" si="232"/>
        <v>0</v>
      </c>
      <c r="EZ40" s="113">
        <f>'MASTER_ ALL areas - No.seedling'!EY45</f>
        <v>0</v>
      </c>
      <c r="FA40" s="76">
        <f>'MASTER_ ALL areas - No.seedling'!EZ45</f>
        <v>0</v>
      </c>
      <c r="FB40" s="80">
        <f t="shared" si="233"/>
        <v>0</v>
      </c>
      <c r="FC40" s="76">
        <f>'MASTER_ ALL areas - No.seedling'!FB45</f>
        <v>0</v>
      </c>
      <c r="FD40" s="81">
        <f t="shared" si="234"/>
        <v>0</v>
      </c>
      <c r="FE40" s="75">
        <f>'MASTER_ ALL areas - No.seedling'!FD45</f>
        <v>540</v>
      </c>
      <c r="FF40" s="76">
        <f>'MASTER_ ALL areas - No.seedling'!FE45</f>
        <v>3</v>
      </c>
      <c r="FG40" s="80">
        <f t="shared" si="235"/>
        <v>0.1111111111111111</v>
      </c>
      <c r="FH40" s="76">
        <f>'MASTER_ ALL areas - No.seedling'!FG45</f>
        <v>16</v>
      </c>
      <c r="FI40" s="81">
        <f t="shared" si="236"/>
        <v>0.59259259259259256</v>
      </c>
      <c r="FJ40" s="113">
        <f>'MASTER_ ALL areas - No.seedling'!FI45</f>
        <v>0</v>
      </c>
      <c r="FK40" s="76">
        <f>'MASTER_ ALL areas - No.seedling'!FJ45</f>
        <v>0</v>
      </c>
      <c r="FL40" s="80">
        <f t="shared" si="237"/>
        <v>0</v>
      </c>
      <c r="FM40" s="76">
        <f>'MASTER_ ALL areas - No.seedling'!FL45</f>
        <v>0</v>
      </c>
      <c r="FN40" s="81">
        <f t="shared" si="238"/>
        <v>0</v>
      </c>
      <c r="FO40" s="113">
        <f>'MASTER_ ALL areas - No.seedling'!FN45</f>
        <v>0</v>
      </c>
      <c r="FP40" s="76">
        <f>'MASTER_ ALL areas - No.seedling'!FO45</f>
        <v>0</v>
      </c>
      <c r="FQ40" s="80">
        <f t="shared" si="239"/>
        <v>0</v>
      </c>
      <c r="FR40" s="76">
        <f>'MASTER_ ALL areas - No.seedling'!FQ45</f>
        <v>0</v>
      </c>
      <c r="FS40" s="81">
        <f t="shared" si="240"/>
        <v>0</v>
      </c>
      <c r="FT40" s="113">
        <f>'MASTER_ ALL areas - No.seedling'!FS45</f>
        <v>0</v>
      </c>
      <c r="FU40" s="76">
        <f>'MASTER_ ALL areas - No.seedling'!FT45</f>
        <v>0</v>
      </c>
      <c r="FV40" s="80">
        <f t="shared" si="241"/>
        <v>0</v>
      </c>
      <c r="FW40" s="76">
        <f>'MASTER_ ALL areas - No.seedling'!FV45</f>
        <v>0</v>
      </c>
      <c r="FX40" s="81">
        <f t="shared" si="242"/>
        <v>0</v>
      </c>
      <c r="FY40" s="113">
        <f>'MASTER_ ALL areas - No.seedling'!FX45</f>
        <v>0</v>
      </c>
      <c r="FZ40" s="76">
        <f>'MASTER_ ALL areas - No.seedling'!FY45</f>
        <v>0</v>
      </c>
      <c r="GA40" s="80">
        <f t="shared" si="243"/>
        <v>0</v>
      </c>
      <c r="GB40" s="76">
        <f>'MASTER_ ALL areas - No.seedling'!GA45</f>
        <v>0</v>
      </c>
      <c r="GC40" s="81">
        <f t="shared" si="244"/>
        <v>0</v>
      </c>
      <c r="GD40" s="113">
        <f>'MASTER_ ALL areas - No.seedling'!GC45</f>
        <v>0</v>
      </c>
      <c r="GE40" s="76">
        <f>'MASTER_ ALL areas - No.seedling'!GD45</f>
        <v>0</v>
      </c>
      <c r="GF40" s="80">
        <f t="shared" si="245"/>
        <v>0</v>
      </c>
      <c r="GG40" s="76">
        <f>'MASTER_ ALL areas - No.seedling'!GF45</f>
        <v>0</v>
      </c>
      <c r="GH40" s="81">
        <f t="shared" si="246"/>
        <v>0</v>
      </c>
      <c r="GI40" s="113">
        <f>'MASTER_ ALL areas - No.seedling'!GH45</f>
        <v>0</v>
      </c>
      <c r="GJ40" s="76">
        <f>'MASTER_ ALL areas - No.seedling'!GI45</f>
        <v>0</v>
      </c>
      <c r="GK40" s="80">
        <f t="shared" si="247"/>
        <v>0</v>
      </c>
      <c r="GL40" s="76">
        <f>'MASTER_ ALL areas - No.seedling'!GK45</f>
        <v>0</v>
      </c>
      <c r="GM40" s="81">
        <f t="shared" si="248"/>
        <v>0</v>
      </c>
      <c r="GN40" s="113">
        <f>'MASTER_ ALL areas - No.seedling'!GM45</f>
        <v>0</v>
      </c>
      <c r="GO40" s="76">
        <f>'MASTER_ ALL areas - No.seedling'!GN45</f>
        <v>0</v>
      </c>
      <c r="GP40" s="80">
        <f t="shared" si="249"/>
        <v>0</v>
      </c>
      <c r="GQ40" s="76">
        <f>'MASTER_ ALL areas - No.seedling'!GP45</f>
        <v>0</v>
      </c>
      <c r="GR40" s="81">
        <f t="shared" si="250"/>
        <v>0</v>
      </c>
      <c r="GS40" s="113">
        <f>'MASTER_ ALL areas - No.seedling'!GR45</f>
        <v>0</v>
      </c>
      <c r="GT40" s="76">
        <f>'MASTER_ ALL areas - No.seedling'!GS45</f>
        <v>0</v>
      </c>
      <c r="GU40" s="80">
        <f t="shared" si="251"/>
        <v>0</v>
      </c>
      <c r="GV40" s="76">
        <f>'MASTER_ ALL areas - No.seedling'!GU45</f>
        <v>0</v>
      </c>
      <c r="GW40" s="81">
        <f t="shared" si="252"/>
        <v>0</v>
      </c>
      <c r="GX40" s="113">
        <f>'MASTER_ ALL areas - No.seedling'!GW45</f>
        <v>0</v>
      </c>
      <c r="GY40" s="76">
        <f>'MASTER_ ALL areas - No.seedling'!GX45</f>
        <v>0</v>
      </c>
      <c r="GZ40" s="80">
        <f t="shared" si="253"/>
        <v>0</v>
      </c>
      <c r="HA40" s="76">
        <f>'MASTER_ ALL areas - No.seedling'!GZ45</f>
        <v>0</v>
      </c>
      <c r="HB40" s="81">
        <f t="shared" si="254"/>
        <v>0</v>
      </c>
      <c r="HC40" s="113">
        <f>'MASTER_ ALL areas - No.seedling'!HB45</f>
        <v>0</v>
      </c>
      <c r="HD40" s="76">
        <f>'MASTER_ ALL areas - No.seedling'!HC45</f>
        <v>0</v>
      </c>
      <c r="HE40" s="80">
        <f t="shared" si="255"/>
        <v>0</v>
      </c>
      <c r="HF40" s="76">
        <f>'MASTER_ ALL areas - No.seedling'!HE45</f>
        <v>0</v>
      </c>
      <c r="HG40" s="81">
        <f t="shared" si="256"/>
        <v>0</v>
      </c>
      <c r="HH40" s="113">
        <f>'MASTER_ ALL areas - No.seedling'!HG45</f>
        <v>0</v>
      </c>
      <c r="HI40" s="76">
        <f>'MASTER_ ALL areas - No.seedling'!HH45</f>
        <v>0</v>
      </c>
      <c r="HJ40" s="80">
        <f t="shared" si="257"/>
        <v>0</v>
      </c>
      <c r="HK40" s="76">
        <f>'MASTER_ ALL areas - No.seedling'!HJ45</f>
        <v>0</v>
      </c>
      <c r="HL40" s="81">
        <f t="shared" si="258"/>
        <v>0</v>
      </c>
      <c r="HM40" s="113">
        <f>'MASTER_ ALL areas - No.seedling'!HL45</f>
        <v>0</v>
      </c>
      <c r="HN40" s="76">
        <f>'MASTER_ ALL areas - No.seedling'!HM45</f>
        <v>0</v>
      </c>
      <c r="HO40" s="80">
        <f t="shared" si="259"/>
        <v>0</v>
      </c>
      <c r="HP40" s="76">
        <f>'MASTER_ ALL areas - No.seedling'!HO45</f>
        <v>0</v>
      </c>
      <c r="HQ40" s="81">
        <f t="shared" si="260"/>
        <v>0</v>
      </c>
      <c r="HR40" s="113">
        <f>'MASTER_ ALL areas - No.seedling'!HQ45</f>
        <v>0</v>
      </c>
      <c r="HS40" s="76">
        <f>'MASTER_ ALL areas - No.seedling'!HR45</f>
        <v>0</v>
      </c>
      <c r="HT40" s="80">
        <f t="shared" si="261"/>
        <v>0</v>
      </c>
      <c r="HU40" s="76">
        <f>'MASTER_ ALL areas - No.seedling'!HT45</f>
        <v>0</v>
      </c>
      <c r="HV40" s="81">
        <f t="shared" si="262"/>
        <v>0</v>
      </c>
      <c r="HW40" s="113">
        <f>'MASTER_ ALL areas - No.seedling'!HV45</f>
        <v>0</v>
      </c>
      <c r="HX40" s="76">
        <f>'MASTER_ ALL areas - No.seedling'!HW45</f>
        <v>0</v>
      </c>
      <c r="HY40" s="80">
        <f t="shared" si="263"/>
        <v>0</v>
      </c>
      <c r="HZ40" s="76">
        <f>'MASTER_ ALL areas - No.seedling'!HY45</f>
        <v>0</v>
      </c>
      <c r="IA40" s="81">
        <f t="shared" si="264"/>
        <v>0</v>
      </c>
      <c r="IB40" s="113">
        <f>'MASTER_ ALL areas - No.seedling'!IA45</f>
        <v>0</v>
      </c>
      <c r="IC40" s="76">
        <f>'MASTER_ ALL areas - No.seedling'!IB45</f>
        <v>0</v>
      </c>
      <c r="ID40" s="80">
        <f t="shared" si="265"/>
        <v>0</v>
      </c>
      <c r="IE40" s="76">
        <f>'MASTER_ ALL areas - No.seedling'!ID45</f>
        <v>0</v>
      </c>
      <c r="IF40" s="85">
        <f t="shared" si="266"/>
        <v>0</v>
      </c>
      <c r="IG40" s="86" t="s">
        <v>201</v>
      </c>
      <c r="IH40" s="87"/>
    </row>
    <row r="41" spans="2:242" ht="33" customHeight="1" x14ac:dyDescent="0.25">
      <c r="B41" s="420">
        <v>42</v>
      </c>
      <c r="C41" s="421" t="s">
        <v>202</v>
      </c>
      <c r="D41" s="422">
        <v>214871</v>
      </c>
      <c r="E41" s="423">
        <v>932263</v>
      </c>
      <c r="F41" s="424" t="s">
        <v>89</v>
      </c>
      <c r="G41" s="88" t="s">
        <v>96</v>
      </c>
      <c r="H41" s="459">
        <f>'MASTER_ ALL areas - No.seedling'!G46</f>
        <v>8</v>
      </c>
      <c r="I41" s="70">
        <f>'MASTER_ ALL areas - No.seedling'!H46</f>
        <v>0.65</v>
      </c>
      <c r="J41" s="71">
        <f>'MASTER_ ALL areas - No.seedling'!I46</f>
        <v>19.2</v>
      </c>
      <c r="K41" s="72">
        <f>'MASTER_ ALL areas - No.seedling'!J46</f>
        <v>14</v>
      </c>
      <c r="L41" s="73">
        <f t="shared" si="178"/>
        <v>280</v>
      </c>
      <c r="M41" s="74">
        <f>'MASTER_ ALL areas - No.seedling'!L46</f>
        <v>280</v>
      </c>
      <c r="N41" s="113">
        <f>'MASTER_ ALL areas - No.seedling'!M46</f>
        <v>2</v>
      </c>
      <c r="O41" s="114">
        <f>'MASTER_ ALL areas - No.seedling'!N46</f>
        <v>4</v>
      </c>
      <c r="P41" s="80">
        <f>'MASTER_ ALL areas - No.seedling'!O46</f>
        <v>0.14285714285714285</v>
      </c>
      <c r="Q41" s="81">
        <f>'MASTER_ ALL areas - No.seedling'!P46</f>
        <v>0.2857142857142857</v>
      </c>
      <c r="R41" s="462"/>
      <c r="S41" s="617">
        <f>'MASTER_ ALL areas - No.seedling'!R46</f>
        <v>280</v>
      </c>
      <c r="T41" s="76">
        <f>'MASTER_ ALL areas - No.seedling'!S46</f>
        <v>2</v>
      </c>
      <c r="U41" s="77">
        <f t="shared" si="179"/>
        <v>0.14285714285714285</v>
      </c>
      <c r="V41" s="82">
        <f>'MASTER_ ALL areas - No.seedling'!U46</f>
        <v>4</v>
      </c>
      <c r="W41" s="80">
        <f t="shared" si="180"/>
        <v>0.2857142857142857</v>
      </c>
      <c r="X41" s="619">
        <f>'MASTER_ ALL areas - No.seedling'!W46</f>
        <v>0</v>
      </c>
      <c r="Y41" s="82">
        <f>'MASTER_ ALL areas - No.seedling'!X46</f>
        <v>0</v>
      </c>
      <c r="Z41" s="77">
        <f t="shared" si="181"/>
        <v>0</v>
      </c>
      <c r="AA41" s="82">
        <f>'MASTER_ ALL areas - No.seedling'!Z46</f>
        <v>0</v>
      </c>
      <c r="AB41" s="80">
        <f t="shared" si="182"/>
        <v>0</v>
      </c>
      <c r="AC41" s="76">
        <f>'MASTER_ ALL areas - No.seedling'!AB46</f>
        <v>0</v>
      </c>
      <c r="AD41" s="76">
        <f>'MASTER_ ALL areas - No.seedling'!AC46</f>
        <v>0</v>
      </c>
      <c r="AE41" s="77">
        <f t="shared" si="183"/>
        <v>0</v>
      </c>
      <c r="AF41" s="82">
        <f>'MASTER_ ALL areas - No.seedling'!AE46</f>
        <v>0</v>
      </c>
      <c r="AG41" s="80">
        <f t="shared" si="184"/>
        <v>0</v>
      </c>
      <c r="AH41" s="76">
        <f>'MASTER_ ALL areas - No.seedling'!AG46</f>
        <v>0</v>
      </c>
      <c r="AI41" s="76">
        <f>'MASTER_ ALL areas - No.seedling'!AH46</f>
        <v>0</v>
      </c>
      <c r="AJ41" s="77">
        <f t="shared" si="185"/>
        <v>0</v>
      </c>
      <c r="AK41" s="82">
        <f>'MASTER_ ALL areas - No.seedling'!AJ46</f>
        <v>0</v>
      </c>
      <c r="AL41" s="81">
        <f t="shared" si="186"/>
        <v>0</v>
      </c>
      <c r="AM41" s="462"/>
      <c r="AN41" s="617">
        <f>'MASTER_ ALL areas - No.seedling'!AM46</f>
        <v>0</v>
      </c>
      <c r="AO41" s="76">
        <f>'MASTER_ ALL areas - No.seedling'!AN46</f>
        <v>0</v>
      </c>
      <c r="AP41" s="77">
        <f t="shared" si="187"/>
        <v>0</v>
      </c>
      <c r="AQ41" s="82">
        <f>'MASTER_ ALL areas - No.seedling'!AP46</f>
        <v>0</v>
      </c>
      <c r="AR41" s="77">
        <f t="shared" si="188"/>
        <v>0</v>
      </c>
      <c r="AS41" s="82">
        <f>'MASTER_ ALL areas - No.seedling'!AR46</f>
        <v>280</v>
      </c>
      <c r="AT41" s="76">
        <f>'MASTER_ ALL areas - No.seedling'!AS46</f>
        <v>2</v>
      </c>
      <c r="AU41" s="77">
        <f t="shared" si="189"/>
        <v>0.14285714285714285</v>
      </c>
      <c r="AV41" s="82">
        <f>'MASTER_ ALL areas - No.seedling'!AU46</f>
        <v>4</v>
      </c>
      <c r="AW41" s="77">
        <f t="shared" si="190"/>
        <v>0.2857142857142857</v>
      </c>
      <c r="AX41" s="71">
        <f>'MASTER_ ALL areas - No.seedling'!AW46</f>
        <v>0</v>
      </c>
      <c r="AY41" s="82">
        <f>'MASTER_ ALL areas - No.seedling'!AX46</f>
        <v>0</v>
      </c>
      <c r="AZ41" s="77">
        <f t="shared" si="191"/>
        <v>0</v>
      </c>
      <c r="BA41" s="82">
        <f>'MASTER_ ALL areas - No.seedling'!AZ46</f>
        <v>0</v>
      </c>
      <c r="BB41" s="77">
        <f t="shared" si="192"/>
        <v>0</v>
      </c>
      <c r="BC41" s="82">
        <f>'MASTER_ ALL areas - No.seedling'!BB46</f>
        <v>0</v>
      </c>
      <c r="BD41" s="76">
        <f>'MASTER_ ALL areas - No.seedling'!BC46</f>
        <v>0</v>
      </c>
      <c r="BE41" s="77">
        <f t="shared" si="193"/>
        <v>0</v>
      </c>
      <c r="BF41" s="82">
        <f>'MASTER_ ALL areas - No.seedling'!BE46</f>
        <v>0</v>
      </c>
      <c r="BG41" s="77">
        <f t="shared" si="194"/>
        <v>0</v>
      </c>
      <c r="BH41" s="82">
        <f>'MASTER_ ALL areas - No.seedling'!BG46</f>
        <v>0</v>
      </c>
      <c r="BI41" s="76">
        <f>'MASTER_ ALL areas - No.seedling'!BH46</f>
        <v>0</v>
      </c>
      <c r="BJ41" s="77">
        <f t="shared" si="195"/>
        <v>0</v>
      </c>
      <c r="BK41" s="82">
        <f>'MASTER_ ALL areas - No.seedling'!BJ46</f>
        <v>0</v>
      </c>
      <c r="BL41" s="77">
        <f t="shared" si="196"/>
        <v>0</v>
      </c>
      <c r="BM41" s="82">
        <f>'MASTER_ ALL areas - No.seedling'!BL46</f>
        <v>0</v>
      </c>
      <c r="BN41" s="76">
        <f>'MASTER_ ALL areas - No.seedling'!BM46</f>
        <v>0</v>
      </c>
      <c r="BO41" s="77">
        <f t="shared" si="197"/>
        <v>0</v>
      </c>
      <c r="BP41" s="82">
        <f>'MASTER_ ALL areas - No.seedling'!BO46</f>
        <v>0</v>
      </c>
      <c r="BQ41" s="77">
        <f t="shared" si="198"/>
        <v>0</v>
      </c>
      <c r="BR41" s="82">
        <f>'MASTER_ ALL areas - No.seedling'!BQ46</f>
        <v>0</v>
      </c>
      <c r="BS41" s="76">
        <f>'MASTER_ ALL areas - No.seedling'!BR46</f>
        <v>0</v>
      </c>
      <c r="BT41" s="77">
        <f t="shared" si="199"/>
        <v>0</v>
      </c>
      <c r="BU41" s="82">
        <f>'MASTER_ ALL areas - No.seedling'!BT46</f>
        <v>0</v>
      </c>
      <c r="BV41" s="77">
        <f t="shared" si="200"/>
        <v>0</v>
      </c>
      <c r="BW41" s="82">
        <f>'MASTER_ ALL areas - No.seedling'!BV46</f>
        <v>0</v>
      </c>
      <c r="BX41" s="76">
        <f>'MASTER_ ALL areas - No.seedling'!BW46</f>
        <v>0</v>
      </c>
      <c r="BY41" s="77">
        <f t="shared" si="201"/>
        <v>0</v>
      </c>
      <c r="BZ41" s="82">
        <f>'MASTER_ ALL areas - No.seedling'!BY46</f>
        <v>0</v>
      </c>
      <c r="CA41" s="81">
        <f t="shared" si="202"/>
        <v>0</v>
      </c>
      <c r="CB41" s="429"/>
      <c r="CC41" s="113">
        <f>'MASTER_ ALL areas - No.seedling'!CB46</f>
        <v>0</v>
      </c>
      <c r="CD41" s="76">
        <f>'MASTER_ ALL areas - No.seedling'!CC46</f>
        <v>0</v>
      </c>
      <c r="CE41" s="80">
        <f t="shared" si="203"/>
        <v>0</v>
      </c>
      <c r="CF41" s="76">
        <f>'MASTER_ ALL areas - No.seedling'!CE46</f>
        <v>0</v>
      </c>
      <c r="CG41" s="81">
        <f t="shared" si="204"/>
        <v>0</v>
      </c>
      <c r="CH41" s="113">
        <f>'MASTER_ ALL areas - No.seedling'!CG46</f>
        <v>0</v>
      </c>
      <c r="CI41" s="76">
        <f>'MASTER_ ALL areas - No.seedling'!CH46</f>
        <v>0</v>
      </c>
      <c r="CJ41" s="80">
        <f t="shared" si="205"/>
        <v>0</v>
      </c>
      <c r="CK41" s="76">
        <f>'MASTER_ ALL areas - No.seedling'!CJ46</f>
        <v>0</v>
      </c>
      <c r="CL41" s="81">
        <f t="shared" si="206"/>
        <v>0</v>
      </c>
      <c r="CM41" s="113">
        <f>'MASTER_ ALL areas - No.seedling'!CL46</f>
        <v>0</v>
      </c>
      <c r="CN41" s="76">
        <f>'MASTER_ ALL areas - No.seedling'!CM46</f>
        <v>0</v>
      </c>
      <c r="CO41" s="80">
        <f t="shared" si="207"/>
        <v>0</v>
      </c>
      <c r="CP41" s="76">
        <f>'MASTER_ ALL areas - No.seedling'!CO46</f>
        <v>0</v>
      </c>
      <c r="CQ41" s="81">
        <f t="shared" si="208"/>
        <v>0</v>
      </c>
      <c r="CR41" s="113">
        <f>'MASTER_ ALL areas - No.seedling'!CQ46</f>
        <v>0</v>
      </c>
      <c r="CS41" s="76">
        <f>'MASTER_ ALL areas - No.seedling'!CR46</f>
        <v>0</v>
      </c>
      <c r="CT41" s="80">
        <f t="shared" si="209"/>
        <v>0</v>
      </c>
      <c r="CU41" s="76">
        <f>'MASTER_ ALL areas - No.seedling'!CT46</f>
        <v>0</v>
      </c>
      <c r="CV41" s="81">
        <f t="shared" si="210"/>
        <v>0</v>
      </c>
      <c r="CW41" s="75">
        <f>'MASTER_ ALL areas - No.seedling'!CV46</f>
        <v>280</v>
      </c>
      <c r="CX41" s="76">
        <f>'MASTER_ ALL areas - No.seedling'!CW46</f>
        <v>2</v>
      </c>
      <c r="CY41" s="80">
        <f t="shared" si="211"/>
        <v>0.14285714285714285</v>
      </c>
      <c r="CZ41" s="76">
        <f>'MASTER_ ALL areas - No.seedling'!CY46</f>
        <v>4</v>
      </c>
      <c r="DA41" s="81">
        <f t="shared" si="212"/>
        <v>0.2857142857142857</v>
      </c>
      <c r="DB41" s="113">
        <f>'MASTER_ ALL areas - No.seedling'!DA46</f>
        <v>0</v>
      </c>
      <c r="DC41" s="76">
        <f>'MASTER_ ALL areas - No.seedling'!DB46</f>
        <v>0</v>
      </c>
      <c r="DD41" s="80">
        <f t="shared" si="213"/>
        <v>0</v>
      </c>
      <c r="DE41" s="76">
        <f>'MASTER_ ALL areas - No.seedling'!DD46</f>
        <v>0</v>
      </c>
      <c r="DF41" s="81">
        <f t="shared" si="214"/>
        <v>0</v>
      </c>
      <c r="DG41" s="113">
        <f>'MASTER_ ALL areas - No.seedling'!DF46</f>
        <v>0</v>
      </c>
      <c r="DH41" s="76">
        <f>'MASTER_ ALL areas - No.seedling'!DG46</f>
        <v>0</v>
      </c>
      <c r="DI41" s="80">
        <f t="shared" si="215"/>
        <v>0</v>
      </c>
      <c r="DJ41" s="76">
        <f>'MASTER_ ALL areas - No.seedling'!DI46</f>
        <v>0</v>
      </c>
      <c r="DK41" s="81">
        <f t="shared" si="216"/>
        <v>0</v>
      </c>
      <c r="DL41" s="113">
        <f>'MASTER_ ALL areas - No.seedling'!DK46</f>
        <v>0</v>
      </c>
      <c r="DM41" s="76">
        <f>'MASTER_ ALL areas - No.seedling'!DL46</f>
        <v>0</v>
      </c>
      <c r="DN41" s="80">
        <f t="shared" si="217"/>
        <v>0</v>
      </c>
      <c r="DO41" s="76">
        <f>'MASTER_ ALL areas - No.seedling'!DN46</f>
        <v>0</v>
      </c>
      <c r="DP41" s="81">
        <f t="shared" si="218"/>
        <v>0</v>
      </c>
      <c r="DQ41" s="113">
        <f>'MASTER_ ALL areas - No.seedling'!DP46</f>
        <v>0</v>
      </c>
      <c r="DR41" s="76">
        <f>'MASTER_ ALL areas - No.seedling'!DQ46</f>
        <v>0</v>
      </c>
      <c r="DS41" s="80">
        <f t="shared" si="219"/>
        <v>0</v>
      </c>
      <c r="DT41" s="76">
        <f>'MASTER_ ALL areas - No.seedling'!DS46</f>
        <v>0</v>
      </c>
      <c r="DU41" s="81">
        <f t="shared" si="220"/>
        <v>0</v>
      </c>
      <c r="DV41" s="113">
        <f>'MASTER_ ALL areas - No.seedling'!DU46</f>
        <v>0</v>
      </c>
      <c r="DW41" s="76">
        <f>'MASTER_ ALL areas - No.seedling'!DV46</f>
        <v>0</v>
      </c>
      <c r="DX41" s="80">
        <f t="shared" si="221"/>
        <v>0</v>
      </c>
      <c r="DY41" s="76">
        <f>'MASTER_ ALL areas - No.seedling'!DX46</f>
        <v>0</v>
      </c>
      <c r="DZ41" s="81">
        <f t="shared" si="222"/>
        <v>0</v>
      </c>
      <c r="EA41" s="113">
        <f>'MASTER_ ALL areas - No.seedling'!DZ46</f>
        <v>0</v>
      </c>
      <c r="EB41" s="76">
        <f>'MASTER_ ALL areas - No.seedling'!EA46</f>
        <v>0</v>
      </c>
      <c r="EC41" s="80">
        <f t="shared" si="223"/>
        <v>0</v>
      </c>
      <c r="ED41" s="76">
        <f>'MASTER_ ALL areas - No.seedling'!EC46</f>
        <v>0</v>
      </c>
      <c r="EE41" s="81">
        <f t="shared" si="224"/>
        <v>0</v>
      </c>
      <c r="EF41" s="113">
        <f>'MASTER_ ALL areas - No.seedling'!EE46</f>
        <v>0</v>
      </c>
      <c r="EG41" s="76">
        <f>'MASTER_ ALL areas - No.seedling'!EF46</f>
        <v>0</v>
      </c>
      <c r="EH41" s="80">
        <f t="shared" si="225"/>
        <v>0</v>
      </c>
      <c r="EI41" s="76">
        <f>'MASTER_ ALL areas - No.seedling'!EH46</f>
        <v>0</v>
      </c>
      <c r="EJ41" s="81">
        <f t="shared" si="226"/>
        <v>0</v>
      </c>
      <c r="EK41" s="113">
        <f>'MASTER_ ALL areas - No.seedling'!EJ46</f>
        <v>0</v>
      </c>
      <c r="EL41" s="76">
        <f>'MASTER_ ALL areas - No.seedling'!EK46</f>
        <v>0</v>
      </c>
      <c r="EM41" s="80">
        <f t="shared" si="227"/>
        <v>0</v>
      </c>
      <c r="EN41" s="76">
        <f>'MASTER_ ALL areas - No.seedling'!EM46</f>
        <v>0</v>
      </c>
      <c r="EO41" s="81">
        <f t="shared" si="228"/>
        <v>0</v>
      </c>
      <c r="EP41" s="113">
        <f>'MASTER_ ALL areas - No.seedling'!EO46</f>
        <v>0</v>
      </c>
      <c r="EQ41" s="76">
        <f>'MASTER_ ALL areas - No.seedling'!EP46</f>
        <v>0</v>
      </c>
      <c r="ER41" s="80">
        <f t="shared" si="229"/>
        <v>0</v>
      </c>
      <c r="ES41" s="76">
        <f>'MASTER_ ALL areas - No.seedling'!ER46</f>
        <v>0</v>
      </c>
      <c r="ET41" s="81">
        <f t="shared" si="230"/>
        <v>0</v>
      </c>
      <c r="EU41" s="113">
        <f>'MASTER_ ALL areas - No.seedling'!ET46</f>
        <v>0</v>
      </c>
      <c r="EV41" s="76">
        <f>'MASTER_ ALL areas - No.seedling'!EU46</f>
        <v>0</v>
      </c>
      <c r="EW41" s="80">
        <f t="shared" si="231"/>
        <v>0</v>
      </c>
      <c r="EX41" s="76">
        <f>'MASTER_ ALL areas - No.seedling'!EW46</f>
        <v>0</v>
      </c>
      <c r="EY41" s="81">
        <f t="shared" si="232"/>
        <v>0</v>
      </c>
      <c r="EZ41" s="113">
        <f>'MASTER_ ALL areas - No.seedling'!EY46</f>
        <v>0</v>
      </c>
      <c r="FA41" s="76">
        <f>'MASTER_ ALL areas - No.seedling'!EZ46</f>
        <v>0</v>
      </c>
      <c r="FB41" s="80">
        <f t="shared" si="233"/>
        <v>0</v>
      </c>
      <c r="FC41" s="76">
        <f>'MASTER_ ALL areas - No.seedling'!FB46</f>
        <v>0</v>
      </c>
      <c r="FD41" s="81">
        <f t="shared" si="234"/>
        <v>0</v>
      </c>
      <c r="FE41" s="113">
        <f>'MASTER_ ALL areas - No.seedling'!FD46</f>
        <v>0</v>
      </c>
      <c r="FF41" s="76">
        <f>'MASTER_ ALL areas - No.seedling'!FE46</f>
        <v>0</v>
      </c>
      <c r="FG41" s="80">
        <f t="shared" si="235"/>
        <v>0</v>
      </c>
      <c r="FH41" s="76">
        <f>'MASTER_ ALL areas - No.seedling'!FG46</f>
        <v>0</v>
      </c>
      <c r="FI41" s="81">
        <f t="shared" si="236"/>
        <v>0</v>
      </c>
      <c r="FJ41" s="113">
        <f>'MASTER_ ALL areas - No.seedling'!FI46</f>
        <v>0</v>
      </c>
      <c r="FK41" s="76">
        <f>'MASTER_ ALL areas - No.seedling'!FJ46</f>
        <v>0</v>
      </c>
      <c r="FL41" s="80">
        <f t="shared" si="237"/>
        <v>0</v>
      </c>
      <c r="FM41" s="76">
        <f>'MASTER_ ALL areas - No.seedling'!FL46</f>
        <v>0</v>
      </c>
      <c r="FN41" s="81">
        <f t="shared" si="238"/>
        <v>0</v>
      </c>
      <c r="FO41" s="113">
        <f>'MASTER_ ALL areas - No.seedling'!FN46</f>
        <v>0</v>
      </c>
      <c r="FP41" s="76">
        <f>'MASTER_ ALL areas - No.seedling'!FO46</f>
        <v>0</v>
      </c>
      <c r="FQ41" s="80">
        <f t="shared" si="239"/>
        <v>0</v>
      </c>
      <c r="FR41" s="76">
        <f>'MASTER_ ALL areas - No.seedling'!FQ46</f>
        <v>0</v>
      </c>
      <c r="FS41" s="81">
        <f t="shared" si="240"/>
        <v>0</v>
      </c>
      <c r="FT41" s="113">
        <f>'MASTER_ ALL areas - No.seedling'!FS46</f>
        <v>0</v>
      </c>
      <c r="FU41" s="76">
        <f>'MASTER_ ALL areas - No.seedling'!FT46</f>
        <v>0</v>
      </c>
      <c r="FV41" s="80">
        <f t="shared" si="241"/>
        <v>0</v>
      </c>
      <c r="FW41" s="76">
        <f>'MASTER_ ALL areas - No.seedling'!FV46</f>
        <v>0</v>
      </c>
      <c r="FX41" s="81">
        <f t="shared" si="242"/>
        <v>0</v>
      </c>
      <c r="FY41" s="113">
        <f>'MASTER_ ALL areas - No.seedling'!FX46</f>
        <v>0</v>
      </c>
      <c r="FZ41" s="76">
        <f>'MASTER_ ALL areas - No.seedling'!FY46</f>
        <v>0</v>
      </c>
      <c r="GA41" s="80">
        <f t="shared" si="243"/>
        <v>0</v>
      </c>
      <c r="GB41" s="76">
        <f>'MASTER_ ALL areas - No.seedling'!GA46</f>
        <v>0</v>
      </c>
      <c r="GC41" s="81">
        <f t="shared" si="244"/>
        <v>0</v>
      </c>
      <c r="GD41" s="113">
        <f>'MASTER_ ALL areas - No.seedling'!GC46</f>
        <v>0</v>
      </c>
      <c r="GE41" s="76">
        <f>'MASTER_ ALL areas - No.seedling'!GD46</f>
        <v>0</v>
      </c>
      <c r="GF41" s="80">
        <f t="shared" si="245"/>
        <v>0</v>
      </c>
      <c r="GG41" s="76">
        <f>'MASTER_ ALL areas - No.seedling'!GF46</f>
        <v>0</v>
      </c>
      <c r="GH41" s="81">
        <f t="shared" si="246"/>
        <v>0</v>
      </c>
      <c r="GI41" s="113">
        <f>'MASTER_ ALL areas - No.seedling'!GH46</f>
        <v>0</v>
      </c>
      <c r="GJ41" s="76">
        <f>'MASTER_ ALL areas - No.seedling'!GI46</f>
        <v>0</v>
      </c>
      <c r="GK41" s="80">
        <f t="shared" si="247"/>
        <v>0</v>
      </c>
      <c r="GL41" s="76">
        <f>'MASTER_ ALL areas - No.seedling'!GK46</f>
        <v>0</v>
      </c>
      <c r="GM41" s="81">
        <f t="shared" si="248"/>
        <v>0</v>
      </c>
      <c r="GN41" s="113">
        <f>'MASTER_ ALL areas - No.seedling'!GM46</f>
        <v>0</v>
      </c>
      <c r="GO41" s="76">
        <f>'MASTER_ ALL areas - No.seedling'!GN46</f>
        <v>0</v>
      </c>
      <c r="GP41" s="80">
        <f t="shared" si="249"/>
        <v>0</v>
      </c>
      <c r="GQ41" s="76">
        <f>'MASTER_ ALL areas - No.seedling'!GP46</f>
        <v>0</v>
      </c>
      <c r="GR41" s="81">
        <f t="shared" si="250"/>
        <v>0</v>
      </c>
      <c r="GS41" s="113">
        <f>'MASTER_ ALL areas - No.seedling'!GR46</f>
        <v>0</v>
      </c>
      <c r="GT41" s="76">
        <f>'MASTER_ ALL areas - No.seedling'!GS46</f>
        <v>0</v>
      </c>
      <c r="GU41" s="80">
        <f t="shared" si="251"/>
        <v>0</v>
      </c>
      <c r="GV41" s="76">
        <f>'MASTER_ ALL areas - No.seedling'!GU46</f>
        <v>0</v>
      </c>
      <c r="GW41" s="81">
        <f t="shared" si="252"/>
        <v>0</v>
      </c>
      <c r="GX41" s="113">
        <f>'MASTER_ ALL areas - No.seedling'!GW46</f>
        <v>0</v>
      </c>
      <c r="GY41" s="76">
        <f>'MASTER_ ALL areas - No.seedling'!GX46</f>
        <v>0</v>
      </c>
      <c r="GZ41" s="80">
        <f t="shared" si="253"/>
        <v>0</v>
      </c>
      <c r="HA41" s="76">
        <f>'MASTER_ ALL areas - No.seedling'!GZ46</f>
        <v>0</v>
      </c>
      <c r="HB41" s="81">
        <f t="shared" si="254"/>
        <v>0</v>
      </c>
      <c r="HC41" s="113">
        <f>'MASTER_ ALL areas - No.seedling'!HB46</f>
        <v>0</v>
      </c>
      <c r="HD41" s="76">
        <f>'MASTER_ ALL areas - No.seedling'!HC46</f>
        <v>0</v>
      </c>
      <c r="HE41" s="80">
        <f t="shared" si="255"/>
        <v>0</v>
      </c>
      <c r="HF41" s="76">
        <f>'MASTER_ ALL areas - No.seedling'!HE46</f>
        <v>0</v>
      </c>
      <c r="HG41" s="81">
        <f t="shared" si="256"/>
        <v>0</v>
      </c>
      <c r="HH41" s="113">
        <f>'MASTER_ ALL areas - No.seedling'!HG46</f>
        <v>0</v>
      </c>
      <c r="HI41" s="76">
        <f>'MASTER_ ALL areas - No.seedling'!HH46</f>
        <v>0</v>
      </c>
      <c r="HJ41" s="80">
        <f t="shared" si="257"/>
        <v>0</v>
      </c>
      <c r="HK41" s="76">
        <f>'MASTER_ ALL areas - No.seedling'!HJ46</f>
        <v>0</v>
      </c>
      <c r="HL41" s="81">
        <f t="shared" si="258"/>
        <v>0</v>
      </c>
      <c r="HM41" s="113">
        <f>'MASTER_ ALL areas - No.seedling'!HL46</f>
        <v>0</v>
      </c>
      <c r="HN41" s="76">
        <f>'MASTER_ ALL areas - No.seedling'!HM46</f>
        <v>0</v>
      </c>
      <c r="HO41" s="80">
        <f t="shared" si="259"/>
        <v>0</v>
      </c>
      <c r="HP41" s="76">
        <f>'MASTER_ ALL areas - No.seedling'!HO46</f>
        <v>0</v>
      </c>
      <c r="HQ41" s="81">
        <f t="shared" si="260"/>
        <v>0</v>
      </c>
      <c r="HR41" s="113">
        <f>'MASTER_ ALL areas - No.seedling'!HQ46</f>
        <v>0</v>
      </c>
      <c r="HS41" s="76">
        <f>'MASTER_ ALL areas - No.seedling'!HR46</f>
        <v>0</v>
      </c>
      <c r="HT41" s="80">
        <f t="shared" si="261"/>
        <v>0</v>
      </c>
      <c r="HU41" s="76">
        <f>'MASTER_ ALL areas - No.seedling'!HT46</f>
        <v>0</v>
      </c>
      <c r="HV41" s="81">
        <f t="shared" si="262"/>
        <v>0</v>
      </c>
      <c r="HW41" s="113">
        <f>'MASTER_ ALL areas - No.seedling'!HV46</f>
        <v>0</v>
      </c>
      <c r="HX41" s="76">
        <f>'MASTER_ ALL areas - No.seedling'!HW46</f>
        <v>0</v>
      </c>
      <c r="HY41" s="80">
        <f t="shared" si="263"/>
        <v>0</v>
      </c>
      <c r="HZ41" s="76">
        <f>'MASTER_ ALL areas - No.seedling'!HY46</f>
        <v>0</v>
      </c>
      <c r="IA41" s="81">
        <f t="shared" si="264"/>
        <v>0</v>
      </c>
      <c r="IB41" s="113">
        <f>'MASTER_ ALL areas - No.seedling'!IA46</f>
        <v>0</v>
      </c>
      <c r="IC41" s="76">
        <f>'MASTER_ ALL areas - No.seedling'!IB46</f>
        <v>0</v>
      </c>
      <c r="ID41" s="80">
        <f t="shared" si="265"/>
        <v>0</v>
      </c>
      <c r="IE41" s="76">
        <f>'MASTER_ ALL areas - No.seedling'!ID46</f>
        <v>0</v>
      </c>
      <c r="IF41" s="85">
        <f t="shared" si="266"/>
        <v>0</v>
      </c>
      <c r="IG41" s="86" t="s">
        <v>203</v>
      </c>
      <c r="IH41" s="87"/>
    </row>
    <row r="42" spans="2:242" ht="33" customHeight="1" x14ac:dyDescent="0.25">
      <c r="B42" s="430">
        <v>46</v>
      </c>
      <c r="C42" s="431" t="s">
        <v>209</v>
      </c>
      <c r="D42" s="699">
        <v>214034</v>
      </c>
      <c r="E42" s="700">
        <v>932476</v>
      </c>
      <c r="F42" s="701" t="s">
        <v>89</v>
      </c>
      <c r="G42" s="702" t="s">
        <v>210</v>
      </c>
      <c r="H42" s="490">
        <f>'MASTER_ ALL areas - No.seedling'!G50</f>
        <v>1</v>
      </c>
      <c r="I42" s="98">
        <f>'MASTER_ ALL areas - No.seedling'!H50</f>
        <v>0</v>
      </c>
      <c r="J42" s="99">
        <f>'MASTER_ ALL areas - No.seedling'!I50</f>
        <v>39</v>
      </c>
      <c r="K42" s="100">
        <f>'MASTER_ ALL areas - No.seedling'!J50</f>
        <v>0</v>
      </c>
      <c r="L42" s="101">
        <f t="shared" si="178"/>
        <v>0</v>
      </c>
      <c r="M42" s="102">
        <f>'MASTER_ ALL areas - No.seedling'!L50</f>
        <v>0</v>
      </c>
      <c r="N42" s="254">
        <f>'MASTER_ ALL areas - No.seedling'!M50</f>
        <v>0</v>
      </c>
      <c r="O42" s="255">
        <f>'MASTER_ ALL areas - No.seedling'!N50</f>
        <v>0</v>
      </c>
      <c r="P42" s="107">
        <f>'MASTER_ ALL areas - No.seedling'!O50</f>
        <v>0</v>
      </c>
      <c r="Q42" s="108">
        <f>'MASTER_ ALL areas - No.seedling'!P50</f>
        <v>0</v>
      </c>
      <c r="R42" s="462"/>
      <c r="S42" s="633">
        <f>'MASTER_ ALL areas - No.seedling'!R50</f>
        <v>0</v>
      </c>
      <c r="T42" s="104">
        <f>'MASTER_ ALL areas - No.seedling'!S50</f>
        <v>0</v>
      </c>
      <c r="U42" s="105">
        <f t="shared" si="179"/>
        <v>0</v>
      </c>
      <c r="V42" s="109">
        <f>'MASTER_ ALL areas - No.seedling'!U50</f>
        <v>0</v>
      </c>
      <c r="W42" s="107">
        <f t="shared" si="180"/>
        <v>0</v>
      </c>
      <c r="X42" s="634">
        <f>'MASTER_ ALL areas - No.seedling'!W50</f>
        <v>0</v>
      </c>
      <c r="Y42" s="109">
        <f>'MASTER_ ALL areas - No.seedling'!X50</f>
        <v>0</v>
      </c>
      <c r="Z42" s="105">
        <f t="shared" si="181"/>
        <v>0</v>
      </c>
      <c r="AA42" s="109">
        <f>'MASTER_ ALL areas - No.seedling'!Z50</f>
        <v>0</v>
      </c>
      <c r="AB42" s="107">
        <f t="shared" si="182"/>
        <v>0</v>
      </c>
      <c r="AC42" s="104">
        <f>'MASTER_ ALL areas - No.seedling'!AB50</f>
        <v>0</v>
      </c>
      <c r="AD42" s="104">
        <f>'MASTER_ ALL areas - No.seedling'!AC50</f>
        <v>0</v>
      </c>
      <c r="AE42" s="105">
        <f t="shared" si="183"/>
        <v>0</v>
      </c>
      <c r="AF42" s="109">
        <f>'MASTER_ ALL areas - No.seedling'!AE50</f>
        <v>0</v>
      </c>
      <c r="AG42" s="107">
        <f t="shared" si="184"/>
        <v>0</v>
      </c>
      <c r="AH42" s="104">
        <f>'MASTER_ ALL areas - No.seedling'!AG50</f>
        <v>0</v>
      </c>
      <c r="AI42" s="104">
        <f>'MASTER_ ALL areas - No.seedling'!AH50</f>
        <v>0</v>
      </c>
      <c r="AJ42" s="105">
        <f t="shared" si="185"/>
        <v>0</v>
      </c>
      <c r="AK42" s="109">
        <f>'MASTER_ ALL areas - No.seedling'!AJ50</f>
        <v>0</v>
      </c>
      <c r="AL42" s="108">
        <f t="shared" si="186"/>
        <v>0</v>
      </c>
      <c r="AM42" s="462"/>
      <c r="AN42" s="633">
        <f>'MASTER_ ALL areas - No.seedling'!AM50</f>
        <v>0</v>
      </c>
      <c r="AO42" s="104">
        <f>'MASTER_ ALL areas - No.seedling'!AN50</f>
        <v>0</v>
      </c>
      <c r="AP42" s="105">
        <f t="shared" si="187"/>
        <v>0</v>
      </c>
      <c r="AQ42" s="109">
        <f>'MASTER_ ALL areas - No.seedling'!AP50</f>
        <v>0</v>
      </c>
      <c r="AR42" s="105">
        <f t="shared" si="188"/>
        <v>0</v>
      </c>
      <c r="AS42" s="109">
        <f>'MASTER_ ALL areas - No.seedling'!AR50</f>
        <v>0</v>
      </c>
      <c r="AT42" s="104">
        <f>'MASTER_ ALL areas - No.seedling'!AS50</f>
        <v>0</v>
      </c>
      <c r="AU42" s="105">
        <f t="shared" si="189"/>
        <v>0</v>
      </c>
      <c r="AV42" s="109">
        <f>'MASTER_ ALL areas - No.seedling'!AU50</f>
        <v>0</v>
      </c>
      <c r="AW42" s="105">
        <f t="shared" si="190"/>
        <v>0</v>
      </c>
      <c r="AX42" s="99">
        <f>'MASTER_ ALL areas - No.seedling'!AW50</f>
        <v>0</v>
      </c>
      <c r="AY42" s="109">
        <f>'MASTER_ ALL areas - No.seedling'!AX50</f>
        <v>0</v>
      </c>
      <c r="AZ42" s="105">
        <f t="shared" si="191"/>
        <v>0</v>
      </c>
      <c r="BA42" s="109">
        <f>'MASTER_ ALL areas - No.seedling'!AZ50</f>
        <v>0</v>
      </c>
      <c r="BB42" s="105">
        <f t="shared" si="192"/>
        <v>0</v>
      </c>
      <c r="BC42" s="109">
        <f>'MASTER_ ALL areas - No.seedling'!BB50</f>
        <v>0</v>
      </c>
      <c r="BD42" s="104">
        <f>'MASTER_ ALL areas - No.seedling'!BC50</f>
        <v>0</v>
      </c>
      <c r="BE42" s="105">
        <f t="shared" si="193"/>
        <v>0</v>
      </c>
      <c r="BF42" s="109">
        <f>'MASTER_ ALL areas - No.seedling'!BE50</f>
        <v>0</v>
      </c>
      <c r="BG42" s="105">
        <f t="shared" si="194"/>
        <v>0</v>
      </c>
      <c r="BH42" s="109">
        <f>'MASTER_ ALL areas - No.seedling'!BG50</f>
        <v>0</v>
      </c>
      <c r="BI42" s="104">
        <f>'MASTER_ ALL areas - No.seedling'!BH50</f>
        <v>0</v>
      </c>
      <c r="BJ42" s="105">
        <f t="shared" si="195"/>
        <v>0</v>
      </c>
      <c r="BK42" s="109">
        <f>'MASTER_ ALL areas - No.seedling'!BJ50</f>
        <v>0</v>
      </c>
      <c r="BL42" s="105">
        <f t="shared" si="196"/>
        <v>0</v>
      </c>
      <c r="BM42" s="109">
        <f>'MASTER_ ALL areas - No.seedling'!BL50</f>
        <v>0</v>
      </c>
      <c r="BN42" s="104">
        <f>'MASTER_ ALL areas - No.seedling'!BM50</f>
        <v>0</v>
      </c>
      <c r="BO42" s="105">
        <f t="shared" si="197"/>
        <v>0</v>
      </c>
      <c r="BP42" s="109">
        <f>'MASTER_ ALL areas - No.seedling'!BO50</f>
        <v>0</v>
      </c>
      <c r="BQ42" s="105">
        <f t="shared" si="198"/>
        <v>0</v>
      </c>
      <c r="BR42" s="109">
        <f>'MASTER_ ALL areas - No.seedling'!BQ50</f>
        <v>0</v>
      </c>
      <c r="BS42" s="104">
        <f>'MASTER_ ALL areas - No.seedling'!BR50</f>
        <v>0</v>
      </c>
      <c r="BT42" s="105">
        <f t="shared" si="199"/>
        <v>0</v>
      </c>
      <c r="BU42" s="109">
        <f>'MASTER_ ALL areas - No.seedling'!BT50</f>
        <v>0</v>
      </c>
      <c r="BV42" s="105">
        <f t="shared" si="200"/>
        <v>0</v>
      </c>
      <c r="BW42" s="109">
        <f>'MASTER_ ALL areas - No.seedling'!BV50</f>
        <v>0</v>
      </c>
      <c r="BX42" s="104">
        <f>'MASTER_ ALL areas - No.seedling'!BW50</f>
        <v>0</v>
      </c>
      <c r="BY42" s="105">
        <f t="shared" si="201"/>
        <v>0</v>
      </c>
      <c r="BZ42" s="109">
        <f>'MASTER_ ALL areas - No.seedling'!BY50</f>
        <v>0</v>
      </c>
      <c r="CA42" s="108">
        <f t="shared" si="202"/>
        <v>0</v>
      </c>
      <c r="CB42" s="429"/>
      <c r="CC42" s="254">
        <f>'MASTER_ ALL areas - No.seedling'!CB50</f>
        <v>0</v>
      </c>
      <c r="CD42" s="104">
        <f>'MASTER_ ALL areas - No.seedling'!CC50</f>
        <v>0</v>
      </c>
      <c r="CE42" s="107">
        <f t="shared" si="203"/>
        <v>0</v>
      </c>
      <c r="CF42" s="104">
        <f>'MASTER_ ALL areas - No.seedling'!CE50</f>
        <v>0</v>
      </c>
      <c r="CG42" s="108">
        <f t="shared" si="204"/>
        <v>0</v>
      </c>
      <c r="CH42" s="254">
        <f>'MASTER_ ALL areas - No.seedling'!CG50</f>
        <v>0</v>
      </c>
      <c r="CI42" s="104">
        <f>'MASTER_ ALL areas - No.seedling'!CH50</f>
        <v>0</v>
      </c>
      <c r="CJ42" s="107">
        <f t="shared" si="205"/>
        <v>0</v>
      </c>
      <c r="CK42" s="104">
        <f>'MASTER_ ALL areas - No.seedling'!CJ50</f>
        <v>0</v>
      </c>
      <c r="CL42" s="108">
        <f t="shared" si="206"/>
        <v>0</v>
      </c>
      <c r="CM42" s="254">
        <f>'MASTER_ ALL areas - No.seedling'!CL50</f>
        <v>0</v>
      </c>
      <c r="CN42" s="104">
        <f>'MASTER_ ALL areas - No.seedling'!CM50</f>
        <v>0</v>
      </c>
      <c r="CO42" s="107">
        <f t="shared" si="207"/>
        <v>0</v>
      </c>
      <c r="CP42" s="104">
        <f>'MASTER_ ALL areas - No.seedling'!CO50</f>
        <v>0</v>
      </c>
      <c r="CQ42" s="108">
        <f t="shared" si="208"/>
        <v>0</v>
      </c>
      <c r="CR42" s="254">
        <f>'MASTER_ ALL areas - No.seedling'!CQ50</f>
        <v>0</v>
      </c>
      <c r="CS42" s="104">
        <f>'MASTER_ ALL areas - No.seedling'!CR50</f>
        <v>0</v>
      </c>
      <c r="CT42" s="107">
        <f t="shared" si="209"/>
        <v>0</v>
      </c>
      <c r="CU42" s="104">
        <f>'MASTER_ ALL areas - No.seedling'!CT50</f>
        <v>0</v>
      </c>
      <c r="CV42" s="108">
        <f t="shared" si="210"/>
        <v>0</v>
      </c>
      <c r="CW42" s="254">
        <f>'MASTER_ ALL areas - No.seedling'!CV50</f>
        <v>0</v>
      </c>
      <c r="CX42" s="104">
        <f>'MASTER_ ALL areas - No.seedling'!CW50</f>
        <v>0</v>
      </c>
      <c r="CY42" s="107">
        <f t="shared" si="211"/>
        <v>0</v>
      </c>
      <c r="CZ42" s="104">
        <f>'MASTER_ ALL areas - No.seedling'!CY50</f>
        <v>0</v>
      </c>
      <c r="DA42" s="108">
        <f t="shared" si="212"/>
        <v>0</v>
      </c>
      <c r="DB42" s="254">
        <f>'MASTER_ ALL areas - No.seedling'!DA50</f>
        <v>0</v>
      </c>
      <c r="DC42" s="104">
        <f>'MASTER_ ALL areas - No.seedling'!DB50</f>
        <v>0</v>
      </c>
      <c r="DD42" s="107">
        <f t="shared" si="213"/>
        <v>0</v>
      </c>
      <c r="DE42" s="104">
        <f>'MASTER_ ALL areas - No.seedling'!DD50</f>
        <v>0</v>
      </c>
      <c r="DF42" s="108">
        <f t="shared" si="214"/>
        <v>0</v>
      </c>
      <c r="DG42" s="254">
        <f>'MASTER_ ALL areas - No.seedling'!DF50</f>
        <v>0</v>
      </c>
      <c r="DH42" s="104">
        <f>'MASTER_ ALL areas - No.seedling'!DG50</f>
        <v>0</v>
      </c>
      <c r="DI42" s="107">
        <f t="shared" si="215"/>
        <v>0</v>
      </c>
      <c r="DJ42" s="104">
        <f>'MASTER_ ALL areas - No.seedling'!DI50</f>
        <v>0</v>
      </c>
      <c r="DK42" s="108">
        <f t="shared" si="216"/>
        <v>0</v>
      </c>
      <c r="DL42" s="254">
        <f>'MASTER_ ALL areas - No.seedling'!DK50</f>
        <v>0</v>
      </c>
      <c r="DM42" s="104">
        <f>'MASTER_ ALL areas - No.seedling'!DL50</f>
        <v>0</v>
      </c>
      <c r="DN42" s="107">
        <f t="shared" si="217"/>
        <v>0</v>
      </c>
      <c r="DO42" s="104">
        <f>'MASTER_ ALL areas - No.seedling'!DN50</f>
        <v>0</v>
      </c>
      <c r="DP42" s="108">
        <f t="shared" si="218"/>
        <v>0</v>
      </c>
      <c r="DQ42" s="254">
        <f>'MASTER_ ALL areas - No.seedling'!DP50</f>
        <v>0</v>
      </c>
      <c r="DR42" s="104">
        <f>'MASTER_ ALL areas - No.seedling'!DQ50</f>
        <v>0</v>
      </c>
      <c r="DS42" s="107">
        <f t="shared" si="219"/>
        <v>0</v>
      </c>
      <c r="DT42" s="104">
        <f>'MASTER_ ALL areas - No.seedling'!DS50</f>
        <v>0</v>
      </c>
      <c r="DU42" s="108">
        <f t="shared" si="220"/>
        <v>0</v>
      </c>
      <c r="DV42" s="254">
        <f>'MASTER_ ALL areas - No.seedling'!DU50</f>
        <v>0</v>
      </c>
      <c r="DW42" s="104">
        <f>'MASTER_ ALL areas - No.seedling'!DV50</f>
        <v>0</v>
      </c>
      <c r="DX42" s="107">
        <f t="shared" si="221"/>
        <v>0</v>
      </c>
      <c r="DY42" s="104">
        <f>'MASTER_ ALL areas - No.seedling'!DX50</f>
        <v>0</v>
      </c>
      <c r="DZ42" s="108">
        <f t="shared" si="222"/>
        <v>0</v>
      </c>
      <c r="EA42" s="254">
        <f>'MASTER_ ALL areas - No.seedling'!DZ50</f>
        <v>0</v>
      </c>
      <c r="EB42" s="104">
        <f>'MASTER_ ALL areas - No.seedling'!EA50</f>
        <v>0</v>
      </c>
      <c r="EC42" s="107">
        <f t="shared" si="223"/>
        <v>0</v>
      </c>
      <c r="ED42" s="104">
        <f>'MASTER_ ALL areas - No.seedling'!EC50</f>
        <v>0</v>
      </c>
      <c r="EE42" s="108">
        <f t="shared" si="224"/>
        <v>0</v>
      </c>
      <c r="EF42" s="254">
        <f>'MASTER_ ALL areas - No.seedling'!EE50</f>
        <v>0</v>
      </c>
      <c r="EG42" s="104">
        <f>'MASTER_ ALL areas - No.seedling'!EF50</f>
        <v>0</v>
      </c>
      <c r="EH42" s="107">
        <f t="shared" si="225"/>
        <v>0</v>
      </c>
      <c r="EI42" s="104">
        <f>'MASTER_ ALL areas - No.seedling'!EH50</f>
        <v>0</v>
      </c>
      <c r="EJ42" s="108">
        <f t="shared" si="226"/>
        <v>0</v>
      </c>
      <c r="EK42" s="254">
        <f>'MASTER_ ALL areas - No.seedling'!EJ50</f>
        <v>0</v>
      </c>
      <c r="EL42" s="104">
        <f>'MASTER_ ALL areas - No.seedling'!EK50</f>
        <v>0</v>
      </c>
      <c r="EM42" s="107">
        <f t="shared" si="227"/>
        <v>0</v>
      </c>
      <c r="EN42" s="104">
        <f>'MASTER_ ALL areas - No.seedling'!EM50</f>
        <v>0</v>
      </c>
      <c r="EO42" s="108">
        <f t="shared" si="228"/>
        <v>0</v>
      </c>
      <c r="EP42" s="254">
        <f>'MASTER_ ALL areas - No.seedling'!EO50</f>
        <v>0</v>
      </c>
      <c r="EQ42" s="104">
        <f>'MASTER_ ALL areas - No.seedling'!EP50</f>
        <v>0</v>
      </c>
      <c r="ER42" s="107">
        <f t="shared" si="229"/>
        <v>0</v>
      </c>
      <c r="ES42" s="104">
        <f>'MASTER_ ALL areas - No.seedling'!ER50</f>
        <v>0</v>
      </c>
      <c r="ET42" s="108">
        <f t="shared" si="230"/>
        <v>0</v>
      </c>
      <c r="EU42" s="254">
        <f>'MASTER_ ALL areas - No.seedling'!ET50</f>
        <v>0</v>
      </c>
      <c r="EV42" s="104">
        <f>'MASTER_ ALL areas - No.seedling'!EU50</f>
        <v>0</v>
      </c>
      <c r="EW42" s="107">
        <f t="shared" si="231"/>
        <v>0</v>
      </c>
      <c r="EX42" s="104">
        <f>'MASTER_ ALL areas - No.seedling'!EW50</f>
        <v>0</v>
      </c>
      <c r="EY42" s="108">
        <f t="shared" si="232"/>
        <v>0</v>
      </c>
      <c r="EZ42" s="254">
        <f>'MASTER_ ALL areas - No.seedling'!EY50</f>
        <v>0</v>
      </c>
      <c r="FA42" s="104">
        <f>'MASTER_ ALL areas - No.seedling'!EZ50</f>
        <v>0</v>
      </c>
      <c r="FB42" s="107">
        <f t="shared" si="233"/>
        <v>0</v>
      </c>
      <c r="FC42" s="104">
        <f>'MASTER_ ALL areas - No.seedling'!FB50</f>
        <v>0</v>
      </c>
      <c r="FD42" s="108">
        <f t="shared" si="234"/>
        <v>0</v>
      </c>
      <c r="FE42" s="254">
        <f>'MASTER_ ALL areas - No.seedling'!FD50</f>
        <v>0</v>
      </c>
      <c r="FF42" s="104">
        <f>'MASTER_ ALL areas - No.seedling'!FE50</f>
        <v>0</v>
      </c>
      <c r="FG42" s="107">
        <f t="shared" si="235"/>
        <v>0</v>
      </c>
      <c r="FH42" s="104">
        <f>'MASTER_ ALL areas - No.seedling'!FG50</f>
        <v>0</v>
      </c>
      <c r="FI42" s="108">
        <f t="shared" si="236"/>
        <v>0</v>
      </c>
      <c r="FJ42" s="254">
        <f>'MASTER_ ALL areas - No.seedling'!FI50</f>
        <v>0</v>
      </c>
      <c r="FK42" s="104">
        <f>'MASTER_ ALL areas - No.seedling'!FJ50</f>
        <v>0</v>
      </c>
      <c r="FL42" s="107">
        <f t="shared" si="237"/>
        <v>0</v>
      </c>
      <c r="FM42" s="104">
        <f>'MASTER_ ALL areas - No.seedling'!FL50</f>
        <v>0</v>
      </c>
      <c r="FN42" s="108">
        <f t="shared" si="238"/>
        <v>0</v>
      </c>
      <c r="FO42" s="254">
        <f>'MASTER_ ALL areas - No.seedling'!FN50</f>
        <v>0</v>
      </c>
      <c r="FP42" s="104">
        <f>'MASTER_ ALL areas - No.seedling'!FO50</f>
        <v>0</v>
      </c>
      <c r="FQ42" s="107">
        <f t="shared" si="239"/>
        <v>0</v>
      </c>
      <c r="FR42" s="104">
        <f>'MASTER_ ALL areas - No.seedling'!FQ50</f>
        <v>0</v>
      </c>
      <c r="FS42" s="108">
        <f t="shared" si="240"/>
        <v>0</v>
      </c>
      <c r="FT42" s="254">
        <f>'MASTER_ ALL areas - No.seedling'!FS50</f>
        <v>0</v>
      </c>
      <c r="FU42" s="104">
        <f>'MASTER_ ALL areas - No.seedling'!FT50</f>
        <v>0</v>
      </c>
      <c r="FV42" s="107">
        <f t="shared" si="241"/>
        <v>0</v>
      </c>
      <c r="FW42" s="104">
        <f>'MASTER_ ALL areas - No.seedling'!FV50</f>
        <v>0</v>
      </c>
      <c r="FX42" s="108">
        <f t="shared" si="242"/>
        <v>0</v>
      </c>
      <c r="FY42" s="254">
        <f>'MASTER_ ALL areas - No.seedling'!FX50</f>
        <v>0</v>
      </c>
      <c r="FZ42" s="104">
        <f>'MASTER_ ALL areas - No.seedling'!FY50</f>
        <v>0</v>
      </c>
      <c r="GA42" s="107">
        <f t="shared" si="243"/>
        <v>0</v>
      </c>
      <c r="GB42" s="104">
        <f>'MASTER_ ALL areas - No.seedling'!GA50</f>
        <v>0</v>
      </c>
      <c r="GC42" s="108">
        <f t="shared" si="244"/>
        <v>0</v>
      </c>
      <c r="GD42" s="254">
        <f>'MASTER_ ALL areas - No.seedling'!GC50</f>
        <v>0</v>
      </c>
      <c r="GE42" s="104">
        <f>'MASTER_ ALL areas - No.seedling'!GD50</f>
        <v>0</v>
      </c>
      <c r="GF42" s="107">
        <f t="shared" si="245"/>
        <v>0</v>
      </c>
      <c r="GG42" s="104">
        <f>'MASTER_ ALL areas - No.seedling'!GF50</f>
        <v>0</v>
      </c>
      <c r="GH42" s="108">
        <f t="shared" si="246"/>
        <v>0</v>
      </c>
      <c r="GI42" s="254">
        <f>'MASTER_ ALL areas - No.seedling'!GH50</f>
        <v>0</v>
      </c>
      <c r="GJ42" s="104">
        <f>'MASTER_ ALL areas - No.seedling'!GI50</f>
        <v>0</v>
      </c>
      <c r="GK42" s="107">
        <f t="shared" si="247"/>
        <v>0</v>
      </c>
      <c r="GL42" s="104">
        <f>'MASTER_ ALL areas - No.seedling'!GK50</f>
        <v>0</v>
      </c>
      <c r="GM42" s="108">
        <f t="shared" si="248"/>
        <v>0</v>
      </c>
      <c r="GN42" s="254">
        <f>'MASTER_ ALL areas - No.seedling'!GM50</f>
        <v>0</v>
      </c>
      <c r="GO42" s="104">
        <f>'MASTER_ ALL areas - No.seedling'!GN50</f>
        <v>0</v>
      </c>
      <c r="GP42" s="107">
        <f t="shared" si="249"/>
        <v>0</v>
      </c>
      <c r="GQ42" s="104">
        <f>'MASTER_ ALL areas - No.seedling'!GP50</f>
        <v>0</v>
      </c>
      <c r="GR42" s="108">
        <f t="shared" si="250"/>
        <v>0</v>
      </c>
      <c r="GS42" s="254">
        <f>'MASTER_ ALL areas - No.seedling'!GR50</f>
        <v>0</v>
      </c>
      <c r="GT42" s="104">
        <f>'MASTER_ ALL areas - No.seedling'!GS50</f>
        <v>0</v>
      </c>
      <c r="GU42" s="107">
        <f t="shared" si="251"/>
        <v>0</v>
      </c>
      <c r="GV42" s="104">
        <f>'MASTER_ ALL areas - No.seedling'!GU50</f>
        <v>0</v>
      </c>
      <c r="GW42" s="108">
        <f t="shared" si="252"/>
        <v>0</v>
      </c>
      <c r="GX42" s="254">
        <f>'MASTER_ ALL areas - No.seedling'!GW50</f>
        <v>0</v>
      </c>
      <c r="GY42" s="104">
        <f>'MASTER_ ALL areas - No.seedling'!GX50</f>
        <v>0</v>
      </c>
      <c r="GZ42" s="107">
        <f t="shared" si="253"/>
        <v>0</v>
      </c>
      <c r="HA42" s="104">
        <f>'MASTER_ ALL areas - No.seedling'!GZ50</f>
        <v>0</v>
      </c>
      <c r="HB42" s="108">
        <f t="shared" si="254"/>
        <v>0</v>
      </c>
      <c r="HC42" s="254">
        <f>'MASTER_ ALL areas - No.seedling'!HB50</f>
        <v>0</v>
      </c>
      <c r="HD42" s="104">
        <f>'MASTER_ ALL areas - No.seedling'!HC50</f>
        <v>0</v>
      </c>
      <c r="HE42" s="107">
        <f t="shared" si="255"/>
        <v>0</v>
      </c>
      <c r="HF42" s="104">
        <f>'MASTER_ ALL areas - No.seedling'!HE50</f>
        <v>0</v>
      </c>
      <c r="HG42" s="108">
        <f t="shared" si="256"/>
        <v>0</v>
      </c>
      <c r="HH42" s="254">
        <f>'MASTER_ ALL areas - No.seedling'!HG50</f>
        <v>0</v>
      </c>
      <c r="HI42" s="104">
        <f>'MASTER_ ALL areas - No.seedling'!HH50</f>
        <v>0</v>
      </c>
      <c r="HJ42" s="107">
        <f t="shared" si="257"/>
        <v>0</v>
      </c>
      <c r="HK42" s="104">
        <f>'MASTER_ ALL areas - No.seedling'!HJ50</f>
        <v>0</v>
      </c>
      <c r="HL42" s="108">
        <f t="shared" si="258"/>
        <v>0</v>
      </c>
      <c r="HM42" s="254">
        <f>'MASTER_ ALL areas - No.seedling'!HL50</f>
        <v>0</v>
      </c>
      <c r="HN42" s="104">
        <f>'MASTER_ ALL areas - No.seedling'!HM50</f>
        <v>0</v>
      </c>
      <c r="HO42" s="107">
        <f t="shared" si="259"/>
        <v>0</v>
      </c>
      <c r="HP42" s="104">
        <f>'MASTER_ ALL areas - No.seedling'!HO50</f>
        <v>0</v>
      </c>
      <c r="HQ42" s="108">
        <f t="shared" si="260"/>
        <v>0</v>
      </c>
      <c r="HR42" s="254">
        <f>'MASTER_ ALL areas - No.seedling'!HQ50</f>
        <v>0</v>
      </c>
      <c r="HS42" s="104">
        <f>'MASTER_ ALL areas - No.seedling'!HR50</f>
        <v>0</v>
      </c>
      <c r="HT42" s="107">
        <f t="shared" si="261"/>
        <v>0</v>
      </c>
      <c r="HU42" s="104">
        <f>'MASTER_ ALL areas - No.seedling'!HT50</f>
        <v>0</v>
      </c>
      <c r="HV42" s="108">
        <f t="shared" si="262"/>
        <v>0</v>
      </c>
      <c r="HW42" s="254">
        <f>'MASTER_ ALL areas - No.seedling'!HV50</f>
        <v>0</v>
      </c>
      <c r="HX42" s="104">
        <f>'MASTER_ ALL areas - No.seedling'!HW50</f>
        <v>0</v>
      </c>
      <c r="HY42" s="107">
        <f t="shared" si="263"/>
        <v>0</v>
      </c>
      <c r="HZ42" s="104">
        <f>'MASTER_ ALL areas - No.seedling'!HY50</f>
        <v>0</v>
      </c>
      <c r="IA42" s="108">
        <f t="shared" si="264"/>
        <v>0</v>
      </c>
      <c r="IB42" s="254">
        <f>'MASTER_ ALL areas - No.seedling'!IA50</f>
        <v>0</v>
      </c>
      <c r="IC42" s="104">
        <f>'MASTER_ ALL areas - No.seedling'!IB50</f>
        <v>0</v>
      </c>
      <c r="ID42" s="107">
        <f t="shared" si="265"/>
        <v>0</v>
      </c>
      <c r="IE42" s="104">
        <f>'MASTER_ ALL areas - No.seedling'!ID50</f>
        <v>0</v>
      </c>
      <c r="IF42" s="110">
        <f t="shared" si="266"/>
        <v>0</v>
      </c>
      <c r="IG42" s="111" t="s">
        <v>211</v>
      </c>
      <c r="IH42" s="112"/>
    </row>
    <row r="43" spans="2:242" ht="33" customHeight="1" x14ac:dyDescent="0.25">
      <c r="B43" s="420">
        <v>47</v>
      </c>
      <c r="C43" s="421" t="s">
        <v>212</v>
      </c>
      <c r="D43" s="467">
        <v>214243</v>
      </c>
      <c r="E43" s="468">
        <v>932474</v>
      </c>
      <c r="F43" s="469" t="s">
        <v>89</v>
      </c>
      <c r="G43" s="214" t="s">
        <v>213</v>
      </c>
      <c r="H43" s="459" t="str">
        <f>'MASTER_ ALL areas - No.seedling'!G51</f>
        <v>8(7)</v>
      </c>
      <c r="I43" s="70">
        <f>'MASTER_ ALL areas - No.seedling'!H51</f>
        <v>0.25</v>
      </c>
      <c r="J43" s="71">
        <f>'MASTER_ ALL areas - No.seedling'!I51</f>
        <v>57</v>
      </c>
      <c r="K43" s="72">
        <f>'MASTER_ ALL areas - No.seedling'!J51</f>
        <v>174</v>
      </c>
      <c r="L43" s="73">
        <f t="shared" si="178"/>
        <v>3480</v>
      </c>
      <c r="M43" s="74">
        <f>'MASTER_ ALL areas - No.seedling'!L51</f>
        <v>3480</v>
      </c>
      <c r="N43" s="113">
        <f>'MASTER_ ALL areas - No.seedling'!M51</f>
        <v>9</v>
      </c>
      <c r="O43" s="114">
        <f>'MASTER_ ALL areas - No.seedling'!N51</f>
        <v>99</v>
      </c>
      <c r="P43" s="80">
        <f>'MASTER_ ALL areas - No.seedling'!O51</f>
        <v>5.1724137931034482E-2</v>
      </c>
      <c r="Q43" s="81">
        <f>'MASTER_ ALL areas - No.seedling'!P51</f>
        <v>0.56896551724137934</v>
      </c>
      <c r="R43" s="462"/>
      <c r="S43" s="617">
        <f>'MASTER_ ALL areas - No.seedling'!R51</f>
        <v>3020</v>
      </c>
      <c r="T43" s="76">
        <f>'MASTER_ ALL areas - No.seedling'!S51</f>
        <v>9</v>
      </c>
      <c r="U43" s="77">
        <f t="shared" si="179"/>
        <v>5.9602649006622516E-2</v>
      </c>
      <c r="V43" s="82">
        <f>'MASTER_ ALL areas - No.seedling'!U51</f>
        <v>76</v>
      </c>
      <c r="W43" s="80">
        <f t="shared" si="180"/>
        <v>0.50331125827814571</v>
      </c>
      <c r="X43" s="619">
        <f>'MASTER_ ALL areas - No.seedling'!W51</f>
        <v>400</v>
      </c>
      <c r="Y43" s="82">
        <f>'MASTER_ ALL areas - No.seedling'!X51</f>
        <v>0</v>
      </c>
      <c r="Z43" s="77">
        <f t="shared" si="181"/>
        <v>0</v>
      </c>
      <c r="AA43" s="82">
        <f>'MASTER_ ALL areas - No.seedling'!Z51</f>
        <v>20</v>
      </c>
      <c r="AB43" s="80">
        <f t="shared" si="182"/>
        <v>1</v>
      </c>
      <c r="AC43" s="76">
        <f>'MASTER_ ALL areas - No.seedling'!AB51</f>
        <v>60</v>
      </c>
      <c r="AD43" s="76">
        <f>'MASTER_ ALL areas - No.seedling'!AC51</f>
        <v>0</v>
      </c>
      <c r="AE43" s="77">
        <f t="shared" si="183"/>
        <v>0</v>
      </c>
      <c r="AF43" s="82">
        <f>'MASTER_ ALL areas - No.seedling'!AE51</f>
        <v>3</v>
      </c>
      <c r="AG43" s="80">
        <f t="shared" si="184"/>
        <v>1</v>
      </c>
      <c r="AH43" s="76">
        <f>'MASTER_ ALL areas - No.seedling'!AG51</f>
        <v>0</v>
      </c>
      <c r="AI43" s="76">
        <f>'MASTER_ ALL areas - No.seedling'!AH51</f>
        <v>0</v>
      </c>
      <c r="AJ43" s="77">
        <f t="shared" si="185"/>
        <v>0</v>
      </c>
      <c r="AK43" s="82">
        <f>'MASTER_ ALL areas - No.seedling'!AJ51</f>
        <v>0</v>
      </c>
      <c r="AL43" s="81">
        <f t="shared" si="186"/>
        <v>0</v>
      </c>
      <c r="AM43" s="462"/>
      <c r="AN43" s="617">
        <f>'MASTER_ ALL areas - No.seedling'!AM51</f>
        <v>1980</v>
      </c>
      <c r="AO43" s="76">
        <f>'MASTER_ ALL areas - No.seedling'!AN51</f>
        <v>1</v>
      </c>
      <c r="AP43" s="77">
        <f t="shared" si="187"/>
        <v>1.0101010101010102E-2</v>
      </c>
      <c r="AQ43" s="82">
        <f>'MASTER_ ALL areas - No.seedling'!AP51</f>
        <v>44</v>
      </c>
      <c r="AR43" s="77">
        <f t="shared" si="188"/>
        <v>0.44444444444444442</v>
      </c>
      <c r="AS43" s="82">
        <f>'MASTER_ ALL areas - No.seedling'!AR51</f>
        <v>180</v>
      </c>
      <c r="AT43" s="76">
        <f>'MASTER_ ALL areas - No.seedling'!AS51</f>
        <v>0</v>
      </c>
      <c r="AU43" s="77">
        <f t="shared" si="189"/>
        <v>0</v>
      </c>
      <c r="AV43" s="82">
        <f>'MASTER_ ALL areas - No.seedling'!AU51</f>
        <v>6</v>
      </c>
      <c r="AW43" s="77">
        <f t="shared" si="190"/>
        <v>0.66666666666666663</v>
      </c>
      <c r="AX43" s="71">
        <f>'MASTER_ ALL areas - No.seedling'!AW51</f>
        <v>0</v>
      </c>
      <c r="AY43" s="82">
        <f>'MASTER_ ALL areas - No.seedling'!AX51</f>
        <v>0</v>
      </c>
      <c r="AZ43" s="77">
        <f t="shared" si="191"/>
        <v>0</v>
      </c>
      <c r="BA43" s="82">
        <f>'MASTER_ ALL areas - No.seedling'!AZ51</f>
        <v>0</v>
      </c>
      <c r="BB43" s="77">
        <f t="shared" si="192"/>
        <v>0</v>
      </c>
      <c r="BC43" s="82">
        <f>'MASTER_ ALL areas - No.seedling'!BB51</f>
        <v>0</v>
      </c>
      <c r="BD43" s="76">
        <f>'MASTER_ ALL areas - No.seedling'!BC51</f>
        <v>0</v>
      </c>
      <c r="BE43" s="77">
        <f t="shared" si="193"/>
        <v>0</v>
      </c>
      <c r="BF43" s="82">
        <f>'MASTER_ ALL areas - No.seedling'!BE51</f>
        <v>0</v>
      </c>
      <c r="BG43" s="77">
        <f t="shared" si="194"/>
        <v>0</v>
      </c>
      <c r="BH43" s="82">
        <f>'MASTER_ ALL areas - No.seedling'!BG51</f>
        <v>1320</v>
      </c>
      <c r="BI43" s="76">
        <f>'MASTER_ ALL areas - No.seedling'!BH51</f>
        <v>8</v>
      </c>
      <c r="BJ43" s="77">
        <f t="shared" si="195"/>
        <v>0.12121212121212122</v>
      </c>
      <c r="BK43" s="82">
        <f>'MASTER_ ALL areas - No.seedling'!BJ51</f>
        <v>49</v>
      </c>
      <c r="BL43" s="77">
        <f t="shared" si="196"/>
        <v>0.74242424242424243</v>
      </c>
      <c r="BM43" s="82">
        <f>'MASTER_ ALL areas - No.seedling'!BL51</f>
        <v>0</v>
      </c>
      <c r="BN43" s="76">
        <f>'MASTER_ ALL areas - No.seedling'!BM51</f>
        <v>0</v>
      </c>
      <c r="BO43" s="77">
        <f t="shared" si="197"/>
        <v>0</v>
      </c>
      <c r="BP43" s="82">
        <f>'MASTER_ ALL areas - No.seedling'!BO51</f>
        <v>0</v>
      </c>
      <c r="BQ43" s="77">
        <f t="shared" si="198"/>
        <v>0</v>
      </c>
      <c r="BR43" s="82">
        <f>'MASTER_ ALL areas - No.seedling'!BQ51</f>
        <v>0</v>
      </c>
      <c r="BS43" s="76">
        <f>'MASTER_ ALL areas - No.seedling'!BR51</f>
        <v>0</v>
      </c>
      <c r="BT43" s="77">
        <f t="shared" si="199"/>
        <v>0</v>
      </c>
      <c r="BU43" s="82">
        <f>'MASTER_ ALL areas - No.seedling'!BT51</f>
        <v>0</v>
      </c>
      <c r="BV43" s="77">
        <f t="shared" si="200"/>
        <v>0</v>
      </c>
      <c r="BW43" s="82">
        <f>'MASTER_ ALL areas - No.seedling'!BV51</f>
        <v>0</v>
      </c>
      <c r="BX43" s="76">
        <f>'MASTER_ ALL areas - No.seedling'!BW51</f>
        <v>0</v>
      </c>
      <c r="BY43" s="77">
        <f t="shared" si="201"/>
        <v>0</v>
      </c>
      <c r="BZ43" s="82">
        <f>'MASTER_ ALL areas - No.seedling'!BY51</f>
        <v>0</v>
      </c>
      <c r="CA43" s="81">
        <f t="shared" si="202"/>
        <v>0</v>
      </c>
      <c r="CB43" s="429"/>
      <c r="CC43" s="75">
        <f>'MASTER_ ALL areas - No.seedling'!CB51</f>
        <v>1660</v>
      </c>
      <c r="CD43" s="76">
        <f>'MASTER_ ALL areas - No.seedling'!CC51</f>
        <v>1</v>
      </c>
      <c r="CE43" s="80">
        <f t="shared" si="203"/>
        <v>1.2048192771084338E-2</v>
      </c>
      <c r="CF43" s="76">
        <f>'MASTER_ ALL areas - No.seedling'!CE51</f>
        <v>28</v>
      </c>
      <c r="CG43" s="81">
        <f t="shared" si="204"/>
        <v>0.33734939759036142</v>
      </c>
      <c r="CH43" s="75">
        <f>'MASTER_ ALL areas - No.seedling'!CG51</f>
        <v>260</v>
      </c>
      <c r="CI43" s="76">
        <f>'MASTER_ ALL areas - No.seedling'!CH51</f>
        <v>0</v>
      </c>
      <c r="CJ43" s="80">
        <f t="shared" si="205"/>
        <v>0</v>
      </c>
      <c r="CK43" s="76">
        <f>'MASTER_ ALL areas - No.seedling'!CJ51</f>
        <v>13</v>
      </c>
      <c r="CL43" s="81">
        <f t="shared" si="206"/>
        <v>1</v>
      </c>
      <c r="CM43" s="75">
        <f>'MASTER_ ALL areas - No.seedling'!CL51</f>
        <v>60</v>
      </c>
      <c r="CN43" s="76">
        <f>'MASTER_ ALL areas - No.seedling'!CM51</f>
        <v>0</v>
      </c>
      <c r="CO43" s="80">
        <f t="shared" si="207"/>
        <v>0</v>
      </c>
      <c r="CP43" s="76">
        <f>'MASTER_ ALL areas - No.seedling'!CO51</f>
        <v>3</v>
      </c>
      <c r="CQ43" s="81">
        <f t="shared" si="208"/>
        <v>1</v>
      </c>
      <c r="CR43" s="113">
        <f>'MASTER_ ALL areas - No.seedling'!CQ51</f>
        <v>0</v>
      </c>
      <c r="CS43" s="76">
        <f>'MASTER_ ALL areas - No.seedling'!CR51</f>
        <v>0</v>
      </c>
      <c r="CT43" s="80">
        <f t="shared" si="209"/>
        <v>0</v>
      </c>
      <c r="CU43" s="76">
        <f>'MASTER_ ALL areas - No.seedling'!CT51</f>
        <v>0</v>
      </c>
      <c r="CV43" s="81">
        <f t="shared" si="210"/>
        <v>0</v>
      </c>
      <c r="CW43" s="75">
        <f>'MASTER_ ALL areas - No.seedling'!CV51</f>
        <v>180</v>
      </c>
      <c r="CX43" s="76">
        <f>'MASTER_ ALL areas - No.seedling'!CW51</f>
        <v>0</v>
      </c>
      <c r="CY43" s="80">
        <f t="shared" si="211"/>
        <v>0</v>
      </c>
      <c r="CZ43" s="76">
        <f>'MASTER_ ALL areas - No.seedling'!CY51</f>
        <v>6</v>
      </c>
      <c r="DA43" s="81">
        <f t="shared" si="212"/>
        <v>0.66666666666666663</v>
      </c>
      <c r="DB43" s="113">
        <f>'MASTER_ ALL areas - No.seedling'!DA51</f>
        <v>0</v>
      </c>
      <c r="DC43" s="76">
        <f>'MASTER_ ALL areas - No.seedling'!DB51</f>
        <v>0</v>
      </c>
      <c r="DD43" s="80">
        <f t="shared" si="213"/>
        <v>0</v>
      </c>
      <c r="DE43" s="76">
        <f>'MASTER_ ALL areas - No.seedling'!DD51</f>
        <v>0</v>
      </c>
      <c r="DF43" s="81">
        <f t="shared" si="214"/>
        <v>0</v>
      </c>
      <c r="DG43" s="113">
        <f>'MASTER_ ALL areas - No.seedling'!DF51</f>
        <v>0</v>
      </c>
      <c r="DH43" s="76">
        <f>'MASTER_ ALL areas - No.seedling'!DG51</f>
        <v>0</v>
      </c>
      <c r="DI43" s="80">
        <f t="shared" si="215"/>
        <v>0</v>
      </c>
      <c r="DJ43" s="76">
        <f>'MASTER_ ALL areas - No.seedling'!DI51</f>
        <v>0</v>
      </c>
      <c r="DK43" s="81">
        <f t="shared" si="216"/>
        <v>0</v>
      </c>
      <c r="DL43" s="113">
        <f>'MASTER_ ALL areas - No.seedling'!DK51</f>
        <v>0</v>
      </c>
      <c r="DM43" s="76">
        <f>'MASTER_ ALL areas - No.seedling'!DL51</f>
        <v>0</v>
      </c>
      <c r="DN43" s="80">
        <f t="shared" si="217"/>
        <v>0</v>
      </c>
      <c r="DO43" s="76">
        <f>'MASTER_ ALL areas - No.seedling'!DN51</f>
        <v>0</v>
      </c>
      <c r="DP43" s="81">
        <f t="shared" si="218"/>
        <v>0</v>
      </c>
      <c r="DQ43" s="113">
        <f>'MASTER_ ALL areas - No.seedling'!DP51</f>
        <v>0</v>
      </c>
      <c r="DR43" s="76">
        <f>'MASTER_ ALL areas - No.seedling'!DQ51</f>
        <v>0</v>
      </c>
      <c r="DS43" s="80">
        <f t="shared" si="219"/>
        <v>0</v>
      </c>
      <c r="DT43" s="76">
        <f>'MASTER_ ALL areas - No.seedling'!DS51</f>
        <v>0</v>
      </c>
      <c r="DU43" s="81">
        <f t="shared" si="220"/>
        <v>0</v>
      </c>
      <c r="DV43" s="113">
        <f>'MASTER_ ALL areas - No.seedling'!DU51</f>
        <v>0</v>
      </c>
      <c r="DW43" s="76">
        <f>'MASTER_ ALL areas - No.seedling'!DV51</f>
        <v>0</v>
      </c>
      <c r="DX43" s="80">
        <f t="shared" si="221"/>
        <v>0</v>
      </c>
      <c r="DY43" s="76">
        <f>'MASTER_ ALL areas - No.seedling'!DX51</f>
        <v>0</v>
      </c>
      <c r="DZ43" s="81">
        <f t="shared" si="222"/>
        <v>0</v>
      </c>
      <c r="EA43" s="113">
        <f>'MASTER_ ALL areas - No.seedling'!DZ51</f>
        <v>0</v>
      </c>
      <c r="EB43" s="76">
        <f>'MASTER_ ALL areas - No.seedling'!EA51</f>
        <v>0</v>
      </c>
      <c r="EC43" s="80">
        <f t="shared" si="223"/>
        <v>0</v>
      </c>
      <c r="ED43" s="76">
        <f>'MASTER_ ALL areas - No.seedling'!EC51</f>
        <v>0</v>
      </c>
      <c r="EE43" s="81">
        <f t="shared" si="224"/>
        <v>0</v>
      </c>
      <c r="EF43" s="113">
        <f>'MASTER_ ALL areas - No.seedling'!EE51</f>
        <v>0</v>
      </c>
      <c r="EG43" s="76">
        <f>'MASTER_ ALL areas - No.seedling'!EF51</f>
        <v>0</v>
      </c>
      <c r="EH43" s="80">
        <f t="shared" si="225"/>
        <v>0</v>
      </c>
      <c r="EI43" s="76">
        <f>'MASTER_ ALL areas - No.seedling'!EH51</f>
        <v>0</v>
      </c>
      <c r="EJ43" s="81">
        <f t="shared" si="226"/>
        <v>0</v>
      </c>
      <c r="EK43" s="113">
        <f>'MASTER_ ALL areas - No.seedling'!EJ51</f>
        <v>0</v>
      </c>
      <c r="EL43" s="76">
        <f>'MASTER_ ALL areas - No.seedling'!EK51</f>
        <v>0</v>
      </c>
      <c r="EM43" s="80">
        <f t="shared" si="227"/>
        <v>0</v>
      </c>
      <c r="EN43" s="76">
        <f>'MASTER_ ALL areas - No.seedling'!EM51</f>
        <v>0</v>
      </c>
      <c r="EO43" s="81">
        <f t="shared" si="228"/>
        <v>0</v>
      </c>
      <c r="EP43" s="113">
        <f>'MASTER_ ALL areas - No.seedling'!EO51</f>
        <v>0</v>
      </c>
      <c r="EQ43" s="76">
        <f>'MASTER_ ALL areas - No.seedling'!EP51</f>
        <v>0</v>
      </c>
      <c r="ER43" s="80">
        <f t="shared" si="229"/>
        <v>0</v>
      </c>
      <c r="ES43" s="76">
        <f>'MASTER_ ALL areas - No.seedling'!ER51</f>
        <v>0</v>
      </c>
      <c r="ET43" s="81">
        <f t="shared" si="230"/>
        <v>0</v>
      </c>
      <c r="EU43" s="113">
        <f>'MASTER_ ALL areas - No.seedling'!ET51</f>
        <v>0</v>
      </c>
      <c r="EV43" s="76">
        <f>'MASTER_ ALL areas - No.seedling'!EU51</f>
        <v>0</v>
      </c>
      <c r="EW43" s="80">
        <f t="shared" si="231"/>
        <v>0</v>
      </c>
      <c r="EX43" s="76">
        <f>'MASTER_ ALL areas - No.seedling'!EW51</f>
        <v>0</v>
      </c>
      <c r="EY43" s="81">
        <f t="shared" si="232"/>
        <v>0</v>
      </c>
      <c r="EZ43" s="113">
        <f>'MASTER_ ALL areas - No.seedling'!EY51</f>
        <v>0</v>
      </c>
      <c r="FA43" s="76">
        <f>'MASTER_ ALL areas - No.seedling'!EZ51</f>
        <v>0</v>
      </c>
      <c r="FB43" s="80">
        <f t="shared" si="233"/>
        <v>0</v>
      </c>
      <c r="FC43" s="76">
        <f>'MASTER_ ALL areas - No.seedling'!FB51</f>
        <v>0</v>
      </c>
      <c r="FD43" s="81">
        <f t="shared" si="234"/>
        <v>0</v>
      </c>
      <c r="FE43" s="75">
        <f>'MASTER_ ALL areas - No.seedling'!FD51</f>
        <v>1180</v>
      </c>
      <c r="FF43" s="76">
        <f>'MASTER_ ALL areas - No.seedling'!FE51</f>
        <v>8</v>
      </c>
      <c r="FG43" s="80">
        <f t="shared" si="235"/>
        <v>0.13559322033898305</v>
      </c>
      <c r="FH43" s="76">
        <f>'MASTER_ ALL areas - No.seedling'!FG51</f>
        <v>42</v>
      </c>
      <c r="FI43" s="81">
        <f t="shared" si="236"/>
        <v>0.71186440677966101</v>
      </c>
      <c r="FJ43" s="75">
        <f>'MASTER_ ALL areas - No.seedling'!FI51</f>
        <v>140</v>
      </c>
      <c r="FK43" s="76">
        <f>'MASTER_ ALL areas - No.seedling'!FJ51</f>
        <v>0</v>
      </c>
      <c r="FL43" s="80">
        <f t="shared" si="237"/>
        <v>0</v>
      </c>
      <c r="FM43" s="76">
        <f>'MASTER_ ALL areas - No.seedling'!FL51</f>
        <v>7</v>
      </c>
      <c r="FN43" s="81">
        <f t="shared" si="238"/>
        <v>1</v>
      </c>
      <c r="FO43" s="113">
        <f>'MASTER_ ALL areas - No.seedling'!FN51</f>
        <v>0</v>
      </c>
      <c r="FP43" s="76">
        <f>'MASTER_ ALL areas - No.seedling'!FO51</f>
        <v>0</v>
      </c>
      <c r="FQ43" s="80">
        <f t="shared" si="239"/>
        <v>0</v>
      </c>
      <c r="FR43" s="76">
        <f>'MASTER_ ALL areas - No.seedling'!FQ51</f>
        <v>0</v>
      </c>
      <c r="FS43" s="81">
        <f t="shared" si="240"/>
        <v>0</v>
      </c>
      <c r="FT43" s="113">
        <f>'MASTER_ ALL areas - No.seedling'!FS51</f>
        <v>0</v>
      </c>
      <c r="FU43" s="76">
        <f>'MASTER_ ALL areas - No.seedling'!FT51</f>
        <v>0</v>
      </c>
      <c r="FV43" s="80">
        <f t="shared" si="241"/>
        <v>0</v>
      </c>
      <c r="FW43" s="76">
        <f>'MASTER_ ALL areas - No.seedling'!FV51</f>
        <v>0</v>
      </c>
      <c r="FX43" s="81">
        <f t="shared" si="242"/>
        <v>0</v>
      </c>
      <c r="FY43" s="113">
        <f>'MASTER_ ALL areas - No.seedling'!FX51</f>
        <v>0</v>
      </c>
      <c r="FZ43" s="76">
        <f>'MASTER_ ALL areas - No.seedling'!FY51</f>
        <v>0</v>
      </c>
      <c r="GA43" s="80">
        <f t="shared" si="243"/>
        <v>0</v>
      </c>
      <c r="GB43" s="76">
        <f>'MASTER_ ALL areas - No.seedling'!GA51</f>
        <v>0</v>
      </c>
      <c r="GC43" s="81">
        <f t="shared" si="244"/>
        <v>0</v>
      </c>
      <c r="GD43" s="113">
        <f>'MASTER_ ALL areas - No.seedling'!GC51</f>
        <v>0</v>
      </c>
      <c r="GE43" s="76">
        <f>'MASTER_ ALL areas - No.seedling'!GD51</f>
        <v>0</v>
      </c>
      <c r="GF43" s="80">
        <f t="shared" si="245"/>
        <v>0</v>
      </c>
      <c r="GG43" s="76">
        <f>'MASTER_ ALL areas - No.seedling'!GF51</f>
        <v>0</v>
      </c>
      <c r="GH43" s="81">
        <f t="shared" si="246"/>
        <v>0</v>
      </c>
      <c r="GI43" s="113">
        <f>'MASTER_ ALL areas - No.seedling'!GH51</f>
        <v>0</v>
      </c>
      <c r="GJ43" s="76">
        <f>'MASTER_ ALL areas - No.seedling'!GI51</f>
        <v>0</v>
      </c>
      <c r="GK43" s="80">
        <f t="shared" si="247"/>
        <v>0</v>
      </c>
      <c r="GL43" s="76">
        <f>'MASTER_ ALL areas - No.seedling'!GK51</f>
        <v>0</v>
      </c>
      <c r="GM43" s="81">
        <f t="shared" si="248"/>
        <v>0</v>
      </c>
      <c r="GN43" s="113">
        <f>'MASTER_ ALL areas - No.seedling'!GM51</f>
        <v>0</v>
      </c>
      <c r="GO43" s="76">
        <f>'MASTER_ ALL areas - No.seedling'!GN51</f>
        <v>0</v>
      </c>
      <c r="GP43" s="80">
        <f t="shared" si="249"/>
        <v>0</v>
      </c>
      <c r="GQ43" s="76">
        <f>'MASTER_ ALL areas - No.seedling'!GP51</f>
        <v>0</v>
      </c>
      <c r="GR43" s="81">
        <f t="shared" si="250"/>
        <v>0</v>
      </c>
      <c r="GS43" s="113">
        <f>'MASTER_ ALL areas - No.seedling'!GR51</f>
        <v>0</v>
      </c>
      <c r="GT43" s="76">
        <f>'MASTER_ ALL areas - No.seedling'!GS51</f>
        <v>0</v>
      </c>
      <c r="GU43" s="80">
        <f t="shared" si="251"/>
        <v>0</v>
      </c>
      <c r="GV43" s="76">
        <f>'MASTER_ ALL areas - No.seedling'!GU51</f>
        <v>0</v>
      </c>
      <c r="GW43" s="81">
        <f t="shared" si="252"/>
        <v>0</v>
      </c>
      <c r="GX43" s="113">
        <f>'MASTER_ ALL areas - No.seedling'!GW51</f>
        <v>0</v>
      </c>
      <c r="GY43" s="76">
        <f>'MASTER_ ALL areas - No.seedling'!GX51</f>
        <v>0</v>
      </c>
      <c r="GZ43" s="80">
        <f t="shared" si="253"/>
        <v>0</v>
      </c>
      <c r="HA43" s="76">
        <f>'MASTER_ ALL areas - No.seedling'!GZ51</f>
        <v>0</v>
      </c>
      <c r="HB43" s="81">
        <f t="shared" si="254"/>
        <v>0</v>
      </c>
      <c r="HC43" s="113">
        <f>'MASTER_ ALL areas - No.seedling'!HB51</f>
        <v>0</v>
      </c>
      <c r="HD43" s="76">
        <f>'MASTER_ ALL areas - No.seedling'!HC51</f>
        <v>0</v>
      </c>
      <c r="HE43" s="80">
        <f t="shared" si="255"/>
        <v>0</v>
      </c>
      <c r="HF43" s="76">
        <f>'MASTER_ ALL areas - No.seedling'!HE51</f>
        <v>0</v>
      </c>
      <c r="HG43" s="81">
        <f t="shared" si="256"/>
        <v>0</v>
      </c>
      <c r="HH43" s="113">
        <f>'MASTER_ ALL areas - No.seedling'!HG51</f>
        <v>0</v>
      </c>
      <c r="HI43" s="76">
        <f>'MASTER_ ALL areas - No.seedling'!HH51</f>
        <v>0</v>
      </c>
      <c r="HJ43" s="80">
        <f t="shared" si="257"/>
        <v>0</v>
      </c>
      <c r="HK43" s="76">
        <f>'MASTER_ ALL areas - No.seedling'!HJ51</f>
        <v>0</v>
      </c>
      <c r="HL43" s="81">
        <f t="shared" si="258"/>
        <v>0</v>
      </c>
      <c r="HM43" s="113">
        <f>'MASTER_ ALL areas - No.seedling'!HL51</f>
        <v>0</v>
      </c>
      <c r="HN43" s="76">
        <f>'MASTER_ ALL areas - No.seedling'!HM51</f>
        <v>0</v>
      </c>
      <c r="HO43" s="80">
        <f t="shared" si="259"/>
        <v>0</v>
      </c>
      <c r="HP43" s="76">
        <f>'MASTER_ ALL areas - No.seedling'!HO51</f>
        <v>0</v>
      </c>
      <c r="HQ43" s="81">
        <f t="shared" si="260"/>
        <v>0</v>
      </c>
      <c r="HR43" s="113">
        <f>'MASTER_ ALL areas - No.seedling'!HQ51</f>
        <v>0</v>
      </c>
      <c r="HS43" s="76">
        <f>'MASTER_ ALL areas - No.seedling'!HR51</f>
        <v>0</v>
      </c>
      <c r="HT43" s="80">
        <f t="shared" si="261"/>
        <v>0</v>
      </c>
      <c r="HU43" s="76">
        <f>'MASTER_ ALL areas - No.seedling'!HT51</f>
        <v>0</v>
      </c>
      <c r="HV43" s="81">
        <f t="shared" si="262"/>
        <v>0</v>
      </c>
      <c r="HW43" s="113">
        <f>'MASTER_ ALL areas - No.seedling'!HV51</f>
        <v>0</v>
      </c>
      <c r="HX43" s="76">
        <f>'MASTER_ ALL areas - No.seedling'!HW51</f>
        <v>0</v>
      </c>
      <c r="HY43" s="80">
        <f t="shared" si="263"/>
        <v>0</v>
      </c>
      <c r="HZ43" s="76">
        <f>'MASTER_ ALL areas - No.seedling'!HY51</f>
        <v>0</v>
      </c>
      <c r="IA43" s="81">
        <f t="shared" si="264"/>
        <v>0</v>
      </c>
      <c r="IB43" s="113">
        <f>'MASTER_ ALL areas - No.seedling'!IA51</f>
        <v>0</v>
      </c>
      <c r="IC43" s="76">
        <f>'MASTER_ ALL areas - No.seedling'!IB51</f>
        <v>0</v>
      </c>
      <c r="ID43" s="80">
        <f t="shared" si="265"/>
        <v>0</v>
      </c>
      <c r="IE43" s="76">
        <f>'MASTER_ ALL areas - No.seedling'!ID51</f>
        <v>0</v>
      </c>
      <c r="IF43" s="85">
        <f t="shared" si="266"/>
        <v>0</v>
      </c>
      <c r="IG43" s="86" t="s">
        <v>215</v>
      </c>
      <c r="IH43" s="87"/>
    </row>
    <row r="44" spans="2:242" ht="33" customHeight="1" x14ac:dyDescent="0.25">
      <c r="B44" s="420">
        <v>56</v>
      </c>
      <c r="C44" s="421" t="s">
        <v>235</v>
      </c>
      <c r="D44" s="422">
        <v>214083</v>
      </c>
      <c r="E44" s="423">
        <v>932695</v>
      </c>
      <c r="F44" s="180" t="s">
        <v>236</v>
      </c>
      <c r="G44" s="88" t="s">
        <v>194</v>
      </c>
      <c r="H44" s="459">
        <f>'MASTER_ ALL areas - No.seedling'!G60</f>
        <v>6</v>
      </c>
      <c r="I44" s="70">
        <f>'MASTER_ ALL areas - No.seedling'!H60</f>
        <v>0.5</v>
      </c>
      <c r="J44" s="71">
        <f>'MASTER_ ALL areas - No.seedling'!I60</f>
        <v>44.4</v>
      </c>
      <c r="K44" s="72">
        <f>'MASTER_ ALL areas - No.seedling'!J60</f>
        <v>42</v>
      </c>
      <c r="L44" s="73">
        <f t="shared" si="178"/>
        <v>840</v>
      </c>
      <c r="M44" s="74">
        <f>'MASTER_ ALL areas - No.seedling'!L60</f>
        <v>840</v>
      </c>
      <c r="N44" s="113">
        <f>'MASTER_ ALL areas - No.seedling'!M60</f>
        <v>0</v>
      </c>
      <c r="O44" s="114">
        <f>'MASTER_ ALL areas - No.seedling'!N60</f>
        <v>22</v>
      </c>
      <c r="P44" s="80">
        <f>'MASTER_ ALL areas - No.seedling'!O60</f>
        <v>0</v>
      </c>
      <c r="Q44" s="81">
        <f>'MASTER_ ALL areas - No.seedling'!P60</f>
        <v>0.52380952380952384</v>
      </c>
      <c r="R44" s="462"/>
      <c r="S44" s="617">
        <f>'MASTER_ ALL areas - No.seedling'!R60</f>
        <v>540</v>
      </c>
      <c r="T44" s="76">
        <f>'MASTER_ ALL areas - No.seedling'!S60</f>
        <v>0</v>
      </c>
      <c r="U44" s="77">
        <f t="shared" si="179"/>
        <v>0</v>
      </c>
      <c r="V44" s="82">
        <f>'MASTER_ ALL areas - No.seedling'!U60</f>
        <v>12</v>
      </c>
      <c r="W44" s="80">
        <f t="shared" si="180"/>
        <v>0.44444444444444442</v>
      </c>
      <c r="X44" s="619">
        <f>'MASTER_ ALL areas - No.seedling'!W60</f>
        <v>280</v>
      </c>
      <c r="Y44" s="82">
        <f>'MASTER_ ALL areas - No.seedling'!X60</f>
        <v>0</v>
      </c>
      <c r="Z44" s="77">
        <f t="shared" si="181"/>
        <v>0</v>
      </c>
      <c r="AA44" s="82">
        <f>'MASTER_ ALL areas - No.seedling'!Z60</f>
        <v>9</v>
      </c>
      <c r="AB44" s="80">
        <f t="shared" si="182"/>
        <v>0.6428571428571429</v>
      </c>
      <c r="AC44" s="76">
        <f>'MASTER_ ALL areas - No.seedling'!AB60</f>
        <v>20</v>
      </c>
      <c r="AD44" s="76">
        <f>'MASTER_ ALL areas - No.seedling'!AC60</f>
        <v>0</v>
      </c>
      <c r="AE44" s="77">
        <f t="shared" si="183"/>
        <v>0</v>
      </c>
      <c r="AF44" s="82">
        <f>'MASTER_ ALL areas - No.seedling'!AE60</f>
        <v>1</v>
      </c>
      <c r="AG44" s="80">
        <f t="shared" si="184"/>
        <v>1</v>
      </c>
      <c r="AH44" s="76">
        <f>'MASTER_ ALL areas - No.seedling'!AG60</f>
        <v>0</v>
      </c>
      <c r="AI44" s="76">
        <f>'MASTER_ ALL areas - No.seedling'!AH60</f>
        <v>0</v>
      </c>
      <c r="AJ44" s="77">
        <f t="shared" si="185"/>
        <v>0</v>
      </c>
      <c r="AK44" s="82">
        <f>'MASTER_ ALL areas - No.seedling'!AJ60</f>
        <v>0</v>
      </c>
      <c r="AL44" s="81">
        <f t="shared" si="186"/>
        <v>0</v>
      </c>
      <c r="AM44" s="462"/>
      <c r="AN44" s="617">
        <f>'MASTER_ ALL areas - No.seedling'!AM60</f>
        <v>480</v>
      </c>
      <c r="AO44" s="76">
        <f>'MASTER_ ALL areas - No.seedling'!AN60</f>
        <v>0</v>
      </c>
      <c r="AP44" s="77">
        <f t="shared" si="187"/>
        <v>0</v>
      </c>
      <c r="AQ44" s="82">
        <f>'MASTER_ ALL areas - No.seedling'!AP60</f>
        <v>11</v>
      </c>
      <c r="AR44" s="77">
        <f t="shared" si="188"/>
        <v>0.45833333333333331</v>
      </c>
      <c r="AS44" s="82">
        <f>'MASTER_ ALL areas - No.seedling'!AR60</f>
        <v>340</v>
      </c>
      <c r="AT44" s="76">
        <f>'MASTER_ ALL areas - No.seedling'!AS60</f>
        <v>0</v>
      </c>
      <c r="AU44" s="77">
        <f t="shared" si="189"/>
        <v>0</v>
      </c>
      <c r="AV44" s="82">
        <f>'MASTER_ ALL areas - No.seedling'!AU60</f>
        <v>10</v>
      </c>
      <c r="AW44" s="77">
        <f t="shared" si="190"/>
        <v>0.58823529411764708</v>
      </c>
      <c r="AX44" s="71">
        <f>'MASTER_ ALL areas - No.seedling'!AW60</f>
        <v>0</v>
      </c>
      <c r="AY44" s="82">
        <f>'MASTER_ ALL areas - No.seedling'!AX60</f>
        <v>0</v>
      </c>
      <c r="AZ44" s="77">
        <f t="shared" si="191"/>
        <v>0</v>
      </c>
      <c r="BA44" s="82">
        <f>'MASTER_ ALL areas - No.seedling'!AZ60</f>
        <v>0</v>
      </c>
      <c r="BB44" s="77">
        <f t="shared" si="192"/>
        <v>0</v>
      </c>
      <c r="BC44" s="82">
        <f>'MASTER_ ALL areas - No.seedling'!BB60</f>
        <v>20</v>
      </c>
      <c r="BD44" s="76">
        <f>'MASTER_ ALL areas - No.seedling'!BC60</f>
        <v>0</v>
      </c>
      <c r="BE44" s="77">
        <f t="shared" si="193"/>
        <v>0</v>
      </c>
      <c r="BF44" s="82">
        <f>'MASTER_ ALL areas - No.seedling'!BE60</f>
        <v>1</v>
      </c>
      <c r="BG44" s="77">
        <f t="shared" si="194"/>
        <v>1</v>
      </c>
      <c r="BH44" s="82">
        <f>'MASTER_ ALL areas - No.seedling'!BG60</f>
        <v>0</v>
      </c>
      <c r="BI44" s="76">
        <f>'MASTER_ ALL areas - No.seedling'!BH60</f>
        <v>0</v>
      </c>
      <c r="BJ44" s="77">
        <f t="shared" si="195"/>
        <v>0</v>
      </c>
      <c r="BK44" s="82">
        <f>'MASTER_ ALL areas - No.seedling'!BJ60</f>
        <v>0</v>
      </c>
      <c r="BL44" s="77">
        <f t="shared" si="196"/>
        <v>0</v>
      </c>
      <c r="BM44" s="82">
        <f>'MASTER_ ALL areas - No.seedling'!BL60</f>
        <v>0</v>
      </c>
      <c r="BN44" s="76">
        <f>'MASTER_ ALL areas - No.seedling'!BM60</f>
        <v>0</v>
      </c>
      <c r="BO44" s="77">
        <f t="shared" si="197"/>
        <v>0</v>
      </c>
      <c r="BP44" s="82">
        <f>'MASTER_ ALL areas - No.seedling'!BO60</f>
        <v>0</v>
      </c>
      <c r="BQ44" s="77">
        <f t="shared" si="198"/>
        <v>0</v>
      </c>
      <c r="BR44" s="82">
        <f>'MASTER_ ALL areas - No.seedling'!BQ60</f>
        <v>0</v>
      </c>
      <c r="BS44" s="76">
        <f>'MASTER_ ALL areas - No.seedling'!BR60</f>
        <v>0</v>
      </c>
      <c r="BT44" s="77">
        <f t="shared" si="199"/>
        <v>0</v>
      </c>
      <c r="BU44" s="82">
        <f>'MASTER_ ALL areas - No.seedling'!BT60</f>
        <v>0</v>
      </c>
      <c r="BV44" s="77">
        <f t="shared" si="200"/>
        <v>0</v>
      </c>
      <c r="BW44" s="82">
        <f>'MASTER_ ALL areas - No.seedling'!BV60</f>
        <v>0</v>
      </c>
      <c r="BX44" s="76">
        <f>'MASTER_ ALL areas - No.seedling'!BW60</f>
        <v>0</v>
      </c>
      <c r="BY44" s="77">
        <f t="shared" si="201"/>
        <v>0</v>
      </c>
      <c r="BZ44" s="82">
        <f>'MASTER_ ALL areas - No.seedling'!BY60</f>
        <v>0</v>
      </c>
      <c r="CA44" s="81">
        <f t="shared" si="202"/>
        <v>0</v>
      </c>
      <c r="CB44" s="429"/>
      <c r="CC44" s="75">
        <f>'MASTER_ ALL areas - No.seedling'!CB60</f>
        <v>280</v>
      </c>
      <c r="CD44" s="76">
        <f>'MASTER_ ALL areas - No.seedling'!CC60</f>
        <v>0</v>
      </c>
      <c r="CE44" s="80">
        <f t="shared" si="203"/>
        <v>0</v>
      </c>
      <c r="CF44" s="76">
        <f>'MASTER_ ALL areas - No.seedling'!CE60</f>
        <v>5</v>
      </c>
      <c r="CG44" s="81">
        <f t="shared" si="204"/>
        <v>0.35714285714285715</v>
      </c>
      <c r="CH44" s="75">
        <f>'MASTER_ ALL areas - No.seedling'!CG60</f>
        <v>180</v>
      </c>
      <c r="CI44" s="76">
        <f>'MASTER_ ALL areas - No.seedling'!CH60</f>
        <v>0</v>
      </c>
      <c r="CJ44" s="80">
        <f t="shared" si="205"/>
        <v>0</v>
      </c>
      <c r="CK44" s="76">
        <f>'MASTER_ ALL areas - No.seedling'!CJ60</f>
        <v>5</v>
      </c>
      <c r="CL44" s="81">
        <f t="shared" si="206"/>
        <v>0.55555555555555558</v>
      </c>
      <c r="CM44" s="75">
        <f>'MASTER_ ALL areas - No.seedling'!CL60</f>
        <v>20</v>
      </c>
      <c r="CN44" s="76">
        <f>'MASTER_ ALL areas - No.seedling'!CM60</f>
        <v>0</v>
      </c>
      <c r="CO44" s="80">
        <f t="shared" si="207"/>
        <v>0</v>
      </c>
      <c r="CP44" s="76">
        <f>'MASTER_ ALL areas - No.seedling'!CO60</f>
        <v>1</v>
      </c>
      <c r="CQ44" s="81">
        <f t="shared" si="208"/>
        <v>1</v>
      </c>
      <c r="CR44" s="113">
        <f>'MASTER_ ALL areas - No.seedling'!CQ60</f>
        <v>0</v>
      </c>
      <c r="CS44" s="76">
        <f>'MASTER_ ALL areas - No.seedling'!CR60</f>
        <v>0</v>
      </c>
      <c r="CT44" s="80">
        <f t="shared" si="209"/>
        <v>0</v>
      </c>
      <c r="CU44" s="76">
        <f>'MASTER_ ALL areas - No.seedling'!CT60</f>
        <v>0</v>
      </c>
      <c r="CV44" s="81">
        <f t="shared" si="210"/>
        <v>0</v>
      </c>
      <c r="CW44" s="75">
        <f>'MASTER_ ALL areas - No.seedling'!CV60</f>
        <v>260</v>
      </c>
      <c r="CX44" s="76">
        <f>'MASTER_ ALL areas - No.seedling'!CW60</f>
        <v>0</v>
      </c>
      <c r="CY44" s="80">
        <f t="shared" si="211"/>
        <v>0</v>
      </c>
      <c r="CZ44" s="76">
        <f>'MASTER_ ALL areas - No.seedling'!CY60</f>
        <v>7</v>
      </c>
      <c r="DA44" s="81">
        <f t="shared" si="212"/>
        <v>0.53846153846153844</v>
      </c>
      <c r="DB44" s="75">
        <f>'MASTER_ ALL areas - No.seedling'!DA60</f>
        <v>80</v>
      </c>
      <c r="DC44" s="76">
        <f>'MASTER_ ALL areas - No.seedling'!DB60</f>
        <v>0</v>
      </c>
      <c r="DD44" s="80">
        <f t="shared" si="213"/>
        <v>0</v>
      </c>
      <c r="DE44" s="76">
        <f>'MASTER_ ALL areas - No.seedling'!DD60</f>
        <v>3</v>
      </c>
      <c r="DF44" s="81">
        <f t="shared" si="214"/>
        <v>0.75</v>
      </c>
      <c r="DG44" s="113">
        <f>'MASTER_ ALL areas - No.seedling'!DF60</f>
        <v>0</v>
      </c>
      <c r="DH44" s="76">
        <f>'MASTER_ ALL areas - No.seedling'!DG60</f>
        <v>0</v>
      </c>
      <c r="DI44" s="80">
        <f t="shared" si="215"/>
        <v>0</v>
      </c>
      <c r="DJ44" s="76">
        <f>'MASTER_ ALL areas - No.seedling'!DI60</f>
        <v>0</v>
      </c>
      <c r="DK44" s="81">
        <f t="shared" si="216"/>
        <v>0</v>
      </c>
      <c r="DL44" s="113">
        <f>'MASTER_ ALL areas - No.seedling'!DK60</f>
        <v>0</v>
      </c>
      <c r="DM44" s="76">
        <f>'MASTER_ ALL areas - No.seedling'!DL60</f>
        <v>0</v>
      </c>
      <c r="DN44" s="80">
        <f t="shared" si="217"/>
        <v>0</v>
      </c>
      <c r="DO44" s="76">
        <f>'MASTER_ ALL areas - No.seedling'!DN60</f>
        <v>0</v>
      </c>
      <c r="DP44" s="81">
        <f t="shared" si="218"/>
        <v>0</v>
      </c>
      <c r="DQ44" s="113">
        <f>'MASTER_ ALL areas - No.seedling'!DP60</f>
        <v>0</v>
      </c>
      <c r="DR44" s="76">
        <f>'MASTER_ ALL areas - No.seedling'!DQ60</f>
        <v>0</v>
      </c>
      <c r="DS44" s="80">
        <f t="shared" si="219"/>
        <v>0</v>
      </c>
      <c r="DT44" s="76">
        <f>'MASTER_ ALL areas - No.seedling'!DS60</f>
        <v>0</v>
      </c>
      <c r="DU44" s="81">
        <f t="shared" si="220"/>
        <v>0</v>
      </c>
      <c r="DV44" s="113">
        <f>'MASTER_ ALL areas - No.seedling'!DU60</f>
        <v>0</v>
      </c>
      <c r="DW44" s="76">
        <f>'MASTER_ ALL areas - No.seedling'!DV60</f>
        <v>0</v>
      </c>
      <c r="DX44" s="80">
        <f t="shared" si="221"/>
        <v>0</v>
      </c>
      <c r="DY44" s="76">
        <f>'MASTER_ ALL areas - No.seedling'!DX60</f>
        <v>0</v>
      </c>
      <c r="DZ44" s="81">
        <f t="shared" si="222"/>
        <v>0</v>
      </c>
      <c r="EA44" s="113">
        <f>'MASTER_ ALL areas - No.seedling'!DZ60</f>
        <v>0</v>
      </c>
      <c r="EB44" s="76">
        <f>'MASTER_ ALL areas - No.seedling'!EA60</f>
        <v>0</v>
      </c>
      <c r="EC44" s="80">
        <f t="shared" si="223"/>
        <v>0</v>
      </c>
      <c r="ED44" s="76">
        <f>'MASTER_ ALL areas - No.seedling'!EC60</f>
        <v>0</v>
      </c>
      <c r="EE44" s="81">
        <f t="shared" si="224"/>
        <v>0</v>
      </c>
      <c r="EF44" s="113">
        <f>'MASTER_ ALL areas - No.seedling'!EE60</f>
        <v>0</v>
      </c>
      <c r="EG44" s="76">
        <f>'MASTER_ ALL areas - No.seedling'!EF60</f>
        <v>0</v>
      </c>
      <c r="EH44" s="80">
        <f t="shared" si="225"/>
        <v>0</v>
      </c>
      <c r="EI44" s="76">
        <f>'MASTER_ ALL areas - No.seedling'!EH60</f>
        <v>0</v>
      </c>
      <c r="EJ44" s="81">
        <f t="shared" si="226"/>
        <v>0</v>
      </c>
      <c r="EK44" s="113">
        <f>'MASTER_ ALL areas - No.seedling'!EJ60</f>
        <v>0</v>
      </c>
      <c r="EL44" s="76">
        <f>'MASTER_ ALL areas - No.seedling'!EK60</f>
        <v>0</v>
      </c>
      <c r="EM44" s="80">
        <f t="shared" si="227"/>
        <v>0</v>
      </c>
      <c r="EN44" s="76">
        <f>'MASTER_ ALL areas - No.seedling'!EM60</f>
        <v>0</v>
      </c>
      <c r="EO44" s="81">
        <f t="shared" si="228"/>
        <v>0</v>
      </c>
      <c r="EP44" s="75">
        <f>'MASTER_ ALL areas - No.seedling'!EO60</f>
        <v>20</v>
      </c>
      <c r="EQ44" s="76">
        <f>'MASTER_ ALL areas - No.seedling'!EP60</f>
        <v>0</v>
      </c>
      <c r="ER44" s="80">
        <f t="shared" si="229"/>
        <v>0</v>
      </c>
      <c r="ES44" s="76">
        <f>'MASTER_ ALL areas - No.seedling'!ER60</f>
        <v>1</v>
      </c>
      <c r="ET44" s="81">
        <f t="shared" si="230"/>
        <v>1</v>
      </c>
      <c r="EU44" s="113">
        <f>'MASTER_ ALL areas - No.seedling'!ET60</f>
        <v>0</v>
      </c>
      <c r="EV44" s="76">
        <f>'MASTER_ ALL areas - No.seedling'!EU60</f>
        <v>0</v>
      </c>
      <c r="EW44" s="80">
        <f t="shared" si="231"/>
        <v>0</v>
      </c>
      <c r="EX44" s="76">
        <f>'MASTER_ ALL areas - No.seedling'!EW60</f>
        <v>0</v>
      </c>
      <c r="EY44" s="81">
        <f t="shared" si="232"/>
        <v>0</v>
      </c>
      <c r="EZ44" s="113">
        <f>'MASTER_ ALL areas - No.seedling'!EY60</f>
        <v>0</v>
      </c>
      <c r="FA44" s="76">
        <f>'MASTER_ ALL areas - No.seedling'!EZ60</f>
        <v>0</v>
      </c>
      <c r="FB44" s="80">
        <f t="shared" si="233"/>
        <v>0</v>
      </c>
      <c r="FC44" s="76">
        <f>'MASTER_ ALL areas - No.seedling'!FB60</f>
        <v>0</v>
      </c>
      <c r="FD44" s="81">
        <f t="shared" si="234"/>
        <v>0</v>
      </c>
      <c r="FE44" s="113">
        <f>'MASTER_ ALL areas - No.seedling'!FD60</f>
        <v>0</v>
      </c>
      <c r="FF44" s="76">
        <f>'MASTER_ ALL areas - No.seedling'!FE60</f>
        <v>0</v>
      </c>
      <c r="FG44" s="80">
        <f t="shared" si="235"/>
        <v>0</v>
      </c>
      <c r="FH44" s="76">
        <f>'MASTER_ ALL areas - No.seedling'!FG60</f>
        <v>0</v>
      </c>
      <c r="FI44" s="81">
        <f t="shared" si="236"/>
        <v>0</v>
      </c>
      <c r="FJ44" s="113">
        <f>'MASTER_ ALL areas - No.seedling'!FI60</f>
        <v>0</v>
      </c>
      <c r="FK44" s="76">
        <f>'MASTER_ ALL areas - No.seedling'!FJ60</f>
        <v>0</v>
      </c>
      <c r="FL44" s="80">
        <f t="shared" si="237"/>
        <v>0</v>
      </c>
      <c r="FM44" s="76">
        <f>'MASTER_ ALL areas - No.seedling'!FL60</f>
        <v>0</v>
      </c>
      <c r="FN44" s="81">
        <f t="shared" si="238"/>
        <v>0</v>
      </c>
      <c r="FO44" s="113">
        <f>'MASTER_ ALL areas - No.seedling'!FN60</f>
        <v>0</v>
      </c>
      <c r="FP44" s="76">
        <f>'MASTER_ ALL areas - No.seedling'!FO60</f>
        <v>0</v>
      </c>
      <c r="FQ44" s="80">
        <f t="shared" si="239"/>
        <v>0</v>
      </c>
      <c r="FR44" s="76">
        <f>'MASTER_ ALL areas - No.seedling'!FQ60</f>
        <v>0</v>
      </c>
      <c r="FS44" s="81">
        <f t="shared" si="240"/>
        <v>0</v>
      </c>
      <c r="FT44" s="113">
        <f>'MASTER_ ALL areas - No.seedling'!FS60</f>
        <v>0</v>
      </c>
      <c r="FU44" s="76">
        <f>'MASTER_ ALL areas - No.seedling'!FT60</f>
        <v>0</v>
      </c>
      <c r="FV44" s="80">
        <f t="shared" si="241"/>
        <v>0</v>
      </c>
      <c r="FW44" s="76">
        <f>'MASTER_ ALL areas - No.seedling'!FV60</f>
        <v>0</v>
      </c>
      <c r="FX44" s="81">
        <f t="shared" si="242"/>
        <v>0</v>
      </c>
      <c r="FY44" s="113">
        <f>'MASTER_ ALL areas - No.seedling'!FX60</f>
        <v>0</v>
      </c>
      <c r="FZ44" s="76">
        <f>'MASTER_ ALL areas - No.seedling'!FY60</f>
        <v>0</v>
      </c>
      <c r="GA44" s="80">
        <f t="shared" si="243"/>
        <v>0</v>
      </c>
      <c r="GB44" s="76">
        <f>'MASTER_ ALL areas - No.seedling'!GA60</f>
        <v>0</v>
      </c>
      <c r="GC44" s="81">
        <f t="shared" si="244"/>
        <v>0</v>
      </c>
      <c r="GD44" s="113">
        <f>'MASTER_ ALL areas - No.seedling'!GC60</f>
        <v>0</v>
      </c>
      <c r="GE44" s="76">
        <f>'MASTER_ ALL areas - No.seedling'!GD60</f>
        <v>0</v>
      </c>
      <c r="GF44" s="80">
        <f t="shared" si="245"/>
        <v>0</v>
      </c>
      <c r="GG44" s="76">
        <f>'MASTER_ ALL areas - No.seedling'!GF60</f>
        <v>0</v>
      </c>
      <c r="GH44" s="81">
        <f t="shared" si="246"/>
        <v>0</v>
      </c>
      <c r="GI44" s="113">
        <f>'MASTER_ ALL areas - No.seedling'!GH60</f>
        <v>0</v>
      </c>
      <c r="GJ44" s="76">
        <f>'MASTER_ ALL areas - No.seedling'!GI60</f>
        <v>0</v>
      </c>
      <c r="GK44" s="80">
        <f t="shared" si="247"/>
        <v>0</v>
      </c>
      <c r="GL44" s="76">
        <f>'MASTER_ ALL areas - No.seedling'!GK60</f>
        <v>0</v>
      </c>
      <c r="GM44" s="81">
        <f t="shared" si="248"/>
        <v>0</v>
      </c>
      <c r="GN44" s="113">
        <f>'MASTER_ ALL areas - No.seedling'!GM60</f>
        <v>0</v>
      </c>
      <c r="GO44" s="76">
        <f>'MASTER_ ALL areas - No.seedling'!GN60</f>
        <v>0</v>
      </c>
      <c r="GP44" s="80">
        <f t="shared" si="249"/>
        <v>0</v>
      </c>
      <c r="GQ44" s="76">
        <f>'MASTER_ ALL areas - No.seedling'!GP60</f>
        <v>0</v>
      </c>
      <c r="GR44" s="81">
        <f t="shared" si="250"/>
        <v>0</v>
      </c>
      <c r="GS44" s="113">
        <f>'MASTER_ ALL areas - No.seedling'!GR60</f>
        <v>0</v>
      </c>
      <c r="GT44" s="76">
        <f>'MASTER_ ALL areas - No.seedling'!GS60</f>
        <v>0</v>
      </c>
      <c r="GU44" s="80">
        <f t="shared" si="251"/>
        <v>0</v>
      </c>
      <c r="GV44" s="76">
        <f>'MASTER_ ALL areas - No.seedling'!GU60</f>
        <v>0</v>
      </c>
      <c r="GW44" s="81">
        <f t="shared" si="252"/>
        <v>0</v>
      </c>
      <c r="GX44" s="113">
        <f>'MASTER_ ALL areas - No.seedling'!GW60</f>
        <v>0</v>
      </c>
      <c r="GY44" s="76">
        <f>'MASTER_ ALL areas - No.seedling'!GX60</f>
        <v>0</v>
      </c>
      <c r="GZ44" s="80">
        <f t="shared" si="253"/>
        <v>0</v>
      </c>
      <c r="HA44" s="76">
        <f>'MASTER_ ALL areas - No.seedling'!GZ60</f>
        <v>0</v>
      </c>
      <c r="HB44" s="81">
        <f t="shared" si="254"/>
        <v>0</v>
      </c>
      <c r="HC44" s="113">
        <f>'MASTER_ ALL areas - No.seedling'!HB60</f>
        <v>0</v>
      </c>
      <c r="HD44" s="76">
        <f>'MASTER_ ALL areas - No.seedling'!HC60</f>
        <v>0</v>
      </c>
      <c r="HE44" s="80">
        <f t="shared" si="255"/>
        <v>0</v>
      </c>
      <c r="HF44" s="76">
        <f>'MASTER_ ALL areas - No.seedling'!HE60</f>
        <v>0</v>
      </c>
      <c r="HG44" s="81">
        <f t="shared" si="256"/>
        <v>0</v>
      </c>
      <c r="HH44" s="113">
        <f>'MASTER_ ALL areas - No.seedling'!HG60</f>
        <v>0</v>
      </c>
      <c r="HI44" s="76">
        <f>'MASTER_ ALL areas - No.seedling'!HH60</f>
        <v>0</v>
      </c>
      <c r="HJ44" s="80">
        <f t="shared" si="257"/>
        <v>0</v>
      </c>
      <c r="HK44" s="76">
        <f>'MASTER_ ALL areas - No.seedling'!HJ60</f>
        <v>0</v>
      </c>
      <c r="HL44" s="81">
        <f t="shared" si="258"/>
        <v>0</v>
      </c>
      <c r="HM44" s="113">
        <f>'MASTER_ ALL areas - No.seedling'!HL60</f>
        <v>0</v>
      </c>
      <c r="HN44" s="76">
        <f>'MASTER_ ALL areas - No.seedling'!HM60</f>
        <v>0</v>
      </c>
      <c r="HO44" s="80">
        <f t="shared" si="259"/>
        <v>0</v>
      </c>
      <c r="HP44" s="76">
        <f>'MASTER_ ALL areas - No.seedling'!HO60</f>
        <v>0</v>
      </c>
      <c r="HQ44" s="81">
        <f t="shared" si="260"/>
        <v>0</v>
      </c>
      <c r="HR44" s="113">
        <f>'MASTER_ ALL areas - No.seedling'!HQ60</f>
        <v>0</v>
      </c>
      <c r="HS44" s="76">
        <f>'MASTER_ ALL areas - No.seedling'!HR60</f>
        <v>0</v>
      </c>
      <c r="HT44" s="80">
        <f t="shared" si="261"/>
        <v>0</v>
      </c>
      <c r="HU44" s="76">
        <f>'MASTER_ ALL areas - No.seedling'!HT60</f>
        <v>0</v>
      </c>
      <c r="HV44" s="81">
        <f t="shared" si="262"/>
        <v>0</v>
      </c>
      <c r="HW44" s="113">
        <f>'MASTER_ ALL areas - No.seedling'!HV60</f>
        <v>0</v>
      </c>
      <c r="HX44" s="76">
        <f>'MASTER_ ALL areas - No.seedling'!HW60</f>
        <v>0</v>
      </c>
      <c r="HY44" s="80">
        <f t="shared" si="263"/>
        <v>0</v>
      </c>
      <c r="HZ44" s="76">
        <f>'MASTER_ ALL areas - No.seedling'!HY60</f>
        <v>0</v>
      </c>
      <c r="IA44" s="81">
        <f t="shared" si="264"/>
        <v>0</v>
      </c>
      <c r="IB44" s="113">
        <f>'MASTER_ ALL areas - No.seedling'!IA60</f>
        <v>0</v>
      </c>
      <c r="IC44" s="76">
        <f>'MASTER_ ALL areas - No.seedling'!IB60</f>
        <v>0</v>
      </c>
      <c r="ID44" s="80">
        <f t="shared" si="265"/>
        <v>0</v>
      </c>
      <c r="IE44" s="76">
        <f>'MASTER_ ALL areas - No.seedling'!ID60</f>
        <v>0</v>
      </c>
      <c r="IF44" s="85">
        <f t="shared" si="266"/>
        <v>0</v>
      </c>
      <c r="IG44" s="86" t="s">
        <v>237</v>
      </c>
      <c r="IH44" s="87"/>
    </row>
    <row r="45" spans="2:242" ht="33" customHeight="1" x14ac:dyDescent="0.25">
      <c r="B45" s="420">
        <v>57</v>
      </c>
      <c r="C45" s="421" t="s">
        <v>238</v>
      </c>
      <c r="D45" s="422">
        <v>214241</v>
      </c>
      <c r="E45" s="423">
        <v>932681</v>
      </c>
      <c r="F45" s="424" t="s">
        <v>89</v>
      </c>
      <c r="G45" s="88" t="s">
        <v>194</v>
      </c>
      <c r="H45" s="459">
        <f>'MASTER_ ALL areas - No.seedling'!G61</f>
        <v>6</v>
      </c>
      <c r="I45" s="70">
        <f>'MASTER_ ALL areas - No.seedling'!H61</f>
        <v>0.8</v>
      </c>
      <c r="J45" s="71">
        <f>'MASTER_ ALL areas - No.seedling'!I61</f>
        <v>31.2</v>
      </c>
      <c r="K45" s="72">
        <f>'MASTER_ ALL areas - No.seedling'!J61</f>
        <v>13</v>
      </c>
      <c r="L45" s="73">
        <f t="shared" si="178"/>
        <v>260</v>
      </c>
      <c r="M45" s="74">
        <f>'MASTER_ ALL areas - No.seedling'!L61</f>
        <v>260</v>
      </c>
      <c r="N45" s="113">
        <f>'MASTER_ ALL areas - No.seedling'!M61</f>
        <v>0</v>
      </c>
      <c r="O45" s="114">
        <f>'MASTER_ ALL areas - No.seedling'!N61</f>
        <v>3</v>
      </c>
      <c r="P45" s="80">
        <f>'MASTER_ ALL areas - No.seedling'!O61</f>
        <v>0</v>
      </c>
      <c r="Q45" s="81">
        <f>'MASTER_ ALL areas - No.seedling'!P61</f>
        <v>0.23076923076923078</v>
      </c>
      <c r="R45" s="462"/>
      <c r="S45" s="617">
        <f>'MASTER_ ALL areas - No.seedling'!R61</f>
        <v>260</v>
      </c>
      <c r="T45" s="76">
        <f>'MASTER_ ALL areas - No.seedling'!S61</f>
        <v>0</v>
      </c>
      <c r="U45" s="77">
        <f t="shared" si="179"/>
        <v>0</v>
      </c>
      <c r="V45" s="82">
        <f>'MASTER_ ALL areas - No.seedling'!U61</f>
        <v>3</v>
      </c>
      <c r="W45" s="80">
        <f t="shared" si="180"/>
        <v>0.23076923076923078</v>
      </c>
      <c r="X45" s="619">
        <f>'MASTER_ ALL areas - No.seedling'!W61</f>
        <v>0</v>
      </c>
      <c r="Y45" s="82">
        <f>'MASTER_ ALL areas - No.seedling'!X61</f>
        <v>0</v>
      </c>
      <c r="Z45" s="77">
        <f t="shared" si="181"/>
        <v>0</v>
      </c>
      <c r="AA45" s="82">
        <f>'MASTER_ ALL areas - No.seedling'!Z61</f>
        <v>0</v>
      </c>
      <c r="AB45" s="80">
        <f t="shared" si="182"/>
        <v>0</v>
      </c>
      <c r="AC45" s="76">
        <f>'MASTER_ ALL areas - No.seedling'!AB61</f>
        <v>0</v>
      </c>
      <c r="AD45" s="76">
        <f>'MASTER_ ALL areas - No.seedling'!AC61</f>
        <v>0</v>
      </c>
      <c r="AE45" s="77">
        <f t="shared" si="183"/>
        <v>0</v>
      </c>
      <c r="AF45" s="82">
        <f>'MASTER_ ALL areas - No.seedling'!AE61</f>
        <v>0</v>
      </c>
      <c r="AG45" s="80">
        <f t="shared" si="184"/>
        <v>0</v>
      </c>
      <c r="AH45" s="76">
        <f>'MASTER_ ALL areas - No.seedling'!AG61</f>
        <v>0</v>
      </c>
      <c r="AI45" s="76">
        <f>'MASTER_ ALL areas - No.seedling'!AH61</f>
        <v>0</v>
      </c>
      <c r="AJ45" s="77">
        <f t="shared" si="185"/>
        <v>0</v>
      </c>
      <c r="AK45" s="82">
        <f>'MASTER_ ALL areas - No.seedling'!AJ61</f>
        <v>0</v>
      </c>
      <c r="AL45" s="81">
        <f t="shared" si="186"/>
        <v>0</v>
      </c>
      <c r="AM45" s="462"/>
      <c r="AN45" s="617">
        <f>'MASTER_ ALL areas - No.seedling'!AM61</f>
        <v>40</v>
      </c>
      <c r="AO45" s="76">
        <f>'MASTER_ ALL areas - No.seedling'!AN61</f>
        <v>0</v>
      </c>
      <c r="AP45" s="77">
        <f t="shared" si="187"/>
        <v>0</v>
      </c>
      <c r="AQ45" s="82">
        <f>'MASTER_ ALL areas - No.seedling'!AP61</f>
        <v>0</v>
      </c>
      <c r="AR45" s="77">
        <f t="shared" si="188"/>
        <v>0</v>
      </c>
      <c r="AS45" s="82">
        <f>'MASTER_ ALL areas - No.seedling'!AR61</f>
        <v>220</v>
      </c>
      <c r="AT45" s="76">
        <f>'MASTER_ ALL areas - No.seedling'!AS61</f>
        <v>0</v>
      </c>
      <c r="AU45" s="77">
        <f t="shared" si="189"/>
        <v>0</v>
      </c>
      <c r="AV45" s="82">
        <f>'MASTER_ ALL areas - No.seedling'!AU61</f>
        <v>3</v>
      </c>
      <c r="AW45" s="77">
        <f t="shared" si="190"/>
        <v>0.27272727272727271</v>
      </c>
      <c r="AX45" s="71">
        <f>'MASTER_ ALL areas - No.seedling'!AW61</f>
        <v>0</v>
      </c>
      <c r="AY45" s="82">
        <f>'MASTER_ ALL areas - No.seedling'!AX61</f>
        <v>0</v>
      </c>
      <c r="AZ45" s="77">
        <f t="shared" si="191"/>
        <v>0</v>
      </c>
      <c r="BA45" s="82">
        <f>'MASTER_ ALL areas - No.seedling'!AZ61</f>
        <v>0</v>
      </c>
      <c r="BB45" s="77">
        <f t="shared" si="192"/>
        <v>0</v>
      </c>
      <c r="BC45" s="82">
        <f>'MASTER_ ALL areas - No.seedling'!BB61</f>
        <v>0</v>
      </c>
      <c r="BD45" s="76">
        <f>'MASTER_ ALL areas - No.seedling'!BC61</f>
        <v>0</v>
      </c>
      <c r="BE45" s="77">
        <f t="shared" si="193"/>
        <v>0</v>
      </c>
      <c r="BF45" s="82">
        <f>'MASTER_ ALL areas - No.seedling'!BE61</f>
        <v>0</v>
      </c>
      <c r="BG45" s="77">
        <f t="shared" si="194"/>
        <v>0</v>
      </c>
      <c r="BH45" s="82">
        <f>'MASTER_ ALL areas - No.seedling'!BG61</f>
        <v>0</v>
      </c>
      <c r="BI45" s="76">
        <f>'MASTER_ ALL areas - No.seedling'!BH61</f>
        <v>0</v>
      </c>
      <c r="BJ45" s="77">
        <f t="shared" si="195"/>
        <v>0</v>
      </c>
      <c r="BK45" s="82">
        <f>'MASTER_ ALL areas - No.seedling'!BJ61</f>
        <v>0</v>
      </c>
      <c r="BL45" s="77">
        <f t="shared" si="196"/>
        <v>0</v>
      </c>
      <c r="BM45" s="82">
        <f>'MASTER_ ALL areas - No.seedling'!BL61</f>
        <v>0</v>
      </c>
      <c r="BN45" s="76">
        <f>'MASTER_ ALL areas - No.seedling'!BM61</f>
        <v>0</v>
      </c>
      <c r="BO45" s="77">
        <f t="shared" si="197"/>
        <v>0</v>
      </c>
      <c r="BP45" s="82">
        <f>'MASTER_ ALL areas - No.seedling'!BO61</f>
        <v>0</v>
      </c>
      <c r="BQ45" s="77">
        <f t="shared" si="198"/>
        <v>0</v>
      </c>
      <c r="BR45" s="82">
        <f>'MASTER_ ALL areas - No.seedling'!BQ61</f>
        <v>0</v>
      </c>
      <c r="BS45" s="76">
        <f>'MASTER_ ALL areas - No.seedling'!BR61</f>
        <v>0</v>
      </c>
      <c r="BT45" s="77">
        <f t="shared" si="199"/>
        <v>0</v>
      </c>
      <c r="BU45" s="82">
        <f>'MASTER_ ALL areas - No.seedling'!BT61</f>
        <v>0</v>
      </c>
      <c r="BV45" s="77">
        <f t="shared" si="200"/>
        <v>0</v>
      </c>
      <c r="BW45" s="82">
        <f>'MASTER_ ALL areas - No.seedling'!BV61</f>
        <v>0</v>
      </c>
      <c r="BX45" s="76">
        <f>'MASTER_ ALL areas - No.seedling'!BW61</f>
        <v>0</v>
      </c>
      <c r="BY45" s="77">
        <f t="shared" si="201"/>
        <v>0</v>
      </c>
      <c r="BZ45" s="82">
        <f>'MASTER_ ALL areas - No.seedling'!BY61</f>
        <v>0</v>
      </c>
      <c r="CA45" s="81">
        <f t="shared" si="202"/>
        <v>0</v>
      </c>
      <c r="CB45" s="429"/>
      <c r="CC45" s="75">
        <f>'MASTER_ ALL areas - No.seedling'!CB61</f>
        <v>40</v>
      </c>
      <c r="CD45" s="76">
        <f>'MASTER_ ALL areas - No.seedling'!CC61</f>
        <v>0</v>
      </c>
      <c r="CE45" s="80">
        <f t="shared" si="203"/>
        <v>0</v>
      </c>
      <c r="CF45" s="76">
        <f>'MASTER_ ALL areas - No.seedling'!CE61</f>
        <v>0</v>
      </c>
      <c r="CG45" s="81">
        <f t="shared" si="204"/>
        <v>0</v>
      </c>
      <c r="CH45" s="113">
        <f>'MASTER_ ALL areas - No.seedling'!CG61</f>
        <v>0</v>
      </c>
      <c r="CI45" s="76">
        <f>'MASTER_ ALL areas - No.seedling'!CH61</f>
        <v>0</v>
      </c>
      <c r="CJ45" s="80">
        <f t="shared" si="205"/>
        <v>0</v>
      </c>
      <c r="CK45" s="76">
        <f>'MASTER_ ALL areas - No.seedling'!CJ61</f>
        <v>0</v>
      </c>
      <c r="CL45" s="81">
        <f t="shared" si="206"/>
        <v>0</v>
      </c>
      <c r="CM45" s="113">
        <f>'MASTER_ ALL areas - No.seedling'!CL61</f>
        <v>0</v>
      </c>
      <c r="CN45" s="76">
        <f>'MASTER_ ALL areas - No.seedling'!CM61</f>
        <v>0</v>
      </c>
      <c r="CO45" s="80">
        <f t="shared" si="207"/>
        <v>0</v>
      </c>
      <c r="CP45" s="76">
        <f>'MASTER_ ALL areas - No.seedling'!CO61</f>
        <v>0</v>
      </c>
      <c r="CQ45" s="81">
        <f t="shared" si="208"/>
        <v>0</v>
      </c>
      <c r="CR45" s="113">
        <f>'MASTER_ ALL areas - No.seedling'!CQ61</f>
        <v>0</v>
      </c>
      <c r="CS45" s="76">
        <f>'MASTER_ ALL areas - No.seedling'!CR61</f>
        <v>0</v>
      </c>
      <c r="CT45" s="80">
        <f t="shared" si="209"/>
        <v>0</v>
      </c>
      <c r="CU45" s="76">
        <f>'MASTER_ ALL areas - No.seedling'!CT61</f>
        <v>0</v>
      </c>
      <c r="CV45" s="81">
        <f t="shared" si="210"/>
        <v>0</v>
      </c>
      <c r="CW45" s="75">
        <f>'MASTER_ ALL areas - No.seedling'!CV61</f>
        <v>220</v>
      </c>
      <c r="CX45" s="76">
        <f>'MASTER_ ALL areas - No.seedling'!CW61</f>
        <v>0</v>
      </c>
      <c r="CY45" s="80">
        <f t="shared" si="211"/>
        <v>0</v>
      </c>
      <c r="CZ45" s="76">
        <f>'MASTER_ ALL areas - No.seedling'!CY61</f>
        <v>3</v>
      </c>
      <c r="DA45" s="81">
        <f t="shared" si="212"/>
        <v>0.27272727272727271</v>
      </c>
      <c r="DB45" s="113">
        <f>'MASTER_ ALL areas - No.seedling'!DA61</f>
        <v>0</v>
      </c>
      <c r="DC45" s="76">
        <f>'MASTER_ ALL areas - No.seedling'!DB61</f>
        <v>0</v>
      </c>
      <c r="DD45" s="80">
        <f t="shared" si="213"/>
        <v>0</v>
      </c>
      <c r="DE45" s="76">
        <f>'MASTER_ ALL areas - No.seedling'!DD61</f>
        <v>0</v>
      </c>
      <c r="DF45" s="81">
        <f t="shared" si="214"/>
        <v>0</v>
      </c>
      <c r="DG45" s="113">
        <f>'MASTER_ ALL areas - No.seedling'!DF61</f>
        <v>0</v>
      </c>
      <c r="DH45" s="76">
        <f>'MASTER_ ALL areas - No.seedling'!DG61</f>
        <v>0</v>
      </c>
      <c r="DI45" s="80">
        <f t="shared" si="215"/>
        <v>0</v>
      </c>
      <c r="DJ45" s="76">
        <f>'MASTER_ ALL areas - No.seedling'!DI61</f>
        <v>0</v>
      </c>
      <c r="DK45" s="81">
        <f t="shared" si="216"/>
        <v>0</v>
      </c>
      <c r="DL45" s="113">
        <f>'MASTER_ ALL areas - No.seedling'!DK61</f>
        <v>0</v>
      </c>
      <c r="DM45" s="76">
        <f>'MASTER_ ALL areas - No.seedling'!DL61</f>
        <v>0</v>
      </c>
      <c r="DN45" s="80">
        <f t="shared" si="217"/>
        <v>0</v>
      </c>
      <c r="DO45" s="76">
        <f>'MASTER_ ALL areas - No.seedling'!DN61</f>
        <v>0</v>
      </c>
      <c r="DP45" s="81">
        <f t="shared" si="218"/>
        <v>0</v>
      </c>
      <c r="DQ45" s="113">
        <f>'MASTER_ ALL areas - No.seedling'!DP61</f>
        <v>0</v>
      </c>
      <c r="DR45" s="76">
        <f>'MASTER_ ALL areas - No.seedling'!DQ61</f>
        <v>0</v>
      </c>
      <c r="DS45" s="80">
        <f t="shared" si="219"/>
        <v>0</v>
      </c>
      <c r="DT45" s="76">
        <f>'MASTER_ ALL areas - No.seedling'!DS61</f>
        <v>0</v>
      </c>
      <c r="DU45" s="81">
        <f t="shared" si="220"/>
        <v>0</v>
      </c>
      <c r="DV45" s="113">
        <f>'MASTER_ ALL areas - No.seedling'!DU61</f>
        <v>0</v>
      </c>
      <c r="DW45" s="76">
        <f>'MASTER_ ALL areas - No.seedling'!DV61</f>
        <v>0</v>
      </c>
      <c r="DX45" s="80">
        <f t="shared" si="221"/>
        <v>0</v>
      </c>
      <c r="DY45" s="76">
        <f>'MASTER_ ALL areas - No.seedling'!DX61</f>
        <v>0</v>
      </c>
      <c r="DZ45" s="81">
        <f t="shared" si="222"/>
        <v>0</v>
      </c>
      <c r="EA45" s="113">
        <f>'MASTER_ ALL areas - No.seedling'!DZ61</f>
        <v>0</v>
      </c>
      <c r="EB45" s="76">
        <f>'MASTER_ ALL areas - No.seedling'!EA61</f>
        <v>0</v>
      </c>
      <c r="EC45" s="80">
        <f t="shared" si="223"/>
        <v>0</v>
      </c>
      <c r="ED45" s="76">
        <f>'MASTER_ ALL areas - No.seedling'!EC61</f>
        <v>0</v>
      </c>
      <c r="EE45" s="81">
        <f t="shared" si="224"/>
        <v>0</v>
      </c>
      <c r="EF45" s="113">
        <f>'MASTER_ ALL areas - No.seedling'!EE61</f>
        <v>0</v>
      </c>
      <c r="EG45" s="76">
        <f>'MASTER_ ALL areas - No.seedling'!EF61</f>
        <v>0</v>
      </c>
      <c r="EH45" s="80">
        <f t="shared" si="225"/>
        <v>0</v>
      </c>
      <c r="EI45" s="76">
        <f>'MASTER_ ALL areas - No.seedling'!EH61</f>
        <v>0</v>
      </c>
      <c r="EJ45" s="81">
        <f t="shared" si="226"/>
        <v>0</v>
      </c>
      <c r="EK45" s="113">
        <f>'MASTER_ ALL areas - No.seedling'!EJ61</f>
        <v>0</v>
      </c>
      <c r="EL45" s="76">
        <f>'MASTER_ ALL areas - No.seedling'!EK61</f>
        <v>0</v>
      </c>
      <c r="EM45" s="80">
        <f t="shared" si="227"/>
        <v>0</v>
      </c>
      <c r="EN45" s="76">
        <f>'MASTER_ ALL areas - No.seedling'!EM61</f>
        <v>0</v>
      </c>
      <c r="EO45" s="81">
        <f t="shared" si="228"/>
        <v>0</v>
      </c>
      <c r="EP45" s="113">
        <f>'MASTER_ ALL areas - No.seedling'!EO61</f>
        <v>0</v>
      </c>
      <c r="EQ45" s="76">
        <f>'MASTER_ ALL areas - No.seedling'!EP61</f>
        <v>0</v>
      </c>
      <c r="ER45" s="80">
        <f t="shared" si="229"/>
        <v>0</v>
      </c>
      <c r="ES45" s="76">
        <f>'MASTER_ ALL areas - No.seedling'!ER61</f>
        <v>0</v>
      </c>
      <c r="ET45" s="81">
        <f t="shared" si="230"/>
        <v>0</v>
      </c>
      <c r="EU45" s="113">
        <f>'MASTER_ ALL areas - No.seedling'!ET61</f>
        <v>0</v>
      </c>
      <c r="EV45" s="76">
        <f>'MASTER_ ALL areas - No.seedling'!EU61</f>
        <v>0</v>
      </c>
      <c r="EW45" s="80">
        <f t="shared" si="231"/>
        <v>0</v>
      </c>
      <c r="EX45" s="76">
        <f>'MASTER_ ALL areas - No.seedling'!EW61</f>
        <v>0</v>
      </c>
      <c r="EY45" s="81">
        <f t="shared" si="232"/>
        <v>0</v>
      </c>
      <c r="EZ45" s="113">
        <f>'MASTER_ ALL areas - No.seedling'!EY61</f>
        <v>0</v>
      </c>
      <c r="FA45" s="76">
        <f>'MASTER_ ALL areas - No.seedling'!EZ61</f>
        <v>0</v>
      </c>
      <c r="FB45" s="80">
        <f t="shared" si="233"/>
        <v>0</v>
      </c>
      <c r="FC45" s="76">
        <f>'MASTER_ ALL areas - No.seedling'!FB61</f>
        <v>0</v>
      </c>
      <c r="FD45" s="81">
        <f t="shared" si="234"/>
        <v>0</v>
      </c>
      <c r="FE45" s="113">
        <f>'MASTER_ ALL areas - No.seedling'!FD61</f>
        <v>0</v>
      </c>
      <c r="FF45" s="76">
        <f>'MASTER_ ALL areas - No.seedling'!FE61</f>
        <v>0</v>
      </c>
      <c r="FG45" s="80">
        <f t="shared" si="235"/>
        <v>0</v>
      </c>
      <c r="FH45" s="76">
        <f>'MASTER_ ALL areas - No.seedling'!FG61</f>
        <v>0</v>
      </c>
      <c r="FI45" s="81">
        <f t="shared" si="236"/>
        <v>0</v>
      </c>
      <c r="FJ45" s="113">
        <f>'MASTER_ ALL areas - No.seedling'!FI61</f>
        <v>0</v>
      </c>
      <c r="FK45" s="76">
        <f>'MASTER_ ALL areas - No.seedling'!FJ61</f>
        <v>0</v>
      </c>
      <c r="FL45" s="80">
        <f t="shared" si="237"/>
        <v>0</v>
      </c>
      <c r="FM45" s="76">
        <f>'MASTER_ ALL areas - No.seedling'!FL61</f>
        <v>0</v>
      </c>
      <c r="FN45" s="81">
        <f t="shared" si="238"/>
        <v>0</v>
      </c>
      <c r="FO45" s="113">
        <f>'MASTER_ ALL areas - No.seedling'!FN61</f>
        <v>0</v>
      </c>
      <c r="FP45" s="76">
        <f>'MASTER_ ALL areas - No.seedling'!FO61</f>
        <v>0</v>
      </c>
      <c r="FQ45" s="80">
        <f t="shared" si="239"/>
        <v>0</v>
      </c>
      <c r="FR45" s="76">
        <f>'MASTER_ ALL areas - No.seedling'!FQ61</f>
        <v>0</v>
      </c>
      <c r="FS45" s="81">
        <f t="shared" si="240"/>
        <v>0</v>
      </c>
      <c r="FT45" s="113">
        <f>'MASTER_ ALL areas - No.seedling'!FS61</f>
        <v>0</v>
      </c>
      <c r="FU45" s="76">
        <f>'MASTER_ ALL areas - No.seedling'!FT61</f>
        <v>0</v>
      </c>
      <c r="FV45" s="80">
        <f t="shared" si="241"/>
        <v>0</v>
      </c>
      <c r="FW45" s="76">
        <f>'MASTER_ ALL areas - No.seedling'!FV61</f>
        <v>0</v>
      </c>
      <c r="FX45" s="81">
        <f t="shared" si="242"/>
        <v>0</v>
      </c>
      <c r="FY45" s="113">
        <f>'MASTER_ ALL areas - No.seedling'!FX61</f>
        <v>0</v>
      </c>
      <c r="FZ45" s="76">
        <f>'MASTER_ ALL areas - No.seedling'!FY61</f>
        <v>0</v>
      </c>
      <c r="GA45" s="80">
        <f t="shared" si="243"/>
        <v>0</v>
      </c>
      <c r="GB45" s="76">
        <f>'MASTER_ ALL areas - No.seedling'!GA61</f>
        <v>0</v>
      </c>
      <c r="GC45" s="81">
        <f t="shared" si="244"/>
        <v>0</v>
      </c>
      <c r="GD45" s="113">
        <f>'MASTER_ ALL areas - No.seedling'!GC61</f>
        <v>0</v>
      </c>
      <c r="GE45" s="76">
        <f>'MASTER_ ALL areas - No.seedling'!GD61</f>
        <v>0</v>
      </c>
      <c r="GF45" s="80">
        <f t="shared" si="245"/>
        <v>0</v>
      </c>
      <c r="GG45" s="76">
        <f>'MASTER_ ALL areas - No.seedling'!GF61</f>
        <v>0</v>
      </c>
      <c r="GH45" s="81">
        <f t="shared" si="246"/>
        <v>0</v>
      </c>
      <c r="GI45" s="113">
        <f>'MASTER_ ALL areas - No.seedling'!GH61</f>
        <v>0</v>
      </c>
      <c r="GJ45" s="76">
        <f>'MASTER_ ALL areas - No.seedling'!GI61</f>
        <v>0</v>
      </c>
      <c r="GK45" s="80">
        <f t="shared" si="247"/>
        <v>0</v>
      </c>
      <c r="GL45" s="76">
        <f>'MASTER_ ALL areas - No.seedling'!GK61</f>
        <v>0</v>
      </c>
      <c r="GM45" s="81">
        <f t="shared" si="248"/>
        <v>0</v>
      </c>
      <c r="GN45" s="113">
        <f>'MASTER_ ALL areas - No.seedling'!GM61</f>
        <v>0</v>
      </c>
      <c r="GO45" s="76">
        <f>'MASTER_ ALL areas - No.seedling'!GN61</f>
        <v>0</v>
      </c>
      <c r="GP45" s="80">
        <f t="shared" si="249"/>
        <v>0</v>
      </c>
      <c r="GQ45" s="76">
        <f>'MASTER_ ALL areas - No.seedling'!GP61</f>
        <v>0</v>
      </c>
      <c r="GR45" s="81">
        <f t="shared" si="250"/>
        <v>0</v>
      </c>
      <c r="GS45" s="113">
        <f>'MASTER_ ALL areas - No.seedling'!GR61</f>
        <v>0</v>
      </c>
      <c r="GT45" s="76">
        <f>'MASTER_ ALL areas - No.seedling'!GS61</f>
        <v>0</v>
      </c>
      <c r="GU45" s="80">
        <f t="shared" si="251"/>
        <v>0</v>
      </c>
      <c r="GV45" s="76">
        <f>'MASTER_ ALL areas - No.seedling'!GU61</f>
        <v>0</v>
      </c>
      <c r="GW45" s="81">
        <f t="shared" si="252"/>
        <v>0</v>
      </c>
      <c r="GX45" s="113">
        <f>'MASTER_ ALL areas - No.seedling'!GW61</f>
        <v>0</v>
      </c>
      <c r="GY45" s="76">
        <f>'MASTER_ ALL areas - No.seedling'!GX61</f>
        <v>0</v>
      </c>
      <c r="GZ45" s="80">
        <f t="shared" si="253"/>
        <v>0</v>
      </c>
      <c r="HA45" s="76">
        <f>'MASTER_ ALL areas - No.seedling'!GZ61</f>
        <v>0</v>
      </c>
      <c r="HB45" s="81">
        <f t="shared" si="254"/>
        <v>0</v>
      </c>
      <c r="HC45" s="113">
        <f>'MASTER_ ALL areas - No.seedling'!HB61</f>
        <v>0</v>
      </c>
      <c r="HD45" s="76">
        <f>'MASTER_ ALL areas - No.seedling'!HC61</f>
        <v>0</v>
      </c>
      <c r="HE45" s="80">
        <f t="shared" si="255"/>
        <v>0</v>
      </c>
      <c r="HF45" s="76">
        <f>'MASTER_ ALL areas - No.seedling'!HE61</f>
        <v>0</v>
      </c>
      <c r="HG45" s="81">
        <f t="shared" si="256"/>
        <v>0</v>
      </c>
      <c r="HH45" s="113">
        <f>'MASTER_ ALL areas - No.seedling'!HG61</f>
        <v>0</v>
      </c>
      <c r="HI45" s="76">
        <f>'MASTER_ ALL areas - No.seedling'!HH61</f>
        <v>0</v>
      </c>
      <c r="HJ45" s="80">
        <f t="shared" si="257"/>
        <v>0</v>
      </c>
      <c r="HK45" s="76">
        <f>'MASTER_ ALL areas - No.seedling'!HJ61</f>
        <v>0</v>
      </c>
      <c r="HL45" s="81">
        <f t="shared" si="258"/>
        <v>0</v>
      </c>
      <c r="HM45" s="113">
        <f>'MASTER_ ALL areas - No.seedling'!HL61</f>
        <v>0</v>
      </c>
      <c r="HN45" s="76">
        <f>'MASTER_ ALL areas - No.seedling'!HM61</f>
        <v>0</v>
      </c>
      <c r="HO45" s="80">
        <f t="shared" si="259"/>
        <v>0</v>
      </c>
      <c r="HP45" s="76">
        <f>'MASTER_ ALL areas - No.seedling'!HO61</f>
        <v>0</v>
      </c>
      <c r="HQ45" s="81">
        <f t="shared" si="260"/>
        <v>0</v>
      </c>
      <c r="HR45" s="113">
        <f>'MASTER_ ALL areas - No.seedling'!HQ61</f>
        <v>0</v>
      </c>
      <c r="HS45" s="76">
        <f>'MASTER_ ALL areas - No.seedling'!HR61</f>
        <v>0</v>
      </c>
      <c r="HT45" s="80">
        <f t="shared" si="261"/>
        <v>0</v>
      </c>
      <c r="HU45" s="76">
        <f>'MASTER_ ALL areas - No.seedling'!HT61</f>
        <v>0</v>
      </c>
      <c r="HV45" s="81">
        <f t="shared" si="262"/>
        <v>0</v>
      </c>
      <c r="HW45" s="113">
        <f>'MASTER_ ALL areas - No.seedling'!HV61</f>
        <v>0</v>
      </c>
      <c r="HX45" s="76">
        <f>'MASTER_ ALL areas - No.seedling'!HW61</f>
        <v>0</v>
      </c>
      <c r="HY45" s="80">
        <f t="shared" si="263"/>
        <v>0</v>
      </c>
      <c r="HZ45" s="76">
        <f>'MASTER_ ALL areas - No.seedling'!HY61</f>
        <v>0</v>
      </c>
      <c r="IA45" s="81">
        <f t="shared" si="264"/>
        <v>0</v>
      </c>
      <c r="IB45" s="113">
        <f>'MASTER_ ALL areas - No.seedling'!IA61</f>
        <v>0</v>
      </c>
      <c r="IC45" s="76">
        <f>'MASTER_ ALL areas - No.seedling'!IB61</f>
        <v>0</v>
      </c>
      <c r="ID45" s="80">
        <f t="shared" si="265"/>
        <v>0</v>
      </c>
      <c r="IE45" s="76">
        <f>'MASTER_ ALL areas - No.seedling'!ID61</f>
        <v>0</v>
      </c>
      <c r="IF45" s="85">
        <f t="shared" si="266"/>
        <v>0</v>
      </c>
      <c r="IG45" s="86" t="s">
        <v>239</v>
      </c>
      <c r="IH45" s="87"/>
    </row>
    <row r="46" spans="2:242" ht="33" customHeight="1" x14ac:dyDescent="0.25">
      <c r="B46" s="420">
        <v>69</v>
      </c>
      <c r="C46" s="421" t="s">
        <v>265</v>
      </c>
      <c r="D46" s="422">
        <v>214242</v>
      </c>
      <c r="E46" s="423">
        <v>932896</v>
      </c>
      <c r="F46" s="424" t="s">
        <v>89</v>
      </c>
      <c r="G46" s="88" t="s">
        <v>266</v>
      </c>
      <c r="H46" s="459">
        <f>'MASTER_ ALL areas - No.seedling'!G73</f>
        <v>6</v>
      </c>
      <c r="I46" s="70">
        <f>'MASTER_ ALL areas - No.seedling'!H73</f>
        <v>0.6</v>
      </c>
      <c r="J46" s="71">
        <f>'MASTER_ ALL areas - No.seedling'!I73</f>
        <v>38.200000000000003</v>
      </c>
      <c r="K46" s="72">
        <f>'MASTER_ ALL areas - No.seedling'!J73</f>
        <v>103</v>
      </c>
      <c r="L46" s="73">
        <f t="shared" si="178"/>
        <v>2060</v>
      </c>
      <c r="M46" s="74">
        <f>'MASTER_ ALL areas - No.seedling'!L73</f>
        <v>2060</v>
      </c>
      <c r="N46" s="113">
        <f>'MASTER_ ALL areas - No.seedling'!M73</f>
        <v>3</v>
      </c>
      <c r="O46" s="114">
        <f>'MASTER_ ALL areas - No.seedling'!N73</f>
        <v>42</v>
      </c>
      <c r="P46" s="80">
        <f>'MASTER_ ALL areas - No.seedling'!O73</f>
        <v>2.9126213592233011E-2</v>
      </c>
      <c r="Q46" s="81">
        <f>'MASTER_ ALL areas - No.seedling'!P73</f>
        <v>0.40776699029126212</v>
      </c>
      <c r="R46" s="462"/>
      <c r="S46" s="617">
        <f>'MASTER_ ALL areas - No.seedling'!R73</f>
        <v>1980</v>
      </c>
      <c r="T46" s="76">
        <f>'MASTER_ ALL areas - No.seedling'!S73</f>
        <v>3</v>
      </c>
      <c r="U46" s="77">
        <f t="shared" si="179"/>
        <v>3.0303030303030304E-2</v>
      </c>
      <c r="V46" s="82">
        <f>'MASTER_ ALL areas - No.seedling'!U73</f>
        <v>40</v>
      </c>
      <c r="W46" s="80">
        <f t="shared" si="180"/>
        <v>0.40404040404040403</v>
      </c>
      <c r="X46" s="619">
        <f>'MASTER_ ALL areas - No.seedling'!W73</f>
        <v>60</v>
      </c>
      <c r="Y46" s="82">
        <f>'MASTER_ ALL areas - No.seedling'!X73</f>
        <v>0</v>
      </c>
      <c r="Z46" s="77">
        <f t="shared" si="181"/>
        <v>0</v>
      </c>
      <c r="AA46" s="82">
        <f>'MASTER_ ALL areas - No.seedling'!Z73</f>
        <v>1</v>
      </c>
      <c r="AB46" s="80">
        <f t="shared" si="182"/>
        <v>0.33333333333333331</v>
      </c>
      <c r="AC46" s="76">
        <f>'MASTER_ ALL areas - No.seedling'!AB73</f>
        <v>20</v>
      </c>
      <c r="AD46" s="76">
        <f>'MASTER_ ALL areas - No.seedling'!AC73</f>
        <v>0</v>
      </c>
      <c r="AE46" s="77">
        <f t="shared" si="183"/>
        <v>0</v>
      </c>
      <c r="AF46" s="82">
        <f>'MASTER_ ALL areas - No.seedling'!AE73</f>
        <v>1</v>
      </c>
      <c r="AG46" s="80">
        <f t="shared" si="184"/>
        <v>1</v>
      </c>
      <c r="AH46" s="76">
        <f>'MASTER_ ALL areas - No.seedling'!AG73</f>
        <v>0</v>
      </c>
      <c r="AI46" s="76">
        <f>'MASTER_ ALL areas - No.seedling'!AH73</f>
        <v>0</v>
      </c>
      <c r="AJ46" s="77">
        <f t="shared" si="185"/>
        <v>0</v>
      </c>
      <c r="AK46" s="82">
        <f>'MASTER_ ALL areas - No.seedling'!AJ73</f>
        <v>0</v>
      </c>
      <c r="AL46" s="81">
        <f t="shared" si="186"/>
        <v>0</v>
      </c>
      <c r="AM46" s="462"/>
      <c r="AN46" s="617">
        <f>'MASTER_ ALL areas - No.seedling'!AM73</f>
        <v>500</v>
      </c>
      <c r="AO46" s="76">
        <f>'MASTER_ ALL areas - No.seedling'!AN73</f>
        <v>0</v>
      </c>
      <c r="AP46" s="77">
        <f t="shared" si="187"/>
        <v>0</v>
      </c>
      <c r="AQ46" s="82">
        <f>'MASTER_ ALL areas - No.seedling'!AP73</f>
        <v>5</v>
      </c>
      <c r="AR46" s="77">
        <f t="shared" si="188"/>
        <v>0.2</v>
      </c>
      <c r="AS46" s="82">
        <f>'MASTER_ ALL areas - No.seedling'!AR73</f>
        <v>1560</v>
      </c>
      <c r="AT46" s="76">
        <f>'MASTER_ ALL areas - No.seedling'!AS73</f>
        <v>3</v>
      </c>
      <c r="AU46" s="77">
        <f t="shared" si="189"/>
        <v>3.8461538461538464E-2</v>
      </c>
      <c r="AV46" s="82">
        <f>'MASTER_ ALL areas - No.seedling'!AU73</f>
        <v>37</v>
      </c>
      <c r="AW46" s="77">
        <f t="shared" si="190"/>
        <v>0.47435897435897434</v>
      </c>
      <c r="AX46" s="71">
        <f>'MASTER_ ALL areas - No.seedling'!AW73</f>
        <v>0</v>
      </c>
      <c r="AY46" s="82">
        <f>'MASTER_ ALL areas - No.seedling'!AX73</f>
        <v>0</v>
      </c>
      <c r="AZ46" s="77">
        <f t="shared" si="191"/>
        <v>0</v>
      </c>
      <c r="BA46" s="82">
        <f>'MASTER_ ALL areas - No.seedling'!AZ73</f>
        <v>0</v>
      </c>
      <c r="BB46" s="77">
        <f t="shared" si="192"/>
        <v>0</v>
      </c>
      <c r="BC46" s="82">
        <f>'MASTER_ ALL areas - No.seedling'!BB73</f>
        <v>0</v>
      </c>
      <c r="BD46" s="76">
        <f>'MASTER_ ALL areas - No.seedling'!BC73</f>
        <v>0</v>
      </c>
      <c r="BE46" s="77">
        <f t="shared" si="193"/>
        <v>0</v>
      </c>
      <c r="BF46" s="82">
        <f>'MASTER_ ALL areas - No.seedling'!BE73</f>
        <v>0</v>
      </c>
      <c r="BG46" s="77">
        <f t="shared" si="194"/>
        <v>0</v>
      </c>
      <c r="BH46" s="82">
        <f>'MASTER_ ALL areas - No.seedling'!BG73</f>
        <v>0</v>
      </c>
      <c r="BI46" s="76">
        <f>'MASTER_ ALL areas - No.seedling'!BH73</f>
        <v>0</v>
      </c>
      <c r="BJ46" s="77">
        <f t="shared" si="195"/>
        <v>0</v>
      </c>
      <c r="BK46" s="82">
        <f>'MASTER_ ALL areas - No.seedling'!BJ73</f>
        <v>0</v>
      </c>
      <c r="BL46" s="77">
        <f t="shared" si="196"/>
        <v>0</v>
      </c>
      <c r="BM46" s="82">
        <f>'MASTER_ ALL areas - No.seedling'!BL73</f>
        <v>0</v>
      </c>
      <c r="BN46" s="76">
        <f>'MASTER_ ALL areas - No.seedling'!BM73</f>
        <v>0</v>
      </c>
      <c r="BO46" s="77">
        <f t="shared" si="197"/>
        <v>0</v>
      </c>
      <c r="BP46" s="82">
        <f>'MASTER_ ALL areas - No.seedling'!BO73</f>
        <v>0</v>
      </c>
      <c r="BQ46" s="77">
        <f t="shared" si="198"/>
        <v>0</v>
      </c>
      <c r="BR46" s="82">
        <f>'MASTER_ ALL areas - No.seedling'!BQ73</f>
        <v>0</v>
      </c>
      <c r="BS46" s="76">
        <f>'MASTER_ ALL areas - No.seedling'!BR73</f>
        <v>0</v>
      </c>
      <c r="BT46" s="77">
        <f t="shared" si="199"/>
        <v>0</v>
      </c>
      <c r="BU46" s="82">
        <f>'MASTER_ ALL areas - No.seedling'!BT73</f>
        <v>0</v>
      </c>
      <c r="BV46" s="77">
        <f t="shared" si="200"/>
        <v>0</v>
      </c>
      <c r="BW46" s="82">
        <f>'MASTER_ ALL areas - No.seedling'!BV73</f>
        <v>0</v>
      </c>
      <c r="BX46" s="76">
        <f>'MASTER_ ALL areas - No.seedling'!BW73</f>
        <v>0</v>
      </c>
      <c r="BY46" s="77">
        <f t="shared" si="201"/>
        <v>0</v>
      </c>
      <c r="BZ46" s="82">
        <f>'MASTER_ ALL areas - No.seedling'!BY73</f>
        <v>0</v>
      </c>
      <c r="CA46" s="81">
        <f t="shared" si="202"/>
        <v>0</v>
      </c>
      <c r="CB46" s="429"/>
      <c r="CC46" s="75">
        <f>'MASTER_ ALL areas - No.seedling'!CB73</f>
        <v>420</v>
      </c>
      <c r="CD46" s="76">
        <f>'MASTER_ ALL areas - No.seedling'!CC73</f>
        <v>0</v>
      </c>
      <c r="CE46" s="80">
        <f t="shared" si="203"/>
        <v>0</v>
      </c>
      <c r="CF46" s="76">
        <f>'MASTER_ ALL areas - No.seedling'!CE73</f>
        <v>3</v>
      </c>
      <c r="CG46" s="81">
        <f t="shared" si="204"/>
        <v>0.14285714285714285</v>
      </c>
      <c r="CH46" s="75">
        <f>'MASTER_ ALL areas - No.seedling'!CG73</f>
        <v>60</v>
      </c>
      <c r="CI46" s="76">
        <f>'MASTER_ ALL areas - No.seedling'!CH73</f>
        <v>0</v>
      </c>
      <c r="CJ46" s="80">
        <f t="shared" si="205"/>
        <v>0</v>
      </c>
      <c r="CK46" s="76">
        <f>'MASTER_ ALL areas - No.seedling'!CJ73</f>
        <v>1</v>
      </c>
      <c r="CL46" s="81">
        <f t="shared" si="206"/>
        <v>0.33333333333333331</v>
      </c>
      <c r="CM46" s="75">
        <f>'MASTER_ ALL areas - No.seedling'!CL73</f>
        <v>20</v>
      </c>
      <c r="CN46" s="76">
        <f>'MASTER_ ALL areas - No.seedling'!CM73</f>
        <v>0</v>
      </c>
      <c r="CO46" s="80">
        <f t="shared" si="207"/>
        <v>0</v>
      </c>
      <c r="CP46" s="76">
        <f>'MASTER_ ALL areas - No.seedling'!CO73</f>
        <v>1</v>
      </c>
      <c r="CQ46" s="81">
        <f t="shared" si="208"/>
        <v>1</v>
      </c>
      <c r="CR46" s="113">
        <f>'MASTER_ ALL areas - No.seedling'!CQ73</f>
        <v>0</v>
      </c>
      <c r="CS46" s="76">
        <f>'MASTER_ ALL areas - No.seedling'!CR73</f>
        <v>0</v>
      </c>
      <c r="CT46" s="80">
        <f t="shared" si="209"/>
        <v>0</v>
      </c>
      <c r="CU46" s="76">
        <f>'MASTER_ ALL areas - No.seedling'!CT73</f>
        <v>0</v>
      </c>
      <c r="CV46" s="81">
        <f t="shared" si="210"/>
        <v>0</v>
      </c>
      <c r="CW46" s="75">
        <f>'MASTER_ ALL areas - No.seedling'!CV73</f>
        <v>1560</v>
      </c>
      <c r="CX46" s="76">
        <f>'MASTER_ ALL areas - No.seedling'!CW73</f>
        <v>3</v>
      </c>
      <c r="CY46" s="80">
        <f t="shared" si="211"/>
        <v>3.8461538461538464E-2</v>
      </c>
      <c r="CZ46" s="76">
        <f>'MASTER_ ALL areas - No.seedling'!CY73</f>
        <v>37</v>
      </c>
      <c r="DA46" s="81">
        <f t="shared" si="212"/>
        <v>0.47435897435897434</v>
      </c>
      <c r="DB46" s="113">
        <f>'MASTER_ ALL areas - No.seedling'!DA73</f>
        <v>0</v>
      </c>
      <c r="DC46" s="76">
        <f>'MASTER_ ALL areas - No.seedling'!DB73</f>
        <v>0</v>
      </c>
      <c r="DD46" s="80">
        <f t="shared" si="213"/>
        <v>0</v>
      </c>
      <c r="DE46" s="76">
        <f>'MASTER_ ALL areas - No.seedling'!DD73</f>
        <v>0</v>
      </c>
      <c r="DF46" s="81">
        <f t="shared" si="214"/>
        <v>0</v>
      </c>
      <c r="DG46" s="113">
        <f>'MASTER_ ALL areas - No.seedling'!DF73</f>
        <v>0</v>
      </c>
      <c r="DH46" s="76">
        <f>'MASTER_ ALL areas - No.seedling'!DG73</f>
        <v>0</v>
      </c>
      <c r="DI46" s="80">
        <f t="shared" si="215"/>
        <v>0</v>
      </c>
      <c r="DJ46" s="76">
        <f>'MASTER_ ALL areas - No.seedling'!DI73</f>
        <v>0</v>
      </c>
      <c r="DK46" s="81">
        <f t="shared" si="216"/>
        <v>0</v>
      </c>
      <c r="DL46" s="113">
        <f>'MASTER_ ALL areas - No.seedling'!DK73</f>
        <v>0</v>
      </c>
      <c r="DM46" s="76">
        <f>'MASTER_ ALL areas - No.seedling'!DL73</f>
        <v>0</v>
      </c>
      <c r="DN46" s="80">
        <f t="shared" si="217"/>
        <v>0</v>
      </c>
      <c r="DO46" s="76">
        <f>'MASTER_ ALL areas - No.seedling'!DN73</f>
        <v>0</v>
      </c>
      <c r="DP46" s="81">
        <f t="shared" si="218"/>
        <v>0</v>
      </c>
      <c r="DQ46" s="113">
        <f>'MASTER_ ALL areas - No.seedling'!DP73</f>
        <v>0</v>
      </c>
      <c r="DR46" s="76">
        <f>'MASTER_ ALL areas - No.seedling'!DQ73</f>
        <v>0</v>
      </c>
      <c r="DS46" s="80">
        <f t="shared" si="219"/>
        <v>0</v>
      </c>
      <c r="DT46" s="76">
        <f>'MASTER_ ALL areas - No.seedling'!DS73</f>
        <v>0</v>
      </c>
      <c r="DU46" s="81">
        <f t="shared" si="220"/>
        <v>0</v>
      </c>
      <c r="DV46" s="113">
        <f>'MASTER_ ALL areas - No.seedling'!DU73</f>
        <v>0</v>
      </c>
      <c r="DW46" s="76">
        <f>'MASTER_ ALL areas - No.seedling'!DV73</f>
        <v>0</v>
      </c>
      <c r="DX46" s="80">
        <f t="shared" si="221"/>
        <v>0</v>
      </c>
      <c r="DY46" s="76">
        <f>'MASTER_ ALL areas - No.seedling'!DX73</f>
        <v>0</v>
      </c>
      <c r="DZ46" s="81">
        <f t="shared" si="222"/>
        <v>0</v>
      </c>
      <c r="EA46" s="113">
        <f>'MASTER_ ALL areas - No.seedling'!DZ73</f>
        <v>0</v>
      </c>
      <c r="EB46" s="76">
        <f>'MASTER_ ALL areas - No.seedling'!EA73</f>
        <v>0</v>
      </c>
      <c r="EC46" s="80">
        <f t="shared" si="223"/>
        <v>0</v>
      </c>
      <c r="ED46" s="76">
        <f>'MASTER_ ALL areas - No.seedling'!EC73</f>
        <v>0</v>
      </c>
      <c r="EE46" s="81">
        <f t="shared" si="224"/>
        <v>0</v>
      </c>
      <c r="EF46" s="113">
        <f>'MASTER_ ALL areas - No.seedling'!EE73</f>
        <v>0</v>
      </c>
      <c r="EG46" s="76">
        <f>'MASTER_ ALL areas - No.seedling'!EF73</f>
        <v>0</v>
      </c>
      <c r="EH46" s="80">
        <f t="shared" si="225"/>
        <v>0</v>
      </c>
      <c r="EI46" s="76">
        <f>'MASTER_ ALL areas - No.seedling'!EH73</f>
        <v>0</v>
      </c>
      <c r="EJ46" s="81">
        <f t="shared" si="226"/>
        <v>0</v>
      </c>
      <c r="EK46" s="113">
        <f>'MASTER_ ALL areas - No.seedling'!EJ73</f>
        <v>0</v>
      </c>
      <c r="EL46" s="76">
        <f>'MASTER_ ALL areas - No.seedling'!EK73</f>
        <v>0</v>
      </c>
      <c r="EM46" s="80">
        <f t="shared" si="227"/>
        <v>0</v>
      </c>
      <c r="EN46" s="76">
        <f>'MASTER_ ALL areas - No.seedling'!EM73</f>
        <v>0</v>
      </c>
      <c r="EO46" s="81">
        <f t="shared" si="228"/>
        <v>0</v>
      </c>
      <c r="EP46" s="113">
        <f>'MASTER_ ALL areas - No.seedling'!EO73</f>
        <v>0</v>
      </c>
      <c r="EQ46" s="76">
        <f>'MASTER_ ALL areas - No.seedling'!EP73</f>
        <v>0</v>
      </c>
      <c r="ER46" s="80">
        <f t="shared" si="229"/>
        <v>0</v>
      </c>
      <c r="ES46" s="76">
        <f>'MASTER_ ALL areas - No.seedling'!ER73</f>
        <v>0</v>
      </c>
      <c r="ET46" s="81">
        <f t="shared" si="230"/>
        <v>0</v>
      </c>
      <c r="EU46" s="113">
        <f>'MASTER_ ALL areas - No.seedling'!ET73</f>
        <v>0</v>
      </c>
      <c r="EV46" s="76">
        <f>'MASTER_ ALL areas - No.seedling'!EU73</f>
        <v>0</v>
      </c>
      <c r="EW46" s="80">
        <f t="shared" si="231"/>
        <v>0</v>
      </c>
      <c r="EX46" s="76">
        <f>'MASTER_ ALL areas - No.seedling'!EW73</f>
        <v>0</v>
      </c>
      <c r="EY46" s="81">
        <f t="shared" si="232"/>
        <v>0</v>
      </c>
      <c r="EZ46" s="113">
        <f>'MASTER_ ALL areas - No.seedling'!EY73</f>
        <v>0</v>
      </c>
      <c r="FA46" s="76">
        <f>'MASTER_ ALL areas - No.seedling'!EZ73</f>
        <v>0</v>
      </c>
      <c r="FB46" s="80">
        <f t="shared" si="233"/>
        <v>0</v>
      </c>
      <c r="FC46" s="76">
        <f>'MASTER_ ALL areas - No.seedling'!FB73</f>
        <v>0</v>
      </c>
      <c r="FD46" s="81">
        <f t="shared" si="234"/>
        <v>0</v>
      </c>
      <c r="FE46" s="113">
        <f>'MASTER_ ALL areas - No.seedling'!FD73</f>
        <v>0</v>
      </c>
      <c r="FF46" s="76">
        <f>'MASTER_ ALL areas - No.seedling'!FE73</f>
        <v>0</v>
      </c>
      <c r="FG46" s="80">
        <f t="shared" si="235"/>
        <v>0</v>
      </c>
      <c r="FH46" s="76">
        <f>'MASTER_ ALL areas - No.seedling'!FG73</f>
        <v>0</v>
      </c>
      <c r="FI46" s="81">
        <f t="shared" si="236"/>
        <v>0</v>
      </c>
      <c r="FJ46" s="113">
        <f>'MASTER_ ALL areas - No.seedling'!FI73</f>
        <v>0</v>
      </c>
      <c r="FK46" s="76">
        <f>'MASTER_ ALL areas - No.seedling'!FJ73</f>
        <v>0</v>
      </c>
      <c r="FL46" s="80">
        <f t="shared" si="237"/>
        <v>0</v>
      </c>
      <c r="FM46" s="76">
        <f>'MASTER_ ALL areas - No.seedling'!FL73</f>
        <v>0</v>
      </c>
      <c r="FN46" s="81">
        <f t="shared" si="238"/>
        <v>0</v>
      </c>
      <c r="FO46" s="113">
        <f>'MASTER_ ALL areas - No.seedling'!FN73</f>
        <v>0</v>
      </c>
      <c r="FP46" s="76">
        <f>'MASTER_ ALL areas - No.seedling'!FO73</f>
        <v>0</v>
      </c>
      <c r="FQ46" s="80">
        <f t="shared" si="239"/>
        <v>0</v>
      </c>
      <c r="FR46" s="76">
        <f>'MASTER_ ALL areas - No.seedling'!FQ73</f>
        <v>0</v>
      </c>
      <c r="FS46" s="81">
        <f t="shared" si="240"/>
        <v>0</v>
      </c>
      <c r="FT46" s="113">
        <f>'MASTER_ ALL areas - No.seedling'!FS73</f>
        <v>0</v>
      </c>
      <c r="FU46" s="76">
        <f>'MASTER_ ALL areas - No.seedling'!FT73</f>
        <v>0</v>
      </c>
      <c r="FV46" s="80">
        <f t="shared" si="241"/>
        <v>0</v>
      </c>
      <c r="FW46" s="76">
        <f>'MASTER_ ALL areas - No.seedling'!FV73</f>
        <v>0</v>
      </c>
      <c r="FX46" s="81">
        <f t="shared" si="242"/>
        <v>0</v>
      </c>
      <c r="FY46" s="113">
        <f>'MASTER_ ALL areas - No.seedling'!FX73</f>
        <v>0</v>
      </c>
      <c r="FZ46" s="76">
        <f>'MASTER_ ALL areas - No.seedling'!FY73</f>
        <v>0</v>
      </c>
      <c r="GA46" s="80">
        <f t="shared" si="243"/>
        <v>0</v>
      </c>
      <c r="GB46" s="76">
        <f>'MASTER_ ALL areas - No.seedling'!GA73</f>
        <v>0</v>
      </c>
      <c r="GC46" s="81">
        <f t="shared" si="244"/>
        <v>0</v>
      </c>
      <c r="GD46" s="113">
        <f>'MASTER_ ALL areas - No.seedling'!GC73</f>
        <v>0</v>
      </c>
      <c r="GE46" s="76">
        <f>'MASTER_ ALL areas - No.seedling'!GD73</f>
        <v>0</v>
      </c>
      <c r="GF46" s="80">
        <f t="shared" si="245"/>
        <v>0</v>
      </c>
      <c r="GG46" s="76">
        <f>'MASTER_ ALL areas - No.seedling'!GF73</f>
        <v>0</v>
      </c>
      <c r="GH46" s="81">
        <f t="shared" si="246"/>
        <v>0</v>
      </c>
      <c r="GI46" s="113">
        <f>'MASTER_ ALL areas - No.seedling'!GH73</f>
        <v>0</v>
      </c>
      <c r="GJ46" s="76">
        <f>'MASTER_ ALL areas - No.seedling'!GI73</f>
        <v>0</v>
      </c>
      <c r="GK46" s="80">
        <f t="shared" si="247"/>
        <v>0</v>
      </c>
      <c r="GL46" s="76">
        <f>'MASTER_ ALL areas - No.seedling'!GK73</f>
        <v>0</v>
      </c>
      <c r="GM46" s="81">
        <f t="shared" si="248"/>
        <v>0</v>
      </c>
      <c r="GN46" s="113">
        <f>'MASTER_ ALL areas - No.seedling'!GM73</f>
        <v>0</v>
      </c>
      <c r="GO46" s="76">
        <f>'MASTER_ ALL areas - No.seedling'!GN73</f>
        <v>0</v>
      </c>
      <c r="GP46" s="80">
        <f t="shared" si="249"/>
        <v>0</v>
      </c>
      <c r="GQ46" s="76">
        <f>'MASTER_ ALL areas - No.seedling'!GP73</f>
        <v>0</v>
      </c>
      <c r="GR46" s="81">
        <f t="shared" si="250"/>
        <v>0</v>
      </c>
      <c r="GS46" s="113">
        <f>'MASTER_ ALL areas - No.seedling'!GR73</f>
        <v>0</v>
      </c>
      <c r="GT46" s="76">
        <f>'MASTER_ ALL areas - No.seedling'!GS73</f>
        <v>0</v>
      </c>
      <c r="GU46" s="80">
        <f t="shared" si="251"/>
        <v>0</v>
      </c>
      <c r="GV46" s="76">
        <f>'MASTER_ ALL areas - No.seedling'!GU73</f>
        <v>0</v>
      </c>
      <c r="GW46" s="81">
        <f t="shared" si="252"/>
        <v>0</v>
      </c>
      <c r="GX46" s="113">
        <f>'MASTER_ ALL areas - No.seedling'!GW73</f>
        <v>0</v>
      </c>
      <c r="GY46" s="76">
        <f>'MASTER_ ALL areas - No.seedling'!GX73</f>
        <v>0</v>
      </c>
      <c r="GZ46" s="80">
        <f t="shared" si="253"/>
        <v>0</v>
      </c>
      <c r="HA46" s="76">
        <f>'MASTER_ ALL areas - No.seedling'!GZ73</f>
        <v>0</v>
      </c>
      <c r="HB46" s="81">
        <f t="shared" si="254"/>
        <v>0</v>
      </c>
      <c r="HC46" s="113">
        <f>'MASTER_ ALL areas - No.seedling'!HB73</f>
        <v>0</v>
      </c>
      <c r="HD46" s="76">
        <f>'MASTER_ ALL areas - No.seedling'!HC73</f>
        <v>0</v>
      </c>
      <c r="HE46" s="80">
        <f t="shared" si="255"/>
        <v>0</v>
      </c>
      <c r="HF46" s="76">
        <f>'MASTER_ ALL areas - No.seedling'!HE73</f>
        <v>0</v>
      </c>
      <c r="HG46" s="81">
        <f t="shared" si="256"/>
        <v>0</v>
      </c>
      <c r="HH46" s="113">
        <f>'MASTER_ ALL areas - No.seedling'!HG73</f>
        <v>0</v>
      </c>
      <c r="HI46" s="76">
        <f>'MASTER_ ALL areas - No.seedling'!HH73</f>
        <v>0</v>
      </c>
      <c r="HJ46" s="80">
        <f t="shared" si="257"/>
        <v>0</v>
      </c>
      <c r="HK46" s="76">
        <f>'MASTER_ ALL areas - No.seedling'!HJ73</f>
        <v>0</v>
      </c>
      <c r="HL46" s="81">
        <f t="shared" si="258"/>
        <v>0</v>
      </c>
      <c r="HM46" s="113">
        <f>'MASTER_ ALL areas - No.seedling'!HL73</f>
        <v>0</v>
      </c>
      <c r="HN46" s="76">
        <f>'MASTER_ ALL areas - No.seedling'!HM73</f>
        <v>0</v>
      </c>
      <c r="HO46" s="80">
        <f t="shared" si="259"/>
        <v>0</v>
      </c>
      <c r="HP46" s="76">
        <f>'MASTER_ ALL areas - No.seedling'!HO73</f>
        <v>0</v>
      </c>
      <c r="HQ46" s="81">
        <f t="shared" si="260"/>
        <v>0</v>
      </c>
      <c r="HR46" s="113">
        <f>'MASTER_ ALL areas - No.seedling'!HQ73</f>
        <v>0</v>
      </c>
      <c r="HS46" s="76">
        <f>'MASTER_ ALL areas - No.seedling'!HR73</f>
        <v>0</v>
      </c>
      <c r="HT46" s="80">
        <f t="shared" si="261"/>
        <v>0</v>
      </c>
      <c r="HU46" s="76">
        <f>'MASTER_ ALL areas - No.seedling'!HT73</f>
        <v>0</v>
      </c>
      <c r="HV46" s="81">
        <f t="shared" si="262"/>
        <v>0</v>
      </c>
      <c r="HW46" s="113">
        <f>'MASTER_ ALL areas - No.seedling'!HV73</f>
        <v>0</v>
      </c>
      <c r="HX46" s="76">
        <f>'MASTER_ ALL areas - No.seedling'!HW73</f>
        <v>0</v>
      </c>
      <c r="HY46" s="80">
        <f t="shared" si="263"/>
        <v>0</v>
      </c>
      <c r="HZ46" s="76">
        <f>'MASTER_ ALL areas - No.seedling'!HY73</f>
        <v>0</v>
      </c>
      <c r="IA46" s="81">
        <f t="shared" si="264"/>
        <v>0</v>
      </c>
      <c r="IB46" s="113">
        <f>'MASTER_ ALL areas - No.seedling'!IA73</f>
        <v>0</v>
      </c>
      <c r="IC46" s="76">
        <f>'MASTER_ ALL areas - No.seedling'!IB73</f>
        <v>0</v>
      </c>
      <c r="ID46" s="80">
        <f t="shared" si="265"/>
        <v>0</v>
      </c>
      <c r="IE46" s="76">
        <f>'MASTER_ ALL areas - No.seedling'!ID73</f>
        <v>0</v>
      </c>
      <c r="IF46" s="85">
        <f t="shared" si="266"/>
        <v>0</v>
      </c>
      <c r="IG46" s="86" t="s">
        <v>267</v>
      </c>
      <c r="IH46" s="87"/>
    </row>
    <row r="47" spans="2:242" ht="33" customHeight="1" x14ac:dyDescent="0.25">
      <c r="B47" s="420">
        <v>125</v>
      </c>
      <c r="C47" s="421" t="s">
        <v>375</v>
      </c>
      <c r="D47" s="422">
        <v>214791</v>
      </c>
      <c r="E47" s="423">
        <v>931688</v>
      </c>
      <c r="F47" s="424" t="s">
        <v>89</v>
      </c>
      <c r="G47" s="88" t="s">
        <v>194</v>
      </c>
      <c r="H47" s="459">
        <f>'MASTER_ ALL areas - No.seedling'!G129</f>
        <v>6</v>
      </c>
      <c r="I47" s="70">
        <f>'MASTER_ ALL areas - No.seedling'!H129</f>
        <v>0.6</v>
      </c>
      <c r="J47" s="71">
        <f>'MASTER_ ALL areas - No.seedling'!I129</f>
        <v>61</v>
      </c>
      <c r="K47" s="72">
        <f>'MASTER_ ALL areas - No.seedling'!J129</f>
        <v>236</v>
      </c>
      <c r="L47" s="73">
        <f t="shared" si="178"/>
        <v>4720</v>
      </c>
      <c r="M47" s="74">
        <f>'MASTER_ ALL areas - No.seedling'!L129</f>
        <v>4720</v>
      </c>
      <c r="N47" s="113">
        <f>'MASTER_ ALL areas - No.seedling'!M129</f>
        <v>3</v>
      </c>
      <c r="O47" s="114">
        <f>'MASTER_ ALL areas - No.seedling'!N129</f>
        <v>133</v>
      </c>
      <c r="P47" s="80">
        <f>'MASTER_ ALL areas - No.seedling'!O129</f>
        <v>1.2711864406779662E-2</v>
      </c>
      <c r="Q47" s="81">
        <f>'MASTER_ ALL areas - No.seedling'!P129</f>
        <v>0.56355932203389836</v>
      </c>
      <c r="R47" s="462"/>
      <c r="S47" s="617">
        <f>'MASTER_ ALL areas - No.seedling'!R129</f>
        <v>4600</v>
      </c>
      <c r="T47" s="76">
        <f>'MASTER_ ALL areas - No.seedling'!S129</f>
        <v>2</v>
      </c>
      <c r="U47" s="77">
        <f t="shared" si="179"/>
        <v>8.6956521739130436E-3</v>
      </c>
      <c r="V47" s="82">
        <f>'MASTER_ ALL areas - No.seedling'!U129</f>
        <v>127</v>
      </c>
      <c r="W47" s="80">
        <f t="shared" si="180"/>
        <v>0.55217391304347829</v>
      </c>
      <c r="X47" s="619">
        <f>'MASTER_ ALL areas - No.seedling'!W129</f>
        <v>100</v>
      </c>
      <c r="Y47" s="82">
        <f>'MASTER_ ALL areas - No.seedling'!X129</f>
        <v>1</v>
      </c>
      <c r="Z47" s="77">
        <f t="shared" si="181"/>
        <v>0.2</v>
      </c>
      <c r="AA47" s="82">
        <f>'MASTER_ ALL areas - No.seedling'!Z129</f>
        <v>5</v>
      </c>
      <c r="AB47" s="80">
        <f t="shared" si="182"/>
        <v>1</v>
      </c>
      <c r="AC47" s="76">
        <f>'MASTER_ ALL areas - No.seedling'!AB129</f>
        <v>20</v>
      </c>
      <c r="AD47" s="76">
        <f>'MASTER_ ALL areas - No.seedling'!AC129</f>
        <v>0</v>
      </c>
      <c r="AE47" s="77">
        <f t="shared" si="183"/>
        <v>0</v>
      </c>
      <c r="AF47" s="82">
        <f>'MASTER_ ALL areas - No.seedling'!AE129</f>
        <v>1</v>
      </c>
      <c r="AG47" s="80">
        <f t="shared" si="184"/>
        <v>1</v>
      </c>
      <c r="AH47" s="76">
        <f>'MASTER_ ALL areas - No.seedling'!AG129</f>
        <v>0</v>
      </c>
      <c r="AI47" s="76">
        <f>'MASTER_ ALL areas - No.seedling'!AH129</f>
        <v>0</v>
      </c>
      <c r="AJ47" s="77">
        <f t="shared" si="185"/>
        <v>0</v>
      </c>
      <c r="AK47" s="82">
        <f>'MASTER_ ALL areas - No.seedling'!AJ129</f>
        <v>0</v>
      </c>
      <c r="AL47" s="81">
        <f t="shared" si="186"/>
        <v>0</v>
      </c>
      <c r="AM47" s="462"/>
      <c r="AN47" s="617">
        <f>'MASTER_ ALL areas - No.seedling'!AM129</f>
        <v>160</v>
      </c>
      <c r="AO47" s="76">
        <f>'MASTER_ ALL areas - No.seedling'!AN129</f>
        <v>0</v>
      </c>
      <c r="AP47" s="77">
        <f t="shared" si="187"/>
        <v>0</v>
      </c>
      <c r="AQ47" s="82">
        <f>'MASTER_ ALL areas - No.seedling'!AP129</f>
        <v>1</v>
      </c>
      <c r="AR47" s="77">
        <f t="shared" si="188"/>
        <v>0.125</v>
      </c>
      <c r="AS47" s="82">
        <f>'MASTER_ ALL areas - No.seedling'!AR129</f>
        <v>4500</v>
      </c>
      <c r="AT47" s="76">
        <f>'MASTER_ ALL areas - No.seedling'!AS129</f>
        <v>3</v>
      </c>
      <c r="AU47" s="77">
        <f t="shared" si="189"/>
        <v>1.3333333333333334E-2</v>
      </c>
      <c r="AV47" s="82">
        <f>'MASTER_ ALL areas - No.seedling'!AU129</f>
        <v>130</v>
      </c>
      <c r="AW47" s="77">
        <f t="shared" si="190"/>
        <v>0.57777777777777772</v>
      </c>
      <c r="AX47" s="71">
        <f>'MASTER_ ALL areas - No.seedling'!AW129</f>
        <v>60</v>
      </c>
      <c r="AY47" s="82">
        <f>'MASTER_ ALL areas - No.seedling'!AX129</f>
        <v>0</v>
      </c>
      <c r="AZ47" s="77">
        <f t="shared" si="191"/>
        <v>0</v>
      </c>
      <c r="BA47" s="82">
        <f>'MASTER_ ALL areas - No.seedling'!AZ129</f>
        <v>2</v>
      </c>
      <c r="BB47" s="77">
        <f t="shared" si="192"/>
        <v>0.66666666666666663</v>
      </c>
      <c r="BC47" s="82">
        <f>'MASTER_ ALL areas - No.seedling'!BB129</f>
        <v>0</v>
      </c>
      <c r="BD47" s="76">
        <f>'MASTER_ ALL areas - No.seedling'!BC129</f>
        <v>0</v>
      </c>
      <c r="BE47" s="77">
        <f t="shared" si="193"/>
        <v>0</v>
      </c>
      <c r="BF47" s="82">
        <f>'MASTER_ ALL areas - No.seedling'!BE129</f>
        <v>0</v>
      </c>
      <c r="BG47" s="77">
        <f t="shared" si="194"/>
        <v>0</v>
      </c>
      <c r="BH47" s="82">
        <f>'MASTER_ ALL areas - No.seedling'!BG129</f>
        <v>0</v>
      </c>
      <c r="BI47" s="76">
        <f>'MASTER_ ALL areas - No.seedling'!BH129</f>
        <v>0</v>
      </c>
      <c r="BJ47" s="77">
        <f t="shared" si="195"/>
        <v>0</v>
      </c>
      <c r="BK47" s="82">
        <f>'MASTER_ ALL areas - No.seedling'!BJ129</f>
        <v>0</v>
      </c>
      <c r="BL47" s="77">
        <f t="shared" si="196"/>
        <v>0</v>
      </c>
      <c r="BM47" s="82">
        <f>'MASTER_ ALL areas - No.seedling'!BL129</f>
        <v>0</v>
      </c>
      <c r="BN47" s="76">
        <f>'MASTER_ ALL areas - No.seedling'!BM129</f>
        <v>0</v>
      </c>
      <c r="BO47" s="77">
        <f t="shared" si="197"/>
        <v>0</v>
      </c>
      <c r="BP47" s="82">
        <f>'MASTER_ ALL areas - No.seedling'!BO129</f>
        <v>0</v>
      </c>
      <c r="BQ47" s="77">
        <f t="shared" si="198"/>
        <v>0</v>
      </c>
      <c r="BR47" s="82">
        <f>'MASTER_ ALL areas - No.seedling'!BQ129</f>
        <v>0</v>
      </c>
      <c r="BS47" s="76">
        <f>'MASTER_ ALL areas - No.seedling'!BR129</f>
        <v>0</v>
      </c>
      <c r="BT47" s="77">
        <f t="shared" si="199"/>
        <v>0</v>
      </c>
      <c r="BU47" s="82">
        <f>'MASTER_ ALL areas - No.seedling'!BT129</f>
        <v>0</v>
      </c>
      <c r="BV47" s="77">
        <f t="shared" si="200"/>
        <v>0</v>
      </c>
      <c r="BW47" s="82">
        <f>'MASTER_ ALL areas - No.seedling'!BV129</f>
        <v>0</v>
      </c>
      <c r="BX47" s="76">
        <f>'MASTER_ ALL areas - No.seedling'!BW129</f>
        <v>0</v>
      </c>
      <c r="BY47" s="77">
        <f t="shared" si="201"/>
        <v>0</v>
      </c>
      <c r="BZ47" s="82">
        <f>'MASTER_ ALL areas - No.seedling'!BY129</f>
        <v>0</v>
      </c>
      <c r="CA47" s="81">
        <f t="shared" si="202"/>
        <v>0</v>
      </c>
      <c r="CB47" s="429"/>
      <c r="CC47" s="75">
        <f>'MASTER_ ALL areas - No.seedling'!CB129</f>
        <v>140</v>
      </c>
      <c r="CD47" s="76">
        <f>'MASTER_ ALL areas - No.seedling'!CC129</f>
        <v>0</v>
      </c>
      <c r="CE47" s="80">
        <f t="shared" si="203"/>
        <v>0</v>
      </c>
      <c r="CF47" s="76">
        <f>'MASTER_ ALL areas - No.seedling'!CE129</f>
        <v>0</v>
      </c>
      <c r="CG47" s="81">
        <f t="shared" si="204"/>
        <v>0</v>
      </c>
      <c r="CH47" s="75">
        <f>'MASTER_ ALL areas - No.seedling'!CG129</f>
        <v>20</v>
      </c>
      <c r="CI47" s="76">
        <f>'MASTER_ ALL areas - No.seedling'!CH129</f>
        <v>0</v>
      </c>
      <c r="CJ47" s="80">
        <f t="shared" si="205"/>
        <v>0</v>
      </c>
      <c r="CK47" s="76">
        <f>'MASTER_ ALL areas - No.seedling'!CJ129</f>
        <v>1</v>
      </c>
      <c r="CL47" s="81">
        <f t="shared" si="206"/>
        <v>1</v>
      </c>
      <c r="CM47" s="113">
        <f>'MASTER_ ALL areas - No.seedling'!CL129</f>
        <v>0</v>
      </c>
      <c r="CN47" s="76">
        <f>'MASTER_ ALL areas - No.seedling'!CM129</f>
        <v>0</v>
      </c>
      <c r="CO47" s="80">
        <f t="shared" si="207"/>
        <v>0</v>
      </c>
      <c r="CP47" s="76">
        <f>'MASTER_ ALL areas - No.seedling'!CO129</f>
        <v>0</v>
      </c>
      <c r="CQ47" s="81">
        <f t="shared" si="208"/>
        <v>0</v>
      </c>
      <c r="CR47" s="113">
        <f>'MASTER_ ALL areas - No.seedling'!CQ129</f>
        <v>0</v>
      </c>
      <c r="CS47" s="76">
        <f>'MASTER_ ALL areas - No.seedling'!CR129</f>
        <v>0</v>
      </c>
      <c r="CT47" s="80">
        <f t="shared" si="209"/>
        <v>0</v>
      </c>
      <c r="CU47" s="76">
        <f>'MASTER_ ALL areas - No.seedling'!CT129</f>
        <v>0</v>
      </c>
      <c r="CV47" s="81">
        <f t="shared" si="210"/>
        <v>0</v>
      </c>
      <c r="CW47" s="75">
        <f>'MASTER_ ALL areas - No.seedling'!CV129</f>
        <v>4420</v>
      </c>
      <c r="CX47" s="76">
        <f>'MASTER_ ALL areas - No.seedling'!CW129</f>
        <v>2</v>
      </c>
      <c r="CY47" s="80">
        <f t="shared" si="211"/>
        <v>9.0497737556561094E-3</v>
      </c>
      <c r="CZ47" s="76">
        <f>'MASTER_ ALL areas - No.seedling'!CY129</f>
        <v>126</v>
      </c>
      <c r="DA47" s="81">
        <f t="shared" si="212"/>
        <v>0.57013574660633481</v>
      </c>
      <c r="DB47" s="75">
        <f>'MASTER_ ALL areas - No.seedling'!DA129</f>
        <v>60</v>
      </c>
      <c r="DC47" s="76">
        <f>'MASTER_ ALL areas - No.seedling'!DB129</f>
        <v>1</v>
      </c>
      <c r="DD47" s="80">
        <f t="shared" si="213"/>
        <v>0.33333333333333331</v>
      </c>
      <c r="DE47" s="76">
        <f>'MASTER_ ALL areas - No.seedling'!DD129</f>
        <v>3</v>
      </c>
      <c r="DF47" s="81">
        <f t="shared" si="214"/>
        <v>1</v>
      </c>
      <c r="DG47" s="75">
        <f>'MASTER_ ALL areas - No.seedling'!DF129</f>
        <v>20</v>
      </c>
      <c r="DH47" s="76">
        <f>'MASTER_ ALL areas - No.seedling'!DG129</f>
        <v>0</v>
      </c>
      <c r="DI47" s="80">
        <f t="shared" si="215"/>
        <v>0</v>
      </c>
      <c r="DJ47" s="76">
        <f>'MASTER_ ALL areas - No.seedling'!DI129</f>
        <v>1</v>
      </c>
      <c r="DK47" s="81">
        <f t="shared" si="216"/>
        <v>1</v>
      </c>
      <c r="DL47" s="113">
        <f>'MASTER_ ALL areas - No.seedling'!DK129</f>
        <v>0</v>
      </c>
      <c r="DM47" s="76">
        <f>'MASTER_ ALL areas - No.seedling'!DL129</f>
        <v>0</v>
      </c>
      <c r="DN47" s="80">
        <f t="shared" si="217"/>
        <v>0</v>
      </c>
      <c r="DO47" s="76">
        <f>'MASTER_ ALL areas - No.seedling'!DN129</f>
        <v>0</v>
      </c>
      <c r="DP47" s="81">
        <f t="shared" si="218"/>
        <v>0</v>
      </c>
      <c r="DQ47" s="75">
        <f>'MASTER_ ALL areas - No.seedling'!DP129</f>
        <v>40</v>
      </c>
      <c r="DR47" s="76">
        <f>'MASTER_ ALL areas - No.seedling'!DQ129</f>
        <v>0</v>
      </c>
      <c r="DS47" s="80">
        <f t="shared" si="219"/>
        <v>0</v>
      </c>
      <c r="DT47" s="76">
        <f>'MASTER_ ALL areas - No.seedling'!DS129</f>
        <v>1</v>
      </c>
      <c r="DU47" s="81">
        <f t="shared" si="220"/>
        <v>0.5</v>
      </c>
      <c r="DV47" s="75">
        <f>'MASTER_ ALL areas - No.seedling'!DU129</f>
        <v>20</v>
      </c>
      <c r="DW47" s="76">
        <f>'MASTER_ ALL areas - No.seedling'!DV129</f>
        <v>0</v>
      </c>
      <c r="DX47" s="80">
        <f t="shared" si="221"/>
        <v>0</v>
      </c>
      <c r="DY47" s="76">
        <f>'MASTER_ ALL areas - No.seedling'!DX129</f>
        <v>1</v>
      </c>
      <c r="DZ47" s="81">
        <f t="shared" si="222"/>
        <v>1</v>
      </c>
      <c r="EA47" s="113">
        <f>'MASTER_ ALL areas - No.seedling'!DZ129</f>
        <v>0</v>
      </c>
      <c r="EB47" s="76">
        <f>'MASTER_ ALL areas - No.seedling'!EA129</f>
        <v>0</v>
      </c>
      <c r="EC47" s="80">
        <f t="shared" si="223"/>
        <v>0</v>
      </c>
      <c r="ED47" s="76">
        <f>'MASTER_ ALL areas - No.seedling'!EC129</f>
        <v>0</v>
      </c>
      <c r="EE47" s="81">
        <f t="shared" si="224"/>
        <v>0</v>
      </c>
      <c r="EF47" s="113">
        <f>'MASTER_ ALL areas - No.seedling'!EE129</f>
        <v>0</v>
      </c>
      <c r="EG47" s="76">
        <f>'MASTER_ ALL areas - No.seedling'!EF129</f>
        <v>0</v>
      </c>
      <c r="EH47" s="80">
        <f t="shared" si="225"/>
        <v>0</v>
      </c>
      <c r="EI47" s="76">
        <f>'MASTER_ ALL areas - No.seedling'!EH129</f>
        <v>0</v>
      </c>
      <c r="EJ47" s="81">
        <f t="shared" si="226"/>
        <v>0</v>
      </c>
      <c r="EK47" s="113">
        <f>'MASTER_ ALL areas - No.seedling'!EJ129</f>
        <v>0</v>
      </c>
      <c r="EL47" s="76">
        <f>'MASTER_ ALL areas - No.seedling'!EK129</f>
        <v>0</v>
      </c>
      <c r="EM47" s="80">
        <f t="shared" si="227"/>
        <v>0</v>
      </c>
      <c r="EN47" s="76">
        <f>'MASTER_ ALL areas - No.seedling'!EM129</f>
        <v>0</v>
      </c>
      <c r="EO47" s="81">
        <f t="shared" si="228"/>
        <v>0</v>
      </c>
      <c r="EP47" s="113">
        <f>'MASTER_ ALL areas - No.seedling'!EO129</f>
        <v>0</v>
      </c>
      <c r="EQ47" s="76">
        <f>'MASTER_ ALL areas - No.seedling'!EP129</f>
        <v>0</v>
      </c>
      <c r="ER47" s="80">
        <f t="shared" si="229"/>
        <v>0</v>
      </c>
      <c r="ES47" s="76">
        <f>'MASTER_ ALL areas - No.seedling'!ER129</f>
        <v>0</v>
      </c>
      <c r="ET47" s="81">
        <f t="shared" si="230"/>
        <v>0</v>
      </c>
      <c r="EU47" s="113">
        <f>'MASTER_ ALL areas - No.seedling'!ET129</f>
        <v>0</v>
      </c>
      <c r="EV47" s="76">
        <f>'MASTER_ ALL areas - No.seedling'!EU129</f>
        <v>0</v>
      </c>
      <c r="EW47" s="80">
        <f t="shared" si="231"/>
        <v>0</v>
      </c>
      <c r="EX47" s="76">
        <f>'MASTER_ ALL areas - No.seedling'!EW129</f>
        <v>0</v>
      </c>
      <c r="EY47" s="81">
        <f t="shared" si="232"/>
        <v>0</v>
      </c>
      <c r="EZ47" s="113">
        <f>'MASTER_ ALL areas - No.seedling'!EY129</f>
        <v>0</v>
      </c>
      <c r="FA47" s="76">
        <f>'MASTER_ ALL areas - No.seedling'!EZ129</f>
        <v>0</v>
      </c>
      <c r="FB47" s="80">
        <f t="shared" si="233"/>
        <v>0</v>
      </c>
      <c r="FC47" s="76">
        <f>'MASTER_ ALL areas - No.seedling'!FB129</f>
        <v>0</v>
      </c>
      <c r="FD47" s="81">
        <f t="shared" si="234"/>
        <v>0</v>
      </c>
      <c r="FE47" s="113">
        <f>'MASTER_ ALL areas - No.seedling'!FD129</f>
        <v>0</v>
      </c>
      <c r="FF47" s="76">
        <f>'MASTER_ ALL areas - No.seedling'!FE129</f>
        <v>0</v>
      </c>
      <c r="FG47" s="80">
        <f t="shared" si="235"/>
        <v>0</v>
      </c>
      <c r="FH47" s="76">
        <f>'MASTER_ ALL areas - No.seedling'!FG129</f>
        <v>0</v>
      </c>
      <c r="FI47" s="81">
        <f t="shared" si="236"/>
        <v>0</v>
      </c>
      <c r="FJ47" s="113">
        <f>'MASTER_ ALL areas - No.seedling'!FI129</f>
        <v>0</v>
      </c>
      <c r="FK47" s="76">
        <f>'MASTER_ ALL areas - No.seedling'!FJ129</f>
        <v>0</v>
      </c>
      <c r="FL47" s="80">
        <f t="shared" si="237"/>
        <v>0</v>
      </c>
      <c r="FM47" s="76">
        <f>'MASTER_ ALL areas - No.seedling'!FL129</f>
        <v>0</v>
      </c>
      <c r="FN47" s="81">
        <f t="shared" si="238"/>
        <v>0</v>
      </c>
      <c r="FO47" s="113">
        <f>'MASTER_ ALL areas - No.seedling'!FN129</f>
        <v>0</v>
      </c>
      <c r="FP47" s="76">
        <f>'MASTER_ ALL areas - No.seedling'!FO129</f>
        <v>0</v>
      </c>
      <c r="FQ47" s="80">
        <f t="shared" si="239"/>
        <v>0</v>
      </c>
      <c r="FR47" s="76">
        <f>'MASTER_ ALL areas - No.seedling'!FQ129</f>
        <v>0</v>
      </c>
      <c r="FS47" s="81">
        <f t="shared" si="240"/>
        <v>0</v>
      </c>
      <c r="FT47" s="113">
        <f>'MASTER_ ALL areas - No.seedling'!FS129</f>
        <v>0</v>
      </c>
      <c r="FU47" s="76">
        <f>'MASTER_ ALL areas - No.seedling'!FT129</f>
        <v>0</v>
      </c>
      <c r="FV47" s="80">
        <f t="shared" si="241"/>
        <v>0</v>
      </c>
      <c r="FW47" s="76">
        <f>'MASTER_ ALL areas - No.seedling'!FV129</f>
        <v>0</v>
      </c>
      <c r="FX47" s="81">
        <f t="shared" si="242"/>
        <v>0</v>
      </c>
      <c r="FY47" s="113">
        <f>'MASTER_ ALL areas - No.seedling'!FX129</f>
        <v>0</v>
      </c>
      <c r="FZ47" s="76">
        <f>'MASTER_ ALL areas - No.seedling'!FY129</f>
        <v>0</v>
      </c>
      <c r="GA47" s="80">
        <f t="shared" si="243"/>
        <v>0</v>
      </c>
      <c r="GB47" s="76">
        <f>'MASTER_ ALL areas - No.seedling'!GA129</f>
        <v>0</v>
      </c>
      <c r="GC47" s="81">
        <f t="shared" si="244"/>
        <v>0</v>
      </c>
      <c r="GD47" s="113">
        <f>'MASTER_ ALL areas - No.seedling'!GC129</f>
        <v>0</v>
      </c>
      <c r="GE47" s="76">
        <f>'MASTER_ ALL areas - No.seedling'!GD129</f>
        <v>0</v>
      </c>
      <c r="GF47" s="80">
        <f t="shared" si="245"/>
        <v>0</v>
      </c>
      <c r="GG47" s="76">
        <f>'MASTER_ ALL areas - No.seedling'!GF129</f>
        <v>0</v>
      </c>
      <c r="GH47" s="81">
        <f t="shared" si="246"/>
        <v>0</v>
      </c>
      <c r="GI47" s="113">
        <f>'MASTER_ ALL areas - No.seedling'!GH129</f>
        <v>0</v>
      </c>
      <c r="GJ47" s="76">
        <f>'MASTER_ ALL areas - No.seedling'!GI129</f>
        <v>0</v>
      </c>
      <c r="GK47" s="80">
        <f t="shared" si="247"/>
        <v>0</v>
      </c>
      <c r="GL47" s="76">
        <f>'MASTER_ ALL areas - No.seedling'!GK129</f>
        <v>0</v>
      </c>
      <c r="GM47" s="81">
        <f t="shared" si="248"/>
        <v>0</v>
      </c>
      <c r="GN47" s="113">
        <f>'MASTER_ ALL areas - No.seedling'!GM129</f>
        <v>0</v>
      </c>
      <c r="GO47" s="76">
        <f>'MASTER_ ALL areas - No.seedling'!GN129</f>
        <v>0</v>
      </c>
      <c r="GP47" s="80">
        <f t="shared" si="249"/>
        <v>0</v>
      </c>
      <c r="GQ47" s="76">
        <f>'MASTER_ ALL areas - No.seedling'!GP129</f>
        <v>0</v>
      </c>
      <c r="GR47" s="81">
        <f t="shared" si="250"/>
        <v>0</v>
      </c>
      <c r="GS47" s="113">
        <f>'MASTER_ ALL areas - No.seedling'!GR129</f>
        <v>0</v>
      </c>
      <c r="GT47" s="76">
        <f>'MASTER_ ALL areas - No.seedling'!GS129</f>
        <v>0</v>
      </c>
      <c r="GU47" s="80">
        <f t="shared" si="251"/>
        <v>0</v>
      </c>
      <c r="GV47" s="76">
        <f>'MASTER_ ALL areas - No.seedling'!GU129</f>
        <v>0</v>
      </c>
      <c r="GW47" s="81">
        <f t="shared" si="252"/>
        <v>0</v>
      </c>
      <c r="GX47" s="113">
        <f>'MASTER_ ALL areas - No.seedling'!GW129</f>
        <v>0</v>
      </c>
      <c r="GY47" s="76">
        <f>'MASTER_ ALL areas - No.seedling'!GX129</f>
        <v>0</v>
      </c>
      <c r="GZ47" s="80">
        <f t="shared" si="253"/>
        <v>0</v>
      </c>
      <c r="HA47" s="76">
        <f>'MASTER_ ALL areas - No.seedling'!GZ129</f>
        <v>0</v>
      </c>
      <c r="HB47" s="81">
        <f t="shared" si="254"/>
        <v>0</v>
      </c>
      <c r="HC47" s="113">
        <f>'MASTER_ ALL areas - No.seedling'!HB129</f>
        <v>0</v>
      </c>
      <c r="HD47" s="76">
        <f>'MASTER_ ALL areas - No.seedling'!HC129</f>
        <v>0</v>
      </c>
      <c r="HE47" s="80">
        <f t="shared" si="255"/>
        <v>0</v>
      </c>
      <c r="HF47" s="76">
        <f>'MASTER_ ALL areas - No.seedling'!HE129</f>
        <v>0</v>
      </c>
      <c r="HG47" s="81">
        <f t="shared" si="256"/>
        <v>0</v>
      </c>
      <c r="HH47" s="113">
        <f>'MASTER_ ALL areas - No.seedling'!HG129</f>
        <v>0</v>
      </c>
      <c r="HI47" s="76">
        <f>'MASTER_ ALL areas - No.seedling'!HH129</f>
        <v>0</v>
      </c>
      <c r="HJ47" s="80">
        <f t="shared" si="257"/>
        <v>0</v>
      </c>
      <c r="HK47" s="76">
        <f>'MASTER_ ALL areas - No.seedling'!HJ129</f>
        <v>0</v>
      </c>
      <c r="HL47" s="81">
        <f t="shared" si="258"/>
        <v>0</v>
      </c>
      <c r="HM47" s="113">
        <f>'MASTER_ ALL areas - No.seedling'!HL129</f>
        <v>0</v>
      </c>
      <c r="HN47" s="76">
        <f>'MASTER_ ALL areas - No.seedling'!HM129</f>
        <v>0</v>
      </c>
      <c r="HO47" s="80">
        <f t="shared" si="259"/>
        <v>0</v>
      </c>
      <c r="HP47" s="76">
        <f>'MASTER_ ALL areas - No.seedling'!HO129</f>
        <v>0</v>
      </c>
      <c r="HQ47" s="81">
        <f t="shared" si="260"/>
        <v>0</v>
      </c>
      <c r="HR47" s="113">
        <f>'MASTER_ ALL areas - No.seedling'!HQ129</f>
        <v>0</v>
      </c>
      <c r="HS47" s="76">
        <f>'MASTER_ ALL areas - No.seedling'!HR129</f>
        <v>0</v>
      </c>
      <c r="HT47" s="80">
        <f t="shared" si="261"/>
        <v>0</v>
      </c>
      <c r="HU47" s="76">
        <f>'MASTER_ ALL areas - No.seedling'!HT129</f>
        <v>0</v>
      </c>
      <c r="HV47" s="81">
        <f t="shared" si="262"/>
        <v>0</v>
      </c>
      <c r="HW47" s="113">
        <f>'MASTER_ ALL areas - No.seedling'!HV129</f>
        <v>0</v>
      </c>
      <c r="HX47" s="76">
        <f>'MASTER_ ALL areas - No.seedling'!HW129</f>
        <v>0</v>
      </c>
      <c r="HY47" s="80">
        <f t="shared" si="263"/>
        <v>0</v>
      </c>
      <c r="HZ47" s="76">
        <f>'MASTER_ ALL areas - No.seedling'!HY129</f>
        <v>0</v>
      </c>
      <c r="IA47" s="81">
        <f t="shared" si="264"/>
        <v>0</v>
      </c>
      <c r="IB47" s="113">
        <f>'MASTER_ ALL areas - No.seedling'!IA129</f>
        <v>0</v>
      </c>
      <c r="IC47" s="76">
        <f>'MASTER_ ALL areas - No.seedling'!IB129</f>
        <v>0</v>
      </c>
      <c r="ID47" s="80">
        <f t="shared" si="265"/>
        <v>0</v>
      </c>
      <c r="IE47" s="76">
        <f>'MASTER_ ALL areas - No.seedling'!ID129</f>
        <v>0</v>
      </c>
      <c r="IF47" s="85">
        <f t="shared" si="266"/>
        <v>0</v>
      </c>
      <c r="IG47" s="86" t="s">
        <v>376</v>
      </c>
      <c r="IH47" s="87"/>
    </row>
    <row r="48" spans="2:242" ht="33" customHeight="1" x14ac:dyDescent="0.25">
      <c r="B48" s="420">
        <v>126</v>
      </c>
      <c r="C48" s="421" t="s">
        <v>358</v>
      </c>
      <c r="D48" s="422">
        <v>214579</v>
      </c>
      <c r="E48" s="423">
        <v>931737</v>
      </c>
      <c r="F48" s="424" t="s">
        <v>89</v>
      </c>
      <c r="G48" s="88" t="s">
        <v>110</v>
      </c>
      <c r="H48" s="459">
        <f>'MASTER_ ALL areas - No.seedling'!G130</f>
        <v>8</v>
      </c>
      <c r="I48" s="70">
        <f>'MASTER_ ALL areas - No.seedling'!H130</f>
        <v>0.3</v>
      </c>
      <c r="J48" s="71">
        <f>'MASTER_ ALL areas - No.seedling'!I130</f>
        <v>55</v>
      </c>
      <c r="K48" s="72">
        <f>'MASTER_ ALL areas - No.seedling'!J130</f>
        <v>158</v>
      </c>
      <c r="L48" s="73">
        <f t="shared" si="178"/>
        <v>3160</v>
      </c>
      <c r="M48" s="74">
        <f>'MASTER_ ALL areas - No.seedling'!L130</f>
        <v>3160</v>
      </c>
      <c r="N48" s="113">
        <f>'MASTER_ ALL areas - No.seedling'!M130</f>
        <v>5</v>
      </c>
      <c r="O48" s="114">
        <f>'MASTER_ ALL areas - No.seedling'!N130</f>
        <v>105</v>
      </c>
      <c r="P48" s="80">
        <f>'MASTER_ ALL areas - No.seedling'!O130</f>
        <v>3.1645569620253167E-2</v>
      </c>
      <c r="Q48" s="81">
        <f>'MASTER_ ALL areas - No.seedling'!P130</f>
        <v>0.66455696202531644</v>
      </c>
      <c r="R48" s="462"/>
      <c r="S48" s="617">
        <f>'MASTER_ ALL areas - No.seedling'!R130</f>
        <v>2960</v>
      </c>
      <c r="T48" s="76">
        <f>'MASTER_ ALL areas - No.seedling'!S130</f>
        <v>1</v>
      </c>
      <c r="U48" s="77">
        <f t="shared" si="179"/>
        <v>6.7567567567567571E-3</v>
      </c>
      <c r="V48" s="82">
        <f>'MASTER_ ALL areas - No.seedling'!U130</f>
        <v>97</v>
      </c>
      <c r="W48" s="80">
        <f t="shared" si="180"/>
        <v>0.65540540540540537</v>
      </c>
      <c r="X48" s="619">
        <f>'MASTER_ ALL areas - No.seedling'!W130</f>
        <v>200</v>
      </c>
      <c r="Y48" s="82">
        <f>'MASTER_ ALL areas - No.seedling'!X130</f>
        <v>4</v>
      </c>
      <c r="Z48" s="77">
        <f t="shared" si="181"/>
        <v>0.4</v>
      </c>
      <c r="AA48" s="82">
        <f>'MASTER_ ALL areas - No.seedling'!Z130</f>
        <v>8</v>
      </c>
      <c r="AB48" s="80">
        <f t="shared" si="182"/>
        <v>0.8</v>
      </c>
      <c r="AC48" s="76">
        <f>'MASTER_ ALL areas - No.seedling'!AB130</f>
        <v>0</v>
      </c>
      <c r="AD48" s="76">
        <f>'MASTER_ ALL areas - No.seedling'!AC130</f>
        <v>0</v>
      </c>
      <c r="AE48" s="77">
        <f t="shared" si="183"/>
        <v>0</v>
      </c>
      <c r="AF48" s="82">
        <f>'MASTER_ ALL areas - No.seedling'!AE130</f>
        <v>0</v>
      </c>
      <c r="AG48" s="80">
        <f t="shared" si="184"/>
        <v>0</v>
      </c>
      <c r="AH48" s="76">
        <f>'MASTER_ ALL areas - No.seedling'!AG130</f>
        <v>0</v>
      </c>
      <c r="AI48" s="76">
        <f>'MASTER_ ALL areas - No.seedling'!AH130</f>
        <v>0</v>
      </c>
      <c r="AJ48" s="77">
        <f t="shared" si="185"/>
        <v>0</v>
      </c>
      <c r="AK48" s="82">
        <f>'MASTER_ ALL areas - No.seedling'!AJ130</f>
        <v>0</v>
      </c>
      <c r="AL48" s="81">
        <f t="shared" si="186"/>
        <v>0</v>
      </c>
      <c r="AM48" s="462"/>
      <c r="AN48" s="617">
        <f>'MASTER_ ALL areas - No.seedling'!AM130</f>
        <v>540</v>
      </c>
      <c r="AO48" s="76">
        <f>'MASTER_ ALL areas - No.seedling'!AN130</f>
        <v>2</v>
      </c>
      <c r="AP48" s="77">
        <f t="shared" si="187"/>
        <v>7.407407407407407E-2</v>
      </c>
      <c r="AQ48" s="82">
        <f>'MASTER_ ALL areas - No.seedling'!AP130</f>
        <v>21</v>
      </c>
      <c r="AR48" s="77">
        <f t="shared" si="188"/>
        <v>0.77777777777777779</v>
      </c>
      <c r="AS48" s="82">
        <f>'MASTER_ ALL areas - No.seedling'!AR130</f>
        <v>2380</v>
      </c>
      <c r="AT48" s="76">
        <f>'MASTER_ ALL areas - No.seedling'!AS130</f>
        <v>2</v>
      </c>
      <c r="AU48" s="77">
        <f t="shared" si="189"/>
        <v>1.680672268907563E-2</v>
      </c>
      <c r="AV48" s="82">
        <f>'MASTER_ ALL areas - No.seedling'!AU130</f>
        <v>74</v>
      </c>
      <c r="AW48" s="77">
        <f t="shared" si="190"/>
        <v>0.62184873949579833</v>
      </c>
      <c r="AX48" s="71">
        <f>'MASTER_ ALL areas - No.seedling'!AW130</f>
        <v>220</v>
      </c>
      <c r="AY48" s="82">
        <f>'MASTER_ ALL areas - No.seedling'!AX130</f>
        <v>0</v>
      </c>
      <c r="AZ48" s="77">
        <f t="shared" si="191"/>
        <v>0</v>
      </c>
      <c r="BA48" s="82">
        <f>'MASTER_ ALL areas - No.seedling'!AZ130</f>
        <v>9</v>
      </c>
      <c r="BB48" s="77">
        <f t="shared" si="192"/>
        <v>0.81818181818181823</v>
      </c>
      <c r="BC48" s="82">
        <f>'MASTER_ ALL areas - No.seedling'!BB130</f>
        <v>20</v>
      </c>
      <c r="BD48" s="76">
        <f>'MASTER_ ALL areas - No.seedling'!BC130</f>
        <v>1</v>
      </c>
      <c r="BE48" s="77">
        <f t="shared" si="193"/>
        <v>1</v>
      </c>
      <c r="BF48" s="82">
        <f>'MASTER_ ALL areas - No.seedling'!BE130</f>
        <v>1</v>
      </c>
      <c r="BG48" s="77">
        <f t="shared" si="194"/>
        <v>1</v>
      </c>
      <c r="BH48" s="82">
        <f>'MASTER_ ALL areas - No.seedling'!BG130</f>
        <v>0</v>
      </c>
      <c r="BI48" s="76">
        <f>'MASTER_ ALL areas - No.seedling'!BH130</f>
        <v>0</v>
      </c>
      <c r="BJ48" s="77">
        <f t="shared" si="195"/>
        <v>0</v>
      </c>
      <c r="BK48" s="82">
        <f>'MASTER_ ALL areas - No.seedling'!BJ130</f>
        <v>0</v>
      </c>
      <c r="BL48" s="77">
        <f t="shared" si="196"/>
        <v>0</v>
      </c>
      <c r="BM48" s="82">
        <f>'MASTER_ ALL areas - No.seedling'!BL130</f>
        <v>0</v>
      </c>
      <c r="BN48" s="76">
        <f>'MASTER_ ALL areas - No.seedling'!BM130</f>
        <v>0</v>
      </c>
      <c r="BO48" s="77">
        <f t="shared" si="197"/>
        <v>0</v>
      </c>
      <c r="BP48" s="82">
        <f>'MASTER_ ALL areas - No.seedling'!BO130</f>
        <v>0</v>
      </c>
      <c r="BQ48" s="77">
        <f t="shared" si="198"/>
        <v>0</v>
      </c>
      <c r="BR48" s="82">
        <f>'MASTER_ ALL areas - No.seedling'!BQ130</f>
        <v>0</v>
      </c>
      <c r="BS48" s="76">
        <f>'MASTER_ ALL areas - No.seedling'!BR130</f>
        <v>0</v>
      </c>
      <c r="BT48" s="77">
        <f t="shared" si="199"/>
        <v>0</v>
      </c>
      <c r="BU48" s="82">
        <f>'MASTER_ ALL areas - No.seedling'!BT130</f>
        <v>0</v>
      </c>
      <c r="BV48" s="77">
        <f t="shared" si="200"/>
        <v>0</v>
      </c>
      <c r="BW48" s="82">
        <f>'MASTER_ ALL areas - No.seedling'!BV130</f>
        <v>0</v>
      </c>
      <c r="BX48" s="76">
        <f>'MASTER_ ALL areas - No.seedling'!BW130</f>
        <v>0</v>
      </c>
      <c r="BY48" s="77">
        <f t="shared" si="201"/>
        <v>0</v>
      </c>
      <c r="BZ48" s="82">
        <f>'MASTER_ ALL areas - No.seedling'!BY130</f>
        <v>0</v>
      </c>
      <c r="CA48" s="81">
        <f t="shared" si="202"/>
        <v>0</v>
      </c>
      <c r="CB48" s="429"/>
      <c r="CC48" s="75">
        <f>'MASTER_ ALL areas - No.seedling'!CB130</f>
        <v>480</v>
      </c>
      <c r="CD48" s="76">
        <f>'MASTER_ ALL areas - No.seedling'!CC130</f>
        <v>0</v>
      </c>
      <c r="CE48" s="80">
        <f t="shared" si="203"/>
        <v>0</v>
      </c>
      <c r="CF48" s="76">
        <f>'MASTER_ ALL areas - No.seedling'!CE130</f>
        <v>18</v>
      </c>
      <c r="CG48" s="81">
        <f t="shared" si="204"/>
        <v>0.75</v>
      </c>
      <c r="CH48" s="75">
        <f>'MASTER_ ALL areas - No.seedling'!CG130</f>
        <v>60</v>
      </c>
      <c r="CI48" s="76">
        <f>'MASTER_ ALL areas - No.seedling'!CH130</f>
        <v>2</v>
      </c>
      <c r="CJ48" s="80">
        <f t="shared" si="205"/>
        <v>0.66666666666666663</v>
      </c>
      <c r="CK48" s="76">
        <f>'MASTER_ ALL areas - No.seedling'!CJ130</f>
        <v>3</v>
      </c>
      <c r="CL48" s="81">
        <f t="shared" si="206"/>
        <v>1</v>
      </c>
      <c r="CM48" s="113">
        <f>'MASTER_ ALL areas - No.seedling'!CL130</f>
        <v>0</v>
      </c>
      <c r="CN48" s="76">
        <f>'MASTER_ ALL areas - No.seedling'!CM130</f>
        <v>0</v>
      </c>
      <c r="CO48" s="80">
        <f t="shared" si="207"/>
        <v>0</v>
      </c>
      <c r="CP48" s="76">
        <f>'MASTER_ ALL areas - No.seedling'!CO130</f>
        <v>0</v>
      </c>
      <c r="CQ48" s="81">
        <f t="shared" si="208"/>
        <v>0</v>
      </c>
      <c r="CR48" s="113">
        <f>'MASTER_ ALL areas - No.seedling'!CQ130</f>
        <v>0</v>
      </c>
      <c r="CS48" s="76">
        <f>'MASTER_ ALL areas - No.seedling'!CR130</f>
        <v>0</v>
      </c>
      <c r="CT48" s="80">
        <f t="shared" si="209"/>
        <v>0</v>
      </c>
      <c r="CU48" s="76">
        <f>'MASTER_ ALL areas - No.seedling'!CT130</f>
        <v>0</v>
      </c>
      <c r="CV48" s="81">
        <f t="shared" si="210"/>
        <v>0</v>
      </c>
      <c r="CW48" s="75">
        <f>'MASTER_ ALL areas - No.seedling'!CV130</f>
        <v>2260</v>
      </c>
      <c r="CX48" s="76">
        <f>'MASTER_ ALL areas - No.seedling'!CW130</f>
        <v>1</v>
      </c>
      <c r="CY48" s="80">
        <f t="shared" si="211"/>
        <v>8.8495575221238937E-3</v>
      </c>
      <c r="CZ48" s="76">
        <f>'MASTER_ ALL areas - No.seedling'!CY130</f>
        <v>70</v>
      </c>
      <c r="DA48" s="81">
        <f t="shared" si="212"/>
        <v>0.61946902654867253</v>
      </c>
      <c r="DB48" s="75">
        <f>'MASTER_ ALL areas - No.seedling'!DA130</f>
        <v>120</v>
      </c>
      <c r="DC48" s="76">
        <f>'MASTER_ ALL areas - No.seedling'!DB130</f>
        <v>1</v>
      </c>
      <c r="DD48" s="80">
        <f t="shared" si="213"/>
        <v>0.16666666666666666</v>
      </c>
      <c r="DE48" s="76">
        <f>'MASTER_ ALL areas - No.seedling'!DD130</f>
        <v>4</v>
      </c>
      <c r="DF48" s="81">
        <f t="shared" si="214"/>
        <v>0.66666666666666663</v>
      </c>
      <c r="DG48" s="113">
        <f>'MASTER_ ALL areas - No.seedling'!DF130</f>
        <v>0</v>
      </c>
      <c r="DH48" s="76">
        <f>'MASTER_ ALL areas - No.seedling'!DG130</f>
        <v>0</v>
      </c>
      <c r="DI48" s="80">
        <f t="shared" si="215"/>
        <v>0</v>
      </c>
      <c r="DJ48" s="76">
        <f>'MASTER_ ALL areas - No.seedling'!DI130</f>
        <v>0</v>
      </c>
      <c r="DK48" s="81">
        <f t="shared" si="216"/>
        <v>0</v>
      </c>
      <c r="DL48" s="113">
        <f>'MASTER_ ALL areas - No.seedling'!DK130</f>
        <v>0</v>
      </c>
      <c r="DM48" s="76">
        <f>'MASTER_ ALL areas - No.seedling'!DL130</f>
        <v>0</v>
      </c>
      <c r="DN48" s="80">
        <f t="shared" si="217"/>
        <v>0</v>
      </c>
      <c r="DO48" s="76">
        <f>'MASTER_ ALL areas - No.seedling'!DN130</f>
        <v>0</v>
      </c>
      <c r="DP48" s="81">
        <f t="shared" si="218"/>
        <v>0</v>
      </c>
      <c r="DQ48" s="75">
        <f>'MASTER_ ALL areas - No.seedling'!DP130</f>
        <v>220</v>
      </c>
      <c r="DR48" s="76">
        <f>'MASTER_ ALL areas - No.seedling'!DQ130</f>
        <v>0</v>
      </c>
      <c r="DS48" s="80">
        <f t="shared" si="219"/>
        <v>0</v>
      </c>
      <c r="DT48" s="76">
        <f>'MASTER_ ALL areas - No.seedling'!DS130</f>
        <v>9</v>
      </c>
      <c r="DU48" s="81">
        <f t="shared" si="220"/>
        <v>0.81818181818181823</v>
      </c>
      <c r="DV48" s="113">
        <f>'MASTER_ ALL areas - No.seedling'!DU130</f>
        <v>0</v>
      </c>
      <c r="DW48" s="76">
        <f>'MASTER_ ALL areas - No.seedling'!DV130</f>
        <v>0</v>
      </c>
      <c r="DX48" s="80">
        <f t="shared" si="221"/>
        <v>0</v>
      </c>
      <c r="DY48" s="76">
        <f>'MASTER_ ALL areas - No.seedling'!DX130</f>
        <v>0</v>
      </c>
      <c r="DZ48" s="81">
        <f t="shared" si="222"/>
        <v>0</v>
      </c>
      <c r="EA48" s="113">
        <f>'MASTER_ ALL areas - No.seedling'!DZ130</f>
        <v>0</v>
      </c>
      <c r="EB48" s="76">
        <f>'MASTER_ ALL areas - No.seedling'!EA130</f>
        <v>0</v>
      </c>
      <c r="EC48" s="80">
        <f t="shared" si="223"/>
        <v>0</v>
      </c>
      <c r="ED48" s="76">
        <f>'MASTER_ ALL areas - No.seedling'!EC130</f>
        <v>0</v>
      </c>
      <c r="EE48" s="81">
        <f t="shared" si="224"/>
        <v>0</v>
      </c>
      <c r="EF48" s="113">
        <f>'MASTER_ ALL areas - No.seedling'!EE130</f>
        <v>0</v>
      </c>
      <c r="EG48" s="76">
        <f>'MASTER_ ALL areas - No.seedling'!EF130</f>
        <v>0</v>
      </c>
      <c r="EH48" s="80">
        <f t="shared" si="225"/>
        <v>0</v>
      </c>
      <c r="EI48" s="76">
        <f>'MASTER_ ALL areas - No.seedling'!EH130</f>
        <v>0</v>
      </c>
      <c r="EJ48" s="81">
        <f t="shared" si="226"/>
        <v>0</v>
      </c>
      <c r="EK48" s="113">
        <f>'MASTER_ ALL areas - No.seedling'!EJ130</f>
        <v>0</v>
      </c>
      <c r="EL48" s="76">
        <f>'MASTER_ ALL areas - No.seedling'!EK130</f>
        <v>0</v>
      </c>
      <c r="EM48" s="80">
        <f t="shared" si="227"/>
        <v>0</v>
      </c>
      <c r="EN48" s="76">
        <f>'MASTER_ ALL areas - No.seedling'!EM130</f>
        <v>0</v>
      </c>
      <c r="EO48" s="81">
        <f t="shared" si="228"/>
        <v>0</v>
      </c>
      <c r="EP48" s="75">
        <f>'MASTER_ ALL areas - No.seedling'!EO130</f>
        <v>20</v>
      </c>
      <c r="EQ48" s="76">
        <f>'MASTER_ ALL areas - No.seedling'!EP130</f>
        <v>1</v>
      </c>
      <c r="ER48" s="80">
        <f t="shared" si="229"/>
        <v>1</v>
      </c>
      <c r="ES48" s="76">
        <f>'MASTER_ ALL areas - No.seedling'!ER130</f>
        <v>1</v>
      </c>
      <c r="ET48" s="81">
        <f t="shared" si="230"/>
        <v>1</v>
      </c>
      <c r="EU48" s="113">
        <f>'MASTER_ ALL areas - No.seedling'!ET130</f>
        <v>0</v>
      </c>
      <c r="EV48" s="76">
        <f>'MASTER_ ALL areas - No.seedling'!EU130</f>
        <v>0</v>
      </c>
      <c r="EW48" s="80">
        <f t="shared" si="231"/>
        <v>0</v>
      </c>
      <c r="EX48" s="76">
        <f>'MASTER_ ALL areas - No.seedling'!EW130</f>
        <v>0</v>
      </c>
      <c r="EY48" s="81">
        <f t="shared" si="232"/>
        <v>0</v>
      </c>
      <c r="EZ48" s="113">
        <f>'MASTER_ ALL areas - No.seedling'!EY130</f>
        <v>0</v>
      </c>
      <c r="FA48" s="76">
        <f>'MASTER_ ALL areas - No.seedling'!EZ130</f>
        <v>0</v>
      </c>
      <c r="FB48" s="80">
        <f t="shared" si="233"/>
        <v>0</v>
      </c>
      <c r="FC48" s="76">
        <f>'MASTER_ ALL areas - No.seedling'!FB130</f>
        <v>0</v>
      </c>
      <c r="FD48" s="81">
        <f t="shared" si="234"/>
        <v>0</v>
      </c>
      <c r="FE48" s="113">
        <f>'MASTER_ ALL areas - No.seedling'!FD130</f>
        <v>0</v>
      </c>
      <c r="FF48" s="76">
        <f>'MASTER_ ALL areas - No.seedling'!FE130</f>
        <v>0</v>
      </c>
      <c r="FG48" s="80">
        <f t="shared" si="235"/>
        <v>0</v>
      </c>
      <c r="FH48" s="76">
        <f>'MASTER_ ALL areas - No.seedling'!FG130</f>
        <v>0</v>
      </c>
      <c r="FI48" s="81">
        <f t="shared" si="236"/>
        <v>0</v>
      </c>
      <c r="FJ48" s="113">
        <f>'MASTER_ ALL areas - No.seedling'!FI130</f>
        <v>0</v>
      </c>
      <c r="FK48" s="76">
        <f>'MASTER_ ALL areas - No.seedling'!FJ130</f>
        <v>0</v>
      </c>
      <c r="FL48" s="80">
        <f t="shared" si="237"/>
        <v>0</v>
      </c>
      <c r="FM48" s="76">
        <f>'MASTER_ ALL areas - No.seedling'!FL130</f>
        <v>0</v>
      </c>
      <c r="FN48" s="81">
        <f t="shared" si="238"/>
        <v>0</v>
      </c>
      <c r="FO48" s="113">
        <f>'MASTER_ ALL areas - No.seedling'!FN130</f>
        <v>0</v>
      </c>
      <c r="FP48" s="76">
        <f>'MASTER_ ALL areas - No.seedling'!FO130</f>
        <v>0</v>
      </c>
      <c r="FQ48" s="80">
        <f t="shared" si="239"/>
        <v>0</v>
      </c>
      <c r="FR48" s="76">
        <f>'MASTER_ ALL areas - No.seedling'!FQ130</f>
        <v>0</v>
      </c>
      <c r="FS48" s="81">
        <f t="shared" si="240"/>
        <v>0</v>
      </c>
      <c r="FT48" s="113">
        <f>'MASTER_ ALL areas - No.seedling'!FS130</f>
        <v>0</v>
      </c>
      <c r="FU48" s="76">
        <f>'MASTER_ ALL areas - No.seedling'!FT130</f>
        <v>0</v>
      </c>
      <c r="FV48" s="80">
        <f t="shared" si="241"/>
        <v>0</v>
      </c>
      <c r="FW48" s="76">
        <f>'MASTER_ ALL areas - No.seedling'!FV130</f>
        <v>0</v>
      </c>
      <c r="FX48" s="81">
        <f t="shared" si="242"/>
        <v>0</v>
      </c>
      <c r="FY48" s="113">
        <f>'MASTER_ ALL areas - No.seedling'!FX130</f>
        <v>0</v>
      </c>
      <c r="FZ48" s="76">
        <f>'MASTER_ ALL areas - No.seedling'!FY130</f>
        <v>0</v>
      </c>
      <c r="GA48" s="80">
        <f t="shared" si="243"/>
        <v>0</v>
      </c>
      <c r="GB48" s="76">
        <f>'MASTER_ ALL areas - No.seedling'!GA130</f>
        <v>0</v>
      </c>
      <c r="GC48" s="81">
        <f t="shared" si="244"/>
        <v>0</v>
      </c>
      <c r="GD48" s="113">
        <f>'MASTER_ ALL areas - No.seedling'!GC130</f>
        <v>0</v>
      </c>
      <c r="GE48" s="76">
        <f>'MASTER_ ALL areas - No.seedling'!GD130</f>
        <v>0</v>
      </c>
      <c r="GF48" s="80">
        <f t="shared" si="245"/>
        <v>0</v>
      </c>
      <c r="GG48" s="76">
        <f>'MASTER_ ALL areas - No.seedling'!GF130</f>
        <v>0</v>
      </c>
      <c r="GH48" s="81">
        <f t="shared" si="246"/>
        <v>0</v>
      </c>
      <c r="GI48" s="113">
        <f>'MASTER_ ALL areas - No.seedling'!GH130</f>
        <v>0</v>
      </c>
      <c r="GJ48" s="76">
        <f>'MASTER_ ALL areas - No.seedling'!GI130</f>
        <v>0</v>
      </c>
      <c r="GK48" s="80">
        <f t="shared" si="247"/>
        <v>0</v>
      </c>
      <c r="GL48" s="76">
        <f>'MASTER_ ALL areas - No.seedling'!GK130</f>
        <v>0</v>
      </c>
      <c r="GM48" s="81">
        <f t="shared" si="248"/>
        <v>0</v>
      </c>
      <c r="GN48" s="113">
        <f>'MASTER_ ALL areas - No.seedling'!GM130</f>
        <v>0</v>
      </c>
      <c r="GO48" s="76">
        <f>'MASTER_ ALL areas - No.seedling'!GN130</f>
        <v>0</v>
      </c>
      <c r="GP48" s="80">
        <f t="shared" si="249"/>
        <v>0</v>
      </c>
      <c r="GQ48" s="76">
        <f>'MASTER_ ALL areas - No.seedling'!GP130</f>
        <v>0</v>
      </c>
      <c r="GR48" s="81">
        <f t="shared" si="250"/>
        <v>0</v>
      </c>
      <c r="GS48" s="113">
        <f>'MASTER_ ALL areas - No.seedling'!GR130</f>
        <v>0</v>
      </c>
      <c r="GT48" s="76">
        <f>'MASTER_ ALL areas - No.seedling'!GS130</f>
        <v>0</v>
      </c>
      <c r="GU48" s="80">
        <f t="shared" si="251"/>
        <v>0</v>
      </c>
      <c r="GV48" s="76">
        <f>'MASTER_ ALL areas - No.seedling'!GU130</f>
        <v>0</v>
      </c>
      <c r="GW48" s="81">
        <f t="shared" si="252"/>
        <v>0</v>
      </c>
      <c r="GX48" s="113">
        <f>'MASTER_ ALL areas - No.seedling'!GW130</f>
        <v>0</v>
      </c>
      <c r="GY48" s="76">
        <f>'MASTER_ ALL areas - No.seedling'!GX130</f>
        <v>0</v>
      </c>
      <c r="GZ48" s="80">
        <f t="shared" si="253"/>
        <v>0</v>
      </c>
      <c r="HA48" s="76">
        <f>'MASTER_ ALL areas - No.seedling'!GZ130</f>
        <v>0</v>
      </c>
      <c r="HB48" s="81">
        <f t="shared" si="254"/>
        <v>0</v>
      </c>
      <c r="HC48" s="113">
        <f>'MASTER_ ALL areas - No.seedling'!HB130</f>
        <v>0</v>
      </c>
      <c r="HD48" s="76">
        <f>'MASTER_ ALL areas - No.seedling'!HC130</f>
        <v>0</v>
      </c>
      <c r="HE48" s="80">
        <f t="shared" si="255"/>
        <v>0</v>
      </c>
      <c r="HF48" s="76">
        <f>'MASTER_ ALL areas - No.seedling'!HE130</f>
        <v>0</v>
      </c>
      <c r="HG48" s="81">
        <f t="shared" si="256"/>
        <v>0</v>
      </c>
      <c r="HH48" s="113">
        <f>'MASTER_ ALL areas - No.seedling'!HG130</f>
        <v>0</v>
      </c>
      <c r="HI48" s="76">
        <f>'MASTER_ ALL areas - No.seedling'!HH130</f>
        <v>0</v>
      </c>
      <c r="HJ48" s="80">
        <f t="shared" si="257"/>
        <v>0</v>
      </c>
      <c r="HK48" s="76">
        <f>'MASTER_ ALL areas - No.seedling'!HJ130</f>
        <v>0</v>
      </c>
      <c r="HL48" s="81">
        <f t="shared" si="258"/>
        <v>0</v>
      </c>
      <c r="HM48" s="113">
        <f>'MASTER_ ALL areas - No.seedling'!HL130</f>
        <v>0</v>
      </c>
      <c r="HN48" s="76">
        <f>'MASTER_ ALL areas - No.seedling'!HM130</f>
        <v>0</v>
      </c>
      <c r="HO48" s="80">
        <f t="shared" si="259"/>
        <v>0</v>
      </c>
      <c r="HP48" s="76">
        <f>'MASTER_ ALL areas - No.seedling'!HO130</f>
        <v>0</v>
      </c>
      <c r="HQ48" s="81">
        <f t="shared" si="260"/>
        <v>0</v>
      </c>
      <c r="HR48" s="113">
        <f>'MASTER_ ALL areas - No.seedling'!HQ130</f>
        <v>0</v>
      </c>
      <c r="HS48" s="76">
        <f>'MASTER_ ALL areas - No.seedling'!HR130</f>
        <v>0</v>
      </c>
      <c r="HT48" s="80">
        <f t="shared" si="261"/>
        <v>0</v>
      </c>
      <c r="HU48" s="76">
        <f>'MASTER_ ALL areas - No.seedling'!HT130</f>
        <v>0</v>
      </c>
      <c r="HV48" s="81">
        <f t="shared" si="262"/>
        <v>0</v>
      </c>
      <c r="HW48" s="113">
        <f>'MASTER_ ALL areas - No.seedling'!HV130</f>
        <v>0</v>
      </c>
      <c r="HX48" s="76">
        <f>'MASTER_ ALL areas - No.seedling'!HW130</f>
        <v>0</v>
      </c>
      <c r="HY48" s="80">
        <f t="shared" si="263"/>
        <v>0</v>
      </c>
      <c r="HZ48" s="76">
        <f>'MASTER_ ALL areas - No.seedling'!HY130</f>
        <v>0</v>
      </c>
      <c r="IA48" s="81">
        <f t="shared" si="264"/>
        <v>0</v>
      </c>
      <c r="IB48" s="113">
        <f>'MASTER_ ALL areas - No.seedling'!IA130</f>
        <v>0</v>
      </c>
      <c r="IC48" s="76">
        <f>'MASTER_ ALL areas - No.seedling'!IB130</f>
        <v>0</v>
      </c>
      <c r="ID48" s="80">
        <f t="shared" si="265"/>
        <v>0</v>
      </c>
      <c r="IE48" s="76">
        <f>'MASTER_ ALL areas - No.seedling'!ID130</f>
        <v>0</v>
      </c>
      <c r="IF48" s="85">
        <f t="shared" si="266"/>
        <v>0</v>
      </c>
      <c r="IG48" s="86" t="s">
        <v>377</v>
      </c>
      <c r="IH48" s="87"/>
    </row>
    <row r="49" spans="2:242" ht="33" customHeight="1" x14ac:dyDescent="0.25">
      <c r="B49" s="420">
        <v>127</v>
      </c>
      <c r="C49" s="421" t="s">
        <v>378</v>
      </c>
      <c r="D49" s="422">
        <v>214413</v>
      </c>
      <c r="E49" s="423">
        <v>931911</v>
      </c>
      <c r="F49" s="424" t="s">
        <v>89</v>
      </c>
      <c r="G49" s="88" t="s">
        <v>158</v>
      </c>
      <c r="H49" s="459" t="str">
        <f>'MASTER_ ALL areas - No.seedling'!G131</f>
        <v>2(4)</v>
      </c>
      <c r="I49" s="70">
        <f>'MASTER_ ALL areas - No.seedling'!H131</f>
        <v>0.2</v>
      </c>
      <c r="J49" s="71">
        <f>'MASTER_ ALL areas - No.seedling'!I131</f>
        <v>45.8</v>
      </c>
      <c r="K49" s="72">
        <f>'MASTER_ ALL areas - No.seedling'!J131</f>
        <v>221</v>
      </c>
      <c r="L49" s="73">
        <f t="shared" si="178"/>
        <v>4420</v>
      </c>
      <c r="M49" s="74">
        <f>'MASTER_ ALL areas - No.seedling'!L131</f>
        <v>4420</v>
      </c>
      <c r="N49" s="113">
        <f>'MASTER_ ALL areas - No.seedling'!M131</f>
        <v>24</v>
      </c>
      <c r="O49" s="114">
        <f>'MASTER_ ALL areas - No.seedling'!N131</f>
        <v>179</v>
      </c>
      <c r="P49" s="80">
        <f>'MASTER_ ALL areas - No.seedling'!O131</f>
        <v>0.10859728506787331</v>
      </c>
      <c r="Q49" s="81">
        <f>'MASTER_ ALL areas - No.seedling'!P131</f>
        <v>0.80995475113122173</v>
      </c>
      <c r="R49" s="462"/>
      <c r="S49" s="617">
        <f>'MASTER_ ALL areas - No.seedling'!R131</f>
        <v>2920</v>
      </c>
      <c r="T49" s="76">
        <f>'MASTER_ ALL areas - No.seedling'!S131</f>
        <v>3</v>
      </c>
      <c r="U49" s="77">
        <f t="shared" si="179"/>
        <v>2.0547945205479451E-2</v>
      </c>
      <c r="V49" s="82">
        <f>'MASTER_ ALL areas - No.seedling'!U131</f>
        <v>111</v>
      </c>
      <c r="W49" s="80">
        <f t="shared" si="180"/>
        <v>0.76027397260273977</v>
      </c>
      <c r="X49" s="619">
        <f>'MASTER_ ALL areas - No.seedling'!W131</f>
        <v>900</v>
      </c>
      <c r="Y49" s="82">
        <f>'MASTER_ ALL areas - No.seedling'!X131</f>
        <v>21</v>
      </c>
      <c r="Z49" s="77">
        <f t="shared" si="181"/>
        <v>0.46666666666666667</v>
      </c>
      <c r="AA49" s="82">
        <f>'MASTER_ ALL areas - No.seedling'!Z131</f>
        <v>42</v>
      </c>
      <c r="AB49" s="80">
        <f t="shared" si="182"/>
        <v>0.93333333333333335</v>
      </c>
      <c r="AC49" s="76">
        <f>'MASTER_ ALL areas - No.seedling'!AB131</f>
        <v>400</v>
      </c>
      <c r="AD49" s="76">
        <f>'MASTER_ ALL areas - No.seedling'!AC131</f>
        <v>0</v>
      </c>
      <c r="AE49" s="77">
        <f t="shared" si="183"/>
        <v>0</v>
      </c>
      <c r="AF49" s="82">
        <f>'MASTER_ ALL areas - No.seedling'!AE131</f>
        <v>20</v>
      </c>
      <c r="AG49" s="80">
        <f t="shared" si="184"/>
        <v>1</v>
      </c>
      <c r="AH49" s="76">
        <f>'MASTER_ ALL areas - No.seedling'!AG131</f>
        <v>200</v>
      </c>
      <c r="AI49" s="76">
        <f>'MASTER_ ALL areas - No.seedling'!AH131</f>
        <v>0</v>
      </c>
      <c r="AJ49" s="77">
        <f t="shared" si="185"/>
        <v>0</v>
      </c>
      <c r="AK49" s="82">
        <f>'MASTER_ ALL areas - No.seedling'!AJ131</f>
        <v>6</v>
      </c>
      <c r="AL49" s="81">
        <f t="shared" si="186"/>
        <v>0.6</v>
      </c>
      <c r="AM49" s="462"/>
      <c r="AN49" s="617">
        <f>'MASTER_ ALL areas - No.seedling'!AM131</f>
        <v>1400</v>
      </c>
      <c r="AO49" s="76">
        <f>'MASTER_ ALL areas - No.seedling'!AN131</f>
        <v>10</v>
      </c>
      <c r="AP49" s="77">
        <f t="shared" si="187"/>
        <v>0.14285714285714285</v>
      </c>
      <c r="AQ49" s="82">
        <f>'MASTER_ ALL areas - No.seedling'!AP131</f>
        <v>66</v>
      </c>
      <c r="AR49" s="77">
        <f t="shared" si="188"/>
        <v>0.94285714285714284</v>
      </c>
      <c r="AS49" s="82">
        <f>'MASTER_ ALL areas - No.seedling'!AR131</f>
        <v>1860</v>
      </c>
      <c r="AT49" s="76">
        <f>'MASTER_ ALL areas - No.seedling'!AS131</f>
        <v>5</v>
      </c>
      <c r="AU49" s="77">
        <f t="shared" si="189"/>
        <v>5.3763440860215055E-2</v>
      </c>
      <c r="AV49" s="82">
        <f>'MASTER_ ALL areas - No.seedling'!AU131</f>
        <v>65</v>
      </c>
      <c r="AW49" s="77">
        <f t="shared" si="190"/>
        <v>0.69892473118279574</v>
      </c>
      <c r="AX49" s="71">
        <f>'MASTER_ ALL areas - No.seedling'!AW131</f>
        <v>1160</v>
      </c>
      <c r="AY49" s="82">
        <f>'MASTER_ ALL areas - No.seedling'!AX131</f>
        <v>9</v>
      </c>
      <c r="AZ49" s="77">
        <f t="shared" si="191"/>
        <v>0.15517241379310345</v>
      </c>
      <c r="BA49" s="82">
        <f>'MASTER_ ALL areas - No.seedling'!AZ131</f>
        <v>48</v>
      </c>
      <c r="BB49" s="77">
        <f t="shared" si="192"/>
        <v>0.82758620689655171</v>
      </c>
      <c r="BC49" s="82">
        <f>'MASTER_ ALL areas - No.seedling'!BB131</f>
        <v>0</v>
      </c>
      <c r="BD49" s="76">
        <f>'MASTER_ ALL areas - No.seedling'!BC131</f>
        <v>0</v>
      </c>
      <c r="BE49" s="77">
        <f t="shared" si="193"/>
        <v>0</v>
      </c>
      <c r="BF49" s="82">
        <f>'MASTER_ ALL areas - No.seedling'!BE131</f>
        <v>0</v>
      </c>
      <c r="BG49" s="77">
        <f t="shared" si="194"/>
        <v>0</v>
      </c>
      <c r="BH49" s="82">
        <f>'MASTER_ ALL areas - No.seedling'!BG131</f>
        <v>0</v>
      </c>
      <c r="BI49" s="76">
        <f>'MASTER_ ALL areas - No.seedling'!BH131</f>
        <v>0</v>
      </c>
      <c r="BJ49" s="77">
        <f t="shared" si="195"/>
        <v>0</v>
      </c>
      <c r="BK49" s="82">
        <f>'MASTER_ ALL areas - No.seedling'!BJ131</f>
        <v>0</v>
      </c>
      <c r="BL49" s="77">
        <f t="shared" si="196"/>
        <v>0</v>
      </c>
      <c r="BM49" s="82">
        <f>'MASTER_ ALL areas - No.seedling'!BL131</f>
        <v>0</v>
      </c>
      <c r="BN49" s="76">
        <f>'MASTER_ ALL areas - No.seedling'!BM131</f>
        <v>0</v>
      </c>
      <c r="BO49" s="77">
        <f t="shared" si="197"/>
        <v>0</v>
      </c>
      <c r="BP49" s="82">
        <f>'MASTER_ ALL areas - No.seedling'!BO131</f>
        <v>0</v>
      </c>
      <c r="BQ49" s="77">
        <f t="shared" si="198"/>
        <v>0</v>
      </c>
      <c r="BR49" s="82">
        <f>'MASTER_ ALL areas - No.seedling'!BQ131</f>
        <v>0</v>
      </c>
      <c r="BS49" s="76">
        <f>'MASTER_ ALL areas - No.seedling'!BR131</f>
        <v>0</v>
      </c>
      <c r="BT49" s="77">
        <f t="shared" si="199"/>
        <v>0</v>
      </c>
      <c r="BU49" s="82">
        <f>'MASTER_ ALL areas - No.seedling'!BT131</f>
        <v>0</v>
      </c>
      <c r="BV49" s="77">
        <f t="shared" si="200"/>
        <v>0</v>
      </c>
      <c r="BW49" s="82">
        <f>'MASTER_ ALL areas - No.seedling'!BV131</f>
        <v>0</v>
      </c>
      <c r="BX49" s="76">
        <f>'MASTER_ ALL areas - No.seedling'!BW131</f>
        <v>0</v>
      </c>
      <c r="BY49" s="77">
        <f t="shared" si="201"/>
        <v>0</v>
      </c>
      <c r="BZ49" s="82">
        <f>'MASTER_ ALL areas - No.seedling'!BY131</f>
        <v>0</v>
      </c>
      <c r="CA49" s="81">
        <f t="shared" si="202"/>
        <v>0</v>
      </c>
      <c r="CB49" s="429"/>
      <c r="CC49" s="75">
        <f>'MASTER_ ALL areas - No.seedling'!CB131</f>
        <v>220</v>
      </c>
      <c r="CD49" s="76">
        <f>'MASTER_ ALL areas - No.seedling'!CC131</f>
        <v>1</v>
      </c>
      <c r="CE49" s="80">
        <f t="shared" si="203"/>
        <v>9.0909090909090912E-2</v>
      </c>
      <c r="CF49" s="76">
        <f>'MASTER_ ALL areas - No.seedling'!CE131</f>
        <v>11</v>
      </c>
      <c r="CG49" s="81">
        <f t="shared" si="204"/>
        <v>1</v>
      </c>
      <c r="CH49" s="75">
        <f>'MASTER_ ALL areas - No.seedling'!CG131</f>
        <v>600</v>
      </c>
      <c r="CI49" s="76">
        <f>'MASTER_ ALL areas - No.seedling'!CH131</f>
        <v>9</v>
      </c>
      <c r="CJ49" s="80">
        <f t="shared" si="205"/>
        <v>0.3</v>
      </c>
      <c r="CK49" s="76">
        <f>'MASTER_ ALL areas - No.seedling'!CJ131</f>
        <v>30</v>
      </c>
      <c r="CL49" s="81">
        <f t="shared" si="206"/>
        <v>1</v>
      </c>
      <c r="CM49" s="75">
        <f>'MASTER_ ALL areas - No.seedling'!CL131</f>
        <v>400</v>
      </c>
      <c r="CN49" s="76">
        <f>'MASTER_ ALL areas - No.seedling'!CM131</f>
        <v>0</v>
      </c>
      <c r="CO49" s="80">
        <f t="shared" si="207"/>
        <v>0</v>
      </c>
      <c r="CP49" s="76">
        <f>'MASTER_ ALL areas - No.seedling'!CO131</f>
        <v>20</v>
      </c>
      <c r="CQ49" s="81">
        <f t="shared" si="208"/>
        <v>1</v>
      </c>
      <c r="CR49" s="75">
        <f>'MASTER_ ALL areas - No.seedling'!CQ131</f>
        <v>180</v>
      </c>
      <c r="CS49" s="76">
        <f>'MASTER_ ALL areas - No.seedling'!CR131</f>
        <v>0</v>
      </c>
      <c r="CT49" s="80">
        <f t="shared" si="209"/>
        <v>0</v>
      </c>
      <c r="CU49" s="76">
        <f>'MASTER_ ALL areas - No.seedling'!CT131</f>
        <v>5</v>
      </c>
      <c r="CV49" s="81">
        <f t="shared" si="210"/>
        <v>0.55555555555555558</v>
      </c>
      <c r="CW49" s="75">
        <f>'MASTER_ ALL areas - No.seedling'!CV131</f>
        <v>1720</v>
      </c>
      <c r="CX49" s="76">
        <f>'MASTER_ ALL areas - No.seedling'!CW131</f>
        <v>0</v>
      </c>
      <c r="CY49" s="80">
        <f t="shared" si="211"/>
        <v>0</v>
      </c>
      <c r="CZ49" s="76">
        <f>'MASTER_ ALL areas - No.seedling'!CY131</f>
        <v>59</v>
      </c>
      <c r="DA49" s="81">
        <f t="shared" si="212"/>
        <v>0.68604651162790697</v>
      </c>
      <c r="DB49" s="75">
        <f>'MASTER_ ALL areas - No.seedling'!DA131</f>
        <v>120</v>
      </c>
      <c r="DC49" s="76">
        <f>'MASTER_ ALL areas - No.seedling'!DB131</f>
        <v>5</v>
      </c>
      <c r="DD49" s="80">
        <f t="shared" si="213"/>
        <v>0.83333333333333337</v>
      </c>
      <c r="DE49" s="76">
        <f>'MASTER_ ALL areas - No.seedling'!DD131</f>
        <v>5</v>
      </c>
      <c r="DF49" s="81">
        <f t="shared" si="214"/>
        <v>0.83333333333333337</v>
      </c>
      <c r="DG49" s="113">
        <f>'MASTER_ ALL areas - No.seedling'!DF131</f>
        <v>0</v>
      </c>
      <c r="DH49" s="76">
        <f>'MASTER_ ALL areas - No.seedling'!DG131</f>
        <v>0</v>
      </c>
      <c r="DI49" s="80">
        <f t="shared" si="215"/>
        <v>0</v>
      </c>
      <c r="DJ49" s="76">
        <f>'MASTER_ ALL areas - No.seedling'!DI131</f>
        <v>0</v>
      </c>
      <c r="DK49" s="81">
        <f t="shared" si="216"/>
        <v>0</v>
      </c>
      <c r="DL49" s="75">
        <f>'MASTER_ ALL areas - No.seedling'!DK131</f>
        <v>20</v>
      </c>
      <c r="DM49" s="76">
        <f>'MASTER_ ALL areas - No.seedling'!DL131</f>
        <v>0</v>
      </c>
      <c r="DN49" s="80">
        <f t="shared" si="217"/>
        <v>0</v>
      </c>
      <c r="DO49" s="76">
        <f>'MASTER_ ALL areas - No.seedling'!DN131</f>
        <v>1</v>
      </c>
      <c r="DP49" s="81">
        <f t="shared" si="218"/>
        <v>1</v>
      </c>
      <c r="DQ49" s="75">
        <f>'MASTER_ ALL areas - No.seedling'!DP131</f>
        <v>980</v>
      </c>
      <c r="DR49" s="76">
        <f>'MASTER_ ALL areas - No.seedling'!DQ131</f>
        <v>2</v>
      </c>
      <c r="DS49" s="80">
        <f t="shared" si="219"/>
        <v>4.0816326530612242E-2</v>
      </c>
      <c r="DT49" s="76">
        <f>'MASTER_ ALL areas - No.seedling'!DS131</f>
        <v>41</v>
      </c>
      <c r="DU49" s="81">
        <f t="shared" si="220"/>
        <v>0.83673469387755106</v>
      </c>
      <c r="DV49" s="75">
        <f>'MASTER_ ALL areas - No.seedling'!DU131</f>
        <v>180</v>
      </c>
      <c r="DW49" s="76">
        <f>'MASTER_ ALL areas - No.seedling'!DV131</f>
        <v>7</v>
      </c>
      <c r="DX49" s="80">
        <f t="shared" si="221"/>
        <v>0.77777777777777779</v>
      </c>
      <c r="DY49" s="76">
        <f>'MASTER_ ALL areas - No.seedling'!DX131</f>
        <v>7</v>
      </c>
      <c r="DZ49" s="81">
        <f t="shared" si="222"/>
        <v>0.77777777777777779</v>
      </c>
      <c r="EA49" s="113">
        <f>'MASTER_ ALL areas - No.seedling'!DZ131</f>
        <v>0</v>
      </c>
      <c r="EB49" s="76">
        <f>'MASTER_ ALL areas - No.seedling'!EA131</f>
        <v>0</v>
      </c>
      <c r="EC49" s="80">
        <f t="shared" si="223"/>
        <v>0</v>
      </c>
      <c r="ED49" s="76">
        <f>'MASTER_ ALL areas - No.seedling'!EC131</f>
        <v>0</v>
      </c>
      <c r="EE49" s="81">
        <f t="shared" si="224"/>
        <v>0</v>
      </c>
      <c r="EF49" s="113">
        <f>'MASTER_ ALL areas - No.seedling'!EE131</f>
        <v>0</v>
      </c>
      <c r="EG49" s="76">
        <f>'MASTER_ ALL areas - No.seedling'!EF131</f>
        <v>0</v>
      </c>
      <c r="EH49" s="80">
        <f t="shared" si="225"/>
        <v>0</v>
      </c>
      <c r="EI49" s="76">
        <f>'MASTER_ ALL areas - No.seedling'!EH131</f>
        <v>0</v>
      </c>
      <c r="EJ49" s="81">
        <f t="shared" si="226"/>
        <v>0</v>
      </c>
      <c r="EK49" s="113">
        <f>'MASTER_ ALL areas - No.seedling'!EJ131</f>
        <v>0</v>
      </c>
      <c r="EL49" s="76">
        <f>'MASTER_ ALL areas - No.seedling'!EK131</f>
        <v>0</v>
      </c>
      <c r="EM49" s="80">
        <f t="shared" si="227"/>
        <v>0</v>
      </c>
      <c r="EN49" s="76">
        <f>'MASTER_ ALL areas - No.seedling'!EM131</f>
        <v>0</v>
      </c>
      <c r="EO49" s="81">
        <f t="shared" si="228"/>
        <v>0</v>
      </c>
      <c r="EP49" s="113">
        <f>'MASTER_ ALL areas - No.seedling'!EO131</f>
        <v>0</v>
      </c>
      <c r="EQ49" s="76">
        <f>'MASTER_ ALL areas - No.seedling'!EP131</f>
        <v>0</v>
      </c>
      <c r="ER49" s="80">
        <f t="shared" si="229"/>
        <v>0</v>
      </c>
      <c r="ES49" s="76">
        <f>'MASTER_ ALL areas - No.seedling'!ER131</f>
        <v>0</v>
      </c>
      <c r="ET49" s="81">
        <f t="shared" si="230"/>
        <v>0</v>
      </c>
      <c r="EU49" s="113">
        <f>'MASTER_ ALL areas - No.seedling'!ET131</f>
        <v>0</v>
      </c>
      <c r="EV49" s="76">
        <f>'MASTER_ ALL areas - No.seedling'!EU131</f>
        <v>0</v>
      </c>
      <c r="EW49" s="80">
        <f t="shared" si="231"/>
        <v>0</v>
      </c>
      <c r="EX49" s="76">
        <f>'MASTER_ ALL areas - No.seedling'!EW131</f>
        <v>0</v>
      </c>
      <c r="EY49" s="81">
        <f t="shared" si="232"/>
        <v>0</v>
      </c>
      <c r="EZ49" s="113">
        <f>'MASTER_ ALL areas - No.seedling'!EY131</f>
        <v>0</v>
      </c>
      <c r="FA49" s="76">
        <f>'MASTER_ ALL areas - No.seedling'!EZ131</f>
        <v>0</v>
      </c>
      <c r="FB49" s="80">
        <f t="shared" si="233"/>
        <v>0</v>
      </c>
      <c r="FC49" s="76">
        <f>'MASTER_ ALL areas - No.seedling'!FB131</f>
        <v>0</v>
      </c>
      <c r="FD49" s="81">
        <f t="shared" si="234"/>
        <v>0</v>
      </c>
      <c r="FE49" s="113">
        <f>'MASTER_ ALL areas - No.seedling'!FD131</f>
        <v>0</v>
      </c>
      <c r="FF49" s="76">
        <f>'MASTER_ ALL areas - No.seedling'!FE131</f>
        <v>0</v>
      </c>
      <c r="FG49" s="80">
        <f t="shared" si="235"/>
        <v>0</v>
      </c>
      <c r="FH49" s="76">
        <f>'MASTER_ ALL areas - No.seedling'!FG131</f>
        <v>0</v>
      </c>
      <c r="FI49" s="81">
        <f t="shared" si="236"/>
        <v>0</v>
      </c>
      <c r="FJ49" s="113">
        <f>'MASTER_ ALL areas - No.seedling'!FI131</f>
        <v>0</v>
      </c>
      <c r="FK49" s="76">
        <f>'MASTER_ ALL areas - No.seedling'!FJ131</f>
        <v>0</v>
      </c>
      <c r="FL49" s="80">
        <f t="shared" si="237"/>
        <v>0</v>
      </c>
      <c r="FM49" s="76">
        <f>'MASTER_ ALL areas - No.seedling'!FL131</f>
        <v>0</v>
      </c>
      <c r="FN49" s="81">
        <f t="shared" si="238"/>
        <v>0</v>
      </c>
      <c r="FO49" s="113">
        <f>'MASTER_ ALL areas - No.seedling'!FN131</f>
        <v>0</v>
      </c>
      <c r="FP49" s="76">
        <f>'MASTER_ ALL areas - No.seedling'!FO131</f>
        <v>0</v>
      </c>
      <c r="FQ49" s="80">
        <f t="shared" si="239"/>
        <v>0</v>
      </c>
      <c r="FR49" s="76">
        <f>'MASTER_ ALL areas - No.seedling'!FQ131</f>
        <v>0</v>
      </c>
      <c r="FS49" s="81">
        <f t="shared" si="240"/>
        <v>0</v>
      </c>
      <c r="FT49" s="113">
        <f>'MASTER_ ALL areas - No.seedling'!FS131</f>
        <v>0</v>
      </c>
      <c r="FU49" s="76">
        <f>'MASTER_ ALL areas - No.seedling'!FT131</f>
        <v>0</v>
      </c>
      <c r="FV49" s="80">
        <f t="shared" si="241"/>
        <v>0</v>
      </c>
      <c r="FW49" s="76">
        <f>'MASTER_ ALL areas - No.seedling'!FV131</f>
        <v>0</v>
      </c>
      <c r="FX49" s="81">
        <f t="shared" si="242"/>
        <v>0</v>
      </c>
      <c r="FY49" s="113">
        <f>'MASTER_ ALL areas - No.seedling'!FX131</f>
        <v>0</v>
      </c>
      <c r="FZ49" s="76">
        <f>'MASTER_ ALL areas - No.seedling'!FY131</f>
        <v>0</v>
      </c>
      <c r="GA49" s="80">
        <f t="shared" si="243"/>
        <v>0</v>
      </c>
      <c r="GB49" s="76">
        <f>'MASTER_ ALL areas - No.seedling'!GA131</f>
        <v>0</v>
      </c>
      <c r="GC49" s="81">
        <f t="shared" si="244"/>
        <v>0</v>
      </c>
      <c r="GD49" s="113">
        <f>'MASTER_ ALL areas - No.seedling'!GC131</f>
        <v>0</v>
      </c>
      <c r="GE49" s="76">
        <f>'MASTER_ ALL areas - No.seedling'!GD131</f>
        <v>0</v>
      </c>
      <c r="GF49" s="80">
        <f t="shared" si="245"/>
        <v>0</v>
      </c>
      <c r="GG49" s="76">
        <f>'MASTER_ ALL areas - No.seedling'!GF131</f>
        <v>0</v>
      </c>
      <c r="GH49" s="81">
        <f t="shared" si="246"/>
        <v>0</v>
      </c>
      <c r="GI49" s="113">
        <f>'MASTER_ ALL areas - No.seedling'!GH131</f>
        <v>0</v>
      </c>
      <c r="GJ49" s="76">
        <f>'MASTER_ ALL areas - No.seedling'!GI131</f>
        <v>0</v>
      </c>
      <c r="GK49" s="80">
        <f t="shared" si="247"/>
        <v>0</v>
      </c>
      <c r="GL49" s="76">
        <f>'MASTER_ ALL areas - No.seedling'!GK131</f>
        <v>0</v>
      </c>
      <c r="GM49" s="81">
        <f t="shared" si="248"/>
        <v>0</v>
      </c>
      <c r="GN49" s="113">
        <f>'MASTER_ ALL areas - No.seedling'!GM131</f>
        <v>0</v>
      </c>
      <c r="GO49" s="76">
        <f>'MASTER_ ALL areas - No.seedling'!GN131</f>
        <v>0</v>
      </c>
      <c r="GP49" s="80">
        <f t="shared" si="249"/>
        <v>0</v>
      </c>
      <c r="GQ49" s="76">
        <f>'MASTER_ ALL areas - No.seedling'!GP131</f>
        <v>0</v>
      </c>
      <c r="GR49" s="81">
        <f t="shared" si="250"/>
        <v>0</v>
      </c>
      <c r="GS49" s="113">
        <f>'MASTER_ ALL areas - No.seedling'!GR131</f>
        <v>0</v>
      </c>
      <c r="GT49" s="76">
        <f>'MASTER_ ALL areas - No.seedling'!GS131</f>
        <v>0</v>
      </c>
      <c r="GU49" s="80">
        <f t="shared" si="251"/>
        <v>0</v>
      </c>
      <c r="GV49" s="76">
        <f>'MASTER_ ALL areas - No.seedling'!GU131</f>
        <v>0</v>
      </c>
      <c r="GW49" s="81">
        <f t="shared" si="252"/>
        <v>0</v>
      </c>
      <c r="GX49" s="113">
        <f>'MASTER_ ALL areas - No.seedling'!GW131</f>
        <v>0</v>
      </c>
      <c r="GY49" s="76">
        <f>'MASTER_ ALL areas - No.seedling'!GX131</f>
        <v>0</v>
      </c>
      <c r="GZ49" s="80">
        <f t="shared" si="253"/>
        <v>0</v>
      </c>
      <c r="HA49" s="76">
        <f>'MASTER_ ALL areas - No.seedling'!GZ131</f>
        <v>0</v>
      </c>
      <c r="HB49" s="81">
        <f t="shared" si="254"/>
        <v>0</v>
      </c>
      <c r="HC49" s="113">
        <f>'MASTER_ ALL areas - No.seedling'!HB131</f>
        <v>0</v>
      </c>
      <c r="HD49" s="76">
        <f>'MASTER_ ALL areas - No.seedling'!HC131</f>
        <v>0</v>
      </c>
      <c r="HE49" s="80">
        <f t="shared" si="255"/>
        <v>0</v>
      </c>
      <c r="HF49" s="76">
        <f>'MASTER_ ALL areas - No.seedling'!HE131</f>
        <v>0</v>
      </c>
      <c r="HG49" s="81">
        <f t="shared" si="256"/>
        <v>0</v>
      </c>
      <c r="HH49" s="113">
        <f>'MASTER_ ALL areas - No.seedling'!HG131</f>
        <v>0</v>
      </c>
      <c r="HI49" s="76">
        <f>'MASTER_ ALL areas - No.seedling'!HH131</f>
        <v>0</v>
      </c>
      <c r="HJ49" s="80">
        <f t="shared" si="257"/>
        <v>0</v>
      </c>
      <c r="HK49" s="76">
        <f>'MASTER_ ALL areas - No.seedling'!HJ131</f>
        <v>0</v>
      </c>
      <c r="HL49" s="81">
        <f t="shared" si="258"/>
        <v>0</v>
      </c>
      <c r="HM49" s="113">
        <f>'MASTER_ ALL areas - No.seedling'!HL131</f>
        <v>0</v>
      </c>
      <c r="HN49" s="76">
        <f>'MASTER_ ALL areas - No.seedling'!HM131</f>
        <v>0</v>
      </c>
      <c r="HO49" s="80">
        <f t="shared" si="259"/>
        <v>0</v>
      </c>
      <c r="HP49" s="76">
        <f>'MASTER_ ALL areas - No.seedling'!HO131</f>
        <v>0</v>
      </c>
      <c r="HQ49" s="81">
        <f t="shared" si="260"/>
        <v>0</v>
      </c>
      <c r="HR49" s="113">
        <f>'MASTER_ ALL areas - No.seedling'!HQ131</f>
        <v>0</v>
      </c>
      <c r="HS49" s="76">
        <f>'MASTER_ ALL areas - No.seedling'!HR131</f>
        <v>0</v>
      </c>
      <c r="HT49" s="80">
        <f t="shared" si="261"/>
        <v>0</v>
      </c>
      <c r="HU49" s="76">
        <f>'MASTER_ ALL areas - No.seedling'!HT131</f>
        <v>0</v>
      </c>
      <c r="HV49" s="81">
        <f t="shared" si="262"/>
        <v>0</v>
      </c>
      <c r="HW49" s="113">
        <f>'MASTER_ ALL areas - No.seedling'!HV131</f>
        <v>0</v>
      </c>
      <c r="HX49" s="76">
        <f>'MASTER_ ALL areas - No.seedling'!HW131</f>
        <v>0</v>
      </c>
      <c r="HY49" s="80">
        <f t="shared" si="263"/>
        <v>0</v>
      </c>
      <c r="HZ49" s="76">
        <f>'MASTER_ ALL areas - No.seedling'!HY131</f>
        <v>0</v>
      </c>
      <c r="IA49" s="81">
        <f t="shared" si="264"/>
        <v>0</v>
      </c>
      <c r="IB49" s="113">
        <f>'MASTER_ ALL areas - No.seedling'!IA131</f>
        <v>0</v>
      </c>
      <c r="IC49" s="76">
        <f>'MASTER_ ALL areas - No.seedling'!IB131</f>
        <v>0</v>
      </c>
      <c r="ID49" s="80">
        <f t="shared" si="265"/>
        <v>0</v>
      </c>
      <c r="IE49" s="76">
        <f>'MASTER_ ALL areas - No.seedling'!ID131</f>
        <v>0</v>
      </c>
      <c r="IF49" s="85">
        <f t="shared" si="266"/>
        <v>0</v>
      </c>
      <c r="IG49" s="86" t="s">
        <v>380</v>
      </c>
      <c r="IH49" s="87"/>
    </row>
    <row r="50" spans="2:242" ht="33" customHeight="1" x14ac:dyDescent="0.25">
      <c r="B50" s="502">
        <v>128</v>
      </c>
      <c r="C50" s="503" t="s">
        <v>381</v>
      </c>
      <c r="D50" s="504">
        <v>214387</v>
      </c>
      <c r="E50" s="505">
        <v>932017</v>
      </c>
      <c r="F50" s="506" t="s">
        <v>89</v>
      </c>
      <c r="G50" s="507" t="s">
        <v>382</v>
      </c>
      <c r="H50" s="508">
        <f>'MASTER_ ALL areas - No.seedling'!G132</f>
        <v>8</v>
      </c>
      <c r="I50" s="268">
        <f>'MASTER_ ALL areas - No.seedling'!H132</f>
        <v>0.35</v>
      </c>
      <c r="J50" s="269">
        <f>'MASTER_ ALL areas - No.seedling'!I132</f>
        <v>69</v>
      </c>
      <c r="K50" s="270">
        <f>'MASTER_ ALL areas - No.seedling'!J132</f>
        <v>154</v>
      </c>
      <c r="L50" s="220">
        <f t="shared" si="178"/>
        <v>3080</v>
      </c>
      <c r="M50" s="271">
        <f>'MASTER_ ALL areas - No.seedling'!L132</f>
        <v>3080</v>
      </c>
      <c r="N50" s="272">
        <f>'MASTER_ ALL areas - No.seedling'!M132</f>
        <v>6</v>
      </c>
      <c r="O50" s="273">
        <f>'MASTER_ ALL areas - No.seedling'!N132</f>
        <v>72</v>
      </c>
      <c r="P50" s="274">
        <f>'MASTER_ ALL areas - No.seedling'!O132</f>
        <v>3.896103896103896E-2</v>
      </c>
      <c r="Q50" s="275">
        <f>'MASTER_ ALL areas - No.seedling'!P132</f>
        <v>0.46753246753246752</v>
      </c>
      <c r="R50" s="703"/>
      <c r="S50" s="627">
        <f>'MASTER_ ALL areas - No.seedling'!R132</f>
        <v>2640</v>
      </c>
      <c r="T50" s="277">
        <f>'MASTER_ ALL areas - No.seedling'!S132</f>
        <v>5</v>
      </c>
      <c r="U50" s="278">
        <f t="shared" si="179"/>
        <v>3.787878787878788E-2</v>
      </c>
      <c r="V50" s="279">
        <f>'MASTER_ ALL areas - No.seedling'!U132</f>
        <v>55</v>
      </c>
      <c r="W50" s="274">
        <f t="shared" si="180"/>
        <v>0.41666666666666669</v>
      </c>
      <c r="X50" s="704">
        <f>'MASTER_ ALL areas - No.seedling'!W132</f>
        <v>320</v>
      </c>
      <c r="Y50" s="279">
        <f>'MASTER_ ALL areas - No.seedling'!X132</f>
        <v>1</v>
      </c>
      <c r="Z50" s="278">
        <f t="shared" si="181"/>
        <v>6.25E-2</v>
      </c>
      <c r="AA50" s="279">
        <f>'MASTER_ ALL areas - No.seedling'!Z132</f>
        <v>11</v>
      </c>
      <c r="AB50" s="274">
        <f t="shared" si="182"/>
        <v>0.6875</v>
      </c>
      <c r="AC50" s="277">
        <f>'MASTER_ ALL areas - No.seedling'!AB132</f>
        <v>40</v>
      </c>
      <c r="AD50" s="277">
        <f>'MASTER_ ALL areas - No.seedling'!AC132</f>
        <v>0</v>
      </c>
      <c r="AE50" s="278">
        <f t="shared" si="183"/>
        <v>0</v>
      </c>
      <c r="AF50" s="279">
        <f>'MASTER_ ALL areas - No.seedling'!AE132</f>
        <v>2</v>
      </c>
      <c r="AG50" s="274">
        <f t="shared" si="184"/>
        <v>1</v>
      </c>
      <c r="AH50" s="277">
        <f>'MASTER_ ALL areas - No.seedling'!AG132</f>
        <v>80</v>
      </c>
      <c r="AI50" s="277">
        <f>'MASTER_ ALL areas - No.seedling'!AH132</f>
        <v>0</v>
      </c>
      <c r="AJ50" s="278">
        <f t="shared" si="185"/>
        <v>0</v>
      </c>
      <c r="AK50" s="279">
        <f>'MASTER_ ALL areas - No.seedling'!AJ132</f>
        <v>4</v>
      </c>
      <c r="AL50" s="275">
        <f t="shared" si="186"/>
        <v>1</v>
      </c>
      <c r="AM50" s="703"/>
      <c r="AN50" s="627">
        <f>'MASTER_ ALL areas - No.seedling'!AM132</f>
        <v>1380</v>
      </c>
      <c r="AO50" s="277">
        <f>'MASTER_ ALL areas - No.seedling'!AN132</f>
        <v>2</v>
      </c>
      <c r="AP50" s="278">
        <f t="shared" si="187"/>
        <v>2.8985507246376812E-2</v>
      </c>
      <c r="AQ50" s="279">
        <f>'MASTER_ ALL areas - No.seedling'!AP132</f>
        <v>46</v>
      </c>
      <c r="AR50" s="278">
        <f t="shared" si="188"/>
        <v>0.66666666666666663</v>
      </c>
      <c r="AS50" s="279">
        <f>'MASTER_ ALL areas - No.seedling'!AR132</f>
        <v>1560</v>
      </c>
      <c r="AT50" s="277">
        <f>'MASTER_ ALL areas - No.seedling'!AS132</f>
        <v>3</v>
      </c>
      <c r="AU50" s="278">
        <f t="shared" si="189"/>
        <v>3.8461538461538464E-2</v>
      </c>
      <c r="AV50" s="279">
        <f>'MASTER_ ALL areas - No.seedling'!AU132</f>
        <v>23</v>
      </c>
      <c r="AW50" s="278">
        <f t="shared" si="190"/>
        <v>0.29487179487179488</v>
      </c>
      <c r="AX50" s="269">
        <f>'MASTER_ ALL areas - No.seedling'!AW132</f>
        <v>140</v>
      </c>
      <c r="AY50" s="279">
        <f>'MASTER_ ALL areas - No.seedling'!AX132</f>
        <v>1</v>
      </c>
      <c r="AZ50" s="278">
        <f t="shared" si="191"/>
        <v>0.14285714285714285</v>
      </c>
      <c r="BA50" s="279">
        <f>'MASTER_ ALL areas - No.seedling'!AZ132</f>
        <v>3</v>
      </c>
      <c r="BB50" s="278">
        <f t="shared" si="192"/>
        <v>0.42857142857142855</v>
      </c>
      <c r="BC50" s="279">
        <f>'MASTER_ ALL areas - No.seedling'!BB132</f>
        <v>0</v>
      </c>
      <c r="BD50" s="277">
        <f>'MASTER_ ALL areas - No.seedling'!BC132</f>
        <v>0</v>
      </c>
      <c r="BE50" s="278">
        <f t="shared" si="193"/>
        <v>0</v>
      </c>
      <c r="BF50" s="279">
        <f>'MASTER_ ALL areas - No.seedling'!BE132</f>
        <v>0</v>
      </c>
      <c r="BG50" s="278">
        <f t="shared" si="194"/>
        <v>0</v>
      </c>
      <c r="BH50" s="279">
        <f>'MASTER_ ALL areas - No.seedling'!BG132</f>
        <v>0</v>
      </c>
      <c r="BI50" s="277">
        <f>'MASTER_ ALL areas - No.seedling'!BH132</f>
        <v>0</v>
      </c>
      <c r="BJ50" s="278">
        <f t="shared" si="195"/>
        <v>0</v>
      </c>
      <c r="BK50" s="279">
        <f>'MASTER_ ALL areas - No.seedling'!BJ132</f>
        <v>0</v>
      </c>
      <c r="BL50" s="278">
        <f t="shared" si="196"/>
        <v>0</v>
      </c>
      <c r="BM50" s="279">
        <f>'MASTER_ ALL areas - No.seedling'!BL132</f>
        <v>0</v>
      </c>
      <c r="BN50" s="277">
        <f>'MASTER_ ALL areas - No.seedling'!BM132</f>
        <v>0</v>
      </c>
      <c r="BO50" s="278">
        <f t="shared" si="197"/>
        <v>0</v>
      </c>
      <c r="BP50" s="279">
        <f>'MASTER_ ALL areas - No.seedling'!BO132</f>
        <v>0</v>
      </c>
      <c r="BQ50" s="278">
        <f t="shared" si="198"/>
        <v>0</v>
      </c>
      <c r="BR50" s="279">
        <f>'MASTER_ ALL areas - No.seedling'!BQ132</f>
        <v>0</v>
      </c>
      <c r="BS50" s="277">
        <f>'MASTER_ ALL areas - No.seedling'!BR132</f>
        <v>0</v>
      </c>
      <c r="BT50" s="278">
        <f t="shared" si="199"/>
        <v>0</v>
      </c>
      <c r="BU50" s="279">
        <f>'MASTER_ ALL areas - No.seedling'!BT132</f>
        <v>0</v>
      </c>
      <c r="BV50" s="278">
        <f t="shared" si="200"/>
        <v>0</v>
      </c>
      <c r="BW50" s="279">
        <f>'MASTER_ ALL areas - No.seedling'!BV132</f>
        <v>0</v>
      </c>
      <c r="BX50" s="277">
        <f>'MASTER_ ALL areas - No.seedling'!BW132</f>
        <v>0</v>
      </c>
      <c r="BY50" s="278">
        <f t="shared" si="201"/>
        <v>0</v>
      </c>
      <c r="BZ50" s="279">
        <f>'MASTER_ ALL areas - No.seedling'!BY132</f>
        <v>0</v>
      </c>
      <c r="CA50" s="275">
        <f t="shared" si="202"/>
        <v>0</v>
      </c>
      <c r="CB50" s="705"/>
      <c r="CC50" s="276">
        <f>'MASTER_ ALL areas - No.seedling'!CB132</f>
        <v>1060</v>
      </c>
      <c r="CD50" s="277">
        <f>'MASTER_ ALL areas - No.seedling'!CC132</f>
        <v>2</v>
      </c>
      <c r="CE50" s="274">
        <f t="shared" si="203"/>
        <v>3.7735849056603772E-2</v>
      </c>
      <c r="CF50" s="277">
        <f>'MASTER_ ALL areas - No.seedling'!CE132</f>
        <v>30</v>
      </c>
      <c r="CG50" s="275">
        <f t="shared" si="204"/>
        <v>0.56603773584905659</v>
      </c>
      <c r="CH50" s="276">
        <f>'MASTER_ ALL areas - No.seedling'!CG132</f>
        <v>200</v>
      </c>
      <c r="CI50" s="277">
        <f>'MASTER_ ALL areas - No.seedling'!CH132</f>
        <v>0</v>
      </c>
      <c r="CJ50" s="274">
        <f t="shared" si="205"/>
        <v>0</v>
      </c>
      <c r="CK50" s="277">
        <f>'MASTER_ ALL areas - No.seedling'!CJ132</f>
        <v>10</v>
      </c>
      <c r="CL50" s="275">
        <f t="shared" si="206"/>
        <v>1</v>
      </c>
      <c r="CM50" s="276">
        <f>'MASTER_ ALL areas - No.seedling'!CL132</f>
        <v>40</v>
      </c>
      <c r="CN50" s="277">
        <f>'MASTER_ ALL areas - No.seedling'!CM132</f>
        <v>0</v>
      </c>
      <c r="CO50" s="274">
        <f t="shared" si="207"/>
        <v>0</v>
      </c>
      <c r="CP50" s="277">
        <f>'MASTER_ ALL areas - No.seedling'!CO132</f>
        <v>2</v>
      </c>
      <c r="CQ50" s="275">
        <f t="shared" si="208"/>
        <v>1</v>
      </c>
      <c r="CR50" s="276">
        <f>'MASTER_ ALL areas - No.seedling'!CQ132</f>
        <v>80</v>
      </c>
      <c r="CS50" s="277">
        <f>'MASTER_ ALL areas - No.seedling'!CR132</f>
        <v>0</v>
      </c>
      <c r="CT50" s="274">
        <f t="shared" si="209"/>
        <v>0</v>
      </c>
      <c r="CU50" s="277">
        <f>'MASTER_ ALL areas - No.seedling'!CT132</f>
        <v>4</v>
      </c>
      <c r="CV50" s="275">
        <f t="shared" si="210"/>
        <v>1</v>
      </c>
      <c r="CW50" s="276">
        <f>'MASTER_ ALL areas - No.seedling'!CV132</f>
        <v>1440</v>
      </c>
      <c r="CX50" s="277">
        <f>'MASTER_ ALL areas - No.seedling'!CW132</f>
        <v>2</v>
      </c>
      <c r="CY50" s="274">
        <f t="shared" si="211"/>
        <v>2.7777777777777776E-2</v>
      </c>
      <c r="CZ50" s="277">
        <f>'MASTER_ ALL areas - No.seedling'!CY132</f>
        <v>22</v>
      </c>
      <c r="DA50" s="275">
        <f t="shared" si="212"/>
        <v>0.30555555555555558</v>
      </c>
      <c r="DB50" s="276">
        <f>'MASTER_ ALL areas - No.seedling'!DA132</f>
        <v>120</v>
      </c>
      <c r="DC50" s="277">
        <f>'MASTER_ ALL areas - No.seedling'!DB132</f>
        <v>1</v>
      </c>
      <c r="DD50" s="274">
        <f t="shared" si="213"/>
        <v>0.16666666666666666</v>
      </c>
      <c r="DE50" s="277">
        <f>'MASTER_ ALL areas - No.seedling'!DD132</f>
        <v>1</v>
      </c>
      <c r="DF50" s="275">
        <f t="shared" si="214"/>
        <v>0.16666666666666666</v>
      </c>
      <c r="DG50" s="272">
        <f>'MASTER_ ALL areas - No.seedling'!DF132</f>
        <v>0</v>
      </c>
      <c r="DH50" s="277">
        <f>'MASTER_ ALL areas - No.seedling'!DG132</f>
        <v>0</v>
      </c>
      <c r="DI50" s="274">
        <f t="shared" si="215"/>
        <v>0</v>
      </c>
      <c r="DJ50" s="277">
        <f>'MASTER_ ALL areas - No.seedling'!DI132</f>
        <v>0</v>
      </c>
      <c r="DK50" s="275">
        <f t="shared" si="216"/>
        <v>0</v>
      </c>
      <c r="DL50" s="272">
        <f>'MASTER_ ALL areas - No.seedling'!DK132</f>
        <v>0</v>
      </c>
      <c r="DM50" s="277">
        <f>'MASTER_ ALL areas - No.seedling'!DL132</f>
        <v>0</v>
      </c>
      <c r="DN50" s="274">
        <f t="shared" si="217"/>
        <v>0</v>
      </c>
      <c r="DO50" s="277">
        <f>'MASTER_ ALL areas - No.seedling'!DN132</f>
        <v>0</v>
      </c>
      <c r="DP50" s="275">
        <f t="shared" si="218"/>
        <v>0</v>
      </c>
      <c r="DQ50" s="276">
        <f>'MASTER_ ALL areas - No.seedling'!DP132</f>
        <v>140</v>
      </c>
      <c r="DR50" s="277">
        <f>'MASTER_ ALL areas - No.seedling'!DQ132</f>
        <v>1</v>
      </c>
      <c r="DS50" s="274">
        <f t="shared" si="219"/>
        <v>0.14285714285714285</v>
      </c>
      <c r="DT50" s="277">
        <f>'MASTER_ ALL areas - No.seedling'!DS132</f>
        <v>3</v>
      </c>
      <c r="DU50" s="275">
        <f t="shared" si="220"/>
        <v>0.42857142857142855</v>
      </c>
      <c r="DV50" s="272">
        <f>'MASTER_ ALL areas - No.seedling'!DU132</f>
        <v>0</v>
      </c>
      <c r="DW50" s="277">
        <f>'MASTER_ ALL areas - No.seedling'!DV132</f>
        <v>0</v>
      </c>
      <c r="DX50" s="274">
        <f t="shared" si="221"/>
        <v>0</v>
      </c>
      <c r="DY50" s="277">
        <f>'MASTER_ ALL areas - No.seedling'!DX132</f>
        <v>0</v>
      </c>
      <c r="DZ50" s="275">
        <f t="shared" si="222"/>
        <v>0</v>
      </c>
      <c r="EA50" s="272">
        <f>'MASTER_ ALL areas - No.seedling'!DZ132</f>
        <v>0</v>
      </c>
      <c r="EB50" s="277">
        <f>'MASTER_ ALL areas - No.seedling'!EA132</f>
        <v>0</v>
      </c>
      <c r="EC50" s="274">
        <f t="shared" si="223"/>
        <v>0</v>
      </c>
      <c r="ED50" s="277">
        <f>'MASTER_ ALL areas - No.seedling'!EC132</f>
        <v>0</v>
      </c>
      <c r="EE50" s="275">
        <f t="shared" si="224"/>
        <v>0</v>
      </c>
      <c r="EF50" s="272">
        <f>'MASTER_ ALL areas - No.seedling'!EE132</f>
        <v>0</v>
      </c>
      <c r="EG50" s="277">
        <f>'MASTER_ ALL areas - No.seedling'!EF132</f>
        <v>0</v>
      </c>
      <c r="EH50" s="274">
        <f t="shared" si="225"/>
        <v>0</v>
      </c>
      <c r="EI50" s="277">
        <f>'MASTER_ ALL areas - No.seedling'!EH132</f>
        <v>0</v>
      </c>
      <c r="EJ50" s="275">
        <f t="shared" si="226"/>
        <v>0</v>
      </c>
      <c r="EK50" s="272">
        <f>'MASTER_ ALL areas - No.seedling'!EJ132</f>
        <v>0</v>
      </c>
      <c r="EL50" s="277">
        <f>'MASTER_ ALL areas - No.seedling'!EK132</f>
        <v>0</v>
      </c>
      <c r="EM50" s="274">
        <f t="shared" si="227"/>
        <v>0</v>
      </c>
      <c r="EN50" s="277">
        <f>'MASTER_ ALL areas - No.seedling'!EM132</f>
        <v>0</v>
      </c>
      <c r="EO50" s="275">
        <f t="shared" si="228"/>
        <v>0</v>
      </c>
      <c r="EP50" s="272">
        <f>'MASTER_ ALL areas - No.seedling'!EO132</f>
        <v>0</v>
      </c>
      <c r="EQ50" s="277">
        <f>'MASTER_ ALL areas - No.seedling'!EP132</f>
        <v>0</v>
      </c>
      <c r="ER50" s="274">
        <f t="shared" si="229"/>
        <v>0</v>
      </c>
      <c r="ES50" s="277">
        <f>'MASTER_ ALL areas - No.seedling'!ER132</f>
        <v>0</v>
      </c>
      <c r="ET50" s="275">
        <f t="shared" si="230"/>
        <v>0</v>
      </c>
      <c r="EU50" s="272">
        <f>'MASTER_ ALL areas - No.seedling'!ET132</f>
        <v>0</v>
      </c>
      <c r="EV50" s="277">
        <f>'MASTER_ ALL areas - No.seedling'!EU132</f>
        <v>0</v>
      </c>
      <c r="EW50" s="274">
        <f t="shared" si="231"/>
        <v>0</v>
      </c>
      <c r="EX50" s="277">
        <f>'MASTER_ ALL areas - No.seedling'!EW132</f>
        <v>0</v>
      </c>
      <c r="EY50" s="275">
        <f t="shared" si="232"/>
        <v>0</v>
      </c>
      <c r="EZ50" s="272">
        <f>'MASTER_ ALL areas - No.seedling'!EY132</f>
        <v>0</v>
      </c>
      <c r="FA50" s="277">
        <f>'MASTER_ ALL areas - No.seedling'!EZ132</f>
        <v>0</v>
      </c>
      <c r="FB50" s="274">
        <f t="shared" si="233"/>
        <v>0</v>
      </c>
      <c r="FC50" s="277">
        <f>'MASTER_ ALL areas - No.seedling'!FB132</f>
        <v>0</v>
      </c>
      <c r="FD50" s="275">
        <f t="shared" si="234"/>
        <v>0</v>
      </c>
      <c r="FE50" s="272">
        <f>'MASTER_ ALL areas - No.seedling'!FD132</f>
        <v>0</v>
      </c>
      <c r="FF50" s="277">
        <f>'MASTER_ ALL areas - No.seedling'!FE132</f>
        <v>0</v>
      </c>
      <c r="FG50" s="274">
        <f t="shared" si="235"/>
        <v>0</v>
      </c>
      <c r="FH50" s="277">
        <f>'MASTER_ ALL areas - No.seedling'!FG132</f>
        <v>0</v>
      </c>
      <c r="FI50" s="275">
        <f t="shared" si="236"/>
        <v>0</v>
      </c>
      <c r="FJ50" s="272">
        <f>'MASTER_ ALL areas - No.seedling'!FI132</f>
        <v>0</v>
      </c>
      <c r="FK50" s="277">
        <f>'MASTER_ ALL areas - No.seedling'!FJ132</f>
        <v>0</v>
      </c>
      <c r="FL50" s="274">
        <f t="shared" si="237"/>
        <v>0</v>
      </c>
      <c r="FM50" s="277">
        <f>'MASTER_ ALL areas - No.seedling'!FL132</f>
        <v>0</v>
      </c>
      <c r="FN50" s="275">
        <f t="shared" si="238"/>
        <v>0</v>
      </c>
      <c r="FO50" s="272">
        <f>'MASTER_ ALL areas - No.seedling'!FN132</f>
        <v>0</v>
      </c>
      <c r="FP50" s="277">
        <f>'MASTER_ ALL areas - No.seedling'!FO132</f>
        <v>0</v>
      </c>
      <c r="FQ50" s="274">
        <f t="shared" si="239"/>
        <v>0</v>
      </c>
      <c r="FR50" s="277">
        <f>'MASTER_ ALL areas - No.seedling'!FQ132</f>
        <v>0</v>
      </c>
      <c r="FS50" s="275">
        <f t="shared" si="240"/>
        <v>0</v>
      </c>
      <c r="FT50" s="272">
        <f>'MASTER_ ALL areas - No.seedling'!FS132</f>
        <v>0</v>
      </c>
      <c r="FU50" s="277">
        <f>'MASTER_ ALL areas - No.seedling'!FT132</f>
        <v>0</v>
      </c>
      <c r="FV50" s="274">
        <f t="shared" si="241"/>
        <v>0</v>
      </c>
      <c r="FW50" s="277">
        <f>'MASTER_ ALL areas - No.seedling'!FV132</f>
        <v>0</v>
      </c>
      <c r="FX50" s="275">
        <f t="shared" si="242"/>
        <v>0</v>
      </c>
      <c r="FY50" s="272">
        <f>'MASTER_ ALL areas - No.seedling'!FX132</f>
        <v>0</v>
      </c>
      <c r="FZ50" s="277">
        <f>'MASTER_ ALL areas - No.seedling'!FY132</f>
        <v>0</v>
      </c>
      <c r="GA50" s="274">
        <f t="shared" si="243"/>
        <v>0</v>
      </c>
      <c r="GB50" s="277">
        <f>'MASTER_ ALL areas - No.seedling'!GA132</f>
        <v>0</v>
      </c>
      <c r="GC50" s="275">
        <f t="shared" si="244"/>
        <v>0</v>
      </c>
      <c r="GD50" s="272">
        <f>'MASTER_ ALL areas - No.seedling'!GC132</f>
        <v>0</v>
      </c>
      <c r="GE50" s="277">
        <f>'MASTER_ ALL areas - No.seedling'!GD132</f>
        <v>0</v>
      </c>
      <c r="GF50" s="274">
        <f t="shared" si="245"/>
        <v>0</v>
      </c>
      <c r="GG50" s="277">
        <f>'MASTER_ ALL areas - No.seedling'!GF132</f>
        <v>0</v>
      </c>
      <c r="GH50" s="275">
        <f t="shared" si="246"/>
        <v>0</v>
      </c>
      <c r="GI50" s="272">
        <f>'MASTER_ ALL areas - No.seedling'!GH132</f>
        <v>0</v>
      </c>
      <c r="GJ50" s="277">
        <f>'MASTER_ ALL areas - No.seedling'!GI132</f>
        <v>0</v>
      </c>
      <c r="GK50" s="274">
        <f t="shared" si="247"/>
        <v>0</v>
      </c>
      <c r="GL50" s="277">
        <f>'MASTER_ ALL areas - No.seedling'!GK132</f>
        <v>0</v>
      </c>
      <c r="GM50" s="275">
        <f t="shared" si="248"/>
        <v>0</v>
      </c>
      <c r="GN50" s="272">
        <f>'MASTER_ ALL areas - No.seedling'!GM132</f>
        <v>0</v>
      </c>
      <c r="GO50" s="277">
        <f>'MASTER_ ALL areas - No.seedling'!GN132</f>
        <v>0</v>
      </c>
      <c r="GP50" s="274">
        <f t="shared" si="249"/>
        <v>0</v>
      </c>
      <c r="GQ50" s="277">
        <f>'MASTER_ ALL areas - No.seedling'!GP132</f>
        <v>0</v>
      </c>
      <c r="GR50" s="275">
        <f t="shared" si="250"/>
        <v>0</v>
      </c>
      <c r="GS50" s="272">
        <f>'MASTER_ ALL areas - No.seedling'!GR132</f>
        <v>0</v>
      </c>
      <c r="GT50" s="277">
        <f>'MASTER_ ALL areas - No.seedling'!GS132</f>
        <v>0</v>
      </c>
      <c r="GU50" s="274">
        <f t="shared" si="251"/>
        <v>0</v>
      </c>
      <c r="GV50" s="277">
        <f>'MASTER_ ALL areas - No.seedling'!GU132</f>
        <v>0</v>
      </c>
      <c r="GW50" s="275">
        <f t="shared" si="252"/>
        <v>0</v>
      </c>
      <c r="GX50" s="272">
        <f>'MASTER_ ALL areas - No.seedling'!GW132</f>
        <v>0</v>
      </c>
      <c r="GY50" s="277">
        <f>'MASTER_ ALL areas - No.seedling'!GX132</f>
        <v>0</v>
      </c>
      <c r="GZ50" s="274">
        <f t="shared" si="253"/>
        <v>0</v>
      </c>
      <c r="HA50" s="277">
        <f>'MASTER_ ALL areas - No.seedling'!GZ132</f>
        <v>0</v>
      </c>
      <c r="HB50" s="275">
        <f t="shared" si="254"/>
        <v>0</v>
      </c>
      <c r="HC50" s="272">
        <f>'MASTER_ ALL areas - No.seedling'!HB132</f>
        <v>0</v>
      </c>
      <c r="HD50" s="277">
        <f>'MASTER_ ALL areas - No.seedling'!HC132</f>
        <v>0</v>
      </c>
      <c r="HE50" s="274">
        <f t="shared" si="255"/>
        <v>0</v>
      </c>
      <c r="HF50" s="277">
        <f>'MASTER_ ALL areas - No.seedling'!HE132</f>
        <v>0</v>
      </c>
      <c r="HG50" s="275">
        <f t="shared" si="256"/>
        <v>0</v>
      </c>
      <c r="HH50" s="272">
        <f>'MASTER_ ALL areas - No.seedling'!HG132</f>
        <v>0</v>
      </c>
      <c r="HI50" s="277">
        <f>'MASTER_ ALL areas - No.seedling'!HH132</f>
        <v>0</v>
      </c>
      <c r="HJ50" s="274">
        <f t="shared" si="257"/>
        <v>0</v>
      </c>
      <c r="HK50" s="277">
        <f>'MASTER_ ALL areas - No.seedling'!HJ132</f>
        <v>0</v>
      </c>
      <c r="HL50" s="275">
        <f t="shared" si="258"/>
        <v>0</v>
      </c>
      <c r="HM50" s="272">
        <f>'MASTER_ ALL areas - No.seedling'!HL132</f>
        <v>0</v>
      </c>
      <c r="HN50" s="277">
        <f>'MASTER_ ALL areas - No.seedling'!HM132</f>
        <v>0</v>
      </c>
      <c r="HO50" s="274">
        <f t="shared" si="259"/>
        <v>0</v>
      </c>
      <c r="HP50" s="277">
        <f>'MASTER_ ALL areas - No.seedling'!HO132</f>
        <v>0</v>
      </c>
      <c r="HQ50" s="275">
        <f t="shared" si="260"/>
        <v>0</v>
      </c>
      <c r="HR50" s="272">
        <f>'MASTER_ ALL areas - No.seedling'!HQ132</f>
        <v>0</v>
      </c>
      <c r="HS50" s="277">
        <f>'MASTER_ ALL areas - No.seedling'!HR132</f>
        <v>0</v>
      </c>
      <c r="HT50" s="274">
        <f t="shared" si="261"/>
        <v>0</v>
      </c>
      <c r="HU50" s="277">
        <f>'MASTER_ ALL areas - No.seedling'!HT132</f>
        <v>0</v>
      </c>
      <c r="HV50" s="275">
        <f t="shared" si="262"/>
        <v>0</v>
      </c>
      <c r="HW50" s="272">
        <f>'MASTER_ ALL areas - No.seedling'!HV132</f>
        <v>0</v>
      </c>
      <c r="HX50" s="277">
        <f>'MASTER_ ALL areas - No.seedling'!HW132</f>
        <v>0</v>
      </c>
      <c r="HY50" s="274">
        <f t="shared" si="263"/>
        <v>0</v>
      </c>
      <c r="HZ50" s="277">
        <f>'MASTER_ ALL areas - No.seedling'!HY132</f>
        <v>0</v>
      </c>
      <c r="IA50" s="275">
        <f t="shared" si="264"/>
        <v>0</v>
      </c>
      <c r="IB50" s="272">
        <f>'MASTER_ ALL areas - No.seedling'!IA132</f>
        <v>0</v>
      </c>
      <c r="IC50" s="277">
        <f>'MASTER_ ALL areas - No.seedling'!IB132</f>
        <v>0</v>
      </c>
      <c r="ID50" s="274">
        <f t="shared" si="265"/>
        <v>0</v>
      </c>
      <c r="IE50" s="277">
        <f>'MASTER_ ALL areas - No.seedling'!ID132</f>
        <v>0</v>
      </c>
      <c r="IF50" s="282">
        <f t="shared" si="266"/>
        <v>0</v>
      </c>
      <c r="IG50" s="283" t="s">
        <v>383</v>
      </c>
      <c r="IH50" s="284"/>
    </row>
    <row r="51" spans="2:242" ht="33" customHeight="1" x14ac:dyDescent="0.25">
      <c r="B51" s="285" t="s">
        <v>386</v>
      </c>
      <c r="C51" s="1359" t="s">
        <v>406</v>
      </c>
      <c r="D51" s="1317"/>
      <c r="E51" s="1318"/>
      <c r="F51" s="515" t="s">
        <v>388</v>
      </c>
      <c r="G51" s="516"/>
      <c r="H51" s="308"/>
      <c r="I51" s="289">
        <f t="shared" ref="I51:O51" si="267">SUM(I5:I50)</f>
        <v>11.89</v>
      </c>
      <c r="J51" s="290">
        <f t="shared" si="267"/>
        <v>2591.4</v>
      </c>
      <c r="K51" s="520">
        <f t="shared" si="267"/>
        <v>2950</v>
      </c>
      <c r="L51" s="292">
        <f t="shared" si="267"/>
        <v>71200</v>
      </c>
      <c r="M51" s="521">
        <f t="shared" si="267"/>
        <v>71200</v>
      </c>
      <c r="N51" s="294">
        <f t="shared" si="267"/>
        <v>285</v>
      </c>
      <c r="O51" s="295">
        <f t="shared" si="267"/>
        <v>1906</v>
      </c>
      <c r="P51" s="296">
        <f>N51/K51</f>
        <v>9.6610169491525427E-2</v>
      </c>
      <c r="Q51" s="296">
        <f>O51/K51</f>
        <v>0.64610169491525427</v>
      </c>
      <c r="R51" s="706"/>
      <c r="S51" s="523">
        <f>SUM(S5:S50)</f>
        <v>52460</v>
      </c>
      <c r="T51" s="523">
        <f>SUM(T5:T50)</f>
        <v>127</v>
      </c>
      <c r="U51" s="524">
        <f>IF(S51=0,0,T51/S54)</f>
        <v>5.6925145674585391E-2</v>
      </c>
      <c r="V51" s="523">
        <f>SUM(V5:V50)</f>
        <v>1252</v>
      </c>
      <c r="W51" s="524">
        <f>IF(S51=0,0,V51/S54)</f>
        <v>0.56118332586284181</v>
      </c>
      <c r="X51" s="523">
        <f>SUM(X5:X50)</f>
        <v>14020</v>
      </c>
      <c r="Y51" s="523">
        <f>SUM(Y5:Y50)</f>
        <v>146</v>
      </c>
      <c r="Z51" s="524">
        <f>IF(X51=0,0,Y51/X54)</f>
        <v>0.28349514563106798</v>
      </c>
      <c r="AA51" s="523">
        <f>SUM(AA5:AA50)</f>
        <v>476</v>
      </c>
      <c r="AB51" s="524">
        <f>IF(X51=0,0,AA51/X54)</f>
        <v>0.92427184466019419</v>
      </c>
      <c r="AC51" s="523">
        <f>SUM(AC5:AC50)</f>
        <v>3900</v>
      </c>
      <c r="AD51" s="523">
        <f>SUM(AD5:AD50)</f>
        <v>12</v>
      </c>
      <c r="AE51" s="524">
        <f>IF(AC51=0,0,AD51/AC54)</f>
        <v>7.1428571428571425E-2</v>
      </c>
      <c r="AF51" s="523">
        <f>SUM(AF5:AF50)</f>
        <v>150</v>
      </c>
      <c r="AG51" s="524">
        <f>IF(AC51=0,0,AF51/AC54)</f>
        <v>0.8928571428571429</v>
      </c>
      <c r="AH51" s="523">
        <f>SUM(AH5:AH50)</f>
        <v>820</v>
      </c>
      <c r="AI51" s="523">
        <f>SUM(AI5:AI50)</f>
        <v>0</v>
      </c>
      <c r="AJ51" s="524">
        <f>IF(AH51=0,0,AI51/AH54)</f>
        <v>0</v>
      </c>
      <c r="AK51" s="523">
        <f>SUM(AK5:AK50)</f>
        <v>28</v>
      </c>
      <c r="AL51" s="524">
        <f>IF(AH51=0,0,AK51/AH54)</f>
        <v>0.77777777777777779</v>
      </c>
      <c r="AM51" s="707"/>
      <c r="AN51" s="523">
        <f>SUM(AN5:AN50)</f>
        <v>27840</v>
      </c>
      <c r="AO51" s="523">
        <f>SUM(AO5:AO50)</f>
        <v>137</v>
      </c>
      <c r="AP51" s="524">
        <f>IF(AN51=0,0,AO51/AN54)</f>
        <v>0.11238720262510254</v>
      </c>
      <c r="AQ51" s="523">
        <f>SUM(AQ5:AQ50)</f>
        <v>930</v>
      </c>
      <c r="AR51" s="526">
        <f>IF(AN51=0,0,AQ51/AN54)</f>
        <v>0.76292042657916326</v>
      </c>
      <c r="AS51" s="527">
        <f>SUM(AS5:AS50)</f>
        <v>32080</v>
      </c>
      <c r="AT51" s="523">
        <f>SUM(AT5:AT50)</f>
        <v>65</v>
      </c>
      <c r="AU51" s="524">
        <f>IF(AS51=0,0,AT51/AS54)</f>
        <v>5.0309597523219812E-2</v>
      </c>
      <c r="AV51" s="523">
        <f>SUM(AV5:AV50)</f>
        <v>666</v>
      </c>
      <c r="AW51" s="526">
        <f>IF(AS51=0,0,AV51/AS54)</f>
        <v>0.51547987616099067</v>
      </c>
      <c r="AX51" s="527">
        <f>SUM(AX5:AX50)</f>
        <v>3820</v>
      </c>
      <c r="AY51" s="523">
        <f>SUM(AY5:AY50)</f>
        <v>25</v>
      </c>
      <c r="AZ51" s="524">
        <f>IF(AX51=0,0,AY51/AX54)</f>
        <v>0.14285714285714285</v>
      </c>
      <c r="BA51" s="523">
        <f>SUM(BA5:BA50)</f>
        <v>109</v>
      </c>
      <c r="BB51" s="526">
        <f>IF(AX51=0,0,BA51/AX54)</f>
        <v>0.62285714285714289</v>
      </c>
      <c r="BC51" s="527">
        <f>SUM(BC5:BC50)</f>
        <v>160</v>
      </c>
      <c r="BD51" s="523">
        <f>SUM(BD5:BD50)</f>
        <v>3</v>
      </c>
      <c r="BE51" s="524">
        <f>IF(BC51=0,0,BD51/BC54)</f>
        <v>0.6</v>
      </c>
      <c r="BF51" s="523">
        <f>SUM(BF5:BF50)</f>
        <v>5</v>
      </c>
      <c r="BG51" s="526">
        <f>IF(BC51=0,0,BF51/BC54)</f>
        <v>1</v>
      </c>
      <c r="BH51" s="527">
        <f>SUM(BH5:BH50)</f>
        <v>5980</v>
      </c>
      <c r="BI51" s="523">
        <f>SUM(BI5:BI50)</f>
        <v>46</v>
      </c>
      <c r="BJ51" s="524">
        <f>IF(BH51=0,0,BI51/BH54)</f>
        <v>0.19327731092436976</v>
      </c>
      <c r="BK51" s="523">
        <f>SUM(BK5:BK50)</f>
        <v>180</v>
      </c>
      <c r="BL51" s="526">
        <f>IF(BH51=0,0,BK51/BH54)</f>
        <v>0.75630252100840334</v>
      </c>
      <c r="BM51" s="527">
        <f>SUM(BM5:BM50)</f>
        <v>1240</v>
      </c>
      <c r="BN51" s="523">
        <f>SUM(BN5:BN50)</f>
        <v>8</v>
      </c>
      <c r="BO51" s="524">
        <f>IF(BM51=0,0,BN51/BM54)</f>
        <v>0.47058823529411764</v>
      </c>
      <c r="BP51" s="523">
        <f>SUM(BP5:BP50)</f>
        <v>13</v>
      </c>
      <c r="BQ51" s="526">
        <f>IF(BM51=0,0,BP51/BM54)</f>
        <v>0.76470588235294112</v>
      </c>
      <c r="BR51" s="527">
        <f>SUM(BR5:BR50)</f>
        <v>60</v>
      </c>
      <c r="BS51" s="523">
        <f>SUM(BS5:BS50)</f>
        <v>0</v>
      </c>
      <c r="BT51" s="524">
        <f>IF(BR51=0,0,BS51/BR54)</f>
        <v>0</v>
      </c>
      <c r="BU51" s="523">
        <f>SUM(BU5:BU50)</f>
        <v>2</v>
      </c>
      <c r="BV51" s="526">
        <f>IF(BR51=0,0,BU51/BR54)</f>
        <v>0.66666666666666663</v>
      </c>
      <c r="BW51" s="527">
        <f>SUM(BW5:BW50)</f>
        <v>20</v>
      </c>
      <c r="BX51" s="523">
        <f>SUM(BX5:BX50)</f>
        <v>1</v>
      </c>
      <c r="BY51" s="524">
        <f>IF(BW51=0,0,BX51/BW54)</f>
        <v>1</v>
      </c>
      <c r="BZ51" s="523">
        <f>SUM(BZ5:BZ50)</f>
        <v>1</v>
      </c>
      <c r="CA51" s="528">
        <f>IF(BW51=0,0,BZ51/BW54)</f>
        <v>1</v>
      </c>
      <c r="CB51" s="708"/>
      <c r="CC51" s="529">
        <f>SUM(CC5:CC50)</f>
        <v>13060</v>
      </c>
      <c r="CD51" s="523">
        <f>SUM(CD5:CD50)</f>
        <v>30</v>
      </c>
      <c r="CE51" s="524">
        <f>IF(CC51=0,0,CD51/CC54)</f>
        <v>4.7923322683706068E-2</v>
      </c>
      <c r="CF51" s="523">
        <f>SUM(CF5:CF50)</f>
        <v>371</v>
      </c>
      <c r="CG51" s="524">
        <f>IF(CC51=0,0,CF51/CC54)</f>
        <v>0.59265175718849838</v>
      </c>
      <c r="CH51" s="523">
        <f>SUM(CH5:CH50)</f>
        <v>10480</v>
      </c>
      <c r="CI51" s="523">
        <f>SUM(CI5:CI50)</f>
        <v>97</v>
      </c>
      <c r="CJ51" s="524">
        <f>IF(CH51=0,0,CI51/CH54)</f>
        <v>0.24009900990099009</v>
      </c>
      <c r="CK51" s="523">
        <f>SUM(CK5:CK50)</f>
        <v>388</v>
      </c>
      <c r="CL51" s="524">
        <f>IF(CH51=0,0,CK51/CH54)</f>
        <v>0.96039603960396036</v>
      </c>
      <c r="CM51" s="523">
        <f>SUM(CM5:CM50)</f>
        <v>3560</v>
      </c>
      <c r="CN51" s="523">
        <f>SUM(CN5:CN50)</f>
        <v>10</v>
      </c>
      <c r="CO51" s="524">
        <f>IF(CM51=0,0,CN51/CM54)</f>
        <v>6.3694267515923567E-2</v>
      </c>
      <c r="CP51" s="523">
        <f>SUM(CP5:CP50)</f>
        <v>144</v>
      </c>
      <c r="CQ51" s="524">
        <f>IF(CM51=0,0,CP51/CM54)</f>
        <v>0.91719745222929938</v>
      </c>
      <c r="CR51" s="523">
        <f>SUM(CR5:CR50)</f>
        <v>740</v>
      </c>
      <c r="CS51" s="523">
        <f>SUM(CS5:CS50)</f>
        <v>0</v>
      </c>
      <c r="CT51" s="524">
        <f>IF(CR51=0,0,CS51/CR54)</f>
        <v>0</v>
      </c>
      <c r="CU51" s="523">
        <f>SUM(CU5:CU50)</f>
        <v>27</v>
      </c>
      <c r="CV51" s="524">
        <f>IF(CR51=0,0,CU51/CR54)</f>
        <v>0.84375</v>
      </c>
      <c r="CW51" s="523">
        <f>SUM(CW5:CW50)</f>
        <v>30520</v>
      </c>
      <c r="CX51" s="523">
        <f>SUM(CX5:CX50)</f>
        <v>44</v>
      </c>
      <c r="CY51" s="524">
        <f>IF(CW51=0,0,CX51/CW54)</f>
        <v>3.6036036036036036E-2</v>
      </c>
      <c r="CZ51" s="523">
        <f>SUM(CZ5:CZ50)</f>
        <v>616</v>
      </c>
      <c r="DA51" s="524">
        <f>IF(CW51=0,0,CZ51/CW54)</f>
        <v>0.50450450450450446</v>
      </c>
      <c r="DB51" s="523">
        <f>SUM(DB5:DB50)</f>
        <v>1360</v>
      </c>
      <c r="DC51" s="523">
        <f>SUM(DC5:DC50)</f>
        <v>20</v>
      </c>
      <c r="DD51" s="524">
        <f>IF(DB51=0,0,DC51/DB54)</f>
        <v>0.32786885245901637</v>
      </c>
      <c r="DE51" s="523">
        <f>SUM(DE5:DE50)</f>
        <v>46</v>
      </c>
      <c r="DF51" s="524">
        <f>IF(DB51=0,0,DE51/DB54)</f>
        <v>0.75409836065573765</v>
      </c>
      <c r="DG51" s="523">
        <f>SUM(DG5:DG50)</f>
        <v>120</v>
      </c>
      <c r="DH51" s="523">
        <f>SUM(DH5:DH50)</f>
        <v>1</v>
      </c>
      <c r="DI51" s="524">
        <f>IF(DG51=0,0,DH51/DG54)</f>
        <v>0.16666666666666666</v>
      </c>
      <c r="DJ51" s="523">
        <f>SUM(DJ5:DJ50)</f>
        <v>3</v>
      </c>
      <c r="DK51" s="524">
        <f>IF(DG51=0,0,DJ51/DG54)</f>
        <v>0.5</v>
      </c>
      <c r="DL51" s="523">
        <f>SUM(DL5:DL50)</f>
        <v>80</v>
      </c>
      <c r="DM51" s="523">
        <f>SUM(DM5:DM50)</f>
        <v>0</v>
      </c>
      <c r="DN51" s="524">
        <f>IF(DL51=0,0,DM51/DL54)</f>
        <v>0</v>
      </c>
      <c r="DO51" s="523">
        <f>SUM(DO5:DO50)</f>
        <v>1</v>
      </c>
      <c r="DP51" s="524">
        <f>IF(DL51=0,0,DO51/DL54)</f>
        <v>0.25</v>
      </c>
      <c r="DQ51" s="523">
        <f>SUM(DQ5:DQ50)</f>
        <v>3540</v>
      </c>
      <c r="DR51" s="523">
        <f>SUM(DR5:DR50)</f>
        <v>16</v>
      </c>
      <c r="DS51" s="524">
        <f>IF(DQ51=0,0,DR51/DQ54)</f>
        <v>9.9378881987577633E-2</v>
      </c>
      <c r="DT51" s="523">
        <f>SUM(DT5:DT50)</f>
        <v>97</v>
      </c>
      <c r="DU51" s="524">
        <f>IF(DQ51=0,0,DT51/DQ54)</f>
        <v>0.60248447204968947</v>
      </c>
      <c r="DV51" s="523">
        <f>SUM(DV5:DV50)</f>
        <v>280</v>
      </c>
      <c r="DW51" s="523">
        <f>SUM(DW5:DW50)</f>
        <v>9</v>
      </c>
      <c r="DX51" s="524">
        <f>IF(DV51=0,0,DW51/DV54)</f>
        <v>0.6428571428571429</v>
      </c>
      <c r="DY51" s="523">
        <f>SUM(DY5:DY50)</f>
        <v>12</v>
      </c>
      <c r="DZ51" s="524">
        <f>IF(DV51=0,0,DY51/DV54)</f>
        <v>0.8571428571428571</v>
      </c>
      <c r="EA51" s="523">
        <f>SUM(EA5:EA50)</f>
        <v>0</v>
      </c>
      <c r="EB51" s="523">
        <f>SUM(EB5:EB50)</f>
        <v>0</v>
      </c>
      <c r="EC51" s="524">
        <f>IF(EA51=0,0,EB51/EA54)</f>
        <v>0</v>
      </c>
      <c r="ED51" s="523">
        <f>SUM(ED5:ED50)</f>
        <v>0</v>
      </c>
      <c r="EE51" s="524">
        <f>IF(EA51=0,0,ED51/EA54)</f>
        <v>0</v>
      </c>
      <c r="EF51" s="523">
        <f>SUM(EF5:EF50)</f>
        <v>0</v>
      </c>
      <c r="EG51" s="523">
        <f>SUM(EG5:EG50)</f>
        <v>0</v>
      </c>
      <c r="EH51" s="524">
        <f>IF(EF51=0,0,EG51/EF54)</f>
        <v>0</v>
      </c>
      <c r="EI51" s="523">
        <f>SUM(EI5:EI50)</f>
        <v>0</v>
      </c>
      <c r="EJ51" s="524">
        <f>IF(EF51=0,0,EI51/EF54)</f>
        <v>0</v>
      </c>
      <c r="EK51" s="523">
        <f>SUM(EK5:EK50)</f>
        <v>80</v>
      </c>
      <c r="EL51" s="523">
        <f>SUM(EL5:EL50)</f>
        <v>0</v>
      </c>
      <c r="EM51" s="524">
        <f>IF(EK51=0,0,EL51/EK54)</f>
        <v>0</v>
      </c>
      <c r="EN51" s="523">
        <f>SUM(EN5:EN50)</f>
        <v>1</v>
      </c>
      <c r="EO51" s="524">
        <f>IF(EK51=0,0,EN51/EK54)</f>
        <v>1</v>
      </c>
      <c r="EP51" s="523">
        <f>SUM(EP5:EP50)</f>
        <v>60</v>
      </c>
      <c r="EQ51" s="523">
        <f>SUM(EQ5:EQ50)</f>
        <v>2</v>
      </c>
      <c r="ER51" s="524">
        <f>IF(EP51=0,0,EQ51/EP54)</f>
        <v>0.66666666666666663</v>
      </c>
      <c r="ES51" s="523">
        <f>SUM(ES5:ES50)</f>
        <v>3</v>
      </c>
      <c r="ET51" s="524">
        <f>IF(EP51=0,0,ES51/EP54)</f>
        <v>1</v>
      </c>
      <c r="EU51" s="523">
        <f>SUM(EU5:EU50)</f>
        <v>20</v>
      </c>
      <c r="EV51" s="523">
        <f>SUM(EV5:EV50)</f>
        <v>1</v>
      </c>
      <c r="EW51" s="524">
        <f>IF(EU51=0,0,EV51/EU54)</f>
        <v>1</v>
      </c>
      <c r="EX51" s="523">
        <f>SUM(EX5:EX50)</f>
        <v>1</v>
      </c>
      <c r="EY51" s="524">
        <f>IF(EU51=0,0,EX51/EU54)</f>
        <v>1</v>
      </c>
      <c r="EZ51" s="523">
        <f>SUM(EZ5:EZ50)</f>
        <v>0</v>
      </c>
      <c r="FA51" s="523">
        <f>SUM(FA5:FA50)</f>
        <v>0</v>
      </c>
      <c r="FB51" s="524">
        <f>IF(EZ51=0,0,FA51/EZ54)</f>
        <v>0</v>
      </c>
      <c r="FC51" s="523">
        <f>SUM(FC5:FC50)</f>
        <v>0</v>
      </c>
      <c r="FD51" s="524">
        <f>IF(EZ51=0,0,FC51/EZ54)</f>
        <v>0</v>
      </c>
      <c r="FE51" s="523">
        <f>SUM(FE5:FE50)</f>
        <v>4460</v>
      </c>
      <c r="FF51" s="523">
        <f>SUM(FF5:FF50)</f>
        <v>34</v>
      </c>
      <c r="FG51" s="524">
        <f>IF(FE51=0,0,FF51/FE54)</f>
        <v>0.16267942583732056</v>
      </c>
      <c r="FH51" s="523">
        <f>SUM(FH5:FH50)</f>
        <v>157</v>
      </c>
      <c r="FI51" s="524">
        <f>IF(FE51=0,0,FH51/FE54)</f>
        <v>0.75119617224880386</v>
      </c>
      <c r="FJ51" s="523">
        <f>SUM(FJ5:FJ50)</f>
        <v>1360</v>
      </c>
      <c r="FK51" s="523">
        <f>SUM(FK5:FK50)</f>
        <v>12</v>
      </c>
      <c r="FL51" s="524">
        <f>IF(FJ51=0,0,FK51/FJ54)</f>
        <v>0.44444444444444442</v>
      </c>
      <c r="FM51" s="523">
        <f>SUM(FM5:FM50)</f>
        <v>21</v>
      </c>
      <c r="FN51" s="524">
        <f>IF(FJ51=0,0,FM51/FJ54)</f>
        <v>0.77777777777777779</v>
      </c>
      <c r="FO51" s="523">
        <f>SUM(FO5:FO50)</f>
        <v>160</v>
      </c>
      <c r="FP51" s="523">
        <f>SUM(FP5:FP50)</f>
        <v>0</v>
      </c>
      <c r="FQ51" s="524">
        <f>IF(FO51=0,0,FP51/FO54)</f>
        <v>0</v>
      </c>
      <c r="FR51" s="523">
        <f>SUM(FR5:FR50)</f>
        <v>2</v>
      </c>
      <c r="FS51" s="524">
        <f>IF(FO51=0,0,FR51/FO54)</f>
        <v>1</v>
      </c>
      <c r="FT51" s="523">
        <f>SUM(FT5:FT50)</f>
        <v>0</v>
      </c>
      <c r="FU51" s="523">
        <f>SUM(FU5:FU50)</f>
        <v>0</v>
      </c>
      <c r="FV51" s="524">
        <f>IF(FT51=0,0,FU51/FT54)</f>
        <v>0</v>
      </c>
      <c r="FW51" s="523">
        <f>SUM(FW5:FW50)</f>
        <v>0</v>
      </c>
      <c r="FX51" s="524">
        <f>IF(FT51=0,0,FW51/FT54)</f>
        <v>0</v>
      </c>
      <c r="FY51" s="523">
        <f>SUM(FY5:FY50)</f>
        <v>720</v>
      </c>
      <c r="FZ51" s="523">
        <f>SUM(FZ5:FZ50)</f>
        <v>2</v>
      </c>
      <c r="GA51" s="524">
        <f>IF(FY51=0,0,FZ51/FY54)</f>
        <v>0.22222222222222221</v>
      </c>
      <c r="GB51" s="523">
        <f>SUM(GB5:GB50)</f>
        <v>7</v>
      </c>
      <c r="GC51" s="524">
        <f>IF(FY51=0,0,GB51/FY54)</f>
        <v>0.77777777777777779</v>
      </c>
      <c r="GD51" s="523">
        <f>SUM(GD5:GD50)</f>
        <v>480</v>
      </c>
      <c r="GE51" s="523">
        <f>SUM(GE5:GE50)</f>
        <v>6</v>
      </c>
      <c r="GF51" s="524">
        <f>IF(GD51=0,0,GE51/GD54)</f>
        <v>1</v>
      </c>
      <c r="GG51" s="523">
        <f>SUM(GG5:GG50)</f>
        <v>6</v>
      </c>
      <c r="GH51" s="524">
        <f>IF(GD51=0,0,GG51/GD54)</f>
        <v>1</v>
      </c>
      <c r="GI51" s="523">
        <f>SUM(GI5:GI50)</f>
        <v>40</v>
      </c>
      <c r="GJ51" s="523">
        <f>SUM(GJ5:GJ50)</f>
        <v>0</v>
      </c>
      <c r="GK51" s="524">
        <f>IF(GI51=0,0,GJ51/GI54)</f>
        <v>0</v>
      </c>
      <c r="GL51" s="523">
        <f>SUM(GL5:GL50)</f>
        <v>0</v>
      </c>
      <c r="GM51" s="524">
        <f>IF(GI51=0,0,GL51/GI54)</f>
        <v>0</v>
      </c>
      <c r="GN51" s="523">
        <f>SUM(GN5:GN50)</f>
        <v>0</v>
      </c>
      <c r="GO51" s="523">
        <f>SUM(GO5:GO50)</f>
        <v>0</v>
      </c>
      <c r="GP51" s="524">
        <f>IF(GN51=0,0,GO51/GN54)</f>
        <v>0</v>
      </c>
      <c r="GQ51" s="523">
        <f>SUM(GQ5:GQ50)</f>
        <v>0</v>
      </c>
      <c r="GR51" s="524">
        <f>IF(GN51=0,0,GQ51/GN54)</f>
        <v>0</v>
      </c>
      <c r="GS51" s="523">
        <f>SUM(GS5:GS50)</f>
        <v>60</v>
      </c>
      <c r="GT51" s="523">
        <f>SUM(GT5:GT50)</f>
        <v>0</v>
      </c>
      <c r="GU51" s="524">
        <f>IF(GS51=0,0,GT51/GS54)</f>
        <v>0</v>
      </c>
      <c r="GV51" s="523">
        <f>SUM(GV5:GV50)</f>
        <v>2</v>
      </c>
      <c r="GW51" s="524">
        <f>IF(GS51=0,0,GV51/GS54)</f>
        <v>0.66666666666666663</v>
      </c>
      <c r="GX51" s="523">
        <f>SUM(GX5:GX50)</f>
        <v>0</v>
      </c>
      <c r="GY51" s="523">
        <f>SUM(GY5:GY50)</f>
        <v>0</v>
      </c>
      <c r="GZ51" s="524">
        <f>IF(GX51=0,0,GY51/GX54)</f>
        <v>0</v>
      </c>
      <c r="HA51" s="523">
        <f>SUM(HA5:HA50)</f>
        <v>0</v>
      </c>
      <c r="HB51" s="524">
        <f>IF(GX51=0,0,HA51/GX54)</f>
        <v>0</v>
      </c>
      <c r="HC51" s="523">
        <f>SUM(HC5:HC50)</f>
        <v>0</v>
      </c>
      <c r="HD51" s="523">
        <f>SUM(HD5:HD50)</f>
        <v>0</v>
      </c>
      <c r="HE51" s="524">
        <f>IF(HC51=0,0,HD51/HC54)</f>
        <v>0</v>
      </c>
      <c r="HF51" s="523">
        <f>SUM(HF5:HF50)</f>
        <v>0</v>
      </c>
      <c r="HG51" s="524">
        <f>IF(HC51=0,0,HF51/HC54)</f>
        <v>0</v>
      </c>
      <c r="HH51" s="523">
        <f>SUM(HH5:HH50)</f>
        <v>0</v>
      </c>
      <c r="HI51" s="523">
        <f>SUM(HI5:HI50)</f>
        <v>0</v>
      </c>
      <c r="HJ51" s="524">
        <f>IF(HH51=0,0,HI51/HH54)</f>
        <v>0</v>
      </c>
      <c r="HK51" s="523">
        <f>SUM(HK5:HK50)</f>
        <v>0</v>
      </c>
      <c r="HL51" s="524">
        <f>IF(HH51=0,0,HK51/HH54)</f>
        <v>0</v>
      </c>
      <c r="HM51" s="523">
        <f>SUM(HM5:HM50)</f>
        <v>20</v>
      </c>
      <c r="HN51" s="523">
        <f>SUM(HN5:HN50)</f>
        <v>1</v>
      </c>
      <c r="HO51" s="524">
        <f>IF(HM51=0,0,HN51/HM54)</f>
        <v>1</v>
      </c>
      <c r="HP51" s="523">
        <f>SUM(HP5:HP50)</f>
        <v>1</v>
      </c>
      <c r="HQ51" s="524">
        <f>IF(HM51=0,0,HP51/HM54)</f>
        <v>1</v>
      </c>
      <c r="HR51" s="523">
        <f>SUM(HR5:HR50)</f>
        <v>0</v>
      </c>
      <c r="HS51" s="523">
        <f>SUM(HS5:HS50)</f>
        <v>0</v>
      </c>
      <c r="HT51" s="524">
        <f>IF(HR51=0,0,HS51/HR54)</f>
        <v>0</v>
      </c>
      <c r="HU51" s="523">
        <f>SUM(HU5:HU50)</f>
        <v>0</v>
      </c>
      <c r="HV51" s="524">
        <f>IF(HR51=0,0,HU51/HR54)</f>
        <v>0</v>
      </c>
      <c r="HW51" s="523">
        <f>SUM(HW5:HW50)</f>
        <v>0</v>
      </c>
      <c r="HX51" s="523">
        <f>SUM(HX5:HX50)</f>
        <v>0</v>
      </c>
      <c r="HY51" s="524">
        <f>IF(HW51=0,0,HX51/HW54)</f>
        <v>0</v>
      </c>
      <c r="HZ51" s="523">
        <f>SUM(HZ5:HZ50)</f>
        <v>0</v>
      </c>
      <c r="IA51" s="524">
        <f>IF(HW51=0,0,HZ51/HW54)</f>
        <v>0</v>
      </c>
      <c r="IB51" s="523">
        <f>SUM(IB5:IB50)</f>
        <v>0</v>
      </c>
      <c r="IC51" s="523">
        <f>SUM(IC5:IC50)</f>
        <v>0</v>
      </c>
      <c r="ID51" s="524">
        <f>IF(IB51=0,0,IC51/IB54)</f>
        <v>0</v>
      </c>
      <c r="IE51" s="523">
        <f>SUM(IE5:IE50)</f>
        <v>0</v>
      </c>
      <c r="IF51" s="305">
        <f>IF(IB51=0,0,IE51/IB54)</f>
        <v>0</v>
      </c>
      <c r="IG51" s="1340"/>
      <c r="IH51" s="1341"/>
    </row>
    <row r="52" spans="2:242" ht="33" customHeight="1" x14ac:dyDescent="0.25">
      <c r="B52" s="306">
        <v>46</v>
      </c>
      <c r="C52" s="1319"/>
      <c r="D52" s="1320"/>
      <c r="E52" s="1321"/>
      <c r="F52" s="530" t="s">
        <v>389</v>
      </c>
      <c r="G52" s="307"/>
      <c r="H52" s="308"/>
      <c r="I52" s="309">
        <f>I51/B52</f>
        <v>0.25847826086956521</v>
      </c>
      <c r="J52" s="310">
        <f>J51/B52</f>
        <v>56.334782608695654</v>
      </c>
      <c r="K52" s="311">
        <f>K51/B52</f>
        <v>64.130434782608702</v>
      </c>
      <c r="L52" s="312">
        <f>L51/B52</f>
        <v>1547.8260869565217</v>
      </c>
      <c r="M52" s="533">
        <f>M51/B52</f>
        <v>1547.8260869565217</v>
      </c>
      <c r="N52" s="1212">
        <f>N51/122</f>
        <v>2.3360655737704916</v>
      </c>
      <c r="O52" s="1212">
        <f>O51/122</f>
        <v>15.622950819672131</v>
      </c>
      <c r="P52" s="314"/>
      <c r="Q52" s="1334" t="s">
        <v>390</v>
      </c>
      <c r="R52" s="534"/>
      <c r="S52" s="535">
        <f>S51/B52</f>
        <v>1140.4347826086957</v>
      </c>
      <c r="T52" s="536"/>
      <c r="U52" s="536"/>
      <c r="V52" s="536"/>
      <c r="W52" s="536"/>
      <c r="X52" s="536">
        <f>X51/B52</f>
        <v>304.78260869565219</v>
      </c>
      <c r="Y52" s="536"/>
      <c r="Z52" s="536"/>
      <c r="AA52" s="536"/>
      <c r="AB52" s="536"/>
      <c r="AC52" s="536">
        <f>AC51/B52</f>
        <v>84.782608695652172</v>
      </c>
      <c r="AD52" s="536"/>
      <c r="AE52" s="536"/>
      <c r="AF52" s="536"/>
      <c r="AG52" s="536"/>
      <c r="AH52" s="536">
        <f>AH51/B52</f>
        <v>17.826086956521738</v>
      </c>
      <c r="AI52" s="536"/>
      <c r="AJ52" s="536"/>
      <c r="AK52" s="536"/>
      <c r="AL52" s="537"/>
      <c r="AM52" s="534"/>
      <c r="AN52" s="535">
        <f>AN51/B52</f>
        <v>605.21739130434787</v>
      </c>
      <c r="AO52" s="536"/>
      <c r="AP52" s="536"/>
      <c r="AQ52" s="536"/>
      <c r="AR52" s="538"/>
      <c r="AS52" s="539">
        <f>AS51/B52</f>
        <v>697.39130434782612</v>
      </c>
      <c r="AT52" s="536"/>
      <c r="AU52" s="536"/>
      <c r="AV52" s="536"/>
      <c r="AW52" s="538"/>
      <c r="AX52" s="539">
        <f>AX51/B52</f>
        <v>83.043478260869563</v>
      </c>
      <c r="AY52" s="536"/>
      <c r="AZ52" s="536"/>
      <c r="BA52" s="536"/>
      <c r="BB52" s="538"/>
      <c r="BC52" s="539">
        <f>BC51/B52</f>
        <v>3.4782608695652173</v>
      </c>
      <c r="BD52" s="536"/>
      <c r="BE52" s="536"/>
      <c r="BF52" s="536"/>
      <c r="BG52" s="538"/>
      <c r="BH52" s="539">
        <f>BH51/B52</f>
        <v>130</v>
      </c>
      <c r="BI52" s="536"/>
      <c r="BJ52" s="536"/>
      <c r="BK52" s="536"/>
      <c r="BL52" s="538"/>
      <c r="BM52" s="539">
        <f>BM51/B52</f>
        <v>26.956521739130434</v>
      </c>
      <c r="BN52" s="536"/>
      <c r="BO52" s="536"/>
      <c r="BP52" s="536"/>
      <c r="BQ52" s="538"/>
      <c r="BR52" s="539">
        <f>BR51/B52</f>
        <v>1.3043478260869565</v>
      </c>
      <c r="BS52" s="536"/>
      <c r="BT52" s="536"/>
      <c r="BU52" s="536"/>
      <c r="BV52" s="538"/>
      <c r="BW52" s="539">
        <f>BW51/B52</f>
        <v>0.43478260869565216</v>
      </c>
      <c r="BX52" s="536"/>
      <c r="BY52" s="536"/>
      <c r="BZ52" s="536"/>
      <c r="CA52" s="537"/>
      <c r="CB52" s="534"/>
      <c r="CC52" s="535">
        <f>CC51/B52</f>
        <v>283.91304347826087</v>
      </c>
      <c r="CD52" s="536"/>
      <c r="CE52" s="536"/>
      <c r="CF52" s="536"/>
      <c r="CG52" s="536"/>
      <c r="CH52" s="536">
        <f>CH51/B52</f>
        <v>227.82608695652175</v>
      </c>
      <c r="CI52" s="536"/>
      <c r="CJ52" s="536"/>
      <c r="CK52" s="536"/>
      <c r="CL52" s="536"/>
      <c r="CM52" s="536">
        <f>CM51/B52</f>
        <v>77.391304347826093</v>
      </c>
      <c r="CN52" s="536"/>
      <c r="CO52" s="536"/>
      <c r="CP52" s="536"/>
      <c r="CQ52" s="536"/>
      <c r="CR52" s="536">
        <f>CR51/B52</f>
        <v>16.086956521739129</v>
      </c>
      <c r="CS52" s="536"/>
      <c r="CT52" s="536"/>
      <c r="CU52" s="538"/>
      <c r="CV52" s="540"/>
      <c r="CW52" s="541">
        <f>CW51/B52</f>
        <v>663.47826086956525</v>
      </c>
      <c r="CX52" s="536"/>
      <c r="CY52" s="536"/>
      <c r="CZ52" s="536"/>
      <c r="DA52" s="536"/>
      <c r="DB52" s="536">
        <f>DB51/B52</f>
        <v>29.565217391304348</v>
      </c>
      <c r="DC52" s="536"/>
      <c r="DD52" s="536"/>
      <c r="DE52" s="536"/>
      <c r="DF52" s="536"/>
      <c r="DG52" s="536">
        <f>DG51/B52</f>
        <v>2.6086956521739131</v>
      </c>
      <c r="DH52" s="536"/>
      <c r="DI52" s="536"/>
      <c r="DJ52" s="536"/>
      <c r="DK52" s="536"/>
      <c r="DL52" s="536">
        <f>DL51/B52</f>
        <v>1.7391304347826086</v>
      </c>
      <c r="DM52" s="536"/>
      <c r="DN52" s="536"/>
      <c r="DO52" s="538"/>
      <c r="DP52" s="540"/>
      <c r="DQ52" s="541">
        <f>DQ51/B52</f>
        <v>76.956521739130437</v>
      </c>
      <c r="DR52" s="536"/>
      <c r="DS52" s="536"/>
      <c r="DT52" s="536"/>
      <c r="DU52" s="536"/>
      <c r="DV52" s="536">
        <f>DV51/B52</f>
        <v>6.0869565217391308</v>
      </c>
      <c r="DW52" s="536"/>
      <c r="DX52" s="536"/>
      <c r="DY52" s="536"/>
      <c r="DZ52" s="536"/>
      <c r="EA52" s="536">
        <f>EA51/B52</f>
        <v>0</v>
      </c>
      <c r="EB52" s="536"/>
      <c r="EC52" s="536"/>
      <c r="ED52" s="536"/>
      <c r="EE52" s="536"/>
      <c r="EF52" s="536">
        <f>EF51/B52</f>
        <v>0</v>
      </c>
      <c r="EG52" s="536"/>
      <c r="EH52" s="536"/>
      <c r="EI52" s="538"/>
      <c r="EJ52" s="540"/>
      <c r="EK52" s="541">
        <f>EK51/B52</f>
        <v>1.7391304347826086</v>
      </c>
      <c r="EL52" s="536"/>
      <c r="EM52" s="536"/>
      <c r="EN52" s="536"/>
      <c r="EO52" s="536"/>
      <c r="EP52" s="536">
        <f>EP51/B52</f>
        <v>1.3043478260869565</v>
      </c>
      <c r="EQ52" s="542"/>
      <c r="ER52" s="542"/>
      <c r="ES52" s="542"/>
      <c r="ET52" s="542"/>
      <c r="EU52" s="542">
        <f>EU51/B52</f>
        <v>0.43478260869565216</v>
      </c>
      <c r="EV52" s="536"/>
      <c r="EW52" s="536"/>
      <c r="EX52" s="536"/>
      <c r="EY52" s="536"/>
      <c r="EZ52" s="536">
        <f>EZ51/B52</f>
        <v>0</v>
      </c>
      <c r="FA52" s="536"/>
      <c r="FB52" s="536"/>
      <c r="FC52" s="538"/>
      <c r="FD52" s="540"/>
      <c r="FE52" s="541">
        <f>FE51/B52</f>
        <v>96.956521739130437</v>
      </c>
      <c r="FF52" s="536"/>
      <c r="FG52" s="536"/>
      <c r="FH52" s="536"/>
      <c r="FI52" s="536"/>
      <c r="FJ52" s="536">
        <f>FJ51/B52</f>
        <v>29.565217391304348</v>
      </c>
      <c r="FK52" s="536"/>
      <c r="FL52" s="536"/>
      <c r="FM52" s="536"/>
      <c r="FN52" s="536"/>
      <c r="FO52" s="536">
        <f>FO51/B52</f>
        <v>3.4782608695652173</v>
      </c>
      <c r="FP52" s="536"/>
      <c r="FQ52" s="536"/>
      <c r="FR52" s="536"/>
      <c r="FS52" s="536"/>
      <c r="FT52" s="536">
        <f>FT51/B52</f>
        <v>0</v>
      </c>
      <c r="FU52" s="536"/>
      <c r="FV52" s="536"/>
      <c r="FW52" s="538"/>
      <c r="FX52" s="540"/>
      <c r="FY52" s="541">
        <f>FY51/B52</f>
        <v>15.652173913043478</v>
      </c>
      <c r="FZ52" s="536"/>
      <c r="GA52" s="536"/>
      <c r="GB52" s="536"/>
      <c r="GC52" s="536"/>
      <c r="GD52" s="536">
        <f>GD51/B52</f>
        <v>10.434782608695652</v>
      </c>
      <c r="GE52" s="542"/>
      <c r="GF52" s="542"/>
      <c r="GG52" s="542"/>
      <c r="GH52" s="542"/>
      <c r="GI52" s="536">
        <f>GI51/B52</f>
        <v>0.86956521739130432</v>
      </c>
      <c r="GJ52" s="536"/>
      <c r="GK52" s="536"/>
      <c r="GL52" s="536"/>
      <c r="GM52" s="536"/>
      <c r="GN52" s="536">
        <f>GN51/B52</f>
        <v>0</v>
      </c>
      <c r="GO52" s="536"/>
      <c r="GP52" s="536"/>
      <c r="GQ52" s="538"/>
      <c r="GR52" s="543"/>
      <c r="GS52" s="544">
        <f>GS51/B52</f>
        <v>1.3043478260869565</v>
      </c>
      <c r="GT52" s="536"/>
      <c r="GU52" s="536"/>
      <c r="GV52" s="536"/>
      <c r="GW52" s="536"/>
      <c r="GX52" s="536">
        <f>GX51/B52</f>
        <v>0</v>
      </c>
      <c r="GY52" s="536"/>
      <c r="GZ52" s="536"/>
      <c r="HA52" s="536"/>
      <c r="HB52" s="536"/>
      <c r="HC52" s="536">
        <f>HC51/B52</f>
        <v>0</v>
      </c>
      <c r="HD52" s="536"/>
      <c r="HE52" s="536"/>
      <c r="HF52" s="536"/>
      <c r="HG52" s="536"/>
      <c r="HH52" s="536">
        <f>HH51/B52</f>
        <v>0</v>
      </c>
      <c r="HI52" s="536"/>
      <c r="HJ52" s="536"/>
      <c r="HK52" s="536"/>
      <c r="HL52" s="545"/>
      <c r="HM52" s="541">
        <f>HM51/B52</f>
        <v>0.43478260869565216</v>
      </c>
      <c r="HN52" s="536"/>
      <c r="HO52" s="536"/>
      <c r="HP52" s="536"/>
      <c r="HQ52" s="536"/>
      <c r="HR52" s="536">
        <f>HR51/B52</f>
        <v>0</v>
      </c>
      <c r="HS52" s="536"/>
      <c r="HT52" s="536"/>
      <c r="HU52" s="536"/>
      <c r="HV52" s="536"/>
      <c r="HW52" s="536">
        <f>HW51/B52</f>
        <v>0</v>
      </c>
      <c r="HX52" s="542"/>
      <c r="HY52" s="542"/>
      <c r="HZ52" s="542"/>
      <c r="IA52" s="546"/>
      <c r="IB52" s="547">
        <f>IB51/B52</f>
        <v>0</v>
      </c>
      <c r="IC52" s="542"/>
      <c r="ID52" s="542"/>
      <c r="IE52" s="546"/>
      <c r="IF52" s="329"/>
      <c r="IG52" s="1332"/>
      <c r="IH52" s="1333"/>
    </row>
    <row r="53" spans="2:242" ht="33" customHeight="1" x14ac:dyDescent="0.25">
      <c r="B53" s="548"/>
      <c r="C53" s="1317" t="s">
        <v>391</v>
      </c>
      <c r="D53" s="1317"/>
      <c r="E53" s="1327"/>
      <c r="F53" s="549"/>
      <c r="G53" s="332"/>
      <c r="H53" s="333"/>
      <c r="I53" s="334"/>
      <c r="J53" s="335"/>
      <c r="K53" s="336"/>
      <c r="L53" s="337"/>
      <c r="M53" s="709"/>
      <c r="N53" s="296">
        <f>N51/K51</f>
        <v>9.6610169491525427E-2</v>
      </c>
      <c r="O53" s="296">
        <f>O51/K51</f>
        <v>0.64610169491525427</v>
      </c>
      <c r="P53" s="339"/>
      <c r="Q53" s="1335"/>
      <c r="R53" s="553"/>
      <c r="S53" s="1361">
        <f>SUM(S52:AL52)</f>
        <v>1547.826086956522</v>
      </c>
      <c r="T53" s="1362"/>
      <c r="U53" s="1362"/>
      <c r="V53" s="1362"/>
      <c r="W53" s="1362"/>
      <c r="X53" s="1363"/>
      <c r="Y53" s="1362"/>
      <c r="Z53" s="1362"/>
      <c r="AA53" s="1362"/>
      <c r="AB53" s="1362"/>
      <c r="AC53" s="1363"/>
      <c r="AD53" s="1362"/>
      <c r="AE53" s="1362"/>
      <c r="AF53" s="1362"/>
      <c r="AG53" s="1362"/>
      <c r="AH53" s="1363"/>
      <c r="AI53" s="1364"/>
      <c r="AJ53" s="1364"/>
      <c r="AK53" s="1364"/>
      <c r="AL53" s="1365"/>
      <c r="AM53" s="554"/>
      <c r="AN53" s="1371">
        <f>SUM(AN52:CA52)</f>
        <v>1547.826086956522</v>
      </c>
      <c r="AO53" s="1357"/>
      <c r="AP53" s="1357"/>
      <c r="AQ53" s="1357"/>
      <c r="AR53" s="1357"/>
      <c r="AS53" s="1357"/>
      <c r="AT53" s="1357"/>
      <c r="AU53" s="1357"/>
      <c r="AV53" s="1357"/>
      <c r="AW53" s="1357"/>
      <c r="AX53" s="1357"/>
      <c r="AY53" s="1357"/>
      <c r="AZ53" s="1357"/>
      <c r="BA53" s="1357"/>
      <c r="BB53" s="1357"/>
      <c r="BC53" s="1357"/>
      <c r="BD53" s="1357"/>
      <c r="BE53" s="1357"/>
      <c r="BF53" s="1357"/>
      <c r="BG53" s="1357"/>
      <c r="BH53" s="1357"/>
      <c r="BI53" s="1357"/>
      <c r="BJ53" s="1357"/>
      <c r="BK53" s="1357"/>
      <c r="BL53" s="1357"/>
      <c r="BM53" s="1357"/>
      <c r="BN53" s="1357"/>
      <c r="BO53" s="1357"/>
      <c r="BP53" s="1357"/>
      <c r="BQ53" s="1357"/>
      <c r="BR53" s="1357"/>
      <c r="BS53" s="1357"/>
      <c r="BT53" s="1357"/>
      <c r="BU53" s="1357"/>
      <c r="BV53" s="1357"/>
      <c r="BW53" s="1357"/>
      <c r="BX53" s="1357"/>
      <c r="BY53" s="1357"/>
      <c r="BZ53" s="1357"/>
      <c r="CA53" s="1372"/>
      <c r="CB53" s="554"/>
      <c r="CC53" s="1370">
        <f>SUM(CC52:CV52)</f>
        <v>605.21739130434787</v>
      </c>
      <c r="CD53" s="1355"/>
      <c r="CE53" s="1355"/>
      <c r="CF53" s="1355"/>
      <c r="CG53" s="1355"/>
      <c r="CH53" s="1356"/>
      <c r="CI53" s="1355"/>
      <c r="CJ53" s="1355"/>
      <c r="CK53" s="1355"/>
      <c r="CL53" s="1355"/>
      <c r="CM53" s="1356"/>
      <c r="CN53" s="1355"/>
      <c r="CO53" s="1355"/>
      <c r="CP53" s="1355"/>
      <c r="CQ53" s="1355"/>
      <c r="CR53" s="1356"/>
      <c r="CS53" s="1357"/>
      <c r="CT53" s="1357"/>
      <c r="CU53" s="1357"/>
      <c r="CV53" s="1358"/>
      <c r="CW53" s="1354">
        <f>SUM(CW52:DP52)</f>
        <v>697.39130434782612</v>
      </c>
      <c r="CX53" s="1355"/>
      <c r="CY53" s="1355"/>
      <c r="CZ53" s="1355"/>
      <c r="DA53" s="1355"/>
      <c r="DB53" s="1356"/>
      <c r="DC53" s="1355"/>
      <c r="DD53" s="1355"/>
      <c r="DE53" s="1355"/>
      <c r="DF53" s="1355"/>
      <c r="DG53" s="1356"/>
      <c r="DH53" s="1355"/>
      <c r="DI53" s="1355"/>
      <c r="DJ53" s="1355"/>
      <c r="DK53" s="1355"/>
      <c r="DL53" s="1356"/>
      <c r="DM53" s="1357"/>
      <c r="DN53" s="1357"/>
      <c r="DO53" s="1357"/>
      <c r="DP53" s="1358"/>
      <c r="DQ53" s="1354">
        <f>SUM(DQ52:EJ52)</f>
        <v>83.043478260869563</v>
      </c>
      <c r="DR53" s="1355"/>
      <c r="DS53" s="1355"/>
      <c r="DT53" s="1355"/>
      <c r="DU53" s="1355"/>
      <c r="DV53" s="1356"/>
      <c r="DW53" s="1355"/>
      <c r="DX53" s="1355"/>
      <c r="DY53" s="1355"/>
      <c r="DZ53" s="1355"/>
      <c r="EA53" s="1356"/>
      <c r="EB53" s="1355"/>
      <c r="EC53" s="1355"/>
      <c r="ED53" s="1355"/>
      <c r="EE53" s="1355"/>
      <c r="EF53" s="1356"/>
      <c r="EG53" s="1357"/>
      <c r="EH53" s="1357"/>
      <c r="EI53" s="1357"/>
      <c r="EJ53" s="1358"/>
      <c r="EK53" s="1354">
        <f>SUM(EK52:FD52)</f>
        <v>3.4782608695652177</v>
      </c>
      <c r="EL53" s="1355"/>
      <c r="EM53" s="1355"/>
      <c r="EN53" s="1355"/>
      <c r="EO53" s="1355"/>
      <c r="EP53" s="1356"/>
      <c r="EQ53" s="1355"/>
      <c r="ER53" s="1355"/>
      <c r="ES53" s="1355"/>
      <c r="ET53" s="1355"/>
      <c r="EU53" s="1356"/>
      <c r="EV53" s="1355"/>
      <c r="EW53" s="1355"/>
      <c r="EX53" s="1355"/>
      <c r="EY53" s="1355"/>
      <c r="EZ53" s="1356"/>
      <c r="FA53" s="1357"/>
      <c r="FB53" s="1357"/>
      <c r="FC53" s="1357"/>
      <c r="FD53" s="1358"/>
      <c r="FE53" s="1384">
        <f>SUM(FE52:FX52)</f>
        <v>130</v>
      </c>
      <c r="FF53" s="1362"/>
      <c r="FG53" s="1362"/>
      <c r="FH53" s="1362"/>
      <c r="FI53" s="1362"/>
      <c r="FJ53" s="1385"/>
      <c r="FK53" s="1362"/>
      <c r="FL53" s="1362"/>
      <c r="FM53" s="1362"/>
      <c r="FN53" s="1362"/>
      <c r="FO53" s="1385"/>
      <c r="FP53" s="1362"/>
      <c r="FQ53" s="1362"/>
      <c r="FR53" s="1362"/>
      <c r="FS53" s="1362"/>
      <c r="FT53" s="1385"/>
      <c r="FU53" s="1363"/>
      <c r="FV53" s="1363"/>
      <c r="FW53" s="1363"/>
      <c r="FX53" s="1358"/>
      <c r="FY53" s="1354">
        <f>SUM(FY52:GR52)</f>
        <v>26.956521739130437</v>
      </c>
      <c r="FZ53" s="1355"/>
      <c r="GA53" s="1355"/>
      <c r="GB53" s="1355"/>
      <c r="GC53" s="1355"/>
      <c r="GD53" s="1356"/>
      <c r="GE53" s="1355"/>
      <c r="GF53" s="1355"/>
      <c r="GG53" s="1355"/>
      <c r="GH53" s="1355"/>
      <c r="GI53" s="1356"/>
      <c r="GJ53" s="1355"/>
      <c r="GK53" s="1355"/>
      <c r="GL53" s="1355"/>
      <c r="GM53" s="1355"/>
      <c r="GN53" s="1356"/>
      <c r="GO53" s="1357"/>
      <c r="GP53" s="1357"/>
      <c r="GQ53" s="1357"/>
      <c r="GR53" s="1358"/>
      <c r="GS53" s="1354">
        <f>SUM(GS52:HL52)</f>
        <v>1.3043478260869565</v>
      </c>
      <c r="GT53" s="1355"/>
      <c r="GU53" s="1355"/>
      <c r="GV53" s="1355"/>
      <c r="GW53" s="1355"/>
      <c r="GX53" s="1356"/>
      <c r="GY53" s="1355"/>
      <c r="GZ53" s="1355"/>
      <c r="HA53" s="1355"/>
      <c r="HB53" s="1355"/>
      <c r="HC53" s="1356"/>
      <c r="HD53" s="1355"/>
      <c r="HE53" s="1355"/>
      <c r="HF53" s="1355"/>
      <c r="HG53" s="1355"/>
      <c r="HH53" s="1356"/>
      <c r="HI53" s="1357"/>
      <c r="HJ53" s="1357"/>
      <c r="HK53" s="1357"/>
      <c r="HL53" s="1358"/>
      <c r="HM53" s="1354">
        <f>SUM(HM52:IF52)</f>
        <v>0.43478260869565216</v>
      </c>
      <c r="HN53" s="1355"/>
      <c r="HO53" s="1355"/>
      <c r="HP53" s="1355"/>
      <c r="HQ53" s="1355"/>
      <c r="HR53" s="1356"/>
      <c r="HS53" s="1355"/>
      <c r="HT53" s="1355"/>
      <c r="HU53" s="1355"/>
      <c r="HV53" s="1355"/>
      <c r="HW53" s="1356"/>
      <c r="HX53" s="1355"/>
      <c r="HY53" s="1355"/>
      <c r="HZ53" s="1355"/>
      <c r="IA53" s="1355"/>
      <c r="IB53" s="1356"/>
      <c r="IC53" s="1357"/>
      <c r="ID53" s="1357"/>
      <c r="IE53" s="1357"/>
      <c r="IF53" s="1302"/>
      <c r="IG53" s="1332"/>
      <c r="IH53" s="1333"/>
    </row>
    <row r="54" spans="2:242" ht="33" customHeight="1" x14ac:dyDescent="0.25">
      <c r="B54" s="555"/>
      <c r="C54" s="1258" t="s">
        <v>393</v>
      </c>
      <c r="D54" s="1258"/>
      <c r="E54" s="556"/>
      <c r="F54" s="1308" t="s">
        <v>394</v>
      </c>
      <c r="G54" s="332"/>
      <c r="H54" s="347"/>
      <c r="I54" s="348"/>
      <c r="J54" s="349"/>
      <c r="K54" s="350"/>
      <c r="L54" s="351"/>
      <c r="M54" s="350"/>
      <c r="N54" s="334"/>
      <c r="O54" s="352"/>
      <c r="P54" s="353"/>
      <c r="Q54" s="1308" t="s">
        <v>394</v>
      </c>
      <c r="R54" s="710"/>
      <c r="S54" s="360">
        <f>((SUM(S5:S50)-S34-S33-S32-S19)/20)+((S32+S33+S19)/40)+(S34/80)</f>
        <v>2231</v>
      </c>
      <c r="T54" s="357"/>
      <c r="U54" s="357"/>
      <c r="V54" s="357"/>
      <c r="W54" s="357"/>
      <c r="X54" s="360">
        <f>((SUM(X5:X50)-X34-X33-X32-X19)/20)+((X32+X33+X19)/40)+(X34/80)</f>
        <v>515</v>
      </c>
      <c r="Y54" s="357"/>
      <c r="Z54" s="357"/>
      <c r="AA54" s="357"/>
      <c r="AB54" s="357"/>
      <c r="AC54" s="360">
        <f>((SUM(AC5:AC50)-AC34-AC33-AC32-AC19)/20)+((AC32+AC33+AC19)/40)+(AC34/80)</f>
        <v>168</v>
      </c>
      <c r="AD54" s="357"/>
      <c r="AE54" s="357"/>
      <c r="AF54" s="357"/>
      <c r="AG54" s="357"/>
      <c r="AH54" s="361">
        <f>((SUM(AH5:AH50)-AH34-AH33-AH32-AH19)/20)+((AH32+AH33+AH19)/40)+(AH34/80)</f>
        <v>36</v>
      </c>
      <c r="AI54" s="362"/>
      <c r="AJ54" s="362"/>
      <c r="AK54" s="362"/>
      <c r="AL54" s="363"/>
      <c r="AM54" s="711"/>
      <c r="AN54" s="361">
        <f>((SUM(AN5:AN50)-AN34-AN33-AN32-AN19)/20)+((AN32+AN33+AN19)/40)+(AN34/80)</f>
        <v>1219</v>
      </c>
      <c r="AO54" s="362"/>
      <c r="AP54" s="362"/>
      <c r="AQ54" s="362"/>
      <c r="AR54" s="365"/>
      <c r="AS54" s="361">
        <f>((SUM(AS5:AS50)-AS34-AS33-AS32-AS19)/20)+((AS32+AS33+AS19)/40)+(AS34/80)</f>
        <v>1292</v>
      </c>
      <c r="AT54" s="362"/>
      <c r="AU54" s="362"/>
      <c r="AV54" s="362"/>
      <c r="AW54" s="365"/>
      <c r="AX54" s="361">
        <f>((SUM(AX5:AX50)-AX34-AX33-AX32-AX19)/20)+((AX32+AX33+AX19)/40)+(AX34/80)</f>
        <v>175</v>
      </c>
      <c r="AY54" s="362"/>
      <c r="AZ54" s="362"/>
      <c r="BA54" s="362"/>
      <c r="BB54" s="365"/>
      <c r="BC54" s="361">
        <f>((SUM(BC5:BC50)-BC34-BC33-BC32-BC19)/20)+((BC32+BC33+BC19)/40)+(BC34/80)</f>
        <v>5</v>
      </c>
      <c r="BD54" s="362"/>
      <c r="BE54" s="362"/>
      <c r="BF54" s="362"/>
      <c r="BG54" s="365"/>
      <c r="BH54" s="361">
        <f>((SUM(BH5:BH50)-BH34-BH33-BH32-BH19)/20)+((BH32+BH33+BH19)/40)+(BH34/80)</f>
        <v>238</v>
      </c>
      <c r="BI54" s="362"/>
      <c r="BJ54" s="362"/>
      <c r="BK54" s="362"/>
      <c r="BL54" s="365"/>
      <c r="BM54" s="361">
        <f>((SUM(BM5:BM50)-BM34-BM33-BM32-BM19)/20)+((BM32+BM33+BM19)/40)+(BM34/80)</f>
        <v>17</v>
      </c>
      <c r="BN54" s="362"/>
      <c r="BO54" s="362"/>
      <c r="BP54" s="362"/>
      <c r="BQ54" s="365"/>
      <c r="BR54" s="361">
        <f>((SUM(BR5:BR50)-BR34-BR33-BR32-BR19)/20)+((BR32+BR33+BR19)/40)+(BR34/80)</f>
        <v>3</v>
      </c>
      <c r="BS54" s="362"/>
      <c r="BT54" s="362"/>
      <c r="BU54" s="362"/>
      <c r="BV54" s="365"/>
      <c r="BW54" s="361">
        <f>((SUM(BW5:BW50)-BW34-BW33-BW32-BW19)/20)+((BW32+BW33+BW19)/40)+(BW34/80)</f>
        <v>1</v>
      </c>
      <c r="BX54" s="362"/>
      <c r="BY54" s="362"/>
      <c r="BZ54" s="362"/>
      <c r="CA54" s="363"/>
      <c r="CB54" s="711"/>
      <c r="CC54" s="360">
        <f>((SUM(CC5:CC50)-CC34-CC33-CC32-CC19)/20)+((CC32+CC33+CC19)/40)+(CC34/80)</f>
        <v>626</v>
      </c>
      <c r="CD54" s="357"/>
      <c r="CE54" s="357"/>
      <c r="CF54" s="357"/>
      <c r="CG54" s="357"/>
      <c r="CH54" s="361">
        <f>((SUM(CH5:CH50)-CH34-CH33-CH32-CH19)/20)+((CH32+CH33+CH19)/40)+(CH34/80)</f>
        <v>404</v>
      </c>
      <c r="CI54" s="362"/>
      <c r="CJ54" s="362"/>
      <c r="CK54" s="362"/>
      <c r="CL54" s="365"/>
      <c r="CM54" s="361">
        <f>((SUM(CM5:CM50)-CM34-CM33-CM32-CM19)/20)+((CM32+CM33+CM19)/40)+(CM34/80)</f>
        <v>157</v>
      </c>
      <c r="CN54" s="362"/>
      <c r="CO54" s="362"/>
      <c r="CP54" s="362"/>
      <c r="CQ54" s="365"/>
      <c r="CR54" s="361">
        <f>((SUM(CR5:CR50)-CR34-CR33-CR32-CR19)/20)+((CR32+CR33+CR19)/40)+(CR34/80)</f>
        <v>32</v>
      </c>
      <c r="CS54" s="362"/>
      <c r="CT54" s="362"/>
      <c r="CU54" s="362"/>
      <c r="CV54" s="365"/>
      <c r="CW54" s="360">
        <f>((SUM(CW5:CW50)-CW34-CW33-CW32-CW19)/20)+((CW32+CW33+CW19)/40)+(CW34/80)</f>
        <v>1221</v>
      </c>
      <c r="CX54" s="357"/>
      <c r="CY54" s="357"/>
      <c r="CZ54" s="357"/>
      <c r="DA54" s="357"/>
      <c r="DB54" s="361">
        <f>((SUM(DB5:DB50)-DB34-DB33-DB32-DB19)/20)+((DB32+DB33+DB19)/40)+(DB34/80)</f>
        <v>61</v>
      </c>
      <c r="DC54" s="362"/>
      <c r="DD54" s="362"/>
      <c r="DE54" s="362"/>
      <c r="DF54" s="365"/>
      <c r="DG54" s="361">
        <f>((SUM(DG5:DG50)-DG34-DG33-DG32-DG19)/20)+((DG32+DG33+DG19)/40)+(DG34/80)</f>
        <v>6</v>
      </c>
      <c r="DH54" s="362"/>
      <c r="DI54" s="362"/>
      <c r="DJ54" s="362"/>
      <c r="DK54" s="365"/>
      <c r="DL54" s="361">
        <f>((SUM(DL5:DL50)-DL34-DL33-DL32-DL19)/20)+((DL32+DL33+DL19)/40)+(DL34/80)</f>
        <v>4</v>
      </c>
      <c r="DM54" s="362"/>
      <c r="DN54" s="362"/>
      <c r="DO54" s="362"/>
      <c r="DP54" s="690"/>
      <c r="DQ54" s="360">
        <f>((SUM(DQ5:DQ50)-DQ34-DQ33-DQ32-DQ19)/20)+((DQ32+DQ33+DQ19)/40)+(DQ34/80)</f>
        <v>161</v>
      </c>
      <c r="DR54" s="357"/>
      <c r="DS54" s="357"/>
      <c r="DT54" s="357"/>
      <c r="DU54" s="357"/>
      <c r="DV54" s="361">
        <f>((SUM(DV5:DV50)-DV34-DV33-DV32-DV19)/20)+((DV32+DV33+DV19)/40)+(DV34/80)</f>
        <v>14</v>
      </c>
      <c r="DW54" s="362"/>
      <c r="DX54" s="362"/>
      <c r="DY54" s="362"/>
      <c r="DZ54" s="365"/>
      <c r="EA54" s="361">
        <f>((SUM(EA5:EA50)-EA34-EA33-EA32-EA19)/20)+((EA32+EA33+EA19)/40)+(EA34/80)</f>
        <v>0</v>
      </c>
      <c r="EB54" s="362"/>
      <c r="EC54" s="362"/>
      <c r="ED54" s="362"/>
      <c r="EE54" s="365"/>
      <c r="EF54" s="361">
        <f>((SUM(EF5:EF50)-EF34-EF33-EF32-EF19)/20)+((EF32+EF33+EF19)/40)+(EF34/80)</f>
        <v>0</v>
      </c>
      <c r="EG54" s="362"/>
      <c r="EH54" s="362"/>
      <c r="EI54" s="362"/>
      <c r="EJ54" s="365"/>
      <c r="EK54" s="360">
        <f>((SUM(EK5:EK50)-EK34-EK33-EK32-EK19)/20)+((EK32+EK33+EK19)/40)+(EK34/80)</f>
        <v>1</v>
      </c>
      <c r="EL54" s="357"/>
      <c r="EM54" s="357"/>
      <c r="EN54" s="357"/>
      <c r="EO54" s="357"/>
      <c r="EP54" s="361">
        <f>((SUM(EP5:EP50)-EP34-EP33-EP32-EP19)/20)+((EP32+EP33+EP19)/40)+(EP34/80)</f>
        <v>3</v>
      </c>
      <c r="EQ54" s="362"/>
      <c r="ER54" s="362"/>
      <c r="ES54" s="362"/>
      <c r="ET54" s="365"/>
      <c r="EU54" s="361">
        <f>((SUM(EU5:EU50)-EU34-EU33-EU32-EU19)/20)+((EU32+EU33+EU19)/40)+(EU34/80)</f>
        <v>1</v>
      </c>
      <c r="EV54" s="362"/>
      <c r="EW54" s="362"/>
      <c r="EX54" s="362"/>
      <c r="EY54" s="365"/>
      <c r="EZ54" s="361">
        <f>((SUM(EZ5:EZ50)-EZ34-EZ33-EZ32-EZ19)/20)+((EZ32+EZ33+EZ19)/40)+(EZ34/80)</f>
        <v>0</v>
      </c>
      <c r="FA54" s="362"/>
      <c r="FB54" s="362"/>
      <c r="FC54" s="362"/>
      <c r="FD54" s="365"/>
      <c r="FE54" s="360">
        <f>((SUM(FE5:FE50)-FE34-FE33-FE32-FE19)/20)+((FE32+FE33+FE19)/40)+(FE34/80)</f>
        <v>209</v>
      </c>
      <c r="FF54" s="357"/>
      <c r="FG54" s="357"/>
      <c r="FH54" s="357"/>
      <c r="FI54" s="357"/>
      <c r="FJ54" s="361">
        <f>((SUM(FJ5:FJ50)-FJ34-FJ33-FJ32-FJ19)/20)+((FJ32+FJ33+FJ19)/40)+(FJ34/80)</f>
        <v>27</v>
      </c>
      <c r="FK54" s="362"/>
      <c r="FL54" s="362"/>
      <c r="FM54" s="362"/>
      <c r="FN54" s="365"/>
      <c r="FO54" s="361">
        <f>((SUM(FO5:FO50)-FO34-FO33-FO32-FO19)/20)+((FO32+FO33+FO19)/40)+(FO34/80)</f>
        <v>2</v>
      </c>
      <c r="FP54" s="362"/>
      <c r="FQ54" s="362"/>
      <c r="FR54" s="362"/>
      <c r="FS54" s="365"/>
      <c r="FT54" s="361">
        <f>((SUM(FT5:FT50)-FT34-FT33-FT32-FT19)/20)+((FT32+FT33+FT19)/40)+(FT34/80)</f>
        <v>0</v>
      </c>
      <c r="FU54" s="362"/>
      <c r="FV54" s="362"/>
      <c r="FW54" s="362"/>
      <c r="FX54" s="690"/>
      <c r="FY54" s="360">
        <f>((SUM(FY5:FY50)-FY34-FY33-FY32-FY19)/20)+((FY32+FY33+FY19)/40)+(FY34/80)</f>
        <v>9</v>
      </c>
      <c r="FZ54" s="357"/>
      <c r="GA54" s="357"/>
      <c r="GB54" s="357"/>
      <c r="GC54" s="357"/>
      <c r="GD54" s="361">
        <f>((SUM(GD5:GD50)-GD34-GD33-GD32-GD19)/20)+((GD32+GD33+GD19)/40)+(GD34/80)</f>
        <v>6</v>
      </c>
      <c r="GE54" s="362"/>
      <c r="GF54" s="362"/>
      <c r="GG54" s="362"/>
      <c r="GH54" s="365"/>
      <c r="GI54" s="361">
        <f>((SUM(GI5:GI50)-GI34-GI33-GI32-GI19)/20)+((GI32+GI33+GI19)/40)+(GI34/80)</f>
        <v>2</v>
      </c>
      <c r="GJ54" s="362"/>
      <c r="GK54" s="362"/>
      <c r="GL54" s="362"/>
      <c r="GM54" s="365"/>
      <c r="GN54" s="361">
        <f>((SUM(GN5:GN50)-GN34-GN33-GN32-GN19)/20)+((GN32+GN33+GN19)/40)+(GN34/80)</f>
        <v>0</v>
      </c>
      <c r="GO54" s="362"/>
      <c r="GP54" s="362"/>
      <c r="GQ54" s="362"/>
      <c r="GR54" s="365"/>
      <c r="GS54" s="360">
        <f>((SUM(GS5:GS50)-GS34-GS33-GS32-GS19)/20)+((GS32+GS33+GS19)/40)+(GS34/80)</f>
        <v>3</v>
      </c>
      <c r="GT54" s="357"/>
      <c r="GU54" s="357"/>
      <c r="GV54" s="357"/>
      <c r="GW54" s="357"/>
      <c r="GX54" s="361">
        <f>((SUM(GX5:GX50)-GX34-GX33-GX32-GX19)/20)+((GX32+GX33+GX19)/40)+(GX34/80)</f>
        <v>0</v>
      </c>
      <c r="GY54" s="362"/>
      <c r="GZ54" s="362"/>
      <c r="HA54" s="362"/>
      <c r="HB54" s="365"/>
      <c r="HC54" s="361">
        <f>((SUM(HC5:HC50)-HC34-HC33-HC32-HC19)/20)+((HC32+HC33+HC19)/40)+(HC34/80)</f>
        <v>0</v>
      </c>
      <c r="HD54" s="362"/>
      <c r="HE54" s="362"/>
      <c r="HF54" s="362"/>
      <c r="HG54" s="365"/>
      <c r="HH54" s="361">
        <f>((SUM(HH5:HH50)-HH34-HH33-HH32-HH19)/20)+((HH32+HH33+HH19)/40)+(HH34/80)</f>
        <v>0</v>
      </c>
      <c r="HI54" s="362"/>
      <c r="HJ54" s="362"/>
      <c r="HK54" s="362"/>
      <c r="HL54" s="690"/>
      <c r="HM54" s="360">
        <f>((SUM(HM5:HM50)-HM34-HM33-HM32-HM19)/20)+((HM32+HM33+HM19)/40)+(HM34/80)</f>
        <v>1</v>
      </c>
      <c r="HN54" s="357"/>
      <c r="HO54" s="357"/>
      <c r="HP54" s="357"/>
      <c r="HQ54" s="357"/>
      <c r="HR54" s="361">
        <f>((SUM(HR5:HR50)-HR34-HR33-HR32-HR19)/20)+((HR32+HR33+HR19)/40)+(HR34/80)</f>
        <v>0</v>
      </c>
      <c r="HS54" s="362"/>
      <c r="HT54" s="362"/>
      <c r="HU54" s="362"/>
      <c r="HV54" s="365"/>
      <c r="HW54" s="361">
        <f>((SUM(HW5:HW50)-HW34-HW33-HW32-HW19)/20)+((HW32+HW33+HW19)/40)+(HW34/80)</f>
        <v>0</v>
      </c>
      <c r="HX54" s="362"/>
      <c r="HY54" s="362"/>
      <c r="HZ54" s="362"/>
      <c r="IA54" s="365"/>
      <c r="IB54" s="361">
        <f>((SUM(IB5:IB50)-IB34-IB33-IB32-IB19)/20)+((IB32+IB33+IB19)/40)+(IB34/80)</f>
        <v>0</v>
      </c>
      <c r="IC54" s="362"/>
      <c r="ID54" s="362"/>
      <c r="IE54" s="362"/>
      <c r="IF54" s="370"/>
      <c r="IG54" s="1338"/>
      <c r="IH54" s="1339"/>
    </row>
    <row r="55" spans="2:242" ht="33" customHeight="1" x14ac:dyDescent="0.25">
      <c r="B55" s="561"/>
      <c r="C55" s="1258" t="s">
        <v>395</v>
      </c>
      <c r="D55" s="1258"/>
      <c r="E55" s="1259"/>
      <c r="F55" s="1309"/>
      <c r="G55" s="332"/>
      <c r="H55" s="347"/>
      <c r="I55" s="348"/>
      <c r="J55" s="349"/>
      <c r="K55" s="350"/>
      <c r="L55" s="351"/>
      <c r="M55" s="350"/>
      <c r="N55" s="374"/>
      <c r="O55" s="374"/>
      <c r="P55" s="353"/>
      <c r="Q55" s="1314"/>
      <c r="R55" s="562"/>
      <c r="S55" s="1369">
        <f>SUM(S54:AL54)</f>
        <v>2950</v>
      </c>
      <c r="T55" s="1266"/>
      <c r="U55" s="1266"/>
      <c r="V55" s="1266"/>
      <c r="W55" s="1266"/>
      <c r="X55" s="1268"/>
      <c r="Y55" s="1266"/>
      <c r="Z55" s="1266"/>
      <c r="AA55" s="1266"/>
      <c r="AB55" s="1266"/>
      <c r="AC55" s="1268"/>
      <c r="AD55" s="1266"/>
      <c r="AE55" s="1266"/>
      <c r="AF55" s="1266"/>
      <c r="AG55" s="1266"/>
      <c r="AH55" s="1268"/>
      <c r="AI55" s="1269"/>
      <c r="AJ55" s="1269"/>
      <c r="AK55" s="1269"/>
      <c r="AL55" s="1270"/>
      <c r="AM55" s="554"/>
      <c r="AN55" s="1303">
        <f>SUM(AN54:CA54)</f>
        <v>2950</v>
      </c>
      <c r="AO55" s="1268"/>
      <c r="AP55" s="1268"/>
      <c r="AQ55" s="1268"/>
      <c r="AR55" s="1268"/>
      <c r="AS55" s="1268"/>
      <c r="AT55" s="1268"/>
      <c r="AU55" s="1268"/>
      <c r="AV55" s="1268"/>
      <c r="AW55" s="1268"/>
      <c r="AX55" s="1268"/>
      <c r="AY55" s="1268"/>
      <c r="AZ55" s="1268"/>
      <c r="BA55" s="1268"/>
      <c r="BB55" s="1268"/>
      <c r="BC55" s="1268"/>
      <c r="BD55" s="1268"/>
      <c r="BE55" s="1268"/>
      <c r="BF55" s="1268"/>
      <c r="BG55" s="1268"/>
      <c r="BH55" s="1268"/>
      <c r="BI55" s="1268"/>
      <c r="BJ55" s="1268"/>
      <c r="BK55" s="1268"/>
      <c r="BL55" s="1268"/>
      <c r="BM55" s="1268"/>
      <c r="BN55" s="1268"/>
      <c r="BO55" s="1268"/>
      <c r="BP55" s="1268"/>
      <c r="BQ55" s="1268"/>
      <c r="BR55" s="1268"/>
      <c r="BS55" s="1268"/>
      <c r="BT55" s="1268"/>
      <c r="BU55" s="1268"/>
      <c r="BV55" s="1268"/>
      <c r="BW55" s="1268"/>
      <c r="BX55" s="1268"/>
      <c r="BY55" s="1268"/>
      <c r="BZ55" s="1268"/>
      <c r="CA55" s="1270"/>
      <c r="CB55" s="554"/>
      <c r="CC55" s="1289">
        <f>SUM(CC54:CV54)</f>
        <v>1219</v>
      </c>
      <c r="CD55" s="1290"/>
      <c r="CE55" s="1290"/>
      <c r="CF55" s="1290"/>
      <c r="CG55" s="1290"/>
      <c r="CH55" s="1291"/>
      <c r="CI55" s="1290"/>
      <c r="CJ55" s="1290"/>
      <c r="CK55" s="1290"/>
      <c r="CL55" s="1290"/>
      <c r="CM55" s="1291"/>
      <c r="CN55" s="1290"/>
      <c r="CO55" s="1290"/>
      <c r="CP55" s="1290"/>
      <c r="CQ55" s="1290"/>
      <c r="CR55" s="1291"/>
      <c r="CS55" s="1291"/>
      <c r="CT55" s="1291"/>
      <c r="CU55" s="1291"/>
      <c r="CV55" s="1295"/>
      <c r="CW55" s="1289">
        <f>SUM(CV54:DL54)</f>
        <v>1292</v>
      </c>
      <c r="CX55" s="1290"/>
      <c r="CY55" s="1290"/>
      <c r="CZ55" s="1290"/>
      <c r="DA55" s="1290"/>
      <c r="DB55" s="1291"/>
      <c r="DC55" s="1290"/>
      <c r="DD55" s="1290"/>
      <c r="DE55" s="1290"/>
      <c r="DF55" s="1290"/>
      <c r="DG55" s="1291"/>
      <c r="DH55" s="1290"/>
      <c r="DI55" s="1290"/>
      <c r="DJ55" s="1290"/>
      <c r="DK55" s="1290"/>
      <c r="DL55" s="1291"/>
      <c r="DM55" s="1291"/>
      <c r="DN55" s="1291"/>
      <c r="DO55" s="1291"/>
      <c r="DP55" s="1295"/>
      <c r="DQ55" s="1293">
        <f>SUM(DQ54:EJ54)</f>
        <v>175</v>
      </c>
      <c r="DR55" s="1290"/>
      <c r="DS55" s="1290"/>
      <c r="DT55" s="1290"/>
      <c r="DU55" s="1290"/>
      <c r="DV55" s="1291"/>
      <c r="DW55" s="1290"/>
      <c r="DX55" s="1290"/>
      <c r="DY55" s="1290"/>
      <c r="DZ55" s="1290"/>
      <c r="EA55" s="1291"/>
      <c r="EB55" s="1290"/>
      <c r="EC55" s="1290"/>
      <c r="ED55" s="1290"/>
      <c r="EE55" s="1290"/>
      <c r="EF55" s="1291"/>
      <c r="EG55" s="1294"/>
      <c r="EH55" s="1294"/>
      <c r="EI55" s="1294"/>
      <c r="EJ55" s="1295"/>
      <c r="EK55" s="1289">
        <f>SUM(EK54:FD54)</f>
        <v>5</v>
      </c>
      <c r="EL55" s="1290"/>
      <c r="EM55" s="1290"/>
      <c r="EN55" s="1290"/>
      <c r="EO55" s="1290"/>
      <c r="EP55" s="1291"/>
      <c r="EQ55" s="1290"/>
      <c r="ER55" s="1290"/>
      <c r="ES55" s="1290"/>
      <c r="ET55" s="1290"/>
      <c r="EU55" s="1291"/>
      <c r="EV55" s="1290"/>
      <c r="EW55" s="1290"/>
      <c r="EX55" s="1290"/>
      <c r="EY55" s="1290"/>
      <c r="EZ55" s="1291"/>
      <c r="FA55" s="1291"/>
      <c r="FB55" s="1291"/>
      <c r="FC55" s="1291"/>
      <c r="FD55" s="1295"/>
      <c r="FE55" s="1289">
        <f>SUM(FE54:FX54)</f>
        <v>238</v>
      </c>
      <c r="FF55" s="1290"/>
      <c r="FG55" s="1290"/>
      <c r="FH55" s="1290"/>
      <c r="FI55" s="1290"/>
      <c r="FJ55" s="1291"/>
      <c r="FK55" s="1290"/>
      <c r="FL55" s="1290"/>
      <c r="FM55" s="1290"/>
      <c r="FN55" s="1290"/>
      <c r="FO55" s="1291"/>
      <c r="FP55" s="1290"/>
      <c r="FQ55" s="1290"/>
      <c r="FR55" s="1290"/>
      <c r="FS55" s="1290"/>
      <c r="FT55" s="1291"/>
      <c r="FU55" s="1291"/>
      <c r="FV55" s="1291"/>
      <c r="FW55" s="1291"/>
      <c r="FX55" s="1292"/>
      <c r="FY55" s="1293">
        <f>SUM(FY54:GR54)</f>
        <v>17</v>
      </c>
      <c r="FZ55" s="1290"/>
      <c r="GA55" s="1290"/>
      <c r="GB55" s="1290"/>
      <c r="GC55" s="1290"/>
      <c r="GD55" s="1291"/>
      <c r="GE55" s="1290"/>
      <c r="GF55" s="1290"/>
      <c r="GG55" s="1290"/>
      <c r="GH55" s="1290"/>
      <c r="GI55" s="1291"/>
      <c r="GJ55" s="1290"/>
      <c r="GK55" s="1290"/>
      <c r="GL55" s="1290"/>
      <c r="GM55" s="1290"/>
      <c r="GN55" s="1291"/>
      <c r="GO55" s="1294"/>
      <c r="GP55" s="1294"/>
      <c r="GQ55" s="1294"/>
      <c r="GR55" s="1295"/>
      <c r="GS55" s="1293">
        <f>SUM(GS54:HL54)</f>
        <v>3</v>
      </c>
      <c r="GT55" s="1290"/>
      <c r="GU55" s="1290"/>
      <c r="GV55" s="1290"/>
      <c r="GW55" s="1290"/>
      <c r="GX55" s="1291"/>
      <c r="GY55" s="1290"/>
      <c r="GZ55" s="1290"/>
      <c r="HA55" s="1290"/>
      <c r="HB55" s="1290"/>
      <c r="HC55" s="1291"/>
      <c r="HD55" s="1290"/>
      <c r="HE55" s="1290"/>
      <c r="HF55" s="1290"/>
      <c r="HG55" s="1290"/>
      <c r="HH55" s="1291"/>
      <c r="HI55" s="1291"/>
      <c r="HJ55" s="1291"/>
      <c r="HK55" s="1291"/>
      <c r="HL55" s="1292"/>
      <c r="HM55" s="1293">
        <f>SUM(HM54:IF54)</f>
        <v>1</v>
      </c>
      <c r="HN55" s="1290"/>
      <c r="HO55" s="1290"/>
      <c r="HP55" s="1290"/>
      <c r="HQ55" s="1290"/>
      <c r="HR55" s="1291"/>
      <c r="HS55" s="1290"/>
      <c r="HT55" s="1290"/>
      <c r="HU55" s="1290"/>
      <c r="HV55" s="1290"/>
      <c r="HW55" s="1291"/>
      <c r="HX55" s="1290"/>
      <c r="HY55" s="1290"/>
      <c r="HZ55" s="1290"/>
      <c r="IA55" s="1290"/>
      <c r="IB55" s="1291"/>
      <c r="IC55" s="1294"/>
      <c r="ID55" s="1294"/>
      <c r="IE55" s="1294"/>
      <c r="IF55" s="1298"/>
      <c r="IG55" s="1332"/>
      <c r="IH55" s="1333"/>
    </row>
    <row r="56" spans="2:242" ht="33" customHeight="1" x14ac:dyDescent="0.25">
      <c r="B56" s="377"/>
      <c r="C56" s="563"/>
      <c r="D56" s="563"/>
      <c r="E56" s="556"/>
      <c r="F56" s="1310"/>
      <c r="G56" s="332"/>
      <c r="H56" s="347"/>
      <c r="I56" s="348"/>
      <c r="J56" s="349"/>
      <c r="K56" s="350"/>
      <c r="L56" s="351"/>
      <c r="M56" s="350"/>
      <c r="N56" s="374"/>
      <c r="O56" s="374"/>
      <c r="P56" s="353"/>
      <c r="Q56" s="1315"/>
      <c r="R56" s="564"/>
      <c r="S56" s="1271"/>
      <c r="T56" s="1272"/>
      <c r="U56" s="1272"/>
      <c r="V56" s="1272"/>
      <c r="W56" s="1272"/>
      <c r="X56" s="1274"/>
      <c r="Y56" s="1272"/>
      <c r="Z56" s="1272"/>
      <c r="AA56" s="1272"/>
      <c r="AB56" s="1272"/>
      <c r="AC56" s="1274"/>
      <c r="AD56" s="1272"/>
      <c r="AE56" s="1272"/>
      <c r="AF56" s="1272"/>
      <c r="AG56" s="1272"/>
      <c r="AH56" s="1274"/>
      <c r="AI56" s="1275"/>
      <c r="AJ56" s="1275"/>
      <c r="AK56" s="1275"/>
      <c r="AL56" s="1276"/>
      <c r="AM56" s="565"/>
      <c r="AN56" s="1304"/>
      <c r="AO56" s="1305"/>
      <c r="AP56" s="1305"/>
      <c r="AQ56" s="1305"/>
      <c r="AR56" s="1305"/>
      <c r="AS56" s="1305"/>
      <c r="AT56" s="1305"/>
      <c r="AU56" s="1305"/>
      <c r="AV56" s="1305"/>
      <c r="AW56" s="1305"/>
      <c r="AX56" s="1305"/>
      <c r="AY56" s="1305"/>
      <c r="AZ56" s="1305"/>
      <c r="BA56" s="1305"/>
      <c r="BB56" s="1305"/>
      <c r="BC56" s="1305"/>
      <c r="BD56" s="1305"/>
      <c r="BE56" s="1305"/>
      <c r="BF56" s="1305"/>
      <c r="BG56" s="1305"/>
      <c r="BH56" s="1305"/>
      <c r="BI56" s="1305"/>
      <c r="BJ56" s="1305"/>
      <c r="BK56" s="1305"/>
      <c r="BL56" s="1305"/>
      <c r="BM56" s="1305"/>
      <c r="BN56" s="1305"/>
      <c r="BO56" s="1305"/>
      <c r="BP56" s="1305"/>
      <c r="BQ56" s="1305"/>
      <c r="BR56" s="1305"/>
      <c r="BS56" s="1305"/>
      <c r="BT56" s="1305"/>
      <c r="BU56" s="1305"/>
      <c r="BV56" s="1305"/>
      <c r="BW56" s="1305"/>
      <c r="BX56" s="1305"/>
      <c r="BY56" s="1305"/>
      <c r="BZ56" s="1305"/>
      <c r="CA56" s="1276"/>
      <c r="CB56" s="565"/>
      <c r="CC56" s="1344">
        <f>SUM(CC55:IF55)</f>
        <v>2950</v>
      </c>
      <c r="CD56" s="1290"/>
      <c r="CE56" s="1290"/>
      <c r="CF56" s="1290"/>
      <c r="CG56" s="1290"/>
      <c r="CH56" s="1291"/>
      <c r="CI56" s="1290"/>
      <c r="CJ56" s="1290"/>
      <c r="CK56" s="1290"/>
      <c r="CL56" s="1290"/>
      <c r="CM56" s="1291"/>
      <c r="CN56" s="1290"/>
      <c r="CO56" s="1290"/>
      <c r="CP56" s="1290"/>
      <c r="CQ56" s="1290"/>
      <c r="CR56" s="1291"/>
      <c r="CS56" s="1290"/>
      <c r="CT56" s="1290"/>
      <c r="CU56" s="1290"/>
      <c r="CV56" s="1290"/>
      <c r="CW56" s="1291"/>
      <c r="CX56" s="1290"/>
      <c r="CY56" s="1290"/>
      <c r="CZ56" s="1290"/>
      <c r="DA56" s="1290"/>
      <c r="DB56" s="1291"/>
      <c r="DC56" s="1290"/>
      <c r="DD56" s="1290"/>
      <c r="DE56" s="1290"/>
      <c r="DF56" s="1290"/>
      <c r="DG56" s="1291"/>
      <c r="DH56" s="1290"/>
      <c r="DI56" s="1290"/>
      <c r="DJ56" s="1290"/>
      <c r="DK56" s="1290"/>
      <c r="DL56" s="1291"/>
      <c r="DM56" s="1290"/>
      <c r="DN56" s="1290"/>
      <c r="DO56" s="1290"/>
      <c r="DP56" s="1290"/>
      <c r="DQ56" s="1291"/>
      <c r="DR56" s="1290"/>
      <c r="DS56" s="1290"/>
      <c r="DT56" s="1290"/>
      <c r="DU56" s="1290"/>
      <c r="DV56" s="1291"/>
      <c r="DW56" s="1290"/>
      <c r="DX56" s="1290"/>
      <c r="DY56" s="1290"/>
      <c r="DZ56" s="1290"/>
      <c r="EA56" s="1291"/>
      <c r="EB56" s="1290"/>
      <c r="EC56" s="1290"/>
      <c r="ED56" s="1290"/>
      <c r="EE56" s="1290"/>
      <c r="EF56" s="1291"/>
      <c r="EG56" s="1290"/>
      <c r="EH56" s="1290"/>
      <c r="EI56" s="1290"/>
      <c r="EJ56" s="1290"/>
      <c r="EK56" s="1291"/>
      <c r="EL56" s="1290"/>
      <c r="EM56" s="1290"/>
      <c r="EN56" s="1290"/>
      <c r="EO56" s="1290"/>
      <c r="EP56" s="1291"/>
      <c r="EQ56" s="1290"/>
      <c r="ER56" s="1290"/>
      <c r="ES56" s="1290"/>
      <c r="ET56" s="1290"/>
      <c r="EU56" s="1291"/>
      <c r="EV56" s="1290"/>
      <c r="EW56" s="1290"/>
      <c r="EX56" s="1290"/>
      <c r="EY56" s="1290"/>
      <c r="EZ56" s="1291"/>
      <c r="FA56" s="1290"/>
      <c r="FB56" s="1290"/>
      <c r="FC56" s="1290"/>
      <c r="FD56" s="1290"/>
      <c r="FE56" s="1291"/>
      <c r="FF56" s="1290"/>
      <c r="FG56" s="1290"/>
      <c r="FH56" s="1290"/>
      <c r="FI56" s="1290"/>
      <c r="FJ56" s="1291"/>
      <c r="FK56" s="1290"/>
      <c r="FL56" s="1290"/>
      <c r="FM56" s="1290"/>
      <c r="FN56" s="1290"/>
      <c r="FO56" s="1291"/>
      <c r="FP56" s="1290"/>
      <c r="FQ56" s="1290"/>
      <c r="FR56" s="1290"/>
      <c r="FS56" s="1290"/>
      <c r="FT56" s="1291"/>
      <c r="FU56" s="1290"/>
      <c r="FV56" s="1290"/>
      <c r="FW56" s="1290"/>
      <c r="FX56" s="1290"/>
      <c r="FY56" s="1291"/>
      <c r="FZ56" s="1290"/>
      <c r="GA56" s="1290"/>
      <c r="GB56" s="1290"/>
      <c r="GC56" s="1290"/>
      <c r="GD56" s="1291"/>
      <c r="GE56" s="1290"/>
      <c r="GF56" s="1290"/>
      <c r="GG56" s="1290"/>
      <c r="GH56" s="1290"/>
      <c r="GI56" s="1291"/>
      <c r="GJ56" s="1290"/>
      <c r="GK56" s="1290"/>
      <c r="GL56" s="1290"/>
      <c r="GM56" s="1290"/>
      <c r="GN56" s="1291"/>
      <c r="GO56" s="1290"/>
      <c r="GP56" s="1290"/>
      <c r="GQ56" s="1290"/>
      <c r="GR56" s="1290"/>
      <c r="GS56" s="1291"/>
      <c r="GT56" s="1290"/>
      <c r="GU56" s="1290"/>
      <c r="GV56" s="1290"/>
      <c r="GW56" s="1290"/>
      <c r="GX56" s="1291"/>
      <c r="GY56" s="1290"/>
      <c r="GZ56" s="1290"/>
      <c r="HA56" s="1290"/>
      <c r="HB56" s="1290"/>
      <c r="HC56" s="1291"/>
      <c r="HD56" s="1290"/>
      <c r="HE56" s="1290"/>
      <c r="HF56" s="1290"/>
      <c r="HG56" s="1290"/>
      <c r="HH56" s="1291"/>
      <c r="HI56" s="1290"/>
      <c r="HJ56" s="1290"/>
      <c r="HK56" s="1290"/>
      <c r="HL56" s="1290"/>
      <c r="HM56" s="1291"/>
      <c r="HN56" s="1290"/>
      <c r="HO56" s="1290"/>
      <c r="HP56" s="1290"/>
      <c r="HQ56" s="1290"/>
      <c r="HR56" s="1291"/>
      <c r="HS56" s="1290"/>
      <c r="HT56" s="1290"/>
      <c r="HU56" s="1290"/>
      <c r="HV56" s="1290"/>
      <c r="HW56" s="1291"/>
      <c r="HX56" s="1290"/>
      <c r="HY56" s="1290"/>
      <c r="HZ56" s="1290"/>
      <c r="IA56" s="1290"/>
      <c r="IB56" s="1291"/>
      <c r="IC56" s="1288"/>
      <c r="ID56" s="1288"/>
      <c r="IE56" s="1288"/>
      <c r="IF56" s="1298"/>
      <c r="IG56" s="1332"/>
      <c r="IH56" s="1333"/>
    </row>
  </sheetData>
  <mergeCells count="105">
    <mergeCell ref="IG53:IH53"/>
    <mergeCell ref="IG54:IH54"/>
    <mergeCell ref="IG51:IH51"/>
    <mergeCell ref="IG52:IH52"/>
    <mergeCell ref="C51:E52"/>
    <mergeCell ref="CC53:CV53"/>
    <mergeCell ref="FE53:FX53"/>
    <mergeCell ref="CW53:DP53"/>
    <mergeCell ref="S53:AL53"/>
    <mergeCell ref="F54:F56"/>
    <mergeCell ref="CC55:CV55"/>
    <mergeCell ref="AN55:CA56"/>
    <mergeCell ref="IG56:IH56"/>
    <mergeCell ref="FY55:GR55"/>
    <mergeCell ref="CC56:IF56"/>
    <mergeCell ref="HM53:IF53"/>
    <mergeCell ref="AH3:AL3"/>
    <mergeCell ref="C54:D54"/>
    <mergeCell ref="DQ53:EJ53"/>
    <mergeCell ref="L3:L4"/>
    <mergeCell ref="O3:O4"/>
    <mergeCell ref="F3:F4"/>
    <mergeCell ref="G3:G4"/>
    <mergeCell ref="C55:E55"/>
    <mergeCell ref="GI3:GM3"/>
    <mergeCell ref="AM3:AM4"/>
    <mergeCell ref="EZ3:FD3"/>
    <mergeCell ref="EU3:EY3"/>
    <mergeCell ref="EK3:EO3"/>
    <mergeCell ref="FT3:FX3"/>
    <mergeCell ref="FO3:FS3"/>
    <mergeCell ref="FJ3:FN3"/>
    <mergeCell ref="DV3:DZ3"/>
    <mergeCell ref="HM3:HQ3"/>
    <mergeCell ref="H3:H4"/>
    <mergeCell ref="GS3:GW3"/>
    <mergeCell ref="FY3:GC3"/>
    <mergeCell ref="FE3:FI3"/>
    <mergeCell ref="M3:M4"/>
    <mergeCell ref="GS55:HL55"/>
    <mergeCell ref="C3:C4"/>
    <mergeCell ref="CW55:DP55"/>
    <mergeCell ref="CR3:CV3"/>
    <mergeCell ref="CW3:DA3"/>
    <mergeCell ref="GD3:GH3"/>
    <mergeCell ref="HM55:IF55"/>
    <mergeCell ref="HH3:HL3"/>
    <mergeCell ref="HR3:HV3"/>
    <mergeCell ref="DB3:DF3"/>
    <mergeCell ref="DG3:DK3"/>
    <mergeCell ref="DQ55:EJ55"/>
    <mergeCell ref="DL3:DP3"/>
    <mergeCell ref="DQ3:DU3"/>
    <mergeCell ref="EA3:EE3"/>
    <mergeCell ref="EK55:FD55"/>
    <mergeCell ref="EF3:EJ3"/>
    <mergeCell ref="FE55:FX55"/>
    <mergeCell ref="B3:B4"/>
    <mergeCell ref="AN53:CA53"/>
    <mergeCell ref="EK53:FD53"/>
    <mergeCell ref="J3:J4"/>
    <mergeCell ref="Q54:Q56"/>
    <mergeCell ref="IG55:IH55"/>
    <mergeCell ref="IB3:IF3"/>
    <mergeCell ref="I3:I4"/>
    <mergeCell ref="N3:N4"/>
    <mergeCell ref="S55:AL56"/>
    <mergeCell ref="P3:Q3"/>
    <mergeCell ref="Q52:Q53"/>
    <mergeCell ref="K3:K4"/>
    <mergeCell ref="GS53:HL53"/>
    <mergeCell ref="BR3:BV3"/>
    <mergeCell ref="C53:E53"/>
    <mergeCell ref="BM3:BQ3"/>
    <mergeCell ref="BC3:BG3"/>
    <mergeCell ref="FY53:GR53"/>
    <mergeCell ref="AX3:BB3"/>
    <mergeCell ref="AS3:AW3"/>
    <mergeCell ref="AC3:AG3"/>
    <mergeCell ref="X3:AB3"/>
    <mergeCell ref="S3:W3"/>
    <mergeCell ref="DQ2:EJ2"/>
    <mergeCell ref="R3:R4"/>
    <mergeCell ref="CC2:CV2"/>
    <mergeCell ref="HC3:HG3"/>
    <mergeCell ref="FY2:GR2"/>
    <mergeCell ref="IG2:IG4"/>
    <mergeCell ref="IH2:IH4"/>
    <mergeCell ref="HM2:IF2"/>
    <mergeCell ref="GS2:HL2"/>
    <mergeCell ref="FE2:FX2"/>
    <mergeCell ref="BH3:BL3"/>
    <mergeCell ref="AN3:AR3"/>
    <mergeCell ref="AN2:CA2"/>
    <mergeCell ref="CW2:DP2"/>
    <mergeCell ref="HW3:IA3"/>
    <mergeCell ref="S2:AL2"/>
    <mergeCell ref="EK2:FD2"/>
    <mergeCell ref="BW3:CA3"/>
    <mergeCell ref="EP3:ET3"/>
    <mergeCell ref="GX3:HB3"/>
    <mergeCell ref="GN3:GR3"/>
    <mergeCell ref="CH3:CL3"/>
    <mergeCell ref="CM3:CQ3"/>
    <mergeCell ref="CC3:CG3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31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defaultColWidth="12.19921875" defaultRowHeight="18" customHeight="1" x14ac:dyDescent="0.2"/>
  <cols>
    <col min="1" max="1" width="0.19921875" style="712" customWidth="1"/>
    <col min="2" max="2" width="8.8984375" style="712" customWidth="1"/>
    <col min="3" max="3" width="7.3984375" style="712" customWidth="1"/>
    <col min="4" max="4" width="9.3984375" style="712" customWidth="1"/>
    <col min="5" max="5" width="9" style="712" customWidth="1"/>
    <col min="6" max="6" width="8.69921875" style="712" customWidth="1"/>
    <col min="7" max="7" width="10.59765625" style="712" customWidth="1"/>
    <col min="8" max="8" width="9.09765625" style="712" customWidth="1"/>
    <col min="9" max="17" width="12.19921875" style="712" customWidth="1"/>
    <col min="18" max="18" width="1.19921875" style="712" customWidth="1"/>
    <col min="19" max="38" width="12.19921875" style="712" customWidth="1"/>
    <col min="39" max="39" width="1.19921875" style="712" customWidth="1"/>
    <col min="40" max="79" width="12.19921875" style="712" customWidth="1"/>
    <col min="80" max="80" width="1.8984375" style="712" customWidth="1"/>
    <col min="81" max="240" width="12.19921875" style="712" customWidth="1"/>
    <col min="241" max="241" width="33.5" style="712" customWidth="1"/>
    <col min="242" max="242" width="19.59765625" style="712" customWidth="1"/>
    <col min="243" max="256" width="12.19921875" style="712" customWidth="1"/>
  </cols>
  <sheetData>
    <row r="1" spans="2:242" ht="2.1" customHeight="1" x14ac:dyDescent="0.2"/>
    <row r="2" spans="2:242" ht="33" customHeight="1" x14ac:dyDescent="0.25">
      <c r="B2" s="394"/>
      <c r="C2" s="395"/>
      <c r="D2" s="5"/>
      <c r="E2" s="5"/>
      <c r="F2" s="5"/>
      <c r="G2" s="5"/>
      <c r="H2" s="5"/>
      <c r="I2" s="5"/>
      <c r="J2" s="5"/>
      <c r="K2" s="5"/>
      <c r="L2" s="6"/>
      <c r="M2" s="5"/>
      <c r="N2" s="7"/>
      <c r="O2" s="7"/>
      <c r="P2" s="7"/>
      <c r="Q2" s="8"/>
      <c r="R2" s="9"/>
      <c r="S2" s="1391" t="s">
        <v>409</v>
      </c>
      <c r="T2" s="1284"/>
      <c r="U2" s="1284"/>
      <c r="V2" s="1284"/>
      <c r="W2" s="1284"/>
      <c r="X2" s="1249"/>
      <c r="Y2" s="1284"/>
      <c r="Z2" s="1284"/>
      <c r="AA2" s="1284"/>
      <c r="AB2" s="1284"/>
      <c r="AC2" s="1249"/>
      <c r="AD2" s="1284"/>
      <c r="AE2" s="1284"/>
      <c r="AF2" s="1284"/>
      <c r="AG2" s="1284"/>
      <c r="AH2" s="1249"/>
      <c r="AI2" s="1249"/>
      <c r="AJ2" s="1284"/>
      <c r="AK2" s="1249"/>
      <c r="AL2" s="1262"/>
      <c r="AM2" s="11"/>
      <c r="AN2" s="1391" t="s">
        <v>405</v>
      </c>
      <c r="AO2" s="1284"/>
      <c r="AP2" s="1284"/>
      <c r="AQ2" s="1284"/>
      <c r="AR2" s="1284"/>
      <c r="AS2" s="1249"/>
      <c r="AT2" s="1284"/>
      <c r="AU2" s="1284"/>
      <c r="AV2" s="1284"/>
      <c r="AW2" s="1284"/>
      <c r="AX2" s="1249"/>
      <c r="AY2" s="1284"/>
      <c r="AZ2" s="1284"/>
      <c r="BA2" s="1284"/>
      <c r="BB2" s="1284"/>
      <c r="BC2" s="1249"/>
      <c r="BD2" s="1249"/>
      <c r="BE2" s="1284"/>
      <c r="BF2" s="1249"/>
      <c r="BG2" s="1249"/>
      <c r="BH2" s="1249"/>
      <c r="BI2" s="1284"/>
      <c r="BJ2" s="1284"/>
      <c r="BK2" s="1284"/>
      <c r="BL2" s="1284"/>
      <c r="BM2" s="1249"/>
      <c r="BN2" s="1284"/>
      <c r="BO2" s="1284"/>
      <c r="BP2" s="1284"/>
      <c r="BQ2" s="1284"/>
      <c r="BR2" s="1249"/>
      <c r="BS2" s="1284"/>
      <c r="BT2" s="1284"/>
      <c r="BU2" s="1284"/>
      <c r="BV2" s="1284"/>
      <c r="BW2" s="1249"/>
      <c r="BX2" s="1249"/>
      <c r="BY2" s="1284"/>
      <c r="BZ2" s="1249"/>
      <c r="CA2" s="1262"/>
      <c r="CB2" s="12"/>
      <c r="CC2" s="1283" t="s">
        <v>3</v>
      </c>
      <c r="CD2" s="1284"/>
      <c r="CE2" s="1284"/>
      <c r="CF2" s="1284"/>
      <c r="CG2" s="1284"/>
      <c r="CH2" s="1249"/>
      <c r="CI2" s="1284"/>
      <c r="CJ2" s="1284"/>
      <c r="CK2" s="1284"/>
      <c r="CL2" s="1284"/>
      <c r="CM2" s="1249"/>
      <c r="CN2" s="1284"/>
      <c r="CO2" s="1284"/>
      <c r="CP2" s="1284"/>
      <c r="CQ2" s="1284"/>
      <c r="CR2" s="1249"/>
      <c r="CS2" s="1249"/>
      <c r="CT2" s="1284"/>
      <c r="CU2" s="1249"/>
      <c r="CV2" s="1262"/>
      <c r="CW2" s="1283" t="s">
        <v>4</v>
      </c>
      <c r="CX2" s="1284"/>
      <c r="CY2" s="1284"/>
      <c r="CZ2" s="1284"/>
      <c r="DA2" s="1284"/>
      <c r="DB2" s="1249"/>
      <c r="DC2" s="1284"/>
      <c r="DD2" s="1284"/>
      <c r="DE2" s="1284"/>
      <c r="DF2" s="1284"/>
      <c r="DG2" s="1249"/>
      <c r="DH2" s="1284"/>
      <c r="DI2" s="1284"/>
      <c r="DJ2" s="1284"/>
      <c r="DK2" s="1284"/>
      <c r="DL2" s="1249"/>
      <c r="DM2" s="1249"/>
      <c r="DN2" s="1284"/>
      <c r="DO2" s="1249"/>
      <c r="DP2" s="1262"/>
      <c r="DQ2" s="1283" t="s">
        <v>5</v>
      </c>
      <c r="DR2" s="1284"/>
      <c r="DS2" s="1284"/>
      <c r="DT2" s="1284"/>
      <c r="DU2" s="1284"/>
      <c r="DV2" s="1249"/>
      <c r="DW2" s="1284"/>
      <c r="DX2" s="1284"/>
      <c r="DY2" s="1284"/>
      <c r="DZ2" s="1284"/>
      <c r="EA2" s="1249"/>
      <c r="EB2" s="1284"/>
      <c r="EC2" s="1284"/>
      <c r="ED2" s="1284"/>
      <c r="EE2" s="1284"/>
      <c r="EF2" s="1249"/>
      <c r="EG2" s="1249"/>
      <c r="EH2" s="1284"/>
      <c r="EI2" s="1249"/>
      <c r="EJ2" s="1262"/>
      <c r="EK2" s="1283" t="s">
        <v>6</v>
      </c>
      <c r="EL2" s="1284"/>
      <c r="EM2" s="1284"/>
      <c r="EN2" s="1284"/>
      <c r="EO2" s="1284"/>
      <c r="EP2" s="1249"/>
      <c r="EQ2" s="1284"/>
      <c r="ER2" s="1284"/>
      <c r="ES2" s="1284"/>
      <c r="ET2" s="1284"/>
      <c r="EU2" s="1249"/>
      <c r="EV2" s="1284"/>
      <c r="EW2" s="1284"/>
      <c r="EX2" s="1284"/>
      <c r="EY2" s="1284"/>
      <c r="EZ2" s="1249"/>
      <c r="FA2" s="1249"/>
      <c r="FB2" s="1284"/>
      <c r="FC2" s="1249"/>
      <c r="FD2" s="1262"/>
      <c r="FE2" s="1283" t="s">
        <v>7</v>
      </c>
      <c r="FF2" s="1284"/>
      <c r="FG2" s="1284"/>
      <c r="FH2" s="1284"/>
      <c r="FI2" s="1284"/>
      <c r="FJ2" s="1249"/>
      <c r="FK2" s="1284"/>
      <c r="FL2" s="1284"/>
      <c r="FM2" s="1284"/>
      <c r="FN2" s="1284"/>
      <c r="FO2" s="1249"/>
      <c r="FP2" s="1284"/>
      <c r="FQ2" s="1284"/>
      <c r="FR2" s="1284"/>
      <c r="FS2" s="1284"/>
      <c r="FT2" s="1249"/>
      <c r="FU2" s="1249"/>
      <c r="FV2" s="1284"/>
      <c r="FW2" s="1249"/>
      <c r="FX2" s="1262"/>
      <c r="FY2" s="1283" t="s">
        <v>8</v>
      </c>
      <c r="FZ2" s="1284"/>
      <c r="GA2" s="1284"/>
      <c r="GB2" s="1284"/>
      <c r="GC2" s="1284"/>
      <c r="GD2" s="1249"/>
      <c r="GE2" s="1284"/>
      <c r="GF2" s="1284"/>
      <c r="GG2" s="1284"/>
      <c r="GH2" s="1284"/>
      <c r="GI2" s="1249"/>
      <c r="GJ2" s="1284"/>
      <c r="GK2" s="1284"/>
      <c r="GL2" s="1284"/>
      <c r="GM2" s="1284"/>
      <c r="GN2" s="1249"/>
      <c r="GO2" s="1249"/>
      <c r="GP2" s="1284"/>
      <c r="GQ2" s="1249"/>
      <c r="GR2" s="1262"/>
      <c r="GS2" s="1283" t="s">
        <v>9</v>
      </c>
      <c r="GT2" s="1284"/>
      <c r="GU2" s="1284"/>
      <c r="GV2" s="1284"/>
      <c r="GW2" s="1284"/>
      <c r="GX2" s="1249"/>
      <c r="GY2" s="1284"/>
      <c r="GZ2" s="1284"/>
      <c r="HA2" s="1284"/>
      <c r="HB2" s="1284"/>
      <c r="HC2" s="1249"/>
      <c r="HD2" s="1284"/>
      <c r="HE2" s="1284"/>
      <c r="HF2" s="1284"/>
      <c r="HG2" s="1284"/>
      <c r="HH2" s="1249"/>
      <c r="HI2" s="1249"/>
      <c r="HJ2" s="1284"/>
      <c r="HK2" s="1249"/>
      <c r="HL2" s="1262"/>
      <c r="HM2" s="1283" t="s">
        <v>10</v>
      </c>
      <c r="HN2" s="1284"/>
      <c r="HO2" s="1284"/>
      <c r="HP2" s="1284"/>
      <c r="HQ2" s="1284"/>
      <c r="HR2" s="1249"/>
      <c r="HS2" s="1284"/>
      <c r="HT2" s="1284"/>
      <c r="HU2" s="1284"/>
      <c r="HV2" s="1284"/>
      <c r="HW2" s="1249"/>
      <c r="HX2" s="1284"/>
      <c r="HY2" s="1284"/>
      <c r="HZ2" s="1284"/>
      <c r="IA2" s="1284"/>
      <c r="IB2" s="1249"/>
      <c r="IC2" s="1249"/>
      <c r="ID2" s="1284"/>
      <c r="IE2" s="1249"/>
      <c r="IF2" s="1262"/>
      <c r="IG2" s="1246" t="s">
        <v>11</v>
      </c>
      <c r="IH2" s="1246" t="s">
        <v>12</v>
      </c>
    </row>
    <row r="3" spans="2:242" ht="33" customHeight="1" x14ac:dyDescent="0.2">
      <c r="B3" s="1367" t="s">
        <v>13</v>
      </c>
      <c r="C3" s="1246" t="s">
        <v>14</v>
      </c>
      <c r="D3" s="14" t="s">
        <v>15</v>
      </c>
      <c r="E3" s="399"/>
      <c r="F3" s="1246" t="s">
        <v>16</v>
      </c>
      <c r="G3" s="1246" t="s">
        <v>17</v>
      </c>
      <c r="H3" s="1251" t="s">
        <v>18</v>
      </c>
      <c r="I3" s="1246" t="s">
        <v>19</v>
      </c>
      <c r="J3" s="1251" t="s">
        <v>20</v>
      </c>
      <c r="K3" s="1260" t="s">
        <v>21</v>
      </c>
      <c r="L3" s="1323" t="s">
        <v>398</v>
      </c>
      <c r="M3" s="1324" t="s">
        <v>23</v>
      </c>
      <c r="N3" s="1322" t="s">
        <v>24</v>
      </c>
      <c r="O3" s="1322" t="s">
        <v>25</v>
      </c>
      <c r="P3" s="1255" t="s">
        <v>26</v>
      </c>
      <c r="Q3" s="1256"/>
      <c r="R3" s="1277"/>
      <c r="S3" s="1261" t="s">
        <v>27</v>
      </c>
      <c r="T3" s="1249"/>
      <c r="U3" s="1249"/>
      <c r="V3" s="1249"/>
      <c r="W3" s="1262"/>
      <c r="X3" s="1248" t="s">
        <v>28</v>
      </c>
      <c r="Y3" s="1249"/>
      <c r="Z3" s="1249"/>
      <c r="AA3" s="1249"/>
      <c r="AB3" s="1250"/>
      <c r="AC3" s="1248" t="s">
        <v>29</v>
      </c>
      <c r="AD3" s="1249"/>
      <c r="AE3" s="1249"/>
      <c r="AF3" s="1249"/>
      <c r="AG3" s="1250"/>
      <c r="AH3" s="1248" t="s">
        <v>30</v>
      </c>
      <c r="AI3" s="1249"/>
      <c r="AJ3" s="1249"/>
      <c r="AK3" s="1249"/>
      <c r="AL3" s="1250"/>
      <c r="AM3" s="1277"/>
      <c r="AN3" s="1261" t="s">
        <v>3</v>
      </c>
      <c r="AO3" s="1249"/>
      <c r="AP3" s="1249"/>
      <c r="AQ3" s="1249"/>
      <c r="AR3" s="1262"/>
      <c r="AS3" s="1261" t="s">
        <v>4</v>
      </c>
      <c r="AT3" s="1249"/>
      <c r="AU3" s="1249"/>
      <c r="AV3" s="1249"/>
      <c r="AW3" s="1262"/>
      <c r="AX3" s="1261" t="s">
        <v>5</v>
      </c>
      <c r="AY3" s="1249"/>
      <c r="AZ3" s="1249"/>
      <c r="BA3" s="1249"/>
      <c r="BB3" s="1262"/>
      <c r="BC3" s="1261" t="s">
        <v>6</v>
      </c>
      <c r="BD3" s="1249"/>
      <c r="BE3" s="1249"/>
      <c r="BF3" s="1249"/>
      <c r="BG3" s="1262"/>
      <c r="BH3" s="1261" t="s">
        <v>31</v>
      </c>
      <c r="BI3" s="1249"/>
      <c r="BJ3" s="1249"/>
      <c r="BK3" s="1249"/>
      <c r="BL3" s="1262"/>
      <c r="BM3" s="1261" t="s">
        <v>8</v>
      </c>
      <c r="BN3" s="1249"/>
      <c r="BO3" s="1249"/>
      <c r="BP3" s="1249"/>
      <c r="BQ3" s="1262"/>
      <c r="BR3" s="1261" t="s">
        <v>9</v>
      </c>
      <c r="BS3" s="1249"/>
      <c r="BT3" s="1249"/>
      <c r="BU3" s="1249"/>
      <c r="BV3" s="1262"/>
      <c r="BW3" s="1261" t="s">
        <v>32</v>
      </c>
      <c r="BX3" s="1249"/>
      <c r="BY3" s="1249"/>
      <c r="BZ3" s="1249"/>
      <c r="CA3" s="1262"/>
      <c r="CB3" s="19"/>
      <c r="CC3" s="1261" t="s">
        <v>33</v>
      </c>
      <c r="CD3" s="1249"/>
      <c r="CE3" s="1249"/>
      <c r="CF3" s="1249"/>
      <c r="CG3" s="1262"/>
      <c r="CH3" s="1248" t="s">
        <v>34</v>
      </c>
      <c r="CI3" s="1263"/>
      <c r="CJ3" s="1263"/>
      <c r="CK3" s="1263"/>
      <c r="CL3" s="1264"/>
      <c r="CM3" s="1248" t="s">
        <v>35</v>
      </c>
      <c r="CN3" s="1249"/>
      <c r="CO3" s="1249"/>
      <c r="CP3" s="1249"/>
      <c r="CQ3" s="1250"/>
      <c r="CR3" s="1248" t="s">
        <v>36</v>
      </c>
      <c r="CS3" s="1249"/>
      <c r="CT3" s="1249"/>
      <c r="CU3" s="1249"/>
      <c r="CV3" s="1250"/>
      <c r="CW3" s="1248" t="s">
        <v>37</v>
      </c>
      <c r="CX3" s="1249"/>
      <c r="CY3" s="1249"/>
      <c r="CZ3" s="1249"/>
      <c r="DA3" s="1250"/>
      <c r="DB3" s="1248" t="s">
        <v>38</v>
      </c>
      <c r="DC3" s="1249"/>
      <c r="DD3" s="1249"/>
      <c r="DE3" s="1249"/>
      <c r="DF3" s="1250"/>
      <c r="DG3" s="1248" t="s">
        <v>39</v>
      </c>
      <c r="DH3" s="1249"/>
      <c r="DI3" s="1249"/>
      <c r="DJ3" s="1249"/>
      <c r="DK3" s="1250"/>
      <c r="DL3" s="1248" t="s">
        <v>40</v>
      </c>
      <c r="DM3" s="1263"/>
      <c r="DN3" s="1263"/>
      <c r="DO3" s="1263"/>
      <c r="DP3" s="1264"/>
      <c r="DQ3" s="1248" t="s">
        <v>41</v>
      </c>
      <c r="DR3" s="1249"/>
      <c r="DS3" s="1249"/>
      <c r="DT3" s="1249"/>
      <c r="DU3" s="1250"/>
      <c r="DV3" s="1248" t="s">
        <v>42</v>
      </c>
      <c r="DW3" s="1249"/>
      <c r="DX3" s="1249"/>
      <c r="DY3" s="1249"/>
      <c r="DZ3" s="1250"/>
      <c r="EA3" s="1248" t="s">
        <v>43</v>
      </c>
      <c r="EB3" s="1249"/>
      <c r="EC3" s="1249"/>
      <c r="ED3" s="1249"/>
      <c r="EE3" s="1250"/>
      <c r="EF3" s="1248" t="s">
        <v>44</v>
      </c>
      <c r="EG3" s="1249"/>
      <c r="EH3" s="1249"/>
      <c r="EI3" s="1249"/>
      <c r="EJ3" s="1250"/>
      <c r="EK3" s="1248" t="s">
        <v>45</v>
      </c>
      <c r="EL3" s="1249"/>
      <c r="EM3" s="1249"/>
      <c r="EN3" s="1249"/>
      <c r="EO3" s="1250"/>
      <c r="EP3" s="1248" t="s">
        <v>46</v>
      </c>
      <c r="EQ3" s="1249"/>
      <c r="ER3" s="1249"/>
      <c r="ES3" s="1249"/>
      <c r="ET3" s="1250"/>
      <c r="EU3" s="1248" t="s">
        <v>47</v>
      </c>
      <c r="EV3" s="1249"/>
      <c r="EW3" s="1249"/>
      <c r="EX3" s="1249"/>
      <c r="EY3" s="1250"/>
      <c r="EZ3" s="1248" t="s">
        <v>48</v>
      </c>
      <c r="FA3" s="1249"/>
      <c r="FB3" s="1249"/>
      <c r="FC3" s="1249"/>
      <c r="FD3" s="1250"/>
      <c r="FE3" s="1248" t="s">
        <v>49</v>
      </c>
      <c r="FF3" s="1249"/>
      <c r="FG3" s="1249"/>
      <c r="FH3" s="1249"/>
      <c r="FI3" s="1250"/>
      <c r="FJ3" s="1248" t="s">
        <v>50</v>
      </c>
      <c r="FK3" s="1249"/>
      <c r="FL3" s="1249"/>
      <c r="FM3" s="1249"/>
      <c r="FN3" s="1250"/>
      <c r="FO3" s="1248" t="s">
        <v>51</v>
      </c>
      <c r="FP3" s="1249"/>
      <c r="FQ3" s="1249"/>
      <c r="FR3" s="1249"/>
      <c r="FS3" s="1250"/>
      <c r="FT3" s="1248" t="s">
        <v>52</v>
      </c>
      <c r="FU3" s="1249"/>
      <c r="FV3" s="1249"/>
      <c r="FW3" s="1249"/>
      <c r="FX3" s="1250"/>
      <c r="FY3" s="1248" t="s">
        <v>53</v>
      </c>
      <c r="FZ3" s="1249"/>
      <c r="GA3" s="1249"/>
      <c r="GB3" s="1249"/>
      <c r="GC3" s="1250"/>
      <c r="GD3" s="1248" t="s">
        <v>54</v>
      </c>
      <c r="GE3" s="1249"/>
      <c r="GF3" s="1249"/>
      <c r="GG3" s="1249"/>
      <c r="GH3" s="1250"/>
      <c r="GI3" s="1248" t="s">
        <v>55</v>
      </c>
      <c r="GJ3" s="1249"/>
      <c r="GK3" s="1249"/>
      <c r="GL3" s="1249"/>
      <c r="GM3" s="1250"/>
      <c r="GN3" s="1248" t="s">
        <v>56</v>
      </c>
      <c r="GO3" s="1249"/>
      <c r="GP3" s="1249"/>
      <c r="GQ3" s="1249"/>
      <c r="GR3" s="1250"/>
      <c r="GS3" s="1248" t="s">
        <v>57</v>
      </c>
      <c r="GT3" s="1249"/>
      <c r="GU3" s="1249"/>
      <c r="GV3" s="1249"/>
      <c r="GW3" s="1250"/>
      <c r="GX3" s="1248" t="s">
        <v>58</v>
      </c>
      <c r="GY3" s="1249"/>
      <c r="GZ3" s="1249"/>
      <c r="HA3" s="1249"/>
      <c r="HB3" s="1250"/>
      <c r="HC3" s="1248" t="s">
        <v>59</v>
      </c>
      <c r="HD3" s="1249"/>
      <c r="HE3" s="1249"/>
      <c r="HF3" s="1249"/>
      <c r="HG3" s="1250"/>
      <c r="HH3" s="1248" t="s">
        <v>60</v>
      </c>
      <c r="HI3" s="1249"/>
      <c r="HJ3" s="1249"/>
      <c r="HK3" s="1249"/>
      <c r="HL3" s="1250"/>
      <c r="HM3" s="1248" t="s">
        <v>61</v>
      </c>
      <c r="HN3" s="1249"/>
      <c r="HO3" s="1249"/>
      <c r="HP3" s="1249"/>
      <c r="HQ3" s="1250"/>
      <c r="HR3" s="1248" t="s">
        <v>62</v>
      </c>
      <c r="HS3" s="1249"/>
      <c r="HT3" s="1249"/>
      <c r="HU3" s="1249"/>
      <c r="HV3" s="1250"/>
      <c r="HW3" s="1248" t="s">
        <v>63</v>
      </c>
      <c r="HX3" s="1249"/>
      <c r="HY3" s="1249"/>
      <c r="HZ3" s="1249"/>
      <c r="IA3" s="1250"/>
      <c r="IB3" s="1248" t="s">
        <v>64</v>
      </c>
      <c r="IC3" s="1249"/>
      <c r="ID3" s="1249"/>
      <c r="IE3" s="1249"/>
      <c r="IF3" s="1250"/>
      <c r="IG3" s="1282"/>
      <c r="IH3" s="1282"/>
    </row>
    <row r="4" spans="2:242" ht="54" customHeight="1" x14ac:dyDescent="0.25">
      <c r="B4" s="1402"/>
      <c r="C4" s="1401"/>
      <c r="D4" s="13" t="s">
        <v>65</v>
      </c>
      <c r="E4" s="13" t="s">
        <v>66</v>
      </c>
      <c r="F4" s="1282"/>
      <c r="G4" s="1282"/>
      <c r="H4" s="1282"/>
      <c r="I4" s="1252"/>
      <c r="J4" s="1252"/>
      <c r="K4" s="1252"/>
      <c r="L4" s="1282"/>
      <c r="M4" s="1400"/>
      <c r="N4" s="1252"/>
      <c r="O4" s="1252"/>
      <c r="P4" s="21" t="s">
        <v>67</v>
      </c>
      <c r="Q4" s="22" t="s">
        <v>68</v>
      </c>
      <c r="R4" s="1278"/>
      <c r="S4" s="17" t="s">
        <v>399</v>
      </c>
      <c r="T4" s="10" t="s">
        <v>70</v>
      </c>
      <c r="U4" s="10" t="s">
        <v>71</v>
      </c>
      <c r="V4" s="10" t="s">
        <v>72</v>
      </c>
      <c r="W4" s="18" t="s">
        <v>73</v>
      </c>
      <c r="X4" s="400" t="s">
        <v>400</v>
      </c>
      <c r="Y4" s="10" t="s">
        <v>70</v>
      </c>
      <c r="Z4" s="10" t="s">
        <v>71</v>
      </c>
      <c r="AA4" s="10" t="s">
        <v>72</v>
      </c>
      <c r="AB4" s="401" t="s">
        <v>73</v>
      </c>
      <c r="AC4" s="400" t="s">
        <v>401</v>
      </c>
      <c r="AD4" s="10" t="s">
        <v>70</v>
      </c>
      <c r="AE4" s="10" t="s">
        <v>71</v>
      </c>
      <c r="AF4" s="10" t="s">
        <v>72</v>
      </c>
      <c r="AG4" s="401" t="s">
        <v>73</v>
      </c>
      <c r="AH4" s="400" t="s">
        <v>402</v>
      </c>
      <c r="AI4" s="10" t="s">
        <v>70</v>
      </c>
      <c r="AJ4" s="10" t="s">
        <v>71</v>
      </c>
      <c r="AK4" s="10" t="s">
        <v>72</v>
      </c>
      <c r="AL4" s="401" t="s">
        <v>73</v>
      </c>
      <c r="AM4" s="1282"/>
      <c r="AN4" s="17" t="s">
        <v>3</v>
      </c>
      <c r="AO4" s="402" t="s">
        <v>70</v>
      </c>
      <c r="AP4" s="402" t="s">
        <v>71</v>
      </c>
      <c r="AQ4" s="402" t="s">
        <v>72</v>
      </c>
      <c r="AR4" s="18" t="s">
        <v>73</v>
      </c>
      <c r="AS4" s="17" t="s">
        <v>4</v>
      </c>
      <c r="AT4" s="402" t="s">
        <v>70</v>
      </c>
      <c r="AU4" s="402" t="s">
        <v>71</v>
      </c>
      <c r="AV4" s="403" t="s">
        <v>72</v>
      </c>
      <c r="AW4" s="404" t="s">
        <v>73</v>
      </c>
      <c r="AX4" s="17" t="s">
        <v>5</v>
      </c>
      <c r="AY4" s="402" t="s">
        <v>70</v>
      </c>
      <c r="AZ4" s="402" t="s">
        <v>71</v>
      </c>
      <c r="BA4" s="403" t="s">
        <v>72</v>
      </c>
      <c r="BB4" s="404" t="s">
        <v>73</v>
      </c>
      <c r="BC4" s="17" t="s">
        <v>6</v>
      </c>
      <c r="BD4" s="402" t="s">
        <v>70</v>
      </c>
      <c r="BE4" s="402" t="s">
        <v>71</v>
      </c>
      <c r="BF4" s="403" t="s">
        <v>72</v>
      </c>
      <c r="BG4" s="404" t="s">
        <v>73</v>
      </c>
      <c r="BH4" s="17" t="s">
        <v>31</v>
      </c>
      <c r="BI4" s="402" t="s">
        <v>70</v>
      </c>
      <c r="BJ4" s="402" t="s">
        <v>71</v>
      </c>
      <c r="BK4" s="403" t="s">
        <v>72</v>
      </c>
      <c r="BL4" s="404" t="s">
        <v>73</v>
      </c>
      <c r="BM4" s="17" t="s">
        <v>8</v>
      </c>
      <c r="BN4" s="402" t="s">
        <v>70</v>
      </c>
      <c r="BO4" s="402" t="s">
        <v>71</v>
      </c>
      <c r="BP4" s="403" t="s">
        <v>72</v>
      </c>
      <c r="BQ4" s="404" t="s">
        <v>73</v>
      </c>
      <c r="BR4" s="17" t="s">
        <v>9</v>
      </c>
      <c r="BS4" s="402" t="s">
        <v>70</v>
      </c>
      <c r="BT4" s="402" t="s">
        <v>71</v>
      </c>
      <c r="BU4" s="403" t="s">
        <v>72</v>
      </c>
      <c r="BV4" s="404" t="s">
        <v>73</v>
      </c>
      <c r="BW4" s="17" t="s">
        <v>32</v>
      </c>
      <c r="BX4" s="402" t="s">
        <v>70</v>
      </c>
      <c r="BY4" s="402" t="s">
        <v>71</v>
      </c>
      <c r="BZ4" s="403" t="s">
        <v>72</v>
      </c>
      <c r="CA4" s="404" t="s">
        <v>73</v>
      </c>
      <c r="CB4" s="16"/>
      <c r="CC4" s="17" t="s">
        <v>399</v>
      </c>
      <c r="CD4" s="10" t="s">
        <v>70</v>
      </c>
      <c r="CE4" s="10" t="s">
        <v>71</v>
      </c>
      <c r="CF4" s="10" t="s">
        <v>72</v>
      </c>
      <c r="CG4" s="18" t="s">
        <v>73</v>
      </c>
      <c r="CH4" s="400" t="s">
        <v>400</v>
      </c>
      <c r="CI4" s="10" t="s">
        <v>70</v>
      </c>
      <c r="CJ4" s="10" t="s">
        <v>71</v>
      </c>
      <c r="CK4" s="10" t="s">
        <v>72</v>
      </c>
      <c r="CL4" s="401" t="s">
        <v>73</v>
      </c>
      <c r="CM4" s="400" t="s">
        <v>401</v>
      </c>
      <c r="CN4" s="10" t="s">
        <v>70</v>
      </c>
      <c r="CO4" s="10" t="s">
        <v>71</v>
      </c>
      <c r="CP4" s="10" t="s">
        <v>72</v>
      </c>
      <c r="CQ4" s="401" t="s">
        <v>73</v>
      </c>
      <c r="CR4" s="400" t="s">
        <v>402</v>
      </c>
      <c r="CS4" s="10" t="s">
        <v>70</v>
      </c>
      <c r="CT4" s="10" t="s">
        <v>71</v>
      </c>
      <c r="CU4" s="10" t="s">
        <v>72</v>
      </c>
      <c r="CV4" s="401" t="s">
        <v>73</v>
      </c>
      <c r="CW4" s="400" t="s">
        <v>399</v>
      </c>
      <c r="CX4" s="10" t="s">
        <v>70</v>
      </c>
      <c r="CY4" s="10" t="s">
        <v>71</v>
      </c>
      <c r="CZ4" s="10" t="s">
        <v>72</v>
      </c>
      <c r="DA4" s="401" t="s">
        <v>73</v>
      </c>
      <c r="DB4" s="400" t="s">
        <v>400</v>
      </c>
      <c r="DC4" s="10" t="s">
        <v>70</v>
      </c>
      <c r="DD4" s="10" t="s">
        <v>71</v>
      </c>
      <c r="DE4" s="10" t="s">
        <v>72</v>
      </c>
      <c r="DF4" s="401" t="s">
        <v>73</v>
      </c>
      <c r="DG4" s="400" t="s">
        <v>401</v>
      </c>
      <c r="DH4" s="10" t="s">
        <v>70</v>
      </c>
      <c r="DI4" s="10" t="s">
        <v>71</v>
      </c>
      <c r="DJ4" s="10" t="s">
        <v>72</v>
      </c>
      <c r="DK4" s="401" t="s">
        <v>73</v>
      </c>
      <c r="DL4" s="400" t="s">
        <v>402</v>
      </c>
      <c r="DM4" s="10" t="s">
        <v>70</v>
      </c>
      <c r="DN4" s="10" t="s">
        <v>71</v>
      </c>
      <c r="DO4" s="10" t="s">
        <v>72</v>
      </c>
      <c r="DP4" s="401" t="s">
        <v>73</v>
      </c>
      <c r="DQ4" s="400" t="s">
        <v>399</v>
      </c>
      <c r="DR4" s="10" t="s">
        <v>70</v>
      </c>
      <c r="DS4" s="10" t="s">
        <v>71</v>
      </c>
      <c r="DT4" s="10" t="s">
        <v>72</v>
      </c>
      <c r="DU4" s="401" t="s">
        <v>73</v>
      </c>
      <c r="DV4" s="400" t="s">
        <v>400</v>
      </c>
      <c r="DW4" s="10" t="s">
        <v>70</v>
      </c>
      <c r="DX4" s="10" t="s">
        <v>71</v>
      </c>
      <c r="DY4" s="10" t="s">
        <v>72</v>
      </c>
      <c r="DZ4" s="401" t="s">
        <v>73</v>
      </c>
      <c r="EA4" s="400" t="s">
        <v>401</v>
      </c>
      <c r="EB4" s="10" t="s">
        <v>70</v>
      </c>
      <c r="EC4" s="10" t="s">
        <v>71</v>
      </c>
      <c r="ED4" s="10" t="s">
        <v>72</v>
      </c>
      <c r="EE4" s="401" t="s">
        <v>73</v>
      </c>
      <c r="EF4" s="400" t="s">
        <v>402</v>
      </c>
      <c r="EG4" s="10" t="s">
        <v>70</v>
      </c>
      <c r="EH4" s="10" t="s">
        <v>71</v>
      </c>
      <c r="EI4" s="10" t="s">
        <v>72</v>
      </c>
      <c r="EJ4" s="401" t="s">
        <v>73</v>
      </c>
      <c r="EK4" s="400" t="s">
        <v>399</v>
      </c>
      <c r="EL4" s="10" t="s">
        <v>70</v>
      </c>
      <c r="EM4" s="10" t="s">
        <v>71</v>
      </c>
      <c r="EN4" s="10" t="s">
        <v>72</v>
      </c>
      <c r="EO4" s="401" t="s">
        <v>73</v>
      </c>
      <c r="EP4" s="400" t="s">
        <v>400</v>
      </c>
      <c r="EQ4" s="10" t="s">
        <v>70</v>
      </c>
      <c r="ER4" s="10" t="s">
        <v>71</v>
      </c>
      <c r="ES4" s="10" t="s">
        <v>72</v>
      </c>
      <c r="ET4" s="401" t="s">
        <v>73</v>
      </c>
      <c r="EU4" s="400" t="s">
        <v>401</v>
      </c>
      <c r="EV4" s="10" t="s">
        <v>70</v>
      </c>
      <c r="EW4" s="10" t="s">
        <v>71</v>
      </c>
      <c r="EX4" s="10" t="s">
        <v>72</v>
      </c>
      <c r="EY4" s="401" t="s">
        <v>73</v>
      </c>
      <c r="EZ4" s="400" t="s">
        <v>402</v>
      </c>
      <c r="FA4" s="10" t="s">
        <v>70</v>
      </c>
      <c r="FB4" s="10" t="s">
        <v>71</v>
      </c>
      <c r="FC4" s="10" t="s">
        <v>72</v>
      </c>
      <c r="FD4" s="401" t="s">
        <v>73</v>
      </c>
      <c r="FE4" s="400" t="s">
        <v>399</v>
      </c>
      <c r="FF4" s="10" t="s">
        <v>70</v>
      </c>
      <c r="FG4" s="10" t="s">
        <v>71</v>
      </c>
      <c r="FH4" s="10" t="s">
        <v>72</v>
      </c>
      <c r="FI4" s="401" t="s">
        <v>73</v>
      </c>
      <c r="FJ4" s="400" t="s">
        <v>400</v>
      </c>
      <c r="FK4" s="10" t="s">
        <v>70</v>
      </c>
      <c r="FL4" s="10" t="s">
        <v>71</v>
      </c>
      <c r="FM4" s="10" t="s">
        <v>72</v>
      </c>
      <c r="FN4" s="401" t="s">
        <v>73</v>
      </c>
      <c r="FO4" s="400" t="s">
        <v>401</v>
      </c>
      <c r="FP4" s="10" t="s">
        <v>70</v>
      </c>
      <c r="FQ4" s="10" t="s">
        <v>71</v>
      </c>
      <c r="FR4" s="10" t="s">
        <v>72</v>
      </c>
      <c r="FS4" s="401" t="s">
        <v>73</v>
      </c>
      <c r="FT4" s="400" t="s">
        <v>402</v>
      </c>
      <c r="FU4" s="10" t="s">
        <v>70</v>
      </c>
      <c r="FV4" s="10" t="s">
        <v>71</v>
      </c>
      <c r="FW4" s="10" t="s">
        <v>72</v>
      </c>
      <c r="FX4" s="401" t="s">
        <v>73</v>
      </c>
      <c r="FY4" s="400" t="s">
        <v>399</v>
      </c>
      <c r="FZ4" s="10" t="s">
        <v>70</v>
      </c>
      <c r="GA4" s="10" t="s">
        <v>71</v>
      </c>
      <c r="GB4" s="10" t="s">
        <v>72</v>
      </c>
      <c r="GC4" s="401" t="s">
        <v>73</v>
      </c>
      <c r="GD4" s="400" t="s">
        <v>400</v>
      </c>
      <c r="GE4" s="10" t="s">
        <v>70</v>
      </c>
      <c r="GF4" s="10" t="s">
        <v>71</v>
      </c>
      <c r="GG4" s="10" t="s">
        <v>72</v>
      </c>
      <c r="GH4" s="401" t="s">
        <v>73</v>
      </c>
      <c r="GI4" s="400" t="s">
        <v>401</v>
      </c>
      <c r="GJ4" s="10" t="s">
        <v>70</v>
      </c>
      <c r="GK4" s="10" t="s">
        <v>71</v>
      </c>
      <c r="GL4" s="10" t="s">
        <v>72</v>
      </c>
      <c r="GM4" s="401" t="s">
        <v>73</v>
      </c>
      <c r="GN4" s="400" t="s">
        <v>402</v>
      </c>
      <c r="GO4" s="10" t="s">
        <v>70</v>
      </c>
      <c r="GP4" s="10" t="s">
        <v>71</v>
      </c>
      <c r="GQ4" s="10" t="s">
        <v>72</v>
      </c>
      <c r="GR4" s="401" t="s">
        <v>73</v>
      </c>
      <c r="GS4" s="400" t="s">
        <v>399</v>
      </c>
      <c r="GT4" s="10" t="s">
        <v>70</v>
      </c>
      <c r="GU4" s="10" t="s">
        <v>71</v>
      </c>
      <c r="GV4" s="10" t="s">
        <v>72</v>
      </c>
      <c r="GW4" s="401" t="s">
        <v>73</v>
      </c>
      <c r="GX4" s="400" t="s">
        <v>400</v>
      </c>
      <c r="GY4" s="10" t="s">
        <v>70</v>
      </c>
      <c r="GZ4" s="10" t="s">
        <v>71</v>
      </c>
      <c r="HA4" s="10" t="s">
        <v>72</v>
      </c>
      <c r="HB4" s="401" t="s">
        <v>73</v>
      </c>
      <c r="HC4" s="400" t="s">
        <v>401</v>
      </c>
      <c r="HD4" s="10" t="s">
        <v>70</v>
      </c>
      <c r="HE4" s="10" t="s">
        <v>71</v>
      </c>
      <c r="HF4" s="10" t="s">
        <v>72</v>
      </c>
      <c r="HG4" s="401" t="s">
        <v>73</v>
      </c>
      <c r="HH4" s="400" t="s">
        <v>402</v>
      </c>
      <c r="HI4" s="10" t="s">
        <v>70</v>
      </c>
      <c r="HJ4" s="10" t="s">
        <v>71</v>
      </c>
      <c r="HK4" s="10" t="s">
        <v>72</v>
      </c>
      <c r="HL4" s="401" t="s">
        <v>73</v>
      </c>
      <c r="HM4" s="400" t="s">
        <v>399</v>
      </c>
      <c r="HN4" s="10" t="s">
        <v>70</v>
      </c>
      <c r="HO4" s="10" t="s">
        <v>71</v>
      </c>
      <c r="HP4" s="10" t="s">
        <v>72</v>
      </c>
      <c r="HQ4" s="401" t="s">
        <v>73</v>
      </c>
      <c r="HR4" s="400" t="s">
        <v>400</v>
      </c>
      <c r="HS4" s="10" t="s">
        <v>70</v>
      </c>
      <c r="HT4" s="10" t="s">
        <v>71</v>
      </c>
      <c r="HU4" s="10" t="s">
        <v>72</v>
      </c>
      <c r="HV4" s="401" t="s">
        <v>73</v>
      </c>
      <c r="HW4" s="400" t="s">
        <v>401</v>
      </c>
      <c r="HX4" s="10" t="s">
        <v>70</v>
      </c>
      <c r="HY4" s="10" t="s">
        <v>71</v>
      </c>
      <c r="HZ4" s="10" t="s">
        <v>72</v>
      </c>
      <c r="IA4" s="401" t="s">
        <v>73</v>
      </c>
      <c r="IB4" s="400" t="s">
        <v>402</v>
      </c>
      <c r="IC4" s="10" t="s">
        <v>70</v>
      </c>
      <c r="ID4" s="10" t="s">
        <v>71</v>
      </c>
      <c r="IE4" s="10" t="s">
        <v>72</v>
      </c>
      <c r="IF4" s="401" t="s">
        <v>73</v>
      </c>
      <c r="IG4" s="1252"/>
      <c r="IH4" s="1282"/>
    </row>
    <row r="5" spans="2:242" ht="33" customHeight="1" x14ac:dyDescent="0.25">
      <c r="B5" s="430">
        <v>43</v>
      </c>
      <c r="C5" s="431" t="s">
        <v>204</v>
      </c>
      <c r="D5" s="432">
        <v>219702</v>
      </c>
      <c r="E5" s="433">
        <v>932264</v>
      </c>
      <c r="F5" s="434" t="s">
        <v>89</v>
      </c>
      <c r="G5" s="713" t="s">
        <v>205</v>
      </c>
      <c r="H5" s="431">
        <f>'MASTER_ ALL areas - No.seedling'!G47</f>
        <v>1</v>
      </c>
      <c r="I5" s="714">
        <f>'MASTER_ ALL areas - No.seedling'!H47</f>
        <v>0</v>
      </c>
      <c r="J5" s="715">
        <f>'MASTER_ ALL areas - No.seedling'!I47</f>
        <v>40.75</v>
      </c>
      <c r="K5" s="716">
        <f>'MASTER_ ALL areas - No.seedling'!J47</f>
        <v>0</v>
      </c>
      <c r="L5" s="101">
        <f t="shared" ref="L5:L25" si="0">K5*20</f>
        <v>0</v>
      </c>
      <c r="M5" s="102">
        <f>'MASTER_ ALL areas - No.seedling'!L47</f>
        <v>0</v>
      </c>
      <c r="N5" s="717">
        <f>'MASTER_ ALL areas - No.seedling'!M47</f>
        <v>0</v>
      </c>
      <c r="O5" s="718">
        <f>'MASTER_ ALL areas - No.seedling'!N47</f>
        <v>0</v>
      </c>
      <c r="P5" s="719">
        <f>'MASTER_ ALL areas - No.seedling'!O47</f>
        <v>0</v>
      </c>
      <c r="Q5" s="720">
        <f>'MASTER_ ALL areas - No.seedling'!P47</f>
        <v>0</v>
      </c>
      <c r="R5" s="721"/>
      <c r="S5" s="722">
        <f>'MASTER_ ALL areas - No.seedling'!R47</f>
        <v>0</v>
      </c>
      <c r="T5" s="723">
        <f>'MASTER_ ALL areas - No.seedling'!S47</f>
        <v>0</v>
      </c>
      <c r="U5" s="724">
        <f t="shared" ref="U5:U25" si="1">IF(S5=0,0,T5/(S5/20))</f>
        <v>0</v>
      </c>
      <c r="V5" s="725">
        <f>'MASTER_ ALL areas - No.seedling'!U47</f>
        <v>0</v>
      </c>
      <c r="W5" s="726">
        <f t="shared" ref="W5:W25" si="2">IF(S5=0,0,V5/(S5/20))</f>
        <v>0</v>
      </c>
      <c r="X5" s="727">
        <f>'MASTER_ ALL areas - No.seedling'!W47</f>
        <v>0</v>
      </c>
      <c r="Y5" s="725">
        <f>'MASTER_ ALL areas - No.seedling'!X47</f>
        <v>0</v>
      </c>
      <c r="Z5" s="724">
        <f t="shared" ref="Z5:Z25" si="3">IF(X5=0,0,Y5/(X5/20))</f>
        <v>0</v>
      </c>
      <c r="AA5" s="725">
        <f>'MASTER_ ALL areas - No.seedling'!Z47</f>
        <v>0</v>
      </c>
      <c r="AB5" s="726">
        <f t="shared" ref="AB5:AB25" si="4">IF(X5=0,0,AA5/(X5/20))</f>
        <v>0</v>
      </c>
      <c r="AC5" s="728">
        <f>'MASTER_ ALL areas - No.seedling'!AB47</f>
        <v>0</v>
      </c>
      <c r="AD5" s="723">
        <f>'MASTER_ ALL areas - No.seedling'!AC47</f>
        <v>0</v>
      </c>
      <c r="AE5" s="724">
        <f t="shared" ref="AE5:AE25" si="5">IF(AC5=0,0,AD5/(AC5/20))</f>
        <v>0</v>
      </c>
      <c r="AF5" s="725">
        <f>'MASTER_ ALL areas - No.seedling'!AE47</f>
        <v>0</v>
      </c>
      <c r="AG5" s="726">
        <f t="shared" ref="AG5:AG25" si="6">IF(AC5=0,0,AF5/(AC5/20))</f>
        <v>0</v>
      </c>
      <c r="AH5" s="728">
        <f>'MASTER_ ALL areas - No.seedling'!AG47</f>
        <v>0</v>
      </c>
      <c r="AI5" s="723">
        <f>'MASTER_ ALL areas - No.seedling'!AH47</f>
        <v>0</v>
      </c>
      <c r="AJ5" s="724">
        <f t="shared" ref="AJ5:AJ25" si="7">IF(AH5=0,0,AI5/(AH5/20))</f>
        <v>0</v>
      </c>
      <c r="AK5" s="725">
        <f>'MASTER_ ALL areas - No.seedling'!AJ47</f>
        <v>0</v>
      </c>
      <c r="AL5" s="729">
        <f t="shared" ref="AL5:AL25" si="8">IF(AH5=0,0,AK5/(AH5/20))</f>
        <v>0</v>
      </c>
      <c r="AM5" s="721"/>
      <c r="AN5" s="722">
        <f>'MASTER_ ALL areas - No.seedling'!AM47</f>
        <v>0</v>
      </c>
      <c r="AO5" s="728">
        <f>'MASTER_ ALL areas - No.seedling'!AN47</f>
        <v>0</v>
      </c>
      <c r="AP5" s="730">
        <f t="shared" ref="AP5:AP25" si="9">IF(AN5=0,0,AO5/(AN5/20))</f>
        <v>0</v>
      </c>
      <c r="AQ5" s="731">
        <f>'MASTER_ ALL areas - No.seedling'!AP47</f>
        <v>0</v>
      </c>
      <c r="AR5" s="730">
        <f t="shared" ref="AR5:AR25" si="10">IF(AN5=0,0,AQ5/(AN5/20))</f>
        <v>0</v>
      </c>
      <c r="AS5" s="731">
        <f>'MASTER_ ALL areas - No.seedling'!AR47</f>
        <v>0</v>
      </c>
      <c r="AT5" s="728">
        <f>'MASTER_ ALL areas - No.seedling'!AS47</f>
        <v>0</v>
      </c>
      <c r="AU5" s="730">
        <f t="shared" ref="AU5:AU25" si="11">IF(AS5=0,0,AT5/(AS5/20))</f>
        <v>0</v>
      </c>
      <c r="AV5" s="731">
        <f>'MASTER_ ALL areas - No.seedling'!AU47</f>
        <v>0</v>
      </c>
      <c r="AW5" s="730">
        <f t="shared" ref="AW5:AW25" si="12">IF(AS5=0,0,AV5/(AS5/20))</f>
        <v>0</v>
      </c>
      <c r="AX5" s="732">
        <f>'MASTER_ ALL areas - No.seedling'!AW47</f>
        <v>0</v>
      </c>
      <c r="AY5" s="731">
        <f>'MASTER_ ALL areas - No.seedling'!AX47</f>
        <v>0</v>
      </c>
      <c r="AZ5" s="730">
        <f t="shared" ref="AZ5:AZ25" si="13">IF(AX5=0,0,AY5/(AX5/20))</f>
        <v>0</v>
      </c>
      <c r="BA5" s="731">
        <f>'MASTER_ ALL areas - No.seedling'!AZ47</f>
        <v>0</v>
      </c>
      <c r="BB5" s="730">
        <f t="shared" ref="BB5:BB25" si="14">IF(AX5=0,0,BA5/(AX5/20))</f>
        <v>0</v>
      </c>
      <c r="BC5" s="731">
        <f>'MASTER_ ALL areas - No.seedling'!BB47</f>
        <v>0</v>
      </c>
      <c r="BD5" s="728">
        <f>'MASTER_ ALL areas - No.seedling'!BC47</f>
        <v>0</v>
      </c>
      <c r="BE5" s="730">
        <f t="shared" ref="BE5:BE25" si="15">IF(BC5=0,0,BD5/(BC5/20))</f>
        <v>0</v>
      </c>
      <c r="BF5" s="731">
        <f>'MASTER_ ALL areas - No.seedling'!BE47</f>
        <v>0</v>
      </c>
      <c r="BG5" s="730">
        <f t="shared" ref="BG5:BG25" si="16">IF(BC5=0,0,BF5/(BC5/20))</f>
        <v>0</v>
      </c>
      <c r="BH5" s="731">
        <f>'MASTER_ ALL areas - No.seedling'!BG47</f>
        <v>0</v>
      </c>
      <c r="BI5" s="728">
        <f>'MASTER_ ALL areas - No.seedling'!BH47</f>
        <v>0</v>
      </c>
      <c r="BJ5" s="730">
        <f t="shared" ref="BJ5:BJ25" si="17">IF(BH5=0,0,BI5/(BH5/20))</f>
        <v>0</v>
      </c>
      <c r="BK5" s="731">
        <f>'MASTER_ ALL areas - No.seedling'!BJ47</f>
        <v>0</v>
      </c>
      <c r="BL5" s="730">
        <f t="shared" ref="BL5:BL25" si="18">IF(BH5=0,0,BK5/(BH5/20))</f>
        <v>0</v>
      </c>
      <c r="BM5" s="731">
        <f>'MASTER_ ALL areas - No.seedling'!BL47</f>
        <v>0</v>
      </c>
      <c r="BN5" s="728">
        <f>'MASTER_ ALL areas - No.seedling'!BM47</f>
        <v>0</v>
      </c>
      <c r="BO5" s="730">
        <f t="shared" ref="BO5:BO25" si="19">IF(BM5=0,0,BN5/(BM5/20))</f>
        <v>0</v>
      </c>
      <c r="BP5" s="731">
        <f>'MASTER_ ALL areas - No.seedling'!BO47</f>
        <v>0</v>
      </c>
      <c r="BQ5" s="730">
        <f t="shared" ref="BQ5:BQ25" si="20">IF(BM5=0,0,BP5/(BM5/20))</f>
        <v>0</v>
      </c>
      <c r="BR5" s="731">
        <f>'MASTER_ ALL areas - No.seedling'!BQ47</f>
        <v>0</v>
      </c>
      <c r="BS5" s="728">
        <f>'MASTER_ ALL areas - No.seedling'!BR47</f>
        <v>0</v>
      </c>
      <c r="BT5" s="730">
        <f t="shared" ref="BT5:BT25" si="21">IF(BR5=0,0,BS5/(BR5/20))</f>
        <v>0</v>
      </c>
      <c r="BU5" s="731">
        <f>'MASTER_ ALL areas - No.seedling'!BT47</f>
        <v>0</v>
      </c>
      <c r="BV5" s="730">
        <f t="shared" ref="BV5:BV25" si="22">IF(BR5=0,0,BU5/(BR5/20))</f>
        <v>0</v>
      </c>
      <c r="BW5" s="731">
        <f>'MASTER_ ALL areas - No.seedling'!BV47</f>
        <v>0</v>
      </c>
      <c r="BX5" s="728">
        <f>'MASTER_ ALL areas - No.seedling'!BW47</f>
        <v>0</v>
      </c>
      <c r="BY5" s="730">
        <f t="shared" ref="BY5:BY25" si="23">IF(BW5=0,0,BX5/(BW5/20))</f>
        <v>0</v>
      </c>
      <c r="BZ5" s="731">
        <f>'MASTER_ ALL areas - No.seedling'!BY47</f>
        <v>0</v>
      </c>
      <c r="CA5" s="729">
        <f t="shared" ref="CA5:CA25" si="24">IF(BW5=0,0,BZ5/(BW5/20))</f>
        <v>0</v>
      </c>
      <c r="CB5" s="733"/>
      <c r="CC5" s="734">
        <f>'MASTER_ ALL areas - No.seedling'!CB47</f>
        <v>0</v>
      </c>
      <c r="CD5" s="723">
        <f>'MASTER_ ALL areas - No.seedling'!CC47</f>
        <v>0</v>
      </c>
      <c r="CE5" s="719">
        <f t="shared" ref="CE5:CE25" si="25">IF(CC5=0,0,CD5/(CC5/20))</f>
        <v>0</v>
      </c>
      <c r="CF5" s="723">
        <f>'MASTER_ ALL areas - No.seedling'!CE47</f>
        <v>0</v>
      </c>
      <c r="CG5" s="729">
        <f t="shared" ref="CG5:CG25" si="26">IF(CC5=0,0,CF5/(CC5/20))</f>
        <v>0</v>
      </c>
      <c r="CH5" s="734">
        <f>'MASTER_ ALL areas - No.seedling'!CG47</f>
        <v>0</v>
      </c>
      <c r="CI5" s="723">
        <f>'MASTER_ ALL areas - No.seedling'!CH47</f>
        <v>0</v>
      </c>
      <c r="CJ5" s="719">
        <f t="shared" ref="CJ5:CJ25" si="27">IF(CH5=0,0,CI5/(CH5/20))</f>
        <v>0</v>
      </c>
      <c r="CK5" s="723">
        <f>'MASTER_ ALL areas - No.seedling'!CJ47</f>
        <v>0</v>
      </c>
      <c r="CL5" s="729">
        <f t="shared" ref="CL5:CL25" si="28">IF(CH5=0,0,CK5/(CH5/20))</f>
        <v>0</v>
      </c>
      <c r="CM5" s="734">
        <f>'MASTER_ ALL areas - No.seedling'!CL47</f>
        <v>0</v>
      </c>
      <c r="CN5" s="723">
        <f>'MASTER_ ALL areas - No.seedling'!CM47</f>
        <v>0</v>
      </c>
      <c r="CO5" s="719">
        <f t="shared" ref="CO5:CO25" si="29">IF(CM5=0,0,CN5/(CM5/20))</f>
        <v>0</v>
      </c>
      <c r="CP5" s="723">
        <f>'MASTER_ ALL areas - No.seedling'!CO47</f>
        <v>0</v>
      </c>
      <c r="CQ5" s="729">
        <f t="shared" ref="CQ5:CQ25" si="30">IF(CM5=0,0,CP5/(CM5/20))</f>
        <v>0</v>
      </c>
      <c r="CR5" s="734">
        <f>'MASTER_ ALL areas - No.seedling'!CQ47</f>
        <v>0</v>
      </c>
      <c r="CS5" s="723">
        <f>'MASTER_ ALL areas - No.seedling'!CR47</f>
        <v>0</v>
      </c>
      <c r="CT5" s="719">
        <f t="shared" ref="CT5:CT25" si="31">IF(CR5=0,0,CS5/(CR5/20))</f>
        <v>0</v>
      </c>
      <c r="CU5" s="723">
        <f>'MASTER_ ALL areas - No.seedling'!CT47</f>
        <v>0</v>
      </c>
      <c r="CV5" s="729">
        <f t="shared" ref="CV5:CV25" si="32">IF(CR5=0,0,CU5/(CR5/20))</f>
        <v>0</v>
      </c>
      <c r="CW5" s="734">
        <f>'MASTER_ ALL areas - No.seedling'!CV47</f>
        <v>0</v>
      </c>
      <c r="CX5" s="723">
        <f>'MASTER_ ALL areas - No.seedling'!CW47</f>
        <v>0</v>
      </c>
      <c r="CY5" s="719">
        <f t="shared" ref="CY5:CY25" si="33">IF(CW5=0,0,CX5/(CW5/20))</f>
        <v>0</v>
      </c>
      <c r="CZ5" s="723">
        <f>'MASTER_ ALL areas - No.seedling'!CY47</f>
        <v>0</v>
      </c>
      <c r="DA5" s="729">
        <f t="shared" ref="DA5:DA25" si="34">IF(CW5=0,0,CZ5/(CW5/20))</f>
        <v>0</v>
      </c>
      <c r="DB5" s="734">
        <f>'MASTER_ ALL areas - No.seedling'!DA47</f>
        <v>0</v>
      </c>
      <c r="DC5" s="723">
        <f>'MASTER_ ALL areas - No.seedling'!DB47</f>
        <v>0</v>
      </c>
      <c r="DD5" s="719">
        <f t="shared" ref="DD5:DD25" si="35">IF(DB5=0,0,DC5/(DB5/20))</f>
        <v>0</v>
      </c>
      <c r="DE5" s="723">
        <f>'MASTER_ ALL areas - No.seedling'!DD47</f>
        <v>0</v>
      </c>
      <c r="DF5" s="729">
        <f t="shared" ref="DF5:DF25" si="36">IF(DB5=0,0,DE5/(DB5/20))</f>
        <v>0</v>
      </c>
      <c r="DG5" s="734">
        <f>'MASTER_ ALL areas - No.seedling'!DF47</f>
        <v>0</v>
      </c>
      <c r="DH5" s="723">
        <f>'MASTER_ ALL areas - No.seedling'!DG47</f>
        <v>0</v>
      </c>
      <c r="DI5" s="719">
        <f t="shared" ref="DI5:DI25" si="37">IF(DG5=0,0,DH5/(DG5/20))</f>
        <v>0</v>
      </c>
      <c r="DJ5" s="723">
        <f>'MASTER_ ALL areas - No.seedling'!DI47</f>
        <v>0</v>
      </c>
      <c r="DK5" s="729">
        <f t="shared" ref="DK5:DK25" si="38">IF(DG5=0,0,DJ5/(DG5/20))</f>
        <v>0</v>
      </c>
      <c r="DL5" s="734">
        <f>'MASTER_ ALL areas - No.seedling'!DK47</f>
        <v>0</v>
      </c>
      <c r="DM5" s="723">
        <f>'MASTER_ ALL areas - No.seedling'!DL47</f>
        <v>0</v>
      </c>
      <c r="DN5" s="719">
        <f t="shared" ref="DN5:DN25" si="39">IF(DL5=0,0,DM5/(DL5/20))</f>
        <v>0</v>
      </c>
      <c r="DO5" s="723">
        <f>'MASTER_ ALL areas - No.seedling'!DN47</f>
        <v>0</v>
      </c>
      <c r="DP5" s="729">
        <f t="shared" ref="DP5:DP25" si="40">IF(DL5=0,0,DO5/(DL5/20))</f>
        <v>0</v>
      </c>
      <c r="DQ5" s="734">
        <f>'MASTER_ ALL areas - No.seedling'!DP47</f>
        <v>0</v>
      </c>
      <c r="DR5" s="723">
        <f>'MASTER_ ALL areas - No.seedling'!DQ47</f>
        <v>0</v>
      </c>
      <c r="DS5" s="719">
        <f t="shared" ref="DS5:DS25" si="41">IF(DQ5=0,0,DR5/(DQ5/20))</f>
        <v>0</v>
      </c>
      <c r="DT5" s="723">
        <f>'MASTER_ ALL areas - No.seedling'!DS47</f>
        <v>0</v>
      </c>
      <c r="DU5" s="729">
        <f t="shared" ref="DU5:DU25" si="42">IF(DQ5=0,0,DT5/(DQ5/20))</f>
        <v>0</v>
      </c>
      <c r="DV5" s="734">
        <f>'MASTER_ ALL areas - No.seedling'!DU47</f>
        <v>0</v>
      </c>
      <c r="DW5" s="723">
        <f>'MASTER_ ALL areas - No.seedling'!DV47</f>
        <v>0</v>
      </c>
      <c r="DX5" s="719">
        <f t="shared" ref="DX5:DX25" si="43">IF(DV5=0,0,DW5/(DV5/20))</f>
        <v>0</v>
      </c>
      <c r="DY5" s="723">
        <f>'MASTER_ ALL areas - No.seedling'!DX47</f>
        <v>0</v>
      </c>
      <c r="DZ5" s="729">
        <f t="shared" ref="DZ5:DZ25" si="44">IF(DV5=0,0,DY5/(DV5/20))</f>
        <v>0</v>
      </c>
      <c r="EA5" s="734">
        <f>'MASTER_ ALL areas - No.seedling'!DZ47</f>
        <v>0</v>
      </c>
      <c r="EB5" s="723">
        <f>'MASTER_ ALL areas - No.seedling'!EA47</f>
        <v>0</v>
      </c>
      <c r="EC5" s="719">
        <f t="shared" ref="EC5:EC25" si="45">IF(EA5=0,0,EB5/(EA5/20))</f>
        <v>0</v>
      </c>
      <c r="ED5" s="723">
        <f>'MASTER_ ALL areas - No.seedling'!EC47</f>
        <v>0</v>
      </c>
      <c r="EE5" s="729">
        <f t="shared" ref="EE5:EE25" si="46">IF(EA5=0,0,ED5/(EA5/20))</f>
        <v>0</v>
      </c>
      <c r="EF5" s="734">
        <f>'MASTER_ ALL areas - No.seedling'!EE47</f>
        <v>0</v>
      </c>
      <c r="EG5" s="723">
        <f>'MASTER_ ALL areas - No.seedling'!EF47</f>
        <v>0</v>
      </c>
      <c r="EH5" s="719">
        <f t="shared" ref="EH5:EH25" si="47">IF(EF5=0,0,EG5/(EF5/20))</f>
        <v>0</v>
      </c>
      <c r="EI5" s="723">
        <f>'MASTER_ ALL areas - No.seedling'!EH47</f>
        <v>0</v>
      </c>
      <c r="EJ5" s="729">
        <f t="shared" ref="EJ5:EJ25" si="48">IF(EF5=0,0,EI5/(EF5/20))</f>
        <v>0</v>
      </c>
      <c r="EK5" s="734">
        <f>'MASTER_ ALL areas - No.seedling'!EJ47</f>
        <v>0</v>
      </c>
      <c r="EL5" s="723">
        <f>'MASTER_ ALL areas - No.seedling'!EK47</f>
        <v>0</v>
      </c>
      <c r="EM5" s="719">
        <f t="shared" ref="EM5:EM25" si="49">IF(EK5=0,0,EL5/(EK5/20))</f>
        <v>0</v>
      </c>
      <c r="EN5" s="723">
        <f>'MASTER_ ALL areas - No.seedling'!EM47</f>
        <v>0</v>
      </c>
      <c r="EO5" s="729">
        <f t="shared" ref="EO5:EO25" si="50">IF(EK5=0,0,EN5/(EK5/20))</f>
        <v>0</v>
      </c>
      <c r="EP5" s="734">
        <f>'MASTER_ ALL areas - No.seedling'!EO47</f>
        <v>0</v>
      </c>
      <c r="EQ5" s="723">
        <f>'MASTER_ ALL areas - No.seedling'!EP47</f>
        <v>0</v>
      </c>
      <c r="ER5" s="719">
        <f t="shared" ref="ER5:ER25" si="51">IF(EP5=0,0,EQ5/(EP5/20))</f>
        <v>0</v>
      </c>
      <c r="ES5" s="723">
        <f>'MASTER_ ALL areas - No.seedling'!ER47</f>
        <v>0</v>
      </c>
      <c r="ET5" s="729">
        <f t="shared" ref="ET5:ET25" si="52">IF(EP5=0,0,ES5/(EP5/20))</f>
        <v>0</v>
      </c>
      <c r="EU5" s="734">
        <f>'MASTER_ ALL areas - No.seedling'!ET47</f>
        <v>0</v>
      </c>
      <c r="EV5" s="723">
        <f>'MASTER_ ALL areas - No.seedling'!EU47</f>
        <v>0</v>
      </c>
      <c r="EW5" s="719">
        <f t="shared" ref="EW5:EW25" si="53">IF(EU5=0,0,EV5/(EU5/20))</f>
        <v>0</v>
      </c>
      <c r="EX5" s="723">
        <f>'MASTER_ ALL areas - No.seedling'!EW47</f>
        <v>0</v>
      </c>
      <c r="EY5" s="729">
        <f t="shared" ref="EY5:EY25" si="54">IF(EU5=0,0,EX5/(EU5/20))</f>
        <v>0</v>
      </c>
      <c r="EZ5" s="734">
        <f>'MASTER_ ALL areas - No.seedling'!EY47</f>
        <v>0</v>
      </c>
      <c r="FA5" s="723">
        <f>'MASTER_ ALL areas - No.seedling'!EZ47</f>
        <v>0</v>
      </c>
      <c r="FB5" s="719">
        <f t="shared" ref="FB5:FB25" si="55">IF(EZ5=0,0,FA5/(EZ5/20))</f>
        <v>0</v>
      </c>
      <c r="FC5" s="723">
        <f>'MASTER_ ALL areas - No.seedling'!FB47</f>
        <v>0</v>
      </c>
      <c r="FD5" s="729">
        <f t="shared" ref="FD5:FD25" si="56">IF(EZ5=0,0,FC5/(EZ5/20))</f>
        <v>0</v>
      </c>
      <c r="FE5" s="734">
        <f>'MASTER_ ALL areas - No.seedling'!FD47</f>
        <v>0</v>
      </c>
      <c r="FF5" s="723">
        <f>'MASTER_ ALL areas - No.seedling'!FE47</f>
        <v>0</v>
      </c>
      <c r="FG5" s="719">
        <f t="shared" ref="FG5:FG25" si="57">IF(FE5=0,0,FF5/(FE5/20))</f>
        <v>0</v>
      </c>
      <c r="FH5" s="723">
        <f>'MASTER_ ALL areas - No.seedling'!FG47</f>
        <v>0</v>
      </c>
      <c r="FI5" s="729">
        <f t="shared" ref="FI5:FI25" si="58">IF(FE5=0,0,FH5/(FE5/20))</f>
        <v>0</v>
      </c>
      <c r="FJ5" s="734">
        <f>'MASTER_ ALL areas - No.seedling'!FI47</f>
        <v>0</v>
      </c>
      <c r="FK5" s="723">
        <f>'MASTER_ ALL areas - No.seedling'!FJ47</f>
        <v>0</v>
      </c>
      <c r="FL5" s="719">
        <f t="shared" ref="FL5:FL25" si="59">IF(FJ5=0,0,FK5/(FJ5/20))</f>
        <v>0</v>
      </c>
      <c r="FM5" s="723">
        <f>'MASTER_ ALL areas - No.seedling'!FL47</f>
        <v>0</v>
      </c>
      <c r="FN5" s="729">
        <f t="shared" ref="FN5:FN25" si="60">IF(FJ5=0,0,FM5/(FJ5/20))</f>
        <v>0</v>
      </c>
      <c r="FO5" s="734">
        <f>'MASTER_ ALL areas - No.seedling'!FN47</f>
        <v>0</v>
      </c>
      <c r="FP5" s="723">
        <f>'MASTER_ ALL areas - No.seedling'!FO47</f>
        <v>0</v>
      </c>
      <c r="FQ5" s="719">
        <f t="shared" ref="FQ5:FQ25" si="61">IF(FO5=0,0,FP5/(FO5/20))</f>
        <v>0</v>
      </c>
      <c r="FR5" s="723">
        <f>'MASTER_ ALL areas - No.seedling'!FQ47</f>
        <v>0</v>
      </c>
      <c r="FS5" s="729">
        <f t="shared" ref="FS5:FS25" si="62">IF(FO5=0,0,FR5/(FO5/20))</f>
        <v>0</v>
      </c>
      <c r="FT5" s="734">
        <f>'MASTER_ ALL areas - No.seedling'!FS47</f>
        <v>0</v>
      </c>
      <c r="FU5" s="723">
        <f>'MASTER_ ALL areas - No.seedling'!FT47</f>
        <v>0</v>
      </c>
      <c r="FV5" s="719">
        <f t="shared" ref="FV5:FV25" si="63">IF(FT5=0,0,FU5/(FT5/20))</f>
        <v>0</v>
      </c>
      <c r="FW5" s="723">
        <f>'MASTER_ ALL areas - No.seedling'!FV47</f>
        <v>0</v>
      </c>
      <c r="FX5" s="729">
        <f t="shared" ref="FX5:FX25" si="64">IF(FT5=0,0,FW5/(FT5/20))</f>
        <v>0</v>
      </c>
      <c r="FY5" s="734">
        <f>'MASTER_ ALL areas - No.seedling'!FX47</f>
        <v>0</v>
      </c>
      <c r="FZ5" s="723">
        <f>'MASTER_ ALL areas - No.seedling'!FY47</f>
        <v>0</v>
      </c>
      <c r="GA5" s="719">
        <f t="shared" ref="GA5:GA25" si="65">IF(FY5=0,0,FZ5/(FY5/20))</f>
        <v>0</v>
      </c>
      <c r="GB5" s="723">
        <f>'MASTER_ ALL areas - No.seedling'!GA47</f>
        <v>0</v>
      </c>
      <c r="GC5" s="729">
        <f t="shared" ref="GC5:GC25" si="66">IF(FY5=0,0,GB5/(FY5/20))</f>
        <v>0</v>
      </c>
      <c r="GD5" s="734">
        <f>'MASTER_ ALL areas - No.seedling'!GC47</f>
        <v>0</v>
      </c>
      <c r="GE5" s="723">
        <f>'MASTER_ ALL areas - No.seedling'!GD47</f>
        <v>0</v>
      </c>
      <c r="GF5" s="719">
        <f t="shared" ref="GF5:GF25" si="67">IF(GD5=0,0,GE5/(GD5/20))</f>
        <v>0</v>
      </c>
      <c r="GG5" s="723">
        <f>'MASTER_ ALL areas - No.seedling'!GF47</f>
        <v>0</v>
      </c>
      <c r="GH5" s="729">
        <f t="shared" ref="GH5:GH25" si="68">IF(GD5=0,0,GG5/(GD5/20))</f>
        <v>0</v>
      </c>
      <c r="GI5" s="734">
        <f>'MASTER_ ALL areas - No.seedling'!GH47</f>
        <v>0</v>
      </c>
      <c r="GJ5" s="723">
        <f>'MASTER_ ALL areas - No.seedling'!GI47</f>
        <v>0</v>
      </c>
      <c r="GK5" s="719">
        <f t="shared" ref="GK5:GK25" si="69">IF(GI5=0,0,GJ5/(GI5/20))</f>
        <v>0</v>
      </c>
      <c r="GL5" s="723">
        <f>'MASTER_ ALL areas - No.seedling'!GK47</f>
        <v>0</v>
      </c>
      <c r="GM5" s="729">
        <f t="shared" ref="GM5:GM25" si="70">IF(GI5=0,0,GL5/(GI5/20))</f>
        <v>0</v>
      </c>
      <c r="GN5" s="734">
        <f>'MASTER_ ALL areas - No.seedling'!GM47</f>
        <v>0</v>
      </c>
      <c r="GO5" s="723">
        <f>'MASTER_ ALL areas - No.seedling'!GN47</f>
        <v>0</v>
      </c>
      <c r="GP5" s="719">
        <f t="shared" ref="GP5:GP25" si="71">IF(GN5=0,0,GO5/(GN5/20))</f>
        <v>0</v>
      </c>
      <c r="GQ5" s="723">
        <f>'MASTER_ ALL areas - No.seedling'!GP47</f>
        <v>0</v>
      </c>
      <c r="GR5" s="729">
        <f t="shared" ref="GR5:GR25" si="72">IF(GN5=0,0,GQ5/(GN5/20))</f>
        <v>0</v>
      </c>
      <c r="GS5" s="734">
        <f>'MASTER_ ALL areas - No.seedling'!GR47</f>
        <v>0</v>
      </c>
      <c r="GT5" s="723">
        <f>'MASTER_ ALL areas - No.seedling'!GS47</f>
        <v>0</v>
      </c>
      <c r="GU5" s="719">
        <f t="shared" ref="GU5:GU25" si="73">IF(GS5=0,0,GT5/(GS5/20))</f>
        <v>0</v>
      </c>
      <c r="GV5" s="723">
        <f>'MASTER_ ALL areas - No.seedling'!GU47</f>
        <v>0</v>
      </c>
      <c r="GW5" s="729">
        <f t="shared" ref="GW5:GW25" si="74">IF(GS5=0,0,GV5/(GS5/20))</f>
        <v>0</v>
      </c>
      <c r="GX5" s="734">
        <f>'MASTER_ ALL areas - No.seedling'!GW47</f>
        <v>0</v>
      </c>
      <c r="GY5" s="723">
        <f>'MASTER_ ALL areas - No.seedling'!GX47</f>
        <v>0</v>
      </c>
      <c r="GZ5" s="719">
        <f t="shared" ref="GZ5:GZ25" si="75">IF(GX5=0,0,GY5/(GX5/20))</f>
        <v>0</v>
      </c>
      <c r="HA5" s="723">
        <f>'MASTER_ ALL areas - No.seedling'!GZ47</f>
        <v>0</v>
      </c>
      <c r="HB5" s="729">
        <f t="shared" ref="HB5:HB25" si="76">IF(GX5=0,0,HA5/(GX5/20))</f>
        <v>0</v>
      </c>
      <c r="HC5" s="734">
        <f>'MASTER_ ALL areas - No.seedling'!HB47</f>
        <v>0</v>
      </c>
      <c r="HD5" s="723">
        <f>'MASTER_ ALL areas - No.seedling'!HC47</f>
        <v>0</v>
      </c>
      <c r="HE5" s="719">
        <f t="shared" ref="HE5:HE25" si="77">IF(HC5=0,0,HD5/(HC5/20))</f>
        <v>0</v>
      </c>
      <c r="HF5" s="723">
        <f>'MASTER_ ALL areas - No.seedling'!HE47</f>
        <v>0</v>
      </c>
      <c r="HG5" s="729">
        <f t="shared" ref="HG5:HG25" si="78">IF(HC5=0,0,HF5/(HC5/20))</f>
        <v>0</v>
      </c>
      <c r="HH5" s="734">
        <f>'MASTER_ ALL areas - No.seedling'!HG47</f>
        <v>0</v>
      </c>
      <c r="HI5" s="723">
        <f>'MASTER_ ALL areas - No.seedling'!HH47</f>
        <v>0</v>
      </c>
      <c r="HJ5" s="719">
        <f t="shared" ref="HJ5:HJ25" si="79">IF(HH5=0,0,HI5/(HH5/20))</f>
        <v>0</v>
      </c>
      <c r="HK5" s="723">
        <f>'MASTER_ ALL areas - No.seedling'!HJ47</f>
        <v>0</v>
      </c>
      <c r="HL5" s="729">
        <f t="shared" ref="HL5:HL25" si="80">IF(HH5=0,0,HK5/(HH5/20))</f>
        <v>0</v>
      </c>
      <c r="HM5" s="734">
        <f>'MASTER_ ALL areas - No.seedling'!HL47</f>
        <v>0</v>
      </c>
      <c r="HN5" s="723">
        <f>'MASTER_ ALL areas - No.seedling'!HM47</f>
        <v>0</v>
      </c>
      <c r="HO5" s="719">
        <f t="shared" ref="HO5:HO25" si="81">IF(HM5=0,0,HN5/(HM5/20))</f>
        <v>0</v>
      </c>
      <c r="HP5" s="723">
        <f>'MASTER_ ALL areas - No.seedling'!HO47</f>
        <v>0</v>
      </c>
      <c r="HQ5" s="729">
        <f t="shared" ref="HQ5:HQ25" si="82">IF(HM5=0,0,HP5/(HM5/20))</f>
        <v>0</v>
      </c>
      <c r="HR5" s="734">
        <f>'MASTER_ ALL areas - No.seedling'!HQ47</f>
        <v>0</v>
      </c>
      <c r="HS5" s="723">
        <f>'MASTER_ ALL areas - No.seedling'!HR47</f>
        <v>0</v>
      </c>
      <c r="HT5" s="719">
        <f t="shared" ref="HT5:HT25" si="83">IF(HR5=0,0,HS5/(HR5/20))</f>
        <v>0</v>
      </c>
      <c r="HU5" s="723">
        <f>'MASTER_ ALL areas - No.seedling'!HT47</f>
        <v>0</v>
      </c>
      <c r="HV5" s="729">
        <f t="shared" ref="HV5:HV25" si="84">IF(HR5=0,0,HU5/(HR5/20))</f>
        <v>0</v>
      </c>
      <c r="HW5" s="734">
        <f>'MASTER_ ALL areas - No.seedling'!HV47</f>
        <v>0</v>
      </c>
      <c r="HX5" s="723">
        <f>'MASTER_ ALL areas - No.seedling'!HW47</f>
        <v>0</v>
      </c>
      <c r="HY5" s="719">
        <f t="shared" ref="HY5:HY25" si="85">IF(HW5=0,0,HX5/(HW5/20))</f>
        <v>0</v>
      </c>
      <c r="HZ5" s="723">
        <f>'MASTER_ ALL areas - No.seedling'!HY47</f>
        <v>0</v>
      </c>
      <c r="IA5" s="729">
        <f t="shared" ref="IA5:IA25" si="86">IF(HW5=0,0,HZ5/(HW5/20))</f>
        <v>0</v>
      </c>
      <c r="IB5" s="734">
        <f>'MASTER_ ALL areas - No.seedling'!IA47</f>
        <v>0</v>
      </c>
      <c r="IC5" s="723">
        <f>'MASTER_ ALL areas - No.seedling'!IB47</f>
        <v>0</v>
      </c>
      <c r="ID5" s="719">
        <f t="shared" ref="ID5:ID25" si="87">IF(IB5=0,0,IC5/(IB5/20))</f>
        <v>0</v>
      </c>
      <c r="IE5" s="723">
        <f>'MASTER_ ALL areas - No.seedling'!ID47</f>
        <v>0</v>
      </c>
      <c r="IF5" s="735">
        <f t="shared" ref="IF5:IF25" si="88">IF(IB5=0,0,IE5/(IB5/20))</f>
        <v>0</v>
      </c>
      <c r="IG5" s="736" t="s">
        <v>206</v>
      </c>
      <c r="IH5" s="737"/>
    </row>
    <row r="6" spans="2:242" ht="48.75" customHeight="1" x14ac:dyDescent="0.25">
      <c r="B6" s="420">
        <v>48</v>
      </c>
      <c r="C6" s="421" t="s">
        <v>216</v>
      </c>
      <c r="D6" s="422">
        <v>219290</v>
      </c>
      <c r="E6" s="423">
        <v>932466</v>
      </c>
      <c r="F6" s="154" t="s">
        <v>217</v>
      </c>
      <c r="G6" s="88" t="s">
        <v>218</v>
      </c>
      <c r="H6" s="459">
        <f>'MASTER_ ALL areas - No.seedling'!G52</f>
        <v>6</v>
      </c>
      <c r="I6" s="70">
        <f>'MASTER_ ALL areas - No.seedling'!H52</f>
        <v>0.25</v>
      </c>
      <c r="J6" s="71">
        <f>'MASTER_ ALL areas - No.seedling'!I52</f>
        <v>38.4</v>
      </c>
      <c r="K6" s="72">
        <f>'MASTER_ ALL areas - No.seedling'!J52</f>
        <v>52</v>
      </c>
      <c r="L6" s="73">
        <f t="shared" si="0"/>
        <v>1040</v>
      </c>
      <c r="M6" s="74">
        <f>'MASTER_ ALL areas - No.seedling'!L52</f>
        <v>1040</v>
      </c>
      <c r="N6" s="113">
        <f>'MASTER_ ALL areas - No.seedling'!M52</f>
        <v>6</v>
      </c>
      <c r="O6" s="114">
        <f>'MASTER_ ALL areas - No.seedling'!N52</f>
        <v>24</v>
      </c>
      <c r="P6" s="80">
        <f>'MASTER_ ALL areas - No.seedling'!O52</f>
        <v>0.11538461538461539</v>
      </c>
      <c r="Q6" s="81">
        <f>'MASTER_ ALL areas - No.seedling'!P52</f>
        <v>0.46153846153846156</v>
      </c>
      <c r="R6" s="621"/>
      <c r="S6" s="617">
        <f>'MASTER_ ALL areas - No.seedling'!R52</f>
        <v>620</v>
      </c>
      <c r="T6" s="76">
        <f>'MASTER_ ALL areas - No.seedling'!S52</f>
        <v>0</v>
      </c>
      <c r="U6" s="77">
        <f t="shared" si="1"/>
        <v>0</v>
      </c>
      <c r="V6" s="82">
        <f>'MASTER_ ALL areas - No.seedling'!U52</f>
        <v>6</v>
      </c>
      <c r="W6" s="80">
        <f t="shared" si="2"/>
        <v>0.19354838709677419</v>
      </c>
      <c r="X6" s="619">
        <f>'MASTER_ ALL areas - No.seedling'!W52</f>
        <v>380</v>
      </c>
      <c r="Y6" s="82">
        <f>'MASTER_ ALL areas - No.seedling'!X52</f>
        <v>6</v>
      </c>
      <c r="Z6" s="77">
        <f t="shared" si="3"/>
        <v>0.31578947368421051</v>
      </c>
      <c r="AA6" s="82">
        <f>'MASTER_ ALL areas - No.seedling'!Z52</f>
        <v>16</v>
      </c>
      <c r="AB6" s="80">
        <f t="shared" si="4"/>
        <v>0.84210526315789469</v>
      </c>
      <c r="AC6" s="76">
        <f>'MASTER_ ALL areas - No.seedling'!AB52</f>
        <v>40</v>
      </c>
      <c r="AD6" s="76">
        <f>'MASTER_ ALL areas - No.seedling'!AC52</f>
        <v>0</v>
      </c>
      <c r="AE6" s="77">
        <f t="shared" si="5"/>
        <v>0</v>
      </c>
      <c r="AF6" s="82">
        <f>'MASTER_ ALL areas - No.seedling'!AE52</f>
        <v>2</v>
      </c>
      <c r="AG6" s="80">
        <f t="shared" si="6"/>
        <v>1</v>
      </c>
      <c r="AH6" s="76">
        <f>'MASTER_ ALL areas - No.seedling'!AG52</f>
        <v>0</v>
      </c>
      <c r="AI6" s="76">
        <f>'MASTER_ ALL areas - No.seedling'!AH52</f>
        <v>0</v>
      </c>
      <c r="AJ6" s="77">
        <f t="shared" si="7"/>
        <v>0</v>
      </c>
      <c r="AK6" s="82">
        <f>'MASTER_ ALL areas - No.seedling'!AJ52</f>
        <v>0</v>
      </c>
      <c r="AL6" s="81">
        <f t="shared" si="8"/>
        <v>0</v>
      </c>
      <c r="AM6" s="621"/>
      <c r="AN6" s="617">
        <f>'MASTER_ ALL areas - No.seedling'!AM52</f>
        <v>580</v>
      </c>
      <c r="AO6" s="76">
        <f>'MASTER_ ALL areas - No.seedling'!AN52</f>
        <v>2</v>
      </c>
      <c r="AP6" s="77">
        <f t="shared" si="9"/>
        <v>6.8965517241379309E-2</v>
      </c>
      <c r="AQ6" s="82">
        <f>'MASTER_ ALL areas - No.seedling'!AP52</f>
        <v>12</v>
      </c>
      <c r="AR6" s="77">
        <f t="shared" si="10"/>
        <v>0.41379310344827586</v>
      </c>
      <c r="AS6" s="82">
        <f>'MASTER_ ALL areas - No.seedling'!AR52</f>
        <v>340</v>
      </c>
      <c r="AT6" s="76">
        <f>'MASTER_ ALL areas - No.seedling'!AS52</f>
        <v>1</v>
      </c>
      <c r="AU6" s="77">
        <f t="shared" si="11"/>
        <v>5.8823529411764705E-2</v>
      </c>
      <c r="AV6" s="82">
        <f>'MASTER_ ALL areas - No.seedling'!AU52</f>
        <v>6</v>
      </c>
      <c r="AW6" s="77">
        <f t="shared" si="12"/>
        <v>0.35294117647058826</v>
      </c>
      <c r="AX6" s="71">
        <f>'MASTER_ ALL areas - No.seedling'!AW52</f>
        <v>0</v>
      </c>
      <c r="AY6" s="82">
        <f>'MASTER_ ALL areas - No.seedling'!AX52</f>
        <v>0</v>
      </c>
      <c r="AZ6" s="77">
        <f t="shared" si="13"/>
        <v>0</v>
      </c>
      <c r="BA6" s="82">
        <f>'MASTER_ ALL areas - No.seedling'!AZ52</f>
        <v>0</v>
      </c>
      <c r="BB6" s="77">
        <f t="shared" si="14"/>
        <v>0</v>
      </c>
      <c r="BC6" s="82">
        <f>'MASTER_ ALL areas - No.seedling'!BB52</f>
        <v>0</v>
      </c>
      <c r="BD6" s="76">
        <f>'MASTER_ ALL areas - No.seedling'!BC52</f>
        <v>0</v>
      </c>
      <c r="BE6" s="77">
        <f t="shared" si="15"/>
        <v>0</v>
      </c>
      <c r="BF6" s="82">
        <f>'MASTER_ ALL areas - No.seedling'!BE52</f>
        <v>0</v>
      </c>
      <c r="BG6" s="77">
        <f t="shared" si="16"/>
        <v>0</v>
      </c>
      <c r="BH6" s="82">
        <f>'MASTER_ ALL areas - No.seedling'!BG52</f>
        <v>0</v>
      </c>
      <c r="BI6" s="76">
        <f>'MASTER_ ALL areas - No.seedling'!BH52</f>
        <v>0</v>
      </c>
      <c r="BJ6" s="77">
        <f t="shared" si="17"/>
        <v>0</v>
      </c>
      <c r="BK6" s="82">
        <f>'MASTER_ ALL areas - No.seedling'!BJ52</f>
        <v>0</v>
      </c>
      <c r="BL6" s="77">
        <f t="shared" si="18"/>
        <v>0</v>
      </c>
      <c r="BM6" s="82">
        <f>'MASTER_ ALL areas - No.seedling'!BL52</f>
        <v>120</v>
      </c>
      <c r="BN6" s="76">
        <f>'MASTER_ ALL areas - No.seedling'!BM52</f>
        <v>3</v>
      </c>
      <c r="BO6" s="77">
        <f t="shared" si="19"/>
        <v>0.5</v>
      </c>
      <c r="BP6" s="82">
        <f>'MASTER_ ALL areas - No.seedling'!BO52</f>
        <v>6</v>
      </c>
      <c r="BQ6" s="77">
        <f t="shared" si="20"/>
        <v>1</v>
      </c>
      <c r="BR6" s="82">
        <f>'MASTER_ ALL areas - No.seedling'!BQ52</f>
        <v>0</v>
      </c>
      <c r="BS6" s="76">
        <f>'MASTER_ ALL areas - No.seedling'!BR52</f>
        <v>0</v>
      </c>
      <c r="BT6" s="77">
        <f t="shared" si="21"/>
        <v>0</v>
      </c>
      <c r="BU6" s="82">
        <f>'MASTER_ ALL areas - No.seedling'!BT52</f>
        <v>0</v>
      </c>
      <c r="BV6" s="77">
        <f t="shared" si="22"/>
        <v>0</v>
      </c>
      <c r="BW6" s="82">
        <f>'MASTER_ ALL areas - No.seedling'!BV52</f>
        <v>0</v>
      </c>
      <c r="BX6" s="76">
        <f>'MASTER_ ALL areas - No.seedling'!BW52</f>
        <v>0</v>
      </c>
      <c r="BY6" s="77">
        <f t="shared" si="23"/>
        <v>0</v>
      </c>
      <c r="BZ6" s="82">
        <f>'MASTER_ ALL areas - No.seedling'!BY52</f>
        <v>0</v>
      </c>
      <c r="CA6" s="81">
        <f t="shared" si="24"/>
        <v>0</v>
      </c>
      <c r="CB6" s="79"/>
      <c r="CC6" s="75">
        <f>'MASTER_ ALL areas - No.seedling'!CB52</f>
        <v>400</v>
      </c>
      <c r="CD6" s="76">
        <f>'MASTER_ ALL areas - No.seedling'!CC52</f>
        <v>0</v>
      </c>
      <c r="CE6" s="80">
        <f t="shared" si="25"/>
        <v>0</v>
      </c>
      <c r="CF6" s="76">
        <f>'MASTER_ ALL areas - No.seedling'!CE52</f>
        <v>5</v>
      </c>
      <c r="CG6" s="81">
        <f t="shared" si="26"/>
        <v>0.25</v>
      </c>
      <c r="CH6" s="75">
        <f>'MASTER_ ALL areas - No.seedling'!CG52</f>
        <v>160</v>
      </c>
      <c r="CI6" s="76">
        <f>'MASTER_ ALL areas - No.seedling'!CH52</f>
        <v>2</v>
      </c>
      <c r="CJ6" s="80">
        <f t="shared" si="27"/>
        <v>0.25</v>
      </c>
      <c r="CK6" s="76">
        <f>'MASTER_ ALL areas - No.seedling'!CJ52</f>
        <v>6</v>
      </c>
      <c r="CL6" s="81">
        <f t="shared" si="28"/>
        <v>0.75</v>
      </c>
      <c r="CM6" s="75">
        <f>'MASTER_ ALL areas - No.seedling'!CL52</f>
        <v>20</v>
      </c>
      <c r="CN6" s="76">
        <f>'MASTER_ ALL areas - No.seedling'!CM52</f>
        <v>0</v>
      </c>
      <c r="CO6" s="80">
        <f t="shared" si="29"/>
        <v>0</v>
      </c>
      <c r="CP6" s="76">
        <f>'MASTER_ ALL areas - No.seedling'!CO52</f>
        <v>1</v>
      </c>
      <c r="CQ6" s="81">
        <f t="shared" si="30"/>
        <v>1</v>
      </c>
      <c r="CR6" s="113">
        <f>'MASTER_ ALL areas - No.seedling'!CQ52</f>
        <v>0</v>
      </c>
      <c r="CS6" s="76">
        <f>'MASTER_ ALL areas - No.seedling'!CR52</f>
        <v>0</v>
      </c>
      <c r="CT6" s="80">
        <f t="shared" si="31"/>
        <v>0</v>
      </c>
      <c r="CU6" s="76">
        <f>'MASTER_ ALL areas - No.seedling'!CT52</f>
        <v>0</v>
      </c>
      <c r="CV6" s="81">
        <f t="shared" si="32"/>
        <v>0</v>
      </c>
      <c r="CW6" s="75">
        <f>'MASTER_ ALL areas - No.seedling'!CV52</f>
        <v>220</v>
      </c>
      <c r="CX6" s="76">
        <f>'MASTER_ ALL areas - No.seedling'!CW52</f>
        <v>0</v>
      </c>
      <c r="CY6" s="80">
        <f t="shared" si="33"/>
        <v>0</v>
      </c>
      <c r="CZ6" s="76">
        <f>'MASTER_ ALL areas - No.seedling'!CY52</f>
        <v>1</v>
      </c>
      <c r="DA6" s="81">
        <f t="shared" si="34"/>
        <v>9.0909090909090912E-2</v>
      </c>
      <c r="DB6" s="75">
        <f>'MASTER_ ALL areas - No.seedling'!DA52</f>
        <v>100</v>
      </c>
      <c r="DC6" s="76">
        <f>'MASTER_ ALL areas - No.seedling'!DB52</f>
        <v>1</v>
      </c>
      <c r="DD6" s="80">
        <f t="shared" si="35"/>
        <v>0.2</v>
      </c>
      <c r="DE6" s="76">
        <f>'MASTER_ ALL areas - No.seedling'!DD52</f>
        <v>4</v>
      </c>
      <c r="DF6" s="81">
        <f t="shared" si="36"/>
        <v>0.8</v>
      </c>
      <c r="DG6" s="75">
        <f>'MASTER_ ALL areas - No.seedling'!DF52</f>
        <v>20</v>
      </c>
      <c r="DH6" s="76">
        <f>'MASTER_ ALL areas - No.seedling'!DG52</f>
        <v>0</v>
      </c>
      <c r="DI6" s="80">
        <f t="shared" si="37"/>
        <v>0</v>
      </c>
      <c r="DJ6" s="76">
        <f>'MASTER_ ALL areas - No.seedling'!DI52</f>
        <v>1</v>
      </c>
      <c r="DK6" s="81">
        <f t="shared" si="38"/>
        <v>1</v>
      </c>
      <c r="DL6" s="113">
        <f>'MASTER_ ALL areas - No.seedling'!DK52</f>
        <v>0</v>
      </c>
      <c r="DM6" s="76">
        <f>'MASTER_ ALL areas - No.seedling'!DL52</f>
        <v>0</v>
      </c>
      <c r="DN6" s="80">
        <f t="shared" si="39"/>
        <v>0</v>
      </c>
      <c r="DO6" s="76">
        <f>'MASTER_ ALL areas - No.seedling'!DN52</f>
        <v>0</v>
      </c>
      <c r="DP6" s="81">
        <f t="shared" si="40"/>
        <v>0</v>
      </c>
      <c r="DQ6" s="113">
        <f>'MASTER_ ALL areas - No.seedling'!DP52</f>
        <v>0</v>
      </c>
      <c r="DR6" s="76">
        <f>'MASTER_ ALL areas - No.seedling'!DQ52</f>
        <v>0</v>
      </c>
      <c r="DS6" s="80">
        <f t="shared" si="41"/>
        <v>0</v>
      </c>
      <c r="DT6" s="76">
        <f>'MASTER_ ALL areas - No.seedling'!DS52</f>
        <v>0</v>
      </c>
      <c r="DU6" s="81">
        <f t="shared" si="42"/>
        <v>0</v>
      </c>
      <c r="DV6" s="113">
        <f>'MASTER_ ALL areas - No.seedling'!DU52</f>
        <v>0</v>
      </c>
      <c r="DW6" s="76">
        <f>'MASTER_ ALL areas - No.seedling'!DV52</f>
        <v>0</v>
      </c>
      <c r="DX6" s="80">
        <f t="shared" si="43"/>
        <v>0</v>
      </c>
      <c r="DY6" s="76">
        <f>'MASTER_ ALL areas - No.seedling'!DX52</f>
        <v>0</v>
      </c>
      <c r="DZ6" s="81">
        <f t="shared" si="44"/>
        <v>0</v>
      </c>
      <c r="EA6" s="113">
        <f>'MASTER_ ALL areas - No.seedling'!DZ52</f>
        <v>0</v>
      </c>
      <c r="EB6" s="76">
        <f>'MASTER_ ALL areas - No.seedling'!EA52</f>
        <v>0</v>
      </c>
      <c r="EC6" s="80">
        <f t="shared" si="45"/>
        <v>0</v>
      </c>
      <c r="ED6" s="76">
        <f>'MASTER_ ALL areas - No.seedling'!EC52</f>
        <v>0</v>
      </c>
      <c r="EE6" s="81">
        <f t="shared" si="46"/>
        <v>0</v>
      </c>
      <c r="EF6" s="113">
        <f>'MASTER_ ALL areas - No.seedling'!EE52</f>
        <v>0</v>
      </c>
      <c r="EG6" s="76">
        <f>'MASTER_ ALL areas - No.seedling'!EF52</f>
        <v>0</v>
      </c>
      <c r="EH6" s="80">
        <f t="shared" si="47"/>
        <v>0</v>
      </c>
      <c r="EI6" s="76">
        <f>'MASTER_ ALL areas - No.seedling'!EH52</f>
        <v>0</v>
      </c>
      <c r="EJ6" s="81">
        <f t="shared" si="48"/>
        <v>0</v>
      </c>
      <c r="EK6" s="113">
        <f>'MASTER_ ALL areas - No.seedling'!EJ52</f>
        <v>0</v>
      </c>
      <c r="EL6" s="76">
        <f>'MASTER_ ALL areas - No.seedling'!EK52</f>
        <v>0</v>
      </c>
      <c r="EM6" s="80">
        <f t="shared" si="49"/>
        <v>0</v>
      </c>
      <c r="EN6" s="76">
        <f>'MASTER_ ALL areas - No.seedling'!EM52</f>
        <v>0</v>
      </c>
      <c r="EO6" s="81">
        <f t="shared" si="50"/>
        <v>0</v>
      </c>
      <c r="EP6" s="113">
        <f>'MASTER_ ALL areas - No.seedling'!EO52</f>
        <v>0</v>
      </c>
      <c r="EQ6" s="76">
        <f>'MASTER_ ALL areas - No.seedling'!EP52</f>
        <v>0</v>
      </c>
      <c r="ER6" s="80">
        <f t="shared" si="51"/>
        <v>0</v>
      </c>
      <c r="ES6" s="76">
        <f>'MASTER_ ALL areas - No.seedling'!ER52</f>
        <v>0</v>
      </c>
      <c r="ET6" s="81">
        <f t="shared" si="52"/>
        <v>0</v>
      </c>
      <c r="EU6" s="113">
        <f>'MASTER_ ALL areas - No.seedling'!ET52</f>
        <v>0</v>
      </c>
      <c r="EV6" s="76">
        <f>'MASTER_ ALL areas - No.seedling'!EU52</f>
        <v>0</v>
      </c>
      <c r="EW6" s="80">
        <f t="shared" si="53"/>
        <v>0</v>
      </c>
      <c r="EX6" s="76">
        <f>'MASTER_ ALL areas - No.seedling'!EW52</f>
        <v>0</v>
      </c>
      <c r="EY6" s="81">
        <f t="shared" si="54"/>
        <v>0</v>
      </c>
      <c r="EZ6" s="113">
        <f>'MASTER_ ALL areas - No.seedling'!EY52</f>
        <v>0</v>
      </c>
      <c r="FA6" s="76">
        <f>'MASTER_ ALL areas - No.seedling'!EZ52</f>
        <v>0</v>
      </c>
      <c r="FB6" s="80">
        <f t="shared" si="55"/>
        <v>0</v>
      </c>
      <c r="FC6" s="76">
        <f>'MASTER_ ALL areas - No.seedling'!FB52</f>
        <v>0</v>
      </c>
      <c r="FD6" s="81">
        <f t="shared" si="56"/>
        <v>0</v>
      </c>
      <c r="FE6" s="113">
        <f>'MASTER_ ALL areas - No.seedling'!FD52</f>
        <v>0</v>
      </c>
      <c r="FF6" s="76">
        <f>'MASTER_ ALL areas - No.seedling'!FE52</f>
        <v>0</v>
      </c>
      <c r="FG6" s="80">
        <f t="shared" si="57"/>
        <v>0</v>
      </c>
      <c r="FH6" s="76">
        <f>'MASTER_ ALL areas - No.seedling'!FG52</f>
        <v>0</v>
      </c>
      <c r="FI6" s="81">
        <f t="shared" si="58"/>
        <v>0</v>
      </c>
      <c r="FJ6" s="113">
        <f>'MASTER_ ALL areas - No.seedling'!FI52</f>
        <v>0</v>
      </c>
      <c r="FK6" s="76">
        <f>'MASTER_ ALL areas - No.seedling'!FJ52</f>
        <v>0</v>
      </c>
      <c r="FL6" s="80">
        <f t="shared" si="59"/>
        <v>0</v>
      </c>
      <c r="FM6" s="76">
        <f>'MASTER_ ALL areas - No.seedling'!FL52</f>
        <v>0</v>
      </c>
      <c r="FN6" s="81">
        <f t="shared" si="60"/>
        <v>0</v>
      </c>
      <c r="FO6" s="113">
        <f>'MASTER_ ALL areas - No.seedling'!FN52</f>
        <v>0</v>
      </c>
      <c r="FP6" s="76">
        <f>'MASTER_ ALL areas - No.seedling'!FO52</f>
        <v>0</v>
      </c>
      <c r="FQ6" s="80">
        <f t="shared" si="61"/>
        <v>0</v>
      </c>
      <c r="FR6" s="76">
        <f>'MASTER_ ALL areas - No.seedling'!FQ52</f>
        <v>0</v>
      </c>
      <c r="FS6" s="81">
        <f t="shared" si="62"/>
        <v>0</v>
      </c>
      <c r="FT6" s="113">
        <f>'MASTER_ ALL areas - No.seedling'!FS52</f>
        <v>0</v>
      </c>
      <c r="FU6" s="76">
        <f>'MASTER_ ALL areas - No.seedling'!FT52</f>
        <v>0</v>
      </c>
      <c r="FV6" s="80">
        <f t="shared" si="63"/>
        <v>0</v>
      </c>
      <c r="FW6" s="76">
        <f>'MASTER_ ALL areas - No.seedling'!FV52</f>
        <v>0</v>
      </c>
      <c r="FX6" s="81">
        <f t="shared" si="64"/>
        <v>0</v>
      </c>
      <c r="FY6" s="113">
        <f>'MASTER_ ALL areas - No.seedling'!FX52</f>
        <v>0</v>
      </c>
      <c r="FZ6" s="76">
        <f>'MASTER_ ALL areas - No.seedling'!FY52</f>
        <v>0</v>
      </c>
      <c r="GA6" s="80">
        <f t="shared" si="65"/>
        <v>0</v>
      </c>
      <c r="GB6" s="76">
        <f>'MASTER_ ALL areas - No.seedling'!GA52</f>
        <v>0</v>
      </c>
      <c r="GC6" s="81">
        <f t="shared" si="66"/>
        <v>0</v>
      </c>
      <c r="GD6" s="75">
        <f>'MASTER_ ALL areas - No.seedling'!GC52</f>
        <v>120</v>
      </c>
      <c r="GE6" s="76">
        <f>'MASTER_ ALL areas - No.seedling'!GD52</f>
        <v>3</v>
      </c>
      <c r="GF6" s="80">
        <f t="shared" si="67"/>
        <v>0.5</v>
      </c>
      <c r="GG6" s="76">
        <f>'MASTER_ ALL areas - No.seedling'!GF52</f>
        <v>6</v>
      </c>
      <c r="GH6" s="81">
        <f t="shared" si="68"/>
        <v>1</v>
      </c>
      <c r="GI6" s="113">
        <f>'MASTER_ ALL areas - No.seedling'!GH52</f>
        <v>0</v>
      </c>
      <c r="GJ6" s="76">
        <f>'MASTER_ ALL areas - No.seedling'!GI52</f>
        <v>0</v>
      </c>
      <c r="GK6" s="80">
        <f t="shared" si="69"/>
        <v>0</v>
      </c>
      <c r="GL6" s="76">
        <f>'MASTER_ ALL areas - No.seedling'!GK52</f>
        <v>0</v>
      </c>
      <c r="GM6" s="81">
        <f t="shared" si="70"/>
        <v>0</v>
      </c>
      <c r="GN6" s="113">
        <f>'MASTER_ ALL areas - No.seedling'!GM52</f>
        <v>0</v>
      </c>
      <c r="GO6" s="76">
        <f>'MASTER_ ALL areas - No.seedling'!GN52</f>
        <v>0</v>
      </c>
      <c r="GP6" s="80">
        <f t="shared" si="71"/>
        <v>0</v>
      </c>
      <c r="GQ6" s="76">
        <f>'MASTER_ ALL areas - No.seedling'!GP52</f>
        <v>0</v>
      </c>
      <c r="GR6" s="81">
        <f t="shared" si="72"/>
        <v>0</v>
      </c>
      <c r="GS6" s="113">
        <f>'MASTER_ ALL areas - No.seedling'!GR52</f>
        <v>0</v>
      </c>
      <c r="GT6" s="76">
        <f>'MASTER_ ALL areas - No.seedling'!GS52</f>
        <v>0</v>
      </c>
      <c r="GU6" s="80">
        <f t="shared" si="73"/>
        <v>0</v>
      </c>
      <c r="GV6" s="76">
        <f>'MASTER_ ALL areas - No.seedling'!GU52</f>
        <v>0</v>
      </c>
      <c r="GW6" s="81">
        <f t="shared" si="74"/>
        <v>0</v>
      </c>
      <c r="GX6" s="113">
        <f>'MASTER_ ALL areas - No.seedling'!GW52</f>
        <v>0</v>
      </c>
      <c r="GY6" s="76">
        <f>'MASTER_ ALL areas - No.seedling'!GX52</f>
        <v>0</v>
      </c>
      <c r="GZ6" s="80">
        <f t="shared" si="75"/>
        <v>0</v>
      </c>
      <c r="HA6" s="76">
        <f>'MASTER_ ALL areas - No.seedling'!GZ52</f>
        <v>0</v>
      </c>
      <c r="HB6" s="81">
        <f t="shared" si="76"/>
        <v>0</v>
      </c>
      <c r="HC6" s="113">
        <f>'MASTER_ ALL areas - No.seedling'!HB52</f>
        <v>0</v>
      </c>
      <c r="HD6" s="76">
        <f>'MASTER_ ALL areas - No.seedling'!HC52</f>
        <v>0</v>
      </c>
      <c r="HE6" s="80">
        <f t="shared" si="77"/>
        <v>0</v>
      </c>
      <c r="HF6" s="76">
        <f>'MASTER_ ALL areas - No.seedling'!HE52</f>
        <v>0</v>
      </c>
      <c r="HG6" s="81">
        <f t="shared" si="78"/>
        <v>0</v>
      </c>
      <c r="HH6" s="113">
        <f>'MASTER_ ALL areas - No.seedling'!HG52</f>
        <v>0</v>
      </c>
      <c r="HI6" s="76">
        <f>'MASTER_ ALL areas - No.seedling'!HH52</f>
        <v>0</v>
      </c>
      <c r="HJ6" s="80">
        <f t="shared" si="79"/>
        <v>0</v>
      </c>
      <c r="HK6" s="76">
        <f>'MASTER_ ALL areas - No.seedling'!HJ52</f>
        <v>0</v>
      </c>
      <c r="HL6" s="81">
        <f t="shared" si="80"/>
        <v>0</v>
      </c>
      <c r="HM6" s="113">
        <f>'MASTER_ ALL areas - No.seedling'!HL52</f>
        <v>0</v>
      </c>
      <c r="HN6" s="76">
        <f>'MASTER_ ALL areas - No.seedling'!HM52</f>
        <v>0</v>
      </c>
      <c r="HO6" s="80">
        <f t="shared" si="81"/>
        <v>0</v>
      </c>
      <c r="HP6" s="76">
        <f>'MASTER_ ALL areas - No.seedling'!HO52</f>
        <v>0</v>
      </c>
      <c r="HQ6" s="81">
        <f t="shared" si="82"/>
        <v>0</v>
      </c>
      <c r="HR6" s="113">
        <f>'MASTER_ ALL areas - No.seedling'!HQ52</f>
        <v>0</v>
      </c>
      <c r="HS6" s="76">
        <f>'MASTER_ ALL areas - No.seedling'!HR52</f>
        <v>0</v>
      </c>
      <c r="HT6" s="80">
        <f t="shared" si="83"/>
        <v>0</v>
      </c>
      <c r="HU6" s="76">
        <f>'MASTER_ ALL areas - No.seedling'!HT52</f>
        <v>0</v>
      </c>
      <c r="HV6" s="81">
        <f t="shared" si="84"/>
        <v>0</v>
      </c>
      <c r="HW6" s="113">
        <f>'MASTER_ ALL areas - No.seedling'!HV52</f>
        <v>0</v>
      </c>
      <c r="HX6" s="76">
        <f>'MASTER_ ALL areas - No.seedling'!HW52</f>
        <v>0</v>
      </c>
      <c r="HY6" s="80">
        <f t="shared" si="85"/>
        <v>0</v>
      </c>
      <c r="HZ6" s="76">
        <f>'MASTER_ ALL areas - No.seedling'!HY52</f>
        <v>0</v>
      </c>
      <c r="IA6" s="81">
        <f t="shared" si="86"/>
        <v>0</v>
      </c>
      <c r="IB6" s="113">
        <f>'MASTER_ ALL areas - No.seedling'!IA52</f>
        <v>0</v>
      </c>
      <c r="IC6" s="76">
        <f>'MASTER_ ALL areas - No.seedling'!IB52</f>
        <v>0</v>
      </c>
      <c r="ID6" s="80">
        <f t="shared" si="87"/>
        <v>0</v>
      </c>
      <c r="IE6" s="76">
        <f>'MASTER_ ALL areas - No.seedling'!ID52</f>
        <v>0</v>
      </c>
      <c r="IF6" s="85">
        <f t="shared" si="88"/>
        <v>0</v>
      </c>
      <c r="IG6" s="86" t="s">
        <v>219</v>
      </c>
      <c r="IH6" s="87"/>
    </row>
    <row r="7" spans="2:242" ht="33" customHeight="1" x14ac:dyDescent="0.25">
      <c r="B7" s="420">
        <v>58</v>
      </c>
      <c r="C7" s="421" t="s">
        <v>240</v>
      </c>
      <c r="D7" s="422">
        <v>216760</v>
      </c>
      <c r="E7" s="423">
        <v>932687</v>
      </c>
      <c r="F7" s="424" t="s">
        <v>89</v>
      </c>
      <c r="G7" s="88" t="s">
        <v>194</v>
      </c>
      <c r="H7" s="459">
        <f>'MASTER_ ALL areas - No.seedling'!G62</f>
        <v>6</v>
      </c>
      <c r="I7" s="70">
        <f>'MASTER_ ALL areas - No.seedling'!H62</f>
        <v>0.6</v>
      </c>
      <c r="J7" s="71">
        <f>'MASTER_ ALL areas - No.seedling'!I62</f>
        <v>20.8</v>
      </c>
      <c r="K7" s="72">
        <f>'MASTER_ ALL areas - No.seedling'!J62</f>
        <v>223</v>
      </c>
      <c r="L7" s="73">
        <f t="shared" si="0"/>
        <v>4460</v>
      </c>
      <c r="M7" s="74">
        <f>'MASTER_ ALL areas - No.seedling'!L62</f>
        <v>4460</v>
      </c>
      <c r="N7" s="113">
        <f>'MASTER_ ALL areas - No.seedling'!M62</f>
        <v>6</v>
      </c>
      <c r="O7" s="114">
        <f>'MASTER_ ALL areas - No.seedling'!N62</f>
        <v>48</v>
      </c>
      <c r="P7" s="80">
        <f>'MASTER_ ALL areas - No.seedling'!O62</f>
        <v>2.6905829596412557E-2</v>
      </c>
      <c r="Q7" s="81">
        <f>'MASTER_ ALL areas - No.seedling'!P62</f>
        <v>0.21524663677130046</v>
      </c>
      <c r="R7" s="621"/>
      <c r="S7" s="617">
        <f>'MASTER_ ALL areas - No.seedling'!R62</f>
        <v>4040</v>
      </c>
      <c r="T7" s="76">
        <f>'MASTER_ ALL areas - No.seedling'!S62</f>
        <v>3</v>
      </c>
      <c r="U7" s="77">
        <f t="shared" si="1"/>
        <v>1.4851485148514851E-2</v>
      </c>
      <c r="V7" s="82">
        <f>'MASTER_ ALL areas - No.seedling'!U62</f>
        <v>31</v>
      </c>
      <c r="W7" s="80">
        <f t="shared" si="2"/>
        <v>0.15346534653465346</v>
      </c>
      <c r="X7" s="619">
        <f>'MASTER_ ALL areas - No.seedling'!W62</f>
        <v>420</v>
      </c>
      <c r="Y7" s="82">
        <f>'MASTER_ ALL areas - No.seedling'!X62</f>
        <v>3</v>
      </c>
      <c r="Z7" s="77">
        <f t="shared" si="3"/>
        <v>0.14285714285714285</v>
      </c>
      <c r="AA7" s="82">
        <f>'MASTER_ ALL areas - No.seedling'!Z62</f>
        <v>17</v>
      </c>
      <c r="AB7" s="80">
        <f t="shared" si="4"/>
        <v>0.80952380952380953</v>
      </c>
      <c r="AC7" s="76">
        <f>'MASTER_ ALL areas - No.seedling'!AB62</f>
        <v>0</v>
      </c>
      <c r="AD7" s="76">
        <f>'MASTER_ ALL areas - No.seedling'!AC62</f>
        <v>0</v>
      </c>
      <c r="AE7" s="77">
        <f t="shared" si="5"/>
        <v>0</v>
      </c>
      <c r="AF7" s="82">
        <f>'MASTER_ ALL areas - No.seedling'!AE62</f>
        <v>0</v>
      </c>
      <c r="AG7" s="80">
        <f t="shared" si="6"/>
        <v>0</v>
      </c>
      <c r="AH7" s="76">
        <f>'MASTER_ ALL areas - No.seedling'!AG62</f>
        <v>0</v>
      </c>
      <c r="AI7" s="76">
        <f>'MASTER_ ALL areas - No.seedling'!AH62</f>
        <v>0</v>
      </c>
      <c r="AJ7" s="77">
        <f t="shared" si="7"/>
        <v>0</v>
      </c>
      <c r="AK7" s="82">
        <f>'MASTER_ ALL areas - No.seedling'!AJ62</f>
        <v>0</v>
      </c>
      <c r="AL7" s="81">
        <f t="shared" si="8"/>
        <v>0</v>
      </c>
      <c r="AM7" s="621"/>
      <c r="AN7" s="617">
        <f>'MASTER_ ALL areas - No.seedling'!AM62</f>
        <v>360</v>
      </c>
      <c r="AO7" s="76">
        <f>'MASTER_ ALL areas - No.seedling'!AN62</f>
        <v>1</v>
      </c>
      <c r="AP7" s="77">
        <f t="shared" si="9"/>
        <v>5.5555555555555552E-2</v>
      </c>
      <c r="AQ7" s="82">
        <f>'MASTER_ ALL areas - No.seedling'!AP62</f>
        <v>1</v>
      </c>
      <c r="AR7" s="77">
        <f t="shared" si="10"/>
        <v>5.5555555555555552E-2</v>
      </c>
      <c r="AS7" s="82">
        <f>'MASTER_ ALL areas - No.seedling'!AR62</f>
        <v>4040</v>
      </c>
      <c r="AT7" s="76">
        <f>'MASTER_ ALL areas - No.seedling'!AS62</f>
        <v>2</v>
      </c>
      <c r="AU7" s="77">
        <f t="shared" si="11"/>
        <v>9.9009900990099011E-3</v>
      </c>
      <c r="AV7" s="82">
        <f>'MASTER_ ALL areas - No.seedling'!AU62</f>
        <v>44</v>
      </c>
      <c r="AW7" s="77">
        <f t="shared" si="12"/>
        <v>0.21782178217821782</v>
      </c>
      <c r="AX7" s="71">
        <f>'MASTER_ ALL areas - No.seedling'!AW62</f>
        <v>0</v>
      </c>
      <c r="AY7" s="82">
        <f>'MASTER_ ALL areas - No.seedling'!AX62</f>
        <v>0</v>
      </c>
      <c r="AZ7" s="77">
        <f t="shared" si="13"/>
        <v>0</v>
      </c>
      <c r="BA7" s="82">
        <f>'MASTER_ ALL areas - No.seedling'!AZ62</f>
        <v>0</v>
      </c>
      <c r="BB7" s="77">
        <f t="shared" si="14"/>
        <v>0</v>
      </c>
      <c r="BC7" s="82">
        <f>'MASTER_ ALL areas - No.seedling'!BB62</f>
        <v>60</v>
      </c>
      <c r="BD7" s="76">
        <f>'MASTER_ ALL areas - No.seedling'!BC62</f>
        <v>3</v>
      </c>
      <c r="BE7" s="77">
        <f t="shared" si="15"/>
        <v>1</v>
      </c>
      <c r="BF7" s="82">
        <f>'MASTER_ ALL areas - No.seedling'!BE62</f>
        <v>3</v>
      </c>
      <c r="BG7" s="77">
        <f t="shared" si="16"/>
        <v>1</v>
      </c>
      <c r="BH7" s="82">
        <f>'MASTER_ ALL areas - No.seedling'!BG62</f>
        <v>0</v>
      </c>
      <c r="BI7" s="76">
        <f>'MASTER_ ALL areas - No.seedling'!BH62</f>
        <v>0</v>
      </c>
      <c r="BJ7" s="77">
        <f t="shared" si="17"/>
        <v>0</v>
      </c>
      <c r="BK7" s="82">
        <f>'MASTER_ ALL areas - No.seedling'!BJ62</f>
        <v>0</v>
      </c>
      <c r="BL7" s="77">
        <f t="shared" si="18"/>
        <v>0</v>
      </c>
      <c r="BM7" s="82">
        <f>'MASTER_ ALL areas - No.seedling'!BL62</f>
        <v>0</v>
      </c>
      <c r="BN7" s="76">
        <f>'MASTER_ ALL areas - No.seedling'!BM62</f>
        <v>0</v>
      </c>
      <c r="BO7" s="77">
        <f t="shared" si="19"/>
        <v>0</v>
      </c>
      <c r="BP7" s="82">
        <f>'MASTER_ ALL areas - No.seedling'!BO62</f>
        <v>0</v>
      </c>
      <c r="BQ7" s="77">
        <f t="shared" si="20"/>
        <v>0</v>
      </c>
      <c r="BR7" s="82">
        <f>'MASTER_ ALL areas - No.seedling'!BQ62</f>
        <v>0</v>
      </c>
      <c r="BS7" s="76">
        <f>'MASTER_ ALL areas - No.seedling'!BR62</f>
        <v>0</v>
      </c>
      <c r="BT7" s="77">
        <f t="shared" si="21"/>
        <v>0</v>
      </c>
      <c r="BU7" s="82">
        <f>'MASTER_ ALL areas - No.seedling'!BT62</f>
        <v>0</v>
      </c>
      <c r="BV7" s="77">
        <f t="shared" si="22"/>
        <v>0</v>
      </c>
      <c r="BW7" s="82">
        <f>'MASTER_ ALL areas - No.seedling'!BV62</f>
        <v>0</v>
      </c>
      <c r="BX7" s="76">
        <f>'MASTER_ ALL areas - No.seedling'!BW62</f>
        <v>0</v>
      </c>
      <c r="BY7" s="77">
        <f t="shared" si="23"/>
        <v>0</v>
      </c>
      <c r="BZ7" s="82">
        <f>'MASTER_ ALL areas - No.seedling'!BY62</f>
        <v>0</v>
      </c>
      <c r="CA7" s="81">
        <f t="shared" si="24"/>
        <v>0</v>
      </c>
      <c r="CB7" s="79"/>
      <c r="CC7" s="75">
        <f>'MASTER_ ALL areas - No.seedling'!CB62</f>
        <v>320</v>
      </c>
      <c r="CD7" s="76">
        <f>'MASTER_ ALL areas - No.seedling'!CC62</f>
        <v>0</v>
      </c>
      <c r="CE7" s="80">
        <f t="shared" si="25"/>
        <v>0</v>
      </c>
      <c r="CF7" s="76">
        <f>'MASTER_ ALL areas - No.seedling'!CE62</f>
        <v>0</v>
      </c>
      <c r="CG7" s="81">
        <f t="shared" si="26"/>
        <v>0</v>
      </c>
      <c r="CH7" s="75">
        <f>'MASTER_ ALL areas - No.seedling'!CG62</f>
        <v>40</v>
      </c>
      <c r="CI7" s="76">
        <f>'MASTER_ ALL areas - No.seedling'!CH62</f>
        <v>1</v>
      </c>
      <c r="CJ7" s="80">
        <f t="shared" si="27"/>
        <v>0.5</v>
      </c>
      <c r="CK7" s="76">
        <f>'MASTER_ ALL areas - No.seedling'!CJ62</f>
        <v>1</v>
      </c>
      <c r="CL7" s="81">
        <f t="shared" si="28"/>
        <v>0.5</v>
      </c>
      <c r="CM7" s="113">
        <f>'MASTER_ ALL areas - No.seedling'!CL62</f>
        <v>0</v>
      </c>
      <c r="CN7" s="76">
        <f>'MASTER_ ALL areas - No.seedling'!CM62</f>
        <v>0</v>
      </c>
      <c r="CO7" s="80">
        <f t="shared" si="29"/>
        <v>0</v>
      </c>
      <c r="CP7" s="76">
        <f>'MASTER_ ALL areas - No.seedling'!CO62</f>
        <v>0</v>
      </c>
      <c r="CQ7" s="81">
        <f t="shared" si="30"/>
        <v>0</v>
      </c>
      <c r="CR7" s="113">
        <f>'MASTER_ ALL areas - No.seedling'!CQ62</f>
        <v>0</v>
      </c>
      <c r="CS7" s="76">
        <f>'MASTER_ ALL areas - No.seedling'!CR62</f>
        <v>0</v>
      </c>
      <c r="CT7" s="80">
        <f t="shared" si="31"/>
        <v>0</v>
      </c>
      <c r="CU7" s="76">
        <f>'MASTER_ ALL areas - No.seedling'!CT62</f>
        <v>0</v>
      </c>
      <c r="CV7" s="81">
        <f t="shared" si="32"/>
        <v>0</v>
      </c>
      <c r="CW7" s="75">
        <f>'MASTER_ ALL areas - No.seedling'!CV62</f>
        <v>3700</v>
      </c>
      <c r="CX7" s="76">
        <f>'MASTER_ ALL areas - No.seedling'!CW62</f>
        <v>2</v>
      </c>
      <c r="CY7" s="80">
        <f t="shared" si="33"/>
        <v>1.0810810810810811E-2</v>
      </c>
      <c r="CZ7" s="76">
        <f>'MASTER_ ALL areas - No.seedling'!CY62</f>
        <v>30</v>
      </c>
      <c r="DA7" s="81">
        <f t="shared" si="34"/>
        <v>0.16216216216216217</v>
      </c>
      <c r="DB7" s="75">
        <f>'MASTER_ ALL areas - No.seedling'!DA62</f>
        <v>340</v>
      </c>
      <c r="DC7" s="76">
        <f>'MASTER_ ALL areas - No.seedling'!DB62</f>
        <v>0</v>
      </c>
      <c r="DD7" s="80">
        <f t="shared" si="35"/>
        <v>0</v>
      </c>
      <c r="DE7" s="76">
        <f>'MASTER_ ALL areas - No.seedling'!DD62</f>
        <v>14</v>
      </c>
      <c r="DF7" s="81">
        <f t="shared" si="36"/>
        <v>0.82352941176470584</v>
      </c>
      <c r="DG7" s="113">
        <f>'MASTER_ ALL areas - No.seedling'!DF62</f>
        <v>0</v>
      </c>
      <c r="DH7" s="76">
        <f>'MASTER_ ALL areas - No.seedling'!DG62</f>
        <v>0</v>
      </c>
      <c r="DI7" s="80">
        <f t="shared" si="37"/>
        <v>0</v>
      </c>
      <c r="DJ7" s="76">
        <f>'MASTER_ ALL areas - No.seedling'!DI62</f>
        <v>0</v>
      </c>
      <c r="DK7" s="81">
        <f t="shared" si="38"/>
        <v>0</v>
      </c>
      <c r="DL7" s="113">
        <f>'MASTER_ ALL areas - No.seedling'!DK62</f>
        <v>0</v>
      </c>
      <c r="DM7" s="76">
        <f>'MASTER_ ALL areas - No.seedling'!DL62</f>
        <v>0</v>
      </c>
      <c r="DN7" s="80">
        <f t="shared" si="39"/>
        <v>0</v>
      </c>
      <c r="DO7" s="76">
        <f>'MASTER_ ALL areas - No.seedling'!DN62</f>
        <v>0</v>
      </c>
      <c r="DP7" s="81">
        <f t="shared" si="40"/>
        <v>0</v>
      </c>
      <c r="DQ7" s="113">
        <f>'MASTER_ ALL areas - No.seedling'!DP62</f>
        <v>0</v>
      </c>
      <c r="DR7" s="76">
        <f>'MASTER_ ALL areas - No.seedling'!DQ62</f>
        <v>0</v>
      </c>
      <c r="DS7" s="80">
        <f t="shared" si="41"/>
        <v>0</v>
      </c>
      <c r="DT7" s="76">
        <f>'MASTER_ ALL areas - No.seedling'!DS62</f>
        <v>0</v>
      </c>
      <c r="DU7" s="81">
        <f t="shared" si="42"/>
        <v>0</v>
      </c>
      <c r="DV7" s="113">
        <f>'MASTER_ ALL areas - No.seedling'!DU62</f>
        <v>0</v>
      </c>
      <c r="DW7" s="76">
        <f>'MASTER_ ALL areas - No.seedling'!DV62</f>
        <v>0</v>
      </c>
      <c r="DX7" s="80">
        <f t="shared" si="43"/>
        <v>0</v>
      </c>
      <c r="DY7" s="76">
        <f>'MASTER_ ALL areas - No.seedling'!DX62</f>
        <v>0</v>
      </c>
      <c r="DZ7" s="81">
        <f t="shared" si="44"/>
        <v>0</v>
      </c>
      <c r="EA7" s="113">
        <f>'MASTER_ ALL areas - No.seedling'!DZ62</f>
        <v>0</v>
      </c>
      <c r="EB7" s="76">
        <f>'MASTER_ ALL areas - No.seedling'!EA62</f>
        <v>0</v>
      </c>
      <c r="EC7" s="80">
        <f t="shared" si="45"/>
        <v>0</v>
      </c>
      <c r="ED7" s="76">
        <f>'MASTER_ ALL areas - No.seedling'!EC62</f>
        <v>0</v>
      </c>
      <c r="EE7" s="81">
        <f t="shared" si="46"/>
        <v>0</v>
      </c>
      <c r="EF7" s="113">
        <f>'MASTER_ ALL areas - No.seedling'!EE62</f>
        <v>0</v>
      </c>
      <c r="EG7" s="76">
        <f>'MASTER_ ALL areas - No.seedling'!EF62</f>
        <v>0</v>
      </c>
      <c r="EH7" s="80">
        <f t="shared" si="47"/>
        <v>0</v>
      </c>
      <c r="EI7" s="76">
        <f>'MASTER_ ALL areas - No.seedling'!EH62</f>
        <v>0</v>
      </c>
      <c r="EJ7" s="81">
        <f t="shared" si="48"/>
        <v>0</v>
      </c>
      <c r="EK7" s="75">
        <f>'MASTER_ ALL areas - No.seedling'!EJ62</f>
        <v>20</v>
      </c>
      <c r="EL7" s="76">
        <f>'MASTER_ ALL areas - No.seedling'!EK62</f>
        <v>1</v>
      </c>
      <c r="EM7" s="80">
        <f t="shared" si="49"/>
        <v>1</v>
      </c>
      <c r="EN7" s="76">
        <f>'MASTER_ ALL areas - No.seedling'!EM62</f>
        <v>1</v>
      </c>
      <c r="EO7" s="81">
        <f t="shared" si="50"/>
        <v>1</v>
      </c>
      <c r="EP7" s="75">
        <f>'MASTER_ ALL areas - No.seedling'!EO62</f>
        <v>40</v>
      </c>
      <c r="EQ7" s="76">
        <f>'MASTER_ ALL areas - No.seedling'!EP62</f>
        <v>2</v>
      </c>
      <c r="ER7" s="80">
        <f t="shared" si="51"/>
        <v>1</v>
      </c>
      <c r="ES7" s="76">
        <f>'MASTER_ ALL areas - No.seedling'!ER62</f>
        <v>2</v>
      </c>
      <c r="ET7" s="81">
        <f t="shared" si="52"/>
        <v>1</v>
      </c>
      <c r="EU7" s="113">
        <f>'MASTER_ ALL areas - No.seedling'!ET62</f>
        <v>0</v>
      </c>
      <c r="EV7" s="76">
        <f>'MASTER_ ALL areas - No.seedling'!EU62</f>
        <v>0</v>
      </c>
      <c r="EW7" s="80">
        <f t="shared" si="53"/>
        <v>0</v>
      </c>
      <c r="EX7" s="76">
        <f>'MASTER_ ALL areas - No.seedling'!EW62</f>
        <v>0</v>
      </c>
      <c r="EY7" s="81">
        <f t="shared" si="54"/>
        <v>0</v>
      </c>
      <c r="EZ7" s="113">
        <f>'MASTER_ ALL areas - No.seedling'!EY62</f>
        <v>0</v>
      </c>
      <c r="FA7" s="76">
        <f>'MASTER_ ALL areas - No.seedling'!EZ62</f>
        <v>0</v>
      </c>
      <c r="FB7" s="80">
        <f t="shared" si="55"/>
        <v>0</v>
      </c>
      <c r="FC7" s="76">
        <f>'MASTER_ ALL areas - No.seedling'!FB62</f>
        <v>0</v>
      </c>
      <c r="FD7" s="81">
        <f t="shared" si="56"/>
        <v>0</v>
      </c>
      <c r="FE7" s="113">
        <f>'MASTER_ ALL areas - No.seedling'!FD62</f>
        <v>0</v>
      </c>
      <c r="FF7" s="76">
        <f>'MASTER_ ALL areas - No.seedling'!FE62</f>
        <v>0</v>
      </c>
      <c r="FG7" s="80">
        <f t="shared" si="57"/>
        <v>0</v>
      </c>
      <c r="FH7" s="76">
        <f>'MASTER_ ALL areas - No.seedling'!FG62</f>
        <v>0</v>
      </c>
      <c r="FI7" s="81">
        <f t="shared" si="58"/>
        <v>0</v>
      </c>
      <c r="FJ7" s="113">
        <f>'MASTER_ ALL areas - No.seedling'!FI62</f>
        <v>0</v>
      </c>
      <c r="FK7" s="76">
        <f>'MASTER_ ALL areas - No.seedling'!FJ62</f>
        <v>0</v>
      </c>
      <c r="FL7" s="80">
        <f t="shared" si="59"/>
        <v>0</v>
      </c>
      <c r="FM7" s="76">
        <f>'MASTER_ ALL areas - No.seedling'!FL62</f>
        <v>0</v>
      </c>
      <c r="FN7" s="81">
        <f t="shared" si="60"/>
        <v>0</v>
      </c>
      <c r="FO7" s="113">
        <f>'MASTER_ ALL areas - No.seedling'!FN62</f>
        <v>0</v>
      </c>
      <c r="FP7" s="76">
        <f>'MASTER_ ALL areas - No.seedling'!FO62</f>
        <v>0</v>
      </c>
      <c r="FQ7" s="80">
        <f t="shared" si="61"/>
        <v>0</v>
      </c>
      <c r="FR7" s="76">
        <f>'MASTER_ ALL areas - No.seedling'!FQ62</f>
        <v>0</v>
      </c>
      <c r="FS7" s="81">
        <f t="shared" si="62"/>
        <v>0</v>
      </c>
      <c r="FT7" s="113">
        <f>'MASTER_ ALL areas - No.seedling'!FS62</f>
        <v>0</v>
      </c>
      <c r="FU7" s="76">
        <f>'MASTER_ ALL areas - No.seedling'!FT62</f>
        <v>0</v>
      </c>
      <c r="FV7" s="80">
        <f t="shared" si="63"/>
        <v>0</v>
      </c>
      <c r="FW7" s="76">
        <f>'MASTER_ ALL areas - No.seedling'!FV62</f>
        <v>0</v>
      </c>
      <c r="FX7" s="81">
        <f t="shared" si="64"/>
        <v>0</v>
      </c>
      <c r="FY7" s="113">
        <f>'MASTER_ ALL areas - No.seedling'!FX62</f>
        <v>0</v>
      </c>
      <c r="FZ7" s="76">
        <f>'MASTER_ ALL areas - No.seedling'!FY62</f>
        <v>0</v>
      </c>
      <c r="GA7" s="80">
        <f t="shared" si="65"/>
        <v>0</v>
      </c>
      <c r="GB7" s="76">
        <f>'MASTER_ ALL areas - No.seedling'!GA62</f>
        <v>0</v>
      </c>
      <c r="GC7" s="81">
        <f t="shared" si="66"/>
        <v>0</v>
      </c>
      <c r="GD7" s="113">
        <f>'MASTER_ ALL areas - No.seedling'!GC62</f>
        <v>0</v>
      </c>
      <c r="GE7" s="76">
        <f>'MASTER_ ALL areas - No.seedling'!GD62</f>
        <v>0</v>
      </c>
      <c r="GF7" s="80">
        <f t="shared" si="67"/>
        <v>0</v>
      </c>
      <c r="GG7" s="76">
        <f>'MASTER_ ALL areas - No.seedling'!GF62</f>
        <v>0</v>
      </c>
      <c r="GH7" s="81">
        <f t="shared" si="68"/>
        <v>0</v>
      </c>
      <c r="GI7" s="113">
        <f>'MASTER_ ALL areas - No.seedling'!GH62</f>
        <v>0</v>
      </c>
      <c r="GJ7" s="76">
        <f>'MASTER_ ALL areas - No.seedling'!GI62</f>
        <v>0</v>
      </c>
      <c r="GK7" s="80">
        <f t="shared" si="69"/>
        <v>0</v>
      </c>
      <c r="GL7" s="76">
        <f>'MASTER_ ALL areas - No.seedling'!GK62</f>
        <v>0</v>
      </c>
      <c r="GM7" s="81">
        <f t="shared" si="70"/>
        <v>0</v>
      </c>
      <c r="GN7" s="113">
        <f>'MASTER_ ALL areas - No.seedling'!GM62</f>
        <v>0</v>
      </c>
      <c r="GO7" s="76">
        <f>'MASTER_ ALL areas - No.seedling'!GN62</f>
        <v>0</v>
      </c>
      <c r="GP7" s="80">
        <f t="shared" si="71"/>
        <v>0</v>
      </c>
      <c r="GQ7" s="76">
        <f>'MASTER_ ALL areas - No.seedling'!GP62</f>
        <v>0</v>
      </c>
      <c r="GR7" s="81">
        <f t="shared" si="72"/>
        <v>0</v>
      </c>
      <c r="GS7" s="113">
        <f>'MASTER_ ALL areas - No.seedling'!GR62</f>
        <v>0</v>
      </c>
      <c r="GT7" s="76">
        <f>'MASTER_ ALL areas - No.seedling'!GS62</f>
        <v>0</v>
      </c>
      <c r="GU7" s="80">
        <f t="shared" si="73"/>
        <v>0</v>
      </c>
      <c r="GV7" s="76">
        <f>'MASTER_ ALL areas - No.seedling'!GU62</f>
        <v>0</v>
      </c>
      <c r="GW7" s="81">
        <f t="shared" si="74"/>
        <v>0</v>
      </c>
      <c r="GX7" s="113">
        <f>'MASTER_ ALL areas - No.seedling'!GW62</f>
        <v>0</v>
      </c>
      <c r="GY7" s="76">
        <f>'MASTER_ ALL areas - No.seedling'!GX62</f>
        <v>0</v>
      </c>
      <c r="GZ7" s="80">
        <f t="shared" si="75"/>
        <v>0</v>
      </c>
      <c r="HA7" s="76">
        <f>'MASTER_ ALL areas - No.seedling'!GZ62</f>
        <v>0</v>
      </c>
      <c r="HB7" s="81">
        <f t="shared" si="76"/>
        <v>0</v>
      </c>
      <c r="HC7" s="113">
        <f>'MASTER_ ALL areas - No.seedling'!HB62</f>
        <v>0</v>
      </c>
      <c r="HD7" s="76">
        <f>'MASTER_ ALL areas - No.seedling'!HC62</f>
        <v>0</v>
      </c>
      <c r="HE7" s="80">
        <f t="shared" si="77"/>
        <v>0</v>
      </c>
      <c r="HF7" s="76">
        <f>'MASTER_ ALL areas - No.seedling'!HE62</f>
        <v>0</v>
      </c>
      <c r="HG7" s="81">
        <f t="shared" si="78"/>
        <v>0</v>
      </c>
      <c r="HH7" s="113">
        <f>'MASTER_ ALL areas - No.seedling'!HG62</f>
        <v>0</v>
      </c>
      <c r="HI7" s="76">
        <f>'MASTER_ ALL areas - No.seedling'!HH62</f>
        <v>0</v>
      </c>
      <c r="HJ7" s="80">
        <f t="shared" si="79"/>
        <v>0</v>
      </c>
      <c r="HK7" s="76">
        <f>'MASTER_ ALL areas - No.seedling'!HJ62</f>
        <v>0</v>
      </c>
      <c r="HL7" s="81">
        <f t="shared" si="80"/>
        <v>0</v>
      </c>
      <c r="HM7" s="113">
        <f>'MASTER_ ALL areas - No.seedling'!HL62</f>
        <v>0</v>
      </c>
      <c r="HN7" s="76">
        <f>'MASTER_ ALL areas - No.seedling'!HM62</f>
        <v>0</v>
      </c>
      <c r="HO7" s="80">
        <f t="shared" si="81"/>
        <v>0</v>
      </c>
      <c r="HP7" s="76">
        <f>'MASTER_ ALL areas - No.seedling'!HO62</f>
        <v>0</v>
      </c>
      <c r="HQ7" s="81">
        <f t="shared" si="82"/>
        <v>0</v>
      </c>
      <c r="HR7" s="113">
        <f>'MASTER_ ALL areas - No.seedling'!HQ62</f>
        <v>0</v>
      </c>
      <c r="HS7" s="76">
        <f>'MASTER_ ALL areas - No.seedling'!HR62</f>
        <v>0</v>
      </c>
      <c r="HT7" s="80">
        <f t="shared" si="83"/>
        <v>0</v>
      </c>
      <c r="HU7" s="76">
        <f>'MASTER_ ALL areas - No.seedling'!HT62</f>
        <v>0</v>
      </c>
      <c r="HV7" s="81">
        <f t="shared" si="84"/>
        <v>0</v>
      </c>
      <c r="HW7" s="113">
        <f>'MASTER_ ALL areas - No.seedling'!HV62</f>
        <v>0</v>
      </c>
      <c r="HX7" s="76">
        <f>'MASTER_ ALL areas - No.seedling'!HW62</f>
        <v>0</v>
      </c>
      <c r="HY7" s="80">
        <f t="shared" si="85"/>
        <v>0</v>
      </c>
      <c r="HZ7" s="76">
        <f>'MASTER_ ALL areas - No.seedling'!HY62</f>
        <v>0</v>
      </c>
      <c r="IA7" s="81">
        <f t="shared" si="86"/>
        <v>0</v>
      </c>
      <c r="IB7" s="113">
        <f>'MASTER_ ALL areas - No.seedling'!IA62</f>
        <v>0</v>
      </c>
      <c r="IC7" s="76">
        <f>'MASTER_ ALL areas - No.seedling'!IB62</f>
        <v>0</v>
      </c>
      <c r="ID7" s="80">
        <f t="shared" si="87"/>
        <v>0</v>
      </c>
      <c r="IE7" s="76">
        <f>'MASTER_ ALL areas - No.seedling'!ID62</f>
        <v>0</v>
      </c>
      <c r="IF7" s="85">
        <f t="shared" si="88"/>
        <v>0</v>
      </c>
      <c r="IG7" s="86" t="s">
        <v>241</v>
      </c>
      <c r="IH7" s="87"/>
    </row>
    <row r="8" spans="2:242" ht="37.35" customHeight="1" x14ac:dyDescent="0.25">
      <c r="B8" s="420">
        <v>59</v>
      </c>
      <c r="C8" s="421" t="s">
        <v>160</v>
      </c>
      <c r="D8" s="422">
        <v>218855</v>
      </c>
      <c r="E8" s="423">
        <v>932677</v>
      </c>
      <c r="F8" s="180" t="s">
        <v>242</v>
      </c>
      <c r="G8" s="88" t="s">
        <v>243</v>
      </c>
      <c r="H8" s="459">
        <f>'MASTER_ ALL areas - No.seedling'!G63</f>
        <v>8</v>
      </c>
      <c r="I8" s="70">
        <f>'MASTER_ ALL areas - No.seedling'!H63</f>
        <v>0.2</v>
      </c>
      <c r="J8" s="71">
        <f>'MASTER_ ALL areas - No.seedling'!I63</f>
        <v>41.75</v>
      </c>
      <c r="K8" s="72">
        <f>'MASTER_ ALL areas - No.seedling'!J63</f>
        <v>25</v>
      </c>
      <c r="L8" s="73">
        <f t="shared" si="0"/>
        <v>500</v>
      </c>
      <c r="M8" s="74">
        <f>'MASTER_ ALL areas - No.seedling'!L63</f>
        <v>500</v>
      </c>
      <c r="N8" s="113">
        <f>'MASTER_ ALL areas - No.seedling'!M63</f>
        <v>0</v>
      </c>
      <c r="O8" s="114">
        <f>'MASTER_ ALL areas - No.seedling'!N63</f>
        <v>7</v>
      </c>
      <c r="P8" s="80">
        <f>'MASTER_ ALL areas - No.seedling'!O63</f>
        <v>0</v>
      </c>
      <c r="Q8" s="81">
        <f>'MASTER_ ALL areas - No.seedling'!P63</f>
        <v>0.28000000000000003</v>
      </c>
      <c r="R8" s="621"/>
      <c r="S8" s="617">
        <f>'MASTER_ ALL areas - No.seedling'!R63</f>
        <v>440</v>
      </c>
      <c r="T8" s="76">
        <f>'MASTER_ ALL areas - No.seedling'!S63</f>
        <v>0</v>
      </c>
      <c r="U8" s="77">
        <f t="shared" si="1"/>
        <v>0</v>
      </c>
      <c r="V8" s="82">
        <f>'MASTER_ ALL areas - No.seedling'!U63</f>
        <v>7</v>
      </c>
      <c r="W8" s="80">
        <f t="shared" si="2"/>
        <v>0.31818181818181818</v>
      </c>
      <c r="X8" s="619">
        <f>'MASTER_ ALL areas - No.seedling'!W63</f>
        <v>60</v>
      </c>
      <c r="Y8" s="82">
        <f>'MASTER_ ALL areas - No.seedling'!X63</f>
        <v>0</v>
      </c>
      <c r="Z8" s="77">
        <f t="shared" si="3"/>
        <v>0</v>
      </c>
      <c r="AA8" s="82">
        <f>'MASTER_ ALL areas - No.seedling'!Z63</f>
        <v>0</v>
      </c>
      <c r="AB8" s="80">
        <f t="shared" si="4"/>
        <v>0</v>
      </c>
      <c r="AC8" s="76">
        <f>'MASTER_ ALL areas - No.seedling'!AB63</f>
        <v>0</v>
      </c>
      <c r="AD8" s="76">
        <f>'MASTER_ ALL areas - No.seedling'!AC63</f>
        <v>0</v>
      </c>
      <c r="AE8" s="77">
        <f t="shared" si="5"/>
        <v>0</v>
      </c>
      <c r="AF8" s="82">
        <f>'MASTER_ ALL areas - No.seedling'!AE63</f>
        <v>0</v>
      </c>
      <c r="AG8" s="80">
        <f t="shared" si="6"/>
        <v>0</v>
      </c>
      <c r="AH8" s="76">
        <f>'MASTER_ ALL areas - No.seedling'!AG63</f>
        <v>0</v>
      </c>
      <c r="AI8" s="76">
        <f>'MASTER_ ALL areas - No.seedling'!AH63</f>
        <v>0</v>
      </c>
      <c r="AJ8" s="77">
        <f t="shared" si="7"/>
        <v>0</v>
      </c>
      <c r="AK8" s="82">
        <f>'MASTER_ ALL areas - No.seedling'!AJ63</f>
        <v>0</v>
      </c>
      <c r="AL8" s="81">
        <f t="shared" si="8"/>
        <v>0</v>
      </c>
      <c r="AM8" s="621"/>
      <c r="AN8" s="617">
        <f>'MASTER_ ALL areas - No.seedling'!AM63</f>
        <v>300</v>
      </c>
      <c r="AO8" s="76">
        <f>'MASTER_ ALL areas - No.seedling'!AN63</f>
        <v>0</v>
      </c>
      <c r="AP8" s="77">
        <f t="shared" si="9"/>
        <v>0</v>
      </c>
      <c r="AQ8" s="82">
        <f>'MASTER_ ALL areas - No.seedling'!AP63</f>
        <v>2</v>
      </c>
      <c r="AR8" s="77">
        <f t="shared" si="10"/>
        <v>0.13333333333333333</v>
      </c>
      <c r="AS8" s="82">
        <f>'MASTER_ ALL areas - No.seedling'!AR63</f>
        <v>200</v>
      </c>
      <c r="AT8" s="76">
        <f>'MASTER_ ALL areas - No.seedling'!AS63</f>
        <v>0</v>
      </c>
      <c r="AU8" s="77">
        <f t="shared" si="11"/>
        <v>0</v>
      </c>
      <c r="AV8" s="82">
        <f>'MASTER_ ALL areas - No.seedling'!AU63</f>
        <v>5</v>
      </c>
      <c r="AW8" s="77">
        <f t="shared" si="12"/>
        <v>0.5</v>
      </c>
      <c r="AX8" s="71">
        <f>'MASTER_ ALL areas - No.seedling'!AW63</f>
        <v>0</v>
      </c>
      <c r="AY8" s="82">
        <f>'MASTER_ ALL areas - No.seedling'!AX63</f>
        <v>0</v>
      </c>
      <c r="AZ8" s="77">
        <f t="shared" si="13"/>
        <v>0</v>
      </c>
      <c r="BA8" s="82">
        <f>'MASTER_ ALL areas - No.seedling'!AZ63</f>
        <v>0</v>
      </c>
      <c r="BB8" s="77">
        <f t="shared" si="14"/>
        <v>0</v>
      </c>
      <c r="BC8" s="82">
        <f>'MASTER_ ALL areas - No.seedling'!BB63</f>
        <v>0</v>
      </c>
      <c r="BD8" s="76">
        <f>'MASTER_ ALL areas - No.seedling'!BC63</f>
        <v>0</v>
      </c>
      <c r="BE8" s="77">
        <f t="shared" si="15"/>
        <v>0</v>
      </c>
      <c r="BF8" s="82">
        <f>'MASTER_ ALL areas - No.seedling'!BE63</f>
        <v>0</v>
      </c>
      <c r="BG8" s="77">
        <f t="shared" si="16"/>
        <v>0</v>
      </c>
      <c r="BH8" s="82">
        <f>'MASTER_ ALL areas - No.seedling'!BG63</f>
        <v>0</v>
      </c>
      <c r="BI8" s="76">
        <f>'MASTER_ ALL areas - No.seedling'!BH63</f>
        <v>0</v>
      </c>
      <c r="BJ8" s="77">
        <f t="shared" si="17"/>
        <v>0</v>
      </c>
      <c r="BK8" s="82">
        <f>'MASTER_ ALL areas - No.seedling'!BJ63</f>
        <v>0</v>
      </c>
      <c r="BL8" s="77">
        <f t="shared" si="18"/>
        <v>0</v>
      </c>
      <c r="BM8" s="82">
        <f>'MASTER_ ALL areas - No.seedling'!BL63</f>
        <v>0</v>
      </c>
      <c r="BN8" s="76">
        <f>'MASTER_ ALL areas - No.seedling'!BM63</f>
        <v>0</v>
      </c>
      <c r="BO8" s="77">
        <f t="shared" si="19"/>
        <v>0</v>
      </c>
      <c r="BP8" s="82">
        <f>'MASTER_ ALL areas - No.seedling'!BO63</f>
        <v>0</v>
      </c>
      <c r="BQ8" s="77">
        <f t="shared" si="20"/>
        <v>0</v>
      </c>
      <c r="BR8" s="82">
        <f>'MASTER_ ALL areas - No.seedling'!BQ63</f>
        <v>0</v>
      </c>
      <c r="BS8" s="76">
        <f>'MASTER_ ALL areas - No.seedling'!BR63</f>
        <v>0</v>
      </c>
      <c r="BT8" s="77">
        <f t="shared" si="21"/>
        <v>0</v>
      </c>
      <c r="BU8" s="82">
        <f>'MASTER_ ALL areas - No.seedling'!BT63</f>
        <v>0</v>
      </c>
      <c r="BV8" s="77">
        <f t="shared" si="22"/>
        <v>0</v>
      </c>
      <c r="BW8" s="82">
        <f>'MASTER_ ALL areas - No.seedling'!BV63</f>
        <v>0</v>
      </c>
      <c r="BX8" s="76">
        <f>'MASTER_ ALL areas - No.seedling'!BW63</f>
        <v>0</v>
      </c>
      <c r="BY8" s="77">
        <f t="shared" si="23"/>
        <v>0</v>
      </c>
      <c r="BZ8" s="82">
        <f>'MASTER_ ALL areas - No.seedling'!BY63</f>
        <v>0</v>
      </c>
      <c r="CA8" s="81">
        <f t="shared" si="24"/>
        <v>0</v>
      </c>
      <c r="CB8" s="79"/>
      <c r="CC8" s="75">
        <f>'MASTER_ ALL areas - No.seedling'!CB63</f>
        <v>300</v>
      </c>
      <c r="CD8" s="76">
        <f>'MASTER_ ALL areas - No.seedling'!CC63</f>
        <v>0</v>
      </c>
      <c r="CE8" s="80">
        <f t="shared" si="25"/>
        <v>0</v>
      </c>
      <c r="CF8" s="76">
        <f>'MASTER_ ALL areas - No.seedling'!CE63</f>
        <v>2</v>
      </c>
      <c r="CG8" s="81">
        <f t="shared" si="26"/>
        <v>0.13333333333333333</v>
      </c>
      <c r="CH8" s="113">
        <f>'MASTER_ ALL areas - No.seedling'!CG63</f>
        <v>0</v>
      </c>
      <c r="CI8" s="76">
        <f>'MASTER_ ALL areas - No.seedling'!CH63</f>
        <v>0</v>
      </c>
      <c r="CJ8" s="80">
        <f t="shared" si="27"/>
        <v>0</v>
      </c>
      <c r="CK8" s="76">
        <f>'MASTER_ ALL areas - No.seedling'!CJ63</f>
        <v>0</v>
      </c>
      <c r="CL8" s="81">
        <f t="shared" si="28"/>
        <v>0</v>
      </c>
      <c r="CM8" s="113">
        <f>'MASTER_ ALL areas - No.seedling'!CL63</f>
        <v>0</v>
      </c>
      <c r="CN8" s="76">
        <f>'MASTER_ ALL areas - No.seedling'!CM63</f>
        <v>0</v>
      </c>
      <c r="CO8" s="80">
        <f t="shared" si="29"/>
        <v>0</v>
      </c>
      <c r="CP8" s="76">
        <f>'MASTER_ ALL areas - No.seedling'!CO63</f>
        <v>0</v>
      </c>
      <c r="CQ8" s="81">
        <f t="shared" si="30"/>
        <v>0</v>
      </c>
      <c r="CR8" s="113">
        <f>'MASTER_ ALL areas - No.seedling'!CQ63</f>
        <v>0</v>
      </c>
      <c r="CS8" s="76">
        <f>'MASTER_ ALL areas - No.seedling'!CR63</f>
        <v>0</v>
      </c>
      <c r="CT8" s="80">
        <f t="shared" si="31"/>
        <v>0</v>
      </c>
      <c r="CU8" s="76">
        <f>'MASTER_ ALL areas - No.seedling'!CT63</f>
        <v>0</v>
      </c>
      <c r="CV8" s="81">
        <f t="shared" si="32"/>
        <v>0</v>
      </c>
      <c r="CW8" s="75">
        <f>'MASTER_ ALL areas - No.seedling'!CV63</f>
        <v>140</v>
      </c>
      <c r="CX8" s="76">
        <f>'MASTER_ ALL areas - No.seedling'!CW63</f>
        <v>0</v>
      </c>
      <c r="CY8" s="80">
        <f t="shared" si="33"/>
        <v>0</v>
      </c>
      <c r="CZ8" s="76">
        <f>'MASTER_ ALL areas - No.seedling'!CY63</f>
        <v>5</v>
      </c>
      <c r="DA8" s="81">
        <f t="shared" si="34"/>
        <v>0.7142857142857143</v>
      </c>
      <c r="DB8" s="75">
        <f>'MASTER_ ALL areas - No.seedling'!DA63</f>
        <v>60</v>
      </c>
      <c r="DC8" s="76">
        <f>'MASTER_ ALL areas - No.seedling'!DB63</f>
        <v>0</v>
      </c>
      <c r="DD8" s="80">
        <f t="shared" si="35"/>
        <v>0</v>
      </c>
      <c r="DE8" s="76">
        <f>'MASTER_ ALL areas - No.seedling'!DD63</f>
        <v>0</v>
      </c>
      <c r="DF8" s="81">
        <f t="shared" si="36"/>
        <v>0</v>
      </c>
      <c r="DG8" s="113">
        <f>'MASTER_ ALL areas - No.seedling'!DF63</f>
        <v>0</v>
      </c>
      <c r="DH8" s="76">
        <f>'MASTER_ ALL areas - No.seedling'!DG63</f>
        <v>0</v>
      </c>
      <c r="DI8" s="80">
        <f t="shared" si="37"/>
        <v>0</v>
      </c>
      <c r="DJ8" s="76">
        <f>'MASTER_ ALL areas - No.seedling'!DI63</f>
        <v>0</v>
      </c>
      <c r="DK8" s="81">
        <f t="shared" si="38"/>
        <v>0</v>
      </c>
      <c r="DL8" s="113">
        <f>'MASTER_ ALL areas - No.seedling'!DK63</f>
        <v>0</v>
      </c>
      <c r="DM8" s="76">
        <f>'MASTER_ ALL areas - No.seedling'!DL63</f>
        <v>0</v>
      </c>
      <c r="DN8" s="80">
        <f t="shared" si="39"/>
        <v>0</v>
      </c>
      <c r="DO8" s="76">
        <f>'MASTER_ ALL areas - No.seedling'!DN63</f>
        <v>0</v>
      </c>
      <c r="DP8" s="81">
        <f t="shared" si="40"/>
        <v>0</v>
      </c>
      <c r="DQ8" s="113">
        <f>'MASTER_ ALL areas - No.seedling'!DP63</f>
        <v>0</v>
      </c>
      <c r="DR8" s="76">
        <f>'MASTER_ ALL areas - No.seedling'!DQ63</f>
        <v>0</v>
      </c>
      <c r="DS8" s="80">
        <f t="shared" si="41"/>
        <v>0</v>
      </c>
      <c r="DT8" s="76">
        <f>'MASTER_ ALL areas - No.seedling'!DS63</f>
        <v>0</v>
      </c>
      <c r="DU8" s="81">
        <f t="shared" si="42"/>
        <v>0</v>
      </c>
      <c r="DV8" s="113">
        <f>'MASTER_ ALL areas - No.seedling'!DU63</f>
        <v>0</v>
      </c>
      <c r="DW8" s="76">
        <f>'MASTER_ ALL areas - No.seedling'!DV63</f>
        <v>0</v>
      </c>
      <c r="DX8" s="80">
        <f t="shared" si="43"/>
        <v>0</v>
      </c>
      <c r="DY8" s="76">
        <f>'MASTER_ ALL areas - No.seedling'!DX63</f>
        <v>0</v>
      </c>
      <c r="DZ8" s="81">
        <f t="shared" si="44"/>
        <v>0</v>
      </c>
      <c r="EA8" s="113">
        <f>'MASTER_ ALL areas - No.seedling'!DZ63</f>
        <v>0</v>
      </c>
      <c r="EB8" s="76">
        <f>'MASTER_ ALL areas - No.seedling'!EA63</f>
        <v>0</v>
      </c>
      <c r="EC8" s="80">
        <f t="shared" si="45"/>
        <v>0</v>
      </c>
      <c r="ED8" s="76">
        <f>'MASTER_ ALL areas - No.seedling'!EC63</f>
        <v>0</v>
      </c>
      <c r="EE8" s="81">
        <f t="shared" si="46"/>
        <v>0</v>
      </c>
      <c r="EF8" s="113">
        <f>'MASTER_ ALL areas - No.seedling'!EE63</f>
        <v>0</v>
      </c>
      <c r="EG8" s="76">
        <f>'MASTER_ ALL areas - No.seedling'!EF63</f>
        <v>0</v>
      </c>
      <c r="EH8" s="80">
        <f t="shared" si="47"/>
        <v>0</v>
      </c>
      <c r="EI8" s="76">
        <f>'MASTER_ ALL areas - No.seedling'!EH63</f>
        <v>0</v>
      </c>
      <c r="EJ8" s="81">
        <f t="shared" si="48"/>
        <v>0</v>
      </c>
      <c r="EK8" s="113">
        <f>'MASTER_ ALL areas - No.seedling'!EJ63</f>
        <v>0</v>
      </c>
      <c r="EL8" s="76">
        <f>'MASTER_ ALL areas - No.seedling'!EK63</f>
        <v>0</v>
      </c>
      <c r="EM8" s="80">
        <f t="shared" si="49"/>
        <v>0</v>
      </c>
      <c r="EN8" s="76">
        <f>'MASTER_ ALL areas - No.seedling'!EM63</f>
        <v>0</v>
      </c>
      <c r="EO8" s="81">
        <f t="shared" si="50"/>
        <v>0</v>
      </c>
      <c r="EP8" s="113">
        <f>'MASTER_ ALL areas - No.seedling'!EO63</f>
        <v>0</v>
      </c>
      <c r="EQ8" s="76">
        <f>'MASTER_ ALL areas - No.seedling'!EP63</f>
        <v>0</v>
      </c>
      <c r="ER8" s="80">
        <f t="shared" si="51"/>
        <v>0</v>
      </c>
      <c r="ES8" s="76">
        <f>'MASTER_ ALL areas - No.seedling'!ER63</f>
        <v>0</v>
      </c>
      <c r="ET8" s="81">
        <f t="shared" si="52"/>
        <v>0</v>
      </c>
      <c r="EU8" s="113">
        <f>'MASTER_ ALL areas - No.seedling'!ET63</f>
        <v>0</v>
      </c>
      <c r="EV8" s="76">
        <f>'MASTER_ ALL areas - No.seedling'!EU63</f>
        <v>0</v>
      </c>
      <c r="EW8" s="80">
        <f t="shared" si="53"/>
        <v>0</v>
      </c>
      <c r="EX8" s="76">
        <f>'MASTER_ ALL areas - No.seedling'!EW63</f>
        <v>0</v>
      </c>
      <c r="EY8" s="81">
        <f t="shared" si="54"/>
        <v>0</v>
      </c>
      <c r="EZ8" s="113">
        <f>'MASTER_ ALL areas - No.seedling'!EY63</f>
        <v>0</v>
      </c>
      <c r="FA8" s="76">
        <f>'MASTER_ ALL areas - No.seedling'!EZ63</f>
        <v>0</v>
      </c>
      <c r="FB8" s="80">
        <f t="shared" si="55"/>
        <v>0</v>
      </c>
      <c r="FC8" s="76">
        <f>'MASTER_ ALL areas - No.seedling'!FB63</f>
        <v>0</v>
      </c>
      <c r="FD8" s="81">
        <f t="shared" si="56"/>
        <v>0</v>
      </c>
      <c r="FE8" s="113">
        <f>'MASTER_ ALL areas - No.seedling'!FD63</f>
        <v>0</v>
      </c>
      <c r="FF8" s="76">
        <f>'MASTER_ ALL areas - No.seedling'!FE63</f>
        <v>0</v>
      </c>
      <c r="FG8" s="80">
        <f t="shared" si="57"/>
        <v>0</v>
      </c>
      <c r="FH8" s="76">
        <f>'MASTER_ ALL areas - No.seedling'!FG63</f>
        <v>0</v>
      </c>
      <c r="FI8" s="81">
        <f t="shared" si="58"/>
        <v>0</v>
      </c>
      <c r="FJ8" s="113">
        <f>'MASTER_ ALL areas - No.seedling'!FI63</f>
        <v>0</v>
      </c>
      <c r="FK8" s="76">
        <f>'MASTER_ ALL areas - No.seedling'!FJ63</f>
        <v>0</v>
      </c>
      <c r="FL8" s="80">
        <f t="shared" si="59"/>
        <v>0</v>
      </c>
      <c r="FM8" s="76">
        <f>'MASTER_ ALL areas - No.seedling'!FL63</f>
        <v>0</v>
      </c>
      <c r="FN8" s="81">
        <f t="shared" si="60"/>
        <v>0</v>
      </c>
      <c r="FO8" s="113">
        <f>'MASTER_ ALL areas - No.seedling'!FN63</f>
        <v>0</v>
      </c>
      <c r="FP8" s="76">
        <f>'MASTER_ ALL areas - No.seedling'!FO63</f>
        <v>0</v>
      </c>
      <c r="FQ8" s="80">
        <f t="shared" si="61"/>
        <v>0</v>
      </c>
      <c r="FR8" s="76">
        <f>'MASTER_ ALL areas - No.seedling'!FQ63</f>
        <v>0</v>
      </c>
      <c r="FS8" s="81">
        <f t="shared" si="62"/>
        <v>0</v>
      </c>
      <c r="FT8" s="113">
        <f>'MASTER_ ALL areas - No.seedling'!FS63</f>
        <v>0</v>
      </c>
      <c r="FU8" s="76">
        <f>'MASTER_ ALL areas - No.seedling'!FT63</f>
        <v>0</v>
      </c>
      <c r="FV8" s="80">
        <f t="shared" si="63"/>
        <v>0</v>
      </c>
      <c r="FW8" s="76">
        <f>'MASTER_ ALL areas - No.seedling'!FV63</f>
        <v>0</v>
      </c>
      <c r="FX8" s="81">
        <f t="shared" si="64"/>
        <v>0</v>
      </c>
      <c r="FY8" s="113">
        <f>'MASTER_ ALL areas - No.seedling'!FX63</f>
        <v>0</v>
      </c>
      <c r="FZ8" s="76">
        <f>'MASTER_ ALL areas - No.seedling'!FY63</f>
        <v>0</v>
      </c>
      <c r="GA8" s="80">
        <f t="shared" si="65"/>
        <v>0</v>
      </c>
      <c r="GB8" s="76">
        <f>'MASTER_ ALL areas - No.seedling'!GA63</f>
        <v>0</v>
      </c>
      <c r="GC8" s="81">
        <f t="shared" si="66"/>
        <v>0</v>
      </c>
      <c r="GD8" s="113">
        <f>'MASTER_ ALL areas - No.seedling'!GC63</f>
        <v>0</v>
      </c>
      <c r="GE8" s="76">
        <f>'MASTER_ ALL areas - No.seedling'!GD63</f>
        <v>0</v>
      </c>
      <c r="GF8" s="80">
        <f t="shared" si="67"/>
        <v>0</v>
      </c>
      <c r="GG8" s="76">
        <f>'MASTER_ ALL areas - No.seedling'!GF63</f>
        <v>0</v>
      </c>
      <c r="GH8" s="81">
        <f t="shared" si="68"/>
        <v>0</v>
      </c>
      <c r="GI8" s="113">
        <f>'MASTER_ ALL areas - No.seedling'!GH63</f>
        <v>0</v>
      </c>
      <c r="GJ8" s="76">
        <f>'MASTER_ ALL areas - No.seedling'!GI63</f>
        <v>0</v>
      </c>
      <c r="GK8" s="80">
        <f t="shared" si="69"/>
        <v>0</v>
      </c>
      <c r="GL8" s="76">
        <f>'MASTER_ ALL areas - No.seedling'!GK63</f>
        <v>0</v>
      </c>
      <c r="GM8" s="81">
        <f t="shared" si="70"/>
        <v>0</v>
      </c>
      <c r="GN8" s="113">
        <f>'MASTER_ ALL areas - No.seedling'!GM63</f>
        <v>0</v>
      </c>
      <c r="GO8" s="76">
        <f>'MASTER_ ALL areas - No.seedling'!GN63</f>
        <v>0</v>
      </c>
      <c r="GP8" s="80">
        <f t="shared" si="71"/>
        <v>0</v>
      </c>
      <c r="GQ8" s="76">
        <f>'MASTER_ ALL areas - No.seedling'!GP63</f>
        <v>0</v>
      </c>
      <c r="GR8" s="81">
        <f t="shared" si="72"/>
        <v>0</v>
      </c>
      <c r="GS8" s="113">
        <f>'MASTER_ ALL areas - No.seedling'!GR63</f>
        <v>0</v>
      </c>
      <c r="GT8" s="76">
        <f>'MASTER_ ALL areas - No.seedling'!GS63</f>
        <v>0</v>
      </c>
      <c r="GU8" s="80">
        <f t="shared" si="73"/>
        <v>0</v>
      </c>
      <c r="GV8" s="76">
        <f>'MASTER_ ALL areas - No.seedling'!GU63</f>
        <v>0</v>
      </c>
      <c r="GW8" s="81">
        <f t="shared" si="74"/>
        <v>0</v>
      </c>
      <c r="GX8" s="113">
        <f>'MASTER_ ALL areas - No.seedling'!GW63</f>
        <v>0</v>
      </c>
      <c r="GY8" s="76">
        <f>'MASTER_ ALL areas - No.seedling'!GX63</f>
        <v>0</v>
      </c>
      <c r="GZ8" s="80">
        <f t="shared" si="75"/>
        <v>0</v>
      </c>
      <c r="HA8" s="76">
        <f>'MASTER_ ALL areas - No.seedling'!GZ63</f>
        <v>0</v>
      </c>
      <c r="HB8" s="81">
        <f t="shared" si="76"/>
        <v>0</v>
      </c>
      <c r="HC8" s="113">
        <f>'MASTER_ ALL areas - No.seedling'!HB63</f>
        <v>0</v>
      </c>
      <c r="HD8" s="76">
        <f>'MASTER_ ALL areas - No.seedling'!HC63</f>
        <v>0</v>
      </c>
      <c r="HE8" s="80">
        <f t="shared" si="77"/>
        <v>0</v>
      </c>
      <c r="HF8" s="76">
        <f>'MASTER_ ALL areas - No.seedling'!HE63</f>
        <v>0</v>
      </c>
      <c r="HG8" s="81">
        <f t="shared" si="78"/>
        <v>0</v>
      </c>
      <c r="HH8" s="113">
        <f>'MASTER_ ALL areas - No.seedling'!HG63</f>
        <v>0</v>
      </c>
      <c r="HI8" s="76">
        <f>'MASTER_ ALL areas - No.seedling'!HH63</f>
        <v>0</v>
      </c>
      <c r="HJ8" s="80">
        <f t="shared" si="79"/>
        <v>0</v>
      </c>
      <c r="HK8" s="76">
        <f>'MASTER_ ALL areas - No.seedling'!HJ63</f>
        <v>0</v>
      </c>
      <c r="HL8" s="81">
        <f t="shared" si="80"/>
        <v>0</v>
      </c>
      <c r="HM8" s="113">
        <f>'MASTER_ ALL areas - No.seedling'!HL63</f>
        <v>0</v>
      </c>
      <c r="HN8" s="76">
        <f>'MASTER_ ALL areas - No.seedling'!HM63</f>
        <v>0</v>
      </c>
      <c r="HO8" s="80">
        <f t="shared" si="81"/>
        <v>0</v>
      </c>
      <c r="HP8" s="76">
        <f>'MASTER_ ALL areas - No.seedling'!HO63</f>
        <v>0</v>
      </c>
      <c r="HQ8" s="81">
        <f t="shared" si="82"/>
        <v>0</v>
      </c>
      <c r="HR8" s="113">
        <f>'MASTER_ ALL areas - No.seedling'!HQ63</f>
        <v>0</v>
      </c>
      <c r="HS8" s="76">
        <f>'MASTER_ ALL areas - No.seedling'!HR63</f>
        <v>0</v>
      </c>
      <c r="HT8" s="80">
        <f t="shared" si="83"/>
        <v>0</v>
      </c>
      <c r="HU8" s="76">
        <f>'MASTER_ ALL areas - No.seedling'!HT63</f>
        <v>0</v>
      </c>
      <c r="HV8" s="81">
        <f t="shared" si="84"/>
        <v>0</v>
      </c>
      <c r="HW8" s="113">
        <f>'MASTER_ ALL areas - No.seedling'!HV63</f>
        <v>0</v>
      </c>
      <c r="HX8" s="76">
        <f>'MASTER_ ALL areas - No.seedling'!HW63</f>
        <v>0</v>
      </c>
      <c r="HY8" s="80">
        <f t="shared" si="85"/>
        <v>0</v>
      </c>
      <c r="HZ8" s="76">
        <f>'MASTER_ ALL areas - No.seedling'!HY63</f>
        <v>0</v>
      </c>
      <c r="IA8" s="81">
        <f t="shared" si="86"/>
        <v>0</v>
      </c>
      <c r="IB8" s="113">
        <f>'MASTER_ ALL areas - No.seedling'!IA63</f>
        <v>0</v>
      </c>
      <c r="IC8" s="76">
        <f>'MASTER_ ALL areas - No.seedling'!IB63</f>
        <v>0</v>
      </c>
      <c r="ID8" s="80">
        <f t="shared" si="87"/>
        <v>0</v>
      </c>
      <c r="IE8" s="76">
        <f>'MASTER_ ALL areas - No.seedling'!ID63</f>
        <v>0</v>
      </c>
      <c r="IF8" s="85">
        <f t="shared" si="88"/>
        <v>0</v>
      </c>
      <c r="IG8" s="86" t="s">
        <v>244</v>
      </c>
      <c r="IH8" s="87"/>
    </row>
    <row r="9" spans="2:242" ht="33" customHeight="1" x14ac:dyDescent="0.25">
      <c r="B9" s="420">
        <v>70</v>
      </c>
      <c r="C9" s="421" t="s">
        <v>268</v>
      </c>
      <c r="D9" s="422">
        <v>216761</v>
      </c>
      <c r="E9" s="423">
        <v>932892</v>
      </c>
      <c r="F9" s="424" t="s">
        <v>89</v>
      </c>
      <c r="G9" s="198" t="s">
        <v>194</v>
      </c>
      <c r="H9" s="459">
        <f>'MASTER_ ALL areas - No.seedling'!G74</f>
        <v>6</v>
      </c>
      <c r="I9" s="70">
        <f>'MASTER_ ALL areas - No.seedling'!H74</f>
        <v>0.7</v>
      </c>
      <c r="J9" s="71">
        <f>'MASTER_ ALL areas - No.seedling'!I74</f>
        <v>21</v>
      </c>
      <c r="K9" s="72">
        <f>'MASTER_ ALL areas - No.seedling'!J74</f>
        <v>141</v>
      </c>
      <c r="L9" s="73">
        <f t="shared" si="0"/>
        <v>2820</v>
      </c>
      <c r="M9" s="74">
        <f>'MASTER_ ALL areas - No.seedling'!L74</f>
        <v>2820</v>
      </c>
      <c r="N9" s="113">
        <f>'MASTER_ ALL areas - No.seedling'!M74</f>
        <v>11</v>
      </c>
      <c r="O9" s="114">
        <f>'MASTER_ ALL areas - No.seedling'!N74</f>
        <v>52</v>
      </c>
      <c r="P9" s="80">
        <f>'MASTER_ ALL areas - No.seedling'!O74</f>
        <v>7.8014184397163122E-2</v>
      </c>
      <c r="Q9" s="81">
        <f>'MASTER_ ALL areas - No.seedling'!P74</f>
        <v>0.36879432624113473</v>
      </c>
      <c r="R9" s="621"/>
      <c r="S9" s="617">
        <f>'MASTER_ ALL areas - No.seedling'!R74</f>
        <v>2380</v>
      </c>
      <c r="T9" s="76">
        <f>'MASTER_ ALL areas - No.seedling'!S74</f>
        <v>0</v>
      </c>
      <c r="U9" s="77">
        <f t="shared" si="1"/>
        <v>0</v>
      </c>
      <c r="V9" s="82">
        <f>'MASTER_ ALL areas - No.seedling'!U74</f>
        <v>30</v>
      </c>
      <c r="W9" s="80">
        <f t="shared" si="2"/>
        <v>0.25210084033613445</v>
      </c>
      <c r="X9" s="619">
        <f>'MASTER_ ALL areas - No.seedling'!W74</f>
        <v>420</v>
      </c>
      <c r="Y9" s="82">
        <f>'MASTER_ ALL areas - No.seedling'!X74</f>
        <v>11</v>
      </c>
      <c r="Z9" s="77">
        <f t="shared" si="3"/>
        <v>0.52380952380952384</v>
      </c>
      <c r="AA9" s="82">
        <f>'MASTER_ ALL areas - No.seedling'!Z74</f>
        <v>21</v>
      </c>
      <c r="AB9" s="80">
        <f t="shared" si="4"/>
        <v>1</v>
      </c>
      <c r="AC9" s="76">
        <f>'MASTER_ ALL areas - No.seedling'!AB74</f>
        <v>0</v>
      </c>
      <c r="AD9" s="76">
        <f>'MASTER_ ALL areas - No.seedling'!AC74</f>
        <v>0</v>
      </c>
      <c r="AE9" s="77">
        <f t="shared" si="5"/>
        <v>0</v>
      </c>
      <c r="AF9" s="82">
        <f>'MASTER_ ALL areas - No.seedling'!AE74</f>
        <v>0</v>
      </c>
      <c r="AG9" s="80">
        <f t="shared" si="6"/>
        <v>0</v>
      </c>
      <c r="AH9" s="76">
        <f>'MASTER_ ALL areas - No.seedling'!AG74</f>
        <v>20</v>
      </c>
      <c r="AI9" s="76">
        <f>'MASTER_ ALL areas - No.seedling'!AH74</f>
        <v>0</v>
      </c>
      <c r="AJ9" s="77">
        <f t="shared" si="7"/>
        <v>0</v>
      </c>
      <c r="AK9" s="82">
        <f>'MASTER_ ALL areas - No.seedling'!AJ74</f>
        <v>1</v>
      </c>
      <c r="AL9" s="81">
        <f t="shared" si="8"/>
        <v>1</v>
      </c>
      <c r="AM9" s="621"/>
      <c r="AN9" s="617">
        <f>'MASTER_ ALL areas - No.seedling'!AM74</f>
        <v>60</v>
      </c>
      <c r="AO9" s="76">
        <f>'MASTER_ ALL areas - No.seedling'!AN74</f>
        <v>0</v>
      </c>
      <c r="AP9" s="77">
        <f t="shared" si="9"/>
        <v>0</v>
      </c>
      <c r="AQ9" s="82">
        <f>'MASTER_ ALL areas - No.seedling'!AP74</f>
        <v>2</v>
      </c>
      <c r="AR9" s="77">
        <f t="shared" si="10"/>
        <v>0.66666666666666663</v>
      </c>
      <c r="AS9" s="82">
        <f>'MASTER_ ALL areas - No.seedling'!AR74</f>
        <v>2460</v>
      </c>
      <c r="AT9" s="76">
        <f>'MASTER_ ALL areas - No.seedling'!AS74</f>
        <v>0</v>
      </c>
      <c r="AU9" s="77">
        <f t="shared" si="11"/>
        <v>0</v>
      </c>
      <c r="AV9" s="82">
        <f>'MASTER_ ALL areas - No.seedling'!AU74</f>
        <v>35</v>
      </c>
      <c r="AW9" s="77">
        <f t="shared" si="12"/>
        <v>0.28455284552845528</v>
      </c>
      <c r="AX9" s="71">
        <f>'MASTER_ ALL areas - No.seedling'!AW74</f>
        <v>0</v>
      </c>
      <c r="AY9" s="82">
        <f>'MASTER_ ALL areas - No.seedling'!AX74</f>
        <v>0</v>
      </c>
      <c r="AZ9" s="77">
        <f t="shared" si="13"/>
        <v>0</v>
      </c>
      <c r="BA9" s="82">
        <f>'MASTER_ ALL areas - No.seedling'!AZ74</f>
        <v>0</v>
      </c>
      <c r="BB9" s="77">
        <f t="shared" si="14"/>
        <v>0</v>
      </c>
      <c r="BC9" s="82">
        <f>'MASTER_ ALL areas - No.seedling'!BB74</f>
        <v>240</v>
      </c>
      <c r="BD9" s="76">
        <f>'MASTER_ ALL areas - No.seedling'!BC74</f>
        <v>11</v>
      </c>
      <c r="BE9" s="77">
        <f t="shared" si="15"/>
        <v>0.91666666666666663</v>
      </c>
      <c r="BF9" s="82">
        <f>'MASTER_ ALL areas - No.seedling'!BE74</f>
        <v>12</v>
      </c>
      <c r="BG9" s="77">
        <f t="shared" si="16"/>
        <v>1</v>
      </c>
      <c r="BH9" s="82">
        <f>'MASTER_ ALL areas - No.seedling'!BG74</f>
        <v>0</v>
      </c>
      <c r="BI9" s="76">
        <f>'MASTER_ ALL areas - No.seedling'!BH74</f>
        <v>0</v>
      </c>
      <c r="BJ9" s="77">
        <f t="shared" si="17"/>
        <v>0</v>
      </c>
      <c r="BK9" s="82">
        <f>'MASTER_ ALL areas - No.seedling'!BJ74</f>
        <v>0</v>
      </c>
      <c r="BL9" s="77">
        <f t="shared" si="18"/>
        <v>0</v>
      </c>
      <c r="BM9" s="82">
        <f>'MASTER_ ALL areas - No.seedling'!BL74</f>
        <v>0</v>
      </c>
      <c r="BN9" s="76">
        <f>'MASTER_ ALL areas - No.seedling'!BM74</f>
        <v>0</v>
      </c>
      <c r="BO9" s="77">
        <f t="shared" si="19"/>
        <v>0</v>
      </c>
      <c r="BP9" s="82">
        <f>'MASTER_ ALL areas - No.seedling'!BO74</f>
        <v>0</v>
      </c>
      <c r="BQ9" s="77">
        <f t="shared" si="20"/>
        <v>0</v>
      </c>
      <c r="BR9" s="82">
        <f>'MASTER_ ALL areas - No.seedling'!BQ74</f>
        <v>0</v>
      </c>
      <c r="BS9" s="76">
        <f>'MASTER_ ALL areas - No.seedling'!BR74</f>
        <v>0</v>
      </c>
      <c r="BT9" s="77">
        <f t="shared" si="21"/>
        <v>0</v>
      </c>
      <c r="BU9" s="82">
        <f>'MASTER_ ALL areas - No.seedling'!BT74</f>
        <v>0</v>
      </c>
      <c r="BV9" s="77">
        <f t="shared" si="22"/>
        <v>0</v>
      </c>
      <c r="BW9" s="82">
        <f>'MASTER_ ALL areas - No.seedling'!BV74</f>
        <v>60</v>
      </c>
      <c r="BX9" s="76">
        <f>'MASTER_ ALL areas - No.seedling'!BW74</f>
        <v>0</v>
      </c>
      <c r="BY9" s="77">
        <f t="shared" si="23"/>
        <v>0</v>
      </c>
      <c r="BZ9" s="82">
        <f>'MASTER_ ALL areas - No.seedling'!BY74</f>
        <v>3</v>
      </c>
      <c r="CA9" s="81">
        <f t="shared" si="24"/>
        <v>1</v>
      </c>
      <c r="CB9" s="79"/>
      <c r="CC9" s="75">
        <f>'MASTER_ ALL areas - No.seedling'!CB74</f>
        <v>40</v>
      </c>
      <c r="CD9" s="76">
        <f>'MASTER_ ALL areas - No.seedling'!CC74</f>
        <v>0</v>
      </c>
      <c r="CE9" s="80">
        <f t="shared" si="25"/>
        <v>0</v>
      </c>
      <c r="CF9" s="76">
        <f>'MASTER_ ALL areas - No.seedling'!CE74</f>
        <v>1</v>
      </c>
      <c r="CG9" s="81">
        <f t="shared" si="26"/>
        <v>0.5</v>
      </c>
      <c r="CH9" s="113">
        <f>'MASTER_ ALL areas - No.seedling'!CG74</f>
        <v>0</v>
      </c>
      <c r="CI9" s="76">
        <f>'MASTER_ ALL areas - No.seedling'!CH74</f>
        <v>0</v>
      </c>
      <c r="CJ9" s="80">
        <f t="shared" si="27"/>
        <v>0</v>
      </c>
      <c r="CK9" s="76">
        <f>'MASTER_ ALL areas - No.seedling'!CJ74</f>
        <v>0</v>
      </c>
      <c r="CL9" s="81">
        <f t="shared" si="28"/>
        <v>0</v>
      </c>
      <c r="CM9" s="113">
        <f>'MASTER_ ALL areas - No.seedling'!CL74</f>
        <v>0</v>
      </c>
      <c r="CN9" s="76">
        <f>'MASTER_ ALL areas - No.seedling'!CM74</f>
        <v>0</v>
      </c>
      <c r="CO9" s="80">
        <f t="shared" si="29"/>
        <v>0</v>
      </c>
      <c r="CP9" s="76">
        <f>'MASTER_ ALL areas - No.seedling'!CO74</f>
        <v>0</v>
      </c>
      <c r="CQ9" s="81">
        <f t="shared" si="30"/>
        <v>0</v>
      </c>
      <c r="CR9" s="75">
        <f>'MASTER_ ALL areas - No.seedling'!CQ74</f>
        <v>20</v>
      </c>
      <c r="CS9" s="76">
        <f>'MASTER_ ALL areas - No.seedling'!CR74</f>
        <v>0</v>
      </c>
      <c r="CT9" s="80">
        <f t="shared" si="31"/>
        <v>0</v>
      </c>
      <c r="CU9" s="76">
        <f>'MASTER_ ALL areas - No.seedling'!CT74</f>
        <v>1</v>
      </c>
      <c r="CV9" s="81">
        <f t="shared" si="32"/>
        <v>1</v>
      </c>
      <c r="CW9" s="75">
        <f>'MASTER_ ALL areas - No.seedling'!CV74</f>
        <v>2340</v>
      </c>
      <c r="CX9" s="76">
        <f>'MASTER_ ALL areas - No.seedling'!CW74</f>
        <v>0</v>
      </c>
      <c r="CY9" s="80">
        <f t="shared" si="33"/>
        <v>0</v>
      </c>
      <c r="CZ9" s="76">
        <f>'MASTER_ ALL areas - No.seedling'!CY74</f>
        <v>29</v>
      </c>
      <c r="DA9" s="81">
        <f t="shared" si="34"/>
        <v>0.24786324786324787</v>
      </c>
      <c r="DB9" s="75">
        <f>'MASTER_ ALL areas - No.seedling'!DA74</f>
        <v>120</v>
      </c>
      <c r="DC9" s="76">
        <f>'MASTER_ ALL areas - No.seedling'!DB74</f>
        <v>0</v>
      </c>
      <c r="DD9" s="80">
        <f t="shared" si="35"/>
        <v>0</v>
      </c>
      <c r="DE9" s="76">
        <f>'MASTER_ ALL areas - No.seedling'!DD74</f>
        <v>6</v>
      </c>
      <c r="DF9" s="81">
        <f t="shared" si="36"/>
        <v>1</v>
      </c>
      <c r="DG9" s="113">
        <f>'MASTER_ ALL areas - No.seedling'!DF74</f>
        <v>0</v>
      </c>
      <c r="DH9" s="76">
        <f>'MASTER_ ALL areas - No.seedling'!DG74</f>
        <v>0</v>
      </c>
      <c r="DI9" s="80">
        <f t="shared" si="37"/>
        <v>0</v>
      </c>
      <c r="DJ9" s="76">
        <f>'MASTER_ ALL areas - No.seedling'!DI74</f>
        <v>0</v>
      </c>
      <c r="DK9" s="81">
        <f t="shared" si="38"/>
        <v>0</v>
      </c>
      <c r="DL9" s="113">
        <f>'MASTER_ ALL areas - No.seedling'!DK74</f>
        <v>0</v>
      </c>
      <c r="DM9" s="76">
        <f>'MASTER_ ALL areas - No.seedling'!DL74</f>
        <v>0</v>
      </c>
      <c r="DN9" s="80">
        <f t="shared" si="39"/>
        <v>0</v>
      </c>
      <c r="DO9" s="76">
        <f>'MASTER_ ALL areas - No.seedling'!DN74</f>
        <v>0</v>
      </c>
      <c r="DP9" s="81">
        <f t="shared" si="40"/>
        <v>0</v>
      </c>
      <c r="DQ9" s="113">
        <f>'MASTER_ ALL areas - No.seedling'!DP74</f>
        <v>0</v>
      </c>
      <c r="DR9" s="76">
        <f>'MASTER_ ALL areas - No.seedling'!DQ74</f>
        <v>0</v>
      </c>
      <c r="DS9" s="80">
        <f t="shared" si="41"/>
        <v>0</v>
      </c>
      <c r="DT9" s="76">
        <f>'MASTER_ ALL areas - No.seedling'!DS74</f>
        <v>0</v>
      </c>
      <c r="DU9" s="81">
        <f t="shared" si="42"/>
        <v>0</v>
      </c>
      <c r="DV9" s="113">
        <f>'MASTER_ ALL areas - No.seedling'!DU74</f>
        <v>0</v>
      </c>
      <c r="DW9" s="76">
        <f>'MASTER_ ALL areas - No.seedling'!DV74</f>
        <v>0</v>
      </c>
      <c r="DX9" s="80">
        <f t="shared" si="43"/>
        <v>0</v>
      </c>
      <c r="DY9" s="76">
        <f>'MASTER_ ALL areas - No.seedling'!DX74</f>
        <v>0</v>
      </c>
      <c r="DZ9" s="81">
        <f t="shared" si="44"/>
        <v>0</v>
      </c>
      <c r="EA9" s="113">
        <f>'MASTER_ ALL areas - No.seedling'!DZ74</f>
        <v>0</v>
      </c>
      <c r="EB9" s="76">
        <f>'MASTER_ ALL areas - No.seedling'!EA74</f>
        <v>0</v>
      </c>
      <c r="EC9" s="80">
        <f t="shared" si="45"/>
        <v>0</v>
      </c>
      <c r="ED9" s="76">
        <f>'MASTER_ ALL areas - No.seedling'!EC74</f>
        <v>0</v>
      </c>
      <c r="EE9" s="81">
        <f t="shared" si="46"/>
        <v>0</v>
      </c>
      <c r="EF9" s="113">
        <f>'MASTER_ ALL areas - No.seedling'!EE74</f>
        <v>0</v>
      </c>
      <c r="EG9" s="76">
        <f>'MASTER_ ALL areas - No.seedling'!EF74</f>
        <v>0</v>
      </c>
      <c r="EH9" s="80">
        <f t="shared" si="47"/>
        <v>0</v>
      </c>
      <c r="EI9" s="76">
        <f>'MASTER_ ALL areas - No.seedling'!EH74</f>
        <v>0</v>
      </c>
      <c r="EJ9" s="81">
        <f t="shared" si="48"/>
        <v>0</v>
      </c>
      <c r="EK9" s="113">
        <f>'MASTER_ ALL areas - No.seedling'!EJ74</f>
        <v>0</v>
      </c>
      <c r="EL9" s="76">
        <f>'MASTER_ ALL areas - No.seedling'!EK74</f>
        <v>0</v>
      </c>
      <c r="EM9" s="80">
        <f t="shared" si="49"/>
        <v>0</v>
      </c>
      <c r="EN9" s="76">
        <f>'MASTER_ ALL areas - No.seedling'!EM74</f>
        <v>0</v>
      </c>
      <c r="EO9" s="81">
        <f t="shared" si="50"/>
        <v>0</v>
      </c>
      <c r="EP9" s="75">
        <f>'MASTER_ ALL areas - No.seedling'!EO74</f>
        <v>240</v>
      </c>
      <c r="EQ9" s="76">
        <f>'MASTER_ ALL areas - No.seedling'!EP74</f>
        <v>11</v>
      </c>
      <c r="ER9" s="80">
        <f t="shared" si="51"/>
        <v>0.91666666666666663</v>
      </c>
      <c r="ES9" s="76">
        <f>'MASTER_ ALL areas - No.seedling'!ER74</f>
        <v>12</v>
      </c>
      <c r="ET9" s="81">
        <f t="shared" si="52"/>
        <v>1</v>
      </c>
      <c r="EU9" s="113">
        <f>'MASTER_ ALL areas - No.seedling'!ET74</f>
        <v>0</v>
      </c>
      <c r="EV9" s="76">
        <f>'MASTER_ ALL areas - No.seedling'!EU74</f>
        <v>0</v>
      </c>
      <c r="EW9" s="80">
        <f t="shared" si="53"/>
        <v>0</v>
      </c>
      <c r="EX9" s="76">
        <f>'MASTER_ ALL areas - No.seedling'!EW74</f>
        <v>0</v>
      </c>
      <c r="EY9" s="81">
        <f t="shared" si="54"/>
        <v>0</v>
      </c>
      <c r="EZ9" s="113">
        <f>'MASTER_ ALL areas - No.seedling'!EY74</f>
        <v>0</v>
      </c>
      <c r="FA9" s="76">
        <f>'MASTER_ ALL areas - No.seedling'!EZ74</f>
        <v>0</v>
      </c>
      <c r="FB9" s="80">
        <f t="shared" si="55"/>
        <v>0</v>
      </c>
      <c r="FC9" s="76">
        <f>'MASTER_ ALL areas - No.seedling'!FB74</f>
        <v>0</v>
      </c>
      <c r="FD9" s="81">
        <f t="shared" si="56"/>
        <v>0</v>
      </c>
      <c r="FE9" s="113">
        <f>'MASTER_ ALL areas - No.seedling'!FD74</f>
        <v>0</v>
      </c>
      <c r="FF9" s="76">
        <f>'MASTER_ ALL areas - No.seedling'!FE74</f>
        <v>0</v>
      </c>
      <c r="FG9" s="80">
        <f t="shared" si="57"/>
        <v>0</v>
      </c>
      <c r="FH9" s="76">
        <f>'MASTER_ ALL areas - No.seedling'!FG74</f>
        <v>0</v>
      </c>
      <c r="FI9" s="81">
        <f t="shared" si="58"/>
        <v>0</v>
      </c>
      <c r="FJ9" s="113">
        <f>'MASTER_ ALL areas - No.seedling'!FI74</f>
        <v>0</v>
      </c>
      <c r="FK9" s="76">
        <f>'MASTER_ ALL areas - No.seedling'!FJ74</f>
        <v>0</v>
      </c>
      <c r="FL9" s="80">
        <f t="shared" si="59"/>
        <v>0</v>
      </c>
      <c r="FM9" s="76">
        <f>'MASTER_ ALL areas - No.seedling'!FL74</f>
        <v>0</v>
      </c>
      <c r="FN9" s="81">
        <f t="shared" si="60"/>
        <v>0</v>
      </c>
      <c r="FO9" s="113">
        <f>'MASTER_ ALL areas - No.seedling'!FN74</f>
        <v>0</v>
      </c>
      <c r="FP9" s="76">
        <f>'MASTER_ ALL areas - No.seedling'!FO74</f>
        <v>0</v>
      </c>
      <c r="FQ9" s="80">
        <f t="shared" si="61"/>
        <v>0</v>
      </c>
      <c r="FR9" s="76">
        <f>'MASTER_ ALL areas - No.seedling'!FQ74</f>
        <v>0</v>
      </c>
      <c r="FS9" s="81">
        <f t="shared" si="62"/>
        <v>0</v>
      </c>
      <c r="FT9" s="113">
        <f>'MASTER_ ALL areas - No.seedling'!FS74</f>
        <v>0</v>
      </c>
      <c r="FU9" s="76">
        <f>'MASTER_ ALL areas - No.seedling'!FT74</f>
        <v>0</v>
      </c>
      <c r="FV9" s="80">
        <f t="shared" si="63"/>
        <v>0</v>
      </c>
      <c r="FW9" s="76">
        <f>'MASTER_ ALL areas - No.seedling'!FV74</f>
        <v>0</v>
      </c>
      <c r="FX9" s="81">
        <f t="shared" si="64"/>
        <v>0</v>
      </c>
      <c r="FY9" s="113">
        <f>'MASTER_ ALL areas - No.seedling'!FX74</f>
        <v>0</v>
      </c>
      <c r="FZ9" s="76">
        <f>'MASTER_ ALL areas - No.seedling'!FY74</f>
        <v>0</v>
      </c>
      <c r="GA9" s="80">
        <f t="shared" si="65"/>
        <v>0</v>
      </c>
      <c r="GB9" s="76">
        <f>'MASTER_ ALL areas - No.seedling'!GA74</f>
        <v>0</v>
      </c>
      <c r="GC9" s="81">
        <f t="shared" si="66"/>
        <v>0</v>
      </c>
      <c r="GD9" s="113">
        <f>'MASTER_ ALL areas - No.seedling'!GC74</f>
        <v>0</v>
      </c>
      <c r="GE9" s="76">
        <f>'MASTER_ ALL areas - No.seedling'!GD74</f>
        <v>0</v>
      </c>
      <c r="GF9" s="80">
        <f t="shared" si="67"/>
        <v>0</v>
      </c>
      <c r="GG9" s="76">
        <f>'MASTER_ ALL areas - No.seedling'!GF74</f>
        <v>0</v>
      </c>
      <c r="GH9" s="81">
        <f t="shared" si="68"/>
        <v>0</v>
      </c>
      <c r="GI9" s="113">
        <f>'MASTER_ ALL areas - No.seedling'!GH74</f>
        <v>0</v>
      </c>
      <c r="GJ9" s="76">
        <f>'MASTER_ ALL areas - No.seedling'!GI74</f>
        <v>0</v>
      </c>
      <c r="GK9" s="80">
        <f t="shared" si="69"/>
        <v>0</v>
      </c>
      <c r="GL9" s="76">
        <f>'MASTER_ ALL areas - No.seedling'!GK74</f>
        <v>0</v>
      </c>
      <c r="GM9" s="81">
        <f t="shared" si="70"/>
        <v>0</v>
      </c>
      <c r="GN9" s="113">
        <f>'MASTER_ ALL areas - No.seedling'!GM74</f>
        <v>0</v>
      </c>
      <c r="GO9" s="76">
        <f>'MASTER_ ALL areas - No.seedling'!GN74</f>
        <v>0</v>
      </c>
      <c r="GP9" s="80">
        <f t="shared" si="71"/>
        <v>0</v>
      </c>
      <c r="GQ9" s="76">
        <f>'MASTER_ ALL areas - No.seedling'!GP74</f>
        <v>0</v>
      </c>
      <c r="GR9" s="81">
        <f t="shared" si="72"/>
        <v>0</v>
      </c>
      <c r="GS9" s="113">
        <f>'MASTER_ ALL areas - No.seedling'!GR74</f>
        <v>0</v>
      </c>
      <c r="GT9" s="76">
        <f>'MASTER_ ALL areas - No.seedling'!GS74</f>
        <v>0</v>
      </c>
      <c r="GU9" s="80">
        <f t="shared" si="73"/>
        <v>0</v>
      </c>
      <c r="GV9" s="76">
        <f>'MASTER_ ALL areas - No.seedling'!GU74</f>
        <v>0</v>
      </c>
      <c r="GW9" s="81">
        <f t="shared" si="74"/>
        <v>0</v>
      </c>
      <c r="GX9" s="113">
        <f>'MASTER_ ALL areas - No.seedling'!GW74</f>
        <v>0</v>
      </c>
      <c r="GY9" s="76">
        <f>'MASTER_ ALL areas - No.seedling'!GX74</f>
        <v>0</v>
      </c>
      <c r="GZ9" s="80">
        <f t="shared" si="75"/>
        <v>0</v>
      </c>
      <c r="HA9" s="76">
        <f>'MASTER_ ALL areas - No.seedling'!GZ74</f>
        <v>0</v>
      </c>
      <c r="HB9" s="81">
        <f t="shared" si="76"/>
        <v>0</v>
      </c>
      <c r="HC9" s="113">
        <f>'MASTER_ ALL areas - No.seedling'!HB74</f>
        <v>0</v>
      </c>
      <c r="HD9" s="76">
        <f>'MASTER_ ALL areas - No.seedling'!HC74</f>
        <v>0</v>
      </c>
      <c r="HE9" s="80">
        <f t="shared" si="77"/>
        <v>0</v>
      </c>
      <c r="HF9" s="76">
        <f>'MASTER_ ALL areas - No.seedling'!HE74</f>
        <v>0</v>
      </c>
      <c r="HG9" s="81">
        <f t="shared" si="78"/>
        <v>0</v>
      </c>
      <c r="HH9" s="113">
        <f>'MASTER_ ALL areas - No.seedling'!HG74</f>
        <v>0</v>
      </c>
      <c r="HI9" s="76">
        <f>'MASTER_ ALL areas - No.seedling'!HH74</f>
        <v>0</v>
      </c>
      <c r="HJ9" s="80">
        <f t="shared" si="79"/>
        <v>0</v>
      </c>
      <c r="HK9" s="76">
        <f>'MASTER_ ALL areas - No.seedling'!HJ74</f>
        <v>0</v>
      </c>
      <c r="HL9" s="81">
        <f t="shared" si="80"/>
        <v>0</v>
      </c>
      <c r="HM9" s="113">
        <f>'MASTER_ ALL areas - No.seedling'!HL74</f>
        <v>0</v>
      </c>
      <c r="HN9" s="76">
        <f>'MASTER_ ALL areas - No.seedling'!HM74</f>
        <v>0</v>
      </c>
      <c r="HO9" s="80">
        <f t="shared" si="81"/>
        <v>0</v>
      </c>
      <c r="HP9" s="76">
        <f>'MASTER_ ALL areas - No.seedling'!HO74</f>
        <v>0</v>
      </c>
      <c r="HQ9" s="81">
        <f t="shared" si="82"/>
        <v>0</v>
      </c>
      <c r="HR9" s="75">
        <f>'MASTER_ ALL areas - No.seedling'!HQ74</f>
        <v>60</v>
      </c>
      <c r="HS9" s="76">
        <f>'MASTER_ ALL areas - No.seedling'!HR74</f>
        <v>0</v>
      </c>
      <c r="HT9" s="80">
        <f t="shared" si="83"/>
        <v>0</v>
      </c>
      <c r="HU9" s="76">
        <f>'MASTER_ ALL areas - No.seedling'!HT74</f>
        <v>3</v>
      </c>
      <c r="HV9" s="81">
        <f t="shared" si="84"/>
        <v>1</v>
      </c>
      <c r="HW9" s="113">
        <f>'MASTER_ ALL areas - No.seedling'!HV74</f>
        <v>0</v>
      </c>
      <c r="HX9" s="76">
        <f>'MASTER_ ALL areas - No.seedling'!HW74</f>
        <v>0</v>
      </c>
      <c r="HY9" s="80">
        <f t="shared" si="85"/>
        <v>0</v>
      </c>
      <c r="HZ9" s="76">
        <f>'MASTER_ ALL areas - No.seedling'!HY74</f>
        <v>0</v>
      </c>
      <c r="IA9" s="81">
        <f t="shared" si="86"/>
        <v>0</v>
      </c>
      <c r="IB9" s="113">
        <f>'MASTER_ ALL areas - No.seedling'!IA74</f>
        <v>0</v>
      </c>
      <c r="IC9" s="76">
        <f>'MASTER_ ALL areas - No.seedling'!IB74</f>
        <v>0</v>
      </c>
      <c r="ID9" s="80">
        <f t="shared" si="87"/>
        <v>0</v>
      </c>
      <c r="IE9" s="76">
        <f>'MASTER_ ALL areas - No.seedling'!ID74</f>
        <v>0</v>
      </c>
      <c r="IF9" s="85">
        <f t="shared" si="88"/>
        <v>0</v>
      </c>
      <c r="IG9" s="86" t="s">
        <v>269</v>
      </c>
      <c r="IH9" s="87"/>
    </row>
    <row r="10" spans="2:242" ht="33" customHeight="1" x14ac:dyDescent="0.25">
      <c r="B10" s="420">
        <v>71</v>
      </c>
      <c r="C10" s="421" t="s">
        <v>231</v>
      </c>
      <c r="D10" s="422">
        <v>216973</v>
      </c>
      <c r="E10" s="423">
        <v>932888</v>
      </c>
      <c r="F10" s="424" t="s">
        <v>89</v>
      </c>
      <c r="G10" s="199" t="s">
        <v>194</v>
      </c>
      <c r="H10" s="459">
        <f>'MASTER_ ALL areas - No.seedling'!G75</f>
        <v>6</v>
      </c>
      <c r="I10" s="70">
        <f>'MASTER_ ALL areas - No.seedling'!H75</f>
        <v>0.75</v>
      </c>
      <c r="J10" s="71">
        <f>'MASTER_ ALL areas - No.seedling'!I75</f>
        <v>29.6</v>
      </c>
      <c r="K10" s="72">
        <f>'MASTER_ ALL areas - No.seedling'!J75</f>
        <v>21</v>
      </c>
      <c r="L10" s="73">
        <f t="shared" si="0"/>
        <v>420</v>
      </c>
      <c r="M10" s="74">
        <f>'MASTER_ ALL areas - No.seedling'!L75</f>
        <v>420</v>
      </c>
      <c r="N10" s="113">
        <f>'MASTER_ ALL areas - No.seedling'!M75</f>
        <v>3</v>
      </c>
      <c r="O10" s="114">
        <f>'MASTER_ ALL areas - No.seedling'!N75</f>
        <v>7</v>
      </c>
      <c r="P10" s="80">
        <f>'MASTER_ ALL areas - No.seedling'!O75</f>
        <v>0.14285714285714285</v>
      </c>
      <c r="Q10" s="81">
        <f>'MASTER_ ALL areas - No.seedling'!P75</f>
        <v>0.33333333333333331</v>
      </c>
      <c r="R10" s="621"/>
      <c r="S10" s="617">
        <f>'MASTER_ ALL areas - No.seedling'!R75</f>
        <v>320</v>
      </c>
      <c r="T10" s="76">
        <f>'MASTER_ ALL areas - No.seedling'!S75</f>
        <v>1</v>
      </c>
      <c r="U10" s="77">
        <f t="shared" si="1"/>
        <v>6.25E-2</v>
      </c>
      <c r="V10" s="82">
        <f>'MASTER_ ALL areas - No.seedling'!U75</f>
        <v>3</v>
      </c>
      <c r="W10" s="80">
        <f t="shared" si="2"/>
        <v>0.1875</v>
      </c>
      <c r="X10" s="619">
        <f>'MASTER_ ALL areas - No.seedling'!W75</f>
        <v>100</v>
      </c>
      <c r="Y10" s="82">
        <f>'MASTER_ ALL areas - No.seedling'!X75</f>
        <v>2</v>
      </c>
      <c r="Z10" s="77">
        <f t="shared" si="3"/>
        <v>0.4</v>
      </c>
      <c r="AA10" s="82">
        <f>'MASTER_ ALL areas - No.seedling'!Z75</f>
        <v>4</v>
      </c>
      <c r="AB10" s="80">
        <f t="shared" si="4"/>
        <v>0.8</v>
      </c>
      <c r="AC10" s="76">
        <f>'MASTER_ ALL areas - No.seedling'!AB75</f>
        <v>0</v>
      </c>
      <c r="AD10" s="76">
        <f>'MASTER_ ALL areas - No.seedling'!AC75</f>
        <v>0</v>
      </c>
      <c r="AE10" s="77">
        <f t="shared" si="5"/>
        <v>0</v>
      </c>
      <c r="AF10" s="82">
        <f>'MASTER_ ALL areas - No.seedling'!AE75</f>
        <v>0</v>
      </c>
      <c r="AG10" s="80">
        <f t="shared" si="6"/>
        <v>0</v>
      </c>
      <c r="AH10" s="76">
        <f>'MASTER_ ALL areas - No.seedling'!AG75</f>
        <v>0</v>
      </c>
      <c r="AI10" s="76">
        <f>'MASTER_ ALL areas - No.seedling'!AH75</f>
        <v>0</v>
      </c>
      <c r="AJ10" s="77">
        <f t="shared" si="7"/>
        <v>0</v>
      </c>
      <c r="AK10" s="82">
        <f>'MASTER_ ALL areas - No.seedling'!AJ75</f>
        <v>0</v>
      </c>
      <c r="AL10" s="81">
        <f t="shared" si="8"/>
        <v>0</v>
      </c>
      <c r="AM10" s="621"/>
      <c r="AN10" s="617">
        <f>'MASTER_ ALL areas - No.seedling'!AM75</f>
        <v>0</v>
      </c>
      <c r="AO10" s="76">
        <f>'MASTER_ ALL areas - No.seedling'!AN75</f>
        <v>0</v>
      </c>
      <c r="AP10" s="77">
        <f t="shared" si="9"/>
        <v>0</v>
      </c>
      <c r="AQ10" s="82">
        <f>'MASTER_ ALL areas - No.seedling'!AP75</f>
        <v>0</v>
      </c>
      <c r="AR10" s="77">
        <f t="shared" si="10"/>
        <v>0</v>
      </c>
      <c r="AS10" s="82">
        <f>'MASTER_ ALL areas - No.seedling'!AR75</f>
        <v>360</v>
      </c>
      <c r="AT10" s="76">
        <f>'MASTER_ ALL areas - No.seedling'!AS75</f>
        <v>0</v>
      </c>
      <c r="AU10" s="77">
        <f t="shared" si="11"/>
        <v>0</v>
      </c>
      <c r="AV10" s="82">
        <f>'MASTER_ ALL areas - No.seedling'!AU75</f>
        <v>4</v>
      </c>
      <c r="AW10" s="77">
        <f t="shared" si="12"/>
        <v>0.22222222222222221</v>
      </c>
      <c r="AX10" s="71">
        <f>'MASTER_ ALL areas - No.seedling'!AW75</f>
        <v>0</v>
      </c>
      <c r="AY10" s="82">
        <f>'MASTER_ ALL areas - No.seedling'!AX75</f>
        <v>0</v>
      </c>
      <c r="AZ10" s="77">
        <f t="shared" si="13"/>
        <v>0</v>
      </c>
      <c r="BA10" s="82">
        <f>'MASTER_ ALL areas - No.seedling'!AZ75</f>
        <v>0</v>
      </c>
      <c r="BB10" s="77">
        <f t="shared" si="14"/>
        <v>0</v>
      </c>
      <c r="BC10" s="82">
        <f>'MASTER_ ALL areas - No.seedling'!BB75</f>
        <v>60</v>
      </c>
      <c r="BD10" s="76">
        <f>'MASTER_ ALL areas - No.seedling'!BC75</f>
        <v>3</v>
      </c>
      <c r="BE10" s="77">
        <f t="shared" si="15"/>
        <v>1</v>
      </c>
      <c r="BF10" s="82">
        <f>'MASTER_ ALL areas - No.seedling'!BE75</f>
        <v>3</v>
      </c>
      <c r="BG10" s="77">
        <f t="shared" si="16"/>
        <v>1</v>
      </c>
      <c r="BH10" s="82">
        <f>'MASTER_ ALL areas - No.seedling'!BG75</f>
        <v>0</v>
      </c>
      <c r="BI10" s="76">
        <f>'MASTER_ ALL areas - No.seedling'!BH75</f>
        <v>0</v>
      </c>
      <c r="BJ10" s="77">
        <f t="shared" si="17"/>
        <v>0</v>
      </c>
      <c r="BK10" s="82">
        <f>'MASTER_ ALL areas - No.seedling'!BJ75</f>
        <v>0</v>
      </c>
      <c r="BL10" s="77">
        <f t="shared" si="18"/>
        <v>0</v>
      </c>
      <c r="BM10" s="82">
        <f>'MASTER_ ALL areas - No.seedling'!BL75</f>
        <v>0</v>
      </c>
      <c r="BN10" s="76">
        <f>'MASTER_ ALL areas - No.seedling'!BM75</f>
        <v>0</v>
      </c>
      <c r="BO10" s="77">
        <f t="shared" si="19"/>
        <v>0</v>
      </c>
      <c r="BP10" s="82">
        <f>'MASTER_ ALL areas - No.seedling'!BO75</f>
        <v>0</v>
      </c>
      <c r="BQ10" s="77">
        <f t="shared" si="20"/>
        <v>0</v>
      </c>
      <c r="BR10" s="82">
        <f>'MASTER_ ALL areas - No.seedling'!BQ75</f>
        <v>0</v>
      </c>
      <c r="BS10" s="76">
        <f>'MASTER_ ALL areas - No.seedling'!BR75</f>
        <v>0</v>
      </c>
      <c r="BT10" s="77">
        <f t="shared" si="21"/>
        <v>0</v>
      </c>
      <c r="BU10" s="82">
        <f>'MASTER_ ALL areas - No.seedling'!BT75</f>
        <v>0</v>
      </c>
      <c r="BV10" s="77">
        <f t="shared" si="22"/>
        <v>0</v>
      </c>
      <c r="BW10" s="82">
        <f>'MASTER_ ALL areas - No.seedling'!BV75</f>
        <v>0</v>
      </c>
      <c r="BX10" s="76">
        <f>'MASTER_ ALL areas - No.seedling'!BW75</f>
        <v>0</v>
      </c>
      <c r="BY10" s="77">
        <f t="shared" si="23"/>
        <v>0</v>
      </c>
      <c r="BZ10" s="82">
        <f>'MASTER_ ALL areas - No.seedling'!BY75</f>
        <v>0</v>
      </c>
      <c r="CA10" s="81">
        <f t="shared" si="24"/>
        <v>0</v>
      </c>
      <c r="CB10" s="79"/>
      <c r="CC10" s="113">
        <f>'MASTER_ ALL areas - No.seedling'!CB75</f>
        <v>0</v>
      </c>
      <c r="CD10" s="76">
        <f>'MASTER_ ALL areas - No.seedling'!CC75</f>
        <v>0</v>
      </c>
      <c r="CE10" s="80">
        <f t="shared" si="25"/>
        <v>0</v>
      </c>
      <c r="CF10" s="76">
        <f>'MASTER_ ALL areas - No.seedling'!CE75</f>
        <v>0</v>
      </c>
      <c r="CG10" s="81">
        <f t="shared" si="26"/>
        <v>0</v>
      </c>
      <c r="CH10" s="113">
        <f>'MASTER_ ALL areas - No.seedling'!CG75</f>
        <v>0</v>
      </c>
      <c r="CI10" s="76">
        <f>'MASTER_ ALL areas - No.seedling'!CH75</f>
        <v>0</v>
      </c>
      <c r="CJ10" s="80">
        <f t="shared" si="27"/>
        <v>0</v>
      </c>
      <c r="CK10" s="76">
        <f>'MASTER_ ALL areas - No.seedling'!CJ75</f>
        <v>0</v>
      </c>
      <c r="CL10" s="81">
        <f t="shared" si="28"/>
        <v>0</v>
      </c>
      <c r="CM10" s="113">
        <f>'MASTER_ ALL areas - No.seedling'!CL75</f>
        <v>0</v>
      </c>
      <c r="CN10" s="76">
        <f>'MASTER_ ALL areas - No.seedling'!CM75</f>
        <v>0</v>
      </c>
      <c r="CO10" s="80">
        <f t="shared" si="29"/>
        <v>0</v>
      </c>
      <c r="CP10" s="76">
        <f>'MASTER_ ALL areas - No.seedling'!CO75</f>
        <v>0</v>
      </c>
      <c r="CQ10" s="81">
        <f t="shared" si="30"/>
        <v>0</v>
      </c>
      <c r="CR10" s="113">
        <f>'MASTER_ ALL areas - No.seedling'!CQ75</f>
        <v>0</v>
      </c>
      <c r="CS10" s="76">
        <f>'MASTER_ ALL areas - No.seedling'!CR75</f>
        <v>0</v>
      </c>
      <c r="CT10" s="80">
        <f t="shared" si="31"/>
        <v>0</v>
      </c>
      <c r="CU10" s="76">
        <f>'MASTER_ ALL areas - No.seedling'!CT75</f>
        <v>0</v>
      </c>
      <c r="CV10" s="81">
        <f t="shared" si="32"/>
        <v>0</v>
      </c>
      <c r="CW10" s="75">
        <f>'MASTER_ ALL areas - No.seedling'!CV75</f>
        <v>300</v>
      </c>
      <c r="CX10" s="76">
        <f>'MASTER_ ALL areas - No.seedling'!CW75</f>
        <v>0</v>
      </c>
      <c r="CY10" s="80">
        <f t="shared" si="33"/>
        <v>0</v>
      </c>
      <c r="CZ10" s="76">
        <f>'MASTER_ ALL areas - No.seedling'!CY75</f>
        <v>2</v>
      </c>
      <c r="DA10" s="81">
        <f t="shared" si="34"/>
        <v>0.13333333333333333</v>
      </c>
      <c r="DB10" s="75">
        <f>'MASTER_ ALL areas - No.seedling'!DA75</f>
        <v>60</v>
      </c>
      <c r="DC10" s="76">
        <f>'MASTER_ ALL areas - No.seedling'!DB75</f>
        <v>0</v>
      </c>
      <c r="DD10" s="80">
        <f t="shared" si="35"/>
        <v>0</v>
      </c>
      <c r="DE10" s="76">
        <f>'MASTER_ ALL areas - No.seedling'!DD75</f>
        <v>2</v>
      </c>
      <c r="DF10" s="81">
        <f t="shared" si="36"/>
        <v>0.66666666666666663</v>
      </c>
      <c r="DG10" s="113">
        <f>'MASTER_ ALL areas - No.seedling'!DF75</f>
        <v>0</v>
      </c>
      <c r="DH10" s="76">
        <f>'MASTER_ ALL areas - No.seedling'!DG75</f>
        <v>0</v>
      </c>
      <c r="DI10" s="80">
        <f t="shared" si="37"/>
        <v>0</v>
      </c>
      <c r="DJ10" s="76">
        <f>'MASTER_ ALL areas - No.seedling'!DI75</f>
        <v>0</v>
      </c>
      <c r="DK10" s="81">
        <f t="shared" si="38"/>
        <v>0</v>
      </c>
      <c r="DL10" s="113">
        <f>'MASTER_ ALL areas - No.seedling'!DK75</f>
        <v>0</v>
      </c>
      <c r="DM10" s="76">
        <f>'MASTER_ ALL areas - No.seedling'!DL75</f>
        <v>0</v>
      </c>
      <c r="DN10" s="80">
        <f t="shared" si="39"/>
        <v>0</v>
      </c>
      <c r="DO10" s="76">
        <f>'MASTER_ ALL areas - No.seedling'!DN75</f>
        <v>0</v>
      </c>
      <c r="DP10" s="81">
        <f t="shared" si="40"/>
        <v>0</v>
      </c>
      <c r="DQ10" s="113">
        <f>'MASTER_ ALL areas - No.seedling'!DP75</f>
        <v>0</v>
      </c>
      <c r="DR10" s="76">
        <f>'MASTER_ ALL areas - No.seedling'!DQ75</f>
        <v>0</v>
      </c>
      <c r="DS10" s="80">
        <f t="shared" si="41"/>
        <v>0</v>
      </c>
      <c r="DT10" s="76">
        <f>'MASTER_ ALL areas - No.seedling'!DS75</f>
        <v>0</v>
      </c>
      <c r="DU10" s="81">
        <f t="shared" si="42"/>
        <v>0</v>
      </c>
      <c r="DV10" s="113">
        <f>'MASTER_ ALL areas - No.seedling'!DU75</f>
        <v>0</v>
      </c>
      <c r="DW10" s="76">
        <f>'MASTER_ ALL areas - No.seedling'!DV75</f>
        <v>0</v>
      </c>
      <c r="DX10" s="80">
        <f t="shared" si="43"/>
        <v>0</v>
      </c>
      <c r="DY10" s="76">
        <f>'MASTER_ ALL areas - No.seedling'!DX75</f>
        <v>0</v>
      </c>
      <c r="DZ10" s="81">
        <f t="shared" si="44"/>
        <v>0</v>
      </c>
      <c r="EA10" s="113">
        <f>'MASTER_ ALL areas - No.seedling'!DZ75</f>
        <v>0</v>
      </c>
      <c r="EB10" s="76">
        <f>'MASTER_ ALL areas - No.seedling'!EA75</f>
        <v>0</v>
      </c>
      <c r="EC10" s="80">
        <f t="shared" si="45"/>
        <v>0</v>
      </c>
      <c r="ED10" s="76">
        <f>'MASTER_ ALL areas - No.seedling'!EC75</f>
        <v>0</v>
      </c>
      <c r="EE10" s="81">
        <f t="shared" si="46"/>
        <v>0</v>
      </c>
      <c r="EF10" s="113">
        <f>'MASTER_ ALL areas - No.seedling'!EE75</f>
        <v>0</v>
      </c>
      <c r="EG10" s="76">
        <f>'MASTER_ ALL areas - No.seedling'!EF75</f>
        <v>0</v>
      </c>
      <c r="EH10" s="80">
        <f t="shared" si="47"/>
        <v>0</v>
      </c>
      <c r="EI10" s="76">
        <f>'MASTER_ ALL areas - No.seedling'!EH75</f>
        <v>0</v>
      </c>
      <c r="EJ10" s="81">
        <f t="shared" si="48"/>
        <v>0</v>
      </c>
      <c r="EK10" s="75">
        <f>'MASTER_ ALL areas - No.seedling'!EJ75</f>
        <v>20</v>
      </c>
      <c r="EL10" s="76">
        <f>'MASTER_ ALL areas - No.seedling'!EK75</f>
        <v>1</v>
      </c>
      <c r="EM10" s="80">
        <f t="shared" si="49"/>
        <v>1</v>
      </c>
      <c r="EN10" s="76">
        <f>'MASTER_ ALL areas - No.seedling'!EM75</f>
        <v>1</v>
      </c>
      <c r="EO10" s="81">
        <f t="shared" si="50"/>
        <v>1</v>
      </c>
      <c r="EP10" s="75">
        <f>'MASTER_ ALL areas - No.seedling'!EO75</f>
        <v>40</v>
      </c>
      <c r="EQ10" s="76">
        <f>'MASTER_ ALL areas - No.seedling'!EP75</f>
        <v>2</v>
      </c>
      <c r="ER10" s="80">
        <f t="shared" si="51"/>
        <v>1</v>
      </c>
      <c r="ES10" s="76">
        <f>'MASTER_ ALL areas - No.seedling'!ER75</f>
        <v>2</v>
      </c>
      <c r="ET10" s="81">
        <f t="shared" si="52"/>
        <v>1</v>
      </c>
      <c r="EU10" s="113">
        <f>'MASTER_ ALL areas - No.seedling'!ET75</f>
        <v>0</v>
      </c>
      <c r="EV10" s="76">
        <f>'MASTER_ ALL areas - No.seedling'!EU75</f>
        <v>0</v>
      </c>
      <c r="EW10" s="80">
        <f t="shared" si="53"/>
        <v>0</v>
      </c>
      <c r="EX10" s="76">
        <f>'MASTER_ ALL areas - No.seedling'!EW75</f>
        <v>0</v>
      </c>
      <c r="EY10" s="81">
        <f t="shared" si="54"/>
        <v>0</v>
      </c>
      <c r="EZ10" s="113">
        <f>'MASTER_ ALL areas - No.seedling'!EY75</f>
        <v>0</v>
      </c>
      <c r="FA10" s="76">
        <f>'MASTER_ ALL areas - No.seedling'!EZ75</f>
        <v>0</v>
      </c>
      <c r="FB10" s="80">
        <f t="shared" si="55"/>
        <v>0</v>
      </c>
      <c r="FC10" s="76">
        <f>'MASTER_ ALL areas - No.seedling'!FB75</f>
        <v>0</v>
      </c>
      <c r="FD10" s="81">
        <f t="shared" si="56"/>
        <v>0</v>
      </c>
      <c r="FE10" s="113">
        <f>'MASTER_ ALL areas - No.seedling'!FD75</f>
        <v>0</v>
      </c>
      <c r="FF10" s="76">
        <f>'MASTER_ ALL areas - No.seedling'!FE75</f>
        <v>0</v>
      </c>
      <c r="FG10" s="80">
        <f t="shared" si="57"/>
        <v>0</v>
      </c>
      <c r="FH10" s="76">
        <f>'MASTER_ ALL areas - No.seedling'!FG75</f>
        <v>0</v>
      </c>
      <c r="FI10" s="81">
        <f t="shared" si="58"/>
        <v>0</v>
      </c>
      <c r="FJ10" s="113">
        <f>'MASTER_ ALL areas - No.seedling'!FI75</f>
        <v>0</v>
      </c>
      <c r="FK10" s="76">
        <f>'MASTER_ ALL areas - No.seedling'!FJ75</f>
        <v>0</v>
      </c>
      <c r="FL10" s="80">
        <f t="shared" si="59"/>
        <v>0</v>
      </c>
      <c r="FM10" s="76">
        <f>'MASTER_ ALL areas - No.seedling'!FL75</f>
        <v>0</v>
      </c>
      <c r="FN10" s="81">
        <f t="shared" si="60"/>
        <v>0</v>
      </c>
      <c r="FO10" s="113">
        <f>'MASTER_ ALL areas - No.seedling'!FN75</f>
        <v>0</v>
      </c>
      <c r="FP10" s="76">
        <f>'MASTER_ ALL areas - No.seedling'!FO75</f>
        <v>0</v>
      </c>
      <c r="FQ10" s="80">
        <f t="shared" si="61"/>
        <v>0</v>
      </c>
      <c r="FR10" s="76">
        <f>'MASTER_ ALL areas - No.seedling'!FQ75</f>
        <v>0</v>
      </c>
      <c r="FS10" s="81">
        <f t="shared" si="62"/>
        <v>0</v>
      </c>
      <c r="FT10" s="113">
        <f>'MASTER_ ALL areas - No.seedling'!FS75</f>
        <v>0</v>
      </c>
      <c r="FU10" s="76">
        <f>'MASTER_ ALL areas - No.seedling'!FT75</f>
        <v>0</v>
      </c>
      <c r="FV10" s="80">
        <f t="shared" si="63"/>
        <v>0</v>
      </c>
      <c r="FW10" s="76">
        <f>'MASTER_ ALL areas - No.seedling'!FV75</f>
        <v>0</v>
      </c>
      <c r="FX10" s="81">
        <f t="shared" si="64"/>
        <v>0</v>
      </c>
      <c r="FY10" s="113">
        <f>'MASTER_ ALL areas - No.seedling'!FX75</f>
        <v>0</v>
      </c>
      <c r="FZ10" s="76">
        <f>'MASTER_ ALL areas - No.seedling'!FY75</f>
        <v>0</v>
      </c>
      <c r="GA10" s="80">
        <f t="shared" si="65"/>
        <v>0</v>
      </c>
      <c r="GB10" s="76">
        <f>'MASTER_ ALL areas - No.seedling'!GA75</f>
        <v>0</v>
      </c>
      <c r="GC10" s="81">
        <f t="shared" si="66"/>
        <v>0</v>
      </c>
      <c r="GD10" s="113">
        <f>'MASTER_ ALL areas - No.seedling'!GC75</f>
        <v>0</v>
      </c>
      <c r="GE10" s="76">
        <f>'MASTER_ ALL areas - No.seedling'!GD75</f>
        <v>0</v>
      </c>
      <c r="GF10" s="80">
        <f t="shared" si="67"/>
        <v>0</v>
      </c>
      <c r="GG10" s="76">
        <f>'MASTER_ ALL areas - No.seedling'!GF75</f>
        <v>0</v>
      </c>
      <c r="GH10" s="81">
        <f t="shared" si="68"/>
        <v>0</v>
      </c>
      <c r="GI10" s="113">
        <f>'MASTER_ ALL areas - No.seedling'!GH75</f>
        <v>0</v>
      </c>
      <c r="GJ10" s="76">
        <f>'MASTER_ ALL areas - No.seedling'!GI75</f>
        <v>0</v>
      </c>
      <c r="GK10" s="80">
        <f t="shared" si="69"/>
        <v>0</v>
      </c>
      <c r="GL10" s="76">
        <f>'MASTER_ ALL areas - No.seedling'!GK75</f>
        <v>0</v>
      </c>
      <c r="GM10" s="81">
        <f t="shared" si="70"/>
        <v>0</v>
      </c>
      <c r="GN10" s="113">
        <f>'MASTER_ ALL areas - No.seedling'!GM75</f>
        <v>0</v>
      </c>
      <c r="GO10" s="76">
        <f>'MASTER_ ALL areas - No.seedling'!GN75</f>
        <v>0</v>
      </c>
      <c r="GP10" s="80">
        <f t="shared" si="71"/>
        <v>0</v>
      </c>
      <c r="GQ10" s="76">
        <f>'MASTER_ ALL areas - No.seedling'!GP75</f>
        <v>0</v>
      </c>
      <c r="GR10" s="81">
        <f t="shared" si="72"/>
        <v>0</v>
      </c>
      <c r="GS10" s="113">
        <f>'MASTER_ ALL areas - No.seedling'!GR75</f>
        <v>0</v>
      </c>
      <c r="GT10" s="76">
        <f>'MASTER_ ALL areas - No.seedling'!GS75</f>
        <v>0</v>
      </c>
      <c r="GU10" s="80">
        <f t="shared" si="73"/>
        <v>0</v>
      </c>
      <c r="GV10" s="76">
        <f>'MASTER_ ALL areas - No.seedling'!GU75</f>
        <v>0</v>
      </c>
      <c r="GW10" s="81">
        <f t="shared" si="74"/>
        <v>0</v>
      </c>
      <c r="GX10" s="113">
        <f>'MASTER_ ALL areas - No.seedling'!GW75</f>
        <v>0</v>
      </c>
      <c r="GY10" s="76">
        <f>'MASTER_ ALL areas - No.seedling'!GX75</f>
        <v>0</v>
      </c>
      <c r="GZ10" s="80">
        <f t="shared" si="75"/>
        <v>0</v>
      </c>
      <c r="HA10" s="76">
        <f>'MASTER_ ALL areas - No.seedling'!GZ75</f>
        <v>0</v>
      </c>
      <c r="HB10" s="81">
        <f t="shared" si="76"/>
        <v>0</v>
      </c>
      <c r="HC10" s="113">
        <f>'MASTER_ ALL areas - No.seedling'!HB75</f>
        <v>0</v>
      </c>
      <c r="HD10" s="76">
        <f>'MASTER_ ALL areas - No.seedling'!HC75</f>
        <v>0</v>
      </c>
      <c r="HE10" s="80">
        <f t="shared" si="77"/>
        <v>0</v>
      </c>
      <c r="HF10" s="76">
        <f>'MASTER_ ALL areas - No.seedling'!HE75</f>
        <v>0</v>
      </c>
      <c r="HG10" s="81">
        <f t="shared" si="78"/>
        <v>0</v>
      </c>
      <c r="HH10" s="113">
        <f>'MASTER_ ALL areas - No.seedling'!HG75</f>
        <v>0</v>
      </c>
      <c r="HI10" s="76">
        <f>'MASTER_ ALL areas - No.seedling'!HH75</f>
        <v>0</v>
      </c>
      <c r="HJ10" s="80">
        <f t="shared" si="79"/>
        <v>0</v>
      </c>
      <c r="HK10" s="76">
        <f>'MASTER_ ALL areas - No.seedling'!HJ75</f>
        <v>0</v>
      </c>
      <c r="HL10" s="81">
        <f t="shared" si="80"/>
        <v>0</v>
      </c>
      <c r="HM10" s="113">
        <f>'MASTER_ ALL areas - No.seedling'!HL75</f>
        <v>0</v>
      </c>
      <c r="HN10" s="76">
        <f>'MASTER_ ALL areas - No.seedling'!HM75</f>
        <v>0</v>
      </c>
      <c r="HO10" s="80">
        <f t="shared" si="81"/>
        <v>0</v>
      </c>
      <c r="HP10" s="76">
        <f>'MASTER_ ALL areas - No.seedling'!HO75</f>
        <v>0</v>
      </c>
      <c r="HQ10" s="81">
        <f t="shared" si="82"/>
        <v>0</v>
      </c>
      <c r="HR10" s="113">
        <f>'MASTER_ ALL areas - No.seedling'!HQ75</f>
        <v>0</v>
      </c>
      <c r="HS10" s="76">
        <f>'MASTER_ ALL areas - No.seedling'!HR75</f>
        <v>0</v>
      </c>
      <c r="HT10" s="80">
        <f t="shared" si="83"/>
        <v>0</v>
      </c>
      <c r="HU10" s="76">
        <f>'MASTER_ ALL areas - No.seedling'!HT75</f>
        <v>0</v>
      </c>
      <c r="HV10" s="81">
        <f t="shared" si="84"/>
        <v>0</v>
      </c>
      <c r="HW10" s="113">
        <f>'MASTER_ ALL areas - No.seedling'!HV75</f>
        <v>0</v>
      </c>
      <c r="HX10" s="76">
        <f>'MASTER_ ALL areas - No.seedling'!HW75</f>
        <v>0</v>
      </c>
      <c r="HY10" s="80">
        <f t="shared" si="85"/>
        <v>0</v>
      </c>
      <c r="HZ10" s="76">
        <f>'MASTER_ ALL areas - No.seedling'!HY75</f>
        <v>0</v>
      </c>
      <c r="IA10" s="81">
        <f t="shared" si="86"/>
        <v>0</v>
      </c>
      <c r="IB10" s="113">
        <f>'MASTER_ ALL areas - No.seedling'!IA75</f>
        <v>0</v>
      </c>
      <c r="IC10" s="76">
        <f>'MASTER_ ALL areas - No.seedling'!IB75</f>
        <v>0</v>
      </c>
      <c r="ID10" s="80">
        <f t="shared" si="87"/>
        <v>0</v>
      </c>
      <c r="IE10" s="76">
        <f>'MASTER_ ALL areas - No.seedling'!ID75</f>
        <v>0</v>
      </c>
      <c r="IF10" s="85">
        <f t="shared" si="88"/>
        <v>0</v>
      </c>
      <c r="IG10" s="86" t="s">
        <v>270</v>
      </c>
      <c r="IH10" s="87"/>
    </row>
    <row r="11" spans="2:242" ht="33" customHeight="1" x14ac:dyDescent="0.25">
      <c r="B11" s="420">
        <v>72</v>
      </c>
      <c r="C11" s="421" t="s">
        <v>271</v>
      </c>
      <c r="D11" s="422">
        <v>217183</v>
      </c>
      <c r="E11" s="423">
        <v>932894</v>
      </c>
      <c r="F11" s="424" t="s">
        <v>89</v>
      </c>
      <c r="G11" s="214" t="s">
        <v>272</v>
      </c>
      <c r="H11" s="459">
        <f>'MASTER_ ALL areas - No.seedling'!G76</f>
        <v>6</v>
      </c>
      <c r="I11" s="70">
        <f>'MASTER_ ALL areas - No.seedling'!H76</f>
        <v>0.5</v>
      </c>
      <c r="J11" s="71">
        <f>'MASTER_ ALL areas - No.seedling'!I76</f>
        <v>73</v>
      </c>
      <c r="K11" s="72">
        <f>'MASTER_ ALL areas - No.seedling'!J76</f>
        <v>77</v>
      </c>
      <c r="L11" s="73">
        <f t="shared" si="0"/>
        <v>1540</v>
      </c>
      <c r="M11" s="74">
        <f>'MASTER_ ALL areas - No.seedling'!L76</f>
        <v>1540</v>
      </c>
      <c r="N11" s="113">
        <f>'MASTER_ ALL areas - No.seedling'!M76</f>
        <v>6</v>
      </c>
      <c r="O11" s="114">
        <f>'MASTER_ ALL areas - No.seedling'!N76</f>
        <v>26</v>
      </c>
      <c r="P11" s="80">
        <f>'MASTER_ ALL areas - No.seedling'!O76</f>
        <v>7.792207792207792E-2</v>
      </c>
      <c r="Q11" s="81">
        <f>'MASTER_ ALL areas - No.seedling'!P76</f>
        <v>0.33766233766233766</v>
      </c>
      <c r="R11" s="621"/>
      <c r="S11" s="617">
        <f>'MASTER_ ALL areas - No.seedling'!R76</f>
        <v>1400</v>
      </c>
      <c r="T11" s="76">
        <f>'MASTER_ ALL areas - No.seedling'!S76</f>
        <v>5</v>
      </c>
      <c r="U11" s="77">
        <f t="shared" si="1"/>
        <v>7.1428571428571425E-2</v>
      </c>
      <c r="V11" s="82">
        <f>'MASTER_ ALL areas - No.seedling'!U76</f>
        <v>20</v>
      </c>
      <c r="W11" s="80">
        <f t="shared" si="2"/>
        <v>0.2857142857142857</v>
      </c>
      <c r="X11" s="619">
        <f>'MASTER_ ALL areas - No.seedling'!W76</f>
        <v>140</v>
      </c>
      <c r="Y11" s="82">
        <f>'MASTER_ ALL areas - No.seedling'!X76</f>
        <v>1</v>
      </c>
      <c r="Z11" s="77">
        <f t="shared" si="3"/>
        <v>0.14285714285714285</v>
      </c>
      <c r="AA11" s="82">
        <f>'MASTER_ ALL areas - No.seedling'!Z76</f>
        <v>6</v>
      </c>
      <c r="AB11" s="80">
        <f t="shared" si="4"/>
        <v>0.8571428571428571</v>
      </c>
      <c r="AC11" s="76">
        <f>'MASTER_ ALL areas - No.seedling'!AB76</f>
        <v>0</v>
      </c>
      <c r="AD11" s="76">
        <f>'MASTER_ ALL areas - No.seedling'!AC76</f>
        <v>0</v>
      </c>
      <c r="AE11" s="77">
        <f t="shared" si="5"/>
        <v>0</v>
      </c>
      <c r="AF11" s="82">
        <f>'MASTER_ ALL areas - No.seedling'!AE76</f>
        <v>0</v>
      </c>
      <c r="AG11" s="80">
        <f t="shared" si="6"/>
        <v>0</v>
      </c>
      <c r="AH11" s="76">
        <f>'MASTER_ ALL areas - No.seedling'!AG76</f>
        <v>0</v>
      </c>
      <c r="AI11" s="76">
        <f>'MASTER_ ALL areas - No.seedling'!AH76</f>
        <v>0</v>
      </c>
      <c r="AJ11" s="77">
        <f t="shared" si="7"/>
        <v>0</v>
      </c>
      <c r="AK11" s="82">
        <f>'MASTER_ ALL areas - No.seedling'!AJ76</f>
        <v>0</v>
      </c>
      <c r="AL11" s="81">
        <f t="shared" si="8"/>
        <v>0</v>
      </c>
      <c r="AM11" s="621"/>
      <c r="AN11" s="617">
        <f>'MASTER_ ALL areas - No.seedling'!AM76</f>
        <v>80</v>
      </c>
      <c r="AO11" s="76">
        <f>'MASTER_ ALL areas - No.seedling'!AN76</f>
        <v>4</v>
      </c>
      <c r="AP11" s="77">
        <f t="shared" si="9"/>
        <v>1</v>
      </c>
      <c r="AQ11" s="82">
        <f>'MASTER_ ALL areas - No.seedling'!AP76</f>
        <v>4</v>
      </c>
      <c r="AR11" s="77">
        <f t="shared" si="10"/>
        <v>1</v>
      </c>
      <c r="AS11" s="82">
        <f>'MASTER_ ALL areas - No.seedling'!AR76</f>
        <v>1220</v>
      </c>
      <c r="AT11" s="76">
        <f>'MASTER_ ALL areas - No.seedling'!AS76</f>
        <v>0</v>
      </c>
      <c r="AU11" s="77">
        <f t="shared" si="11"/>
        <v>0</v>
      </c>
      <c r="AV11" s="82">
        <f>'MASTER_ ALL areas - No.seedling'!AU76</f>
        <v>20</v>
      </c>
      <c r="AW11" s="77">
        <f t="shared" si="12"/>
        <v>0.32786885245901637</v>
      </c>
      <c r="AX11" s="71">
        <f>'MASTER_ ALL areas - No.seedling'!AW76</f>
        <v>180</v>
      </c>
      <c r="AY11" s="82">
        <f>'MASTER_ ALL areas - No.seedling'!AX76</f>
        <v>2</v>
      </c>
      <c r="AZ11" s="77">
        <f t="shared" si="13"/>
        <v>0.22222222222222221</v>
      </c>
      <c r="BA11" s="82">
        <f>'MASTER_ ALL areas - No.seedling'!AZ76</f>
        <v>2</v>
      </c>
      <c r="BB11" s="77">
        <f t="shared" si="14"/>
        <v>0.22222222222222221</v>
      </c>
      <c r="BC11" s="82">
        <f>'MASTER_ ALL areas - No.seedling'!BB76</f>
        <v>60</v>
      </c>
      <c r="BD11" s="76">
        <f>'MASTER_ ALL areas - No.seedling'!BC76</f>
        <v>0</v>
      </c>
      <c r="BE11" s="77">
        <f t="shared" si="15"/>
        <v>0</v>
      </c>
      <c r="BF11" s="82">
        <f>'MASTER_ ALL areas - No.seedling'!BE76</f>
        <v>0</v>
      </c>
      <c r="BG11" s="77">
        <f t="shared" si="16"/>
        <v>0</v>
      </c>
      <c r="BH11" s="82">
        <f>'MASTER_ ALL areas - No.seedling'!BG76</f>
        <v>0</v>
      </c>
      <c r="BI11" s="76">
        <f>'MASTER_ ALL areas - No.seedling'!BH76</f>
        <v>0</v>
      </c>
      <c r="BJ11" s="77">
        <f t="shared" si="17"/>
        <v>0</v>
      </c>
      <c r="BK11" s="82">
        <f>'MASTER_ ALL areas - No.seedling'!BJ76</f>
        <v>0</v>
      </c>
      <c r="BL11" s="77">
        <f t="shared" si="18"/>
        <v>0</v>
      </c>
      <c r="BM11" s="82">
        <f>'MASTER_ ALL areas - No.seedling'!BL76</f>
        <v>0</v>
      </c>
      <c r="BN11" s="76">
        <f>'MASTER_ ALL areas - No.seedling'!BM76</f>
        <v>0</v>
      </c>
      <c r="BO11" s="77">
        <f t="shared" si="19"/>
        <v>0</v>
      </c>
      <c r="BP11" s="82">
        <f>'MASTER_ ALL areas - No.seedling'!BO76</f>
        <v>0</v>
      </c>
      <c r="BQ11" s="77">
        <f t="shared" si="20"/>
        <v>0</v>
      </c>
      <c r="BR11" s="82">
        <f>'MASTER_ ALL areas - No.seedling'!BQ76</f>
        <v>0</v>
      </c>
      <c r="BS11" s="76">
        <f>'MASTER_ ALL areas - No.seedling'!BR76</f>
        <v>0</v>
      </c>
      <c r="BT11" s="77">
        <f t="shared" si="21"/>
        <v>0</v>
      </c>
      <c r="BU11" s="82">
        <f>'MASTER_ ALL areas - No.seedling'!BT76</f>
        <v>0</v>
      </c>
      <c r="BV11" s="77">
        <f t="shared" si="22"/>
        <v>0</v>
      </c>
      <c r="BW11" s="82">
        <f>'MASTER_ ALL areas - No.seedling'!BV76</f>
        <v>0</v>
      </c>
      <c r="BX11" s="76">
        <f>'MASTER_ ALL areas - No.seedling'!BW76</f>
        <v>0</v>
      </c>
      <c r="BY11" s="77">
        <f t="shared" si="23"/>
        <v>0</v>
      </c>
      <c r="BZ11" s="82">
        <f>'MASTER_ ALL areas - No.seedling'!BY76</f>
        <v>0</v>
      </c>
      <c r="CA11" s="81">
        <f t="shared" si="24"/>
        <v>0</v>
      </c>
      <c r="CB11" s="79"/>
      <c r="CC11" s="75">
        <f>'MASTER_ ALL areas - No.seedling'!CB76</f>
        <v>80</v>
      </c>
      <c r="CD11" s="76">
        <f>'MASTER_ ALL areas - No.seedling'!CC76</f>
        <v>4</v>
      </c>
      <c r="CE11" s="80">
        <f t="shared" si="25"/>
        <v>1</v>
      </c>
      <c r="CF11" s="76">
        <f>'MASTER_ ALL areas - No.seedling'!CE76</f>
        <v>4</v>
      </c>
      <c r="CG11" s="81">
        <f t="shared" si="26"/>
        <v>1</v>
      </c>
      <c r="CH11" s="113">
        <f>'MASTER_ ALL areas - No.seedling'!CG76</f>
        <v>0</v>
      </c>
      <c r="CI11" s="76">
        <f>'MASTER_ ALL areas - No.seedling'!CH76</f>
        <v>0</v>
      </c>
      <c r="CJ11" s="80">
        <f t="shared" si="27"/>
        <v>0</v>
      </c>
      <c r="CK11" s="76">
        <f>'MASTER_ ALL areas - No.seedling'!CJ76</f>
        <v>0</v>
      </c>
      <c r="CL11" s="81">
        <f t="shared" si="28"/>
        <v>0</v>
      </c>
      <c r="CM11" s="113">
        <f>'MASTER_ ALL areas - No.seedling'!CL76</f>
        <v>0</v>
      </c>
      <c r="CN11" s="76">
        <f>'MASTER_ ALL areas - No.seedling'!CM76</f>
        <v>0</v>
      </c>
      <c r="CO11" s="80">
        <f t="shared" si="29"/>
        <v>0</v>
      </c>
      <c r="CP11" s="76">
        <f>'MASTER_ ALL areas - No.seedling'!CO76</f>
        <v>0</v>
      </c>
      <c r="CQ11" s="81">
        <f t="shared" si="30"/>
        <v>0</v>
      </c>
      <c r="CR11" s="113">
        <f>'MASTER_ ALL areas - No.seedling'!CQ76</f>
        <v>0</v>
      </c>
      <c r="CS11" s="76">
        <f>'MASTER_ ALL areas - No.seedling'!CR76</f>
        <v>0</v>
      </c>
      <c r="CT11" s="80">
        <f t="shared" si="31"/>
        <v>0</v>
      </c>
      <c r="CU11" s="76">
        <f>'MASTER_ ALL areas - No.seedling'!CT76</f>
        <v>0</v>
      </c>
      <c r="CV11" s="81">
        <f t="shared" si="32"/>
        <v>0</v>
      </c>
      <c r="CW11" s="75">
        <f>'MASTER_ ALL areas - No.seedling'!CV76</f>
        <v>1120</v>
      </c>
      <c r="CX11" s="76">
        <f>'MASTER_ ALL areas - No.seedling'!CW76</f>
        <v>0</v>
      </c>
      <c r="CY11" s="80">
        <f t="shared" si="33"/>
        <v>0</v>
      </c>
      <c r="CZ11" s="76">
        <f>'MASTER_ ALL areas - No.seedling'!CY76</f>
        <v>15</v>
      </c>
      <c r="DA11" s="81">
        <f t="shared" si="34"/>
        <v>0.26785714285714285</v>
      </c>
      <c r="DB11" s="75">
        <f>'MASTER_ ALL areas - No.seedling'!DA76</f>
        <v>100</v>
      </c>
      <c r="DC11" s="76">
        <f>'MASTER_ ALL areas - No.seedling'!DB76</f>
        <v>0</v>
      </c>
      <c r="DD11" s="80">
        <f t="shared" si="35"/>
        <v>0</v>
      </c>
      <c r="DE11" s="76">
        <f>'MASTER_ ALL areas - No.seedling'!DD76</f>
        <v>5</v>
      </c>
      <c r="DF11" s="81">
        <f t="shared" si="36"/>
        <v>1</v>
      </c>
      <c r="DG11" s="113">
        <f>'MASTER_ ALL areas - No.seedling'!DF76</f>
        <v>0</v>
      </c>
      <c r="DH11" s="76">
        <f>'MASTER_ ALL areas - No.seedling'!DG76</f>
        <v>0</v>
      </c>
      <c r="DI11" s="80">
        <f t="shared" si="37"/>
        <v>0</v>
      </c>
      <c r="DJ11" s="76">
        <f>'MASTER_ ALL areas - No.seedling'!DI76</f>
        <v>0</v>
      </c>
      <c r="DK11" s="81">
        <f t="shared" si="38"/>
        <v>0</v>
      </c>
      <c r="DL11" s="113">
        <f>'MASTER_ ALL areas - No.seedling'!DK76</f>
        <v>0</v>
      </c>
      <c r="DM11" s="76">
        <f>'MASTER_ ALL areas - No.seedling'!DL76</f>
        <v>0</v>
      </c>
      <c r="DN11" s="80">
        <f t="shared" si="39"/>
        <v>0</v>
      </c>
      <c r="DO11" s="76">
        <f>'MASTER_ ALL areas - No.seedling'!DN76</f>
        <v>0</v>
      </c>
      <c r="DP11" s="81">
        <f t="shared" si="40"/>
        <v>0</v>
      </c>
      <c r="DQ11" s="75">
        <f>'MASTER_ ALL areas - No.seedling'!DP76</f>
        <v>140</v>
      </c>
      <c r="DR11" s="76">
        <f>'MASTER_ ALL areas - No.seedling'!DQ76</f>
        <v>1</v>
      </c>
      <c r="DS11" s="80">
        <f t="shared" si="41"/>
        <v>0.14285714285714285</v>
      </c>
      <c r="DT11" s="76">
        <f>'MASTER_ ALL areas - No.seedling'!DS76</f>
        <v>1</v>
      </c>
      <c r="DU11" s="81">
        <f t="shared" si="42"/>
        <v>0.14285714285714285</v>
      </c>
      <c r="DV11" s="75">
        <f>'MASTER_ ALL areas - No.seedling'!DU76</f>
        <v>40</v>
      </c>
      <c r="DW11" s="76">
        <f>'MASTER_ ALL areas - No.seedling'!DV76</f>
        <v>1</v>
      </c>
      <c r="DX11" s="80">
        <f t="shared" si="43"/>
        <v>0.5</v>
      </c>
      <c r="DY11" s="76">
        <f>'MASTER_ ALL areas - No.seedling'!DX76</f>
        <v>1</v>
      </c>
      <c r="DZ11" s="81">
        <f t="shared" si="44"/>
        <v>0.5</v>
      </c>
      <c r="EA11" s="113">
        <f>'MASTER_ ALL areas - No.seedling'!DZ76</f>
        <v>0</v>
      </c>
      <c r="EB11" s="76">
        <f>'MASTER_ ALL areas - No.seedling'!EA76</f>
        <v>0</v>
      </c>
      <c r="EC11" s="80">
        <f t="shared" si="45"/>
        <v>0</v>
      </c>
      <c r="ED11" s="76">
        <f>'MASTER_ ALL areas - No.seedling'!EC76</f>
        <v>0</v>
      </c>
      <c r="EE11" s="81">
        <f t="shared" si="46"/>
        <v>0</v>
      </c>
      <c r="EF11" s="113">
        <f>'MASTER_ ALL areas - No.seedling'!EE76</f>
        <v>0</v>
      </c>
      <c r="EG11" s="76">
        <f>'MASTER_ ALL areas - No.seedling'!EF76</f>
        <v>0</v>
      </c>
      <c r="EH11" s="80">
        <f t="shared" si="47"/>
        <v>0</v>
      </c>
      <c r="EI11" s="76">
        <f>'MASTER_ ALL areas - No.seedling'!EH76</f>
        <v>0</v>
      </c>
      <c r="EJ11" s="81">
        <f t="shared" si="48"/>
        <v>0</v>
      </c>
      <c r="EK11" s="75">
        <f>'MASTER_ ALL areas - No.seedling'!EJ76</f>
        <v>60</v>
      </c>
      <c r="EL11" s="76">
        <f>'MASTER_ ALL areas - No.seedling'!EK76</f>
        <v>0</v>
      </c>
      <c r="EM11" s="80">
        <f t="shared" si="49"/>
        <v>0</v>
      </c>
      <c r="EN11" s="76">
        <f>'MASTER_ ALL areas - No.seedling'!EM76</f>
        <v>0</v>
      </c>
      <c r="EO11" s="81">
        <f t="shared" si="50"/>
        <v>0</v>
      </c>
      <c r="EP11" s="113">
        <f>'MASTER_ ALL areas - No.seedling'!EO76</f>
        <v>0</v>
      </c>
      <c r="EQ11" s="76">
        <f>'MASTER_ ALL areas - No.seedling'!EP76</f>
        <v>0</v>
      </c>
      <c r="ER11" s="80">
        <f t="shared" si="51"/>
        <v>0</v>
      </c>
      <c r="ES11" s="76">
        <f>'MASTER_ ALL areas - No.seedling'!ER76</f>
        <v>0</v>
      </c>
      <c r="ET11" s="81">
        <f t="shared" si="52"/>
        <v>0</v>
      </c>
      <c r="EU11" s="113">
        <f>'MASTER_ ALL areas - No.seedling'!ET76</f>
        <v>0</v>
      </c>
      <c r="EV11" s="76">
        <f>'MASTER_ ALL areas - No.seedling'!EU76</f>
        <v>0</v>
      </c>
      <c r="EW11" s="80">
        <f t="shared" si="53"/>
        <v>0</v>
      </c>
      <c r="EX11" s="76">
        <f>'MASTER_ ALL areas - No.seedling'!EW76</f>
        <v>0</v>
      </c>
      <c r="EY11" s="81">
        <f t="shared" si="54"/>
        <v>0</v>
      </c>
      <c r="EZ11" s="113">
        <f>'MASTER_ ALL areas - No.seedling'!EY76</f>
        <v>0</v>
      </c>
      <c r="FA11" s="76">
        <f>'MASTER_ ALL areas - No.seedling'!EZ76</f>
        <v>0</v>
      </c>
      <c r="FB11" s="80">
        <f t="shared" si="55"/>
        <v>0</v>
      </c>
      <c r="FC11" s="76">
        <f>'MASTER_ ALL areas - No.seedling'!FB76</f>
        <v>0</v>
      </c>
      <c r="FD11" s="81">
        <f t="shared" si="56"/>
        <v>0</v>
      </c>
      <c r="FE11" s="113">
        <f>'MASTER_ ALL areas - No.seedling'!FD76</f>
        <v>0</v>
      </c>
      <c r="FF11" s="76">
        <f>'MASTER_ ALL areas - No.seedling'!FE76</f>
        <v>0</v>
      </c>
      <c r="FG11" s="80">
        <f t="shared" si="57"/>
        <v>0</v>
      </c>
      <c r="FH11" s="76">
        <f>'MASTER_ ALL areas - No.seedling'!FG76</f>
        <v>0</v>
      </c>
      <c r="FI11" s="81">
        <f t="shared" si="58"/>
        <v>0</v>
      </c>
      <c r="FJ11" s="113">
        <f>'MASTER_ ALL areas - No.seedling'!FI76</f>
        <v>0</v>
      </c>
      <c r="FK11" s="76">
        <f>'MASTER_ ALL areas - No.seedling'!FJ76</f>
        <v>0</v>
      </c>
      <c r="FL11" s="80">
        <f t="shared" si="59"/>
        <v>0</v>
      </c>
      <c r="FM11" s="76">
        <f>'MASTER_ ALL areas - No.seedling'!FL76</f>
        <v>0</v>
      </c>
      <c r="FN11" s="81">
        <f t="shared" si="60"/>
        <v>0</v>
      </c>
      <c r="FO11" s="113">
        <f>'MASTER_ ALL areas - No.seedling'!FN76</f>
        <v>0</v>
      </c>
      <c r="FP11" s="76">
        <f>'MASTER_ ALL areas - No.seedling'!FO76</f>
        <v>0</v>
      </c>
      <c r="FQ11" s="80">
        <f t="shared" si="61"/>
        <v>0</v>
      </c>
      <c r="FR11" s="76">
        <f>'MASTER_ ALL areas - No.seedling'!FQ76</f>
        <v>0</v>
      </c>
      <c r="FS11" s="81">
        <f t="shared" si="62"/>
        <v>0</v>
      </c>
      <c r="FT11" s="113">
        <f>'MASTER_ ALL areas - No.seedling'!FS76</f>
        <v>0</v>
      </c>
      <c r="FU11" s="76">
        <f>'MASTER_ ALL areas - No.seedling'!FT76</f>
        <v>0</v>
      </c>
      <c r="FV11" s="80">
        <f t="shared" si="63"/>
        <v>0</v>
      </c>
      <c r="FW11" s="76">
        <f>'MASTER_ ALL areas - No.seedling'!FV76</f>
        <v>0</v>
      </c>
      <c r="FX11" s="81">
        <f t="shared" si="64"/>
        <v>0</v>
      </c>
      <c r="FY11" s="113">
        <f>'MASTER_ ALL areas - No.seedling'!FX76</f>
        <v>0</v>
      </c>
      <c r="FZ11" s="76">
        <f>'MASTER_ ALL areas - No.seedling'!FY76</f>
        <v>0</v>
      </c>
      <c r="GA11" s="80">
        <f t="shared" si="65"/>
        <v>0</v>
      </c>
      <c r="GB11" s="76">
        <f>'MASTER_ ALL areas - No.seedling'!GA76</f>
        <v>0</v>
      </c>
      <c r="GC11" s="81">
        <f t="shared" si="66"/>
        <v>0</v>
      </c>
      <c r="GD11" s="113">
        <f>'MASTER_ ALL areas - No.seedling'!GC76</f>
        <v>0</v>
      </c>
      <c r="GE11" s="76">
        <f>'MASTER_ ALL areas - No.seedling'!GD76</f>
        <v>0</v>
      </c>
      <c r="GF11" s="80">
        <f t="shared" si="67"/>
        <v>0</v>
      </c>
      <c r="GG11" s="76">
        <f>'MASTER_ ALL areas - No.seedling'!GF76</f>
        <v>0</v>
      </c>
      <c r="GH11" s="81">
        <f t="shared" si="68"/>
        <v>0</v>
      </c>
      <c r="GI11" s="113">
        <f>'MASTER_ ALL areas - No.seedling'!GH76</f>
        <v>0</v>
      </c>
      <c r="GJ11" s="76">
        <f>'MASTER_ ALL areas - No.seedling'!GI76</f>
        <v>0</v>
      </c>
      <c r="GK11" s="80">
        <f t="shared" si="69"/>
        <v>0</v>
      </c>
      <c r="GL11" s="76">
        <f>'MASTER_ ALL areas - No.seedling'!GK76</f>
        <v>0</v>
      </c>
      <c r="GM11" s="81">
        <f t="shared" si="70"/>
        <v>0</v>
      </c>
      <c r="GN11" s="113">
        <f>'MASTER_ ALL areas - No.seedling'!GM76</f>
        <v>0</v>
      </c>
      <c r="GO11" s="76">
        <f>'MASTER_ ALL areas - No.seedling'!GN76</f>
        <v>0</v>
      </c>
      <c r="GP11" s="80">
        <f t="shared" si="71"/>
        <v>0</v>
      </c>
      <c r="GQ11" s="76">
        <f>'MASTER_ ALL areas - No.seedling'!GP76</f>
        <v>0</v>
      </c>
      <c r="GR11" s="81">
        <f t="shared" si="72"/>
        <v>0</v>
      </c>
      <c r="GS11" s="113">
        <f>'MASTER_ ALL areas - No.seedling'!GR76</f>
        <v>0</v>
      </c>
      <c r="GT11" s="76">
        <f>'MASTER_ ALL areas - No.seedling'!GS76</f>
        <v>0</v>
      </c>
      <c r="GU11" s="80">
        <f t="shared" si="73"/>
        <v>0</v>
      </c>
      <c r="GV11" s="76">
        <f>'MASTER_ ALL areas - No.seedling'!GU76</f>
        <v>0</v>
      </c>
      <c r="GW11" s="81">
        <f t="shared" si="74"/>
        <v>0</v>
      </c>
      <c r="GX11" s="113">
        <f>'MASTER_ ALL areas - No.seedling'!GW76</f>
        <v>0</v>
      </c>
      <c r="GY11" s="76">
        <f>'MASTER_ ALL areas - No.seedling'!GX76</f>
        <v>0</v>
      </c>
      <c r="GZ11" s="80">
        <f t="shared" si="75"/>
        <v>0</v>
      </c>
      <c r="HA11" s="76">
        <f>'MASTER_ ALL areas - No.seedling'!GZ76</f>
        <v>0</v>
      </c>
      <c r="HB11" s="81">
        <f t="shared" si="76"/>
        <v>0</v>
      </c>
      <c r="HC11" s="113">
        <f>'MASTER_ ALL areas - No.seedling'!HB76</f>
        <v>0</v>
      </c>
      <c r="HD11" s="76">
        <f>'MASTER_ ALL areas - No.seedling'!HC76</f>
        <v>0</v>
      </c>
      <c r="HE11" s="80">
        <f t="shared" si="77"/>
        <v>0</v>
      </c>
      <c r="HF11" s="76">
        <f>'MASTER_ ALL areas - No.seedling'!HE76</f>
        <v>0</v>
      </c>
      <c r="HG11" s="81">
        <f t="shared" si="78"/>
        <v>0</v>
      </c>
      <c r="HH11" s="113">
        <f>'MASTER_ ALL areas - No.seedling'!HG76</f>
        <v>0</v>
      </c>
      <c r="HI11" s="76">
        <f>'MASTER_ ALL areas - No.seedling'!HH76</f>
        <v>0</v>
      </c>
      <c r="HJ11" s="80">
        <f t="shared" si="79"/>
        <v>0</v>
      </c>
      <c r="HK11" s="76">
        <f>'MASTER_ ALL areas - No.seedling'!HJ76</f>
        <v>0</v>
      </c>
      <c r="HL11" s="81">
        <f t="shared" si="80"/>
        <v>0</v>
      </c>
      <c r="HM11" s="113">
        <f>'MASTER_ ALL areas - No.seedling'!HL76</f>
        <v>0</v>
      </c>
      <c r="HN11" s="76">
        <f>'MASTER_ ALL areas - No.seedling'!HM76</f>
        <v>0</v>
      </c>
      <c r="HO11" s="80">
        <f t="shared" si="81"/>
        <v>0</v>
      </c>
      <c r="HP11" s="76">
        <f>'MASTER_ ALL areas - No.seedling'!HO76</f>
        <v>0</v>
      </c>
      <c r="HQ11" s="81">
        <f t="shared" si="82"/>
        <v>0</v>
      </c>
      <c r="HR11" s="113">
        <f>'MASTER_ ALL areas - No.seedling'!HQ76</f>
        <v>0</v>
      </c>
      <c r="HS11" s="76">
        <f>'MASTER_ ALL areas - No.seedling'!HR76</f>
        <v>0</v>
      </c>
      <c r="HT11" s="80">
        <f t="shared" si="83"/>
        <v>0</v>
      </c>
      <c r="HU11" s="76">
        <f>'MASTER_ ALL areas - No.seedling'!HT76</f>
        <v>0</v>
      </c>
      <c r="HV11" s="81">
        <f t="shared" si="84"/>
        <v>0</v>
      </c>
      <c r="HW11" s="113">
        <f>'MASTER_ ALL areas - No.seedling'!HV76</f>
        <v>0</v>
      </c>
      <c r="HX11" s="76">
        <f>'MASTER_ ALL areas - No.seedling'!HW76</f>
        <v>0</v>
      </c>
      <c r="HY11" s="80">
        <f t="shared" si="85"/>
        <v>0</v>
      </c>
      <c r="HZ11" s="76">
        <f>'MASTER_ ALL areas - No.seedling'!HY76</f>
        <v>0</v>
      </c>
      <c r="IA11" s="81">
        <f t="shared" si="86"/>
        <v>0</v>
      </c>
      <c r="IB11" s="113">
        <f>'MASTER_ ALL areas - No.seedling'!IA76</f>
        <v>0</v>
      </c>
      <c r="IC11" s="76">
        <f>'MASTER_ ALL areas - No.seedling'!IB76</f>
        <v>0</v>
      </c>
      <c r="ID11" s="80">
        <f t="shared" si="87"/>
        <v>0</v>
      </c>
      <c r="IE11" s="76">
        <f>'MASTER_ ALL areas - No.seedling'!ID76</f>
        <v>0</v>
      </c>
      <c r="IF11" s="85">
        <f t="shared" si="88"/>
        <v>0</v>
      </c>
      <c r="IG11" s="86" t="s">
        <v>273</v>
      </c>
      <c r="IH11" s="87"/>
    </row>
    <row r="12" spans="2:242" ht="33" customHeight="1" x14ac:dyDescent="0.25">
      <c r="B12" s="420">
        <v>73</v>
      </c>
      <c r="C12" s="421" t="s">
        <v>274</v>
      </c>
      <c r="D12" s="422">
        <v>218440</v>
      </c>
      <c r="E12" s="423">
        <v>932894</v>
      </c>
      <c r="F12" s="424" t="s">
        <v>89</v>
      </c>
      <c r="G12" s="88" t="s">
        <v>170</v>
      </c>
      <c r="H12" s="459">
        <f>'MASTER_ ALL areas - No.seedling'!G77</f>
        <v>6</v>
      </c>
      <c r="I12" s="70">
        <f>'MASTER_ ALL areas - No.seedling'!H77</f>
        <v>0.25</v>
      </c>
      <c r="J12" s="71">
        <f>'MASTER_ ALL areas - No.seedling'!I77</f>
        <v>47.2</v>
      </c>
      <c r="K12" s="72">
        <f>'MASTER_ ALL areas - No.seedling'!J77</f>
        <v>107</v>
      </c>
      <c r="L12" s="73">
        <f t="shared" si="0"/>
        <v>2140</v>
      </c>
      <c r="M12" s="74">
        <f>'MASTER_ ALL areas - No.seedling'!L77</f>
        <v>2140</v>
      </c>
      <c r="N12" s="113">
        <f>'MASTER_ ALL areas - No.seedling'!M77</f>
        <v>4</v>
      </c>
      <c r="O12" s="114">
        <f>'MASTER_ ALL areas - No.seedling'!N77</f>
        <v>24</v>
      </c>
      <c r="P12" s="80">
        <f>'MASTER_ ALL areas - No.seedling'!O77</f>
        <v>3.7383177570093455E-2</v>
      </c>
      <c r="Q12" s="81">
        <f>'MASTER_ ALL areas - No.seedling'!P77</f>
        <v>0.22429906542056074</v>
      </c>
      <c r="R12" s="621"/>
      <c r="S12" s="617">
        <f>'MASTER_ ALL areas - No.seedling'!R77</f>
        <v>1920</v>
      </c>
      <c r="T12" s="76">
        <f>'MASTER_ ALL areas - No.seedling'!S77</f>
        <v>3</v>
      </c>
      <c r="U12" s="77">
        <f t="shared" si="1"/>
        <v>3.125E-2</v>
      </c>
      <c r="V12" s="82">
        <f>'MASTER_ ALL areas - No.seedling'!U77</f>
        <v>19</v>
      </c>
      <c r="W12" s="80">
        <f t="shared" si="2"/>
        <v>0.19791666666666666</v>
      </c>
      <c r="X12" s="619">
        <f>'MASTER_ ALL areas - No.seedling'!W77</f>
        <v>200</v>
      </c>
      <c r="Y12" s="82">
        <f>'MASTER_ ALL areas - No.seedling'!X77</f>
        <v>1</v>
      </c>
      <c r="Z12" s="77">
        <f t="shared" si="3"/>
        <v>0.1</v>
      </c>
      <c r="AA12" s="82">
        <f>'MASTER_ ALL areas - No.seedling'!Z77</f>
        <v>5</v>
      </c>
      <c r="AB12" s="80">
        <f t="shared" si="4"/>
        <v>0.5</v>
      </c>
      <c r="AC12" s="76">
        <f>'MASTER_ ALL areas - No.seedling'!AB77</f>
        <v>20</v>
      </c>
      <c r="AD12" s="76">
        <f>'MASTER_ ALL areas - No.seedling'!AC77</f>
        <v>0</v>
      </c>
      <c r="AE12" s="77">
        <f t="shared" si="5"/>
        <v>0</v>
      </c>
      <c r="AF12" s="82">
        <f>'MASTER_ ALL areas - No.seedling'!AE77</f>
        <v>0</v>
      </c>
      <c r="AG12" s="80">
        <f t="shared" si="6"/>
        <v>0</v>
      </c>
      <c r="AH12" s="76">
        <f>'MASTER_ ALL areas - No.seedling'!AG77</f>
        <v>0</v>
      </c>
      <c r="AI12" s="76">
        <f>'MASTER_ ALL areas - No.seedling'!AH77</f>
        <v>0</v>
      </c>
      <c r="AJ12" s="77">
        <f t="shared" si="7"/>
        <v>0</v>
      </c>
      <c r="AK12" s="82">
        <f>'MASTER_ ALL areas - No.seedling'!AJ77</f>
        <v>0</v>
      </c>
      <c r="AL12" s="81">
        <f t="shared" si="8"/>
        <v>0</v>
      </c>
      <c r="AM12" s="621"/>
      <c r="AN12" s="617">
        <f>'MASTER_ ALL areas - No.seedling'!AM77</f>
        <v>1160</v>
      </c>
      <c r="AO12" s="76">
        <f>'MASTER_ ALL areas - No.seedling'!AN77</f>
        <v>1</v>
      </c>
      <c r="AP12" s="77">
        <f t="shared" si="9"/>
        <v>1.7241379310344827E-2</v>
      </c>
      <c r="AQ12" s="82">
        <f>'MASTER_ ALL areas - No.seedling'!AP77</f>
        <v>9</v>
      </c>
      <c r="AR12" s="77">
        <f t="shared" si="10"/>
        <v>0.15517241379310345</v>
      </c>
      <c r="AS12" s="82">
        <f>'MASTER_ ALL areas - No.seedling'!AR77</f>
        <v>960</v>
      </c>
      <c r="AT12" s="76">
        <f>'MASTER_ ALL areas - No.seedling'!AS77</f>
        <v>2</v>
      </c>
      <c r="AU12" s="77">
        <f t="shared" si="11"/>
        <v>4.1666666666666664E-2</v>
      </c>
      <c r="AV12" s="82">
        <f>'MASTER_ ALL areas - No.seedling'!AU77</f>
        <v>15</v>
      </c>
      <c r="AW12" s="77">
        <f t="shared" si="12"/>
        <v>0.3125</v>
      </c>
      <c r="AX12" s="71">
        <f>'MASTER_ ALL areas - No.seedling'!AW77</f>
        <v>0</v>
      </c>
      <c r="AY12" s="82">
        <f>'MASTER_ ALL areas - No.seedling'!AX77</f>
        <v>0</v>
      </c>
      <c r="AZ12" s="77">
        <f t="shared" si="13"/>
        <v>0</v>
      </c>
      <c r="BA12" s="82">
        <f>'MASTER_ ALL areas - No.seedling'!AZ77</f>
        <v>0</v>
      </c>
      <c r="BB12" s="77">
        <f t="shared" si="14"/>
        <v>0</v>
      </c>
      <c r="BC12" s="82">
        <f>'MASTER_ ALL areas - No.seedling'!BB77</f>
        <v>0</v>
      </c>
      <c r="BD12" s="76">
        <f>'MASTER_ ALL areas - No.seedling'!BC77</f>
        <v>0</v>
      </c>
      <c r="BE12" s="77">
        <f t="shared" si="15"/>
        <v>0</v>
      </c>
      <c r="BF12" s="82">
        <f>'MASTER_ ALL areas - No.seedling'!BE77</f>
        <v>0</v>
      </c>
      <c r="BG12" s="77">
        <f t="shared" si="16"/>
        <v>0</v>
      </c>
      <c r="BH12" s="82">
        <f>'MASTER_ ALL areas - No.seedling'!BG77</f>
        <v>20</v>
      </c>
      <c r="BI12" s="76">
        <f>'MASTER_ ALL areas - No.seedling'!BH77</f>
        <v>1</v>
      </c>
      <c r="BJ12" s="77">
        <f t="shared" si="17"/>
        <v>1</v>
      </c>
      <c r="BK12" s="82">
        <f>'MASTER_ ALL areas - No.seedling'!BJ77</f>
        <v>0</v>
      </c>
      <c r="BL12" s="77">
        <f t="shared" si="18"/>
        <v>0</v>
      </c>
      <c r="BM12" s="82">
        <f>'MASTER_ ALL areas - No.seedling'!BL77</f>
        <v>0</v>
      </c>
      <c r="BN12" s="76">
        <f>'MASTER_ ALL areas - No.seedling'!BM77</f>
        <v>0</v>
      </c>
      <c r="BO12" s="77">
        <f t="shared" si="19"/>
        <v>0</v>
      </c>
      <c r="BP12" s="82">
        <f>'MASTER_ ALL areas - No.seedling'!BO77</f>
        <v>0</v>
      </c>
      <c r="BQ12" s="77">
        <f t="shared" si="20"/>
        <v>0</v>
      </c>
      <c r="BR12" s="82">
        <f>'MASTER_ ALL areas - No.seedling'!BQ77</f>
        <v>0</v>
      </c>
      <c r="BS12" s="76">
        <f>'MASTER_ ALL areas - No.seedling'!BR77</f>
        <v>0</v>
      </c>
      <c r="BT12" s="77">
        <f t="shared" si="21"/>
        <v>0</v>
      </c>
      <c r="BU12" s="82">
        <f>'MASTER_ ALL areas - No.seedling'!BT77</f>
        <v>0</v>
      </c>
      <c r="BV12" s="77">
        <f t="shared" si="22"/>
        <v>0</v>
      </c>
      <c r="BW12" s="82">
        <f>'MASTER_ ALL areas - No.seedling'!BV77</f>
        <v>0</v>
      </c>
      <c r="BX12" s="76">
        <f>'MASTER_ ALL areas - No.seedling'!BW77</f>
        <v>0</v>
      </c>
      <c r="BY12" s="77">
        <f t="shared" si="23"/>
        <v>0</v>
      </c>
      <c r="BZ12" s="82">
        <f>'MASTER_ ALL areas - No.seedling'!BY77</f>
        <v>0</v>
      </c>
      <c r="CA12" s="81">
        <f t="shared" si="24"/>
        <v>0</v>
      </c>
      <c r="CB12" s="79"/>
      <c r="CC12" s="75">
        <f>'MASTER_ ALL areas - No.seedling'!CB77</f>
        <v>1040</v>
      </c>
      <c r="CD12" s="76">
        <f>'MASTER_ ALL areas - No.seedling'!CC77</f>
        <v>1</v>
      </c>
      <c r="CE12" s="80">
        <f t="shared" si="25"/>
        <v>1.9230769230769232E-2</v>
      </c>
      <c r="CF12" s="76">
        <f>'MASTER_ ALL areas - No.seedling'!CE77</f>
        <v>6</v>
      </c>
      <c r="CG12" s="81">
        <f t="shared" si="26"/>
        <v>0.11538461538461539</v>
      </c>
      <c r="CH12" s="75">
        <f>'MASTER_ ALL areas - No.seedling'!CG77</f>
        <v>100</v>
      </c>
      <c r="CI12" s="76">
        <f>'MASTER_ ALL areas - No.seedling'!CH77</f>
        <v>0</v>
      </c>
      <c r="CJ12" s="80">
        <f t="shared" si="27"/>
        <v>0</v>
      </c>
      <c r="CK12" s="76">
        <f>'MASTER_ ALL areas - No.seedling'!CJ77</f>
        <v>3</v>
      </c>
      <c r="CL12" s="81">
        <f t="shared" si="28"/>
        <v>0.6</v>
      </c>
      <c r="CM12" s="75">
        <f>'MASTER_ ALL areas - No.seedling'!CL77</f>
        <v>20</v>
      </c>
      <c r="CN12" s="76">
        <f>'MASTER_ ALL areas - No.seedling'!CM77</f>
        <v>0</v>
      </c>
      <c r="CO12" s="80">
        <f t="shared" si="29"/>
        <v>0</v>
      </c>
      <c r="CP12" s="76">
        <f>'MASTER_ ALL areas - No.seedling'!CO77</f>
        <v>0</v>
      </c>
      <c r="CQ12" s="81">
        <f t="shared" si="30"/>
        <v>0</v>
      </c>
      <c r="CR12" s="113">
        <f>'MASTER_ ALL areas - No.seedling'!CQ77</f>
        <v>0</v>
      </c>
      <c r="CS12" s="76">
        <f>'MASTER_ ALL areas - No.seedling'!CR77</f>
        <v>0</v>
      </c>
      <c r="CT12" s="80">
        <f t="shared" si="31"/>
        <v>0</v>
      </c>
      <c r="CU12" s="76">
        <f>'MASTER_ ALL areas - No.seedling'!CT77</f>
        <v>0</v>
      </c>
      <c r="CV12" s="81">
        <f t="shared" si="32"/>
        <v>0</v>
      </c>
      <c r="CW12" s="75">
        <f>'MASTER_ ALL areas - No.seedling'!CV77</f>
        <v>860</v>
      </c>
      <c r="CX12" s="76">
        <f>'MASTER_ ALL areas - No.seedling'!CW77</f>
        <v>1</v>
      </c>
      <c r="CY12" s="80">
        <f t="shared" si="33"/>
        <v>2.3255813953488372E-2</v>
      </c>
      <c r="CZ12" s="76">
        <f>'MASTER_ ALL areas - No.seedling'!CY77</f>
        <v>13</v>
      </c>
      <c r="DA12" s="81">
        <f t="shared" si="34"/>
        <v>0.30232558139534882</v>
      </c>
      <c r="DB12" s="75">
        <f>'MASTER_ ALL areas - No.seedling'!DA77</f>
        <v>100</v>
      </c>
      <c r="DC12" s="76">
        <f>'MASTER_ ALL areas - No.seedling'!DB77</f>
        <v>1</v>
      </c>
      <c r="DD12" s="80">
        <f t="shared" si="35"/>
        <v>0.2</v>
      </c>
      <c r="DE12" s="76">
        <f>'MASTER_ ALL areas - No.seedling'!DD77</f>
        <v>2</v>
      </c>
      <c r="DF12" s="81">
        <f t="shared" si="36"/>
        <v>0.4</v>
      </c>
      <c r="DG12" s="113">
        <f>'MASTER_ ALL areas - No.seedling'!DF77</f>
        <v>0</v>
      </c>
      <c r="DH12" s="76">
        <f>'MASTER_ ALL areas - No.seedling'!DG77</f>
        <v>0</v>
      </c>
      <c r="DI12" s="80">
        <f t="shared" si="37"/>
        <v>0</v>
      </c>
      <c r="DJ12" s="76">
        <f>'MASTER_ ALL areas - No.seedling'!DI77</f>
        <v>0</v>
      </c>
      <c r="DK12" s="81">
        <f t="shared" si="38"/>
        <v>0</v>
      </c>
      <c r="DL12" s="113">
        <f>'MASTER_ ALL areas - No.seedling'!DK77</f>
        <v>0</v>
      </c>
      <c r="DM12" s="76">
        <f>'MASTER_ ALL areas - No.seedling'!DL77</f>
        <v>0</v>
      </c>
      <c r="DN12" s="80">
        <f t="shared" si="39"/>
        <v>0</v>
      </c>
      <c r="DO12" s="76">
        <f>'MASTER_ ALL areas - No.seedling'!DN77</f>
        <v>0</v>
      </c>
      <c r="DP12" s="81">
        <f t="shared" si="40"/>
        <v>0</v>
      </c>
      <c r="DQ12" s="113">
        <f>'MASTER_ ALL areas - No.seedling'!DP77</f>
        <v>0</v>
      </c>
      <c r="DR12" s="76">
        <f>'MASTER_ ALL areas - No.seedling'!DQ77</f>
        <v>0</v>
      </c>
      <c r="DS12" s="80">
        <f t="shared" si="41"/>
        <v>0</v>
      </c>
      <c r="DT12" s="76">
        <f>'MASTER_ ALL areas - No.seedling'!DS77</f>
        <v>0</v>
      </c>
      <c r="DU12" s="81">
        <f t="shared" si="42"/>
        <v>0</v>
      </c>
      <c r="DV12" s="113">
        <f>'MASTER_ ALL areas - No.seedling'!DU77</f>
        <v>0</v>
      </c>
      <c r="DW12" s="76">
        <f>'MASTER_ ALL areas - No.seedling'!DV77</f>
        <v>0</v>
      </c>
      <c r="DX12" s="80">
        <f t="shared" si="43"/>
        <v>0</v>
      </c>
      <c r="DY12" s="76">
        <f>'MASTER_ ALL areas - No.seedling'!DX77</f>
        <v>0</v>
      </c>
      <c r="DZ12" s="81">
        <f t="shared" si="44"/>
        <v>0</v>
      </c>
      <c r="EA12" s="113">
        <f>'MASTER_ ALL areas - No.seedling'!DZ77</f>
        <v>0</v>
      </c>
      <c r="EB12" s="76">
        <f>'MASTER_ ALL areas - No.seedling'!EA77</f>
        <v>0</v>
      </c>
      <c r="EC12" s="80">
        <f t="shared" si="45"/>
        <v>0</v>
      </c>
      <c r="ED12" s="76">
        <f>'MASTER_ ALL areas - No.seedling'!EC77</f>
        <v>0</v>
      </c>
      <c r="EE12" s="81">
        <f t="shared" si="46"/>
        <v>0</v>
      </c>
      <c r="EF12" s="113">
        <f>'MASTER_ ALL areas - No.seedling'!EE77</f>
        <v>0</v>
      </c>
      <c r="EG12" s="76">
        <f>'MASTER_ ALL areas - No.seedling'!EF77</f>
        <v>0</v>
      </c>
      <c r="EH12" s="80">
        <f t="shared" si="47"/>
        <v>0</v>
      </c>
      <c r="EI12" s="76">
        <f>'MASTER_ ALL areas - No.seedling'!EH77</f>
        <v>0</v>
      </c>
      <c r="EJ12" s="81">
        <f t="shared" si="48"/>
        <v>0</v>
      </c>
      <c r="EK12" s="113">
        <f>'MASTER_ ALL areas - No.seedling'!EJ77</f>
        <v>0</v>
      </c>
      <c r="EL12" s="76">
        <f>'MASTER_ ALL areas - No.seedling'!EK77</f>
        <v>0</v>
      </c>
      <c r="EM12" s="80">
        <f t="shared" si="49"/>
        <v>0</v>
      </c>
      <c r="EN12" s="76">
        <f>'MASTER_ ALL areas - No.seedling'!EM77</f>
        <v>0</v>
      </c>
      <c r="EO12" s="81">
        <f t="shared" si="50"/>
        <v>0</v>
      </c>
      <c r="EP12" s="113">
        <f>'MASTER_ ALL areas - No.seedling'!EO77</f>
        <v>0</v>
      </c>
      <c r="EQ12" s="76">
        <f>'MASTER_ ALL areas - No.seedling'!EP77</f>
        <v>0</v>
      </c>
      <c r="ER12" s="80">
        <f t="shared" si="51"/>
        <v>0</v>
      </c>
      <c r="ES12" s="76">
        <f>'MASTER_ ALL areas - No.seedling'!ER77</f>
        <v>0</v>
      </c>
      <c r="ET12" s="81">
        <f t="shared" si="52"/>
        <v>0</v>
      </c>
      <c r="EU12" s="113">
        <f>'MASTER_ ALL areas - No.seedling'!ET77</f>
        <v>0</v>
      </c>
      <c r="EV12" s="76">
        <f>'MASTER_ ALL areas - No.seedling'!EU77</f>
        <v>0</v>
      </c>
      <c r="EW12" s="80">
        <f t="shared" si="53"/>
        <v>0</v>
      </c>
      <c r="EX12" s="76">
        <f>'MASTER_ ALL areas - No.seedling'!EW77</f>
        <v>0</v>
      </c>
      <c r="EY12" s="81">
        <f t="shared" si="54"/>
        <v>0</v>
      </c>
      <c r="EZ12" s="113">
        <f>'MASTER_ ALL areas - No.seedling'!EY77</f>
        <v>0</v>
      </c>
      <c r="FA12" s="76">
        <f>'MASTER_ ALL areas - No.seedling'!EZ77</f>
        <v>0</v>
      </c>
      <c r="FB12" s="80">
        <f t="shared" si="55"/>
        <v>0</v>
      </c>
      <c r="FC12" s="76">
        <f>'MASTER_ ALL areas - No.seedling'!FB77</f>
        <v>0</v>
      </c>
      <c r="FD12" s="81">
        <f t="shared" si="56"/>
        <v>0</v>
      </c>
      <c r="FE12" s="75">
        <f>'MASTER_ ALL areas - No.seedling'!FD77</f>
        <v>20</v>
      </c>
      <c r="FF12" s="76">
        <f>'MASTER_ ALL areas - No.seedling'!FE77</f>
        <v>1</v>
      </c>
      <c r="FG12" s="80">
        <f t="shared" si="57"/>
        <v>1</v>
      </c>
      <c r="FH12" s="76">
        <f>'MASTER_ ALL areas - No.seedling'!FG77</f>
        <v>0</v>
      </c>
      <c r="FI12" s="81">
        <f t="shared" si="58"/>
        <v>0</v>
      </c>
      <c r="FJ12" s="113">
        <f>'MASTER_ ALL areas - No.seedling'!FI77</f>
        <v>0</v>
      </c>
      <c r="FK12" s="76">
        <f>'MASTER_ ALL areas - No.seedling'!FJ77</f>
        <v>0</v>
      </c>
      <c r="FL12" s="80">
        <f t="shared" si="59"/>
        <v>0</v>
      </c>
      <c r="FM12" s="76">
        <f>'MASTER_ ALL areas - No.seedling'!FL77</f>
        <v>0</v>
      </c>
      <c r="FN12" s="81">
        <f t="shared" si="60"/>
        <v>0</v>
      </c>
      <c r="FO12" s="113">
        <f>'MASTER_ ALL areas - No.seedling'!FN77</f>
        <v>0</v>
      </c>
      <c r="FP12" s="76">
        <f>'MASTER_ ALL areas - No.seedling'!FO77</f>
        <v>0</v>
      </c>
      <c r="FQ12" s="80">
        <f t="shared" si="61"/>
        <v>0</v>
      </c>
      <c r="FR12" s="76">
        <f>'MASTER_ ALL areas - No.seedling'!FQ77</f>
        <v>0</v>
      </c>
      <c r="FS12" s="81">
        <f t="shared" si="62"/>
        <v>0</v>
      </c>
      <c r="FT12" s="113">
        <f>'MASTER_ ALL areas - No.seedling'!FS77</f>
        <v>0</v>
      </c>
      <c r="FU12" s="76">
        <f>'MASTER_ ALL areas - No.seedling'!FT77</f>
        <v>0</v>
      </c>
      <c r="FV12" s="80">
        <f t="shared" si="63"/>
        <v>0</v>
      </c>
      <c r="FW12" s="76">
        <f>'MASTER_ ALL areas - No.seedling'!FV77</f>
        <v>0</v>
      </c>
      <c r="FX12" s="81">
        <f t="shared" si="64"/>
        <v>0</v>
      </c>
      <c r="FY12" s="113">
        <f>'MASTER_ ALL areas - No.seedling'!FX77</f>
        <v>0</v>
      </c>
      <c r="FZ12" s="76">
        <f>'MASTER_ ALL areas - No.seedling'!FY77</f>
        <v>0</v>
      </c>
      <c r="GA12" s="80">
        <f t="shared" si="65"/>
        <v>0</v>
      </c>
      <c r="GB12" s="76">
        <f>'MASTER_ ALL areas - No.seedling'!GA77</f>
        <v>0</v>
      </c>
      <c r="GC12" s="81">
        <f t="shared" si="66"/>
        <v>0</v>
      </c>
      <c r="GD12" s="113">
        <f>'MASTER_ ALL areas - No.seedling'!GC77</f>
        <v>0</v>
      </c>
      <c r="GE12" s="76">
        <f>'MASTER_ ALL areas - No.seedling'!GD77</f>
        <v>0</v>
      </c>
      <c r="GF12" s="80">
        <f t="shared" si="67"/>
        <v>0</v>
      </c>
      <c r="GG12" s="76">
        <f>'MASTER_ ALL areas - No.seedling'!GF77</f>
        <v>0</v>
      </c>
      <c r="GH12" s="81">
        <f t="shared" si="68"/>
        <v>0</v>
      </c>
      <c r="GI12" s="113">
        <f>'MASTER_ ALL areas - No.seedling'!GH77</f>
        <v>0</v>
      </c>
      <c r="GJ12" s="76">
        <f>'MASTER_ ALL areas - No.seedling'!GI77</f>
        <v>0</v>
      </c>
      <c r="GK12" s="80">
        <f t="shared" si="69"/>
        <v>0</v>
      </c>
      <c r="GL12" s="76">
        <f>'MASTER_ ALL areas - No.seedling'!GK77</f>
        <v>0</v>
      </c>
      <c r="GM12" s="81">
        <f t="shared" si="70"/>
        <v>0</v>
      </c>
      <c r="GN12" s="113">
        <f>'MASTER_ ALL areas - No.seedling'!GM77</f>
        <v>0</v>
      </c>
      <c r="GO12" s="76">
        <f>'MASTER_ ALL areas - No.seedling'!GN77</f>
        <v>0</v>
      </c>
      <c r="GP12" s="80">
        <f t="shared" si="71"/>
        <v>0</v>
      </c>
      <c r="GQ12" s="76">
        <f>'MASTER_ ALL areas - No.seedling'!GP77</f>
        <v>0</v>
      </c>
      <c r="GR12" s="81">
        <f t="shared" si="72"/>
        <v>0</v>
      </c>
      <c r="GS12" s="113">
        <f>'MASTER_ ALL areas - No.seedling'!GR77</f>
        <v>0</v>
      </c>
      <c r="GT12" s="76">
        <f>'MASTER_ ALL areas - No.seedling'!GS77</f>
        <v>0</v>
      </c>
      <c r="GU12" s="80">
        <f t="shared" si="73"/>
        <v>0</v>
      </c>
      <c r="GV12" s="76">
        <f>'MASTER_ ALL areas - No.seedling'!GU77</f>
        <v>0</v>
      </c>
      <c r="GW12" s="81">
        <f t="shared" si="74"/>
        <v>0</v>
      </c>
      <c r="GX12" s="113">
        <f>'MASTER_ ALL areas - No.seedling'!GW77</f>
        <v>0</v>
      </c>
      <c r="GY12" s="76">
        <f>'MASTER_ ALL areas - No.seedling'!GX77</f>
        <v>0</v>
      </c>
      <c r="GZ12" s="80">
        <f t="shared" si="75"/>
        <v>0</v>
      </c>
      <c r="HA12" s="76">
        <f>'MASTER_ ALL areas - No.seedling'!GZ77</f>
        <v>0</v>
      </c>
      <c r="HB12" s="81">
        <f t="shared" si="76"/>
        <v>0</v>
      </c>
      <c r="HC12" s="113">
        <f>'MASTER_ ALL areas - No.seedling'!HB77</f>
        <v>0</v>
      </c>
      <c r="HD12" s="76">
        <f>'MASTER_ ALL areas - No.seedling'!HC77</f>
        <v>0</v>
      </c>
      <c r="HE12" s="80">
        <f t="shared" si="77"/>
        <v>0</v>
      </c>
      <c r="HF12" s="76">
        <f>'MASTER_ ALL areas - No.seedling'!HE77</f>
        <v>0</v>
      </c>
      <c r="HG12" s="81">
        <f t="shared" si="78"/>
        <v>0</v>
      </c>
      <c r="HH12" s="113">
        <f>'MASTER_ ALL areas - No.seedling'!HG77</f>
        <v>0</v>
      </c>
      <c r="HI12" s="76">
        <f>'MASTER_ ALL areas - No.seedling'!HH77</f>
        <v>0</v>
      </c>
      <c r="HJ12" s="80">
        <f t="shared" si="79"/>
        <v>0</v>
      </c>
      <c r="HK12" s="76">
        <f>'MASTER_ ALL areas - No.seedling'!HJ77</f>
        <v>0</v>
      </c>
      <c r="HL12" s="81">
        <f t="shared" si="80"/>
        <v>0</v>
      </c>
      <c r="HM12" s="113">
        <f>'MASTER_ ALL areas - No.seedling'!HL77</f>
        <v>0</v>
      </c>
      <c r="HN12" s="76">
        <f>'MASTER_ ALL areas - No.seedling'!HM77</f>
        <v>0</v>
      </c>
      <c r="HO12" s="80">
        <f t="shared" si="81"/>
        <v>0</v>
      </c>
      <c r="HP12" s="76">
        <f>'MASTER_ ALL areas - No.seedling'!HO77</f>
        <v>0</v>
      </c>
      <c r="HQ12" s="81">
        <f t="shared" si="82"/>
        <v>0</v>
      </c>
      <c r="HR12" s="113">
        <f>'MASTER_ ALL areas - No.seedling'!HQ77</f>
        <v>0</v>
      </c>
      <c r="HS12" s="76">
        <f>'MASTER_ ALL areas - No.seedling'!HR77</f>
        <v>0</v>
      </c>
      <c r="HT12" s="80">
        <f t="shared" si="83"/>
        <v>0</v>
      </c>
      <c r="HU12" s="76">
        <f>'MASTER_ ALL areas - No.seedling'!HT77</f>
        <v>0</v>
      </c>
      <c r="HV12" s="81">
        <f t="shared" si="84"/>
        <v>0</v>
      </c>
      <c r="HW12" s="113">
        <f>'MASTER_ ALL areas - No.seedling'!HV77</f>
        <v>0</v>
      </c>
      <c r="HX12" s="76">
        <f>'MASTER_ ALL areas - No.seedling'!HW77</f>
        <v>0</v>
      </c>
      <c r="HY12" s="80">
        <f t="shared" si="85"/>
        <v>0</v>
      </c>
      <c r="HZ12" s="76">
        <f>'MASTER_ ALL areas - No.seedling'!HY77</f>
        <v>0</v>
      </c>
      <c r="IA12" s="81">
        <f t="shared" si="86"/>
        <v>0</v>
      </c>
      <c r="IB12" s="113">
        <f>'MASTER_ ALL areas - No.seedling'!IA77</f>
        <v>0</v>
      </c>
      <c r="IC12" s="76">
        <f>'MASTER_ ALL areas - No.seedling'!IB77</f>
        <v>0</v>
      </c>
      <c r="ID12" s="80">
        <f t="shared" si="87"/>
        <v>0</v>
      </c>
      <c r="IE12" s="76">
        <f>'MASTER_ ALL areas - No.seedling'!ID77</f>
        <v>0</v>
      </c>
      <c r="IF12" s="85">
        <f t="shared" si="88"/>
        <v>0</v>
      </c>
      <c r="IG12" s="86" t="s">
        <v>275</v>
      </c>
      <c r="IH12" s="87"/>
    </row>
    <row r="13" spans="2:242" ht="33" customHeight="1" x14ac:dyDescent="0.25">
      <c r="B13" s="420">
        <v>74</v>
      </c>
      <c r="C13" s="421" t="s">
        <v>276</v>
      </c>
      <c r="D13" s="422">
        <v>218653</v>
      </c>
      <c r="E13" s="423">
        <v>932891</v>
      </c>
      <c r="F13" s="424" t="s">
        <v>89</v>
      </c>
      <c r="G13" s="198" t="s">
        <v>105</v>
      </c>
      <c r="H13" s="459">
        <f>'MASTER_ ALL areas - No.seedling'!G78</f>
        <v>1</v>
      </c>
      <c r="I13" s="70">
        <f>'MASTER_ ALL areas - No.seedling'!H78</f>
        <v>0.01</v>
      </c>
      <c r="J13" s="71">
        <f>'MASTER_ ALL areas - No.seedling'!I78</f>
        <v>52.75</v>
      </c>
      <c r="K13" s="72">
        <f>'MASTER_ ALL areas - No.seedling'!J78</f>
        <v>138</v>
      </c>
      <c r="L13" s="73">
        <f t="shared" si="0"/>
        <v>2760</v>
      </c>
      <c r="M13" s="74">
        <f>'MASTER_ ALL areas - No.seedling'!L78</f>
        <v>2760</v>
      </c>
      <c r="N13" s="113">
        <f>'MASTER_ ALL areas - No.seedling'!M78</f>
        <v>43</v>
      </c>
      <c r="O13" s="114">
        <f>'MASTER_ ALL areas - No.seedling'!N78</f>
        <v>123</v>
      </c>
      <c r="P13" s="80">
        <f>'MASTER_ ALL areas - No.seedling'!O78</f>
        <v>0.31159420289855072</v>
      </c>
      <c r="Q13" s="81">
        <f>'MASTER_ ALL areas - No.seedling'!P78</f>
        <v>0.89130434782608692</v>
      </c>
      <c r="R13" s="621"/>
      <c r="S13" s="617">
        <f>'MASTER_ ALL areas - No.seedling'!R78</f>
        <v>720</v>
      </c>
      <c r="T13" s="76">
        <f>'MASTER_ ALL areas - No.seedling'!S78</f>
        <v>4</v>
      </c>
      <c r="U13" s="77">
        <f t="shared" si="1"/>
        <v>0.1111111111111111</v>
      </c>
      <c r="V13" s="82">
        <f>'MASTER_ ALL areas - No.seedling'!U78</f>
        <v>27</v>
      </c>
      <c r="W13" s="80">
        <f t="shared" si="2"/>
        <v>0.75</v>
      </c>
      <c r="X13" s="619">
        <f>'MASTER_ ALL areas - No.seedling'!W78</f>
        <v>1940</v>
      </c>
      <c r="Y13" s="82">
        <f>'MASTER_ ALL areas - No.seedling'!X78</f>
        <v>39</v>
      </c>
      <c r="Z13" s="77">
        <f t="shared" si="3"/>
        <v>0.40206185567010311</v>
      </c>
      <c r="AA13" s="82">
        <f>'MASTER_ ALL areas - No.seedling'!Z78</f>
        <v>91</v>
      </c>
      <c r="AB13" s="80">
        <f t="shared" si="4"/>
        <v>0.93814432989690721</v>
      </c>
      <c r="AC13" s="76">
        <f>'MASTER_ ALL areas - No.seedling'!AB78</f>
        <v>100</v>
      </c>
      <c r="AD13" s="76">
        <f>'MASTER_ ALL areas - No.seedling'!AC78</f>
        <v>0</v>
      </c>
      <c r="AE13" s="77">
        <f t="shared" si="5"/>
        <v>0</v>
      </c>
      <c r="AF13" s="82">
        <f>'MASTER_ ALL areas - No.seedling'!AE78</f>
        <v>5</v>
      </c>
      <c r="AG13" s="80">
        <f t="shared" si="6"/>
        <v>1</v>
      </c>
      <c r="AH13" s="76">
        <f>'MASTER_ ALL areas - No.seedling'!AG78</f>
        <v>0</v>
      </c>
      <c r="AI13" s="76">
        <f>'MASTER_ ALL areas - No.seedling'!AH78</f>
        <v>0</v>
      </c>
      <c r="AJ13" s="77">
        <f t="shared" si="7"/>
        <v>0</v>
      </c>
      <c r="AK13" s="82">
        <f>'MASTER_ ALL areas - No.seedling'!AJ78</f>
        <v>0</v>
      </c>
      <c r="AL13" s="81">
        <f t="shared" si="8"/>
        <v>0</v>
      </c>
      <c r="AM13" s="621"/>
      <c r="AN13" s="617">
        <f>'MASTER_ ALL areas - No.seedling'!AM78</f>
        <v>2220</v>
      </c>
      <c r="AO13" s="76">
        <f>'MASTER_ ALL areas - No.seedling'!AN78</f>
        <v>39</v>
      </c>
      <c r="AP13" s="77">
        <f t="shared" si="9"/>
        <v>0.35135135135135137</v>
      </c>
      <c r="AQ13" s="82">
        <f>'MASTER_ ALL areas - No.seedling'!AP78</f>
        <v>103</v>
      </c>
      <c r="AR13" s="77">
        <f t="shared" si="10"/>
        <v>0.92792792792792789</v>
      </c>
      <c r="AS13" s="82">
        <f>'MASTER_ ALL areas - No.seedling'!AR78</f>
        <v>500</v>
      </c>
      <c r="AT13" s="76">
        <f>'MASTER_ ALL areas - No.seedling'!AS78</f>
        <v>3</v>
      </c>
      <c r="AU13" s="77">
        <f t="shared" si="11"/>
        <v>0.12</v>
      </c>
      <c r="AV13" s="82">
        <f>'MASTER_ ALL areas - No.seedling'!AU78</f>
        <v>18</v>
      </c>
      <c r="AW13" s="77">
        <f t="shared" si="12"/>
        <v>0.72</v>
      </c>
      <c r="AX13" s="71">
        <f>'MASTER_ ALL areas - No.seedling'!AW78</f>
        <v>0</v>
      </c>
      <c r="AY13" s="82">
        <f>'MASTER_ ALL areas - No.seedling'!AX78</f>
        <v>0</v>
      </c>
      <c r="AZ13" s="77">
        <f t="shared" si="13"/>
        <v>0</v>
      </c>
      <c r="BA13" s="82">
        <f>'MASTER_ ALL areas - No.seedling'!AZ78</f>
        <v>0</v>
      </c>
      <c r="BB13" s="77">
        <f t="shared" si="14"/>
        <v>0</v>
      </c>
      <c r="BC13" s="82">
        <f>'MASTER_ ALL areas - No.seedling'!BB78</f>
        <v>0</v>
      </c>
      <c r="BD13" s="76">
        <f>'MASTER_ ALL areas - No.seedling'!BC78</f>
        <v>0</v>
      </c>
      <c r="BE13" s="77">
        <f t="shared" si="15"/>
        <v>0</v>
      </c>
      <c r="BF13" s="82">
        <f>'MASTER_ ALL areas - No.seedling'!BE78</f>
        <v>0</v>
      </c>
      <c r="BG13" s="77">
        <f t="shared" si="16"/>
        <v>0</v>
      </c>
      <c r="BH13" s="82">
        <f>'MASTER_ ALL areas - No.seedling'!BG78</f>
        <v>40</v>
      </c>
      <c r="BI13" s="76">
        <f>'MASTER_ ALL areas - No.seedling'!BH78</f>
        <v>1</v>
      </c>
      <c r="BJ13" s="77">
        <f t="shared" si="17"/>
        <v>0.5</v>
      </c>
      <c r="BK13" s="82">
        <f>'MASTER_ ALL areas - No.seedling'!BJ78</f>
        <v>2</v>
      </c>
      <c r="BL13" s="77">
        <f t="shared" si="18"/>
        <v>1</v>
      </c>
      <c r="BM13" s="82">
        <f>'MASTER_ ALL areas - No.seedling'!BL78</f>
        <v>0</v>
      </c>
      <c r="BN13" s="76">
        <f>'MASTER_ ALL areas - No.seedling'!BM78</f>
        <v>0</v>
      </c>
      <c r="BO13" s="77">
        <f t="shared" si="19"/>
        <v>0</v>
      </c>
      <c r="BP13" s="82">
        <f>'MASTER_ ALL areas - No.seedling'!BO78</f>
        <v>0</v>
      </c>
      <c r="BQ13" s="77">
        <f t="shared" si="20"/>
        <v>0</v>
      </c>
      <c r="BR13" s="82">
        <f>'MASTER_ ALL areas - No.seedling'!BQ78</f>
        <v>0</v>
      </c>
      <c r="BS13" s="76">
        <f>'MASTER_ ALL areas - No.seedling'!BR78</f>
        <v>0</v>
      </c>
      <c r="BT13" s="77">
        <f t="shared" si="21"/>
        <v>0</v>
      </c>
      <c r="BU13" s="82">
        <f>'MASTER_ ALL areas - No.seedling'!BT78</f>
        <v>0</v>
      </c>
      <c r="BV13" s="77">
        <f t="shared" si="22"/>
        <v>0</v>
      </c>
      <c r="BW13" s="82">
        <f>'MASTER_ ALL areas - No.seedling'!BV78</f>
        <v>0</v>
      </c>
      <c r="BX13" s="76">
        <f>'MASTER_ ALL areas - No.seedling'!BW78</f>
        <v>0</v>
      </c>
      <c r="BY13" s="77">
        <f t="shared" si="23"/>
        <v>0</v>
      </c>
      <c r="BZ13" s="82">
        <f>'MASTER_ ALL areas - No.seedling'!BY78</f>
        <v>0</v>
      </c>
      <c r="CA13" s="81">
        <f t="shared" si="24"/>
        <v>0</v>
      </c>
      <c r="CB13" s="79"/>
      <c r="CC13" s="75">
        <f>'MASTER_ ALL areas - No.seedling'!CB78</f>
        <v>240</v>
      </c>
      <c r="CD13" s="76">
        <f>'MASTER_ ALL areas - No.seedling'!CC78</f>
        <v>1</v>
      </c>
      <c r="CE13" s="80">
        <f t="shared" si="25"/>
        <v>8.3333333333333329E-2</v>
      </c>
      <c r="CF13" s="76">
        <f>'MASTER_ ALL areas - No.seedling'!CE78</f>
        <v>10</v>
      </c>
      <c r="CG13" s="81">
        <f t="shared" si="26"/>
        <v>0.83333333333333337</v>
      </c>
      <c r="CH13" s="75">
        <f>'MASTER_ ALL areas - No.seedling'!CG78</f>
        <v>1880</v>
      </c>
      <c r="CI13" s="76">
        <f>'MASTER_ ALL areas - No.seedling'!CH78</f>
        <v>38</v>
      </c>
      <c r="CJ13" s="80">
        <f t="shared" si="27"/>
        <v>0.40425531914893614</v>
      </c>
      <c r="CK13" s="76">
        <f>'MASTER_ ALL areas - No.seedling'!CJ78</f>
        <v>88</v>
      </c>
      <c r="CL13" s="81">
        <f t="shared" si="28"/>
        <v>0.93617021276595747</v>
      </c>
      <c r="CM13" s="75">
        <f>'MASTER_ ALL areas - No.seedling'!CL78</f>
        <v>100</v>
      </c>
      <c r="CN13" s="76">
        <f>'MASTER_ ALL areas - No.seedling'!CM78</f>
        <v>0</v>
      </c>
      <c r="CO13" s="80">
        <f t="shared" si="29"/>
        <v>0</v>
      </c>
      <c r="CP13" s="76">
        <f>'MASTER_ ALL areas - No.seedling'!CO78</f>
        <v>5</v>
      </c>
      <c r="CQ13" s="81">
        <f t="shared" si="30"/>
        <v>1</v>
      </c>
      <c r="CR13" s="113">
        <f>'MASTER_ ALL areas - No.seedling'!CQ78</f>
        <v>0</v>
      </c>
      <c r="CS13" s="76">
        <f>'MASTER_ ALL areas - No.seedling'!CR78</f>
        <v>0</v>
      </c>
      <c r="CT13" s="80">
        <f t="shared" si="31"/>
        <v>0</v>
      </c>
      <c r="CU13" s="76">
        <f>'MASTER_ ALL areas - No.seedling'!CT78</f>
        <v>0</v>
      </c>
      <c r="CV13" s="81">
        <f t="shared" si="32"/>
        <v>0</v>
      </c>
      <c r="CW13" s="75">
        <f>'MASTER_ ALL areas - No.seedling'!CV78</f>
        <v>460</v>
      </c>
      <c r="CX13" s="76">
        <f>'MASTER_ ALL areas - No.seedling'!CW78</f>
        <v>3</v>
      </c>
      <c r="CY13" s="80">
        <f t="shared" si="33"/>
        <v>0.13043478260869565</v>
      </c>
      <c r="CZ13" s="76">
        <f>'MASTER_ ALL areas - No.seedling'!CY78</f>
        <v>16</v>
      </c>
      <c r="DA13" s="81">
        <f t="shared" si="34"/>
        <v>0.69565217391304346</v>
      </c>
      <c r="DB13" s="75">
        <f>'MASTER_ ALL areas - No.seedling'!DA78</f>
        <v>40</v>
      </c>
      <c r="DC13" s="76">
        <f>'MASTER_ ALL areas - No.seedling'!DB78</f>
        <v>0</v>
      </c>
      <c r="DD13" s="80">
        <f t="shared" si="35"/>
        <v>0</v>
      </c>
      <c r="DE13" s="76">
        <f>'MASTER_ ALL areas - No.seedling'!DD78</f>
        <v>2</v>
      </c>
      <c r="DF13" s="81">
        <f t="shared" si="36"/>
        <v>1</v>
      </c>
      <c r="DG13" s="113">
        <f>'MASTER_ ALL areas - No.seedling'!DF78</f>
        <v>0</v>
      </c>
      <c r="DH13" s="76">
        <f>'MASTER_ ALL areas - No.seedling'!DG78</f>
        <v>0</v>
      </c>
      <c r="DI13" s="80">
        <f t="shared" si="37"/>
        <v>0</v>
      </c>
      <c r="DJ13" s="76">
        <f>'MASTER_ ALL areas - No.seedling'!DI78</f>
        <v>0</v>
      </c>
      <c r="DK13" s="81">
        <f t="shared" si="38"/>
        <v>0</v>
      </c>
      <c r="DL13" s="113">
        <f>'MASTER_ ALL areas - No.seedling'!DK78</f>
        <v>0</v>
      </c>
      <c r="DM13" s="76">
        <f>'MASTER_ ALL areas - No.seedling'!DL78</f>
        <v>0</v>
      </c>
      <c r="DN13" s="80">
        <f t="shared" si="39"/>
        <v>0</v>
      </c>
      <c r="DO13" s="76">
        <f>'MASTER_ ALL areas - No.seedling'!DN78</f>
        <v>0</v>
      </c>
      <c r="DP13" s="81">
        <f t="shared" si="40"/>
        <v>0</v>
      </c>
      <c r="DQ13" s="113">
        <f>'MASTER_ ALL areas - No.seedling'!DP78</f>
        <v>0</v>
      </c>
      <c r="DR13" s="76">
        <f>'MASTER_ ALL areas - No.seedling'!DQ78</f>
        <v>0</v>
      </c>
      <c r="DS13" s="80">
        <f t="shared" si="41"/>
        <v>0</v>
      </c>
      <c r="DT13" s="76">
        <f>'MASTER_ ALL areas - No.seedling'!DS78</f>
        <v>0</v>
      </c>
      <c r="DU13" s="81">
        <f t="shared" si="42"/>
        <v>0</v>
      </c>
      <c r="DV13" s="113">
        <f>'MASTER_ ALL areas - No.seedling'!DU78</f>
        <v>0</v>
      </c>
      <c r="DW13" s="76">
        <f>'MASTER_ ALL areas - No.seedling'!DV78</f>
        <v>0</v>
      </c>
      <c r="DX13" s="80">
        <f t="shared" si="43"/>
        <v>0</v>
      </c>
      <c r="DY13" s="76">
        <f>'MASTER_ ALL areas - No.seedling'!DX78</f>
        <v>0</v>
      </c>
      <c r="DZ13" s="81">
        <f t="shared" si="44"/>
        <v>0</v>
      </c>
      <c r="EA13" s="113">
        <f>'MASTER_ ALL areas - No.seedling'!DZ78</f>
        <v>0</v>
      </c>
      <c r="EB13" s="76">
        <f>'MASTER_ ALL areas - No.seedling'!EA78</f>
        <v>0</v>
      </c>
      <c r="EC13" s="80">
        <f t="shared" si="45"/>
        <v>0</v>
      </c>
      <c r="ED13" s="76">
        <f>'MASTER_ ALL areas - No.seedling'!EC78</f>
        <v>0</v>
      </c>
      <c r="EE13" s="81">
        <f t="shared" si="46"/>
        <v>0</v>
      </c>
      <c r="EF13" s="113">
        <f>'MASTER_ ALL areas - No.seedling'!EE78</f>
        <v>0</v>
      </c>
      <c r="EG13" s="76">
        <f>'MASTER_ ALL areas - No.seedling'!EF78</f>
        <v>0</v>
      </c>
      <c r="EH13" s="80">
        <f t="shared" si="47"/>
        <v>0</v>
      </c>
      <c r="EI13" s="76">
        <f>'MASTER_ ALL areas - No.seedling'!EH78</f>
        <v>0</v>
      </c>
      <c r="EJ13" s="81">
        <f t="shared" si="48"/>
        <v>0</v>
      </c>
      <c r="EK13" s="113">
        <f>'MASTER_ ALL areas - No.seedling'!EJ78</f>
        <v>0</v>
      </c>
      <c r="EL13" s="76">
        <f>'MASTER_ ALL areas - No.seedling'!EK78</f>
        <v>0</v>
      </c>
      <c r="EM13" s="80">
        <f t="shared" si="49"/>
        <v>0</v>
      </c>
      <c r="EN13" s="76">
        <f>'MASTER_ ALL areas - No.seedling'!EM78</f>
        <v>0</v>
      </c>
      <c r="EO13" s="81">
        <f t="shared" si="50"/>
        <v>0</v>
      </c>
      <c r="EP13" s="113">
        <f>'MASTER_ ALL areas - No.seedling'!EO78</f>
        <v>0</v>
      </c>
      <c r="EQ13" s="76">
        <f>'MASTER_ ALL areas - No.seedling'!EP78</f>
        <v>0</v>
      </c>
      <c r="ER13" s="80">
        <f t="shared" si="51"/>
        <v>0</v>
      </c>
      <c r="ES13" s="76">
        <f>'MASTER_ ALL areas - No.seedling'!ER78</f>
        <v>0</v>
      </c>
      <c r="ET13" s="81">
        <f t="shared" si="52"/>
        <v>0</v>
      </c>
      <c r="EU13" s="113">
        <f>'MASTER_ ALL areas - No.seedling'!ET78</f>
        <v>0</v>
      </c>
      <c r="EV13" s="76">
        <f>'MASTER_ ALL areas - No.seedling'!EU78</f>
        <v>0</v>
      </c>
      <c r="EW13" s="80">
        <f t="shared" si="53"/>
        <v>0</v>
      </c>
      <c r="EX13" s="76">
        <f>'MASTER_ ALL areas - No.seedling'!EW78</f>
        <v>0</v>
      </c>
      <c r="EY13" s="81">
        <f t="shared" si="54"/>
        <v>0</v>
      </c>
      <c r="EZ13" s="113">
        <f>'MASTER_ ALL areas - No.seedling'!EY78</f>
        <v>0</v>
      </c>
      <c r="FA13" s="76">
        <f>'MASTER_ ALL areas - No.seedling'!EZ78</f>
        <v>0</v>
      </c>
      <c r="FB13" s="80">
        <f t="shared" si="55"/>
        <v>0</v>
      </c>
      <c r="FC13" s="76">
        <f>'MASTER_ ALL areas - No.seedling'!FB78</f>
        <v>0</v>
      </c>
      <c r="FD13" s="81">
        <f t="shared" si="56"/>
        <v>0</v>
      </c>
      <c r="FE13" s="75">
        <f>'MASTER_ ALL areas - No.seedling'!FD78</f>
        <v>20</v>
      </c>
      <c r="FF13" s="76">
        <f>'MASTER_ ALL areas - No.seedling'!FE78</f>
        <v>0</v>
      </c>
      <c r="FG13" s="80">
        <f t="shared" si="57"/>
        <v>0</v>
      </c>
      <c r="FH13" s="76">
        <f>'MASTER_ ALL areas - No.seedling'!FG78</f>
        <v>1</v>
      </c>
      <c r="FI13" s="81">
        <f t="shared" si="58"/>
        <v>1</v>
      </c>
      <c r="FJ13" s="75">
        <f>'MASTER_ ALL areas - No.seedling'!FI78</f>
        <v>20</v>
      </c>
      <c r="FK13" s="76">
        <f>'MASTER_ ALL areas - No.seedling'!FJ78</f>
        <v>1</v>
      </c>
      <c r="FL13" s="80">
        <f t="shared" si="59"/>
        <v>1</v>
      </c>
      <c r="FM13" s="76">
        <f>'MASTER_ ALL areas - No.seedling'!FL78</f>
        <v>1</v>
      </c>
      <c r="FN13" s="81">
        <f t="shared" si="60"/>
        <v>1</v>
      </c>
      <c r="FO13" s="113">
        <f>'MASTER_ ALL areas - No.seedling'!FN78</f>
        <v>0</v>
      </c>
      <c r="FP13" s="76">
        <f>'MASTER_ ALL areas - No.seedling'!FO78</f>
        <v>0</v>
      </c>
      <c r="FQ13" s="80">
        <f t="shared" si="61"/>
        <v>0</v>
      </c>
      <c r="FR13" s="76">
        <f>'MASTER_ ALL areas - No.seedling'!FQ78</f>
        <v>0</v>
      </c>
      <c r="FS13" s="81">
        <f t="shared" si="62"/>
        <v>0</v>
      </c>
      <c r="FT13" s="113">
        <f>'MASTER_ ALL areas - No.seedling'!FS78</f>
        <v>0</v>
      </c>
      <c r="FU13" s="76">
        <f>'MASTER_ ALL areas - No.seedling'!FT78</f>
        <v>0</v>
      </c>
      <c r="FV13" s="80">
        <f t="shared" si="63"/>
        <v>0</v>
      </c>
      <c r="FW13" s="76">
        <f>'MASTER_ ALL areas - No.seedling'!FV78</f>
        <v>0</v>
      </c>
      <c r="FX13" s="81">
        <f t="shared" si="64"/>
        <v>0</v>
      </c>
      <c r="FY13" s="113">
        <f>'MASTER_ ALL areas - No.seedling'!FX78</f>
        <v>0</v>
      </c>
      <c r="FZ13" s="76">
        <f>'MASTER_ ALL areas - No.seedling'!FY78</f>
        <v>0</v>
      </c>
      <c r="GA13" s="80">
        <f t="shared" si="65"/>
        <v>0</v>
      </c>
      <c r="GB13" s="76">
        <f>'MASTER_ ALL areas - No.seedling'!GA78</f>
        <v>0</v>
      </c>
      <c r="GC13" s="81">
        <f t="shared" si="66"/>
        <v>0</v>
      </c>
      <c r="GD13" s="113">
        <f>'MASTER_ ALL areas - No.seedling'!GC78</f>
        <v>0</v>
      </c>
      <c r="GE13" s="76">
        <f>'MASTER_ ALL areas - No.seedling'!GD78</f>
        <v>0</v>
      </c>
      <c r="GF13" s="80">
        <f t="shared" si="67"/>
        <v>0</v>
      </c>
      <c r="GG13" s="76">
        <f>'MASTER_ ALL areas - No.seedling'!GF78</f>
        <v>0</v>
      </c>
      <c r="GH13" s="81">
        <f t="shared" si="68"/>
        <v>0</v>
      </c>
      <c r="GI13" s="113">
        <f>'MASTER_ ALL areas - No.seedling'!GH78</f>
        <v>0</v>
      </c>
      <c r="GJ13" s="76">
        <f>'MASTER_ ALL areas - No.seedling'!GI78</f>
        <v>0</v>
      </c>
      <c r="GK13" s="80">
        <f t="shared" si="69"/>
        <v>0</v>
      </c>
      <c r="GL13" s="76">
        <f>'MASTER_ ALL areas - No.seedling'!GK78</f>
        <v>0</v>
      </c>
      <c r="GM13" s="81">
        <f t="shared" si="70"/>
        <v>0</v>
      </c>
      <c r="GN13" s="113">
        <f>'MASTER_ ALL areas - No.seedling'!GM78</f>
        <v>0</v>
      </c>
      <c r="GO13" s="76">
        <f>'MASTER_ ALL areas - No.seedling'!GN78</f>
        <v>0</v>
      </c>
      <c r="GP13" s="80">
        <f t="shared" si="71"/>
        <v>0</v>
      </c>
      <c r="GQ13" s="76">
        <f>'MASTER_ ALL areas - No.seedling'!GP78</f>
        <v>0</v>
      </c>
      <c r="GR13" s="81">
        <f t="shared" si="72"/>
        <v>0</v>
      </c>
      <c r="GS13" s="113">
        <f>'MASTER_ ALL areas - No.seedling'!GR78</f>
        <v>0</v>
      </c>
      <c r="GT13" s="76">
        <f>'MASTER_ ALL areas - No.seedling'!GS78</f>
        <v>0</v>
      </c>
      <c r="GU13" s="80">
        <f t="shared" si="73"/>
        <v>0</v>
      </c>
      <c r="GV13" s="76">
        <f>'MASTER_ ALL areas - No.seedling'!GU78</f>
        <v>0</v>
      </c>
      <c r="GW13" s="81">
        <f t="shared" si="74"/>
        <v>0</v>
      </c>
      <c r="GX13" s="113">
        <f>'MASTER_ ALL areas - No.seedling'!GW78</f>
        <v>0</v>
      </c>
      <c r="GY13" s="76">
        <f>'MASTER_ ALL areas - No.seedling'!GX78</f>
        <v>0</v>
      </c>
      <c r="GZ13" s="80">
        <f t="shared" si="75"/>
        <v>0</v>
      </c>
      <c r="HA13" s="76">
        <f>'MASTER_ ALL areas - No.seedling'!GZ78</f>
        <v>0</v>
      </c>
      <c r="HB13" s="81">
        <f t="shared" si="76"/>
        <v>0</v>
      </c>
      <c r="HC13" s="113">
        <f>'MASTER_ ALL areas - No.seedling'!HB78</f>
        <v>0</v>
      </c>
      <c r="HD13" s="76">
        <f>'MASTER_ ALL areas - No.seedling'!HC78</f>
        <v>0</v>
      </c>
      <c r="HE13" s="80">
        <f t="shared" si="77"/>
        <v>0</v>
      </c>
      <c r="HF13" s="76">
        <f>'MASTER_ ALL areas - No.seedling'!HE78</f>
        <v>0</v>
      </c>
      <c r="HG13" s="81">
        <f t="shared" si="78"/>
        <v>0</v>
      </c>
      <c r="HH13" s="113">
        <f>'MASTER_ ALL areas - No.seedling'!HG78</f>
        <v>0</v>
      </c>
      <c r="HI13" s="76">
        <f>'MASTER_ ALL areas - No.seedling'!HH78</f>
        <v>0</v>
      </c>
      <c r="HJ13" s="80">
        <f t="shared" si="79"/>
        <v>0</v>
      </c>
      <c r="HK13" s="76">
        <f>'MASTER_ ALL areas - No.seedling'!HJ78</f>
        <v>0</v>
      </c>
      <c r="HL13" s="81">
        <f t="shared" si="80"/>
        <v>0</v>
      </c>
      <c r="HM13" s="113">
        <f>'MASTER_ ALL areas - No.seedling'!HL78</f>
        <v>0</v>
      </c>
      <c r="HN13" s="76">
        <f>'MASTER_ ALL areas - No.seedling'!HM78</f>
        <v>0</v>
      </c>
      <c r="HO13" s="80">
        <f t="shared" si="81"/>
        <v>0</v>
      </c>
      <c r="HP13" s="76">
        <f>'MASTER_ ALL areas - No.seedling'!HO78</f>
        <v>0</v>
      </c>
      <c r="HQ13" s="81">
        <f t="shared" si="82"/>
        <v>0</v>
      </c>
      <c r="HR13" s="113">
        <f>'MASTER_ ALL areas - No.seedling'!HQ78</f>
        <v>0</v>
      </c>
      <c r="HS13" s="76">
        <f>'MASTER_ ALL areas - No.seedling'!HR78</f>
        <v>0</v>
      </c>
      <c r="HT13" s="80">
        <f t="shared" si="83"/>
        <v>0</v>
      </c>
      <c r="HU13" s="76">
        <f>'MASTER_ ALL areas - No.seedling'!HT78</f>
        <v>0</v>
      </c>
      <c r="HV13" s="81">
        <f t="shared" si="84"/>
        <v>0</v>
      </c>
      <c r="HW13" s="113">
        <f>'MASTER_ ALL areas - No.seedling'!HV78</f>
        <v>0</v>
      </c>
      <c r="HX13" s="76">
        <f>'MASTER_ ALL areas - No.seedling'!HW78</f>
        <v>0</v>
      </c>
      <c r="HY13" s="80">
        <f t="shared" si="85"/>
        <v>0</v>
      </c>
      <c r="HZ13" s="76">
        <f>'MASTER_ ALL areas - No.seedling'!HY78</f>
        <v>0</v>
      </c>
      <c r="IA13" s="81">
        <f t="shared" si="86"/>
        <v>0</v>
      </c>
      <c r="IB13" s="113">
        <f>'MASTER_ ALL areas - No.seedling'!IA78</f>
        <v>0</v>
      </c>
      <c r="IC13" s="76">
        <f>'MASTER_ ALL areas - No.seedling'!IB78</f>
        <v>0</v>
      </c>
      <c r="ID13" s="80">
        <f t="shared" si="87"/>
        <v>0</v>
      </c>
      <c r="IE13" s="76">
        <f>'MASTER_ ALL areas - No.seedling'!ID78</f>
        <v>0</v>
      </c>
      <c r="IF13" s="85">
        <f t="shared" si="88"/>
        <v>0</v>
      </c>
      <c r="IG13" s="86" t="s">
        <v>277</v>
      </c>
      <c r="IH13" s="87"/>
    </row>
    <row r="14" spans="2:242" ht="33" customHeight="1" x14ac:dyDescent="0.25">
      <c r="B14" s="420">
        <v>75</v>
      </c>
      <c r="C14" s="421" t="s">
        <v>278</v>
      </c>
      <c r="D14" s="422">
        <v>218862</v>
      </c>
      <c r="E14" s="423">
        <v>932894</v>
      </c>
      <c r="F14" s="424" t="s">
        <v>89</v>
      </c>
      <c r="G14" s="199" t="s">
        <v>194</v>
      </c>
      <c r="H14" s="459">
        <f>'MASTER_ ALL areas - No.seedling'!G79</f>
        <v>6</v>
      </c>
      <c r="I14" s="70">
        <f>'MASTER_ ALL areas - No.seedling'!H79</f>
        <v>0.6</v>
      </c>
      <c r="J14" s="71">
        <f>'MASTER_ ALL areas - No.seedling'!I79</f>
        <v>40.4</v>
      </c>
      <c r="K14" s="72">
        <f>'MASTER_ ALL areas - No.seedling'!J79</f>
        <v>73</v>
      </c>
      <c r="L14" s="73">
        <f t="shared" si="0"/>
        <v>1460</v>
      </c>
      <c r="M14" s="74">
        <f>'MASTER_ ALL areas - No.seedling'!L79</f>
        <v>1460</v>
      </c>
      <c r="N14" s="113">
        <f>'MASTER_ ALL areas - No.seedling'!M79</f>
        <v>5</v>
      </c>
      <c r="O14" s="114">
        <f>'MASTER_ ALL areas - No.seedling'!N79</f>
        <v>14</v>
      </c>
      <c r="P14" s="80">
        <f>'MASTER_ ALL areas - No.seedling'!O79</f>
        <v>6.8493150684931503E-2</v>
      </c>
      <c r="Q14" s="81">
        <f>'MASTER_ ALL areas - No.seedling'!P79</f>
        <v>0.19178082191780821</v>
      </c>
      <c r="R14" s="621"/>
      <c r="S14" s="617">
        <f>'MASTER_ ALL areas - No.seedling'!R79</f>
        <v>1420</v>
      </c>
      <c r="T14" s="76">
        <f>'MASTER_ ALL areas - No.seedling'!S79</f>
        <v>4</v>
      </c>
      <c r="U14" s="77">
        <f t="shared" si="1"/>
        <v>5.6338028169014086E-2</v>
      </c>
      <c r="V14" s="82">
        <f>'MASTER_ ALL areas - No.seedling'!U79</f>
        <v>12</v>
      </c>
      <c r="W14" s="80">
        <f t="shared" si="2"/>
        <v>0.16901408450704225</v>
      </c>
      <c r="X14" s="619">
        <f>'MASTER_ ALL areas - No.seedling'!W79</f>
        <v>40</v>
      </c>
      <c r="Y14" s="82">
        <f>'MASTER_ ALL areas - No.seedling'!X79</f>
        <v>1</v>
      </c>
      <c r="Z14" s="77">
        <f t="shared" si="3"/>
        <v>0.5</v>
      </c>
      <c r="AA14" s="82">
        <f>'MASTER_ ALL areas - No.seedling'!Z79</f>
        <v>2</v>
      </c>
      <c r="AB14" s="80">
        <f t="shared" si="4"/>
        <v>1</v>
      </c>
      <c r="AC14" s="76">
        <f>'MASTER_ ALL areas - No.seedling'!AB79</f>
        <v>0</v>
      </c>
      <c r="AD14" s="76">
        <f>'MASTER_ ALL areas - No.seedling'!AC79</f>
        <v>0</v>
      </c>
      <c r="AE14" s="77">
        <f t="shared" si="5"/>
        <v>0</v>
      </c>
      <c r="AF14" s="82">
        <f>'MASTER_ ALL areas - No.seedling'!AE79</f>
        <v>0</v>
      </c>
      <c r="AG14" s="80">
        <f t="shared" si="6"/>
        <v>0</v>
      </c>
      <c r="AH14" s="76">
        <f>'MASTER_ ALL areas - No.seedling'!AG79</f>
        <v>0</v>
      </c>
      <c r="AI14" s="76">
        <f>'MASTER_ ALL areas - No.seedling'!AH79</f>
        <v>0</v>
      </c>
      <c r="AJ14" s="77">
        <f t="shared" si="7"/>
        <v>0</v>
      </c>
      <c r="AK14" s="82">
        <f>'MASTER_ ALL areas - No.seedling'!AJ79</f>
        <v>0</v>
      </c>
      <c r="AL14" s="81">
        <f t="shared" si="8"/>
        <v>0</v>
      </c>
      <c r="AM14" s="621"/>
      <c r="AN14" s="617">
        <f>'MASTER_ ALL areas - No.seedling'!AM79</f>
        <v>80</v>
      </c>
      <c r="AO14" s="76">
        <f>'MASTER_ ALL areas - No.seedling'!AN79</f>
        <v>0</v>
      </c>
      <c r="AP14" s="77">
        <f t="shared" si="9"/>
        <v>0</v>
      </c>
      <c r="AQ14" s="82">
        <f>'MASTER_ ALL areas - No.seedling'!AP79</f>
        <v>1</v>
      </c>
      <c r="AR14" s="77">
        <f t="shared" si="10"/>
        <v>0.25</v>
      </c>
      <c r="AS14" s="82">
        <f>'MASTER_ ALL areas - No.seedling'!AR79</f>
        <v>1380</v>
      </c>
      <c r="AT14" s="76">
        <f>'MASTER_ ALL areas - No.seedling'!AS79</f>
        <v>5</v>
      </c>
      <c r="AU14" s="77">
        <f t="shared" si="11"/>
        <v>7.2463768115942032E-2</v>
      </c>
      <c r="AV14" s="82">
        <f>'MASTER_ ALL areas - No.seedling'!AU79</f>
        <v>13</v>
      </c>
      <c r="AW14" s="77">
        <f t="shared" si="12"/>
        <v>0.18840579710144928</v>
      </c>
      <c r="AX14" s="71">
        <f>'MASTER_ ALL areas - No.seedling'!AW79</f>
        <v>0</v>
      </c>
      <c r="AY14" s="82">
        <f>'MASTER_ ALL areas - No.seedling'!AX79</f>
        <v>0</v>
      </c>
      <c r="AZ14" s="77">
        <f t="shared" si="13"/>
        <v>0</v>
      </c>
      <c r="BA14" s="82">
        <f>'MASTER_ ALL areas - No.seedling'!AZ79</f>
        <v>0</v>
      </c>
      <c r="BB14" s="77">
        <f t="shared" si="14"/>
        <v>0</v>
      </c>
      <c r="BC14" s="82">
        <f>'MASTER_ ALL areas - No.seedling'!BB79</f>
        <v>0</v>
      </c>
      <c r="BD14" s="76">
        <f>'MASTER_ ALL areas - No.seedling'!BC79</f>
        <v>0</v>
      </c>
      <c r="BE14" s="77">
        <f t="shared" si="15"/>
        <v>0</v>
      </c>
      <c r="BF14" s="82">
        <f>'MASTER_ ALL areas - No.seedling'!BE79</f>
        <v>0</v>
      </c>
      <c r="BG14" s="77">
        <f t="shared" si="16"/>
        <v>0</v>
      </c>
      <c r="BH14" s="82">
        <f>'MASTER_ ALL areas - No.seedling'!BG79</f>
        <v>0</v>
      </c>
      <c r="BI14" s="76">
        <f>'MASTER_ ALL areas - No.seedling'!BH79</f>
        <v>0</v>
      </c>
      <c r="BJ14" s="77">
        <f t="shared" si="17"/>
        <v>0</v>
      </c>
      <c r="BK14" s="82">
        <f>'MASTER_ ALL areas - No.seedling'!BJ79</f>
        <v>0</v>
      </c>
      <c r="BL14" s="77">
        <f t="shared" si="18"/>
        <v>0</v>
      </c>
      <c r="BM14" s="82">
        <f>'MASTER_ ALL areas - No.seedling'!BL79</f>
        <v>0</v>
      </c>
      <c r="BN14" s="76">
        <f>'MASTER_ ALL areas - No.seedling'!BM79</f>
        <v>0</v>
      </c>
      <c r="BO14" s="77">
        <f t="shared" si="19"/>
        <v>0</v>
      </c>
      <c r="BP14" s="82">
        <f>'MASTER_ ALL areas - No.seedling'!BO79</f>
        <v>0</v>
      </c>
      <c r="BQ14" s="77">
        <f t="shared" si="20"/>
        <v>0</v>
      </c>
      <c r="BR14" s="82">
        <f>'MASTER_ ALL areas - No.seedling'!BQ79</f>
        <v>0</v>
      </c>
      <c r="BS14" s="76">
        <f>'MASTER_ ALL areas - No.seedling'!BR79</f>
        <v>0</v>
      </c>
      <c r="BT14" s="77">
        <f t="shared" si="21"/>
        <v>0</v>
      </c>
      <c r="BU14" s="82">
        <f>'MASTER_ ALL areas - No.seedling'!BT79</f>
        <v>0</v>
      </c>
      <c r="BV14" s="77">
        <f t="shared" si="22"/>
        <v>0</v>
      </c>
      <c r="BW14" s="82">
        <f>'MASTER_ ALL areas - No.seedling'!BV79</f>
        <v>0</v>
      </c>
      <c r="BX14" s="76">
        <f>'MASTER_ ALL areas - No.seedling'!BW79</f>
        <v>0</v>
      </c>
      <c r="BY14" s="77">
        <f t="shared" si="23"/>
        <v>0</v>
      </c>
      <c r="BZ14" s="82">
        <f>'MASTER_ ALL areas - No.seedling'!BY79</f>
        <v>0</v>
      </c>
      <c r="CA14" s="81">
        <f t="shared" si="24"/>
        <v>0</v>
      </c>
      <c r="CB14" s="79"/>
      <c r="CC14" s="75">
        <f>'MASTER_ ALL areas - No.seedling'!CB79</f>
        <v>80</v>
      </c>
      <c r="CD14" s="76">
        <f>'MASTER_ ALL areas - No.seedling'!CC79</f>
        <v>0</v>
      </c>
      <c r="CE14" s="80">
        <f t="shared" si="25"/>
        <v>0</v>
      </c>
      <c r="CF14" s="76">
        <f>'MASTER_ ALL areas - No.seedling'!CE79</f>
        <v>1</v>
      </c>
      <c r="CG14" s="81">
        <f t="shared" si="26"/>
        <v>0.25</v>
      </c>
      <c r="CH14" s="113">
        <f>'MASTER_ ALL areas - No.seedling'!CG79</f>
        <v>0</v>
      </c>
      <c r="CI14" s="76">
        <f>'MASTER_ ALL areas - No.seedling'!CH79</f>
        <v>0</v>
      </c>
      <c r="CJ14" s="80">
        <f t="shared" si="27"/>
        <v>0</v>
      </c>
      <c r="CK14" s="76">
        <f>'MASTER_ ALL areas - No.seedling'!CJ79</f>
        <v>0</v>
      </c>
      <c r="CL14" s="81">
        <f t="shared" si="28"/>
        <v>0</v>
      </c>
      <c r="CM14" s="113">
        <f>'MASTER_ ALL areas - No.seedling'!CL79</f>
        <v>0</v>
      </c>
      <c r="CN14" s="76">
        <f>'MASTER_ ALL areas - No.seedling'!CM79</f>
        <v>0</v>
      </c>
      <c r="CO14" s="80">
        <f t="shared" si="29"/>
        <v>0</v>
      </c>
      <c r="CP14" s="76">
        <f>'MASTER_ ALL areas - No.seedling'!CO79</f>
        <v>0</v>
      </c>
      <c r="CQ14" s="81">
        <f t="shared" si="30"/>
        <v>0</v>
      </c>
      <c r="CR14" s="113">
        <f>'MASTER_ ALL areas - No.seedling'!CQ79</f>
        <v>0</v>
      </c>
      <c r="CS14" s="76">
        <f>'MASTER_ ALL areas - No.seedling'!CR79</f>
        <v>0</v>
      </c>
      <c r="CT14" s="80">
        <f t="shared" si="31"/>
        <v>0</v>
      </c>
      <c r="CU14" s="76">
        <f>'MASTER_ ALL areas - No.seedling'!CT79</f>
        <v>0</v>
      </c>
      <c r="CV14" s="81">
        <f t="shared" si="32"/>
        <v>0</v>
      </c>
      <c r="CW14" s="75">
        <f>'MASTER_ ALL areas - No.seedling'!CV79</f>
        <v>1340</v>
      </c>
      <c r="CX14" s="76">
        <f>'MASTER_ ALL areas - No.seedling'!CW79</f>
        <v>4</v>
      </c>
      <c r="CY14" s="80">
        <f t="shared" si="33"/>
        <v>5.9701492537313432E-2</v>
      </c>
      <c r="CZ14" s="76">
        <f>'MASTER_ ALL areas - No.seedling'!CY79</f>
        <v>11</v>
      </c>
      <c r="DA14" s="81">
        <f t="shared" si="34"/>
        <v>0.16417910447761194</v>
      </c>
      <c r="DB14" s="75">
        <f>'MASTER_ ALL areas - No.seedling'!DA79</f>
        <v>40</v>
      </c>
      <c r="DC14" s="76">
        <f>'MASTER_ ALL areas - No.seedling'!DB79</f>
        <v>1</v>
      </c>
      <c r="DD14" s="80">
        <f t="shared" si="35"/>
        <v>0.5</v>
      </c>
      <c r="DE14" s="76">
        <f>'MASTER_ ALL areas - No.seedling'!DD79</f>
        <v>2</v>
      </c>
      <c r="DF14" s="81">
        <f t="shared" si="36"/>
        <v>1</v>
      </c>
      <c r="DG14" s="113">
        <f>'MASTER_ ALL areas - No.seedling'!DF79</f>
        <v>0</v>
      </c>
      <c r="DH14" s="76">
        <f>'MASTER_ ALL areas - No.seedling'!DG79</f>
        <v>0</v>
      </c>
      <c r="DI14" s="80">
        <f t="shared" si="37"/>
        <v>0</v>
      </c>
      <c r="DJ14" s="76">
        <f>'MASTER_ ALL areas - No.seedling'!DI79</f>
        <v>0</v>
      </c>
      <c r="DK14" s="81">
        <f t="shared" si="38"/>
        <v>0</v>
      </c>
      <c r="DL14" s="113">
        <f>'MASTER_ ALL areas - No.seedling'!DK79</f>
        <v>0</v>
      </c>
      <c r="DM14" s="76">
        <f>'MASTER_ ALL areas - No.seedling'!DL79</f>
        <v>0</v>
      </c>
      <c r="DN14" s="80">
        <f t="shared" si="39"/>
        <v>0</v>
      </c>
      <c r="DO14" s="76">
        <f>'MASTER_ ALL areas - No.seedling'!DN79</f>
        <v>0</v>
      </c>
      <c r="DP14" s="81">
        <f t="shared" si="40"/>
        <v>0</v>
      </c>
      <c r="DQ14" s="113">
        <f>'MASTER_ ALL areas - No.seedling'!DP79</f>
        <v>0</v>
      </c>
      <c r="DR14" s="76">
        <f>'MASTER_ ALL areas - No.seedling'!DQ79</f>
        <v>0</v>
      </c>
      <c r="DS14" s="80">
        <f t="shared" si="41"/>
        <v>0</v>
      </c>
      <c r="DT14" s="76">
        <f>'MASTER_ ALL areas - No.seedling'!DS79</f>
        <v>0</v>
      </c>
      <c r="DU14" s="81">
        <f t="shared" si="42"/>
        <v>0</v>
      </c>
      <c r="DV14" s="113">
        <f>'MASTER_ ALL areas - No.seedling'!DU79</f>
        <v>0</v>
      </c>
      <c r="DW14" s="76">
        <f>'MASTER_ ALL areas - No.seedling'!DV79</f>
        <v>0</v>
      </c>
      <c r="DX14" s="80">
        <f t="shared" si="43"/>
        <v>0</v>
      </c>
      <c r="DY14" s="76">
        <f>'MASTER_ ALL areas - No.seedling'!DX79</f>
        <v>0</v>
      </c>
      <c r="DZ14" s="81">
        <f t="shared" si="44"/>
        <v>0</v>
      </c>
      <c r="EA14" s="113">
        <f>'MASTER_ ALL areas - No.seedling'!DZ79</f>
        <v>0</v>
      </c>
      <c r="EB14" s="76">
        <f>'MASTER_ ALL areas - No.seedling'!EA79</f>
        <v>0</v>
      </c>
      <c r="EC14" s="80">
        <f t="shared" si="45"/>
        <v>0</v>
      </c>
      <c r="ED14" s="76">
        <f>'MASTER_ ALL areas - No.seedling'!EC79</f>
        <v>0</v>
      </c>
      <c r="EE14" s="81">
        <f t="shared" si="46"/>
        <v>0</v>
      </c>
      <c r="EF14" s="113">
        <f>'MASTER_ ALL areas - No.seedling'!EE79</f>
        <v>0</v>
      </c>
      <c r="EG14" s="76">
        <f>'MASTER_ ALL areas - No.seedling'!EF79</f>
        <v>0</v>
      </c>
      <c r="EH14" s="80">
        <f t="shared" si="47"/>
        <v>0</v>
      </c>
      <c r="EI14" s="76">
        <f>'MASTER_ ALL areas - No.seedling'!EH79</f>
        <v>0</v>
      </c>
      <c r="EJ14" s="81">
        <f t="shared" si="48"/>
        <v>0</v>
      </c>
      <c r="EK14" s="113">
        <f>'MASTER_ ALL areas - No.seedling'!EJ79</f>
        <v>0</v>
      </c>
      <c r="EL14" s="76">
        <f>'MASTER_ ALL areas - No.seedling'!EK79</f>
        <v>0</v>
      </c>
      <c r="EM14" s="80">
        <f t="shared" si="49"/>
        <v>0</v>
      </c>
      <c r="EN14" s="76">
        <f>'MASTER_ ALL areas - No.seedling'!EM79</f>
        <v>0</v>
      </c>
      <c r="EO14" s="81">
        <f t="shared" si="50"/>
        <v>0</v>
      </c>
      <c r="EP14" s="113">
        <f>'MASTER_ ALL areas - No.seedling'!EO79</f>
        <v>0</v>
      </c>
      <c r="EQ14" s="76">
        <f>'MASTER_ ALL areas - No.seedling'!EP79</f>
        <v>0</v>
      </c>
      <c r="ER14" s="80">
        <f t="shared" si="51"/>
        <v>0</v>
      </c>
      <c r="ES14" s="76">
        <f>'MASTER_ ALL areas - No.seedling'!ER79</f>
        <v>0</v>
      </c>
      <c r="ET14" s="81">
        <f t="shared" si="52"/>
        <v>0</v>
      </c>
      <c r="EU14" s="113">
        <f>'MASTER_ ALL areas - No.seedling'!ET79</f>
        <v>0</v>
      </c>
      <c r="EV14" s="76">
        <f>'MASTER_ ALL areas - No.seedling'!EU79</f>
        <v>0</v>
      </c>
      <c r="EW14" s="80">
        <f t="shared" si="53"/>
        <v>0</v>
      </c>
      <c r="EX14" s="76">
        <f>'MASTER_ ALL areas - No.seedling'!EW79</f>
        <v>0</v>
      </c>
      <c r="EY14" s="81">
        <f t="shared" si="54"/>
        <v>0</v>
      </c>
      <c r="EZ14" s="113">
        <f>'MASTER_ ALL areas - No.seedling'!EY79</f>
        <v>0</v>
      </c>
      <c r="FA14" s="76">
        <f>'MASTER_ ALL areas - No.seedling'!EZ79</f>
        <v>0</v>
      </c>
      <c r="FB14" s="80">
        <f t="shared" si="55"/>
        <v>0</v>
      </c>
      <c r="FC14" s="76">
        <f>'MASTER_ ALL areas - No.seedling'!FB79</f>
        <v>0</v>
      </c>
      <c r="FD14" s="81">
        <f t="shared" si="56"/>
        <v>0</v>
      </c>
      <c r="FE14" s="113">
        <f>'MASTER_ ALL areas - No.seedling'!FD79</f>
        <v>0</v>
      </c>
      <c r="FF14" s="76">
        <f>'MASTER_ ALL areas - No.seedling'!FE79</f>
        <v>0</v>
      </c>
      <c r="FG14" s="80">
        <f t="shared" si="57"/>
        <v>0</v>
      </c>
      <c r="FH14" s="76">
        <f>'MASTER_ ALL areas - No.seedling'!FG79</f>
        <v>0</v>
      </c>
      <c r="FI14" s="81">
        <f t="shared" si="58"/>
        <v>0</v>
      </c>
      <c r="FJ14" s="113">
        <f>'MASTER_ ALL areas - No.seedling'!FI79</f>
        <v>0</v>
      </c>
      <c r="FK14" s="76">
        <f>'MASTER_ ALL areas - No.seedling'!FJ79</f>
        <v>0</v>
      </c>
      <c r="FL14" s="80">
        <f t="shared" si="59"/>
        <v>0</v>
      </c>
      <c r="FM14" s="76">
        <f>'MASTER_ ALL areas - No.seedling'!FL79</f>
        <v>0</v>
      </c>
      <c r="FN14" s="81">
        <f t="shared" si="60"/>
        <v>0</v>
      </c>
      <c r="FO14" s="113">
        <f>'MASTER_ ALL areas - No.seedling'!FN79</f>
        <v>0</v>
      </c>
      <c r="FP14" s="76">
        <f>'MASTER_ ALL areas - No.seedling'!FO79</f>
        <v>0</v>
      </c>
      <c r="FQ14" s="80">
        <f t="shared" si="61"/>
        <v>0</v>
      </c>
      <c r="FR14" s="76">
        <f>'MASTER_ ALL areas - No.seedling'!FQ79</f>
        <v>0</v>
      </c>
      <c r="FS14" s="81">
        <f t="shared" si="62"/>
        <v>0</v>
      </c>
      <c r="FT14" s="113">
        <f>'MASTER_ ALL areas - No.seedling'!FS79</f>
        <v>0</v>
      </c>
      <c r="FU14" s="76">
        <f>'MASTER_ ALL areas - No.seedling'!FT79</f>
        <v>0</v>
      </c>
      <c r="FV14" s="80">
        <f t="shared" si="63"/>
        <v>0</v>
      </c>
      <c r="FW14" s="76">
        <f>'MASTER_ ALL areas - No.seedling'!FV79</f>
        <v>0</v>
      </c>
      <c r="FX14" s="81">
        <f t="shared" si="64"/>
        <v>0</v>
      </c>
      <c r="FY14" s="113">
        <f>'MASTER_ ALL areas - No.seedling'!FX79</f>
        <v>0</v>
      </c>
      <c r="FZ14" s="76">
        <f>'MASTER_ ALL areas - No.seedling'!FY79</f>
        <v>0</v>
      </c>
      <c r="GA14" s="80">
        <f t="shared" si="65"/>
        <v>0</v>
      </c>
      <c r="GB14" s="76">
        <f>'MASTER_ ALL areas - No.seedling'!GA79</f>
        <v>0</v>
      </c>
      <c r="GC14" s="81">
        <f t="shared" si="66"/>
        <v>0</v>
      </c>
      <c r="GD14" s="113">
        <f>'MASTER_ ALL areas - No.seedling'!GC79</f>
        <v>0</v>
      </c>
      <c r="GE14" s="76">
        <f>'MASTER_ ALL areas - No.seedling'!GD79</f>
        <v>0</v>
      </c>
      <c r="GF14" s="80">
        <f t="shared" si="67"/>
        <v>0</v>
      </c>
      <c r="GG14" s="76">
        <f>'MASTER_ ALL areas - No.seedling'!GF79</f>
        <v>0</v>
      </c>
      <c r="GH14" s="81">
        <f t="shared" si="68"/>
        <v>0</v>
      </c>
      <c r="GI14" s="113">
        <f>'MASTER_ ALL areas - No.seedling'!GH79</f>
        <v>0</v>
      </c>
      <c r="GJ14" s="76">
        <f>'MASTER_ ALL areas - No.seedling'!GI79</f>
        <v>0</v>
      </c>
      <c r="GK14" s="80">
        <f t="shared" si="69"/>
        <v>0</v>
      </c>
      <c r="GL14" s="76">
        <f>'MASTER_ ALL areas - No.seedling'!GK79</f>
        <v>0</v>
      </c>
      <c r="GM14" s="81">
        <f t="shared" si="70"/>
        <v>0</v>
      </c>
      <c r="GN14" s="113">
        <f>'MASTER_ ALL areas - No.seedling'!GM79</f>
        <v>0</v>
      </c>
      <c r="GO14" s="76">
        <f>'MASTER_ ALL areas - No.seedling'!GN79</f>
        <v>0</v>
      </c>
      <c r="GP14" s="80">
        <f t="shared" si="71"/>
        <v>0</v>
      </c>
      <c r="GQ14" s="76">
        <f>'MASTER_ ALL areas - No.seedling'!GP79</f>
        <v>0</v>
      </c>
      <c r="GR14" s="81">
        <f t="shared" si="72"/>
        <v>0</v>
      </c>
      <c r="GS14" s="113">
        <f>'MASTER_ ALL areas - No.seedling'!GR79</f>
        <v>0</v>
      </c>
      <c r="GT14" s="76">
        <f>'MASTER_ ALL areas - No.seedling'!GS79</f>
        <v>0</v>
      </c>
      <c r="GU14" s="80">
        <f t="shared" si="73"/>
        <v>0</v>
      </c>
      <c r="GV14" s="76">
        <f>'MASTER_ ALL areas - No.seedling'!GU79</f>
        <v>0</v>
      </c>
      <c r="GW14" s="81">
        <f t="shared" si="74"/>
        <v>0</v>
      </c>
      <c r="GX14" s="113">
        <f>'MASTER_ ALL areas - No.seedling'!GW79</f>
        <v>0</v>
      </c>
      <c r="GY14" s="76">
        <f>'MASTER_ ALL areas - No.seedling'!GX79</f>
        <v>0</v>
      </c>
      <c r="GZ14" s="80">
        <f t="shared" si="75"/>
        <v>0</v>
      </c>
      <c r="HA14" s="76">
        <f>'MASTER_ ALL areas - No.seedling'!GZ79</f>
        <v>0</v>
      </c>
      <c r="HB14" s="81">
        <f t="shared" si="76"/>
        <v>0</v>
      </c>
      <c r="HC14" s="113">
        <f>'MASTER_ ALL areas - No.seedling'!HB79</f>
        <v>0</v>
      </c>
      <c r="HD14" s="76">
        <f>'MASTER_ ALL areas - No.seedling'!HC79</f>
        <v>0</v>
      </c>
      <c r="HE14" s="80">
        <f t="shared" si="77"/>
        <v>0</v>
      </c>
      <c r="HF14" s="76">
        <f>'MASTER_ ALL areas - No.seedling'!HE79</f>
        <v>0</v>
      </c>
      <c r="HG14" s="81">
        <f t="shared" si="78"/>
        <v>0</v>
      </c>
      <c r="HH14" s="113">
        <f>'MASTER_ ALL areas - No.seedling'!HG79</f>
        <v>0</v>
      </c>
      <c r="HI14" s="76">
        <f>'MASTER_ ALL areas - No.seedling'!HH79</f>
        <v>0</v>
      </c>
      <c r="HJ14" s="80">
        <f t="shared" si="79"/>
        <v>0</v>
      </c>
      <c r="HK14" s="76">
        <f>'MASTER_ ALL areas - No.seedling'!HJ79</f>
        <v>0</v>
      </c>
      <c r="HL14" s="81">
        <f t="shared" si="80"/>
        <v>0</v>
      </c>
      <c r="HM14" s="113">
        <f>'MASTER_ ALL areas - No.seedling'!HL79</f>
        <v>0</v>
      </c>
      <c r="HN14" s="76">
        <f>'MASTER_ ALL areas - No.seedling'!HM79</f>
        <v>0</v>
      </c>
      <c r="HO14" s="80">
        <f t="shared" si="81"/>
        <v>0</v>
      </c>
      <c r="HP14" s="76">
        <f>'MASTER_ ALL areas - No.seedling'!HO79</f>
        <v>0</v>
      </c>
      <c r="HQ14" s="81">
        <f t="shared" si="82"/>
        <v>0</v>
      </c>
      <c r="HR14" s="113">
        <f>'MASTER_ ALL areas - No.seedling'!HQ79</f>
        <v>0</v>
      </c>
      <c r="HS14" s="76">
        <f>'MASTER_ ALL areas - No.seedling'!HR79</f>
        <v>0</v>
      </c>
      <c r="HT14" s="80">
        <f t="shared" si="83"/>
        <v>0</v>
      </c>
      <c r="HU14" s="76">
        <f>'MASTER_ ALL areas - No.seedling'!HT79</f>
        <v>0</v>
      </c>
      <c r="HV14" s="81">
        <f t="shared" si="84"/>
        <v>0</v>
      </c>
      <c r="HW14" s="113">
        <f>'MASTER_ ALL areas - No.seedling'!HV79</f>
        <v>0</v>
      </c>
      <c r="HX14" s="76">
        <f>'MASTER_ ALL areas - No.seedling'!HW79</f>
        <v>0</v>
      </c>
      <c r="HY14" s="80">
        <f t="shared" si="85"/>
        <v>0</v>
      </c>
      <c r="HZ14" s="76">
        <f>'MASTER_ ALL areas - No.seedling'!HY79</f>
        <v>0</v>
      </c>
      <c r="IA14" s="81">
        <f t="shared" si="86"/>
        <v>0</v>
      </c>
      <c r="IB14" s="113">
        <f>'MASTER_ ALL areas - No.seedling'!IA79</f>
        <v>0</v>
      </c>
      <c r="IC14" s="76">
        <f>'MASTER_ ALL areas - No.seedling'!IB79</f>
        <v>0</v>
      </c>
      <c r="ID14" s="80">
        <f t="shared" si="87"/>
        <v>0</v>
      </c>
      <c r="IE14" s="76">
        <f>'MASTER_ ALL areas - No.seedling'!ID79</f>
        <v>0</v>
      </c>
      <c r="IF14" s="85">
        <f t="shared" si="88"/>
        <v>0</v>
      </c>
      <c r="IG14" s="86" t="s">
        <v>279</v>
      </c>
      <c r="IH14" s="87"/>
    </row>
    <row r="15" spans="2:242" ht="33" customHeight="1" x14ac:dyDescent="0.25">
      <c r="B15" s="420">
        <v>86</v>
      </c>
      <c r="C15" s="421" t="s">
        <v>261</v>
      </c>
      <c r="D15" s="422">
        <v>218231</v>
      </c>
      <c r="E15" s="423">
        <v>933105</v>
      </c>
      <c r="F15" s="424" t="s">
        <v>89</v>
      </c>
      <c r="G15" s="214" t="s">
        <v>301</v>
      </c>
      <c r="H15" s="459">
        <f>'MASTER_ ALL areas - No.seedling'!G90</f>
        <v>6</v>
      </c>
      <c r="I15" s="70">
        <f>'MASTER_ ALL areas - No.seedling'!H90</f>
        <v>0.3</v>
      </c>
      <c r="J15" s="71">
        <f>'MASTER_ ALL areas - No.seedling'!I90</f>
        <v>43.6</v>
      </c>
      <c r="K15" s="72">
        <f>'MASTER_ ALL areas - No.seedling'!J90</f>
        <v>37</v>
      </c>
      <c r="L15" s="73">
        <f t="shared" si="0"/>
        <v>740</v>
      </c>
      <c r="M15" s="74">
        <f>'MASTER_ ALL areas - No.seedling'!L90</f>
        <v>740</v>
      </c>
      <c r="N15" s="113">
        <f>'MASTER_ ALL areas - No.seedling'!M90</f>
        <v>7</v>
      </c>
      <c r="O15" s="114">
        <f>'MASTER_ ALL areas - No.seedling'!N90</f>
        <v>27</v>
      </c>
      <c r="P15" s="80">
        <f>'MASTER_ ALL areas - No.seedling'!O90</f>
        <v>0.1891891891891892</v>
      </c>
      <c r="Q15" s="81">
        <f>'MASTER_ ALL areas - No.seedling'!P90</f>
        <v>0.72972972972972971</v>
      </c>
      <c r="R15" s="621"/>
      <c r="S15" s="617">
        <f>'MASTER_ ALL areas - No.seedling'!R90</f>
        <v>540</v>
      </c>
      <c r="T15" s="76">
        <f>'MASTER_ ALL areas - No.seedling'!S90</f>
        <v>1</v>
      </c>
      <c r="U15" s="77">
        <f t="shared" si="1"/>
        <v>3.7037037037037035E-2</v>
      </c>
      <c r="V15" s="82">
        <f>'MASTER_ ALL areas - No.seedling'!U90</f>
        <v>19</v>
      </c>
      <c r="W15" s="80">
        <f t="shared" si="2"/>
        <v>0.70370370370370372</v>
      </c>
      <c r="X15" s="619">
        <f>'MASTER_ ALL areas - No.seedling'!W90</f>
        <v>200</v>
      </c>
      <c r="Y15" s="82">
        <f>'MASTER_ ALL areas - No.seedling'!X90</f>
        <v>6</v>
      </c>
      <c r="Z15" s="77">
        <f t="shared" si="3"/>
        <v>0.6</v>
      </c>
      <c r="AA15" s="82">
        <f>'MASTER_ ALL areas - No.seedling'!Z90</f>
        <v>8</v>
      </c>
      <c r="AB15" s="80">
        <f t="shared" si="4"/>
        <v>0.8</v>
      </c>
      <c r="AC15" s="76">
        <f>'MASTER_ ALL areas - No.seedling'!AB90</f>
        <v>0</v>
      </c>
      <c r="AD15" s="76">
        <f>'MASTER_ ALL areas - No.seedling'!AC90</f>
        <v>0</v>
      </c>
      <c r="AE15" s="77">
        <f t="shared" si="5"/>
        <v>0</v>
      </c>
      <c r="AF15" s="82">
        <f>'MASTER_ ALL areas - No.seedling'!AE90</f>
        <v>0</v>
      </c>
      <c r="AG15" s="80">
        <f t="shared" si="6"/>
        <v>0</v>
      </c>
      <c r="AH15" s="76">
        <f>'MASTER_ ALL areas - No.seedling'!AG90</f>
        <v>0</v>
      </c>
      <c r="AI15" s="76">
        <f>'MASTER_ ALL areas - No.seedling'!AH90</f>
        <v>0</v>
      </c>
      <c r="AJ15" s="77">
        <f t="shared" si="7"/>
        <v>0</v>
      </c>
      <c r="AK15" s="82">
        <f>'MASTER_ ALL areas - No.seedling'!AJ90</f>
        <v>0</v>
      </c>
      <c r="AL15" s="81">
        <f t="shared" si="8"/>
        <v>0</v>
      </c>
      <c r="AM15" s="621"/>
      <c r="AN15" s="617">
        <f>'MASTER_ ALL areas - No.seedling'!AM90</f>
        <v>380</v>
      </c>
      <c r="AO15" s="76">
        <f>'MASTER_ ALL areas - No.seedling'!AN90</f>
        <v>6</v>
      </c>
      <c r="AP15" s="77">
        <f t="shared" si="9"/>
        <v>0.31578947368421051</v>
      </c>
      <c r="AQ15" s="82">
        <f>'MASTER_ ALL areas - No.seedling'!AP90</f>
        <v>11</v>
      </c>
      <c r="AR15" s="77">
        <f t="shared" si="10"/>
        <v>0.57894736842105265</v>
      </c>
      <c r="AS15" s="82">
        <f>'MASTER_ ALL areas - No.seedling'!AR90</f>
        <v>140</v>
      </c>
      <c r="AT15" s="76">
        <f>'MASTER_ ALL areas - No.seedling'!AS90</f>
        <v>0</v>
      </c>
      <c r="AU15" s="77">
        <f t="shared" si="11"/>
        <v>0</v>
      </c>
      <c r="AV15" s="82">
        <f>'MASTER_ ALL areas - No.seedling'!AU90</f>
        <v>5</v>
      </c>
      <c r="AW15" s="77">
        <f t="shared" si="12"/>
        <v>0.7142857142857143</v>
      </c>
      <c r="AX15" s="71">
        <f>'MASTER_ ALL areas - No.seedling'!AW90</f>
        <v>0</v>
      </c>
      <c r="AY15" s="82">
        <f>'MASTER_ ALL areas - No.seedling'!AX90</f>
        <v>0</v>
      </c>
      <c r="AZ15" s="77">
        <f t="shared" si="13"/>
        <v>0</v>
      </c>
      <c r="BA15" s="82">
        <f>'MASTER_ ALL areas - No.seedling'!AZ90</f>
        <v>0</v>
      </c>
      <c r="BB15" s="77">
        <f t="shared" si="14"/>
        <v>0</v>
      </c>
      <c r="BC15" s="82">
        <f>'MASTER_ ALL areas - No.seedling'!BB90</f>
        <v>0</v>
      </c>
      <c r="BD15" s="76">
        <f>'MASTER_ ALL areas - No.seedling'!BC90</f>
        <v>0</v>
      </c>
      <c r="BE15" s="77">
        <f t="shared" si="15"/>
        <v>0</v>
      </c>
      <c r="BF15" s="82">
        <f>'MASTER_ ALL areas - No.seedling'!BE90</f>
        <v>0</v>
      </c>
      <c r="BG15" s="77">
        <f t="shared" si="16"/>
        <v>0</v>
      </c>
      <c r="BH15" s="82">
        <f>'MASTER_ ALL areas - No.seedling'!BG90</f>
        <v>220</v>
      </c>
      <c r="BI15" s="76">
        <f>'MASTER_ ALL areas - No.seedling'!BH90</f>
        <v>1</v>
      </c>
      <c r="BJ15" s="77">
        <f t="shared" si="17"/>
        <v>9.0909090909090912E-2</v>
      </c>
      <c r="BK15" s="82">
        <f>'MASTER_ ALL areas - No.seedling'!BJ90</f>
        <v>11</v>
      </c>
      <c r="BL15" s="77">
        <f t="shared" si="18"/>
        <v>1</v>
      </c>
      <c r="BM15" s="82">
        <f>'MASTER_ ALL areas - No.seedling'!BL90</f>
        <v>0</v>
      </c>
      <c r="BN15" s="76">
        <f>'MASTER_ ALL areas - No.seedling'!BM90</f>
        <v>0</v>
      </c>
      <c r="BO15" s="77">
        <f t="shared" si="19"/>
        <v>0</v>
      </c>
      <c r="BP15" s="82">
        <f>'MASTER_ ALL areas - No.seedling'!BO90</f>
        <v>0</v>
      </c>
      <c r="BQ15" s="77">
        <f t="shared" si="20"/>
        <v>0</v>
      </c>
      <c r="BR15" s="82">
        <f>'MASTER_ ALL areas - No.seedling'!BQ90</f>
        <v>0</v>
      </c>
      <c r="BS15" s="76">
        <f>'MASTER_ ALL areas - No.seedling'!BR90</f>
        <v>0</v>
      </c>
      <c r="BT15" s="77">
        <f t="shared" si="21"/>
        <v>0</v>
      </c>
      <c r="BU15" s="82">
        <f>'MASTER_ ALL areas - No.seedling'!BT90</f>
        <v>0</v>
      </c>
      <c r="BV15" s="77">
        <f t="shared" si="22"/>
        <v>0</v>
      </c>
      <c r="BW15" s="82">
        <f>'MASTER_ ALL areas - No.seedling'!BV90</f>
        <v>0</v>
      </c>
      <c r="BX15" s="76">
        <f>'MASTER_ ALL areas - No.seedling'!BW90</f>
        <v>0</v>
      </c>
      <c r="BY15" s="77">
        <f t="shared" si="23"/>
        <v>0</v>
      </c>
      <c r="BZ15" s="82">
        <f>'MASTER_ ALL areas - No.seedling'!BY90</f>
        <v>0</v>
      </c>
      <c r="CA15" s="81">
        <f t="shared" si="24"/>
        <v>0</v>
      </c>
      <c r="CB15" s="79"/>
      <c r="CC15" s="75">
        <f>'MASTER_ ALL areas - No.seedling'!CB90</f>
        <v>220</v>
      </c>
      <c r="CD15" s="76">
        <f>'MASTER_ ALL areas - No.seedling'!CC90</f>
        <v>1</v>
      </c>
      <c r="CE15" s="80">
        <f t="shared" si="25"/>
        <v>9.0909090909090912E-2</v>
      </c>
      <c r="CF15" s="76">
        <f>'MASTER_ ALL areas - No.seedling'!CE90</f>
        <v>5</v>
      </c>
      <c r="CG15" s="81">
        <f t="shared" si="26"/>
        <v>0.45454545454545453</v>
      </c>
      <c r="CH15" s="75">
        <f>'MASTER_ ALL areas - No.seedling'!CG90</f>
        <v>160</v>
      </c>
      <c r="CI15" s="76">
        <f>'MASTER_ ALL areas - No.seedling'!CH90</f>
        <v>5</v>
      </c>
      <c r="CJ15" s="80">
        <f t="shared" si="27"/>
        <v>0.625</v>
      </c>
      <c r="CK15" s="76">
        <f>'MASTER_ ALL areas - No.seedling'!CJ90</f>
        <v>6</v>
      </c>
      <c r="CL15" s="81">
        <f t="shared" si="28"/>
        <v>0.75</v>
      </c>
      <c r="CM15" s="113">
        <f>'MASTER_ ALL areas - No.seedling'!CL90</f>
        <v>0</v>
      </c>
      <c r="CN15" s="76">
        <f>'MASTER_ ALL areas - No.seedling'!CM90</f>
        <v>0</v>
      </c>
      <c r="CO15" s="80">
        <f t="shared" si="29"/>
        <v>0</v>
      </c>
      <c r="CP15" s="76">
        <f>'MASTER_ ALL areas - No.seedling'!CO90</f>
        <v>0</v>
      </c>
      <c r="CQ15" s="81">
        <f t="shared" si="30"/>
        <v>0</v>
      </c>
      <c r="CR15" s="113">
        <f>'MASTER_ ALL areas - No.seedling'!CQ90</f>
        <v>0</v>
      </c>
      <c r="CS15" s="76">
        <f>'MASTER_ ALL areas - No.seedling'!CR90</f>
        <v>0</v>
      </c>
      <c r="CT15" s="80">
        <f t="shared" si="31"/>
        <v>0</v>
      </c>
      <c r="CU15" s="76">
        <f>'MASTER_ ALL areas - No.seedling'!CT90</f>
        <v>0</v>
      </c>
      <c r="CV15" s="81">
        <f t="shared" si="32"/>
        <v>0</v>
      </c>
      <c r="CW15" s="75">
        <f>'MASTER_ ALL areas - No.seedling'!CV90</f>
        <v>120</v>
      </c>
      <c r="CX15" s="76">
        <f>'MASTER_ ALL areas - No.seedling'!CW90</f>
        <v>0</v>
      </c>
      <c r="CY15" s="80">
        <f t="shared" si="33"/>
        <v>0</v>
      </c>
      <c r="CZ15" s="76">
        <f>'MASTER_ ALL areas - No.seedling'!CY90</f>
        <v>4</v>
      </c>
      <c r="DA15" s="81">
        <f t="shared" si="34"/>
        <v>0.66666666666666663</v>
      </c>
      <c r="DB15" s="75">
        <f>'MASTER_ ALL areas - No.seedling'!DA90</f>
        <v>20</v>
      </c>
      <c r="DC15" s="76">
        <f>'MASTER_ ALL areas - No.seedling'!DB90</f>
        <v>0</v>
      </c>
      <c r="DD15" s="80">
        <f t="shared" si="35"/>
        <v>0</v>
      </c>
      <c r="DE15" s="76">
        <f>'MASTER_ ALL areas - No.seedling'!DD90</f>
        <v>1</v>
      </c>
      <c r="DF15" s="81">
        <f t="shared" si="36"/>
        <v>1</v>
      </c>
      <c r="DG15" s="113">
        <f>'MASTER_ ALL areas - No.seedling'!DF90</f>
        <v>0</v>
      </c>
      <c r="DH15" s="76">
        <f>'MASTER_ ALL areas - No.seedling'!DG90</f>
        <v>0</v>
      </c>
      <c r="DI15" s="80">
        <f t="shared" si="37"/>
        <v>0</v>
      </c>
      <c r="DJ15" s="76">
        <f>'MASTER_ ALL areas - No.seedling'!DI90</f>
        <v>0</v>
      </c>
      <c r="DK15" s="81">
        <f t="shared" si="38"/>
        <v>0</v>
      </c>
      <c r="DL15" s="113">
        <f>'MASTER_ ALL areas - No.seedling'!DK90</f>
        <v>0</v>
      </c>
      <c r="DM15" s="76">
        <f>'MASTER_ ALL areas - No.seedling'!DL90</f>
        <v>0</v>
      </c>
      <c r="DN15" s="80">
        <f t="shared" si="39"/>
        <v>0</v>
      </c>
      <c r="DO15" s="76">
        <f>'MASTER_ ALL areas - No.seedling'!DN90</f>
        <v>0</v>
      </c>
      <c r="DP15" s="81">
        <f t="shared" si="40"/>
        <v>0</v>
      </c>
      <c r="DQ15" s="113">
        <f>'MASTER_ ALL areas - No.seedling'!DP90</f>
        <v>0</v>
      </c>
      <c r="DR15" s="76">
        <f>'MASTER_ ALL areas - No.seedling'!DQ90</f>
        <v>0</v>
      </c>
      <c r="DS15" s="80">
        <f t="shared" si="41"/>
        <v>0</v>
      </c>
      <c r="DT15" s="76">
        <f>'MASTER_ ALL areas - No.seedling'!DS90</f>
        <v>0</v>
      </c>
      <c r="DU15" s="81">
        <f t="shared" si="42"/>
        <v>0</v>
      </c>
      <c r="DV15" s="113">
        <f>'MASTER_ ALL areas - No.seedling'!DU90</f>
        <v>0</v>
      </c>
      <c r="DW15" s="76">
        <f>'MASTER_ ALL areas - No.seedling'!DV90</f>
        <v>0</v>
      </c>
      <c r="DX15" s="80">
        <f t="shared" si="43"/>
        <v>0</v>
      </c>
      <c r="DY15" s="76">
        <f>'MASTER_ ALL areas - No.seedling'!DX90</f>
        <v>0</v>
      </c>
      <c r="DZ15" s="81">
        <f t="shared" si="44"/>
        <v>0</v>
      </c>
      <c r="EA15" s="113">
        <f>'MASTER_ ALL areas - No.seedling'!DZ90</f>
        <v>0</v>
      </c>
      <c r="EB15" s="76">
        <f>'MASTER_ ALL areas - No.seedling'!EA90</f>
        <v>0</v>
      </c>
      <c r="EC15" s="80">
        <f t="shared" si="45"/>
        <v>0</v>
      </c>
      <c r="ED15" s="76">
        <f>'MASTER_ ALL areas - No.seedling'!EC90</f>
        <v>0</v>
      </c>
      <c r="EE15" s="81">
        <f t="shared" si="46"/>
        <v>0</v>
      </c>
      <c r="EF15" s="113">
        <f>'MASTER_ ALL areas - No.seedling'!EE90</f>
        <v>0</v>
      </c>
      <c r="EG15" s="76">
        <f>'MASTER_ ALL areas - No.seedling'!EF90</f>
        <v>0</v>
      </c>
      <c r="EH15" s="80">
        <f t="shared" si="47"/>
        <v>0</v>
      </c>
      <c r="EI15" s="76">
        <f>'MASTER_ ALL areas - No.seedling'!EH90</f>
        <v>0</v>
      </c>
      <c r="EJ15" s="81">
        <f t="shared" si="48"/>
        <v>0</v>
      </c>
      <c r="EK15" s="113">
        <f>'MASTER_ ALL areas - No.seedling'!EJ90</f>
        <v>0</v>
      </c>
      <c r="EL15" s="76">
        <f>'MASTER_ ALL areas - No.seedling'!EK90</f>
        <v>0</v>
      </c>
      <c r="EM15" s="80">
        <f t="shared" si="49"/>
        <v>0</v>
      </c>
      <c r="EN15" s="76">
        <f>'MASTER_ ALL areas - No.seedling'!EM90</f>
        <v>0</v>
      </c>
      <c r="EO15" s="81">
        <f t="shared" si="50"/>
        <v>0</v>
      </c>
      <c r="EP15" s="113">
        <f>'MASTER_ ALL areas - No.seedling'!EO90</f>
        <v>0</v>
      </c>
      <c r="EQ15" s="76">
        <f>'MASTER_ ALL areas - No.seedling'!EP90</f>
        <v>0</v>
      </c>
      <c r="ER15" s="80">
        <f t="shared" si="51"/>
        <v>0</v>
      </c>
      <c r="ES15" s="76">
        <f>'MASTER_ ALL areas - No.seedling'!ER90</f>
        <v>0</v>
      </c>
      <c r="ET15" s="81">
        <f t="shared" si="52"/>
        <v>0</v>
      </c>
      <c r="EU15" s="113">
        <f>'MASTER_ ALL areas - No.seedling'!ET90</f>
        <v>0</v>
      </c>
      <c r="EV15" s="76">
        <f>'MASTER_ ALL areas - No.seedling'!EU90</f>
        <v>0</v>
      </c>
      <c r="EW15" s="80">
        <f t="shared" si="53"/>
        <v>0</v>
      </c>
      <c r="EX15" s="76">
        <f>'MASTER_ ALL areas - No.seedling'!EW90</f>
        <v>0</v>
      </c>
      <c r="EY15" s="81">
        <f t="shared" si="54"/>
        <v>0</v>
      </c>
      <c r="EZ15" s="113">
        <f>'MASTER_ ALL areas - No.seedling'!EY90</f>
        <v>0</v>
      </c>
      <c r="FA15" s="76">
        <f>'MASTER_ ALL areas - No.seedling'!EZ90</f>
        <v>0</v>
      </c>
      <c r="FB15" s="80">
        <f t="shared" si="55"/>
        <v>0</v>
      </c>
      <c r="FC15" s="76">
        <f>'MASTER_ ALL areas - No.seedling'!FB90</f>
        <v>0</v>
      </c>
      <c r="FD15" s="81">
        <f t="shared" si="56"/>
        <v>0</v>
      </c>
      <c r="FE15" s="75">
        <f>'MASTER_ ALL areas - No.seedling'!FD90</f>
        <v>200</v>
      </c>
      <c r="FF15" s="76">
        <f>'MASTER_ ALL areas - No.seedling'!FE90</f>
        <v>0</v>
      </c>
      <c r="FG15" s="80">
        <f t="shared" si="57"/>
        <v>0</v>
      </c>
      <c r="FH15" s="76">
        <f>'MASTER_ ALL areas - No.seedling'!FG90</f>
        <v>10</v>
      </c>
      <c r="FI15" s="81">
        <f t="shared" si="58"/>
        <v>1</v>
      </c>
      <c r="FJ15" s="75">
        <f>'MASTER_ ALL areas - No.seedling'!FI90</f>
        <v>20</v>
      </c>
      <c r="FK15" s="76">
        <f>'MASTER_ ALL areas - No.seedling'!FJ90</f>
        <v>1</v>
      </c>
      <c r="FL15" s="80">
        <f t="shared" si="59"/>
        <v>1</v>
      </c>
      <c r="FM15" s="76">
        <f>'MASTER_ ALL areas - No.seedling'!FL90</f>
        <v>1</v>
      </c>
      <c r="FN15" s="81">
        <f t="shared" si="60"/>
        <v>1</v>
      </c>
      <c r="FO15" s="113">
        <f>'MASTER_ ALL areas - No.seedling'!FN90</f>
        <v>0</v>
      </c>
      <c r="FP15" s="76">
        <f>'MASTER_ ALL areas - No.seedling'!FO90</f>
        <v>0</v>
      </c>
      <c r="FQ15" s="80">
        <f t="shared" si="61"/>
        <v>0</v>
      </c>
      <c r="FR15" s="76">
        <f>'MASTER_ ALL areas - No.seedling'!FQ90</f>
        <v>0</v>
      </c>
      <c r="FS15" s="81">
        <f t="shared" si="62"/>
        <v>0</v>
      </c>
      <c r="FT15" s="113">
        <f>'MASTER_ ALL areas - No.seedling'!FS90</f>
        <v>0</v>
      </c>
      <c r="FU15" s="76">
        <f>'MASTER_ ALL areas - No.seedling'!FT90</f>
        <v>0</v>
      </c>
      <c r="FV15" s="80">
        <f t="shared" si="63"/>
        <v>0</v>
      </c>
      <c r="FW15" s="76">
        <f>'MASTER_ ALL areas - No.seedling'!FV90</f>
        <v>0</v>
      </c>
      <c r="FX15" s="81">
        <f t="shared" si="64"/>
        <v>0</v>
      </c>
      <c r="FY15" s="113">
        <f>'MASTER_ ALL areas - No.seedling'!FX90</f>
        <v>0</v>
      </c>
      <c r="FZ15" s="76">
        <f>'MASTER_ ALL areas - No.seedling'!FY90</f>
        <v>0</v>
      </c>
      <c r="GA15" s="80">
        <f t="shared" si="65"/>
        <v>0</v>
      </c>
      <c r="GB15" s="76">
        <f>'MASTER_ ALL areas - No.seedling'!GA90</f>
        <v>0</v>
      </c>
      <c r="GC15" s="81">
        <f t="shared" si="66"/>
        <v>0</v>
      </c>
      <c r="GD15" s="113">
        <f>'MASTER_ ALL areas - No.seedling'!GC90</f>
        <v>0</v>
      </c>
      <c r="GE15" s="76">
        <f>'MASTER_ ALL areas - No.seedling'!GD90</f>
        <v>0</v>
      </c>
      <c r="GF15" s="80">
        <f t="shared" si="67"/>
        <v>0</v>
      </c>
      <c r="GG15" s="76">
        <f>'MASTER_ ALL areas - No.seedling'!GF90</f>
        <v>0</v>
      </c>
      <c r="GH15" s="81">
        <f t="shared" si="68"/>
        <v>0</v>
      </c>
      <c r="GI15" s="113">
        <f>'MASTER_ ALL areas - No.seedling'!GH90</f>
        <v>0</v>
      </c>
      <c r="GJ15" s="76">
        <f>'MASTER_ ALL areas - No.seedling'!GI90</f>
        <v>0</v>
      </c>
      <c r="GK15" s="80">
        <f t="shared" si="69"/>
        <v>0</v>
      </c>
      <c r="GL15" s="76">
        <f>'MASTER_ ALL areas - No.seedling'!GK90</f>
        <v>0</v>
      </c>
      <c r="GM15" s="81">
        <f t="shared" si="70"/>
        <v>0</v>
      </c>
      <c r="GN15" s="113">
        <f>'MASTER_ ALL areas - No.seedling'!GM90</f>
        <v>0</v>
      </c>
      <c r="GO15" s="76">
        <f>'MASTER_ ALL areas - No.seedling'!GN90</f>
        <v>0</v>
      </c>
      <c r="GP15" s="80">
        <f t="shared" si="71"/>
        <v>0</v>
      </c>
      <c r="GQ15" s="76">
        <f>'MASTER_ ALL areas - No.seedling'!GP90</f>
        <v>0</v>
      </c>
      <c r="GR15" s="81">
        <f t="shared" si="72"/>
        <v>0</v>
      </c>
      <c r="GS15" s="113">
        <f>'MASTER_ ALL areas - No.seedling'!GR90</f>
        <v>0</v>
      </c>
      <c r="GT15" s="76">
        <f>'MASTER_ ALL areas - No.seedling'!GS90</f>
        <v>0</v>
      </c>
      <c r="GU15" s="80">
        <f t="shared" si="73"/>
        <v>0</v>
      </c>
      <c r="GV15" s="76">
        <f>'MASTER_ ALL areas - No.seedling'!GU90</f>
        <v>0</v>
      </c>
      <c r="GW15" s="81">
        <f t="shared" si="74"/>
        <v>0</v>
      </c>
      <c r="GX15" s="113">
        <f>'MASTER_ ALL areas - No.seedling'!GW90</f>
        <v>0</v>
      </c>
      <c r="GY15" s="76">
        <f>'MASTER_ ALL areas - No.seedling'!GX90</f>
        <v>0</v>
      </c>
      <c r="GZ15" s="80">
        <f t="shared" si="75"/>
        <v>0</v>
      </c>
      <c r="HA15" s="76">
        <f>'MASTER_ ALL areas - No.seedling'!GZ90</f>
        <v>0</v>
      </c>
      <c r="HB15" s="81">
        <f t="shared" si="76"/>
        <v>0</v>
      </c>
      <c r="HC15" s="113">
        <f>'MASTER_ ALL areas - No.seedling'!HB90</f>
        <v>0</v>
      </c>
      <c r="HD15" s="76">
        <f>'MASTER_ ALL areas - No.seedling'!HC90</f>
        <v>0</v>
      </c>
      <c r="HE15" s="80">
        <f t="shared" si="77"/>
        <v>0</v>
      </c>
      <c r="HF15" s="76">
        <f>'MASTER_ ALL areas - No.seedling'!HE90</f>
        <v>0</v>
      </c>
      <c r="HG15" s="81">
        <f t="shared" si="78"/>
        <v>0</v>
      </c>
      <c r="HH15" s="113">
        <f>'MASTER_ ALL areas - No.seedling'!HG90</f>
        <v>0</v>
      </c>
      <c r="HI15" s="76">
        <f>'MASTER_ ALL areas - No.seedling'!HH90</f>
        <v>0</v>
      </c>
      <c r="HJ15" s="80">
        <f t="shared" si="79"/>
        <v>0</v>
      </c>
      <c r="HK15" s="76">
        <f>'MASTER_ ALL areas - No.seedling'!HJ90</f>
        <v>0</v>
      </c>
      <c r="HL15" s="81">
        <f t="shared" si="80"/>
        <v>0</v>
      </c>
      <c r="HM15" s="113">
        <f>'MASTER_ ALL areas - No.seedling'!HL90</f>
        <v>0</v>
      </c>
      <c r="HN15" s="76">
        <f>'MASTER_ ALL areas - No.seedling'!HM90</f>
        <v>0</v>
      </c>
      <c r="HO15" s="80">
        <f t="shared" si="81"/>
        <v>0</v>
      </c>
      <c r="HP15" s="76">
        <f>'MASTER_ ALL areas - No.seedling'!HO90</f>
        <v>0</v>
      </c>
      <c r="HQ15" s="81">
        <f t="shared" si="82"/>
        <v>0</v>
      </c>
      <c r="HR15" s="113">
        <f>'MASTER_ ALL areas - No.seedling'!HQ90</f>
        <v>0</v>
      </c>
      <c r="HS15" s="76">
        <f>'MASTER_ ALL areas - No.seedling'!HR90</f>
        <v>0</v>
      </c>
      <c r="HT15" s="80">
        <f t="shared" si="83"/>
        <v>0</v>
      </c>
      <c r="HU15" s="76">
        <f>'MASTER_ ALL areas - No.seedling'!HT90</f>
        <v>0</v>
      </c>
      <c r="HV15" s="81">
        <f t="shared" si="84"/>
        <v>0</v>
      </c>
      <c r="HW15" s="113">
        <f>'MASTER_ ALL areas - No.seedling'!HV90</f>
        <v>0</v>
      </c>
      <c r="HX15" s="76">
        <f>'MASTER_ ALL areas - No.seedling'!HW90</f>
        <v>0</v>
      </c>
      <c r="HY15" s="80">
        <f t="shared" si="85"/>
        <v>0</v>
      </c>
      <c r="HZ15" s="76">
        <f>'MASTER_ ALL areas - No.seedling'!HY90</f>
        <v>0</v>
      </c>
      <c r="IA15" s="81">
        <f t="shared" si="86"/>
        <v>0</v>
      </c>
      <c r="IB15" s="113">
        <f>'MASTER_ ALL areas - No.seedling'!IA90</f>
        <v>0</v>
      </c>
      <c r="IC15" s="76">
        <f>'MASTER_ ALL areas - No.seedling'!IB90</f>
        <v>0</v>
      </c>
      <c r="ID15" s="80">
        <f t="shared" si="87"/>
        <v>0</v>
      </c>
      <c r="IE15" s="76">
        <f>'MASTER_ ALL areas - No.seedling'!ID90</f>
        <v>0</v>
      </c>
      <c r="IF15" s="85">
        <f t="shared" si="88"/>
        <v>0</v>
      </c>
      <c r="IG15" s="86" t="s">
        <v>302</v>
      </c>
      <c r="IH15" s="87"/>
    </row>
    <row r="16" spans="2:242" ht="33" customHeight="1" x14ac:dyDescent="0.25">
      <c r="B16" s="420">
        <v>87</v>
      </c>
      <c r="C16" s="421" t="s">
        <v>283</v>
      </c>
      <c r="D16" s="422">
        <v>218442</v>
      </c>
      <c r="E16" s="423">
        <v>933102</v>
      </c>
      <c r="F16" s="424" t="s">
        <v>89</v>
      </c>
      <c r="G16" s="88" t="s">
        <v>102</v>
      </c>
      <c r="H16" s="459">
        <f>'MASTER_ ALL areas - No.seedling'!G91</f>
        <v>1</v>
      </c>
      <c r="I16" s="70">
        <f>'MASTER_ ALL areas - No.seedling'!H91</f>
        <v>0</v>
      </c>
      <c r="J16" s="71">
        <f>'MASTER_ ALL areas - No.seedling'!I91</f>
        <v>79</v>
      </c>
      <c r="K16" s="72">
        <f>'MASTER_ ALL areas - No.seedling'!J91</f>
        <v>22</v>
      </c>
      <c r="L16" s="73">
        <f t="shared" si="0"/>
        <v>440</v>
      </c>
      <c r="M16" s="74">
        <f>'MASTER_ ALL areas - No.seedling'!L91</f>
        <v>440</v>
      </c>
      <c r="N16" s="113">
        <f>'MASTER_ ALL areas - No.seedling'!M91</f>
        <v>7</v>
      </c>
      <c r="O16" s="114">
        <f>'MASTER_ ALL areas - No.seedling'!N91</f>
        <v>20</v>
      </c>
      <c r="P16" s="80">
        <f>'MASTER_ ALL areas - No.seedling'!O91</f>
        <v>0.31818181818181818</v>
      </c>
      <c r="Q16" s="81">
        <f>'MASTER_ ALL areas - No.seedling'!P91</f>
        <v>0.90909090909090906</v>
      </c>
      <c r="R16" s="621"/>
      <c r="S16" s="617">
        <f>'MASTER_ ALL areas - No.seedling'!R91</f>
        <v>340</v>
      </c>
      <c r="T16" s="76">
        <f>'MASTER_ ALL areas - No.seedling'!S91</f>
        <v>4</v>
      </c>
      <c r="U16" s="77">
        <f t="shared" si="1"/>
        <v>0.23529411764705882</v>
      </c>
      <c r="V16" s="82">
        <f>'MASTER_ ALL areas - No.seedling'!U91</f>
        <v>15</v>
      </c>
      <c r="W16" s="80">
        <f t="shared" si="2"/>
        <v>0.88235294117647056</v>
      </c>
      <c r="X16" s="619">
        <f>'MASTER_ ALL areas - No.seedling'!W91</f>
        <v>80</v>
      </c>
      <c r="Y16" s="82">
        <f>'MASTER_ ALL areas - No.seedling'!X91</f>
        <v>3</v>
      </c>
      <c r="Z16" s="77">
        <f t="shared" si="3"/>
        <v>0.75</v>
      </c>
      <c r="AA16" s="82">
        <f>'MASTER_ ALL areas - No.seedling'!Z91</f>
        <v>4</v>
      </c>
      <c r="AB16" s="80">
        <f t="shared" si="4"/>
        <v>1</v>
      </c>
      <c r="AC16" s="76">
        <f>'MASTER_ ALL areas - No.seedling'!AB91</f>
        <v>20</v>
      </c>
      <c r="AD16" s="76">
        <f>'MASTER_ ALL areas - No.seedling'!AC91</f>
        <v>0</v>
      </c>
      <c r="AE16" s="77">
        <f t="shared" si="5"/>
        <v>0</v>
      </c>
      <c r="AF16" s="82">
        <f>'MASTER_ ALL areas - No.seedling'!AE91</f>
        <v>1</v>
      </c>
      <c r="AG16" s="80">
        <f t="shared" si="6"/>
        <v>1</v>
      </c>
      <c r="AH16" s="76">
        <f>'MASTER_ ALL areas - No.seedling'!AG91</f>
        <v>0</v>
      </c>
      <c r="AI16" s="76">
        <f>'MASTER_ ALL areas - No.seedling'!AH91</f>
        <v>0</v>
      </c>
      <c r="AJ16" s="77">
        <f t="shared" si="7"/>
        <v>0</v>
      </c>
      <c r="AK16" s="82">
        <f>'MASTER_ ALL areas - No.seedling'!AJ91</f>
        <v>0</v>
      </c>
      <c r="AL16" s="81">
        <f t="shared" si="8"/>
        <v>0</v>
      </c>
      <c r="AM16" s="621"/>
      <c r="AN16" s="617">
        <f>'MASTER_ ALL areas - No.seedling'!AM91</f>
        <v>260</v>
      </c>
      <c r="AO16" s="76">
        <f>'MASTER_ ALL areas - No.seedling'!AN91</f>
        <v>3</v>
      </c>
      <c r="AP16" s="77">
        <f t="shared" si="9"/>
        <v>0.23076923076923078</v>
      </c>
      <c r="AQ16" s="82">
        <f>'MASTER_ ALL areas - No.seedling'!AP91</f>
        <v>12</v>
      </c>
      <c r="AR16" s="77">
        <f t="shared" si="10"/>
        <v>0.92307692307692313</v>
      </c>
      <c r="AS16" s="82">
        <f>'MASTER_ ALL areas - No.seedling'!AR91</f>
        <v>180</v>
      </c>
      <c r="AT16" s="76">
        <f>'MASTER_ ALL areas - No.seedling'!AS91</f>
        <v>4</v>
      </c>
      <c r="AU16" s="77">
        <f t="shared" si="11"/>
        <v>0.44444444444444442</v>
      </c>
      <c r="AV16" s="82">
        <f>'MASTER_ ALL areas - No.seedling'!AU91</f>
        <v>8</v>
      </c>
      <c r="AW16" s="77">
        <f t="shared" si="12"/>
        <v>0.88888888888888884</v>
      </c>
      <c r="AX16" s="71">
        <f>'MASTER_ ALL areas - No.seedling'!AW91</f>
        <v>0</v>
      </c>
      <c r="AY16" s="82">
        <f>'MASTER_ ALL areas - No.seedling'!AX91</f>
        <v>0</v>
      </c>
      <c r="AZ16" s="77">
        <f t="shared" si="13"/>
        <v>0</v>
      </c>
      <c r="BA16" s="82">
        <f>'MASTER_ ALL areas - No.seedling'!AZ91</f>
        <v>0</v>
      </c>
      <c r="BB16" s="77">
        <f t="shared" si="14"/>
        <v>0</v>
      </c>
      <c r="BC16" s="82">
        <f>'MASTER_ ALL areas - No.seedling'!BB91</f>
        <v>0</v>
      </c>
      <c r="BD16" s="76">
        <f>'MASTER_ ALL areas - No.seedling'!BC91</f>
        <v>0</v>
      </c>
      <c r="BE16" s="77">
        <f t="shared" si="15"/>
        <v>0</v>
      </c>
      <c r="BF16" s="82">
        <f>'MASTER_ ALL areas - No.seedling'!BE91</f>
        <v>0</v>
      </c>
      <c r="BG16" s="77">
        <f t="shared" si="16"/>
        <v>0</v>
      </c>
      <c r="BH16" s="82">
        <f>'MASTER_ ALL areas - No.seedling'!BG91</f>
        <v>0</v>
      </c>
      <c r="BI16" s="76">
        <f>'MASTER_ ALL areas - No.seedling'!BH91</f>
        <v>0</v>
      </c>
      <c r="BJ16" s="77">
        <f t="shared" si="17"/>
        <v>0</v>
      </c>
      <c r="BK16" s="82">
        <f>'MASTER_ ALL areas - No.seedling'!BJ91</f>
        <v>0</v>
      </c>
      <c r="BL16" s="77">
        <f t="shared" si="18"/>
        <v>0</v>
      </c>
      <c r="BM16" s="82">
        <f>'MASTER_ ALL areas - No.seedling'!BL91</f>
        <v>0</v>
      </c>
      <c r="BN16" s="76">
        <f>'MASTER_ ALL areas - No.seedling'!BM91</f>
        <v>0</v>
      </c>
      <c r="BO16" s="77">
        <f t="shared" si="19"/>
        <v>0</v>
      </c>
      <c r="BP16" s="82">
        <f>'MASTER_ ALL areas - No.seedling'!BO91</f>
        <v>0</v>
      </c>
      <c r="BQ16" s="77">
        <f t="shared" si="20"/>
        <v>0</v>
      </c>
      <c r="BR16" s="82">
        <f>'MASTER_ ALL areas - No.seedling'!BQ91</f>
        <v>0</v>
      </c>
      <c r="BS16" s="76">
        <f>'MASTER_ ALL areas - No.seedling'!BR91</f>
        <v>0</v>
      </c>
      <c r="BT16" s="77">
        <f t="shared" si="21"/>
        <v>0</v>
      </c>
      <c r="BU16" s="82">
        <f>'MASTER_ ALL areas - No.seedling'!BT91</f>
        <v>0</v>
      </c>
      <c r="BV16" s="77">
        <f t="shared" si="22"/>
        <v>0</v>
      </c>
      <c r="BW16" s="82">
        <f>'MASTER_ ALL areas - No.seedling'!BV91</f>
        <v>0</v>
      </c>
      <c r="BX16" s="76">
        <f>'MASTER_ ALL areas - No.seedling'!BW91</f>
        <v>0</v>
      </c>
      <c r="BY16" s="77">
        <f t="shared" si="23"/>
        <v>0</v>
      </c>
      <c r="BZ16" s="82">
        <f>'MASTER_ ALL areas - No.seedling'!BY91</f>
        <v>0</v>
      </c>
      <c r="CA16" s="81">
        <f t="shared" si="24"/>
        <v>0</v>
      </c>
      <c r="CB16" s="79"/>
      <c r="CC16" s="75">
        <f>'MASTER_ ALL areas - No.seedling'!CB91</f>
        <v>220</v>
      </c>
      <c r="CD16" s="76">
        <f>'MASTER_ ALL areas - No.seedling'!CC91</f>
        <v>3</v>
      </c>
      <c r="CE16" s="80">
        <f t="shared" si="25"/>
        <v>0.27272727272727271</v>
      </c>
      <c r="CF16" s="76">
        <f>'MASTER_ ALL areas - No.seedling'!CE91</f>
        <v>10</v>
      </c>
      <c r="CG16" s="81">
        <f t="shared" si="26"/>
        <v>0.90909090909090906</v>
      </c>
      <c r="CH16" s="75">
        <f>'MASTER_ ALL areas - No.seedling'!CG91</f>
        <v>20</v>
      </c>
      <c r="CI16" s="76">
        <f>'MASTER_ ALL areas - No.seedling'!CH91</f>
        <v>0</v>
      </c>
      <c r="CJ16" s="80">
        <f t="shared" si="27"/>
        <v>0</v>
      </c>
      <c r="CK16" s="76">
        <f>'MASTER_ ALL areas - No.seedling'!CJ91</f>
        <v>1</v>
      </c>
      <c r="CL16" s="81">
        <f t="shared" si="28"/>
        <v>1</v>
      </c>
      <c r="CM16" s="75">
        <f>'MASTER_ ALL areas - No.seedling'!CL91</f>
        <v>20</v>
      </c>
      <c r="CN16" s="76">
        <f>'MASTER_ ALL areas - No.seedling'!CM91</f>
        <v>0</v>
      </c>
      <c r="CO16" s="80">
        <f t="shared" si="29"/>
        <v>0</v>
      </c>
      <c r="CP16" s="76">
        <f>'MASTER_ ALL areas - No.seedling'!CO91</f>
        <v>1</v>
      </c>
      <c r="CQ16" s="81">
        <f t="shared" si="30"/>
        <v>1</v>
      </c>
      <c r="CR16" s="113">
        <f>'MASTER_ ALL areas - No.seedling'!CQ91</f>
        <v>0</v>
      </c>
      <c r="CS16" s="76">
        <f>'MASTER_ ALL areas - No.seedling'!CR91</f>
        <v>0</v>
      </c>
      <c r="CT16" s="80">
        <f t="shared" si="31"/>
        <v>0</v>
      </c>
      <c r="CU16" s="76">
        <f>'MASTER_ ALL areas - No.seedling'!CT91</f>
        <v>0</v>
      </c>
      <c r="CV16" s="81">
        <f t="shared" si="32"/>
        <v>0</v>
      </c>
      <c r="CW16" s="75">
        <f>'MASTER_ ALL areas - No.seedling'!CV91</f>
        <v>120</v>
      </c>
      <c r="CX16" s="76">
        <f>'MASTER_ ALL areas - No.seedling'!CW91</f>
        <v>1</v>
      </c>
      <c r="CY16" s="80">
        <f t="shared" si="33"/>
        <v>0.16666666666666666</v>
      </c>
      <c r="CZ16" s="76">
        <f>'MASTER_ ALL areas - No.seedling'!CY91</f>
        <v>5</v>
      </c>
      <c r="DA16" s="81">
        <f t="shared" si="34"/>
        <v>0.83333333333333337</v>
      </c>
      <c r="DB16" s="75">
        <f>'MASTER_ ALL areas - No.seedling'!DA91</f>
        <v>60</v>
      </c>
      <c r="DC16" s="76">
        <f>'MASTER_ ALL areas - No.seedling'!DB91</f>
        <v>3</v>
      </c>
      <c r="DD16" s="80">
        <f t="shared" si="35"/>
        <v>1</v>
      </c>
      <c r="DE16" s="76">
        <f>'MASTER_ ALL areas - No.seedling'!DD91</f>
        <v>3</v>
      </c>
      <c r="DF16" s="81">
        <f t="shared" si="36"/>
        <v>1</v>
      </c>
      <c r="DG16" s="113">
        <f>'MASTER_ ALL areas - No.seedling'!DF91</f>
        <v>0</v>
      </c>
      <c r="DH16" s="76">
        <f>'MASTER_ ALL areas - No.seedling'!DG91</f>
        <v>0</v>
      </c>
      <c r="DI16" s="80">
        <f t="shared" si="37"/>
        <v>0</v>
      </c>
      <c r="DJ16" s="76">
        <f>'MASTER_ ALL areas - No.seedling'!DI91</f>
        <v>0</v>
      </c>
      <c r="DK16" s="81">
        <f t="shared" si="38"/>
        <v>0</v>
      </c>
      <c r="DL16" s="113">
        <f>'MASTER_ ALL areas - No.seedling'!DK91</f>
        <v>0</v>
      </c>
      <c r="DM16" s="76">
        <f>'MASTER_ ALL areas - No.seedling'!DL91</f>
        <v>0</v>
      </c>
      <c r="DN16" s="80">
        <f t="shared" si="39"/>
        <v>0</v>
      </c>
      <c r="DO16" s="76">
        <f>'MASTER_ ALL areas - No.seedling'!DN91</f>
        <v>0</v>
      </c>
      <c r="DP16" s="81">
        <f t="shared" si="40"/>
        <v>0</v>
      </c>
      <c r="DQ16" s="113">
        <f>'MASTER_ ALL areas - No.seedling'!DP91</f>
        <v>0</v>
      </c>
      <c r="DR16" s="76">
        <f>'MASTER_ ALL areas - No.seedling'!DQ91</f>
        <v>0</v>
      </c>
      <c r="DS16" s="80">
        <f t="shared" si="41"/>
        <v>0</v>
      </c>
      <c r="DT16" s="76">
        <f>'MASTER_ ALL areas - No.seedling'!DS91</f>
        <v>0</v>
      </c>
      <c r="DU16" s="81">
        <f t="shared" si="42"/>
        <v>0</v>
      </c>
      <c r="DV16" s="113">
        <f>'MASTER_ ALL areas - No.seedling'!DU91</f>
        <v>0</v>
      </c>
      <c r="DW16" s="76">
        <f>'MASTER_ ALL areas - No.seedling'!DV91</f>
        <v>0</v>
      </c>
      <c r="DX16" s="80">
        <f t="shared" si="43"/>
        <v>0</v>
      </c>
      <c r="DY16" s="76">
        <f>'MASTER_ ALL areas - No.seedling'!DX91</f>
        <v>0</v>
      </c>
      <c r="DZ16" s="81">
        <f t="shared" si="44"/>
        <v>0</v>
      </c>
      <c r="EA16" s="113">
        <f>'MASTER_ ALL areas - No.seedling'!DZ91</f>
        <v>0</v>
      </c>
      <c r="EB16" s="76">
        <f>'MASTER_ ALL areas - No.seedling'!EA91</f>
        <v>0</v>
      </c>
      <c r="EC16" s="80">
        <f t="shared" si="45"/>
        <v>0</v>
      </c>
      <c r="ED16" s="76">
        <f>'MASTER_ ALL areas - No.seedling'!EC91</f>
        <v>0</v>
      </c>
      <c r="EE16" s="81">
        <f t="shared" si="46"/>
        <v>0</v>
      </c>
      <c r="EF16" s="113">
        <f>'MASTER_ ALL areas - No.seedling'!EE91</f>
        <v>0</v>
      </c>
      <c r="EG16" s="76">
        <f>'MASTER_ ALL areas - No.seedling'!EF91</f>
        <v>0</v>
      </c>
      <c r="EH16" s="80">
        <f t="shared" si="47"/>
        <v>0</v>
      </c>
      <c r="EI16" s="76">
        <f>'MASTER_ ALL areas - No.seedling'!EH91</f>
        <v>0</v>
      </c>
      <c r="EJ16" s="81">
        <f t="shared" si="48"/>
        <v>0</v>
      </c>
      <c r="EK16" s="113">
        <f>'MASTER_ ALL areas - No.seedling'!EJ91</f>
        <v>0</v>
      </c>
      <c r="EL16" s="76">
        <f>'MASTER_ ALL areas - No.seedling'!EK91</f>
        <v>0</v>
      </c>
      <c r="EM16" s="80">
        <f t="shared" si="49"/>
        <v>0</v>
      </c>
      <c r="EN16" s="76">
        <f>'MASTER_ ALL areas - No.seedling'!EM91</f>
        <v>0</v>
      </c>
      <c r="EO16" s="81">
        <f t="shared" si="50"/>
        <v>0</v>
      </c>
      <c r="EP16" s="113">
        <f>'MASTER_ ALL areas - No.seedling'!EO91</f>
        <v>0</v>
      </c>
      <c r="EQ16" s="76">
        <f>'MASTER_ ALL areas - No.seedling'!EP91</f>
        <v>0</v>
      </c>
      <c r="ER16" s="80">
        <f t="shared" si="51"/>
        <v>0</v>
      </c>
      <c r="ES16" s="76">
        <f>'MASTER_ ALL areas - No.seedling'!ER91</f>
        <v>0</v>
      </c>
      <c r="ET16" s="81">
        <f t="shared" si="52"/>
        <v>0</v>
      </c>
      <c r="EU16" s="113">
        <f>'MASTER_ ALL areas - No.seedling'!ET91</f>
        <v>0</v>
      </c>
      <c r="EV16" s="76">
        <f>'MASTER_ ALL areas - No.seedling'!EU91</f>
        <v>0</v>
      </c>
      <c r="EW16" s="80">
        <f t="shared" si="53"/>
        <v>0</v>
      </c>
      <c r="EX16" s="76">
        <f>'MASTER_ ALL areas - No.seedling'!EW91</f>
        <v>0</v>
      </c>
      <c r="EY16" s="81">
        <f t="shared" si="54"/>
        <v>0</v>
      </c>
      <c r="EZ16" s="113">
        <f>'MASTER_ ALL areas - No.seedling'!EY91</f>
        <v>0</v>
      </c>
      <c r="FA16" s="76">
        <f>'MASTER_ ALL areas - No.seedling'!EZ91</f>
        <v>0</v>
      </c>
      <c r="FB16" s="80">
        <f t="shared" si="55"/>
        <v>0</v>
      </c>
      <c r="FC16" s="76">
        <f>'MASTER_ ALL areas - No.seedling'!FB91</f>
        <v>0</v>
      </c>
      <c r="FD16" s="81">
        <f t="shared" si="56"/>
        <v>0</v>
      </c>
      <c r="FE16" s="113">
        <f>'MASTER_ ALL areas - No.seedling'!FD91</f>
        <v>0</v>
      </c>
      <c r="FF16" s="76">
        <f>'MASTER_ ALL areas - No.seedling'!FE91</f>
        <v>0</v>
      </c>
      <c r="FG16" s="80">
        <f t="shared" si="57"/>
        <v>0</v>
      </c>
      <c r="FH16" s="76">
        <f>'MASTER_ ALL areas - No.seedling'!FG91</f>
        <v>0</v>
      </c>
      <c r="FI16" s="81">
        <f t="shared" si="58"/>
        <v>0</v>
      </c>
      <c r="FJ16" s="113">
        <f>'MASTER_ ALL areas - No.seedling'!FI91</f>
        <v>0</v>
      </c>
      <c r="FK16" s="76">
        <f>'MASTER_ ALL areas - No.seedling'!FJ91</f>
        <v>0</v>
      </c>
      <c r="FL16" s="80">
        <f t="shared" si="59"/>
        <v>0</v>
      </c>
      <c r="FM16" s="76">
        <f>'MASTER_ ALL areas - No.seedling'!FL91</f>
        <v>0</v>
      </c>
      <c r="FN16" s="81">
        <f t="shared" si="60"/>
        <v>0</v>
      </c>
      <c r="FO16" s="113">
        <f>'MASTER_ ALL areas - No.seedling'!FN91</f>
        <v>0</v>
      </c>
      <c r="FP16" s="76">
        <f>'MASTER_ ALL areas - No.seedling'!FO91</f>
        <v>0</v>
      </c>
      <c r="FQ16" s="80">
        <f t="shared" si="61"/>
        <v>0</v>
      </c>
      <c r="FR16" s="76">
        <f>'MASTER_ ALL areas - No.seedling'!FQ91</f>
        <v>0</v>
      </c>
      <c r="FS16" s="81">
        <f t="shared" si="62"/>
        <v>0</v>
      </c>
      <c r="FT16" s="113">
        <f>'MASTER_ ALL areas - No.seedling'!FS91</f>
        <v>0</v>
      </c>
      <c r="FU16" s="76">
        <f>'MASTER_ ALL areas - No.seedling'!FT91</f>
        <v>0</v>
      </c>
      <c r="FV16" s="80">
        <f t="shared" si="63"/>
        <v>0</v>
      </c>
      <c r="FW16" s="76">
        <f>'MASTER_ ALL areas - No.seedling'!FV91</f>
        <v>0</v>
      </c>
      <c r="FX16" s="81">
        <f t="shared" si="64"/>
        <v>0</v>
      </c>
      <c r="FY16" s="113">
        <f>'MASTER_ ALL areas - No.seedling'!FX91</f>
        <v>0</v>
      </c>
      <c r="FZ16" s="76">
        <f>'MASTER_ ALL areas - No.seedling'!FY91</f>
        <v>0</v>
      </c>
      <c r="GA16" s="80">
        <f t="shared" si="65"/>
        <v>0</v>
      </c>
      <c r="GB16" s="76">
        <f>'MASTER_ ALL areas - No.seedling'!GA91</f>
        <v>0</v>
      </c>
      <c r="GC16" s="81">
        <f t="shared" si="66"/>
        <v>0</v>
      </c>
      <c r="GD16" s="113">
        <f>'MASTER_ ALL areas - No.seedling'!GC91</f>
        <v>0</v>
      </c>
      <c r="GE16" s="76">
        <f>'MASTER_ ALL areas - No.seedling'!GD91</f>
        <v>0</v>
      </c>
      <c r="GF16" s="80">
        <f t="shared" si="67"/>
        <v>0</v>
      </c>
      <c r="GG16" s="76">
        <f>'MASTER_ ALL areas - No.seedling'!GF91</f>
        <v>0</v>
      </c>
      <c r="GH16" s="81">
        <f t="shared" si="68"/>
        <v>0</v>
      </c>
      <c r="GI16" s="113">
        <f>'MASTER_ ALL areas - No.seedling'!GH91</f>
        <v>0</v>
      </c>
      <c r="GJ16" s="76">
        <f>'MASTER_ ALL areas - No.seedling'!GI91</f>
        <v>0</v>
      </c>
      <c r="GK16" s="80">
        <f t="shared" si="69"/>
        <v>0</v>
      </c>
      <c r="GL16" s="76">
        <f>'MASTER_ ALL areas - No.seedling'!GK91</f>
        <v>0</v>
      </c>
      <c r="GM16" s="81">
        <f t="shared" si="70"/>
        <v>0</v>
      </c>
      <c r="GN16" s="113">
        <f>'MASTER_ ALL areas - No.seedling'!GM91</f>
        <v>0</v>
      </c>
      <c r="GO16" s="76">
        <f>'MASTER_ ALL areas - No.seedling'!GN91</f>
        <v>0</v>
      </c>
      <c r="GP16" s="80">
        <f t="shared" si="71"/>
        <v>0</v>
      </c>
      <c r="GQ16" s="76">
        <f>'MASTER_ ALL areas - No.seedling'!GP91</f>
        <v>0</v>
      </c>
      <c r="GR16" s="81">
        <f t="shared" si="72"/>
        <v>0</v>
      </c>
      <c r="GS16" s="113">
        <f>'MASTER_ ALL areas - No.seedling'!GR91</f>
        <v>0</v>
      </c>
      <c r="GT16" s="76">
        <f>'MASTER_ ALL areas - No.seedling'!GS91</f>
        <v>0</v>
      </c>
      <c r="GU16" s="80">
        <f t="shared" si="73"/>
        <v>0</v>
      </c>
      <c r="GV16" s="76">
        <f>'MASTER_ ALL areas - No.seedling'!GU91</f>
        <v>0</v>
      </c>
      <c r="GW16" s="81">
        <f t="shared" si="74"/>
        <v>0</v>
      </c>
      <c r="GX16" s="113">
        <f>'MASTER_ ALL areas - No.seedling'!GW91</f>
        <v>0</v>
      </c>
      <c r="GY16" s="76">
        <f>'MASTER_ ALL areas - No.seedling'!GX91</f>
        <v>0</v>
      </c>
      <c r="GZ16" s="80">
        <f t="shared" si="75"/>
        <v>0</v>
      </c>
      <c r="HA16" s="76">
        <f>'MASTER_ ALL areas - No.seedling'!GZ91</f>
        <v>0</v>
      </c>
      <c r="HB16" s="81">
        <f t="shared" si="76"/>
        <v>0</v>
      </c>
      <c r="HC16" s="113">
        <f>'MASTER_ ALL areas - No.seedling'!HB91</f>
        <v>0</v>
      </c>
      <c r="HD16" s="76">
        <f>'MASTER_ ALL areas - No.seedling'!HC91</f>
        <v>0</v>
      </c>
      <c r="HE16" s="80">
        <f t="shared" si="77"/>
        <v>0</v>
      </c>
      <c r="HF16" s="76">
        <f>'MASTER_ ALL areas - No.seedling'!HE91</f>
        <v>0</v>
      </c>
      <c r="HG16" s="81">
        <f t="shared" si="78"/>
        <v>0</v>
      </c>
      <c r="HH16" s="113">
        <f>'MASTER_ ALL areas - No.seedling'!HG91</f>
        <v>0</v>
      </c>
      <c r="HI16" s="76">
        <f>'MASTER_ ALL areas - No.seedling'!HH91</f>
        <v>0</v>
      </c>
      <c r="HJ16" s="80">
        <f t="shared" si="79"/>
        <v>0</v>
      </c>
      <c r="HK16" s="76">
        <f>'MASTER_ ALL areas - No.seedling'!HJ91</f>
        <v>0</v>
      </c>
      <c r="HL16" s="81">
        <f t="shared" si="80"/>
        <v>0</v>
      </c>
      <c r="HM16" s="113">
        <f>'MASTER_ ALL areas - No.seedling'!HL91</f>
        <v>0</v>
      </c>
      <c r="HN16" s="76">
        <f>'MASTER_ ALL areas - No.seedling'!HM91</f>
        <v>0</v>
      </c>
      <c r="HO16" s="80">
        <f t="shared" si="81"/>
        <v>0</v>
      </c>
      <c r="HP16" s="76">
        <f>'MASTER_ ALL areas - No.seedling'!HO91</f>
        <v>0</v>
      </c>
      <c r="HQ16" s="81">
        <f t="shared" si="82"/>
        <v>0</v>
      </c>
      <c r="HR16" s="113">
        <f>'MASTER_ ALL areas - No.seedling'!HQ91</f>
        <v>0</v>
      </c>
      <c r="HS16" s="76">
        <f>'MASTER_ ALL areas - No.seedling'!HR91</f>
        <v>0</v>
      </c>
      <c r="HT16" s="80">
        <f t="shared" si="83"/>
        <v>0</v>
      </c>
      <c r="HU16" s="76">
        <f>'MASTER_ ALL areas - No.seedling'!HT91</f>
        <v>0</v>
      </c>
      <c r="HV16" s="81">
        <f t="shared" si="84"/>
        <v>0</v>
      </c>
      <c r="HW16" s="113">
        <f>'MASTER_ ALL areas - No.seedling'!HV91</f>
        <v>0</v>
      </c>
      <c r="HX16" s="76">
        <f>'MASTER_ ALL areas - No.seedling'!HW91</f>
        <v>0</v>
      </c>
      <c r="HY16" s="80">
        <f t="shared" si="85"/>
        <v>0</v>
      </c>
      <c r="HZ16" s="76">
        <f>'MASTER_ ALL areas - No.seedling'!HY91</f>
        <v>0</v>
      </c>
      <c r="IA16" s="81">
        <f t="shared" si="86"/>
        <v>0</v>
      </c>
      <c r="IB16" s="113">
        <f>'MASTER_ ALL areas - No.seedling'!IA91</f>
        <v>0</v>
      </c>
      <c r="IC16" s="76">
        <f>'MASTER_ ALL areas - No.seedling'!IB91</f>
        <v>0</v>
      </c>
      <c r="ID16" s="80">
        <f t="shared" si="87"/>
        <v>0</v>
      </c>
      <c r="IE16" s="76">
        <f>'MASTER_ ALL areas - No.seedling'!ID91</f>
        <v>0</v>
      </c>
      <c r="IF16" s="85">
        <f t="shared" si="88"/>
        <v>0</v>
      </c>
      <c r="IG16" s="86" t="s">
        <v>303</v>
      </c>
      <c r="IH16" s="87"/>
    </row>
    <row r="17" spans="2:242" ht="33" customHeight="1" x14ac:dyDescent="0.25">
      <c r="B17" s="420">
        <v>94</v>
      </c>
      <c r="C17" s="421" t="s">
        <v>317</v>
      </c>
      <c r="D17" s="422">
        <v>217817</v>
      </c>
      <c r="E17" s="423">
        <v>933313</v>
      </c>
      <c r="F17" s="424" t="s">
        <v>89</v>
      </c>
      <c r="G17" s="88" t="s">
        <v>190</v>
      </c>
      <c r="H17" s="459">
        <f>'MASTER_ ALL areas - No.seedling'!G98</f>
        <v>7</v>
      </c>
      <c r="I17" s="70">
        <f>'MASTER_ ALL areas - No.seedling'!H98</f>
        <v>0.25</v>
      </c>
      <c r="J17" s="71">
        <f>'MASTER_ ALL areas - No.seedling'!I98</f>
        <v>40.4</v>
      </c>
      <c r="K17" s="72">
        <f>'MASTER_ ALL areas - No.seedling'!J98</f>
        <v>21</v>
      </c>
      <c r="L17" s="73">
        <f t="shared" si="0"/>
        <v>420</v>
      </c>
      <c r="M17" s="74">
        <f>'MASTER_ ALL areas - No.seedling'!L98</f>
        <v>420</v>
      </c>
      <c r="N17" s="113">
        <f>'MASTER_ ALL areas - No.seedling'!M98</f>
        <v>3</v>
      </c>
      <c r="O17" s="114">
        <f>'MASTER_ ALL areas - No.seedling'!N98</f>
        <v>8</v>
      </c>
      <c r="P17" s="80">
        <f>'MASTER_ ALL areas - No.seedling'!O98</f>
        <v>0.14285714285714285</v>
      </c>
      <c r="Q17" s="81">
        <f>'MASTER_ ALL areas - No.seedling'!P98</f>
        <v>0.38095238095238093</v>
      </c>
      <c r="R17" s="621"/>
      <c r="S17" s="617">
        <f>'MASTER_ ALL areas - No.seedling'!R98</f>
        <v>340</v>
      </c>
      <c r="T17" s="76">
        <f>'MASTER_ ALL areas - No.seedling'!S98</f>
        <v>1</v>
      </c>
      <c r="U17" s="77">
        <f t="shared" si="1"/>
        <v>5.8823529411764705E-2</v>
      </c>
      <c r="V17" s="82">
        <f>'MASTER_ ALL areas - No.seedling'!U98</f>
        <v>4</v>
      </c>
      <c r="W17" s="80">
        <f t="shared" si="2"/>
        <v>0.23529411764705882</v>
      </c>
      <c r="X17" s="619">
        <f>'MASTER_ ALL areas - No.seedling'!W98</f>
        <v>80</v>
      </c>
      <c r="Y17" s="82">
        <f>'MASTER_ ALL areas - No.seedling'!X98</f>
        <v>2</v>
      </c>
      <c r="Z17" s="77">
        <f t="shared" si="3"/>
        <v>0.5</v>
      </c>
      <c r="AA17" s="82">
        <f>'MASTER_ ALL areas - No.seedling'!Z98</f>
        <v>4</v>
      </c>
      <c r="AB17" s="80">
        <f t="shared" si="4"/>
        <v>1</v>
      </c>
      <c r="AC17" s="76">
        <f>'MASTER_ ALL areas - No.seedling'!AB98</f>
        <v>0</v>
      </c>
      <c r="AD17" s="76">
        <f>'MASTER_ ALL areas - No.seedling'!AC98</f>
        <v>0</v>
      </c>
      <c r="AE17" s="77">
        <f t="shared" si="5"/>
        <v>0</v>
      </c>
      <c r="AF17" s="82">
        <f>'MASTER_ ALL areas - No.seedling'!AE98</f>
        <v>0</v>
      </c>
      <c r="AG17" s="80">
        <f t="shared" si="6"/>
        <v>0</v>
      </c>
      <c r="AH17" s="76">
        <f>'MASTER_ ALL areas - No.seedling'!AG98</f>
        <v>0</v>
      </c>
      <c r="AI17" s="76">
        <f>'MASTER_ ALL areas - No.seedling'!AH98</f>
        <v>0</v>
      </c>
      <c r="AJ17" s="77">
        <f t="shared" si="7"/>
        <v>0</v>
      </c>
      <c r="AK17" s="82">
        <f>'MASTER_ ALL areas - No.seedling'!AJ98</f>
        <v>0</v>
      </c>
      <c r="AL17" s="81">
        <f t="shared" si="8"/>
        <v>0</v>
      </c>
      <c r="AM17" s="621"/>
      <c r="AN17" s="617">
        <f>'MASTER_ ALL areas - No.seedling'!AM98</f>
        <v>240</v>
      </c>
      <c r="AO17" s="76">
        <f>'MASTER_ ALL areas - No.seedling'!AN98</f>
        <v>1</v>
      </c>
      <c r="AP17" s="77">
        <f t="shared" si="9"/>
        <v>8.3333333333333329E-2</v>
      </c>
      <c r="AQ17" s="82">
        <f>'MASTER_ ALL areas - No.seedling'!AP98</f>
        <v>5</v>
      </c>
      <c r="AR17" s="77">
        <f t="shared" si="10"/>
        <v>0.41666666666666669</v>
      </c>
      <c r="AS17" s="82">
        <f>'MASTER_ ALL areas - No.seedling'!AR98</f>
        <v>120</v>
      </c>
      <c r="AT17" s="76">
        <f>'MASTER_ ALL areas - No.seedling'!AS98</f>
        <v>1</v>
      </c>
      <c r="AU17" s="77">
        <f t="shared" si="11"/>
        <v>0.16666666666666666</v>
      </c>
      <c r="AV17" s="82">
        <f>'MASTER_ ALL areas - No.seedling'!AU98</f>
        <v>1</v>
      </c>
      <c r="AW17" s="77">
        <f t="shared" si="12"/>
        <v>0.16666666666666666</v>
      </c>
      <c r="AX17" s="71">
        <f>'MASTER_ ALL areas - No.seedling'!AW98</f>
        <v>0</v>
      </c>
      <c r="AY17" s="82">
        <f>'MASTER_ ALL areas - No.seedling'!AX98</f>
        <v>0</v>
      </c>
      <c r="AZ17" s="77">
        <f t="shared" si="13"/>
        <v>0</v>
      </c>
      <c r="BA17" s="82">
        <f>'MASTER_ ALL areas - No.seedling'!AZ98</f>
        <v>0</v>
      </c>
      <c r="BB17" s="77">
        <f t="shared" si="14"/>
        <v>0</v>
      </c>
      <c r="BC17" s="82">
        <f>'MASTER_ ALL areas - No.seedling'!BB98</f>
        <v>0</v>
      </c>
      <c r="BD17" s="76">
        <f>'MASTER_ ALL areas - No.seedling'!BC98</f>
        <v>0</v>
      </c>
      <c r="BE17" s="77">
        <f t="shared" si="15"/>
        <v>0</v>
      </c>
      <c r="BF17" s="82">
        <f>'MASTER_ ALL areas - No.seedling'!BE98</f>
        <v>0</v>
      </c>
      <c r="BG17" s="77">
        <f t="shared" si="16"/>
        <v>0</v>
      </c>
      <c r="BH17" s="82">
        <f>'MASTER_ ALL areas - No.seedling'!BG98</f>
        <v>60</v>
      </c>
      <c r="BI17" s="76">
        <f>'MASTER_ ALL areas - No.seedling'!BH98</f>
        <v>1</v>
      </c>
      <c r="BJ17" s="77">
        <f t="shared" si="17"/>
        <v>0.33333333333333331</v>
      </c>
      <c r="BK17" s="82">
        <f>'MASTER_ ALL areas - No.seedling'!BJ98</f>
        <v>2</v>
      </c>
      <c r="BL17" s="77">
        <f t="shared" si="18"/>
        <v>0.66666666666666663</v>
      </c>
      <c r="BM17" s="82">
        <f>'MASTER_ ALL areas - No.seedling'!BL98</f>
        <v>0</v>
      </c>
      <c r="BN17" s="76">
        <f>'MASTER_ ALL areas - No.seedling'!BM98</f>
        <v>0</v>
      </c>
      <c r="BO17" s="77">
        <f t="shared" si="19"/>
        <v>0</v>
      </c>
      <c r="BP17" s="82">
        <f>'MASTER_ ALL areas - No.seedling'!BO98</f>
        <v>0</v>
      </c>
      <c r="BQ17" s="77">
        <f t="shared" si="20"/>
        <v>0</v>
      </c>
      <c r="BR17" s="82">
        <f>'MASTER_ ALL areas - No.seedling'!BQ98</f>
        <v>0</v>
      </c>
      <c r="BS17" s="76">
        <f>'MASTER_ ALL areas - No.seedling'!BR98</f>
        <v>0</v>
      </c>
      <c r="BT17" s="77">
        <f t="shared" si="21"/>
        <v>0</v>
      </c>
      <c r="BU17" s="82">
        <f>'MASTER_ ALL areas - No.seedling'!BT98</f>
        <v>0</v>
      </c>
      <c r="BV17" s="77">
        <f t="shared" si="22"/>
        <v>0</v>
      </c>
      <c r="BW17" s="82">
        <f>'MASTER_ ALL areas - No.seedling'!BV98</f>
        <v>0</v>
      </c>
      <c r="BX17" s="76">
        <f>'MASTER_ ALL areas - No.seedling'!BW98</f>
        <v>0</v>
      </c>
      <c r="BY17" s="77">
        <f t="shared" si="23"/>
        <v>0</v>
      </c>
      <c r="BZ17" s="82">
        <f>'MASTER_ ALL areas - No.seedling'!BY98</f>
        <v>0</v>
      </c>
      <c r="CA17" s="81">
        <f t="shared" si="24"/>
        <v>0</v>
      </c>
      <c r="CB17" s="79"/>
      <c r="CC17" s="75">
        <f>'MASTER_ ALL areas - No.seedling'!CB98</f>
        <v>180</v>
      </c>
      <c r="CD17" s="76">
        <f>'MASTER_ ALL areas - No.seedling'!CC98</f>
        <v>0</v>
      </c>
      <c r="CE17" s="80">
        <f t="shared" si="25"/>
        <v>0</v>
      </c>
      <c r="CF17" s="76">
        <f>'MASTER_ ALL areas - No.seedling'!CE98</f>
        <v>2</v>
      </c>
      <c r="CG17" s="81">
        <f t="shared" si="26"/>
        <v>0.22222222222222221</v>
      </c>
      <c r="CH17" s="75">
        <f>'MASTER_ ALL areas - No.seedling'!CG98</f>
        <v>60</v>
      </c>
      <c r="CI17" s="76">
        <f>'MASTER_ ALL areas - No.seedling'!CH98</f>
        <v>1</v>
      </c>
      <c r="CJ17" s="80">
        <f t="shared" si="27"/>
        <v>0.33333333333333331</v>
      </c>
      <c r="CK17" s="76">
        <f>'MASTER_ ALL areas - No.seedling'!CJ98</f>
        <v>3</v>
      </c>
      <c r="CL17" s="81">
        <f t="shared" si="28"/>
        <v>1</v>
      </c>
      <c r="CM17" s="113">
        <f>'MASTER_ ALL areas - No.seedling'!CL98</f>
        <v>0</v>
      </c>
      <c r="CN17" s="76">
        <f>'MASTER_ ALL areas - No.seedling'!CM98</f>
        <v>0</v>
      </c>
      <c r="CO17" s="80">
        <f t="shared" si="29"/>
        <v>0</v>
      </c>
      <c r="CP17" s="76">
        <f>'MASTER_ ALL areas - No.seedling'!CO98</f>
        <v>0</v>
      </c>
      <c r="CQ17" s="81">
        <f t="shared" si="30"/>
        <v>0</v>
      </c>
      <c r="CR17" s="113">
        <f>'MASTER_ ALL areas - No.seedling'!CQ98</f>
        <v>0</v>
      </c>
      <c r="CS17" s="76">
        <f>'MASTER_ ALL areas - No.seedling'!CR98</f>
        <v>0</v>
      </c>
      <c r="CT17" s="80">
        <f t="shared" si="31"/>
        <v>0</v>
      </c>
      <c r="CU17" s="76">
        <f>'MASTER_ ALL areas - No.seedling'!CT98</f>
        <v>0</v>
      </c>
      <c r="CV17" s="81">
        <f t="shared" si="32"/>
        <v>0</v>
      </c>
      <c r="CW17" s="75">
        <f>'MASTER_ ALL areas - No.seedling'!CV98</f>
        <v>100</v>
      </c>
      <c r="CX17" s="76">
        <f>'MASTER_ ALL areas - No.seedling'!CW98</f>
        <v>0</v>
      </c>
      <c r="CY17" s="80">
        <f t="shared" si="33"/>
        <v>0</v>
      </c>
      <c r="CZ17" s="76">
        <f>'MASTER_ ALL areas - No.seedling'!CY98</f>
        <v>0</v>
      </c>
      <c r="DA17" s="81">
        <f t="shared" si="34"/>
        <v>0</v>
      </c>
      <c r="DB17" s="75">
        <f>'MASTER_ ALL areas - No.seedling'!DA98</f>
        <v>20</v>
      </c>
      <c r="DC17" s="76">
        <f>'MASTER_ ALL areas - No.seedling'!DB98</f>
        <v>1</v>
      </c>
      <c r="DD17" s="80">
        <f t="shared" si="35"/>
        <v>1</v>
      </c>
      <c r="DE17" s="76">
        <f>'MASTER_ ALL areas - No.seedling'!DD98</f>
        <v>1</v>
      </c>
      <c r="DF17" s="81">
        <f t="shared" si="36"/>
        <v>1</v>
      </c>
      <c r="DG17" s="113">
        <f>'MASTER_ ALL areas - No.seedling'!DF98</f>
        <v>0</v>
      </c>
      <c r="DH17" s="76">
        <f>'MASTER_ ALL areas - No.seedling'!DG98</f>
        <v>0</v>
      </c>
      <c r="DI17" s="80">
        <f t="shared" si="37"/>
        <v>0</v>
      </c>
      <c r="DJ17" s="76">
        <f>'MASTER_ ALL areas - No.seedling'!DI98</f>
        <v>0</v>
      </c>
      <c r="DK17" s="81">
        <f t="shared" si="38"/>
        <v>0</v>
      </c>
      <c r="DL17" s="113">
        <f>'MASTER_ ALL areas - No.seedling'!DK98</f>
        <v>0</v>
      </c>
      <c r="DM17" s="76">
        <f>'MASTER_ ALL areas - No.seedling'!DL98</f>
        <v>0</v>
      </c>
      <c r="DN17" s="80">
        <f t="shared" si="39"/>
        <v>0</v>
      </c>
      <c r="DO17" s="76">
        <f>'MASTER_ ALL areas - No.seedling'!DN98</f>
        <v>0</v>
      </c>
      <c r="DP17" s="81">
        <f t="shared" si="40"/>
        <v>0</v>
      </c>
      <c r="DQ17" s="113">
        <f>'MASTER_ ALL areas - No.seedling'!DP98</f>
        <v>0</v>
      </c>
      <c r="DR17" s="76">
        <f>'MASTER_ ALL areas - No.seedling'!DQ98</f>
        <v>0</v>
      </c>
      <c r="DS17" s="80">
        <f t="shared" si="41"/>
        <v>0</v>
      </c>
      <c r="DT17" s="76">
        <f>'MASTER_ ALL areas - No.seedling'!DS98</f>
        <v>0</v>
      </c>
      <c r="DU17" s="81">
        <f t="shared" si="42"/>
        <v>0</v>
      </c>
      <c r="DV17" s="113">
        <f>'MASTER_ ALL areas - No.seedling'!DU98</f>
        <v>0</v>
      </c>
      <c r="DW17" s="76">
        <f>'MASTER_ ALL areas - No.seedling'!DV98</f>
        <v>0</v>
      </c>
      <c r="DX17" s="80">
        <f t="shared" si="43"/>
        <v>0</v>
      </c>
      <c r="DY17" s="76">
        <f>'MASTER_ ALL areas - No.seedling'!DX98</f>
        <v>0</v>
      </c>
      <c r="DZ17" s="81">
        <f t="shared" si="44"/>
        <v>0</v>
      </c>
      <c r="EA17" s="113">
        <f>'MASTER_ ALL areas - No.seedling'!DZ98</f>
        <v>0</v>
      </c>
      <c r="EB17" s="76">
        <f>'MASTER_ ALL areas - No.seedling'!EA98</f>
        <v>0</v>
      </c>
      <c r="EC17" s="80">
        <f t="shared" si="45"/>
        <v>0</v>
      </c>
      <c r="ED17" s="76">
        <f>'MASTER_ ALL areas - No.seedling'!EC98</f>
        <v>0</v>
      </c>
      <c r="EE17" s="81">
        <f t="shared" si="46"/>
        <v>0</v>
      </c>
      <c r="EF17" s="113">
        <f>'MASTER_ ALL areas - No.seedling'!EE98</f>
        <v>0</v>
      </c>
      <c r="EG17" s="76">
        <f>'MASTER_ ALL areas - No.seedling'!EF98</f>
        <v>0</v>
      </c>
      <c r="EH17" s="80">
        <f t="shared" si="47"/>
        <v>0</v>
      </c>
      <c r="EI17" s="76">
        <f>'MASTER_ ALL areas - No.seedling'!EH98</f>
        <v>0</v>
      </c>
      <c r="EJ17" s="81">
        <f t="shared" si="48"/>
        <v>0</v>
      </c>
      <c r="EK17" s="113">
        <f>'MASTER_ ALL areas - No.seedling'!EJ98</f>
        <v>0</v>
      </c>
      <c r="EL17" s="76">
        <f>'MASTER_ ALL areas - No.seedling'!EK98</f>
        <v>0</v>
      </c>
      <c r="EM17" s="80">
        <f t="shared" si="49"/>
        <v>0</v>
      </c>
      <c r="EN17" s="76">
        <f>'MASTER_ ALL areas - No.seedling'!EM98</f>
        <v>0</v>
      </c>
      <c r="EO17" s="81">
        <f t="shared" si="50"/>
        <v>0</v>
      </c>
      <c r="EP17" s="113">
        <f>'MASTER_ ALL areas - No.seedling'!EO98</f>
        <v>0</v>
      </c>
      <c r="EQ17" s="76">
        <f>'MASTER_ ALL areas - No.seedling'!EP98</f>
        <v>0</v>
      </c>
      <c r="ER17" s="80">
        <f t="shared" si="51"/>
        <v>0</v>
      </c>
      <c r="ES17" s="76">
        <f>'MASTER_ ALL areas - No.seedling'!ER98</f>
        <v>0</v>
      </c>
      <c r="ET17" s="81">
        <f t="shared" si="52"/>
        <v>0</v>
      </c>
      <c r="EU17" s="113">
        <f>'MASTER_ ALL areas - No.seedling'!ET98</f>
        <v>0</v>
      </c>
      <c r="EV17" s="76">
        <f>'MASTER_ ALL areas - No.seedling'!EU98</f>
        <v>0</v>
      </c>
      <c r="EW17" s="80">
        <f t="shared" si="53"/>
        <v>0</v>
      </c>
      <c r="EX17" s="76">
        <f>'MASTER_ ALL areas - No.seedling'!EW98</f>
        <v>0</v>
      </c>
      <c r="EY17" s="81">
        <f t="shared" si="54"/>
        <v>0</v>
      </c>
      <c r="EZ17" s="113">
        <f>'MASTER_ ALL areas - No.seedling'!EY98</f>
        <v>0</v>
      </c>
      <c r="FA17" s="76">
        <f>'MASTER_ ALL areas - No.seedling'!EZ98</f>
        <v>0</v>
      </c>
      <c r="FB17" s="80">
        <f t="shared" si="55"/>
        <v>0</v>
      </c>
      <c r="FC17" s="76">
        <f>'MASTER_ ALL areas - No.seedling'!FB98</f>
        <v>0</v>
      </c>
      <c r="FD17" s="81">
        <f t="shared" si="56"/>
        <v>0</v>
      </c>
      <c r="FE17" s="75">
        <f>'MASTER_ ALL areas - No.seedling'!FD98</f>
        <v>60</v>
      </c>
      <c r="FF17" s="76">
        <f>'MASTER_ ALL areas - No.seedling'!FE98</f>
        <v>1</v>
      </c>
      <c r="FG17" s="80">
        <f t="shared" si="57"/>
        <v>0.33333333333333331</v>
      </c>
      <c r="FH17" s="76">
        <f>'MASTER_ ALL areas - No.seedling'!FG98</f>
        <v>2</v>
      </c>
      <c r="FI17" s="81">
        <f t="shared" si="58"/>
        <v>0.66666666666666663</v>
      </c>
      <c r="FJ17" s="113">
        <f>'MASTER_ ALL areas - No.seedling'!FI98</f>
        <v>0</v>
      </c>
      <c r="FK17" s="76">
        <f>'MASTER_ ALL areas - No.seedling'!FJ98</f>
        <v>0</v>
      </c>
      <c r="FL17" s="80">
        <f t="shared" si="59"/>
        <v>0</v>
      </c>
      <c r="FM17" s="76">
        <f>'MASTER_ ALL areas - No.seedling'!FL98</f>
        <v>0</v>
      </c>
      <c r="FN17" s="81">
        <f t="shared" si="60"/>
        <v>0</v>
      </c>
      <c r="FO17" s="113">
        <f>'MASTER_ ALL areas - No.seedling'!FN98</f>
        <v>0</v>
      </c>
      <c r="FP17" s="76">
        <f>'MASTER_ ALL areas - No.seedling'!FO98</f>
        <v>0</v>
      </c>
      <c r="FQ17" s="80">
        <f t="shared" si="61"/>
        <v>0</v>
      </c>
      <c r="FR17" s="76">
        <f>'MASTER_ ALL areas - No.seedling'!FQ98</f>
        <v>0</v>
      </c>
      <c r="FS17" s="81">
        <f t="shared" si="62"/>
        <v>0</v>
      </c>
      <c r="FT17" s="113">
        <f>'MASTER_ ALL areas - No.seedling'!FS98</f>
        <v>0</v>
      </c>
      <c r="FU17" s="76">
        <f>'MASTER_ ALL areas - No.seedling'!FT98</f>
        <v>0</v>
      </c>
      <c r="FV17" s="80">
        <f t="shared" si="63"/>
        <v>0</v>
      </c>
      <c r="FW17" s="76">
        <f>'MASTER_ ALL areas - No.seedling'!FV98</f>
        <v>0</v>
      </c>
      <c r="FX17" s="81">
        <f t="shared" si="64"/>
        <v>0</v>
      </c>
      <c r="FY17" s="113">
        <f>'MASTER_ ALL areas - No.seedling'!FX98</f>
        <v>0</v>
      </c>
      <c r="FZ17" s="76">
        <f>'MASTER_ ALL areas - No.seedling'!FY98</f>
        <v>0</v>
      </c>
      <c r="GA17" s="80">
        <f t="shared" si="65"/>
        <v>0</v>
      </c>
      <c r="GB17" s="76">
        <f>'MASTER_ ALL areas - No.seedling'!GA98</f>
        <v>0</v>
      </c>
      <c r="GC17" s="81">
        <f t="shared" si="66"/>
        <v>0</v>
      </c>
      <c r="GD17" s="113">
        <f>'MASTER_ ALL areas - No.seedling'!GC98</f>
        <v>0</v>
      </c>
      <c r="GE17" s="76">
        <f>'MASTER_ ALL areas - No.seedling'!GD98</f>
        <v>0</v>
      </c>
      <c r="GF17" s="80">
        <f t="shared" si="67"/>
        <v>0</v>
      </c>
      <c r="GG17" s="76">
        <f>'MASTER_ ALL areas - No.seedling'!GF98</f>
        <v>0</v>
      </c>
      <c r="GH17" s="81">
        <f t="shared" si="68"/>
        <v>0</v>
      </c>
      <c r="GI17" s="113">
        <f>'MASTER_ ALL areas - No.seedling'!GH98</f>
        <v>0</v>
      </c>
      <c r="GJ17" s="76">
        <f>'MASTER_ ALL areas - No.seedling'!GI98</f>
        <v>0</v>
      </c>
      <c r="GK17" s="80">
        <f t="shared" si="69"/>
        <v>0</v>
      </c>
      <c r="GL17" s="76">
        <f>'MASTER_ ALL areas - No.seedling'!GK98</f>
        <v>0</v>
      </c>
      <c r="GM17" s="81">
        <f t="shared" si="70"/>
        <v>0</v>
      </c>
      <c r="GN17" s="113">
        <f>'MASTER_ ALL areas - No.seedling'!GM98</f>
        <v>0</v>
      </c>
      <c r="GO17" s="76">
        <f>'MASTER_ ALL areas - No.seedling'!GN98</f>
        <v>0</v>
      </c>
      <c r="GP17" s="80">
        <f t="shared" si="71"/>
        <v>0</v>
      </c>
      <c r="GQ17" s="76">
        <f>'MASTER_ ALL areas - No.seedling'!GP98</f>
        <v>0</v>
      </c>
      <c r="GR17" s="81">
        <f t="shared" si="72"/>
        <v>0</v>
      </c>
      <c r="GS17" s="113">
        <f>'MASTER_ ALL areas - No.seedling'!GR98</f>
        <v>0</v>
      </c>
      <c r="GT17" s="76">
        <f>'MASTER_ ALL areas - No.seedling'!GS98</f>
        <v>0</v>
      </c>
      <c r="GU17" s="80">
        <f t="shared" si="73"/>
        <v>0</v>
      </c>
      <c r="GV17" s="76">
        <f>'MASTER_ ALL areas - No.seedling'!GU98</f>
        <v>0</v>
      </c>
      <c r="GW17" s="81">
        <f t="shared" si="74"/>
        <v>0</v>
      </c>
      <c r="GX17" s="113">
        <f>'MASTER_ ALL areas - No.seedling'!GW98</f>
        <v>0</v>
      </c>
      <c r="GY17" s="76">
        <f>'MASTER_ ALL areas - No.seedling'!GX98</f>
        <v>0</v>
      </c>
      <c r="GZ17" s="80">
        <f t="shared" si="75"/>
        <v>0</v>
      </c>
      <c r="HA17" s="76">
        <f>'MASTER_ ALL areas - No.seedling'!GZ98</f>
        <v>0</v>
      </c>
      <c r="HB17" s="81">
        <f t="shared" si="76"/>
        <v>0</v>
      </c>
      <c r="HC17" s="113">
        <f>'MASTER_ ALL areas - No.seedling'!HB98</f>
        <v>0</v>
      </c>
      <c r="HD17" s="76">
        <f>'MASTER_ ALL areas - No.seedling'!HC98</f>
        <v>0</v>
      </c>
      <c r="HE17" s="80">
        <f t="shared" si="77"/>
        <v>0</v>
      </c>
      <c r="HF17" s="76">
        <f>'MASTER_ ALL areas - No.seedling'!HE98</f>
        <v>0</v>
      </c>
      <c r="HG17" s="81">
        <f t="shared" si="78"/>
        <v>0</v>
      </c>
      <c r="HH17" s="113">
        <f>'MASTER_ ALL areas - No.seedling'!HG98</f>
        <v>0</v>
      </c>
      <c r="HI17" s="76">
        <f>'MASTER_ ALL areas - No.seedling'!HH98</f>
        <v>0</v>
      </c>
      <c r="HJ17" s="80">
        <f t="shared" si="79"/>
        <v>0</v>
      </c>
      <c r="HK17" s="76">
        <f>'MASTER_ ALL areas - No.seedling'!HJ98</f>
        <v>0</v>
      </c>
      <c r="HL17" s="81">
        <f t="shared" si="80"/>
        <v>0</v>
      </c>
      <c r="HM17" s="113">
        <f>'MASTER_ ALL areas - No.seedling'!HL98</f>
        <v>0</v>
      </c>
      <c r="HN17" s="76">
        <f>'MASTER_ ALL areas - No.seedling'!HM98</f>
        <v>0</v>
      </c>
      <c r="HO17" s="80">
        <f t="shared" si="81"/>
        <v>0</v>
      </c>
      <c r="HP17" s="76">
        <f>'MASTER_ ALL areas - No.seedling'!HO98</f>
        <v>0</v>
      </c>
      <c r="HQ17" s="81">
        <f t="shared" si="82"/>
        <v>0</v>
      </c>
      <c r="HR17" s="113">
        <f>'MASTER_ ALL areas - No.seedling'!HQ98</f>
        <v>0</v>
      </c>
      <c r="HS17" s="76">
        <f>'MASTER_ ALL areas - No.seedling'!HR98</f>
        <v>0</v>
      </c>
      <c r="HT17" s="80">
        <f t="shared" si="83"/>
        <v>0</v>
      </c>
      <c r="HU17" s="76">
        <f>'MASTER_ ALL areas - No.seedling'!HT98</f>
        <v>0</v>
      </c>
      <c r="HV17" s="81">
        <f t="shared" si="84"/>
        <v>0</v>
      </c>
      <c r="HW17" s="113">
        <f>'MASTER_ ALL areas - No.seedling'!HV98</f>
        <v>0</v>
      </c>
      <c r="HX17" s="76">
        <f>'MASTER_ ALL areas - No.seedling'!HW98</f>
        <v>0</v>
      </c>
      <c r="HY17" s="80">
        <f t="shared" si="85"/>
        <v>0</v>
      </c>
      <c r="HZ17" s="76">
        <f>'MASTER_ ALL areas - No.seedling'!HY98</f>
        <v>0</v>
      </c>
      <c r="IA17" s="81">
        <f t="shared" si="86"/>
        <v>0</v>
      </c>
      <c r="IB17" s="113">
        <f>'MASTER_ ALL areas - No.seedling'!IA98</f>
        <v>0</v>
      </c>
      <c r="IC17" s="76">
        <f>'MASTER_ ALL areas - No.seedling'!IB98</f>
        <v>0</v>
      </c>
      <c r="ID17" s="80">
        <f t="shared" si="87"/>
        <v>0</v>
      </c>
      <c r="IE17" s="76">
        <f>'MASTER_ ALL areas - No.seedling'!ID98</f>
        <v>0</v>
      </c>
      <c r="IF17" s="85">
        <f t="shared" si="88"/>
        <v>0</v>
      </c>
      <c r="IG17" s="86" t="s">
        <v>318</v>
      </c>
      <c r="IH17" s="87"/>
    </row>
    <row r="18" spans="2:242" ht="33" customHeight="1" x14ac:dyDescent="0.25">
      <c r="B18" s="420">
        <v>95</v>
      </c>
      <c r="C18" s="421" t="s">
        <v>319</v>
      </c>
      <c r="D18" s="422">
        <v>218023</v>
      </c>
      <c r="E18" s="423">
        <v>933314</v>
      </c>
      <c r="F18" s="424" t="s">
        <v>89</v>
      </c>
      <c r="G18" s="88" t="s">
        <v>310</v>
      </c>
      <c r="H18" s="459">
        <f>'MASTER_ ALL areas - No.seedling'!G99</f>
        <v>7</v>
      </c>
      <c r="I18" s="70">
        <f>'MASTER_ ALL areas - No.seedling'!H99</f>
        <v>0.55000000000000004</v>
      </c>
      <c r="J18" s="71">
        <f>'MASTER_ ALL areas - No.seedling'!I99</f>
        <v>63</v>
      </c>
      <c r="K18" s="72">
        <f>'MASTER_ ALL areas - No.seedling'!J99</f>
        <v>26</v>
      </c>
      <c r="L18" s="73">
        <f t="shared" si="0"/>
        <v>520</v>
      </c>
      <c r="M18" s="74">
        <f>'MASTER_ ALL areas - No.seedling'!L99</f>
        <v>520</v>
      </c>
      <c r="N18" s="113">
        <f>'MASTER_ ALL areas - No.seedling'!M99</f>
        <v>1</v>
      </c>
      <c r="O18" s="114">
        <f>'MASTER_ ALL areas - No.seedling'!N99</f>
        <v>21</v>
      </c>
      <c r="P18" s="80">
        <f>'MASTER_ ALL areas - No.seedling'!O99</f>
        <v>3.8461538461538464E-2</v>
      </c>
      <c r="Q18" s="81">
        <f>'MASTER_ ALL areas - No.seedling'!P99</f>
        <v>0.80769230769230771</v>
      </c>
      <c r="R18" s="621"/>
      <c r="S18" s="617">
        <f>'MASTER_ ALL areas - No.seedling'!R99</f>
        <v>180</v>
      </c>
      <c r="T18" s="76">
        <f>'MASTER_ ALL areas - No.seedling'!S99</f>
        <v>0</v>
      </c>
      <c r="U18" s="77">
        <f t="shared" si="1"/>
        <v>0</v>
      </c>
      <c r="V18" s="82">
        <f>'MASTER_ ALL areas - No.seedling'!U99</f>
        <v>4</v>
      </c>
      <c r="W18" s="80">
        <f t="shared" si="2"/>
        <v>0.44444444444444442</v>
      </c>
      <c r="X18" s="619">
        <f>'MASTER_ ALL areas - No.seedling'!W99</f>
        <v>220</v>
      </c>
      <c r="Y18" s="82">
        <f>'MASTER_ ALL areas - No.seedling'!X99</f>
        <v>1</v>
      </c>
      <c r="Z18" s="77">
        <f t="shared" si="3"/>
        <v>9.0909090909090912E-2</v>
      </c>
      <c r="AA18" s="82">
        <f>'MASTER_ ALL areas - No.seedling'!Z99</f>
        <v>11</v>
      </c>
      <c r="AB18" s="80">
        <f t="shared" si="4"/>
        <v>1</v>
      </c>
      <c r="AC18" s="76">
        <f>'MASTER_ ALL areas - No.seedling'!AB99</f>
        <v>80</v>
      </c>
      <c r="AD18" s="76">
        <f>'MASTER_ ALL areas - No.seedling'!AC99</f>
        <v>0</v>
      </c>
      <c r="AE18" s="77">
        <f t="shared" si="5"/>
        <v>0</v>
      </c>
      <c r="AF18" s="82">
        <f>'MASTER_ ALL areas - No.seedling'!AE99</f>
        <v>4</v>
      </c>
      <c r="AG18" s="80">
        <f t="shared" si="6"/>
        <v>1</v>
      </c>
      <c r="AH18" s="76">
        <f>'MASTER_ ALL areas - No.seedling'!AG99</f>
        <v>40</v>
      </c>
      <c r="AI18" s="76">
        <f>'MASTER_ ALL areas - No.seedling'!AH99</f>
        <v>0</v>
      </c>
      <c r="AJ18" s="77">
        <f t="shared" si="7"/>
        <v>0</v>
      </c>
      <c r="AK18" s="82">
        <f>'MASTER_ ALL areas - No.seedling'!AJ99</f>
        <v>2</v>
      </c>
      <c r="AL18" s="81">
        <f t="shared" si="8"/>
        <v>1</v>
      </c>
      <c r="AM18" s="621"/>
      <c r="AN18" s="617">
        <f>'MASTER_ ALL areas - No.seedling'!AM99</f>
        <v>300</v>
      </c>
      <c r="AO18" s="76">
        <f>'MASTER_ ALL areas - No.seedling'!AN99</f>
        <v>0</v>
      </c>
      <c r="AP18" s="77">
        <f t="shared" si="9"/>
        <v>0</v>
      </c>
      <c r="AQ18" s="82">
        <f>'MASTER_ ALL areas - No.seedling'!AP99</f>
        <v>15</v>
      </c>
      <c r="AR18" s="77">
        <f t="shared" si="10"/>
        <v>1</v>
      </c>
      <c r="AS18" s="82">
        <f>'MASTER_ ALL areas - No.seedling'!AR99</f>
        <v>200</v>
      </c>
      <c r="AT18" s="76">
        <f>'MASTER_ ALL areas - No.seedling'!AS99</f>
        <v>0</v>
      </c>
      <c r="AU18" s="77">
        <f t="shared" si="11"/>
        <v>0</v>
      </c>
      <c r="AV18" s="82">
        <f>'MASTER_ ALL areas - No.seedling'!AU99</f>
        <v>5</v>
      </c>
      <c r="AW18" s="77">
        <f t="shared" si="12"/>
        <v>0.5</v>
      </c>
      <c r="AX18" s="71">
        <f>'MASTER_ ALL areas - No.seedling'!AW99</f>
        <v>20</v>
      </c>
      <c r="AY18" s="82">
        <f>'MASTER_ ALL areas - No.seedling'!AX99</f>
        <v>1</v>
      </c>
      <c r="AZ18" s="77">
        <f t="shared" si="13"/>
        <v>1</v>
      </c>
      <c r="BA18" s="82">
        <f>'MASTER_ ALL areas - No.seedling'!AZ99</f>
        <v>1</v>
      </c>
      <c r="BB18" s="77">
        <f t="shared" si="14"/>
        <v>1</v>
      </c>
      <c r="BC18" s="82">
        <f>'MASTER_ ALL areas - No.seedling'!BB99</f>
        <v>0</v>
      </c>
      <c r="BD18" s="76">
        <f>'MASTER_ ALL areas - No.seedling'!BC99</f>
        <v>0</v>
      </c>
      <c r="BE18" s="77">
        <f t="shared" si="15"/>
        <v>0</v>
      </c>
      <c r="BF18" s="82">
        <f>'MASTER_ ALL areas - No.seedling'!BE99</f>
        <v>0</v>
      </c>
      <c r="BG18" s="77">
        <f t="shared" si="16"/>
        <v>0</v>
      </c>
      <c r="BH18" s="82">
        <f>'MASTER_ ALL areas - No.seedling'!BG99</f>
        <v>0</v>
      </c>
      <c r="BI18" s="76">
        <f>'MASTER_ ALL areas - No.seedling'!BH99</f>
        <v>0</v>
      </c>
      <c r="BJ18" s="77">
        <f t="shared" si="17"/>
        <v>0</v>
      </c>
      <c r="BK18" s="82">
        <f>'MASTER_ ALL areas - No.seedling'!BJ99</f>
        <v>0</v>
      </c>
      <c r="BL18" s="77">
        <f t="shared" si="18"/>
        <v>0</v>
      </c>
      <c r="BM18" s="82">
        <f>'MASTER_ ALL areas - No.seedling'!BL99</f>
        <v>0</v>
      </c>
      <c r="BN18" s="76">
        <f>'MASTER_ ALL areas - No.seedling'!BM99</f>
        <v>0</v>
      </c>
      <c r="BO18" s="77">
        <f t="shared" si="19"/>
        <v>0</v>
      </c>
      <c r="BP18" s="82">
        <f>'MASTER_ ALL areas - No.seedling'!BO99</f>
        <v>0</v>
      </c>
      <c r="BQ18" s="77">
        <f t="shared" si="20"/>
        <v>0</v>
      </c>
      <c r="BR18" s="82">
        <f>'MASTER_ ALL areas - No.seedling'!BQ99</f>
        <v>0</v>
      </c>
      <c r="BS18" s="76">
        <f>'MASTER_ ALL areas - No.seedling'!BR99</f>
        <v>0</v>
      </c>
      <c r="BT18" s="77">
        <f t="shared" si="21"/>
        <v>0</v>
      </c>
      <c r="BU18" s="82">
        <f>'MASTER_ ALL areas - No.seedling'!BT99</f>
        <v>0</v>
      </c>
      <c r="BV18" s="77">
        <f t="shared" si="22"/>
        <v>0</v>
      </c>
      <c r="BW18" s="82">
        <f>'MASTER_ ALL areas - No.seedling'!BV99</f>
        <v>0</v>
      </c>
      <c r="BX18" s="76">
        <f>'MASTER_ ALL areas - No.seedling'!BW99</f>
        <v>0</v>
      </c>
      <c r="BY18" s="77">
        <f t="shared" si="23"/>
        <v>0</v>
      </c>
      <c r="BZ18" s="82">
        <f>'MASTER_ ALL areas - No.seedling'!BY99</f>
        <v>0</v>
      </c>
      <c r="CA18" s="81">
        <f t="shared" si="24"/>
        <v>0</v>
      </c>
      <c r="CB18" s="79"/>
      <c r="CC18" s="113">
        <f>'MASTER_ ALL areas - No.seedling'!CB99</f>
        <v>0</v>
      </c>
      <c r="CD18" s="76">
        <f>'MASTER_ ALL areas - No.seedling'!CC99</f>
        <v>0</v>
      </c>
      <c r="CE18" s="80">
        <f t="shared" si="25"/>
        <v>0</v>
      </c>
      <c r="CF18" s="76">
        <f>'MASTER_ ALL areas - No.seedling'!CE99</f>
        <v>0</v>
      </c>
      <c r="CG18" s="81">
        <f t="shared" si="26"/>
        <v>0</v>
      </c>
      <c r="CH18" s="75">
        <f>'MASTER_ ALL areas - No.seedling'!CG99</f>
        <v>180</v>
      </c>
      <c r="CI18" s="76">
        <f>'MASTER_ ALL areas - No.seedling'!CH99</f>
        <v>0</v>
      </c>
      <c r="CJ18" s="80">
        <f t="shared" si="27"/>
        <v>0</v>
      </c>
      <c r="CK18" s="76">
        <f>'MASTER_ ALL areas - No.seedling'!CJ99</f>
        <v>9</v>
      </c>
      <c r="CL18" s="81">
        <f t="shared" si="28"/>
        <v>1</v>
      </c>
      <c r="CM18" s="75">
        <f>'MASTER_ ALL areas - No.seedling'!CL99</f>
        <v>80</v>
      </c>
      <c r="CN18" s="76">
        <f>'MASTER_ ALL areas - No.seedling'!CM99</f>
        <v>0</v>
      </c>
      <c r="CO18" s="80">
        <f t="shared" si="29"/>
        <v>0</v>
      </c>
      <c r="CP18" s="76">
        <f>'MASTER_ ALL areas - No.seedling'!CO99</f>
        <v>4</v>
      </c>
      <c r="CQ18" s="81">
        <f t="shared" si="30"/>
        <v>1</v>
      </c>
      <c r="CR18" s="75">
        <f>'MASTER_ ALL areas - No.seedling'!CQ99</f>
        <v>40</v>
      </c>
      <c r="CS18" s="76">
        <f>'MASTER_ ALL areas - No.seedling'!CR99</f>
        <v>0</v>
      </c>
      <c r="CT18" s="80">
        <f t="shared" si="31"/>
        <v>0</v>
      </c>
      <c r="CU18" s="76">
        <f>'MASTER_ ALL areas - No.seedling'!CT99</f>
        <v>2</v>
      </c>
      <c r="CV18" s="81">
        <f t="shared" si="32"/>
        <v>1</v>
      </c>
      <c r="CW18" s="75">
        <f>'MASTER_ ALL areas - No.seedling'!CV99</f>
        <v>180</v>
      </c>
      <c r="CX18" s="76">
        <f>'MASTER_ ALL areas - No.seedling'!CW99</f>
        <v>0</v>
      </c>
      <c r="CY18" s="80">
        <f t="shared" si="33"/>
        <v>0</v>
      </c>
      <c r="CZ18" s="76">
        <f>'MASTER_ ALL areas - No.seedling'!CY99</f>
        <v>4</v>
      </c>
      <c r="DA18" s="81">
        <f t="shared" si="34"/>
        <v>0.44444444444444442</v>
      </c>
      <c r="DB18" s="75">
        <f>'MASTER_ ALL areas - No.seedling'!DA99</f>
        <v>20</v>
      </c>
      <c r="DC18" s="76">
        <f>'MASTER_ ALL areas - No.seedling'!DB99</f>
        <v>0</v>
      </c>
      <c r="DD18" s="80">
        <f t="shared" si="35"/>
        <v>0</v>
      </c>
      <c r="DE18" s="76">
        <f>'MASTER_ ALL areas - No.seedling'!DD99</f>
        <v>1</v>
      </c>
      <c r="DF18" s="81">
        <f t="shared" si="36"/>
        <v>1</v>
      </c>
      <c r="DG18" s="113">
        <f>'MASTER_ ALL areas - No.seedling'!DF99</f>
        <v>0</v>
      </c>
      <c r="DH18" s="76">
        <f>'MASTER_ ALL areas - No.seedling'!DG99</f>
        <v>0</v>
      </c>
      <c r="DI18" s="80">
        <f t="shared" si="37"/>
        <v>0</v>
      </c>
      <c r="DJ18" s="76">
        <f>'MASTER_ ALL areas - No.seedling'!DI99</f>
        <v>0</v>
      </c>
      <c r="DK18" s="81">
        <f t="shared" si="38"/>
        <v>0</v>
      </c>
      <c r="DL18" s="113">
        <f>'MASTER_ ALL areas - No.seedling'!DK99</f>
        <v>0</v>
      </c>
      <c r="DM18" s="76">
        <f>'MASTER_ ALL areas - No.seedling'!DL99</f>
        <v>0</v>
      </c>
      <c r="DN18" s="80">
        <f t="shared" si="39"/>
        <v>0</v>
      </c>
      <c r="DO18" s="76">
        <f>'MASTER_ ALL areas - No.seedling'!DN99</f>
        <v>0</v>
      </c>
      <c r="DP18" s="81">
        <f t="shared" si="40"/>
        <v>0</v>
      </c>
      <c r="DQ18" s="113">
        <f>'MASTER_ ALL areas - No.seedling'!DP99</f>
        <v>0</v>
      </c>
      <c r="DR18" s="76">
        <f>'MASTER_ ALL areas - No.seedling'!DQ99</f>
        <v>0</v>
      </c>
      <c r="DS18" s="80">
        <f t="shared" si="41"/>
        <v>0</v>
      </c>
      <c r="DT18" s="76">
        <f>'MASTER_ ALL areas - No.seedling'!DS99</f>
        <v>0</v>
      </c>
      <c r="DU18" s="81">
        <f t="shared" si="42"/>
        <v>0</v>
      </c>
      <c r="DV18" s="75">
        <f>'MASTER_ ALL areas - No.seedling'!DU99</f>
        <v>20</v>
      </c>
      <c r="DW18" s="76">
        <f>'MASTER_ ALL areas - No.seedling'!DV99</f>
        <v>1</v>
      </c>
      <c r="DX18" s="80">
        <f t="shared" si="43"/>
        <v>1</v>
      </c>
      <c r="DY18" s="76">
        <f>'MASTER_ ALL areas - No.seedling'!DX99</f>
        <v>1</v>
      </c>
      <c r="DZ18" s="81">
        <f t="shared" si="44"/>
        <v>1</v>
      </c>
      <c r="EA18" s="113">
        <f>'MASTER_ ALL areas - No.seedling'!DZ99</f>
        <v>0</v>
      </c>
      <c r="EB18" s="76">
        <f>'MASTER_ ALL areas - No.seedling'!EA99</f>
        <v>0</v>
      </c>
      <c r="EC18" s="80">
        <f t="shared" si="45"/>
        <v>0</v>
      </c>
      <c r="ED18" s="76">
        <f>'MASTER_ ALL areas - No.seedling'!EC99</f>
        <v>0</v>
      </c>
      <c r="EE18" s="81">
        <f t="shared" si="46"/>
        <v>0</v>
      </c>
      <c r="EF18" s="113">
        <f>'MASTER_ ALL areas - No.seedling'!EE99</f>
        <v>0</v>
      </c>
      <c r="EG18" s="76">
        <f>'MASTER_ ALL areas - No.seedling'!EF99</f>
        <v>0</v>
      </c>
      <c r="EH18" s="80">
        <f t="shared" si="47"/>
        <v>0</v>
      </c>
      <c r="EI18" s="76">
        <f>'MASTER_ ALL areas - No.seedling'!EH99</f>
        <v>0</v>
      </c>
      <c r="EJ18" s="81">
        <f t="shared" si="48"/>
        <v>0</v>
      </c>
      <c r="EK18" s="113">
        <f>'MASTER_ ALL areas - No.seedling'!EJ99</f>
        <v>0</v>
      </c>
      <c r="EL18" s="76">
        <f>'MASTER_ ALL areas - No.seedling'!EK99</f>
        <v>0</v>
      </c>
      <c r="EM18" s="80">
        <f t="shared" si="49"/>
        <v>0</v>
      </c>
      <c r="EN18" s="76">
        <f>'MASTER_ ALL areas - No.seedling'!EM99</f>
        <v>0</v>
      </c>
      <c r="EO18" s="81">
        <f t="shared" si="50"/>
        <v>0</v>
      </c>
      <c r="EP18" s="113">
        <f>'MASTER_ ALL areas - No.seedling'!EO99</f>
        <v>0</v>
      </c>
      <c r="EQ18" s="76">
        <f>'MASTER_ ALL areas - No.seedling'!EP99</f>
        <v>0</v>
      </c>
      <c r="ER18" s="80">
        <f t="shared" si="51"/>
        <v>0</v>
      </c>
      <c r="ES18" s="76">
        <f>'MASTER_ ALL areas - No.seedling'!ER99</f>
        <v>0</v>
      </c>
      <c r="ET18" s="81">
        <f t="shared" si="52"/>
        <v>0</v>
      </c>
      <c r="EU18" s="113">
        <f>'MASTER_ ALL areas - No.seedling'!ET99</f>
        <v>0</v>
      </c>
      <c r="EV18" s="76">
        <f>'MASTER_ ALL areas - No.seedling'!EU99</f>
        <v>0</v>
      </c>
      <c r="EW18" s="80">
        <f t="shared" si="53"/>
        <v>0</v>
      </c>
      <c r="EX18" s="76">
        <f>'MASTER_ ALL areas - No.seedling'!EW99</f>
        <v>0</v>
      </c>
      <c r="EY18" s="81">
        <f t="shared" si="54"/>
        <v>0</v>
      </c>
      <c r="EZ18" s="113">
        <f>'MASTER_ ALL areas - No.seedling'!EY99</f>
        <v>0</v>
      </c>
      <c r="FA18" s="76">
        <f>'MASTER_ ALL areas - No.seedling'!EZ99</f>
        <v>0</v>
      </c>
      <c r="FB18" s="80">
        <f t="shared" si="55"/>
        <v>0</v>
      </c>
      <c r="FC18" s="76">
        <f>'MASTER_ ALL areas - No.seedling'!FB99</f>
        <v>0</v>
      </c>
      <c r="FD18" s="81">
        <f t="shared" si="56"/>
        <v>0</v>
      </c>
      <c r="FE18" s="113">
        <f>'MASTER_ ALL areas - No.seedling'!FD99</f>
        <v>0</v>
      </c>
      <c r="FF18" s="76">
        <f>'MASTER_ ALL areas - No.seedling'!FE99</f>
        <v>0</v>
      </c>
      <c r="FG18" s="80">
        <f t="shared" si="57"/>
        <v>0</v>
      </c>
      <c r="FH18" s="76">
        <f>'MASTER_ ALL areas - No.seedling'!FG99</f>
        <v>0</v>
      </c>
      <c r="FI18" s="81">
        <f t="shared" si="58"/>
        <v>0</v>
      </c>
      <c r="FJ18" s="113">
        <f>'MASTER_ ALL areas - No.seedling'!FI99</f>
        <v>0</v>
      </c>
      <c r="FK18" s="76">
        <f>'MASTER_ ALL areas - No.seedling'!FJ99</f>
        <v>0</v>
      </c>
      <c r="FL18" s="80">
        <f t="shared" si="59"/>
        <v>0</v>
      </c>
      <c r="FM18" s="76">
        <f>'MASTER_ ALL areas - No.seedling'!FL99</f>
        <v>0</v>
      </c>
      <c r="FN18" s="81">
        <f t="shared" si="60"/>
        <v>0</v>
      </c>
      <c r="FO18" s="113">
        <f>'MASTER_ ALL areas - No.seedling'!FN99</f>
        <v>0</v>
      </c>
      <c r="FP18" s="76">
        <f>'MASTER_ ALL areas - No.seedling'!FO99</f>
        <v>0</v>
      </c>
      <c r="FQ18" s="80">
        <f t="shared" si="61"/>
        <v>0</v>
      </c>
      <c r="FR18" s="76">
        <f>'MASTER_ ALL areas - No.seedling'!FQ99</f>
        <v>0</v>
      </c>
      <c r="FS18" s="81">
        <f t="shared" si="62"/>
        <v>0</v>
      </c>
      <c r="FT18" s="113">
        <f>'MASTER_ ALL areas - No.seedling'!FS99</f>
        <v>0</v>
      </c>
      <c r="FU18" s="76">
        <f>'MASTER_ ALL areas - No.seedling'!FT99</f>
        <v>0</v>
      </c>
      <c r="FV18" s="80">
        <f t="shared" si="63"/>
        <v>0</v>
      </c>
      <c r="FW18" s="76">
        <f>'MASTER_ ALL areas - No.seedling'!FV99</f>
        <v>0</v>
      </c>
      <c r="FX18" s="81">
        <f t="shared" si="64"/>
        <v>0</v>
      </c>
      <c r="FY18" s="113">
        <f>'MASTER_ ALL areas - No.seedling'!FX99</f>
        <v>0</v>
      </c>
      <c r="FZ18" s="76">
        <f>'MASTER_ ALL areas - No.seedling'!FY99</f>
        <v>0</v>
      </c>
      <c r="GA18" s="80">
        <f t="shared" si="65"/>
        <v>0</v>
      </c>
      <c r="GB18" s="76">
        <f>'MASTER_ ALL areas - No.seedling'!GA99</f>
        <v>0</v>
      </c>
      <c r="GC18" s="81">
        <f t="shared" si="66"/>
        <v>0</v>
      </c>
      <c r="GD18" s="113">
        <f>'MASTER_ ALL areas - No.seedling'!GC99</f>
        <v>0</v>
      </c>
      <c r="GE18" s="76">
        <f>'MASTER_ ALL areas - No.seedling'!GD99</f>
        <v>0</v>
      </c>
      <c r="GF18" s="80">
        <f t="shared" si="67"/>
        <v>0</v>
      </c>
      <c r="GG18" s="76">
        <f>'MASTER_ ALL areas - No.seedling'!GF99</f>
        <v>0</v>
      </c>
      <c r="GH18" s="81">
        <f t="shared" si="68"/>
        <v>0</v>
      </c>
      <c r="GI18" s="113">
        <f>'MASTER_ ALL areas - No.seedling'!GH99</f>
        <v>0</v>
      </c>
      <c r="GJ18" s="76">
        <f>'MASTER_ ALL areas - No.seedling'!GI99</f>
        <v>0</v>
      </c>
      <c r="GK18" s="80">
        <f t="shared" si="69"/>
        <v>0</v>
      </c>
      <c r="GL18" s="76">
        <f>'MASTER_ ALL areas - No.seedling'!GK99</f>
        <v>0</v>
      </c>
      <c r="GM18" s="81">
        <f t="shared" si="70"/>
        <v>0</v>
      </c>
      <c r="GN18" s="113">
        <f>'MASTER_ ALL areas - No.seedling'!GM99</f>
        <v>0</v>
      </c>
      <c r="GO18" s="76">
        <f>'MASTER_ ALL areas - No.seedling'!GN99</f>
        <v>0</v>
      </c>
      <c r="GP18" s="80">
        <f t="shared" si="71"/>
        <v>0</v>
      </c>
      <c r="GQ18" s="76">
        <f>'MASTER_ ALL areas - No.seedling'!GP99</f>
        <v>0</v>
      </c>
      <c r="GR18" s="81">
        <f t="shared" si="72"/>
        <v>0</v>
      </c>
      <c r="GS18" s="113">
        <f>'MASTER_ ALL areas - No.seedling'!GR99</f>
        <v>0</v>
      </c>
      <c r="GT18" s="76">
        <f>'MASTER_ ALL areas - No.seedling'!GS99</f>
        <v>0</v>
      </c>
      <c r="GU18" s="80">
        <f t="shared" si="73"/>
        <v>0</v>
      </c>
      <c r="GV18" s="76">
        <f>'MASTER_ ALL areas - No.seedling'!GU99</f>
        <v>0</v>
      </c>
      <c r="GW18" s="81">
        <f t="shared" si="74"/>
        <v>0</v>
      </c>
      <c r="GX18" s="113">
        <f>'MASTER_ ALL areas - No.seedling'!GW99</f>
        <v>0</v>
      </c>
      <c r="GY18" s="76">
        <f>'MASTER_ ALL areas - No.seedling'!GX99</f>
        <v>0</v>
      </c>
      <c r="GZ18" s="80">
        <f t="shared" si="75"/>
        <v>0</v>
      </c>
      <c r="HA18" s="76">
        <f>'MASTER_ ALL areas - No.seedling'!GZ99</f>
        <v>0</v>
      </c>
      <c r="HB18" s="81">
        <f t="shared" si="76"/>
        <v>0</v>
      </c>
      <c r="HC18" s="113">
        <f>'MASTER_ ALL areas - No.seedling'!HB99</f>
        <v>0</v>
      </c>
      <c r="HD18" s="76">
        <f>'MASTER_ ALL areas - No.seedling'!HC99</f>
        <v>0</v>
      </c>
      <c r="HE18" s="80">
        <f t="shared" si="77"/>
        <v>0</v>
      </c>
      <c r="HF18" s="76">
        <f>'MASTER_ ALL areas - No.seedling'!HE99</f>
        <v>0</v>
      </c>
      <c r="HG18" s="81">
        <f t="shared" si="78"/>
        <v>0</v>
      </c>
      <c r="HH18" s="113">
        <f>'MASTER_ ALL areas - No.seedling'!HG99</f>
        <v>0</v>
      </c>
      <c r="HI18" s="76">
        <f>'MASTER_ ALL areas - No.seedling'!HH99</f>
        <v>0</v>
      </c>
      <c r="HJ18" s="80">
        <f t="shared" si="79"/>
        <v>0</v>
      </c>
      <c r="HK18" s="76">
        <f>'MASTER_ ALL areas - No.seedling'!HJ99</f>
        <v>0</v>
      </c>
      <c r="HL18" s="81">
        <f t="shared" si="80"/>
        <v>0</v>
      </c>
      <c r="HM18" s="113">
        <f>'MASTER_ ALL areas - No.seedling'!HL99</f>
        <v>0</v>
      </c>
      <c r="HN18" s="76">
        <f>'MASTER_ ALL areas - No.seedling'!HM99</f>
        <v>0</v>
      </c>
      <c r="HO18" s="80">
        <f t="shared" si="81"/>
        <v>0</v>
      </c>
      <c r="HP18" s="76">
        <f>'MASTER_ ALL areas - No.seedling'!HO99</f>
        <v>0</v>
      </c>
      <c r="HQ18" s="81">
        <f t="shared" si="82"/>
        <v>0</v>
      </c>
      <c r="HR18" s="113">
        <f>'MASTER_ ALL areas - No.seedling'!HQ99</f>
        <v>0</v>
      </c>
      <c r="HS18" s="76">
        <f>'MASTER_ ALL areas - No.seedling'!HR99</f>
        <v>0</v>
      </c>
      <c r="HT18" s="80">
        <f t="shared" si="83"/>
        <v>0</v>
      </c>
      <c r="HU18" s="76">
        <f>'MASTER_ ALL areas - No.seedling'!HT99</f>
        <v>0</v>
      </c>
      <c r="HV18" s="81">
        <f t="shared" si="84"/>
        <v>0</v>
      </c>
      <c r="HW18" s="113">
        <f>'MASTER_ ALL areas - No.seedling'!HV99</f>
        <v>0</v>
      </c>
      <c r="HX18" s="76">
        <f>'MASTER_ ALL areas - No.seedling'!HW99</f>
        <v>0</v>
      </c>
      <c r="HY18" s="80">
        <f t="shared" si="85"/>
        <v>0</v>
      </c>
      <c r="HZ18" s="76">
        <f>'MASTER_ ALL areas - No.seedling'!HY99</f>
        <v>0</v>
      </c>
      <c r="IA18" s="81">
        <f t="shared" si="86"/>
        <v>0</v>
      </c>
      <c r="IB18" s="113">
        <f>'MASTER_ ALL areas - No.seedling'!IA99</f>
        <v>0</v>
      </c>
      <c r="IC18" s="76">
        <f>'MASTER_ ALL areas - No.seedling'!IB99</f>
        <v>0</v>
      </c>
      <c r="ID18" s="80">
        <f t="shared" si="87"/>
        <v>0</v>
      </c>
      <c r="IE18" s="76">
        <f>'MASTER_ ALL areas - No.seedling'!ID99</f>
        <v>0</v>
      </c>
      <c r="IF18" s="85">
        <f t="shared" si="88"/>
        <v>0</v>
      </c>
      <c r="IG18" s="86" t="s">
        <v>320</v>
      </c>
      <c r="IH18" s="87"/>
    </row>
    <row r="19" spans="2:242" ht="33" customHeight="1" x14ac:dyDescent="0.25">
      <c r="B19" s="420">
        <v>101</v>
      </c>
      <c r="C19" s="421" t="s">
        <v>325</v>
      </c>
      <c r="D19" s="422">
        <v>217392</v>
      </c>
      <c r="E19" s="423">
        <v>933524</v>
      </c>
      <c r="F19" s="424" t="s">
        <v>89</v>
      </c>
      <c r="G19" s="88" t="s">
        <v>185</v>
      </c>
      <c r="H19" s="459">
        <f>'MASTER_ ALL areas - No.seedling'!G105</f>
        <v>1</v>
      </c>
      <c r="I19" s="70">
        <f>'MASTER_ ALL areas - No.seedling'!H105</f>
        <v>0.05</v>
      </c>
      <c r="J19" s="71">
        <f>'MASTER_ ALL areas - No.seedling'!I105</f>
        <v>32.6</v>
      </c>
      <c r="K19" s="72">
        <f>'MASTER_ ALL areas - No.seedling'!J105</f>
        <v>84</v>
      </c>
      <c r="L19" s="73">
        <f t="shared" si="0"/>
        <v>1680</v>
      </c>
      <c r="M19" s="74">
        <f>'MASTER_ ALL areas - No.seedling'!L105</f>
        <v>1680</v>
      </c>
      <c r="N19" s="113">
        <f>'MASTER_ ALL areas - No.seedling'!M105</f>
        <v>6</v>
      </c>
      <c r="O19" s="114">
        <f>'MASTER_ ALL areas - No.seedling'!N105</f>
        <v>24</v>
      </c>
      <c r="P19" s="80">
        <f>'MASTER_ ALL areas - No.seedling'!O105</f>
        <v>7.1428571428571425E-2</v>
      </c>
      <c r="Q19" s="81">
        <f>'MASTER_ ALL areas - No.seedling'!P105</f>
        <v>0.2857142857142857</v>
      </c>
      <c r="R19" s="621"/>
      <c r="S19" s="617">
        <f>'MASTER_ ALL areas - No.seedling'!R105</f>
        <v>1500</v>
      </c>
      <c r="T19" s="76">
        <f>'MASTER_ ALL areas - No.seedling'!S105</f>
        <v>4</v>
      </c>
      <c r="U19" s="77">
        <f t="shared" si="1"/>
        <v>5.3333333333333337E-2</v>
      </c>
      <c r="V19" s="82">
        <f>'MASTER_ ALL areas - No.seedling'!U105</f>
        <v>17</v>
      </c>
      <c r="W19" s="80">
        <f t="shared" si="2"/>
        <v>0.22666666666666666</v>
      </c>
      <c r="X19" s="619">
        <f>'MASTER_ ALL areas - No.seedling'!W105</f>
        <v>140</v>
      </c>
      <c r="Y19" s="82">
        <f>'MASTER_ ALL areas - No.seedling'!X105</f>
        <v>2</v>
      </c>
      <c r="Z19" s="77">
        <f t="shared" si="3"/>
        <v>0.2857142857142857</v>
      </c>
      <c r="AA19" s="82">
        <f>'MASTER_ ALL areas - No.seedling'!Z105</f>
        <v>5</v>
      </c>
      <c r="AB19" s="80">
        <f t="shared" si="4"/>
        <v>0.7142857142857143</v>
      </c>
      <c r="AC19" s="76">
        <f>'MASTER_ ALL areas - No.seedling'!AB105</f>
        <v>40</v>
      </c>
      <c r="AD19" s="76">
        <f>'MASTER_ ALL areas - No.seedling'!AC105</f>
        <v>0</v>
      </c>
      <c r="AE19" s="77">
        <f t="shared" si="5"/>
        <v>0</v>
      </c>
      <c r="AF19" s="82">
        <f>'MASTER_ ALL areas - No.seedling'!AE105</f>
        <v>2</v>
      </c>
      <c r="AG19" s="80">
        <f t="shared" si="6"/>
        <v>1</v>
      </c>
      <c r="AH19" s="76">
        <f>'MASTER_ ALL areas - No.seedling'!AG105</f>
        <v>0</v>
      </c>
      <c r="AI19" s="76">
        <f>'MASTER_ ALL areas - No.seedling'!AH105</f>
        <v>0</v>
      </c>
      <c r="AJ19" s="77">
        <f t="shared" si="7"/>
        <v>0</v>
      </c>
      <c r="AK19" s="82">
        <f>'MASTER_ ALL areas - No.seedling'!AJ105</f>
        <v>0</v>
      </c>
      <c r="AL19" s="81">
        <f t="shared" si="8"/>
        <v>0</v>
      </c>
      <c r="AM19" s="621"/>
      <c r="AN19" s="617">
        <f>'MASTER_ ALL areas - No.seedling'!AM105</f>
        <v>1400</v>
      </c>
      <c r="AO19" s="76">
        <f>'MASTER_ ALL areas - No.seedling'!AN105</f>
        <v>4</v>
      </c>
      <c r="AP19" s="77">
        <f t="shared" si="9"/>
        <v>5.7142857142857141E-2</v>
      </c>
      <c r="AQ19" s="82">
        <f>'MASTER_ ALL areas - No.seedling'!AP105</f>
        <v>16</v>
      </c>
      <c r="AR19" s="77">
        <f t="shared" si="10"/>
        <v>0.22857142857142856</v>
      </c>
      <c r="AS19" s="82">
        <f>'MASTER_ ALL areas - No.seedling'!AR105</f>
        <v>80</v>
      </c>
      <c r="AT19" s="76">
        <f>'MASTER_ ALL areas - No.seedling'!AS105</f>
        <v>0</v>
      </c>
      <c r="AU19" s="77">
        <f t="shared" si="11"/>
        <v>0</v>
      </c>
      <c r="AV19" s="82">
        <f>'MASTER_ ALL areas - No.seedling'!AU105</f>
        <v>1</v>
      </c>
      <c r="AW19" s="77">
        <f t="shared" si="12"/>
        <v>0.25</v>
      </c>
      <c r="AX19" s="71">
        <f>'MASTER_ ALL areas - No.seedling'!AW105</f>
        <v>20</v>
      </c>
      <c r="AY19" s="82">
        <f>'MASTER_ ALL areas - No.seedling'!AX105</f>
        <v>0</v>
      </c>
      <c r="AZ19" s="77">
        <f t="shared" si="13"/>
        <v>0</v>
      </c>
      <c r="BA19" s="82">
        <f>'MASTER_ ALL areas - No.seedling'!AZ105</f>
        <v>0</v>
      </c>
      <c r="BB19" s="77">
        <f t="shared" si="14"/>
        <v>0</v>
      </c>
      <c r="BC19" s="82">
        <f>'MASTER_ ALL areas - No.seedling'!BB105</f>
        <v>0</v>
      </c>
      <c r="BD19" s="76">
        <f>'MASTER_ ALL areas - No.seedling'!BC105</f>
        <v>0</v>
      </c>
      <c r="BE19" s="77">
        <f t="shared" si="15"/>
        <v>0</v>
      </c>
      <c r="BF19" s="82">
        <f>'MASTER_ ALL areas - No.seedling'!BE105</f>
        <v>0</v>
      </c>
      <c r="BG19" s="77">
        <f t="shared" si="16"/>
        <v>0</v>
      </c>
      <c r="BH19" s="82">
        <f>'MASTER_ ALL areas - No.seedling'!BG105</f>
        <v>180</v>
      </c>
      <c r="BI19" s="76">
        <f>'MASTER_ ALL areas - No.seedling'!BH105</f>
        <v>2</v>
      </c>
      <c r="BJ19" s="77">
        <f t="shared" si="17"/>
        <v>0.22222222222222221</v>
      </c>
      <c r="BK19" s="82">
        <f>'MASTER_ ALL areas - No.seedling'!BJ105</f>
        <v>7</v>
      </c>
      <c r="BL19" s="77">
        <f t="shared" si="18"/>
        <v>0.77777777777777779</v>
      </c>
      <c r="BM19" s="82">
        <f>'MASTER_ ALL areas - No.seedling'!BL105</f>
        <v>0</v>
      </c>
      <c r="BN19" s="76">
        <f>'MASTER_ ALL areas - No.seedling'!BM105</f>
        <v>0</v>
      </c>
      <c r="BO19" s="77">
        <f t="shared" si="19"/>
        <v>0</v>
      </c>
      <c r="BP19" s="82">
        <f>'MASTER_ ALL areas - No.seedling'!BO105</f>
        <v>0</v>
      </c>
      <c r="BQ19" s="77">
        <f t="shared" si="20"/>
        <v>0</v>
      </c>
      <c r="BR19" s="82">
        <f>'MASTER_ ALL areas - No.seedling'!BQ105</f>
        <v>0</v>
      </c>
      <c r="BS19" s="76">
        <f>'MASTER_ ALL areas - No.seedling'!BR105</f>
        <v>0</v>
      </c>
      <c r="BT19" s="77">
        <f t="shared" si="21"/>
        <v>0</v>
      </c>
      <c r="BU19" s="82">
        <f>'MASTER_ ALL areas - No.seedling'!BT105</f>
        <v>0</v>
      </c>
      <c r="BV19" s="77">
        <f t="shared" si="22"/>
        <v>0</v>
      </c>
      <c r="BW19" s="82">
        <f>'MASTER_ ALL areas - No.seedling'!BV105</f>
        <v>0</v>
      </c>
      <c r="BX19" s="76">
        <f>'MASTER_ ALL areas - No.seedling'!BW105</f>
        <v>0</v>
      </c>
      <c r="BY19" s="77">
        <f t="shared" si="23"/>
        <v>0</v>
      </c>
      <c r="BZ19" s="82">
        <f>'MASTER_ ALL areas - No.seedling'!BY105</f>
        <v>0</v>
      </c>
      <c r="CA19" s="81">
        <f t="shared" si="24"/>
        <v>0</v>
      </c>
      <c r="CB19" s="79"/>
      <c r="CC19" s="75">
        <f>'MASTER_ ALL areas - No.seedling'!CB105</f>
        <v>1300</v>
      </c>
      <c r="CD19" s="76">
        <f>'MASTER_ ALL areas - No.seedling'!CC105</f>
        <v>3</v>
      </c>
      <c r="CE19" s="80">
        <f t="shared" si="25"/>
        <v>4.6153846153846156E-2</v>
      </c>
      <c r="CF19" s="76">
        <f>'MASTER_ ALL areas - No.seedling'!CE105</f>
        <v>11</v>
      </c>
      <c r="CG19" s="81">
        <f t="shared" si="26"/>
        <v>0.16923076923076924</v>
      </c>
      <c r="CH19" s="75">
        <f>'MASTER_ ALL areas - No.seedling'!CG105</f>
        <v>80</v>
      </c>
      <c r="CI19" s="76">
        <f>'MASTER_ ALL areas - No.seedling'!CH105</f>
        <v>1</v>
      </c>
      <c r="CJ19" s="80">
        <f t="shared" si="27"/>
        <v>0.25</v>
      </c>
      <c r="CK19" s="76">
        <f>'MASTER_ ALL areas - No.seedling'!CJ105</f>
        <v>4</v>
      </c>
      <c r="CL19" s="81">
        <f t="shared" si="28"/>
        <v>1</v>
      </c>
      <c r="CM19" s="75">
        <f>'MASTER_ ALL areas - No.seedling'!CL105</f>
        <v>20</v>
      </c>
      <c r="CN19" s="76">
        <f>'MASTER_ ALL areas - No.seedling'!CM105</f>
        <v>0</v>
      </c>
      <c r="CO19" s="80">
        <f t="shared" si="29"/>
        <v>0</v>
      </c>
      <c r="CP19" s="76">
        <f>'MASTER_ ALL areas - No.seedling'!CO105</f>
        <v>1</v>
      </c>
      <c r="CQ19" s="81">
        <f t="shared" si="30"/>
        <v>1</v>
      </c>
      <c r="CR19" s="113">
        <f>'MASTER_ ALL areas - No.seedling'!CQ105</f>
        <v>0</v>
      </c>
      <c r="CS19" s="76">
        <f>'MASTER_ ALL areas - No.seedling'!CR105</f>
        <v>0</v>
      </c>
      <c r="CT19" s="80">
        <f t="shared" si="31"/>
        <v>0</v>
      </c>
      <c r="CU19" s="76">
        <f>'MASTER_ ALL areas - No.seedling'!CT105</f>
        <v>0</v>
      </c>
      <c r="CV19" s="81">
        <f t="shared" si="32"/>
        <v>0</v>
      </c>
      <c r="CW19" s="75">
        <f>'MASTER_ ALL areas - No.seedling'!CV105</f>
        <v>60</v>
      </c>
      <c r="CX19" s="76">
        <f>'MASTER_ ALL areas - No.seedling'!CW105</f>
        <v>0</v>
      </c>
      <c r="CY19" s="80">
        <f t="shared" si="33"/>
        <v>0</v>
      </c>
      <c r="CZ19" s="76">
        <f>'MASTER_ ALL areas - No.seedling'!CY105</f>
        <v>0</v>
      </c>
      <c r="DA19" s="81">
        <f t="shared" si="34"/>
        <v>0</v>
      </c>
      <c r="DB19" s="113">
        <f>'MASTER_ ALL areas - No.seedling'!DA105</f>
        <v>0</v>
      </c>
      <c r="DC19" s="76">
        <f>'MASTER_ ALL areas - No.seedling'!DB105</f>
        <v>0</v>
      </c>
      <c r="DD19" s="80">
        <f t="shared" si="35"/>
        <v>0</v>
      </c>
      <c r="DE19" s="76">
        <f>'MASTER_ ALL areas - No.seedling'!DD105</f>
        <v>0</v>
      </c>
      <c r="DF19" s="81">
        <f t="shared" si="36"/>
        <v>0</v>
      </c>
      <c r="DG19" s="75">
        <f>'MASTER_ ALL areas - No.seedling'!DF105</f>
        <v>20</v>
      </c>
      <c r="DH19" s="76">
        <f>'MASTER_ ALL areas - No.seedling'!DG105</f>
        <v>0</v>
      </c>
      <c r="DI19" s="80">
        <f t="shared" si="37"/>
        <v>0</v>
      </c>
      <c r="DJ19" s="76">
        <f>'MASTER_ ALL areas - No.seedling'!DI105</f>
        <v>1</v>
      </c>
      <c r="DK19" s="81">
        <f t="shared" si="38"/>
        <v>1</v>
      </c>
      <c r="DL19" s="113">
        <f>'MASTER_ ALL areas - No.seedling'!DK105</f>
        <v>0</v>
      </c>
      <c r="DM19" s="76">
        <f>'MASTER_ ALL areas - No.seedling'!DL105</f>
        <v>0</v>
      </c>
      <c r="DN19" s="80">
        <f t="shared" si="39"/>
        <v>0</v>
      </c>
      <c r="DO19" s="76">
        <f>'MASTER_ ALL areas - No.seedling'!DN105</f>
        <v>0</v>
      </c>
      <c r="DP19" s="81">
        <f t="shared" si="40"/>
        <v>0</v>
      </c>
      <c r="DQ19" s="75">
        <f>'MASTER_ ALL areas - No.seedling'!DP105</f>
        <v>20</v>
      </c>
      <c r="DR19" s="76">
        <f>'MASTER_ ALL areas - No.seedling'!DQ105</f>
        <v>0</v>
      </c>
      <c r="DS19" s="80">
        <f t="shared" si="41"/>
        <v>0</v>
      </c>
      <c r="DT19" s="76">
        <f>'MASTER_ ALL areas - No.seedling'!DS105</f>
        <v>0</v>
      </c>
      <c r="DU19" s="81">
        <f t="shared" si="42"/>
        <v>0</v>
      </c>
      <c r="DV19" s="113">
        <f>'MASTER_ ALL areas - No.seedling'!DU105</f>
        <v>0</v>
      </c>
      <c r="DW19" s="76">
        <f>'MASTER_ ALL areas - No.seedling'!DV105</f>
        <v>0</v>
      </c>
      <c r="DX19" s="80">
        <f t="shared" si="43"/>
        <v>0</v>
      </c>
      <c r="DY19" s="76">
        <f>'MASTER_ ALL areas - No.seedling'!DX105</f>
        <v>0</v>
      </c>
      <c r="DZ19" s="81">
        <f t="shared" si="44"/>
        <v>0</v>
      </c>
      <c r="EA19" s="113">
        <f>'MASTER_ ALL areas - No.seedling'!DZ105</f>
        <v>0</v>
      </c>
      <c r="EB19" s="76">
        <f>'MASTER_ ALL areas - No.seedling'!EA105</f>
        <v>0</v>
      </c>
      <c r="EC19" s="80">
        <f t="shared" si="45"/>
        <v>0</v>
      </c>
      <c r="ED19" s="76">
        <f>'MASTER_ ALL areas - No.seedling'!EC105</f>
        <v>0</v>
      </c>
      <c r="EE19" s="81">
        <f t="shared" si="46"/>
        <v>0</v>
      </c>
      <c r="EF19" s="113">
        <f>'MASTER_ ALL areas - No.seedling'!EE105</f>
        <v>0</v>
      </c>
      <c r="EG19" s="76">
        <f>'MASTER_ ALL areas - No.seedling'!EF105</f>
        <v>0</v>
      </c>
      <c r="EH19" s="80">
        <f t="shared" si="47"/>
        <v>0</v>
      </c>
      <c r="EI19" s="76">
        <f>'MASTER_ ALL areas - No.seedling'!EH105</f>
        <v>0</v>
      </c>
      <c r="EJ19" s="81">
        <f t="shared" si="48"/>
        <v>0</v>
      </c>
      <c r="EK19" s="113">
        <f>'MASTER_ ALL areas - No.seedling'!EJ105</f>
        <v>0</v>
      </c>
      <c r="EL19" s="76">
        <f>'MASTER_ ALL areas - No.seedling'!EK105</f>
        <v>0</v>
      </c>
      <c r="EM19" s="80">
        <f t="shared" si="49"/>
        <v>0</v>
      </c>
      <c r="EN19" s="76">
        <f>'MASTER_ ALL areas - No.seedling'!EM105</f>
        <v>0</v>
      </c>
      <c r="EO19" s="81">
        <f t="shared" si="50"/>
        <v>0</v>
      </c>
      <c r="EP19" s="113">
        <f>'MASTER_ ALL areas - No.seedling'!EO105</f>
        <v>0</v>
      </c>
      <c r="EQ19" s="76">
        <f>'MASTER_ ALL areas - No.seedling'!EP105</f>
        <v>0</v>
      </c>
      <c r="ER19" s="80">
        <f t="shared" si="51"/>
        <v>0</v>
      </c>
      <c r="ES19" s="76">
        <f>'MASTER_ ALL areas - No.seedling'!ER105</f>
        <v>0</v>
      </c>
      <c r="ET19" s="81">
        <f t="shared" si="52"/>
        <v>0</v>
      </c>
      <c r="EU19" s="113">
        <f>'MASTER_ ALL areas - No.seedling'!ET105</f>
        <v>0</v>
      </c>
      <c r="EV19" s="76">
        <f>'MASTER_ ALL areas - No.seedling'!EU105</f>
        <v>0</v>
      </c>
      <c r="EW19" s="80">
        <f t="shared" si="53"/>
        <v>0</v>
      </c>
      <c r="EX19" s="76">
        <f>'MASTER_ ALL areas - No.seedling'!EW105</f>
        <v>0</v>
      </c>
      <c r="EY19" s="81">
        <f t="shared" si="54"/>
        <v>0</v>
      </c>
      <c r="EZ19" s="113">
        <f>'MASTER_ ALL areas - No.seedling'!EY105</f>
        <v>0</v>
      </c>
      <c r="FA19" s="76">
        <f>'MASTER_ ALL areas - No.seedling'!EZ105</f>
        <v>0</v>
      </c>
      <c r="FB19" s="80">
        <f t="shared" si="55"/>
        <v>0</v>
      </c>
      <c r="FC19" s="76">
        <f>'MASTER_ ALL areas - No.seedling'!FB105</f>
        <v>0</v>
      </c>
      <c r="FD19" s="81">
        <f t="shared" si="56"/>
        <v>0</v>
      </c>
      <c r="FE19" s="75">
        <f>'MASTER_ ALL areas - No.seedling'!FD105</f>
        <v>120</v>
      </c>
      <c r="FF19" s="76">
        <f>'MASTER_ ALL areas - No.seedling'!FE105</f>
        <v>1</v>
      </c>
      <c r="FG19" s="80">
        <f t="shared" si="57"/>
        <v>0.16666666666666666</v>
      </c>
      <c r="FH19" s="76">
        <f>'MASTER_ ALL areas - No.seedling'!FG105</f>
        <v>6</v>
      </c>
      <c r="FI19" s="81">
        <f t="shared" si="58"/>
        <v>1</v>
      </c>
      <c r="FJ19" s="75">
        <f>'MASTER_ ALL areas - No.seedling'!FI105</f>
        <v>60</v>
      </c>
      <c r="FK19" s="76">
        <f>'MASTER_ ALL areas - No.seedling'!FJ105</f>
        <v>1</v>
      </c>
      <c r="FL19" s="80">
        <f t="shared" si="59"/>
        <v>0.33333333333333331</v>
      </c>
      <c r="FM19" s="76">
        <f>'MASTER_ ALL areas - No.seedling'!FL105</f>
        <v>1</v>
      </c>
      <c r="FN19" s="81">
        <f t="shared" si="60"/>
        <v>0.33333333333333331</v>
      </c>
      <c r="FO19" s="113">
        <f>'MASTER_ ALL areas - No.seedling'!FN105</f>
        <v>0</v>
      </c>
      <c r="FP19" s="76">
        <f>'MASTER_ ALL areas - No.seedling'!FO105</f>
        <v>0</v>
      </c>
      <c r="FQ19" s="80">
        <f t="shared" si="61"/>
        <v>0</v>
      </c>
      <c r="FR19" s="76">
        <f>'MASTER_ ALL areas - No.seedling'!FQ105</f>
        <v>0</v>
      </c>
      <c r="FS19" s="81">
        <f t="shared" si="62"/>
        <v>0</v>
      </c>
      <c r="FT19" s="113">
        <f>'MASTER_ ALL areas - No.seedling'!FS105</f>
        <v>0</v>
      </c>
      <c r="FU19" s="76">
        <f>'MASTER_ ALL areas - No.seedling'!FT105</f>
        <v>0</v>
      </c>
      <c r="FV19" s="80">
        <f t="shared" si="63"/>
        <v>0</v>
      </c>
      <c r="FW19" s="76">
        <f>'MASTER_ ALL areas - No.seedling'!FV105</f>
        <v>0</v>
      </c>
      <c r="FX19" s="81">
        <f t="shared" si="64"/>
        <v>0</v>
      </c>
      <c r="FY19" s="113">
        <f>'MASTER_ ALL areas - No.seedling'!FX105</f>
        <v>0</v>
      </c>
      <c r="FZ19" s="76">
        <f>'MASTER_ ALL areas - No.seedling'!FY105</f>
        <v>0</v>
      </c>
      <c r="GA19" s="80">
        <f t="shared" si="65"/>
        <v>0</v>
      </c>
      <c r="GB19" s="76">
        <f>'MASTER_ ALL areas - No.seedling'!GA105</f>
        <v>0</v>
      </c>
      <c r="GC19" s="81">
        <f t="shared" si="66"/>
        <v>0</v>
      </c>
      <c r="GD19" s="113">
        <f>'MASTER_ ALL areas - No.seedling'!GC105</f>
        <v>0</v>
      </c>
      <c r="GE19" s="76">
        <f>'MASTER_ ALL areas - No.seedling'!GD105</f>
        <v>0</v>
      </c>
      <c r="GF19" s="80">
        <f t="shared" si="67"/>
        <v>0</v>
      </c>
      <c r="GG19" s="76">
        <f>'MASTER_ ALL areas - No.seedling'!GF105</f>
        <v>0</v>
      </c>
      <c r="GH19" s="81">
        <f t="shared" si="68"/>
        <v>0</v>
      </c>
      <c r="GI19" s="113">
        <f>'MASTER_ ALL areas - No.seedling'!GH105</f>
        <v>0</v>
      </c>
      <c r="GJ19" s="76">
        <f>'MASTER_ ALL areas - No.seedling'!GI105</f>
        <v>0</v>
      </c>
      <c r="GK19" s="80">
        <f t="shared" si="69"/>
        <v>0</v>
      </c>
      <c r="GL19" s="76">
        <f>'MASTER_ ALL areas - No.seedling'!GK105</f>
        <v>0</v>
      </c>
      <c r="GM19" s="81">
        <f t="shared" si="70"/>
        <v>0</v>
      </c>
      <c r="GN19" s="113">
        <f>'MASTER_ ALL areas - No.seedling'!GM105</f>
        <v>0</v>
      </c>
      <c r="GO19" s="76">
        <f>'MASTER_ ALL areas - No.seedling'!GN105</f>
        <v>0</v>
      </c>
      <c r="GP19" s="80">
        <f t="shared" si="71"/>
        <v>0</v>
      </c>
      <c r="GQ19" s="76">
        <f>'MASTER_ ALL areas - No.seedling'!GP105</f>
        <v>0</v>
      </c>
      <c r="GR19" s="81">
        <f t="shared" si="72"/>
        <v>0</v>
      </c>
      <c r="GS19" s="113">
        <f>'MASTER_ ALL areas - No.seedling'!GR105</f>
        <v>0</v>
      </c>
      <c r="GT19" s="76">
        <f>'MASTER_ ALL areas - No.seedling'!GS105</f>
        <v>0</v>
      </c>
      <c r="GU19" s="80">
        <f t="shared" si="73"/>
        <v>0</v>
      </c>
      <c r="GV19" s="76">
        <f>'MASTER_ ALL areas - No.seedling'!GU105</f>
        <v>0</v>
      </c>
      <c r="GW19" s="81">
        <f t="shared" si="74"/>
        <v>0</v>
      </c>
      <c r="GX19" s="113">
        <f>'MASTER_ ALL areas - No.seedling'!GW105</f>
        <v>0</v>
      </c>
      <c r="GY19" s="76">
        <f>'MASTER_ ALL areas - No.seedling'!GX105</f>
        <v>0</v>
      </c>
      <c r="GZ19" s="80">
        <f t="shared" si="75"/>
        <v>0</v>
      </c>
      <c r="HA19" s="76">
        <f>'MASTER_ ALL areas - No.seedling'!GZ105</f>
        <v>0</v>
      </c>
      <c r="HB19" s="81">
        <f t="shared" si="76"/>
        <v>0</v>
      </c>
      <c r="HC19" s="113">
        <f>'MASTER_ ALL areas - No.seedling'!HB105</f>
        <v>0</v>
      </c>
      <c r="HD19" s="76">
        <f>'MASTER_ ALL areas - No.seedling'!HC105</f>
        <v>0</v>
      </c>
      <c r="HE19" s="80">
        <f t="shared" si="77"/>
        <v>0</v>
      </c>
      <c r="HF19" s="76">
        <f>'MASTER_ ALL areas - No.seedling'!HE105</f>
        <v>0</v>
      </c>
      <c r="HG19" s="81">
        <f t="shared" si="78"/>
        <v>0</v>
      </c>
      <c r="HH19" s="113">
        <f>'MASTER_ ALL areas - No.seedling'!HG105</f>
        <v>0</v>
      </c>
      <c r="HI19" s="76">
        <f>'MASTER_ ALL areas - No.seedling'!HH105</f>
        <v>0</v>
      </c>
      <c r="HJ19" s="80">
        <f t="shared" si="79"/>
        <v>0</v>
      </c>
      <c r="HK19" s="76">
        <f>'MASTER_ ALL areas - No.seedling'!HJ105</f>
        <v>0</v>
      </c>
      <c r="HL19" s="81">
        <f t="shared" si="80"/>
        <v>0</v>
      </c>
      <c r="HM19" s="113">
        <f>'MASTER_ ALL areas - No.seedling'!HL105</f>
        <v>0</v>
      </c>
      <c r="HN19" s="76">
        <f>'MASTER_ ALL areas - No.seedling'!HM105</f>
        <v>0</v>
      </c>
      <c r="HO19" s="80">
        <f t="shared" si="81"/>
        <v>0</v>
      </c>
      <c r="HP19" s="76">
        <f>'MASTER_ ALL areas - No.seedling'!HO105</f>
        <v>0</v>
      </c>
      <c r="HQ19" s="81">
        <f t="shared" si="82"/>
        <v>0</v>
      </c>
      <c r="HR19" s="113">
        <f>'MASTER_ ALL areas - No.seedling'!HQ105</f>
        <v>0</v>
      </c>
      <c r="HS19" s="76">
        <f>'MASTER_ ALL areas - No.seedling'!HR105</f>
        <v>0</v>
      </c>
      <c r="HT19" s="80">
        <f t="shared" si="83"/>
        <v>0</v>
      </c>
      <c r="HU19" s="76">
        <f>'MASTER_ ALL areas - No.seedling'!HT105</f>
        <v>0</v>
      </c>
      <c r="HV19" s="81">
        <f t="shared" si="84"/>
        <v>0</v>
      </c>
      <c r="HW19" s="113">
        <f>'MASTER_ ALL areas - No.seedling'!HV105</f>
        <v>0</v>
      </c>
      <c r="HX19" s="76">
        <f>'MASTER_ ALL areas - No.seedling'!HW105</f>
        <v>0</v>
      </c>
      <c r="HY19" s="80">
        <f t="shared" si="85"/>
        <v>0</v>
      </c>
      <c r="HZ19" s="76">
        <f>'MASTER_ ALL areas - No.seedling'!HY105</f>
        <v>0</v>
      </c>
      <c r="IA19" s="81">
        <f t="shared" si="86"/>
        <v>0</v>
      </c>
      <c r="IB19" s="113">
        <f>'MASTER_ ALL areas - No.seedling'!IA105</f>
        <v>0</v>
      </c>
      <c r="IC19" s="76">
        <f>'MASTER_ ALL areas - No.seedling'!IB105</f>
        <v>0</v>
      </c>
      <c r="ID19" s="80">
        <f t="shared" si="87"/>
        <v>0</v>
      </c>
      <c r="IE19" s="76">
        <f>'MASTER_ ALL areas - No.seedling'!ID105</f>
        <v>0</v>
      </c>
      <c r="IF19" s="85">
        <f t="shared" si="88"/>
        <v>0</v>
      </c>
      <c r="IG19" s="86" t="s">
        <v>332</v>
      </c>
      <c r="IH19" s="87"/>
    </row>
    <row r="20" spans="2:242" ht="33" customHeight="1" x14ac:dyDescent="0.25">
      <c r="B20" s="420">
        <v>102</v>
      </c>
      <c r="C20" s="421" t="s">
        <v>333</v>
      </c>
      <c r="D20" s="422">
        <v>217600</v>
      </c>
      <c r="E20" s="423">
        <v>933520</v>
      </c>
      <c r="F20" s="424" t="s">
        <v>89</v>
      </c>
      <c r="G20" s="88" t="s">
        <v>334</v>
      </c>
      <c r="H20" s="459">
        <f>'MASTER_ ALL areas - No.seedling'!G106</f>
        <v>6</v>
      </c>
      <c r="I20" s="70">
        <f>'MASTER_ ALL areas - No.seedling'!H106</f>
        <v>0.8</v>
      </c>
      <c r="J20" s="71">
        <f>'MASTER_ ALL areas - No.seedling'!I106</f>
        <v>50.4</v>
      </c>
      <c r="K20" s="72">
        <f>'MASTER_ ALL areas - No.seedling'!J106</f>
        <v>23</v>
      </c>
      <c r="L20" s="73">
        <f t="shared" si="0"/>
        <v>460</v>
      </c>
      <c r="M20" s="74">
        <f>'MASTER_ ALL areas - No.seedling'!L106</f>
        <v>460</v>
      </c>
      <c r="N20" s="113">
        <f>'MASTER_ ALL areas - No.seedling'!M106</f>
        <v>0</v>
      </c>
      <c r="O20" s="114">
        <f>'MASTER_ ALL areas - No.seedling'!N106</f>
        <v>11</v>
      </c>
      <c r="P20" s="80">
        <f>'MASTER_ ALL areas - No.seedling'!O106</f>
        <v>0</v>
      </c>
      <c r="Q20" s="81">
        <f>'MASTER_ ALL areas - No.seedling'!P106</f>
        <v>0.47826086956521741</v>
      </c>
      <c r="R20" s="621"/>
      <c r="S20" s="617">
        <f>'MASTER_ ALL areas - No.seedling'!R106</f>
        <v>460</v>
      </c>
      <c r="T20" s="76">
        <f>'MASTER_ ALL areas - No.seedling'!S106</f>
        <v>0</v>
      </c>
      <c r="U20" s="77">
        <f t="shared" si="1"/>
        <v>0</v>
      </c>
      <c r="V20" s="82">
        <f>'MASTER_ ALL areas - No.seedling'!U106</f>
        <v>11</v>
      </c>
      <c r="W20" s="80">
        <f t="shared" si="2"/>
        <v>0.47826086956521741</v>
      </c>
      <c r="X20" s="619">
        <f>'MASTER_ ALL areas - No.seedling'!W106</f>
        <v>0</v>
      </c>
      <c r="Y20" s="82">
        <f>'MASTER_ ALL areas - No.seedling'!X106</f>
        <v>0</v>
      </c>
      <c r="Z20" s="77">
        <f t="shared" si="3"/>
        <v>0</v>
      </c>
      <c r="AA20" s="82">
        <f>'MASTER_ ALL areas - No.seedling'!Z106</f>
        <v>0</v>
      </c>
      <c r="AB20" s="80">
        <f t="shared" si="4"/>
        <v>0</v>
      </c>
      <c r="AC20" s="76">
        <f>'MASTER_ ALL areas - No.seedling'!AB106</f>
        <v>0</v>
      </c>
      <c r="AD20" s="76">
        <f>'MASTER_ ALL areas - No.seedling'!AC106</f>
        <v>0</v>
      </c>
      <c r="AE20" s="77">
        <f t="shared" si="5"/>
        <v>0</v>
      </c>
      <c r="AF20" s="82">
        <f>'MASTER_ ALL areas - No.seedling'!AE106</f>
        <v>0</v>
      </c>
      <c r="AG20" s="80">
        <f t="shared" si="6"/>
        <v>0</v>
      </c>
      <c r="AH20" s="76">
        <f>'MASTER_ ALL areas - No.seedling'!AG106</f>
        <v>0</v>
      </c>
      <c r="AI20" s="76">
        <f>'MASTER_ ALL areas - No.seedling'!AH106</f>
        <v>0</v>
      </c>
      <c r="AJ20" s="77">
        <f t="shared" si="7"/>
        <v>0</v>
      </c>
      <c r="AK20" s="82">
        <f>'MASTER_ ALL areas - No.seedling'!AJ106</f>
        <v>0</v>
      </c>
      <c r="AL20" s="81">
        <f t="shared" si="8"/>
        <v>0</v>
      </c>
      <c r="AM20" s="621"/>
      <c r="AN20" s="617">
        <f>'MASTER_ ALL areas - No.seedling'!AM106</f>
        <v>0</v>
      </c>
      <c r="AO20" s="76">
        <f>'MASTER_ ALL areas - No.seedling'!AN106</f>
        <v>0</v>
      </c>
      <c r="AP20" s="77">
        <f t="shared" si="9"/>
        <v>0</v>
      </c>
      <c r="AQ20" s="82">
        <f>'MASTER_ ALL areas - No.seedling'!AP106</f>
        <v>0</v>
      </c>
      <c r="AR20" s="77">
        <f t="shared" si="10"/>
        <v>0</v>
      </c>
      <c r="AS20" s="82">
        <f>'MASTER_ ALL areas - No.seedling'!AR106</f>
        <v>440</v>
      </c>
      <c r="AT20" s="76">
        <f>'MASTER_ ALL areas - No.seedling'!AS106</f>
        <v>0</v>
      </c>
      <c r="AU20" s="77">
        <f t="shared" si="11"/>
        <v>0</v>
      </c>
      <c r="AV20" s="82">
        <f>'MASTER_ ALL areas - No.seedling'!AU106</f>
        <v>11</v>
      </c>
      <c r="AW20" s="77">
        <f t="shared" si="12"/>
        <v>0.5</v>
      </c>
      <c r="AX20" s="71">
        <f>'MASTER_ ALL areas - No.seedling'!AW106</f>
        <v>20</v>
      </c>
      <c r="AY20" s="82">
        <f>'MASTER_ ALL areas - No.seedling'!AX106</f>
        <v>0</v>
      </c>
      <c r="AZ20" s="77">
        <f t="shared" si="13"/>
        <v>0</v>
      </c>
      <c r="BA20" s="82">
        <f>'MASTER_ ALL areas - No.seedling'!AZ106</f>
        <v>0</v>
      </c>
      <c r="BB20" s="77">
        <f t="shared" si="14"/>
        <v>0</v>
      </c>
      <c r="BC20" s="82">
        <f>'MASTER_ ALL areas - No.seedling'!BB106</f>
        <v>0</v>
      </c>
      <c r="BD20" s="76">
        <f>'MASTER_ ALL areas - No.seedling'!BC106</f>
        <v>0</v>
      </c>
      <c r="BE20" s="77">
        <f t="shared" si="15"/>
        <v>0</v>
      </c>
      <c r="BF20" s="82">
        <f>'MASTER_ ALL areas - No.seedling'!BE106</f>
        <v>0</v>
      </c>
      <c r="BG20" s="77">
        <f t="shared" si="16"/>
        <v>0</v>
      </c>
      <c r="BH20" s="82">
        <f>'MASTER_ ALL areas - No.seedling'!BG106</f>
        <v>0</v>
      </c>
      <c r="BI20" s="76">
        <f>'MASTER_ ALL areas - No.seedling'!BH106</f>
        <v>0</v>
      </c>
      <c r="BJ20" s="77">
        <f t="shared" si="17"/>
        <v>0</v>
      </c>
      <c r="BK20" s="82">
        <f>'MASTER_ ALL areas - No.seedling'!BJ106</f>
        <v>0</v>
      </c>
      <c r="BL20" s="77">
        <f t="shared" si="18"/>
        <v>0</v>
      </c>
      <c r="BM20" s="82">
        <f>'MASTER_ ALL areas - No.seedling'!BL106</f>
        <v>0</v>
      </c>
      <c r="BN20" s="76">
        <f>'MASTER_ ALL areas - No.seedling'!BM106</f>
        <v>0</v>
      </c>
      <c r="BO20" s="77">
        <f t="shared" si="19"/>
        <v>0</v>
      </c>
      <c r="BP20" s="82">
        <f>'MASTER_ ALL areas - No.seedling'!BO106</f>
        <v>0</v>
      </c>
      <c r="BQ20" s="77">
        <f t="shared" si="20"/>
        <v>0</v>
      </c>
      <c r="BR20" s="82">
        <f>'MASTER_ ALL areas - No.seedling'!BQ106</f>
        <v>0</v>
      </c>
      <c r="BS20" s="76">
        <f>'MASTER_ ALL areas - No.seedling'!BR106</f>
        <v>0</v>
      </c>
      <c r="BT20" s="77">
        <f t="shared" si="21"/>
        <v>0</v>
      </c>
      <c r="BU20" s="82">
        <f>'MASTER_ ALL areas - No.seedling'!BT106</f>
        <v>0</v>
      </c>
      <c r="BV20" s="77">
        <f t="shared" si="22"/>
        <v>0</v>
      </c>
      <c r="BW20" s="82">
        <f>'MASTER_ ALL areas - No.seedling'!BV106</f>
        <v>0</v>
      </c>
      <c r="BX20" s="76">
        <f>'MASTER_ ALL areas - No.seedling'!BW106</f>
        <v>0</v>
      </c>
      <c r="BY20" s="77">
        <f t="shared" si="23"/>
        <v>0</v>
      </c>
      <c r="BZ20" s="82">
        <f>'MASTER_ ALL areas - No.seedling'!BY106</f>
        <v>0</v>
      </c>
      <c r="CA20" s="81">
        <f t="shared" si="24"/>
        <v>0</v>
      </c>
      <c r="CB20" s="79"/>
      <c r="CC20" s="113">
        <f>'MASTER_ ALL areas - No.seedling'!CB106</f>
        <v>0</v>
      </c>
      <c r="CD20" s="76">
        <f>'MASTER_ ALL areas - No.seedling'!CC106</f>
        <v>0</v>
      </c>
      <c r="CE20" s="80">
        <f t="shared" si="25"/>
        <v>0</v>
      </c>
      <c r="CF20" s="76">
        <f>'MASTER_ ALL areas - No.seedling'!CE106</f>
        <v>0</v>
      </c>
      <c r="CG20" s="81">
        <f t="shared" si="26"/>
        <v>0</v>
      </c>
      <c r="CH20" s="113">
        <f>'MASTER_ ALL areas - No.seedling'!CG106</f>
        <v>0</v>
      </c>
      <c r="CI20" s="76">
        <f>'MASTER_ ALL areas - No.seedling'!CH106</f>
        <v>0</v>
      </c>
      <c r="CJ20" s="80">
        <f t="shared" si="27"/>
        <v>0</v>
      </c>
      <c r="CK20" s="76">
        <f>'MASTER_ ALL areas - No.seedling'!CJ106</f>
        <v>0</v>
      </c>
      <c r="CL20" s="81">
        <f t="shared" si="28"/>
        <v>0</v>
      </c>
      <c r="CM20" s="113">
        <f>'MASTER_ ALL areas - No.seedling'!CL106</f>
        <v>0</v>
      </c>
      <c r="CN20" s="76">
        <f>'MASTER_ ALL areas - No.seedling'!CM106</f>
        <v>0</v>
      </c>
      <c r="CO20" s="80">
        <f t="shared" si="29"/>
        <v>0</v>
      </c>
      <c r="CP20" s="76">
        <f>'MASTER_ ALL areas - No.seedling'!CO106</f>
        <v>0</v>
      </c>
      <c r="CQ20" s="81">
        <f t="shared" si="30"/>
        <v>0</v>
      </c>
      <c r="CR20" s="113">
        <f>'MASTER_ ALL areas - No.seedling'!CQ106</f>
        <v>0</v>
      </c>
      <c r="CS20" s="76">
        <f>'MASTER_ ALL areas - No.seedling'!CR106</f>
        <v>0</v>
      </c>
      <c r="CT20" s="80">
        <f t="shared" si="31"/>
        <v>0</v>
      </c>
      <c r="CU20" s="76">
        <f>'MASTER_ ALL areas - No.seedling'!CT106</f>
        <v>0</v>
      </c>
      <c r="CV20" s="81">
        <f t="shared" si="32"/>
        <v>0</v>
      </c>
      <c r="CW20" s="75">
        <f>'MASTER_ ALL areas - No.seedling'!CV106</f>
        <v>440</v>
      </c>
      <c r="CX20" s="76">
        <f>'MASTER_ ALL areas - No.seedling'!CW106</f>
        <v>0</v>
      </c>
      <c r="CY20" s="80">
        <f t="shared" si="33"/>
        <v>0</v>
      </c>
      <c r="CZ20" s="76">
        <f>'MASTER_ ALL areas - No.seedling'!CY106</f>
        <v>11</v>
      </c>
      <c r="DA20" s="81">
        <f t="shared" si="34"/>
        <v>0.5</v>
      </c>
      <c r="DB20" s="113">
        <f>'MASTER_ ALL areas - No.seedling'!DA106</f>
        <v>0</v>
      </c>
      <c r="DC20" s="76">
        <f>'MASTER_ ALL areas - No.seedling'!DB106</f>
        <v>0</v>
      </c>
      <c r="DD20" s="80">
        <f t="shared" si="35"/>
        <v>0</v>
      </c>
      <c r="DE20" s="76">
        <f>'MASTER_ ALL areas - No.seedling'!DD106</f>
        <v>0</v>
      </c>
      <c r="DF20" s="81">
        <f t="shared" si="36"/>
        <v>0</v>
      </c>
      <c r="DG20" s="113">
        <f>'MASTER_ ALL areas - No.seedling'!DF106</f>
        <v>0</v>
      </c>
      <c r="DH20" s="76">
        <f>'MASTER_ ALL areas - No.seedling'!DG106</f>
        <v>0</v>
      </c>
      <c r="DI20" s="80">
        <f t="shared" si="37"/>
        <v>0</v>
      </c>
      <c r="DJ20" s="76">
        <f>'MASTER_ ALL areas - No.seedling'!DI106</f>
        <v>0</v>
      </c>
      <c r="DK20" s="81">
        <f t="shared" si="38"/>
        <v>0</v>
      </c>
      <c r="DL20" s="113">
        <f>'MASTER_ ALL areas - No.seedling'!DK106</f>
        <v>0</v>
      </c>
      <c r="DM20" s="76">
        <f>'MASTER_ ALL areas - No.seedling'!DL106</f>
        <v>0</v>
      </c>
      <c r="DN20" s="80">
        <f t="shared" si="39"/>
        <v>0</v>
      </c>
      <c r="DO20" s="76">
        <f>'MASTER_ ALL areas - No.seedling'!DN106</f>
        <v>0</v>
      </c>
      <c r="DP20" s="81">
        <f t="shared" si="40"/>
        <v>0</v>
      </c>
      <c r="DQ20" s="75">
        <f>'MASTER_ ALL areas - No.seedling'!DP106</f>
        <v>20</v>
      </c>
      <c r="DR20" s="76">
        <f>'MASTER_ ALL areas - No.seedling'!DQ106</f>
        <v>0</v>
      </c>
      <c r="DS20" s="80">
        <f t="shared" si="41"/>
        <v>0</v>
      </c>
      <c r="DT20" s="76">
        <f>'MASTER_ ALL areas - No.seedling'!DS106</f>
        <v>0</v>
      </c>
      <c r="DU20" s="81">
        <f t="shared" si="42"/>
        <v>0</v>
      </c>
      <c r="DV20" s="113">
        <f>'MASTER_ ALL areas - No.seedling'!DU106</f>
        <v>0</v>
      </c>
      <c r="DW20" s="76">
        <f>'MASTER_ ALL areas - No.seedling'!DV106</f>
        <v>0</v>
      </c>
      <c r="DX20" s="80">
        <f t="shared" si="43"/>
        <v>0</v>
      </c>
      <c r="DY20" s="76">
        <f>'MASTER_ ALL areas - No.seedling'!DX106</f>
        <v>0</v>
      </c>
      <c r="DZ20" s="81">
        <f t="shared" si="44"/>
        <v>0</v>
      </c>
      <c r="EA20" s="113">
        <f>'MASTER_ ALL areas - No.seedling'!DZ106</f>
        <v>0</v>
      </c>
      <c r="EB20" s="76">
        <f>'MASTER_ ALL areas - No.seedling'!EA106</f>
        <v>0</v>
      </c>
      <c r="EC20" s="80">
        <f t="shared" si="45"/>
        <v>0</v>
      </c>
      <c r="ED20" s="76">
        <f>'MASTER_ ALL areas - No.seedling'!EC106</f>
        <v>0</v>
      </c>
      <c r="EE20" s="81">
        <f t="shared" si="46"/>
        <v>0</v>
      </c>
      <c r="EF20" s="113">
        <f>'MASTER_ ALL areas - No.seedling'!EE106</f>
        <v>0</v>
      </c>
      <c r="EG20" s="76">
        <f>'MASTER_ ALL areas - No.seedling'!EF106</f>
        <v>0</v>
      </c>
      <c r="EH20" s="80">
        <f t="shared" si="47"/>
        <v>0</v>
      </c>
      <c r="EI20" s="76">
        <f>'MASTER_ ALL areas - No.seedling'!EH106</f>
        <v>0</v>
      </c>
      <c r="EJ20" s="81">
        <f t="shared" si="48"/>
        <v>0</v>
      </c>
      <c r="EK20" s="113">
        <f>'MASTER_ ALL areas - No.seedling'!EJ106</f>
        <v>0</v>
      </c>
      <c r="EL20" s="76">
        <f>'MASTER_ ALL areas - No.seedling'!EK106</f>
        <v>0</v>
      </c>
      <c r="EM20" s="80">
        <f t="shared" si="49"/>
        <v>0</v>
      </c>
      <c r="EN20" s="76">
        <f>'MASTER_ ALL areas - No.seedling'!EM106</f>
        <v>0</v>
      </c>
      <c r="EO20" s="81">
        <f t="shared" si="50"/>
        <v>0</v>
      </c>
      <c r="EP20" s="113">
        <f>'MASTER_ ALL areas - No.seedling'!EO106</f>
        <v>0</v>
      </c>
      <c r="EQ20" s="76">
        <f>'MASTER_ ALL areas - No.seedling'!EP106</f>
        <v>0</v>
      </c>
      <c r="ER20" s="80">
        <f t="shared" si="51"/>
        <v>0</v>
      </c>
      <c r="ES20" s="76">
        <f>'MASTER_ ALL areas - No.seedling'!ER106</f>
        <v>0</v>
      </c>
      <c r="ET20" s="81">
        <f t="shared" si="52"/>
        <v>0</v>
      </c>
      <c r="EU20" s="113">
        <f>'MASTER_ ALL areas - No.seedling'!ET106</f>
        <v>0</v>
      </c>
      <c r="EV20" s="76">
        <f>'MASTER_ ALL areas - No.seedling'!EU106</f>
        <v>0</v>
      </c>
      <c r="EW20" s="80">
        <f t="shared" si="53"/>
        <v>0</v>
      </c>
      <c r="EX20" s="76">
        <f>'MASTER_ ALL areas - No.seedling'!EW106</f>
        <v>0</v>
      </c>
      <c r="EY20" s="81">
        <f t="shared" si="54"/>
        <v>0</v>
      </c>
      <c r="EZ20" s="113">
        <f>'MASTER_ ALL areas - No.seedling'!EY106</f>
        <v>0</v>
      </c>
      <c r="FA20" s="76">
        <f>'MASTER_ ALL areas - No.seedling'!EZ106</f>
        <v>0</v>
      </c>
      <c r="FB20" s="80">
        <f t="shared" si="55"/>
        <v>0</v>
      </c>
      <c r="FC20" s="76">
        <f>'MASTER_ ALL areas - No.seedling'!FB106</f>
        <v>0</v>
      </c>
      <c r="FD20" s="81">
        <f t="shared" si="56"/>
        <v>0</v>
      </c>
      <c r="FE20" s="113">
        <f>'MASTER_ ALL areas - No.seedling'!FD106</f>
        <v>0</v>
      </c>
      <c r="FF20" s="76">
        <f>'MASTER_ ALL areas - No.seedling'!FE106</f>
        <v>0</v>
      </c>
      <c r="FG20" s="80">
        <f t="shared" si="57"/>
        <v>0</v>
      </c>
      <c r="FH20" s="76">
        <f>'MASTER_ ALL areas - No.seedling'!FG106</f>
        <v>0</v>
      </c>
      <c r="FI20" s="81">
        <f t="shared" si="58"/>
        <v>0</v>
      </c>
      <c r="FJ20" s="113">
        <f>'MASTER_ ALL areas - No.seedling'!FI106</f>
        <v>0</v>
      </c>
      <c r="FK20" s="76">
        <f>'MASTER_ ALL areas - No.seedling'!FJ106</f>
        <v>0</v>
      </c>
      <c r="FL20" s="80">
        <f t="shared" si="59"/>
        <v>0</v>
      </c>
      <c r="FM20" s="76">
        <f>'MASTER_ ALL areas - No.seedling'!FL106</f>
        <v>0</v>
      </c>
      <c r="FN20" s="81">
        <f t="shared" si="60"/>
        <v>0</v>
      </c>
      <c r="FO20" s="113">
        <f>'MASTER_ ALL areas - No.seedling'!FN106</f>
        <v>0</v>
      </c>
      <c r="FP20" s="76">
        <f>'MASTER_ ALL areas - No.seedling'!FO106</f>
        <v>0</v>
      </c>
      <c r="FQ20" s="80">
        <f t="shared" si="61"/>
        <v>0</v>
      </c>
      <c r="FR20" s="76">
        <f>'MASTER_ ALL areas - No.seedling'!FQ106</f>
        <v>0</v>
      </c>
      <c r="FS20" s="81">
        <f t="shared" si="62"/>
        <v>0</v>
      </c>
      <c r="FT20" s="113">
        <f>'MASTER_ ALL areas - No.seedling'!FS106</f>
        <v>0</v>
      </c>
      <c r="FU20" s="76">
        <f>'MASTER_ ALL areas - No.seedling'!FT106</f>
        <v>0</v>
      </c>
      <c r="FV20" s="80">
        <f t="shared" si="63"/>
        <v>0</v>
      </c>
      <c r="FW20" s="76">
        <f>'MASTER_ ALL areas - No.seedling'!FV106</f>
        <v>0</v>
      </c>
      <c r="FX20" s="81">
        <f t="shared" si="64"/>
        <v>0</v>
      </c>
      <c r="FY20" s="113">
        <f>'MASTER_ ALL areas - No.seedling'!FX106</f>
        <v>0</v>
      </c>
      <c r="FZ20" s="76">
        <f>'MASTER_ ALL areas - No.seedling'!FY106</f>
        <v>0</v>
      </c>
      <c r="GA20" s="80">
        <f t="shared" si="65"/>
        <v>0</v>
      </c>
      <c r="GB20" s="76">
        <f>'MASTER_ ALL areas - No.seedling'!GA106</f>
        <v>0</v>
      </c>
      <c r="GC20" s="81">
        <f t="shared" si="66"/>
        <v>0</v>
      </c>
      <c r="GD20" s="113">
        <f>'MASTER_ ALL areas - No.seedling'!GC106</f>
        <v>0</v>
      </c>
      <c r="GE20" s="76">
        <f>'MASTER_ ALL areas - No.seedling'!GD106</f>
        <v>0</v>
      </c>
      <c r="GF20" s="80">
        <f t="shared" si="67"/>
        <v>0</v>
      </c>
      <c r="GG20" s="76">
        <f>'MASTER_ ALL areas - No.seedling'!GF106</f>
        <v>0</v>
      </c>
      <c r="GH20" s="81">
        <f t="shared" si="68"/>
        <v>0</v>
      </c>
      <c r="GI20" s="113">
        <f>'MASTER_ ALL areas - No.seedling'!GH106</f>
        <v>0</v>
      </c>
      <c r="GJ20" s="76">
        <f>'MASTER_ ALL areas - No.seedling'!GI106</f>
        <v>0</v>
      </c>
      <c r="GK20" s="80">
        <f t="shared" si="69"/>
        <v>0</v>
      </c>
      <c r="GL20" s="76">
        <f>'MASTER_ ALL areas - No.seedling'!GK106</f>
        <v>0</v>
      </c>
      <c r="GM20" s="81">
        <f t="shared" si="70"/>
        <v>0</v>
      </c>
      <c r="GN20" s="113">
        <f>'MASTER_ ALL areas - No.seedling'!GM106</f>
        <v>0</v>
      </c>
      <c r="GO20" s="76">
        <f>'MASTER_ ALL areas - No.seedling'!GN106</f>
        <v>0</v>
      </c>
      <c r="GP20" s="80">
        <f t="shared" si="71"/>
        <v>0</v>
      </c>
      <c r="GQ20" s="76">
        <f>'MASTER_ ALL areas - No.seedling'!GP106</f>
        <v>0</v>
      </c>
      <c r="GR20" s="81">
        <f t="shared" si="72"/>
        <v>0</v>
      </c>
      <c r="GS20" s="113">
        <f>'MASTER_ ALL areas - No.seedling'!GR106</f>
        <v>0</v>
      </c>
      <c r="GT20" s="76">
        <f>'MASTER_ ALL areas - No.seedling'!GS106</f>
        <v>0</v>
      </c>
      <c r="GU20" s="80">
        <f t="shared" si="73"/>
        <v>0</v>
      </c>
      <c r="GV20" s="76">
        <f>'MASTER_ ALL areas - No.seedling'!GU106</f>
        <v>0</v>
      </c>
      <c r="GW20" s="81">
        <f t="shared" si="74"/>
        <v>0</v>
      </c>
      <c r="GX20" s="113">
        <f>'MASTER_ ALL areas - No.seedling'!GW106</f>
        <v>0</v>
      </c>
      <c r="GY20" s="76">
        <f>'MASTER_ ALL areas - No.seedling'!GX106</f>
        <v>0</v>
      </c>
      <c r="GZ20" s="80">
        <f t="shared" si="75"/>
        <v>0</v>
      </c>
      <c r="HA20" s="76">
        <f>'MASTER_ ALL areas - No.seedling'!GZ106</f>
        <v>0</v>
      </c>
      <c r="HB20" s="81">
        <f t="shared" si="76"/>
        <v>0</v>
      </c>
      <c r="HC20" s="113">
        <f>'MASTER_ ALL areas - No.seedling'!HB106</f>
        <v>0</v>
      </c>
      <c r="HD20" s="76">
        <f>'MASTER_ ALL areas - No.seedling'!HC106</f>
        <v>0</v>
      </c>
      <c r="HE20" s="80">
        <f t="shared" si="77"/>
        <v>0</v>
      </c>
      <c r="HF20" s="76">
        <f>'MASTER_ ALL areas - No.seedling'!HE106</f>
        <v>0</v>
      </c>
      <c r="HG20" s="81">
        <f t="shared" si="78"/>
        <v>0</v>
      </c>
      <c r="HH20" s="113">
        <f>'MASTER_ ALL areas - No.seedling'!HG106</f>
        <v>0</v>
      </c>
      <c r="HI20" s="76">
        <f>'MASTER_ ALL areas - No.seedling'!HH106</f>
        <v>0</v>
      </c>
      <c r="HJ20" s="80">
        <f t="shared" si="79"/>
        <v>0</v>
      </c>
      <c r="HK20" s="76">
        <f>'MASTER_ ALL areas - No.seedling'!HJ106</f>
        <v>0</v>
      </c>
      <c r="HL20" s="81">
        <f t="shared" si="80"/>
        <v>0</v>
      </c>
      <c r="HM20" s="113">
        <f>'MASTER_ ALL areas - No.seedling'!HL106</f>
        <v>0</v>
      </c>
      <c r="HN20" s="76">
        <f>'MASTER_ ALL areas - No.seedling'!HM106</f>
        <v>0</v>
      </c>
      <c r="HO20" s="80">
        <f t="shared" si="81"/>
        <v>0</v>
      </c>
      <c r="HP20" s="76">
        <f>'MASTER_ ALL areas - No.seedling'!HO106</f>
        <v>0</v>
      </c>
      <c r="HQ20" s="81">
        <f t="shared" si="82"/>
        <v>0</v>
      </c>
      <c r="HR20" s="113">
        <f>'MASTER_ ALL areas - No.seedling'!HQ106</f>
        <v>0</v>
      </c>
      <c r="HS20" s="76">
        <f>'MASTER_ ALL areas - No.seedling'!HR106</f>
        <v>0</v>
      </c>
      <c r="HT20" s="80">
        <f t="shared" si="83"/>
        <v>0</v>
      </c>
      <c r="HU20" s="76">
        <f>'MASTER_ ALL areas - No.seedling'!HT106</f>
        <v>0</v>
      </c>
      <c r="HV20" s="81">
        <f t="shared" si="84"/>
        <v>0</v>
      </c>
      <c r="HW20" s="113">
        <f>'MASTER_ ALL areas - No.seedling'!HV106</f>
        <v>0</v>
      </c>
      <c r="HX20" s="76">
        <f>'MASTER_ ALL areas - No.seedling'!HW106</f>
        <v>0</v>
      </c>
      <c r="HY20" s="80">
        <f t="shared" si="85"/>
        <v>0</v>
      </c>
      <c r="HZ20" s="76">
        <f>'MASTER_ ALL areas - No.seedling'!HY106</f>
        <v>0</v>
      </c>
      <c r="IA20" s="81">
        <f t="shared" si="86"/>
        <v>0</v>
      </c>
      <c r="IB20" s="113">
        <f>'MASTER_ ALL areas - No.seedling'!IA106</f>
        <v>0</v>
      </c>
      <c r="IC20" s="76">
        <f>'MASTER_ ALL areas - No.seedling'!IB106</f>
        <v>0</v>
      </c>
      <c r="ID20" s="80">
        <f t="shared" si="87"/>
        <v>0</v>
      </c>
      <c r="IE20" s="76">
        <f>'MASTER_ ALL areas - No.seedling'!ID106</f>
        <v>0</v>
      </c>
      <c r="IF20" s="85">
        <f t="shared" si="88"/>
        <v>0</v>
      </c>
      <c r="IG20" s="86" t="s">
        <v>335</v>
      </c>
      <c r="IH20" s="87"/>
    </row>
    <row r="21" spans="2:242" ht="33" customHeight="1" x14ac:dyDescent="0.25">
      <c r="B21" s="420">
        <v>105</v>
      </c>
      <c r="C21" s="421" t="s">
        <v>339</v>
      </c>
      <c r="D21" s="422">
        <v>215924</v>
      </c>
      <c r="E21" s="423">
        <v>933733</v>
      </c>
      <c r="F21" s="424" t="s">
        <v>89</v>
      </c>
      <c r="G21" s="88" t="s">
        <v>142</v>
      </c>
      <c r="H21" s="459">
        <f>'MASTER_ ALL areas - No.seedling'!G109</f>
        <v>6</v>
      </c>
      <c r="I21" s="70">
        <f>'MASTER_ ALL areas - No.seedling'!H109</f>
        <v>0.25</v>
      </c>
      <c r="J21" s="71">
        <f>'MASTER_ ALL areas - No.seedling'!I109</f>
        <v>82.2</v>
      </c>
      <c r="K21" s="72">
        <f>'MASTER_ ALL areas - No.seedling'!J109</f>
        <v>241</v>
      </c>
      <c r="L21" s="73">
        <f t="shared" si="0"/>
        <v>4820</v>
      </c>
      <c r="M21" s="74">
        <f>'MASTER_ ALL areas - No.seedling'!L109</f>
        <v>4820</v>
      </c>
      <c r="N21" s="113">
        <f>'MASTER_ ALL areas - No.seedling'!M109</f>
        <v>4</v>
      </c>
      <c r="O21" s="114">
        <f>'MASTER_ ALL areas - No.seedling'!N109</f>
        <v>60</v>
      </c>
      <c r="P21" s="80">
        <f>'MASTER_ ALL areas - No.seedling'!O109</f>
        <v>1.6597510373443983E-2</v>
      </c>
      <c r="Q21" s="81">
        <f>'MASTER_ ALL areas - No.seedling'!P109</f>
        <v>0.24896265560165975</v>
      </c>
      <c r="R21" s="621"/>
      <c r="S21" s="617">
        <f>'MASTER_ ALL areas - No.seedling'!R109</f>
        <v>4180</v>
      </c>
      <c r="T21" s="76">
        <f>'MASTER_ ALL areas - No.seedling'!S109</f>
        <v>0</v>
      </c>
      <c r="U21" s="77">
        <f t="shared" si="1"/>
        <v>0</v>
      </c>
      <c r="V21" s="82">
        <f>'MASTER_ ALL areas - No.seedling'!U109</f>
        <v>36</v>
      </c>
      <c r="W21" s="80">
        <f t="shared" si="2"/>
        <v>0.17224880382775121</v>
      </c>
      <c r="X21" s="619">
        <f>'MASTER_ ALL areas - No.seedling'!W109</f>
        <v>620</v>
      </c>
      <c r="Y21" s="82">
        <f>'MASTER_ ALL areas - No.seedling'!X109</f>
        <v>4</v>
      </c>
      <c r="Z21" s="77">
        <f t="shared" si="3"/>
        <v>0.12903225806451613</v>
      </c>
      <c r="AA21" s="82">
        <f>'MASTER_ ALL areas - No.seedling'!Z109</f>
        <v>24</v>
      </c>
      <c r="AB21" s="80">
        <f t="shared" si="4"/>
        <v>0.77419354838709675</v>
      </c>
      <c r="AC21" s="76">
        <f>'MASTER_ ALL areas - No.seedling'!AB109</f>
        <v>20</v>
      </c>
      <c r="AD21" s="76">
        <f>'MASTER_ ALL areas - No.seedling'!AC109</f>
        <v>0</v>
      </c>
      <c r="AE21" s="77">
        <f t="shared" si="5"/>
        <v>0</v>
      </c>
      <c r="AF21" s="82">
        <f>'MASTER_ ALL areas - No.seedling'!AE109</f>
        <v>0</v>
      </c>
      <c r="AG21" s="80">
        <f t="shared" si="6"/>
        <v>0</v>
      </c>
      <c r="AH21" s="76">
        <f>'MASTER_ ALL areas - No.seedling'!AG109</f>
        <v>0</v>
      </c>
      <c r="AI21" s="76">
        <f>'MASTER_ ALL areas - No.seedling'!AH109</f>
        <v>0</v>
      </c>
      <c r="AJ21" s="77">
        <f t="shared" si="7"/>
        <v>0</v>
      </c>
      <c r="AK21" s="82">
        <f>'MASTER_ ALL areas - No.seedling'!AJ109</f>
        <v>0</v>
      </c>
      <c r="AL21" s="81">
        <f t="shared" si="8"/>
        <v>0</v>
      </c>
      <c r="AM21" s="621"/>
      <c r="AN21" s="617">
        <f>'MASTER_ ALL areas - No.seedling'!AM109</f>
        <v>620</v>
      </c>
      <c r="AO21" s="76">
        <f>'MASTER_ ALL areas - No.seedling'!AN109</f>
        <v>3</v>
      </c>
      <c r="AP21" s="77">
        <f t="shared" si="9"/>
        <v>9.6774193548387094E-2</v>
      </c>
      <c r="AQ21" s="82">
        <f>'MASTER_ ALL areas - No.seedling'!AP109</f>
        <v>15</v>
      </c>
      <c r="AR21" s="77">
        <f t="shared" si="10"/>
        <v>0.4838709677419355</v>
      </c>
      <c r="AS21" s="82">
        <f>'MASTER_ ALL areas - No.seedling'!AR109</f>
        <v>3720</v>
      </c>
      <c r="AT21" s="76">
        <f>'MASTER_ ALL areas - No.seedling'!AS109</f>
        <v>1</v>
      </c>
      <c r="AU21" s="77">
        <f t="shared" si="11"/>
        <v>5.3763440860215058E-3</v>
      </c>
      <c r="AV21" s="82">
        <f>'MASTER_ ALL areas - No.seedling'!AU109</f>
        <v>41</v>
      </c>
      <c r="AW21" s="77">
        <f t="shared" si="12"/>
        <v>0.22043010752688172</v>
      </c>
      <c r="AX21" s="71">
        <f>'MASTER_ ALL areas - No.seedling'!AW109</f>
        <v>480</v>
      </c>
      <c r="AY21" s="82">
        <f>'MASTER_ ALL areas - No.seedling'!AX109</f>
        <v>0</v>
      </c>
      <c r="AZ21" s="77">
        <f t="shared" si="13"/>
        <v>0</v>
      </c>
      <c r="BA21" s="82">
        <f>'MASTER_ ALL areas - No.seedling'!AZ109</f>
        <v>4</v>
      </c>
      <c r="BB21" s="77">
        <f t="shared" si="14"/>
        <v>0.16666666666666666</v>
      </c>
      <c r="BC21" s="82">
        <f>'MASTER_ ALL areas - No.seedling'!BB109</f>
        <v>0</v>
      </c>
      <c r="BD21" s="76">
        <f>'MASTER_ ALL areas - No.seedling'!BC109</f>
        <v>0</v>
      </c>
      <c r="BE21" s="77">
        <f t="shared" si="15"/>
        <v>0</v>
      </c>
      <c r="BF21" s="82">
        <f>'MASTER_ ALL areas - No.seedling'!BE109</f>
        <v>0</v>
      </c>
      <c r="BG21" s="77">
        <f t="shared" si="16"/>
        <v>0</v>
      </c>
      <c r="BH21" s="82">
        <f>'MASTER_ ALL areas - No.seedling'!BG109</f>
        <v>0</v>
      </c>
      <c r="BI21" s="76">
        <f>'MASTER_ ALL areas - No.seedling'!BH109</f>
        <v>0</v>
      </c>
      <c r="BJ21" s="77">
        <f t="shared" si="17"/>
        <v>0</v>
      </c>
      <c r="BK21" s="82">
        <f>'MASTER_ ALL areas - No.seedling'!BJ109</f>
        <v>0</v>
      </c>
      <c r="BL21" s="77">
        <f t="shared" si="18"/>
        <v>0</v>
      </c>
      <c r="BM21" s="82">
        <f>'MASTER_ ALL areas - No.seedling'!BL109</f>
        <v>0</v>
      </c>
      <c r="BN21" s="76">
        <f>'MASTER_ ALL areas - No.seedling'!BM109</f>
        <v>0</v>
      </c>
      <c r="BO21" s="77">
        <f t="shared" si="19"/>
        <v>0</v>
      </c>
      <c r="BP21" s="82">
        <f>'MASTER_ ALL areas - No.seedling'!BO109</f>
        <v>0</v>
      </c>
      <c r="BQ21" s="77">
        <f t="shared" si="20"/>
        <v>0</v>
      </c>
      <c r="BR21" s="82">
        <f>'MASTER_ ALL areas - No.seedling'!BQ109</f>
        <v>0</v>
      </c>
      <c r="BS21" s="76">
        <f>'MASTER_ ALL areas - No.seedling'!BR109</f>
        <v>0</v>
      </c>
      <c r="BT21" s="77">
        <f t="shared" si="21"/>
        <v>0</v>
      </c>
      <c r="BU21" s="82">
        <f>'MASTER_ ALL areas - No.seedling'!BT109</f>
        <v>0</v>
      </c>
      <c r="BV21" s="77">
        <f t="shared" si="22"/>
        <v>0</v>
      </c>
      <c r="BW21" s="82">
        <f>'MASTER_ ALL areas - No.seedling'!BV109</f>
        <v>0</v>
      </c>
      <c r="BX21" s="76">
        <f>'MASTER_ ALL areas - No.seedling'!BW109</f>
        <v>0</v>
      </c>
      <c r="BY21" s="77">
        <f t="shared" si="23"/>
        <v>0</v>
      </c>
      <c r="BZ21" s="82">
        <f>'MASTER_ ALL areas - No.seedling'!BY109</f>
        <v>0</v>
      </c>
      <c r="CA21" s="81">
        <f t="shared" si="24"/>
        <v>0</v>
      </c>
      <c r="CB21" s="79"/>
      <c r="CC21" s="75">
        <f>'MASTER_ ALL areas - No.seedling'!CB109</f>
        <v>340</v>
      </c>
      <c r="CD21" s="76">
        <f>'MASTER_ ALL areas - No.seedling'!CC109</f>
        <v>0</v>
      </c>
      <c r="CE21" s="80">
        <f t="shared" si="25"/>
        <v>0</v>
      </c>
      <c r="CF21" s="76">
        <f>'MASTER_ ALL areas - No.seedling'!CE109</f>
        <v>3</v>
      </c>
      <c r="CG21" s="81">
        <f t="shared" si="26"/>
        <v>0.17647058823529413</v>
      </c>
      <c r="CH21" s="75">
        <f>'MASTER_ ALL areas - No.seedling'!CG109</f>
        <v>260</v>
      </c>
      <c r="CI21" s="76">
        <f>'MASTER_ ALL areas - No.seedling'!CH109</f>
        <v>3</v>
      </c>
      <c r="CJ21" s="80">
        <f t="shared" si="27"/>
        <v>0.23076923076923078</v>
      </c>
      <c r="CK21" s="76">
        <f>'MASTER_ ALL areas - No.seedling'!CJ109</f>
        <v>12</v>
      </c>
      <c r="CL21" s="81">
        <f t="shared" si="28"/>
        <v>0.92307692307692313</v>
      </c>
      <c r="CM21" s="75">
        <f>'MASTER_ ALL areas - No.seedling'!CL109</f>
        <v>20</v>
      </c>
      <c r="CN21" s="76">
        <f>'MASTER_ ALL areas - No.seedling'!CM109</f>
        <v>0</v>
      </c>
      <c r="CO21" s="80">
        <f t="shared" si="29"/>
        <v>0</v>
      </c>
      <c r="CP21" s="76">
        <f>'MASTER_ ALL areas - No.seedling'!CO109</f>
        <v>0</v>
      </c>
      <c r="CQ21" s="81">
        <f t="shared" si="30"/>
        <v>0</v>
      </c>
      <c r="CR21" s="113">
        <f>'MASTER_ ALL areas - No.seedling'!CQ109</f>
        <v>0</v>
      </c>
      <c r="CS21" s="76">
        <f>'MASTER_ ALL areas - No.seedling'!CR109</f>
        <v>0</v>
      </c>
      <c r="CT21" s="80">
        <f t="shared" si="31"/>
        <v>0</v>
      </c>
      <c r="CU21" s="76">
        <f>'MASTER_ ALL areas - No.seedling'!CT109</f>
        <v>0</v>
      </c>
      <c r="CV21" s="81">
        <f t="shared" si="32"/>
        <v>0</v>
      </c>
      <c r="CW21" s="75">
        <f>'MASTER_ ALL areas - No.seedling'!CV109</f>
        <v>3360</v>
      </c>
      <c r="CX21" s="76">
        <f>'MASTER_ ALL areas - No.seedling'!CW109</f>
        <v>0</v>
      </c>
      <c r="CY21" s="80">
        <f t="shared" si="33"/>
        <v>0</v>
      </c>
      <c r="CZ21" s="76">
        <f>'MASTER_ ALL areas - No.seedling'!CY109</f>
        <v>29</v>
      </c>
      <c r="DA21" s="81">
        <f t="shared" si="34"/>
        <v>0.17261904761904762</v>
      </c>
      <c r="DB21" s="75">
        <f>'MASTER_ ALL areas - No.seedling'!DA109</f>
        <v>360</v>
      </c>
      <c r="DC21" s="76">
        <f>'MASTER_ ALL areas - No.seedling'!DB109</f>
        <v>1</v>
      </c>
      <c r="DD21" s="80">
        <f t="shared" si="35"/>
        <v>5.5555555555555552E-2</v>
      </c>
      <c r="DE21" s="76">
        <f>'MASTER_ ALL areas - No.seedling'!DD109</f>
        <v>12</v>
      </c>
      <c r="DF21" s="81">
        <f t="shared" si="36"/>
        <v>0.66666666666666663</v>
      </c>
      <c r="DG21" s="113">
        <f>'MASTER_ ALL areas - No.seedling'!DF109</f>
        <v>0</v>
      </c>
      <c r="DH21" s="76">
        <f>'MASTER_ ALL areas - No.seedling'!DG109</f>
        <v>0</v>
      </c>
      <c r="DI21" s="80">
        <f t="shared" si="37"/>
        <v>0</v>
      </c>
      <c r="DJ21" s="76">
        <f>'MASTER_ ALL areas - No.seedling'!DI109</f>
        <v>0</v>
      </c>
      <c r="DK21" s="81">
        <f t="shared" si="38"/>
        <v>0</v>
      </c>
      <c r="DL21" s="113">
        <f>'MASTER_ ALL areas - No.seedling'!DK109</f>
        <v>0</v>
      </c>
      <c r="DM21" s="76">
        <f>'MASTER_ ALL areas - No.seedling'!DL109</f>
        <v>0</v>
      </c>
      <c r="DN21" s="80">
        <f t="shared" si="39"/>
        <v>0</v>
      </c>
      <c r="DO21" s="76">
        <f>'MASTER_ ALL areas - No.seedling'!DN109</f>
        <v>0</v>
      </c>
      <c r="DP21" s="81">
        <f t="shared" si="40"/>
        <v>0</v>
      </c>
      <c r="DQ21" s="75">
        <f>'MASTER_ ALL areas - No.seedling'!DP109</f>
        <v>480</v>
      </c>
      <c r="DR21" s="76">
        <f>'MASTER_ ALL areas - No.seedling'!DQ109</f>
        <v>0</v>
      </c>
      <c r="DS21" s="80">
        <f t="shared" si="41"/>
        <v>0</v>
      </c>
      <c r="DT21" s="76">
        <f>'MASTER_ ALL areas - No.seedling'!DS109</f>
        <v>4</v>
      </c>
      <c r="DU21" s="81">
        <f t="shared" si="42"/>
        <v>0.16666666666666666</v>
      </c>
      <c r="DV21" s="113">
        <f>'MASTER_ ALL areas - No.seedling'!DU109</f>
        <v>0</v>
      </c>
      <c r="DW21" s="76">
        <f>'MASTER_ ALL areas - No.seedling'!DV109</f>
        <v>0</v>
      </c>
      <c r="DX21" s="80">
        <f t="shared" si="43"/>
        <v>0</v>
      </c>
      <c r="DY21" s="76">
        <f>'MASTER_ ALL areas - No.seedling'!DX109</f>
        <v>0</v>
      </c>
      <c r="DZ21" s="81">
        <f t="shared" si="44"/>
        <v>0</v>
      </c>
      <c r="EA21" s="113">
        <f>'MASTER_ ALL areas - No.seedling'!DZ109</f>
        <v>0</v>
      </c>
      <c r="EB21" s="76">
        <f>'MASTER_ ALL areas - No.seedling'!EA109</f>
        <v>0</v>
      </c>
      <c r="EC21" s="80">
        <f t="shared" si="45"/>
        <v>0</v>
      </c>
      <c r="ED21" s="76">
        <f>'MASTER_ ALL areas - No.seedling'!EC109</f>
        <v>0</v>
      </c>
      <c r="EE21" s="81">
        <f t="shared" si="46"/>
        <v>0</v>
      </c>
      <c r="EF21" s="113">
        <f>'MASTER_ ALL areas - No.seedling'!EE109</f>
        <v>0</v>
      </c>
      <c r="EG21" s="76">
        <f>'MASTER_ ALL areas - No.seedling'!EF109</f>
        <v>0</v>
      </c>
      <c r="EH21" s="80">
        <f t="shared" si="47"/>
        <v>0</v>
      </c>
      <c r="EI21" s="76">
        <f>'MASTER_ ALL areas - No.seedling'!EH109</f>
        <v>0</v>
      </c>
      <c r="EJ21" s="81">
        <f t="shared" si="48"/>
        <v>0</v>
      </c>
      <c r="EK21" s="113">
        <f>'MASTER_ ALL areas - No.seedling'!EJ109</f>
        <v>0</v>
      </c>
      <c r="EL21" s="76">
        <f>'MASTER_ ALL areas - No.seedling'!EK109</f>
        <v>0</v>
      </c>
      <c r="EM21" s="80">
        <f t="shared" si="49"/>
        <v>0</v>
      </c>
      <c r="EN21" s="76">
        <f>'MASTER_ ALL areas - No.seedling'!EM109</f>
        <v>0</v>
      </c>
      <c r="EO21" s="81">
        <f t="shared" si="50"/>
        <v>0</v>
      </c>
      <c r="EP21" s="113">
        <f>'MASTER_ ALL areas - No.seedling'!EO109</f>
        <v>0</v>
      </c>
      <c r="EQ21" s="76">
        <f>'MASTER_ ALL areas - No.seedling'!EP109</f>
        <v>0</v>
      </c>
      <c r="ER21" s="80">
        <f t="shared" si="51"/>
        <v>0</v>
      </c>
      <c r="ES21" s="76">
        <f>'MASTER_ ALL areas - No.seedling'!ER109</f>
        <v>0</v>
      </c>
      <c r="ET21" s="81">
        <f t="shared" si="52"/>
        <v>0</v>
      </c>
      <c r="EU21" s="113">
        <f>'MASTER_ ALL areas - No.seedling'!ET109</f>
        <v>0</v>
      </c>
      <c r="EV21" s="76">
        <f>'MASTER_ ALL areas - No.seedling'!EU109</f>
        <v>0</v>
      </c>
      <c r="EW21" s="80">
        <f t="shared" si="53"/>
        <v>0</v>
      </c>
      <c r="EX21" s="76">
        <f>'MASTER_ ALL areas - No.seedling'!EW109</f>
        <v>0</v>
      </c>
      <c r="EY21" s="81">
        <f t="shared" si="54"/>
        <v>0</v>
      </c>
      <c r="EZ21" s="113">
        <f>'MASTER_ ALL areas - No.seedling'!EY109</f>
        <v>0</v>
      </c>
      <c r="FA21" s="76">
        <f>'MASTER_ ALL areas - No.seedling'!EZ109</f>
        <v>0</v>
      </c>
      <c r="FB21" s="80">
        <f t="shared" si="55"/>
        <v>0</v>
      </c>
      <c r="FC21" s="76">
        <f>'MASTER_ ALL areas - No.seedling'!FB109</f>
        <v>0</v>
      </c>
      <c r="FD21" s="81">
        <f t="shared" si="56"/>
        <v>0</v>
      </c>
      <c r="FE21" s="113">
        <f>'MASTER_ ALL areas - No.seedling'!FD109</f>
        <v>0</v>
      </c>
      <c r="FF21" s="76">
        <f>'MASTER_ ALL areas - No.seedling'!FE109</f>
        <v>0</v>
      </c>
      <c r="FG21" s="80">
        <f t="shared" si="57"/>
        <v>0</v>
      </c>
      <c r="FH21" s="76">
        <f>'MASTER_ ALL areas - No.seedling'!FG109</f>
        <v>0</v>
      </c>
      <c r="FI21" s="81">
        <f t="shared" si="58"/>
        <v>0</v>
      </c>
      <c r="FJ21" s="113">
        <f>'MASTER_ ALL areas - No.seedling'!FI109</f>
        <v>0</v>
      </c>
      <c r="FK21" s="76">
        <f>'MASTER_ ALL areas - No.seedling'!FJ109</f>
        <v>0</v>
      </c>
      <c r="FL21" s="80">
        <f t="shared" si="59"/>
        <v>0</v>
      </c>
      <c r="FM21" s="76">
        <f>'MASTER_ ALL areas - No.seedling'!FL109</f>
        <v>0</v>
      </c>
      <c r="FN21" s="81">
        <f t="shared" si="60"/>
        <v>0</v>
      </c>
      <c r="FO21" s="113">
        <f>'MASTER_ ALL areas - No.seedling'!FN109</f>
        <v>0</v>
      </c>
      <c r="FP21" s="76">
        <f>'MASTER_ ALL areas - No.seedling'!FO109</f>
        <v>0</v>
      </c>
      <c r="FQ21" s="80">
        <f t="shared" si="61"/>
        <v>0</v>
      </c>
      <c r="FR21" s="76">
        <f>'MASTER_ ALL areas - No.seedling'!FQ109</f>
        <v>0</v>
      </c>
      <c r="FS21" s="81">
        <f t="shared" si="62"/>
        <v>0</v>
      </c>
      <c r="FT21" s="113">
        <f>'MASTER_ ALL areas - No.seedling'!FS109</f>
        <v>0</v>
      </c>
      <c r="FU21" s="76">
        <f>'MASTER_ ALL areas - No.seedling'!FT109</f>
        <v>0</v>
      </c>
      <c r="FV21" s="80">
        <f t="shared" si="63"/>
        <v>0</v>
      </c>
      <c r="FW21" s="76">
        <f>'MASTER_ ALL areas - No.seedling'!FV109</f>
        <v>0</v>
      </c>
      <c r="FX21" s="81">
        <f t="shared" si="64"/>
        <v>0</v>
      </c>
      <c r="FY21" s="113">
        <f>'MASTER_ ALL areas - No.seedling'!FX109</f>
        <v>0</v>
      </c>
      <c r="FZ21" s="76">
        <f>'MASTER_ ALL areas - No.seedling'!FY109</f>
        <v>0</v>
      </c>
      <c r="GA21" s="80">
        <f t="shared" si="65"/>
        <v>0</v>
      </c>
      <c r="GB21" s="76">
        <f>'MASTER_ ALL areas - No.seedling'!GA109</f>
        <v>0</v>
      </c>
      <c r="GC21" s="81">
        <f t="shared" si="66"/>
        <v>0</v>
      </c>
      <c r="GD21" s="113">
        <f>'MASTER_ ALL areas - No.seedling'!GC109</f>
        <v>0</v>
      </c>
      <c r="GE21" s="76">
        <f>'MASTER_ ALL areas - No.seedling'!GD109</f>
        <v>0</v>
      </c>
      <c r="GF21" s="80">
        <f t="shared" si="67"/>
        <v>0</v>
      </c>
      <c r="GG21" s="76">
        <f>'MASTER_ ALL areas - No.seedling'!GF109</f>
        <v>0</v>
      </c>
      <c r="GH21" s="81">
        <f t="shared" si="68"/>
        <v>0</v>
      </c>
      <c r="GI21" s="113">
        <f>'MASTER_ ALL areas - No.seedling'!GH109</f>
        <v>0</v>
      </c>
      <c r="GJ21" s="76">
        <f>'MASTER_ ALL areas - No.seedling'!GI109</f>
        <v>0</v>
      </c>
      <c r="GK21" s="80">
        <f t="shared" si="69"/>
        <v>0</v>
      </c>
      <c r="GL21" s="76">
        <f>'MASTER_ ALL areas - No.seedling'!GK109</f>
        <v>0</v>
      </c>
      <c r="GM21" s="81">
        <f t="shared" si="70"/>
        <v>0</v>
      </c>
      <c r="GN21" s="113">
        <f>'MASTER_ ALL areas - No.seedling'!GM109</f>
        <v>0</v>
      </c>
      <c r="GO21" s="76">
        <f>'MASTER_ ALL areas - No.seedling'!GN109</f>
        <v>0</v>
      </c>
      <c r="GP21" s="80">
        <f t="shared" si="71"/>
        <v>0</v>
      </c>
      <c r="GQ21" s="76">
        <f>'MASTER_ ALL areas - No.seedling'!GP109</f>
        <v>0</v>
      </c>
      <c r="GR21" s="81">
        <f t="shared" si="72"/>
        <v>0</v>
      </c>
      <c r="GS21" s="113">
        <f>'MASTER_ ALL areas - No.seedling'!GR109</f>
        <v>0</v>
      </c>
      <c r="GT21" s="76">
        <f>'MASTER_ ALL areas - No.seedling'!GS109</f>
        <v>0</v>
      </c>
      <c r="GU21" s="80">
        <f t="shared" si="73"/>
        <v>0</v>
      </c>
      <c r="GV21" s="76">
        <f>'MASTER_ ALL areas - No.seedling'!GU109</f>
        <v>0</v>
      </c>
      <c r="GW21" s="81">
        <f t="shared" si="74"/>
        <v>0</v>
      </c>
      <c r="GX21" s="113">
        <f>'MASTER_ ALL areas - No.seedling'!GW109</f>
        <v>0</v>
      </c>
      <c r="GY21" s="76">
        <f>'MASTER_ ALL areas - No.seedling'!GX109</f>
        <v>0</v>
      </c>
      <c r="GZ21" s="80">
        <f t="shared" si="75"/>
        <v>0</v>
      </c>
      <c r="HA21" s="76">
        <f>'MASTER_ ALL areas - No.seedling'!GZ109</f>
        <v>0</v>
      </c>
      <c r="HB21" s="81">
        <f t="shared" si="76"/>
        <v>0</v>
      </c>
      <c r="HC21" s="113">
        <f>'MASTER_ ALL areas - No.seedling'!HB109</f>
        <v>0</v>
      </c>
      <c r="HD21" s="76">
        <f>'MASTER_ ALL areas - No.seedling'!HC109</f>
        <v>0</v>
      </c>
      <c r="HE21" s="80">
        <f t="shared" si="77"/>
        <v>0</v>
      </c>
      <c r="HF21" s="76">
        <f>'MASTER_ ALL areas - No.seedling'!HE109</f>
        <v>0</v>
      </c>
      <c r="HG21" s="81">
        <f t="shared" si="78"/>
        <v>0</v>
      </c>
      <c r="HH21" s="113">
        <f>'MASTER_ ALL areas - No.seedling'!HG109</f>
        <v>0</v>
      </c>
      <c r="HI21" s="76">
        <f>'MASTER_ ALL areas - No.seedling'!HH109</f>
        <v>0</v>
      </c>
      <c r="HJ21" s="80">
        <f t="shared" si="79"/>
        <v>0</v>
      </c>
      <c r="HK21" s="76">
        <f>'MASTER_ ALL areas - No.seedling'!HJ109</f>
        <v>0</v>
      </c>
      <c r="HL21" s="81">
        <f t="shared" si="80"/>
        <v>0</v>
      </c>
      <c r="HM21" s="113">
        <f>'MASTER_ ALL areas - No.seedling'!HL109</f>
        <v>0</v>
      </c>
      <c r="HN21" s="76">
        <f>'MASTER_ ALL areas - No.seedling'!HM109</f>
        <v>0</v>
      </c>
      <c r="HO21" s="80">
        <f t="shared" si="81"/>
        <v>0</v>
      </c>
      <c r="HP21" s="76">
        <f>'MASTER_ ALL areas - No.seedling'!HO109</f>
        <v>0</v>
      </c>
      <c r="HQ21" s="81">
        <f t="shared" si="82"/>
        <v>0</v>
      </c>
      <c r="HR21" s="113">
        <f>'MASTER_ ALL areas - No.seedling'!HQ109</f>
        <v>0</v>
      </c>
      <c r="HS21" s="76">
        <f>'MASTER_ ALL areas - No.seedling'!HR109</f>
        <v>0</v>
      </c>
      <c r="HT21" s="80">
        <f t="shared" si="83"/>
        <v>0</v>
      </c>
      <c r="HU21" s="76">
        <f>'MASTER_ ALL areas - No.seedling'!HT109</f>
        <v>0</v>
      </c>
      <c r="HV21" s="81">
        <f t="shared" si="84"/>
        <v>0</v>
      </c>
      <c r="HW21" s="113">
        <f>'MASTER_ ALL areas - No.seedling'!HV109</f>
        <v>0</v>
      </c>
      <c r="HX21" s="76">
        <f>'MASTER_ ALL areas - No.seedling'!HW109</f>
        <v>0</v>
      </c>
      <c r="HY21" s="80">
        <f t="shared" si="85"/>
        <v>0</v>
      </c>
      <c r="HZ21" s="76">
        <f>'MASTER_ ALL areas - No.seedling'!HY109</f>
        <v>0</v>
      </c>
      <c r="IA21" s="81">
        <f t="shared" si="86"/>
        <v>0</v>
      </c>
      <c r="IB21" s="113">
        <f>'MASTER_ ALL areas - No.seedling'!IA109</f>
        <v>0</v>
      </c>
      <c r="IC21" s="76">
        <f>'MASTER_ ALL areas - No.seedling'!IB109</f>
        <v>0</v>
      </c>
      <c r="ID21" s="80">
        <f t="shared" si="87"/>
        <v>0</v>
      </c>
      <c r="IE21" s="76">
        <f>'MASTER_ ALL areas - No.seedling'!ID109</f>
        <v>0</v>
      </c>
      <c r="IF21" s="85">
        <f t="shared" si="88"/>
        <v>0</v>
      </c>
      <c r="IG21" s="86" t="s">
        <v>340</v>
      </c>
      <c r="IH21" s="87"/>
    </row>
    <row r="22" spans="2:242" ht="33" customHeight="1" x14ac:dyDescent="0.25">
      <c r="B22" s="420">
        <v>106</v>
      </c>
      <c r="C22" s="421" t="s">
        <v>341</v>
      </c>
      <c r="D22" s="422">
        <v>216133</v>
      </c>
      <c r="E22" s="423">
        <v>933733</v>
      </c>
      <c r="F22" s="424" t="s">
        <v>89</v>
      </c>
      <c r="G22" s="88" t="s">
        <v>342</v>
      </c>
      <c r="H22" s="459">
        <f>'MASTER_ ALL areas - No.seedling'!G110</f>
        <v>3</v>
      </c>
      <c r="I22" s="70">
        <f>'MASTER_ ALL areas - No.seedling'!H110</f>
        <v>0.3</v>
      </c>
      <c r="J22" s="71">
        <f>'MASTER_ ALL areas - No.seedling'!I110</f>
        <v>34.4</v>
      </c>
      <c r="K22" s="72">
        <f>'MASTER_ ALL areas - No.seedling'!J110</f>
        <v>116</v>
      </c>
      <c r="L22" s="73">
        <f t="shared" si="0"/>
        <v>2320</v>
      </c>
      <c r="M22" s="74">
        <f>'MASTER_ ALL areas - No.seedling'!L110</f>
        <v>2320</v>
      </c>
      <c r="N22" s="113">
        <f>'MASTER_ ALL areas - No.seedling'!M110</f>
        <v>3</v>
      </c>
      <c r="O22" s="114">
        <f>'MASTER_ ALL areas - No.seedling'!N110</f>
        <v>29</v>
      </c>
      <c r="P22" s="80">
        <f>'MASTER_ ALL areas - No.seedling'!O110</f>
        <v>2.5862068965517241E-2</v>
      </c>
      <c r="Q22" s="81">
        <f>'MASTER_ ALL areas - No.seedling'!P110</f>
        <v>0.25</v>
      </c>
      <c r="R22" s="621"/>
      <c r="S22" s="617">
        <f>'MASTER_ ALL areas - No.seedling'!R110</f>
        <v>180</v>
      </c>
      <c r="T22" s="76">
        <f>'MASTER_ ALL areas - No.seedling'!S110</f>
        <v>0</v>
      </c>
      <c r="U22" s="77">
        <f t="shared" si="1"/>
        <v>0</v>
      </c>
      <c r="V22" s="82">
        <f>'MASTER_ ALL areas - No.seedling'!U110</f>
        <v>4</v>
      </c>
      <c r="W22" s="80">
        <f t="shared" si="2"/>
        <v>0.44444444444444442</v>
      </c>
      <c r="X22" s="619">
        <f>'MASTER_ ALL areas - No.seedling'!W110</f>
        <v>700</v>
      </c>
      <c r="Y22" s="82">
        <f>'MASTER_ ALL areas - No.seedling'!X110</f>
        <v>3</v>
      </c>
      <c r="Z22" s="77">
        <f t="shared" si="3"/>
        <v>8.5714285714285715E-2</v>
      </c>
      <c r="AA22" s="82">
        <f>'MASTER_ ALL areas - No.seedling'!Z110</f>
        <v>18</v>
      </c>
      <c r="AB22" s="80">
        <f t="shared" si="4"/>
        <v>0.51428571428571423</v>
      </c>
      <c r="AC22" s="76">
        <f>'MASTER_ ALL areas - No.seedling'!AB110</f>
        <v>880</v>
      </c>
      <c r="AD22" s="76">
        <f>'MASTER_ ALL areas - No.seedling'!AC110</f>
        <v>0</v>
      </c>
      <c r="AE22" s="77">
        <f t="shared" si="5"/>
        <v>0</v>
      </c>
      <c r="AF22" s="82">
        <f>'MASTER_ ALL areas - No.seedling'!AE110</f>
        <v>6</v>
      </c>
      <c r="AG22" s="80">
        <f t="shared" si="6"/>
        <v>0.13636363636363635</v>
      </c>
      <c r="AH22" s="76">
        <f>'MASTER_ ALL areas - No.seedling'!AG110</f>
        <v>560</v>
      </c>
      <c r="AI22" s="76">
        <f>'MASTER_ ALL areas - No.seedling'!AH110</f>
        <v>0</v>
      </c>
      <c r="AJ22" s="77">
        <f t="shared" si="7"/>
        <v>0</v>
      </c>
      <c r="AK22" s="82">
        <f>'MASTER_ ALL areas - No.seedling'!AJ110</f>
        <v>1</v>
      </c>
      <c r="AL22" s="81">
        <f t="shared" si="8"/>
        <v>3.5714285714285712E-2</v>
      </c>
      <c r="AM22" s="621"/>
      <c r="AN22" s="617">
        <f>'MASTER_ ALL areas - No.seedling'!AM110</f>
        <v>1980</v>
      </c>
      <c r="AO22" s="76">
        <f>'MASTER_ ALL areas - No.seedling'!AN110</f>
        <v>1</v>
      </c>
      <c r="AP22" s="77">
        <f t="shared" si="9"/>
        <v>1.0101010101010102E-2</v>
      </c>
      <c r="AQ22" s="82">
        <f>'MASTER_ ALL areas - No.seedling'!AP110</f>
        <v>19</v>
      </c>
      <c r="AR22" s="77">
        <f t="shared" si="10"/>
        <v>0.19191919191919191</v>
      </c>
      <c r="AS22" s="82">
        <f>'MASTER_ ALL areas - No.seedling'!AR110</f>
        <v>280</v>
      </c>
      <c r="AT22" s="76">
        <f>'MASTER_ ALL areas - No.seedling'!AS110</f>
        <v>2</v>
      </c>
      <c r="AU22" s="77">
        <f t="shared" si="11"/>
        <v>0.14285714285714285</v>
      </c>
      <c r="AV22" s="82">
        <f>'MASTER_ ALL areas - No.seedling'!AU110</f>
        <v>10</v>
      </c>
      <c r="AW22" s="77">
        <f t="shared" si="12"/>
        <v>0.7142857142857143</v>
      </c>
      <c r="AX22" s="71">
        <f>'MASTER_ ALL areas - No.seedling'!AW110</f>
        <v>0</v>
      </c>
      <c r="AY22" s="82">
        <f>'MASTER_ ALL areas - No.seedling'!AX110</f>
        <v>0</v>
      </c>
      <c r="AZ22" s="77">
        <f t="shared" si="13"/>
        <v>0</v>
      </c>
      <c r="BA22" s="82">
        <f>'MASTER_ ALL areas - No.seedling'!AZ110</f>
        <v>0</v>
      </c>
      <c r="BB22" s="77">
        <f t="shared" si="14"/>
        <v>0</v>
      </c>
      <c r="BC22" s="82">
        <f>'MASTER_ ALL areas - No.seedling'!BB110</f>
        <v>0</v>
      </c>
      <c r="BD22" s="76">
        <f>'MASTER_ ALL areas - No.seedling'!BC110</f>
        <v>0</v>
      </c>
      <c r="BE22" s="77">
        <f t="shared" si="15"/>
        <v>0</v>
      </c>
      <c r="BF22" s="82">
        <f>'MASTER_ ALL areas - No.seedling'!BE110</f>
        <v>0</v>
      </c>
      <c r="BG22" s="77">
        <f t="shared" si="16"/>
        <v>0</v>
      </c>
      <c r="BH22" s="82">
        <f>'MASTER_ ALL areas - No.seedling'!BG110</f>
        <v>60</v>
      </c>
      <c r="BI22" s="76">
        <f>'MASTER_ ALL areas - No.seedling'!BH110</f>
        <v>0</v>
      </c>
      <c r="BJ22" s="77">
        <f t="shared" si="17"/>
        <v>0</v>
      </c>
      <c r="BK22" s="82">
        <f>'MASTER_ ALL areas - No.seedling'!BJ110</f>
        <v>0</v>
      </c>
      <c r="BL22" s="77">
        <f t="shared" si="18"/>
        <v>0</v>
      </c>
      <c r="BM22" s="82">
        <f>'MASTER_ ALL areas - No.seedling'!BL110</f>
        <v>0</v>
      </c>
      <c r="BN22" s="76">
        <f>'MASTER_ ALL areas - No.seedling'!BM110</f>
        <v>0</v>
      </c>
      <c r="BO22" s="77">
        <f t="shared" si="19"/>
        <v>0</v>
      </c>
      <c r="BP22" s="82">
        <f>'MASTER_ ALL areas - No.seedling'!BO110</f>
        <v>0</v>
      </c>
      <c r="BQ22" s="77">
        <f t="shared" si="20"/>
        <v>0</v>
      </c>
      <c r="BR22" s="82">
        <f>'MASTER_ ALL areas - No.seedling'!BQ110</f>
        <v>0</v>
      </c>
      <c r="BS22" s="76">
        <f>'MASTER_ ALL areas - No.seedling'!BR110</f>
        <v>0</v>
      </c>
      <c r="BT22" s="77">
        <f t="shared" si="21"/>
        <v>0</v>
      </c>
      <c r="BU22" s="82">
        <f>'MASTER_ ALL areas - No.seedling'!BT110</f>
        <v>0</v>
      </c>
      <c r="BV22" s="77">
        <f t="shared" si="22"/>
        <v>0</v>
      </c>
      <c r="BW22" s="82">
        <f>'MASTER_ ALL areas - No.seedling'!BV110</f>
        <v>0</v>
      </c>
      <c r="BX22" s="76">
        <f>'MASTER_ ALL areas - No.seedling'!BW110</f>
        <v>0</v>
      </c>
      <c r="BY22" s="77">
        <f t="shared" si="23"/>
        <v>0</v>
      </c>
      <c r="BZ22" s="82">
        <f>'MASTER_ ALL areas - No.seedling'!BY110</f>
        <v>0</v>
      </c>
      <c r="CA22" s="81">
        <f t="shared" si="24"/>
        <v>0</v>
      </c>
      <c r="CB22" s="79"/>
      <c r="CC22" s="75">
        <f>'MASTER_ ALL areas - No.seedling'!CB110</f>
        <v>40</v>
      </c>
      <c r="CD22" s="76">
        <f>'MASTER_ ALL areas - No.seedling'!CC110</f>
        <v>0</v>
      </c>
      <c r="CE22" s="80">
        <f t="shared" si="25"/>
        <v>0</v>
      </c>
      <c r="CF22" s="76">
        <f>'MASTER_ ALL areas - No.seedling'!CE110</f>
        <v>2</v>
      </c>
      <c r="CG22" s="81">
        <f t="shared" si="26"/>
        <v>1</v>
      </c>
      <c r="CH22" s="75">
        <f>'MASTER_ ALL areas - No.seedling'!CG110</f>
        <v>500</v>
      </c>
      <c r="CI22" s="76">
        <f>'MASTER_ ALL areas - No.seedling'!CH110</f>
        <v>1</v>
      </c>
      <c r="CJ22" s="80">
        <f t="shared" si="27"/>
        <v>0.04</v>
      </c>
      <c r="CK22" s="76">
        <f>'MASTER_ ALL areas - No.seedling'!CJ110</f>
        <v>10</v>
      </c>
      <c r="CL22" s="81">
        <f t="shared" si="28"/>
        <v>0.4</v>
      </c>
      <c r="CM22" s="75">
        <f>'MASTER_ ALL areas - No.seedling'!CL110</f>
        <v>880</v>
      </c>
      <c r="CN22" s="76">
        <f>'MASTER_ ALL areas - No.seedling'!CM110</f>
        <v>0</v>
      </c>
      <c r="CO22" s="80">
        <f t="shared" si="29"/>
        <v>0</v>
      </c>
      <c r="CP22" s="76">
        <f>'MASTER_ ALL areas - No.seedling'!CO110</f>
        <v>6</v>
      </c>
      <c r="CQ22" s="81">
        <f t="shared" si="30"/>
        <v>0.13636363636363635</v>
      </c>
      <c r="CR22" s="75">
        <f>'MASTER_ ALL areas - No.seedling'!CQ110</f>
        <v>560</v>
      </c>
      <c r="CS22" s="76">
        <f>'MASTER_ ALL areas - No.seedling'!CR110</f>
        <v>0</v>
      </c>
      <c r="CT22" s="80">
        <f t="shared" si="31"/>
        <v>0</v>
      </c>
      <c r="CU22" s="76">
        <f>'MASTER_ ALL areas - No.seedling'!CT110</f>
        <v>1</v>
      </c>
      <c r="CV22" s="81">
        <f t="shared" si="32"/>
        <v>3.5714285714285712E-2</v>
      </c>
      <c r="CW22" s="75">
        <f>'MASTER_ ALL areas - No.seedling'!CV110</f>
        <v>120</v>
      </c>
      <c r="CX22" s="76">
        <f>'MASTER_ ALL areas - No.seedling'!CW110</f>
        <v>0</v>
      </c>
      <c r="CY22" s="80">
        <f t="shared" si="33"/>
        <v>0</v>
      </c>
      <c r="CZ22" s="76">
        <f>'MASTER_ ALL areas - No.seedling'!CY110</f>
        <v>2</v>
      </c>
      <c r="DA22" s="81">
        <f t="shared" si="34"/>
        <v>0.33333333333333331</v>
      </c>
      <c r="DB22" s="75">
        <f>'MASTER_ ALL areas - No.seedling'!DA110</f>
        <v>160</v>
      </c>
      <c r="DC22" s="76">
        <f>'MASTER_ ALL areas - No.seedling'!DB110</f>
        <v>2</v>
      </c>
      <c r="DD22" s="80">
        <f t="shared" si="35"/>
        <v>0.25</v>
      </c>
      <c r="DE22" s="76">
        <f>'MASTER_ ALL areas - No.seedling'!DD110</f>
        <v>8</v>
      </c>
      <c r="DF22" s="81">
        <f t="shared" si="36"/>
        <v>1</v>
      </c>
      <c r="DG22" s="113">
        <f>'MASTER_ ALL areas - No.seedling'!DF110</f>
        <v>0</v>
      </c>
      <c r="DH22" s="76">
        <f>'MASTER_ ALL areas - No.seedling'!DG110</f>
        <v>0</v>
      </c>
      <c r="DI22" s="80">
        <f t="shared" si="37"/>
        <v>0</v>
      </c>
      <c r="DJ22" s="76">
        <f>'MASTER_ ALL areas - No.seedling'!DI110</f>
        <v>0</v>
      </c>
      <c r="DK22" s="81">
        <f t="shared" si="38"/>
        <v>0</v>
      </c>
      <c r="DL22" s="113">
        <f>'MASTER_ ALL areas - No.seedling'!DK110</f>
        <v>0</v>
      </c>
      <c r="DM22" s="76">
        <f>'MASTER_ ALL areas - No.seedling'!DL110</f>
        <v>0</v>
      </c>
      <c r="DN22" s="80">
        <f t="shared" si="39"/>
        <v>0</v>
      </c>
      <c r="DO22" s="76">
        <f>'MASTER_ ALL areas - No.seedling'!DN110</f>
        <v>0</v>
      </c>
      <c r="DP22" s="81">
        <f t="shared" si="40"/>
        <v>0</v>
      </c>
      <c r="DQ22" s="113">
        <f>'MASTER_ ALL areas - No.seedling'!DP110</f>
        <v>0</v>
      </c>
      <c r="DR22" s="76">
        <f>'MASTER_ ALL areas - No.seedling'!DQ110</f>
        <v>0</v>
      </c>
      <c r="DS22" s="80">
        <f t="shared" si="41"/>
        <v>0</v>
      </c>
      <c r="DT22" s="76">
        <f>'MASTER_ ALL areas - No.seedling'!DS110</f>
        <v>0</v>
      </c>
      <c r="DU22" s="81">
        <f t="shared" si="42"/>
        <v>0</v>
      </c>
      <c r="DV22" s="113">
        <f>'MASTER_ ALL areas - No.seedling'!DU110</f>
        <v>0</v>
      </c>
      <c r="DW22" s="76">
        <f>'MASTER_ ALL areas - No.seedling'!DV110</f>
        <v>0</v>
      </c>
      <c r="DX22" s="80">
        <f t="shared" si="43"/>
        <v>0</v>
      </c>
      <c r="DY22" s="76">
        <f>'MASTER_ ALL areas - No.seedling'!DX110</f>
        <v>0</v>
      </c>
      <c r="DZ22" s="81">
        <f t="shared" si="44"/>
        <v>0</v>
      </c>
      <c r="EA22" s="113">
        <f>'MASTER_ ALL areas - No.seedling'!DZ110</f>
        <v>0</v>
      </c>
      <c r="EB22" s="76">
        <f>'MASTER_ ALL areas - No.seedling'!EA110</f>
        <v>0</v>
      </c>
      <c r="EC22" s="80">
        <f t="shared" si="45"/>
        <v>0</v>
      </c>
      <c r="ED22" s="76">
        <f>'MASTER_ ALL areas - No.seedling'!EC110</f>
        <v>0</v>
      </c>
      <c r="EE22" s="81">
        <f t="shared" si="46"/>
        <v>0</v>
      </c>
      <c r="EF22" s="113">
        <f>'MASTER_ ALL areas - No.seedling'!EE110</f>
        <v>0</v>
      </c>
      <c r="EG22" s="76">
        <f>'MASTER_ ALL areas - No.seedling'!EF110</f>
        <v>0</v>
      </c>
      <c r="EH22" s="80">
        <f t="shared" si="47"/>
        <v>0</v>
      </c>
      <c r="EI22" s="76">
        <f>'MASTER_ ALL areas - No.seedling'!EH110</f>
        <v>0</v>
      </c>
      <c r="EJ22" s="81">
        <f t="shared" si="48"/>
        <v>0</v>
      </c>
      <c r="EK22" s="113">
        <f>'MASTER_ ALL areas - No.seedling'!EJ110</f>
        <v>0</v>
      </c>
      <c r="EL22" s="76">
        <f>'MASTER_ ALL areas - No.seedling'!EK110</f>
        <v>0</v>
      </c>
      <c r="EM22" s="80">
        <f t="shared" si="49"/>
        <v>0</v>
      </c>
      <c r="EN22" s="76">
        <f>'MASTER_ ALL areas - No.seedling'!EM110</f>
        <v>0</v>
      </c>
      <c r="EO22" s="81">
        <f t="shared" si="50"/>
        <v>0</v>
      </c>
      <c r="EP22" s="113">
        <f>'MASTER_ ALL areas - No.seedling'!EO110</f>
        <v>0</v>
      </c>
      <c r="EQ22" s="76">
        <f>'MASTER_ ALL areas - No.seedling'!EP110</f>
        <v>0</v>
      </c>
      <c r="ER22" s="80">
        <f t="shared" si="51"/>
        <v>0</v>
      </c>
      <c r="ES22" s="76">
        <f>'MASTER_ ALL areas - No.seedling'!ER110</f>
        <v>0</v>
      </c>
      <c r="ET22" s="81">
        <f t="shared" si="52"/>
        <v>0</v>
      </c>
      <c r="EU22" s="113">
        <f>'MASTER_ ALL areas - No.seedling'!ET110</f>
        <v>0</v>
      </c>
      <c r="EV22" s="76">
        <f>'MASTER_ ALL areas - No.seedling'!EU110</f>
        <v>0</v>
      </c>
      <c r="EW22" s="80">
        <f t="shared" si="53"/>
        <v>0</v>
      </c>
      <c r="EX22" s="76">
        <f>'MASTER_ ALL areas - No.seedling'!EW110</f>
        <v>0</v>
      </c>
      <c r="EY22" s="81">
        <f t="shared" si="54"/>
        <v>0</v>
      </c>
      <c r="EZ22" s="113">
        <f>'MASTER_ ALL areas - No.seedling'!EY110</f>
        <v>0</v>
      </c>
      <c r="FA22" s="76">
        <f>'MASTER_ ALL areas - No.seedling'!EZ110</f>
        <v>0</v>
      </c>
      <c r="FB22" s="80">
        <f t="shared" si="55"/>
        <v>0</v>
      </c>
      <c r="FC22" s="76">
        <f>'MASTER_ ALL areas - No.seedling'!FB110</f>
        <v>0</v>
      </c>
      <c r="FD22" s="81">
        <f t="shared" si="56"/>
        <v>0</v>
      </c>
      <c r="FE22" s="75">
        <f>'MASTER_ ALL areas - No.seedling'!FD110</f>
        <v>20</v>
      </c>
      <c r="FF22" s="76">
        <f>'MASTER_ ALL areas - No.seedling'!FE110</f>
        <v>0</v>
      </c>
      <c r="FG22" s="80">
        <f t="shared" si="57"/>
        <v>0</v>
      </c>
      <c r="FH22" s="76">
        <f>'MASTER_ ALL areas - No.seedling'!FG110</f>
        <v>0</v>
      </c>
      <c r="FI22" s="81">
        <f t="shared" si="58"/>
        <v>0</v>
      </c>
      <c r="FJ22" s="75">
        <f>'MASTER_ ALL areas - No.seedling'!FI110</f>
        <v>40</v>
      </c>
      <c r="FK22" s="76">
        <f>'MASTER_ ALL areas - No.seedling'!FJ110</f>
        <v>0</v>
      </c>
      <c r="FL22" s="80">
        <f t="shared" si="59"/>
        <v>0</v>
      </c>
      <c r="FM22" s="76">
        <f>'MASTER_ ALL areas - No.seedling'!FL110</f>
        <v>0</v>
      </c>
      <c r="FN22" s="81">
        <f t="shared" si="60"/>
        <v>0</v>
      </c>
      <c r="FO22" s="113">
        <f>'MASTER_ ALL areas - No.seedling'!FN110</f>
        <v>0</v>
      </c>
      <c r="FP22" s="76">
        <f>'MASTER_ ALL areas - No.seedling'!FO110</f>
        <v>0</v>
      </c>
      <c r="FQ22" s="80">
        <f t="shared" si="61"/>
        <v>0</v>
      </c>
      <c r="FR22" s="76">
        <f>'MASTER_ ALL areas - No.seedling'!FQ110</f>
        <v>0</v>
      </c>
      <c r="FS22" s="81">
        <f t="shared" si="62"/>
        <v>0</v>
      </c>
      <c r="FT22" s="113">
        <f>'MASTER_ ALL areas - No.seedling'!FS110</f>
        <v>0</v>
      </c>
      <c r="FU22" s="76">
        <f>'MASTER_ ALL areas - No.seedling'!FT110</f>
        <v>0</v>
      </c>
      <c r="FV22" s="80">
        <f t="shared" si="63"/>
        <v>0</v>
      </c>
      <c r="FW22" s="76">
        <f>'MASTER_ ALL areas - No.seedling'!FV110</f>
        <v>0</v>
      </c>
      <c r="FX22" s="81">
        <f t="shared" si="64"/>
        <v>0</v>
      </c>
      <c r="FY22" s="113">
        <f>'MASTER_ ALL areas - No.seedling'!FX110</f>
        <v>0</v>
      </c>
      <c r="FZ22" s="76">
        <f>'MASTER_ ALL areas - No.seedling'!FY110</f>
        <v>0</v>
      </c>
      <c r="GA22" s="80">
        <f t="shared" si="65"/>
        <v>0</v>
      </c>
      <c r="GB22" s="76">
        <f>'MASTER_ ALL areas - No.seedling'!GA110</f>
        <v>0</v>
      </c>
      <c r="GC22" s="81">
        <f t="shared" si="66"/>
        <v>0</v>
      </c>
      <c r="GD22" s="113">
        <f>'MASTER_ ALL areas - No.seedling'!GC110</f>
        <v>0</v>
      </c>
      <c r="GE22" s="76">
        <f>'MASTER_ ALL areas - No.seedling'!GD110</f>
        <v>0</v>
      </c>
      <c r="GF22" s="80">
        <f t="shared" si="67"/>
        <v>0</v>
      </c>
      <c r="GG22" s="76">
        <f>'MASTER_ ALL areas - No.seedling'!GF110</f>
        <v>0</v>
      </c>
      <c r="GH22" s="81">
        <f t="shared" si="68"/>
        <v>0</v>
      </c>
      <c r="GI22" s="113">
        <f>'MASTER_ ALL areas - No.seedling'!GH110</f>
        <v>0</v>
      </c>
      <c r="GJ22" s="76">
        <f>'MASTER_ ALL areas - No.seedling'!GI110</f>
        <v>0</v>
      </c>
      <c r="GK22" s="80">
        <f t="shared" si="69"/>
        <v>0</v>
      </c>
      <c r="GL22" s="76">
        <f>'MASTER_ ALL areas - No.seedling'!GK110</f>
        <v>0</v>
      </c>
      <c r="GM22" s="81">
        <f t="shared" si="70"/>
        <v>0</v>
      </c>
      <c r="GN22" s="113">
        <f>'MASTER_ ALL areas - No.seedling'!GM110</f>
        <v>0</v>
      </c>
      <c r="GO22" s="76">
        <f>'MASTER_ ALL areas - No.seedling'!GN110</f>
        <v>0</v>
      </c>
      <c r="GP22" s="80">
        <f t="shared" si="71"/>
        <v>0</v>
      </c>
      <c r="GQ22" s="76">
        <f>'MASTER_ ALL areas - No.seedling'!GP110</f>
        <v>0</v>
      </c>
      <c r="GR22" s="81">
        <f t="shared" si="72"/>
        <v>0</v>
      </c>
      <c r="GS22" s="113">
        <f>'MASTER_ ALL areas - No.seedling'!GR110</f>
        <v>0</v>
      </c>
      <c r="GT22" s="76">
        <f>'MASTER_ ALL areas - No.seedling'!GS110</f>
        <v>0</v>
      </c>
      <c r="GU22" s="80">
        <f t="shared" si="73"/>
        <v>0</v>
      </c>
      <c r="GV22" s="76">
        <f>'MASTER_ ALL areas - No.seedling'!GU110</f>
        <v>0</v>
      </c>
      <c r="GW22" s="81">
        <f t="shared" si="74"/>
        <v>0</v>
      </c>
      <c r="GX22" s="113">
        <f>'MASTER_ ALL areas - No.seedling'!GW110</f>
        <v>0</v>
      </c>
      <c r="GY22" s="76">
        <f>'MASTER_ ALL areas - No.seedling'!GX110</f>
        <v>0</v>
      </c>
      <c r="GZ22" s="80">
        <f t="shared" si="75"/>
        <v>0</v>
      </c>
      <c r="HA22" s="76">
        <f>'MASTER_ ALL areas - No.seedling'!GZ110</f>
        <v>0</v>
      </c>
      <c r="HB22" s="81">
        <f t="shared" si="76"/>
        <v>0</v>
      </c>
      <c r="HC22" s="113">
        <f>'MASTER_ ALL areas - No.seedling'!HB110</f>
        <v>0</v>
      </c>
      <c r="HD22" s="76">
        <f>'MASTER_ ALL areas - No.seedling'!HC110</f>
        <v>0</v>
      </c>
      <c r="HE22" s="80">
        <f t="shared" si="77"/>
        <v>0</v>
      </c>
      <c r="HF22" s="76">
        <f>'MASTER_ ALL areas - No.seedling'!HE110</f>
        <v>0</v>
      </c>
      <c r="HG22" s="81">
        <f t="shared" si="78"/>
        <v>0</v>
      </c>
      <c r="HH22" s="113">
        <f>'MASTER_ ALL areas - No.seedling'!HG110</f>
        <v>0</v>
      </c>
      <c r="HI22" s="76">
        <f>'MASTER_ ALL areas - No.seedling'!HH110</f>
        <v>0</v>
      </c>
      <c r="HJ22" s="80">
        <f t="shared" si="79"/>
        <v>0</v>
      </c>
      <c r="HK22" s="76">
        <f>'MASTER_ ALL areas - No.seedling'!HJ110</f>
        <v>0</v>
      </c>
      <c r="HL22" s="81">
        <f t="shared" si="80"/>
        <v>0</v>
      </c>
      <c r="HM22" s="113">
        <f>'MASTER_ ALL areas - No.seedling'!HL110</f>
        <v>0</v>
      </c>
      <c r="HN22" s="76">
        <f>'MASTER_ ALL areas - No.seedling'!HM110</f>
        <v>0</v>
      </c>
      <c r="HO22" s="80">
        <f t="shared" si="81"/>
        <v>0</v>
      </c>
      <c r="HP22" s="76">
        <f>'MASTER_ ALL areas - No.seedling'!HO110</f>
        <v>0</v>
      </c>
      <c r="HQ22" s="81">
        <f t="shared" si="82"/>
        <v>0</v>
      </c>
      <c r="HR22" s="113">
        <f>'MASTER_ ALL areas - No.seedling'!HQ110</f>
        <v>0</v>
      </c>
      <c r="HS22" s="76">
        <f>'MASTER_ ALL areas - No.seedling'!HR110</f>
        <v>0</v>
      </c>
      <c r="HT22" s="80">
        <f t="shared" si="83"/>
        <v>0</v>
      </c>
      <c r="HU22" s="76">
        <f>'MASTER_ ALL areas - No.seedling'!HT110</f>
        <v>0</v>
      </c>
      <c r="HV22" s="81">
        <f t="shared" si="84"/>
        <v>0</v>
      </c>
      <c r="HW22" s="113">
        <f>'MASTER_ ALL areas - No.seedling'!HV110</f>
        <v>0</v>
      </c>
      <c r="HX22" s="76">
        <f>'MASTER_ ALL areas - No.seedling'!HW110</f>
        <v>0</v>
      </c>
      <c r="HY22" s="80">
        <f t="shared" si="85"/>
        <v>0</v>
      </c>
      <c r="HZ22" s="76">
        <f>'MASTER_ ALL areas - No.seedling'!HY110</f>
        <v>0</v>
      </c>
      <c r="IA22" s="81">
        <f t="shared" si="86"/>
        <v>0</v>
      </c>
      <c r="IB22" s="113">
        <f>'MASTER_ ALL areas - No.seedling'!IA110</f>
        <v>0</v>
      </c>
      <c r="IC22" s="76">
        <f>'MASTER_ ALL areas - No.seedling'!IB110</f>
        <v>0</v>
      </c>
      <c r="ID22" s="80">
        <f t="shared" si="87"/>
        <v>0</v>
      </c>
      <c r="IE22" s="76">
        <f>'MASTER_ ALL areas - No.seedling'!ID110</f>
        <v>0</v>
      </c>
      <c r="IF22" s="85">
        <f t="shared" si="88"/>
        <v>0</v>
      </c>
      <c r="IG22" s="86" t="s">
        <v>343</v>
      </c>
      <c r="IH22" s="87"/>
    </row>
    <row r="23" spans="2:242" ht="33" customHeight="1" x14ac:dyDescent="0.25">
      <c r="B23" s="420">
        <v>107</v>
      </c>
      <c r="C23" s="421" t="s">
        <v>344</v>
      </c>
      <c r="D23" s="422">
        <v>216344</v>
      </c>
      <c r="E23" s="423">
        <v>933732</v>
      </c>
      <c r="F23" s="424" t="s">
        <v>89</v>
      </c>
      <c r="G23" s="88" t="s">
        <v>229</v>
      </c>
      <c r="H23" s="459" t="str">
        <f>'MASTER_ ALL areas - No.seedling'!G111</f>
        <v>1(2)</v>
      </c>
      <c r="I23" s="70">
        <f>'MASTER_ ALL areas - No.seedling'!H111</f>
        <v>0.1</v>
      </c>
      <c r="J23" s="71">
        <f>'MASTER_ ALL areas - No.seedling'!I111</f>
        <v>62.25</v>
      </c>
      <c r="K23" s="72">
        <f>'MASTER_ ALL areas - No.seedling'!J111</f>
        <v>18</v>
      </c>
      <c r="L23" s="73">
        <f t="shared" si="0"/>
        <v>360</v>
      </c>
      <c r="M23" s="74">
        <f>'MASTER_ ALL areas - No.seedling'!L111</f>
        <v>360</v>
      </c>
      <c r="N23" s="113">
        <f>'MASTER_ ALL areas - No.seedling'!M111</f>
        <v>7</v>
      </c>
      <c r="O23" s="114">
        <f>'MASTER_ ALL areas - No.seedling'!N111</f>
        <v>14</v>
      </c>
      <c r="P23" s="80">
        <f>'MASTER_ ALL areas - No.seedling'!O111</f>
        <v>0.3888888888888889</v>
      </c>
      <c r="Q23" s="81">
        <f>'MASTER_ ALL areas - No.seedling'!P111</f>
        <v>0.77777777777777779</v>
      </c>
      <c r="R23" s="621"/>
      <c r="S23" s="617">
        <f>'MASTER_ ALL areas - No.seedling'!R111</f>
        <v>20</v>
      </c>
      <c r="T23" s="76">
        <f>'MASTER_ ALL areas - No.seedling'!S111</f>
        <v>0</v>
      </c>
      <c r="U23" s="77">
        <f t="shared" si="1"/>
        <v>0</v>
      </c>
      <c r="V23" s="82">
        <f>'MASTER_ ALL areas - No.seedling'!U111</f>
        <v>0</v>
      </c>
      <c r="W23" s="80">
        <f t="shared" si="2"/>
        <v>0</v>
      </c>
      <c r="X23" s="619">
        <f>'MASTER_ ALL areas - No.seedling'!W111</f>
        <v>200</v>
      </c>
      <c r="Y23" s="82">
        <f>'MASTER_ ALL areas - No.seedling'!X111</f>
        <v>6</v>
      </c>
      <c r="Z23" s="77">
        <f t="shared" si="3"/>
        <v>0.6</v>
      </c>
      <c r="AA23" s="82">
        <f>'MASTER_ ALL areas - No.seedling'!Z111</f>
        <v>10</v>
      </c>
      <c r="AB23" s="80">
        <f t="shared" si="4"/>
        <v>1</v>
      </c>
      <c r="AC23" s="76">
        <f>'MASTER_ ALL areas - No.seedling'!AB111</f>
        <v>60</v>
      </c>
      <c r="AD23" s="76">
        <f>'MASTER_ ALL areas - No.seedling'!AC111</f>
        <v>1</v>
      </c>
      <c r="AE23" s="77">
        <f t="shared" si="5"/>
        <v>0.33333333333333331</v>
      </c>
      <c r="AF23" s="82">
        <f>'MASTER_ ALL areas - No.seedling'!AE111</f>
        <v>3</v>
      </c>
      <c r="AG23" s="80">
        <f t="shared" si="6"/>
        <v>1</v>
      </c>
      <c r="AH23" s="76">
        <f>'MASTER_ ALL areas - No.seedling'!AG111</f>
        <v>80</v>
      </c>
      <c r="AI23" s="76">
        <f>'MASTER_ ALL areas - No.seedling'!AH111</f>
        <v>0</v>
      </c>
      <c r="AJ23" s="77">
        <f t="shared" si="7"/>
        <v>0</v>
      </c>
      <c r="AK23" s="82">
        <f>'MASTER_ ALL areas - No.seedling'!AJ111</f>
        <v>1</v>
      </c>
      <c r="AL23" s="81">
        <f t="shared" si="8"/>
        <v>0.25</v>
      </c>
      <c r="AM23" s="621"/>
      <c r="AN23" s="617">
        <f>'MASTER_ ALL areas - No.seedling'!AM111</f>
        <v>260</v>
      </c>
      <c r="AO23" s="76">
        <f>'MASTER_ ALL areas - No.seedling'!AN111</f>
        <v>4</v>
      </c>
      <c r="AP23" s="77">
        <f t="shared" si="9"/>
        <v>0.30769230769230771</v>
      </c>
      <c r="AQ23" s="82">
        <f>'MASTER_ ALL areas - No.seedling'!AP111</f>
        <v>9</v>
      </c>
      <c r="AR23" s="77">
        <f t="shared" si="10"/>
        <v>0.69230769230769229</v>
      </c>
      <c r="AS23" s="82">
        <f>'MASTER_ ALL areas - No.seedling'!AR111</f>
        <v>100</v>
      </c>
      <c r="AT23" s="76">
        <f>'MASTER_ ALL areas - No.seedling'!AS111</f>
        <v>3</v>
      </c>
      <c r="AU23" s="77">
        <f t="shared" si="11"/>
        <v>0.6</v>
      </c>
      <c r="AV23" s="82">
        <f>'MASTER_ ALL areas - No.seedling'!AU111</f>
        <v>5</v>
      </c>
      <c r="AW23" s="77">
        <f t="shared" si="12"/>
        <v>1</v>
      </c>
      <c r="AX23" s="71">
        <f>'MASTER_ ALL areas - No.seedling'!AW111</f>
        <v>0</v>
      </c>
      <c r="AY23" s="82">
        <f>'MASTER_ ALL areas - No.seedling'!AX111</f>
        <v>0</v>
      </c>
      <c r="AZ23" s="77">
        <f t="shared" si="13"/>
        <v>0</v>
      </c>
      <c r="BA23" s="82">
        <f>'MASTER_ ALL areas - No.seedling'!AZ111</f>
        <v>0</v>
      </c>
      <c r="BB23" s="77">
        <f t="shared" si="14"/>
        <v>0</v>
      </c>
      <c r="BC23" s="82">
        <f>'MASTER_ ALL areas - No.seedling'!BB111</f>
        <v>0</v>
      </c>
      <c r="BD23" s="76">
        <f>'MASTER_ ALL areas - No.seedling'!BC111</f>
        <v>0</v>
      </c>
      <c r="BE23" s="77">
        <f t="shared" si="15"/>
        <v>0</v>
      </c>
      <c r="BF23" s="82">
        <f>'MASTER_ ALL areas - No.seedling'!BE111</f>
        <v>0</v>
      </c>
      <c r="BG23" s="77">
        <f t="shared" si="16"/>
        <v>0</v>
      </c>
      <c r="BH23" s="82">
        <f>'MASTER_ ALL areas - No.seedling'!BG111</f>
        <v>0</v>
      </c>
      <c r="BI23" s="76">
        <f>'MASTER_ ALL areas - No.seedling'!BH111</f>
        <v>0</v>
      </c>
      <c r="BJ23" s="77">
        <f t="shared" si="17"/>
        <v>0</v>
      </c>
      <c r="BK23" s="82">
        <f>'MASTER_ ALL areas - No.seedling'!BJ111</f>
        <v>0</v>
      </c>
      <c r="BL23" s="77">
        <f t="shared" si="18"/>
        <v>0</v>
      </c>
      <c r="BM23" s="82">
        <f>'MASTER_ ALL areas - No.seedling'!BL111</f>
        <v>0</v>
      </c>
      <c r="BN23" s="76">
        <f>'MASTER_ ALL areas - No.seedling'!BM111</f>
        <v>0</v>
      </c>
      <c r="BO23" s="77">
        <f t="shared" si="19"/>
        <v>0</v>
      </c>
      <c r="BP23" s="82">
        <f>'MASTER_ ALL areas - No.seedling'!BO111</f>
        <v>0</v>
      </c>
      <c r="BQ23" s="77">
        <f t="shared" si="20"/>
        <v>0</v>
      </c>
      <c r="BR23" s="82">
        <f>'MASTER_ ALL areas - No.seedling'!BQ111</f>
        <v>0</v>
      </c>
      <c r="BS23" s="76">
        <f>'MASTER_ ALL areas - No.seedling'!BR111</f>
        <v>0</v>
      </c>
      <c r="BT23" s="77">
        <f t="shared" si="21"/>
        <v>0</v>
      </c>
      <c r="BU23" s="82">
        <f>'MASTER_ ALL areas - No.seedling'!BT111</f>
        <v>0</v>
      </c>
      <c r="BV23" s="77">
        <f t="shared" si="22"/>
        <v>0</v>
      </c>
      <c r="BW23" s="82">
        <f>'MASTER_ ALL areas - No.seedling'!BV111</f>
        <v>0</v>
      </c>
      <c r="BX23" s="76">
        <f>'MASTER_ ALL areas - No.seedling'!BW111</f>
        <v>0</v>
      </c>
      <c r="BY23" s="77">
        <f t="shared" si="23"/>
        <v>0</v>
      </c>
      <c r="BZ23" s="82">
        <f>'MASTER_ ALL areas - No.seedling'!BY111</f>
        <v>0</v>
      </c>
      <c r="CA23" s="81">
        <f t="shared" si="24"/>
        <v>0</v>
      </c>
      <c r="CB23" s="79"/>
      <c r="CC23" s="75">
        <f>'MASTER_ ALL areas - No.seedling'!CB111</f>
        <v>20</v>
      </c>
      <c r="CD23" s="76">
        <f>'MASTER_ ALL areas - No.seedling'!CC111</f>
        <v>0</v>
      </c>
      <c r="CE23" s="80">
        <f t="shared" si="25"/>
        <v>0</v>
      </c>
      <c r="CF23" s="76">
        <f>'MASTER_ ALL areas - No.seedling'!CE111</f>
        <v>0</v>
      </c>
      <c r="CG23" s="81">
        <f t="shared" si="26"/>
        <v>0</v>
      </c>
      <c r="CH23" s="75">
        <f>'MASTER_ ALL areas - No.seedling'!CG111</f>
        <v>100</v>
      </c>
      <c r="CI23" s="76">
        <f>'MASTER_ ALL areas - No.seedling'!CH111</f>
        <v>3</v>
      </c>
      <c r="CJ23" s="80">
        <f t="shared" si="27"/>
        <v>0.6</v>
      </c>
      <c r="CK23" s="76">
        <f>'MASTER_ ALL areas - No.seedling'!CJ111</f>
        <v>5</v>
      </c>
      <c r="CL23" s="81">
        <f t="shared" si="28"/>
        <v>1</v>
      </c>
      <c r="CM23" s="75">
        <f>'MASTER_ ALL areas - No.seedling'!CL111</f>
        <v>60</v>
      </c>
      <c r="CN23" s="76">
        <f>'MASTER_ ALL areas - No.seedling'!CM111</f>
        <v>1</v>
      </c>
      <c r="CO23" s="80">
        <f t="shared" si="29"/>
        <v>0.33333333333333331</v>
      </c>
      <c r="CP23" s="76">
        <f>'MASTER_ ALL areas - No.seedling'!CO111</f>
        <v>3</v>
      </c>
      <c r="CQ23" s="81">
        <f t="shared" si="30"/>
        <v>1</v>
      </c>
      <c r="CR23" s="75">
        <f>'MASTER_ ALL areas - No.seedling'!CQ111</f>
        <v>80</v>
      </c>
      <c r="CS23" s="76">
        <f>'MASTER_ ALL areas - No.seedling'!CR111</f>
        <v>0</v>
      </c>
      <c r="CT23" s="80">
        <f t="shared" si="31"/>
        <v>0</v>
      </c>
      <c r="CU23" s="76">
        <f>'MASTER_ ALL areas - No.seedling'!CT111</f>
        <v>1</v>
      </c>
      <c r="CV23" s="81">
        <f t="shared" si="32"/>
        <v>0.25</v>
      </c>
      <c r="CW23" s="113">
        <f>'MASTER_ ALL areas - No.seedling'!CV111</f>
        <v>0</v>
      </c>
      <c r="CX23" s="76">
        <f>'MASTER_ ALL areas - No.seedling'!CW111</f>
        <v>0</v>
      </c>
      <c r="CY23" s="80">
        <f t="shared" si="33"/>
        <v>0</v>
      </c>
      <c r="CZ23" s="76">
        <f>'MASTER_ ALL areas - No.seedling'!CY111</f>
        <v>0</v>
      </c>
      <c r="DA23" s="81">
        <f t="shared" si="34"/>
        <v>0</v>
      </c>
      <c r="DB23" s="75">
        <f>'MASTER_ ALL areas - No.seedling'!DA111</f>
        <v>100</v>
      </c>
      <c r="DC23" s="76">
        <f>'MASTER_ ALL areas - No.seedling'!DB111</f>
        <v>3</v>
      </c>
      <c r="DD23" s="80">
        <f t="shared" si="35"/>
        <v>0.6</v>
      </c>
      <c r="DE23" s="76">
        <f>'MASTER_ ALL areas - No.seedling'!DD111</f>
        <v>5</v>
      </c>
      <c r="DF23" s="81">
        <f t="shared" si="36"/>
        <v>1</v>
      </c>
      <c r="DG23" s="113">
        <f>'MASTER_ ALL areas - No.seedling'!DF111</f>
        <v>0</v>
      </c>
      <c r="DH23" s="76">
        <f>'MASTER_ ALL areas - No.seedling'!DG111</f>
        <v>0</v>
      </c>
      <c r="DI23" s="80">
        <f t="shared" si="37"/>
        <v>0</v>
      </c>
      <c r="DJ23" s="76">
        <f>'MASTER_ ALL areas - No.seedling'!DI111</f>
        <v>0</v>
      </c>
      <c r="DK23" s="81">
        <f t="shared" si="38"/>
        <v>0</v>
      </c>
      <c r="DL23" s="113">
        <f>'MASTER_ ALL areas - No.seedling'!DK111</f>
        <v>0</v>
      </c>
      <c r="DM23" s="76">
        <f>'MASTER_ ALL areas - No.seedling'!DL111</f>
        <v>0</v>
      </c>
      <c r="DN23" s="80">
        <f t="shared" si="39"/>
        <v>0</v>
      </c>
      <c r="DO23" s="76">
        <f>'MASTER_ ALL areas - No.seedling'!DN111</f>
        <v>0</v>
      </c>
      <c r="DP23" s="81">
        <f t="shared" si="40"/>
        <v>0</v>
      </c>
      <c r="DQ23" s="113">
        <f>'MASTER_ ALL areas - No.seedling'!DP111</f>
        <v>0</v>
      </c>
      <c r="DR23" s="76">
        <f>'MASTER_ ALL areas - No.seedling'!DQ111</f>
        <v>0</v>
      </c>
      <c r="DS23" s="80">
        <f t="shared" si="41"/>
        <v>0</v>
      </c>
      <c r="DT23" s="76">
        <f>'MASTER_ ALL areas - No.seedling'!DS111</f>
        <v>0</v>
      </c>
      <c r="DU23" s="81">
        <f t="shared" si="42"/>
        <v>0</v>
      </c>
      <c r="DV23" s="113">
        <f>'MASTER_ ALL areas - No.seedling'!DU111</f>
        <v>0</v>
      </c>
      <c r="DW23" s="76">
        <f>'MASTER_ ALL areas - No.seedling'!DV111</f>
        <v>0</v>
      </c>
      <c r="DX23" s="80">
        <f t="shared" si="43"/>
        <v>0</v>
      </c>
      <c r="DY23" s="76">
        <f>'MASTER_ ALL areas - No.seedling'!DX111</f>
        <v>0</v>
      </c>
      <c r="DZ23" s="81">
        <f t="shared" si="44"/>
        <v>0</v>
      </c>
      <c r="EA23" s="113">
        <f>'MASTER_ ALL areas - No.seedling'!DZ111</f>
        <v>0</v>
      </c>
      <c r="EB23" s="76">
        <f>'MASTER_ ALL areas - No.seedling'!EA111</f>
        <v>0</v>
      </c>
      <c r="EC23" s="80">
        <f t="shared" si="45"/>
        <v>0</v>
      </c>
      <c r="ED23" s="76">
        <f>'MASTER_ ALL areas - No.seedling'!EC111</f>
        <v>0</v>
      </c>
      <c r="EE23" s="81">
        <f t="shared" si="46"/>
        <v>0</v>
      </c>
      <c r="EF23" s="113">
        <f>'MASTER_ ALL areas - No.seedling'!EE111</f>
        <v>0</v>
      </c>
      <c r="EG23" s="76">
        <f>'MASTER_ ALL areas - No.seedling'!EF111</f>
        <v>0</v>
      </c>
      <c r="EH23" s="80">
        <f t="shared" si="47"/>
        <v>0</v>
      </c>
      <c r="EI23" s="76">
        <f>'MASTER_ ALL areas - No.seedling'!EH111</f>
        <v>0</v>
      </c>
      <c r="EJ23" s="81">
        <f t="shared" si="48"/>
        <v>0</v>
      </c>
      <c r="EK23" s="113">
        <f>'MASTER_ ALL areas - No.seedling'!EJ111</f>
        <v>0</v>
      </c>
      <c r="EL23" s="76">
        <f>'MASTER_ ALL areas - No.seedling'!EK111</f>
        <v>0</v>
      </c>
      <c r="EM23" s="80">
        <f t="shared" si="49"/>
        <v>0</v>
      </c>
      <c r="EN23" s="76">
        <f>'MASTER_ ALL areas - No.seedling'!EM111</f>
        <v>0</v>
      </c>
      <c r="EO23" s="81">
        <f t="shared" si="50"/>
        <v>0</v>
      </c>
      <c r="EP23" s="113">
        <f>'MASTER_ ALL areas - No.seedling'!EO111</f>
        <v>0</v>
      </c>
      <c r="EQ23" s="76">
        <f>'MASTER_ ALL areas - No.seedling'!EP111</f>
        <v>0</v>
      </c>
      <c r="ER23" s="80">
        <f t="shared" si="51"/>
        <v>0</v>
      </c>
      <c r="ES23" s="76">
        <f>'MASTER_ ALL areas - No.seedling'!ER111</f>
        <v>0</v>
      </c>
      <c r="ET23" s="81">
        <f t="shared" si="52"/>
        <v>0</v>
      </c>
      <c r="EU23" s="113">
        <f>'MASTER_ ALL areas - No.seedling'!ET111</f>
        <v>0</v>
      </c>
      <c r="EV23" s="76">
        <f>'MASTER_ ALL areas - No.seedling'!EU111</f>
        <v>0</v>
      </c>
      <c r="EW23" s="80">
        <f t="shared" si="53"/>
        <v>0</v>
      </c>
      <c r="EX23" s="76">
        <f>'MASTER_ ALL areas - No.seedling'!EW111</f>
        <v>0</v>
      </c>
      <c r="EY23" s="81">
        <f t="shared" si="54"/>
        <v>0</v>
      </c>
      <c r="EZ23" s="113">
        <f>'MASTER_ ALL areas - No.seedling'!EY111</f>
        <v>0</v>
      </c>
      <c r="FA23" s="76">
        <f>'MASTER_ ALL areas - No.seedling'!EZ111</f>
        <v>0</v>
      </c>
      <c r="FB23" s="80">
        <f t="shared" si="55"/>
        <v>0</v>
      </c>
      <c r="FC23" s="76">
        <f>'MASTER_ ALL areas - No.seedling'!FB111</f>
        <v>0</v>
      </c>
      <c r="FD23" s="81">
        <f t="shared" si="56"/>
        <v>0</v>
      </c>
      <c r="FE23" s="113">
        <f>'MASTER_ ALL areas - No.seedling'!FD111</f>
        <v>0</v>
      </c>
      <c r="FF23" s="76">
        <f>'MASTER_ ALL areas - No.seedling'!FE111</f>
        <v>0</v>
      </c>
      <c r="FG23" s="80">
        <f t="shared" si="57"/>
        <v>0</v>
      </c>
      <c r="FH23" s="76">
        <f>'MASTER_ ALL areas - No.seedling'!FG111</f>
        <v>0</v>
      </c>
      <c r="FI23" s="81">
        <f t="shared" si="58"/>
        <v>0</v>
      </c>
      <c r="FJ23" s="113">
        <f>'MASTER_ ALL areas - No.seedling'!FI111</f>
        <v>0</v>
      </c>
      <c r="FK23" s="76">
        <f>'MASTER_ ALL areas - No.seedling'!FJ111</f>
        <v>0</v>
      </c>
      <c r="FL23" s="80">
        <f t="shared" si="59"/>
        <v>0</v>
      </c>
      <c r="FM23" s="76">
        <f>'MASTER_ ALL areas - No.seedling'!FL111</f>
        <v>0</v>
      </c>
      <c r="FN23" s="81">
        <f t="shared" si="60"/>
        <v>0</v>
      </c>
      <c r="FO23" s="113">
        <f>'MASTER_ ALL areas - No.seedling'!FN111</f>
        <v>0</v>
      </c>
      <c r="FP23" s="76">
        <f>'MASTER_ ALL areas - No.seedling'!FO111</f>
        <v>0</v>
      </c>
      <c r="FQ23" s="80">
        <f t="shared" si="61"/>
        <v>0</v>
      </c>
      <c r="FR23" s="76">
        <f>'MASTER_ ALL areas - No.seedling'!FQ111</f>
        <v>0</v>
      </c>
      <c r="FS23" s="81">
        <f t="shared" si="62"/>
        <v>0</v>
      </c>
      <c r="FT23" s="113">
        <f>'MASTER_ ALL areas - No.seedling'!FS111</f>
        <v>0</v>
      </c>
      <c r="FU23" s="76">
        <f>'MASTER_ ALL areas - No.seedling'!FT111</f>
        <v>0</v>
      </c>
      <c r="FV23" s="80">
        <f t="shared" si="63"/>
        <v>0</v>
      </c>
      <c r="FW23" s="76">
        <f>'MASTER_ ALL areas - No.seedling'!FV111</f>
        <v>0</v>
      </c>
      <c r="FX23" s="81">
        <f t="shared" si="64"/>
        <v>0</v>
      </c>
      <c r="FY23" s="113">
        <f>'MASTER_ ALL areas - No.seedling'!FX111</f>
        <v>0</v>
      </c>
      <c r="FZ23" s="76">
        <f>'MASTER_ ALL areas - No.seedling'!FY111</f>
        <v>0</v>
      </c>
      <c r="GA23" s="80">
        <f t="shared" si="65"/>
        <v>0</v>
      </c>
      <c r="GB23" s="76">
        <f>'MASTER_ ALL areas - No.seedling'!GA111</f>
        <v>0</v>
      </c>
      <c r="GC23" s="81">
        <f t="shared" si="66"/>
        <v>0</v>
      </c>
      <c r="GD23" s="113">
        <f>'MASTER_ ALL areas - No.seedling'!GC111</f>
        <v>0</v>
      </c>
      <c r="GE23" s="76">
        <f>'MASTER_ ALL areas - No.seedling'!GD111</f>
        <v>0</v>
      </c>
      <c r="GF23" s="80">
        <f t="shared" si="67"/>
        <v>0</v>
      </c>
      <c r="GG23" s="76">
        <f>'MASTER_ ALL areas - No.seedling'!GF111</f>
        <v>0</v>
      </c>
      <c r="GH23" s="81">
        <f t="shared" si="68"/>
        <v>0</v>
      </c>
      <c r="GI23" s="113">
        <f>'MASTER_ ALL areas - No.seedling'!GH111</f>
        <v>0</v>
      </c>
      <c r="GJ23" s="76">
        <f>'MASTER_ ALL areas - No.seedling'!GI111</f>
        <v>0</v>
      </c>
      <c r="GK23" s="80">
        <f t="shared" si="69"/>
        <v>0</v>
      </c>
      <c r="GL23" s="76">
        <f>'MASTER_ ALL areas - No.seedling'!GK111</f>
        <v>0</v>
      </c>
      <c r="GM23" s="81">
        <f t="shared" si="70"/>
        <v>0</v>
      </c>
      <c r="GN23" s="113">
        <f>'MASTER_ ALL areas - No.seedling'!GM111</f>
        <v>0</v>
      </c>
      <c r="GO23" s="76">
        <f>'MASTER_ ALL areas - No.seedling'!GN111</f>
        <v>0</v>
      </c>
      <c r="GP23" s="80">
        <f t="shared" si="71"/>
        <v>0</v>
      </c>
      <c r="GQ23" s="76">
        <f>'MASTER_ ALL areas - No.seedling'!GP111</f>
        <v>0</v>
      </c>
      <c r="GR23" s="81">
        <f t="shared" si="72"/>
        <v>0</v>
      </c>
      <c r="GS23" s="113">
        <f>'MASTER_ ALL areas - No.seedling'!GR111</f>
        <v>0</v>
      </c>
      <c r="GT23" s="76">
        <f>'MASTER_ ALL areas - No.seedling'!GS111</f>
        <v>0</v>
      </c>
      <c r="GU23" s="80">
        <f t="shared" si="73"/>
        <v>0</v>
      </c>
      <c r="GV23" s="76">
        <f>'MASTER_ ALL areas - No.seedling'!GU111</f>
        <v>0</v>
      </c>
      <c r="GW23" s="81">
        <f t="shared" si="74"/>
        <v>0</v>
      </c>
      <c r="GX23" s="113">
        <f>'MASTER_ ALL areas - No.seedling'!GW111</f>
        <v>0</v>
      </c>
      <c r="GY23" s="76">
        <f>'MASTER_ ALL areas - No.seedling'!GX111</f>
        <v>0</v>
      </c>
      <c r="GZ23" s="80">
        <f t="shared" si="75"/>
        <v>0</v>
      </c>
      <c r="HA23" s="76">
        <f>'MASTER_ ALL areas - No.seedling'!GZ111</f>
        <v>0</v>
      </c>
      <c r="HB23" s="81">
        <f t="shared" si="76"/>
        <v>0</v>
      </c>
      <c r="HC23" s="113">
        <f>'MASTER_ ALL areas - No.seedling'!HB111</f>
        <v>0</v>
      </c>
      <c r="HD23" s="76">
        <f>'MASTER_ ALL areas - No.seedling'!HC111</f>
        <v>0</v>
      </c>
      <c r="HE23" s="80">
        <f t="shared" si="77"/>
        <v>0</v>
      </c>
      <c r="HF23" s="76">
        <f>'MASTER_ ALL areas - No.seedling'!HE111</f>
        <v>0</v>
      </c>
      <c r="HG23" s="81">
        <f t="shared" si="78"/>
        <v>0</v>
      </c>
      <c r="HH23" s="113">
        <f>'MASTER_ ALL areas - No.seedling'!HG111</f>
        <v>0</v>
      </c>
      <c r="HI23" s="76">
        <f>'MASTER_ ALL areas - No.seedling'!HH111</f>
        <v>0</v>
      </c>
      <c r="HJ23" s="80">
        <f t="shared" si="79"/>
        <v>0</v>
      </c>
      <c r="HK23" s="76">
        <f>'MASTER_ ALL areas - No.seedling'!HJ111</f>
        <v>0</v>
      </c>
      <c r="HL23" s="81">
        <f t="shared" si="80"/>
        <v>0</v>
      </c>
      <c r="HM23" s="113">
        <f>'MASTER_ ALL areas - No.seedling'!HL111</f>
        <v>0</v>
      </c>
      <c r="HN23" s="76">
        <f>'MASTER_ ALL areas - No.seedling'!HM111</f>
        <v>0</v>
      </c>
      <c r="HO23" s="80">
        <f t="shared" si="81"/>
        <v>0</v>
      </c>
      <c r="HP23" s="76">
        <f>'MASTER_ ALL areas - No.seedling'!HO111</f>
        <v>0</v>
      </c>
      <c r="HQ23" s="81">
        <f t="shared" si="82"/>
        <v>0</v>
      </c>
      <c r="HR23" s="113">
        <f>'MASTER_ ALL areas - No.seedling'!HQ111</f>
        <v>0</v>
      </c>
      <c r="HS23" s="76">
        <f>'MASTER_ ALL areas - No.seedling'!HR111</f>
        <v>0</v>
      </c>
      <c r="HT23" s="80">
        <f t="shared" si="83"/>
        <v>0</v>
      </c>
      <c r="HU23" s="76">
        <f>'MASTER_ ALL areas - No.seedling'!HT111</f>
        <v>0</v>
      </c>
      <c r="HV23" s="81">
        <f t="shared" si="84"/>
        <v>0</v>
      </c>
      <c r="HW23" s="113">
        <f>'MASTER_ ALL areas - No.seedling'!HV111</f>
        <v>0</v>
      </c>
      <c r="HX23" s="76">
        <f>'MASTER_ ALL areas - No.seedling'!HW111</f>
        <v>0</v>
      </c>
      <c r="HY23" s="80">
        <f t="shared" si="85"/>
        <v>0</v>
      </c>
      <c r="HZ23" s="76">
        <f>'MASTER_ ALL areas - No.seedling'!HY111</f>
        <v>0</v>
      </c>
      <c r="IA23" s="81">
        <f t="shared" si="86"/>
        <v>0</v>
      </c>
      <c r="IB23" s="113">
        <f>'MASTER_ ALL areas - No.seedling'!IA111</f>
        <v>0</v>
      </c>
      <c r="IC23" s="76">
        <f>'MASTER_ ALL areas - No.seedling'!IB111</f>
        <v>0</v>
      </c>
      <c r="ID23" s="80">
        <f t="shared" si="87"/>
        <v>0</v>
      </c>
      <c r="IE23" s="76">
        <f>'MASTER_ ALL areas - No.seedling'!ID111</f>
        <v>0</v>
      </c>
      <c r="IF23" s="85">
        <f t="shared" si="88"/>
        <v>0</v>
      </c>
      <c r="IG23" s="86" t="s">
        <v>345</v>
      </c>
      <c r="IH23" s="87"/>
    </row>
    <row r="24" spans="2:242" ht="33" customHeight="1" x14ac:dyDescent="0.25">
      <c r="B24" s="420">
        <v>109</v>
      </c>
      <c r="C24" s="421" t="s">
        <v>348</v>
      </c>
      <c r="D24" s="422">
        <v>216343</v>
      </c>
      <c r="E24" s="423">
        <v>933944</v>
      </c>
      <c r="F24" s="424" t="s">
        <v>89</v>
      </c>
      <c r="G24" s="88" t="s">
        <v>349</v>
      </c>
      <c r="H24" s="459" t="str">
        <f>'MASTER_ ALL areas - No.seedling'!G113</f>
        <v>2(1)</v>
      </c>
      <c r="I24" s="70">
        <f>'MASTER_ ALL areas - No.seedling'!H113</f>
        <v>0.1</v>
      </c>
      <c r="J24" s="71">
        <f>'MASTER_ ALL areas - No.seedling'!I113</f>
        <v>61.8</v>
      </c>
      <c r="K24" s="72">
        <f>'MASTER_ ALL areas - No.seedling'!J113</f>
        <v>99</v>
      </c>
      <c r="L24" s="73">
        <f t="shared" si="0"/>
        <v>1980</v>
      </c>
      <c r="M24" s="74">
        <f>'MASTER_ ALL areas - No.seedling'!L113</f>
        <v>1980</v>
      </c>
      <c r="N24" s="113">
        <f>'MASTER_ ALL areas - No.seedling'!M113</f>
        <v>1</v>
      </c>
      <c r="O24" s="114">
        <f>'MASTER_ ALL areas - No.seedling'!N113</f>
        <v>74</v>
      </c>
      <c r="P24" s="80">
        <f>'MASTER_ ALL areas - No.seedling'!O113</f>
        <v>1.0101010101010102E-2</v>
      </c>
      <c r="Q24" s="81">
        <f>'MASTER_ ALL areas - No.seedling'!P113</f>
        <v>0.74747474747474751</v>
      </c>
      <c r="R24" s="621"/>
      <c r="S24" s="617">
        <f>'MASTER_ ALL areas - No.seedling'!R113</f>
        <v>880</v>
      </c>
      <c r="T24" s="76">
        <f>'MASTER_ ALL areas - No.seedling'!S113</f>
        <v>1</v>
      </c>
      <c r="U24" s="77">
        <f t="shared" si="1"/>
        <v>2.2727272727272728E-2</v>
      </c>
      <c r="V24" s="82">
        <f>'MASTER_ ALL areas - No.seedling'!U113</f>
        <v>20</v>
      </c>
      <c r="W24" s="80">
        <f t="shared" si="2"/>
        <v>0.45454545454545453</v>
      </c>
      <c r="X24" s="619">
        <f>'MASTER_ ALL areas - No.seedling'!W113</f>
        <v>1080</v>
      </c>
      <c r="Y24" s="82">
        <f>'MASTER_ ALL areas - No.seedling'!X113</f>
        <v>0</v>
      </c>
      <c r="Z24" s="77">
        <f t="shared" si="3"/>
        <v>0</v>
      </c>
      <c r="AA24" s="82">
        <f>'MASTER_ ALL areas - No.seedling'!Z113</f>
        <v>54</v>
      </c>
      <c r="AB24" s="80">
        <f t="shared" si="4"/>
        <v>1</v>
      </c>
      <c r="AC24" s="76">
        <f>'MASTER_ ALL areas - No.seedling'!AB113</f>
        <v>0</v>
      </c>
      <c r="AD24" s="76">
        <f>'MASTER_ ALL areas - No.seedling'!AC113</f>
        <v>0</v>
      </c>
      <c r="AE24" s="77">
        <f t="shared" si="5"/>
        <v>0</v>
      </c>
      <c r="AF24" s="82">
        <f>'MASTER_ ALL areas - No.seedling'!AE113</f>
        <v>0</v>
      </c>
      <c r="AG24" s="80">
        <f t="shared" si="6"/>
        <v>0</v>
      </c>
      <c r="AH24" s="76">
        <f>'MASTER_ ALL areas - No.seedling'!AG113</f>
        <v>20</v>
      </c>
      <c r="AI24" s="76">
        <f>'MASTER_ ALL areas - No.seedling'!AH113</f>
        <v>0</v>
      </c>
      <c r="AJ24" s="77">
        <f t="shared" si="7"/>
        <v>0</v>
      </c>
      <c r="AK24" s="82">
        <f>'MASTER_ ALL areas - No.seedling'!AJ113</f>
        <v>0</v>
      </c>
      <c r="AL24" s="81">
        <f t="shared" si="8"/>
        <v>0</v>
      </c>
      <c r="AM24" s="621"/>
      <c r="AN24" s="617">
        <f>'MASTER_ ALL areas - No.seedling'!AM113</f>
        <v>1280</v>
      </c>
      <c r="AO24" s="76">
        <f>'MASTER_ ALL areas - No.seedling'!AN113</f>
        <v>1</v>
      </c>
      <c r="AP24" s="77">
        <f t="shared" si="9"/>
        <v>1.5625E-2</v>
      </c>
      <c r="AQ24" s="82">
        <f>'MASTER_ ALL areas - No.seedling'!AP113</f>
        <v>49</v>
      </c>
      <c r="AR24" s="77">
        <f t="shared" si="10"/>
        <v>0.765625</v>
      </c>
      <c r="AS24" s="82">
        <f>'MASTER_ ALL areas - No.seedling'!AR113</f>
        <v>680</v>
      </c>
      <c r="AT24" s="76">
        <f>'MASTER_ ALL areas - No.seedling'!AS113</f>
        <v>0</v>
      </c>
      <c r="AU24" s="77">
        <f t="shared" si="11"/>
        <v>0</v>
      </c>
      <c r="AV24" s="82">
        <f>'MASTER_ ALL areas - No.seedling'!AU113</f>
        <v>24</v>
      </c>
      <c r="AW24" s="77">
        <f t="shared" si="12"/>
        <v>0.70588235294117652</v>
      </c>
      <c r="AX24" s="71">
        <f>'MASTER_ ALL areas - No.seedling'!AW113</f>
        <v>0</v>
      </c>
      <c r="AY24" s="82">
        <f>'MASTER_ ALL areas - No.seedling'!AX113</f>
        <v>0</v>
      </c>
      <c r="AZ24" s="77">
        <f t="shared" si="13"/>
        <v>0</v>
      </c>
      <c r="BA24" s="82">
        <f>'MASTER_ ALL areas - No.seedling'!AZ113</f>
        <v>0</v>
      </c>
      <c r="BB24" s="77">
        <f t="shared" si="14"/>
        <v>0</v>
      </c>
      <c r="BC24" s="82">
        <f>'MASTER_ ALL areas - No.seedling'!BB113</f>
        <v>0</v>
      </c>
      <c r="BD24" s="76">
        <f>'MASTER_ ALL areas - No.seedling'!BC113</f>
        <v>0</v>
      </c>
      <c r="BE24" s="77">
        <f t="shared" si="15"/>
        <v>0</v>
      </c>
      <c r="BF24" s="82">
        <f>'MASTER_ ALL areas - No.seedling'!BE113</f>
        <v>0</v>
      </c>
      <c r="BG24" s="77">
        <f t="shared" si="16"/>
        <v>0</v>
      </c>
      <c r="BH24" s="82">
        <f>'MASTER_ ALL areas - No.seedling'!BG113</f>
        <v>20</v>
      </c>
      <c r="BI24" s="76">
        <f>'MASTER_ ALL areas - No.seedling'!BH113</f>
        <v>0</v>
      </c>
      <c r="BJ24" s="77">
        <f t="shared" si="17"/>
        <v>0</v>
      </c>
      <c r="BK24" s="82">
        <f>'MASTER_ ALL areas - No.seedling'!BJ113</f>
        <v>1</v>
      </c>
      <c r="BL24" s="77">
        <f t="shared" si="18"/>
        <v>1</v>
      </c>
      <c r="BM24" s="82">
        <f>'MASTER_ ALL areas - No.seedling'!BL113</f>
        <v>0</v>
      </c>
      <c r="BN24" s="76">
        <f>'MASTER_ ALL areas - No.seedling'!BM113</f>
        <v>0</v>
      </c>
      <c r="BO24" s="77">
        <f t="shared" si="19"/>
        <v>0</v>
      </c>
      <c r="BP24" s="82">
        <f>'MASTER_ ALL areas - No.seedling'!BO113</f>
        <v>0</v>
      </c>
      <c r="BQ24" s="77">
        <f t="shared" si="20"/>
        <v>0</v>
      </c>
      <c r="BR24" s="82">
        <f>'MASTER_ ALL areas - No.seedling'!BQ113</f>
        <v>0</v>
      </c>
      <c r="BS24" s="76">
        <f>'MASTER_ ALL areas - No.seedling'!BR113</f>
        <v>0</v>
      </c>
      <c r="BT24" s="77">
        <f t="shared" si="21"/>
        <v>0</v>
      </c>
      <c r="BU24" s="82">
        <f>'MASTER_ ALL areas - No.seedling'!BT113</f>
        <v>0</v>
      </c>
      <c r="BV24" s="77">
        <f t="shared" si="22"/>
        <v>0</v>
      </c>
      <c r="BW24" s="82">
        <f>'MASTER_ ALL areas - No.seedling'!BV113</f>
        <v>0</v>
      </c>
      <c r="BX24" s="76">
        <f>'MASTER_ ALL areas - No.seedling'!BW113</f>
        <v>0</v>
      </c>
      <c r="BY24" s="77">
        <f t="shared" si="23"/>
        <v>0</v>
      </c>
      <c r="BZ24" s="82">
        <f>'MASTER_ ALL areas - No.seedling'!BY113</f>
        <v>0</v>
      </c>
      <c r="CA24" s="81">
        <f t="shared" si="24"/>
        <v>0</v>
      </c>
      <c r="CB24" s="79"/>
      <c r="CC24" s="75">
        <f>'MASTER_ ALL areas - No.seedling'!CB113</f>
        <v>400</v>
      </c>
      <c r="CD24" s="76">
        <f>'MASTER_ ALL areas - No.seedling'!CC113</f>
        <v>1</v>
      </c>
      <c r="CE24" s="80">
        <f t="shared" si="25"/>
        <v>0.05</v>
      </c>
      <c r="CF24" s="76">
        <f>'MASTER_ ALL areas - No.seedling'!CE113</f>
        <v>6</v>
      </c>
      <c r="CG24" s="81">
        <f t="shared" si="26"/>
        <v>0.3</v>
      </c>
      <c r="CH24" s="75">
        <f>'MASTER_ ALL areas - No.seedling'!CG113</f>
        <v>860</v>
      </c>
      <c r="CI24" s="76">
        <f>'MASTER_ ALL areas - No.seedling'!CH113</f>
        <v>0</v>
      </c>
      <c r="CJ24" s="80">
        <f t="shared" si="27"/>
        <v>0</v>
      </c>
      <c r="CK24" s="76">
        <f>'MASTER_ ALL areas - No.seedling'!CJ113</f>
        <v>43</v>
      </c>
      <c r="CL24" s="81">
        <f t="shared" si="28"/>
        <v>1</v>
      </c>
      <c r="CM24" s="113">
        <f>'MASTER_ ALL areas - No.seedling'!CL113</f>
        <v>0</v>
      </c>
      <c r="CN24" s="76">
        <f>'MASTER_ ALL areas - No.seedling'!CM113</f>
        <v>0</v>
      </c>
      <c r="CO24" s="80">
        <f t="shared" si="29"/>
        <v>0</v>
      </c>
      <c r="CP24" s="76">
        <f>'MASTER_ ALL areas - No.seedling'!CO113</f>
        <v>0</v>
      </c>
      <c r="CQ24" s="81">
        <f t="shared" si="30"/>
        <v>0</v>
      </c>
      <c r="CR24" s="75">
        <f>'MASTER_ ALL areas - No.seedling'!CQ113</f>
        <v>20</v>
      </c>
      <c r="CS24" s="76">
        <f>'MASTER_ ALL areas - No.seedling'!CR113</f>
        <v>0</v>
      </c>
      <c r="CT24" s="80">
        <f t="shared" si="31"/>
        <v>0</v>
      </c>
      <c r="CU24" s="76">
        <f>'MASTER_ ALL areas - No.seedling'!CT113</f>
        <v>0</v>
      </c>
      <c r="CV24" s="81">
        <f t="shared" si="32"/>
        <v>0</v>
      </c>
      <c r="CW24" s="75">
        <f>'MASTER_ ALL areas - No.seedling'!CV113</f>
        <v>460</v>
      </c>
      <c r="CX24" s="76">
        <f>'MASTER_ ALL areas - No.seedling'!CW113</f>
        <v>0</v>
      </c>
      <c r="CY24" s="80">
        <f t="shared" si="33"/>
        <v>0</v>
      </c>
      <c r="CZ24" s="76">
        <f>'MASTER_ ALL areas - No.seedling'!CY113</f>
        <v>13</v>
      </c>
      <c r="DA24" s="81">
        <f t="shared" si="34"/>
        <v>0.56521739130434778</v>
      </c>
      <c r="DB24" s="75">
        <f>'MASTER_ ALL areas - No.seedling'!DA113</f>
        <v>220</v>
      </c>
      <c r="DC24" s="76">
        <f>'MASTER_ ALL areas - No.seedling'!DB113</f>
        <v>0</v>
      </c>
      <c r="DD24" s="80">
        <f t="shared" si="35"/>
        <v>0</v>
      </c>
      <c r="DE24" s="76">
        <f>'MASTER_ ALL areas - No.seedling'!DD113</f>
        <v>11</v>
      </c>
      <c r="DF24" s="81">
        <f t="shared" si="36"/>
        <v>1</v>
      </c>
      <c r="DG24" s="113">
        <f>'MASTER_ ALL areas - No.seedling'!DF113</f>
        <v>0</v>
      </c>
      <c r="DH24" s="76">
        <f>'MASTER_ ALL areas - No.seedling'!DG113</f>
        <v>0</v>
      </c>
      <c r="DI24" s="80">
        <f t="shared" si="37"/>
        <v>0</v>
      </c>
      <c r="DJ24" s="76">
        <f>'MASTER_ ALL areas - No.seedling'!DI113</f>
        <v>0</v>
      </c>
      <c r="DK24" s="81">
        <f t="shared" si="38"/>
        <v>0</v>
      </c>
      <c r="DL24" s="113">
        <f>'MASTER_ ALL areas - No.seedling'!DK113</f>
        <v>0</v>
      </c>
      <c r="DM24" s="76">
        <f>'MASTER_ ALL areas - No.seedling'!DL113</f>
        <v>0</v>
      </c>
      <c r="DN24" s="80">
        <f t="shared" si="39"/>
        <v>0</v>
      </c>
      <c r="DO24" s="76">
        <f>'MASTER_ ALL areas - No.seedling'!DN113</f>
        <v>0</v>
      </c>
      <c r="DP24" s="81">
        <f t="shared" si="40"/>
        <v>0</v>
      </c>
      <c r="DQ24" s="113">
        <f>'MASTER_ ALL areas - No.seedling'!DP113</f>
        <v>0</v>
      </c>
      <c r="DR24" s="76">
        <f>'MASTER_ ALL areas - No.seedling'!DQ113</f>
        <v>0</v>
      </c>
      <c r="DS24" s="80">
        <f t="shared" si="41"/>
        <v>0</v>
      </c>
      <c r="DT24" s="76">
        <f>'MASTER_ ALL areas - No.seedling'!DS113</f>
        <v>0</v>
      </c>
      <c r="DU24" s="81">
        <f t="shared" si="42"/>
        <v>0</v>
      </c>
      <c r="DV24" s="113">
        <f>'MASTER_ ALL areas - No.seedling'!DU113</f>
        <v>0</v>
      </c>
      <c r="DW24" s="76">
        <f>'MASTER_ ALL areas - No.seedling'!DV113</f>
        <v>0</v>
      </c>
      <c r="DX24" s="80">
        <f t="shared" si="43"/>
        <v>0</v>
      </c>
      <c r="DY24" s="76">
        <f>'MASTER_ ALL areas - No.seedling'!DX113</f>
        <v>0</v>
      </c>
      <c r="DZ24" s="81">
        <f t="shared" si="44"/>
        <v>0</v>
      </c>
      <c r="EA24" s="113">
        <f>'MASTER_ ALL areas - No.seedling'!DZ113</f>
        <v>0</v>
      </c>
      <c r="EB24" s="76">
        <f>'MASTER_ ALL areas - No.seedling'!EA113</f>
        <v>0</v>
      </c>
      <c r="EC24" s="80">
        <f t="shared" si="45"/>
        <v>0</v>
      </c>
      <c r="ED24" s="76">
        <f>'MASTER_ ALL areas - No.seedling'!EC113</f>
        <v>0</v>
      </c>
      <c r="EE24" s="81">
        <f t="shared" si="46"/>
        <v>0</v>
      </c>
      <c r="EF24" s="113">
        <f>'MASTER_ ALL areas - No.seedling'!EE113</f>
        <v>0</v>
      </c>
      <c r="EG24" s="76">
        <f>'MASTER_ ALL areas - No.seedling'!EF113</f>
        <v>0</v>
      </c>
      <c r="EH24" s="80">
        <f t="shared" si="47"/>
        <v>0</v>
      </c>
      <c r="EI24" s="76">
        <f>'MASTER_ ALL areas - No.seedling'!EH113</f>
        <v>0</v>
      </c>
      <c r="EJ24" s="81">
        <f t="shared" si="48"/>
        <v>0</v>
      </c>
      <c r="EK24" s="113">
        <f>'MASTER_ ALL areas - No.seedling'!EJ113</f>
        <v>0</v>
      </c>
      <c r="EL24" s="76">
        <f>'MASTER_ ALL areas - No.seedling'!EK113</f>
        <v>0</v>
      </c>
      <c r="EM24" s="80">
        <f t="shared" si="49"/>
        <v>0</v>
      </c>
      <c r="EN24" s="76">
        <f>'MASTER_ ALL areas - No.seedling'!EM113</f>
        <v>0</v>
      </c>
      <c r="EO24" s="81">
        <f t="shared" si="50"/>
        <v>0</v>
      </c>
      <c r="EP24" s="113">
        <f>'MASTER_ ALL areas - No.seedling'!EO113</f>
        <v>0</v>
      </c>
      <c r="EQ24" s="76">
        <f>'MASTER_ ALL areas - No.seedling'!EP113</f>
        <v>0</v>
      </c>
      <c r="ER24" s="80">
        <f t="shared" si="51"/>
        <v>0</v>
      </c>
      <c r="ES24" s="76">
        <f>'MASTER_ ALL areas - No.seedling'!ER113</f>
        <v>0</v>
      </c>
      <c r="ET24" s="81">
        <f t="shared" si="52"/>
        <v>0</v>
      </c>
      <c r="EU24" s="113">
        <f>'MASTER_ ALL areas - No.seedling'!ET113</f>
        <v>0</v>
      </c>
      <c r="EV24" s="76">
        <f>'MASTER_ ALL areas - No.seedling'!EU113</f>
        <v>0</v>
      </c>
      <c r="EW24" s="80">
        <f t="shared" si="53"/>
        <v>0</v>
      </c>
      <c r="EX24" s="76">
        <f>'MASTER_ ALL areas - No.seedling'!EW113</f>
        <v>0</v>
      </c>
      <c r="EY24" s="81">
        <f t="shared" si="54"/>
        <v>0</v>
      </c>
      <c r="EZ24" s="113">
        <f>'MASTER_ ALL areas - No.seedling'!EY113</f>
        <v>0</v>
      </c>
      <c r="FA24" s="76">
        <f>'MASTER_ ALL areas - No.seedling'!EZ113</f>
        <v>0</v>
      </c>
      <c r="FB24" s="80">
        <f t="shared" si="55"/>
        <v>0</v>
      </c>
      <c r="FC24" s="76">
        <f>'MASTER_ ALL areas - No.seedling'!FB113</f>
        <v>0</v>
      </c>
      <c r="FD24" s="81">
        <f t="shared" si="56"/>
        <v>0</v>
      </c>
      <c r="FE24" s="75">
        <f>'MASTER_ ALL areas - No.seedling'!FD113</f>
        <v>20</v>
      </c>
      <c r="FF24" s="76">
        <f>'MASTER_ ALL areas - No.seedling'!FE113</f>
        <v>0</v>
      </c>
      <c r="FG24" s="80">
        <f t="shared" si="57"/>
        <v>0</v>
      </c>
      <c r="FH24" s="76">
        <f>'MASTER_ ALL areas - No.seedling'!FG113</f>
        <v>1</v>
      </c>
      <c r="FI24" s="81">
        <f t="shared" si="58"/>
        <v>1</v>
      </c>
      <c r="FJ24" s="113">
        <f>'MASTER_ ALL areas - No.seedling'!FI113</f>
        <v>0</v>
      </c>
      <c r="FK24" s="76">
        <f>'MASTER_ ALL areas - No.seedling'!FJ113</f>
        <v>0</v>
      </c>
      <c r="FL24" s="80">
        <f t="shared" si="59"/>
        <v>0</v>
      </c>
      <c r="FM24" s="76">
        <f>'MASTER_ ALL areas - No.seedling'!FL113</f>
        <v>0</v>
      </c>
      <c r="FN24" s="81">
        <f t="shared" si="60"/>
        <v>0</v>
      </c>
      <c r="FO24" s="113">
        <f>'MASTER_ ALL areas - No.seedling'!FN113</f>
        <v>0</v>
      </c>
      <c r="FP24" s="76">
        <f>'MASTER_ ALL areas - No.seedling'!FO113</f>
        <v>0</v>
      </c>
      <c r="FQ24" s="80">
        <f t="shared" si="61"/>
        <v>0</v>
      </c>
      <c r="FR24" s="76">
        <f>'MASTER_ ALL areas - No.seedling'!FQ113</f>
        <v>0</v>
      </c>
      <c r="FS24" s="81">
        <f t="shared" si="62"/>
        <v>0</v>
      </c>
      <c r="FT24" s="113">
        <f>'MASTER_ ALL areas - No.seedling'!FS113</f>
        <v>0</v>
      </c>
      <c r="FU24" s="76">
        <f>'MASTER_ ALL areas - No.seedling'!FT113</f>
        <v>0</v>
      </c>
      <c r="FV24" s="80">
        <f t="shared" si="63"/>
        <v>0</v>
      </c>
      <c r="FW24" s="76">
        <f>'MASTER_ ALL areas - No.seedling'!FV113</f>
        <v>0</v>
      </c>
      <c r="FX24" s="81">
        <f t="shared" si="64"/>
        <v>0</v>
      </c>
      <c r="FY24" s="113">
        <f>'MASTER_ ALL areas - No.seedling'!FX113</f>
        <v>0</v>
      </c>
      <c r="FZ24" s="76">
        <f>'MASTER_ ALL areas - No.seedling'!FY113</f>
        <v>0</v>
      </c>
      <c r="GA24" s="80">
        <f t="shared" si="65"/>
        <v>0</v>
      </c>
      <c r="GB24" s="76">
        <f>'MASTER_ ALL areas - No.seedling'!GA113</f>
        <v>0</v>
      </c>
      <c r="GC24" s="81">
        <f t="shared" si="66"/>
        <v>0</v>
      </c>
      <c r="GD24" s="113">
        <f>'MASTER_ ALL areas - No.seedling'!GC113</f>
        <v>0</v>
      </c>
      <c r="GE24" s="76">
        <f>'MASTER_ ALL areas - No.seedling'!GD113</f>
        <v>0</v>
      </c>
      <c r="GF24" s="80">
        <f t="shared" si="67"/>
        <v>0</v>
      </c>
      <c r="GG24" s="76">
        <f>'MASTER_ ALL areas - No.seedling'!GF113</f>
        <v>0</v>
      </c>
      <c r="GH24" s="81">
        <f t="shared" si="68"/>
        <v>0</v>
      </c>
      <c r="GI24" s="113">
        <f>'MASTER_ ALL areas - No.seedling'!GH113</f>
        <v>0</v>
      </c>
      <c r="GJ24" s="76">
        <f>'MASTER_ ALL areas - No.seedling'!GI113</f>
        <v>0</v>
      </c>
      <c r="GK24" s="80">
        <f t="shared" si="69"/>
        <v>0</v>
      </c>
      <c r="GL24" s="76">
        <f>'MASTER_ ALL areas - No.seedling'!GK113</f>
        <v>0</v>
      </c>
      <c r="GM24" s="81">
        <f t="shared" si="70"/>
        <v>0</v>
      </c>
      <c r="GN24" s="113">
        <f>'MASTER_ ALL areas - No.seedling'!GM113</f>
        <v>0</v>
      </c>
      <c r="GO24" s="76">
        <f>'MASTER_ ALL areas - No.seedling'!GN113</f>
        <v>0</v>
      </c>
      <c r="GP24" s="80">
        <f t="shared" si="71"/>
        <v>0</v>
      </c>
      <c r="GQ24" s="76">
        <f>'MASTER_ ALL areas - No.seedling'!GP113</f>
        <v>0</v>
      </c>
      <c r="GR24" s="81">
        <f t="shared" si="72"/>
        <v>0</v>
      </c>
      <c r="GS24" s="113">
        <f>'MASTER_ ALL areas - No.seedling'!GR113</f>
        <v>0</v>
      </c>
      <c r="GT24" s="76">
        <f>'MASTER_ ALL areas - No.seedling'!GS113</f>
        <v>0</v>
      </c>
      <c r="GU24" s="80">
        <f t="shared" si="73"/>
        <v>0</v>
      </c>
      <c r="GV24" s="76">
        <f>'MASTER_ ALL areas - No.seedling'!GU113</f>
        <v>0</v>
      </c>
      <c r="GW24" s="81">
        <f t="shared" si="74"/>
        <v>0</v>
      </c>
      <c r="GX24" s="113">
        <f>'MASTER_ ALL areas - No.seedling'!GW113</f>
        <v>0</v>
      </c>
      <c r="GY24" s="76">
        <f>'MASTER_ ALL areas - No.seedling'!GX113</f>
        <v>0</v>
      </c>
      <c r="GZ24" s="80">
        <f t="shared" si="75"/>
        <v>0</v>
      </c>
      <c r="HA24" s="76">
        <f>'MASTER_ ALL areas - No.seedling'!GZ113</f>
        <v>0</v>
      </c>
      <c r="HB24" s="81">
        <f t="shared" si="76"/>
        <v>0</v>
      </c>
      <c r="HC24" s="113">
        <f>'MASTER_ ALL areas - No.seedling'!HB113</f>
        <v>0</v>
      </c>
      <c r="HD24" s="76">
        <f>'MASTER_ ALL areas - No.seedling'!HC113</f>
        <v>0</v>
      </c>
      <c r="HE24" s="80">
        <f t="shared" si="77"/>
        <v>0</v>
      </c>
      <c r="HF24" s="76">
        <f>'MASTER_ ALL areas - No.seedling'!HE113</f>
        <v>0</v>
      </c>
      <c r="HG24" s="81">
        <f t="shared" si="78"/>
        <v>0</v>
      </c>
      <c r="HH24" s="113">
        <f>'MASTER_ ALL areas - No.seedling'!HG113</f>
        <v>0</v>
      </c>
      <c r="HI24" s="76">
        <f>'MASTER_ ALL areas - No.seedling'!HH113</f>
        <v>0</v>
      </c>
      <c r="HJ24" s="80">
        <f t="shared" si="79"/>
        <v>0</v>
      </c>
      <c r="HK24" s="76">
        <f>'MASTER_ ALL areas - No.seedling'!HJ113</f>
        <v>0</v>
      </c>
      <c r="HL24" s="81">
        <f t="shared" si="80"/>
        <v>0</v>
      </c>
      <c r="HM24" s="113">
        <f>'MASTER_ ALL areas - No.seedling'!HL113</f>
        <v>0</v>
      </c>
      <c r="HN24" s="76">
        <f>'MASTER_ ALL areas - No.seedling'!HM113</f>
        <v>0</v>
      </c>
      <c r="HO24" s="80">
        <f t="shared" si="81"/>
        <v>0</v>
      </c>
      <c r="HP24" s="76">
        <f>'MASTER_ ALL areas - No.seedling'!HO113</f>
        <v>0</v>
      </c>
      <c r="HQ24" s="81">
        <f t="shared" si="82"/>
        <v>0</v>
      </c>
      <c r="HR24" s="113">
        <f>'MASTER_ ALL areas - No.seedling'!HQ113</f>
        <v>0</v>
      </c>
      <c r="HS24" s="76">
        <f>'MASTER_ ALL areas - No.seedling'!HR113</f>
        <v>0</v>
      </c>
      <c r="HT24" s="80">
        <f t="shared" si="83"/>
        <v>0</v>
      </c>
      <c r="HU24" s="76">
        <f>'MASTER_ ALL areas - No.seedling'!HT113</f>
        <v>0</v>
      </c>
      <c r="HV24" s="81">
        <f t="shared" si="84"/>
        <v>0</v>
      </c>
      <c r="HW24" s="113">
        <f>'MASTER_ ALL areas - No.seedling'!HV113</f>
        <v>0</v>
      </c>
      <c r="HX24" s="76">
        <f>'MASTER_ ALL areas - No.seedling'!HW113</f>
        <v>0</v>
      </c>
      <c r="HY24" s="80">
        <f t="shared" si="85"/>
        <v>0</v>
      </c>
      <c r="HZ24" s="76">
        <f>'MASTER_ ALL areas - No.seedling'!HY113</f>
        <v>0</v>
      </c>
      <c r="IA24" s="81">
        <f t="shared" si="86"/>
        <v>0</v>
      </c>
      <c r="IB24" s="113">
        <f>'MASTER_ ALL areas - No.seedling'!IA113</f>
        <v>0</v>
      </c>
      <c r="IC24" s="76">
        <f>'MASTER_ ALL areas - No.seedling'!IB113</f>
        <v>0</v>
      </c>
      <c r="ID24" s="80">
        <f t="shared" si="87"/>
        <v>0</v>
      </c>
      <c r="IE24" s="76">
        <f>'MASTER_ ALL areas - No.seedling'!ID113</f>
        <v>0</v>
      </c>
      <c r="IF24" s="85">
        <f t="shared" si="88"/>
        <v>0</v>
      </c>
      <c r="IG24" s="86" t="s">
        <v>350</v>
      </c>
      <c r="IH24" s="87"/>
    </row>
    <row r="25" spans="2:242" ht="33" customHeight="1" x14ac:dyDescent="0.25">
      <c r="B25" s="502">
        <v>129</v>
      </c>
      <c r="C25" s="503" t="s">
        <v>384</v>
      </c>
      <c r="D25" s="504">
        <v>219506</v>
      </c>
      <c r="E25" s="505">
        <v>932385</v>
      </c>
      <c r="F25" s="506" t="s">
        <v>89</v>
      </c>
      <c r="G25" s="507" t="s">
        <v>185</v>
      </c>
      <c r="H25" s="508">
        <f>'MASTER_ ALL areas - No.seedling'!G133</f>
        <v>1</v>
      </c>
      <c r="I25" s="268">
        <f>'MASTER_ ALL areas - No.seedling'!H133</f>
        <v>0.01</v>
      </c>
      <c r="J25" s="269">
        <f>'MASTER_ ALL areas - No.seedling'!I133</f>
        <v>45.4</v>
      </c>
      <c r="K25" s="270">
        <f>'MASTER_ ALL areas - No.seedling'!J133</f>
        <v>68</v>
      </c>
      <c r="L25" s="220">
        <f t="shared" si="0"/>
        <v>1360</v>
      </c>
      <c r="M25" s="271">
        <f>'MASTER_ ALL areas - No.seedling'!L133</f>
        <v>1360</v>
      </c>
      <c r="N25" s="272">
        <f>'MASTER_ ALL areas - No.seedling'!M133</f>
        <v>7</v>
      </c>
      <c r="O25" s="273">
        <f>'MASTER_ ALL areas - No.seedling'!N133</f>
        <v>50</v>
      </c>
      <c r="P25" s="274">
        <f>'MASTER_ ALL areas - No.seedling'!O133</f>
        <v>0.10294117647058823</v>
      </c>
      <c r="Q25" s="275">
        <f>'MASTER_ ALL areas - No.seedling'!P133</f>
        <v>0.73529411764705888</v>
      </c>
      <c r="R25" s="297"/>
      <c r="S25" s="76">
        <f>'MASTER_ ALL areas - No.seedling'!R133</f>
        <v>1160</v>
      </c>
      <c r="T25" s="76">
        <f>'MASTER_ ALL areas - No.seedling'!S133</f>
        <v>4</v>
      </c>
      <c r="U25" s="80">
        <f t="shared" si="1"/>
        <v>6.8965517241379309E-2</v>
      </c>
      <c r="V25" s="76">
        <f>'MASTER_ ALL areas - No.seedling'!U133</f>
        <v>41</v>
      </c>
      <c r="W25" s="80">
        <f t="shared" si="2"/>
        <v>0.7068965517241379</v>
      </c>
      <c r="X25" s="76">
        <f>'MASTER_ ALL areas - No.seedling'!W133</f>
        <v>180</v>
      </c>
      <c r="Y25" s="76">
        <f>'MASTER_ ALL areas - No.seedling'!X133</f>
        <v>3</v>
      </c>
      <c r="Z25" s="80">
        <f t="shared" si="3"/>
        <v>0.33333333333333331</v>
      </c>
      <c r="AA25" s="76">
        <f>'MASTER_ ALL areas - No.seedling'!Z133</f>
        <v>8</v>
      </c>
      <c r="AB25" s="80">
        <f t="shared" si="4"/>
        <v>0.88888888888888884</v>
      </c>
      <c r="AC25" s="76">
        <f>'MASTER_ ALL areas - No.seedling'!AB133</f>
        <v>20</v>
      </c>
      <c r="AD25" s="76">
        <f>'MASTER_ ALL areas - No.seedling'!AC133</f>
        <v>0</v>
      </c>
      <c r="AE25" s="80">
        <f t="shared" si="5"/>
        <v>0</v>
      </c>
      <c r="AF25" s="76">
        <f>'MASTER_ ALL areas - No.seedling'!AE133</f>
        <v>1</v>
      </c>
      <c r="AG25" s="80">
        <f t="shared" si="6"/>
        <v>1</v>
      </c>
      <c r="AH25" s="76">
        <f>'MASTER_ ALL areas - No.seedling'!AG133</f>
        <v>0</v>
      </c>
      <c r="AI25" s="76">
        <f>'MASTER_ ALL areas - No.seedling'!AH133</f>
        <v>0</v>
      </c>
      <c r="AJ25" s="80">
        <f t="shared" si="7"/>
        <v>0</v>
      </c>
      <c r="AK25" s="76">
        <f>'MASTER_ ALL areas - No.seedling'!AJ133</f>
        <v>0</v>
      </c>
      <c r="AL25" s="80">
        <f t="shared" si="8"/>
        <v>0</v>
      </c>
      <c r="AM25" s="646"/>
      <c r="AN25" s="627">
        <f>'MASTER_ ALL areas - No.seedling'!AM133</f>
        <v>920</v>
      </c>
      <c r="AO25" s="277">
        <f>'MASTER_ ALL areas - No.seedling'!AN133</f>
        <v>6</v>
      </c>
      <c r="AP25" s="278">
        <f t="shared" si="9"/>
        <v>0.13043478260869565</v>
      </c>
      <c r="AQ25" s="279">
        <f>'MASTER_ ALL areas - No.seedling'!AP133</f>
        <v>34</v>
      </c>
      <c r="AR25" s="278">
        <f t="shared" si="10"/>
        <v>0.73913043478260865</v>
      </c>
      <c r="AS25" s="279">
        <f>'MASTER_ ALL areas - No.seedling'!AR133</f>
        <v>280</v>
      </c>
      <c r="AT25" s="277">
        <f>'MASTER_ ALL areas - No.seedling'!AS133</f>
        <v>1</v>
      </c>
      <c r="AU25" s="278">
        <f t="shared" si="11"/>
        <v>7.1428571428571425E-2</v>
      </c>
      <c r="AV25" s="279">
        <f>'MASTER_ ALL areas - No.seedling'!AU133</f>
        <v>11</v>
      </c>
      <c r="AW25" s="278">
        <f t="shared" si="12"/>
        <v>0.7857142857142857</v>
      </c>
      <c r="AX25" s="269">
        <f>'MASTER_ ALL areas - No.seedling'!AW133</f>
        <v>0</v>
      </c>
      <c r="AY25" s="279">
        <f>'MASTER_ ALL areas - No.seedling'!AX133</f>
        <v>0</v>
      </c>
      <c r="AZ25" s="278">
        <f t="shared" si="13"/>
        <v>0</v>
      </c>
      <c r="BA25" s="279">
        <f>'MASTER_ ALL areas - No.seedling'!AZ133</f>
        <v>0</v>
      </c>
      <c r="BB25" s="278">
        <f t="shared" si="14"/>
        <v>0</v>
      </c>
      <c r="BC25" s="279">
        <f>'MASTER_ ALL areas - No.seedling'!BB133</f>
        <v>0</v>
      </c>
      <c r="BD25" s="277">
        <f>'MASTER_ ALL areas - No.seedling'!BC133</f>
        <v>0</v>
      </c>
      <c r="BE25" s="278">
        <f t="shared" si="15"/>
        <v>0</v>
      </c>
      <c r="BF25" s="279">
        <f>'MASTER_ ALL areas - No.seedling'!BE133</f>
        <v>0</v>
      </c>
      <c r="BG25" s="278">
        <f t="shared" si="16"/>
        <v>0</v>
      </c>
      <c r="BH25" s="279">
        <f>'MASTER_ ALL areas - No.seedling'!BG133</f>
        <v>160</v>
      </c>
      <c r="BI25" s="277">
        <f>'MASTER_ ALL areas - No.seedling'!BH133</f>
        <v>0</v>
      </c>
      <c r="BJ25" s="278">
        <f t="shared" si="17"/>
        <v>0</v>
      </c>
      <c r="BK25" s="279">
        <f>'MASTER_ ALL areas - No.seedling'!BJ133</f>
        <v>5</v>
      </c>
      <c r="BL25" s="278">
        <f t="shared" si="18"/>
        <v>0.625</v>
      </c>
      <c r="BM25" s="279">
        <f>'MASTER_ ALL areas - No.seedling'!BL133</f>
        <v>0</v>
      </c>
      <c r="BN25" s="277">
        <f>'MASTER_ ALL areas - No.seedling'!BM133</f>
        <v>0</v>
      </c>
      <c r="BO25" s="278">
        <f t="shared" si="19"/>
        <v>0</v>
      </c>
      <c r="BP25" s="279">
        <f>'MASTER_ ALL areas - No.seedling'!BO133</f>
        <v>0</v>
      </c>
      <c r="BQ25" s="278">
        <f t="shared" si="20"/>
        <v>0</v>
      </c>
      <c r="BR25" s="279">
        <f>'MASTER_ ALL areas - No.seedling'!BQ133</f>
        <v>0</v>
      </c>
      <c r="BS25" s="277">
        <f>'MASTER_ ALL areas - No.seedling'!BR133</f>
        <v>0</v>
      </c>
      <c r="BT25" s="278">
        <f t="shared" si="21"/>
        <v>0</v>
      </c>
      <c r="BU25" s="279">
        <f>'MASTER_ ALL areas - No.seedling'!BT133</f>
        <v>0</v>
      </c>
      <c r="BV25" s="278">
        <f t="shared" si="22"/>
        <v>0</v>
      </c>
      <c r="BW25" s="279">
        <f>'MASTER_ ALL areas - No.seedling'!BV133</f>
        <v>0</v>
      </c>
      <c r="BX25" s="277">
        <f>'MASTER_ ALL areas - No.seedling'!BW133</f>
        <v>0</v>
      </c>
      <c r="BY25" s="278">
        <f t="shared" si="23"/>
        <v>0</v>
      </c>
      <c r="BZ25" s="279">
        <f>'MASTER_ ALL areas - No.seedling'!BY133</f>
        <v>0</v>
      </c>
      <c r="CA25" s="275">
        <f t="shared" si="24"/>
        <v>0</v>
      </c>
      <c r="CB25" s="79"/>
      <c r="CC25" s="276">
        <f>'MASTER_ ALL areas - No.seedling'!CB133</f>
        <v>800</v>
      </c>
      <c r="CD25" s="277">
        <f>'MASTER_ ALL areas - No.seedling'!CC133</f>
        <v>4</v>
      </c>
      <c r="CE25" s="274">
        <f t="shared" si="25"/>
        <v>0.1</v>
      </c>
      <c r="CF25" s="277">
        <f>'MASTER_ ALL areas - No.seedling'!CE133</f>
        <v>29</v>
      </c>
      <c r="CG25" s="275">
        <f t="shared" si="26"/>
        <v>0.72499999999999998</v>
      </c>
      <c r="CH25" s="276">
        <f>'MASTER_ ALL areas - No.seedling'!CG133</f>
        <v>100</v>
      </c>
      <c r="CI25" s="277">
        <f>'MASTER_ ALL areas - No.seedling'!CH133</f>
        <v>2</v>
      </c>
      <c r="CJ25" s="274">
        <f t="shared" si="27"/>
        <v>0.4</v>
      </c>
      <c r="CK25" s="277">
        <f>'MASTER_ ALL areas - No.seedling'!CJ133</f>
        <v>4</v>
      </c>
      <c r="CL25" s="275">
        <f t="shared" si="28"/>
        <v>0.8</v>
      </c>
      <c r="CM25" s="276">
        <f>'MASTER_ ALL areas - No.seedling'!CL133</f>
        <v>20</v>
      </c>
      <c r="CN25" s="277">
        <f>'MASTER_ ALL areas - No.seedling'!CM133</f>
        <v>0</v>
      </c>
      <c r="CO25" s="274">
        <f t="shared" si="29"/>
        <v>0</v>
      </c>
      <c r="CP25" s="277">
        <f>'MASTER_ ALL areas - No.seedling'!CO133</f>
        <v>1</v>
      </c>
      <c r="CQ25" s="275">
        <f t="shared" si="30"/>
        <v>1</v>
      </c>
      <c r="CR25" s="276">
        <f>'MASTER_ ALL areas - No.seedling'!CQ133</f>
        <v>0</v>
      </c>
      <c r="CS25" s="277">
        <f>'MASTER_ ALL areas - No.seedling'!CR133</f>
        <v>0</v>
      </c>
      <c r="CT25" s="274">
        <f t="shared" si="31"/>
        <v>0</v>
      </c>
      <c r="CU25" s="277">
        <f>'MASTER_ ALL areas - No.seedling'!CT133</f>
        <v>0</v>
      </c>
      <c r="CV25" s="275">
        <f t="shared" si="32"/>
        <v>0</v>
      </c>
      <c r="CW25" s="276">
        <f>'MASTER_ ALL areas - No.seedling'!CV133</f>
        <v>200</v>
      </c>
      <c r="CX25" s="277">
        <f>'MASTER_ ALL areas - No.seedling'!CW133</f>
        <v>0</v>
      </c>
      <c r="CY25" s="274">
        <f t="shared" si="33"/>
        <v>0</v>
      </c>
      <c r="CZ25" s="277">
        <f>'MASTER_ ALL areas - No.seedling'!CY133</f>
        <v>7</v>
      </c>
      <c r="DA25" s="275">
        <f t="shared" si="34"/>
        <v>0.7</v>
      </c>
      <c r="DB25" s="276">
        <f>'MASTER_ ALL areas - No.seedling'!DA133</f>
        <v>80</v>
      </c>
      <c r="DC25" s="277">
        <f>'MASTER_ ALL areas - No.seedling'!DB133</f>
        <v>1</v>
      </c>
      <c r="DD25" s="274">
        <f t="shared" si="35"/>
        <v>0.25</v>
      </c>
      <c r="DE25" s="277">
        <f>'MASTER_ ALL areas - No.seedling'!DD133</f>
        <v>4</v>
      </c>
      <c r="DF25" s="275">
        <f t="shared" si="36"/>
        <v>1</v>
      </c>
      <c r="DG25" s="276">
        <f>'MASTER_ ALL areas - No.seedling'!DF133</f>
        <v>0</v>
      </c>
      <c r="DH25" s="277">
        <f>'MASTER_ ALL areas - No.seedling'!DG133</f>
        <v>0</v>
      </c>
      <c r="DI25" s="274">
        <f t="shared" si="37"/>
        <v>0</v>
      </c>
      <c r="DJ25" s="277">
        <f>'MASTER_ ALL areas - No.seedling'!DI133</f>
        <v>0</v>
      </c>
      <c r="DK25" s="275">
        <f t="shared" si="38"/>
        <v>0</v>
      </c>
      <c r="DL25" s="276">
        <f>'MASTER_ ALL areas - No.seedling'!DK133</f>
        <v>0</v>
      </c>
      <c r="DM25" s="277">
        <f>'MASTER_ ALL areas - No.seedling'!DL133</f>
        <v>0</v>
      </c>
      <c r="DN25" s="274">
        <f t="shared" si="39"/>
        <v>0</v>
      </c>
      <c r="DO25" s="277">
        <f>'MASTER_ ALL areas - No.seedling'!DN133</f>
        <v>0</v>
      </c>
      <c r="DP25" s="275">
        <f t="shared" si="40"/>
        <v>0</v>
      </c>
      <c r="DQ25" s="276">
        <f>'MASTER_ ALL areas - No.seedling'!DP133</f>
        <v>0</v>
      </c>
      <c r="DR25" s="277">
        <f>'MASTER_ ALL areas - No.seedling'!DQ133</f>
        <v>0</v>
      </c>
      <c r="DS25" s="274">
        <f t="shared" si="41"/>
        <v>0</v>
      </c>
      <c r="DT25" s="277">
        <f>'MASTER_ ALL areas - No.seedling'!DS133</f>
        <v>0</v>
      </c>
      <c r="DU25" s="275">
        <f t="shared" si="42"/>
        <v>0</v>
      </c>
      <c r="DV25" s="276">
        <f>'MASTER_ ALL areas - No.seedling'!DU133</f>
        <v>0</v>
      </c>
      <c r="DW25" s="277">
        <f>'MASTER_ ALL areas - No.seedling'!DV133</f>
        <v>0</v>
      </c>
      <c r="DX25" s="274">
        <f t="shared" si="43"/>
        <v>0</v>
      </c>
      <c r="DY25" s="277">
        <f>'MASTER_ ALL areas - No.seedling'!DX133</f>
        <v>0</v>
      </c>
      <c r="DZ25" s="275">
        <f t="shared" si="44"/>
        <v>0</v>
      </c>
      <c r="EA25" s="276">
        <f>'MASTER_ ALL areas - No.seedling'!DZ133</f>
        <v>0</v>
      </c>
      <c r="EB25" s="277">
        <f>'MASTER_ ALL areas - No.seedling'!EA133</f>
        <v>0</v>
      </c>
      <c r="EC25" s="274">
        <f t="shared" si="45"/>
        <v>0</v>
      </c>
      <c r="ED25" s="277">
        <f>'MASTER_ ALL areas - No.seedling'!EC133</f>
        <v>0</v>
      </c>
      <c r="EE25" s="275">
        <f t="shared" si="46"/>
        <v>0</v>
      </c>
      <c r="EF25" s="276">
        <f>'MASTER_ ALL areas - No.seedling'!EE133</f>
        <v>0</v>
      </c>
      <c r="EG25" s="277">
        <f>'MASTER_ ALL areas - No.seedling'!EF133</f>
        <v>0</v>
      </c>
      <c r="EH25" s="274">
        <f t="shared" si="47"/>
        <v>0</v>
      </c>
      <c r="EI25" s="277">
        <f>'MASTER_ ALL areas - No.seedling'!EH133</f>
        <v>0</v>
      </c>
      <c r="EJ25" s="275">
        <f t="shared" si="48"/>
        <v>0</v>
      </c>
      <c r="EK25" s="276">
        <f>'MASTER_ ALL areas - No.seedling'!EJ133</f>
        <v>0</v>
      </c>
      <c r="EL25" s="277">
        <f>'MASTER_ ALL areas - No.seedling'!EK133</f>
        <v>0</v>
      </c>
      <c r="EM25" s="274">
        <f t="shared" si="49"/>
        <v>0</v>
      </c>
      <c r="EN25" s="277">
        <f>'MASTER_ ALL areas - No.seedling'!EM133</f>
        <v>0</v>
      </c>
      <c r="EO25" s="275">
        <f t="shared" si="50"/>
        <v>0</v>
      </c>
      <c r="EP25" s="276">
        <f>'MASTER_ ALL areas - No.seedling'!EO133</f>
        <v>0</v>
      </c>
      <c r="EQ25" s="277">
        <f>'MASTER_ ALL areas - No.seedling'!EP133</f>
        <v>0</v>
      </c>
      <c r="ER25" s="274">
        <f t="shared" si="51"/>
        <v>0</v>
      </c>
      <c r="ES25" s="277">
        <f>'MASTER_ ALL areas - No.seedling'!ER133</f>
        <v>0</v>
      </c>
      <c r="ET25" s="275">
        <f t="shared" si="52"/>
        <v>0</v>
      </c>
      <c r="EU25" s="276">
        <f>'MASTER_ ALL areas - No.seedling'!ET133</f>
        <v>0</v>
      </c>
      <c r="EV25" s="277">
        <f>'MASTER_ ALL areas - No.seedling'!EU133</f>
        <v>0</v>
      </c>
      <c r="EW25" s="274">
        <f t="shared" si="53"/>
        <v>0</v>
      </c>
      <c r="EX25" s="277">
        <f>'MASTER_ ALL areas - No.seedling'!EW133</f>
        <v>0</v>
      </c>
      <c r="EY25" s="275">
        <f t="shared" si="54"/>
        <v>0</v>
      </c>
      <c r="EZ25" s="276">
        <f>'MASTER_ ALL areas - No.seedling'!EY133</f>
        <v>0</v>
      </c>
      <c r="FA25" s="277">
        <f>'MASTER_ ALL areas - No.seedling'!EZ133</f>
        <v>0</v>
      </c>
      <c r="FB25" s="274">
        <f t="shared" si="55"/>
        <v>0</v>
      </c>
      <c r="FC25" s="277">
        <f>'MASTER_ ALL areas - No.seedling'!FB133</f>
        <v>0</v>
      </c>
      <c r="FD25" s="275">
        <f t="shared" si="56"/>
        <v>0</v>
      </c>
      <c r="FE25" s="276">
        <f>'MASTER_ ALL areas - No.seedling'!FD133</f>
        <v>160</v>
      </c>
      <c r="FF25" s="277">
        <f>'MASTER_ ALL areas - No.seedling'!FE133</f>
        <v>0</v>
      </c>
      <c r="FG25" s="274">
        <f t="shared" si="57"/>
        <v>0</v>
      </c>
      <c r="FH25" s="277">
        <f>'MASTER_ ALL areas - No.seedling'!FG133</f>
        <v>5</v>
      </c>
      <c r="FI25" s="275">
        <f t="shared" si="58"/>
        <v>0.625</v>
      </c>
      <c r="FJ25" s="276">
        <f>'MASTER_ ALL areas - No.seedling'!FI133</f>
        <v>0</v>
      </c>
      <c r="FK25" s="277">
        <f>'MASTER_ ALL areas - No.seedling'!FJ133</f>
        <v>0</v>
      </c>
      <c r="FL25" s="274">
        <f t="shared" si="59"/>
        <v>0</v>
      </c>
      <c r="FM25" s="277">
        <f>'MASTER_ ALL areas - No.seedling'!FL133</f>
        <v>0</v>
      </c>
      <c r="FN25" s="275">
        <f t="shared" si="60"/>
        <v>0</v>
      </c>
      <c r="FO25" s="276">
        <f>'MASTER_ ALL areas - No.seedling'!FN133</f>
        <v>0</v>
      </c>
      <c r="FP25" s="277">
        <f>'MASTER_ ALL areas - No.seedling'!FO133</f>
        <v>0</v>
      </c>
      <c r="FQ25" s="274">
        <f t="shared" si="61"/>
        <v>0</v>
      </c>
      <c r="FR25" s="277">
        <f>'MASTER_ ALL areas - No.seedling'!FQ133</f>
        <v>0</v>
      </c>
      <c r="FS25" s="275">
        <f t="shared" si="62"/>
        <v>0</v>
      </c>
      <c r="FT25" s="276">
        <f>'MASTER_ ALL areas - No.seedling'!FS133</f>
        <v>0</v>
      </c>
      <c r="FU25" s="277">
        <f>'MASTER_ ALL areas - No.seedling'!FT133</f>
        <v>0</v>
      </c>
      <c r="FV25" s="274">
        <f t="shared" si="63"/>
        <v>0</v>
      </c>
      <c r="FW25" s="277">
        <f>'MASTER_ ALL areas - No.seedling'!FV133</f>
        <v>0</v>
      </c>
      <c r="FX25" s="275">
        <f t="shared" si="64"/>
        <v>0</v>
      </c>
      <c r="FY25" s="276">
        <f>'MASTER_ ALL areas - No.seedling'!FX133</f>
        <v>0</v>
      </c>
      <c r="FZ25" s="277">
        <f>'MASTER_ ALL areas - No.seedling'!FY133</f>
        <v>0</v>
      </c>
      <c r="GA25" s="274">
        <f t="shared" si="65"/>
        <v>0</v>
      </c>
      <c r="GB25" s="277">
        <f>'MASTER_ ALL areas - No.seedling'!GA133</f>
        <v>0</v>
      </c>
      <c r="GC25" s="275">
        <f t="shared" si="66"/>
        <v>0</v>
      </c>
      <c r="GD25" s="276">
        <f>'MASTER_ ALL areas - No.seedling'!GC133</f>
        <v>0</v>
      </c>
      <c r="GE25" s="277">
        <f>'MASTER_ ALL areas - No.seedling'!GD133</f>
        <v>0</v>
      </c>
      <c r="GF25" s="274">
        <f t="shared" si="67"/>
        <v>0</v>
      </c>
      <c r="GG25" s="277">
        <f>'MASTER_ ALL areas - No.seedling'!GF133</f>
        <v>0</v>
      </c>
      <c r="GH25" s="275">
        <f t="shared" si="68"/>
        <v>0</v>
      </c>
      <c r="GI25" s="276">
        <f>'MASTER_ ALL areas - No.seedling'!GH133</f>
        <v>0</v>
      </c>
      <c r="GJ25" s="277">
        <f>'MASTER_ ALL areas - No.seedling'!GI133</f>
        <v>0</v>
      </c>
      <c r="GK25" s="274">
        <f t="shared" si="69"/>
        <v>0</v>
      </c>
      <c r="GL25" s="277">
        <f>'MASTER_ ALL areas - No.seedling'!GK133</f>
        <v>0</v>
      </c>
      <c r="GM25" s="275">
        <f t="shared" si="70"/>
        <v>0</v>
      </c>
      <c r="GN25" s="276">
        <f>'MASTER_ ALL areas - No.seedling'!GM133</f>
        <v>0</v>
      </c>
      <c r="GO25" s="277">
        <f>'MASTER_ ALL areas - No.seedling'!GN133</f>
        <v>0</v>
      </c>
      <c r="GP25" s="274">
        <f t="shared" si="71"/>
        <v>0</v>
      </c>
      <c r="GQ25" s="277">
        <f>'MASTER_ ALL areas - No.seedling'!GP133</f>
        <v>0</v>
      </c>
      <c r="GR25" s="275">
        <f t="shared" si="72"/>
        <v>0</v>
      </c>
      <c r="GS25" s="276">
        <f>'MASTER_ ALL areas - No.seedling'!GR133</f>
        <v>0</v>
      </c>
      <c r="GT25" s="277">
        <f>'MASTER_ ALL areas - No.seedling'!GS133</f>
        <v>0</v>
      </c>
      <c r="GU25" s="274">
        <f t="shared" si="73"/>
        <v>0</v>
      </c>
      <c r="GV25" s="277">
        <f>'MASTER_ ALL areas - No.seedling'!GU133</f>
        <v>0</v>
      </c>
      <c r="GW25" s="275">
        <f t="shared" si="74"/>
        <v>0</v>
      </c>
      <c r="GX25" s="276">
        <f>'MASTER_ ALL areas - No.seedling'!GW133</f>
        <v>0</v>
      </c>
      <c r="GY25" s="277">
        <f>'MASTER_ ALL areas - No.seedling'!GX133</f>
        <v>0</v>
      </c>
      <c r="GZ25" s="274">
        <f t="shared" si="75"/>
        <v>0</v>
      </c>
      <c r="HA25" s="277">
        <f>'MASTER_ ALL areas - No.seedling'!GZ133</f>
        <v>0</v>
      </c>
      <c r="HB25" s="275">
        <f t="shared" si="76"/>
        <v>0</v>
      </c>
      <c r="HC25" s="276">
        <f>'MASTER_ ALL areas - No.seedling'!HB133</f>
        <v>0</v>
      </c>
      <c r="HD25" s="277">
        <f>'MASTER_ ALL areas - No.seedling'!HC133</f>
        <v>0</v>
      </c>
      <c r="HE25" s="274">
        <f t="shared" si="77"/>
        <v>0</v>
      </c>
      <c r="HF25" s="277">
        <f>'MASTER_ ALL areas - No.seedling'!HE133</f>
        <v>0</v>
      </c>
      <c r="HG25" s="275">
        <f t="shared" si="78"/>
        <v>0</v>
      </c>
      <c r="HH25" s="276">
        <f>'MASTER_ ALL areas - No.seedling'!HG133</f>
        <v>0</v>
      </c>
      <c r="HI25" s="277">
        <f>'MASTER_ ALL areas - No.seedling'!HH133</f>
        <v>0</v>
      </c>
      <c r="HJ25" s="274">
        <f t="shared" si="79"/>
        <v>0</v>
      </c>
      <c r="HK25" s="277">
        <f>'MASTER_ ALL areas - No.seedling'!HJ133</f>
        <v>0</v>
      </c>
      <c r="HL25" s="275">
        <f t="shared" si="80"/>
        <v>0</v>
      </c>
      <c r="HM25" s="276">
        <f>'MASTER_ ALL areas - No.seedling'!HL133</f>
        <v>0</v>
      </c>
      <c r="HN25" s="277">
        <f>'MASTER_ ALL areas - No.seedling'!HM133</f>
        <v>0</v>
      </c>
      <c r="HO25" s="274">
        <f t="shared" si="81"/>
        <v>0</v>
      </c>
      <c r="HP25" s="277">
        <f>'MASTER_ ALL areas - No.seedling'!HO133</f>
        <v>0</v>
      </c>
      <c r="HQ25" s="275">
        <f t="shared" si="82"/>
        <v>0</v>
      </c>
      <c r="HR25" s="276">
        <f>'MASTER_ ALL areas - No.seedling'!HQ133</f>
        <v>0</v>
      </c>
      <c r="HS25" s="277">
        <f>'MASTER_ ALL areas - No.seedling'!HR133</f>
        <v>0</v>
      </c>
      <c r="HT25" s="274">
        <f t="shared" si="83"/>
        <v>0</v>
      </c>
      <c r="HU25" s="277">
        <f>'MASTER_ ALL areas - No.seedling'!HT133</f>
        <v>0</v>
      </c>
      <c r="HV25" s="275">
        <f t="shared" si="84"/>
        <v>0</v>
      </c>
      <c r="HW25" s="276">
        <f>'MASTER_ ALL areas - No.seedling'!HV133</f>
        <v>0</v>
      </c>
      <c r="HX25" s="277">
        <f>'MASTER_ ALL areas - No.seedling'!HW133</f>
        <v>0</v>
      </c>
      <c r="HY25" s="274">
        <f t="shared" si="85"/>
        <v>0</v>
      </c>
      <c r="HZ25" s="277">
        <f>'MASTER_ ALL areas - No.seedling'!HY133</f>
        <v>0</v>
      </c>
      <c r="IA25" s="275">
        <f t="shared" si="86"/>
        <v>0</v>
      </c>
      <c r="IB25" s="276">
        <f>'MASTER_ ALL areas - No.seedling'!IA133</f>
        <v>0</v>
      </c>
      <c r="IC25" s="277">
        <f>'MASTER_ ALL areas - No.seedling'!IB133</f>
        <v>0</v>
      </c>
      <c r="ID25" s="274">
        <f t="shared" si="87"/>
        <v>0</v>
      </c>
      <c r="IE25" s="277">
        <f>'MASTER_ ALL areas - No.seedling'!ID133</f>
        <v>0</v>
      </c>
      <c r="IF25" s="282">
        <f t="shared" si="88"/>
        <v>0</v>
      </c>
      <c r="IG25" s="283" t="s">
        <v>385</v>
      </c>
      <c r="IH25" s="284"/>
    </row>
    <row r="26" spans="2:242" ht="33" customHeight="1" x14ac:dyDescent="0.25">
      <c r="B26" s="285" t="s">
        <v>386</v>
      </c>
      <c r="C26" s="1359" t="s">
        <v>410</v>
      </c>
      <c r="D26" s="1317"/>
      <c r="E26" s="1318"/>
      <c r="F26" s="515" t="s">
        <v>388</v>
      </c>
      <c r="G26" s="516"/>
      <c r="H26" s="308"/>
      <c r="I26" s="289">
        <f t="shared" ref="I26:O26" si="89">SUM(I5:I25)</f>
        <v>6.5699999999999985</v>
      </c>
      <c r="J26" s="290">
        <f t="shared" si="89"/>
        <v>1000.6999999999999</v>
      </c>
      <c r="K26" s="291">
        <f t="shared" si="89"/>
        <v>1612</v>
      </c>
      <c r="L26" s="292">
        <f t="shared" si="89"/>
        <v>32240</v>
      </c>
      <c r="M26" s="521">
        <f t="shared" si="89"/>
        <v>32240</v>
      </c>
      <c r="N26" s="294">
        <f t="shared" si="89"/>
        <v>130</v>
      </c>
      <c r="O26" s="295">
        <f t="shared" si="89"/>
        <v>663</v>
      </c>
      <c r="P26" s="296">
        <f>N26/K26</f>
        <v>8.0645161290322578E-2</v>
      </c>
      <c r="Q26" s="296">
        <f>O26/K26</f>
        <v>0.41129032258064518</v>
      </c>
      <c r="R26" s="297"/>
      <c r="S26" s="222">
        <f>SUM(S5:S25)</f>
        <v>23040</v>
      </c>
      <c r="T26" s="222">
        <f>SUM(T5:T25)</f>
        <v>35</v>
      </c>
      <c r="U26" s="648">
        <f>IF(S26=0,0,T26/S29)</f>
        <v>3.0381944444444444E-2</v>
      </c>
      <c r="V26" s="222">
        <f>SUM(V5:V25)</f>
        <v>326</v>
      </c>
      <c r="W26" s="648">
        <f>IF(S26=0,0,V26/S29)</f>
        <v>0.2829861111111111</v>
      </c>
      <c r="X26" s="222">
        <f>SUM(X5:X25)</f>
        <v>7200</v>
      </c>
      <c r="Y26" s="222">
        <f>SUM(Y5:Y25)</f>
        <v>94</v>
      </c>
      <c r="Z26" s="648">
        <f>IF(X26=0,0,Y26/X29)</f>
        <v>0.26111111111111113</v>
      </c>
      <c r="AA26" s="222">
        <f>SUM(AA5:AA25)</f>
        <v>308</v>
      </c>
      <c r="AB26" s="648">
        <f>IF(X26=0,0,AA26/X29)</f>
        <v>0.85555555555555551</v>
      </c>
      <c r="AC26" s="222">
        <f>SUM(AC5:AC25)</f>
        <v>1280</v>
      </c>
      <c r="AD26" s="222">
        <f>SUM(AD5:AD25)</f>
        <v>1</v>
      </c>
      <c r="AE26" s="648">
        <f>IF(AC26=0,0,AD26/AC29)</f>
        <v>1.5625E-2</v>
      </c>
      <c r="AF26" s="222">
        <f>SUM(AF5:AF25)</f>
        <v>24</v>
      </c>
      <c r="AG26" s="648">
        <f>IF(AC26=0,0,AF26/AC29)</f>
        <v>0.375</v>
      </c>
      <c r="AH26" s="222">
        <f>SUM(AH5:AH25)</f>
        <v>720</v>
      </c>
      <c r="AI26" s="222">
        <f>SUM(AI5:AI25)</f>
        <v>0</v>
      </c>
      <c r="AJ26" s="648">
        <f>IF(AH26=0,0,AI26/AH29)</f>
        <v>0</v>
      </c>
      <c r="AK26" s="222">
        <f>SUM(AK5:AK25)</f>
        <v>5</v>
      </c>
      <c r="AL26" s="648">
        <f>IF(AH26=0,0,AK26/AH29)</f>
        <v>0.1388888888888889</v>
      </c>
      <c r="AM26" s="300"/>
      <c r="AN26" s="523">
        <f>SUM(AN5:AN25)</f>
        <v>12480</v>
      </c>
      <c r="AO26" s="523">
        <f>SUM(AO5:AO25)</f>
        <v>76</v>
      </c>
      <c r="AP26" s="649">
        <f>IF(AN26=0,0,AO26/AN29)</f>
        <v>0.12179487179487179</v>
      </c>
      <c r="AQ26" s="523">
        <f>SUM(AQ5:AQ25)</f>
        <v>319</v>
      </c>
      <c r="AR26" s="650">
        <f>IF(AN26=0,0,AQ26/AN29)</f>
        <v>0.51121794871794868</v>
      </c>
      <c r="AS26" s="527">
        <f>SUM(AS5:AS25)</f>
        <v>17680</v>
      </c>
      <c r="AT26" s="523">
        <f>SUM(AT5:AT25)</f>
        <v>25</v>
      </c>
      <c r="AU26" s="649">
        <f>IF(AS26=0,0,AT26/AS29)</f>
        <v>2.828054298642534E-2</v>
      </c>
      <c r="AV26" s="523">
        <f>SUM(AV5:AV25)</f>
        <v>282</v>
      </c>
      <c r="AW26" s="650">
        <f>IF(AS26=0,0,AV26/AS29)</f>
        <v>0.3190045248868778</v>
      </c>
      <c r="AX26" s="527">
        <f>SUM(AX5:AX25)</f>
        <v>720</v>
      </c>
      <c r="AY26" s="523">
        <f>SUM(AY5:AY25)</f>
        <v>3</v>
      </c>
      <c r="AZ26" s="649">
        <f>IF(AX26=0,0,AY26/AX29)</f>
        <v>8.3333333333333329E-2</v>
      </c>
      <c r="BA26" s="523">
        <f>SUM(BA5:BA25)</f>
        <v>7</v>
      </c>
      <c r="BB26" s="650">
        <f>IF(AX26=0,0,BA26/AX29)</f>
        <v>0.19444444444444445</v>
      </c>
      <c r="BC26" s="527">
        <f>SUM(BC5:BC25)</f>
        <v>420</v>
      </c>
      <c r="BD26" s="523">
        <f>SUM(BD5:BD25)</f>
        <v>17</v>
      </c>
      <c r="BE26" s="649">
        <f>IF(BC26=0,0,BD26/BC29)</f>
        <v>0.80952380952380953</v>
      </c>
      <c r="BF26" s="523">
        <f>SUM(BF5:BF25)</f>
        <v>18</v>
      </c>
      <c r="BG26" s="650">
        <f>IF(BC26=0,0,BF26/BC29)</f>
        <v>0.8571428571428571</v>
      </c>
      <c r="BH26" s="527">
        <f>SUM(BH5:BH25)</f>
        <v>760</v>
      </c>
      <c r="BI26" s="523">
        <f>SUM(BI5:BI25)</f>
        <v>6</v>
      </c>
      <c r="BJ26" s="649">
        <f>IF(BH26=0,0,BI26/BH29)</f>
        <v>0.15789473684210525</v>
      </c>
      <c r="BK26" s="523">
        <f>SUM(BK5:BK25)</f>
        <v>28</v>
      </c>
      <c r="BL26" s="650">
        <f>IF(BH26=0,0,BK26/BH29)</f>
        <v>0.73684210526315785</v>
      </c>
      <c r="BM26" s="527">
        <f>SUM(BM5:BM25)</f>
        <v>120</v>
      </c>
      <c r="BN26" s="523">
        <f>SUM(BN5:BN25)</f>
        <v>3</v>
      </c>
      <c r="BO26" s="649">
        <f>IF(BM26=0,0,BN26/BM29)</f>
        <v>0.5</v>
      </c>
      <c r="BP26" s="523">
        <f>SUM(BP5:BP25)</f>
        <v>6</v>
      </c>
      <c r="BQ26" s="650">
        <f>IF(BM26=0,0,BP26/BM29)</f>
        <v>1</v>
      </c>
      <c r="BR26" s="527">
        <f>SUM(BR5:BR25)</f>
        <v>0</v>
      </c>
      <c r="BS26" s="523">
        <f>SUM(BS5:BS25)</f>
        <v>0</v>
      </c>
      <c r="BT26" s="649">
        <f>IF(BR26=0,0,BS26/BR29)</f>
        <v>0</v>
      </c>
      <c r="BU26" s="523">
        <f>SUM(BU5:BU25)</f>
        <v>0</v>
      </c>
      <c r="BV26" s="650">
        <f>IF(BR26=0,0,BU26/BR29)</f>
        <v>0</v>
      </c>
      <c r="BW26" s="527">
        <f>SUM(BW5:BW25)</f>
        <v>60</v>
      </c>
      <c r="BX26" s="523">
        <f>SUM(BX5:BX25)</f>
        <v>0</v>
      </c>
      <c r="BY26" s="649">
        <f>IF(BW26=0,0,BX26/BW29)</f>
        <v>0</v>
      </c>
      <c r="BZ26" s="523">
        <f>SUM(BZ5:BZ25)</f>
        <v>3</v>
      </c>
      <c r="CA26" s="651">
        <f>IF(BW26=0,0,BZ26/BW29)</f>
        <v>1</v>
      </c>
      <c r="CB26" s="79"/>
      <c r="CC26" s="529">
        <f>SUM(CC5:CC25)</f>
        <v>6020</v>
      </c>
      <c r="CD26" s="523">
        <f>SUM(CD5:CD25)</f>
        <v>18</v>
      </c>
      <c r="CE26" s="649">
        <f>IF(CC26=0,0,CD26/CC29)</f>
        <v>5.9800664451827246E-2</v>
      </c>
      <c r="CF26" s="523">
        <f>SUM(CF5:CF25)</f>
        <v>97</v>
      </c>
      <c r="CG26" s="649">
        <f>IF(CC26=0,0,CF26/CC29)</f>
        <v>0.32225913621262459</v>
      </c>
      <c r="CH26" s="523">
        <f>SUM(CH5:CH25)</f>
        <v>4500</v>
      </c>
      <c r="CI26" s="523">
        <f>SUM(CI5:CI25)</f>
        <v>57</v>
      </c>
      <c r="CJ26" s="649">
        <f>IF(CH26=0,0,CI26/CH29)</f>
        <v>0.25333333333333335</v>
      </c>
      <c r="CK26" s="523">
        <f>SUM(CK5:CK25)</f>
        <v>195</v>
      </c>
      <c r="CL26" s="649">
        <f>IF(CH26=0,0,CK26/CH29)</f>
        <v>0.8666666666666667</v>
      </c>
      <c r="CM26" s="523">
        <f>SUM(CM5:CM25)</f>
        <v>1240</v>
      </c>
      <c r="CN26" s="523">
        <f>SUM(CN5:CN25)</f>
        <v>1</v>
      </c>
      <c r="CO26" s="649">
        <f>IF(CM26=0,0,CN26/CM29)</f>
        <v>1.6129032258064516E-2</v>
      </c>
      <c r="CP26" s="523">
        <f>SUM(CP5:CP25)</f>
        <v>22</v>
      </c>
      <c r="CQ26" s="649">
        <f>IF(CM26=0,0,CP26/CM29)</f>
        <v>0.35483870967741937</v>
      </c>
      <c r="CR26" s="523">
        <f>SUM(CR5:CR25)</f>
        <v>720</v>
      </c>
      <c r="CS26" s="523">
        <f>SUM(CS5:CS25)</f>
        <v>0</v>
      </c>
      <c r="CT26" s="649">
        <f>IF(CR26=0,0,CS26/CR29)</f>
        <v>0</v>
      </c>
      <c r="CU26" s="523">
        <f>SUM(CU5:CU25)</f>
        <v>5</v>
      </c>
      <c r="CV26" s="649">
        <f>IF(CR26=0,0,CU26/CR29)</f>
        <v>0.1388888888888889</v>
      </c>
      <c r="CW26" s="523">
        <f>SUM(CW5:CW25)</f>
        <v>15640</v>
      </c>
      <c r="CX26" s="523">
        <f>SUM(CX5:CX25)</f>
        <v>11</v>
      </c>
      <c r="CY26" s="649">
        <f>IF(CW26=0,0,CX26/CW29)</f>
        <v>1.4066496163682864E-2</v>
      </c>
      <c r="CZ26" s="523">
        <f>SUM(CZ5:CZ25)</f>
        <v>197</v>
      </c>
      <c r="DA26" s="649">
        <f>IF(CW26=0,0,CZ26/CW29)</f>
        <v>0.25191815856777494</v>
      </c>
      <c r="DB26" s="523">
        <f>SUM(DB5:DB25)</f>
        <v>2000</v>
      </c>
      <c r="DC26" s="523">
        <f>SUM(DC5:DC25)</f>
        <v>14</v>
      </c>
      <c r="DD26" s="649">
        <f>IF(DB26=0,0,DC26/DB29)</f>
        <v>0.14000000000000001</v>
      </c>
      <c r="DE26" s="523">
        <f>SUM(DE5:DE25)</f>
        <v>83</v>
      </c>
      <c r="DF26" s="649">
        <f>IF(DB26=0,0,DE26/DB29)</f>
        <v>0.83</v>
      </c>
      <c r="DG26" s="523">
        <f>SUM(DG5:DG25)</f>
        <v>40</v>
      </c>
      <c r="DH26" s="523">
        <f>SUM(DH5:DH25)</f>
        <v>0</v>
      </c>
      <c r="DI26" s="649">
        <f>IF(DG26=0,0,DH26/DG29)</f>
        <v>0</v>
      </c>
      <c r="DJ26" s="523">
        <f>SUM(DJ5:DJ25)</f>
        <v>2</v>
      </c>
      <c r="DK26" s="649">
        <f>IF(DG26=0,0,DJ26/DG29)</f>
        <v>1</v>
      </c>
      <c r="DL26" s="523">
        <f>SUM(DL5:DL25)</f>
        <v>0</v>
      </c>
      <c r="DM26" s="523">
        <f>SUM(DM5:DM25)</f>
        <v>0</v>
      </c>
      <c r="DN26" s="649">
        <f>IF(DL26=0,0,DM26/DL29)</f>
        <v>0</v>
      </c>
      <c r="DO26" s="523">
        <f>SUM(DO5:DO25)</f>
        <v>0</v>
      </c>
      <c r="DP26" s="649">
        <f>IF(DL26=0,0,DO26/DL29)</f>
        <v>0</v>
      </c>
      <c r="DQ26" s="523">
        <f>SUM(DQ5:DQ25)</f>
        <v>660</v>
      </c>
      <c r="DR26" s="523">
        <f>SUM(DR5:DR25)</f>
        <v>1</v>
      </c>
      <c r="DS26" s="649">
        <f>IF(DQ26=0,0,DR26/DQ29)</f>
        <v>3.0303030303030304E-2</v>
      </c>
      <c r="DT26" s="523">
        <f>SUM(DT5:DT25)</f>
        <v>5</v>
      </c>
      <c r="DU26" s="649">
        <f>IF(DQ26=0,0,DT26/DQ29)</f>
        <v>0.15151515151515152</v>
      </c>
      <c r="DV26" s="523">
        <f>SUM(DV5:DV25)</f>
        <v>60</v>
      </c>
      <c r="DW26" s="523">
        <f>SUM(DW5:DW25)</f>
        <v>2</v>
      </c>
      <c r="DX26" s="649">
        <f>IF(DV26=0,0,DW26/DV29)</f>
        <v>0.66666666666666663</v>
      </c>
      <c r="DY26" s="523">
        <f>SUM(DY5:DY25)</f>
        <v>2</v>
      </c>
      <c r="DZ26" s="649">
        <f>IF(DV26=0,0,DY26/DV29)</f>
        <v>0.66666666666666663</v>
      </c>
      <c r="EA26" s="523">
        <f>SUM(EA5:EA25)</f>
        <v>0</v>
      </c>
      <c r="EB26" s="523">
        <f>SUM(EB5:EB25)</f>
        <v>0</v>
      </c>
      <c r="EC26" s="649">
        <f>IF(EA26=0,0,EB26/EA29)</f>
        <v>0</v>
      </c>
      <c r="ED26" s="523">
        <f>SUM(ED5:ED25)</f>
        <v>0</v>
      </c>
      <c r="EE26" s="649">
        <f>IF(EA26=0,0,ED26/EA29)</f>
        <v>0</v>
      </c>
      <c r="EF26" s="523">
        <f>SUM(EF5:EF25)</f>
        <v>0</v>
      </c>
      <c r="EG26" s="523">
        <f>SUM(EG5:EG25)</f>
        <v>0</v>
      </c>
      <c r="EH26" s="649">
        <f>IF(EF26=0,0,EG26/EF29)</f>
        <v>0</v>
      </c>
      <c r="EI26" s="523">
        <f>SUM(EI5:EI25)</f>
        <v>0</v>
      </c>
      <c r="EJ26" s="649">
        <f>IF(EF26=0,0,EI26/EF29)</f>
        <v>0</v>
      </c>
      <c r="EK26" s="523">
        <f>SUM(EK5:EK25)</f>
        <v>100</v>
      </c>
      <c r="EL26" s="523">
        <f>SUM(EL5:EL25)</f>
        <v>2</v>
      </c>
      <c r="EM26" s="649">
        <f>IF(EK26=0,0,EL26/EK29)</f>
        <v>0.4</v>
      </c>
      <c r="EN26" s="523">
        <f>SUM(EN5:EN25)</f>
        <v>2</v>
      </c>
      <c r="EO26" s="649">
        <f>IF(EK26=0,0,EN26/EK29)</f>
        <v>0.4</v>
      </c>
      <c r="EP26" s="523">
        <f>SUM(EP5:EP25)</f>
        <v>320</v>
      </c>
      <c r="EQ26" s="523">
        <f>SUM(EQ5:EQ25)</f>
        <v>15</v>
      </c>
      <c r="ER26" s="649">
        <f>IF(EP26=0,0,EQ26/EP29)</f>
        <v>0.9375</v>
      </c>
      <c r="ES26" s="523">
        <f>SUM(ES5:ES25)</f>
        <v>16</v>
      </c>
      <c r="ET26" s="649">
        <f>IF(EP26=0,0,ES26/EP29)</f>
        <v>1</v>
      </c>
      <c r="EU26" s="523">
        <f>SUM(EU5:EU25)</f>
        <v>0</v>
      </c>
      <c r="EV26" s="523">
        <f>SUM(EV5:EV25)</f>
        <v>0</v>
      </c>
      <c r="EW26" s="649">
        <f>IF(EU26=0,0,EV26/EU29)</f>
        <v>0</v>
      </c>
      <c r="EX26" s="523">
        <f>SUM(EX5:EX25)</f>
        <v>0</v>
      </c>
      <c r="EY26" s="649">
        <f>IF(EU26=0,0,EX26/EU29)</f>
        <v>0</v>
      </c>
      <c r="EZ26" s="523">
        <f>SUM(EZ5:EZ25)</f>
        <v>0</v>
      </c>
      <c r="FA26" s="523">
        <f>SUM(FA5:FA25)</f>
        <v>0</v>
      </c>
      <c r="FB26" s="649">
        <f>IF(EZ26=0,0,FA26/EZ29)</f>
        <v>0</v>
      </c>
      <c r="FC26" s="523">
        <f>SUM(FC5:FC25)</f>
        <v>0</v>
      </c>
      <c r="FD26" s="649">
        <f>IF(EZ26=0,0,FC26/EZ29)</f>
        <v>0</v>
      </c>
      <c r="FE26" s="523">
        <f>SUM(FE5:FE25)</f>
        <v>620</v>
      </c>
      <c r="FF26" s="523">
        <f>SUM(FF5:FF25)</f>
        <v>3</v>
      </c>
      <c r="FG26" s="649">
        <f>IF(FE26=0,0,FF26/FE29)</f>
        <v>9.6774193548387094E-2</v>
      </c>
      <c r="FH26" s="523">
        <f>SUM(FH5:FH25)</f>
        <v>25</v>
      </c>
      <c r="FI26" s="649">
        <f>IF(FE26=0,0,FH26/FE29)</f>
        <v>0.80645161290322576</v>
      </c>
      <c r="FJ26" s="523">
        <f>SUM(FJ5:FJ25)</f>
        <v>140</v>
      </c>
      <c r="FK26" s="523">
        <f>SUM(FK5:FK25)</f>
        <v>3</v>
      </c>
      <c r="FL26" s="649">
        <f>IF(FJ26=0,0,FK26/FJ29)</f>
        <v>0.42857142857142855</v>
      </c>
      <c r="FM26" s="523">
        <f>SUM(FM5:FM25)</f>
        <v>3</v>
      </c>
      <c r="FN26" s="649">
        <f>IF(FJ26=0,0,FM26/FJ29)</f>
        <v>0.42857142857142855</v>
      </c>
      <c r="FO26" s="523">
        <f>SUM(FO5:FO25)</f>
        <v>0</v>
      </c>
      <c r="FP26" s="523">
        <f>SUM(FP5:FP25)</f>
        <v>0</v>
      </c>
      <c r="FQ26" s="649">
        <f>IF(FO26=0,0,FP26/FO29)</f>
        <v>0</v>
      </c>
      <c r="FR26" s="523">
        <f>SUM(FR5:FR25)</f>
        <v>0</v>
      </c>
      <c r="FS26" s="649">
        <f>IF(FO26=0,0,FR26/FO29)</f>
        <v>0</v>
      </c>
      <c r="FT26" s="523">
        <f>SUM(FT5:FT25)</f>
        <v>0</v>
      </c>
      <c r="FU26" s="523">
        <f>SUM(FU5:FU25)</f>
        <v>0</v>
      </c>
      <c r="FV26" s="649">
        <f>IF(FT26=0,0,FU26/FT29)</f>
        <v>0</v>
      </c>
      <c r="FW26" s="523">
        <f>SUM(FW5:FW25)</f>
        <v>0</v>
      </c>
      <c r="FX26" s="649">
        <f>IF(FT26=0,0,FW26/FT29)</f>
        <v>0</v>
      </c>
      <c r="FY26" s="523">
        <f>SUM(FY5:FY25)</f>
        <v>0</v>
      </c>
      <c r="FZ26" s="523">
        <f>SUM(FZ5:FZ25)</f>
        <v>0</v>
      </c>
      <c r="GA26" s="649">
        <f>IF(FY26=0,0,FZ26/FY29)</f>
        <v>0</v>
      </c>
      <c r="GB26" s="523">
        <f>SUM(GB5:GB25)</f>
        <v>0</v>
      </c>
      <c r="GC26" s="649">
        <f>IF(FY26=0,0,GB26/FY29)</f>
        <v>0</v>
      </c>
      <c r="GD26" s="523">
        <f>SUM(GD5:GD25)</f>
        <v>120</v>
      </c>
      <c r="GE26" s="523">
        <f>SUM(GE5:GE25)</f>
        <v>3</v>
      </c>
      <c r="GF26" s="649">
        <f>IF(GD26=0,0,GE26/GD29)</f>
        <v>0.5</v>
      </c>
      <c r="GG26" s="523">
        <f>SUM(GG5:GG25)</f>
        <v>6</v>
      </c>
      <c r="GH26" s="649">
        <f>IF(GD26=0,0,GG26/GD29)</f>
        <v>1</v>
      </c>
      <c r="GI26" s="523">
        <f>SUM(GI5:GI25)</f>
        <v>0</v>
      </c>
      <c r="GJ26" s="523">
        <f>SUM(GJ5:GJ25)</f>
        <v>0</v>
      </c>
      <c r="GK26" s="649">
        <f>IF(GI26=0,0,GJ26/GI29)</f>
        <v>0</v>
      </c>
      <c r="GL26" s="523">
        <f>SUM(GL5:GL25)</f>
        <v>0</v>
      </c>
      <c r="GM26" s="649">
        <f>IF(GI26=0,0,GL26/GI29)</f>
        <v>0</v>
      </c>
      <c r="GN26" s="523">
        <f>SUM(GN5:GN25)</f>
        <v>0</v>
      </c>
      <c r="GO26" s="523">
        <f>SUM(GO5:GO25)</f>
        <v>0</v>
      </c>
      <c r="GP26" s="649">
        <f>IF(GN26=0,0,GO26/GN29)</f>
        <v>0</v>
      </c>
      <c r="GQ26" s="523">
        <f>SUM(GQ5:GQ25)</f>
        <v>0</v>
      </c>
      <c r="GR26" s="649">
        <f>IF(GN26=0,0,GQ26/GN29)</f>
        <v>0</v>
      </c>
      <c r="GS26" s="523">
        <f>SUM(GS5:GS25)</f>
        <v>0</v>
      </c>
      <c r="GT26" s="523">
        <f>SUM(GT5:GT25)</f>
        <v>0</v>
      </c>
      <c r="GU26" s="649">
        <f>IF(GS26=0,0,GT26/GS29)</f>
        <v>0</v>
      </c>
      <c r="GV26" s="523">
        <f>SUM(GV5:GV25)</f>
        <v>0</v>
      </c>
      <c r="GW26" s="649">
        <f>IF(GS26=0,0,GV26/GS29)</f>
        <v>0</v>
      </c>
      <c r="GX26" s="523">
        <f>SUM(GX5:GX25)</f>
        <v>0</v>
      </c>
      <c r="GY26" s="523">
        <f>SUM(GY5:GY25)</f>
        <v>0</v>
      </c>
      <c r="GZ26" s="649">
        <f>IF(GX26=0,0,GY26/GX29)</f>
        <v>0</v>
      </c>
      <c r="HA26" s="523">
        <f>SUM(HA5:HA25)</f>
        <v>0</v>
      </c>
      <c r="HB26" s="649">
        <f>IF(GX26=0,0,HA26/GX29)</f>
        <v>0</v>
      </c>
      <c r="HC26" s="523">
        <f>SUM(HC5:HC25)</f>
        <v>0</v>
      </c>
      <c r="HD26" s="523">
        <f>SUM(HD5:HD25)</f>
        <v>0</v>
      </c>
      <c r="HE26" s="649">
        <f>IF(HC26=0,0,HD26/HC29)</f>
        <v>0</v>
      </c>
      <c r="HF26" s="523">
        <f>SUM(HF5:HF25)</f>
        <v>0</v>
      </c>
      <c r="HG26" s="649">
        <f>IF(HC26=0,0,HF26/HC29)</f>
        <v>0</v>
      </c>
      <c r="HH26" s="523">
        <f>SUM(HH5:HH25)</f>
        <v>0</v>
      </c>
      <c r="HI26" s="523">
        <f>SUM(HI5:HI25)</f>
        <v>0</v>
      </c>
      <c r="HJ26" s="649">
        <f>IF(HH26=0,0,HI26/HH29)</f>
        <v>0</v>
      </c>
      <c r="HK26" s="523">
        <f>SUM(HK5:HK25)</f>
        <v>0</v>
      </c>
      <c r="HL26" s="649">
        <f>IF(HH26=0,0,HK26/HH29)</f>
        <v>0</v>
      </c>
      <c r="HM26" s="523">
        <f>SUM(HM5:HM25)</f>
        <v>0</v>
      </c>
      <c r="HN26" s="523">
        <f>SUM(HN5:HN25)</f>
        <v>0</v>
      </c>
      <c r="HO26" s="649">
        <f>IF(HM26=0,0,HN26/HM29)</f>
        <v>0</v>
      </c>
      <c r="HP26" s="523">
        <f>SUM(HP5:HP25)</f>
        <v>0</v>
      </c>
      <c r="HQ26" s="649">
        <f>IF(HM26=0,0,HP26/HM29)</f>
        <v>0</v>
      </c>
      <c r="HR26" s="523">
        <f>SUM(HR5:HR25)</f>
        <v>60</v>
      </c>
      <c r="HS26" s="523">
        <f>SUM(HS5:HS25)</f>
        <v>0</v>
      </c>
      <c r="HT26" s="649">
        <f>IF(HR26=0,0,HS26/HR29)</f>
        <v>0</v>
      </c>
      <c r="HU26" s="523">
        <f>SUM(HU5:HU25)</f>
        <v>3</v>
      </c>
      <c r="HV26" s="649">
        <f>IF(HR26=0,0,HU26/HR29)</f>
        <v>1</v>
      </c>
      <c r="HW26" s="523">
        <f>SUM(HW5:HW25)</f>
        <v>0</v>
      </c>
      <c r="HX26" s="523">
        <f>SUM(HX5:HX25)</f>
        <v>0</v>
      </c>
      <c r="HY26" s="649">
        <f>IF(HW26=0,0,HX26/HW29)</f>
        <v>0</v>
      </c>
      <c r="HZ26" s="523">
        <f>SUM(HZ5:HZ25)</f>
        <v>0</v>
      </c>
      <c r="IA26" s="649">
        <f>IF(HW26=0,0,HZ26/HW29)</f>
        <v>0</v>
      </c>
      <c r="IB26" s="523">
        <f>SUM(IB5:IB25)</f>
        <v>0</v>
      </c>
      <c r="IC26" s="523">
        <f>SUM(IC5:IC25)</f>
        <v>0</v>
      </c>
      <c r="ID26" s="649">
        <f>IF(IB26=0,0,IC26/IB29)</f>
        <v>0</v>
      </c>
      <c r="IE26" s="523">
        <f>SUM(IE5:IE25)</f>
        <v>0</v>
      </c>
      <c r="IF26" s="531">
        <f>IF(IB26=0,0,IE26/IB29)</f>
        <v>0</v>
      </c>
      <c r="IG26" s="1340"/>
      <c r="IH26" s="1341"/>
    </row>
    <row r="27" spans="2:242" ht="33" customHeight="1" x14ac:dyDescent="0.25">
      <c r="B27" s="306">
        <v>21</v>
      </c>
      <c r="C27" s="1319"/>
      <c r="D27" s="1320"/>
      <c r="E27" s="1321"/>
      <c r="F27" s="530" t="s">
        <v>389</v>
      </c>
      <c r="G27" s="307"/>
      <c r="H27" s="308"/>
      <c r="I27" s="309">
        <f>I26/B27</f>
        <v>0.31285714285714278</v>
      </c>
      <c r="J27" s="310">
        <f>J26/B27</f>
        <v>47.652380952380952</v>
      </c>
      <c r="K27" s="311">
        <f>K26/B27</f>
        <v>76.761904761904759</v>
      </c>
      <c r="L27" s="312">
        <f>L26/B27</f>
        <v>1535.2380952380952</v>
      </c>
      <c r="M27" s="533">
        <f>M26/B27</f>
        <v>1535.2380952380952</v>
      </c>
      <c r="N27" s="1212">
        <f>N26/122</f>
        <v>1.0655737704918034</v>
      </c>
      <c r="O27" s="1212">
        <f>O26/122</f>
        <v>5.4344262295081966</v>
      </c>
      <c r="P27" s="314"/>
      <c r="Q27" s="1334" t="s">
        <v>390</v>
      </c>
      <c r="R27" s="315"/>
      <c r="S27" s="535">
        <f>S26/B27</f>
        <v>1097.1428571428571</v>
      </c>
      <c r="T27" s="536"/>
      <c r="U27" s="536"/>
      <c r="V27" s="536"/>
      <c r="W27" s="536"/>
      <c r="X27" s="536">
        <f>X26/B27</f>
        <v>342.85714285714283</v>
      </c>
      <c r="Y27" s="536"/>
      <c r="Z27" s="536"/>
      <c r="AA27" s="536"/>
      <c r="AB27" s="536"/>
      <c r="AC27" s="536">
        <f>AC26/B27</f>
        <v>60.952380952380949</v>
      </c>
      <c r="AD27" s="536"/>
      <c r="AE27" s="536"/>
      <c r="AF27" s="536"/>
      <c r="AG27" s="536"/>
      <c r="AH27" s="536">
        <f>AH26/B27</f>
        <v>34.285714285714285</v>
      </c>
      <c r="AI27" s="536"/>
      <c r="AJ27" s="536"/>
      <c r="AK27" s="536"/>
      <c r="AL27" s="537"/>
      <c r="AM27" s="315"/>
      <c r="AN27" s="535">
        <f>AN26/B27</f>
        <v>594.28571428571433</v>
      </c>
      <c r="AO27" s="536"/>
      <c r="AP27" s="536"/>
      <c r="AQ27" s="536"/>
      <c r="AR27" s="538"/>
      <c r="AS27" s="539">
        <f>AS26/B27</f>
        <v>841.90476190476193</v>
      </c>
      <c r="AT27" s="536"/>
      <c r="AU27" s="536"/>
      <c r="AV27" s="536"/>
      <c r="AW27" s="538"/>
      <c r="AX27" s="539">
        <f>AX26/B27</f>
        <v>34.285714285714285</v>
      </c>
      <c r="AY27" s="536"/>
      <c r="AZ27" s="536"/>
      <c r="BA27" s="536"/>
      <c r="BB27" s="538"/>
      <c r="BC27" s="539">
        <f>BC26/B27</f>
        <v>20</v>
      </c>
      <c r="BD27" s="536"/>
      <c r="BE27" s="536"/>
      <c r="BF27" s="536"/>
      <c r="BG27" s="538"/>
      <c r="BH27" s="539">
        <f>BH26/B27</f>
        <v>36.19047619047619</v>
      </c>
      <c r="BI27" s="536"/>
      <c r="BJ27" s="536"/>
      <c r="BK27" s="536"/>
      <c r="BL27" s="538"/>
      <c r="BM27" s="539">
        <f>BM26/B27</f>
        <v>5.7142857142857144</v>
      </c>
      <c r="BN27" s="536"/>
      <c r="BO27" s="536"/>
      <c r="BP27" s="536"/>
      <c r="BQ27" s="538"/>
      <c r="BR27" s="539">
        <f>BR26/B27</f>
        <v>0</v>
      </c>
      <c r="BS27" s="536"/>
      <c r="BT27" s="536"/>
      <c r="BU27" s="536"/>
      <c r="BV27" s="538"/>
      <c r="BW27" s="539">
        <f>BW26/B27</f>
        <v>2.8571428571428572</v>
      </c>
      <c r="BX27" s="536"/>
      <c r="BY27" s="536"/>
      <c r="BZ27" s="536"/>
      <c r="CA27" s="537"/>
      <c r="CB27" s="315"/>
      <c r="CC27" s="535">
        <f>CC26/B27</f>
        <v>286.66666666666669</v>
      </c>
      <c r="CD27" s="536"/>
      <c r="CE27" s="536"/>
      <c r="CF27" s="536"/>
      <c r="CG27" s="536"/>
      <c r="CH27" s="536">
        <f>CH26/B27</f>
        <v>214.28571428571428</v>
      </c>
      <c r="CI27" s="536"/>
      <c r="CJ27" s="536"/>
      <c r="CK27" s="536"/>
      <c r="CL27" s="536"/>
      <c r="CM27" s="536">
        <f>CM26/B27</f>
        <v>59.047619047619051</v>
      </c>
      <c r="CN27" s="536"/>
      <c r="CO27" s="536"/>
      <c r="CP27" s="536"/>
      <c r="CQ27" s="536"/>
      <c r="CR27" s="536">
        <f>CR26/B27</f>
        <v>34.285714285714285</v>
      </c>
      <c r="CS27" s="536"/>
      <c r="CT27" s="536"/>
      <c r="CU27" s="538"/>
      <c r="CV27" s="540"/>
      <c r="CW27" s="541">
        <f>CW26/B27</f>
        <v>744.76190476190482</v>
      </c>
      <c r="CX27" s="536"/>
      <c r="CY27" s="536"/>
      <c r="CZ27" s="536"/>
      <c r="DA27" s="536"/>
      <c r="DB27" s="536">
        <f>DB26/B27</f>
        <v>95.238095238095241</v>
      </c>
      <c r="DC27" s="536"/>
      <c r="DD27" s="536"/>
      <c r="DE27" s="536"/>
      <c r="DF27" s="536"/>
      <c r="DG27" s="536">
        <f>DG26/B27</f>
        <v>1.9047619047619047</v>
      </c>
      <c r="DH27" s="536"/>
      <c r="DI27" s="536"/>
      <c r="DJ27" s="536"/>
      <c r="DK27" s="536"/>
      <c r="DL27" s="536">
        <f>DL26/B27</f>
        <v>0</v>
      </c>
      <c r="DM27" s="536"/>
      <c r="DN27" s="536"/>
      <c r="DO27" s="538"/>
      <c r="DP27" s="540"/>
      <c r="DQ27" s="541">
        <f>DQ26/B27</f>
        <v>31.428571428571427</v>
      </c>
      <c r="DR27" s="536"/>
      <c r="DS27" s="536"/>
      <c r="DT27" s="536"/>
      <c r="DU27" s="536"/>
      <c r="DV27" s="536">
        <f>DV26/B27</f>
        <v>2.8571428571428572</v>
      </c>
      <c r="DW27" s="536"/>
      <c r="DX27" s="536"/>
      <c r="DY27" s="536"/>
      <c r="DZ27" s="536"/>
      <c r="EA27" s="536">
        <f>EA26/B27</f>
        <v>0</v>
      </c>
      <c r="EB27" s="536"/>
      <c r="EC27" s="536"/>
      <c r="ED27" s="536"/>
      <c r="EE27" s="536"/>
      <c r="EF27" s="536">
        <f>EF26/B27</f>
        <v>0</v>
      </c>
      <c r="EG27" s="536"/>
      <c r="EH27" s="536"/>
      <c r="EI27" s="538"/>
      <c r="EJ27" s="540"/>
      <c r="EK27" s="541">
        <f>EK26/B27</f>
        <v>4.7619047619047619</v>
      </c>
      <c r="EL27" s="536"/>
      <c r="EM27" s="536"/>
      <c r="EN27" s="536"/>
      <c r="EO27" s="536"/>
      <c r="EP27" s="536">
        <f>EP26/B27</f>
        <v>15.238095238095237</v>
      </c>
      <c r="EQ27" s="542"/>
      <c r="ER27" s="542"/>
      <c r="ES27" s="542"/>
      <c r="ET27" s="542"/>
      <c r="EU27" s="542">
        <f>EU26/B27</f>
        <v>0</v>
      </c>
      <c r="EV27" s="536"/>
      <c r="EW27" s="536"/>
      <c r="EX27" s="536"/>
      <c r="EY27" s="536"/>
      <c r="EZ27" s="536">
        <f>EZ26/B27</f>
        <v>0</v>
      </c>
      <c r="FA27" s="536"/>
      <c r="FB27" s="536"/>
      <c r="FC27" s="538"/>
      <c r="FD27" s="540"/>
      <c r="FE27" s="541">
        <f>FE26/B27</f>
        <v>29.523809523809526</v>
      </c>
      <c r="FF27" s="536"/>
      <c r="FG27" s="536"/>
      <c r="FH27" s="536"/>
      <c r="FI27" s="536"/>
      <c r="FJ27" s="536">
        <f>FJ26/B27</f>
        <v>6.666666666666667</v>
      </c>
      <c r="FK27" s="536"/>
      <c r="FL27" s="536"/>
      <c r="FM27" s="536"/>
      <c r="FN27" s="536"/>
      <c r="FO27" s="536">
        <f>FO26/B27</f>
        <v>0</v>
      </c>
      <c r="FP27" s="536"/>
      <c r="FQ27" s="536"/>
      <c r="FR27" s="536"/>
      <c r="FS27" s="536"/>
      <c r="FT27" s="536">
        <f>FT26/B27</f>
        <v>0</v>
      </c>
      <c r="FU27" s="536"/>
      <c r="FV27" s="536"/>
      <c r="FW27" s="538"/>
      <c r="FX27" s="540"/>
      <c r="FY27" s="541">
        <f>FY26/B27</f>
        <v>0</v>
      </c>
      <c r="FZ27" s="536"/>
      <c r="GA27" s="536"/>
      <c r="GB27" s="536"/>
      <c r="GC27" s="536"/>
      <c r="GD27" s="536">
        <f>GD26/B27</f>
        <v>5.7142857142857144</v>
      </c>
      <c r="GE27" s="542"/>
      <c r="GF27" s="542"/>
      <c r="GG27" s="542"/>
      <c r="GH27" s="542"/>
      <c r="GI27" s="542">
        <f>GI26/B27</f>
        <v>0</v>
      </c>
      <c r="GJ27" s="536"/>
      <c r="GK27" s="536"/>
      <c r="GL27" s="536"/>
      <c r="GM27" s="536"/>
      <c r="GN27" s="536">
        <f>GN26/B27</f>
        <v>0</v>
      </c>
      <c r="GO27" s="536"/>
      <c r="GP27" s="536"/>
      <c r="GQ27" s="538"/>
      <c r="GR27" s="543"/>
      <c r="GS27" s="544">
        <f>GS26/B27</f>
        <v>0</v>
      </c>
      <c r="GT27" s="536"/>
      <c r="GU27" s="536"/>
      <c r="GV27" s="536"/>
      <c r="GW27" s="536"/>
      <c r="GX27" s="536">
        <f>GX26/B27</f>
        <v>0</v>
      </c>
      <c r="GY27" s="536"/>
      <c r="GZ27" s="536"/>
      <c r="HA27" s="536"/>
      <c r="HB27" s="536"/>
      <c r="HC27" s="536">
        <f>HC26/B27</f>
        <v>0</v>
      </c>
      <c r="HD27" s="536"/>
      <c r="HE27" s="536"/>
      <c r="HF27" s="536"/>
      <c r="HG27" s="536"/>
      <c r="HH27" s="536">
        <f>HH26/B27</f>
        <v>0</v>
      </c>
      <c r="HI27" s="536"/>
      <c r="HJ27" s="536"/>
      <c r="HK27" s="536"/>
      <c r="HL27" s="545"/>
      <c r="HM27" s="541">
        <f>HM26/B27</f>
        <v>0</v>
      </c>
      <c r="HN27" s="536"/>
      <c r="HO27" s="536"/>
      <c r="HP27" s="536"/>
      <c r="HQ27" s="536"/>
      <c r="HR27" s="536">
        <f>HR26/B27</f>
        <v>2.8571428571428572</v>
      </c>
      <c r="HS27" s="536"/>
      <c r="HT27" s="536"/>
      <c r="HU27" s="536"/>
      <c r="HV27" s="536"/>
      <c r="HW27" s="536">
        <f>HW26/B27</f>
        <v>0</v>
      </c>
      <c r="HX27" s="542"/>
      <c r="HY27" s="542"/>
      <c r="HZ27" s="542"/>
      <c r="IA27" s="546"/>
      <c r="IB27" s="539">
        <f>IB26/B27</f>
        <v>0</v>
      </c>
      <c r="IC27" s="542"/>
      <c r="ID27" s="542"/>
      <c r="IE27" s="546"/>
      <c r="IF27" s="329"/>
      <c r="IG27" s="1332"/>
      <c r="IH27" s="1333"/>
    </row>
    <row r="28" spans="2:242" ht="33" customHeight="1" x14ac:dyDescent="0.25">
      <c r="B28" s="548"/>
      <c r="C28" s="1317" t="s">
        <v>391</v>
      </c>
      <c r="D28" s="1317"/>
      <c r="E28" s="1327"/>
      <c r="F28" s="549"/>
      <c r="G28" s="332"/>
      <c r="H28" s="333"/>
      <c r="I28" s="334"/>
      <c r="J28" s="335"/>
      <c r="K28" s="336"/>
      <c r="L28" s="337"/>
      <c r="M28" s="338" t="s">
        <v>392</v>
      </c>
      <c r="N28" s="296">
        <f>N26/K26</f>
        <v>8.0645161290322578E-2</v>
      </c>
      <c r="O28" s="296">
        <f>O26/K26</f>
        <v>0.41129032258064518</v>
      </c>
      <c r="P28" s="339"/>
      <c r="Q28" s="1335"/>
      <c r="R28" s="340"/>
      <c r="S28" s="1361">
        <f>SUM(S27:AL27)</f>
        <v>1535.2380952380952</v>
      </c>
      <c r="T28" s="1362"/>
      <c r="U28" s="1362"/>
      <c r="V28" s="1362"/>
      <c r="W28" s="1362"/>
      <c r="X28" s="1363"/>
      <c r="Y28" s="1362"/>
      <c r="Z28" s="1362"/>
      <c r="AA28" s="1362"/>
      <c r="AB28" s="1362"/>
      <c r="AC28" s="1363"/>
      <c r="AD28" s="1362"/>
      <c r="AE28" s="1362"/>
      <c r="AF28" s="1362"/>
      <c r="AG28" s="1362"/>
      <c r="AH28" s="1363"/>
      <c r="AI28" s="1364"/>
      <c r="AJ28" s="1364"/>
      <c r="AK28" s="1364"/>
      <c r="AL28" s="1365"/>
      <c r="AM28" s="342"/>
      <c r="AN28" s="1371">
        <f>SUM(AN27:CA27)</f>
        <v>1535.2380952380952</v>
      </c>
      <c r="AO28" s="1357"/>
      <c r="AP28" s="1357"/>
      <c r="AQ28" s="1357"/>
      <c r="AR28" s="1357"/>
      <c r="AS28" s="1357"/>
      <c r="AT28" s="1357"/>
      <c r="AU28" s="1357"/>
      <c r="AV28" s="1357"/>
      <c r="AW28" s="1357"/>
      <c r="AX28" s="1357"/>
      <c r="AY28" s="1357"/>
      <c r="AZ28" s="1357"/>
      <c r="BA28" s="1357"/>
      <c r="BB28" s="1357"/>
      <c r="BC28" s="1357"/>
      <c r="BD28" s="1357"/>
      <c r="BE28" s="1357"/>
      <c r="BF28" s="1357"/>
      <c r="BG28" s="1357"/>
      <c r="BH28" s="1357"/>
      <c r="BI28" s="1357"/>
      <c r="BJ28" s="1357"/>
      <c r="BK28" s="1357"/>
      <c r="BL28" s="1357"/>
      <c r="BM28" s="1357"/>
      <c r="BN28" s="1357"/>
      <c r="BO28" s="1357"/>
      <c r="BP28" s="1357"/>
      <c r="BQ28" s="1357"/>
      <c r="BR28" s="1357"/>
      <c r="BS28" s="1357"/>
      <c r="BT28" s="1357"/>
      <c r="BU28" s="1357"/>
      <c r="BV28" s="1357"/>
      <c r="BW28" s="1357"/>
      <c r="BX28" s="1357"/>
      <c r="BY28" s="1357"/>
      <c r="BZ28" s="1357"/>
      <c r="CA28" s="1372"/>
      <c r="CB28" s="342"/>
      <c r="CC28" s="1370">
        <f>SUM(CC27:CV27)</f>
        <v>594.28571428571433</v>
      </c>
      <c r="CD28" s="1355"/>
      <c r="CE28" s="1355"/>
      <c r="CF28" s="1355"/>
      <c r="CG28" s="1355"/>
      <c r="CH28" s="1356"/>
      <c r="CI28" s="1355"/>
      <c r="CJ28" s="1355"/>
      <c r="CK28" s="1355"/>
      <c r="CL28" s="1355"/>
      <c r="CM28" s="1356"/>
      <c r="CN28" s="1355"/>
      <c r="CO28" s="1355"/>
      <c r="CP28" s="1355"/>
      <c r="CQ28" s="1355"/>
      <c r="CR28" s="1356"/>
      <c r="CS28" s="1357"/>
      <c r="CT28" s="1357"/>
      <c r="CU28" s="1357"/>
      <c r="CV28" s="1358"/>
      <c r="CW28" s="1354">
        <f>SUM(CW27:DP27)</f>
        <v>841.90476190476193</v>
      </c>
      <c r="CX28" s="1355"/>
      <c r="CY28" s="1355"/>
      <c r="CZ28" s="1355"/>
      <c r="DA28" s="1355"/>
      <c r="DB28" s="1356"/>
      <c r="DC28" s="1355"/>
      <c r="DD28" s="1355"/>
      <c r="DE28" s="1355"/>
      <c r="DF28" s="1355"/>
      <c r="DG28" s="1356"/>
      <c r="DH28" s="1355"/>
      <c r="DI28" s="1355"/>
      <c r="DJ28" s="1355"/>
      <c r="DK28" s="1355"/>
      <c r="DL28" s="1356"/>
      <c r="DM28" s="1357"/>
      <c r="DN28" s="1357"/>
      <c r="DO28" s="1357"/>
      <c r="DP28" s="1358"/>
      <c r="DQ28" s="1354">
        <f>SUM(DQ27:EJ27)</f>
        <v>34.285714285714285</v>
      </c>
      <c r="DR28" s="1355"/>
      <c r="DS28" s="1355"/>
      <c r="DT28" s="1355"/>
      <c r="DU28" s="1355"/>
      <c r="DV28" s="1356"/>
      <c r="DW28" s="1355"/>
      <c r="DX28" s="1355"/>
      <c r="DY28" s="1355"/>
      <c r="DZ28" s="1355"/>
      <c r="EA28" s="1356"/>
      <c r="EB28" s="1355"/>
      <c r="EC28" s="1355"/>
      <c r="ED28" s="1355"/>
      <c r="EE28" s="1355"/>
      <c r="EF28" s="1356"/>
      <c r="EG28" s="1357"/>
      <c r="EH28" s="1357"/>
      <c r="EI28" s="1357"/>
      <c r="EJ28" s="1358"/>
      <c r="EK28" s="1384">
        <f>SUM(EK27:FD27)</f>
        <v>20</v>
      </c>
      <c r="EL28" s="1362"/>
      <c r="EM28" s="1362"/>
      <c r="EN28" s="1362"/>
      <c r="EO28" s="1362"/>
      <c r="EP28" s="1385"/>
      <c r="EQ28" s="1362"/>
      <c r="ER28" s="1362"/>
      <c r="ES28" s="1362"/>
      <c r="ET28" s="1362"/>
      <c r="EU28" s="1385"/>
      <c r="EV28" s="1362"/>
      <c r="EW28" s="1362"/>
      <c r="EX28" s="1362"/>
      <c r="EY28" s="1362"/>
      <c r="EZ28" s="1385"/>
      <c r="FA28" s="1363"/>
      <c r="FB28" s="1363"/>
      <c r="FC28" s="1363"/>
      <c r="FD28" s="1386"/>
      <c r="FE28" s="1354">
        <f>SUM(FE27:FX27)</f>
        <v>36.19047619047619</v>
      </c>
      <c r="FF28" s="1355"/>
      <c r="FG28" s="1355"/>
      <c r="FH28" s="1355"/>
      <c r="FI28" s="1355"/>
      <c r="FJ28" s="1356"/>
      <c r="FK28" s="1355"/>
      <c r="FL28" s="1355"/>
      <c r="FM28" s="1355"/>
      <c r="FN28" s="1355"/>
      <c r="FO28" s="1356"/>
      <c r="FP28" s="1355"/>
      <c r="FQ28" s="1355"/>
      <c r="FR28" s="1355"/>
      <c r="FS28" s="1355"/>
      <c r="FT28" s="1356"/>
      <c r="FU28" s="1357"/>
      <c r="FV28" s="1357"/>
      <c r="FW28" s="1357"/>
      <c r="FX28" s="1358"/>
      <c r="FY28" s="1354">
        <f>SUM(FY27:GR27)</f>
        <v>5.7142857142857144</v>
      </c>
      <c r="FZ28" s="1355"/>
      <c r="GA28" s="1355"/>
      <c r="GB28" s="1355"/>
      <c r="GC28" s="1355"/>
      <c r="GD28" s="1356"/>
      <c r="GE28" s="1355"/>
      <c r="GF28" s="1355"/>
      <c r="GG28" s="1355"/>
      <c r="GH28" s="1355"/>
      <c r="GI28" s="1356"/>
      <c r="GJ28" s="1355"/>
      <c r="GK28" s="1355"/>
      <c r="GL28" s="1355"/>
      <c r="GM28" s="1355"/>
      <c r="GN28" s="1356"/>
      <c r="GO28" s="1357"/>
      <c r="GP28" s="1357"/>
      <c r="GQ28" s="1357"/>
      <c r="GR28" s="1358"/>
      <c r="GS28" s="1384">
        <f>SUM(GS27:HL27)</f>
        <v>0</v>
      </c>
      <c r="GT28" s="1362"/>
      <c r="GU28" s="1362"/>
      <c r="GV28" s="1362"/>
      <c r="GW28" s="1362"/>
      <c r="GX28" s="1385"/>
      <c r="GY28" s="1362"/>
      <c r="GZ28" s="1362"/>
      <c r="HA28" s="1362"/>
      <c r="HB28" s="1362"/>
      <c r="HC28" s="1385"/>
      <c r="HD28" s="1362"/>
      <c r="HE28" s="1362"/>
      <c r="HF28" s="1362"/>
      <c r="HG28" s="1362"/>
      <c r="HH28" s="1385"/>
      <c r="HI28" s="1363"/>
      <c r="HJ28" s="1363"/>
      <c r="HK28" s="1363"/>
      <c r="HL28" s="1358"/>
      <c r="HM28" s="1354">
        <f>SUM(HM27:IF27)</f>
        <v>2.8571428571428572</v>
      </c>
      <c r="HN28" s="1355"/>
      <c r="HO28" s="1355"/>
      <c r="HP28" s="1355"/>
      <c r="HQ28" s="1355"/>
      <c r="HR28" s="1356"/>
      <c r="HS28" s="1355"/>
      <c r="HT28" s="1355"/>
      <c r="HU28" s="1355"/>
      <c r="HV28" s="1355"/>
      <c r="HW28" s="1356"/>
      <c r="HX28" s="1355"/>
      <c r="HY28" s="1355"/>
      <c r="HZ28" s="1355"/>
      <c r="IA28" s="1355"/>
      <c r="IB28" s="1356"/>
      <c r="IC28" s="1357"/>
      <c r="ID28" s="1357"/>
      <c r="IE28" s="1357"/>
      <c r="IF28" s="1302"/>
      <c r="IG28" s="1332"/>
      <c r="IH28" s="1333"/>
    </row>
    <row r="29" spans="2:242" ht="33" customHeight="1" x14ac:dyDescent="0.25">
      <c r="B29" s="377"/>
      <c r="C29" s="1379"/>
      <c r="D29" s="1379"/>
      <c r="E29" s="556"/>
      <c r="F29" s="1308" t="s">
        <v>394</v>
      </c>
      <c r="G29" s="332"/>
      <c r="H29" s="347"/>
      <c r="I29" s="348"/>
      <c r="J29" s="349"/>
      <c r="K29" s="350"/>
      <c r="L29" s="351"/>
      <c r="M29" s="350"/>
      <c r="N29" s="352"/>
      <c r="O29" s="352"/>
      <c r="P29" s="353"/>
      <c r="Q29" s="1308" t="s">
        <v>394</v>
      </c>
      <c r="R29" s="689"/>
      <c r="S29" s="360">
        <f>((SUM(S5:S25)/20))</f>
        <v>1152</v>
      </c>
      <c r="T29" s="357"/>
      <c r="U29" s="357"/>
      <c r="V29" s="357"/>
      <c r="W29" s="357"/>
      <c r="X29" s="360">
        <f>((SUM(X5:X25)/20))</f>
        <v>360</v>
      </c>
      <c r="Y29" s="357"/>
      <c r="Z29" s="357"/>
      <c r="AA29" s="357"/>
      <c r="AB29" s="357"/>
      <c r="AC29" s="360">
        <f>((SUM(AC5:AC25)/20))</f>
        <v>64</v>
      </c>
      <c r="AD29" s="357"/>
      <c r="AE29" s="357"/>
      <c r="AF29" s="357"/>
      <c r="AG29" s="357"/>
      <c r="AH29" s="361">
        <f>((SUM(AH5:AH25)/20))</f>
        <v>36</v>
      </c>
      <c r="AI29" s="362"/>
      <c r="AJ29" s="362"/>
      <c r="AK29" s="362"/>
      <c r="AL29" s="363"/>
      <c r="AM29" s="364"/>
      <c r="AN29" s="361">
        <f>((SUM(AN5:AN25)/20))</f>
        <v>624</v>
      </c>
      <c r="AO29" s="362"/>
      <c r="AP29" s="362"/>
      <c r="AQ29" s="362"/>
      <c r="AR29" s="365"/>
      <c r="AS29" s="361">
        <f>((SUM(AS5:AS25)/20))</f>
        <v>884</v>
      </c>
      <c r="AT29" s="362"/>
      <c r="AU29" s="362"/>
      <c r="AV29" s="362"/>
      <c r="AW29" s="365"/>
      <c r="AX29" s="361">
        <f>((SUM(AX5:AX25)/20))</f>
        <v>36</v>
      </c>
      <c r="AY29" s="362"/>
      <c r="AZ29" s="362"/>
      <c r="BA29" s="362"/>
      <c r="BB29" s="365"/>
      <c r="BC29" s="361">
        <f>((SUM(BC5:BC25)/20))</f>
        <v>21</v>
      </c>
      <c r="BD29" s="362"/>
      <c r="BE29" s="362"/>
      <c r="BF29" s="362"/>
      <c r="BG29" s="365"/>
      <c r="BH29" s="361">
        <f>((SUM(BH5:BH25)/20))</f>
        <v>38</v>
      </c>
      <c r="BI29" s="362"/>
      <c r="BJ29" s="362"/>
      <c r="BK29" s="362"/>
      <c r="BL29" s="365"/>
      <c r="BM29" s="361">
        <f>((SUM(BM5:BM25)/20))</f>
        <v>6</v>
      </c>
      <c r="BN29" s="362"/>
      <c r="BO29" s="362"/>
      <c r="BP29" s="362"/>
      <c r="BQ29" s="365"/>
      <c r="BR29" s="361">
        <f>((SUM(BR5:BR25)/20))</f>
        <v>0</v>
      </c>
      <c r="BS29" s="362"/>
      <c r="BT29" s="362"/>
      <c r="BU29" s="362"/>
      <c r="BV29" s="365"/>
      <c r="BW29" s="361">
        <f>((SUM(BW5:BW25)/20))</f>
        <v>3</v>
      </c>
      <c r="BX29" s="362"/>
      <c r="BY29" s="362"/>
      <c r="BZ29" s="362"/>
      <c r="CA29" s="363"/>
      <c r="CB29" s="364"/>
      <c r="CC29" s="360">
        <f>((SUM(CC5:CC25)/20))</f>
        <v>301</v>
      </c>
      <c r="CD29" s="357"/>
      <c r="CE29" s="357"/>
      <c r="CF29" s="357"/>
      <c r="CG29" s="357"/>
      <c r="CH29" s="361">
        <f>((SUM(CH5:CH25)/20))</f>
        <v>225</v>
      </c>
      <c r="CI29" s="362"/>
      <c r="CJ29" s="362"/>
      <c r="CK29" s="362"/>
      <c r="CL29" s="365"/>
      <c r="CM29" s="361">
        <f>((SUM(CM5:CM25)/20))</f>
        <v>62</v>
      </c>
      <c r="CN29" s="362"/>
      <c r="CO29" s="362"/>
      <c r="CP29" s="362"/>
      <c r="CQ29" s="365"/>
      <c r="CR29" s="361">
        <f>((SUM(CR5:CR25)/20))</f>
        <v>36</v>
      </c>
      <c r="CS29" s="362"/>
      <c r="CT29" s="362"/>
      <c r="CU29" s="362"/>
      <c r="CV29" s="365"/>
      <c r="CW29" s="360">
        <f>((SUM(CW5:CW25)/20))</f>
        <v>782</v>
      </c>
      <c r="CX29" s="357"/>
      <c r="CY29" s="357"/>
      <c r="CZ29" s="357"/>
      <c r="DA29" s="357"/>
      <c r="DB29" s="361">
        <f>((SUM(DB5:DB25)/20))</f>
        <v>100</v>
      </c>
      <c r="DC29" s="362"/>
      <c r="DD29" s="362"/>
      <c r="DE29" s="362"/>
      <c r="DF29" s="365"/>
      <c r="DG29" s="361">
        <f>((SUM(DG5:DG25)/20))</f>
        <v>2</v>
      </c>
      <c r="DH29" s="362"/>
      <c r="DI29" s="362"/>
      <c r="DJ29" s="362"/>
      <c r="DK29" s="365"/>
      <c r="DL29" s="361">
        <f>((SUM(DL5:DL25)/20))</f>
        <v>0</v>
      </c>
      <c r="DM29" s="362"/>
      <c r="DN29" s="362"/>
      <c r="DO29" s="362"/>
      <c r="DP29" s="690"/>
      <c r="DQ29" s="360">
        <f>((SUM(DQ5:DQ25)/20))</f>
        <v>33</v>
      </c>
      <c r="DR29" s="357"/>
      <c r="DS29" s="357"/>
      <c r="DT29" s="357"/>
      <c r="DU29" s="357"/>
      <c r="DV29" s="361">
        <f>((SUM(DV5:DV25)/20))</f>
        <v>3</v>
      </c>
      <c r="DW29" s="362"/>
      <c r="DX29" s="362"/>
      <c r="DY29" s="362"/>
      <c r="DZ29" s="365"/>
      <c r="EA29" s="361">
        <f>((SUM(EA5:EA25)/20))</f>
        <v>0</v>
      </c>
      <c r="EB29" s="362"/>
      <c r="EC29" s="362"/>
      <c r="ED29" s="362"/>
      <c r="EE29" s="365"/>
      <c r="EF29" s="361">
        <f>((SUM(EF5:EF25)/20))</f>
        <v>0</v>
      </c>
      <c r="EG29" s="362"/>
      <c r="EH29" s="362"/>
      <c r="EI29" s="362"/>
      <c r="EJ29" s="365"/>
      <c r="EK29" s="360">
        <f>((SUM(EK5:EK25)/20))</f>
        <v>5</v>
      </c>
      <c r="EL29" s="357"/>
      <c r="EM29" s="357"/>
      <c r="EN29" s="357"/>
      <c r="EO29" s="357"/>
      <c r="EP29" s="361">
        <f>((SUM(EP5:EP25)/20))</f>
        <v>16</v>
      </c>
      <c r="EQ29" s="362"/>
      <c r="ER29" s="362"/>
      <c r="ES29" s="362"/>
      <c r="ET29" s="365"/>
      <c r="EU29" s="361">
        <f>((SUM(EU5:EU25)/20))</f>
        <v>0</v>
      </c>
      <c r="EV29" s="362"/>
      <c r="EW29" s="362"/>
      <c r="EX29" s="362"/>
      <c r="EY29" s="365"/>
      <c r="EZ29" s="361">
        <f>((SUM(EZ5:EZ25)/20))</f>
        <v>0</v>
      </c>
      <c r="FA29" s="362"/>
      <c r="FB29" s="362"/>
      <c r="FC29" s="362"/>
      <c r="FD29" s="365"/>
      <c r="FE29" s="360">
        <f>((SUM(FE5:FE25)/20))</f>
        <v>31</v>
      </c>
      <c r="FF29" s="357"/>
      <c r="FG29" s="357"/>
      <c r="FH29" s="357"/>
      <c r="FI29" s="357"/>
      <c r="FJ29" s="361">
        <f>((SUM(FJ5:FJ25)/20))</f>
        <v>7</v>
      </c>
      <c r="FK29" s="362"/>
      <c r="FL29" s="362"/>
      <c r="FM29" s="362"/>
      <c r="FN29" s="365"/>
      <c r="FO29" s="361">
        <f>((SUM(FO5:FO25)/20))</f>
        <v>0</v>
      </c>
      <c r="FP29" s="362"/>
      <c r="FQ29" s="362"/>
      <c r="FR29" s="362"/>
      <c r="FS29" s="365"/>
      <c r="FT29" s="361">
        <f>((SUM(FT5:FT25)/20))</f>
        <v>0</v>
      </c>
      <c r="FU29" s="362"/>
      <c r="FV29" s="362"/>
      <c r="FW29" s="362"/>
      <c r="FX29" s="690"/>
      <c r="FY29" s="360">
        <f>((SUM(FY5:FY25)/20))</f>
        <v>0</v>
      </c>
      <c r="FZ29" s="357"/>
      <c r="GA29" s="357"/>
      <c r="GB29" s="357"/>
      <c r="GC29" s="357"/>
      <c r="GD29" s="361">
        <f>((SUM(GD5:GD25)/20))</f>
        <v>6</v>
      </c>
      <c r="GE29" s="362"/>
      <c r="GF29" s="362"/>
      <c r="GG29" s="362"/>
      <c r="GH29" s="365"/>
      <c r="GI29" s="361">
        <f>((SUM(GI5:GI25)/20))</f>
        <v>0</v>
      </c>
      <c r="GJ29" s="362"/>
      <c r="GK29" s="362"/>
      <c r="GL29" s="362"/>
      <c r="GM29" s="365"/>
      <c r="GN29" s="361">
        <f>((SUM(GN5:GN25)/20))</f>
        <v>0</v>
      </c>
      <c r="GO29" s="362"/>
      <c r="GP29" s="362"/>
      <c r="GQ29" s="362"/>
      <c r="GR29" s="365"/>
      <c r="GS29" s="360">
        <f>((SUM(GS5:GS25)/20))</f>
        <v>0</v>
      </c>
      <c r="GT29" s="357"/>
      <c r="GU29" s="357"/>
      <c r="GV29" s="357"/>
      <c r="GW29" s="357"/>
      <c r="GX29" s="361">
        <f>((SUM(GX5:GX25)/20))</f>
        <v>0</v>
      </c>
      <c r="GY29" s="362"/>
      <c r="GZ29" s="362"/>
      <c r="HA29" s="362"/>
      <c r="HB29" s="365"/>
      <c r="HC29" s="361">
        <f>((SUM(HC5:HC25)/20))</f>
        <v>0</v>
      </c>
      <c r="HD29" s="362"/>
      <c r="HE29" s="362"/>
      <c r="HF29" s="362"/>
      <c r="HG29" s="365"/>
      <c r="HH29" s="361">
        <f>((SUM(HH5:HH25)/20))</f>
        <v>0</v>
      </c>
      <c r="HI29" s="362"/>
      <c r="HJ29" s="362"/>
      <c r="HK29" s="362"/>
      <c r="HL29" s="690"/>
      <c r="HM29" s="360">
        <f>((SUM(HM5:HM25)/20))</f>
        <v>0</v>
      </c>
      <c r="HN29" s="357"/>
      <c r="HO29" s="357"/>
      <c r="HP29" s="357"/>
      <c r="HQ29" s="357"/>
      <c r="HR29" s="361">
        <f>((SUM(HR5:HR25)/20))</f>
        <v>3</v>
      </c>
      <c r="HS29" s="362"/>
      <c r="HT29" s="362"/>
      <c r="HU29" s="362"/>
      <c r="HV29" s="365"/>
      <c r="HW29" s="361">
        <f>((SUM(HW5:HW25)/20))</f>
        <v>0</v>
      </c>
      <c r="HX29" s="362"/>
      <c r="HY29" s="362"/>
      <c r="HZ29" s="362"/>
      <c r="IA29" s="365"/>
      <c r="IB29" s="361">
        <f>((SUM(IB5:IB25)/20))</f>
        <v>0</v>
      </c>
      <c r="IC29" s="362"/>
      <c r="ID29" s="362"/>
      <c r="IE29" s="362"/>
      <c r="IF29" s="370"/>
      <c r="IG29" s="1338"/>
      <c r="IH29" s="1339"/>
    </row>
    <row r="30" spans="2:242" ht="33" customHeight="1" x14ac:dyDescent="0.25">
      <c r="B30" s="377"/>
      <c r="C30" s="1379"/>
      <c r="D30" s="1379"/>
      <c r="E30" s="1390"/>
      <c r="F30" s="1309"/>
      <c r="G30" s="332"/>
      <c r="H30" s="347"/>
      <c r="I30" s="348"/>
      <c r="J30" s="349"/>
      <c r="K30" s="350"/>
      <c r="L30" s="351"/>
      <c r="M30" s="350"/>
      <c r="N30" s="374"/>
      <c r="O30" s="374"/>
      <c r="P30" s="353"/>
      <c r="Q30" s="1314"/>
      <c r="R30" s="375"/>
      <c r="S30" s="1369">
        <f>SUM(S29:AL29)</f>
        <v>1612</v>
      </c>
      <c r="T30" s="1266"/>
      <c r="U30" s="1266"/>
      <c r="V30" s="1266"/>
      <c r="W30" s="1266"/>
      <c r="X30" s="1268"/>
      <c r="Y30" s="1266"/>
      <c r="Z30" s="1266"/>
      <c r="AA30" s="1266"/>
      <c r="AB30" s="1266"/>
      <c r="AC30" s="1268"/>
      <c r="AD30" s="1266"/>
      <c r="AE30" s="1266"/>
      <c r="AF30" s="1266"/>
      <c r="AG30" s="1266"/>
      <c r="AH30" s="1268"/>
      <c r="AI30" s="1269"/>
      <c r="AJ30" s="1269"/>
      <c r="AK30" s="1269"/>
      <c r="AL30" s="1270"/>
      <c r="AM30" s="342"/>
      <c r="AN30" s="1303">
        <f>SUM(AN29:CA29)</f>
        <v>1612</v>
      </c>
      <c r="AO30" s="1268"/>
      <c r="AP30" s="1268"/>
      <c r="AQ30" s="1268"/>
      <c r="AR30" s="1268"/>
      <c r="AS30" s="1268"/>
      <c r="AT30" s="1268"/>
      <c r="AU30" s="1268"/>
      <c r="AV30" s="1268"/>
      <c r="AW30" s="1268"/>
      <c r="AX30" s="1268"/>
      <c r="AY30" s="1268"/>
      <c r="AZ30" s="1268"/>
      <c r="BA30" s="1268"/>
      <c r="BB30" s="1268"/>
      <c r="BC30" s="1268"/>
      <c r="BD30" s="1268"/>
      <c r="BE30" s="1268"/>
      <c r="BF30" s="1268"/>
      <c r="BG30" s="1268"/>
      <c r="BH30" s="1268"/>
      <c r="BI30" s="1268"/>
      <c r="BJ30" s="1268"/>
      <c r="BK30" s="1268"/>
      <c r="BL30" s="1268"/>
      <c r="BM30" s="1268"/>
      <c r="BN30" s="1268"/>
      <c r="BO30" s="1268"/>
      <c r="BP30" s="1268"/>
      <c r="BQ30" s="1268"/>
      <c r="BR30" s="1268"/>
      <c r="BS30" s="1268"/>
      <c r="BT30" s="1268"/>
      <c r="BU30" s="1268"/>
      <c r="BV30" s="1268"/>
      <c r="BW30" s="1268"/>
      <c r="BX30" s="1268"/>
      <c r="BY30" s="1268"/>
      <c r="BZ30" s="1268"/>
      <c r="CA30" s="1270"/>
      <c r="CB30" s="342"/>
      <c r="CC30" s="1289">
        <f>SUM(CC29:CV29)</f>
        <v>624</v>
      </c>
      <c r="CD30" s="1290"/>
      <c r="CE30" s="1290"/>
      <c r="CF30" s="1290"/>
      <c r="CG30" s="1290"/>
      <c r="CH30" s="1291"/>
      <c r="CI30" s="1290"/>
      <c r="CJ30" s="1290"/>
      <c r="CK30" s="1290"/>
      <c r="CL30" s="1290"/>
      <c r="CM30" s="1291"/>
      <c r="CN30" s="1290"/>
      <c r="CO30" s="1290"/>
      <c r="CP30" s="1290"/>
      <c r="CQ30" s="1290"/>
      <c r="CR30" s="1291"/>
      <c r="CS30" s="1291"/>
      <c r="CT30" s="1291"/>
      <c r="CU30" s="1291"/>
      <c r="CV30" s="1295"/>
      <c r="CW30" s="1289">
        <f>SUM(CV29:DL29)</f>
        <v>884</v>
      </c>
      <c r="CX30" s="1290"/>
      <c r="CY30" s="1290"/>
      <c r="CZ30" s="1290"/>
      <c r="DA30" s="1290"/>
      <c r="DB30" s="1291"/>
      <c r="DC30" s="1290"/>
      <c r="DD30" s="1290"/>
      <c r="DE30" s="1290"/>
      <c r="DF30" s="1290"/>
      <c r="DG30" s="1291"/>
      <c r="DH30" s="1290"/>
      <c r="DI30" s="1290"/>
      <c r="DJ30" s="1290"/>
      <c r="DK30" s="1290"/>
      <c r="DL30" s="1291"/>
      <c r="DM30" s="1291"/>
      <c r="DN30" s="1291"/>
      <c r="DO30" s="1291"/>
      <c r="DP30" s="1295"/>
      <c r="DQ30" s="1293">
        <f>SUM(DQ29:EJ29)</f>
        <v>36</v>
      </c>
      <c r="DR30" s="1290"/>
      <c r="DS30" s="1290"/>
      <c r="DT30" s="1290"/>
      <c r="DU30" s="1290"/>
      <c r="DV30" s="1291"/>
      <c r="DW30" s="1290"/>
      <c r="DX30" s="1290"/>
      <c r="DY30" s="1290"/>
      <c r="DZ30" s="1290"/>
      <c r="EA30" s="1291"/>
      <c r="EB30" s="1290"/>
      <c r="EC30" s="1290"/>
      <c r="ED30" s="1290"/>
      <c r="EE30" s="1290"/>
      <c r="EF30" s="1291"/>
      <c r="EG30" s="1294"/>
      <c r="EH30" s="1294"/>
      <c r="EI30" s="1294"/>
      <c r="EJ30" s="1295"/>
      <c r="EK30" s="1289">
        <f>SUM(EK29:FD29)</f>
        <v>21</v>
      </c>
      <c r="EL30" s="1290"/>
      <c r="EM30" s="1290"/>
      <c r="EN30" s="1290"/>
      <c r="EO30" s="1290"/>
      <c r="EP30" s="1291"/>
      <c r="EQ30" s="1290"/>
      <c r="ER30" s="1290"/>
      <c r="ES30" s="1290"/>
      <c r="ET30" s="1290"/>
      <c r="EU30" s="1291"/>
      <c r="EV30" s="1290"/>
      <c r="EW30" s="1290"/>
      <c r="EX30" s="1290"/>
      <c r="EY30" s="1290"/>
      <c r="EZ30" s="1291"/>
      <c r="FA30" s="1291"/>
      <c r="FB30" s="1291"/>
      <c r="FC30" s="1291"/>
      <c r="FD30" s="1295"/>
      <c r="FE30" s="1293">
        <f>SUM(FE29:FX29)</f>
        <v>38</v>
      </c>
      <c r="FF30" s="1290"/>
      <c r="FG30" s="1290"/>
      <c r="FH30" s="1290"/>
      <c r="FI30" s="1290"/>
      <c r="FJ30" s="1291"/>
      <c r="FK30" s="1290"/>
      <c r="FL30" s="1290"/>
      <c r="FM30" s="1290"/>
      <c r="FN30" s="1290"/>
      <c r="FO30" s="1291"/>
      <c r="FP30" s="1290"/>
      <c r="FQ30" s="1290"/>
      <c r="FR30" s="1290"/>
      <c r="FS30" s="1290"/>
      <c r="FT30" s="1291"/>
      <c r="FU30" s="1291"/>
      <c r="FV30" s="1291"/>
      <c r="FW30" s="1291"/>
      <c r="FX30" s="1292"/>
      <c r="FY30" s="1293">
        <f>SUM(FY29:GR29)</f>
        <v>6</v>
      </c>
      <c r="FZ30" s="1290"/>
      <c r="GA30" s="1290"/>
      <c r="GB30" s="1290"/>
      <c r="GC30" s="1290"/>
      <c r="GD30" s="1291"/>
      <c r="GE30" s="1290"/>
      <c r="GF30" s="1290"/>
      <c r="GG30" s="1290"/>
      <c r="GH30" s="1290"/>
      <c r="GI30" s="1291"/>
      <c r="GJ30" s="1290"/>
      <c r="GK30" s="1290"/>
      <c r="GL30" s="1290"/>
      <c r="GM30" s="1290"/>
      <c r="GN30" s="1291"/>
      <c r="GO30" s="1294"/>
      <c r="GP30" s="1294"/>
      <c r="GQ30" s="1294"/>
      <c r="GR30" s="1295"/>
      <c r="GS30" s="1293">
        <f>SUM(GS29:HL29)</f>
        <v>0</v>
      </c>
      <c r="GT30" s="1290"/>
      <c r="GU30" s="1290"/>
      <c r="GV30" s="1290"/>
      <c r="GW30" s="1290"/>
      <c r="GX30" s="1291"/>
      <c r="GY30" s="1290"/>
      <c r="GZ30" s="1290"/>
      <c r="HA30" s="1290"/>
      <c r="HB30" s="1290"/>
      <c r="HC30" s="1291"/>
      <c r="HD30" s="1290"/>
      <c r="HE30" s="1290"/>
      <c r="HF30" s="1290"/>
      <c r="HG30" s="1290"/>
      <c r="HH30" s="1291"/>
      <c r="HI30" s="1291"/>
      <c r="HJ30" s="1291"/>
      <c r="HK30" s="1291"/>
      <c r="HL30" s="1292"/>
      <c r="HM30" s="1293">
        <f>SUM(HM29:IF29)</f>
        <v>3</v>
      </c>
      <c r="HN30" s="1290"/>
      <c r="HO30" s="1290"/>
      <c r="HP30" s="1290"/>
      <c r="HQ30" s="1290"/>
      <c r="HR30" s="1291"/>
      <c r="HS30" s="1290"/>
      <c r="HT30" s="1290"/>
      <c r="HU30" s="1290"/>
      <c r="HV30" s="1290"/>
      <c r="HW30" s="1291"/>
      <c r="HX30" s="1290"/>
      <c r="HY30" s="1290"/>
      <c r="HZ30" s="1290"/>
      <c r="IA30" s="1290"/>
      <c r="IB30" s="1291"/>
      <c r="IC30" s="1294"/>
      <c r="ID30" s="1294"/>
      <c r="IE30" s="1294"/>
      <c r="IF30" s="1298"/>
      <c r="IG30" s="1332"/>
      <c r="IH30" s="1333"/>
    </row>
    <row r="31" spans="2:242" ht="33" customHeight="1" x14ac:dyDescent="0.25">
      <c r="B31" s="377"/>
      <c r="C31" s="563"/>
      <c r="D31" s="563"/>
      <c r="E31" s="556"/>
      <c r="F31" s="1310"/>
      <c r="G31" s="332"/>
      <c r="H31" s="347"/>
      <c r="I31" s="348"/>
      <c r="J31" s="349"/>
      <c r="K31" s="350"/>
      <c r="L31" s="351"/>
      <c r="M31" s="350"/>
      <c r="N31" s="374"/>
      <c r="O31" s="374"/>
      <c r="P31" s="353"/>
      <c r="Q31" s="1315"/>
      <c r="R31" s="378"/>
      <c r="S31" s="1271"/>
      <c r="T31" s="1272"/>
      <c r="U31" s="1272"/>
      <c r="V31" s="1272"/>
      <c r="W31" s="1272"/>
      <c r="X31" s="1274"/>
      <c r="Y31" s="1272"/>
      <c r="Z31" s="1272"/>
      <c r="AA31" s="1272"/>
      <c r="AB31" s="1272"/>
      <c r="AC31" s="1274"/>
      <c r="AD31" s="1272"/>
      <c r="AE31" s="1272"/>
      <c r="AF31" s="1272"/>
      <c r="AG31" s="1272"/>
      <c r="AH31" s="1274"/>
      <c r="AI31" s="1275"/>
      <c r="AJ31" s="1275"/>
      <c r="AK31" s="1275"/>
      <c r="AL31" s="1276"/>
      <c r="AM31" s="379"/>
      <c r="AN31" s="1304"/>
      <c r="AO31" s="1305"/>
      <c r="AP31" s="1305"/>
      <c r="AQ31" s="1305"/>
      <c r="AR31" s="1305"/>
      <c r="AS31" s="1305"/>
      <c r="AT31" s="1305"/>
      <c r="AU31" s="1305"/>
      <c r="AV31" s="1305"/>
      <c r="AW31" s="1305"/>
      <c r="AX31" s="1305"/>
      <c r="AY31" s="1305"/>
      <c r="AZ31" s="1305"/>
      <c r="BA31" s="1305"/>
      <c r="BB31" s="1305"/>
      <c r="BC31" s="1305"/>
      <c r="BD31" s="1305"/>
      <c r="BE31" s="1305"/>
      <c r="BF31" s="1305"/>
      <c r="BG31" s="1305"/>
      <c r="BH31" s="1305"/>
      <c r="BI31" s="1305"/>
      <c r="BJ31" s="1305"/>
      <c r="BK31" s="1305"/>
      <c r="BL31" s="1305"/>
      <c r="BM31" s="1305"/>
      <c r="BN31" s="1305"/>
      <c r="BO31" s="1305"/>
      <c r="BP31" s="1305"/>
      <c r="BQ31" s="1305"/>
      <c r="BR31" s="1305"/>
      <c r="BS31" s="1305"/>
      <c r="BT31" s="1305"/>
      <c r="BU31" s="1305"/>
      <c r="BV31" s="1305"/>
      <c r="BW31" s="1305"/>
      <c r="BX31" s="1305"/>
      <c r="BY31" s="1305"/>
      <c r="BZ31" s="1305"/>
      <c r="CA31" s="1276"/>
      <c r="CB31" s="379"/>
      <c r="CC31" s="1344">
        <f>SUM(CC30:IF30)</f>
        <v>1612</v>
      </c>
      <c r="CD31" s="1290"/>
      <c r="CE31" s="1290"/>
      <c r="CF31" s="1290"/>
      <c r="CG31" s="1290"/>
      <c r="CH31" s="1291"/>
      <c r="CI31" s="1290"/>
      <c r="CJ31" s="1290"/>
      <c r="CK31" s="1290"/>
      <c r="CL31" s="1290"/>
      <c r="CM31" s="1291"/>
      <c r="CN31" s="1290"/>
      <c r="CO31" s="1290"/>
      <c r="CP31" s="1290"/>
      <c r="CQ31" s="1290"/>
      <c r="CR31" s="1291"/>
      <c r="CS31" s="1290"/>
      <c r="CT31" s="1290"/>
      <c r="CU31" s="1290"/>
      <c r="CV31" s="1290"/>
      <c r="CW31" s="1291"/>
      <c r="CX31" s="1290"/>
      <c r="CY31" s="1290"/>
      <c r="CZ31" s="1290"/>
      <c r="DA31" s="1290"/>
      <c r="DB31" s="1291"/>
      <c r="DC31" s="1290"/>
      <c r="DD31" s="1290"/>
      <c r="DE31" s="1290"/>
      <c r="DF31" s="1290"/>
      <c r="DG31" s="1291"/>
      <c r="DH31" s="1290"/>
      <c r="DI31" s="1290"/>
      <c r="DJ31" s="1290"/>
      <c r="DK31" s="1290"/>
      <c r="DL31" s="1291"/>
      <c r="DM31" s="1290"/>
      <c r="DN31" s="1290"/>
      <c r="DO31" s="1290"/>
      <c r="DP31" s="1290"/>
      <c r="DQ31" s="1291"/>
      <c r="DR31" s="1290"/>
      <c r="DS31" s="1290"/>
      <c r="DT31" s="1290"/>
      <c r="DU31" s="1290"/>
      <c r="DV31" s="1291"/>
      <c r="DW31" s="1290"/>
      <c r="DX31" s="1290"/>
      <c r="DY31" s="1290"/>
      <c r="DZ31" s="1290"/>
      <c r="EA31" s="1291"/>
      <c r="EB31" s="1290"/>
      <c r="EC31" s="1290"/>
      <c r="ED31" s="1290"/>
      <c r="EE31" s="1290"/>
      <c r="EF31" s="1291"/>
      <c r="EG31" s="1290"/>
      <c r="EH31" s="1290"/>
      <c r="EI31" s="1290"/>
      <c r="EJ31" s="1290"/>
      <c r="EK31" s="1291"/>
      <c r="EL31" s="1290"/>
      <c r="EM31" s="1290"/>
      <c r="EN31" s="1290"/>
      <c r="EO31" s="1290"/>
      <c r="EP31" s="1291"/>
      <c r="EQ31" s="1290"/>
      <c r="ER31" s="1290"/>
      <c r="ES31" s="1290"/>
      <c r="ET31" s="1290"/>
      <c r="EU31" s="1291"/>
      <c r="EV31" s="1290"/>
      <c r="EW31" s="1290"/>
      <c r="EX31" s="1290"/>
      <c r="EY31" s="1290"/>
      <c r="EZ31" s="1291"/>
      <c r="FA31" s="1290"/>
      <c r="FB31" s="1290"/>
      <c r="FC31" s="1290"/>
      <c r="FD31" s="1290"/>
      <c r="FE31" s="1291"/>
      <c r="FF31" s="1290"/>
      <c r="FG31" s="1290"/>
      <c r="FH31" s="1290"/>
      <c r="FI31" s="1290"/>
      <c r="FJ31" s="1291"/>
      <c r="FK31" s="1290"/>
      <c r="FL31" s="1290"/>
      <c r="FM31" s="1290"/>
      <c r="FN31" s="1290"/>
      <c r="FO31" s="1291"/>
      <c r="FP31" s="1290"/>
      <c r="FQ31" s="1290"/>
      <c r="FR31" s="1290"/>
      <c r="FS31" s="1290"/>
      <c r="FT31" s="1291"/>
      <c r="FU31" s="1290"/>
      <c r="FV31" s="1290"/>
      <c r="FW31" s="1290"/>
      <c r="FX31" s="1290"/>
      <c r="FY31" s="1291"/>
      <c r="FZ31" s="1290"/>
      <c r="GA31" s="1290"/>
      <c r="GB31" s="1290"/>
      <c r="GC31" s="1290"/>
      <c r="GD31" s="1291"/>
      <c r="GE31" s="1290"/>
      <c r="GF31" s="1290"/>
      <c r="GG31" s="1290"/>
      <c r="GH31" s="1290"/>
      <c r="GI31" s="1291"/>
      <c r="GJ31" s="1290"/>
      <c r="GK31" s="1290"/>
      <c r="GL31" s="1290"/>
      <c r="GM31" s="1290"/>
      <c r="GN31" s="1291"/>
      <c r="GO31" s="1290"/>
      <c r="GP31" s="1290"/>
      <c r="GQ31" s="1290"/>
      <c r="GR31" s="1290"/>
      <c r="GS31" s="1291"/>
      <c r="GT31" s="1290"/>
      <c r="GU31" s="1290"/>
      <c r="GV31" s="1290"/>
      <c r="GW31" s="1290"/>
      <c r="GX31" s="1291"/>
      <c r="GY31" s="1290"/>
      <c r="GZ31" s="1290"/>
      <c r="HA31" s="1290"/>
      <c r="HB31" s="1290"/>
      <c r="HC31" s="1291"/>
      <c r="HD31" s="1290"/>
      <c r="HE31" s="1290"/>
      <c r="HF31" s="1290"/>
      <c r="HG31" s="1290"/>
      <c r="HH31" s="1291"/>
      <c r="HI31" s="1290"/>
      <c r="HJ31" s="1290"/>
      <c r="HK31" s="1290"/>
      <c r="HL31" s="1290"/>
      <c r="HM31" s="1291"/>
      <c r="HN31" s="1290"/>
      <c r="HO31" s="1290"/>
      <c r="HP31" s="1290"/>
      <c r="HQ31" s="1290"/>
      <c r="HR31" s="1291"/>
      <c r="HS31" s="1290"/>
      <c r="HT31" s="1290"/>
      <c r="HU31" s="1290"/>
      <c r="HV31" s="1290"/>
      <c r="HW31" s="1291"/>
      <c r="HX31" s="1290"/>
      <c r="HY31" s="1290"/>
      <c r="HZ31" s="1290"/>
      <c r="IA31" s="1290"/>
      <c r="IB31" s="1291"/>
      <c r="IC31" s="1288"/>
      <c r="ID31" s="1288"/>
      <c r="IE31" s="1288"/>
      <c r="IF31" s="1298"/>
      <c r="IG31" s="1332"/>
      <c r="IH31" s="1333"/>
    </row>
  </sheetData>
  <mergeCells count="105">
    <mergeCell ref="IG29:IH29"/>
    <mergeCell ref="IG28:IH28"/>
    <mergeCell ref="F29:F31"/>
    <mergeCell ref="EK28:FD28"/>
    <mergeCell ref="CC31:IF31"/>
    <mergeCell ref="CC28:CV28"/>
    <mergeCell ref="C30:E30"/>
    <mergeCell ref="FE28:FX28"/>
    <mergeCell ref="DQ28:EJ28"/>
    <mergeCell ref="CW28:DP28"/>
    <mergeCell ref="AN30:CA31"/>
    <mergeCell ref="IG30:IH30"/>
    <mergeCell ref="IG31:IH31"/>
    <mergeCell ref="S30:AL31"/>
    <mergeCell ref="EK30:FD30"/>
    <mergeCell ref="S28:AL28"/>
    <mergeCell ref="C28:E28"/>
    <mergeCell ref="FE2:FX2"/>
    <mergeCell ref="EU3:EY3"/>
    <mergeCell ref="HM30:IF30"/>
    <mergeCell ref="EA3:EE3"/>
    <mergeCell ref="FE30:FX30"/>
    <mergeCell ref="BH3:BL3"/>
    <mergeCell ref="FY30:GR30"/>
    <mergeCell ref="CM3:CQ3"/>
    <mergeCell ref="GS30:HL30"/>
    <mergeCell ref="DG3:DK3"/>
    <mergeCell ref="DQ30:EJ30"/>
    <mergeCell ref="AN28:CA28"/>
    <mergeCell ref="HH3:HL3"/>
    <mergeCell ref="HM3:HQ3"/>
    <mergeCell ref="CW30:DP30"/>
    <mergeCell ref="BM3:BQ3"/>
    <mergeCell ref="BC3:BG3"/>
    <mergeCell ref="AX3:BB3"/>
    <mergeCell ref="CC30:CV30"/>
    <mergeCell ref="AS3:AW3"/>
    <mergeCell ref="IB3:IF3"/>
    <mergeCell ref="HR3:HV3"/>
    <mergeCell ref="GS3:GW3"/>
    <mergeCell ref="FY3:GC3"/>
    <mergeCell ref="AH3:AL3"/>
    <mergeCell ref="AC3:AG3"/>
    <mergeCell ref="X3:AB3"/>
    <mergeCell ref="S3:W3"/>
    <mergeCell ref="AM3:AM4"/>
    <mergeCell ref="C29:D29"/>
    <mergeCell ref="Q29:Q31"/>
    <mergeCell ref="N3:N4"/>
    <mergeCell ref="L3:L4"/>
    <mergeCell ref="O3:O4"/>
    <mergeCell ref="F3:F4"/>
    <mergeCell ref="G3:G4"/>
    <mergeCell ref="H3:H4"/>
    <mergeCell ref="C26:E27"/>
    <mergeCell ref="R3:R4"/>
    <mergeCell ref="Q27:Q28"/>
    <mergeCell ref="IG26:IH26"/>
    <mergeCell ref="B3:B4"/>
    <mergeCell ref="J3:J4"/>
    <mergeCell ref="I3:I4"/>
    <mergeCell ref="HM28:IF28"/>
    <mergeCell ref="IG27:IH27"/>
    <mergeCell ref="P3:Q3"/>
    <mergeCell ref="K3:K4"/>
    <mergeCell ref="BR3:BV3"/>
    <mergeCell ref="FY28:GR28"/>
    <mergeCell ref="GI3:GM3"/>
    <mergeCell ref="GS28:HL28"/>
    <mergeCell ref="FE3:FI3"/>
    <mergeCell ref="IH2:IH4"/>
    <mergeCell ref="HM2:IF2"/>
    <mergeCell ref="GS2:HL2"/>
    <mergeCell ref="AN3:AR3"/>
    <mergeCell ref="AN2:CA2"/>
    <mergeCell ref="CW2:DP2"/>
    <mergeCell ref="HW3:IA3"/>
    <mergeCell ref="S2:AL2"/>
    <mergeCell ref="EK2:FD2"/>
    <mergeCell ref="BW3:CA3"/>
    <mergeCell ref="EP3:ET3"/>
    <mergeCell ref="DQ2:EJ2"/>
    <mergeCell ref="CC2:CV2"/>
    <mergeCell ref="HC3:HG3"/>
    <mergeCell ref="FY2:GR2"/>
    <mergeCell ref="IG2:IG4"/>
    <mergeCell ref="M3:M4"/>
    <mergeCell ref="GX3:HB3"/>
    <mergeCell ref="C3:C4"/>
    <mergeCell ref="GN3:GR3"/>
    <mergeCell ref="CC3:CG3"/>
    <mergeCell ref="CH3:CL3"/>
    <mergeCell ref="CR3:CV3"/>
    <mergeCell ref="CW3:DA3"/>
    <mergeCell ref="DB3:DF3"/>
    <mergeCell ref="DL3:DP3"/>
    <mergeCell ref="DQ3:DU3"/>
    <mergeCell ref="DV3:DZ3"/>
    <mergeCell ref="EF3:EJ3"/>
    <mergeCell ref="EZ3:FD3"/>
    <mergeCell ref="EK3:EO3"/>
    <mergeCell ref="FT3:FX3"/>
    <mergeCell ref="FO3:FS3"/>
    <mergeCell ref="FJ3:FN3"/>
    <mergeCell ref="GD3:GH3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V72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defaultColWidth="12.19921875" defaultRowHeight="18" customHeight="1" x14ac:dyDescent="0.2"/>
  <cols>
    <col min="1" max="1" width="0.19921875" style="738" customWidth="1"/>
    <col min="2" max="17" width="9" style="738" customWidth="1"/>
    <col min="18" max="18" width="1.19921875" style="738" customWidth="1"/>
    <col min="19" max="38" width="9" style="738" customWidth="1"/>
    <col min="39" max="39" width="2.09765625" style="738" customWidth="1"/>
    <col min="40" max="79" width="9" style="738" customWidth="1"/>
    <col min="80" max="80" width="1.8984375" style="738" customWidth="1"/>
    <col min="81" max="240" width="9" style="738" customWidth="1"/>
    <col min="241" max="241" width="33.3984375" style="738" customWidth="1"/>
    <col min="242" max="242" width="23.3984375" style="738" customWidth="1"/>
    <col min="243" max="256" width="12.19921875" style="738" customWidth="1"/>
  </cols>
  <sheetData>
    <row r="1" spans="2:242" ht="2.1" customHeight="1" x14ac:dyDescent="0.2"/>
    <row r="2" spans="2:242" ht="33" customHeight="1" x14ac:dyDescent="0.25">
      <c r="B2" s="394"/>
      <c r="C2" s="395"/>
      <c r="D2" s="5"/>
      <c r="E2" s="5"/>
      <c r="F2" s="5"/>
      <c r="G2" s="5"/>
      <c r="H2" s="5"/>
      <c r="I2" s="5"/>
      <c r="J2" s="5"/>
      <c r="K2" s="5"/>
      <c r="L2" s="6"/>
      <c r="M2" s="5"/>
      <c r="N2" s="7"/>
      <c r="O2" s="7"/>
      <c r="P2" s="7"/>
      <c r="Q2" s="8"/>
      <c r="R2" s="19"/>
      <c r="S2" s="1391" t="s">
        <v>408</v>
      </c>
      <c r="T2" s="1284"/>
      <c r="U2" s="1284"/>
      <c r="V2" s="1284"/>
      <c r="W2" s="1284"/>
      <c r="X2" s="1249"/>
      <c r="Y2" s="1284"/>
      <c r="Z2" s="1284"/>
      <c r="AA2" s="1284"/>
      <c r="AB2" s="1284"/>
      <c r="AC2" s="1249"/>
      <c r="AD2" s="1284"/>
      <c r="AE2" s="1284"/>
      <c r="AF2" s="1284"/>
      <c r="AG2" s="1284"/>
      <c r="AH2" s="1249"/>
      <c r="AI2" s="1249"/>
      <c r="AJ2" s="1284"/>
      <c r="AK2" s="1249"/>
      <c r="AL2" s="1262"/>
      <c r="AM2" s="11"/>
      <c r="AN2" s="1391" t="s">
        <v>405</v>
      </c>
      <c r="AO2" s="1284"/>
      <c r="AP2" s="1284"/>
      <c r="AQ2" s="1284"/>
      <c r="AR2" s="1284"/>
      <c r="AS2" s="1249"/>
      <c r="AT2" s="1284"/>
      <c r="AU2" s="1284"/>
      <c r="AV2" s="1284"/>
      <c r="AW2" s="1284"/>
      <c r="AX2" s="1249"/>
      <c r="AY2" s="1284"/>
      <c r="AZ2" s="1284"/>
      <c r="BA2" s="1284"/>
      <c r="BB2" s="1284"/>
      <c r="BC2" s="1249"/>
      <c r="BD2" s="1249"/>
      <c r="BE2" s="1284"/>
      <c r="BF2" s="1249"/>
      <c r="BG2" s="1249"/>
      <c r="BH2" s="1249"/>
      <c r="BI2" s="1284"/>
      <c r="BJ2" s="1284"/>
      <c r="BK2" s="1284"/>
      <c r="BL2" s="1284"/>
      <c r="BM2" s="1249"/>
      <c r="BN2" s="1284"/>
      <c r="BO2" s="1284"/>
      <c r="BP2" s="1284"/>
      <c r="BQ2" s="1284"/>
      <c r="BR2" s="1249"/>
      <c r="BS2" s="1284"/>
      <c r="BT2" s="1284"/>
      <c r="BU2" s="1284"/>
      <c r="BV2" s="1284"/>
      <c r="BW2" s="1249"/>
      <c r="BX2" s="1249"/>
      <c r="BY2" s="1284"/>
      <c r="BZ2" s="1249"/>
      <c r="CA2" s="1262"/>
      <c r="CB2" s="12"/>
      <c r="CC2" s="1283" t="s">
        <v>3</v>
      </c>
      <c r="CD2" s="1284"/>
      <c r="CE2" s="1284"/>
      <c r="CF2" s="1284"/>
      <c r="CG2" s="1284"/>
      <c r="CH2" s="1249"/>
      <c r="CI2" s="1284"/>
      <c r="CJ2" s="1284"/>
      <c r="CK2" s="1284"/>
      <c r="CL2" s="1284"/>
      <c r="CM2" s="1249"/>
      <c r="CN2" s="1284"/>
      <c r="CO2" s="1284"/>
      <c r="CP2" s="1284"/>
      <c r="CQ2" s="1284"/>
      <c r="CR2" s="1249"/>
      <c r="CS2" s="1249"/>
      <c r="CT2" s="1284"/>
      <c r="CU2" s="1249"/>
      <c r="CV2" s="1262"/>
      <c r="CW2" s="1283" t="s">
        <v>4</v>
      </c>
      <c r="CX2" s="1284"/>
      <c r="CY2" s="1284"/>
      <c r="CZ2" s="1284"/>
      <c r="DA2" s="1284"/>
      <c r="DB2" s="1249"/>
      <c r="DC2" s="1284"/>
      <c r="DD2" s="1284"/>
      <c r="DE2" s="1284"/>
      <c r="DF2" s="1284"/>
      <c r="DG2" s="1249"/>
      <c r="DH2" s="1284"/>
      <c r="DI2" s="1284"/>
      <c r="DJ2" s="1284"/>
      <c r="DK2" s="1284"/>
      <c r="DL2" s="1249"/>
      <c r="DM2" s="1249"/>
      <c r="DN2" s="1284"/>
      <c r="DO2" s="1249"/>
      <c r="DP2" s="1262"/>
      <c r="DQ2" s="1283" t="s">
        <v>5</v>
      </c>
      <c r="DR2" s="1284"/>
      <c r="DS2" s="1284"/>
      <c r="DT2" s="1284"/>
      <c r="DU2" s="1284"/>
      <c r="DV2" s="1249"/>
      <c r="DW2" s="1284"/>
      <c r="DX2" s="1284"/>
      <c r="DY2" s="1284"/>
      <c r="DZ2" s="1284"/>
      <c r="EA2" s="1249"/>
      <c r="EB2" s="1284"/>
      <c r="EC2" s="1284"/>
      <c r="ED2" s="1284"/>
      <c r="EE2" s="1284"/>
      <c r="EF2" s="1249"/>
      <c r="EG2" s="1249"/>
      <c r="EH2" s="1284"/>
      <c r="EI2" s="1249"/>
      <c r="EJ2" s="1262"/>
      <c r="EK2" s="1283" t="s">
        <v>6</v>
      </c>
      <c r="EL2" s="1284"/>
      <c r="EM2" s="1284"/>
      <c r="EN2" s="1284"/>
      <c r="EO2" s="1284"/>
      <c r="EP2" s="1249"/>
      <c r="EQ2" s="1284"/>
      <c r="ER2" s="1284"/>
      <c r="ES2" s="1284"/>
      <c r="ET2" s="1284"/>
      <c r="EU2" s="1249"/>
      <c r="EV2" s="1284"/>
      <c r="EW2" s="1284"/>
      <c r="EX2" s="1284"/>
      <c r="EY2" s="1284"/>
      <c r="EZ2" s="1249"/>
      <c r="FA2" s="1249"/>
      <c r="FB2" s="1284"/>
      <c r="FC2" s="1249"/>
      <c r="FD2" s="1262"/>
      <c r="FE2" s="1283" t="s">
        <v>7</v>
      </c>
      <c r="FF2" s="1284"/>
      <c r="FG2" s="1284"/>
      <c r="FH2" s="1284"/>
      <c r="FI2" s="1284"/>
      <c r="FJ2" s="1249"/>
      <c r="FK2" s="1284"/>
      <c r="FL2" s="1284"/>
      <c r="FM2" s="1284"/>
      <c r="FN2" s="1284"/>
      <c r="FO2" s="1249"/>
      <c r="FP2" s="1284"/>
      <c r="FQ2" s="1284"/>
      <c r="FR2" s="1284"/>
      <c r="FS2" s="1284"/>
      <c r="FT2" s="1249"/>
      <c r="FU2" s="1249"/>
      <c r="FV2" s="1284"/>
      <c r="FW2" s="1249"/>
      <c r="FX2" s="1262"/>
      <c r="FY2" s="1283" t="s">
        <v>8</v>
      </c>
      <c r="FZ2" s="1284"/>
      <c r="GA2" s="1284"/>
      <c r="GB2" s="1284"/>
      <c r="GC2" s="1284"/>
      <c r="GD2" s="1249"/>
      <c r="GE2" s="1284"/>
      <c r="GF2" s="1284"/>
      <c r="GG2" s="1284"/>
      <c r="GH2" s="1284"/>
      <c r="GI2" s="1249"/>
      <c r="GJ2" s="1284"/>
      <c r="GK2" s="1284"/>
      <c r="GL2" s="1284"/>
      <c r="GM2" s="1284"/>
      <c r="GN2" s="1249"/>
      <c r="GO2" s="1249"/>
      <c r="GP2" s="1284"/>
      <c r="GQ2" s="1249"/>
      <c r="GR2" s="1262"/>
      <c r="GS2" s="1283" t="s">
        <v>9</v>
      </c>
      <c r="GT2" s="1284"/>
      <c r="GU2" s="1284"/>
      <c r="GV2" s="1284"/>
      <c r="GW2" s="1284"/>
      <c r="GX2" s="1249"/>
      <c r="GY2" s="1284"/>
      <c r="GZ2" s="1284"/>
      <c r="HA2" s="1284"/>
      <c r="HB2" s="1284"/>
      <c r="HC2" s="1249"/>
      <c r="HD2" s="1284"/>
      <c r="HE2" s="1284"/>
      <c r="HF2" s="1284"/>
      <c r="HG2" s="1284"/>
      <c r="HH2" s="1249"/>
      <c r="HI2" s="1249"/>
      <c r="HJ2" s="1284"/>
      <c r="HK2" s="1249"/>
      <c r="HL2" s="1262"/>
      <c r="HM2" s="1283" t="s">
        <v>10</v>
      </c>
      <c r="HN2" s="1284"/>
      <c r="HO2" s="1284"/>
      <c r="HP2" s="1284"/>
      <c r="HQ2" s="1284"/>
      <c r="HR2" s="1249"/>
      <c r="HS2" s="1284"/>
      <c r="HT2" s="1284"/>
      <c r="HU2" s="1284"/>
      <c r="HV2" s="1284"/>
      <c r="HW2" s="1249"/>
      <c r="HX2" s="1284"/>
      <c r="HY2" s="1284"/>
      <c r="HZ2" s="1284"/>
      <c r="IA2" s="1284"/>
      <c r="IB2" s="1249"/>
      <c r="IC2" s="1249"/>
      <c r="ID2" s="1284"/>
      <c r="IE2" s="1249"/>
      <c r="IF2" s="1262"/>
      <c r="IG2" s="1246" t="s">
        <v>11</v>
      </c>
      <c r="IH2" s="1246" t="s">
        <v>12</v>
      </c>
    </row>
    <row r="3" spans="2:242" ht="33" customHeight="1" x14ac:dyDescent="0.2">
      <c r="B3" s="1367" t="s">
        <v>13</v>
      </c>
      <c r="C3" s="1246" t="s">
        <v>14</v>
      </c>
      <c r="D3" s="14" t="s">
        <v>15</v>
      </c>
      <c r="E3" s="399"/>
      <c r="F3" s="1246" t="s">
        <v>16</v>
      </c>
      <c r="G3" s="1246" t="s">
        <v>17</v>
      </c>
      <c r="H3" s="1251" t="s">
        <v>18</v>
      </c>
      <c r="I3" s="1246" t="s">
        <v>19</v>
      </c>
      <c r="J3" s="1251" t="s">
        <v>20</v>
      </c>
      <c r="K3" s="1260" t="s">
        <v>21</v>
      </c>
      <c r="L3" s="1323" t="s">
        <v>398</v>
      </c>
      <c r="M3" s="1324" t="s">
        <v>23</v>
      </c>
      <c r="N3" s="1322" t="s">
        <v>24</v>
      </c>
      <c r="O3" s="1322" t="s">
        <v>25</v>
      </c>
      <c r="P3" s="1255" t="s">
        <v>26</v>
      </c>
      <c r="Q3" s="1256"/>
      <c r="R3" s="1277"/>
      <c r="S3" s="1261" t="s">
        <v>27</v>
      </c>
      <c r="T3" s="1249"/>
      <c r="U3" s="1249"/>
      <c r="V3" s="1249"/>
      <c r="W3" s="1262"/>
      <c r="X3" s="1248" t="s">
        <v>28</v>
      </c>
      <c r="Y3" s="1249"/>
      <c r="Z3" s="1249"/>
      <c r="AA3" s="1249"/>
      <c r="AB3" s="1250"/>
      <c r="AC3" s="1248" t="s">
        <v>29</v>
      </c>
      <c r="AD3" s="1249"/>
      <c r="AE3" s="1249"/>
      <c r="AF3" s="1249"/>
      <c r="AG3" s="1250"/>
      <c r="AH3" s="1248" t="s">
        <v>30</v>
      </c>
      <c r="AI3" s="1249"/>
      <c r="AJ3" s="1249"/>
      <c r="AK3" s="1249"/>
      <c r="AL3" s="1250"/>
      <c r="AM3" s="1277"/>
      <c r="AN3" s="1261" t="s">
        <v>3</v>
      </c>
      <c r="AO3" s="1249"/>
      <c r="AP3" s="1249"/>
      <c r="AQ3" s="1249"/>
      <c r="AR3" s="1262"/>
      <c r="AS3" s="1261" t="s">
        <v>4</v>
      </c>
      <c r="AT3" s="1249"/>
      <c r="AU3" s="1249"/>
      <c r="AV3" s="1249"/>
      <c r="AW3" s="1262"/>
      <c r="AX3" s="1261" t="s">
        <v>5</v>
      </c>
      <c r="AY3" s="1249"/>
      <c r="AZ3" s="1249"/>
      <c r="BA3" s="1249"/>
      <c r="BB3" s="1262"/>
      <c r="BC3" s="1261" t="s">
        <v>6</v>
      </c>
      <c r="BD3" s="1249"/>
      <c r="BE3" s="1249"/>
      <c r="BF3" s="1249"/>
      <c r="BG3" s="1262"/>
      <c r="BH3" s="1261" t="s">
        <v>31</v>
      </c>
      <c r="BI3" s="1249"/>
      <c r="BJ3" s="1249"/>
      <c r="BK3" s="1249"/>
      <c r="BL3" s="1262"/>
      <c r="BM3" s="1261" t="s">
        <v>8</v>
      </c>
      <c r="BN3" s="1249"/>
      <c r="BO3" s="1249"/>
      <c r="BP3" s="1249"/>
      <c r="BQ3" s="1262"/>
      <c r="BR3" s="1261" t="s">
        <v>9</v>
      </c>
      <c r="BS3" s="1249"/>
      <c r="BT3" s="1249"/>
      <c r="BU3" s="1249"/>
      <c r="BV3" s="1262"/>
      <c r="BW3" s="1261" t="s">
        <v>32</v>
      </c>
      <c r="BX3" s="1249"/>
      <c r="BY3" s="1249"/>
      <c r="BZ3" s="1249"/>
      <c r="CA3" s="1262"/>
      <c r="CB3" s="19"/>
      <c r="CC3" s="1261" t="s">
        <v>33</v>
      </c>
      <c r="CD3" s="1249"/>
      <c r="CE3" s="1249"/>
      <c r="CF3" s="1249"/>
      <c r="CG3" s="1262"/>
      <c r="CH3" s="1248" t="s">
        <v>34</v>
      </c>
      <c r="CI3" s="1263"/>
      <c r="CJ3" s="1263"/>
      <c r="CK3" s="1263"/>
      <c r="CL3" s="1264"/>
      <c r="CM3" s="1248" t="s">
        <v>35</v>
      </c>
      <c r="CN3" s="1249"/>
      <c r="CO3" s="1249"/>
      <c r="CP3" s="1249"/>
      <c r="CQ3" s="1250"/>
      <c r="CR3" s="1248" t="s">
        <v>36</v>
      </c>
      <c r="CS3" s="1249"/>
      <c r="CT3" s="1249"/>
      <c r="CU3" s="1249"/>
      <c r="CV3" s="1250"/>
      <c r="CW3" s="1248" t="s">
        <v>37</v>
      </c>
      <c r="CX3" s="1249"/>
      <c r="CY3" s="1249"/>
      <c r="CZ3" s="1249"/>
      <c r="DA3" s="1250"/>
      <c r="DB3" s="1248" t="s">
        <v>38</v>
      </c>
      <c r="DC3" s="1249"/>
      <c r="DD3" s="1249"/>
      <c r="DE3" s="1249"/>
      <c r="DF3" s="1250"/>
      <c r="DG3" s="1248" t="s">
        <v>39</v>
      </c>
      <c r="DH3" s="1249"/>
      <c r="DI3" s="1249"/>
      <c r="DJ3" s="1249"/>
      <c r="DK3" s="1250"/>
      <c r="DL3" s="1248" t="s">
        <v>40</v>
      </c>
      <c r="DM3" s="1263"/>
      <c r="DN3" s="1263"/>
      <c r="DO3" s="1263"/>
      <c r="DP3" s="1264"/>
      <c r="DQ3" s="1248" t="s">
        <v>41</v>
      </c>
      <c r="DR3" s="1249"/>
      <c r="DS3" s="1249"/>
      <c r="DT3" s="1249"/>
      <c r="DU3" s="1250"/>
      <c r="DV3" s="1248" t="s">
        <v>42</v>
      </c>
      <c r="DW3" s="1249"/>
      <c r="DX3" s="1249"/>
      <c r="DY3" s="1249"/>
      <c r="DZ3" s="1250"/>
      <c r="EA3" s="1248" t="s">
        <v>43</v>
      </c>
      <c r="EB3" s="1249"/>
      <c r="EC3" s="1249"/>
      <c r="ED3" s="1249"/>
      <c r="EE3" s="1250"/>
      <c r="EF3" s="1248" t="s">
        <v>44</v>
      </c>
      <c r="EG3" s="1249"/>
      <c r="EH3" s="1249"/>
      <c r="EI3" s="1249"/>
      <c r="EJ3" s="1250"/>
      <c r="EK3" s="1248" t="s">
        <v>45</v>
      </c>
      <c r="EL3" s="1249"/>
      <c r="EM3" s="1249"/>
      <c r="EN3" s="1249"/>
      <c r="EO3" s="1250"/>
      <c r="EP3" s="1248" t="s">
        <v>46</v>
      </c>
      <c r="EQ3" s="1249"/>
      <c r="ER3" s="1249"/>
      <c r="ES3" s="1249"/>
      <c r="ET3" s="1250"/>
      <c r="EU3" s="1248" t="s">
        <v>47</v>
      </c>
      <c r="EV3" s="1249"/>
      <c r="EW3" s="1249"/>
      <c r="EX3" s="1249"/>
      <c r="EY3" s="1250"/>
      <c r="EZ3" s="1248" t="s">
        <v>48</v>
      </c>
      <c r="FA3" s="1249"/>
      <c r="FB3" s="1249"/>
      <c r="FC3" s="1249"/>
      <c r="FD3" s="1250"/>
      <c r="FE3" s="1248" t="s">
        <v>49</v>
      </c>
      <c r="FF3" s="1249"/>
      <c r="FG3" s="1249"/>
      <c r="FH3" s="1249"/>
      <c r="FI3" s="1250"/>
      <c r="FJ3" s="1248" t="s">
        <v>50</v>
      </c>
      <c r="FK3" s="1249"/>
      <c r="FL3" s="1249"/>
      <c r="FM3" s="1249"/>
      <c r="FN3" s="1250"/>
      <c r="FO3" s="1248" t="s">
        <v>51</v>
      </c>
      <c r="FP3" s="1249"/>
      <c r="FQ3" s="1249"/>
      <c r="FR3" s="1249"/>
      <c r="FS3" s="1250"/>
      <c r="FT3" s="1248" t="s">
        <v>52</v>
      </c>
      <c r="FU3" s="1249"/>
      <c r="FV3" s="1249"/>
      <c r="FW3" s="1249"/>
      <c r="FX3" s="1250"/>
      <c r="FY3" s="1248" t="s">
        <v>53</v>
      </c>
      <c r="FZ3" s="1249"/>
      <c r="GA3" s="1249"/>
      <c r="GB3" s="1249"/>
      <c r="GC3" s="1250"/>
      <c r="GD3" s="1248" t="s">
        <v>54</v>
      </c>
      <c r="GE3" s="1249"/>
      <c r="GF3" s="1249"/>
      <c r="GG3" s="1249"/>
      <c r="GH3" s="1250"/>
      <c r="GI3" s="1248" t="s">
        <v>55</v>
      </c>
      <c r="GJ3" s="1249"/>
      <c r="GK3" s="1249"/>
      <c r="GL3" s="1249"/>
      <c r="GM3" s="1250"/>
      <c r="GN3" s="1248" t="s">
        <v>56</v>
      </c>
      <c r="GO3" s="1249"/>
      <c r="GP3" s="1249"/>
      <c r="GQ3" s="1249"/>
      <c r="GR3" s="1250"/>
      <c r="GS3" s="1248" t="s">
        <v>57</v>
      </c>
      <c r="GT3" s="1249"/>
      <c r="GU3" s="1249"/>
      <c r="GV3" s="1249"/>
      <c r="GW3" s="1250"/>
      <c r="GX3" s="1248" t="s">
        <v>58</v>
      </c>
      <c r="GY3" s="1249"/>
      <c r="GZ3" s="1249"/>
      <c r="HA3" s="1249"/>
      <c r="HB3" s="1250"/>
      <c r="HC3" s="1248" t="s">
        <v>59</v>
      </c>
      <c r="HD3" s="1249"/>
      <c r="HE3" s="1249"/>
      <c r="HF3" s="1249"/>
      <c r="HG3" s="1250"/>
      <c r="HH3" s="1248" t="s">
        <v>60</v>
      </c>
      <c r="HI3" s="1249"/>
      <c r="HJ3" s="1249"/>
      <c r="HK3" s="1249"/>
      <c r="HL3" s="1250"/>
      <c r="HM3" s="1248" t="s">
        <v>61</v>
      </c>
      <c r="HN3" s="1249"/>
      <c r="HO3" s="1249"/>
      <c r="HP3" s="1249"/>
      <c r="HQ3" s="1250"/>
      <c r="HR3" s="1248" t="s">
        <v>62</v>
      </c>
      <c r="HS3" s="1249"/>
      <c r="HT3" s="1249"/>
      <c r="HU3" s="1249"/>
      <c r="HV3" s="1250"/>
      <c r="HW3" s="1248" t="s">
        <v>63</v>
      </c>
      <c r="HX3" s="1249"/>
      <c r="HY3" s="1249"/>
      <c r="HZ3" s="1249"/>
      <c r="IA3" s="1250"/>
      <c r="IB3" s="1248" t="s">
        <v>64</v>
      </c>
      <c r="IC3" s="1249"/>
      <c r="ID3" s="1249"/>
      <c r="IE3" s="1249"/>
      <c r="IF3" s="1250"/>
      <c r="IG3" s="1282"/>
      <c r="IH3" s="1282"/>
    </row>
    <row r="4" spans="2:242" ht="90" customHeight="1" x14ac:dyDescent="0.25">
      <c r="B4" s="1343"/>
      <c r="C4" s="1247"/>
      <c r="D4" s="20" t="s">
        <v>65</v>
      </c>
      <c r="E4" s="20" t="s">
        <v>66</v>
      </c>
      <c r="F4" s="1252"/>
      <c r="G4" s="1252"/>
      <c r="H4" s="1252"/>
      <c r="I4" s="1252"/>
      <c r="J4" s="1252"/>
      <c r="K4" s="1252"/>
      <c r="L4" s="1252"/>
      <c r="M4" s="1325"/>
      <c r="N4" s="1252"/>
      <c r="O4" s="1252"/>
      <c r="P4" s="21" t="s">
        <v>67</v>
      </c>
      <c r="Q4" s="22" t="s">
        <v>68</v>
      </c>
      <c r="R4" s="1387"/>
      <c r="S4" s="17" t="s">
        <v>399</v>
      </c>
      <c r="T4" s="10" t="s">
        <v>70</v>
      </c>
      <c r="U4" s="10" t="s">
        <v>71</v>
      </c>
      <c r="V4" s="10" t="s">
        <v>72</v>
      </c>
      <c r="W4" s="18" t="s">
        <v>73</v>
      </c>
      <c r="X4" s="400" t="s">
        <v>400</v>
      </c>
      <c r="Y4" s="10" t="s">
        <v>70</v>
      </c>
      <c r="Z4" s="10" t="s">
        <v>71</v>
      </c>
      <c r="AA4" s="10" t="s">
        <v>72</v>
      </c>
      <c r="AB4" s="401" t="s">
        <v>73</v>
      </c>
      <c r="AC4" s="400" t="s">
        <v>401</v>
      </c>
      <c r="AD4" s="10" t="s">
        <v>70</v>
      </c>
      <c r="AE4" s="10" t="s">
        <v>71</v>
      </c>
      <c r="AF4" s="10" t="s">
        <v>72</v>
      </c>
      <c r="AG4" s="401" t="s">
        <v>73</v>
      </c>
      <c r="AH4" s="400" t="s">
        <v>402</v>
      </c>
      <c r="AI4" s="10" t="s">
        <v>70</v>
      </c>
      <c r="AJ4" s="10" t="s">
        <v>71</v>
      </c>
      <c r="AK4" s="10" t="s">
        <v>72</v>
      </c>
      <c r="AL4" s="401" t="s">
        <v>73</v>
      </c>
      <c r="AM4" s="1282"/>
      <c r="AN4" s="17" t="s">
        <v>3</v>
      </c>
      <c r="AO4" s="402" t="s">
        <v>70</v>
      </c>
      <c r="AP4" s="402" t="s">
        <v>71</v>
      </c>
      <c r="AQ4" s="402" t="s">
        <v>72</v>
      </c>
      <c r="AR4" s="18" t="s">
        <v>73</v>
      </c>
      <c r="AS4" s="17" t="s">
        <v>4</v>
      </c>
      <c r="AT4" s="402" t="s">
        <v>70</v>
      </c>
      <c r="AU4" s="402" t="s">
        <v>71</v>
      </c>
      <c r="AV4" s="403" t="s">
        <v>72</v>
      </c>
      <c r="AW4" s="404" t="s">
        <v>73</v>
      </c>
      <c r="AX4" s="17" t="s">
        <v>5</v>
      </c>
      <c r="AY4" s="402" t="s">
        <v>70</v>
      </c>
      <c r="AZ4" s="402" t="s">
        <v>71</v>
      </c>
      <c r="BA4" s="403" t="s">
        <v>72</v>
      </c>
      <c r="BB4" s="404" t="s">
        <v>73</v>
      </c>
      <c r="BC4" s="17" t="s">
        <v>6</v>
      </c>
      <c r="BD4" s="402" t="s">
        <v>70</v>
      </c>
      <c r="BE4" s="402" t="s">
        <v>71</v>
      </c>
      <c r="BF4" s="403" t="s">
        <v>72</v>
      </c>
      <c r="BG4" s="404" t="s">
        <v>73</v>
      </c>
      <c r="BH4" s="17" t="s">
        <v>31</v>
      </c>
      <c r="BI4" s="402" t="s">
        <v>70</v>
      </c>
      <c r="BJ4" s="402" t="s">
        <v>71</v>
      </c>
      <c r="BK4" s="403" t="s">
        <v>72</v>
      </c>
      <c r="BL4" s="404" t="s">
        <v>73</v>
      </c>
      <c r="BM4" s="17" t="s">
        <v>8</v>
      </c>
      <c r="BN4" s="402" t="s">
        <v>70</v>
      </c>
      <c r="BO4" s="402" t="s">
        <v>71</v>
      </c>
      <c r="BP4" s="403" t="s">
        <v>72</v>
      </c>
      <c r="BQ4" s="404" t="s">
        <v>73</v>
      </c>
      <c r="BR4" s="17" t="s">
        <v>9</v>
      </c>
      <c r="BS4" s="402" t="s">
        <v>70</v>
      </c>
      <c r="BT4" s="402" t="s">
        <v>71</v>
      </c>
      <c r="BU4" s="403" t="s">
        <v>72</v>
      </c>
      <c r="BV4" s="404" t="s">
        <v>73</v>
      </c>
      <c r="BW4" s="17" t="s">
        <v>32</v>
      </c>
      <c r="BX4" s="402" t="s">
        <v>70</v>
      </c>
      <c r="BY4" s="402" t="s">
        <v>71</v>
      </c>
      <c r="BZ4" s="403" t="s">
        <v>72</v>
      </c>
      <c r="CA4" s="404" t="s">
        <v>73</v>
      </c>
      <c r="CB4" s="16"/>
      <c r="CC4" s="17" t="s">
        <v>399</v>
      </c>
      <c r="CD4" s="10" t="s">
        <v>70</v>
      </c>
      <c r="CE4" s="10" t="s">
        <v>71</v>
      </c>
      <c r="CF4" s="10" t="s">
        <v>72</v>
      </c>
      <c r="CG4" s="18" t="s">
        <v>73</v>
      </c>
      <c r="CH4" s="400" t="s">
        <v>400</v>
      </c>
      <c r="CI4" s="10" t="s">
        <v>70</v>
      </c>
      <c r="CJ4" s="10" t="s">
        <v>71</v>
      </c>
      <c r="CK4" s="10" t="s">
        <v>72</v>
      </c>
      <c r="CL4" s="401" t="s">
        <v>73</v>
      </c>
      <c r="CM4" s="400" t="s">
        <v>401</v>
      </c>
      <c r="CN4" s="10" t="s">
        <v>70</v>
      </c>
      <c r="CO4" s="10" t="s">
        <v>71</v>
      </c>
      <c r="CP4" s="10" t="s">
        <v>72</v>
      </c>
      <c r="CQ4" s="401" t="s">
        <v>73</v>
      </c>
      <c r="CR4" s="400" t="s">
        <v>402</v>
      </c>
      <c r="CS4" s="10" t="s">
        <v>70</v>
      </c>
      <c r="CT4" s="10" t="s">
        <v>71</v>
      </c>
      <c r="CU4" s="10" t="s">
        <v>72</v>
      </c>
      <c r="CV4" s="401" t="s">
        <v>73</v>
      </c>
      <c r="CW4" s="400" t="s">
        <v>399</v>
      </c>
      <c r="CX4" s="10" t="s">
        <v>70</v>
      </c>
      <c r="CY4" s="10" t="s">
        <v>71</v>
      </c>
      <c r="CZ4" s="10" t="s">
        <v>72</v>
      </c>
      <c r="DA4" s="401" t="s">
        <v>73</v>
      </c>
      <c r="DB4" s="400" t="s">
        <v>400</v>
      </c>
      <c r="DC4" s="10" t="s">
        <v>70</v>
      </c>
      <c r="DD4" s="10" t="s">
        <v>71</v>
      </c>
      <c r="DE4" s="10" t="s">
        <v>72</v>
      </c>
      <c r="DF4" s="401" t="s">
        <v>73</v>
      </c>
      <c r="DG4" s="400" t="s">
        <v>401</v>
      </c>
      <c r="DH4" s="10" t="s">
        <v>70</v>
      </c>
      <c r="DI4" s="10" t="s">
        <v>71</v>
      </c>
      <c r="DJ4" s="10" t="s">
        <v>72</v>
      </c>
      <c r="DK4" s="401" t="s">
        <v>73</v>
      </c>
      <c r="DL4" s="400" t="s">
        <v>402</v>
      </c>
      <c r="DM4" s="10" t="s">
        <v>70</v>
      </c>
      <c r="DN4" s="10" t="s">
        <v>71</v>
      </c>
      <c r="DO4" s="10" t="s">
        <v>72</v>
      </c>
      <c r="DP4" s="401" t="s">
        <v>73</v>
      </c>
      <c r="DQ4" s="400" t="s">
        <v>399</v>
      </c>
      <c r="DR4" s="10" t="s">
        <v>70</v>
      </c>
      <c r="DS4" s="10" t="s">
        <v>71</v>
      </c>
      <c r="DT4" s="10" t="s">
        <v>72</v>
      </c>
      <c r="DU4" s="401" t="s">
        <v>73</v>
      </c>
      <c r="DV4" s="400" t="s">
        <v>400</v>
      </c>
      <c r="DW4" s="10" t="s">
        <v>70</v>
      </c>
      <c r="DX4" s="10" t="s">
        <v>71</v>
      </c>
      <c r="DY4" s="10" t="s">
        <v>72</v>
      </c>
      <c r="DZ4" s="401" t="s">
        <v>73</v>
      </c>
      <c r="EA4" s="400" t="s">
        <v>401</v>
      </c>
      <c r="EB4" s="10" t="s">
        <v>70</v>
      </c>
      <c r="EC4" s="10" t="s">
        <v>71</v>
      </c>
      <c r="ED4" s="10" t="s">
        <v>72</v>
      </c>
      <c r="EE4" s="401" t="s">
        <v>73</v>
      </c>
      <c r="EF4" s="400" t="s">
        <v>402</v>
      </c>
      <c r="EG4" s="10" t="s">
        <v>70</v>
      </c>
      <c r="EH4" s="10" t="s">
        <v>71</v>
      </c>
      <c r="EI4" s="10" t="s">
        <v>72</v>
      </c>
      <c r="EJ4" s="401" t="s">
        <v>73</v>
      </c>
      <c r="EK4" s="400" t="s">
        <v>399</v>
      </c>
      <c r="EL4" s="10" t="s">
        <v>70</v>
      </c>
      <c r="EM4" s="10" t="s">
        <v>71</v>
      </c>
      <c r="EN4" s="10" t="s">
        <v>72</v>
      </c>
      <c r="EO4" s="401" t="s">
        <v>73</v>
      </c>
      <c r="EP4" s="400" t="s">
        <v>400</v>
      </c>
      <c r="EQ4" s="10" t="s">
        <v>70</v>
      </c>
      <c r="ER4" s="10" t="s">
        <v>71</v>
      </c>
      <c r="ES4" s="10" t="s">
        <v>72</v>
      </c>
      <c r="ET4" s="401" t="s">
        <v>73</v>
      </c>
      <c r="EU4" s="400" t="s">
        <v>401</v>
      </c>
      <c r="EV4" s="10" t="s">
        <v>70</v>
      </c>
      <c r="EW4" s="10" t="s">
        <v>71</v>
      </c>
      <c r="EX4" s="10" t="s">
        <v>72</v>
      </c>
      <c r="EY4" s="401" t="s">
        <v>73</v>
      </c>
      <c r="EZ4" s="400" t="s">
        <v>402</v>
      </c>
      <c r="FA4" s="10" t="s">
        <v>70</v>
      </c>
      <c r="FB4" s="10" t="s">
        <v>71</v>
      </c>
      <c r="FC4" s="10" t="s">
        <v>72</v>
      </c>
      <c r="FD4" s="401" t="s">
        <v>73</v>
      </c>
      <c r="FE4" s="400" t="s">
        <v>399</v>
      </c>
      <c r="FF4" s="10" t="s">
        <v>70</v>
      </c>
      <c r="FG4" s="10" t="s">
        <v>71</v>
      </c>
      <c r="FH4" s="10" t="s">
        <v>72</v>
      </c>
      <c r="FI4" s="401" t="s">
        <v>73</v>
      </c>
      <c r="FJ4" s="400" t="s">
        <v>400</v>
      </c>
      <c r="FK4" s="10" t="s">
        <v>70</v>
      </c>
      <c r="FL4" s="10" t="s">
        <v>71</v>
      </c>
      <c r="FM4" s="10" t="s">
        <v>72</v>
      </c>
      <c r="FN4" s="401" t="s">
        <v>73</v>
      </c>
      <c r="FO4" s="400" t="s">
        <v>401</v>
      </c>
      <c r="FP4" s="10" t="s">
        <v>70</v>
      </c>
      <c r="FQ4" s="10" t="s">
        <v>71</v>
      </c>
      <c r="FR4" s="10" t="s">
        <v>72</v>
      </c>
      <c r="FS4" s="401" t="s">
        <v>73</v>
      </c>
      <c r="FT4" s="400" t="s">
        <v>402</v>
      </c>
      <c r="FU4" s="10" t="s">
        <v>70</v>
      </c>
      <c r="FV4" s="10" t="s">
        <v>71</v>
      </c>
      <c r="FW4" s="10" t="s">
        <v>72</v>
      </c>
      <c r="FX4" s="401" t="s">
        <v>73</v>
      </c>
      <c r="FY4" s="400" t="s">
        <v>399</v>
      </c>
      <c r="FZ4" s="10" t="s">
        <v>70</v>
      </c>
      <c r="GA4" s="10" t="s">
        <v>71</v>
      </c>
      <c r="GB4" s="10" t="s">
        <v>72</v>
      </c>
      <c r="GC4" s="401" t="s">
        <v>73</v>
      </c>
      <c r="GD4" s="400" t="s">
        <v>400</v>
      </c>
      <c r="GE4" s="10" t="s">
        <v>70</v>
      </c>
      <c r="GF4" s="10" t="s">
        <v>71</v>
      </c>
      <c r="GG4" s="10" t="s">
        <v>72</v>
      </c>
      <c r="GH4" s="401" t="s">
        <v>73</v>
      </c>
      <c r="GI4" s="400" t="s">
        <v>401</v>
      </c>
      <c r="GJ4" s="10" t="s">
        <v>70</v>
      </c>
      <c r="GK4" s="10" t="s">
        <v>71</v>
      </c>
      <c r="GL4" s="10" t="s">
        <v>72</v>
      </c>
      <c r="GM4" s="401" t="s">
        <v>73</v>
      </c>
      <c r="GN4" s="400" t="s">
        <v>402</v>
      </c>
      <c r="GO4" s="10" t="s">
        <v>70</v>
      </c>
      <c r="GP4" s="10" t="s">
        <v>71</v>
      </c>
      <c r="GQ4" s="10" t="s">
        <v>72</v>
      </c>
      <c r="GR4" s="401" t="s">
        <v>73</v>
      </c>
      <c r="GS4" s="400" t="s">
        <v>399</v>
      </c>
      <c r="GT4" s="10" t="s">
        <v>70</v>
      </c>
      <c r="GU4" s="10" t="s">
        <v>71</v>
      </c>
      <c r="GV4" s="10" t="s">
        <v>72</v>
      </c>
      <c r="GW4" s="401" t="s">
        <v>73</v>
      </c>
      <c r="GX4" s="400" t="s">
        <v>400</v>
      </c>
      <c r="GY4" s="10" t="s">
        <v>70</v>
      </c>
      <c r="GZ4" s="10" t="s">
        <v>71</v>
      </c>
      <c r="HA4" s="10" t="s">
        <v>72</v>
      </c>
      <c r="HB4" s="401" t="s">
        <v>73</v>
      </c>
      <c r="HC4" s="400" t="s">
        <v>401</v>
      </c>
      <c r="HD4" s="10" t="s">
        <v>70</v>
      </c>
      <c r="HE4" s="10" t="s">
        <v>71</v>
      </c>
      <c r="HF4" s="10" t="s">
        <v>72</v>
      </c>
      <c r="HG4" s="401" t="s">
        <v>73</v>
      </c>
      <c r="HH4" s="400" t="s">
        <v>402</v>
      </c>
      <c r="HI4" s="10" t="s">
        <v>70</v>
      </c>
      <c r="HJ4" s="10" t="s">
        <v>71</v>
      </c>
      <c r="HK4" s="10" t="s">
        <v>72</v>
      </c>
      <c r="HL4" s="401" t="s">
        <v>73</v>
      </c>
      <c r="HM4" s="400" t="s">
        <v>399</v>
      </c>
      <c r="HN4" s="10" t="s">
        <v>70</v>
      </c>
      <c r="HO4" s="10" t="s">
        <v>71</v>
      </c>
      <c r="HP4" s="10" t="s">
        <v>72</v>
      </c>
      <c r="HQ4" s="401" t="s">
        <v>73</v>
      </c>
      <c r="HR4" s="400" t="s">
        <v>400</v>
      </c>
      <c r="HS4" s="10" t="s">
        <v>70</v>
      </c>
      <c r="HT4" s="10" t="s">
        <v>71</v>
      </c>
      <c r="HU4" s="10" t="s">
        <v>72</v>
      </c>
      <c r="HV4" s="401" t="s">
        <v>73</v>
      </c>
      <c r="HW4" s="400" t="s">
        <v>401</v>
      </c>
      <c r="HX4" s="10" t="s">
        <v>70</v>
      </c>
      <c r="HY4" s="10" t="s">
        <v>71</v>
      </c>
      <c r="HZ4" s="10" t="s">
        <v>72</v>
      </c>
      <c r="IA4" s="401" t="s">
        <v>73</v>
      </c>
      <c r="IB4" s="400" t="s">
        <v>402</v>
      </c>
      <c r="IC4" s="10" t="s">
        <v>70</v>
      </c>
      <c r="ID4" s="10" t="s">
        <v>71</v>
      </c>
      <c r="IE4" s="10" t="s">
        <v>72</v>
      </c>
      <c r="IF4" s="401" t="s">
        <v>73</v>
      </c>
      <c r="IG4" s="1252"/>
      <c r="IH4" s="1282"/>
    </row>
    <row r="5" spans="2:242" ht="33" customHeight="1" x14ac:dyDescent="0.25">
      <c r="B5" s="405">
        <v>34</v>
      </c>
      <c r="C5" s="406" t="s">
        <v>187</v>
      </c>
      <c r="D5" s="407">
        <v>221592</v>
      </c>
      <c r="E5" s="408">
        <v>931843</v>
      </c>
      <c r="F5" s="409" t="s">
        <v>89</v>
      </c>
      <c r="G5" s="410" t="s">
        <v>185</v>
      </c>
      <c r="H5" s="411">
        <f>'MASTER_ ALL areas - No.seedling'!G38</f>
        <v>1</v>
      </c>
      <c r="I5" s="40">
        <f>'MASTER_ ALL areas - No.seedling'!H38</f>
        <v>0.05</v>
      </c>
      <c r="J5" s="41">
        <f>'MASTER_ ALL areas - No.seedling'!I38</f>
        <v>31.6</v>
      </c>
      <c r="K5" s="42">
        <f>'MASTER_ ALL areas - No.seedling'!J38</f>
        <v>50</v>
      </c>
      <c r="L5" s="43">
        <f>K5*20</f>
        <v>1000</v>
      </c>
      <c r="M5" s="44">
        <f>'MASTER_ ALL areas - No.seedling'!L38</f>
        <v>1000</v>
      </c>
      <c r="N5" s="45">
        <f>'MASTER_ ALL areas - No.seedling'!M38</f>
        <v>5</v>
      </c>
      <c r="O5" s="46">
        <f>'MASTER_ ALL areas - No.seedling'!N38</f>
        <v>37</v>
      </c>
      <c r="P5" s="52">
        <f>'MASTER_ ALL areas - No.seedling'!O38</f>
        <v>0.1</v>
      </c>
      <c r="Q5" s="59">
        <f>'MASTER_ ALL areas - No.seedling'!P38</f>
        <v>0.74</v>
      </c>
      <c r="R5" s="739"/>
      <c r="S5" s="658">
        <f>'MASTER_ ALL areas - No.seedling'!R38</f>
        <v>780</v>
      </c>
      <c r="T5" s="51">
        <f>'MASTER_ ALL areas - No.seedling'!S38</f>
        <v>1</v>
      </c>
      <c r="U5" s="47">
        <f>IF(S5=0,0,T5/(S5/20))</f>
        <v>2.564102564102564E-2</v>
      </c>
      <c r="V5" s="659">
        <f>'MASTER_ ALL areas - No.seedling'!U38</f>
        <v>26</v>
      </c>
      <c r="W5" s="54">
        <f>IF(S5=0,0,V5/(S5/20))</f>
        <v>0.66666666666666663</v>
      </c>
      <c r="X5" s="660">
        <f>'MASTER_ ALL areas - No.seedling'!W38</f>
        <v>220</v>
      </c>
      <c r="Y5" s="659">
        <f>'MASTER_ ALL areas - No.seedling'!X38</f>
        <v>4</v>
      </c>
      <c r="Z5" s="47">
        <f>IF(X5=0,0,Y5/(X5/20))</f>
        <v>0.36363636363636365</v>
      </c>
      <c r="AA5" s="659">
        <f>'MASTER_ ALL areas - No.seedling'!Z38</f>
        <v>11</v>
      </c>
      <c r="AB5" s="54">
        <f>IF(X5=0,0,AA5/(X5/20))</f>
        <v>1</v>
      </c>
      <c r="AC5" s="53">
        <f>'MASTER_ ALL areas - No.seedling'!AB38</f>
        <v>0</v>
      </c>
      <c r="AD5" s="51">
        <f>'MASTER_ ALL areas - No.seedling'!AC38</f>
        <v>0</v>
      </c>
      <c r="AE5" s="47">
        <f>IF(AC5=0,0,AD5/(AC5/20))</f>
        <v>0</v>
      </c>
      <c r="AF5" s="659">
        <f>'MASTER_ ALL areas - No.seedling'!AE38</f>
        <v>0</v>
      </c>
      <c r="AG5" s="54">
        <f>IF(AC5=0,0,AF5/(AC5/20))</f>
        <v>0</v>
      </c>
      <c r="AH5" s="53">
        <f>'MASTER_ ALL areas - No.seedling'!AG38</f>
        <v>0</v>
      </c>
      <c r="AI5" s="51">
        <f>'MASTER_ ALL areas - No.seedling'!AH38</f>
        <v>0</v>
      </c>
      <c r="AJ5" s="47">
        <f>IF(AH5=0,0,AI5/(AH5/20))</f>
        <v>0</v>
      </c>
      <c r="AK5" s="659">
        <f>'MASTER_ ALL areas - No.seedling'!AJ38</f>
        <v>0</v>
      </c>
      <c r="AL5" s="55">
        <f>IF(AH5=0,0,AK5/(AH5/20))</f>
        <v>0</v>
      </c>
      <c r="AM5" s="740"/>
      <c r="AN5" s="658">
        <f>'MASTER_ ALL areas - No.seedling'!AM38</f>
        <v>360</v>
      </c>
      <c r="AO5" s="53">
        <f>'MASTER_ ALL areas - No.seedling'!AN38</f>
        <v>4</v>
      </c>
      <c r="AP5" s="56">
        <f>IF(AN5=0,0,AO5/(AN5/20))</f>
        <v>0.22222222222222221</v>
      </c>
      <c r="AQ5" s="57">
        <f>'MASTER_ ALL areas - No.seedling'!AP38</f>
        <v>18</v>
      </c>
      <c r="AR5" s="56">
        <f>IF(AN5=0,0,AQ5/(AN5/20))</f>
        <v>1</v>
      </c>
      <c r="AS5" s="57">
        <f>'MASTER_ ALL areas - No.seedling'!AR38</f>
        <v>240</v>
      </c>
      <c r="AT5" s="53">
        <f>'MASTER_ ALL areas - No.seedling'!AS38</f>
        <v>0</v>
      </c>
      <c r="AU5" s="56">
        <f>IF(AS5=0,0,AT5/(AS5/20))</f>
        <v>0</v>
      </c>
      <c r="AV5" s="57">
        <f>'MASTER_ ALL areas - No.seedling'!AU38</f>
        <v>1</v>
      </c>
      <c r="AW5" s="56">
        <f>IF(AS5=0,0,AV5/(AS5/20))</f>
        <v>8.3333333333333329E-2</v>
      </c>
      <c r="AX5" s="661">
        <f>'MASTER_ ALL areas - No.seedling'!AW38</f>
        <v>0</v>
      </c>
      <c r="AY5" s="57">
        <f>'MASTER_ ALL areas - No.seedling'!AX38</f>
        <v>0</v>
      </c>
      <c r="AZ5" s="56">
        <f>IF(AX5=0,0,AY5/(AX5/20))</f>
        <v>0</v>
      </c>
      <c r="BA5" s="57">
        <f>'MASTER_ ALL areas - No.seedling'!AZ38</f>
        <v>0</v>
      </c>
      <c r="BB5" s="56">
        <f>IF(AX5=0,0,BA5/(AX5/20))</f>
        <v>0</v>
      </c>
      <c r="BC5" s="57">
        <f>'MASTER_ ALL areas - No.seedling'!BB38</f>
        <v>0</v>
      </c>
      <c r="BD5" s="53">
        <f>'MASTER_ ALL areas - No.seedling'!BC38</f>
        <v>0</v>
      </c>
      <c r="BE5" s="56">
        <f>IF(BC5=0,0,BD5/(BC5/20))</f>
        <v>0</v>
      </c>
      <c r="BF5" s="57">
        <f>'MASTER_ ALL areas - No.seedling'!BE38</f>
        <v>0</v>
      </c>
      <c r="BG5" s="56">
        <f>IF(BC5=0,0,BF5/(BC5/20))</f>
        <v>0</v>
      </c>
      <c r="BH5" s="57">
        <f>'MASTER_ ALL areas - No.seedling'!BG38</f>
        <v>400</v>
      </c>
      <c r="BI5" s="53">
        <f>'MASTER_ ALL areas - No.seedling'!BH38</f>
        <v>1</v>
      </c>
      <c r="BJ5" s="56">
        <f>IF(BH5=0,0,BI5/(BH5/20))</f>
        <v>0.05</v>
      </c>
      <c r="BK5" s="57">
        <f>'MASTER_ ALL areas - No.seedling'!BJ38</f>
        <v>18</v>
      </c>
      <c r="BL5" s="56">
        <f>IF(BH5=0,0,BK5/(BH5/20))</f>
        <v>0.9</v>
      </c>
      <c r="BM5" s="57">
        <f>'MASTER_ ALL areas - No.seedling'!BL38</f>
        <v>0</v>
      </c>
      <c r="BN5" s="53">
        <f>'MASTER_ ALL areas - No.seedling'!BM38</f>
        <v>0</v>
      </c>
      <c r="BO5" s="56">
        <f>IF(BM5=0,0,BN5/(BM5/20))</f>
        <v>0</v>
      </c>
      <c r="BP5" s="57">
        <f>'MASTER_ ALL areas - No.seedling'!BO38</f>
        <v>0</v>
      </c>
      <c r="BQ5" s="56">
        <f>IF(BM5=0,0,BP5/(BM5/20))</f>
        <v>0</v>
      </c>
      <c r="BR5" s="57">
        <f>'MASTER_ ALL areas - No.seedling'!BQ38</f>
        <v>0</v>
      </c>
      <c r="BS5" s="53">
        <f>'MASTER_ ALL areas - No.seedling'!BR38</f>
        <v>0</v>
      </c>
      <c r="BT5" s="56">
        <f>IF(BR5=0,0,BS5/(BR5/20))</f>
        <v>0</v>
      </c>
      <c r="BU5" s="57">
        <f>'MASTER_ ALL areas - No.seedling'!BT38</f>
        <v>0</v>
      </c>
      <c r="BV5" s="56">
        <f>IF(BR5=0,0,BU5/(BR5/20))</f>
        <v>0</v>
      </c>
      <c r="BW5" s="57">
        <f>'MASTER_ ALL areas - No.seedling'!BV38</f>
        <v>0</v>
      </c>
      <c r="BX5" s="53">
        <f>'MASTER_ ALL areas - No.seedling'!BW38</f>
        <v>0</v>
      </c>
      <c r="BY5" s="56">
        <f>IF(BW5=0,0,BX5/(BW5/20))</f>
        <v>0</v>
      </c>
      <c r="BZ5" s="57">
        <f>'MASTER_ ALL areas - No.seedling'!BY38</f>
        <v>0</v>
      </c>
      <c r="CA5" s="55">
        <f>IF(BW5=0,0,BZ5/(BW5/20))</f>
        <v>0</v>
      </c>
      <c r="CB5" s="741"/>
      <c r="CC5" s="50">
        <f>'MASTER_ ALL areas - No.seedling'!CB38</f>
        <v>160</v>
      </c>
      <c r="CD5" s="51">
        <f>'MASTER_ ALL areas - No.seedling'!CC38</f>
        <v>0</v>
      </c>
      <c r="CE5" s="52">
        <f>IF(CC5=0,0,CD5/(CC5/20))</f>
        <v>0</v>
      </c>
      <c r="CF5" s="51">
        <f>'MASTER_ ALL areas - No.seedling'!CE38</f>
        <v>8</v>
      </c>
      <c r="CG5" s="55">
        <f>IF(CC5=0,0,CF5/(CC5/20))</f>
        <v>1</v>
      </c>
      <c r="CH5" s="50">
        <f>'MASTER_ ALL areas - No.seedling'!CG38</f>
        <v>200</v>
      </c>
      <c r="CI5" s="51">
        <f>'MASTER_ ALL areas - No.seedling'!CH38</f>
        <v>4</v>
      </c>
      <c r="CJ5" s="52">
        <f>IF(CH5=0,0,CI5/(CH5/20))</f>
        <v>0.4</v>
      </c>
      <c r="CK5" s="51">
        <f>'MASTER_ ALL areas - No.seedling'!CJ38</f>
        <v>10</v>
      </c>
      <c r="CL5" s="55">
        <f>IF(CH5=0,0,CK5/(CH5/20))</f>
        <v>1</v>
      </c>
      <c r="CM5" s="50">
        <f>'MASTER_ ALL areas - No.seedling'!CL38</f>
        <v>0</v>
      </c>
      <c r="CN5" s="51">
        <f>'MASTER_ ALL areas - No.seedling'!CM38</f>
        <v>0</v>
      </c>
      <c r="CO5" s="52">
        <f>IF(CM5=0,0,CN5/(CM5/20))</f>
        <v>0</v>
      </c>
      <c r="CP5" s="51">
        <f>'MASTER_ ALL areas - No.seedling'!CO38</f>
        <v>0</v>
      </c>
      <c r="CQ5" s="55">
        <f>IF(CM5=0,0,CP5/(CM5/20))</f>
        <v>0</v>
      </c>
      <c r="CR5" s="50">
        <f>'MASTER_ ALL areas - No.seedling'!CQ38</f>
        <v>0</v>
      </c>
      <c r="CS5" s="51">
        <f>'MASTER_ ALL areas - No.seedling'!CR38</f>
        <v>0</v>
      </c>
      <c r="CT5" s="52">
        <f>IF(CR5=0,0,CS5/(CR5/20))</f>
        <v>0</v>
      </c>
      <c r="CU5" s="51">
        <f>'MASTER_ ALL areas - No.seedling'!CT38</f>
        <v>0</v>
      </c>
      <c r="CV5" s="55">
        <f>IF(CR5=0,0,CU5/(CR5/20))</f>
        <v>0</v>
      </c>
      <c r="CW5" s="50">
        <f>'MASTER_ ALL areas - No.seedling'!CV38</f>
        <v>240</v>
      </c>
      <c r="CX5" s="51">
        <f>'MASTER_ ALL areas - No.seedling'!CW38</f>
        <v>0</v>
      </c>
      <c r="CY5" s="52">
        <f>IF(CW5=0,0,CX5/(CW5/20))</f>
        <v>0</v>
      </c>
      <c r="CZ5" s="51">
        <f>'MASTER_ ALL areas - No.seedling'!CY38</f>
        <v>1</v>
      </c>
      <c r="DA5" s="55">
        <f>IF(CW5=0,0,CZ5/(CW5/20))</f>
        <v>8.3333333333333329E-2</v>
      </c>
      <c r="DB5" s="50">
        <f>'MASTER_ ALL areas - No.seedling'!DA38</f>
        <v>0</v>
      </c>
      <c r="DC5" s="51">
        <f>'MASTER_ ALL areas - No.seedling'!DB38</f>
        <v>0</v>
      </c>
      <c r="DD5" s="52">
        <f>IF(DB5=0,0,DC5/(DB5/20))</f>
        <v>0</v>
      </c>
      <c r="DE5" s="51">
        <f>'MASTER_ ALL areas - No.seedling'!DD38</f>
        <v>0</v>
      </c>
      <c r="DF5" s="55">
        <f>IF(DB5=0,0,DE5/(DB5/20))</f>
        <v>0</v>
      </c>
      <c r="DG5" s="50">
        <f>'MASTER_ ALL areas - No.seedling'!DF38</f>
        <v>0</v>
      </c>
      <c r="DH5" s="51">
        <f>'MASTER_ ALL areas - No.seedling'!DG38</f>
        <v>0</v>
      </c>
      <c r="DI5" s="52">
        <f>IF(DG5=0,0,DH5/(DG5/20))</f>
        <v>0</v>
      </c>
      <c r="DJ5" s="51">
        <f>'MASTER_ ALL areas - No.seedling'!DI38</f>
        <v>0</v>
      </c>
      <c r="DK5" s="55">
        <f>IF(DG5=0,0,DJ5/(DG5/20))</f>
        <v>0</v>
      </c>
      <c r="DL5" s="50">
        <f>'MASTER_ ALL areas - No.seedling'!DK38</f>
        <v>0</v>
      </c>
      <c r="DM5" s="51">
        <f>'MASTER_ ALL areas - No.seedling'!DL38</f>
        <v>0</v>
      </c>
      <c r="DN5" s="52">
        <f>IF(DL5=0,0,DM5/(DL5/20))</f>
        <v>0</v>
      </c>
      <c r="DO5" s="51">
        <f>'MASTER_ ALL areas - No.seedling'!DN38</f>
        <v>0</v>
      </c>
      <c r="DP5" s="55">
        <f>IF(DL5=0,0,DO5/(DL5/20))</f>
        <v>0</v>
      </c>
      <c r="DQ5" s="50">
        <f>'MASTER_ ALL areas - No.seedling'!DP38</f>
        <v>0</v>
      </c>
      <c r="DR5" s="51">
        <f>'MASTER_ ALL areas - No.seedling'!DQ38</f>
        <v>0</v>
      </c>
      <c r="DS5" s="52">
        <f>IF(DQ5=0,0,DR5/(DQ5/20))</f>
        <v>0</v>
      </c>
      <c r="DT5" s="51">
        <f>'MASTER_ ALL areas - No.seedling'!DS38</f>
        <v>0</v>
      </c>
      <c r="DU5" s="55">
        <f>IF(DQ5=0,0,DT5/(DQ5/20))</f>
        <v>0</v>
      </c>
      <c r="DV5" s="50">
        <f>'MASTER_ ALL areas - No.seedling'!DU38</f>
        <v>0</v>
      </c>
      <c r="DW5" s="51">
        <f>'MASTER_ ALL areas - No.seedling'!DV38</f>
        <v>0</v>
      </c>
      <c r="DX5" s="52">
        <f>IF(DV5=0,0,DW5/(DV5/20))</f>
        <v>0</v>
      </c>
      <c r="DY5" s="51">
        <f>'MASTER_ ALL areas - No.seedling'!DX38</f>
        <v>0</v>
      </c>
      <c r="DZ5" s="55">
        <f>IF(DV5=0,0,DY5/(DV5/20))</f>
        <v>0</v>
      </c>
      <c r="EA5" s="50">
        <f>'MASTER_ ALL areas - No.seedling'!DZ38</f>
        <v>0</v>
      </c>
      <c r="EB5" s="51">
        <f>'MASTER_ ALL areas - No.seedling'!EA38</f>
        <v>0</v>
      </c>
      <c r="EC5" s="52">
        <f>IF(EA5=0,0,EB5/(EA5/20))</f>
        <v>0</v>
      </c>
      <c r="ED5" s="51">
        <f>'MASTER_ ALL areas - No.seedling'!EC38</f>
        <v>0</v>
      </c>
      <c r="EE5" s="55">
        <f>IF(EA5=0,0,ED5/(EA5/20))</f>
        <v>0</v>
      </c>
      <c r="EF5" s="50">
        <f>'MASTER_ ALL areas - No.seedling'!EE38</f>
        <v>0</v>
      </c>
      <c r="EG5" s="51">
        <f>'MASTER_ ALL areas - No.seedling'!EF38</f>
        <v>0</v>
      </c>
      <c r="EH5" s="52">
        <f>IF(EF5=0,0,EG5/(EF5/20))</f>
        <v>0</v>
      </c>
      <c r="EI5" s="51">
        <f>'MASTER_ ALL areas - No.seedling'!EH38</f>
        <v>0</v>
      </c>
      <c r="EJ5" s="55">
        <f>IF(EF5=0,0,EI5/(EF5/20))</f>
        <v>0</v>
      </c>
      <c r="EK5" s="50">
        <f>'MASTER_ ALL areas - No.seedling'!EJ38</f>
        <v>0</v>
      </c>
      <c r="EL5" s="51">
        <f>'MASTER_ ALL areas - No.seedling'!EK38</f>
        <v>0</v>
      </c>
      <c r="EM5" s="52">
        <f>IF(EK5=0,0,EL5/(EK5/20))</f>
        <v>0</v>
      </c>
      <c r="EN5" s="51">
        <f>'MASTER_ ALL areas - No.seedling'!EM38</f>
        <v>0</v>
      </c>
      <c r="EO5" s="55">
        <f>IF(EK5=0,0,EN5/(EK5/20))</f>
        <v>0</v>
      </c>
      <c r="EP5" s="50">
        <f>'MASTER_ ALL areas - No.seedling'!EO38</f>
        <v>0</v>
      </c>
      <c r="EQ5" s="51">
        <f>'MASTER_ ALL areas - No.seedling'!EP38</f>
        <v>0</v>
      </c>
      <c r="ER5" s="52">
        <f>IF(EP5=0,0,EQ5/(EP5/20))</f>
        <v>0</v>
      </c>
      <c r="ES5" s="51">
        <f>'MASTER_ ALL areas - No.seedling'!ER38</f>
        <v>0</v>
      </c>
      <c r="ET5" s="55">
        <f>IF(EP5=0,0,ES5/(EP5/20))</f>
        <v>0</v>
      </c>
      <c r="EU5" s="50">
        <f>'MASTER_ ALL areas - No.seedling'!ET38</f>
        <v>0</v>
      </c>
      <c r="EV5" s="51">
        <f>'MASTER_ ALL areas - No.seedling'!EU38</f>
        <v>0</v>
      </c>
      <c r="EW5" s="52">
        <f>IF(EU5=0,0,EV5/(EU5/20))</f>
        <v>0</v>
      </c>
      <c r="EX5" s="51">
        <f>'MASTER_ ALL areas - No.seedling'!EW38</f>
        <v>0</v>
      </c>
      <c r="EY5" s="55">
        <f>IF(EU5=0,0,EX5/(EU5/20))</f>
        <v>0</v>
      </c>
      <c r="EZ5" s="50">
        <f>'MASTER_ ALL areas - No.seedling'!EY38</f>
        <v>0</v>
      </c>
      <c r="FA5" s="51">
        <f>'MASTER_ ALL areas - No.seedling'!EZ38</f>
        <v>0</v>
      </c>
      <c r="FB5" s="52">
        <f>IF(EZ5=0,0,FA5/(EZ5/20))</f>
        <v>0</v>
      </c>
      <c r="FC5" s="51">
        <f>'MASTER_ ALL areas - No.seedling'!FB38</f>
        <v>0</v>
      </c>
      <c r="FD5" s="55">
        <f>IF(EZ5=0,0,FC5/(EZ5/20))</f>
        <v>0</v>
      </c>
      <c r="FE5" s="50">
        <f>'MASTER_ ALL areas - No.seedling'!FD38</f>
        <v>380</v>
      </c>
      <c r="FF5" s="51">
        <f>'MASTER_ ALL areas - No.seedling'!FE38</f>
        <v>1</v>
      </c>
      <c r="FG5" s="52">
        <f>IF(FE5=0,0,FF5/(FE5/20))</f>
        <v>5.2631578947368418E-2</v>
      </c>
      <c r="FH5" s="51">
        <f>'MASTER_ ALL areas - No.seedling'!FG38</f>
        <v>17</v>
      </c>
      <c r="FI5" s="55">
        <f>IF(FE5=0,0,FH5/(FE5/20))</f>
        <v>0.89473684210526316</v>
      </c>
      <c r="FJ5" s="50">
        <f>'MASTER_ ALL areas - No.seedling'!FI38</f>
        <v>20</v>
      </c>
      <c r="FK5" s="51">
        <f>'MASTER_ ALL areas - No.seedling'!FJ38</f>
        <v>0</v>
      </c>
      <c r="FL5" s="52">
        <f>IF(FJ5=0,0,FK5/(FJ5/20))</f>
        <v>0</v>
      </c>
      <c r="FM5" s="51">
        <f>'MASTER_ ALL areas - No.seedling'!FL38</f>
        <v>1</v>
      </c>
      <c r="FN5" s="55">
        <f>IF(FJ5=0,0,FM5/(FJ5/20))</f>
        <v>1</v>
      </c>
      <c r="FO5" s="50">
        <f>'MASTER_ ALL areas - No.seedling'!FN38</f>
        <v>0</v>
      </c>
      <c r="FP5" s="51">
        <f>'MASTER_ ALL areas - No.seedling'!FO38</f>
        <v>0</v>
      </c>
      <c r="FQ5" s="52">
        <f>IF(FO5=0,0,FP5/(FO5/20))</f>
        <v>0</v>
      </c>
      <c r="FR5" s="51">
        <f>'MASTER_ ALL areas - No.seedling'!FQ38</f>
        <v>0</v>
      </c>
      <c r="FS5" s="55">
        <f>IF(FO5=0,0,FR5/(FO5/20))</f>
        <v>0</v>
      </c>
      <c r="FT5" s="50">
        <f>'MASTER_ ALL areas - No.seedling'!FS38</f>
        <v>0</v>
      </c>
      <c r="FU5" s="51">
        <f>'MASTER_ ALL areas - No.seedling'!FT38</f>
        <v>0</v>
      </c>
      <c r="FV5" s="52">
        <f>IF(FT5=0,0,FU5/(FT5/20))</f>
        <v>0</v>
      </c>
      <c r="FW5" s="51">
        <f>'MASTER_ ALL areas - No.seedling'!FV38</f>
        <v>0</v>
      </c>
      <c r="FX5" s="55">
        <f>IF(FT5=0,0,FW5/(FT5/20))</f>
        <v>0</v>
      </c>
      <c r="FY5" s="50">
        <f>'MASTER_ ALL areas - No.seedling'!FX38</f>
        <v>0</v>
      </c>
      <c r="FZ5" s="51">
        <f>'MASTER_ ALL areas - No.seedling'!FY38</f>
        <v>0</v>
      </c>
      <c r="GA5" s="52">
        <f>IF(FY5=0,0,FZ5/(FY5/20))</f>
        <v>0</v>
      </c>
      <c r="GB5" s="51">
        <f>'MASTER_ ALL areas - No.seedling'!GA38</f>
        <v>0</v>
      </c>
      <c r="GC5" s="55">
        <f>IF(FY5=0,0,GB5/(FY5/20))</f>
        <v>0</v>
      </c>
      <c r="GD5" s="50">
        <f>'MASTER_ ALL areas - No.seedling'!GC38</f>
        <v>0</v>
      </c>
      <c r="GE5" s="51">
        <f>'MASTER_ ALL areas - No.seedling'!GD38</f>
        <v>0</v>
      </c>
      <c r="GF5" s="52">
        <f>IF(GD5=0,0,GE5/(GD5/20))</f>
        <v>0</v>
      </c>
      <c r="GG5" s="51">
        <f>'MASTER_ ALL areas - No.seedling'!GF38</f>
        <v>0</v>
      </c>
      <c r="GH5" s="55">
        <f>IF(GD5=0,0,GG5/(GD5/20))</f>
        <v>0</v>
      </c>
      <c r="GI5" s="50">
        <f>'MASTER_ ALL areas - No.seedling'!GH38</f>
        <v>0</v>
      </c>
      <c r="GJ5" s="51">
        <f>'MASTER_ ALL areas - No.seedling'!GI38</f>
        <v>0</v>
      </c>
      <c r="GK5" s="52">
        <f>IF(GI5=0,0,GJ5/(GI5/20))</f>
        <v>0</v>
      </c>
      <c r="GL5" s="51">
        <f>'MASTER_ ALL areas - No.seedling'!GK38</f>
        <v>0</v>
      </c>
      <c r="GM5" s="55">
        <f>IF(GI5=0,0,GL5/(GI5/20))</f>
        <v>0</v>
      </c>
      <c r="GN5" s="50">
        <f>'MASTER_ ALL areas - No.seedling'!GM38</f>
        <v>0</v>
      </c>
      <c r="GO5" s="51">
        <f>'MASTER_ ALL areas - No.seedling'!GN38</f>
        <v>0</v>
      </c>
      <c r="GP5" s="52">
        <f>IF(GN5=0,0,GO5/(GN5/20))</f>
        <v>0</v>
      </c>
      <c r="GQ5" s="51">
        <f>'MASTER_ ALL areas - No.seedling'!GP38</f>
        <v>0</v>
      </c>
      <c r="GR5" s="55">
        <f>IF(GN5=0,0,GQ5/(GN5/20))</f>
        <v>0</v>
      </c>
      <c r="GS5" s="50">
        <f>'MASTER_ ALL areas - No.seedling'!GR38</f>
        <v>0</v>
      </c>
      <c r="GT5" s="51">
        <f>'MASTER_ ALL areas - No.seedling'!GS38</f>
        <v>0</v>
      </c>
      <c r="GU5" s="52">
        <f>IF(GS5=0,0,GT5/(GS5/20))</f>
        <v>0</v>
      </c>
      <c r="GV5" s="51">
        <f>'MASTER_ ALL areas - No.seedling'!GU38</f>
        <v>0</v>
      </c>
      <c r="GW5" s="55">
        <f>IF(GS5=0,0,GV5/(GS5/20))</f>
        <v>0</v>
      </c>
      <c r="GX5" s="50">
        <f>'MASTER_ ALL areas - No.seedling'!GW38</f>
        <v>0</v>
      </c>
      <c r="GY5" s="51">
        <f>'MASTER_ ALL areas - No.seedling'!GX38</f>
        <v>0</v>
      </c>
      <c r="GZ5" s="52">
        <f>IF(GX5=0,0,GY5/(GX5/20))</f>
        <v>0</v>
      </c>
      <c r="HA5" s="51">
        <f>'MASTER_ ALL areas - No.seedling'!GZ38</f>
        <v>0</v>
      </c>
      <c r="HB5" s="55">
        <f>IF(GX5=0,0,HA5/(GX5/20))</f>
        <v>0</v>
      </c>
      <c r="HC5" s="50">
        <f>'MASTER_ ALL areas - No.seedling'!HB38</f>
        <v>0</v>
      </c>
      <c r="HD5" s="51">
        <f>'MASTER_ ALL areas - No.seedling'!HC38</f>
        <v>0</v>
      </c>
      <c r="HE5" s="52">
        <f>IF(HC5=0,0,HD5/(HC5/20))</f>
        <v>0</v>
      </c>
      <c r="HF5" s="51">
        <f>'MASTER_ ALL areas - No.seedling'!HE38</f>
        <v>0</v>
      </c>
      <c r="HG5" s="55">
        <f>IF(HC5=0,0,HF5/(HC5/20))</f>
        <v>0</v>
      </c>
      <c r="HH5" s="50">
        <f>'MASTER_ ALL areas - No.seedling'!HG38</f>
        <v>0</v>
      </c>
      <c r="HI5" s="51">
        <f>'MASTER_ ALL areas - No.seedling'!HH38</f>
        <v>0</v>
      </c>
      <c r="HJ5" s="52">
        <f>IF(HH5=0,0,HI5/(HH5/20))</f>
        <v>0</v>
      </c>
      <c r="HK5" s="51">
        <f>'MASTER_ ALL areas - No.seedling'!HJ38</f>
        <v>0</v>
      </c>
      <c r="HL5" s="55">
        <f>IF(HH5=0,0,HK5/(HH5/20))</f>
        <v>0</v>
      </c>
      <c r="HM5" s="50">
        <f>'MASTER_ ALL areas - No.seedling'!HL38</f>
        <v>0</v>
      </c>
      <c r="HN5" s="51">
        <f>'MASTER_ ALL areas - No.seedling'!HM38</f>
        <v>0</v>
      </c>
      <c r="HO5" s="52">
        <f>IF(HM5=0,0,HN5/(HM5/20))</f>
        <v>0</v>
      </c>
      <c r="HP5" s="51">
        <f>'MASTER_ ALL areas - No.seedling'!HO38</f>
        <v>0</v>
      </c>
      <c r="HQ5" s="55">
        <f>IF(HM5=0,0,HP5/(HM5/20))</f>
        <v>0</v>
      </c>
      <c r="HR5" s="50">
        <f>'MASTER_ ALL areas - No.seedling'!HQ38</f>
        <v>0</v>
      </c>
      <c r="HS5" s="51">
        <f>'MASTER_ ALL areas - No.seedling'!HR38</f>
        <v>0</v>
      </c>
      <c r="HT5" s="52">
        <f>IF(HR5=0,0,HS5/(HR5/20))</f>
        <v>0</v>
      </c>
      <c r="HU5" s="51">
        <f>'MASTER_ ALL areas - No.seedling'!HT38</f>
        <v>0</v>
      </c>
      <c r="HV5" s="55">
        <f>IF(HR5=0,0,HU5/(HR5/20))</f>
        <v>0</v>
      </c>
      <c r="HW5" s="50">
        <f>'MASTER_ ALL areas - No.seedling'!HV38</f>
        <v>0</v>
      </c>
      <c r="HX5" s="51">
        <f>'MASTER_ ALL areas - No.seedling'!HW38</f>
        <v>0</v>
      </c>
      <c r="HY5" s="52">
        <f>IF(HW5=0,0,HX5/(HW5/20))</f>
        <v>0</v>
      </c>
      <c r="HZ5" s="51">
        <f>'MASTER_ ALL areas - No.seedling'!HY38</f>
        <v>0</v>
      </c>
      <c r="IA5" s="55">
        <f>IF(HW5=0,0,HZ5/(HW5/20))</f>
        <v>0</v>
      </c>
      <c r="IB5" s="50">
        <f>'MASTER_ ALL areas - No.seedling'!IA38</f>
        <v>0</v>
      </c>
      <c r="IC5" s="51">
        <f>'MASTER_ ALL areas - No.seedling'!IB38</f>
        <v>0</v>
      </c>
      <c r="ID5" s="52">
        <f>IF(IB5=0,0,IC5/(IB5/20))</f>
        <v>0</v>
      </c>
      <c r="IE5" s="51">
        <f>'MASTER_ ALL areas - No.seedling'!ID38</f>
        <v>0</v>
      </c>
      <c r="IF5" s="60">
        <f>IF(IB5=0,0,IE5/(IB5/20))</f>
        <v>0</v>
      </c>
      <c r="IG5" s="61" t="s">
        <v>407</v>
      </c>
      <c r="IH5" s="692"/>
    </row>
    <row r="6" spans="2:242" ht="33" customHeight="1" x14ac:dyDescent="0.25">
      <c r="B6" s="420">
        <v>35</v>
      </c>
      <c r="C6" s="421" t="s">
        <v>189</v>
      </c>
      <c r="D6" s="422">
        <v>221779</v>
      </c>
      <c r="E6" s="423">
        <v>931841</v>
      </c>
      <c r="F6" s="424" t="s">
        <v>89</v>
      </c>
      <c r="G6" s="88" t="s">
        <v>190</v>
      </c>
      <c r="H6" s="459">
        <f>'MASTER_ ALL areas - No.seedling'!G39</f>
        <v>6</v>
      </c>
      <c r="I6" s="70">
        <f>'MASTER_ ALL areas - No.seedling'!H39</f>
        <v>0.45</v>
      </c>
      <c r="J6" s="71">
        <f>'MASTER_ ALL areas - No.seedling'!I39</f>
        <v>47</v>
      </c>
      <c r="K6" s="72">
        <f>'MASTER_ ALL areas - No.seedling'!J39</f>
        <v>75</v>
      </c>
      <c r="L6" s="73">
        <f>K6*20</f>
        <v>1500</v>
      </c>
      <c r="M6" s="74">
        <f>'MASTER_ ALL areas - No.seedling'!L39</f>
        <v>1500</v>
      </c>
      <c r="N6" s="113">
        <f>'MASTER_ ALL areas - No.seedling'!M39</f>
        <v>3</v>
      </c>
      <c r="O6" s="114">
        <f>'MASTER_ ALL areas - No.seedling'!N39</f>
        <v>42</v>
      </c>
      <c r="P6" s="80">
        <f>'MASTER_ ALL areas - No.seedling'!O39</f>
        <v>0.04</v>
      </c>
      <c r="Q6" s="81">
        <f>'MASTER_ ALL areas - No.seedling'!P39</f>
        <v>0.56000000000000005</v>
      </c>
      <c r="R6" s="621"/>
      <c r="S6" s="617">
        <f>'MASTER_ ALL areas - No.seedling'!R39</f>
        <v>1280</v>
      </c>
      <c r="T6" s="76">
        <f>'MASTER_ ALL areas - No.seedling'!S39</f>
        <v>1</v>
      </c>
      <c r="U6" s="77">
        <f>IF(S6=0,0,T6/(S6/20))</f>
        <v>1.5625E-2</v>
      </c>
      <c r="V6" s="82">
        <f>'MASTER_ ALL areas - No.seedling'!U39</f>
        <v>31</v>
      </c>
      <c r="W6" s="80">
        <f>IF(S6=0,0,V6/(S6/20))</f>
        <v>0.484375</v>
      </c>
      <c r="X6" s="619">
        <f>'MASTER_ ALL areas - No.seedling'!W39</f>
        <v>220</v>
      </c>
      <c r="Y6" s="82">
        <f>'MASTER_ ALL areas - No.seedling'!X39</f>
        <v>2</v>
      </c>
      <c r="Z6" s="77">
        <f>IF(X6=0,0,Y6/(X6/20))</f>
        <v>0.18181818181818182</v>
      </c>
      <c r="AA6" s="82">
        <f>'MASTER_ ALL areas - No.seedling'!Z39</f>
        <v>11</v>
      </c>
      <c r="AB6" s="80">
        <f>IF(X6=0,0,AA6/(X6/20))</f>
        <v>1</v>
      </c>
      <c r="AC6" s="76">
        <f>'MASTER_ ALL areas - No.seedling'!AB39</f>
        <v>0</v>
      </c>
      <c r="AD6" s="76">
        <f>'MASTER_ ALL areas - No.seedling'!AC39</f>
        <v>0</v>
      </c>
      <c r="AE6" s="77">
        <f>IF(AC6=0,0,AD6/(AC6/20))</f>
        <v>0</v>
      </c>
      <c r="AF6" s="82">
        <f>'MASTER_ ALL areas - No.seedling'!AE39</f>
        <v>0</v>
      </c>
      <c r="AG6" s="80">
        <f>IF(AC6=0,0,AF6/(AC6/20))</f>
        <v>0</v>
      </c>
      <c r="AH6" s="76">
        <f>'MASTER_ ALL areas - No.seedling'!AG39</f>
        <v>0</v>
      </c>
      <c r="AI6" s="76">
        <f>'MASTER_ ALL areas - No.seedling'!AH39</f>
        <v>0</v>
      </c>
      <c r="AJ6" s="77">
        <f>IF(AH6=0,0,AI6/(AH6/20))</f>
        <v>0</v>
      </c>
      <c r="AK6" s="82">
        <f>'MASTER_ ALL areas - No.seedling'!AJ39</f>
        <v>0</v>
      </c>
      <c r="AL6" s="81">
        <f>IF(AH6=0,0,AK6/(AH6/20))</f>
        <v>0</v>
      </c>
      <c r="AM6" s="621"/>
      <c r="AN6" s="617">
        <f>'MASTER_ ALL areas - No.seedling'!AM39</f>
        <v>1400</v>
      </c>
      <c r="AO6" s="76">
        <f>'MASTER_ ALL areas - No.seedling'!AN39</f>
        <v>3</v>
      </c>
      <c r="AP6" s="77">
        <f>IF(AN6=0,0,AO6/(AN6/20))</f>
        <v>4.2857142857142858E-2</v>
      </c>
      <c r="AQ6" s="82">
        <f>'MASTER_ ALL areas - No.seedling'!AP39</f>
        <v>39</v>
      </c>
      <c r="AR6" s="77">
        <f>IF(AN6=0,0,AQ6/(AN6/20))</f>
        <v>0.55714285714285716</v>
      </c>
      <c r="AS6" s="82">
        <f>'MASTER_ ALL areas - No.seedling'!AR39</f>
        <v>20</v>
      </c>
      <c r="AT6" s="76">
        <f>'MASTER_ ALL areas - No.seedling'!AS39</f>
        <v>0</v>
      </c>
      <c r="AU6" s="77">
        <f>IF(AS6=0,0,AT6/(AS6/20))</f>
        <v>0</v>
      </c>
      <c r="AV6" s="82">
        <f>'MASTER_ ALL areas - No.seedling'!AU39</f>
        <v>1</v>
      </c>
      <c r="AW6" s="77">
        <f>IF(AS6=0,0,AV6/(AS6/20))</f>
        <v>1</v>
      </c>
      <c r="AX6" s="71">
        <f>'MASTER_ ALL areas - No.seedling'!AW39</f>
        <v>0</v>
      </c>
      <c r="AY6" s="82">
        <f>'MASTER_ ALL areas - No.seedling'!AX39</f>
        <v>0</v>
      </c>
      <c r="AZ6" s="77">
        <f>IF(AX6=0,0,AY6/(AX6/20))</f>
        <v>0</v>
      </c>
      <c r="BA6" s="82">
        <f>'MASTER_ ALL areas - No.seedling'!AZ39</f>
        <v>0</v>
      </c>
      <c r="BB6" s="77">
        <f>IF(AX6=0,0,BA6/(AX6/20))</f>
        <v>0</v>
      </c>
      <c r="BC6" s="82">
        <f>'MASTER_ ALL areas - No.seedling'!BB39</f>
        <v>0</v>
      </c>
      <c r="BD6" s="76">
        <f>'MASTER_ ALL areas - No.seedling'!BC39</f>
        <v>0</v>
      </c>
      <c r="BE6" s="77">
        <f>IF(BC6=0,0,BD6/(BC6/20))</f>
        <v>0</v>
      </c>
      <c r="BF6" s="82">
        <f>'MASTER_ ALL areas - No.seedling'!BE39</f>
        <v>0</v>
      </c>
      <c r="BG6" s="77">
        <f>IF(BC6=0,0,BF6/(BC6/20))</f>
        <v>0</v>
      </c>
      <c r="BH6" s="82">
        <f>'MASTER_ ALL areas - No.seedling'!BG39</f>
        <v>80</v>
      </c>
      <c r="BI6" s="76">
        <f>'MASTER_ ALL areas - No.seedling'!BH39</f>
        <v>0</v>
      </c>
      <c r="BJ6" s="77">
        <f>IF(BH6=0,0,BI6/(BH6/20))</f>
        <v>0</v>
      </c>
      <c r="BK6" s="82">
        <f>'MASTER_ ALL areas - No.seedling'!BJ39</f>
        <v>2</v>
      </c>
      <c r="BL6" s="77">
        <f>IF(BH6=0,0,BK6/(BH6/20))</f>
        <v>0.5</v>
      </c>
      <c r="BM6" s="82">
        <f>'MASTER_ ALL areas - No.seedling'!BL39</f>
        <v>0</v>
      </c>
      <c r="BN6" s="76">
        <f>'MASTER_ ALL areas - No.seedling'!BM39</f>
        <v>0</v>
      </c>
      <c r="BO6" s="77">
        <f>IF(BM6=0,0,BN6/(BM6/20))</f>
        <v>0</v>
      </c>
      <c r="BP6" s="82">
        <f>'MASTER_ ALL areas - No.seedling'!BO39</f>
        <v>0</v>
      </c>
      <c r="BQ6" s="77">
        <f>IF(BM6=0,0,BP6/(BM6/20))</f>
        <v>0</v>
      </c>
      <c r="BR6" s="82">
        <f>'MASTER_ ALL areas - No.seedling'!BQ39</f>
        <v>0</v>
      </c>
      <c r="BS6" s="76">
        <f>'MASTER_ ALL areas - No.seedling'!BR39</f>
        <v>0</v>
      </c>
      <c r="BT6" s="77">
        <f>IF(BR6=0,0,BS6/(BR6/20))</f>
        <v>0</v>
      </c>
      <c r="BU6" s="82">
        <f>'MASTER_ ALL areas - No.seedling'!BT39</f>
        <v>0</v>
      </c>
      <c r="BV6" s="77">
        <f>IF(BR6=0,0,BU6/(BR6/20))</f>
        <v>0</v>
      </c>
      <c r="BW6" s="82">
        <f>'MASTER_ ALL areas - No.seedling'!BV39</f>
        <v>0</v>
      </c>
      <c r="BX6" s="76">
        <f>'MASTER_ ALL areas - No.seedling'!BW39</f>
        <v>0</v>
      </c>
      <c r="BY6" s="77">
        <f>IF(BW6=0,0,BX6/(BW6/20))</f>
        <v>0</v>
      </c>
      <c r="BZ6" s="82">
        <f>'MASTER_ ALL areas - No.seedling'!BY39</f>
        <v>0</v>
      </c>
      <c r="CA6" s="81">
        <f>IF(BW6=0,0,BZ6/(BW6/20))</f>
        <v>0</v>
      </c>
      <c r="CB6" s="79"/>
      <c r="CC6" s="75">
        <f>'MASTER_ ALL areas - No.seedling'!CB39</f>
        <v>1180</v>
      </c>
      <c r="CD6" s="76">
        <f>'MASTER_ ALL areas - No.seedling'!CC39</f>
        <v>1</v>
      </c>
      <c r="CE6" s="80">
        <f>IF(CC6=0,0,CD6/(CC6/20))</f>
        <v>1.6949152542372881E-2</v>
      </c>
      <c r="CF6" s="76">
        <f>'MASTER_ ALL areas - No.seedling'!CE39</f>
        <v>28</v>
      </c>
      <c r="CG6" s="81">
        <f>IF(CC6=0,0,CF6/(CC6/20))</f>
        <v>0.47457627118644069</v>
      </c>
      <c r="CH6" s="75">
        <f>'MASTER_ ALL areas - No.seedling'!CG39</f>
        <v>220</v>
      </c>
      <c r="CI6" s="76">
        <f>'MASTER_ ALL areas - No.seedling'!CH39</f>
        <v>2</v>
      </c>
      <c r="CJ6" s="80">
        <f>IF(CH6=0,0,CI6/(CH6/20))</f>
        <v>0.18181818181818182</v>
      </c>
      <c r="CK6" s="76">
        <f>'MASTER_ ALL areas - No.seedling'!CJ39</f>
        <v>11</v>
      </c>
      <c r="CL6" s="81">
        <f>IF(CH6=0,0,CK6/(CH6/20))</f>
        <v>1</v>
      </c>
      <c r="CM6" s="113">
        <f>'MASTER_ ALL areas - No.seedling'!CL39</f>
        <v>0</v>
      </c>
      <c r="CN6" s="76">
        <f>'MASTER_ ALL areas - No.seedling'!CM39</f>
        <v>0</v>
      </c>
      <c r="CO6" s="80">
        <f>IF(CM6=0,0,CN6/(CM6/20))</f>
        <v>0</v>
      </c>
      <c r="CP6" s="76">
        <f>'MASTER_ ALL areas - No.seedling'!CO39</f>
        <v>0</v>
      </c>
      <c r="CQ6" s="81">
        <f>IF(CM6=0,0,CP6/(CM6/20))</f>
        <v>0</v>
      </c>
      <c r="CR6" s="113">
        <f>'MASTER_ ALL areas - No.seedling'!CQ39</f>
        <v>0</v>
      </c>
      <c r="CS6" s="76">
        <f>'MASTER_ ALL areas - No.seedling'!CR39</f>
        <v>0</v>
      </c>
      <c r="CT6" s="80">
        <f>IF(CR6=0,0,CS6/(CR6/20))</f>
        <v>0</v>
      </c>
      <c r="CU6" s="76">
        <f>'MASTER_ ALL areas - No.seedling'!CT39</f>
        <v>0</v>
      </c>
      <c r="CV6" s="81">
        <f>IF(CR6=0,0,CU6/(CR6/20))</f>
        <v>0</v>
      </c>
      <c r="CW6" s="75">
        <f>'MASTER_ ALL areas - No.seedling'!CV39</f>
        <v>20</v>
      </c>
      <c r="CX6" s="76">
        <f>'MASTER_ ALL areas - No.seedling'!CW39</f>
        <v>0</v>
      </c>
      <c r="CY6" s="80">
        <f>IF(CW6=0,0,CX6/(CW6/20))</f>
        <v>0</v>
      </c>
      <c r="CZ6" s="76">
        <f>'MASTER_ ALL areas - No.seedling'!CY39</f>
        <v>1</v>
      </c>
      <c r="DA6" s="81">
        <f>IF(CW6=0,0,CZ6/(CW6/20))</f>
        <v>1</v>
      </c>
      <c r="DB6" s="113">
        <f>'MASTER_ ALL areas - No.seedling'!DA39</f>
        <v>0</v>
      </c>
      <c r="DC6" s="76">
        <f>'MASTER_ ALL areas - No.seedling'!DB39</f>
        <v>0</v>
      </c>
      <c r="DD6" s="80">
        <f>IF(DB6=0,0,DC6/(DB6/20))</f>
        <v>0</v>
      </c>
      <c r="DE6" s="76">
        <f>'MASTER_ ALL areas - No.seedling'!DD39</f>
        <v>0</v>
      </c>
      <c r="DF6" s="81">
        <f>IF(DB6=0,0,DE6/(DB6/20))</f>
        <v>0</v>
      </c>
      <c r="DG6" s="113">
        <f>'MASTER_ ALL areas - No.seedling'!DF39</f>
        <v>0</v>
      </c>
      <c r="DH6" s="76">
        <f>'MASTER_ ALL areas - No.seedling'!DG39</f>
        <v>0</v>
      </c>
      <c r="DI6" s="80">
        <f>IF(DG6=0,0,DH6/(DG6/20))</f>
        <v>0</v>
      </c>
      <c r="DJ6" s="76">
        <f>'MASTER_ ALL areas - No.seedling'!DI39</f>
        <v>0</v>
      </c>
      <c r="DK6" s="81">
        <f>IF(DG6=0,0,DJ6/(DG6/20))</f>
        <v>0</v>
      </c>
      <c r="DL6" s="113">
        <f>'MASTER_ ALL areas - No.seedling'!DK39</f>
        <v>0</v>
      </c>
      <c r="DM6" s="76">
        <f>'MASTER_ ALL areas - No.seedling'!DL39</f>
        <v>0</v>
      </c>
      <c r="DN6" s="80">
        <f>IF(DL6=0,0,DM6/(DL6/20))</f>
        <v>0</v>
      </c>
      <c r="DO6" s="76">
        <f>'MASTER_ ALL areas - No.seedling'!DN39</f>
        <v>0</v>
      </c>
      <c r="DP6" s="81">
        <f>IF(DL6=0,0,DO6/(DL6/20))</f>
        <v>0</v>
      </c>
      <c r="DQ6" s="113">
        <f>'MASTER_ ALL areas - No.seedling'!DP39</f>
        <v>0</v>
      </c>
      <c r="DR6" s="76">
        <f>'MASTER_ ALL areas - No.seedling'!DQ39</f>
        <v>0</v>
      </c>
      <c r="DS6" s="80">
        <f>IF(DQ6=0,0,DR6/(DQ6/20))</f>
        <v>0</v>
      </c>
      <c r="DT6" s="76">
        <f>'MASTER_ ALL areas - No.seedling'!DS39</f>
        <v>0</v>
      </c>
      <c r="DU6" s="81">
        <f>IF(DQ6=0,0,DT6/(DQ6/20))</f>
        <v>0</v>
      </c>
      <c r="DV6" s="113">
        <f>'MASTER_ ALL areas - No.seedling'!DU39</f>
        <v>0</v>
      </c>
      <c r="DW6" s="76">
        <f>'MASTER_ ALL areas - No.seedling'!DV39</f>
        <v>0</v>
      </c>
      <c r="DX6" s="80">
        <f>IF(DV6=0,0,DW6/(DV6/20))</f>
        <v>0</v>
      </c>
      <c r="DY6" s="76">
        <f>'MASTER_ ALL areas - No.seedling'!DX39</f>
        <v>0</v>
      </c>
      <c r="DZ6" s="81">
        <f>IF(DV6=0,0,DY6/(DV6/20))</f>
        <v>0</v>
      </c>
      <c r="EA6" s="113">
        <f>'MASTER_ ALL areas - No.seedling'!DZ39</f>
        <v>0</v>
      </c>
      <c r="EB6" s="76">
        <f>'MASTER_ ALL areas - No.seedling'!EA39</f>
        <v>0</v>
      </c>
      <c r="EC6" s="80">
        <f>IF(EA6=0,0,EB6/(EA6/20))</f>
        <v>0</v>
      </c>
      <c r="ED6" s="76">
        <f>'MASTER_ ALL areas - No.seedling'!EC39</f>
        <v>0</v>
      </c>
      <c r="EE6" s="81">
        <f>IF(EA6=0,0,ED6/(EA6/20))</f>
        <v>0</v>
      </c>
      <c r="EF6" s="113">
        <f>'MASTER_ ALL areas - No.seedling'!EE39</f>
        <v>0</v>
      </c>
      <c r="EG6" s="76">
        <f>'MASTER_ ALL areas - No.seedling'!EF39</f>
        <v>0</v>
      </c>
      <c r="EH6" s="80">
        <f>IF(EF6=0,0,EG6/(EF6/20))</f>
        <v>0</v>
      </c>
      <c r="EI6" s="76">
        <f>'MASTER_ ALL areas - No.seedling'!EH39</f>
        <v>0</v>
      </c>
      <c r="EJ6" s="81">
        <f>IF(EF6=0,0,EI6/(EF6/20))</f>
        <v>0</v>
      </c>
      <c r="EK6" s="113">
        <f>'MASTER_ ALL areas - No.seedling'!EJ39</f>
        <v>0</v>
      </c>
      <c r="EL6" s="76">
        <f>'MASTER_ ALL areas - No.seedling'!EK39</f>
        <v>0</v>
      </c>
      <c r="EM6" s="80">
        <f>IF(EK6=0,0,EL6/(EK6/20))</f>
        <v>0</v>
      </c>
      <c r="EN6" s="76">
        <f>'MASTER_ ALL areas - No.seedling'!EM39</f>
        <v>0</v>
      </c>
      <c r="EO6" s="81">
        <f>IF(EK6=0,0,EN6/(EK6/20))</f>
        <v>0</v>
      </c>
      <c r="EP6" s="113">
        <f>'MASTER_ ALL areas - No.seedling'!EO39</f>
        <v>0</v>
      </c>
      <c r="EQ6" s="76">
        <f>'MASTER_ ALL areas - No.seedling'!EP39</f>
        <v>0</v>
      </c>
      <c r="ER6" s="80">
        <f>IF(EP6=0,0,EQ6/(EP6/20))</f>
        <v>0</v>
      </c>
      <c r="ES6" s="76">
        <f>'MASTER_ ALL areas - No.seedling'!ER39</f>
        <v>0</v>
      </c>
      <c r="ET6" s="81">
        <f>IF(EP6=0,0,ES6/(EP6/20))</f>
        <v>0</v>
      </c>
      <c r="EU6" s="113">
        <f>'MASTER_ ALL areas - No.seedling'!ET39</f>
        <v>0</v>
      </c>
      <c r="EV6" s="76">
        <f>'MASTER_ ALL areas - No.seedling'!EU39</f>
        <v>0</v>
      </c>
      <c r="EW6" s="80">
        <f>IF(EU6=0,0,EV6/(EU6/20))</f>
        <v>0</v>
      </c>
      <c r="EX6" s="76">
        <f>'MASTER_ ALL areas - No.seedling'!EW39</f>
        <v>0</v>
      </c>
      <c r="EY6" s="81">
        <f>IF(EU6=0,0,EX6/(EU6/20))</f>
        <v>0</v>
      </c>
      <c r="EZ6" s="113">
        <f>'MASTER_ ALL areas - No.seedling'!EY39</f>
        <v>0</v>
      </c>
      <c r="FA6" s="76">
        <f>'MASTER_ ALL areas - No.seedling'!EZ39</f>
        <v>0</v>
      </c>
      <c r="FB6" s="80">
        <f>IF(EZ6=0,0,FA6/(EZ6/20))</f>
        <v>0</v>
      </c>
      <c r="FC6" s="76">
        <f>'MASTER_ ALL areas - No.seedling'!FB39</f>
        <v>0</v>
      </c>
      <c r="FD6" s="81">
        <f>IF(EZ6=0,0,FC6/(EZ6/20))</f>
        <v>0</v>
      </c>
      <c r="FE6" s="75">
        <f>'MASTER_ ALL areas - No.seedling'!FD39</f>
        <v>80</v>
      </c>
      <c r="FF6" s="76">
        <f>'MASTER_ ALL areas - No.seedling'!FE39</f>
        <v>0</v>
      </c>
      <c r="FG6" s="80">
        <f>IF(FE6=0,0,FF6/(FE6/20))</f>
        <v>0</v>
      </c>
      <c r="FH6" s="76">
        <f>'MASTER_ ALL areas - No.seedling'!FG39</f>
        <v>2</v>
      </c>
      <c r="FI6" s="81">
        <f>IF(FE6=0,0,FH6/(FE6/20))</f>
        <v>0.5</v>
      </c>
      <c r="FJ6" s="113">
        <f>'MASTER_ ALL areas - No.seedling'!FI39</f>
        <v>0</v>
      </c>
      <c r="FK6" s="76">
        <f>'MASTER_ ALL areas - No.seedling'!FJ39</f>
        <v>0</v>
      </c>
      <c r="FL6" s="80">
        <f>IF(FJ6=0,0,FK6/(FJ6/20))</f>
        <v>0</v>
      </c>
      <c r="FM6" s="76">
        <f>'MASTER_ ALL areas - No.seedling'!FL39</f>
        <v>0</v>
      </c>
      <c r="FN6" s="81">
        <f>IF(FJ6=0,0,FM6/(FJ6/20))</f>
        <v>0</v>
      </c>
      <c r="FO6" s="113">
        <f>'MASTER_ ALL areas - No.seedling'!FN39</f>
        <v>0</v>
      </c>
      <c r="FP6" s="76">
        <f>'MASTER_ ALL areas - No.seedling'!FO39</f>
        <v>0</v>
      </c>
      <c r="FQ6" s="80">
        <f>IF(FO6=0,0,FP6/(FO6/20))</f>
        <v>0</v>
      </c>
      <c r="FR6" s="76">
        <f>'MASTER_ ALL areas - No.seedling'!FQ39</f>
        <v>0</v>
      </c>
      <c r="FS6" s="81">
        <f>IF(FO6=0,0,FR6/(FO6/20))</f>
        <v>0</v>
      </c>
      <c r="FT6" s="113">
        <f>'MASTER_ ALL areas - No.seedling'!FS39</f>
        <v>0</v>
      </c>
      <c r="FU6" s="76">
        <f>'MASTER_ ALL areas - No.seedling'!FT39</f>
        <v>0</v>
      </c>
      <c r="FV6" s="80">
        <f>IF(FT6=0,0,FU6/(FT6/20))</f>
        <v>0</v>
      </c>
      <c r="FW6" s="76">
        <f>'MASTER_ ALL areas - No.seedling'!FV39</f>
        <v>0</v>
      </c>
      <c r="FX6" s="81">
        <f>IF(FT6=0,0,FW6/(FT6/20))</f>
        <v>0</v>
      </c>
      <c r="FY6" s="113">
        <f>'MASTER_ ALL areas - No.seedling'!FX39</f>
        <v>0</v>
      </c>
      <c r="FZ6" s="76">
        <f>'MASTER_ ALL areas - No.seedling'!FY39</f>
        <v>0</v>
      </c>
      <c r="GA6" s="80">
        <f>IF(FY6=0,0,FZ6/(FY6/20))</f>
        <v>0</v>
      </c>
      <c r="GB6" s="76">
        <f>'MASTER_ ALL areas - No.seedling'!GA39</f>
        <v>0</v>
      </c>
      <c r="GC6" s="81">
        <f>IF(FY6=0,0,GB6/(FY6/20))</f>
        <v>0</v>
      </c>
      <c r="GD6" s="113">
        <f>'MASTER_ ALL areas - No.seedling'!GC39</f>
        <v>0</v>
      </c>
      <c r="GE6" s="76">
        <f>'MASTER_ ALL areas - No.seedling'!GD39</f>
        <v>0</v>
      </c>
      <c r="GF6" s="80">
        <f>IF(GD6=0,0,GE6/(GD6/20))</f>
        <v>0</v>
      </c>
      <c r="GG6" s="76">
        <f>'MASTER_ ALL areas - No.seedling'!GF39</f>
        <v>0</v>
      </c>
      <c r="GH6" s="81">
        <f>IF(GD6=0,0,GG6/(GD6/20))</f>
        <v>0</v>
      </c>
      <c r="GI6" s="113">
        <f>'MASTER_ ALL areas - No.seedling'!GH39</f>
        <v>0</v>
      </c>
      <c r="GJ6" s="76">
        <f>'MASTER_ ALL areas - No.seedling'!GI39</f>
        <v>0</v>
      </c>
      <c r="GK6" s="80">
        <f>IF(GI6=0,0,GJ6/(GI6/20))</f>
        <v>0</v>
      </c>
      <c r="GL6" s="76">
        <f>'MASTER_ ALL areas - No.seedling'!GK39</f>
        <v>0</v>
      </c>
      <c r="GM6" s="81">
        <f>IF(GI6=0,0,GL6/(GI6/20))</f>
        <v>0</v>
      </c>
      <c r="GN6" s="113">
        <f>'MASTER_ ALL areas - No.seedling'!GM39</f>
        <v>0</v>
      </c>
      <c r="GO6" s="76">
        <f>'MASTER_ ALL areas - No.seedling'!GN39</f>
        <v>0</v>
      </c>
      <c r="GP6" s="80">
        <f>IF(GN6=0,0,GO6/(GN6/20))</f>
        <v>0</v>
      </c>
      <c r="GQ6" s="76">
        <f>'MASTER_ ALL areas - No.seedling'!GP39</f>
        <v>0</v>
      </c>
      <c r="GR6" s="81">
        <f>IF(GN6=0,0,GQ6/(GN6/20))</f>
        <v>0</v>
      </c>
      <c r="GS6" s="113">
        <f>'MASTER_ ALL areas - No.seedling'!GR39</f>
        <v>0</v>
      </c>
      <c r="GT6" s="76">
        <f>'MASTER_ ALL areas - No.seedling'!GS39</f>
        <v>0</v>
      </c>
      <c r="GU6" s="80">
        <f>IF(GS6=0,0,GT6/(GS6/20))</f>
        <v>0</v>
      </c>
      <c r="GV6" s="76">
        <f>'MASTER_ ALL areas - No.seedling'!GU39</f>
        <v>0</v>
      </c>
      <c r="GW6" s="81">
        <f>IF(GS6=0,0,GV6/(GS6/20))</f>
        <v>0</v>
      </c>
      <c r="GX6" s="113">
        <f>'MASTER_ ALL areas - No.seedling'!GW39</f>
        <v>0</v>
      </c>
      <c r="GY6" s="76">
        <f>'MASTER_ ALL areas - No.seedling'!GX39</f>
        <v>0</v>
      </c>
      <c r="GZ6" s="80">
        <f>IF(GX6=0,0,GY6/(GX6/20))</f>
        <v>0</v>
      </c>
      <c r="HA6" s="76">
        <f>'MASTER_ ALL areas - No.seedling'!GZ39</f>
        <v>0</v>
      </c>
      <c r="HB6" s="81">
        <f>IF(GX6=0,0,HA6/(GX6/20))</f>
        <v>0</v>
      </c>
      <c r="HC6" s="113">
        <f>'MASTER_ ALL areas - No.seedling'!HB39</f>
        <v>0</v>
      </c>
      <c r="HD6" s="76">
        <f>'MASTER_ ALL areas - No.seedling'!HC39</f>
        <v>0</v>
      </c>
      <c r="HE6" s="80">
        <f>IF(HC6=0,0,HD6/(HC6/20))</f>
        <v>0</v>
      </c>
      <c r="HF6" s="76">
        <f>'MASTER_ ALL areas - No.seedling'!HE39</f>
        <v>0</v>
      </c>
      <c r="HG6" s="81">
        <f>IF(HC6=0,0,HF6/(HC6/20))</f>
        <v>0</v>
      </c>
      <c r="HH6" s="113">
        <f>'MASTER_ ALL areas - No.seedling'!HG39</f>
        <v>0</v>
      </c>
      <c r="HI6" s="76">
        <f>'MASTER_ ALL areas - No.seedling'!HH39</f>
        <v>0</v>
      </c>
      <c r="HJ6" s="80">
        <f>IF(HH6=0,0,HI6/(HH6/20))</f>
        <v>0</v>
      </c>
      <c r="HK6" s="76">
        <f>'MASTER_ ALL areas - No.seedling'!HJ39</f>
        <v>0</v>
      </c>
      <c r="HL6" s="81">
        <f>IF(HH6=0,0,HK6/(HH6/20))</f>
        <v>0</v>
      </c>
      <c r="HM6" s="113">
        <f>'MASTER_ ALL areas - No.seedling'!HL39</f>
        <v>0</v>
      </c>
      <c r="HN6" s="76">
        <f>'MASTER_ ALL areas - No.seedling'!HM39</f>
        <v>0</v>
      </c>
      <c r="HO6" s="80">
        <f>IF(HM6=0,0,HN6/(HM6/20))</f>
        <v>0</v>
      </c>
      <c r="HP6" s="76">
        <f>'MASTER_ ALL areas - No.seedling'!HO39</f>
        <v>0</v>
      </c>
      <c r="HQ6" s="81">
        <f>IF(HM6=0,0,HP6/(HM6/20))</f>
        <v>0</v>
      </c>
      <c r="HR6" s="113">
        <f>'MASTER_ ALL areas - No.seedling'!HQ39</f>
        <v>0</v>
      </c>
      <c r="HS6" s="76">
        <f>'MASTER_ ALL areas - No.seedling'!HR39</f>
        <v>0</v>
      </c>
      <c r="HT6" s="80">
        <f>IF(HR6=0,0,HS6/(HR6/20))</f>
        <v>0</v>
      </c>
      <c r="HU6" s="76">
        <f>'MASTER_ ALL areas - No.seedling'!HT39</f>
        <v>0</v>
      </c>
      <c r="HV6" s="81">
        <f>IF(HR6=0,0,HU6/(HR6/20))</f>
        <v>0</v>
      </c>
      <c r="HW6" s="113">
        <f>'MASTER_ ALL areas - No.seedling'!HV39</f>
        <v>0</v>
      </c>
      <c r="HX6" s="76">
        <f>'MASTER_ ALL areas - No.seedling'!HW39</f>
        <v>0</v>
      </c>
      <c r="HY6" s="80">
        <f>IF(HW6=0,0,HX6/(HW6/20))</f>
        <v>0</v>
      </c>
      <c r="HZ6" s="76">
        <f>'MASTER_ ALL areas - No.seedling'!HY39</f>
        <v>0</v>
      </c>
      <c r="IA6" s="81">
        <f>IF(HW6=0,0,HZ6/(HW6/20))</f>
        <v>0</v>
      </c>
      <c r="IB6" s="113">
        <f>'MASTER_ ALL areas - No.seedling'!IA39</f>
        <v>0</v>
      </c>
      <c r="IC6" s="76">
        <f>'MASTER_ ALL areas - No.seedling'!IB39</f>
        <v>0</v>
      </c>
      <c r="ID6" s="80">
        <f>IF(IB6=0,0,IC6/(IB6/20))</f>
        <v>0</v>
      </c>
      <c r="IE6" s="76">
        <f>'MASTER_ ALL areas - No.seedling'!ID39</f>
        <v>0</v>
      </c>
      <c r="IF6" s="85">
        <f>IF(IB6=0,0,IE6/(IB6/20))</f>
        <v>0</v>
      </c>
      <c r="IG6" s="86" t="s">
        <v>191</v>
      </c>
      <c r="IH6" s="87"/>
    </row>
    <row r="7" spans="2:242" ht="33" customHeight="1" x14ac:dyDescent="0.25">
      <c r="B7" s="420">
        <v>36</v>
      </c>
      <c r="C7" s="456"/>
      <c r="D7" s="1403" t="s">
        <v>192</v>
      </c>
      <c r="E7" s="1404"/>
      <c r="F7" s="470"/>
      <c r="G7" s="471"/>
      <c r="H7" s="459"/>
      <c r="I7" s="70"/>
      <c r="J7" s="191"/>
      <c r="K7" s="192"/>
      <c r="L7" s="193"/>
      <c r="M7" s="194"/>
      <c r="N7" s="113"/>
      <c r="O7" s="114"/>
      <c r="P7" s="80"/>
      <c r="Q7" s="81"/>
      <c r="R7" s="621"/>
      <c r="S7" s="463"/>
      <c r="T7" s="122"/>
      <c r="U7" s="77"/>
      <c r="V7" s="195"/>
      <c r="W7" s="80"/>
      <c r="X7" s="464"/>
      <c r="Y7" s="195"/>
      <c r="Z7" s="77"/>
      <c r="AA7" s="195"/>
      <c r="AB7" s="80"/>
      <c r="AC7" s="122"/>
      <c r="AD7" s="122"/>
      <c r="AE7" s="77"/>
      <c r="AF7" s="195"/>
      <c r="AG7" s="80"/>
      <c r="AH7" s="122"/>
      <c r="AI7" s="122"/>
      <c r="AJ7" s="77"/>
      <c r="AK7" s="195"/>
      <c r="AL7" s="81"/>
      <c r="AM7" s="621"/>
      <c r="AN7" s="463"/>
      <c r="AO7" s="122"/>
      <c r="AP7" s="77"/>
      <c r="AQ7" s="195"/>
      <c r="AR7" s="77"/>
      <c r="AS7" s="195"/>
      <c r="AT7" s="122"/>
      <c r="AU7" s="77"/>
      <c r="AV7" s="195"/>
      <c r="AW7" s="77"/>
      <c r="AX7" s="191"/>
      <c r="AY7" s="195"/>
      <c r="AZ7" s="77"/>
      <c r="BA7" s="195"/>
      <c r="BB7" s="77"/>
      <c r="BC7" s="195"/>
      <c r="BD7" s="122"/>
      <c r="BE7" s="77"/>
      <c r="BF7" s="195"/>
      <c r="BG7" s="77"/>
      <c r="BH7" s="195"/>
      <c r="BI7" s="122"/>
      <c r="BJ7" s="77"/>
      <c r="BK7" s="195"/>
      <c r="BL7" s="77"/>
      <c r="BM7" s="195"/>
      <c r="BN7" s="122"/>
      <c r="BO7" s="77"/>
      <c r="BP7" s="195"/>
      <c r="BQ7" s="77"/>
      <c r="BR7" s="195"/>
      <c r="BS7" s="122"/>
      <c r="BT7" s="77"/>
      <c r="BU7" s="195"/>
      <c r="BV7" s="77"/>
      <c r="BW7" s="195"/>
      <c r="BX7" s="122"/>
      <c r="BY7" s="77"/>
      <c r="BZ7" s="195"/>
      <c r="CA7" s="81"/>
      <c r="CB7" s="79"/>
      <c r="CC7" s="152"/>
      <c r="CD7" s="122"/>
      <c r="CE7" s="80"/>
      <c r="CF7" s="122"/>
      <c r="CG7" s="81"/>
      <c r="CH7" s="152"/>
      <c r="CI7" s="122"/>
      <c r="CJ7" s="80"/>
      <c r="CK7" s="122"/>
      <c r="CL7" s="81"/>
      <c r="CM7" s="152"/>
      <c r="CN7" s="122"/>
      <c r="CO7" s="80"/>
      <c r="CP7" s="122"/>
      <c r="CQ7" s="81"/>
      <c r="CR7" s="152"/>
      <c r="CS7" s="122"/>
      <c r="CT7" s="80"/>
      <c r="CU7" s="122"/>
      <c r="CV7" s="81"/>
      <c r="CW7" s="152"/>
      <c r="CX7" s="122"/>
      <c r="CY7" s="80"/>
      <c r="CZ7" s="122"/>
      <c r="DA7" s="81"/>
      <c r="DB7" s="152"/>
      <c r="DC7" s="122"/>
      <c r="DD7" s="80"/>
      <c r="DE7" s="122"/>
      <c r="DF7" s="81"/>
      <c r="DG7" s="152"/>
      <c r="DH7" s="122"/>
      <c r="DI7" s="80"/>
      <c r="DJ7" s="122"/>
      <c r="DK7" s="81"/>
      <c r="DL7" s="152"/>
      <c r="DM7" s="122"/>
      <c r="DN7" s="80"/>
      <c r="DO7" s="122"/>
      <c r="DP7" s="81"/>
      <c r="DQ7" s="152"/>
      <c r="DR7" s="122"/>
      <c r="DS7" s="80"/>
      <c r="DT7" s="122"/>
      <c r="DU7" s="81"/>
      <c r="DV7" s="152"/>
      <c r="DW7" s="122"/>
      <c r="DX7" s="80"/>
      <c r="DY7" s="122"/>
      <c r="DZ7" s="81"/>
      <c r="EA7" s="152"/>
      <c r="EB7" s="122"/>
      <c r="EC7" s="80"/>
      <c r="ED7" s="122"/>
      <c r="EE7" s="81"/>
      <c r="EF7" s="152"/>
      <c r="EG7" s="122"/>
      <c r="EH7" s="80"/>
      <c r="EI7" s="122"/>
      <c r="EJ7" s="81"/>
      <c r="EK7" s="152"/>
      <c r="EL7" s="122"/>
      <c r="EM7" s="80"/>
      <c r="EN7" s="122"/>
      <c r="EO7" s="81"/>
      <c r="EP7" s="152"/>
      <c r="EQ7" s="122"/>
      <c r="ER7" s="80"/>
      <c r="ES7" s="122"/>
      <c r="ET7" s="81"/>
      <c r="EU7" s="152"/>
      <c r="EV7" s="122"/>
      <c r="EW7" s="80"/>
      <c r="EX7" s="122"/>
      <c r="EY7" s="81"/>
      <c r="EZ7" s="152"/>
      <c r="FA7" s="122"/>
      <c r="FB7" s="80"/>
      <c r="FC7" s="122"/>
      <c r="FD7" s="81"/>
      <c r="FE7" s="152"/>
      <c r="FF7" s="122"/>
      <c r="FG7" s="80"/>
      <c r="FH7" s="122"/>
      <c r="FI7" s="81"/>
      <c r="FJ7" s="152"/>
      <c r="FK7" s="122"/>
      <c r="FL7" s="80"/>
      <c r="FM7" s="122"/>
      <c r="FN7" s="81"/>
      <c r="FO7" s="152"/>
      <c r="FP7" s="122"/>
      <c r="FQ7" s="80"/>
      <c r="FR7" s="122"/>
      <c r="FS7" s="81"/>
      <c r="FT7" s="152"/>
      <c r="FU7" s="122"/>
      <c r="FV7" s="80"/>
      <c r="FW7" s="122"/>
      <c r="FX7" s="81"/>
      <c r="FY7" s="152"/>
      <c r="FZ7" s="122"/>
      <c r="GA7" s="80"/>
      <c r="GB7" s="122"/>
      <c r="GC7" s="81"/>
      <c r="GD7" s="152"/>
      <c r="GE7" s="122"/>
      <c r="GF7" s="80"/>
      <c r="GG7" s="122"/>
      <c r="GH7" s="81"/>
      <c r="GI7" s="152"/>
      <c r="GJ7" s="122"/>
      <c r="GK7" s="80"/>
      <c r="GL7" s="122"/>
      <c r="GM7" s="81"/>
      <c r="GN7" s="152"/>
      <c r="GO7" s="122"/>
      <c r="GP7" s="80"/>
      <c r="GQ7" s="122"/>
      <c r="GR7" s="81"/>
      <c r="GS7" s="152"/>
      <c r="GT7" s="122"/>
      <c r="GU7" s="80"/>
      <c r="GV7" s="122"/>
      <c r="GW7" s="81"/>
      <c r="GX7" s="152"/>
      <c r="GY7" s="122"/>
      <c r="GZ7" s="80"/>
      <c r="HA7" s="122"/>
      <c r="HB7" s="81"/>
      <c r="HC7" s="152"/>
      <c r="HD7" s="122"/>
      <c r="HE7" s="80"/>
      <c r="HF7" s="122"/>
      <c r="HG7" s="81"/>
      <c r="HH7" s="152"/>
      <c r="HI7" s="122"/>
      <c r="HJ7" s="80"/>
      <c r="HK7" s="122"/>
      <c r="HL7" s="81"/>
      <c r="HM7" s="152"/>
      <c r="HN7" s="122"/>
      <c r="HO7" s="80"/>
      <c r="HP7" s="122"/>
      <c r="HQ7" s="81"/>
      <c r="HR7" s="152"/>
      <c r="HS7" s="122"/>
      <c r="HT7" s="80"/>
      <c r="HU7" s="122"/>
      <c r="HV7" s="81"/>
      <c r="HW7" s="152"/>
      <c r="HX7" s="122"/>
      <c r="HY7" s="80"/>
      <c r="HZ7" s="122"/>
      <c r="IA7" s="81"/>
      <c r="IB7" s="152"/>
      <c r="IC7" s="122"/>
      <c r="ID7" s="80"/>
      <c r="IE7" s="122"/>
      <c r="IF7" s="85"/>
      <c r="IG7" s="87"/>
      <c r="IH7" s="87"/>
    </row>
    <row r="8" spans="2:242" ht="33" customHeight="1" x14ac:dyDescent="0.25">
      <c r="B8" s="420">
        <v>37</v>
      </c>
      <c r="C8" s="421"/>
      <c r="D8" s="1352" t="s">
        <v>192</v>
      </c>
      <c r="E8" s="1353"/>
      <c r="F8" s="470"/>
      <c r="G8" s="471"/>
      <c r="H8" s="459"/>
      <c r="I8" s="70"/>
      <c r="J8" s="191"/>
      <c r="K8" s="192"/>
      <c r="L8" s="193"/>
      <c r="M8" s="194"/>
      <c r="N8" s="113"/>
      <c r="O8" s="114"/>
      <c r="P8" s="80"/>
      <c r="Q8" s="81"/>
      <c r="R8" s="621"/>
      <c r="S8" s="463"/>
      <c r="T8" s="122"/>
      <c r="U8" s="77"/>
      <c r="V8" s="195"/>
      <c r="W8" s="80"/>
      <c r="X8" s="464"/>
      <c r="Y8" s="195"/>
      <c r="Z8" s="77"/>
      <c r="AA8" s="195"/>
      <c r="AB8" s="80"/>
      <c r="AC8" s="122"/>
      <c r="AD8" s="122"/>
      <c r="AE8" s="77"/>
      <c r="AF8" s="195"/>
      <c r="AG8" s="80"/>
      <c r="AH8" s="122"/>
      <c r="AI8" s="122"/>
      <c r="AJ8" s="77"/>
      <c r="AK8" s="195"/>
      <c r="AL8" s="81"/>
      <c r="AM8" s="621"/>
      <c r="AN8" s="463"/>
      <c r="AO8" s="122"/>
      <c r="AP8" s="77"/>
      <c r="AQ8" s="195"/>
      <c r="AR8" s="77"/>
      <c r="AS8" s="195"/>
      <c r="AT8" s="122"/>
      <c r="AU8" s="77"/>
      <c r="AV8" s="195"/>
      <c r="AW8" s="77"/>
      <c r="AX8" s="191"/>
      <c r="AY8" s="195"/>
      <c r="AZ8" s="77"/>
      <c r="BA8" s="195"/>
      <c r="BB8" s="77"/>
      <c r="BC8" s="195"/>
      <c r="BD8" s="122"/>
      <c r="BE8" s="77"/>
      <c r="BF8" s="195"/>
      <c r="BG8" s="77"/>
      <c r="BH8" s="195"/>
      <c r="BI8" s="122"/>
      <c r="BJ8" s="77"/>
      <c r="BK8" s="195"/>
      <c r="BL8" s="77"/>
      <c r="BM8" s="195"/>
      <c r="BN8" s="122"/>
      <c r="BO8" s="77"/>
      <c r="BP8" s="195"/>
      <c r="BQ8" s="77"/>
      <c r="BR8" s="195"/>
      <c r="BS8" s="122"/>
      <c r="BT8" s="77"/>
      <c r="BU8" s="195"/>
      <c r="BV8" s="77"/>
      <c r="BW8" s="195"/>
      <c r="BX8" s="122"/>
      <c r="BY8" s="77"/>
      <c r="BZ8" s="195"/>
      <c r="CA8" s="81"/>
      <c r="CB8" s="79"/>
      <c r="CC8" s="152"/>
      <c r="CD8" s="122"/>
      <c r="CE8" s="80"/>
      <c r="CF8" s="122"/>
      <c r="CG8" s="81"/>
      <c r="CH8" s="152"/>
      <c r="CI8" s="122"/>
      <c r="CJ8" s="80"/>
      <c r="CK8" s="122"/>
      <c r="CL8" s="81"/>
      <c r="CM8" s="152"/>
      <c r="CN8" s="122"/>
      <c r="CO8" s="80"/>
      <c r="CP8" s="122"/>
      <c r="CQ8" s="81"/>
      <c r="CR8" s="152"/>
      <c r="CS8" s="122"/>
      <c r="CT8" s="80"/>
      <c r="CU8" s="122"/>
      <c r="CV8" s="81"/>
      <c r="CW8" s="152"/>
      <c r="CX8" s="122"/>
      <c r="CY8" s="80"/>
      <c r="CZ8" s="122"/>
      <c r="DA8" s="81"/>
      <c r="DB8" s="152"/>
      <c r="DC8" s="122"/>
      <c r="DD8" s="80"/>
      <c r="DE8" s="122"/>
      <c r="DF8" s="81"/>
      <c r="DG8" s="152"/>
      <c r="DH8" s="122"/>
      <c r="DI8" s="80"/>
      <c r="DJ8" s="122"/>
      <c r="DK8" s="81"/>
      <c r="DL8" s="152"/>
      <c r="DM8" s="122"/>
      <c r="DN8" s="80"/>
      <c r="DO8" s="122"/>
      <c r="DP8" s="81"/>
      <c r="DQ8" s="152"/>
      <c r="DR8" s="122"/>
      <c r="DS8" s="80"/>
      <c r="DT8" s="122"/>
      <c r="DU8" s="81"/>
      <c r="DV8" s="152"/>
      <c r="DW8" s="122"/>
      <c r="DX8" s="80"/>
      <c r="DY8" s="122"/>
      <c r="DZ8" s="81"/>
      <c r="EA8" s="152"/>
      <c r="EB8" s="122"/>
      <c r="EC8" s="80"/>
      <c r="ED8" s="122"/>
      <c r="EE8" s="81"/>
      <c r="EF8" s="152"/>
      <c r="EG8" s="122"/>
      <c r="EH8" s="80"/>
      <c r="EI8" s="122"/>
      <c r="EJ8" s="81"/>
      <c r="EK8" s="152"/>
      <c r="EL8" s="122"/>
      <c r="EM8" s="80"/>
      <c r="EN8" s="122"/>
      <c r="EO8" s="81"/>
      <c r="EP8" s="152"/>
      <c r="EQ8" s="122"/>
      <c r="ER8" s="80"/>
      <c r="ES8" s="122"/>
      <c r="ET8" s="81"/>
      <c r="EU8" s="152"/>
      <c r="EV8" s="122"/>
      <c r="EW8" s="80"/>
      <c r="EX8" s="122"/>
      <c r="EY8" s="81"/>
      <c r="EZ8" s="152"/>
      <c r="FA8" s="122"/>
      <c r="FB8" s="80"/>
      <c r="FC8" s="122"/>
      <c r="FD8" s="81"/>
      <c r="FE8" s="152"/>
      <c r="FF8" s="122"/>
      <c r="FG8" s="80"/>
      <c r="FH8" s="122"/>
      <c r="FI8" s="81"/>
      <c r="FJ8" s="152"/>
      <c r="FK8" s="122"/>
      <c r="FL8" s="80"/>
      <c r="FM8" s="122"/>
      <c r="FN8" s="81"/>
      <c r="FO8" s="152"/>
      <c r="FP8" s="122"/>
      <c r="FQ8" s="80"/>
      <c r="FR8" s="122"/>
      <c r="FS8" s="81"/>
      <c r="FT8" s="152"/>
      <c r="FU8" s="122"/>
      <c r="FV8" s="80"/>
      <c r="FW8" s="122"/>
      <c r="FX8" s="81"/>
      <c r="FY8" s="152"/>
      <c r="FZ8" s="122"/>
      <c r="GA8" s="80"/>
      <c r="GB8" s="122"/>
      <c r="GC8" s="81"/>
      <c r="GD8" s="152"/>
      <c r="GE8" s="122"/>
      <c r="GF8" s="80"/>
      <c r="GG8" s="122"/>
      <c r="GH8" s="81"/>
      <c r="GI8" s="152"/>
      <c r="GJ8" s="122"/>
      <c r="GK8" s="80"/>
      <c r="GL8" s="122"/>
      <c r="GM8" s="81"/>
      <c r="GN8" s="152"/>
      <c r="GO8" s="122"/>
      <c r="GP8" s="80"/>
      <c r="GQ8" s="122"/>
      <c r="GR8" s="81"/>
      <c r="GS8" s="152"/>
      <c r="GT8" s="122"/>
      <c r="GU8" s="80"/>
      <c r="GV8" s="122"/>
      <c r="GW8" s="81"/>
      <c r="GX8" s="152"/>
      <c r="GY8" s="122"/>
      <c r="GZ8" s="80"/>
      <c r="HA8" s="122"/>
      <c r="HB8" s="81"/>
      <c r="HC8" s="152"/>
      <c r="HD8" s="122"/>
      <c r="HE8" s="80"/>
      <c r="HF8" s="122"/>
      <c r="HG8" s="81"/>
      <c r="HH8" s="152"/>
      <c r="HI8" s="122"/>
      <c r="HJ8" s="80"/>
      <c r="HK8" s="122"/>
      <c r="HL8" s="81"/>
      <c r="HM8" s="152"/>
      <c r="HN8" s="122"/>
      <c r="HO8" s="80"/>
      <c r="HP8" s="122"/>
      <c r="HQ8" s="81"/>
      <c r="HR8" s="152"/>
      <c r="HS8" s="122"/>
      <c r="HT8" s="80"/>
      <c r="HU8" s="122"/>
      <c r="HV8" s="81"/>
      <c r="HW8" s="152"/>
      <c r="HX8" s="122"/>
      <c r="HY8" s="80"/>
      <c r="HZ8" s="122"/>
      <c r="IA8" s="81"/>
      <c r="IB8" s="152"/>
      <c r="IC8" s="122"/>
      <c r="ID8" s="80"/>
      <c r="IE8" s="122"/>
      <c r="IF8" s="85"/>
      <c r="IG8" s="87"/>
      <c r="IH8" s="87"/>
    </row>
    <row r="9" spans="2:242" ht="33" customHeight="1" x14ac:dyDescent="0.25">
      <c r="B9" s="420">
        <v>39</v>
      </c>
      <c r="C9" s="421" t="s">
        <v>196</v>
      </c>
      <c r="D9" s="467">
        <v>221442</v>
      </c>
      <c r="E9" s="468">
        <v>932038</v>
      </c>
      <c r="F9" s="424" t="s">
        <v>89</v>
      </c>
      <c r="G9" s="88" t="s">
        <v>110</v>
      </c>
      <c r="H9" s="459">
        <f>'MASTER_ ALL areas - No.seedling'!G43</f>
        <v>6</v>
      </c>
      <c r="I9" s="70">
        <f>'MASTER_ ALL areas - No.seedling'!H43</f>
        <v>0.35</v>
      </c>
      <c r="J9" s="71">
        <f>'MASTER_ ALL areas - No.seedling'!I43</f>
        <v>51.4</v>
      </c>
      <c r="K9" s="72">
        <f>'MASTER_ ALL areas - No.seedling'!J43</f>
        <v>71</v>
      </c>
      <c r="L9" s="73">
        <f>K9*20</f>
        <v>1420</v>
      </c>
      <c r="M9" s="74">
        <f>'MASTER_ ALL areas - No.seedling'!L43</f>
        <v>1420</v>
      </c>
      <c r="N9" s="113">
        <f>'MASTER_ ALL areas - No.seedling'!M43</f>
        <v>9</v>
      </c>
      <c r="O9" s="114">
        <f>'MASTER_ ALL areas - No.seedling'!N43</f>
        <v>35</v>
      </c>
      <c r="P9" s="80">
        <f>'MASTER_ ALL areas - No.seedling'!O43</f>
        <v>0.12676056338028169</v>
      </c>
      <c r="Q9" s="81">
        <f>'MASTER_ ALL areas - No.seedling'!P43</f>
        <v>0.49295774647887325</v>
      </c>
      <c r="R9" s="621"/>
      <c r="S9" s="617">
        <f>'MASTER_ ALL areas - No.seedling'!R43</f>
        <v>1040</v>
      </c>
      <c r="T9" s="76">
        <f>'MASTER_ ALL areas - No.seedling'!S43</f>
        <v>2</v>
      </c>
      <c r="U9" s="77">
        <f>IF(S9=0,0,T9/(S9/20))</f>
        <v>3.8461538461538464E-2</v>
      </c>
      <c r="V9" s="82">
        <f>'MASTER_ ALL areas - No.seedling'!U43</f>
        <v>19</v>
      </c>
      <c r="W9" s="80">
        <f>IF(S9=0,0,V9/(S9/20))</f>
        <v>0.36538461538461536</v>
      </c>
      <c r="X9" s="619">
        <f>'MASTER_ ALL areas - No.seedling'!W43</f>
        <v>320</v>
      </c>
      <c r="Y9" s="82">
        <f>'MASTER_ ALL areas - No.seedling'!X43</f>
        <v>5</v>
      </c>
      <c r="Z9" s="77">
        <f>IF(X9=0,0,Y9/(X9/20))</f>
        <v>0.3125</v>
      </c>
      <c r="AA9" s="82">
        <f>'MASTER_ ALL areas - No.seedling'!Z43</f>
        <v>13</v>
      </c>
      <c r="AB9" s="80">
        <f>IF(X9=0,0,AA9/(X9/20))</f>
        <v>0.8125</v>
      </c>
      <c r="AC9" s="76">
        <f>'MASTER_ ALL areas - No.seedling'!AB43</f>
        <v>20</v>
      </c>
      <c r="AD9" s="76">
        <f>'MASTER_ ALL areas - No.seedling'!AC43</f>
        <v>0</v>
      </c>
      <c r="AE9" s="77">
        <f>IF(AC9=0,0,AD9/(AC9/20))</f>
        <v>0</v>
      </c>
      <c r="AF9" s="82">
        <f>'MASTER_ ALL areas - No.seedling'!AE43</f>
        <v>1</v>
      </c>
      <c r="AG9" s="80">
        <f>IF(AC9=0,0,AF9/(AC9/20))</f>
        <v>1</v>
      </c>
      <c r="AH9" s="76">
        <f>'MASTER_ ALL areas - No.seedling'!AG43</f>
        <v>40</v>
      </c>
      <c r="AI9" s="76">
        <f>'MASTER_ ALL areas - No.seedling'!AH43</f>
        <v>2</v>
      </c>
      <c r="AJ9" s="77">
        <f>IF(AH9=0,0,AI9/(AH9/20))</f>
        <v>1</v>
      </c>
      <c r="AK9" s="82">
        <f>'MASTER_ ALL areas - No.seedling'!AJ43</f>
        <v>2</v>
      </c>
      <c r="AL9" s="81">
        <f>IF(AH9=0,0,AK9/(AH9/20))</f>
        <v>1</v>
      </c>
      <c r="AM9" s="621"/>
      <c r="AN9" s="617">
        <f>'MASTER_ ALL areas - No.seedling'!AM43</f>
        <v>600</v>
      </c>
      <c r="AO9" s="76">
        <f>'MASTER_ ALL areas - No.seedling'!AN43</f>
        <v>1</v>
      </c>
      <c r="AP9" s="77">
        <f>IF(AN9=0,0,AO9/(AN9/20))</f>
        <v>3.3333333333333333E-2</v>
      </c>
      <c r="AQ9" s="82">
        <f>'MASTER_ ALL areas - No.seedling'!AP43</f>
        <v>17</v>
      </c>
      <c r="AR9" s="77">
        <f>IF(AN9=0,0,AQ9/(AN9/20))</f>
        <v>0.56666666666666665</v>
      </c>
      <c r="AS9" s="82">
        <f>'MASTER_ ALL areas - No.seedling'!AR43</f>
        <v>780</v>
      </c>
      <c r="AT9" s="76">
        <f>'MASTER_ ALL areas - No.seedling'!AS43</f>
        <v>7</v>
      </c>
      <c r="AU9" s="77">
        <f>IF(AS9=0,0,AT9/(AS9/20))</f>
        <v>0.17948717948717949</v>
      </c>
      <c r="AV9" s="82">
        <f>'MASTER_ ALL areas - No.seedling'!AU43</f>
        <v>16</v>
      </c>
      <c r="AW9" s="77">
        <f>IF(AS9=0,0,AV9/(AS9/20))</f>
        <v>0.41025641025641024</v>
      </c>
      <c r="AX9" s="71">
        <f>'MASTER_ ALL areas - No.seedling'!AW43</f>
        <v>0</v>
      </c>
      <c r="AY9" s="82">
        <f>'MASTER_ ALL areas - No.seedling'!AX43</f>
        <v>0</v>
      </c>
      <c r="AZ9" s="77">
        <f>IF(AX9=0,0,AY9/(AX9/20))</f>
        <v>0</v>
      </c>
      <c r="BA9" s="82">
        <f>'MASTER_ ALL areas - No.seedling'!AZ43</f>
        <v>0</v>
      </c>
      <c r="BB9" s="77">
        <f>IF(AX9=0,0,BA9/(AX9/20))</f>
        <v>0</v>
      </c>
      <c r="BC9" s="82">
        <f>'MASTER_ ALL areas - No.seedling'!BB43</f>
        <v>0</v>
      </c>
      <c r="BD9" s="76">
        <f>'MASTER_ ALL areas - No.seedling'!BC43</f>
        <v>0</v>
      </c>
      <c r="BE9" s="77">
        <f>IF(BC9=0,0,BD9/(BC9/20))</f>
        <v>0</v>
      </c>
      <c r="BF9" s="82">
        <f>'MASTER_ ALL areas - No.seedling'!BE43</f>
        <v>0</v>
      </c>
      <c r="BG9" s="77">
        <f>IF(BC9=0,0,BF9/(BC9/20))</f>
        <v>0</v>
      </c>
      <c r="BH9" s="82">
        <f>'MASTER_ ALL areas - No.seedling'!BG43</f>
        <v>20</v>
      </c>
      <c r="BI9" s="76">
        <f>'MASTER_ ALL areas - No.seedling'!BH43</f>
        <v>1</v>
      </c>
      <c r="BJ9" s="77">
        <f>IF(BH9=0,0,BI9/(BH9/20))</f>
        <v>1</v>
      </c>
      <c r="BK9" s="82">
        <f>'MASTER_ ALL areas - No.seedling'!BJ43</f>
        <v>1</v>
      </c>
      <c r="BL9" s="77">
        <f>IF(BH9=0,0,BK9/(BH9/20))</f>
        <v>1</v>
      </c>
      <c r="BM9" s="82">
        <f>'MASTER_ ALL areas - No.seedling'!BL43</f>
        <v>0</v>
      </c>
      <c r="BN9" s="76">
        <f>'MASTER_ ALL areas - No.seedling'!BM43</f>
        <v>0</v>
      </c>
      <c r="BO9" s="77">
        <f>IF(BM9=0,0,BN9/(BM9/20))</f>
        <v>0</v>
      </c>
      <c r="BP9" s="82">
        <f>'MASTER_ ALL areas - No.seedling'!BO43</f>
        <v>0</v>
      </c>
      <c r="BQ9" s="77">
        <f>IF(BM9=0,0,BP9/(BM9/20))</f>
        <v>0</v>
      </c>
      <c r="BR9" s="82">
        <f>'MASTER_ ALL areas - No.seedling'!BQ43</f>
        <v>0</v>
      </c>
      <c r="BS9" s="76">
        <f>'MASTER_ ALL areas - No.seedling'!BR43</f>
        <v>0</v>
      </c>
      <c r="BT9" s="77">
        <f>IF(BR9=0,0,BS9/(BR9/20))</f>
        <v>0</v>
      </c>
      <c r="BU9" s="82">
        <f>'MASTER_ ALL areas - No.seedling'!BT43</f>
        <v>0</v>
      </c>
      <c r="BV9" s="77">
        <f>IF(BR9=0,0,BU9/(BR9/20))</f>
        <v>0</v>
      </c>
      <c r="BW9" s="82">
        <f>'MASTER_ ALL areas - No.seedling'!BV43</f>
        <v>20</v>
      </c>
      <c r="BX9" s="76">
        <f>'MASTER_ ALL areas - No.seedling'!BW43</f>
        <v>0</v>
      </c>
      <c r="BY9" s="77">
        <f>IF(BW9=0,0,BX9/(BW9/20))</f>
        <v>0</v>
      </c>
      <c r="BZ9" s="82">
        <f>'MASTER_ ALL areas - No.seedling'!BY43</f>
        <v>1</v>
      </c>
      <c r="CA9" s="81">
        <f>IF(BW9=0,0,BZ9/(BW9/20))</f>
        <v>1</v>
      </c>
      <c r="CB9" s="79"/>
      <c r="CC9" s="75">
        <f>'MASTER_ ALL areas - No.seedling'!CB43</f>
        <v>420</v>
      </c>
      <c r="CD9" s="76">
        <f>'MASTER_ ALL areas - No.seedling'!CC43</f>
        <v>0</v>
      </c>
      <c r="CE9" s="80">
        <f>IF(CC9=0,0,CD9/(CC9/20))</f>
        <v>0</v>
      </c>
      <c r="CF9" s="76">
        <f>'MASTER_ ALL areas - No.seedling'!CE43</f>
        <v>8</v>
      </c>
      <c r="CG9" s="81">
        <f>IF(CC9=0,0,CF9/(CC9/20))</f>
        <v>0.38095238095238093</v>
      </c>
      <c r="CH9" s="75">
        <f>'MASTER_ ALL areas - No.seedling'!CG43</f>
        <v>140</v>
      </c>
      <c r="CI9" s="76">
        <f>'MASTER_ ALL areas - No.seedling'!CH43</f>
        <v>0</v>
      </c>
      <c r="CJ9" s="80">
        <f>IF(CH9=0,0,CI9/(CH9/20))</f>
        <v>0</v>
      </c>
      <c r="CK9" s="76">
        <f>'MASTER_ ALL areas - No.seedling'!CJ43</f>
        <v>7</v>
      </c>
      <c r="CL9" s="81">
        <f>IF(CH9=0,0,CK9/(CH9/20))</f>
        <v>1</v>
      </c>
      <c r="CM9" s="75">
        <f>'MASTER_ ALL areas - No.seedling'!CL43</f>
        <v>20</v>
      </c>
      <c r="CN9" s="76">
        <f>'MASTER_ ALL areas - No.seedling'!CM43</f>
        <v>0</v>
      </c>
      <c r="CO9" s="80">
        <f>IF(CM9=0,0,CN9/(CM9/20))</f>
        <v>0</v>
      </c>
      <c r="CP9" s="76">
        <f>'MASTER_ ALL areas - No.seedling'!CO43</f>
        <v>1</v>
      </c>
      <c r="CQ9" s="81">
        <f>IF(CM9=0,0,CP9/(CM9/20))</f>
        <v>1</v>
      </c>
      <c r="CR9" s="75">
        <f>'MASTER_ ALL areas - No.seedling'!CQ43</f>
        <v>20</v>
      </c>
      <c r="CS9" s="76">
        <f>'MASTER_ ALL areas - No.seedling'!CR43</f>
        <v>1</v>
      </c>
      <c r="CT9" s="80">
        <f>IF(CR9=0,0,CS9/(CR9/20))</f>
        <v>1</v>
      </c>
      <c r="CU9" s="76">
        <f>'MASTER_ ALL areas - No.seedling'!CT43</f>
        <v>1</v>
      </c>
      <c r="CV9" s="81">
        <f>IF(CR9=0,0,CU9/(CR9/20))</f>
        <v>1</v>
      </c>
      <c r="CW9" s="75">
        <f>'MASTER_ ALL areas - No.seedling'!CV43</f>
        <v>600</v>
      </c>
      <c r="CX9" s="76">
        <f>'MASTER_ ALL areas - No.seedling'!CW43</f>
        <v>2</v>
      </c>
      <c r="CY9" s="80">
        <f>IF(CW9=0,0,CX9/(CW9/20))</f>
        <v>6.6666666666666666E-2</v>
      </c>
      <c r="CZ9" s="76">
        <f>'MASTER_ ALL areas - No.seedling'!CY43</f>
        <v>10</v>
      </c>
      <c r="DA9" s="81">
        <f>IF(CW9=0,0,CZ9/(CW9/20))</f>
        <v>0.33333333333333331</v>
      </c>
      <c r="DB9" s="75">
        <f>'MASTER_ ALL areas - No.seedling'!DA43</f>
        <v>160</v>
      </c>
      <c r="DC9" s="76">
        <f>'MASTER_ ALL areas - No.seedling'!DB43</f>
        <v>4</v>
      </c>
      <c r="DD9" s="80">
        <f>IF(DB9=0,0,DC9/(DB9/20))</f>
        <v>0.5</v>
      </c>
      <c r="DE9" s="76">
        <f>'MASTER_ ALL areas - No.seedling'!DD43</f>
        <v>5</v>
      </c>
      <c r="DF9" s="81">
        <f>IF(DB9=0,0,DE9/(DB9/20))</f>
        <v>0.625</v>
      </c>
      <c r="DG9" s="113">
        <f>'MASTER_ ALL areas - No.seedling'!DF43</f>
        <v>0</v>
      </c>
      <c r="DH9" s="76">
        <f>'MASTER_ ALL areas - No.seedling'!DG43</f>
        <v>0</v>
      </c>
      <c r="DI9" s="80">
        <f>IF(DG9=0,0,DH9/(DG9/20))</f>
        <v>0</v>
      </c>
      <c r="DJ9" s="76">
        <f>'MASTER_ ALL areas - No.seedling'!DI43</f>
        <v>0</v>
      </c>
      <c r="DK9" s="81">
        <f>IF(DG9=0,0,DJ9/(DG9/20))</f>
        <v>0</v>
      </c>
      <c r="DL9" s="75">
        <f>'MASTER_ ALL areas - No.seedling'!DK43</f>
        <v>20</v>
      </c>
      <c r="DM9" s="76">
        <f>'MASTER_ ALL areas - No.seedling'!DL43</f>
        <v>1</v>
      </c>
      <c r="DN9" s="80">
        <f>IF(DL9=0,0,DM9/(DL9/20))</f>
        <v>1</v>
      </c>
      <c r="DO9" s="76">
        <f>'MASTER_ ALL areas - No.seedling'!DN43</f>
        <v>1</v>
      </c>
      <c r="DP9" s="81">
        <f>IF(DL9=0,0,DO9/(DL9/20))</f>
        <v>1</v>
      </c>
      <c r="DQ9" s="113">
        <f>'MASTER_ ALL areas - No.seedling'!DP43</f>
        <v>0</v>
      </c>
      <c r="DR9" s="76">
        <f>'MASTER_ ALL areas - No.seedling'!DQ43</f>
        <v>0</v>
      </c>
      <c r="DS9" s="80">
        <f>IF(DQ9=0,0,DR9/(DQ9/20))</f>
        <v>0</v>
      </c>
      <c r="DT9" s="76">
        <f>'MASTER_ ALL areas - No.seedling'!DS43</f>
        <v>0</v>
      </c>
      <c r="DU9" s="81">
        <f>IF(DQ9=0,0,DT9/(DQ9/20))</f>
        <v>0</v>
      </c>
      <c r="DV9" s="113">
        <f>'MASTER_ ALL areas - No.seedling'!DU43</f>
        <v>0</v>
      </c>
      <c r="DW9" s="76">
        <f>'MASTER_ ALL areas - No.seedling'!DV43</f>
        <v>0</v>
      </c>
      <c r="DX9" s="80">
        <f>IF(DV9=0,0,DW9/(DV9/20))</f>
        <v>0</v>
      </c>
      <c r="DY9" s="76">
        <f>'MASTER_ ALL areas - No.seedling'!DX43</f>
        <v>0</v>
      </c>
      <c r="DZ9" s="81">
        <f>IF(DV9=0,0,DY9/(DV9/20))</f>
        <v>0</v>
      </c>
      <c r="EA9" s="113">
        <f>'MASTER_ ALL areas - No.seedling'!DZ43</f>
        <v>0</v>
      </c>
      <c r="EB9" s="76">
        <f>'MASTER_ ALL areas - No.seedling'!EA43</f>
        <v>0</v>
      </c>
      <c r="EC9" s="80">
        <f>IF(EA9=0,0,EB9/(EA9/20))</f>
        <v>0</v>
      </c>
      <c r="ED9" s="76">
        <f>'MASTER_ ALL areas - No.seedling'!EC43</f>
        <v>0</v>
      </c>
      <c r="EE9" s="81">
        <f>IF(EA9=0,0,ED9/(EA9/20))</f>
        <v>0</v>
      </c>
      <c r="EF9" s="113">
        <f>'MASTER_ ALL areas - No.seedling'!EE43</f>
        <v>0</v>
      </c>
      <c r="EG9" s="76">
        <f>'MASTER_ ALL areas - No.seedling'!EF43</f>
        <v>0</v>
      </c>
      <c r="EH9" s="80">
        <f>IF(EF9=0,0,EG9/(EF9/20))</f>
        <v>0</v>
      </c>
      <c r="EI9" s="76">
        <f>'MASTER_ ALL areas - No.seedling'!EH43</f>
        <v>0</v>
      </c>
      <c r="EJ9" s="81">
        <f>IF(EF9=0,0,EI9/(EF9/20))</f>
        <v>0</v>
      </c>
      <c r="EK9" s="113">
        <f>'MASTER_ ALL areas - No.seedling'!EJ43</f>
        <v>0</v>
      </c>
      <c r="EL9" s="76">
        <f>'MASTER_ ALL areas - No.seedling'!EK43</f>
        <v>0</v>
      </c>
      <c r="EM9" s="80">
        <f>IF(EK9=0,0,EL9/(EK9/20))</f>
        <v>0</v>
      </c>
      <c r="EN9" s="76">
        <f>'MASTER_ ALL areas - No.seedling'!EM43</f>
        <v>0</v>
      </c>
      <c r="EO9" s="81">
        <f>IF(EK9=0,0,EN9/(EK9/20))</f>
        <v>0</v>
      </c>
      <c r="EP9" s="113">
        <f>'MASTER_ ALL areas - No.seedling'!EO43</f>
        <v>0</v>
      </c>
      <c r="EQ9" s="76">
        <f>'MASTER_ ALL areas - No.seedling'!EP43</f>
        <v>0</v>
      </c>
      <c r="ER9" s="80">
        <f>IF(EP9=0,0,EQ9/(EP9/20))</f>
        <v>0</v>
      </c>
      <c r="ES9" s="76">
        <f>'MASTER_ ALL areas - No.seedling'!ER43</f>
        <v>0</v>
      </c>
      <c r="ET9" s="81">
        <f>IF(EP9=0,0,ES9/(EP9/20))</f>
        <v>0</v>
      </c>
      <c r="EU9" s="113">
        <f>'MASTER_ ALL areas - No.seedling'!ET43</f>
        <v>0</v>
      </c>
      <c r="EV9" s="76">
        <f>'MASTER_ ALL areas - No.seedling'!EU43</f>
        <v>0</v>
      </c>
      <c r="EW9" s="80">
        <f>IF(EU9=0,0,EV9/(EU9/20))</f>
        <v>0</v>
      </c>
      <c r="EX9" s="76">
        <f>'MASTER_ ALL areas - No.seedling'!EW43</f>
        <v>0</v>
      </c>
      <c r="EY9" s="81">
        <f>IF(EU9=0,0,EX9/(EU9/20))</f>
        <v>0</v>
      </c>
      <c r="EZ9" s="113">
        <f>'MASTER_ ALL areas - No.seedling'!EY43</f>
        <v>0</v>
      </c>
      <c r="FA9" s="76">
        <f>'MASTER_ ALL areas - No.seedling'!EZ43</f>
        <v>0</v>
      </c>
      <c r="FB9" s="80">
        <f>IF(EZ9=0,0,FA9/(EZ9/20))</f>
        <v>0</v>
      </c>
      <c r="FC9" s="76">
        <f>'MASTER_ ALL areas - No.seedling'!FB43</f>
        <v>0</v>
      </c>
      <c r="FD9" s="81">
        <f>IF(EZ9=0,0,FC9/(EZ9/20))</f>
        <v>0</v>
      </c>
      <c r="FE9" s="113">
        <f>'MASTER_ ALL areas - No.seedling'!FD43</f>
        <v>0</v>
      </c>
      <c r="FF9" s="76">
        <f>'MASTER_ ALL areas - No.seedling'!FE43</f>
        <v>0</v>
      </c>
      <c r="FG9" s="80">
        <f>IF(FE9=0,0,FF9/(FE9/20))</f>
        <v>0</v>
      </c>
      <c r="FH9" s="76">
        <f>'MASTER_ ALL areas - No.seedling'!FG43</f>
        <v>0</v>
      </c>
      <c r="FI9" s="81">
        <f>IF(FE9=0,0,FH9/(FE9/20))</f>
        <v>0</v>
      </c>
      <c r="FJ9" s="75">
        <f>'MASTER_ ALL areas - No.seedling'!FI43</f>
        <v>20</v>
      </c>
      <c r="FK9" s="76">
        <f>'MASTER_ ALL areas - No.seedling'!FJ43</f>
        <v>1</v>
      </c>
      <c r="FL9" s="80">
        <f>IF(FJ9=0,0,FK9/(FJ9/20))</f>
        <v>1</v>
      </c>
      <c r="FM9" s="76">
        <f>'MASTER_ ALL areas - No.seedling'!FL43</f>
        <v>1</v>
      </c>
      <c r="FN9" s="81">
        <f>IF(FJ9=0,0,FM9/(FJ9/20))</f>
        <v>1</v>
      </c>
      <c r="FO9" s="113">
        <f>'MASTER_ ALL areas - No.seedling'!FN43</f>
        <v>0</v>
      </c>
      <c r="FP9" s="76">
        <f>'MASTER_ ALL areas - No.seedling'!FO43</f>
        <v>0</v>
      </c>
      <c r="FQ9" s="80">
        <f>IF(FO9=0,0,FP9/(FO9/20))</f>
        <v>0</v>
      </c>
      <c r="FR9" s="76">
        <f>'MASTER_ ALL areas - No.seedling'!FQ43</f>
        <v>0</v>
      </c>
      <c r="FS9" s="81">
        <f>IF(FO9=0,0,FR9/(FO9/20))</f>
        <v>0</v>
      </c>
      <c r="FT9" s="113">
        <f>'MASTER_ ALL areas - No.seedling'!FS43</f>
        <v>0</v>
      </c>
      <c r="FU9" s="76">
        <f>'MASTER_ ALL areas - No.seedling'!FT43</f>
        <v>0</v>
      </c>
      <c r="FV9" s="80">
        <f>IF(FT9=0,0,FU9/(FT9/20))</f>
        <v>0</v>
      </c>
      <c r="FW9" s="76">
        <f>'MASTER_ ALL areas - No.seedling'!FV43</f>
        <v>0</v>
      </c>
      <c r="FX9" s="81">
        <f>IF(FT9=0,0,FW9/(FT9/20))</f>
        <v>0</v>
      </c>
      <c r="FY9" s="113">
        <f>'MASTER_ ALL areas - No.seedling'!FX43</f>
        <v>0</v>
      </c>
      <c r="FZ9" s="76">
        <f>'MASTER_ ALL areas - No.seedling'!FY43</f>
        <v>0</v>
      </c>
      <c r="GA9" s="80">
        <f>IF(FY9=0,0,FZ9/(FY9/20))</f>
        <v>0</v>
      </c>
      <c r="GB9" s="76">
        <f>'MASTER_ ALL areas - No.seedling'!GA43</f>
        <v>0</v>
      </c>
      <c r="GC9" s="81">
        <f>IF(FY9=0,0,GB9/(FY9/20))</f>
        <v>0</v>
      </c>
      <c r="GD9" s="113">
        <f>'MASTER_ ALL areas - No.seedling'!GC43</f>
        <v>0</v>
      </c>
      <c r="GE9" s="76">
        <f>'MASTER_ ALL areas - No.seedling'!GD43</f>
        <v>0</v>
      </c>
      <c r="GF9" s="80">
        <f>IF(GD9=0,0,GE9/(GD9/20))</f>
        <v>0</v>
      </c>
      <c r="GG9" s="76">
        <f>'MASTER_ ALL areas - No.seedling'!GF43</f>
        <v>0</v>
      </c>
      <c r="GH9" s="81">
        <f>IF(GD9=0,0,GG9/(GD9/20))</f>
        <v>0</v>
      </c>
      <c r="GI9" s="113">
        <f>'MASTER_ ALL areas - No.seedling'!GH43</f>
        <v>0</v>
      </c>
      <c r="GJ9" s="76">
        <f>'MASTER_ ALL areas - No.seedling'!GI43</f>
        <v>0</v>
      </c>
      <c r="GK9" s="80">
        <f>IF(GI9=0,0,GJ9/(GI9/20))</f>
        <v>0</v>
      </c>
      <c r="GL9" s="76">
        <f>'MASTER_ ALL areas - No.seedling'!GK43</f>
        <v>0</v>
      </c>
      <c r="GM9" s="81">
        <f>IF(GI9=0,0,GL9/(GI9/20))</f>
        <v>0</v>
      </c>
      <c r="GN9" s="113">
        <f>'MASTER_ ALL areas - No.seedling'!GM43</f>
        <v>0</v>
      </c>
      <c r="GO9" s="76">
        <f>'MASTER_ ALL areas - No.seedling'!GN43</f>
        <v>0</v>
      </c>
      <c r="GP9" s="80">
        <f>IF(GN9=0,0,GO9/(GN9/20))</f>
        <v>0</v>
      </c>
      <c r="GQ9" s="76">
        <f>'MASTER_ ALL areas - No.seedling'!GP43</f>
        <v>0</v>
      </c>
      <c r="GR9" s="81">
        <f>IF(GN9=0,0,GQ9/(GN9/20))</f>
        <v>0</v>
      </c>
      <c r="GS9" s="113">
        <f>'MASTER_ ALL areas - No.seedling'!GR43</f>
        <v>0</v>
      </c>
      <c r="GT9" s="76">
        <f>'MASTER_ ALL areas - No.seedling'!GS43</f>
        <v>0</v>
      </c>
      <c r="GU9" s="80">
        <f>IF(GS9=0,0,GT9/(GS9/20))</f>
        <v>0</v>
      </c>
      <c r="GV9" s="76">
        <f>'MASTER_ ALL areas - No.seedling'!GU43</f>
        <v>0</v>
      </c>
      <c r="GW9" s="81">
        <f>IF(GS9=0,0,GV9/(GS9/20))</f>
        <v>0</v>
      </c>
      <c r="GX9" s="113">
        <f>'MASTER_ ALL areas - No.seedling'!GW43</f>
        <v>0</v>
      </c>
      <c r="GY9" s="76">
        <f>'MASTER_ ALL areas - No.seedling'!GX43</f>
        <v>0</v>
      </c>
      <c r="GZ9" s="80">
        <f>IF(GX9=0,0,GY9/(GX9/20))</f>
        <v>0</v>
      </c>
      <c r="HA9" s="76">
        <f>'MASTER_ ALL areas - No.seedling'!GZ43</f>
        <v>0</v>
      </c>
      <c r="HB9" s="81">
        <f>IF(GX9=0,0,HA9/(GX9/20))</f>
        <v>0</v>
      </c>
      <c r="HC9" s="113">
        <f>'MASTER_ ALL areas - No.seedling'!HB43</f>
        <v>0</v>
      </c>
      <c r="HD9" s="76">
        <f>'MASTER_ ALL areas - No.seedling'!HC43</f>
        <v>0</v>
      </c>
      <c r="HE9" s="80">
        <f>IF(HC9=0,0,HD9/(HC9/20))</f>
        <v>0</v>
      </c>
      <c r="HF9" s="76">
        <f>'MASTER_ ALL areas - No.seedling'!HE43</f>
        <v>0</v>
      </c>
      <c r="HG9" s="81">
        <f>IF(HC9=0,0,HF9/(HC9/20))</f>
        <v>0</v>
      </c>
      <c r="HH9" s="113">
        <f>'MASTER_ ALL areas - No.seedling'!HG43</f>
        <v>0</v>
      </c>
      <c r="HI9" s="76">
        <f>'MASTER_ ALL areas - No.seedling'!HH43</f>
        <v>0</v>
      </c>
      <c r="HJ9" s="80">
        <f>IF(HH9=0,0,HI9/(HH9/20))</f>
        <v>0</v>
      </c>
      <c r="HK9" s="76">
        <f>'MASTER_ ALL areas - No.seedling'!HJ43</f>
        <v>0</v>
      </c>
      <c r="HL9" s="81">
        <f>IF(HH9=0,0,HK9/(HH9/20))</f>
        <v>0</v>
      </c>
      <c r="HM9" s="75">
        <f>'MASTER_ ALL areas - No.seedling'!HL43</f>
        <v>20</v>
      </c>
      <c r="HN9" s="76">
        <f>'MASTER_ ALL areas - No.seedling'!HM43</f>
        <v>0</v>
      </c>
      <c r="HO9" s="80">
        <f>IF(HM9=0,0,HN9/(HM9/20))</f>
        <v>0</v>
      </c>
      <c r="HP9" s="76">
        <f>'MASTER_ ALL areas - No.seedling'!HO43</f>
        <v>1</v>
      </c>
      <c r="HQ9" s="81">
        <f>IF(HM9=0,0,HP9/(HM9/20))</f>
        <v>1</v>
      </c>
      <c r="HR9" s="113">
        <f>'MASTER_ ALL areas - No.seedling'!HQ43</f>
        <v>0</v>
      </c>
      <c r="HS9" s="76">
        <f>'MASTER_ ALL areas - No.seedling'!HR43</f>
        <v>0</v>
      </c>
      <c r="HT9" s="80">
        <f>IF(HR9=0,0,HS9/(HR9/20))</f>
        <v>0</v>
      </c>
      <c r="HU9" s="76">
        <f>'MASTER_ ALL areas - No.seedling'!HT43</f>
        <v>0</v>
      </c>
      <c r="HV9" s="81">
        <f>IF(HR9=0,0,HU9/(HR9/20))</f>
        <v>0</v>
      </c>
      <c r="HW9" s="113">
        <f>'MASTER_ ALL areas - No.seedling'!HV43</f>
        <v>0</v>
      </c>
      <c r="HX9" s="76">
        <f>'MASTER_ ALL areas - No.seedling'!HW43</f>
        <v>0</v>
      </c>
      <c r="HY9" s="80">
        <f>IF(HW9=0,0,HX9/(HW9/20))</f>
        <v>0</v>
      </c>
      <c r="HZ9" s="76">
        <f>'MASTER_ ALL areas - No.seedling'!HY43</f>
        <v>0</v>
      </c>
      <c r="IA9" s="81">
        <f>IF(HW9=0,0,HZ9/(HW9/20))</f>
        <v>0</v>
      </c>
      <c r="IB9" s="113">
        <f>'MASTER_ ALL areas - No.seedling'!IA43</f>
        <v>0</v>
      </c>
      <c r="IC9" s="76">
        <f>'MASTER_ ALL areas - No.seedling'!IB43</f>
        <v>0</v>
      </c>
      <c r="ID9" s="80">
        <f>IF(IB9=0,0,IC9/(IB9/20))</f>
        <v>0</v>
      </c>
      <c r="IE9" s="76">
        <f>'MASTER_ ALL areas - No.seedling'!ID43</f>
        <v>0</v>
      </c>
      <c r="IF9" s="85">
        <f>IF(IB9=0,0,IE9/(IB9/20))</f>
        <v>0</v>
      </c>
      <c r="IG9" s="86" t="s">
        <v>197</v>
      </c>
      <c r="IH9" s="87"/>
    </row>
    <row r="10" spans="2:242" ht="33" customHeight="1" x14ac:dyDescent="0.25">
      <c r="B10" s="420">
        <v>44</v>
      </c>
      <c r="C10" s="421" t="s">
        <v>207</v>
      </c>
      <c r="D10" s="453">
        <v>221172</v>
      </c>
      <c r="E10" s="454">
        <v>932264</v>
      </c>
      <c r="F10" s="455" t="s">
        <v>89</v>
      </c>
      <c r="G10" s="198" t="s">
        <v>185</v>
      </c>
      <c r="H10" s="459">
        <f>'MASTER_ ALL areas - No.seedling'!G48</f>
        <v>1</v>
      </c>
      <c r="I10" s="70">
        <f>'MASTER_ ALL areas - No.seedling'!H48</f>
        <v>0</v>
      </c>
      <c r="J10" s="71">
        <f>'MASTER_ ALL areas - No.seedling'!I48</f>
        <v>42.6</v>
      </c>
      <c r="K10" s="72">
        <f>'MASTER_ ALL areas - No.seedling'!J48</f>
        <v>138</v>
      </c>
      <c r="L10" s="73">
        <f>K10*20</f>
        <v>2760</v>
      </c>
      <c r="M10" s="74">
        <f>'MASTER_ ALL areas - No.seedling'!L48</f>
        <v>2760</v>
      </c>
      <c r="N10" s="113">
        <f>'MASTER_ ALL areas - No.seedling'!M48</f>
        <v>3</v>
      </c>
      <c r="O10" s="114">
        <f>'MASTER_ ALL areas - No.seedling'!N48</f>
        <v>102</v>
      </c>
      <c r="P10" s="80">
        <f>'MASTER_ ALL areas - No.seedling'!O48</f>
        <v>2.1739130434782608E-2</v>
      </c>
      <c r="Q10" s="81">
        <f>'MASTER_ ALL areas - No.seedling'!P48</f>
        <v>0.73913043478260865</v>
      </c>
      <c r="R10" s="621"/>
      <c r="S10" s="617">
        <f>'MASTER_ ALL areas - No.seedling'!R48</f>
        <v>1800</v>
      </c>
      <c r="T10" s="76">
        <f>'MASTER_ ALL areas - No.seedling'!S48</f>
        <v>0</v>
      </c>
      <c r="U10" s="77">
        <f>IF(S10=0,0,T10/(S10/20))</f>
        <v>0</v>
      </c>
      <c r="V10" s="82">
        <f>'MASTER_ ALL areas - No.seedling'!U48</f>
        <v>54</v>
      </c>
      <c r="W10" s="80">
        <f>IF(S10=0,0,V10/(S10/20))</f>
        <v>0.6</v>
      </c>
      <c r="X10" s="619">
        <f>'MASTER_ ALL areas - No.seedling'!W48</f>
        <v>960</v>
      </c>
      <c r="Y10" s="82">
        <f>'MASTER_ ALL areas - No.seedling'!X48</f>
        <v>3</v>
      </c>
      <c r="Z10" s="77">
        <f>IF(X10=0,0,Y10/(X10/20))</f>
        <v>6.25E-2</v>
      </c>
      <c r="AA10" s="82">
        <f>'MASTER_ ALL areas - No.seedling'!Z48</f>
        <v>48</v>
      </c>
      <c r="AB10" s="80">
        <f>IF(X10=0,0,AA10/(X10/20))</f>
        <v>1</v>
      </c>
      <c r="AC10" s="76">
        <f>'MASTER_ ALL areas - No.seedling'!AB48</f>
        <v>0</v>
      </c>
      <c r="AD10" s="76">
        <f>'MASTER_ ALL areas - No.seedling'!AC48</f>
        <v>0</v>
      </c>
      <c r="AE10" s="77">
        <f>IF(AC10=0,0,AD10/(AC10/20))</f>
        <v>0</v>
      </c>
      <c r="AF10" s="82">
        <f>'MASTER_ ALL areas - No.seedling'!AE48</f>
        <v>0</v>
      </c>
      <c r="AG10" s="80">
        <f>IF(AC10=0,0,AF10/(AC10/20))</f>
        <v>0</v>
      </c>
      <c r="AH10" s="76">
        <f>'MASTER_ ALL areas - No.seedling'!AG48</f>
        <v>0</v>
      </c>
      <c r="AI10" s="76">
        <f>'MASTER_ ALL areas - No.seedling'!AH48</f>
        <v>0</v>
      </c>
      <c r="AJ10" s="77">
        <f>IF(AH10=0,0,AI10/(AH10/20))</f>
        <v>0</v>
      </c>
      <c r="AK10" s="82">
        <f>'MASTER_ ALL areas - No.seedling'!AJ48</f>
        <v>0</v>
      </c>
      <c r="AL10" s="81">
        <f>IF(AH10=0,0,AK10/(AH10/20))</f>
        <v>0</v>
      </c>
      <c r="AM10" s="621"/>
      <c r="AN10" s="617">
        <f>'MASTER_ ALL areas - No.seedling'!AM48</f>
        <v>2500</v>
      </c>
      <c r="AO10" s="76">
        <f>'MASTER_ ALL areas - No.seedling'!AN48</f>
        <v>3</v>
      </c>
      <c r="AP10" s="77">
        <f>IF(AN10=0,0,AO10/(AN10/20))</f>
        <v>2.4E-2</v>
      </c>
      <c r="AQ10" s="82">
        <f>'MASTER_ ALL areas - No.seedling'!AP48</f>
        <v>95</v>
      </c>
      <c r="AR10" s="77">
        <f>IF(AN10=0,0,AQ10/(AN10/20))</f>
        <v>0.76</v>
      </c>
      <c r="AS10" s="82">
        <f>'MASTER_ ALL areas - No.seedling'!AR48</f>
        <v>40</v>
      </c>
      <c r="AT10" s="76">
        <f>'MASTER_ ALL areas - No.seedling'!AS48</f>
        <v>0</v>
      </c>
      <c r="AU10" s="77">
        <f>IF(AS10=0,0,AT10/(AS10/20))</f>
        <v>0</v>
      </c>
      <c r="AV10" s="82">
        <f>'MASTER_ ALL areas - No.seedling'!AU48</f>
        <v>0</v>
      </c>
      <c r="AW10" s="77">
        <f>IF(AS10=0,0,AV10/(AS10/20))</f>
        <v>0</v>
      </c>
      <c r="AX10" s="71">
        <f>'MASTER_ ALL areas - No.seedling'!AW48</f>
        <v>0</v>
      </c>
      <c r="AY10" s="82">
        <f>'MASTER_ ALL areas - No.seedling'!AX48</f>
        <v>0</v>
      </c>
      <c r="AZ10" s="77">
        <f>IF(AX10=0,0,AY10/(AX10/20))</f>
        <v>0</v>
      </c>
      <c r="BA10" s="82">
        <f>'MASTER_ ALL areas - No.seedling'!AZ48</f>
        <v>0</v>
      </c>
      <c r="BB10" s="77">
        <f>IF(AX10=0,0,BA10/(AX10/20))</f>
        <v>0</v>
      </c>
      <c r="BC10" s="82">
        <f>'MASTER_ ALL areas - No.seedling'!BB48</f>
        <v>0</v>
      </c>
      <c r="BD10" s="76">
        <f>'MASTER_ ALL areas - No.seedling'!BC48</f>
        <v>0</v>
      </c>
      <c r="BE10" s="77">
        <f>IF(BC10=0,0,BD10/(BC10/20))</f>
        <v>0</v>
      </c>
      <c r="BF10" s="82">
        <f>'MASTER_ ALL areas - No.seedling'!BE48</f>
        <v>0</v>
      </c>
      <c r="BG10" s="77">
        <f>IF(BC10=0,0,BF10/(BC10/20))</f>
        <v>0</v>
      </c>
      <c r="BH10" s="82">
        <f>'MASTER_ ALL areas - No.seedling'!BG48</f>
        <v>220</v>
      </c>
      <c r="BI10" s="76">
        <f>'MASTER_ ALL areas - No.seedling'!BH48</f>
        <v>0</v>
      </c>
      <c r="BJ10" s="77">
        <f>IF(BH10=0,0,BI10/(BH10/20))</f>
        <v>0</v>
      </c>
      <c r="BK10" s="82">
        <f>'MASTER_ ALL areas - No.seedling'!BJ48</f>
        <v>7</v>
      </c>
      <c r="BL10" s="77">
        <f>IF(BH10=0,0,BK10/(BH10/20))</f>
        <v>0.63636363636363635</v>
      </c>
      <c r="BM10" s="82">
        <f>'MASTER_ ALL areas - No.seedling'!BL48</f>
        <v>0</v>
      </c>
      <c r="BN10" s="76">
        <f>'MASTER_ ALL areas - No.seedling'!BM48</f>
        <v>0</v>
      </c>
      <c r="BO10" s="77">
        <f>IF(BM10=0,0,BN10/(BM10/20))</f>
        <v>0</v>
      </c>
      <c r="BP10" s="82">
        <f>'MASTER_ ALL areas - No.seedling'!BO48</f>
        <v>0</v>
      </c>
      <c r="BQ10" s="77">
        <f>IF(BM10=0,0,BP10/(BM10/20))</f>
        <v>0</v>
      </c>
      <c r="BR10" s="82">
        <f>'MASTER_ ALL areas - No.seedling'!BQ48</f>
        <v>0</v>
      </c>
      <c r="BS10" s="76">
        <f>'MASTER_ ALL areas - No.seedling'!BR48</f>
        <v>0</v>
      </c>
      <c r="BT10" s="77">
        <f>IF(BR10=0,0,BS10/(BR10/20))</f>
        <v>0</v>
      </c>
      <c r="BU10" s="82">
        <f>'MASTER_ ALL areas - No.seedling'!BT48</f>
        <v>0</v>
      </c>
      <c r="BV10" s="77">
        <f>IF(BR10=0,0,BU10/(BR10/20))</f>
        <v>0</v>
      </c>
      <c r="BW10" s="82">
        <f>'MASTER_ ALL areas - No.seedling'!BV48</f>
        <v>0</v>
      </c>
      <c r="BX10" s="76">
        <f>'MASTER_ ALL areas - No.seedling'!BW48</f>
        <v>0</v>
      </c>
      <c r="BY10" s="77">
        <f>IF(BW10=0,0,BX10/(BW10/20))</f>
        <v>0</v>
      </c>
      <c r="BZ10" s="82">
        <f>'MASTER_ ALL areas - No.seedling'!BY48</f>
        <v>0</v>
      </c>
      <c r="CA10" s="81">
        <f>IF(BW10=0,0,BZ10/(BW10/20))</f>
        <v>0</v>
      </c>
      <c r="CB10" s="79"/>
      <c r="CC10" s="75">
        <f>'MASTER_ ALL areas - No.seedling'!CB48</f>
        <v>1580</v>
      </c>
      <c r="CD10" s="76">
        <f>'MASTER_ ALL areas - No.seedling'!CC48</f>
        <v>0</v>
      </c>
      <c r="CE10" s="80">
        <f>IF(CC10=0,0,CD10/(CC10/20))</f>
        <v>0</v>
      </c>
      <c r="CF10" s="76">
        <f>'MASTER_ ALL areas - No.seedling'!CE48</f>
        <v>49</v>
      </c>
      <c r="CG10" s="81">
        <f>IF(CC10=0,0,CF10/(CC10/20))</f>
        <v>0.620253164556962</v>
      </c>
      <c r="CH10" s="75">
        <f>'MASTER_ ALL areas - No.seedling'!CG48</f>
        <v>920</v>
      </c>
      <c r="CI10" s="76">
        <f>'MASTER_ ALL areas - No.seedling'!CH48</f>
        <v>3</v>
      </c>
      <c r="CJ10" s="80">
        <f>IF(CH10=0,0,CI10/(CH10/20))</f>
        <v>6.5217391304347824E-2</v>
      </c>
      <c r="CK10" s="76">
        <f>'MASTER_ ALL areas - No.seedling'!CJ48</f>
        <v>46</v>
      </c>
      <c r="CL10" s="81">
        <f>IF(CH10=0,0,CK10/(CH10/20))</f>
        <v>1</v>
      </c>
      <c r="CM10" s="113">
        <f>'MASTER_ ALL areas - No.seedling'!CL48</f>
        <v>0</v>
      </c>
      <c r="CN10" s="76">
        <f>'MASTER_ ALL areas - No.seedling'!CM48</f>
        <v>0</v>
      </c>
      <c r="CO10" s="80">
        <f>IF(CM10=0,0,CN10/(CM10/20))</f>
        <v>0</v>
      </c>
      <c r="CP10" s="76">
        <f>'MASTER_ ALL areas - No.seedling'!CO48</f>
        <v>0</v>
      </c>
      <c r="CQ10" s="81">
        <f>IF(CM10=0,0,CP10/(CM10/20))</f>
        <v>0</v>
      </c>
      <c r="CR10" s="113">
        <f>'MASTER_ ALL areas - No.seedling'!CQ48</f>
        <v>0</v>
      </c>
      <c r="CS10" s="76">
        <f>'MASTER_ ALL areas - No.seedling'!CR48</f>
        <v>0</v>
      </c>
      <c r="CT10" s="80">
        <f>IF(CR10=0,0,CS10/(CR10/20))</f>
        <v>0</v>
      </c>
      <c r="CU10" s="76">
        <f>'MASTER_ ALL areas - No.seedling'!CT48</f>
        <v>0</v>
      </c>
      <c r="CV10" s="81">
        <f>IF(CR10=0,0,CU10/(CR10/20))</f>
        <v>0</v>
      </c>
      <c r="CW10" s="75">
        <f>'MASTER_ ALL areas - No.seedling'!CV48</f>
        <v>40</v>
      </c>
      <c r="CX10" s="76">
        <f>'MASTER_ ALL areas - No.seedling'!CW48</f>
        <v>0</v>
      </c>
      <c r="CY10" s="80">
        <f>IF(CW10=0,0,CX10/(CW10/20))</f>
        <v>0</v>
      </c>
      <c r="CZ10" s="76">
        <f>'MASTER_ ALL areas - No.seedling'!CY48</f>
        <v>0</v>
      </c>
      <c r="DA10" s="81">
        <f>IF(CW10=0,0,CZ10/(CW10/20))</f>
        <v>0</v>
      </c>
      <c r="DB10" s="113">
        <f>'MASTER_ ALL areas - No.seedling'!DA48</f>
        <v>0</v>
      </c>
      <c r="DC10" s="76">
        <f>'MASTER_ ALL areas - No.seedling'!DB48</f>
        <v>0</v>
      </c>
      <c r="DD10" s="80">
        <f>IF(DB10=0,0,DC10/(DB10/20))</f>
        <v>0</v>
      </c>
      <c r="DE10" s="76">
        <f>'MASTER_ ALL areas - No.seedling'!DD48</f>
        <v>0</v>
      </c>
      <c r="DF10" s="81">
        <f>IF(DB10=0,0,DE10/(DB10/20))</f>
        <v>0</v>
      </c>
      <c r="DG10" s="113">
        <f>'MASTER_ ALL areas - No.seedling'!DF48</f>
        <v>0</v>
      </c>
      <c r="DH10" s="76">
        <f>'MASTER_ ALL areas - No.seedling'!DG48</f>
        <v>0</v>
      </c>
      <c r="DI10" s="80">
        <f>IF(DG10=0,0,DH10/(DG10/20))</f>
        <v>0</v>
      </c>
      <c r="DJ10" s="76">
        <f>'MASTER_ ALL areas - No.seedling'!DI48</f>
        <v>0</v>
      </c>
      <c r="DK10" s="81">
        <f>IF(DG10=0,0,DJ10/(DG10/20))</f>
        <v>0</v>
      </c>
      <c r="DL10" s="113">
        <f>'MASTER_ ALL areas - No.seedling'!DK48</f>
        <v>0</v>
      </c>
      <c r="DM10" s="76">
        <f>'MASTER_ ALL areas - No.seedling'!DL48</f>
        <v>0</v>
      </c>
      <c r="DN10" s="80">
        <f>IF(DL10=0,0,DM10/(DL10/20))</f>
        <v>0</v>
      </c>
      <c r="DO10" s="76">
        <f>'MASTER_ ALL areas - No.seedling'!DN48</f>
        <v>0</v>
      </c>
      <c r="DP10" s="81">
        <f>IF(DL10=0,0,DO10/(DL10/20))</f>
        <v>0</v>
      </c>
      <c r="DQ10" s="113">
        <f>'MASTER_ ALL areas - No.seedling'!DP48</f>
        <v>0</v>
      </c>
      <c r="DR10" s="76">
        <f>'MASTER_ ALL areas - No.seedling'!DQ48</f>
        <v>0</v>
      </c>
      <c r="DS10" s="80">
        <f>IF(DQ10=0,0,DR10/(DQ10/20))</f>
        <v>0</v>
      </c>
      <c r="DT10" s="76">
        <f>'MASTER_ ALL areas - No.seedling'!DS48</f>
        <v>0</v>
      </c>
      <c r="DU10" s="81">
        <f>IF(DQ10=0,0,DT10/(DQ10/20))</f>
        <v>0</v>
      </c>
      <c r="DV10" s="113">
        <f>'MASTER_ ALL areas - No.seedling'!DU48</f>
        <v>0</v>
      </c>
      <c r="DW10" s="76">
        <f>'MASTER_ ALL areas - No.seedling'!DV48</f>
        <v>0</v>
      </c>
      <c r="DX10" s="80">
        <f>IF(DV10=0,0,DW10/(DV10/20))</f>
        <v>0</v>
      </c>
      <c r="DY10" s="76">
        <f>'MASTER_ ALL areas - No.seedling'!DX48</f>
        <v>0</v>
      </c>
      <c r="DZ10" s="81">
        <f>IF(DV10=0,0,DY10/(DV10/20))</f>
        <v>0</v>
      </c>
      <c r="EA10" s="113">
        <f>'MASTER_ ALL areas - No.seedling'!DZ48</f>
        <v>0</v>
      </c>
      <c r="EB10" s="76">
        <f>'MASTER_ ALL areas - No.seedling'!EA48</f>
        <v>0</v>
      </c>
      <c r="EC10" s="80">
        <f>IF(EA10=0,0,EB10/(EA10/20))</f>
        <v>0</v>
      </c>
      <c r="ED10" s="76">
        <f>'MASTER_ ALL areas - No.seedling'!EC48</f>
        <v>0</v>
      </c>
      <c r="EE10" s="81">
        <f>IF(EA10=0,0,ED10/(EA10/20))</f>
        <v>0</v>
      </c>
      <c r="EF10" s="113">
        <f>'MASTER_ ALL areas - No.seedling'!EE48</f>
        <v>0</v>
      </c>
      <c r="EG10" s="76">
        <f>'MASTER_ ALL areas - No.seedling'!EF48</f>
        <v>0</v>
      </c>
      <c r="EH10" s="80">
        <f>IF(EF10=0,0,EG10/(EF10/20))</f>
        <v>0</v>
      </c>
      <c r="EI10" s="76">
        <f>'MASTER_ ALL areas - No.seedling'!EH48</f>
        <v>0</v>
      </c>
      <c r="EJ10" s="81">
        <f>IF(EF10=0,0,EI10/(EF10/20))</f>
        <v>0</v>
      </c>
      <c r="EK10" s="113">
        <f>'MASTER_ ALL areas - No.seedling'!EJ48</f>
        <v>0</v>
      </c>
      <c r="EL10" s="76">
        <f>'MASTER_ ALL areas - No.seedling'!EK48</f>
        <v>0</v>
      </c>
      <c r="EM10" s="80">
        <f>IF(EK10=0,0,EL10/(EK10/20))</f>
        <v>0</v>
      </c>
      <c r="EN10" s="76">
        <f>'MASTER_ ALL areas - No.seedling'!EM48</f>
        <v>0</v>
      </c>
      <c r="EO10" s="81">
        <f>IF(EK10=0,0,EN10/(EK10/20))</f>
        <v>0</v>
      </c>
      <c r="EP10" s="113">
        <f>'MASTER_ ALL areas - No.seedling'!EO48</f>
        <v>0</v>
      </c>
      <c r="EQ10" s="76">
        <f>'MASTER_ ALL areas - No.seedling'!EP48</f>
        <v>0</v>
      </c>
      <c r="ER10" s="80">
        <f>IF(EP10=0,0,EQ10/(EP10/20))</f>
        <v>0</v>
      </c>
      <c r="ES10" s="76">
        <f>'MASTER_ ALL areas - No.seedling'!ER48</f>
        <v>0</v>
      </c>
      <c r="ET10" s="81">
        <f>IF(EP10=0,0,ES10/(EP10/20))</f>
        <v>0</v>
      </c>
      <c r="EU10" s="113">
        <f>'MASTER_ ALL areas - No.seedling'!ET48</f>
        <v>0</v>
      </c>
      <c r="EV10" s="76">
        <f>'MASTER_ ALL areas - No.seedling'!EU48</f>
        <v>0</v>
      </c>
      <c r="EW10" s="80">
        <f>IF(EU10=0,0,EV10/(EU10/20))</f>
        <v>0</v>
      </c>
      <c r="EX10" s="76">
        <f>'MASTER_ ALL areas - No.seedling'!EW48</f>
        <v>0</v>
      </c>
      <c r="EY10" s="81">
        <f>IF(EU10=0,0,EX10/(EU10/20))</f>
        <v>0</v>
      </c>
      <c r="EZ10" s="113">
        <f>'MASTER_ ALL areas - No.seedling'!EY48</f>
        <v>0</v>
      </c>
      <c r="FA10" s="76">
        <f>'MASTER_ ALL areas - No.seedling'!EZ48</f>
        <v>0</v>
      </c>
      <c r="FB10" s="80">
        <f>IF(EZ10=0,0,FA10/(EZ10/20))</f>
        <v>0</v>
      </c>
      <c r="FC10" s="76">
        <f>'MASTER_ ALL areas - No.seedling'!FB48</f>
        <v>0</v>
      </c>
      <c r="FD10" s="81">
        <f>IF(EZ10=0,0,FC10/(EZ10/20))</f>
        <v>0</v>
      </c>
      <c r="FE10" s="75">
        <f>'MASTER_ ALL areas - No.seedling'!FD48</f>
        <v>180</v>
      </c>
      <c r="FF10" s="76">
        <f>'MASTER_ ALL areas - No.seedling'!FE48</f>
        <v>0</v>
      </c>
      <c r="FG10" s="80">
        <f>IF(FE10=0,0,FF10/(FE10/20))</f>
        <v>0</v>
      </c>
      <c r="FH10" s="76">
        <f>'MASTER_ ALL areas - No.seedling'!FG48</f>
        <v>5</v>
      </c>
      <c r="FI10" s="81">
        <f>IF(FE10=0,0,FH10/(FE10/20))</f>
        <v>0.55555555555555558</v>
      </c>
      <c r="FJ10" s="75">
        <f>'MASTER_ ALL areas - No.seedling'!FI48</f>
        <v>40</v>
      </c>
      <c r="FK10" s="76">
        <f>'MASTER_ ALL areas - No.seedling'!FJ48</f>
        <v>0</v>
      </c>
      <c r="FL10" s="80">
        <f>IF(FJ10=0,0,FK10/(FJ10/20))</f>
        <v>0</v>
      </c>
      <c r="FM10" s="76">
        <f>'MASTER_ ALL areas - No.seedling'!FL48</f>
        <v>2</v>
      </c>
      <c r="FN10" s="81">
        <f>IF(FJ10=0,0,FM10/(FJ10/20))</f>
        <v>1</v>
      </c>
      <c r="FO10" s="113">
        <f>'MASTER_ ALL areas - No.seedling'!FN48</f>
        <v>0</v>
      </c>
      <c r="FP10" s="76">
        <f>'MASTER_ ALL areas - No.seedling'!FO48</f>
        <v>0</v>
      </c>
      <c r="FQ10" s="80">
        <f>IF(FO10=0,0,FP10/(FO10/20))</f>
        <v>0</v>
      </c>
      <c r="FR10" s="76">
        <f>'MASTER_ ALL areas - No.seedling'!FQ48</f>
        <v>0</v>
      </c>
      <c r="FS10" s="81">
        <f>IF(FO10=0,0,FR10/(FO10/20))</f>
        <v>0</v>
      </c>
      <c r="FT10" s="113">
        <f>'MASTER_ ALL areas - No.seedling'!FS48</f>
        <v>0</v>
      </c>
      <c r="FU10" s="76">
        <f>'MASTER_ ALL areas - No.seedling'!FT48</f>
        <v>0</v>
      </c>
      <c r="FV10" s="80">
        <f>IF(FT10=0,0,FU10/(FT10/20))</f>
        <v>0</v>
      </c>
      <c r="FW10" s="76">
        <f>'MASTER_ ALL areas - No.seedling'!FV48</f>
        <v>0</v>
      </c>
      <c r="FX10" s="81">
        <f>IF(FT10=0,0,FW10/(FT10/20))</f>
        <v>0</v>
      </c>
      <c r="FY10" s="113">
        <f>'MASTER_ ALL areas - No.seedling'!FX48</f>
        <v>0</v>
      </c>
      <c r="FZ10" s="76">
        <f>'MASTER_ ALL areas - No.seedling'!FY48</f>
        <v>0</v>
      </c>
      <c r="GA10" s="80">
        <f>IF(FY10=0,0,FZ10/(FY10/20))</f>
        <v>0</v>
      </c>
      <c r="GB10" s="76">
        <f>'MASTER_ ALL areas - No.seedling'!GA48</f>
        <v>0</v>
      </c>
      <c r="GC10" s="81">
        <f>IF(FY10=0,0,GB10/(FY10/20))</f>
        <v>0</v>
      </c>
      <c r="GD10" s="113">
        <f>'MASTER_ ALL areas - No.seedling'!GC48</f>
        <v>0</v>
      </c>
      <c r="GE10" s="76">
        <f>'MASTER_ ALL areas - No.seedling'!GD48</f>
        <v>0</v>
      </c>
      <c r="GF10" s="80">
        <f>IF(GD10=0,0,GE10/(GD10/20))</f>
        <v>0</v>
      </c>
      <c r="GG10" s="76">
        <f>'MASTER_ ALL areas - No.seedling'!GF48</f>
        <v>0</v>
      </c>
      <c r="GH10" s="81">
        <f>IF(GD10=0,0,GG10/(GD10/20))</f>
        <v>0</v>
      </c>
      <c r="GI10" s="113">
        <f>'MASTER_ ALL areas - No.seedling'!GH48</f>
        <v>0</v>
      </c>
      <c r="GJ10" s="76">
        <f>'MASTER_ ALL areas - No.seedling'!GI48</f>
        <v>0</v>
      </c>
      <c r="GK10" s="80">
        <f>IF(GI10=0,0,GJ10/(GI10/20))</f>
        <v>0</v>
      </c>
      <c r="GL10" s="76">
        <f>'MASTER_ ALL areas - No.seedling'!GK48</f>
        <v>0</v>
      </c>
      <c r="GM10" s="81">
        <f>IF(GI10=0,0,GL10/(GI10/20))</f>
        <v>0</v>
      </c>
      <c r="GN10" s="113">
        <f>'MASTER_ ALL areas - No.seedling'!GM48</f>
        <v>0</v>
      </c>
      <c r="GO10" s="76">
        <f>'MASTER_ ALL areas - No.seedling'!GN48</f>
        <v>0</v>
      </c>
      <c r="GP10" s="80">
        <f>IF(GN10=0,0,GO10/(GN10/20))</f>
        <v>0</v>
      </c>
      <c r="GQ10" s="76">
        <f>'MASTER_ ALL areas - No.seedling'!GP48</f>
        <v>0</v>
      </c>
      <c r="GR10" s="81">
        <f>IF(GN10=0,0,GQ10/(GN10/20))</f>
        <v>0</v>
      </c>
      <c r="GS10" s="113">
        <f>'MASTER_ ALL areas - No.seedling'!GR48</f>
        <v>0</v>
      </c>
      <c r="GT10" s="76">
        <f>'MASTER_ ALL areas - No.seedling'!GS48</f>
        <v>0</v>
      </c>
      <c r="GU10" s="80">
        <f>IF(GS10=0,0,GT10/(GS10/20))</f>
        <v>0</v>
      </c>
      <c r="GV10" s="76">
        <f>'MASTER_ ALL areas - No.seedling'!GU48</f>
        <v>0</v>
      </c>
      <c r="GW10" s="81">
        <f>IF(GS10=0,0,GV10/(GS10/20))</f>
        <v>0</v>
      </c>
      <c r="GX10" s="113">
        <f>'MASTER_ ALL areas - No.seedling'!GW48</f>
        <v>0</v>
      </c>
      <c r="GY10" s="76">
        <f>'MASTER_ ALL areas - No.seedling'!GX48</f>
        <v>0</v>
      </c>
      <c r="GZ10" s="80">
        <f>IF(GX10=0,0,GY10/(GX10/20))</f>
        <v>0</v>
      </c>
      <c r="HA10" s="76">
        <f>'MASTER_ ALL areas - No.seedling'!GZ48</f>
        <v>0</v>
      </c>
      <c r="HB10" s="81">
        <f>IF(GX10=0,0,HA10/(GX10/20))</f>
        <v>0</v>
      </c>
      <c r="HC10" s="113">
        <f>'MASTER_ ALL areas - No.seedling'!HB48</f>
        <v>0</v>
      </c>
      <c r="HD10" s="76">
        <f>'MASTER_ ALL areas - No.seedling'!HC48</f>
        <v>0</v>
      </c>
      <c r="HE10" s="80">
        <f>IF(HC10=0,0,HD10/(HC10/20))</f>
        <v>0</v>
      </c>
      <c r="HF10" s="76">
        <f>'MASTER_ ALL areas - No.seedling'!HE48</f>
        <v>0</v>
      </c>
      <c r="HG10" s="81">
        <f>IF(HC10=0,0,HF10/(HC10/20))</f>
        <v>0</v>
      </c>
      <c r="HH10" s="113">
        <f>'MASTER_ ALL areas - No.seedling'!HG48</f>
        <v>0</v>
      </c>
      <c r="HI10" s="76">
        <f>'MASTER_ ALL areas - No.seedling'!HH48</f>
        <v>0</v>
      </c>
      <c r="HJ10" s="80">
        <f>IF(HH10=0,0,HI10/(HH10/20))</f>
        <v>0</v>
      </c>
      <c r="HK10" s="76">
        <f>'MASTER_ ALL areas - No.seedling'!HJ48</f>
        <v>0</v>
      </c>
      <c r="HL10" s="81">
        <f>IF(HH10=0,0,HK10/(HH10/20))</f>
        <v>0</v>
      </c>
      <c r="HM10" s="113">
        <f>'MASTER_ ALL areas - No.seedling'!HL48</f>
        <v>0</v>
      </c>
      <c r="HN10" s="76">
        <f>'MASTER_ ALL areas - No.seedling'!HM48</f>
        <v>0</v>
      </c>
      <c r="HO10" s="80">
        <f>IF(HM10=0,0,HN10/(HM10/20))</f>
        <v>0</v>
      </c>
      <c r="HP10" s="76">
        <f>'MASTER_ ALL areas - No.seedling'!HO48</f>
        <v>0</v>
      </c>
      <c r="HQ10" s="81">
        <f>IF(HM10=0,0,HP10/(HM10/20))</f>
        <v>0</v>
      </c>
      <c r="HR10" s="113">
        <f>'MASTER_ ALL areas - No.seedling'!HQ48</f>
        <v>0</v>
      </c>
      <c r="HS10" s="76">
        <f>'MASTER_ ALL areas - No.seedling'!HR48</f>
        <v>0</v>
      </c>
      <c r="HT10" s="80">
        <f>IF(HR10=0,0,HS10/(HR10/20))</f>
        <v>0</v>
      </c>
      <c r="HU10" s="76">
        <f>'MASTER_ ALL areas - No.seedling'!HT48</f>
        <v>0</v>
      </c>
      <c r="HV10" s="81">
        <f>IF(HR10=0,0,HU10/(HR10/20))</f>
        <v>0</v>
      </c>
      <c r="HW10" s="113">
        <f>'MASTER_ ALL areas - No.seedling'!HV48</f>
        <v>0</v>
      </c>
      <c r="HX10" s="76">
        <f>'MASTER_ ALL areas - No.seedling'!HW48</f>
        <v>0</v>
      </c>
      <c r="HY10" s="80">
        <f>IF(HW10=0,0,HX10/(HW10/20))</f>
        <v>0</v>
      </c>
      <c r="HZ10" s="76">
        <f>'MASTER_ ALL areas - No.seedling'!HY48</f>
        <v>0</v>
      </c>
      <c r="IA10" s="81">
        <f>IF(HW10=0,0,HZ10/(HW10/20))</f>
        <v>0</v>
      </c>
      <c r="IB10" s="113">
        <f>'MASTER_ ALL areas - No.seedling'!IA48</f>
        <v>0</v>
      </c>
      <c r="IC10" s="76">
        <f>'MASTER_ ALL areas - No.seedling'!IB48</f>
        <v>0</v>
      </c>
      <c r="ID10" s="80">
        <f>IF(IB10=0,0,IC10/(IB10/20))</f>
        <v>0</v>
      </c>
      <c r="IE10" s="76">
        <f>'MASTER_ ALL areas - No.seedling'!ID48</f>
        <v>0</v>
      </c>
      <c r="IF10" s="85">
        <f>IF(IB10=0,0,IE10/(IB10/20))</f>
        <v>0</v>
      </c>
      <c r="IG10" s="86" t="s">
        <v>208</v>
      </c>
      <c r="IH10" s="87"/>
    </row>
    <row r="11" spans="2:242" ht="33" customHeight="1" x14ac:dyDescent="0.25">
      <c r="B11" s="420">
        <v>45</v>
      </c>
      <c r="C11" s="456"/>
      <c r="D11" s="1352" t="s">
        <v>192</v>
      </c>
      <c r="E11" s="1353"/>
      <c r="F11" s="636"/>
      <c r="G11" s="637"/>
      <c r="H11" s="459"/>
      <c r="I11" s="70"/>
      <c r="J11" s="191"/>
      <c r="K11" s="192"/>
      <c r="L11" s="193"/>
      <c r="M11" s="194"/>
      <c r="N11" s="113"/>
      <c r="O11" s="114"/>
      <c r="P11" s="80"/>
      <c r="Q11" s="81"/>
      <c r="R11" s="621"/>
      <c r="S11" s="463"/>
      <c r="T11" s="122"/>
      <c r="U11" s="77"/>
      <c r="V11" s="195"/>
      <c r="W11" s="80"/>
      <c r="X11" s="464"/>
      <c r="Y11" s="195"/>
      <c r="Z11" s="77"/>
      <c r="AA11" s="195"/>
      <c r="AB11" s="80"/>
      <c r="AC11" s="122"/>
      <c r="AD11" s="122"/>
      <c r="AE11" s="77"/>
      <c r="AF11" s="195"/>
      <c r="AG11" s="80"/>
      <c r="AH11" s="122"/>
      <c r="AI11" s="122"/>
      <c r="AJ11" s="77"/>
      <c r="AK11" s="195"/>
      <c r="AL11" s="81"/>
      <c r="AM11" s="621"/>
      <c r="AN11" s="463"/>
      <c r="AO11" s="122"/>
      <c r="AP11" s="77"/>
      <c r="AQ11" s="195"/>
      <c r="AR11" s="77"/>
      <c r="AS11" s="195"/>
      <c r="AT11" s="122"/>
      <c r="AU11" s="77"/>
      <c r="AV11" s="195"/>
      <c r="AW11" s="77"/>
      <c r="AX11" s="191"/>
      <c r="AY11" s="195"/>
      <c r="AZ11" s="77"/>
      <c r="BA11" s="195"/>
      <c r="BB11" s="77"/>
      <c r="BC11" s="195"/>
      <c r="BD11" s="122"/>
      <c r="BE11" s="77"/>
      <c r="BF11" s="195"/>
      <c r="BG11" s="77"/>
      <c r="BH11" s="195"/>
      <c r="BI11" s="122"/>
      <c r="BJ11" s="77"/>
      <c r="BK11" s="195"/>
      <c r="BL11" s="77"/>
      <c r="BM11" s="195"/>
      <c r="BN11" s="122"/>
      <c r="BO11" s="77"/>
      <c r="BP11" s="195"/>
      <c r="BQ11" s="77"/>
      <c r="BR11" s="195"/>
      <c r="BS11" s="122"/>
      <c r="BT11" s="77"/>
      <c r="BU11" s="195"/>
      <c r="BV11" s="77"/>
      <c r="BW11" s="195"/>
      <c r="BX11" s="122"/>
      <c r="BY11" s="77"/>
      <c r="BZ11" s="195"/>
      <c r="CA11" s="81"/>
      <c r="CB11" s="79"/>
      <c r="CC11" s="152"/>
      <c r="CD11" s="122"/>
      <c r="CE11" s="80"/>
      <c r="CF11" s="122"/>
      <c r="CG11" s="81"/>
      <c r="CH11" s="152"/>
      <c r="CI11" s="122"/>
      <c r="CJ11" s="80"/>
      <c r="CK11" s="122"/>
      <c r="CL11" s="81"/>
      <c r="CM11" s="152"/>
      <c r="CN11" s="122"/>
      <c r="CO11" s="80"/>
      <c r="CP11" s="122"/>
      <c r="CQ11" s="81"/>
      <c r="CR11" s="152"/>
      <c r="CS11" s="122"/>
      <c r="CT11" s="80"/>
      <c r="CU11" s="122"/>
      <c r="CV11" s="81"/>
      <c r="CW11" s="152"/>
      <c r="CX11" s="122"/>
      <c r="CY11" s="80"/>
      <c r="CZ11" s="122"/>
      <c r="DA11" s="81"/>
      <c r="DB11" s="152"/>
      <c r="DC11" s="122"/>
      <c r="DD11" s="80"/>
      <c r="DE11" s="122"/>
      <c r="DF11" s="81"/>
      <c r="DG11" s="152"/>
      <c r="DH11" s="122"/>
      <c r="DI11" s="80"/>
      <c r="DJ11" s="122"/>
      <c r="DK11" s="81"/>
      <c r="DL11" s="152"/>
      <c r="DM11" s="122"/>
      <c r="DN11" s="80"/>
      <c r="DO11" s="122"/>
      <c r="DP11" s="81"/>
      <c r="DQ11" s="152"/>
      <c r="DR11" s="122"/>
      <c r="DS11" s="80"/>
      <c r="DT11" s="122"/>
      <c r="DU11" s="81"/>
      <c r="DV11" s="152"/>
      <c r="DW11" s="122"/>
      <c r="DX11" s="80"/>
      <c r="DY11" s="122"/>
      <c r="DZ11" s="81"/>
      <c r="EA11" s="152"/>
      <c r="EB11" s="122"/>
      <c r="EC11" s="80"/>
      <c r="ED11" s="122"/>
      <c r="EE11" s="81"/>
      <c r="EF11" s="152"/>
      <c r="EG11" s="122"/>
      <c r="EH11" s="80"/>
      <c r="EI11" s="122"/>
      <c r="EJ11" s="81"/>
      <c r="EK11" s="152"/>
      <c r="EL11" s="122"/>
      <c r="EM11" s="80"/>
      <c r="EN11" s="122"/>
      <c r="EO11" s="81"/>
      <c r="EP11" s="152"/>
      <c r="EQ11" s="122"/>
      <c r="ER11" s="80"/>
      <c r="ES11" s="122"/>
      <c r="ET11" s="81"/>
      <c r="EU11" s="152"/>
      <c r="EV11" s="122"/>
      <c r="EW11" s="80"/>
      <c r="EX11" s="122"/>
      <c r="EY11" s="81"/>
      <c r="EZ11" s="152"/>
      <c r="FA11" s="122"/>
      <c r="FB11" s="80"/>
      <c r="FC11" s="122"/>
      <c r="FD11" s="81"/>
      <c r="FE11" s="152"/>
      <c r="FF11" s="122"/>
      <c r="FG11" s="80"/>
      <c r="FH11" s="122"/>
      <c r="FI11" s="81"/>
      <c r="FJ11" s="152"/>
      <c r="FK11" s="122"/>
      <c r="FL11" s="80"/>
      <c r="FM11" s="122"/>
      <c r="FN11" s="81"/>
      <c r="FO11" s="152"/>
      <c r="FP11" s="122"/>
      <c r="FQ11" s="80"/>
      <c r="FR11" s="122"/>
      <c r="FS11" s="81"/>
      <c r="FT11" s="152"/>
      <c r="FU11" s="122"/>
      <c r="FV11" s="80"/>
      <c r="FW11" s="122"/>
      <c r="FX11" s="81"/>
      <c r="FY11" s="152"/>
      <c r="FZ11" s="122"/>
      <c r="GA11" s="80"/>
      <c r="GB11" s="122"/>
      <c r="GC11" s="81"/>
      <c r="GD11" s="152"/>
      <c r="GE11" s="122"/>
      <c r="GF11" s="80"/>
      <c r="GG11" s="122"/>
      <c r="GH11" s="81"/>
      <c r="GI11" s="152"/>
      <c r="GJ11" s="122"/>
      <c r="GK11" s="80"/>
      <c r="GL11" s="122"/>
      <c r="GM11" s="81"/>
      <c r="GN11" s="152"/>
      <c r="GO11" s="122"/>
      <c r="GP11" s="80"/>
      <c r="GQ11" s="122"/>
      <c r="GR11" s="81"/>
      <c r="GS11" s="152"/>
      <c r="GT11" s="122"/>
      <c r="GU11" s="80"/>
      <c r="GV11" s="122"/>
      <c r="GW11" s="81"/>
      <c r="GX11" s="152"/>
      <c r="GY11" s="122"/>
      <c r="GZ11" s="80"/>
      <c r="HA11" s="122"/>
      <c r="HB11" s="81"/>
      <c r="HC11" s="152"/>
      <c r="HD11" s="122"/>
      <c r="HE11" s="80"/>
      <c r="HF11" s="122"/>
      <c r="HG11" s="81"/>
      <c r="HH11" s="152"/>
      <c r="HI11" s="122"/>
      <c r="HJ11" s="80"/>
      <c r="HK11" s="122"/>
      <c r="HL11" s="81"/>
      <c r="HM11" s="152"/>
      <c r="HN11" s="122"/>
      <c r="HO11" s="80"/>
      <c r="HP11" s="122"/>
      <c r="HQ11" s="81"/>
      <c r="HR11" s="152"/>
      <c r="HS11" s="122"/>
      <c r="HT11" s="80"/>
      <c r="HU11" s="122"/>
      <c r="HV11" s="81"/>
      <c r="HW11" s="152"/>
      <c r="HX11" s="122"/>
      <c r="HY11" s="80"/>
      <c r="HZ11" s="122"/>
      <c r="IA11" s="81"/>
      <c r="IB11" s="152"/>
      <c r="IC11" s="122"/>
      <c r="ID11" s="80"/>
      <c r="IE11" s="122"/>
      <c r="IF11" s="85"/>
      <c r="IG11" s="87"/>
      <c r="IH11" s="87"/>
    </row>
    <row r="12" spans="2:242" ht="33" customHeight="1" x14ac:dyDescent="0.25">
      <c r="B12" s="420">
        <v>49</v>
      </c>
      <c r="C12" s="421" t="s">
        <v>220</v>
      </c>
      <c r="D12" s="467">
        <v>220332</v>
      </c>
      <c r="E12" s="468">
        <v>932474</v>
      </c>
      <c r="F12" s="469" t="s">
        <v>89</v>
      </c>
      <c r="G12" s="214" t="s">
        <v>194</v>
      </c>
      <c r="H12" s="459">
        <f>'MASTER_ ALL areas - No.seedling'!G53</f>
        <v>8</v>
      </c>
      <c r="I12" s="70">
        <f>'MASTER_ ALL areas - No.seedling'!H53</f>
        <v>0.5</v>
      </c>
      <c r="J12" s="71">
        <f>'MASTER_ ALL areas - No.seedling'!I53</f>
        <v>35.799999999999997</v>
      </c>
      <c r="K12" s="72">
        <f>'MASTER_ ALL areas - No.seedling'!J53</f>
        <v>47</v>
      </c>
      <c r="L12" s="73">
        <f t="shared" ref="L12:L17" si="0">K12*20</f>
        <v>940</v>
      </c>
      <c r="M12" s="74">
        <f>'MASTER_ ALL areas - No.seedling'!L53</f>
        <v>940</v>
      </c>
      <c r="N12" s="113">
        <f>'MASTER_ ALL areas - No.seedling'!M53</f>
        <v>2</v>
      </c>
      <c r="O12" s="114">
        <f>'MASTER_ ALL areas - No.seedling'!N53</f>
        <v>6</v>
      </c>
      <c r="P12" s="80">
        <f>'MASTER_ ALL areas - No.seedling'!O53</f>
        <v>4.2553191489361701E-2</v>
      </c>
      <c r="Q12" s="81">
        <f>'MASTER_ ALL areas - No.seedling'!P53</f>
        <v>0.1276595744680851</v>
      </c>
      <c r="R12" s="621"/>
      <c r="S12" s="617">
        <f>'MASTER_ ALL areas - No.seedling'!R53</f>
        <v>880</v>
      </c>
      <c r="T12" s="76">
        <f>'MASTER_ ALL areas - No.seedling'!S53</f>
        <v>0</v>
      </c>
      <c r="U12" s="77">
        <f t="shared" ref="U12:U17" si="1">IF(S12=0,0,T12/(S12/20))</f>
        <v>0</v>
      </c>
      <c r="V12" s="82">
        <f>'MASTER_ ALL areas - No.seedling'!U53</f>
        <v>3</v>
      </c>
      <c r="W12" s="80">
        <f t="shared" ref="W12:W17" si="2">IF(S12=0,0,V12/(S12/20))</f>
        <v>6.8181818181818177E-2</v>
      </c>
      <c r="X12" s="619">
        <f>'MASTER_ ALL areas - No.seedling'!W53</f>
        <v>60</v>
      </c>
      <c r="Y12" s="82">
        <f>'MASTER_ ALL areas - No.seedling'!X53</f>
        <v>2</v>
      </c>
      <c r="Z12" s="77">
        <f t="shared" ref="Z12:Z17" si="3">IF(X12=0,0,Y12/(X12/20))</f>
        <v>0.66666666666666663</v>
      </c>
      <c r="AA12" s="82">
        <f>'MASTER_ ALL areas - No.seedling'!Z53</f>
        <v>3</v>
      </c>
      <c r="AB12" s="80">
        <f t="shared" ref="AB12:AB17" si="4">IF(X12=0,0,AA12/(X12/20))</f>
        <v>1</v>
      </c>
      <c r="AC12" s="76">
        <f>'MASTER_ ALL areas - No.seedling'!AB53</f>
        <v>0</v>
      </c>
      <c r="AD12" s="76">
        <f>'MASTER_ ALL areas - No.seedling'!AC53</f>
        <v>0</v>
      </c>
      <c r="AE12" s="77">
        <f t="shared" ref="AE12:AE17" si="5">IF(AC12=0,0,AD12/(AC12/20))</f>
        <v>0</v>
      </c>
      <c r="AF12" s="82">
        <f>'MASTER_ ALL areas - No.seedling'!AE53</f>
        <v>0</v>
      </c>
      <c r="AG12" s="80">
        <f t="shared" ref="AG12:AG17" si="6">IF(AC12=0,0,AF12/(AC12/20))</f>
        <v>0</v>
      </c>
      <c r="AH12" s="76">
        <f>'MASTER_ ALL areas - No.seedling'!AG53</f>
        <v>0</v>
      </c>
      <c r="AI12" s="76">
        <f>'MASTER_ ALL areas - No.seedling'!AH53</f>
        <v>0</v>
      </c>
      <c r="AJ12" s="77">
        <f t="shared" ref="AJ12:AJ17" si="7">IF(AH12=0,0,AI12/(AH12/20))</f>
        <v>0</v>
      </c>
      <c r="AK12" s="82">
        <f>'MASTER_ ALL areas - No.seedling'!AJ53</f>
        <v>0</v>
      </c>
      <c r="AL12" s="81">
        <f t="shared" ref="AL12:AL17" si="8">IF(AH12=0,0,AK12/(AH12/20))</f>
        <v>0</v>
      </c>
      <c r="AM12" s="621"/>
      <c r="AN12" s="617">
        <f>'MASTER_ ALL areas - No.seedling'!AM53</f>
        <v>80</v>
      </c>
      <c r="AO12" s="76">
        <f>'MASTER_ ALL areas - No.seedling'!AN53</f>
        <v>0</v>
      </c>
      <c r="AP12" s="77">
        <f t="shared" ref="AP12:AP17" si="9">IF(AN12=0,0,AO12/(AN12/20))</f>
        <v>0</v>
      </c>
      <c r="AQ12" s="82">
        <f>'MASTER_ ALL areas - No.seedling'!AP53</f>
        <v>1</v>
      </c>
      <c r="AR12" s="77">
        <f t="shared" ref="AR12:AR17" si="10">IF(AN12=0,0,AQ12/(AN12/20))</f>
        <v>0.25</v>
      </c>
      <c r="AS12" s="82">
        <f>'MASTER_ ALL areas - No.seedling'!AR53</f>
        <v>820</v>
      </c>
      <c r="AT12" s="76">
        <f>'MASTER_ ALL areas - No.seedling'!AS53</f>
        <v>0</v>
      </c>
      <c r="AU12" s="77">
        <f t="shared" ref="AU12:AU17" si="11">IF(AS12=0,0,AT12/(AS12/20))</f>
        <v>0</v>
      </c>
      <c r="AV12" s="82">
        <f>'MASTER_ ALL areas - No.seedling'!AU53</f>
        <v>3</v>
      </c>
      <c r="AW12" s="77">
        <f t="shared" ref="AW12:AW17" si="12">IF(AS12=0,0,AV12/(AS12/20))</f>
        <v>7.3170731707317069E-2</v>
      </c>
      <c r="AX12" s="71">
        <f>'MASTER_ ALL areas - No.seedling'!AW53</f>
        <v>0</v>
      </c>
      <c r="AY12" s="82">
        <f>'MASTER_ ALL areas - No.seedling'!AX53</f>
        <v>0</v>
      </c>
      <c r="AZ12" s="77">
        <f t="shared" ref="AZ12:AZ17" si="13">IF(AX12=0,0,AY12/(AX12/20))</f>
        <v>0</v>
      </c>
      <c r="BA12" s="82">
        <f>'MASTER_ ALL areas - No.seedling'!AZ53</f>
        <v>0</v>
      </c>
      <c r="BB12" s="77">
        <f t="shared" ref="BB12:BB17" si="14">IF(AX12=0,0,BA12/(AX12/20))</f>
        <v>0</v>
      </c>
      <c r="BC12" s="82">
        <f>'MASTER_ ALL areas - No.seedling'!BB53</f>
        <v>40</v>
      </c>
      <c r="BD12" s="76">
        <f>'MASTER_ ALL areas - No.seedling'!BC53</f>
        <v>2</v>
      </c>
      <c r="BE12" s="77">
        <f t="shared" ref="BE12:BE17" si="15">IF(BC12=0,0,BD12/(BC12/20))</f>
        <v>1</v>
      </c>
      <c r="BF12" s="82">
        <f>'MASTER_ ALL areas - No.seedling'!BE53</f>
        <v>2</v>
      </c>
      <c r="BG12" s="77">
        <f t="shared" ref="BG12:BG17" si="16">IF(BC12=0,0,BF12/(BC12/20))</f>
        <v>1</v>
      </c>
      <c r="BH12" s="82">
        <f>'MASTER_ ALL areas - No.seedling'!BG53</f>
        <v>0</v>
      </c>
      <c r="BI12" s="76">
        <f>'MASTER_ ALL areas - No.seedling'!BH53</f>
        <v>0</v>
      </c>
      <c r="BJ12" s="77">
        <f t="shared" ref="BJ12:BJ17" si="17">IF(BH12=0,0,BI12/(BH12/20))</f>
        <v>0</v>
      </c>
      <c r="BK12" s="82">
        <f>'MASTER_ ALL areas - No.seedling'!BJ53</f>
        <v>0</v>
      </c>
      <c r="BL12" s="77">
        <f t="shared" ref="BL12:BL17" si="18">IF(BH12=0,0,BK12/(BH12/20))</f>
        <v>0</v>
      </c>
      <c r="BM12" s="82">
        <f>'MASTER_ ALL areas - No.seedling'!BL53</f>
        <v>0</v>
      </c>
      <c r="BN12" s="76">
        <f>'MASTER_ ALL areas - No.seedling'!BM53</f>
        <v>0</v>
      </c>
      <c r="BO12" s="77">
        <f t="shared" ref="BO12:BO17" si="19">IF(BM12=0,0,BN12/(BM12/20))</f>
        <v>0</v>
      </c>
      <c r="BP12" s="82">
        <f>'MASTER_ ALL areas - No.seedling'!BO53</f>
        <v>0</v>
      </c>
      <c r="BQ12" s="77">
        <f t="shared" ref="BQ12:BQ17" si="20">IF(BM12=0,0,BP12/(BM12/20))</f>
        <v>0</v>
      </c>
      <c r="BR12" s="82">
        <f>'MASTER_ ALL areas - No.seedling'!BQ53</f>
        <v>0</v>
      </c>
      <c r="BS12" s="76">
        <f>'MASTER_ ALL areas - No.seedling'!BR53</f>
        <v>0</v>
      </c>
      <c r="BT12" s="77">
        <f t="shared" ref="BT12:BT17" si="21">IF(BR12=0,0,BS12/(BR12/20))</f>
        <v>0</v>
      </c>
      <c r="BU12" s="82">
        <f>'MASTER_ ALL areas - No.seedling'!BT53</f>
        <v>0</v>
      </c>
      <c r="BV12" s="77">
        <f t="shared" ref="BV12:BV17" si="22">IF(BR12=0,0,BU12/(BR12/20))</f>
        <v>0</v>
      </c>
      <c r="BW12" s="82">
        <f>'MASTER_ ALL areas - No.seedling'!BV53</f>
        <v>0</v>
      </c>
      <c r="BX12" s="76">
        <f>'MASTER_ ALL areas - No.seedling'!BW53</f>
        <v>0</v>
      </c>
      <c r="BY12" s="77">
        <f t="shared" ref="BY12:BY17" si="23">IF(BW12=0,0,BX12/(BW12/20))</f>
        <v>0</v>
      </c>
      <c r="BZ12" s="82">
        <f>'MASTER_ ALL areas - No.seedling'!BY53</f>
        <v>0</v>
      </c>
      <c r="CA12" s="81">
        <f t="shared" ref="CA12:CA17" si="24">IF(BW12=0,0,BZ12/(BW12/20))</f>
        <v>0</v>
      </c>
      <c r="CB12" s="79"/>
      <c r="CC12" s="75">
        <f>'MASTER_ ALL areas - No.seedling'!CB53</f>
        <v>80</v>
      </c>
      <c r="CD12" s="76">
        <f>'MASTER_ ALL areas - No.seedling'!CC53</f>
        <v>0</v>
      </c>
      <c r="CE12" s="80">
        <f t="shared" ref="CE12:CE17" si="25">IF(CC12=0,0,CD12/(CC12/20))</f>
        <v>0</v>
      </c>
      <c r="CF12" s="76">
        <f>'MASTER_ ALL areas - No.seedling'!CE53</f>
        <v>1</v>
      </c>
      <c r="CG12" s="81">
        <f t="shared" ref="CG12:CG17" si="26">IF(CC12=0,0,CF12/(CC12/20))</f>
        <v>0.25</v>
      </c>
      <c r="CH12" s="113">
        <f>'MASTER_ ALL areas - No.seedling'!CG53</f>
        <v>0</v>
      </c>
      <c r="CI12" s="76">
        <f>'MASTER_ ALL areas - No.seedling'!CH53</f>
        <v>0</v>
      </c>
      <c r="CJ12" s="80">
        <f t="shared" ref="CJ12:CJ17" si="27">IF(CH12=0,0,CI12/(CH12/20))</f>
        <v>0</v>
      </c>
      <c r="CK12" s="76">
        <f>'MASTER_ ALL areas - No.seedling'!CJ53</f>
        <v>0</v>
      </c>
      <c r="CL12" s="81">
        <f t="shared" ref="CL12:CL17" si="28">IF(CH12=0,0,CK12/(CH12/20))</f>
        <v>0</v>
      </c>
      <c r="CM12" s="113">
        <f>'MASTER_ ALL areas - No.seedling'!CL53</f>
        <v>0</v>
      </c>
      <c r="CN12" s="76">
        <f>'MASTER_ ALL areas - No.seedling'!CM53</f>
        <v>0</v>
      </c>
      <c r="CO12" s="80">
        <f t="shared" ref="CO12:CO17" si="29">IF(CM12=0,0,CN12/(CM12/20))</f>
        <v>0</v>
      </c>
      <c r="CP12" s="76">
        <f>'MASTER_ ALL areas - No.seedling'!CO53</f>
        <v>0</v>
      </c>
      <c r="CQ12" s="81">
        <f t="shared" ref="CQ12:CQ17" si="30">IF(CM12=0,0,CP12/(CM12/20))</f>
        <v>0</v>
      </c>
      <c r="CR12" s="113">
        <f>'MASTER_ ALL areas - No.seedling'!CQ53</f>
        <v>0</v>
      </c>
      <c r="CS12" s="76">
        <f>'MASTER_ ALL areas - No.seedling'!CR53</f>
        <v>0</v>
      </c>
      <c r="CT12" s="80">
        <f t="shared" ref="CT12:CT17" si="31">IF(CR12=0,0,CS12/(CR12/20))</f>
        <v>0</v>
      </c>
      <c r="CU12" s="76">
        <f>'MASTER_ ALL areas - No.seedling'!CT53</f>
        <v>0</v>
      </c>
      <c r="CV12" s="81">
        <f t="shared" ref="CV12:CV17" si="32">IF(CR12=0,0,CU12/(CR12/20))</f>
        <v>0</v>
      </c>
      <c r="CW12" s="75">
        <f>'MASTER_ ALL areas - No.seedling'!CV53</f>
        <v>800</v>
      </c>
      <c r="CX12" s="76">
        <f>'MASTER_ ALL areas - No.seedling'!CW53</f>
        <v>0</v>
      </c>
      <c r="CY12" s="80">
        <f t="shared" ref="CY12:CY17" si="33">IF(CW12=0,0,CX12/(CW12/20))</f>
        <v>0</v>
      </c>
      <c r="CZ12" s="76">
        <f>'MASTER_ ALL areas - No.seedling'!CY53</f>
        <v>2</v>
      </c>
      <c r="DA12" s="81">
        <f t="shared" ref="DA12:DA17" si="34">IF(CW12=0,0,CZ12/(CW12/20))</f>
        <v>0.05</v>
      </c>
      <c r="DB12" s="75">
        <f>'MASTER_ ALL areas - No.seedling'!DA53</f>
        <v>20</v>
      </c>
      <c r="DC12" s="76">
        <f>'MASTER_ ALL areas - No.seedling'!DB53</f>
        <v>0</v>
      </c>
      <c r="DD12" s="80">
        <f t="shared" ref="DD12:DD17" si="35">IF(DB12=0,0,DC12/(DB12/20))</f>
        <v>0</v>
      </c>
      <c r="DE12" s="76">
        <f>'MASTER_ ALL areas - No.seedling'!DD53</f>
        <v>1</v>
      </c>
      <c r="DF12" s="81">
        <f t="shared" ref="DF12:DF17" si="36">IF(DB12=0,0,DE12/(DB12/20))</f>
        <v>1</v>
      </c>
      <c r="DG12" s="113">
        <f>'MASTER_ ALL areas - No.seedling'!DF53</f>
        <v>0</v>
      </c>
      <c r="DH12" s="76">
        <f>'MASTER_ ALL areas - No.seedling'!DG53</f>
        <v>0</v>
      </c>
      <c r="DI12" s="80">
        <f t="shared" ref="DI12:DI17" si="37">IF(DG12=0,0,DH12/(DG12/20))</f>
        <v>0</v>
      </c>
      <c r="DJ12" s="76">
        <f>'MASTER_ ALL areas - No.seedling'!DI53</f>
        <v>0</v>
      </c>
      <c r="DK12" s="81">
        <f t="shared" ref="DK12:DK17" si="38">IF(DG12=0,0,DJ12/(DG12/20))</f>
        <v>0</v>
      </c>
      <c r="DL12" s="113">
        <f>'MASTER_ ALL areas - No.seedling'!DK53</f>
        <v>0</v>
      </c>
      <c r="DM12" s="76">
        <f>'MASTER_ ALL areas - No.seedling'!DL53</f>
        <v>0</v>
      </c>
      <c r="DN12" s="80">
        <f t="shared" ref="DN12:DN17" si="39">IF(DL12=0,0,DM12/(DL12/20))</f>
        <v>0</v>
      </c>
      <c r="DO12" s="76">
        <f>'MASTER_ ALL areas - No.seedling'!DN53</f>
        <v>0</v>
      </c>
      <c r="DP12" s="81">
        <f t="shared" ref="DP12:DP17" si="40">IF(DL12=0,0,DO12/(DL12/20))</f>
        <v>0</v>
      </c>
      <c r="DQ12" s="113">
        <f>'MASTER_ ALL areas - No.seedling'!DP53</f>
        <v>0</v>
      </c>
      <c r="DR12" s="76">
        <f>'MASTER_ ALL areas - No.seedling'!DQ53</f>
        <v>0</v>
      </c>
      <c r="DS12" s="80">
        <f t="shared" ref="DS12:DS17" si="41">IF(DQ12=0,0,DR12/(DQ12/20))</f>
        <v>0</v>
      </c>
      <c r="DT12" s="76">
        <f>'MASTER_ ALL areas - No.seedling'!DS53</f>
        <v>0</v>
      </c>
      <c r="DU12" s="81">
        <f t="shared" ref="DU12:DU17" si="42">IF(DQ12=0,0,DT12/(DQ12/20))</f>
        <v>0</v>
      </c>
      <c r="DV12" s="113">
        <f>'MASTER_ ALL areas - No.seedling'!DU53</f>
        <v>0</v>
      </c>
      <c r="DW12" s="76">
        <f>'MASTER_ ALL areas - No.seedling'!DV53</f>
        <v>0</v>
      </c>
      <c r="DX12" s="80">
        <f t="shared" ref="DX12:DX17" si="43">IF(DV12=0,0,DW12/(DV12/20))</f>
        <v>0</v>
      </c>
      <c r="DY12" s="76">
        <f>'MASTER_ ALL areas - No.seedling'!DX53</f>
        <v>0</v>
      </c>
      <c r="DZ12" s="81">
        <f t="shared" ref="DZ12:DZ17" si="44">IF(DV12=0,0,DY12/(DV12/20))</f>
        <v>0</v>
      </c>
      <c r="EA12" s="113">
        <f>'MASTER_ ALL areas - No.seedling'!DZ53</f>
        <v>0</v>
      </c>
      <c r="EB12" s="76">
        <f>'MASTER_ ALL areas - No.seedling'!EA53</f>
        <v>0</v>
      </c>
      <c r="EC12" s="80">
        <f t="shared" ref="EC12:EC17" si="45">IF(EA12=0,0,EB12/(EA12/20))</f>
        <v>0</v>
      </c>
      <c r="ED12" s="76">
        <f>'MASTER_ ALL areas - No.seedling'!EC53</f>
        <v>0</v>
      </c>
      <c r="EE12" s="81">
        <f t="shared" ref="EE12:EE17" si="46">IF(EA12=0,0,ED12/(EA12/20))</f>
        <v>0</v>
      </c>
      <c r="EF12" s="113">
        <f>'MASTER_ ALL areas - No.seedling'!EE53</f>
        <v>0</v>
      </c>
      <c r="EG12" s="76">
        <f>'MASTER_ ALL areas - No.seedling'!EF53</f>
        <v>0</v>
      </c>
      <c r="EH12" s="80">
        <f t="shared" ref="EH12:EH17" si="47">IF(EF12=0,0,EG12/(EF12/20))</f>
        <v>0</v>
      </c>
      <c r="EI12" s="76">
        <f>'MASTER_ ALL areas - No.seedling'!EH53</f>
        <v>0</v>
      </c>
      <c r="EJ12" s="81">
        <f t="shared" ref="EJ12:EJ17" si="48">IF(EF12=0,0,EI12/(EF12/20))</f>
        <v>0</v>
      </c>
      <c r="EK12" s="113">
        <f>'MASTER_ ALL areas - No.seedling'!EJ53</f>
        <v>0</v>
      </c>
      <c r="EL12" s="76">
        <f>'MASTER_ ALL areas - No.seedling'!EK53</f>
        <v>0</v>
      </c>
      <c r="EM12" s="80">
        <f t="shared" ref="EM12:EM17" si="49">IF(EK12=0,0,EL12/(EK12/20))</f>
        <v>0</v>
      </c>
      <c r="EN12" s="76">
        <f>'MASTER_ ALL areas - No.seedling'!EM53</f>
        <v>0</v>
      </c>
      <c r="EO12" s="81">
        <f t="shared" ref="EO12:EO17" si="50">IF(EK12=0,0,EN12/(EK12/20))</f>
        <v>0</v>
      </c>
      <c r="EP12" s="75">
        <f>'MASTER_ ALL areas - No.seedling'!EO53</f>
        <v>40</v>
      </c>
      <c r="EQ12" s="76">
        <f>'MASTER_ ALL areas - No.seedling'!EP53</f>
        <v>2</v>
      </c>
      <c r="ER12" s="80">
        <f t="shared" ref="ER12:ER17" si="51">IF(EP12=0,0,EQ12/(EP12/20))</f>
        <v>1</v>
      </c>
      <c r="ES12" s="76">
        <f>'MASTER_ ALL areas - No.seedling'!ER53</f>
        <v>2</v>
      </c>
      <c r="ET12" s="81">
        <f t="shared" ref="ET12:ET17" si="52">IF(EP12=0,0,ES12/(EP12/20))</f>
        <v>1</v>
      </c>
      <c r="EU12" s="113">
        <f>'MASTER_ ALL areas - No.seedling'!ET53</f>
        <v>0</v>
      </c>
      <c r="EV12" s="76">
        <f>'MASTER_ ALL areas - No.seedling'!EU53</f>
        <v>0</v>
      </c>
      <c r="EW12" s="80">
        <f t="shared" ref="EW12:EW17" si="53">IF(EU12=0,0,EV12/(EU12/20))</f>
        <v>0</v>
      </c>
      <c r="EX12" s="76">
        <f>'MASTER_ ALL areas - No.seedling'!EW53</f>
        <v>0</v>
      </c>
      <c r="EY12" s="81">
        <f t="shared" ref="EY12:EY17" si="54">IF(EU12=0,0,EX12/(EU12/20))</f>
        <v>0</v>
      </c>
      <c r="EZ12" s="113">
        <f>'MASTER_ ALL areas - No.seedling'!EY53</f>
        <v>0</v>
      </c>
      <c r="FA12" s="76">
        <f>'MASTER_ ALL areas - No.seedling'!EZ53</f>
        <v>0</v>
      </c>
      <c r="FB12" s="80">
        <f t="shared" ref="FB12:FB17" si="55">IF(EZ12=0,0,FA12/(EZ12/20))</f>
        <v>0</v>
      </c>
      <c r="FC12" s="76">
        <f>'MASTER_ ALL areas - No.seedling'!FB53</f>
        <v>0</v>
      </c>
      <c r="FD12" s="81">
        <f t="shared" ref="FD12:FD17" si="56">IF(EZ12=0,0,FC12/(EZ12/20))</f>
        <v>0</v>
      </c>
      <c r="FE12" s="113">
        <f>'MASTER_ ALL areas - No.seedling'!FD53</f>
        <v>0</v>
      </c>
      <c r="FF12" s="76">
        <f>'MASTER_ ALL areas - No.seedling'!FE53</f>
        <v>0</v>
      </c>
      <c r="FG12" s="80">
        <f t="shared" ref="FG12:FG17" si="57">IF(FE12=0,0,FF12/(FE12/20))</f>
        <v>0</v>
      </c>
      <c r="FH12" s="76">
        <f>'MASTER_ ALL areas - No.seedling'!FG53</f>
        <v>0</v>
      </c>
      <c r="FI12" s="81">
        <f t="shared" ref="FI12:FI17" si="58">IF(FE12=0,0,FH12/(FE12/20))</f>
        <v>0</v>
      </c>
      <c r="FJ12" s="113">
        <f>'MASTER_ ALL areas - No.seedling'!FI53</f>
        <v>0</v>
      </c>
      <c r="FK12" s="76">
        <f>'MASTER_ ALL areas - No.seedling'!FJ53</f>
        <v>0</v>
      </c>
      <c r="FL12" s="80">
        <f t="shared" ref="FL12:FL17" si="59">IF(FJ12=0,0,FK12/(FJ12/20))</f>
        <v>0</v>
      </c>
      <c r="FM12" s="76">
        <f>'MASTER_ ALL areas - No.seedling'!FL53</f>
        <v>0</v>
      </c>
      <c r="FN12" s="81">
        <f t="shared" ref="FN12:FN17" si="60">IF(FJ12=0,0,FM12/(FJ12/20))</f>
        <v>0</v>
      </c>
      <c r="FO12" s="113">
        <f>'MASTER_ ALL areas - No.seedling'!FN53</f>
        <v>0</v>
      </c>
      <c r="FP12" s="76">
        <f>'MASTER_ ALL areas - No.seedling'!FO53</f>
        <v>0</v>
      </c>
      <c r="FQ12" s="80">
        <f t="shared" ref="FQ12:FQ17" si="61">IF(FO12=0,0,FP12/(FO12/20))</f>
        <v>0</v>
      </c>
      <c r="FR12" s="76">
        <f>'MASTER_ ALL areas - No.seedling'!FQ53</f>
        <v>0</v>
      </c>
      <c r="FS12" s="81">
        <f t="shared" ref="FS12:FS17" si="62">IF(FO12=0,0,FR12/(FO12/20))</f>
        <v>0</v>
      </c>
      <c r="FT12" s="113">
        <f>'MASTER_ ALL areas - No.seedling'!FS53</f>
        <v>0</v>
      </c>
      <c r="FU12" s="76">
        <f>'MASTER_ ALL areas - No.seedling'!FT53</f>
        <v>0</v>
      </c>
      <c r="FV12" s="80">
        <f t="shared" ref="FV12:FV17" si="63">IF(FT12=0,0,FU12/(FT12/20))</f>
        <v>0</v>
      </c>
      <c r="FW12" s="76">
        <f>'MASTER_ ALL areas - No.seedling'!FV53</f>
        <v>0</v>
      </c>
      <c r="FX12" s="81">
        <f t="shared" ref="FX12:FX17" si="64">IF(FT12=0,0,FW12/(FT12/20))</f>
        <v>0</v>
      </c>
      <c r="FY12" s="113">
        <f>'MASTER_ ALL areas - No.seedling'!FX53</f>
        <v>0</v>
      </c>
      <c r="FZ12" s="76">
        <f>'MASTER_ ALL areas - No.seedling'!FY53</f>
        <v>0</v>
      </c>
      <c r="GA12" s="80">
        <f t="shared" ref="GA12:GA17" si="65">IF(FY12=0,0,FZ12/(FY12/20))</f>
        <v>0</v>
      </c>
      <c r="GB12" s="76">
        <f>'MASTER_ ALL areas - No.seedling'!GA53</f>
        <v>0</v>
      </c>
      <c r="GC12" s="81">
        <f t="shared" ref="GC12:GC17" si="66">IF(FY12=0,0,GB12/(FY12/20))</f>
        <v>0</v>
      </c>
      <c r="GD12" s="113">
        <f>'MASTER_ ALL areas - No.seedling'!GC53</f>
        <v>0</v>
      </c>
      <c r="GE12" s="76">
        <f>'MASTER_ ALL areas - No.seedling'!GD53</f>
        <v>0</v>
      </c>
      <c r="GF12" s="80">
        <f t="shared" ref="GF12:GF17" si="67">IF(GD12=0,0,GE12/(GD12/20))</f>
        <v>0</v>
      </c>
      <c r="GG12" s="76">
        <f>'MASTER_ ALL areas - No.seedling'!GF53</f>
        <v>0</v>
      </c>
      <c r="GH12" s="81">
        <f t="shared" ref="GH12:GH17" si="68">IF(GD12=0,0,GG12/(GD12/20))</f>
        <v>0</v>
      </c>
      <c r="GI12" s="113">
        <f>'MASTER_ ALL areas - No.seedling'!GH53</f>
        <v>0</v>
      </c>
      <c r="GJ12" s="76">
        <f>'MASTER_ ALL areas - No.seedling'!GI53</f>
        <v>0</v>
      </c>
      <c r="GK12" s="80">
        <f t="shared" ref="GK12:GK17" si="69">IF(GI12=0,0,GJ12/(GI12/20))</f>
        <v>0</v>
      </c>
      <c r="GL12" s="76">
        <f>'MASTER_ ALL areas - No.seedling'!GK53</f>
        <v>0</v>
      </c>
      <c r="GM12" s="81">
        <f t="shared" ref="GM12:GM17" si="70">IF(GI12=0,0,GL12/(GI12/20))</f>
        <v>0</v>
      </c>
      <c r="GN12" s="113">
        <f>'MASTER_ ALL areas - No.seedling'!GM53</f>
        <v>0</v>
      </c>
      <c r="GO12" s="76">
        <f>'MASTER_ ALL areas - No.seedling'!GN53</f>
        <v>0</v>
      </c>
      <c r="GP12" s="80">
        <f t="shared" ref="GP12:GP17" si="71">IF(GN12=0,0,GO12/(GN12/20))</f>
        <v>0</v>
      </c>
      <c r="GQ12" s="76">
        <f>'MASTER_ ALL areas - No.seedling'!GP53</f>
        <v>0</v>
      </c>
      <c r="GR12" s="81">
        <f t="shared" ref="GR12:GR17" si="72">IF(GN12=0,0,GQ12/(GN12/20))</f>
        <v>0</v>
      </c>
      <c r="GS12" s="113">
        <f>'MASTER_ ALL areas - No.seedling'!GR53</f>
        <v>0</v>
      </c>
      <c r="GT12" s="76">
        <f>'MASTER_ ALL areas - No.seedling'!GS53</f>
        <v>0</v>
      </c>
      <c r="GU12" s="80">
        <f t="shared" ref="GU12:GU17" si="73">IF(GS12=0,0,GT12/(GS12/20))</f>
        <v>0</v>
      </c>
      <c r="GV12" s="76">
        <f>'MASTER_ ALL areas - No.seedling'!GU53</f>
        <v>0</v>
      </c>
      <c r="GW12" s="81">
        <f t="shared" ref="GW12:GW17" si="74">IF(GS12=0,0,GV12/(GS12/20))</f>
        <v>0</v>
      </c>
      <c r="GX12" s="113">
        <f>'MASTER_ ALL areas - No.seedling'!GW53</f>
        <v>0</v>
      </c>
      <c r="GY12" s="76">
        <f>'MASTER_ ALL areas - No.seedling'!GX53</f>
        <v>0</v>
      </c>
      <c r="GZ12" s="80">
        <f t="shared" ref="GZ12:GZ17" si="75">IF(GX12=0,0,GY12/(GX12/20))</f>
        <v>0</v>
      </c>
      <c r="HA12" s="76">
        <f>'MASTER_ ALL areas - No.seedling'!GZ53</f>
        <v>0</v>
      </c>
      <c r="HB12" s="81">
        <f t="shared" ref="HB12:HB17" si="76">IF(GX12=0,0,HA12/(GX12/20))</f>
        <v>0</v>
      </c>
      <c r="HC12" s="113">
        <f>'MASTER_ ALL areas - No.seedling'!HB53</f>
        <v>0</v>
      </c>
      <c r="HD12" s="76">
        <f>'MASTER_ ALL areas - No.seedling'!HC53</f>
        <v>0</v>
      </c>
      <c r="HE12" s="80">
        <f t="shared" ref="HE12:HE17" si="77">IF(HC12=0,0,HD12/(HC12/20))</f>
        <v>0</v>
      </c>
      <c r="HF12" s="76">
        <f>'MASTER_ ALL areas - No.seedling'!HE53</f>
        <v>0</v>
      </c>
      <c r="HG12" s="81">
        <f t="shared" ref="HG12:HG17" si="78">IF(HC12=0,0,HF12/(HC12/20))</f>
        <v>0</v>
      </c>
      <c r="HH12" s="113">
        <f>'MASTER_ ALL areas - No.seedling'!HG53</f>
        <v>0</v>
      </c>
      <c r="HI12" s="76">
        <f>'MASTER_ ALL areas - No.seedling'!HH53</f>
        <v>0</v>
      </c>
      <c r="HJ12" s="80">
        <f t="shared" ref="HJ12:HJ17" si="79">IF(HH12=0,0,HI12/(HH12/20))</f>
        <v>0</v>
      </c>
      <c r="HK12" s="76">
        <f>'MASTER_ ALL areas - No.seedling'!HJ53</f>
        <v>0</v>
      </c>
      <c r="HL12" s="81">
        <f t="shared" ref="HL12:HL17" si="80">IF(HH12=0,0,HK12/(HH12/20))</f>
        <v>0</v>
      </c>
      <c r="HM12" s="113">
        <f>'MASTER_ ALL areas - No.seedling'!HL53</f>
        <v>0</v>
      </c>
      <c r="HN12" s="76">
        <f>'MASTER_ ALL areas - No.seedling'!HM53</f>
        <v>0</v>
      </c>
      <c r="HO12" s="80">
        <f t="shared" ref="HO12:HO17" si="81">IF(HM12=0,0,HN12/(HM12/20))</f>
        <v>0</v>
      </c>
      <c r="HP12" s="76">
        <f>'MASTER_ ALL areas - No.seedling'!HO53</f>
        <v>0</v>
      </c>
      <c r="HQ12" s="81">
        <f t="shared" ref="HQ12:HQ17" si="82">IF(HM12=0,0,HP12/(HM12/20))</f>
        <v>0</v>
      </c>
      <c r="HR12" s="113">
        <f>'MASTER_ ALL areas - No.seedling'!HQ53</f>
        <v>0</v>
      </c>
      <c r="HS12" s="76">
        <f>'MASTER_ ALL areas - No.seedling'!HR53</f>
        <v>0</v>
      </c>
      <c r="HT12" s="80">
        <f t="shared" ref="HT12:HT17" si="83">IF(HR12=0,0,HS12/(HR12/20))</f>
        <v>0</v>
      </c>
      <c r="HU12" s="76">
        <f>'MASTER_ ALL areas - No.seedling'!HT53</f>
        <v>0</v>
      </c>
      <c r="HV12" s="81">
        <f t="shared" ref="HV12:HV17" si="84">IF(HR12=0,0,HU12/(HR12/20))</f>
        <v>0</v>
      </c>
      <c r="HW12" s="113">
        <f>'MASTER_ ALL areas - No.seedling'!HV53</f>
        <v>0</v>
      </c>
      <c r="HX12" s="76">
        <f>'MASTER_ ALL areas - No.seedling'!HW53</f>
        <v>0</v>
      </c>
      <c r="HY12" s="80">
        <f t="shared" ref="HY12:HY17" si="85">IF(HW12=0,0,HX12/(HW12/20))</f>
        <v>0</v>
      </c>
      <c r="HZ12" s="76">
        <f>'MASTER_ ALL areas - No.seedling'!HY53</f>
        <v>0</v>
      </c>
      <c r="IA12" s="81">
        <f t="shared" ref="IA12:IA17" si="86">IF(HW12=0,0,HZ12/(HW12/20))</f>
        <v>0</v>
      </c>
      <c r="IB12" s="113">
        <f>'MASTER_ ALL areas - No.seedling'!IA53</f>
        <v>0</v>
      </c>
      <c r="IC12" s="76">
        <f>'MASTER_ ALL areas - No.seedling'!IB53</f>
        <v>0</v>
      </c>
      <c r="ID12" s="80">
        <f t="shared" ref="ID12:ID17" si="87">IF(IB12=0,0,IC12/(IB12/20))</f>
        <v>0</v>
      </c>
      <c r="IE12" s="76">
        <f>'MASTER_ ALL areas - No.seedling'!ID53</f>
        <v>0</v>
      </c>
      <c r="IF12" s="85">
        <f t="shared" ref="IF12:IF17" si="88">IF(IB12=0,0,IE12/(IB12/20))</f>
        <v>0</v>
      </c>
      <c r="IG12" s="86" t="s">
        <v>221</v>
      </c>
      <c r="IH12" s="87"/>
    </row>
    <row r="13" spans="2:242" ht="33" customHeight="1" x14ac:dyDescent="0.25">
      <c r="B13" s="420">
        <v>50</v>
      </c>
      <c r="C13" s="421" t="s">
        <v>222</v>
      </c>
      <c r="D13" s="422">
        <v>220543</v>
      </c>
      <c r="E13" s="423">
        <v>932473</v>
      </c>
      <c r="F13" s="424" t="s">
        <v>89</v>
      </c>
      <c r="G13" s="88" t="s">
        <v>223</v>
      </c>
      <c r="H13" s="459">
        <f>'MASTER_ ALL areas - No.seedling'!G54</f>
        <v>1</v>
      </c>
      <c r="I13" s="70">
        <f>'MASTER_ ALL areas - No.seedling'!H54</f>
        <v>0</v>
      </c>
      <c r="J13" s="71">
        <f>'MASTER_ ALL areas - No.seedling'!I54</f>
        <v>32.799999999999997</v>
      </c>
      <c r="K13" s="72">
        <f>'MASTER_ ALL areas - No.seedling'!J54</f>
        <v>77</v>
      </c>
      <c r="L13" s="73">
        <f t="shared" si="0"/>
        <v>1540</v>
      </c>
      <c r="M13" s="74">
        <f>'MASTER_ ALL areas - No.seedling'!L54</f>
        <v>1540</v>
      </c>
      <c r="N13" s="113">
        <f>'MASTER_ ALL areas - No.seedling'!M54</f>
        <v>19</v>
      </c>
      <c r="O13" s="114">
        <f>'MASTER_ ALL areas - No.seedling'!N54</f>
        <v>65</v>
      </c>
      <c r="P13" s="80">
        <f>'MASTER_ ALL areas - No.seedling'!O54</f>
        <v>0.24675324675324675</v>
      </c>
      <c r="Q13" s="81">
        <f>'MASTER_ ALL areas - No.seedling'!P54</f>
        <v>0.8441558441558441</v>
      </c>
      <c r="R13" s="621"/>
      <c r="S13" s="617">
        <f>'MASTER_ ALL areas - No.seedling'!R54</f>
        <v>920</v>
      </c>
      <c r="T13" s="76">
        <f>'MASTER_ ALL areas - No.seedling'!S54</f>
        <v>0</v>
      </c>
      <c r="U13" s="77">
        <f t="shared" si="1"/>
        <v>0</v>
      </c>
      <c r="V13" s="82">
        <f>'MASTER_ ALL areas - No.seedling'!U54</f>
        <v>35</v>
      </c>
      <c r="W13" s="80">
        <f t="shared" si="2"/>
        <v>0.76086956521739135</v>
      </c>
      <c r="X13" s="619">
        <f>'MASTER_ ALL areas - No.seedling'!W54</f>
        <v>620</v>
      </c>
      <c r="Y13" s="82">
        <f>'MASTER_ ALL areas - No.seedling'!X54</f>
        <v>19</v>
      </c>
      <c r="Z13" s="77">
        <f t="shared" si="3"/>
        <v>0.61290322580645162</v>
      </c>
      <c r="AA13" s="82">
        <f>'MASTER_ ALL areas - No.seedling'!Z54</f>
        <v>30</v>
      </c>
      <c r="AB13" s="80">
        <f t="shared" si="4"/>
        <v>0.967741935483871</v>
      </c>
      <c r="AC13" s="76">
        <f>'MASTER_ ALL areas - No.seedling'!AB54</f>
        <v>0</v>
      </c>
      <c r="AD13" s="76">
        <f>'MASTER_ ALL areas - No.seedling'!AC54</f>
        <v>0</v>
      </c>
      <c r="AE13" s="77">
        <f t="shared" si="5"/>
        <v>0</v>
      </c>
      <c r="AF13" s="82">
        <f>'MASTER_ ALL areas - No.seedling'!AE54</f>
        <v>0</v>
      </c>
      <c r="AG13" s="80">
        <f t="shared" si="6"/>
        <v>0</v>
      </c>
      <c r="AH13" s="76">
        <f>'MASTER_ ALL areas - No.seedling'!AG54</f>
        <v>0</v>
      </c>
      <c r="AI13" s="76">
        <f>'MASTER_ ALL areas - No.seedling'!AH54</f>
        <v>0</v>
      </c>
      <c r="AJ13" s="77">
        <f t="shared" si="7"/>
        <v>0</v>
      </c>
      <c r="AK13" s="82">
        <f>'MASTER_ ALL areas - No.seedling'!AJ54</f>
        <v>0</v>
      </c>
      <c r="AL13" s="81">
        <f t="shared" si="8"/>
        <v>0</v>
      </c>
      <c r="AM13" s="621"/>
      <c r="AN13" s="617">
        <f>'MASTER_ ALL areas - No.seedling'!AM54</f>
        <v>1420</v>
      </c>
      <c r="AO13" s="76">
        <f>'MASTER_ ALL areas - No.seedling'!AN54</f>
        <v>18</v>
      </c>
      <c r="AP13" s="77">
        <f t="shared" si="9"/>
        <v>0.25352112676056338</v>
      </c>
      <c r="AQ13" s="82">
        <f>'MASTER_ ALL areas - No.seedling'!AP54</f>
        <v>59</v>
      </c>
      <c r="AR13" s="77">
        <f t="shared" si="10"/>
        <v>0.83098591549295775</v>
      </c>
      <c r="AS13" s="82">
        <f>'MASTER_ ALL areas - No.seedling'!AR54</f>
        <v>0</v>
      </c>
      <c r="AT13" s="76">
        <f>'MASTER_ ALL areas - No.seedling'!AS54</f>
        <v>0</v>
      </c>
      <c r="AU13" s="77">
        <f t="shared" si="11"/>
        <v>0</v>
      </c>
      <c r="AV13" s="82">
        <f>'MASTER_ ALL areas - No.seedling'!AU54</f>
        <v>0</v>
      </c>
      <c r="AW13" s="77">
        <f t="shared" si="12"/>
        <v>0</v>
      </c>
      <c r="AX13" s="71">
        <f>'MASTER_ ALL areas - No.seedling'!AW54</f>
        <v>0</v>
      </c>
      <c r="AY13" s="82">
        <f>'MASTER_ ALL areas - No.seedling'!AX54</f>
        <v>0</v>
      </c>
      <c r="AZ13" s="77">
        <f t="shared" si="13"/>
        <v>0</v>
      </c>
      <c r="BA13" s="82">
        <f>'MASTER_ ALL areas - No.seedling'!AZ54</f>
        <v>0</v>
      </c>
      <c r="BB13" s="77">
        <f t="shared" si="14"/>
        <v>0</v>
      </c>
      <c r="BC13" s="82">
        <f>'MASTER_ ALL areas - No.seedling'!BB54</f>
        <v>0</v>
      </c>
      <c r="BD13" s="76">
        <f>'MASTER_ ALL areas - No.seedling'!BC54</f>
        <v>0</v>
      </c>
      <c r="BE13" s="77">
        <f t="shared" si="15"/>
        <v>0</v>
      </c>
      <c r="BF13" s="82">
        <f>'MASTER_ ALL areas - No.seedling'!BE54</f>
        <v>0</v>
      </c>
      <c r="BG13" s="77">
        <f t="shared" si="16"/>
        <v>0</v>
      </c>
      <c r="BH13" s="82">
        <f>'MASTER_ ALL areas - No.seedling'!BG54</f>
        <v>120</v>
      </c>
      <c r="BI13" s="76">
        <f>'MASTER_ ALL areas - No.seedling'!BH54</f>
        <v>1</v>
      </c>
      <c r="BJ13" s="77">
        <f t="shared" si="17"/>
        <v>0.16666666666666666</v>
      </c>
      <c r="BK13" s="82">
        <f>'MASTER_ ALL areas - No.seedling'!BJ54</f>
        <v>6</v>
      </c>
      <c r="BL13" s="77">
        <f t="shared" si="18"/>
        <v>1</v>
      </c>
      <c r="BM13" s="82">
        <f>'MASTER_ ALL areas - No.seedling'!BL54</f>
        <v>0</v>
      </c>
      <c r="BN13" s="76">
        <f>'MASTER_ ALL areas - No.seedling'!BM54</f>
        <v>0</v>
      </c>
      <c r="BO13" s="77">
        <f t="shared" si="19"/>
        <v>0</v>
      </c>
      <c r="BP13" s="82">
        <f>'MASTER_ ALL areas - No.seedling'!BO54</f>
        <v>0</v>
      </c>
      <c r="BQ13" s="77">
        <f t="shared" si="20"/>
        <v>0</v>
      </c>
      <c r="BR13" s="82">
        <f>'MASTER_ ALL areas - No.seedling'!BQ54</f>
        <v>0</v>
      </c>
      <c r="BS13" s="76">
        <f>'MASTER_ ALL areas - No.seedling'!BR54</f>
        <v>0</v>
      </c>
      <c r="BT13" s="77">
        <f t="shared" si="21"/>
        <v>0</v>
      </c>
      <c r="BU13" s="82">
        <f>'MASTER_ ALL areas - No.seedling'!BT54</f>
        <v>0</v>
      </c>
      <c r="BV13" s="77">
        <f t="shared" si="22"/>
        <v>0</v>
      </c>
      <c r="BW13" s="82">
        <f>'MASTER_ ALL areas - No.seedling'!BV54</f>
        <v>0</v>
      </c>
      <c r="BX13" s="76">
        <f>'MASTER_ ALL areas - No.seedling'!BW54</f>
        <v>0</v>
      </c>
      <c r="BY13" s="77">
        <f t="shared" si="23"/>
        <v>0</v>
      </c>
      <c r="BZ13" s="82">
        <f>'MASTER_ ALL areas - No.seedling'!BY54</f>
        <v>0</v>
      </c>
      <c r="CA13" s="81">
        <f t="shared" si="24"/>
        <v>0</v>
      </c>
      <c r="CB13" s="79"/>
      <c r="CC13" s="75">
        <f>'MASTER_ ALL areas - No.seedling'!CB54</f>
        <v>840</v>
      </c>
      <c r="CD13" s="76">
        <f>'MASTER_ ALL areas - No.seedling'!CC54</f>
        <v>0</v>
      </c>
      <c r="CE13" s="80">
        <f t="shared" si="25"/>
        <v>0</v>
      </c>
      <c r="CF13" s="76">
        <f>'MASTER_ ALL areas - No.seedling'!CE54</f>
        <v>31</v>
      </c>
      <c r="CG13" s="81">
        <f t="shared" si="26"/>
        <v>0.73809523809523814</v>
      </c>
      <c r="CH13" s="75">
        <f>'MASTER_ ALL areas - No.seedling'!CG54</f>
        <v>580</v>
      </c>
      <c r="CI13" s="76">
        <f>'MASTER_ ALL areas - No.seedling'!CH54</f>
        <v>18</v>
      </c>
      <c r="CJ13" s="80">
        <f t="shared" si="27"/>
        <v>0.62068965517241381</v>
      </c>
      <c r="CK13" s="76">
        <f>'MASTER_ ALL areas - No.seedling'!CJ54</f>
        <v>28</v>
      </c>
      <c r="CL13" s="81">
        <f t="shared" si="28"/>
        <v>0.96551724137931039</v>
      </c>
      <c r="CM13" s="113">
        <f>'MASTER_ ALL areas - No.seedling'!CL54</f>
        <v>0</v>
      </c>
      <c r="CN13" s="76">
        <f>'MASTER_ ALL areas - No.seedling'!CM54</f>
        <v>0</v>
      </c>
      <c r="CO13" s="80">
        <f t="shared" si="29"/>
        <v>0</v>
      </c>
      <c r="CP13" s="76">
        <f>'MASTER_ ALL areas - No.seedling'!CO54</f>
        <v>0</v>
      </c>
      <c r="CQ13" s="81">
        <f t="shared" si="30"/>
        <v>0</v>
      </c>
      <c r="CR13" s="113">
        <f>'MASTER_ ALL areas - No.seedling'!CQ54</f>
        <v>0</v>
      </c>
      <c r="CS13" s="76">
        <f>'MASTER_ ALL areas - No.seedling'!CR54</f>
        <v>0</v>
      </c>
      <c r="CT13" s="80">
        <f t="shared" si="31"/>
        <v>0</v>
      </c>
      <c r="CU13" s="76">
        <f>'MASTER_ ALL areas - No.seedling'!CT54</f>
        <v>0</v>
      </c>
      <c r="CV13" s="81">
        <f t="shared" si="32"/>
        <v>0</v>
      </c>
      <c r="CW13" s="113">
        <f>'MASTER_ ALL areas - No.seedling'!CV54</f>
        <v>0</v>
      </c>
      <c r="CX13" s="76">
        <f>'MASTER_ ALL areas - No.seedling'!CW54</f>
        <v>0</v>
      </c>
      <c r="CY13" s="80">
        <f t="shared" si="33"/>
        <v>0</v>
      </c>
      <c r="CZ13" s="76">
        <f>'MASTER_ ALL areas - No.seedling'!CY54</f>
        <v>0</v>
      </c>
      <c r="DA13" s="81">
        <f t="shared" si="34"/>
        <v>0</v>
      </c>
      <c r="DB13" s="113">
        <f>'MASTER_ ALL areas - No.seedling'!DA54</f>
        <v>0</v>
      </c>
      <c r="DC13" s="76">
        <f>'MASTER_ ALL areas - No.seedling'!DB54</f>
        <v>0</v>
      </c>
      <c r="DD13" s="80">
        <f t="shared" si="35"/>
        <v>0</v>
      </c>
      <c r="DE13" s="76">
        <f>'MASTER_ ALL areas - No.seedling'!DD54</f>
        <v>0</v>
      </c>
      <c r="DF13" s="81">
        <f t="shared" si="36"/>
        <v>0</v>
      </c>
      <c r="DG13" s="113">
        <f>'MASTER_ ALL areas - No.seedling'!DF54</f>
        <v>0</v>
      </c>
      <c r="DH13" s="76">
        <f>'MASTER_ ALL areas - No.seedling'!DG54</f>
        <v>0</v>
      </c>
      <c r="DI13" s="80">
        <f t="shared" si="37"/>
        <v>0</v>
      </c>
      <c r="DJ13" s="76">
        <f>'MASTER_ ALL areas - No.seedling'!DI54</f>
        <v>0</v>
      </c>
      <c r="DK13" s="81">
        <f t="shared" si="38"/>
        <v>0</v>
      </c>
      <c r="DL13" s="113">
        <f>'MASTER_ ALL areas - No.seedling'!DK54</f>
        <v>0</v>
      </c>
      <c r="DM13" s="76">
        <f>'MASTER_ ALL areas - No.seedling'!DL54</f>
        <v>0</v>
      </c>
      <c r="DN13" s="80">
        <f t="shared" si="39"/>
        <v>0</v>
      </c>
      <c r="DO13" s="76">
        <f>'MASTER_ ALL areas - No.seedling'!DN54</f>
        <v>0</v>
      </c>
      <c r="DP13" s="81">
        <f t="shared" si="40"/>
        <v>0</v>
      </c>
      <c r="DQ13" s="113">
        <f>'MASTER_ ALL areas - No.seedling'!DP54</f>
        <v>0</v>
      </c>
      <c r="DR13" s="76">
        <f>'MASTER_ ALL areas - No.seedling'!DQ54</f>
        <v>0</v>
      </c>
      <c r="DS13" s="80">
        <f t="shared" si="41"/>
        <v>0</v>
      </c>
      <c r="DT13" s="76">
        <f>'MASTER_ ALL areas - No.seedling'!DS54</f>
        <v>0</v>
      </c>
      <c r="DU13" s="81">
        <f t="shared" si="42"/>
        <v>0</v>
      </c>
      <c r="DV13" s="113">
        <f>'MASTER_ ALL areas - No.seedling'!DU54</f>
        <v>0</v>
      </c>
      <c r="DW13" s="76">
        <f>'MASTER_ ALL areas - No.seedling'!DV54</f>
        <v>0</v>
      </c>
      <c r="DX13" s="80">
        <f t="shared" si="43"/>
        <v>0</v>
      </c>
      <c r="DY13" s="76">
        <f>'MASTER_ ALL areas - No.seedling'!DX54</f>
        <v>0</v>
      </c>
      <c r="DZ13" s="81">
        <f t="shared" si="44"/>
        <v>0</v>
      </c>
      <c r="EA13" s="113">
        <f>'MASTER_ ALL areas - No.seedling'!DZ54</f>
        <v>0</v>
      </c>
      <c r="EB13" s="76">
        <f>'MASTER_ ALL areas - No.seedling'!EA54</f>
        <v>0</v>
      </c>
      <c r="EC13" s="80">
        <f t="shared" si="45"/>
        <v>0</v>
      </c>
      <c r="ED13" s="76">
        <f>'MASTER_ ALL areas - No.seedling'!EC54</f>
        <v>0</v>
      </c>
      <c r="EE13" s="81">
        <f t="shared" si="46"/>
        <v>0</v>
      </c>
      <c r="EF13" s="113">
        <f>'MASTER_ ALL areas - No.seedling'!EE54</f>
        <v>0</v>
      </c>
      <c r="EG13" s="76">
        <f>'MASTER_ ALL areas - No.seedling'!EF54</f>
        <v>0</v>
      </c>
      <c r="EH13" s="80">
        <f t="shared" si="47"/>
        <v>0</v>
      </c>
      <c r="EI13" s="76">
        <f>'MASTER_ ALL areas - No.seedling'!EH54</f>
        <v>0</v>
      </c>
      <c r="EJ13" s="81">
        <f t="shared" si="48"/>
        <v>0</v>
      </c>
      <c r="EK13" s="113">
        <f>'MASTER_ ALL areas - No.seedling'!EJ54</f>
        <v>0</v>
      </c>
      <c r="EL13" s="76">
        <f>'MASTER_ ALL areas - No.seedling'!EK54</f>
        <v>0</v>
      </c>
      <c r="EM13" s="80">
        <f t="shared" si="49"/>
        <v>0</v>
      </c>
      <c r="EN13" s="76">
        <f>'MASTER_ ALL areas - No.seedling'!EM54</f>
        <v>0</v>
      </c>
      <c r="EO13" s="81">
        <f t="shared" si="50"/>
        <v>0</v>
      </c>
      <c r="EP13" s="113">
        <f>'MASTER_ ALL areas - No.seedling'!EO54</f>
        <v>0</v>
      </c>
      <c r="EQ13" s="76">
        <f>'MASTER_ ALL areas - No.seedling'!EP54</f>
        <v>0</v>
      </c>
      <c r="ER13" s="80">
        <f t="shared" si="51"/>
        <v>0</v>
      </c>
      <c r="ES13" s="76">
        <f>'MASTER_ ALL areas - No.seedling'!ER54</f>
        <v>0</v>
      </c>
      <c r="ET13" s="81">
        <f t="shared" si="52"/>
        <v>0</v>
      </c>
      <c r="EU13" s="113">
        <f>'MASTER_ ALL areas - No.seedling'!ET54</f>
        <v>0</v>
      </c>
      <c r="EV13" s="76">
        <f>'MASTER_ ALL areas - No.seedling'!EU54</f>
        <v>0</v>
      </c>
      <c r="EW13" s="80">
        <f t="shared" si="53"/>
        <v>0</v>
      </c>
      <c r="EX13" s="76">
        <f>'MASTER_ ALL areas - No.seedling'!EW54</f>
        <v>0</v>
      </c>
      <c r="EY13" s="81">
        <f t="shared" si="54"/>
        <v>0</v>
      </c>
      <c r="EZ13" s="113">
        <f>'MASTER_ ALL areas - No.seedling'!EY54</f>
        <v>0</v>
      </c>
      <c r="FA13" s="76">
        <f>'MASTER_ ALL areas - No.seedling'!EZ54</f>
        <v>0</v>
      </c>
      <c r="FB13" s="80">
        <f t="shared" si="55"/>
        <v>0</v>
      </c>
      <c r="FC13" s="76">
        <f>'MASTER_ ALL areas - No.seedling'!FB54</f>
        <v>0</v>
      </c>
      <c r="FD13" s="81">
        <f t="shared" si="56"/>
        <v>0</v>
      </c>
      <c r="FE13" s="75">
        <f>'MASTER_ ALL areas - No.seedling'!FD54</f>
        <v>80</v>
      </c>
      <c r="FF13" s="76">
        <f>'MASTER_ ALL areas - No.seedling'!FE54</f>
        <v>0</v>
      </c>
      <c r="FG13" s="80">
        <f t="shared" si="57"/>
        <v>0</v>
      </c>
      <c r="FH13" s="76">
        <f>'MASTER_ ALL areas - No.seedling'!FG54</f>
        <v>4</v>
      </c>
      <c r="FI13" s="81">
        <f t="shared" si="58"/>
        <v>1</v>
      </c>
      <c r="FJ13" s="75">
        <f>'MASTER_ ALL areas - No.seedling'!FI54</f>
        <v>40</v>
      </c>
      <c r="FK13" s="76">
        <f>'MASTER_ ALL areas - No.seedling'!FJ54</f>
        <v>1</v>
      </c>
      <c r="FL13" s="80">
        <f t="shared" si="59"/>
        <v>0.5</v>
      </c>
      <c r="FM13" s="76">
        <f>'MASTER_ ALL areas - No.seedling'!FL54</f>
        <v>2</v>
      </c>
      <c r="FN13" s="81">
        <f t="shared" si="60"/>
        <v>1</v>
      </c>
      <c r="FO13" s="113">
        <f>'MASTER_ ALL areas - No.seedling'!FN54</f>
        <v>0</v>
      </c>
      <c r="FP13" s="76">
        <f>'MASTER_ ALL areas - No.seedling'!FO54</f>
        <v>0</v>
      </c>
      <c r="FQ13" s="80">
        <f t="shared" si="61"/>
        <v>0</v>
      </c>
      <c r="FR13" s="76">
        <f>'MASTER_ ALL areas - No.seedling'!FQ54</f>
        <v>0</v>
      </c>
      <c r="FS13" s="81">
        <f t="shared" si="62"/>
        <v>0</v>
      </c>
      <c r="FT13" s="113">
        <f>'MASTER_ ALL areas - No.seedling'!FS54</f>
        <v>0</v>
      </c>
      <c r="FU13" s="76">
        <f>'MASTER_ ALL areas - No.seedling'!FT54</f>
        <v>0</v>
      </c>
      <c r="FV13" s="80">
        <f t="shared" si="63"/>
        <v>0</v>
      </c>
      <c r="FW13" s="76">
        <f>'MASTER_ ALL areas - No.seedling'!FV54</f>
        <v>0</v>
      </c>
      <c r="FX13" s="81">
        <f t="shared" si="64"/>
        <v>0</v>
      </c>
      <c r="FY13" s="113">
        <f>'MASTER_ ALL areas - No.seedling'!FX54</f>
        <v>0</v>
      </c>
      <c r="FZ13" s="76">
        <f>'MASTER_ ALL areas - No.seedling'!FY54</f>
        <v>0</v>
      </c>
      <c r="GA13" s="80">
        <f t="shared" si="65"/>
        <v>0</v>
      </c>
      <c r="GB13" s="76">
        <f>'MASTER_ ALL areas - No.seedling'!GA54</f>
        <v>0</v>
      </c>
      <c r="GC13" s="81">
        <f t="shared" si="66"/>
        <v>0</v>
      </c>
      <c r="GD13" s="113">
        <f>'MASTER_ ALL areas - No.seedling'!GC54</f>
        <v>0</v>
      </c>
      <c r="GE13" s="76">
        <f>'MASTER_ ALL areas - No.seedling'!GD54</f>
        <v>0</v>
      </c>
      <c r="GF13" s="80">
        <f t="shared" si="67"/>
        <v>0</v>
      </c>
      <c r="GG13" s="76">
        <f>'MASTER_ ALL areas - No.seedling'!GF54</f>
        <v>0</v>
      </c>
      <c r="GH13" s="81">
        <f t="shared" si="68"/>
        <v>0</v>
      </c>
      <c r="GI13" s="113">
        <f>'MASTER_ ALL areas - No.seedling'!GH54</f>
        <v>0</v>
      </c>
      <c r="GJ13" s="76">
        <f>'MASTER_ ALL areas - No.seedling'!GI54</f>
        <v>0</v>
      </c>
      <c r="GK13" s="80">
        <f t="shared" si="69"/>
        <v>0</v>
      </c>
      <c r="GL13" s="76">
        <f>'MASTER_ ALL areas - No.seedling'!GK54</f>
        <v>0</v>
      </c>
      <c r="GM13" s="81">
        <f t="shared" si="70"/>
        <v>0</v>
      </c>
      <c r="GN13" s="113">
        <f>'MASTER_ ALL areas - No.seedling'!GM54</f>
        <v>0</v>
      </c>
      <c r="GO13" s="76">
        <f>'MASTER_ ALL areas - No.seedling'!GN54</f>
        <v>0</v>
      </c>
      <c r="GP13" s="80">
        <f t="shared" si="71"/>
        <v>0</v>
      </c>
      <c r="GQ13" s="76">
        <f>'MASTER_ ALL areas - No.seedling'!GP54</f>
        <v>0</v>
      </c>
      <c r="GR13" s="81">
        <f t="shared" si="72"/>
        <v>0</v>
      </c>
      <c r="GS13" s="113">
        <f>'MASTER_ ALL areas - No.seedling'!GR54</f>
        <v>0</v>
      </c>
      <c r="GT13" s="76">
        <f>'MASTER_ ALL areas - No.seedling'!GS54</f>
        <v>0</v>
      </c>
      <c r="GU13" s="80">
        <f t="shared" si="73"/>
        <v>0</v>
      </c>
      <c r="GV13" s="76">
        <f>'MASTER_ ALL areas - No.seedling'!GU54</f>
        <v>0</v>
      </c>
      <c r="GW13" s="81">
        <f t="shared" si="74"/>
        <v>0</v>
      </c>
      <c r="GX13" s="113">
        <f>'MASTER_ ALL areas - No.seedling'!GW54</f>
        <v>0</v>
      </c>
      <c r="GY13" s="76">
        <f>'MASTER_ ALL areas - No.seedling'!GX54</f>
        <v>0</v>
      </c>
      <c r="GZ13" s="80">
        <f t="shared" si="75"/>
        <v>0</v>
      </c>
      <c r="HA13" s="76">
        <f>'MASTER_ ALL areas - No.seedling'!GZ54</f>
        <v>0</v>
      </c>
      <c r="HB13" s="81">
        <f t="shared" si="76"/>
        <v>0</v>
      </c>
      <c r="HC13" s="113">
        <f>'MASTER_ ALL areas - No.seedling'!HB54</f>
        <v>0</v>
      </c>
      <c r="HD13" s="76">
        <f>'MASTER_ ALL areas - No.seedling'!HC54</f>
        <v>0</v>
      </c>
      <c r="HE13" s="80">
        <f t="shared" si="77"/>
        <v>0</v>
      </c>
      <c r="HF13" s="76">
        <f>'MASTER_ ALL areas - No.seedling'!HE54</f>
        <v>0</v>
      </c>
      <c r="HG13" s="81">
        <f t="shared" si="78"/>
        <v>0</v>
      </c>
      <c r="HH13" s="113">
        <f>'MASTER_ ALL areas - No.seedling'!HG54</f>
        <v>0</v>
      </c>
      <c r="HI13" s="76">
        <f>'MASTER_ ALL areas - No.seedling'!HH54</f>
        <v>0</v>
      </c>
      <c r="HJ13" s="80">
        <f t="shared" si="79"/>
        <v>0</v>
      </c>
      <c r="HK13" s="76">
        <f>'MASTER_ ALL areas - No.seedling'!HJ54</f>
        <v>0</v>
      </c>
      <c r="HL13" s="81">
        <f t="shared" si="80"/>
        <v>0</v>
      </c>
      <c r="HM13" s="113">
        <f>'MASTER_ ALL areas - No.seedling'!HL54</f>
        <v>0</v>
      </c>
      <c r="HN13" s="76">
        <f>'MASTER_ ALL areas - No.seedling'!HM54</f>
        <v>0</v>
      </c>
      <c r="HO13" s="80">
        <f t="shared" si="81"/>
        <v>0</v>
      </c>
      <c r="HP13" s="76">
        <f>'MASTER_ ALL areas - No.seedling'!HO54</f>
        <v>0</v>
      </c>
      <c r="HQ13" s="81">
        <f t="shared" si="82"/>
        <v>0</v>
      </c>
      <c r="HR13" s="113">
        <f>'MASTER_ ALL areas - No.seedling'!HQ54</f>
        <v>0</v>
      </c>
      <c r="HS13" s="76">
        <f>'MASTER_ ALL areas - No.seedling'!HR54</f>
        <v>0</v>
      </c>
      <c r="HT13" s="80">
        <f t="shared" si="83"/>
        <v>0</v>
      </c>
      <c r="HU13" s="76">
        <f>'MASTER_ ALL areas - No.seedling'!HT54</f>
        <v>0</v>
      </c>
      <c r="HV13" s="81">
        <f t="shared" si="84"/>
        <v>0</v>
      </c>
      <c r="HW13" s="113">
        <f>'MASTER_ ALL areas - No.seedling'!HV54</f>
        <v>0</v>
      </c>
      <c r="HX13" s="76">
        <f>'MASTER_ ALL areas - No.seedling'!HW54</f>
        <v>0</v>
      </c>
      <c r="HY13" s="80">
        <f t="shared" si="85"/>
        <v>0</v>
      </c>
      <c r="HZ13" s="76">
        <f>'MASTER_ ALL areas - No.seedling'!HY54</f>
        <v>0</v>
      </c>
      <c r="IA13" s="81">
        <f t="shared" si="86"/>
        <v>0</v>
      </c>
      <c r="IB13" s="113">
        <f>'MASTER_ ALL areas - No.seedling'!IA54</f>
        <v>0</v>
      </c>
      <c r="IC13" s="76">
        <f>'MASTER_ ALL areas - No.seedling'!IB54</f>
        <v>0</v>
      </c>
      <c r="ID13" s="80">
        <f t="shared" si="87"/>
        <v>0</v>
      </c>
      <c r="IE13" s="76">
        <f>'MASTER_ ALL areas - No.seedling'!ID54</f>
        <v>0</v>
      </c>
      <c r="IF13" s="85">
        <f t="shared" si="88"/>
        <v>0</v>
      </c>
      <c r="IG13" s="86" t="s">
        <v>224</v>
      </c>
      <c r="IH13" s="87"/>
    </row>
    <row r="14" spans="2:242" ht="33" customHeight="1" x14ac:dyDescent="0.25">
      <c r="B14" s="420">
        <v>51</v>
      </c>
      <c r="C14" s="421" t="s">
        <v>225</v>
      </c>
      <c r="D14" s="422">
        <v>220953</v>
      </c>
      <c r="E14" s="423">
        <v>932459</v>
      </c>
      <c r="F14" s="180" t="s">
        <v>226</v>
      </c>
      <c r="G14" s="88" t="s">
        <v>194</v>
      </c>
      <c r="H14" s="459" t="str">
        <f>'MASTER_ ALL areas - No.seedling'!G55</f>
        <v>4(60%)  6(40%)</v>
      </c>
      <c r="I14" s="70">
        <f>'MASTER_ ALL areas - No.seedling'!H55</f>
        <v>0.7</v>
      </c>
      <c r="J14" s="71">
        <f>'MASTER_ ALL areas - No.seedling'!I55</f>
        <v>45</v>
      </c>
      <c r="K14" s="72">
        <f>'MASTER_ ALL areas - No.seedling'!J55</f>
        <v>18</v>
      </c>
      <c r="L14" s="73">
        <f t="shared" si="0"/>
        <v>360</v>
      </c>
      <c r="M14" s="74">
        <f>'MASTER_ ALL areas - No.seedling'!L55</f>
        <v>360</v>
      </c>
      <c r="N14" s="113">
        <f>'MASTER_ ALL areas - No.seedling'!M55</f>
        <v>1</v>
      </c>
      <c r="O14" s="114">
        <f>'MASTER_ ALL areas - No.seedling'!N55</f>
        <v>6</v>
      </c>
      <c r="P14" s="80">
        <f>'MASTER_ ALL areas - No.seedling'!O55</f>
        <v>5.5555555555555552E-2</v>
      </c>
      <c r="Q14" s="81">
        <f>'MASTER_ ALL areas - No.seedling'!P55</f>
        <v>0.33333333333333331</v>
      </c>
      <c r="R14" s="621"/>
      <c r="S14" s="617">
        <f>'MASTER_ ALL areas - No.seedling'!R55</f>
        <v>180</v>
      </c>
      <c r="T14" s="76">
        <f>'MASTER_ ALL areas - No.seedling'!S55</f>
        <v>0</v>
      </c>
      <c r="U14" s="77">
        <f t="shared" si="1"/>
        <v>0</v>
      </c>
      <c r="V14" s="82">
        <f>'MASTER_ ALL areas - No.seedling'!U55</f>
        <v>5</v>
      </c>
      <c r="W14" s="80">
        <f t="shared" si="2"/>
        <v>0.55555555555555558</v>
      </c>
      <c r="X14" s="619">
        <f>'MASTER_ ALL areas - No.seedling'!W55</f>
        <v>20</v>
      </c>
      <c r="Y14" s="82">
        <f>'MASTER_ ALL areas - No.seedling'!X55</f>
        <v>1</v>
      </c>
      <c r="Z14" s="77">
        <f t="shared" si="3"/>
        <v>1</v>
      </c>
      <c r="AA14" s="82">
        <f>'MASTER_ ALL areas - No.seedling'!Z55</f>
        <v>1</v>
      </c>
      <c r="AB14" s="80">
        <f t="shared" si="4"/>
        <v>1</v>
      </c>
      <c r="AC14" s="76">
        <f>'MASTER_ ALL areas - No.seedling'!AB55</f>
        <v>0</v>
      </c>
      <c r="AD14" s="76">
        <f>'MASTER_ ALL areas - No.seedling'!AC55</f>
        <v>0</v>
      </c>
      <c r="AE14" s="77">
        <f t="shared" si="5"/>
        <v>0</v>
      </c>
      <c r="AF14" s="82">
        <f>'MASTER_ ALL areas - No.seedling'!AE55</f>
        <v>0</v>
      </c>
      <c r="AG14" s="80">
        <f t="shared" si="6"/>
        <v>0</v>
      </c>
      <c r="AH14" s="76">
        <f>'MASTER_ ALL areas - No.seedling'!AG55</f>
        <v>160</v>
      </c>
      <c r="AI14" s="76">
        <f>'MASTER_ ALL areas - No.seedling'!AH55</f>
        <v>0</v>
      </c>
      <c r="AJ14" s="77">
        <f t="shared" si="7"/>
        <v>0</v>
      </c>
      <c r="AK14" s="82">
        <f>'MASTER_ ALL areas - No.seedling'!AJ55</f>
        <v>0</v>
      </c>
      <c r="AL14" s="81">
        <f t="shared" si="8"/>
        <v>0</v>
      </c>
      <c r="AM14" s="621"/>
      <c r="AN14" s="617">
        <f>'MASTER_ ALL areas - No.seedling'!AM55</f>
        <v>160</v>
      </c>
      <c r="AO14" s="76">
        <f>'MASTER_ ALL areas - No.seedling'!AN55</f>
        <v>0</v>
      </c>
      <c r="AP14" s="77">
        <f t="shared" si="9"/>
        <v>0</v>
      </c>
      <c r="AQ14" s="82">
        <f>'MASTER_ ALL areas - No.seedling'!AP55</f>
        <v>0</v>
      </c>
      <c r="AR14" s="77">
        <f t="shared" si="10"/>
        <v>0</v>
      </c>
      <c r="AS14" s="82">
        <f>'MASTER_ ALL areas - No.seedling'!AR55</f>
        <v>180</v>
      </c>
      <c r="AT14" s="76">
        <f>'MASTER_ ALL areas - No.seedling'!AS55</f>
        <v>1</v>
      </c>
      <c r="AU14" s="77">
        <f t="shared" si="11"/>
        <v>0.1111111111111111</v>
      </c>
      <c r="AV14" s="82">
        <f>'MASTER_ ALL areas - No.seedling'!AU55</f>
        <v>6</v>
      </c>
      <c r="AW14" s="77">
        <f t="shared" si="12"/>
        <v>0.66666666666666663</v>
      </c>
      <c r="AX14" s="71">
        <f>'MASTER_ ALL areas - No.seedling'!AW55</f>
        <v>20</v>
      </c>
      <c r="AY14" s="82">
        <f>'MASTER_ ALL areas - No.seedling'!AX55</f>
        <v>0</v>
      </c>
      <c r="AZ14" s="77">
        <f t="shared" si="13"/>
        <v>0</v>
      </c>
      <c r="BA14" s="82">
        <f>'MASTER_ ALL areas - No.seedling'!AZ55</f>
        <v>0</v>
      </c>
      <c r="BB14" s="77">
        <f t="shared" si="14"/>
        <v>0</v>
      </c>
      <c r="BC14" s="82">
        <f>'MASTER_ ALL areas - No.seedling'!BB55</f>
        <v>0</v>
      </c>
      <c r="BD14" s="76">
        <f>'MASTER_ ALL areas - No.seedling'!BC55</f>
        <v>0</v>
      </c>
      <c r="BE14" s="77">
        <f t="shared" si="15"/>
        <v>0</v>
      </c>
      <c r="BF14" s="82">
        <f>'MASTER_ ALL areas - No.seedling'!BE55</f>
        <v>0</v>
      </c>
      <c r="BG14" s="77">
        <f t="shared" si="16"/>
        <v>0</v>
      </c>
      <c r="BH14" s="82">
        <f>'MASTER_ ALL areas - No.seedling'!BG55</f>
        <v>0</v>
      </c>
      <c r="BI14" s="76">
        <f>'MASTER_ ALL areas - No.seedling'!BH55</f>
        <v>0</v>
      </c>
      <c r="BJ14" s="77">
        <f t="shared" si="17"/>
        <v>0</v>
      </c>
      <c r="BK14" s="82">
        <f>'MASTER_ ALL areas - No.seedling'!BJ55</f>
        <v>0</v>
      </c>
      <c r="BL14" s="77">
        <f t="shared" si="18"/>
        <v>0</v>
      </c>
      <c r="BM14" s="82">
        <f>'MASTER_ ALL areas - No.seedling'!BL55</f>
        <v>0</v>
      </c>
      <c r="BN14" s="76">
        <f>'MASTER_ ALL areas - No.seedling'!BM55</f>
        <v>0</v>
      </c>
      <c r="BO14" s="77">
        <f t="shared" si="19"/>
        <v>0</v>
      </c>
      <c r="BP14" s="82">
        <f>'MASTER_ ALL areas - No.seedling'!BO55</f>
        <v>0</v>
      </c>
      <c r="BQ14" s="77">
        <f t="shared" si="20"/>
        <v>0</v>
      </c>
      <c r="BR14" s="82">
        <f>'MASTER_ ALL areas - No.seedling'!BQ55</f>
        <v>0</v>
      </c>
      <c r="BS14" s="76">
        <f>'MASTER_ ALL areas - No.seedling'!BR55</f>
        <v>0</v>
      </c>
      <c r="BT14" s="77">
        <f t="shared" si="21"/>
        <v>0</v>
      </c>
      <c r="BU14" s="82">
        <f>'MASTER_ ALL areas - No.seedling'!BT55</f>
        <v>0</v>
      </c>
      <c r="BV14" s="77">
        <f t="shared" si="22"/>
        <v>0</v>
      </c>
      <c r="BW14" s="82">
        <f>'MASTER_ ALL areas - No.seedling'!BV55</f>
        <v>0</v>
      </c>
      <c r="BX14" s="76">
        <f>'MASTER_ ALL areas - No.seedling'!BW55</f>
        <v>0</v>
      </c>
      <c r="BY14" s="77">
        <f t="shared" si="23"/>
        <v>0</v>
      </c>
      <c r="BZ14" s="82">
        <f>'MASTER_ ALL areas - No.seedling'!BY55</f>
        <v>0</v>
      </c>
      <c r="CA14" s="81">
        <f t="shared" si="24"/>
        <v>0</v>
      </c>
      <c r="CB14" s="79"/>
      <c r="CC14" s="113">
        <f>'MASTER_ ALL areas - No.seedling'!CB55</f>
        <v>0</v>
      </c>
      <c r="CD14" s="76">
        <f>'MASTER_ ALL areas - No.seedling'!CC55</f>
        <v>0</v>
      </c>
      <c r="CE14" s="80">
        <f t="shared" si="25"/>
        <v>0</v>
      </c>
      <c r="CF14" s="76">
        <f>'MASTER_ ALL areas - No.seedling'!CE55</f>
        <v>0</v>
      </c>
      <c r="CG14" s="81">
        <f t="shared" si="26"/>
        <v>0</v>
      </c>
      <c r="CH14" s="113">
        <f>'MASTER_ ALL areas - No.seedling'!CG55</f>
        <v>0</v>
      </c>
      <c r="CI14" s="76">
        <f>'MASTER_ ALL areas - No.seedling'!CH55</f>
        <v>0</v>
      </c>
      <c r="CJ14" s="80">
        <f t="shared" si="27"/>
        <v>0</v>
      </c>
      <c r="CK14" s="76">
        <f>'MASTER_ ALL areas - No.seedling'!CJ55</f>
        <v>0</v>
      </c>
      <c r="CL14" s="81">
        <f t="shared" si="28"/>
        <v>0</v>
      </c>
      <c r="CM14" s="113">
        <f>'MASTER_ ALL areas - No.seedling'!CL55</f>
        <v>0</v>
      </c>
      <c r="CN14" s="76">
        <f>'MASTER_ ALL areas - No.seedling'!CM55</f>
        <v>0</v>
      </c>
      <c r="CO14" s="80">
        <f t="shared" si="29"/>
        <v>0</v>
      </c>
      <c r="CP14" s="76">
        <f>'MASTER_ ALL areas - No.seedling'!CO55</f>
        <v>0</v>
      </c>
      <c r="CQ14" s="81">
        <f t="shared" si="30"/>
        <v>0</v>
      </c>
      <c r="CR14" s="75">
        <f>'MASTER_ ALL areas - No.seedling'!CQ55</f>
        <v>160</v>
      </c>
      <c r="CS14" s="76">
        <f>'MASTER_ ALL areas - No.seedling'!CR55</f>
        <v>0</v>
      </c>
      <c r="CT14" s="80">
        <f t="shared" si="31"/>
        <v>0</v>
      </c>
      <c r="CU14" s="76">
        <f>'MASTER_ ALL areas - No.seedling'!CT55</f>
        <v>0</v>
      </c>
      <c r="CV14" s="81">
        <f t="shared" si="32"/>
        <v>0</v>
      </c>
      <c r="CW14" s="75">
        <f>'MASTER_ ALL areas - No.seedling'!CV55</f>
        <v>160</v>
      </c>
      <c r="CX14" s="76">
        <f>'MASTER_ ALL areas - No.seedling'!CW55</f>
        <v>0</v>
      </c>
      <c r="CY14" s="80">
        <f t="shared" si="33"/>
        <v>0</v>
      </c>
      <c r="CZ14" s="76">
        <f>'MASTER_ ALL areas - No.seedling'!CY55</f>
        <v>5</v>
      </c>
      <c r="DA14" s="81">
        <f t="shared" si="34"/>
        <v>0.625</v>
      </c>
      <c r="DB14" s="75">
        <f>'MASTER_ ALL areas - No.seedling'!DA55</f>
        <v>20</v>
      </c>
      <c r="DC14" s="76">
        <f>'MASTER_ ALL areas - No.seedling'!DB55</f>
        <v>1</v>
      </c>
      <c r="DD14" s="80">
        <f t="shared" si="35"/>
        <v>1</v>
      </c>
      <c r="DE14" s="76">
        <f>'MASTER_ ALL areas - No.seedling'!DD55</f>
        <v>1</v>
      </c>
      <c r="DF14" s="81">
        <f t="shared" si="36"/>
        <v>1</v>
      </c>
      <c r="DG14" s="113">
        <f>'MASTER_ ALL areas - No.seedling'!DF55</f>
        <v>0</v>
      </c>
      <c r="DH14" s="76">
        <f>'MASTER_ ALL areas - No.seedling'!DG55</f>
        <v>0</v>
      </c>
      <c r="DI14" s="80">
        <f t="shared" si="37"/>
        <v>0</v>
      </c>
      <c r="DJ14" s="76">
        <f>'MASTER_ ALL areas - No.seedling'!DI55</f>
        <v>0</v>
      </c>
      <c r="DK14" s="81">
        <f t="shared" si="38"/>
        <v>0</v>
      </c>
      <c r="DL14" s="113">
        <f>'MASTER_ ALL areas - No.seedling'!DK55</f>
        <v>0</v>
      </c>
      <c r="DM14" s="76">
        <f>'MASTER_ ALL areas - No.seedling'!DL55</f>
        <v>0</v>
      </c>
      <c r="DN14" s="80">
        <f t="shared" si="39"/>
        <v>0</v>
      </c>
      <c r="DO14" s="76">
        <f>'MASTER_ ALL areas - No.seedling'!DN55</f>
        <v>0</v>
      </c>
      <c r="DP14" s="81">
        <f t="shared" si="40"/>
        <v>0</v>
      </c>
      <c r="DQ14" s="75">
        <f>'MASTER_ ALL areas - No.seedling'!DP55</f>
        <v>20</v>
      </c>
      <c r="DR14" s="76">
        <f>'MASTER_ ALL areas - No.seedling'!DQ55</f>
        <v>0</v>
      </c>
      <c r="DS14" s="80">
        <f t="shared" si="41"/>
        <v>0</v>
      </c>
      <c r="DT14" s="76">
        <f>'MASTER_ ALL areas - No.seedling'!DS55</f>
        <v>0</v>
      </c>
      <c r="DU14" s="81">
        <f t="shared" si="42"/>
        <v>0</v>
      </c>
      <c r="DV14" s="113">
        <f>'MASTER_ ALL areas - No.seedling'!DU55</f>
        <v>0</v>
      </c>
      <c r="DW14" s="76">
        <f>'MASTER_ ALL areas - No.seedling'!DV55</f>
        <v>0</v>
      </c>
      <c r="DX14" s="80">
        <f t="shared" si="43"/>
        <v>0</v>
      </c>
      <c r="DY14" s="76">
        <f>'MASTER_ ALL areas - No.seedling'!DX55</f>
        <v>0</v>
      </c>
      <c r="DZ14" s="81">
        <f t="shared" si="44"/>
        <v>0</v>
      </c>
      <c r="EA14" s="113">
        <f>'MASTER_ ALL areas - No.seedling'!DZ55</f>
        <v>0</v>
      </c>
      <c r="EB14" s="76">
        <f>'MASTER_ ALL areas - No.seedling'!EA55</f>
        <v>0</v>
      </c>
      <c r="EC14" s="80">
        <f t="shared" si="45"/>
        <v>0</v>
      </c>
      <c r="ED14" s="76">
        <f>'MASTER_ ALL areas - No.seedling'!EC55</f>
        <v>0</v>
      </c>
      <c r="EE14" s="81">
        <f t="shared" si="46"/>
        <v>0</v>
      </c>
      <c r="EF14" s="113">
        <f>'MASTER_ ALL areas - No.seedling'!EE55</f>
        <v>0</v>
      </c>
      <c r="EG14" s="76">
        <f>'MASTER_ ALL areas - No.seedling'!EF55</f>
        <v>0</v>
      </c>
      <c r="EH14" s="80">
        <f t="shared" si="47"/>
        <v>0</v>
      </c>
      <c r="EI14" s="76">
        <f>'MASTER_ ALL areas - No.seedling'!EH55</f>
        <v>0</v>
      </c>
      <c r="EJ14" s="81">
        <f t="shared" si="48"/>
        <v>0</v>
      </c>
      <c r="EK14" s="113">
        <f>'MASTER_ ALL areas - No.seedling'!EJ55</f>
        <v>0</v>
      </c>
      <c r="EL14" s="76">
        <f>'MASTER_ ALL areas - No.seedling'!EK55</f>
        <v>0</v>
      </c>
      <c r="EM14" s="80">
        <f t="shared" si="49"/>
        <v>0</v>
      </c>
      <c r="EN14" s="76">
        <f>'MASTER_ ALL areas - No.seedling'!EM55</f>
        <v>0</v>
      </c>
      <c r="EO14" s="81">
        <f t="shared" si="50"/>
        <v>0</v>
      </c>
      <c r="EP14" s="113">
        <f>'MASTER_ ALL areas - No.seedling'!EO55</f>
        <v>0</v>
      </c>
      <c r="EQ14" s="76">
        <f>'MASTER_ ALL areas - No.seedling'!EP55</f>
        <v>0</v>
      </c>
      <c r="ER14" s="80">
        <f t="shared" si="51"/>
        <v>0</v>
      </c>
      <c r="ES14" s="76">
        <f>'MASTER_ ALL areas - No.seedling'!ER55</f>
        <v>0</v>
      </c>
      <c r="ET14" s="81">
        <f t="shared" si="52"/>
        <v>0</v>
      </c>
      <c r="EU14" s="113">
        <f>'MASTER_ ALL areas - No.seedling'!ET55</f>
        <v>0</v>
      </c>
      <c r="EV14" s="76">
        <f>'MASTER_ ALL areas - No.seedling'!EU55</f>
        <v>0</v>
      </c>
      <c r="EW14" s="80">
        <f t="shared" si="53"/>
        <v>0</v>
      </c>
      <c r="EX14" s="76">
        <f>'MASTER_ ALL areas - No.seedling'!EW55</f>
        <v>0</v>
      </c>
      <c r="EY14" s="81">
        <f t="shared" si="54"/>
        <v>0</v>
      </c>
      <c r="EZ14" s="113">
        <f>'MASTER_ ALL areas - No.seedling'!EY55</f>
        <v>0</v>
      </c>
      <c r="FA14" s="76">
        <f>'MASTER_ ALL areas - No.seedling'!EZ55</f>
        <v>0</v>
      </c>
      <c r="FB14" s="80">
        <f t="shared" si="55"/>
        <v>0</v>
      </c>
      <c r="FC14" s="76">
        <f>'MASTER_ ALL areas - No.seedling'!FB55</f>
        <v>0</v>
      </c>
      <c r="FD14" s="81">
        <f t="shared" si="56"/>
        <v>0</v>
      </c>
      <c r="FE14" s="113">
        <f>'MASTER_ ALL areas - No.seedling'!FD55</f>
        <v>0</v>
      </c>
      <c r="FF14" s="76">
        <f>'MASTER_ ALL areas - No.seedling'!FE55</f>
        <v>0</v>
      </c>
      <c r="FG14" s="80">
        <f t="shared" si="57"/>
        <v>0</v>
      </c>
      <c r="FH14" s="76">
        <f>'MASTER_ ALL areas - No.seedling'!FG55</f>
        <v>0</v>
      </c>
      <c r="FI14" s="81">
        <f t="shared" si="58"/>
        <v>0</v>
      </c>
      <c r="FJ14" s="113">
        <f>'MASTER_ ALL areas - No.seedling'!FI55</f>
        <v>0</v>
      </c>
      <c r="FK14" s="76">
        <f>'MASTER_ ALL areas - No.seedling'!FJ55</f>
        <v>0</v>
      </c>
      <c r="FL14" s="80">
        <f t="shared" si="59"/>
        <v>0</v>
      </c>
      <c r="FM14" s="76">
        <f>'MASTER_ ALL areas - No.seedling'!FL55</f>
        <v>0</v>
      </c>
      <c r="FN14" s="81">
        <f t="shared" si="60"/>
        <v>0</v>
      </c>
      <c r="FO14" s="113">
        <f>'MASTER_ ALL areas - No.seedling'!FN55</f>
        <v>0</v>
      </c>
      <c r="FP14" s="76">
        <f>'MASTER_ ALL areas - No.seedling'!FO55</f>
        <v>0</v>
      </c>
      <c r="FQ14" s="80">
        <f t="shared" si="61"/>
        <v>0</v>
      </c>
      <c r="FR14" s="76">
        <f>'MASTER_ ALL areas - No.seedling'!FQ55</f>
        <v>0</v>
      </c>
      <c r="FS14" s="81">
        <f t="shared" si="62"/>
        <v>0</v>
      </c>
      <c r="FT14" s="113">
        <f>'MASTER_ ALL areas - No.seedling'!FS55</f>
        <v>0</v>
      </c>
      <c r="FU14" s="76">
        <f>'MASTER_ ALL areas - No.seedling'!FT55</f>
        <v>0</v>
      </c>
      <c r="FV14" s="80">
        <f t="shared" si="63"/>
        <v>0</v>
      </c>
      <c r="FW14" s="76">
        <f>'MASTER_ ALL areas - No.seedling'!FV55</f>
        <v>0</v>
      </c>
      <c r="FX14" s="81">
        <f t="shared" si="64"/>
        <v>0</v>
      </c>
      <c r="FY14" s="113">
        <f>'MASTER_ ALL areas - No.seedling'!FX55</f>
        <v>0</v>
      </c>
      <c r="FZ14" s="76">
        <f>'MASTER_ ALL areas - No.seedling'!FY55</f>
        <v>0</v>
      </c>
      <c r="GA14" s="80">
        <f t="shared" si="65"/>
        <v>0</v>
      </c>
      <c r="GB14" s="76">
        <f>'MASTER_ ALL areas - No.seedling'!GA55</f>
        <v>0</v>
      </c>
      <c r="GC14" s="81">
        <f t="shared" si="66"/>
        <v>0</v>
      </c>
      <c r="GD14" s="113">
        <f>'MASTER_ ALL areas - No.seedling'!GC55</f>
        <v>0</v>
      </c>
      <c r="GE14" s="76">
        <f>'MASTER_ ALL areas - No.seedling'!GD55</f>
        <v>0</v>
      </c>
      <c r="GF14" s="80">
        <f t="shared" si="67"/>
        <v>0</v>
      </c>
      <c r="GG14" s="76">
        <f>'MASTER_ ALL areas - No.seedling'!GF55</f>
        <v>0</v>
      </c>
      <c r="GH14" s="81">
        <f t="shared" si="68"/>
        <v>0</v>
      </c>
      <c r="GI14" s="113">
        <f>'MASTER_ ALL areas - No.seedling'!GH55</f>
        <v>0</v>
      </c>
      <c r="GJ14" s="76">
        <f>'MASTER_ ALL areas - No.seedling'!GI55</f>
        <v>0</v>
      </c>
      <c r="GK14" s="80">
        <f t="shared" si="69"/>
        <v>0</v>
      </c>
      <c r="GL14" s="76">
        <f>'MASTER_ ALL areas - No.seedling'!GK55</f>
        <v>0</v>
      </c>
      <c r="GM14" s="81">
        <f t="shared" si="70"/>
        <v>0</v>
      </c>
      <c r="GN14" s="113">
        <f>'MASTER_ ALL areas - No.seedling'!GM55</f>
        <v>0</v>
      </c>
      <c r="GO14" s="76">
        <f>'MASTER_ ALL areas - No.seedling'!GN55</f>
        <v>0</v>
      </c>
      <c r="GP14" s="80">
        <f t="shared" si="71"/>
        <v>0</v>
      </c>
      <c r="GQ14" s="76">
        <f>'MASTER_ ALL areas - No.seedling'!GP55</f>
        <v>0</v>
      </c>
      <c r="GR14" s="81">
        <f t="shared" si="72"/>
        <v>0</v>
      </c>
      <c r="GS14" s="113">
        <f>'MASTER_ ALL areas - No.seedling'!GR55</f>
        <v>0</v>
      </c>
      <c r="GT14" s="76">
        <f>'MASTER_ ALL areas - No.seedling'!GS55</f>
        <v>0</v>
      </c>
      <c r="GU14" s="80">
        <f t="shared" si="73"/>
        <v>0</v>
      </c>
      <c r="GV14" s="76">
        <f>'MASTER_ ALL areas - No.seedling'!GU55</f>
        <v>0</v>
      </c>
      <c r="GW14" s="81">
        <f t="shared" si="74"/>
        <v>0</v>
      </c>
      <c r="GX14" s="113">
        <f>'MASTER_ ALL areas - No.seedling'!GW55</f>
        <v>0</v>
      </c>
      <c r="GY14" s="76">
        <f>'MASTER_ ALL areas - No.seedling'!GX55</f>
        <v>0</v>
      </c>
      <c r="GZ14" s="80">
        <f t="shared" si="75"/>
        <v>0</v>
      </c>
      <c r="HA14" s="76">
        <f>'MASTER_ ALL areas - No.seedling'!GZ55</f>
        <v>0</v>
      </c>
      <c r="HB14" s="81">
        <f t="shared" si="76"/>
        <v>0</v>
      </c>
      <c r="HC14" s="113">
        <f>'MASTER_ ALL areas - No.seedling'!HB55</f>
        <v>0</v>
      </c>
      <c r="HD14" s="76">
        <f>'MASTER_ ALL areas - No.seedling'!HC55</f>
        <v>0</v>
      </c>
      <c r="HE14" s="80">
        <f t="shared" si="77"/>
        <v>0</v>
      </c>
      <c r="HF14" s="76">
        <f>'MASTER_ ALL areas - No.seedling'!HE55</f>
        <v>0</v>
      </c>
      <c r="HG14" s="81">
        <f t="shared" si="78"/>
        <v>0</v>
      </c>
      <c r="HH14" s="113">
        <f>'MASTER_ ALL areas - No.seedling'!HG55</f>
        <v>0</v>
      </c>
      <c r="HI14" s="76">
        <f>'MASTER_ ALL areas - No.seedling'!HH55</f>
        <v>0</v>
      </c>
      <c r="HJ14" s="80">
        <f t="shared" si="79"/>
        <v>0</v>
      </c>
      <c r="HK14" s="76">
        <f>'MASTER_ ALL areas - No.seedling'!HJ55</f>
        <v>0</v>
      </c>
      <c r="HL14" s="81">
        <f t="shared" si="80"/>
        <v>0</v>
      </c>
      <c r="HM14" s="113">
        <f>'MASTER_ ALL areas - No.seedling'!HL55</f>
        <v>0</v>
      </c>
      <c r="HN14" s="76">
        <f>'MASTER_ ALL areas - No.seedling'!HM55</f>
        <v>0</v>
      </c>
      <c r="HO14" s="80">
        <f t="shared" si="81"/>
        <v>0</v>
      </c>
      <c r="HP14" s="76">
        <f>'MASTER_ ALL areas - No.seedling'!HO55</f>
        <v>0</v>
      </c>
      <c r="HQ14" s="81">
        <f t="shared" si="82"/>
        <v>0</v>
      </c>
      <c r="HR14" s="113">
        <f>'MASTER_ ALL areas - No.seedling'!HQ55</f>
        <v>0</v>
      </c>
      <c r="HS14" s="76">
        <f>'MASTER_ ALL areas - No.seedling'!HR55</f>
        <v>0</v>
      </c>
      <c r="HT14" s="80">
        <f t="shared" si="83"/>
        <v>0</v>
      </c>
      <c r="HU14" s="76">
        <f>'MASTER_ ALL areas - No.seedling'!HT55</f>
        <v>0</v>
      </c>
      <c r="HV14" s="81">
        <f t="shared" si="84"/>
        <v>0</v>
      </c>
      <c r="HW14" s="113">
        <f>'MASTER_ ALL areas - No.seedling'!HV55</f>
        <v>0</v>
      </c>
      <c r="HX14" s="76">
        <f>'MASTER_ ALL areas - No.seedling'!HW55</f>
        <v>0</v>
      </c>
      <c r="HY14" s="80">
        <f t="shared" si="85"/>
        <v>0</v>
      </c>
      <c r="HZ14" s="76">
        <f>'MASTER_ ALL areas - No.seedling'!HY55</f>
        <v>0</v>
      </c>
      <c r="IA14" s="81">
        <f t="shared" si="86"/>
        <v>0</v>
      </c>
      <c r="IB14" s="113">
        <f>'MASTER_ ALL areas - No.seedling'!IA55</f>
        <v>0</v>
      </c>
      <c r="IC14" s="76">
        <f>'MASTER_ ALL areas - No.seedling'!IB55</f>
        <v>0</v>
      </c>
      <c r="ID14" s="80">
        <f t="shared" si="87"/>
        <v>0</v>
      </c>
      <c r="IE14" s="76">
        <f>'MASTER_ ALL areas - No.seedling'!ID55</f>
        <v>0</v>
      </c>
      <c r="IF14" s="85">
        <f t="shared" si="88"/>
        <v>0</v>
      </c>
      <c r="IG14" s="86" t="s">
        <v>228</v>
      </c>
      <c r="IH14" s="87"/>
    </row>
    <row r="15" spans="2:242" ht="33" customHeight="1" x14ac:dyDescent="0.25">
      <c r="B15" s="420">
        <v>52</v>
      </c>
      <c r="C15" s="421" t="s">
        <v>204</v>
      </c>
      <c r="D15" s="422">
        <v>221173</v>
      </c>
      <c r="E15" s="423">
        <v>932474</v>
      </c>
      <c r="F15" s="424" t="s">
        <v>89</v>
      </c>
      <c r="G15" s="88" t="s">
        <v>229</v>
      </c>
      <c r="H15" s="459">
        <f>'MASTER_ ALL areas - No.seedling'!G56</f>
        <v>1</v>
      </c>
      <c r="I15" s="70">
        <f>'MASTER_ ALL areas - No.seedling'!H56</f>
        <v>0</v>
      </c>
      <c r="J15" s="71">
        <f>'MASTER_ ALL areas - No.seedling'!I56</f>
        <v>55.75</v>
      </c>
      <c r="K15" s="72">
        <f>'MASTER_ ALL areas - No.seedling'!J56</f>
        <v>32</v>
      </c>
      <c r="L15" s="73">
        <f t="shared" si="0"/>
        <v>640</v>
      </c>
      <c r="M15" s="74">
        <f>'MASTER_ ALL areas - No.seedling'!L56</f>
        <v>640</v>
      </c>
      <c r="N15" s="113">
        <f>'MASTER_ ALL areas - No.seedling'!M56</f>
        <v>4</v>
      </c>
      <c r="O15" s="114">
        <f>'MASTER_ ALL areas - No.seedling'!N56</f>
        <v>22</v>
      </c>
      <c r="P15" s="80">
        <f>'MASTER_ ALL areas - No.seedling'!O56</f>
        <v>0.125</v>
      </c>
      <c r="Q15" s="81">
        <f>'MASTER_ ALL areas - No.seedling'!P56</f>
        <v>0.6875</v>
      </c>
      <c r="R15" s="621"/>
      <c r="S15" s="617">
        <f>'MASTER_ ALL areas - No.seedling'!R56</f>
        <v>500</v>
      </c>
      <c r="T15" s="76">
        <f>'MASTER_ ALL areas - No.seedling'!S56</f>
        <v>1</v>
      </c>
      <c r="U15" s="77">
        <f t="shared" si="1"/>
        <v>0.04</v>
      </c>
      <c r="V15" s="82">
        <f>'MASTER_ ALL areas - No.seedling'!U56</f>
        <v>16</v>
      </c>
      <c r="W15" s="80">
        <f t="shared" si="2"/>
        <v>0.64</v>
      </c>
      <c r="X15" s="619">
        <f>'MASTER_ ALL areas - No.seedling'!W56</f>
        <v>140</v>
      </c>
      <c r="Y15" s="82">
        <f>'MASTER_ ALL areas - No.seedling'!X56</f>
        <v>3</v>
      </c>
      <c r="Z15" s="77">
        <f t="shared" si="3"/>
        <v>0.42857142857142855</v>
      </c>
      <c r="AA15" s="82">
        <f>'MASTER_ ALL areas - No.seedling'!Z56</f>
        <v>6</v>
      </c>
      <c r="AB15" s="80">
        <f t="shared" si="4"/>
        <v>0.8571428571428571</v>
      </c>
      <c r="AC15" s="76">
        <f>'MASTER_ ALL areas - No.seedling'!AB56</f>
        <v>0</v>
      </c>
      <c r="AD15" s="76">
        <f>'MASTER_ ALL areas - No.seedling'!AC56</f>
        <v>0</v>
      </c>
      <c r="AE15" s="77">
        <f t="shared" si="5"/>
        <v>0</v>
      </c>
      <c r="AF15" s="82">
        <f>'MASTER_ ALL areas - No.seedling'!AE56</f>
        <v>0</v>
      </c>
      <c r="AG15" s="80">
        <f t="shared" si="6"/>
        <v>0</v>
      </c>
      <c r="AH15" s="76">
        <f>'MASTER_ ALL areas - No.seedling'!AG56</f>
        <v>0</v>
      </c>
      <c r="AI15" s="76">
        <f>'MASTER_ ALL areas - No.seedling'!AH56</f>
        <v>0</v>
      </c>
      <c r="AJ15" s="77">
        <f t="shared" si="7"/>
        <v>0</v>
      </c>
      <c r="AK15" s="82">
        <f>'MASTER_ ALL areas - No.seedling'!AJ56</f>
        <v>0</v>
      </c>
      <c r="AL15" s="81">
        <f t="shared" si="8"/>
        <v>0</v>
      </c>
      <c r="AM15" s="621"/>
      <c r="AN15" s="617">
        <f>'MASTER_ ALL areas - No.seedling'!AM56</f>
        <v>220</v>
      </c>
      <c r="AO15" s="76">
        <f>'MASTER_ ALL areas - No.seedling'!AN56</f>
        <v>4</v>
      </c>
      <c r="AP15" s="77">
        <f t="shared" si="9"/>
        <v>0.36363636363636365</v>
      </c>
      <c r="AQ15" s="82">
        <f>'MASTER_ ALL areas - No.seedling'!AP56</f>
        <v>10</v>
      </c>
      <c r="AR15" s="77">
        <f t="shared" si="10"/>
        <v>0.90909090909090906</v>
      </c>
      <c r="AS15" s="82">
        <f>'MASTER_ ALL areas - No.seedling'!AR56</f>
        <v>380</v>
      </c>
      <c r="AT15" s="76">
        <f>'MASTER_ ALL areas - No.seedling'!AS56</f>
        <v>0</v>
      </c>
      <c r="AU15" s="77">
        <f t="shared" si="11"/>
        <v>0</v>
      </c>
      <c r="AV15" s="82">
        <f>'MASTER_ ALL areas - No.seedling'!AU56</f>
        <v>11</v>
      </c>
      <c r="AW15" s="77">
        <f t="shared" si="12"/>
        <v>0.57894736842105265</v>
      </c>
      <c r="AX15" s="71">
        <f>'MASTER_ ALL areas - No.seedling'!AW56</f>
        <v>40</v>
      </c>
      <c r="AY15" s="82">
        <f>'MASTER_ ALL areas - No.seedling'!AX56</f>
        <v>0</v>
      </c>
      <c r="AZ15" s="77">
        <f t="shared" si="13"/>
        <v>0</v>
      </c>
      <c r="BA15" s="82">
        <f>'MASTER_ ALL areas - No.seedling'!AZ56</f>
        <v>1</v>
      </c>
      <c r="BB15" s="77">
        <f t="shared" si="14"/>
        <v>0.5</v>
      </c>
      <c r="BC15" s="82">
        <f>'MASTER_ ALL areas - No.seedling'!BB56</f>
        <v>0</v>
      </c>
      <c r="BD15" s="76">
        <f>'MASTER_ ALL areas - No.seedling'!BC56</f>
        <v>0</v>
      </c>
      <c r="BE15" s="77">
        <f t="shared" si="15"/>
        <v>0</v>
      </c>
      <c r="BF15" s="82">
        <f>'MASTER_ ALL areas - No.seedling'!BE56</f>
        <v>0</v>
      </c>
      <c r="BG15" s="77">
        <f t="shared" si="16"/>
        <v>0</v>
      </c>
      <c r="BH15" s="82">
        <f>'MASTER_ ALL areas - No.seedling'!BG56</f>
        <v>0</v>
      </c>
      <c r="BI15" s="76">
        <f>'MASTER_ ALL areas - No.seedling'!BH56</f>
        <v>0</v>
      </c>
      <c r="BJ15" s="77">
        <f t="shared" si="17"/>
        <v>0</v>
      </c>
      <c r="BK15" s="82">
        <f>'MASTER_ ALL areas - No.seedling'!BJ56</f>
        <v>0</v>
      </c>
      <c r="BL15" s="77">
        <f t="shared" si="18"/>
        <v>0</v>
      </c>
      <c r="BM15" s="82">
        <f>'MASTER_ ALL areas - No.seedling'!BL56</f>
        <v>0</v>
      </c>
      <c r="BN15" s="76">
        <f>'MASTER_ ALL areas - No.seedling'!BM56</f>
        <v>0</v>
      </c>
      <c r="BO15" s="77">
        <f t="shared" si="19"/>
        <v>0</v>
      </c>
      <c r="BP15" s="82">
        <f>'MASTER_ ALL areas - No.seedling'!BO56</f>
        <v>0</v>
      </c>
      <c r="BQ15" s="77">
        <f t="shared" si="20"/>
        <v>0</v>
      </c>
      <c r="BR15" s="82">
        <f>'MASTER_ ALL areas - No.seedling'!BQ56</f>
        <v>0</v>
      </c>
      <c r="BS15" s="76">
        <f>'MASTER_ ALL areas - No.seedling'!BR56</f>
        <v>0</v>
      </c>
      <c r="BT15" s="77">
        <f t="shared" si="21"/>
        <v>0</v>
      </c>
      <c r="BU15" s="82">
        <f>'MASTER_ ALL areas - No.seedling'!BT56</f>
        <v>0</v>
      </c>
      <c r="BV15" s="77">
        <f t="shared" si="22"/>
        <v>0</v>
      </c>
      <c r="BW15" s="82">
        <f>'MASTER_ ALL areas - No.seedling'!BV56</f>
        <v>0</v>
      </c>
      <c r="BX15" s="76">
        <f>'MASTER_ ALL areas - No.seedling'!BW56</f>
        <v>0</v>
      </c>
      <c r="BY15" s="77">
        <f t="shared" si="23"/>
        <v>0</v>
      </c>
      <c r="BZ15" s="82">
        <f>'MASTER_ ALL areas - No.seedling'!BY56</f>
        <v>0</v>
      </c>
      <c r="CA15" s="81">
        <f t="shared" si="24"/>
        <v>0</v>
      </c>
      <c r="CB15" s="79"/>
      <c r="CC15" s="75">
        <f>'MASTER_ ALL areas - No.seedling'!CB56</f>
        <v>140</v>
      </c>
      <c r="CD15" s="76">
        <f>'MASTER_ ALL areas - No.seedling'!CC56</f>
        <v>1</v>
      </c>
      <c r="CE15" s="80">
        <f t="shared" si="25"/>
        <v>0.14285714285714285</v>
      </c>
      <c r="CF15" s="76">
        <f>'MASTER_ ALL areas - No.seedling'!CE56</f>
        <v>6</v>
      </c>
      <c r="CG15" s="81">
        <f t="shared" si="26"/>
        <v>0.8571428571428571</v>
      </c>
      <c r="CH15" s="75">
        <f>'MASTER_ ALL areas - No.seedling'!CG56</f>
        <v>80</v>
      </c>
      <c r="CI15" s="76">
        <f>'MASTER_ ALL areas - No.seedling'!CH56</f>
        <v>3</v>
      </c>
      <c r="CJ15" s="80">
        <f t="shared" si="27"/>
        <v>0.75</v>
      </c>
      <c r="CK15" s="76">
        <f>'MASTER_ ALL areas - No.seedling'!CJ56</f>
        <v>4</v>
      </c>
      <c r="CL15" s="81">
        <f t="shared" si="28"/>
        <v>1</v>
      </c>
      <c r="CM15" s="113">
        <f>'MASTER_ ALL areas - No.seedling'!CL56</f>
        <v>0</v>
      </c>
      <c r="CN15" s="76">
        <f>'MASTER_ ALL areas - No.seedling'!CM56</f>
        <v>0</v>
      </c>
      <c r="CO15" s="80">
        <f t="shared" si="29"/>
        <v>0</v>
      </c>
      <c r="CP15" s="76">
        <f>'MASTER_ ALL areas - No.seedling'!CO56</f>
        <v>0</v>
      </c>
      <c r="CQ15" s="81">
        <f t="shared" si="30"/>
        <v>0</v>
      </c>
      <c r="CR15" s="113">
        <f>'MASTER_ ALL areas - No.seedling'!CQ56</f>
        <v>0</v>
      </c>
      <c r="CS15" s="76">
        <f>'MASTER_ ALL areas - No.seedling'!CR56</f>
        <v>0</v>
      </c>
      <c r="CT15" s="80">
        <f t="shared" si="31"/>
        <v>0</v>
      </c>
      <c r="CU15" s="76">
        <f>'MASTER_ ALL areas - No.seedling'!CT56</f>
        <v>0</v>
      </c>
      <c r="CV15" s="81">
        <f t="shared" si="32"/>
        <v>0</v>
      </c>
      <c r="CW15" s="75">
        <f>'MASTER_ ALL areas - No.seedling'!CV56</f>
        <v>340</v>
      </c>
      <c r="CX15" s="76">
        <f>'MASTER_ ALL areas - No.seedling'!CW56</f>
        <v>0</v>
      </c>
      <c r="CY15" s="80">
        <f t="shared" si="33"/>
        <v>0</v>
      </c>
      <c r="CZ15" s="76">
        <f>'MASTER_ ALL areas - No.seedling'!CY56</f>
        <v>10</v>
      </c>
      <c r="DA15" s="81">
        <f t="shared" si="34"/>
        <v>0.58823529411764708</v>
      </c>
      <c r="DB15" s="75">
        <f>'MASTER_ ALL areas - No.seedling'!DA56</f>
        <v>40</v>
      </c>
      <c r="DC15" s="76">
        <f>'MASTER_ ALL areas - No.seedling'!DB56</f>
        <v>0</v>
      </c>
      <c r="DD15" s="80">
        <f t="shared" si="35"/>
        <v>0</v>
      </c>
      <c r="DE15" s="76">
        <f>'MASTER_ ALL areas - No.seedling'!DD56</f>
        <v>1</v>
      </c>
      <c r="DF15" s="81">
        <f t="shared" si="36"/>
        <v>0.5</v>
      </c>
      <c r="DG15" s="113">
        <f>'MASTER_ ALL areas - No.seedling'!DF56</f>
        <v>0</v>
      </c>
      <c r="DH15" s="76">
        <f>'MASTER_ ALL areas - No.seedling'!DG56</f>
        <v>0</v>
      </c>
      <c r="DI15" s="80">
        <f t="shared" si="37"/>
        <v>0</v>
      </c>
      <c r="DJ15" s="76">
        <f>'MASTER_ ALL areas - No.seedling'!DI56</f>
        <v>0</v>
      </c>
      <c r="DK15" s="81">
        <f t="shared" si="38"/>
        <v>0</v>
      </c>
      <c r="DL15" s="113">
        <f>'MASTER_ ALL areas - No.seedling'!DK56</f>
        <v>0</v>
      </c>
      <c r="DM15" s="76">
        <f>'MASTER_ ALL areas - No.seedling'!DL56</f>
        <v>0</v>
      </c>
      <c r="DN15" s="80">
        <f t="shared" si="39"/>
        <v>0</v>
      </c>
      <c r="DO15" s="76">
        <f>'MASTER_ ALL areas - No.seedling'!DN56</f>
        <v>0</v>
      </c>
      <c r="DP15" s="81">
        <f t="shared" si="40"/>
        <v>0</v>
      </c>
      <c r="DQ15" s="75">
        <f>'MASTER_ ALL areas - No.seedling'!DP56</f>
        <v>20</v>
      </c>
      <c r="DR15" s="76">
        <f>'MASTER_ ALL areas - No.seedling'!DQ56</f>
        <v>0</v>
      </c>
      <c r="DS15" s="80">
        <f t="shared" si="41"/>
        <v>0</v>
      </c>
      <c r="DT15" s="76">
        <f>'MASTER_ ALL areas - No.seedling'!DS56</f>
        <v>0</v>
      </c>
      <c r="DU15" s="81">
        <f t="shared" si="42"/>
        <v>0</v>
      </c>
      <c r="DV15" s="75">
        <f>'MASTER_ ALL areas - No.seedling'!DU56</f>
        <v>20</v>
      </c>
      <c r="DW15" s="76">
        <f>'MASTER_ ALL areas - No.seedling'!DV56</f>
        <v>0</v>
      </c>
      <c r="DX15" s="80">
        <f t="shared" si="43"/>
        <v>0</v>
      </c>
      <c r="DY15" s="76">
        <f>'MASTER_ ALL areas - No.seedling'!DX56</f>
        <v>1</v>
      </c>
      <c r="DZ15" s="81">
        <f t="shared" si="44"/>
        <v>1</v>
      </c>
      <c r="EA15" s="113">
        <f>'MASTER_ ALL areas - No.seedling'!DZ56</f>
        <v>0</v>
      </c>
      <c r="EB15" s="76">
        <f>'MASTER_ ALL areas - No.seedling'!EA56</f>
        <v>0</v>
      </c>
      <c r="EC15" s="80">
        <f t="shared" si="45"/>
        <v>0</v>
      </c>
      <c r="ED15" s="76">
        <f>'MASTER_ ALL areas - No.seedling'!EC56</f>
        <v>0</v>
      </c>
      <c r="EE15" s="81">
        <f t="shared" si="46"/>
        <v>0</v>
      </c>
      <c r="EF15" s="113">
        <f>'MASTER_ ALL areas - No.seedling'!EE56</f>
        <v>0</v>
      </c>
      <c r="EG15" s="76">
        <f>'MASTER_ ALL areas - No.seedling'!EF56</f>
        <v>0</v>
      </c>
      <c r="EH15" s="80">
        <f t="shared" si="47"/>
        <v>0</v>
      </c>
      <c r="EI15" s="76">
        <f>'MASTER_ ALL areas - No.seedling'!EH56</f>
        <v>0</v>
      </c>
      <c r="EJ15" s="81">
        <f t="shared" si="48"/>
        <v>0</v>
      </c>
      <c r="EK15" s="113">
        <f>'MASTER_ ALL areas - No.seedling'!EJ56</f>
        <v>0</v>
      </c>
      <c r="EL15" s="76">
        <f>'MASTER_ ALL areas - No.seedling'!EK56</f>
        <v>0</v>
      </c>
      <c r="EM15" s="80">
        <f t="shared" si="49"/>
        <v>0</v>
      </c>
      <c r="EN15" s="76">
        <f>'MASTER_ ALL areas - No.seedling'!EM56</f>
        <v>0</v>
      </c>
      <c r="EO15" s="81">
        <f t="shared" si="50"/>
        <v>0</v>
      </c>
      <c r="EP15" s="113">
        <f>'MASTER_ ALL areas - No.seedling'!EO56</f>
        <v>0</v>
      </c>
      <c r="EQ15" s="76">
        <f>'MASTER_ ALL areas - No.seedling'!EP56</f>
        <v>0</v>
      </c>
      <c r="ER15" s="80">
        <f t="shared" si="51"/>
        <v>0</v>
      </c>
      <c r="ES15" s="76">
        <f>'MASTER_ ALL areas - No.seedling'!ER56</f>
        <v>0</v>
      </c>
      <c r="ET15" s="81">
        <f t="shared" si="52"/>
        <v>0</v>
      </c>
      <c r="EU15" s="113">
        <f>'MASTER_ ALL areas - No.seedling'!ET56</f>
        <v>0</v>
      </c>
      <c r="EV15" s="76">
        <f>'MASTER_ ALL areas - No.seedling'!EU56</f>
        <v>0</v>
      </c>
      <c r="EW15" s="80">
        <f t="shared" si="53"/>
        <v>0</v>
      </c>
      <c r="EX15" s="76">
        <f>'MASTER_ ALL areas - No.seedling'!EW56</f>
        <v>0</v>
      </c>
      <c r="EY15" s="81">
        <f t="shared" si="54"/>
        <v>0</v>
      </c>
      <c r="EZ15" s="113">
        <f>'MASTER_ ALL areas - No.seedling'!EY56</f>
        <v>0</v>
      </c>
      <c r="FA15" s="76">
        <f>'MASTER_ ALL areas - No.seedling'!EZ56</f>
        <v>0</v>
      </c>
      <c r="FB15" s="80">
        <f t="shared" si="55"/>
        <v>0</v>
      </c>
      <c r="FC15" s="76">
        <f>'MASTER_ ALL areas - No.seedling'!FB56</f>
        <v>0</v>
      </c>
      <c r="FD15" s="81">
        <f t="shared" si="56"/>
        <v>0</v>
      </c>
      <c r="FE15" s="113">
        <f>'MASTER_ ALL areas - No.seedling'!FD56</f>
        <v>0</v>
      </c>
      <c r="FF15" s="76">
        <f>'MASTER_ ALL areas - No.seedling'!FE56</f>
        <v>0</v>
      </c>
      <c r="FG15" s="80">
        <f t="shared" si="57"/>
        <v>0</v>
      </c>
      <c r="FH15" s="76">
        <f>'MASTER_ ALL areas - No.seedling'!FG56</f>
        <v>0</v>
      </c>
      <c r="FI15" s="81">
        <f t="shared" si="58"/>
        <v>0</v>
      </c>
      <c r="FJ15" s="113">
        <f>'MASTER_ ALL areas - No.seedling'!FI56</f>
        <v>0</v>
      </c>
      <c r="FK15" s="76">
        <f>'MASTER_ ALL areas - No.seedling'!FJ56</f>
        <v>0</v>
      </c>
      <c r="FL15" s="80">
        <f t="shared" si="59"/>
        <v>0</v>
      </c>
      <c r="FM15" s="76">
        <f>'MASTER_ ALL areas - No.seedling'!FL56</f>
        <v>0</v>
      </c>
      <c r="FN15" s="81">
        <f t="shared" si="60"/>
        <v>0</v>
      </c>
      <c r="FO15" s="113">
        <f>'MASTER_ ALL areas - No.seedling'!FN56</f>
        <v>0</v>
      </c>
      <c r="FP15" s="76">
        <f>'MASTER_ ALL areas - No.seedling'!FO56</f>
        <v>0</v>
      </c>
      <c r="FQ15" s="80">
        <f t="shared" si="61"/>
        <v>0</v>
      </c>
      <c r="FR15" s="76">
        <f>'MASTER_ ALL areas - No.seedling'!FQ56</f>
        <v>0</v>
      </c>
      <c r="FS15" s="81">
        <f t="shared" si="62"/>
        <v>0</v>
      </c>
      <c r="FT15" s="113">
        <f>'MASTER_ ALL areas - No.seedling'!FS56</f>
        <v>0</v>
      </c>
      <c r="FU15" s="76">
        <f>'MASTER_ ALL areas - No.seedling'!FT56</f>
        <v>0</v>
      </c>
      <c r="FV15" s="80">
        <f t="shared" si="63"/>
        <v>0</v>
      </c>
      <c r="FW15" s="76">
        <f>'MASTER_ ALL areas - No.seedling'!FV56</f>
        <v>0</v>
      </c>
      <c r="FX15" s="81">
        <f t="shared" si="64"/>
        <v>0</v>
      </c>
      <c r="FY15" s="113">
        <f>'MASTER_ ALL areas - No.seedling'!FX56</f>
        <v>0</v>
      </c>
      <c r="FZ15" s="76">
        <f>'MASTER_ ALL areas - No.seedling'!FY56</f>
        <v>0</v>
      </c>
      <c r="GA15" s="80">
        <f t="shared" si="65"/>
        <v>0</v>
      </c>
      <c r="GB15" s="76">
        <f>'MASTER_ ALL areas - No.seedling'!GA56</f>
        <v>0</v>
      </c>
      <c r="GC15" s="81">
        <f t="shared" si="66"/>
        <v>0</v>
      </c>
      <c r="GD15" s="113">
        <f>'MASTER_ ALL areas - No.seedling'!GC56</f>
        <v>0</v>
      </c>
      <c r="GE15" s="76">
        <f>'MASTER_ ALL areas - No.seedling'!GD56</f>
        <v>0</v>
      </c>
      <c r="GF15" s="80">
        <f t="shared" si="67"/>
        <v>0</v>
      </c>
      <c r="GG15" s="76">
        <f>'MASTER_ ALL areas - No.seedling'!GF56</f>
        <v>0</v>
      </c>
      <c r="GH15" s="81">
        <f t="shared" si="68"/>
        <v>0</v>
      </c>
      <c r="GI15" s="113">
        <f>'MASTER_ ALL areas - No.seedling'!GH56</f>
        <v>0</v>
      </c>
      <c r="GJ15" s="76">
        <f>'MASTER_ ALL areas - No.seedling'!GI56</f>
        <v>0</v>
      </c>
      <c r="GK15" s="80">
        <f t="shared" si="69"/>
        <v>0</v>
      </c>
      <c r="GL15" s="76">
        <f>'MASTER_ ALL areas - No.seedling'!GK56</f>
        <v>0</v>
      </c>
      <c r="GM15" s="81">
        <f t="shared" si="70"/>
        <v>0</v>
      </c>
      <c r="GN15" s="113">
        <f>'MASTER_ ALL areas - No.seedling'!GM56</f>
        <v>0</v>
      </c>
      <c r="GO15" s="76">
        <f>'MASTER_ ALL areas - No.seedling'!GN56</f>
        <v>0</v>
      </c>
      <c r="GP15" s="80">
        <f t="shared" si="71"/>
        <v>0</v>
      </c>
      <c r="GQ15" s="76">
        <f>'MASTER_ ALL areas - No.seedling'!GP56</f>
        <v>0</v>
      </c>
      <c r="GR15" s="81">
        <f t="shared" si="72"/>
        <v>0</v>
      </c>
      <c r="GS15" s="113">
        <f>'MASTER_ ALL areas - No.seedling'!GR56</f>
        <v>0</v>
      </c>
      <c r="GT15" s="76">
        <f>'MASTER_ ALL areas - No.seedling'!GS56</f>
        <v>0</v>
      </c>
      <c r="GU15" s="80">
        <f t="shared" si="73"/>
        <v>0</v>
      </c>
      <c r="GV15" s="76">
        <f>'MASTER_ ALL areas - No.seedling'!GU56</f>
        <v>0</v>
      </c>
      <c r="GW15" s="81">
        <f t="shared" si="74"/>
        <v>0</v>
      </c>
      <c r="GX15" s="113">
        <f>'MASTER_ ALL areas - No.seedling'!GW56</f>
        <v>0</v>
      </c>
      <c r="GY15" s="76">
        <f>'MASTER_ ALL areas - No.seedling'!GX56</f>
        <v>0</v>
      </c>
      <c r="GZ15" s="80">
        <f t="shared" si="75"/>
        <v>0</v>
      </c>
      <c r="HA15" s="76">
        <f>'MASTER_ ALL areas - No.seedling'!GZ56</f>
        <v>0</v>
      </c>
      <c r="HB15" s="81">
        <f t="shared" si="76"/>
        <v>0</v>
      </c>
      <c r="HC15" s="113">
        <f>'MASTER_ ALL areas - No.seedling'!HB56</f>
        <v>0</v>
      </c>
      <c r="HD15" s="76">
        <f>'MASTER_ ALL areas - No.seedling'!HC56</f>
        <v>0</v>
      </c>
      <c r="HE15" s="80">
        <f t="shared" si="77"/>
        <v>0</v>
      </c>
      <c r="HF15" s="76">
        <f>'MASTER_ ALL areas - No.seedling'!HE56</f>
        <v>0</v>
      </c>
      <c r="HG15" s="81">
        <f t="shared" si="78"/>
        <v>0</v>
      </c>
      <c r="HH15" s="113">
        <f>'MASTER_ ALL areas - No.seedling'!HG56</f>
        <v>0</v>
      </c>
      <c r="HI15" s="76">
        <f>'MASTER_ ALL areas - No.seedling'!HH56</f>
        <v>0</v>
      </c>
      <c r="HJ15" s="80">
        <f t="shared" si="79"/>
        <v>0</v>
      </c>
      <c r="HK15" s="76">
        <f>'MASTER_ ALL areas - No.seedling'!HJ56</f>
        <v>0</v>
      </c>
      <c r="HL15" s="81">
        <f t="shared" si="80"/>
        <v>0</v>
      </c>
      <c r="HM15" s="113">
        <f>'MASTER_ ALL areas - No.seedling'!HL56</f>
        <v>0</v>
      </c>
      <c r="HN15" s="76">
        <f>'MASTER_ ALL areas - No.seedling'!HM56</f>
        <v>0</v>
      </c>
      <c r="HO15" s="80">
        <f t="shared" si="81"/>
        <v>0</v>
      </c>
      <c r="HP15" s="76">
        <f>'MASTER_ ALL areas - No.seedling'!HO56</f>
        <v>0</v>
      </c>
      <c r="HQ15" s="81">
        <f t="shared" si="82"/>
        <v>0</v>
      </c>
      <c r="HR15" s="113">
        <f>'MASTER_ ALL areas - No.seedling'!HQ56</f>
        <v>0</v>
      </c>
      <c r="HS15" s="76">
        <f>'MASTER_ ALL areas - No.seedling'!HR56</f>
        <v>0</v>
      </c>
      <c r="HT15" s="80">
        <f t="shared" si="83"/>
        <v>0</v>
      </c>
      <c r="HU15" s="76">
        <f>'MASTER_ ALL areas - No.seedling'!HT56</f>
        <v>0</v>
      </c>
      <c r="HV15" s="81">
        <f t="shared" si="84"/>
        <v>0</v>
      </c>
      <c r="HW15" s="113">
        <f>'MASTER_ ALL areas - No.seedling'!HV56</f>
        <v>0</v>
      </c>
      <c r="HX15" s="76">
        <f>'MASTER_ ALL areas - No.seedling'!HW56</f>
        <v>0</v>
      </c>
      <c r="HY15" s="80">
        <f t="shared" si="85"/>
        <v>0</v>
      </c>
      <c r="HZ15" s="76">
        <f>'MASTER_ ALL areas - No.seedling'!HY56</f>
        <v>0</v>
      </c>
      <c r="IA15" s="81">
        <f t="shared" si="86"/>
        <v>0</v>
      </c>
      <c r="IB15" s="113">
        <f>'MASTER_ ALL areas - No.seedling'!IA56</f>
        <v>0</v>
      </c>
      <c r="IC15" s="76">
        <f>'MASTER_ ALL areas - No.seedling'!IB56</f>
        <v>0</v>
      </c>
      <c r="ID15" s="80">
        <f t="shared" si="87"/>
        <v>0</v>
      </c>
      <c r="IE15" s="76">
        <f>'MASTER_ ALL areas - No.seedling'!ID56</f>
        <v>0</v>
      </c>
      <c r="IF15" s="85">
        <f t="shared" si="88"/>
        <v>0</v>
      </c>
      <c r="IG15" s="86" t="s">
        <v>230</v>
      </c>
      <c r="IH15" s="87"/>
    </row>
    <row r="16" spans="2:242" ht="33" customHeight="1" x14ac:dyDescent="0.25">
      <c r="B16" s="420">
        <v>53</v>
      </c>
      <c r="C16" s="421" t="s">
        <v>231</v>
      </c>
      <c r="D16" s="422">
        <v>221593</v>
      </c>
      <c r="E16" s="423">
        <v>932473</v>
      </c>
      <c r="F16" s="424" t="s">
        <v>89</v>
      </c>
      <c r="G16" s="88" t="s">
        <v>194</v>
      </c>
      <c r="H16" s="459">
        <f>'MASTER_ ALL areas - No.seedling'!G57</f>
        <v>4</v>
      </c>
      <c r="I16" s="70">
        <f>'MASTER_ ALL areas - No.seedling'!H57</f>
        <v>0.8</v>
      </c>
      <c r="J16" s="71">
        <f>'MASTER_ ALL areas - No.seedling'!I57</f>
        <v>43.6</v>
      </c>
      <c r="K16" s="72">
        <f>'MASTER_ ALL areas - No.seedling'!J57</f>
        <v>16</v>
      </c>
      <c r="L16" s="73">
        <f t="shared" si="0"/>
        <v>320</v>
      </c>
      <c r="M16" s="74">
        <f>'MASTER_ ALL areas - No.seedling'!L57</f>
        <v>320</v>
      </c>
      <c r="N16" s="113">
        <f>'MASTER_ ALL areas - No.seedling'!M57</f>
        <v>0</v>
      </c>
      <c r="O16" s="114">
        <f>'MASTER_ ALL areas - No.seedling'!N57</f>
        <v>5</v>
      </c>
      <c r="P16" s="80">
        <f>'MASTER_ ALL areas - No.seedling'!O57</f>
        <v>0</v>
      </c>
      <c r="Q16" s="81">
        <f>'MASTER_ ALL areas - No.seedling'!P57</f>
        <v>0.3125</v>
      </c>
      <c r="R16" s="621"/>
      <c r="S16" s="617">
        <f>'MASTER_ ALL areas - No.seedling'!R57</f>
        <v>280</v>
      </c>
      <c r="T16" s="76">
        <f>'MASTER_ ALL areas - No.seedling'!S57</f>
        <v>0</v>
      </c>
      <c r="U16" s="77">
        <f t="shared" si="1"/>
        <v>0</v>
      </c>
      <c r="V16" s="82">
        <f>'MASTER_ ALL areas - No.seedling'!U57</f>
        <v>5</v>
      </c>
      <c r="W16" s="80">
        <f t="shared" si="2"/>
        <v>0.35714285714285715</v>
      </c>
      <c r="X16" s="619">
        <f>'MASTER_ ALL areas - No.seedling'!W57</f>
        <v>40</v>
      </c>
      <c r="Y16" s="82">
        <f>'MASTER_ ALL areas - No.seedling'!X57</f>
        <v>0</v>
      </c>
      <c r="Z16" s="77">
        <f t="shared" si="3"/>
        <v>0</v>
      </c>
      <c r="AA16" s="82">
        <f>'MASTER_ ALL areas - No.seedling'!Z57</f>
        <v>0</v>
      </c>
      <c r="AB16" s="80">
        <f t="shared" si="4"/>
        <v>0</v>
      </c>
      <c r="AC16" s="76">
        <f>'MASTER_ ALL areas - No.seedling'!AB57</f>
        <v>0</v>
      </c>
      <c r="AD16" s="76">
        <f>'MASTER_ ALL areas - No.seedling'!AC57</f>
        <v>0</v>
      </c>
      <c r="AE16" s="77">
        <f t="shared" si="5"/>
        <v>0</v>
      </c>
      <c r="AF16" s="82">
        <f>'MASTER_ ALL areas - No.seedling'!AE57</f>
        <v>0</v>
      </c>
      <c r="AG16" s="80">
        <f t="shared" si="6"/>
        <v>0</v>
      </c>
      <c r="AH16" s="76">
        <f>'MASTER_ ALL areas - No.seedling'!AG57</f>
        <v>0</v>
      </c>
      <c r="AI16" s="76">
        <f>'MASTER_ ALL areas - No.seedling'!AH57</f>
        <v>0</v>
      </c>
      <c r="AJ16" s="77">
        <f t="shared" si="7"/>
        <v>0</v>
      </c>
      <c r="AK16" s="82">
        <f>'MASTER_ ALL areas - No.seedling'!AJ57</f>
        <v>0</v>
      </c>
      <c r="AL16" s="81">
        <f t="shared" si="8"/>
        <v>0</v>
      </c>
      <c r="AM16" s="621"/>
      <c r="AN16" s="617">
        <f>'MASTER_ ALL areas - No.seedling'!AM57</f>
        <v>0</v>
      </c>
      <c r="AO16" s="76">
        <f>'MASTER_ ALL areas - No.seedling'!AN57</f>
        <v>0</v>
      </c>
      <c r="AP16" s="77">
        <f t="shared" si="9"/>
        <v>0</v>
      </c>
      <c r="AQ16" s="82">
        <f>'MASTER_ ALL areas - No.seedling'!AP57</f>
        <v>0</v>
      </c>
      <c r="AR16" s="77">
        <f t="shared" si="10"/>
        <v>0</v>
      </c>
      <c r="AS16" s="82">
        <f>'MASTER_ ALL areas - No.seedling'!AR57</f>
        <v>320</v>
      </c>
      <c r="AT16" s="76">
        <f>'MASTER_ ALL areas - No.seedling'!AS57</f>
        <v>0</v>
      </c>
      <c r="AU16" s="77">
        <f t="shared" si="11"/>
        <v>0</v>
      </c>
      <c r="AV16" s="82">
        <f>'MASTER_ ALL areas - No.seedling'!AU57</f>
        <v>5</v>
      </c>
      <c r="AW16" s="77">
        <f t="shared" si="12"/>
        <v>0.3125</v>
      </c>
      <c r="AX16" s="71">
        <f>'MASTER_ ALL areas - No.seedling'!AW57</f>
        <v>0</v>
      </c>
      <c r="AY16" s="82">
        <f>'MASTER_ ALL areas - No.seedling'!AX57</f>
        <v>0</v>
      </c>
      <c r="AZ16" s="77">
        <f t="shared" si="13"/>
        <v>0</v>
      </c>
      <c r="BA16" s="82">
        <f>'MASTER_ ALL areas - No.seedling'!AZ57</f>
        <v>0</v>
      </c>
      <c r="BB16" s="77">
        <f t="shared" si="14"/>
        <v>0</v>
      </c>
      <c r="BC16" s="82">
        <f>'MASTER_ ALL areas - No.seedling'!BB57</f>
        <v>0</v>
      </c>
      <c r="BD16" s="76">
        <f>'MASTER_ ALL areas - No.seedling'!BC57</f>
        <v>0</v>
      </c>
      <c r="BE16" s="77">
        <f t="shared" si="15"/>
        <v>0</v>
      </c>
      <c r="BF16" s="82">
        <f>'MASTER_ ALL areas - No.seedling'!BE57</f>
        <v>0</v>
      </c>
      <c r="BG16" s="77">
        <f t="shared" si="16"/>
        <v>0</v>
      </c>
      <c r="BH16" s="82">
        <f>'MASTER_ ALL areas - No.seedling'!BG57</f>
        <v>0</v>
      </c>
      <c r="BI16" s="76">
        <f>'MASTER_ ALL areas - No.seedling'!BH57</f>
        <v>0</v>
      </c>
      <c r="BJ16" s="77">
        <f t="shared" si="17"/>
        <v>0</v>
      </c>
      <c r="BK16" s="82">
        <f>'MASTER_ ALL areas - No.seedling'!BJ57</f>
        <v>0</v>
      </c>
      <c r="BL16" s="77">
        <f t="shared" si="18"/>
        <v>0</v>
      </c>
      <c r="BM16" s="82">
        <f>'MASTER_ ALL areas - No.seedling'!BL57</f>
        <v>0</v>
      </c>
      <c r="BN16" s="76">
        <f>'MASTER_ ALL areas - No.seedling'!BM57</f>
        <v>0</v>
      </c>
      <c r="BO16" s="77">
        <f t="shared" si="19"/>
        <v>0</v>
      </c>
      <c r="BP16" s="82">
        <f>'MASTER_ ALL areas - No.seedling'!BO57</f>
        <v>0</v>
      </c>
      <c r="BQ16" s="77">
        <f t="shared" si="20"/>
        <v>0</v>
      </c>
      <c r="BR16" s="82">
        <f>'MASTER_ ALL areas - No.seedling'!BQ57</f>
        <v>0</v>
      </c>
      <c r="BS16" s="76">
        <f>'MASTER_ ALL areas - No.seedling'!BR57</f>
        <v>0</v>
      </c>
      <c r="BT16" s="77">
        <f t="shared" si="21"/>
        <v>0</v>
      </c>
      <c r="BU16" s="82">
        <f>'MASTER_ ALL areas - No.seedling'!BT57</f>
        <v>0</v>
      </c>
      <c r="BV16" s="77">
        <f t="shared" si="22"/>
        <v>0</v>
      </c>
      <c r="BW16" s="82">
        <f>'MASTER_ ALL areas - No.seedling'!BV57</f>
        <v>0</v>
      </c>
      <c r="BX16" s="76">
        <f>'MASTER_ ALL areas - No.seedling'!BW57</f>
        <v>0</v>
      </c>
      <c r="BY16" s="77">
        <f t="shared" si="23"/>
        <v>0</v>
      </c>
      <c r="BZ16" s="82">
        <f>'MASTER_ ALL areas - No.seedling'!BY57</f>
        <v>0</v>
      </c>
      <c r="CA16" s="81">
        <f t="shared" si="24"/>
        <v>0</v>
      </c>
      <c r="CB16" s="79"/>
      <c r="CC16" s="113">
        <f>'MASTER_ ALL areas - No.seedling'!CB57</f>
        <v>0</v>
      </c>
      <c r="CD16" s="76">
        <f>'MASTER_ ALL areas - No.seedling'!CC57</f>
        <v>0</v>
      </c>
      <c r="CE16" s="80">
        <f t="shared" si="25"/>
        <v>0</v>
      </c>
      <c r="CF16" s="76">
        <f>'MASTER_ ALL areas - No.seedling'!CE57</f>
        <v>0</v>
      </c>
      <c r="CG16" s="81">
        <f t="shared" si="26"/>
        <v>0</v>
      </c>
      <c r="CH16" s="113">
        <f>'MASTER_ ALL areas - No.seedling'!CG57</f>
        <v>0</v>
      </c>
      <c r="CI16" s="76">
        <f>'MASTER_ ALL areas - No.seedling'!CH57</f>
        <v>0</v>
      </c>
      <c r="CJ16" s="80">
        <f t="shared" si="27"/>
        <v>0</v>
      </c>
      <c r="CK16" s="76">
        <f>'MASTER_ ALL areas - No.seedling'!CJ57</f>
        <v>0</v>
      </c>
      <c r="CL16" s="81">
        <f t="shared" si="28"/>
        <v>0</v>
      </c>
      <c r="CM16" s="113">
        <f>'MASTER_ ALL areas - No.seedling'!CL57</f>
        <v>0</v>
      </c>
      <c r="CN16" s="76">
        <f>'MASTER_ ALL areas - No.seedling'!CM57</f>
        <v>0</v>
      </c>
      <c r="CO16" s="80">
        <f t="shared" si="29"/>
        <v>0</v>
      </c>
      <c r="CP16" s="76">
        <f>'MASTER_ ALL areas - No.seedling'!CO57</f>
        <v>0</v>
      </c>
      <c r="CQ16" s="81">
        <f t="shared" si="30"/>
        <v>0</v>
      </c>
      <c r="CR16" s="113">
        <f>'MASTER_ ALL areas - No.seedling'!CQ57</f>
        <v>0</v>
      </c>
      <c r="CS16" s="76">
        <f>'MASTER_ ALL areas - No.seedling'!CR57</f>
        <v>0</v>
      </c>
      <c r="CT16" s="80">
        <f t="shared" si="31"/>
        <v>0</v>
      </c>
      <c r="CU16" s="76">
        <f>'MASTER_ ALL areas - No.seedling'!CT57</f>
        <v>0</v>
      </c>
      <c r="CV16" s="81">
        <f t="shared" si="32"/>
        <v>0</v>
      </c>
      <c r="CW16" s="75">
        <f>'MASTER_ ALL areas - No.seedling'!CV57</f>
        <v>280</v>
      </c>
      <c r="CX16" s="76">
        <f>'MASTER_ ALL areas - No.seedling'!CW57</f>
        <v>0</v>
      </c>
      <c r="CY16" s="80">
        <f t="shared" si="33"/>
        <v>0</v>
      </c>
      <c r="CZ16" s="76">
        <f>'MASTER_ ALL areas - No.seedling'!CY57</f>
        <v>5</v>
      </c>
      <c r="DA16" s="81">
        <f t="shared" si="34"/>
        <v>0.35714285714285715</v>
      </c>
      <c r="DB16" s="75">
        <f>'MASTER_ ALL areas - No.seedling'!DA57</f>
        <v>40</v>
      </c>
      <c r="DC16" s="76">
        <f>'MASTER_ ALL areas - No.seedling'!DB57</f>
        <v>0</v>
      </c>
      <c r="DD16" s="80">
        <f t="shared" si="35"/>
        <v>0</v>
      </c>
      <c r="DE16" s="76">
        <f>'MASTER_ ALL areas - No.seedling'!DD57</f>
        <v>0</v>
      </c>
      <c r="DF16" s="81">
        <f t="shared" si="36"/>
        <v>0</v>
      </c>
      <c r="DG16" s="113">
        <f>'MASTER_ ALL areas - No.seedling'!DF57</f>
        <v>0</v>
      </c>
      <c r="DH16" s="76">
        <f>'MASTER_ ALL areas - No.seedling'!DG57</f>
        <v>0</v>
      </c>
      <c r="DI16" s="80">
        <f t="shared" si="37"/>
        <v>0</v>
      </c>
      <c r="DJ16" s="76">
        <f>'MASTER_ ALL areas - No.seedling'!DI57</f>
        <v>0</v>
      </c>
      <c r="DK16" s="81">
        <f t="shared" si="38"/>
        <v>0</v>
      </c>
      <c r="DL16" s="113">
        <f>'MASTER_ ALL areas - No.seedling'!DK57</f>
        <v>0</v>
      </c>
      <c r="DM16" s="76">
        <f>'MASTER_ ALL areas - No.seedling'!DL57</f>
        <v>0</v>
      </c>
      <c r="DN16" s="80">
        <f t="shared" si="39"/>
        <v>0</v>
      </c>
      <c r="DO16" s="76">
        <f>'MASTER_ ALL areas - No.seedling'!DN57</f>
        <v>0</v>
      </c>
      <c r="DP16" s="81">
        <f t="shared" si="40"/>
        <v>0</v>
      </c>
      <c r="DQ16" s="113">
        <f>'MASTER_ ALL areas - No.seedling'!DP57</f>
        <v>0</v>
      </c>
      <c r="DR16" s="76">
        <f>'MASTER_ ALL areas - No.seedling'!DQ57</f>
        <v>0</v>
      </c>
      <c r="DS16" s="80">
        <f t="shared" si="41"/>
        <v>0</v>
      </c>
      <c r="DT16" s="76">
        <f>'MASTER_ ALL areas - No.seedling'!DS57</f>
        <v>0</v>
      </c>
      <c r="DU16" s="81">
        <f t="shared" si="42"/>
        <v>0</v>
      </c>
      <c r="DV16" s="113">
        <f>'MASTER_ ALL areas - No.seedling'!DU57</f>
        <v>0</v>
      </c>
      <c r="DW16" s="76">
        <f>'MASTER_ ALL areas - No.seedling'!DV57</f>
        <v>0</v>
      </c>
      <c r="DX16" s="80">
        <f t="shared" si="43"/>
        <v>0</v>
      </c>
      <c r="DY16" s="76">
        <f>'MASTER_ ALL areas - No.seedling'!DX57</f>
        <v>0</v>
      </c>
      <c r="DZ16" s="81">
        <f t="shared" si="44"/>
        <v>0</v>
      </c>
      <c r="EA16" s="113">
        <f>'MASTER_ ALL areas - No.seedling'!DZ57</f>
        <v>0</v>
      </c>
      <c r="EB16" s="76">
        <f>'MASTER_ ALL areas - No.seedling'!EA57</f>
        <v>0</v>
      </c>
      <c r="EC16" s="80">
        <f t="shared" si="45"/>
        <v>0</v>
      </c>
      <c r="ED16" s="76">
        <f>'MASTER_ ALL areas - No.seedling'!EC57</f>
        <v>0</v>
      </c>
      <c r="EE16" s="81">
        <f t="shared" si="46"/>
        <v>0</v>
      </c>
      <c r="EF16" s="113">
        <f>'MASTER_ ALL areas - No.seedling'!EE57</f>
        <v>0</v>
      </c>
      <c r="EG16" s="76">
        <f>'MASTER_ ALL areas - No.seedling'!EF57</f>
        <v>0</v>
      </c>
      <c r="EH16" s="80">
        <f t="shared" si="47"/>
        <v>0</v>
      </c>
      <c r="EI16" s="76">
        <f>'MASTER_ ALL areas - No.seedling'!EH57</f>
        <v>0</v>
      </c>
      <c r="EJ16" s="81">
        <f t="shared" si="48"/>
        <v>0</v>
      </c>
      <c r="EK16" s="113">
        <f>'MASTER_ ALL areas - No.seedling'!EJ57</f>
        <v>0</v>
      </c>
      <c r="EL16" s="76">
        <f>'MASTER_ ALL areas - No.seedling'!EK57</f>
        <v>0</v>
      </c>
      <c r="EM16" s="80">
        <f t="shared" si="49"/>
        <v>0</v>
      </c>
      <c r="EN16" s="76">
        <f>'MASTER_ ALL areas - No.seedling'!EM57</f>
        <v>0</v>
      </c>
      <c r="EO16" s="81">
        <f t="shared" si="50"/>
        <v>0</v>
      </c>
      <c r="EP16" s="113">
        <f>'MASTER_ ALL areas - No.seedling'!EO57</f>
        <v>0</v>
      </c>
      <c r="EQ16" s="76">
        <f>'MASTER_ ALL areas - No.seedling'!EP57</f>
        <v>0</v>
      </c>
      <c r="ER16" s="80">
        <f t="shared" si="51"/>
        <v>0</v>
      </c>
      <c r="ES16" s="76">
        <f>'MASTER_ ALL areas - No.seedling'!ER57</f>
        <v>0</v>
      </c>
      <c r="ET16" s="81">
        <f t="shared" si="52"/>
        <v>0</v>
      </c>
      <c r="EU16" s="113">
        <f>'MASTER_ ALL areas - No.seedling'!ET57</f>
        <v>0</v>
      </c>
      <c r="EV16" s="76">
        <f>'MASTER_ ALL areas - No.seedling'!EU57</f>
        <v>0</v>
      </c>
      <c r="EW16" s="80">
        <f t="shared" si="53"/>
        <v>0</v>
      </c>
      <c r="EX16" s="76">
        <f>'MASTER_ ALL areas - No.seedling'!EW57</f>
        <v>0</v>
      </c>
      <c r="EY16" s="81">
        <f t="shared" si="54"/>
        <v>0</v>
      </c>
      <c r="EZ16" s="113">
        <f>'MASTER_ ALL areas - No.seedling'!EY57</f>
        <v>0</v>
      </c>
      <c r="FA16" s="76">
        <f>'MASTER_ ALL areas - No.seedling'!EZ57</f>
        <v>0</v>
      </c>
      <c r="FB16" s="80">
        <f t="shared" si="55"/>
        <v>0</v>
      </c>
      <c r="FC16" s="76">
        <f>'MASTER_ ALL areas - No.seedling'!FB57</f>
        <v>0</v>
      </c>
      <c r="FD16" s="81">
        <f t="shared" si="56"/>
        <v>0</v>
      </c>
      <c r="FE16" s="113">
        <f>'MASTER_ ALL areas - No.seedling'!FD57</f>
        <v>0</v>
      </c>
      <c r="FF16" s="76">
        <f>'MASTER_ ALL areas - No.seedling'!FE57</f>
        <v>0</v>
      </c>
      <c r="FG16" s="80">
        <f t="shared" si="57"/>
        <v>0</v>
      </c>
      <c r="FH16" s="76">
        <f>'MASTER_ ALL areas - No.seedling'!FG57</f>
        <v>0</v>
      </c>
      <c r="FI16" s="81">
        <f t="shared" si="58"/>
        <v>0</v>
      </c>
      <c r="FJ16" s="113">
        <f>'MASTER_ ALL areas - No.seedling'!FI57</f>
        <v>0</v>
      </c>
      <c r="FK16" s="76">
        <f>'MASTER_ ALL areas - No.seedling'!FJ57</f>
        <v>0</v>
      </c>
      <c r="FL16" s="80">
        <f t="shared" si="59"/>
        <v>0</v>
      </c>
      <c r="FM16" s="76">
        <f>'MASTER_ ALL areas - No.seedling'!FL57</f>
        <v>0</v>
      </c>
      <c r="FN16" s="81">
        <f t="shared" si="60"/>
        <v>0</v>
      </c>
      <c r="FO16" s="113">
        <f>'MASTER_ ALL areas - No.seedling'!FN57</f>
        <v>0</v>
      </c>
      <c r="FP16" s="76">
        <f>'MASTER_ ALL areas - No.seedling'!FO57</f>
        <v>0</v>
      </c>
      <c r="FQ16" s="80">
        <f t="shared" si="61"/>
        <v>0</v>
      </c>
      <c r="FR16" s="76">
        <f>'MASTER_ ALL areas - No.seedling'!FQ57</f>
        <v>0</v>
      </c>
      <c r="FS16" s="81">
        <f t="shared" si="62"/>
        <v>0</v>
      </c>
      <c r="FT16" s="113">
        <f>'MASTER_ ALL areas - No.seedling'!FS57</f>
        <v>0</v>
      </c>
      <c r="FU16" s="76">
        <f>'MASTER_ ALL areas - No.seedling'!FT57</f>
        <v>0</v>
      </c>
      <c r="FV16" s="80">
        <f t="shared" si="63"/>
        <v>0</v>
      </c>
      <c r="FW16" s="76">
        <f>'MASTER_ ALL areas - No.seedling'!FV57</f>
        <v>0</v>
      </c>
      <c r="FX16" s="81">
        <f t="shared" si="64"/>
        <v>0</v>
      </c>
      <c r="FY16" s="113">
        <f>'MASTER_ ALL areas - No.seedling'!FX57</f>
        <v>0</v>
      </c>
      <c r="FZ16" s="76">
        <f>'MASTER_ ALL areas - No.seedling'!FY57</f>
        <v>0</v>
      </c>
      <c r="GA16" s="80">
        <f t="shared" si="65"/>
        <v>0</v>
      </c>
      <c r="GB16" s="76">
        <f>'MASTER_ ALL areas - No.seedling'!GA57</f>
        <v>0</v>
      </c>
      <c r="GC16" s="81">
        <f t="shared" si="66"/>
        <v>0</v>
      </c>
      <c r="GD16" s="113">
        <f>'MASTER_ ALL areas - No.seedling'!GC57</f>
        <v>0</v>
      </c>
      <c r="GE16" s="76">
        <f>'MASTER_ ALL areas - No.seedling'!GD57</f>
        <v>0</v>
      </c>
      <c r="GF16" s="80">
        <f t="shared" si="67"/>
        <v>0</v>
      </c>
      <c r="GG16" s="76">
        <f>'MASTER_ ALL areas - No.seedling'!GF57</f>
        <v>0</v>
      </c>
      <c r="GH16" s="81">
        <f t="shared" si="68"/>
        <v>0</v>
      </c>
      <c r="GI16" s="113">
        <f>'MASTER_ ALL areas - No.seedling'!GH57</f>
        <v>0</v>
      </c>
      <c r="GJ16" s="76">
        <f>'MASTER_ ALL areas - No.seedling'!GI57</f>
        <v>0</v>
      </c>
      <c r="GK16" s="80">
        <f t="shared" si="69"/>
        <v>0</v>
      </c>
      <c r="GL16" s="76">
        <f>'MASTER_ ALL areas - No.seedling'!GK57</f>
        <v>0</v>
      </c>
      <c r="GM16" s="81">
        <f t="shared" si="70"/>
        <v>0</v>
      </c>
      <c r="GN16" s="113">
        <f>'MASTER_ ALL areas - No.seedling'!GM57</f>
        <v>0</v>
      </c>
      <c r="GO16" s="76">
        <f>'MASTER_ ALL areas - No.seedling'!GN57</f>
        <v>0</v>
      </c>
      <c r="GP16" s="80">
        <f t="shared" si="71"/>
        <v>0</v>
      </c>
      <c r="GQ16" s="76">
        <f>'MASTER_ ALL areas - No.seedling'!GP57</f>
        <v>0</v>
      </c>
      <c r="GR16" s="81">
        <f t="shared" si="72"/>
        <v>0</v>
      </c>
      <c r="GS16" s="113">
        <f>'MASTER_ ALL areas - No.seedling'!GR57</f>
        <v>0</v>
      </c>
      <c r="GT16" s="76">
        <f>'MASTER_ ALL areas - No.seedling'!GS57</f>
        <v>0</v>
      </c>
      <c r="GU16" s="80">
        <f t="shared" si="73"/>
        <v>0</v>
      </c>
      <c r="GV16" s="76">
        <f>'MASTER_ ALL areas - No.seedling'!GU57</f>
        <v>0</v>
      </c>
      <c r="GW16" s="81">
        <f t="shared" si="74"/>
        <v>0</v>
      </c>
      <c r="GX16" s="113">
        <f>'MASTER_ ALL areas - No.seedling'!GW57</f>
        <v>0</v>
      </c>
      <c r="GY16" s="76">
        <f>'MASTER_ ALL areas - No.seedling'!GX57</f>
        <v>0</v>
      </c>
      <c r="GZ16" s="80">
        <f t="shared" si="75"/>
        <v>0</v>
      </c>
      <c r="HA16" s="76">
        <f>'MASTER_ ALL areas - No.seedling'!GZ57</f>
        <v>0</v>
      </c>
      <c r="HB16" s="81">
        <f t="shared" si="76"/>
        <v>0</v>
      </c>
      <c r="HC16" s="113">
        <f>'MASTER_ ALL areas - No.seedling'!HB57</f>
        <v>0</v>
      </c>
      <c r="HD16" s="76">
        <f>'MASTER_ ALL areas - No.seedling'!HC57</f>
        <v>0</v>
      </c>
      <c r="HE16" s="80">
        <f t="shared" si="77"/>
        <v>0</v>
      </c>
      <c r="HF16" s="76">
        <f>'MASTER_ ALL areas - No.seedling'!HE57</f>
        <v>0</v>
      </c>
      <c r="HG16" s="81">
        <f t="shared" si="78"/>
        <v>0</v>
      </c>
      <c r="HH16" s="113">
        <f>'MASTER_ ALL areas - No.seedling'!HG57</f>
        <v>0</v>
      </c>
      <c r="HI16" s="76">
        <f>'MASTER_ ALL areas - No.seedling'!HH57</f>
        <v>0</v>
      </c>
      <c r="HJ16" s="80">
        <f t="shared" si="79"/>
        <v>0</v>
      </c>
      <c r="HK16" s="76">
        <f>'MASTER_ ALL areas - No.seedling'!HJ57</f>
        <v>0</v>
      </c>
      <c r="HL16" s="81">
        <f t="shared" si="80"/>
        <v>0</v>
      </c>
      <c r="HM16" s="113">
        <f>'MASTER_ ALL areas - No.seedling'!HL57</f>
        <v>0</v>
      </c>
      <c r="HN16" s="76">
        <f>'MASTER_ ALL areas - No.seedling'!HM57</f>
        <v>0</v>
      </c>
      <c r="HO16" s="80">
        <f t="shared" si="81"/>
        <v>0</v>
      </c>
      <c r="HP16" s="76">
        <f>'MASTER_ ALL areas - No.seedling'!HO57</f>
        <v>0</v>
      </c>
      <c r="HQ16" s="81">
        <f t="shared" si="82"/>
        <v>0</v>
      </c>
      <c r="HR16" s="113">
        <f>'MASTER_ ALL areas - No.seedling'!HQ57</f>
        <v>0</v>
      </c>
      <c r="HS16" s="76">
        <f>'MASTER_ ALL areas - No.seedling'!HR57</f>
        <v>0</v>
      </c>
      <c r="HT16" s="80">
        <f t="shared" si="83"/>
        <v>0</v>
      </c>
      <c r="HU16" s="76">
        <f>'MASTER_ ALL areas - No.seedling'!HT57</f>
        <v>0</v>
      </c>
      <c r="HV16" s="81">
        <f t="shared" si="84"/>
        <v>0</v>
      </c>
      <c r="HW16" s="113">
        <f>'MASTER_ ALL areas - No.seedling'!HV57</f>
        <v>0</v>
      </c>
      <c r="HX16" s="76">
        <f>'MASTER_ ALL areas - No.seedling'!HW57</f>
        <v>0</v>
      </c>
      <c r="HY16" s="80">
        <f t="shared" si="85"/>
        <v>0</v>
      </c>
      <c r="HZ16" s="76">
        <f>'MASTER_ ALL areas - No.seedling'!HY57</f>
        <v>0</v>
      </c>
      <c r="IA16" s="81">
        <f t="shared" si="86"/>
        <v>0</v>
      </c>
      <c r="IB16" s="113">
        <f>'MASTER_ ALL areas - No.seedling'!IA57</f>
        <v>0</v>
      </c>
      <c r="IC16" s="76">
        <f>'MASTER_ ALL areas - No.seedling'!IB57</f>
        <v>0</v>
      </c>
      <c r="ID16" s="80">
        <f t="shared" si="87"/>
        <v>0</v>
      </c>
      <c r="IE16" s="76">
        <f>'MASTER_ ALL areas - No.seedling'!ID57</f>
        <v>0</v>
      </c>
      <c r="IF16" s="85">
        <f t="shared" si="88"/>
        <v>0</v>
      </c>
      <c r="IG16" s="86" t="s">
        <v>232</v>
      </c>
      <c r="IH16" s="87"/>
    </row>
    <row r="17" spans="2:242" ht="33" customHeight="1" x14ac:dyDescent="0.25">
      <c r="B17" s="420">
        <v>54</v>
      </c>
      <c r="C17" s="421" t="s">
        <v>180</v>
      </c>
      <c r="D17" s="453">
        <v>222433</v>
      </c>
      <c r="E17" s="454">
        <v>932474</v>
      </c>
      <c r="F17" s="455" t="s">
        <v>89</v>
      </c>
      <c r="G17" s="198" t="s">
        <v>233</v>
      </c>
      <c r="H17" s="459">
        <f>'MASTER_ ALL areas - No.seedling'!G58</f>
        <v>1</v>
      </c>
      <c r="I17" s="70">
        <f>'MASTER_ ALL areas - No.seedling'!H58</f>
        <v>0</v>
      </c>
      <c r="J17" s="71">
        <f>'MASTER_ ALL areas - No.seedling'!I58</f>
        <v>39.200000000000003</v>
      </c>
      <c r="K17" s="72">
        <f>'MASTER_ ALL areas - No.seedling'!J58</f>
        <v>15</v>
      </c>
      <c r="L17" s="73">
        <f t="shared" si="0"/>
        <v>300</v>
      </c>
      <c r="M17" s="74">
        <f>'MASTER_ ALL areas - No.seedling'!L58</f>
        <v>300</v>
      </c>
      <c r="N17" s="113">
        <f>'MASTER_ ALL areas - No.seedling'!M58</f>
        <v>5</v>
      </c>
      <c r="O17" s="114">
        <f>'MASTER_ ALL areas - No.seedling'!N58</f>
        <v>13</v>
      </c>
      <c r="P17" s="80">
        <f>'MASTER_ ALL areas - No.seedling'!O58</f>
        <v>0.33333333333333331</v>
      </c>
      <c r="Q17" s="81">
        <f>'MASTER_ ALL areas - No.seedling'!P58</f>
        <v>0.8666666666666667</v>
      </c>
      <c r="R17" s="621"/>
      <c r="S17" s="617">
        <f>'MASTER_ ALL areas - No.seedling'!R58</f>
        <v>200</v>
      </c>
      <c r="T17" s="76">
        <f>'MASTER_ ALL areas - No.seedling'!S58</f>
        <v>2</v>
      </c>
      <c r="U17" s="77">
        <f t="shared" si="1"/>
        <v>0.2</v>
      </c>
      <c r="V17" s="82">
        <f>'MASTER_ ALL areas - No.seedling'!U58</f>
        <v>8</v>
      </c>
      <c r="W17" s="80">
        <f t="shared" si="2"/>
        <v>0.8</v>
      </c>
      <c r="X17" s="619">
        <f>'MASTER_ ALL areas - No.seedling'!W58</f>
        <v>100</v>
      </c>
      <c r="Y17" s="82">
        <f>'MASTER_ ALL areas - No.seedling'!X58</f>
        <v>3</v>
      </c>
      <c r="Z17" s="77">
        <f t="shared" si="3"/>
        <v>0.6</v>
      </c>
      <c r="AA17" s="82">
        <f>'MASTER_ ALL areas - No.seedling'!Z58</f>
        <v>5</v>
      </c>
      <c r="AB17" s="80">
        <f t="shared" si="4"/>
        <v>1</v>
      </c>
      <c r="AC17" s="76">
        <f>'MASTER_ ALL areas - No.seedling'!AB58</f>
        <v>0</v>
      </c>
      <c r="AD17" s="76">
        <f>'MASTER_ ALL areas - No.seedling'!AC58</f>
        <v>0</v>
      </c>
      <c r="AE17" s="77">
        <f t="shared" si="5"/>
        <v>0</v>
      </c>
      <c r="AF17" s="82">
        <f>'MASTER_ ALL areas - No.seedling'!AE58</f>
        <v>0</v>
      </c>
      <c r="AG17" s="80">
        <f t="shared" si="6"/>
        <v>0</v>
      </c>
      <c r="AH17" s="76">
        <f>'MASTER_ ALL areas - No.seedling'!AG58</f>
        <v>0</v>
      </c>
      <c r="AI17" s="76">
        <f>'MASTER_ ALL areas - No.seedling'!AH58</f>
        <v>0</v>
      </c>
      <c r="AJ17" s="77">
        <f t="shared" si="7"/>
        <v>0</v>
      </c>
      <c r="AK17" s="82">
        <f>'MASTER_ ALL areas - No.seedling'!AJ58</f>
        <v>0</v>
      </c>
      <c r="AL17" s="81">
        <f t="shared" si="8"/>
        <v>0</v>
      </c>
      <c r="AM17" s="621"/>
      <c r="AN17" s="617">
        <f>'MASTER_ ALL areas - No.seedling'!AM58</f>
        <v>120</v>
      </c>
      <c r="AO17" s="76">
        <f>'MASTER_ ALL areas - No.seedling'!AN58</f>
        <v>2</v>
      </c>
      <c r="AP17" s="77">
        <f t="shared" si="9"/>
        <v>0.33333333333333331</v>
      </c>
      <c r="AQ17" s="82">
        <f>'MASTER_ ALL areas - No.seedling'!AP58</f>
        <v>5</v>
      </c>
      <c r="AR17" s="77">
        <f t="shared" si="10"/>
        <v>0.83333333333333337</v>
      </c>
      <c r="AS17" s="82">
        <f>'MASTER_ ALL areas - No.seedling'!AR58</f>
        <v>40</v>
      </c>
      <c r="AT17" s="76">
        <f>'MASTER_ ALL areas - No.seedling'!AS58</f>
        <v>1</v>
      </c>
      <c r="AU17" s="77">
        <f t="shared" si="11"/>
        <v>0.5</v>
      </c>
      <c r="AV17" s="82">
        <f>'MASTER_ ALL areas - No.seedling'!AU58</f>
        <v>1</v>
      </c>
      <c r="AW17" s="77">
        <f t="shared" si="12"/>
        <v>0.5</v>
      </c>
      <c r="AX17" s="71">
        <f>'MASTER_ ALL areas - No.seedling'!AW58</f>
        <v>0</v>
      </c>
      <c r="AY17" s="82">
        <f>'MASTER_ ALL areas - No.seedling'!AX58</f>
        <v>0</v>
      </c>
      <c r="AZ17" s="77">
        <f t="shared" si="13"/>
        <v>0</v>
      </c>
      <c r="BA17" s="82">
        <f>'MASTER_ ALL areas - No.seedling'!AZ58</f>
        <v>0</v>
      </c>
      <c r="BB17" s="77">
        <f t="shared" si="14"/>
        <v>0</v>
      </c>
      <c r="BC17" s="82">
        <f>'MASTER_ ALL areas - No.seedling'!BB58</f>
        <v>0</v>
      </c>
      <c r="BD17" s="76">
        <f>'MASTER_ ALL areas - No.seedling'!BC58</f>
        <v>0</v>
      </c>
      <c r="BE17" s="77">
        <f t="shared" si="15"/>
        <v>0</v>
      </c>
      <c r="BF17" s="82">
        <f>'MASTER_ ALL areas - No.seedling'!BE58</f>
        <v>0</v>
      </c>
      <c r="BG17" s="77">
        <f t="shared" si="16"/>
        <v>0</v>
      </c>
      <c r="BH17" s="82">
        <f>'MASTER_ ALL areas - No.seedling'!BG58</f>
        <v>140</v>
      </c>
      <c r="BI17" s="76">
        <f>'MASTER_ ALL areas - No.seedling'!BH58</f>
        <v>2</v>
      </c>
      <c r="BJ17" s="77">
        <f t="shared" si="17"/>
        <v>0.2857142857142857</v>
      </c>
      <c r="BK17" s="82">
        <f>'MASTER_ ALL areas - No.seedling'!BJ58</f>
        <v>7</v>
      </c>
      <c r="BL17" s="77">
        <f t="shared" si="18"/>
        <v>1</v>
      </c>
      <c r="BM17" s="82">
        <f>'MASTER_ ALL areas - No.seedling'!BL58</f>
        <v>0</v>
      </c>
      <c r="BN17" s="76">
        <f>'MASTER_ ALL areas - No.seedling'!BM58</f>
        <v>0</v>
      </c>
      <c r="BO17" s="77">
        <f t="shared" si="19"/>
        <v>0</v>
      </c>
      <c r="BP17" s="82">
        <f>'MASTER_ ALL areas - No.seedling'!BO58</f>
        <v>0</v>
      </c>
      <c r="BQ17" s="77">
        <f t="shared" si="20"/>
        <v>0</v>
      </c>
      <c r="BR17" s="82">
        <f>'MASTER_ ALL areas - No.seedling'!BQ58</f>
        <v>0</v>
      </c>
      <c r="BS17" s="76">
        <f>'MASTER_ ALL areas - No.seedling'!BR58</f>
        <v>0</v>
      </c>
      <c r="BT17" s="77">
        <f t="shared" si="21"/>
        <v>0</v>
      </c>
      <c r="BU17" s="82">
        <f>'MASTER_ ALL areas - No.seedling'!BT58</f>
        <v>0</v>
      </c>
      <c r="BV17" s="77">
        <f t="shared" si="22"/>
        <v>0</v>
      </c>
      <c r="BW17" s="82">
        <f>'MASTER_ ALL areas - No.seedling'!BV58</f>
        <v>0</v>
      </c>
      <c r="BX17" s="76">
        <f>'MASTER_ ALL areas - No.seedling'!BW58</f>
        <v>0</v>
      </c>
      <c r="BY17" s="77">
        <f t="shared" si="23"/>
        <v>0</v>
      </c>
      <c r="BZ17" s="82">
        <f>'MASTER_ ALL areas - No.seedling'!BY58</f>
        <v>0</v>
      </c>
      <c r="CA17" s="81">
        <f t="shared" si="24"/>
        <v>0</v>
      </c>
      <c r="CB17" s="79"/>
      <c r="CC17" s="75">
        <f>'MASTER_ ALL areas - No.seedling'!CB58</f>
        <v>60</v>
      </c>
      <c r="CD17" s="76">
        <f>'MASTER_ ALL areas - No.seedling'!CC58</f>
        <v>1</v>
      </c>
      <c r="CE17" s="80">
        <f t="shared" si="25"/>
        <v>0.33333333333333331</v>
      </c>
      <c r="CF17" s="76">
        <f>'MASTER_ ALL areas - No.seedling'!CE58</f>
        <v>2</v>
      </c>
      <c r="CG17" s="81">
        <f t="shared" si="26"/>
        <v>0.66666666666666663</v>
      </c>
      <c r="CH17" s="75">
        <f>'MASTER_ ALL areas - No.seedling'!CG58</f>
        <v>60</v>
      </c>
      <c r="CI17" s="76">
        <f>'MASTER_ ALL areas - No.seedling'!CH58</f>
        <v>1</v>
      </c>
      <c r="CJ17" s="80">
        <f t="shared" si="27"/>
        <v>0.33333333333333331</v>
      </c>
      <c r="CK17" s="76">
        <f>'MASTER_ ALL areas - No.seedling'!CJ58</f>
        <v>3</v>
      </c>
      <c r="CL17" s="81">
        <f t="shared" si="28"/>
        <v>1</v>
      </c>
      <c r="CM17" s="113">
        <f>'MASTER_ ALL areas - No.seedling'!CL58</f>
        <v>0</v>
      </c>
      <c r="CN17" s="76">
        <f>'MASTER_ ALL areas - No.seedling'!CM58</f>
        <v>0</v>
      </c>
      <c r="CO17" s="80">
        <f t="shared" si="29"/>
        <v>0</v>
      </c>
      <c r="CP17" s="76">
        <f>'MASTER_ ALL areas - No.seedling'!CO58</f>
        <v>0</v>
      </c>
      <c r="CQ17" s="81">
        <f t="shared" si="30"/>
        <v>0</v>
      </c>
      <c r="CR17" s="113">
        <f>'MASTER_ ALL areas - No.seedling'!CQ58</f>
        <v>0</v>
      </c>
      <c r="CS17" s="76">
        <f>'MASTER_ ALL areas - No.seedling'!CR58</f>
        <v>0</v>
      </c>
      <c r="CT17" s="80">
        <f t="shared" si="31"/>
        <v>0</v>
      </c>
      <c r="CU17" s="76">
        <f>'MASTER_ ALL areas - No.seedling'!CT58</f>
        <v>0</v>
      </c>
      <c r="CV17" s="81">
        <f t="shared" si="32"/>
        <v>0</v>
      </c>
      <c r="CW17" s="75">
        <f>'MASTER_ ALL areas - No.seedling'!CV58</f>
        <v>20</v>
      </c>
      <c r="CX17" s="76">
        <f>'MASTER_ ALL areas - No.seedling'!CW58</f>
        <v>0</v>
      </c>
      <c r="CY17" s="80">
        <f t="shared" si="33"/>
        <v>0</v>
      </c>
      <c r="CZ17" s="76">
        <f>'MASTER_ ALL areas - No.seedling'!CY58</f>
        <v>0</v>
      </c>
      <c r="DA17" s="81">
        <f t="shared" si="34"/>
        <v>0</v>
      </c>
      <c r="DB17" s="75">
        <f>'MASTER_ ALL areas - No.seedling'!DA58</f>
        <v>20</v>
      </c>
      <c r="DC17" s="76">
        <f>'MASTER_ ALL areas - No.seedling'!DB58</f>
        <v>1</v>
      </c>
      <c r="DD17" s="80">
        <f t="shared" si="35"/>
        <v>1</v>
      </c>
      <c r="DE17" s="76">
        <f>'MASTER_ ALL areas - No.seedling'!DD58</f>
        <v>1</v>
      </c>
      <c r="DF17" s="81">
        <f t="shared" si="36"/>
        <v>1</v>
      </c>
      <c r="DG17" s="113">
        <f>'MASTER_ ALL areas - No.seedling'!DF58</f>
        <v>0</v>
      </c>
      <c r="DH17" s="76">
        <f>'MASTER_ ALL areas - No.seedling'!DG58</f>
        <v>0</v>
      </c>
      <c r="DI17" s="80">
        <f t="shared" si="37"/>
        <v>0</v>
      </c>
      <c r="DJ17" s="76">
        <f>'MASTER_ ALL areas - No.seedling'!DI58</f>
        <v>0</v>
      </c>
      <c r="DK17" s="81">
        <f t="shared" si="38"/>
        <v>0</v>
      </c>
      <c r="DL17" s="113">
        <f>'MASTER_ ALL areas - No.seedling'!DK58</f>
        <v>0</v>
      </c>
      <c r="DM17" s="76">
        <f>'MASTER_ ALL areas - No.seedling'!DL58</f>
        <v>0</v>
      </c>
      <c r="DN17" s="80">
        <f t="shared" si="39"/>
        <v>0</v>
      </c>
      <c r="DO17" s="76">
        <f>'MASTER_ ALL areas - No.seedling'!DN58</f>
        <v>0</v>
      </c>
      <c r="DP17" s="81">
        <f t="shared" si="40"/>
        <v>0</v>
      </c>
      <c r="DQ17" s="113">
        <f>'MASTER_ ALL areas - No.seedling'!DP58</f>
        <v>0</v>
      </c>
      <c r="DR17" s="76">
        <f>'MASTER_ ALL areas - No.seedling'!DQ58</f>
        <v>0</v>
      </c>
      <c r="DS17" s="80">
        <f t="shared" si="41"/>
        <v>0</v>
      </c>
      <c r="DT17" s="76">
        <f>'MASTER_ ALL areas - No.seedling'!DS58</f>
        <v>0</v>
      </c>
      <c r="DU17" s="81">
        <f t="shared" si="42"/>
        <v>0</v>
      </c>
      <c r="DV17" s="113">
        <f>'MASTER_ ALL areas - No.seedling'!DU58</f>
        <v>0</v>
      </c>
      <c r="DW17" s="76">
        <f>'MASTER_ ALL areas - No.seedling'!DV58</f>
        <v>0</v>
      </c>
      <c r="DX17" s="80">
        <f t="shared" si="43"/>
        <v>0</v>
      </c>
      <c r="DY17" s="76">
        <f>'MASTER_ ALL areas - No.seedling'!DX58</f>
        <v>0</v>
      </c>
      <c r="DZ17" s="81">
        <f t="shared" si="44"/>
        <v>0</v>
      </c>
      <c r="EA17" s="113">
        <f>'MASTER_ ALL areas - No.seedling'!DZ58</f>
        <v>0</v>
      </c>
      <c r="EB17" s="76">
        <f>'MASTER_ ALL areas - No.seedling'!EA58</f>
        <v>0</v>
      </c>
      <c r="EC17" s="80">
        <f t="shared" si="45"/>
        <v>0</v>
      </c>
      <c r="ED17" s="76">
        <f>'MASTER_ ALL areas - No.seedling'!EC58</f>
        <v>0</v>
      </c>
      <c r="EE17" s="81">
        <f t="shared" si="46"/>
        <v>0</v>
      </c>
      <c r="EF17" s="113">
        <f>'MASTER_ ALL areas - No.seedling'!EE58</f>
        <v>0</v>
      </c>
      <c r="EG17" s="76">
        <f>'MASTER_ ALL areas - No.seedling'!EF58</f>
        <v>0</v>
      </c>
      <c r="EH17" s="80">
        <f t="shared" si="47"/>
        <v>0</v>
      </c>
      <c r="EI17" s="76">
        <f>'MASTER_ ALL areas - No.seedling'!EH58</f>
        <v>0</v>
      </c>
      <c r="EJ17" s="81">
        <f t="shared" si="48"/>
        <v>0</v>
      </c>
      <c r="EK17" s="113">
        <f>'MASTER_ ALL areas - No.seedling'!EJ58</f>
        <v>0</v>
      </c>
      <c r="EL17" s="76">
        <f>'MASTER_ ALL areas - No.seedling'!EK58</f>
        <v>0</v>
      </c>
      <c r="EM17" s="80">
        <f t="shared" si="49"/>
        <v>0</v>
      </c>
      <c r="EN17" s="76">
        <f>'MASTER_ ALL areas - No.seedling'!EM58</f>
        <v>0</v>
      </c>
      <c r="EO17" s="81">
        <f t="shared" si="50"/>
        <v>0</v>
      </c>
      <c r="EP17" s="113">
        <f>'MASTER_ ALL areas - No.seedling'!EO58</f>
        <v>0</v>
      </c>
      <c r="EQ17" s="76">
        <f>'MASTER_ ALL areas - No.seedling'!EP58</f>
        <v>0</v>
      </c>
      <c r="ER17" s="80">
        <f t="shared" si="51"/>
        <v>0</v>
      </c>
      <c r="ES17" s="76">
        <f>'MASTER_ ALL areas - No.seedling'!ER58</f>
        <v>0</v>
      </c>
      <c r="ET17" s="81">
        <f t="shared" si="52"/>
        <v>0</v>
      </c>
      <c r="EU17" s="113">
        <f>'MASTER_ ALL areas - No.seedling'!ET58</f>
        <v>0</v>
      </c>
      <c r="EV17" s="76">
        <f>'MASTER_ ALL areas - No.seedling'!EU58</f>
        <v>0</v>
      </c>
      <c r="EW17" s="80">
        <f t="shared" si="53"/>
        <v>0</v>
      </c>
      <c r="EX17" s="76">
        <f>'MASTER_ ALL areas - No.seedling'!EW58</f>
        <v>0</v>
      </c>
      <c r="EY17" s="81">
        <f t="shared" si="54"/>
        <v>0</v>
      </c>
      <c r="EZ17" s="113">
        <f>'MASTER_ ALL areas - No.seedling'!EY58</f>
        <v>0</v>
      </c>
      <c r="FA17" s="76">
        <f>'MASTER_ ALL areas - No.seedling'!EZ58</f>
        <v>0</v>
      </c>
      <c r="FB17" s="80">
        <f t="shared" si="55"/>
        <v>0</v>
      </c>
      <c r="FC17" s="76">
        <f>'MASTER_ ALL areas - No.seedling'!FB58</f>
        <v>0</v>
      </c>
      <c r="FD17" s="81">
        <f t="shared" si="56"/>
        <v>0</v>
      </c>
      <c r="FE17" s="75">
        <f>'MASTER_ ALL areas - No.seedling'!FD58</f>
        <v>120</v>
      </c>
      <c r="FF17" s="76">
        <f>'MASTER_ ALL areas - No.seedling'!FE58</f>
        <v>1</v>
      </c>
      <c r="FG17" s="80">
        <f t="shared" si="57"/>
        <v>0.16666666666666666</v>
      </c>
      <c r="FH17" s="76">
        <f>'MASTER_ ALL areas - No.seedling'!FG58</f>
        <v>6</v>
      </c>
      <c r="FI17" s="81">
        <f t="shared" si="58"/>
        <v>1</v>
      </c>
      <c r="FJ17" s="75">
        <f>'MASTER_ ALL areas - No.seedling'!FI58</f>
        <v>20</v>
      </c>
      <c r="FK17" s="76">
        <f>'MASTER_ ALL areas - No.seedling'!FJ58</f>
        <v>1</v>
      </c>
      <c r="FL17" s="80">
        <f t="shared" si="59"/>
        <v>1</v>
      </c>
      <c r="FM17" s="76">
        <f>'MASTER_ ALL areas - No.seedling'!FL58</f>
        <v>1</v>
      </c>
      <c r="FN17" s="81">
        <f t="shared" si="60"/>
        <v>1</v>
      </c>
      <c r="FO17" s="113">
        <f>'MASTER_ ALL areas - No.seedling'!FN58</f>
        <v>0</v>
      </c>
      <c r="FP17" s="76">
        <f>'MASTER_ ALL areas - No.seedling'!FO58</f>
        <v>0</v>
      </c>
      <c r="FQ17" s="80">
        <f t="shared" si="61"/>
        <v>0</v>
      </c>
      <c r="FR17" s="76">
        <f>'MASTER_ ALL areas - No.seedling'!FQ58</f>
        <v>0</v>
      </c>
      <c r="FS17" s="81">
        <f t="shared" si="62"/>
        <v>0</v>
      </c>
      <c r="FT17" s="113">
        <f>'MASTER_ ALL areas - No.seedling'!FS58</f>
        <v>0</v>
      </c>
      <c r="FU17" s="76">
        <f>'MASTER_ ALL areas - No.seedling'!FT58</f>
        <v>0</v>
      </c>
      <c r="FV17" s="80">
        <f t="shared" si="63"/>
        <v>0</v>
      </c>
      <c r="FW17" s="76">
        <f>'MASTER_ ALL areas - No.seedling'!FV58</f>
        <v>0</v>
      </c>
      <c r="FX17" s="81">
        <f t="shared" si="64"/>
        <v>0</v>
      </c>
      <c r="FY17" s="113">
        <f>'MASTER_ ALL areas - No.seedling'!FX58</f>
        <v>0</v>
      </c>
      <c r="FZ17" s="76">
        <f>'MASTER_ ALL areas - No.seedling'!FY58</f>
        <v>0</v>
      </c>
      <c r="GA17" s="80">
        <f t="shared" si="65"/>
        <v>0</v>
      </c>
      <c r="GB17" s="76">
        <f>'MASTER_ ALL areas - No.seedling'!GA58</f>
        <v>0</v>
      </c>
      <c r="GC17" s="81">
        <f t="shared" si="66"/>
        <v>0</v>
      </c>
      <c r="GD17" s="113">
        <f>'MASTER_ ALL areas - No.seedling'!GC58</f>
        <v>0</v>
      </c>
      <c r="GE17" s="76">
        <f>'MASTER_ ALL areas - No.seedling'!GD58</f>
        <v>0</v>
      </c>
      <c r="GF17" s="80">
        <f t="shared" si="67"/>
        <v>0</v>
      </c>
      <c r="GG17" s="76">
        <f>'MASTER_ ALL areas - No.seedling'!GF58</f>
        <v>0</v>
      </c>
      <c r="GH17" s="81">
        <f t="shared" si="68"/>
        <v>0</v>
      </c>
      <c r="GI17" s="113">
        <f>'MASTER_ ALL areas - No.seedling'!GH58</f>
        <v>0</v>
      </c>
      <c r="GJ17" s="76">
        <f>'MASTER_ ALL areas - No.seedling'!GI58</f>
        <v>0</v>
      </c>
      <c r="GK17" s="80">
        <f t="shared" si="69"/>
        <v>0</v>
      </c>
      <c r="GL17" s="76">
        <f>'MASTER_ ALL areas - No.seedling'!GK58</f>
        <v>0</v>
      </c>
      <c r="GM17" s="81">
        <f t="shared" si="70"/>
        <v>0</v>
      </c>
      <c r="GN17" s="113">
        <f>'MASTER_ ALL areas - No.seedling'!GM58</f>
        <v>0</v>
      </c>
      <c r="GO17" s="76">
        <f>'MASTER_ ALL areas - No.seedling'!GN58</f>
        <v>0</v>
      </c>
      <c r="GP17" s="80">
        <f t="shared" si="71"/>
        <v>0</v>
      </c>
      <c r="GQ17" s="76">
        <f>'MASTER_ ALL areas - No.seedling'!GP58</f>
        <v>0</v>
      </c>
      <c r="GR17" s="81">
        <f t="shared" si="72"/>
        <v>0</v>
      </c>
      <c r="GS17" s="113">
        <f>'MASTER_ ALL areas - No.seedling'!GR58</f>
        <v>0</v>
      </c>
      <c r="GT17" s="76">
        <f>'MASTER_ ALL areas - No.seedling'!GS58</f>
        <v>0</v>
      </c>
      <c r="GU17" s="80">
        <f t="shared" si="73"/>
        <v>0</v>
      </c>
      <c r="GV17" s="76">
        <f>'MASTER_ ALL areas - No.seedling'!GU58</f>
        <v>0</v>
      </c>
      <c r="GW17" s="81">
        <f t="shared" si="74"/>
        <v>0</v>
      </c>
      <c r="GX17" s="113">
        <f>'MASTER_ ALL areas - No.seedling'!GW58</f>
        <v>0</v>
      </c>
      <c r="GY17" s="76">
        <f>'MASTER_ ALL areas - No.seedling'!GX58</f>
        <v>0</v>
      </c>
      <c r="GZ17" s="80">
        <f t="shared" si="75"/>
        <v>0</v>
      </c>
      <c r="HA17" s="76">
        <f>'MASTER_ ALL areas - No.seedling'!GZ58</f>
        <v>0</v>
      </c>
      <c r="HB17" s="81">
        <f t="shared" si="76"/>
        <v>0</v>
      </c>
      <c r="HC17" s="113">
        <f>'MASTER_ ALL areas - No.seedling'!HB58</f>
        <v>0</v>
      </c>
      <c r="HD17" s="76">
        <f>'MASTER_ ALL areas - No.seedling'!HC58</f>
        <v>0</v>
      </c>
      <c r="HE17" s="80">
        <f t="shared" si="77"/>
        <v>0</v>
      </c>
      <c r="HF17" s="76">
        <f>'MASTER_ ALL areas - No.seedling'!HE58</f>
        <v>0</v>
      </c>
      <c r="HG17" s="81">
        <f t="shared" si="78"/>
        <v>0</v>
      </c>
      <c r="HH17" s="113">
        <f>'MASTER_ ALL areas - No.seedling'!HG58</f>
        <v>0</v>
      </c>
      <c r="HI17" s="76">
        <f>'MASTER_ ALL areas - No.seedling'!HH58</f>
        <v>0</v>
      </c>
      <c r="HJ17" s="80">
        <f t="shared" si="79"/>
        <v>0</v>
      </c>
      <c r="HK17" s="76">
        <f>'MASTER_ ALL areas - No.seedling'!HJ58</f>
        <v>0</v>
      </c>
      <c r="HL17" s="81">
        <f t="shared" si="80"/>
        <v>0</v>
      </c>
      <c r="HM17" s="113">
        <f>'MASTER_ ALL areas - No.seedling'!HL58</f>
        <v>0</v>
      </c>
      <c r="HN17" s="76">
        <f>'MASTER_ ALL areas - No.seedling'!HM58</f>
        <v>0</v>
      </c>
      <c r="HO17" s="80">
        <f t="shared" si="81"/>
        <v>0</v>
      </c>
      <c r="HP17" s="76">
        <f>'MASTER_ ALL areas - No.seedling'!HO58</f>
        <v>0</v>
      </c>
      <c r="HQ17" s="81">
        <f t="shared" si="82"/>
        <v>0</v>
      </c>
      <c r="HR17" s="113">
        <f>'MASTER_ ALL areas - No.seedling'!HQ58</f>
        <v>0</v>
      </c>
      <c r="HS17" s="76">
        <f>'MASTER_ ALL areas - No.seedling'!HR58</f>
        <v>0</v>
      </c>
      <c r="HT17" s="80">
        <f t="shared" si="83"/>
        <v>0</v>
      </c>
      <c r="HU17" s="76">
        <f>'MASTER_ ALL areas - No.seedling'!HT58</f>
        <v>0</v>
      </c>
      <c r="HV17" s="81">
        <f t="shared" si="84"/>
        <v>0</v>
      </c>
      <c r="HW17" s="113">
        <f>'MASTER_ ALL areas - No.seedling'!HV58</f>
        <v>0</v>
      </c>
      <c r="HX17" s="76">
        <f>'MASTER_ ALL areas - No.seedling'!HW58</f>
        <v>0</v>
      </c>
      <c r="HY17" s="80">
        <f t="shared" si="85"/>
        <v>0</v>
      </c>
      <c r="HZ17" s="76">
        <f>'MASTER_ ALL areas - No.seedling'!HY58</f>
        <v>0</v>
      </c>
      <c r="IA17" s="81">
        <f t="shared" si="86"/>
        <v>0</v>
      </c>
      <c r="IB17" s="113">
        <f>'MASTER_ ALL areas - No.seedling'!IA58</f>
        <v>0</v>
      </c>
      <c r="IC17" s="76">
        <f>'MASTER_ ALL areas - No.seedling'!IB58</f>
        <v>0</v>
      </c>
      <c r="ID17" s="80">
        <f t="shared" si="87"/>
        <v>0</v>
      </c>
      <c r="IE17" s="76">
        <f>'MASTER_ ALL areas - No.seedling'!ID58</f>
        <v>0</v>
      </c>
      <c r="IF17" s="85">
        <f t="shared" si="88"/>
        <v>0</v>
      </c>
      <c r="IG17" s="86" t="s">
        <v>234</v>
      </c>
      <c r="IH17" s="87"/>
    </row>
    <row r="18" spans="2:242" ht="33" customHeight="1" x14ac:dyDescent="0.25">
      <c r="B18" s="420">
        <v>55</v>
      </c>
      <c r="C18" s="456"/>
      <c r="D18" s="1352" t="s">
        <v>192</v>
      </c>
      <c r="E18" s="1353"/>
      <c r="F18" s="636"/>
      <c r="G18" s="637"/>
      <c r="H18" s="459"/>
      <c r="I18" s="70"/>
      <c r="J18" s="191"/>
      <c r="K18" s="192"/>
      <c r="L18" s="193"/>
      <c r="M18" s="194"/>
      <c r="N18" s="113"/>
      <c r="O18" s="114"/>
      <c r="P18" s="80"/>
      <c r="Q18" s="81"/>
      <c r="R18" s="621"/>
      <c r="S18" s="463"/>
      <c r="T18" s="122"/>
      <c r="U18" s="77"/>
      <c r="V18" s="195"/>
      <c r="W18" s="80"/>
      <c r="X18" s="464"/>
      <c r="Y18" s="195"/>
      <c r="Z18" s="77"/>
      <c r="AA18" s="195"/>
      <c r="AB18" s="80"/>
      <c r="AC18" s="122"/>
      <c r="AD18" s="122"/>
      <c r="AE18" s="77"/>
      <c r="AF18" s="195"/>
      <c r="AG18" s="80"/>
      <c r="AH18" s="122"/>
      <c r="AI18" s="122"/>
      <c r="AJ18" s="77"/>
      <c r="AK18" s="195"/>
      <c r="AL18" s="81"/>
      <c r="AM18" s="621"/>
      <c r="AN18" s="463"/>
      <c r="AO18" s="122"/>
      <c r="AP18" s="77"/>
      <c r="AQ18" s="195"/>
      <c r="AR18" s="77"/>
      <c r="AS18" s="195"/>
      <c r="AT18" s="122"/>
      <c r="AU18" s="77"/>
      <c r="AV18" s="195"/>
      <c r="AW18" s="77"/>
      <c r="AX18" s="191"/>
      <c r="AY18" s="195"/>
      <c r="AZ18" s="77"/>
      <c r="BA18" s="195"/>
      <c r="BB18" s="77"/>
      <c r="BC18" s="195"/>
      <c r="BD18" s="122"/>
      <c r="BE18" s="77"/>
      <c r="BF18" s="195"/>
      <c r="BG18" s="77"/>
      <c r="BH18" s="195"/>
      <c r="BI18" s="122"/>
      <c r="BJ18" s="77"/>
      <c r="BK18" s="195"/>
      <c r="BL18" s="77"/>
      <c r="BM18" s="195"/>
      <c r="BN18" s="122"/>
      <c r="BO18" s="77"/>
      <c r="BP18" s="195"/>
      <c r="BQ18" s="77"/>
      <c r="BR18" s="195"/>
      <c r="BS18" s="122"/>
      <c r="BT18" s="77"/>
      <c r="BU18" s="195"/>
      <c r="BV18" s="77"/>
      <c r="BW18" s="195"/>
      <c r="BX18" s="122"/>
      <c r="BY18" s="77"/>
      <c r="BZ18" s="195"/>
      <c r="CA18" s="81"/>
      <c r="CB18" s="79"/>
      <c r="CC18" s="152"/>
      <c r="CD18" s="122"/>
      <c r="CE18" s="80"/>
      <c r="CF18" s="122"/>
      <c r="CG18" s="81"/>
      <c r="CH18" s="152"/>
      <c r="CI18" s="122"/>
      <c r="CJ18" s="80"/>
      <c r="CK18" s="122"/>
      <c r="CL18" s="81"/>
      <c r="CM18" s="152"/>
      <c r="CN18" s="122"/>
      <c r="CO18" s="80"/>
      <c r="CP18" s="122"/>
      <c r="CQ18" s="81"/>
      <c r="CR18" s="152"/>
      <c r="CS18" s="122"/>
      <c r="CT18" s="80"/>
      <c r="CU18" s="122"/>
      <c r="CV18" s="81"/>
      <c r="CW18" s="152"/>
      <c r="CX18" s="122"/>
      <c r="CY18" s="80"/>
      <c r="CZ18" s="122"/>
      <c r="DA18" s="81"/>
      <c r="DB18" s="152"/>
      <c r="DC18" s="122"/>
      <c r="DD18" s="80"/>
      <c r="DE18" s="122"/>
      <c r="DF18" s="81"/>
      <c r="DG18" s="152"/>
      <c r="DH18" s="122"/>
      <c r="DI18" s="80"/>
      <c r="DJ18" s="122"/>
      <c r="DK18" s="81"/>
      <c r="DL18" s="152"/>
      <c r="DM18" s="122"/>
      <c r="DN18" s="80"/>
      <c r="DO18" s="122"/>
      <c r="DP18" s="81"/>
      <c r="DQ18" s="152"/>
      <c r="DR18" s="122"/>
      <c r="DS18" s="80"/>
      <c r="DT18" s="122"/>
      <c r="DU18" s="81"/>
      <c r="DV18" s="152"/>
      <c r="DW18" s="122"/>
      <c r="DX18" s="80"/>
      <c r="DY18" s="122"/>
      <c r="DZ18" s="81"/>
      <c r="EA18" s="152"/>
      <c r="EB18" s="122"/>
      <c r="EC18" s="80"/>
      <c r="ED18" s="122"/>
      <c r="EE18" s="81"/>
      <c r="EF18" s="152"/>
      <c r="EG18" s="122"/>
      <c r="EH18" s="80"/>
      <c r="EI18" s="122"/>
      <c r="EJ18" s="81"/>
      <c r="EK18" s="152"/>
      <c r="EL18" s="122"/>
      <c r="EM18" s="80"/>
      <c r="EN18" s="122"/>
      <c r="EO18" s="81"/>
      <c r="EP18" s="152"/>
      <c r="EQ18" s="122"/>
      <c r="ER18" s="80"/>
      <c r="ES18" s="122"/>
      <c r="ET18" s="81"/>
      <c r="EU18" s="152"/>
      <c r="EV18" s="122"/>
      <c r="EW18" s="80"/>
      <c r="EX18" s="122"/>
      <c r="EY18" s="81"/>
      <c r="EZ18" s="152"/>
      <c r="FA18" s="122"/>
      <c r="FB18" s="80"/>
      <c r="FC18" s="122"/>
      <c r="FD18" s="81"/>
      <c r="FE18" s="152"/>
      <c r="FF18" s="122"/>
      <c r="FG18" s="80"/>
      <c r="FH18" s="122"/>
      <c r="FI18" s="81"/>
      <c r="FJ18" s="152"/>
      <c r="FK18" s="122"/>
      <c r="FL18" s="80"/>
      <c r="FM18" s="122"/>
      <c r="FN18" s="81"/>
      <c r="FO18" s="152"/>
      <c r="FP18" s="122"/>
      <c r="FQ18" s="80"/>
      <c r="FR18" s="122"/>
      <c r="FS18" s="81"/>
      <c r="FT18" s="152"/>
      <c r="FU18" s="122"/>
      <c r="FV18" s="80"/>
      <c r="FW18" s="122"/>
      <c r="FX18" s="81"/>
      <c r="FY18" s="152"/>
      <c r="FZ18" s="122"/>
      <c r="GA18" s="80"/>
      <c r="GB18" s="122"/>
      <c r="GC18" s="81"/>
      <c r="GD18" s="152"/>
      <c r="GE18" s="122"/>
      <c r="GF18" s="80"/>
      <c r="GG18" s="122"/>
      <c r="GH18" s="81"/>
      <c r="GI18" s="152"/>
      <c r="GJ18" s="122"/>
      <c r="GK18" s="80"/>
      <c r="GL18" s="122"/>
      <c r="GM18" s="81"/>
      <c r="GN18" s="152"/>
      <c r="GO18" s="122"/>
      <c r="GP18" s="80"/>
      <c r="GQ18" s="122"/>
      <c r="GR18" s="81"/>
      <c r="GS18" s="152"/>
      <c r="GT18" s="122"/>
      <c r="GU18" s="80"/>
      <c r="GV18" s="122"/>
      <c r="GW18" s="81"/>
      <c r="GX18" s="152"/>
      <c r="GY18" s="122"/>
      <c r="GZ18" s="80"/>
      <c r="HA18" s="122"/>
      <c r="HB18" s="81"/>
      <c r="HC18" s="152"/>
      <c r="HD18" s="122"/>
      <c r="HE18" s="80"/>
      <c r="HF18" s="122"/>
      <c r="HG18" s="81"/>
      <c r="HH18" s="152"/>
      <c r="HI18" s="122"/>
      <c r="HJ18" s="80"/>
      <c r="HK18" s="122"/>
      <c r="HL18" s="81"/>
      <c r="HM18" s="152"/>
      <c r="HN18" s="122"/>
      <c r="HO18" s="80"/>
      <c r="HP18" s="122"/>
      <c r="HQ18" s="81"/>
      <c r="HR18" s="152"/>
      <c r="HS18" s="122"/>
      <c r="HT18" s="80"/>
      <c r="HU18" s="122"/>
      <c r="HV18" s="81"/>
      <c r="HW18" s="152"/>
      <c r="HX18" s="122"/>
      <c r="HY18" s="80"/>
      <c r="HZ18" s="122"/>
      <c r="IA18" s="81"/>
      <c r="IB18" s="152"/>
      <c r="IC18" s="122"/>
      <c r="ID18" s="80"/>
      <c r="IE18" s="122"/>
      <c r="IF18" s="85"/>
      <c r="IG18" s="87"/>
      <c r="IH18" s="87"/>
    </row>
    <row r="19" spans="2:242" ht="33" customHeight="1" x14ac:dyDescent="0.25">
      <c r="B19" s="420">
        <v>60</v>
      </c>
      <c r="C19" s="421" t="s">
        <v>245</v>
      </c>
      <c r="D19" s="467">
        <v>220120</v>
      </c>
      <c r="E19" s="468">
        <v>932677</v>
      </c>
      <c r="F19" s="469" t="s">
        <v>89</v>
      </c>
      <c r="G19" s="214" t="s">
        <v>194</v>
      </c>
      <c r="H19" s="459">
        <f>'MASTER_ ALL areas - No.seedling'!G64</f>
        <v>6</v>
      </c>
      <c r="I19" s="70">
        <f>'MASTER_ ALL areas - No.seedling'!H64</f>
        <v>0.4</v>
      </c>
      <c r="J19" s="71">
        <f>'MASTER_ ALL areas - No.seedling'!I64</f>
        <v>31.4</v>
      </c>
      <c r="K19" s="72">
        <f>'MASTER_ ALL areas - No.seedling'!J64</f>
        <v>30</v>
      </c>
      <c r="L19" s="73">
        <f t="shared" ref="L19:L26" si="89">K19*20</f>
        <v>600</v>
      </c>
      <c r="M19" s="74">
        <f>'MASTER_ ALL areas - No.seedling'!L64</f>
        <v>600</v>
      </c>
      <c r="N19" s="113">
        <f>'MASTER_ ALL areas - No.seedling'!M64</f>
        <v>1</v>
      </c>
      <c r="O19" s="114">
        <f>'MASTER_ ALL areas - No.seedling'!N64</f>
        <v>4</v>
      </c>
      <c r="P19" s="80">
        <f>'MASTER_ ALL areas - No.seedling'!O64</f>
        <v>3.3333333333333333E-2</v>
      </c>
      <c r="Q19" s="81">
        <f>'MASTER_ ALL areas - No.seedling'!P64</f>
        <v>0.13333333333333333</v>
      </c>
      <c r="R19" s="621"/>
      <c r="S19" s="617">
        <f>'MASTER_ ALL areas - No.seedling'!R64</f>
        <v>580</v>
      </c>
      <c r="T19" s="76">
        <f>'MASTER_ ALL areas - No.seedling'!S64</f>
        <v>1</v>
      </c>
      <c r="U19" s="77">
        <f t="shared" ref="U19:U26" si="90">IF(S19=0,0,T19/(S19/20))</f>
        <v>3.4482758620689655E-2</v>
      </c>
      <c r="V19" s="82">
        <f>'MASTER_ ALL areas - No.seedling'!U64</f>
        <v>3</v>
      </c>
      <c r="W19" s="80">
        <f t="shared" ref="W19:W26" si="91">IF(S19=0,0,V19/(S19/20))</f>
        <v>0.10344827586206896</v>
      </c>
      <c r="X19" s="619">
        <f>'MASTER_ ALL areas - No.seedling'!W64</f>
        <v>20</v>
      </c>
      <c r="Y19" s="82">
        <f>'MASTER_ ALL areas - No.seedling'!X64</f>
        <v>0</v>
      </c>
      <c r="Z19" s="77">
        <f t="shared" ref="Z19:Z26" si="92">IF(X19=0,0,Y19/(X19/20))</f>
        <v>0</v>
      </c>
      <c r="AA19" s="82">
        <f>'MASTER_ ALL areas - No.seedling'!Z64</f>
        <v>1</v>
      </c>
      <c r="AB19" s="80">
        <f t="shared" ref="AB19:AB26" si="93">IF(X19=0,0,AA19/(X19/20))</f>
        <v>1</v>
      </c>
      <c r="AC19" s="76">
        <f>'MASTER_ ALL areas - No.seedling'!AB64</f>
        <v>0</v>
      </c>
      <c r="AD19" s="76">
        <f>'MASTER_ ALL areas - No.seedling'!AC64</f>
        <v>0</v>
      </c>
      <c r="AE19" s="77">
        <f t="shared" ref="AE19:AE26" si="94">IF(AC19=0,0,AD19/(AC19/20))</f>
        <v>0</v>
      </c>
      <c r="AF19" s="82">
        <f>'MASTER_ ALL areas - No.seedling'!AE64</f>
        <v>0</v>
      </c>
      <c r="AG19" s="80">
        <f t="shared" ref="AG19:AG26" si="95">IF(AC19=0,0,AF19/(AC19/20))</f>
        <v>0</v>
      </c>
      <c r="AH19" s="76">
        <f>'MASTER_ ALL areas - No.seedling'!AG64</f>
        <v>0</v>
      </c>
      <c r="AI19" s="76">
        <f>'MASTER_ ALL areas - No.seedling'!AH64</f>
        <v>0</v>
      </c>
      <c r="AJ19" s="77">
        <f t="shared" ref="AJ19:AJ26" si="96">IF(AH19=0,0,AI19/(AH19/20))</f>
        <v>0</v>
      </c>
      <c r="AK19" s="82">
        <f>'MASTER_ ALL areas - No.seedling'!AJ64</f>
        <v>0</v>
      </c>
      <c r="AL19" s="81">
        <f t="shared" ref="AL19:AL26" si="97">IF(AH19=0,0,AK19/(AH19/20))</f>
        <v>0</v>
      </c>
      <c r="AM19" s="621"/>
      <c r="AN19" s="617">
        <f>'MASTER_ ALL areas - No.seedling'!AM64</f>
        <v>160</v>
      </c>
      <c r="AO19" s="76">
        <f>'MASTER_ ALL areas - No.seedling'!AN64</f>
        <v>1</v>
      </c>
      <c r="AP19" s="77">
        <f t="shared" ref="AP19:AP26" si="98">IF(AN19=0,0,AO19/(AN19/20))</f>
        <v>0.125</v>
      </c>
      <c r="AQ19" s="82">
        <f>'MASTER_ ALL areas - No.seedling'!AP64</f>
        <v>1</v>
      </c>
      <c r="AR19" s="77">
        <f t="shared" ref="AR19:AR26" si="99">IF(AN19=0,0,AQ19/(AN19/20))</f>
        <v>0.125</v>
      </c>
      <c r="AS19" s="82">
        <f>'MASTER_ ALL areas - No.seedling'!AR64</f>
        <v>120</v>
      </c>
      <c r="AT19" s="76">
        <f>'MASTER_ ALL areas - No.seedling'!AS64</f>
        <v>0</v>
      </c>
      <c r="AU19" s="77">
        <f t="shared" ref="AU19:AU26" si="100">IF(AS19=0,0,AT19/(AS19/20))</f>
        <v>0</v>
      </c>
      <c r="AV19" s="82">
        <f>'MASTER_ ALL areas - No.seedling'!AU64</f>
        <v>3</v>
      </c>
      <c r="AW19" s="77">
        <f t="shared" ref="AW19:AW26" si="101">IF(AS19=0,0,AV19/(AS19/20))</f>
        <v>0.5</v>
      </c>
      <c r="AX19" s="71">
        <f>'MASTER_ ALL areas - No.seedling'!AW64</f>
        <v>0</v>
      </c>
      <c r="AY19" s="82">
        <f>'MASTER_ ALL areas - No.seedling'!AX64</f>
        <v>0</v>
      </c>
      <c r="AZ19" s="77">
        <f t="shared" ref="AZ19:AZ26" si="102">IF(AX19=0,0,AY19/(AX19/20))</f>
        <v>0</v>
      </c>
      <c r="BA19" s="82">
        <f>'MASTER_ ALL areas - No.seedling'!AZ64</f>
        <v>0</v>
      </c>
      <c r="BB19" s="77">
        <f t="shared" ref="BB19:BB26" si="103">IF(AX19=0,0,BA19/(AX19/20))</f>
        <v>0</v>
      </c>
      <c r="BC19" s="82">
        <f>'MASTER_ ALL areas - No.seedling'!BB64</f>
        <v>0</v>
      </c>
      <c r="BD19" s="76">
        <f>'MASTER_ ALL areas - No.seedling'!BC64</f>
        <v>0</v>
      </c>
      <c r="BE19" s="77">
        <f t="shared" ref="BE19:BE26" si="104">IF(BC19=0,0,BD19/(BC19/20))</f>
        <v>0</v>
      </c>
      <c r="BF19" s="82">
        <f>'MASTER_ ALL areas - No.seedling'!BE64</f>
        <v>0</v>
      </c>
      <c r="BG19" s="77">
        <f t="shared" ref="BG19:BG26" si="105">IF(BC19=0,0,BF19/(BC19/20))</f>
        <v>0</v>
      </c>
      <c r="BH19" s="82">
        <f>'MASTER_ ALL areas - No.seedling'!BG64</f>
        <v>320</v>
      </c>
      <c r="BI19" s="76">
        <f>'MASTER_ ALL areas - No.seedling'!BH64</f>
        <v>0</v>
      </c>
      <c r="BJ19" s="77">
        <f t="shared" ref="BJ19:BJ26" si="106">IF(BH19=0,0,BI19/(BH19/20))</f>
        <v>0</v>
      </c>
      <c r="BK19" s="82">
        <f>'MASTER_ ALL areas - No.seedling'!BJ64</f>
        <v>0</v>
      </c>
      <c r="BL19" s="77">
        <f t="shared" ref="BL19:BL26" si="107">IF(BH19=0,0,BK19/(BH19/20))</f>
        <v>0</v>
      </c>
      <c r="BM19" s="82">
        <f>'MASTER_ ALL areas - No.seedling'!BL64</f>
        <v>0</v>
      </c>
      <c r="BN19" s="76">
        <f>'MASTER_ ALL areas - No.seedling'!BM64</f>
        <v>0</v>
      </c>
      <c r="BO19" s="77">
        <f t="shared" ref="BO19:BO26" si="108">IF(BM19=0,0,BN19/(BM19/20))</f>
        <v>0</v>
      </c>
      <c r="BP19" s="82">
        <f>'MASTER_ ALL areas - No.seedling'!BO64</f>
        <v>0</v>
      </c>
      <c r="BQ19" s="77">
        <f t="shared" ref="BQ19:BQ26" si="109">IF(BM19=0,0,BP19/(BM19/20))</f>
        <v>0</v>
      </c>
      <c r="BR19" s="82">
        <f>'MASTER_ ALL areas - No.seedling'!BQ64</f>
        <v>0</v>
      </c>
      <c r="BS19" s="76">
        <f>'MASTER_ ALL areas - No.seedling'!BR64</f>
        <v>0</v>
      </c>
      <c r="BT19" s="77">
        <f t="shared" ref="BT19:BT26" si="110">IF(BR19=0,0,BS19/(BR19/20))</f>
        <v>0</v>
      </c>
      <c r="BU19" s="82">
        <f>'MASTER_ ALL areas - No.seedling'!BT64</f>
        <v>0</v>
      </c>
      <c r="BV19" s="77">
        <f t="shared" ref="BV19:BV26" si="111">IF(BR19=0,0,BU19/(BR19/20))</f>
        <v>0</v>
      </c>
      <c r="BW19" s="82">
        <f>'MASTER_ ALL areas - No.seedling'!BV64</f>
        <v>0</v>
      </c>
      <c r="BX19" s="76">
        <f>'MASTER_ ALL areas - No.seedling'!BW64</f>
        <v>0</v>
      </c>
      <c r="BY19" s="77">
        <f t="shared" ref="BY19:BY26" si="112">IF(BW19=0,0,BX19/(BW19/20))</f>
        <v>0</v>
      </c>
      <c r="BZ19" s="82">
        <f>'MASTER_ ALL areas - No.seedling'!BY64</f>
        <v>0</v>
      </c>
      <c r="CA19" s="81">
        <f t="shared" ref="CA19:CA26" si="113">IF(BW19=0,0,BZ19/(BW19/20))</f>
        <v>0</v>
      </c>
      <c r="CB19" s="79"/>
      <c r="CC19" s="75">
        <f>'MASTER_ ALL areas - No.seedling'!CB64</f>
        <v>160</v>
      </c>
      <c r="CD19" s="76">
        <f>'MASTER_ ALL areas - No.seedling'!CC64</f>
        <v>1</v>
      </c>
      <c r="CE19" s="80">
        <f t="shared" ref="CE19:CE26" si="114">IF(CC19=0,0,CD19/(CC19/20))</f>
        <v>0.125</v>
      </c>
      <c r="CF19" s="76">
        <f>'MASTER_ ALL areas - No.seedling'!CE64</f>
        <v>1</v>
      </c>
      <c r="CG19" s="81">
        <f t="shared" ref="CG19:CG26" si="115">IF(CC19=0,0,CF19/(CC19/20))</f>
        <v>0.125</v>
      </c>
      <c r="CH19" s="113">
        <f>'MASTER_ ALL areas - No.seedling'!CG64</f>
        <v>0</v>
      </c>
      <c r="CI19" s="76">
        <f>'MASTER_ ALL areas - No.seedling'!CH64</f>
        <v>0</v>
      </c>
      <c r="CJ19" s="80">
        <f t="shared" ref="CJ19:CJ26" si="116">IF(CH19=0,0,CI19/(CH19/20))</f>
        <v>0</v>
      </c>
      <c r="CK19" s="76">
        <f>'MASTER_ ALL areas - No.seedling'!CJ64</f>
        <v>0</v>
      </c>
      <c r="CL19" s="81">
        <f t="shared" ref="CL19:CL26" si="117">IF(CH19=0,0,CK19/(CH19/20))</f>
        <v>0</v>
      </c>
      <c r="CM19" s="113">
        <f>'MASTER_ ALL areas - No.seedling'!CL64</f>
        <v>0</v>
      </c>
      <c r="CN19" s="76">
        <f>'MASTER_ ALL areas - No.seedling'!CM64</f>
        <v>0</v>
      </c>
      <c r="CO19" s="80">
        <f t="shared" ref="CO19:CO26" si="118">IF(CM19=0,0,CN19/(CM19/20))</f>
        <v>0</v>
      </c>
      <c r="CP19" s="76">
        <f>'MASTER_ ALL areas - No.seedling'!CO64</f>
        <v>0</v>
      </c>
      <c r="CQ19" s="81">
        <f t="shared" ref="CQ19:CQ26" si="119">IF(CM19=0,0,CP19/(CM19/20))</f>
        <v>0</v>
      </c>
      <c r="CR19" s="113">
        <f>'MASTER_ ALL areas - No.seedling'!CQ64</f>
        <v>0</v>
      </c>
      <c r="CS19" s="76">
        <f>'MASTER_ ALL areas - No.seedling'!CR64</f>
        <v>0</v>
      </c>
      <c r="CT19" s="80">
        <f t="shared" ref="CT19:CT26" si="120">IF(CR19=0,0,CS19/(CR19/20))</f>
        <v>0</v>
      </c>
      <c r="CU19" s="76">
        <f>'MASTER_ ALL areas - No.seedling'!CT64</f>
        <v>0</v>
      </c>
      <c r="CV19" s="81">
        <f t="shared" ref="CV19:CV26" si="121">IF(CR19=0,0,CU19/(CR19/20))</f>
        <v>0</v>
      </c>
      <c r="CW19" s="75">
        <f>'MASTER_ ALL areas - No.seedling'!CV64</f>
        <v>100</v>
      </c>
      <c r="CX19" s="76">
        <f>'MASTER_ ALL areas - No.seedling'!CW64</f>
        <v>0</v>
      </c>
      <c r="CY19" s="80">
        <f t="shared" ref="CY19:CY26" si="122">IF(CW19=0,0,CX19/(CW19/20))</f>
        <v>0</v>
      </c>
      <c r="CZ19" s="76">
        <f>'MASTER_ ALL areas - No.seedling'!CY64</f>
        <v>2</v>
      </c>
      <c r="DA19" s="81">
        <f t="shared" ref="DA19:DA26" si="123">IF(CW19=0,0,CZ19/(CW19/20))</f>
        <v>0.4</v>
      </c>
      <c r="DB19" s="75">
        <f>'MASTER_ ALL areas - No.seedling'!DA64</f>
        <v>20</v>
      </c>
      <c r="DC19" s="76">
        <f>'MASTER_ ALL areas - No.seedling'!DB64</f>
        <v>0</v>
      </c>
      <c r="DD19" s="80">
        <f t="shared" ref="DD19:DD26" si="124">IF(DB19=0,0,DC19/(DB19/20))</f>
        <v>0</v>
      </c>
      <c r="DE19" s="76">
        <f>'MASTER_ ALL areas - No.seedling'!DD64</f>
        <v>1</v>
      </c>
      <c r="DF19" s="81">
        <f t="shared" ref="DF19:DF26" si="125">IF(DB19=0,0,DE19/(DB19/20))</f>
        <v>1</v>
      </c>
      <c r="DG19" s="113">
        <f>'MASTER_ ALL areas - No.seedling'!DF64</f>
        <v>0</v>
      </c>
      <c r="DH19" s="76">
        <f>'MASTER_ ALL areas - No.seedling'!DG64</f>
        <v>0</v>
      </c>
      <c r="DI19" s="80">
        <f t="shared" ref="DI19:DI26" si="126">IF(DG19=0,0,DH19/(DG19/20))</f>
        <v>0</v>
      </c>
      <c r="DJ19" s="76">
        <f>'MASTER_ ALL areas - No.seedling'!DI64</f>
        <v>0</v>
      </c>
      <c r="DK19" s="81">
        <f t="shared" ref="DK19:DK26" si="127">IF(DG19=0,0,DJ19/(DG19/20))</f>
        <v>0</v>
      </c>
      <c r="DL19" s="113">
        <f>'MASTER_ ALL areas - No.seedling'!DK64</f>
        <v>0</v>
      </c>
      <c r="DM19" s="76">
        <f>'MASTER_ ALL areas - No.seedling'!DL64</f>
        <v>0</v>
      </c>
      <c r="DN19" s="80">
        <f t="shared" ref="DN19:DN26" si="128">IF(DL19=0,0,DM19/(DL19/20))</f>
        <v>0</v>
      </c>
      <c r="DO19" s="76">
        <f>'MASTER_ ALL areas - No.seedling'!DN64</f>
        <v>0</v>
      </c>
      <c r="DP19" s="81">
        <f t="shared" ref="DP19:DP26" si="129">IF(DL19=0,0,DO19/(DL19/20))</f>
        <v>0</v>
      </c>
      <c r="DQ19" s="113">
        <f>'MASTER_ ALL areas - No.seedling'!DP64</f>
        <v>0</v>
      </c>
      <c r="DR19" s="76">
        <f>'MASTER_ ALL areas - No.seedling'!DQ64</f>
        <v>0</v>
      </c>
      <c r="DS19" s="80">
        <f t="shared" ref="DS19:DS26" si="130">IF(DQ19=0,0,DR19/(DQ19/20))</f>
        <v>0</v>
      </c>
      <c r="DT19" s="76">
        <f>'MASTER_ ALL areas - No.seedling'!DS64</f>
        <v>0</v>
      </c>
      <c r="DU19" s="81">
        <f t="shared" ref="DU19:DU26" si="131">IF(DQ19=0,0,DT19/(DQ19/20))</f>
        <v>0</v>
      </c>
      <c r="DV19" s="113">
        <f>'MASTER_ ALL areas - No.seedling'!DU64</f>
        <v>0</v>
      </c>
      <c r="DW19" s="76">
        <f>'MASTER_ ALL areas - No.seedling'!DV64</f>
        <v>0</v>
      </c>
      <c r="DX19" s="80">
        <f t="shared" ref="DX19:DX26" si="132">IF(DV19=0,0,DW19/(DV19/20))</f>
        <v>0</v>
      </c>
      <c r="DY19" s="76">
        <f>'MASTER_ ALL areas - No.seedling'!DX64</f>
        <v>0</v>
      </c>
      <c r="DZ19" s="81">
        <f t="shared" ref="DZ19:DZ26" si="133">IF(DV19=0,0,DY19/(DV19/20))</f>
        <v>0</v>
      </c>
      <c r="EA19" s="113">
        <f>'MASTER_ ALL areas - No.seedling'!DZ64</f>
        <v>0</v>
      </c>
      <c r="EB19" s="76">
        <f>'MASTER_ ALL areas - No.seedling'!EA64</f>
        <v>0</v>
      </c>
      <c r="EC19" s="80">
        <f t="shared" ref="EC19:EC26" si="134">IF(EA19=0,0,EB19/(EA19/20))</f>
        <v>0</v>
      </c>
      <c r="ED19" s="76">
        <f>'MASTER_ ALL areas - No.seedling'!EC64</f>
        <v>0</v>
      </c>
      <c r="EE19" s="81">
        <f t="shared" ref="EE19:EE26" si="135">IF(EA19=0,0,ED19/(EA19/20))</f>
        <v>0</v>
      </c>
      <c r="EF19" s="113">
        <f>'MASTER_ ALL areas - No.seedling'!EE64</f>
        <v>0</v>
      </c>
      <c r="EG19" s="76">
        <f>'MASTER_ ALL areas - No.seedling'!EF64</f>
        <v>0</v>
      </c>
      <c r="EH19" s="80">
        <f t="shared" ref="EH19:EH26" si="136">IF(EF19=0,0,EG19/(EF19/20))</f>
        <v>0</v>
      </c>
      <c r="EI19" s="76">
        <f>'MASTER_ ALL areas - No.seedling'!EH64</f>
        <v>0</v>
      </c>
      <c r="EJ19" s="81">
        <f t="shared" ref="EJ19:EJ26" si="137">IF(EF19=0,0,EI19/(EF19/20))</f>
        <v>0</v>
      </c>
      <c r="EK19" s="113">
        <f>'MASTER_ ALL areas - No.seedling'!EJ64</f>
        <v>0</v>
      </c>
      <c r="EL19" s="76">
        <f>'MASTER_ ALL areas - No.seedling'!EK64</f>
        <v>0</v>
      </c>
      <c r="EM19" s="80">
        <f t="shared" ref="EM19:EM26" si="138">IF(EK19=0,0,EL19/(EK19/20))</f>
        <v>0</v>
      </c>
      <c r="EN19" s="76">
        <f>'MASTER_ ALL areas - No.seedling'!EM64</f>
        <v>0</v>
      </c>
      <c r="EO19" s="81">
        <f t="shared" ref="EO19:EO26" si="139">IF(EK19=0,0,EN19/(EK19/20))</f>
        <v>0</v>
      </c>
      <c r="EP19" s="113">
        <f>'MASTER_ ALL areas - No.seedling'!EO64</f>
        <v>0</v>
      </c>
      <c r="EQ19" s="76">
        <f>'MASTER_ ALL areas - No.seedling'!EP64</f>
        <v>0</v>
      </c>
      <c r="ER19" s="80">
        <f t="shared" ref="ER19:ER26" si="140">IF(EP19=0,0,EQ19/(EP19/20))</f>
        <v>0</v>
      </c>
      <c r="ES19" s="76">
        <f>'MASTER_ ALL areas - No.seedling'!ER64</f>
        <v>0</v>
      </c>
      <c r="ET19" s="81">
        <f t="shared" ref="ET19:ET26" si="141">IF(EP19=0,0,ES19/(EP19/20))</f>
        <v>0</v>
      </c>
      <c r="EU19" s="113">
        <f>'MASTER_ ALL areas - No.seedling'!ET64</f>
        <v>0</v>
      </c>
      <c r="EV19" s="76">
        <f>'MASTER_ ALL areas - No.seedling'!EU64</f>
        <v>0</v>
      </c>
      <c r="EW19" s="80">
        <f t="shared" ref="EW19:EW26" si="142">IF(EU19=0,0,EV19/(EU19/20))</f>
        <v>0</v>
      </c>
      <c r="EX19" s="76">
        <f>'MASTER_ ALL areas - No.seedling'!EW64</f>
        <v>0</v>
      </c>
      <c r="EY19" s="81">
        <f t="shared" ref="EY19:EY26" si="143">IF(EU19=0,0,EX19/(EU19/20))</f>
        <v>0</v>
      </c>
      <c r="EZ19" s="113">
        <f>'MASTER_ ALL areas - No.seedling'!EY64</f>
        <v>0</v>
      </c>
      <c r="FA19" s="76">
        <f>'MASTER_ ALL areas - No.seedling'!EZ64</f>
        <v>0</v>
      </c>
      <c r="FB19" s="80">
        <f t="shared" ref="FB19:FB26" si="144">IF(EZ19=0,0,FA19/(EZ19/20))</f>
        <v>0</v>
      </c>
      <c r="FC19" s="76">
        <f>'MASTER_ ALL areas - No.seedling'!FB64</f>
        <v>0</v>
      </c>
      <c r="FD19" s="81">
        <f t="shared" ref="FD19:FD26" si="145">IF(EZ19=0,0,FC19/(EZ19/20))</f>
        <v>0</v>
      </c>
      <c r="FE19" s="75">
        <f>'MASTER_ ALL areas - No.seedling'!FD64</f>
        <v>320</v>
      </c>
      <c r="FF19" s="76">
        <f>'MASTER_ ALL areas - No.seedling'!FE64</f>
        <v>0</v>
      </c>
      <c r="FG19" s="80">
        <f t="shared" ref="FG19:FG26" si="146">IF(FE19=0,0,FF19/(FE19/20))</f>
        <v>0</v>
      </c>
      <c r="FH19" s="76">
        <f>'MASTER_ ALL areas - No.seedling'!FG64</f>
        <v>0</v>
      </c>
      <c r="FI19" s="81">
        <f t="shared" ref="FI19:FI26" si="147">IF(FE19=0,0,FH19/(FE19/20))</f>
        <v>0</v>
      </c>
      <c r="FJ19" s="113">
        <f>'MASTER_ ALL areas - No.seedling'!FI64</f>
        <v>0</v>
      </c>
      <c r="FK19" s="76">
        <f>'MASTER_ ALL areas - No.seedling'!FJ64</f>
        <v>0</v>
      </c>
      <c r="FL19" s="80">
        <f t="shared" ref="FL19:FL26" si="148">IF(FJ19=0,0,FK19/(FJ19/20))</f>
        <v>0</v>
      </c>
      <c r="FM19" s="76">
        <f>'MASTER_ ALL areas - No.seedling'!FL64</f>
        <v>0</v>
      </c>
      <c r="FN19" s="81">
        <f t="shared" ref="FN19:FN26" si="149">IF(FJ19=0,0,FM19/(FJ19/20))</f>
        <v>0</v>
      </c>
      <c r="FO19" s="113">
        <f>'MASTER_ ALL areas - No.seedling'!FN64</f>
        <v>0</v>
      </c>
      <c r="FP19" s="76">
        <f>'MASTER_ ALL areas - No.seedling'!FO64</f>
        <v>0</v>
      </c>
      <c r="FQ19" s="80">
        <f t="shared" ref="FQ19:FQ26" si="150">IF(FO19=0,0,FP19/(FO19/20))</f>
        <v>0</v>
      </c>
      <c r="FR19" s="76">
        <f>'MASTER_ ALL areas - No.seedling'!FQ64</f>
        <v>0</v>
      </c>
      <c r="FS19" s="81">
        <f t="shared" ref="FS19:FS26" si="151">IF(FO19=0,0,FR19/(FO19/20))</f>
        <v>0</v>
      </c>
      <c r="FT19" s="113">
        <f>'MASTER_ ALL areas - No.seedling'!FS64</f>
        <v>0</v>
      </c>
      <c r="FU19" s="76">
        <f>'MASTER_ ALL areas - No.seedling'!FT64</f>
        <v>0</v>
      </c>
      <c r="FV19" s="80">
        <f t="shared" ref="FV19:FV26" si="152">IF(FT19=0,0,FU19/(FT19/20))</f>
        <v>0</v>
      </c>
      <c r="FW19" s="76">
        <f>'MASTER_ ALL areas - No.seedling'!FV64</f>
        <v>0</v>
      </c>
      <c r="FX19" s="81">
        <f t="shared" ref="FX19:FX26" si="153">IF(FT19=0,0,FW19/(FT19/20))</f>
        <v>0</v>
      </c>
      <c r="FY19" s="113">
        <f>'MASTER_ ALL areas - No.seedling'!FX64</f>
        <v>0</v>
      </c>
      <c r="FZ19" s="76">
        <f>'MASTER_ ALL areas - No.seedling'!FY64</f>
        <v>0</v>
      </c>
      <c r="GA19" s="80">
        <f t="shared" ref="GA19:GA26" si="154">IF(FY19=0,0,FZ19/(FY19/20))</f>
        <v>0</v>
      </c>
      <c r="GB19" s="76">
        <f>'MASTER_ ALL areas - No.seedling'!GA64</f>
        <v>0</v>
      </c>
      <c r="GC19" s="81">
        <f t="shared" ref="GC19:GC26" si="155">IF(FY19=0,0,GB19/(FY19/20))</f>
        <v>0</v>
      </c>
      <c r="GD19" s="113">
        <f>'MASTER_ ALL areas - No.seedling'!GC64</f>
        <v>0</v>
      </c>
      <c r="GE19" s="76">
        <f>'MASTER_ ALL areas - No.seedling'!GD64</f>
        <v>0</v>
      </c>
      <c r="GF19" s="80">
        <f t="shared" ref="GF19:GF26" si="156">IF(GD19=0,0,GE19/(GD19/20))</f>
        <v>0</v>
      </c>
      <c r="GG19" s="76">
        <f>'MASTER_ ALL areas - No.seedling'!GF64</f>
        <v>0</v>
      </c>
      <c r="GH19" s="81">
        <f t="shared" ref="GH19:GH26" si="157">IF(GD19=0,0,GG19/(GD19/20))</f>
        <v>0</v>
      </c>
      <c r="GI19" s="113">
        <f>'MASTER_ ALL areas - No.seedling'!GH64</f>
        <v>0</v>
      </c>
      <c r="GJ19" s="76">
        <f>'MASTER_ ALL areas - No.seedling'!GI64</f>
        <v>0</v>
      </c>
      <c r="GK19" s="80">
        <f t="shared" ref="GK19:GK26" si="158">IF(GI19=0,0,GJ19/(GI19/20))</f>
        <v>0</v>
      </c>
      <c r="GL19" s="76">
        <f>'MASTER_ ALL areas - No.seedling'!GK64</f>
        <v>0</v>
      </c>
      <c r="GM19" s="81">
        <f t="shared" ref="GM19:GM26" si="159">IF(GI19=0,0,GL19/(GI19/20))</f>
        <v>0</v>
      </c>
      <c r="GN19" s="113">
        <f>'MASTER_ ALL areas - No.seedling'!GM64</f>
        <v>0</v>
      </c>
      <c r="GO19" s="76">
        <f>'MASTER_ ALL areas - No.seedling'!GN64</f>
        <v>0</v>
      </c>
      <c r="GP19" s="80">
        <f t="shared" ref="GP19:GP26" si="160">IF(GN19=0,0,GO19/(GN19/20))</f>
        <v>0</v>
      </c>
      <c r="GQ19" s="76">
        <f>'MASTER_ ALL areas - No.seedling'!GP64</f>
        <v>0</v>
      </c>
      <c r="GR19" s="81">
        <f t="shared" ref="GR19:GR26" si="161">IF(GN19=0,0,GQ19/(GN19/20))</f>
        <v>0</v>
      </c>
      <c r="GS19" s="113">
        <f>'MASTER_ ALL areas - No.seedling'!GR64</f>
        <v>0</v>
      </c>
      <c r="GT19" s="76">
        <f>'MASTER_ ALL areas - No.seedling'!GS64</f>
        <v>0</v>
      </c>
      <c r="GU19" s="80">
        <f t="shared" ref="GU19:GU26" si="162">IF(GS19=0,0,GT19/(GS19/20))</f>
        <v>0</v>
      </c>
      <c r="GV19" s="76">
        <f>'MASTER_ ALL areas - No.seedling'!GU64</f>
        <v>0</v>
      </c>
      <c r="GW19" s="81">
        <f t="shared" ref="GW19:GW26" si="163">IF(GS19=0,0,GV19/(GS19/20))</f>
        <v>0</v>
      </c>
      <c r="GX19" s="113">
        <f>'MASTER_ ALL areas - No.seedling'!GW64</f>
        <v>0</v>
      </c>
      <c r="GY19" s="76">
        <f>'MASTER_ ALL areas - No.seedling'!GX64</f>
        <v>0</v>
      </c>
      <c r="GZ19" s="80">
        <f t="shared" ref="GZ19:GZ26" si="164">IF(GX19=0,0,GY19/(GX19/20))</f>
        <v>0</v>
      </c>
      <c r="HA19" s="76">
        <f>'MASTER_ ALL areas - No.seedling'!GZ64</f>
        <v>0</v>
      </c>
      <c r="HB19" s="81">
        <f t="shared" ref="HB19:HB26" si="165">IF(GX19=0,0,HA19/(GX19/20))</f>
        <v>0</v>
      </c>
      <c r="HC19" s="113">
        <f>'MASTER_ ALL areas - No.seedling'!HB64</f>
        <v>0</v>
      </c>
      <c r="HD19" s="76">
        <f>'MASTER_ ALL areas - No.seedling'!HC64</f>
        <v>0</v>
      </c>
      <c r="HE19" s="80">
        <f t="shared" ref="HE19:HE26" si="166">IF(HC19=0,0,HD19/(HC19/20))</f>
        <v>0</v>
      </c>
      <c r="HF19" s="76">
        <f>'MASTER_ ALL areas - No.seedling'!HE64</f>
        <v>0</v>
      </c>
      <c r="HG19" s="81">
        <f t="shared" ref="HG19:HG26" si="167">IF(HC19=0,0,HF19/(HC19/20))</f>
        <v>0</v>
      </c>
      <c r="HH19" s="113">
        <f>'MASTER_ ALL areas - No.seedling'!HG64</f>
        <v>0</v>
      </c>
      <c r="HI19" s="76">
        <f>'MASTER_ ALL areas - No.seedling'!HH64</f>
        <v>0</v>
      </c>
      <c r="HJ19" s="80">
        <f t="shared" ref="HJ19:HJ26" si="168">IF(HH19=0,0,HI19/(HH19/20))</f>
        <v>0</v>
      </c>
      <c r="HK19" s="76">
        <f>'MASTER_ ALL areas - No.seedling'!HJ64</f>
        <v>0</v>
      </c>
      <c r="HL19" s="81">
        <f t="shared" ref="HL19:HL26" si="169">IF(HH19=0,0,HK19/(HH19/20))</f>
        <v>0</v>
      </c>
      <c r="HM19" s="113">
        <f>'MASTER_ ALL areas - No.seedling'!HL64</f>
        <v>0</v>
      </c>
      <c r="HN19" s="76">
        <f>'MASTER_ ALL areas - No.seedling'!HM64</f>
        <v>0</v>
      </c>
      <c r="HO19" s="80">
        <f t="shared" ref="HO19:HO26" si="170">IF(HM19=0,0,HN19/(HM19/20))</f>
        <v>0</v>
      </c>
      <c r="HP19" s="76">
        <f>'MASTER_ ALL areas - No.seedling'!HO64</f>
        <v>0</v>
      </c>
      <c r="HQ19" s="81">
        <f t="shared" ref="HQ19:HQ26" si="171">IF(HM19=0,0,HP19/(HM19/20))</f>
        <v>0</v>
      </c>
      <c r="HR19" s="113">
        <f>'MASTER_ ALL areas - No.seedling'!HQ64</f>
        <v>0</v>
      </c>
      <c r="HS19" s="76">
        <f>'MASTER_ ALL areas - No.seedling'!HR64</f>
        <v>0</v>
      </c>
      <c r="HT19" s="80">
        <f t="shared" ref="HT19:HT26" si="172">IF(HR19=0,0,HS19/(HR19/20))</f>
        <v>0</v>
      </c>
      <c r="HU19" s="76">
        <f>'MASTER_ ALL areas - No.seedling'!HT64</f>
        <v>0</v>
      </c>
      <c r="HV19" s="81">
        <f t="shared" ref="HV19:HV26" si="173">IF(HR19=0,0,HU19/(HR19/20))</f>
        <v>0</v>
      </c>
      <c r="HW19" s="113">
        <f>'MASTER_ ALL areas - No.seedling'!HV64</f>
        <v>0</v>
      </c>
      <c r="HX19" s="76">
        <f>'MASTER_ ALL areas - No.seedling'!HW64</f>
        <v>0</v>
      </c>
      <c r="HY19" s="80">
        <f t="shared" ref="HY19:HY26" si="174">IF(HW19=0,0,HX19/(HW19/20))</f>
        <v>0</v>
      </c>
      <c r="HZ19" s="76">
        <f>'MASTER_ ALL areas - No.seedling'!HY64</f>
        <v>0</v>
      </c>
      <c r="IA19" s="81">
        <f t="shared" ref="IA19:IA26" si="175">IF(HW19=0,0,HZ19/(HW19/20))</f>
        <v>0</v>
      </c>
      <c r="IB19" s="113">
        <f>'MASTER_ ALL areas - No.seedling'!IA64</f>
        <v>0</v>
      </c>
      <c r="IC19" s="76">
        <f>'MASTER_ ALL areas - No.seedling'!IB64</f>
        <v>0</v>
      </c>
      <c r="ID19" s="80">
        <f t="shared" ref="ID19:ID26" si="176">IF(IB19=0,0,IC19/(IB19/20))</f>
        <v>0</v>
      </c>
      <c r="IE19" s="76">
        <f>'MASTER_ ALL areas - No.seedling'!ID64</f>
        <v>0</v>
      </c>
      <c r="IF19" s="85">
        <f t="shared" ref="IF19:IF26" si="177">IF(IB19=0,0,IE19/(IB19/20))</f>
        <v>0</v>
      </c>
      <c r="IG19" s="86" t="s">
        <v>246</v>
      </c>
      <c r="IH19" s="87"/>
    </row>
    <row r="20" spans="2:242" ht="33" customHeight="1" x14ac:dyDescent="0.25">
      <c r="B20" s="420">
        <v>61</v>
      </c>
      <c r="C20" s="421" t="s">
        <v>247</v>
      </c>
      <c r="D20" s="422">
        <v>220335</v>
      </c>
      <c r="E20" s="423">
        <v>932680</v>
      </c>
      <c r="F20" s="424" t="s">
        <v>89</v>
      </c>
      <c r="G20" s="88" t="s">
        <v>194</v>
      </c>
      <c r="H20" s="459">
        <f>'MASTER_ ALL areas - No.seedling'!G65</f>
        <v>6</v>
      </c>
      <c r="I20" s="70">
        <f>'MASTER_ ALL areas - No.seedling'!H65</f>
        <v>0.5</v>
      </c>
      <c r="J20" s="71">
        <f>'MASTER_ ALL areas - No.seedling'!I65</f>
        <v>77</v>
      </c>
      <c r="K20" s="72">
        <f>'MASTER_ ALL areas - No.seedling'!J65</f>
        <v>36</v>
      </c>
      <c r="L20" s="73">
        <f t="shared" si="89"/>
        <v>720</v>
      </c>
      <c r="M20" s="74">
        <f>'MASTER_ ALL areas - No.seedling'!L65</f>
        <v>720</v>
      </c>
      <c r="N20" s="113">
        <f>'MASTER_ ALL areas - No.seedling'!M65</f>
        <v>0</v>
      </c>
      <c r="O20" s="114">
        <f>'MASTER_ ALL areas - No.seedling'!N65</f>
        <v>0</v>
      </c>
      <c r="P20" s="80">
        <f>'MASTER_ ALL areas - No.seedling'!O65</f>
        <v>0</v>
      </c>
      <c r="Q20" s="81">
        <f>'MASTER_ ALL areas - No.seedling'!P65</f>
        <v>0</v>
      </c>
      <c r="R20" s="621"/>
      <c r="S20" s="617">
        <f>'MASTER_ ALL areas - No.seedling'!R65</f>
        <v>300</v>
      </c>
      <c r="T20" s="76">
        <f>'MASTER_ ALL areas - No.seedling'!S65</f>
        <v>0</v>
      </c>
      <c r="U20" s="77">
        <f t="shared" si="90"/>
        <v>0</v>
      </c>
      <c r="V20" s="82">
        <f>'MASTER_ ALL areas - No.seedling'!U65</f>
        <v>0</v>
      </c>
      <c r="W20" s="80">
        <f t="shared" si="91"/>
        <v>0</v>
      </c>
      <c r="X20" s="619">
        <f>'MASTER_ ALL areas - No.seedling'!W65</f>
        <v>400</v>
      </c>
      <c r="Y20" s="82">
        <f>'MASTER_ ALL areas - No.seedling'!X65</f>
        <v>0</v>
      </c>
      <c r="Z20" s="77">
        <f t="shared" si="92"/>
        <v>0</v>
      </c>
      <c r="AA20" s="82">
        <f>'MASTER_ ALL areas - No.seedling'!Z65</f>
        <v>0</v>
      </c>
      <c r="AB20" s="80">
        <f t="shared" si="93"/>
        <v>0</v>
      </c>
      <c r="AC20" s="76">
        <f>'MASTER_ ALL areas - No.seedling'!AB65</f>
        <v>20</v>
      </c>
      <c r="AD20" s="76">
        <f>'MASTER_ ALL areas - No.seedling'!AC65</f>
        <v>0</v>
      </c>
      <c r="AE20" s="77">
        <f t="shared" si="94"/>
        <v>0</v>
      </c>
      <c r="AF20" s="82">
        <f>'MASTER_ ALL areas - No.seedling'!AE65</f>
        <v>0</v>
      </c>
      <c r="AG20" s="80">
        <f t="shared" si="95"/>
        <v>0</v>
      </c>
      <c r="AH20" s="76">
        <f>'MASTER_ ALL areas - No.seedling'!AG65</f>
        <v>0</v>
      </c>
      <c r="AI20" s="76">
        <f>'MASTER_ ALL areas - No.seedling'!AH65</f>
        <v>0</v>
      </c>
      <c r="AJ20" s="77">
        <f t="shared" si="96"/>
        <v>0</v>
      </c>
      <c r="AK20" s="82">
        <f>'MASTER_ ALL areas - No.seedling'!AJ65</f>
        <v>0</v>
      </c>
      <c r="AL20" s="81">
        <f t="shared" si="97"/>
        <v>0</v>
      </c>
      <c r="AM20" s="621"/>
      <c r="AN20" s="617">
        <f>'MASTER_ ALL areas - No.seedling'!AM65</f>
        <v>0</v>
      </c>
      <c r="AO20" s="76">
        <f>'MASTER_ ALL areas - No.seedling'!AN65</f>
        <v>0</v>
      </c>
      <c r="AP20" s="77">
        <f t="shared" si="98"/>
        <v>0</v>
      </c>
      <c r="AQ20" s="82">
        <f>'MASTER_ ALL areas - No.seedling'!AP65</f>
        <v>0</v>
      </c>
      <c r="AR20" s="77">
        <f t="shared" si="99"/>
        <v>0</v>
      </c>
      <c r="AS20" s="82">
        <f>'MASTER_ ALL areas - No.seedling'!AR65</f>
        <v>700</v>
      </c>
      <c r="AT20" s="76">
        <f>'MASTER_ ALL areas - No.seedling'!AS65</f>
        <v>0</v>
      </c>
      <c r="AU20" s="77">
        <f t="shared" si="100"/>
        <v>0</v>
      </c>
      <c r="AV20" s="82">
        <f>'MASTER_ ALL areas - No.seedling'!AU65</f>
        <v>0</v>
      </c>
      <c r="AW20" s="77">
        <f t="shared" si="101"/>
        <v>0</v>
      </c>
      <c r="AX20" s="71">
        <f>'MASTER_ ALL areas - No.seedling'!AW65</f>
        <v>0</v>
      </c>
      <c r="AY20" s="82">
        <f>'MASTER_ ALL areas - No.seedling'!AX65</f>
        <v>0</v>
      </c>
      <c r="AZ20" s="77">
        <f t="shared" si="102"/>
        <v>0</v>
      </c>
      <c r="BA20" s="82">
        <f>'MASTER_ ALL areas - No.seedling'!AZ65</f>
        <v>0</v>
      </c>
      <c r="BB20" s="77">
        <f t="shared" si="103"/>
        <v>0</v>
      </c>
      <c r="BC20" s="82">
        <f>'MASTER_ ALL areas - No.seedling'!BB65</f>
        <v>20</v>
      </c>
      <c r="BD20" s="76">
        <f>'MASTER_ ALL areas - No.seedling'!BC65</f>
        <v>0</v>
      </c>
      <c r="BE20" s="77">
        <f t="shared" si="104"/>
        <v>0</v>
      </c>
      <c r="BF20" s="82">
        <f>'MASTER_ ALL areas - No.seedling'!BE65</f>
        <v>0</v>
      </c>
      <c r="BG20" s="77">
        <f t="shared" si="105"/>
        <v>0</v>
      </c>
      <c r="BH20" s="82">
        <f>'MASTER_ ALL areas - No.seedling'!BG65</f>
        <v>0</v>
      </c>
      <c r="BI20" s="76">
        <f>'MASTER_ ALL areas - No.seedling'!BH65</f>
        <v>0</v>
      </c>
      <c r="BJ20" s="77">
        <f t="shared" si="106"/>
        <v>0</v>
      </c>
      <c r="BK20" s="82">
        <f>'MASTER_ ALL areas - No.seedling'!BJ65</f>
        <v>0</v>
      </c>
      <c r="BL20" s="77">
        <f t="shared" si="107"/>
        <v>0</v>
      </c>
      <c r="BM20" s="82">
        <f>'MASTER_ ALL areas - No.seedling'!BL65</f>
        <v>0</v>
      </c>
      <c r="BN20" s="76">
        <f>'MASTER_ ALL areas - No.seedling'!BM65</f>
        <v>0</v>
      </c>
      <c r="BO20" s="77">
        <f t="shared" si="108"/>
        <v>0</v>
      </c>
      <c r="BP20" s="82">
        <f>'MASTER_ ALL areas - No.seedling'!BO65</f>
        <v>0</v>
      </c>
      <c r="BQ20" s="77">
        <f t="shared" si="109"/>
        <v>0</v>
      </c>
      <c r="BR20" s="82">
        <f>'MASTER_ ALL areas - No.seedling'!BQ65</f>
        <v>0</v>
      </c>
      <c r="BS20" s="76">
        <f>'MASTER_ ALL areas - No.seedling'!BR65</f>
        <v>0</v>
      </c>
      <c r="BT20" s="77">
        <f t="shared" si="110"/>
        <v>0</v>
      </c>
      <c r="BU20" s="82">
        <f>'MASTER_ ALL areas - No.seedling'!BT65</f>
        <v>0</v>
      </c>
      <c r="BV20" s="77">
        <f t="shared" si="111"/>
        <v>0</v>
      </c>
      <c r="BW20" s="82">
        <f>'MASTER_ ALL areas - No.seedling'!BV65</f>
        <v>0</v>
      </c>
      <c r="BX20" s="76">
        <f>'MASTER_ ALL areas - No.seedling'!BW65</f>
        <v>0</v>
      </c>
      <c r="BY20" s="77">
        <f t="shared" si="112"/>
        <v>0</v>
      </c>
      <c r="BZ20" s="82">
        <f>'MASTER_ ALL areas - No.seedling'!BY65</f>
        <v>0</v>
      </c>
      <c r="CA20" s="81">
        <f t="shared" si="113"/>
        <v>0</v>
      </c>
      <c r="CB20" s="79"/>
      <c r="CC20" s="113">
        <f>'MASTER_ ALL areas - No.seedling'!CB65</f>
        <v>0</v>
      </c>
      <c r="CD20" s="76">
        <f>'MASTER_ ALL areas - No.seedling'!CC65</f>
        <v>0</v>
      </c>
      <c r="CE20" s="80">
        <f t="shared" si="114"/>
        <v>0</v>
      </c>
      <c r="CF20" s="76">
        <f>'MASTER_ ALL areas - No.seedling'!CE65</f>
        <v>0</v>
      </c>
      <c r="CG20" s="81">
        <f t="shared" si="115"/>
        <v>0</v>
      </c>
      <c r="CH20" s="113">
        <f>'MASTER_ ALL areas - No.seedling'!CG65</f>
        <v>0</v>
      </c>
      <c r="CI20" s="76">
        <f>'MASTER_ ALL areas - No.seedling'!CH65</f>
        <v>0</v>
      </c>
      <c r="CJ20" s="80">
        <f t="shared" si="116"/>
        <v>0</v>
      </c>
      <c r="CK20" s="76">
        <f>'MASTER_ ALL areas - No.seedling'!CJ65</f>
        <v>0</v>
      </c>
      <c r="CL20" s="81">
        <f t="shared" si="117"/>
        <v>0</v>
      </c>
      <c r="CM20" s="113">
        <f>'MASTER_ ALL areas - No.seedling'!CL65</f>
        <v>0</v>
      </c>
      <c r="CN20" s="76">
        <f>'MASTER_ ALL areas - No.seedling'!CM65</f>
        <v>0</v>
      </c>
      <c r="CO20" s="80">
        <f t="shared" si="118"/>
        <v>0</v>
      </c>
      <c r="CP20" s="76">
        <f>'MASTER_ ALL areas - No.seedling'!CO65</f>
        <v>0</v>
      </c>
      <c r="CQ20" s="81">
        <f t="shared" si="119"/>
        <v>0</v>
      </c>
      <c r="CR20" s="113">
        <f>'MASTER_ ALL areas - No.seedling'!CQ65</f>
        <v>0</v>
      </c>
      <c r="CS20" s="76">
        <f>'MASTER_ ALL areas - No.seedling'!CR65</f>
        <v>0</v>
      </c>
      <c r="CT20" s="80">
        <f t="shared" si="120"/>
        <v>0</v>
      </c>
      <c r="CU20" s="76">
        <f>'MASTER_ ALL areas - No.seedling'!CT65</f>
        <v>0</v>
      </c>
      <c r="CV20" s="81">
        <f t="shared" si="121"/>
        <v>0</v>
      </c>
      <c r="CW20" s="75">
        <f>'MASTER_ ALL areas - No.seedling'!CV65</f>
        <v>300</v>
      </c>
      <c r="CX20" s="76">
        <f>'MASTER_ ALL areas - No.seedling'!CW65</f>
        <v>0</v>
      </c>
      <c r="CY20" s="80">
        <f t="shared" si="122"/>
        <v>0</v>
      </c>
      <c r="CZ20" s="76">
        <f>'MASTER_ ALL areas - No.seedling'!CY65</f>
        <v>0</v>
      </c>
      <c r="DA20" s="81">
        <f t="shared" si="123"/>
        <v>0</v>
      </c>
      <c r="DB20" s="75">
        <f>'MASTER_ ALL areas - No.seedling'!DA65</f>
        <v>380</v>
      </c>
      <c r="DC20" s="76">
        <f>'MASTER_ ALL areas - No.seedling'!DB65</f>
        <v>0</v>
      </c>
      <c r="DD20" s="80">
        <f t="shared" si="124"/>
        <v>0</v>
      </c>
      <c r="DE20" s="76">
        <f>'MASTER_ ALL areas - No.seedling'!DD65</f>
        <v>0</v>
      </c>
      <c r="DF20" s="81">
        <f t="shared" si="125"/>
        <v>0</v>
      </c>
      <c r="DG20" s="75">
        <f>'MASTER_ ALL areas - No.seedling'!DF65</f>
        <v>20</v>
      </c>
      <c r="DH20" s="76">
        <f>'MASTER_ ALL areas - No.seedling'!DG65</f>
        <v>0</v>
      </c>
      <c r="DI20" s="80">
        <f t="shared" si="126"/>
        <v>0</v>
      </c>
      <c r="DJ20" s="76">
        <f>'MASTER_ ALL areas - No.seedling'!DI65</f>
        <v>0</v>
      </c>
      <c r="DK20" s="81">
        <f t="shared" si="127"/>
        <v>0</v>
      </c>
      <c r="DL20" s="113">
        <f>'MASTER_ ALL areas - No.seedling'!DK65</f>
        <v>0</v>
      </c>
      <c r="DM20" s="76">
        <f>'MASTER_ ALL areas - No.seedling'!DL65</f>
        <v>0</v>
      </c>
      <c r="DN20" s="80">
        <f t="shared" si="128"/>
        <v>0</v>
      </c>
      <c r="DO20" s="76">
        <f>'MASTER_ ALL areas - No.seedling'!DN65</f>
        <v>0</v>
      </c>
      <c r="DP20" s="81">
        <f t="shared" si="129"/>
        <v>0</v>
      </c>
      <c r="DQ20" s="113">
        <f>'MASTER_ ALL areas - No.seedling'!DP65</f>
        <v>0</v>
      </c>
      <c r="DR20" s="76">
        <f>'MASTER_ ALL areas - No.seedling'!DQ65</f>
        <v>0</v>
      </c>
      <c r="DS20" s="80">
        <f t="shared" si="130"/>
        <v>0</v>
      </c>
      <c r="DT20" s="76">
        <f>'MASTER_ ALL areas - No.seedling'!DS65</f>
        <v>0</v>
      </c>
      <c r="DU20" s="81">
        <f t="shared" si="131"/>
        <v>0</v>
      </c>
      <c r="DV20" s="113">
        <f>'MASTER_ ALL areas - No.seedling'!DU65</f>
        <v>0</v>
      </c>
      <c r="DW20" s="76">
        <f>'MASTER_ ALL areas - No.seedling'!DV65</f>
        <v>0</v>
      </c>
      <c r="DX20" s="80">
        <f t="shared" si="132"/>
        <v>0</v>
      </c>
      <c r="DY20" s="76">
        <f>'MASTER_ ALL areas - No.seedling'!DX65</f>
        <v>0</v>
      </c>
      <c r="DZ20" s="81">
        <f t="shared" si="133"/>
        <v>0</v>
      </c>
      <c r="EA20" s="113">
        <f>'MASTER_ ALL areas - No.seedling'!DZ65</f>
        <v>0</v>
      </c>
      <c r="EB20" s="76">
        <f>'MASTER_ ALL areas - No.seedling'!EA65</f>
        <v>0</v>
      </c>
      <c r="EC20" s="80">
        <f t="shared" si="134"/>
        <v>0</v>
      </c>
      <c r="ED20" s="76">
        <f>'MASTER_ ALL areas - No.seedling'!EC65</f>
        <v>0</v>
      </c>
      <c r="EE20" s="81">
        <f t="shared" si="135"/>
        <v>0</v>
      </c>
      <c r="EF20" s="113">
        <f>'MASTER_ ALL areas - No.seedling'!EE65</f>
        <v>0</v>
      </c>
      <c r="EG20" s="76">
        <f>'MASTER_ ALL areas - No.seedling'!EF65</f>
        <v>0</v>
      </c>
      <c r="EH20" s="80">
        <f t="shared" si="136"/>
        <v>0</v>
      </c>
      <c r="EI20" s="76">
        <f>'MASTER_ ALL areas - No.seedling'!EH65</f>
        <v>0</v>
      </c>
      <c r="EJ20" s="81">
        <f t="shared" si="137"/>
        <v>0</v>
      </c>
      <c r="EK20" s="113">
        <f>'MASTER_ ALL areas - No.seedling'!EJ65</f>
        <v>0</v>
      </c>
      <c r="EL20" s="76">
        <f>'MASTER_ ALL areas - No.seedling'!EK65</f>
        <v>0</v>
      </c>
      <c r="EM20" s="80">
        <f t="shared" si="138"/>
        <v>0</v>
      </c>
      <c r="EN20" s="76">
        <f>'MASTER_ ALL areas - No.seedling'!EM65</f>
        <v>0</v>
      </c>
      <c r="EO20" s="81">
        <f t="shared" si="139"/>
        <v>0</v>
      </c>
      <c r="EP20" s="75">
        <f>'MASTER_ ALL areas - No.seedling'!EO65</f>
        <v>20</v>
      </c>
      <c r="EQ20" s="76">
        <f>'MASTER_ ALL areas - No.seedling'!EP65</f>
        <v>0</v>
      </c>
      <c r="ER20" s="80">
        <f t="shared" si="140"/>
        <v>0</v>
      </c>
      <c r="ES20" s="76">
        <f>'MASTER_ ALL areas - No.seedling'!ER65</f>
        <v>0</v>
      </c>
      <c r="ET20" s="81">
        <f t="shared" si="141"/>
        <v>0</v>
      </c>
      <c r="EU20" s="113">
        <f>'MASTER_ ALL areas - No.seedling'!ET65</f>
        <v>0</v>
      </c>
      <c r="EV20" s="76">
        <f>'MASTER_ ALL areas - No.seedling'!EU65</f>
        <v>0</v>
      </c>
      <c r="EW20" s="80">
        <f t="shared" si="142"/>
        <v>0</v>
      </c>
      <c r="EX20" s="76">
        <f>'MASTER_ ALL areas - No.seedling'!EW65</f>
        <v>0</v>
      </c>
      <c r="EY20" s="81">
        <f t="shared" si="143"/>
        <v>0</v>
      </c>
      <c r="EZ20" s="113">
        <f>'MASTER_ ALL areas - No.seedling'!EY65</f>
        <v>0</v>
      </c>
      <c r="FA20" s="76">
        <f>'MASTER_ ALL areas - No.seedling'!EZ65</f>
        <v>0</v>
      </c>
      <c r="FB20" s="80">
        <f t="shared" si="144"/>
        <v>0</v>
      </c>
      <c r="FC20" s="76">
        <f>'MASTER_ ALL areas - No.seedling'!FB65</f>
        <v>0</v>
      </c>
      <c r="FD20" s="81">
        <f t="shared" si="145"/>
        <v>0</v>
      </c>
      <c r="FE20" s="113">
        <f>'MASTER_ ALL areas - No.seedling'!FD65</f>
        <v>0</v>
      </c>
      <c r="FF20" s="76">
        <f>'MASTER_ ALL areas - No.seedling'!FE65</f>
        <v>0</v>
      </c>
      <c r="FG20" s="80">
        <f t="shared" si="146"/>
        <v>0</v>
      </c>
      <c r="FH20" s="76">
        <f>'MASTER_ ALL areas - No.seedling'!FG65</f>
        <v>0</v>
      </c>
      <c r="FI20" s="81">
        <f t="shared" si="147"/>
        <v>0</v>
      </c>
      <c r="FJ20" s="113">
        <f>'MASTER_ ALL areas - No.seedling'!FI65</f>
        <v>0</v>
      </c>
      <c r="FK20" s="76">
        <f>'MASTER_ ALL areas - No.seedling'!FJ65</f>
        <v>0</v>
      </c>
      <c r="FL20" s="80">
        <f t="shared" si="148"/>
        <v>0</v>
      </c>
      <c r="FM20" s="76">
        <f>'MASTER_ ALL areas - No.seedling'!FL65</f>
        <v>0</v>
      </c>
      <c r="FN20" s="81">
        <f t="shared" si="149"/>
        <v>0</v>
      </c>
      <c r="FO20" s="113">
        <f>'MASTER_ ALL areas - No.seedling'!FN65</f>
        <v>0</v>
      </c>
      <c r="FP20" s="76">
        <f>'MASTER_ ALL areas - No.seedling'!FO65</f>
        <v>0</v>
      </c>
      <c r="FQ20" s="80">
        <f t="shared" si="150"/>
        <v>0</v>
      </c>
      <c r="FR20" s="76">
        <f>'MASTER_ ALL areas - No.seedling'!FQ65</f>
        <v>0</v>
      </c>
      <c r="FS20" s="81">
        <f t="shared" si="151"/>
        <v>0</v>
      </c>
      <c r="FT20" s="113">
        <f>'MASTER_ ALL areas - No.seedling'!FS65</f>
        <v>0</v>
      </c>
      <c r="FU20" s="76">
        <f>'MASTER_ ALL areas - No.seedling'!FT65</f>
        <v>0</v>
      </c>
      <c r="FV20" s="80">
        <f t="shared" si="152"/>
        <v>0</v>
      </c>
      <c r="FW20" s="76">
        <f>'MASTER_ ALL areas - No.seedling'!FV65</f>
        <v>0</v>
      </c>
      <c r="FX20" s="81">
        <f t="shared" si="153"/>
        <v>0</v>
      </c>
      <c r="FY20" s="113">
        <f>'MASTER_ ALL areas - No.seedling'!FX65</f>
        <v>0</v>
      </c>
      <c r="FZ20" s="76">
        <f>'MASTER_ ALL areas - No.seedling'!FY65</f>
        <v>0</v>
      </c>
      <c r="GA20" s="80">
        <f t="shared" si="154"/>
        <v>0</v>
      </c>
      <c r="GB20" s="76">
        <f>'MASTER_ ALL areas - No.seedling'!GA65</f>
        <v>0</v>
      </c>
      <c r="GC20" s="81">
        <f t="shared" si="155"/>
        <v>0</v>
      </c>
      <c r="GD20" s="113">
        <f>'MASTER_ ALL areas - No.seedling'!GC65</f>
        <v>0</v>
      </c>
      <c r="GE20" s="76">
        <f>'MASTER_ ALL areas - No.seedling'!GD65</f>
        <v>0</v>
      </c>
      <c r="GF20" s="80">
        <f t="shared" si="156"/>
        <v>0</v>
      </c>
      <c r="GG20" s="76">
        <f>'MASTER_ ALL areas - No.seedling'!GF65</f>
        <v>0</v>
      </c>
      <c r="GH20" s="81">
        <f t="shared" si="157"/>
        <v>0</v>
      </c>
      <c r="GI20" s="113">
        <f>'MASTER_ ALL areas - No.seedling'!GH65</f>
        <v>0</v>
      </c>
      <c r="GJ20" s="76">
        <f>'MASTER_ ALL areas - No.seedling'!GI65</f>
        <v>0</v>
      </c>
      <c r="GK20" s="80">
        <f t="shared" si="158"/>
        <v>0</v>
      </c>
      <c r="GL20" s="76">
        <f>'MASTER_ ALL areas - No.seedling'!GK65</f>
        <v>0</v>
      </c>
      <c r="GM20" s="81">
        <f t="shared" si="159"/>
        <v>0</v>
      </c>
      <c r="GN20" s="113">
        <f>'MASTER_ ALL areas - No.seedling'!GM65</f>
        <v>0</v>
      </c>
      <c r="GO20" s="76">
        <f>'MASTER_ ALL areas - No.seedling'!GN65</f>
        <v>0</v>
      </c>
      <c r="GP20" s="80">
        <f t="shared" si="160"/>
        <v>0</v>
      </c>
      <c r="GQ20" s="76">
        <f>'MASTER_ ALL areas - No.seedling'!GP65</f>
        <v>0</v>
      </c>
      <c r="GR20" s="81">
        <f t="shared" si="161"/>
        <v>0</v>
      </c>
      <c r="GS20" s="113">
        <f>'MASTER_ ALL areas - No.seedling'!GR65</f>
        <v>0</v>
      </c>
      <c r="GT20" s="76">
        <f>'MASTER_ ALL areas - No.seedling'!GS65</f>
        <v>0</v>
      </c>
      <c r="GU20" s="80">
        <f t="shared" si="162"/>
        <v>0</v>
      </c>
      <c r="GV20" s="76">
        <f>'MASTER_ ALL areas - No.seedling'!GU65</f>
        <v>0</v>
      </c>
      <c r="GW20" s="81">
        <f t="shared" si="163"/>
        <v>0</v>
      </c>
      <c r="GX20" s="113">
        <f>'MASTER_ ALL areas - No.seedling'!GW65</f>
        <v>0</v>
      </c>
      <c r="GY20" s="76">
        <f>'MASTER_ ALL areas - No.seedling'!GX65</f>
        <v>0</v>
      </c>
      <c r="GZ20" s="80">
        <f t="shared" si="164"/>
        <v>0</v>
      </c>
      <c r="HA20" s="76">
        <f>'MASTER_ ALL areas - No.seedling'!GZ65</f>
        <v>0</v>
      </c>
      <c r="HB20" s="81">
        <f t="shared" si="165"/>
        <v>0</v>
      </c>
      <c r="HC20" s="113">
        <f>'MASTER_ ALL areas - No.seedling'!HB65</f>
        <v>0</v>
      </c>
      <c r="HD20" s="76">
        <f>'MASTER_ ALL areas - No.seedling'!HC65</f>
        <v>0</v>
      </c>
      <c r="HE20" s="80">
        <f t="shared" si="166"/>
        <v>0</v>
      </c>
      <c r="HF20" s="76">
        <f>'MASTER_ ALL areas - No.seedling'!HE65</f>
        <v>0</v>
      </c>
      <c r="HG20" s="81">
        <f t="shared" si="167"/>
        <v>0</v>
      </c>
      <c r="HH20" s="113">
        <f>'MASTER_ ALL areas - No.seedling'!HG65</f>
        <v>0</v>
      </c>
      <c r="HI20" s="76">
        <f>'MASTER_ ALL areas - No.seedling'!HH65</f>
        <v>0</v>
      </c>
      <c r="HJ20" s="80">
        <f t="shared" si="168"/>
        <v>0</v>
      </c>
      <c r="HK20" s="76">
        <f>'MASTER_ ALL areas - No.seedling'!HJ65</f>
        <v>0</v>
      </c>
      <c r="HL20" s="81">
        <f t="shared" si="169"/>
        <v>0</v>
      </c>
      <c r="HM20" s="113">
        <f>'MASTER_ ALL areas - No.seedling'!HL65</f>
        <v>0</v>
      </c>
      <c r="HN20" s="76">
        <f>'MASTER_ ALL areas - No.seedling'!HM65</f>
        <v>0</v>
      </c>
      <c r="HO20" s="80">
        <f t="shared" si="170"/>
        <v>0</v>
      </c>
      <c r="HP20" s="76">
        <f>'MASTER_ ALL areas - No.seedling'!HO65</f>
        <v>0</v>
      </c>
      <c r="HQ20" s="81">
        <f t="shared" si="171"/>
        <v>0</v>
      </c>
      <c r="HR20" s="113">
        <f>'MASTER_ ALL areas - No.seedling'!HQ65</f>
        <v>0</v>
      </c>
      <c r="HS20" s="76">
        <f>'MASTER_ ALL areas - No.seedling'!HR65</f>
        <v>0</v>
      </c>
      <c r="HT20" s="80">
        <f t="shared" si="172"/>
        <v>0</v>
      </c>
      <c r="HU20" s="76">
        <f>'MASTER_ ALL areas - No.seedling'!HT65</f>
        <v>0</v>
      </c>
      <c r="HV20" s="81">
        <f t="shared" si="173"/>
        <v>0</v>
      </c>
      <c r="HW20" s="113">
        <f>'MASTER_ ALL areas - No.seedling'!HV65</f>
        <v>0</v>
      </c>
      <c r="HX20" s="76">
        <f>'MASTER_ ALL areas - No.seedling'!HW65</f>
        <v>0</v>
      </c>
      <c r="HY20" s="80">
        <f t="shared" si="174"/>
        <v>0</v>
      </c>
      <c r="HZ20" s="76">
        <f>'MASTER_ ALL areas - No.seedling'!HY65</f>
        <v>0</v>
      </c>
      <c r="IA20" s="81">
        <f t="shared" si="175"/>
        <v>0</v>
      </c>
      <c r="IB20" s="113">
        <f>'MASTER_ ALL areas - No.seedling'!IA65</f>
        <v>0</v>
      </c>
      <c r="IC20" s="76">
        <f>'MASTER_ ALL areas - No.seedling'!IB65</f>
        <v>0</v>
      </c>
      <c r="ID20" s="80">
        <f t="shared" si="176"/>
        <v>0</v>
      </c>
      <c r="IE20" s="76">
        <f>'MASTER_ ALL areas - No.seedling'!ID65</f>
        <v>0</v>
      </c>
      <c r="IF20" s="85">
        <f t="shared" si="177"/>
        <v>0</v>
      </c>
      <c r="IG20" s="86" t="s">
        <v>248</v>
      </c>
      <c r="IH20" s="87"/>
    </row>
    <row r="21" spans="2:242" ht="33" customHeight="1" x14ac:dyDescent="0.25">
      <c r="B21" s="420">
        <v>62</v>
      </c>
      <c r="C21" s="421" t="s">
        <v>249</v>
      </c>
      <c r="D21" s="422">
        <v>220543</v>
      </c>
      <c r="E21" s="423">
        <v>932683</v>
      </c>
      <c r="F21" s="424" t="s">
        <v>89</v>
      </c>
      <c r="G21" s="88" t="s">
        <v>185</v>
      </c>
      <c r="H21" s="459" t="str">
        <f>'MASTER_ ALL areas - No.seedling'!G66</f>
        <v>1(2)</v>
      </c>
      <c r="I21" s="70">
        <f>'MASTER_ ALL areas - No.seedling'!H66</f>
        <v>0.05</v>
      </c>
      <c r="J21" s="71">
        <f>'MASTER_ ALL areas - No.seedling'!I66</f>
        <v>39.4</v>
      </c>
      <c r="K21" s="72">
        <f>'MASTER_ ALL areas - No.seedling'!J66</f>
        <v>86</v>
      </c>
      <c r="L21" s="73">
        <f t="shared" si="89"/>
        <v>1720</v>
      </c>
      <c r="M21" s="74">
        <f>'MASTER_ ALL areas - No.seedling'!L66</f>
        <v>1720</v>
      </c>
      <c r="N21" s="113">
        <f>'MASTER_ ALL areas - No.seedling'!M66</f>
        <v>11</v>
      </c>
      <c r="O21" s="114">
        <f>'MASTER_ ALL areas - No.seedling'!N66</f>
        <v>64</v>
      </c>
      <c r="P21" s="80">
        <f>'MASTER_ ALL areas - No.seedling'!O66</f>
        <v>0.12790697674418605</v>
      </c>
      <c r="Q21" s="81">
        <f>'MASTER_ ALL areas - No.seedling'!P66</f>
        <v>0.7441860465116279</v>
      </c>
      <c r="R21" s="621"/>
      <c r="S21" s="617">
        <f>'MASTER_ ALL areas - No.seedling'!R66</f>
        <v>1320</v>
      </c>
      <c r="T21" s="76">
        <f>'MASTER_ ALL areas - No.seedling'!S66</f>
        <v>3</v>
      </c>
      <c r="U21" s="77">
        <f t="shared" si="90"/>
        <v>4.5454545454545456E-2</v>
      </c>
      <c r="V21" s="82">
        <f>'MASTER_ ALL areas - No.seedling'!U66</f>
        <v>44</v>
      </c>
      <c r="W21" s="80">
        <f t="shared" si="91"/>
        <v>0.66666666666666663</v>
      </c>
      <c r="X21" s="619">
        <f>'MASTER_ ALL areas - No.seedling'!W66</f>
        <v>400</v>
      </c>
      <c r="Y21" s="82">
        <f>'MASTER_ ALL areas - No.seedling'!X66</f>
        <v>8</v>
      </c>
      <c r="Z21" s="77">
        <f t="shared" si="92"/>
        <v>0.4</v>
      </c>
      <c r="AA21" s="82">
        <f>'MASTER_ ALL areas - No.seedling'!Z66</f>
        <v>20</v>
      </c>
      <c r="AB21" s="80">
        <f t="shared" si="93"/>
        <v>1</v>
      </c>
      <c r="AC21" s="76">
        <f>'MASTER_ ALL areas - No.seedling'!AB66</f>
        <v>0</v>
      </c>
      <c r="AD21" s="76">
        <f>'MASTER_ ALL areas - No.seedling'!AC66</f>
        <v>0</v>
      </c>
      <c r="AE21" s="77">
        <f t="shared" si="94"/>
        <v>0</v>
      </c>
      <c r="AF21" s="82">
        <f>'MASTER_ ALL areas - No.seedling'!AE66</f>
        <v>0</v>
      </c>
      <c r="AG21" s="80">
        <f t="shared" si="95"/>
        <v>0</v>
      </c>
      <c r="AH21" s="76">
        <f>'MASTER_ ALL areas - No.seedling'!AG66</f>
        <v>0</v>
      </c>
      <c r="AI21" s="76">
        <f>'MASTER_ ALL areas - No.seedling'!AH66</f>
        <v>0</v>
      </c>
      <c r="AJ21" s="77">
        <f t="shared" si="96"/>
        <v>0</v>
      </c>
      <c r="AK21" s="82">
        <f>'MASTER_ ALL areas - No.seedling'!AJ66</f>
        <v>0</v>
      </c>
      <c r="AL21" s="81">
        <f t="shared" si="97"/>
        <v>0</v>
      </c>
      <c r="AM21" s="621"/>
      <c r="AN21" s="617">
        <f>'MASTER_ ALL areas - No.seedling'!AM66</f>
        <v>1340</v>
      </c>
      <c r="AO21" s="76">
        <f>'MASTER_ ALL areas - No.seedling'!AN66</f>
        <v>10</v>
      </c>
      <c r="AP21" s="77">
        <f t="shared" si="98"/>
        <v>0.14925373134328357</v>
      </c>
      <c r="AQ21" s="82">
        <f>'MASTER_ ALL areas - No.seedling'!AP66</f>
        <v>50</v>
      </c>
      <c r="AR21" s="77">
        <f t="shared" si="99"/>
        <v>0.74626865671641796</v>
      </c>
      <c r="AS21" s="82">
        <f>'MASTER_ ALL areas - No.seedling'!AR66</f>
        <v>260</v>
      </c>
      <c r="AT21" s="76">
        <f>'MASTER_ ALL areas - No.seedling'!AS66</f>
        <v>1</v>
      </c>
      <c r="AU21" s="77">
        <f t="shared" si="100"/>
        <v>7.6923076923076927E-2</v>
      </c>
      <c r="AV21" s="82">
        <f>'MASTER_ ALL areas - No.seedling'!AU66</f>
        <v>9</v>
      </c>
      <c r="AW21" s="77">
        <f t="shared" si="101"/>
        <v>0.69230769230769229</v>
      </c>
      <c r="AX21" s="71">
        <f>'MASTER_ ALL areas - No.seedling'!AW66</f>
        <v>0</v>
      </c>
      <c r="AY21" s="82">
        <f>'MASTER_ ALL areas - No.seedling'!AX66</f>
        <v>0</v>
      </c>
      <c r="AZ21" s="77">
        <f t="shared" si="102"/>
        <v>0</v>
      </c>
      <c r="BA21" s="82">
        <f>'MASTER_ ALL areas - No.seedling'!AZ66</f>
        <v>0</v>
      </c>
      <c r="BB21" s="77">
        <f t="shared" si="103"/>
        <v>0</v>
      </c>
      <c r="BC21" s="82">
        <f>'MASTER_ ALL areas - No.seedling'!BB66</f>
        <v>0</v>
      </c>
      <c r="BD21" s="76">
        <f>'MASTER_ ALL areas - No.seedling'!BC66</f>
        <v>0</v>
      </c>
      <c r="BE21" s="77">
        <f t="shared" si="104"/>
        <v>0</v>
      </c>
      <c r="BF21" s="82">
        <f>'MASTER_ ALL areas - No.seedling'!BE66</f>
        <v>0</v>
      </c>
      <c r="BG21" s="77">
        <f t="shared" si="105"/>
        <v>0</v>
      </c>
      <c r="BH21" s="82">
        <f>'MASTER_ ALL areas - No.seedling'!BG66</f>
        <v>120</v>
      </c>
      <c r="BI21" s="76">
        <f>'MASTER_ ALL areas - No.seedling'!BH66</f>
        <v>0</v>
      </c>
      <c r="BJ21" s="77">
        <f t="shared" si="106"/>
        <v>0</v>
      </c>
      <c r="BK21" s="82">
        <f>'MASTER_ ALL areas - No.seedling'!BJ66</f>
        <v>5</v>
      </c>
      <c r="BL21" s="77">
        <f t="shared" si="107"/>
        <v>0.83333333333333337</v>
      </c>
      <c r="BM21" s="82">
        <f>'MASTER_ ALL areas - No.seedling'!BL66</f>
        <v>0</v>
      </c>
      <c r="BN21" s="76">
        <f>'MASTER_ ALL areas - No.seedling'!BM66</f>
        <v>0</v>
      </c>
      <c r="BO21" s="77">
        <f t="shared" si="108"/>
        <v>0</v>
      </c>
      <c r="BP21" s="82">
        <f>'MASTER_ ALL areas - No.seedling'!BO66</f>
        <v>0</v>
      </c>
      <c r="BQ21" s="77">
        <f t="shared" si="109"/>
        <v>0</v>
      </c>
      <c r="BR21" s="82">
        <f>'MASTER_ ALL areas - No.seedling'!BQ66</f>
        <v>0</v>
      </c>
      <c r="BS21" s="76">
        <f>'MASTER_ ALL areas - No.seedling'!BR66</f>
        <v>0</v>
      </c>
      <c r="BT21" s="77">
        <f t="shared" si="110"/>
        <v>0</v>
      </c>
      <c r="BU21" s="82">
        <f>'MASTER_ ALL areas - No.seedling'!BT66</f>
        <v>0</v>
      </c>
      <c r="BV21" s="77">
        <f t="shared" si="111"/>
        <v>0</v>
      </c>
      <c r="BW21" s="82">
        <f>'MASTER_ ALL areas - No.seedling'!BV66</f>
        <v>0</v>
      </c>
      <c r="BX21" s="76">
        <f>'MASTER_ ALL areas - No.seedling'!BW66</f>
        <v>0</v>
      </c>
      <c r="BY21" s="77">
        <f t="shared" si="112"/>
        <v>0</v>
      </c>
      <c r="BZ21" s="82">
        <f>'MASTER_ ALL areas - No.seedling'!BY66</f>
        <v>0</v>
      </c>
      <c r="CA21" s="81">
        <f t="shared" si="113"/>
        <v>0</v>
      </c>
      <c r="CB21" s="79"/>
      <c r="CC21" s="75">
        <f>'MASTER_ ALL areas - No.seedling'!CB66</f>
        <v>960</v>
      </c>
      <c r="CD21" s="76">
        <f>'MASTER_ ALL areas - No.seedling'!CC66</f>
        <v>2</v>
      </c>
      <c r="CE21" s="80">
        <f t="shared" si="114"/>
        <v>4.1666666666666664E-2</v>
      </c>
      <c r="CF21" s="76">
        <f>'MASTER_ ALL areas - No.seedling'!CE66</f>
        <v>31</v>
      </c>
      <c r="CG21" s="81">
        <f t="shared" si="115"/>
        <v>0.64583333333333337</v>
      </c>
      <c r="CH21" s="75">
        <f>'MASTER_ ALL areas - No.seedling'!CG66</f>
        <v>380</v>
      </c>
      <c r="CI21" s="76">
        <f>'MASTER_ ALL areas - No.seedling'!CH66</f>
        <v>8</v>
      </c>
      <c r="CJ21" s="80">
        <f t="shared" si="116"/>
        <v>0.42105263157894735</v>
      </c>
      <c r="CK21" s="76">
        <f>'MASTER_ ALL areas - No.seedling'!CJ66</f>
        <v>19</v>
      </c>
      <c r="CL21" s="81">
        <f t="shared" si="117"/>
        <v>1</v>
      </c>
      <c r="CM21" s="113">
        <f>'MASTER_ ALL areas - No.seedling'!CL66</f>
        <v>0</v>
      </c>
      <c r="CN21" s="76">
        <f>'MASTER_ ALL areas - No.seedling'!CM66</f>
        <v>0</v>
      </c>
      <c r="CO21" s="80">
        <f t="shared" si="118"/>
        <v>0</v>
      </c>
      <c r="CP21" s="76">
        <f>'MASTER_ ALL areas - No.seedling'!CO66</f>
        <v>0</v>
      </c>
      <c r="CQ21" s="81">
        <f t="shared" si="119"/>
        <v>0</v>
      </c>
      <c r="CR21" s="113">
        <f>'MASTER_ ALL areas - No.seedling'!CQ66</f>
        <v>0</v>
      </c>
      <c r="CS21" s="76">
        <f>'MASTER_ ALL areas - No.seedling'!CR66</f>
        <v>0</v>
      </c>
      <c r="CT21" s="80">
        <f t="shared" si="120"/>
        <v>0</v>
      </c>
      <c r="CU21" s="76">
        <f>'MASTER_ ALL areas - No.seedling'!CT66</f>
        <v>0</v>
      </c>
      <c r="CV21" s="81">
        <f t="shared" si="121"/>
        <v>0</v>
      </c>
      <c r="CW21" s="75">
        <f>'MASTER_ ALL areas - No.seedling'!CV66</f>
        <v>260</v>
      </c>
      <c r="CX21" s="76">
        <f>'MASTER_ ALL areas - No.seedling'!CW66</f>
        <v>1</v>
      </c>
      <c r="CY21" s="80">
        <f t="shared" si="122"/>
        <v>7.6923076923076927E-2</v>
      </c>
      <c r="CZ21" s="76">
        <f>'MASTER_ ALL areas - No.seedling'!CY66</f>
        <v>9</v>
      </c>
      <c r="DA21" s="81">
        <f t="shared" si="123"/>
        <v>0.69230769230769229</v>
      </c>
      <c r="DB21" s="113">
        <f>'MASTER_ ALL areas - No.seedling'!DA66</f>
        <v>0</v>
      </c>
      <c r="DC21" s="76">
        <f>'MASTER_ ALL areas - No.seedling'!DB66</f>
        <v>0</v>
      </c>
      <c r="DD21" s="80">
        <f t="shared" si="124"/>
        <v>0</v>
      </c>
      <c r="DE21" s="76">
        <f>'MASTER_ ALL areas - No.seedling'!DD66</f>
        <v>0</v>
      </c>
      <c r="DF21" s="81">
        <f t="shared" si="125"/>
        <v>0</v>
      </c>
      <c r="DG21" s="113">
        <f>'MASTER_ ALL areas - No.seedling'!DF66</f>
        <v>0</v>
      </c>
      <c r="DH21" s="76">
        <f>'MASTER_ ALL areas - No.seedling'!DG66</f>
        <v>0</v>
      </c>
      <c r="DI21" s="80">
        <f t="shared" si="126"/>
        <v>0</v>
      </c>
      <c r="DJ21" s="76">
        <f>'MASTER_ ALL areas - No.seedling'!DI66</f>
        <v>0</v>
      </c>
      <c r="DK21" s="81">
        <f t="shared" si="127"/>
        <v>0</v>
      </c>
      <c r="DL21" s="113">
        <f>'MASTER_ ALL areas - No.seedling'!DK66</f>
        <v>0</v>
      </c>
      <c r="DM21" s="76">
        <f>'MASTER_ ALL areas - No.seedling'!DL66</f>
        <v>0</v>
      </c>
      <c r="DN21" s="80">
        <f t="shared" si="128"/>
        <v>0</v>
      </c>
      <c r="DO21" s="76">
        <f>'MASTER_ ALL areas - No.seedling'!DN66</f>
        <v>0</v>
      </c>
      <c r="DP21" s="81">
        <f t="shared" si="129"/>
        <v>0</v>
      </c>
      <c r="DQ21" s="113">
        <f>'MASTER_ ALL areas - No.seedling'!DP66</f>
        <v>0</v>
      </c>
      <c r="DR21" s="76">
        <f>'MASTER_ ALL areas - No.seedling'!DQ66</f>
        <v>0</v>
      </c>
      <c r="DS21" s="80">
        <f t="shared" si="130"/>
        <v>0</v>
      </c>
      <c r="DT21" s="76">
        <f>'MASTER_ ALL areas - No.seedling'!DS66</f>
        <v>0</v>
      </c>
      <c r="DU21" s="81">
        <f t="shared" si="131"/>
        <v>0</v>
      </c>
      <c r="DV21" s="113">
        <f>'MASTER_ ALL areas - No.seedling'!DU66</f>
        <v>0</v>
      </c>
      <c r="DW21" s="76">
        <f>'MASTER_ ALL areas - No.seedling'!DV66</f>
        <v>0</v>
      </c>
      <c r="DX21" s="80">
        <f t="shared" si="132"/>
        <v>0</v>
      </c>
      <c r="DY21" s="76">
        <f>'MASTER_ ALL areas - No.seedling'!DX66</f>
        <v>0</v>
      </c>
      <c r="DZ21" s="81">
        <f t="shared" si="133"/>
        <v>0</v>
      </c>
      <c r="EA21" s="113">
        <f>'MASTER_ ALL areas - No.seedling'!DZ66</f>
        <v>0</v>
      </c>
      <c r="EB21" s="76">
        <f>'MASTER_ ALL areas - No.seedling'!EA66</f>
        <v>0</v>
      </c>
      <c r="EC21" s="80">
        <f t="shared" si="134"/>
        <v>0</v>
      </c>
      <c r="ED21" s="76">
        <f>'MASTER_ ALL areas - No.seedling'!EC66</f>
        <v>0</v>
      </c>
      <c r="EE21" s="81">
        <f t="shared" si="135"/>
        <v>0</v>
      </c>
      <c r="EF21" s="113">
        <f>'MASTER_ ALL areas - No.seedling'!EE66</f>
        <v>0</v>
      </c>
      <c r="EG21" s="76">
        <f>'MASTER_ ALL areas - No.seedling'!EF66</f>
        <v>0</v>
      </c>
      <c r="EH21" s="80">
        <f t="shared" si="136"/>
        <v>0</v>
      </c>
      <c r="EI21" s="76">
        <f>'MASTER_ ALL areas - No.seedling'!EH66</f>
        <v>0</v>
      </c>
      <c r="EJ21" s="81">
        <f t="shared" si="137"/>
        <v>0</v>
      </c>
      <c r="EK21" s="113">
        <f>'MASTER_ ALL areas - No.seedling'!EJ66</f>
        <v>0</v>
      </c>
      <c r="EL21" s="76">
        <f>'MASTER_ ALL areas - No.seedling'!EK66</f>
        <v>0</v>
      </c>
      <c r="EM21" s="80">
        <f t="shared" si="138"/>
        <v>0</v>
      </c>
      <c r="EN21" s="76">
        <f>'MASTER_ ALL areas - No.seedling'!EM66</f>
        <v>0</v>
      </c>
      <c r="EO21" s="81">
        <f t="shared" si="139"/>
        <v>0</v>
      </c>
      <c r="EP21" s="113">
        <f>'MASTER_ ALL areas - No.seedling'!EO66</f>
        <v>0</v>
      </c>
      <c r="EQ21" s="76">
        <f>'MASTER_ ALL areas - No.seedling'!EP66</f>
        <v>0</v>
      </c>
      <c r="ER21" s="80">
        <f t="shared" si="140"/>
        <v>0</v>
      </c>
      <c r="ES21" s="76">
        <f>'MASTER_ ALL areas - No.seedling'!ER66</f>
        <v>0</v>
      </c>
      <c r="ET21" s="81">
        <f t="shared" si="141"/>
        <v>0</v>
      </c>
      <c r="EU21" s="113">
        <f>'MASTER_ ALL areas - No.seedling'!ET66</f>
        <v>0</v>
      </c>
      <c r="EV21" s="76">
        <f>'MASTER_ ALL areas - No.seedling'!EU66</f>
        <v>0</v>
      </c>
      <c r="EW21" s="80">
        <f t="shared" si="142"/>
        <v>0</v>
      </c>
      <c r="EX21" s="76">
        <f>'MASTER_ ALL areas - No.seedling'!EW66</f>
        <v>0</v>
      </c>
      <c r="EY21" s="81">
        <f t="shared" si="143"/>
        <v>0</v>
      </c>
      <c r="EZ21" s="113">
        <f>'MASTER_ ALL areas - No.seedling'!EY66</f>
        <v>0</v>
      </c>
      <c r="FA21" s="76">
        <f>'MASTER_ ALL areas - No.seedling'!EZ66</f>
        <v>0</v>
      </c>
      <c r="FB21" s="80">
        <f t="shared" si="144"/>
        <v>0</v>
      </c>
      <c r="FC21" s="76">
        <f>'MASTER_ ALL areas - No.seedling'!FB66</f>
        <v>0</v>
      </c>
      <c r="FD21" s="81">
        <f t="shared" si="145"/>
        <v>0</v>
      </c>
      <c r="FE21" s="75">
        <f>'MASTER_ ALL areas - No.seedling'!FD66</f>
        <v>100</v>
      </c>
      <c r="FF21" s="76">
        <f>'MASTER_ ALL areas - No.seedling'!FE66</f>
        <v>0</v>
      </c>
      <c r="FG21" s="80">
        <f t="shared" si="146"/>
        <v>0</v>
      </c>
      <c r="FH21" s="76">
        <f>'MASTER_ ALL areas - No.seedling'!FG66</f>
        <v>4</v>
      </c>
      <c r="FI21" s="81">
        <f t="shared" si="147"/>
        <v>0.8</v>
      </c>
      <c r="FJ21" s="75">
        <f>'MASTER_ ALL areas - No.seedling'!FI66</f>
        <v>20</v>
      </c>
      <c r="FK21" s="76">
        <f>'MASTER_ ALL areas - No.seedling'!FJ66</f>
        <v>0</v>
      </c>
      <c r="FL21" s="80">
        <f t="shared" si="148"/>
        <v>0</v>
      </c>
      <c r="FM21" s="76">
        <f>'MASTER_ ALL areas - No.seedling'!FL66</f>
        <v>1</v>
      </c>
      <c r="FN21" s="81">
        <f t="shared" si="149"/>
        <v>1</v>
      </c>
      <c r="FO21" s="113">
        <f>'MASTER_ ALL areas - No.seedling'!FN66</f>
        <v>0</v>
      </c>
      <c r="FP21" s="76">
        <f>'MASTER_ ALL areas - No.seedling'!FO66</f>
        <v>0</v>
      </c>
      <c r="FQ21" s="80">
        <f t="shared" si="150"/>
        <v>0</v>
      </c>
      <c r="FR21" s="76">
        <f>'MASTER_ ALL areas - No.seedling'!FQ66</f>
        <v>0</v>
      </c>
      <c r="FS21" s="81">
        <f t="shared" si="151"/>
        <v>0</v>
      </c>
      <c r="FT21" s="113">
        <f>'MASTER_ ALL areas - No.seedling'!FS66</f>
        <v>0</v>
      </c>
      <c r="FU21" s="76">
        <f>'MASTER_ ALL areas - No.seedling'!FT66</f>
        <v>0</v>
      </c>
      <c r="FV21" s="80">
        <f t="shared" si="152"/>
        <v>0</v>
      </c>
      <c r="FW21" s="76">
        <f>'MASTER_ ALL areas - No.seedling'!FV66</f>
        <v>0</v>
      </c>
      <c r="FX21" s="81">
        <f t="shared" si="153"/>
        <v>0</v>
      </c>
      <c r="FY21" s="113">
        <f>'MASTER_ ALL areas - No.seedling'!FX66</f>
        <v>0</v>
      </c>
      <c r="FZ21" s="76">
        <f>'MASTER_ ALL areas - No.seedling'!FY66</f>
        <v>0</v>
      </c>
      <c r="GA21" s="80">
        <f t="shared" si="154"/>
        <v>0</v>
      </c>
      <c r="GB21" s="76">
        <f>'MASTER_ ALL areas - No.seedling'!GA66</f>
        <v>0</v>
      </c>
      <c r="GC21" s="81">
        <f t="shared" si="155"/>
        <v>0</v>
      </c>
      <c r="GD21" s="113">
        <f>'MASTER_ ALL areas - No.seedling'!GC66</f>
        <v>0</v>
      </c>
      <c r="GE21" s="76">
        <f>'MASTER_ ALL areas - No.seedling'!GD66</f>
        <v>0</v>
      </c>
      <c r="GF21" s="80">
        <f t="shared" si="156"/>
        <v>0</v>
      </c>
      <c r="GG21" s="76">
        <f>'MASTER_ ALL areas - No.seedling'!GF66</f>
        <v>0</v>
      </c>
      <c r="GH21" s="81">
        <f t="shared" si="157"/>
        <v>0</v>
      </c>
      <c r="GI21" s="113">
        <f>'MASTER_ ALL areas - No.seedling'!GH66</f>
        <v>0</v>
      </c>
      <c r="GJ21" s="76">
        <f>'MASTER_ ALL areas - No.seedling'!GI66</f>
        <v>0</v>
      </c>
      <c r="GK21" s="80">
        <f t="shared" si="158"/>
        <v>0</v>
      </c>
      <c r="GL21" s="76">
        <f>'MASTER_ ALL areas - No.seedling'!GK66</f>
        <v>0</v>
      </c>
      <c r="GM21" s="81">
        <f t="shared" si="159"/>
        <v>0</v>
      </c>
      <c r="GN21" s="113">
        <f>'MASTER_ ALL areas - No.seedling'!GM66</f>
        <v>0</v>
      </c>
      <c r="GO21" s="76">
        <f>'MASTER_ ALL areas - No.seedling'!GN66</f>
        <v>0</v>
      </c>
      <c r="GP21" s="80">
        <f t="shared" si="160"/>
        <v>0</v>
      </c>
      <c r="GQ21" s="76">
        <f>'MASTER_ ALL areas - No.seedling'!GP66</f>
        <v>0</v>
      </c>
      <c r="GR21" s="81">
        <f t="shared" si="161"/>
        <v>0</v>
      </c>
      <c r="GS21" s="113">
        <f>'MASTER_ ALL areas - No.seedling'!GR66</f>
        <v>0</v>
      </c>
      <c r="GT21" s="76">
        <f>'MASTER_ ALL areas - No.seedling'!GS66</f>
        <v>0</v>
      </c>
      <c r="GU21" s="80">
        <f t="shared" si="162"/>
        <v>0</v>
      </c>
      <c r="GV21" s="76">
        <f>'MASTER_ ALL areas - No.seedling'!GU66</f>
        <v>0</v>
      </c>
      <c r="GW21" s="81">
        <f t="shared" si="163"/>
        <v>0</v>
      </c>
      <c r="GX21" s="113">
        <f>'MASTER_ ALL areas - No.seedling'!GW66</f>
        <v>0</v>
      </c>
      <c r="GY21" s="76">
        <f>'MASTER_ ALL areas - No.seedling'!GX66</f>
        <v>0</v>
      </c>
      <c r="GZ21" s="80">
        <f t="shared" si="164"/>
        <v>0</v>
      </c>
      <c r="HA21" s="76">
        <f>'MASTER_ ALL areas - No.seedling'!GZ66</f>
        <v>0</v>
      </c>
      <c r="HB21" s="81">
        <f t="shared" si="165"/>
        <v>0</v>
      </c>
      <c r="HC21" s="113">
        <f>'MASTER_ ALL areas - No.seedling'!HB66</f>
        <v>0</v>
      </c>
      <c r="HD21" s="76">
        <f>'MASTER_ ALL areas - No.seedling'!HC66</f>
        <v>0</v>
      </c>
      <c r="HE21" s="80">
        <f t="shared" si="166"/>
        <v>0</v>
      </c>
      <c r="HF21" s="76">
        <f>'MASTER_ ALL areas - No.seedling'!HE66</f>
        <v>0</v>
      </c>
      <c r="HG21" s="81">
        <f t="shared" si="167"/>
        <v>0</v>
      </c>
      <c r="HH21" s="113">
        <f>'MASTER_ ALL areas - No.seedling'!HG66</f>
        <v>0</v>
      </c>
      <c r="HI21" s="76">
        <f>'MASTER_ ALL areas - No.seedling'!HH66</f>
        <v>0</v>
      </c>
      <c r="HJ21" s="80">
        <f t="shared" si="168"/>
        <v>0</v>
      </c>
      <c r="HK21" s="76">
        <f>'MASTER_ ALL areas - No.seedling'!HJ66</f>
        <v>0</v>
      </c>
      <c r="HL21" s="81">
        <f t="shared" si="169"/>
        <v>0</v>
      </c>
      <c r="HM21" s="113">
        <f>'MASTER_ ALL areas - No.seedling'!HL66</f>
        <v>0</v>
      </c>
      <c r="HN21" s="76">
        <f>'MASTER_ ALL areas - No.seedling'!HM66</f>
        <v>0</v>
      </c>
      <c r="HO21" s="80">
        <f t="shared" si="170"/>
        <v>0</v>
      </c>
      <c r="HP21" s="76">
        <f>'MASTER_ ALL areas - No.seedling'!HO66</f>
        <v>0</v>
      </c>
      <c r="HQ21" s="81">
        <f t="shared" si="171"/>
        <v>0</v>
      </c>
      <c r="HR21" s="113">
        <f>'MASTER_ ALL areas - No.seedling'!HQ66</f>
        <v>0</v>
      </c>
      <c r="HS21" s="76">
        <f>'MASTER_ ALL areas - No.seedling'!HR66</f>
        <v>0</v>
      </c>
      <c r="HT21" s="80">
        <f t="shared" si="172"/>
        <v>0</v>
      </c>
      <c r="HU21" s="76">
        <f>'MASTER_ ALL areas - No.seedling'!HT66</f>
        <v>0</v>
      </c>
      <c r="HV21" s="81">
        <f t="shared" si="173"/>
        <v>0</v>
      </c>
      <c r="HW21" s="113">
        <f>'MASTER_ ALL areas - No.seedling'!HV66</f>
        <v>0</v>
      </c>
      <c r="HX21" s="76">
        <f>'MASTER_ ALL areas - No.seedling'!HW66</f>
        <v>0</v>
      </c>
      <c r="HY21" s="80">
        <f t="shared" si="174"/>
        <v>0</v>
      </c>
      <c r="HZ21" s="76">
        <f>'MASTER_ ALL areas - No.seedling'!HY66</f>
        <v>0</v>
      </c>
      <c r="IA21" s="81">
        <f t="shared" si="175"/>
        <v>0</v>
      </c>
      <c r="IB21" s="113">
        <f>'MASTER_ ALL areas - No.seedling'!IA66</f>
        <v>0</v>
      </c>
      <c r="IC21" s="76">
        <f>'MASTER_ ALL areas - No.seedling'!IB66</f>
        <v>0</v>
      </c>
      <c r="ID21" s="80">
        <f t="shared" si="176"/>
        <v>0</v>
      </c>
      <c r="IE21" s="76">
        <f>'MASTER_ ALL areas - No.seedling'!ID66</f>
        <v>0</v>
      </c>
      <c r="IF21" s="85">
        <f t="shared" si="177"/>
        <v>0</v>
      </c>
      <c r="IG21" s="86" t="s">
        <v>251</v>
      </c>
      <c r="IH21" s="87"/>
    </row>
    <row r="22" spans="2:242" ht="33" customHeight="1" x14ac:dyDescent="0.25">
      <c r="B22" s="420">
        <v>63</v>
      </c>
      <c r="C22" s="421" t="s">
        <v>252</v>
      </c>
      <c r="D22" s="422">
        <v>220750</v>
      </c>
      <c r="E22" s="423">
        <v>932674</v>
      </c>
      <c r="F22" s="180" t="s">
        <v>253</v>
      </c>
      <c r="G22" s="88" t="s">
        <v>194</v>
      </c>
      <c r="H22" s="459">
        <f>'MASTER_ ALL areas - No.seedling'!G67</f>
        <v>6</v>
      </c>
      <c r="I22" s="70">
        <f>'MASTER_ ALL areas - No.seedling'!H67</f>
        <v>0.5</v>
      </c>
      <c r="J22" s="71">
        <f>'MASTER_ ALL areas - No.seedling'!I67</f>
        <v>37</v>
      </c>
      <c r="K22" s="72">
        <f>'MASTER_ ALL areas - No.seedling'!J67</f>
        <v>137</v>
      </c>
      <c r="L22" s="73">
        <f t="shared" si="89"/>
        <v>2740</v>
      </c>
      <c r="M22" s="74">
        <f>'MASTER_ ALL areas - No.seedling'!L67</f>
        <v>2740</v>
      </c>
      <c r="N22" s="113">
        <f>'MASTER_ ALL areas - No.seedling'!M67</f>
        <v>16</v>
      </c>
      <c r="O22" s="114">
        <f>'MASTER_ ALL areas - No.seedling'!N67</f>
        <v>97</v>
      </c>
      <c r="P22" s="80">
        <f>'MASTER_ ALL areas - No.seedling'!O67</f>
        <v>0.11678832116788321</v>
      </c>
      <c r="Q22" s="81">
        <f>'MASTER_ ALL areas - No.seedling'!P67</f>
        <v>0.70802919708029199</v>
      </c>
      <c r="R22" s="621"/>
      <c r="S22" s="617">
        <f>'MASTER_ ALL areas - No.seedling'!R67</f>
        <v>2520</v>
      </c>
      <c r="T22" s="76">
        <f>'MASTER_ ALL areas - No.seedling'!S67</f>
        <v>13</v>
      </c>
      <c r="U22" s="77">
        <f t="shared" si="90"/>
        <v>0.10317460317460317</v>
      </c>
      <c r="V22" s="82">
        <f>'MASTER_ ALL areas - No.seedling'!U67</f>
        <v>86</v>
      </c>
      <c r="W22" s="80">
        <f t="shared" si="91"/>
        <v>0.68253968253968256</v>
      </c>
      <c r="X22" s="619">
        <f>'MASTER_ ALL areas - No.seedling'!W67</f>
        <v>200</v>
      </c>
      <c r="Y22" s="82">
        <f>'MASTER_ ALL areas - No.seedling'!X67</f>
        <v>2</v>
      </c>
      <c r="Z22" s="77">
        <f t="shared" si="92"/>
        <v>0.2</v>
      </c>
      <c r="AA22" s="82">
        <f>'MASTER_ ALL areas - No.seedling'!Z67</f>
        <v>10</v>
      </c>
      <c r="AB22" s="80">
        <f t="shared" si="93"/>
        <v>1</v>
      </c>
      <c r="AC22" s="76">
        <f>'MASTER_ ALL areas - No.seedling'!AB67</f>
        <v>20</v>
      </c>
      <c r="AD22" s="76">
        <f>'MASTER_ ALL areas - No.seedling'!AC67</f>
        <v>1</v>
      </c>
      <c r="AE22" s="77">
        <f t="shared" si="94"/>
        <v>1</v>
      </c>
      <c r="AF22" s="82">
        <f>'MASTER_ ALL areas - No.seedling'!AE67</f>
        <v>1</v>
      </c>
      <c r="AG22" s="80">
        <f t="shared" si="95"/>
        <v>1</v>
      </c>
      <c r="AH22" s="76">
        <f>'MASTER_ ALL areas - No.seedling'!AG67</f>
        <v>0</v>
      </c>
      <c r="AI22" s="76">
        <f>'MASTER_ ALL areas - No.seedling'!AH67</f>
        <v>0</v>
      </c>
      <c r="AJ22" s="77">
        <f t="shared" si="96"/>
        <v>0</v>
      </c>
      <c r="AK22" s="82">
        <f>'MASTER_ ALL areas - No.seedling'!AJ67</f>
        <v>0</v>
      </c>
      <c r="AL22" s="81">
        <f t="shared" si="97"/>
        <v>0</v>
      </c>
      <c r="AM22" s="621"/>
      <c r="AN22" s="617">
        <f>'MASTER_ ALL areas - No.seedling'!AM67</f>
        <v>100</v>
      </c>
      <c r="AO22" s="76">
        <f>'MASTER_ ALL areas - No.seedling'!AN67</f>
        <v>1</v>
      </c>
      <c r="AP22" s="77">
        <f t="shared" si="98"/>
        <v>0.2</v>
      </c>
      <c r="AQ22" s="82">
        <f>'MASTER_ ALL areas - No.seedling'!AP67</f>
        <v>1</v>
      </c>
      <c r="AR22" s="77">
        <f t="shared" si="99"/>
        <v>0.2</v>
      </c>
      <c r="AS22" s="82">
        <f>'MASTER_ ALL areas - No.seedling'!AR67</f>
        <v>2640</v>
      </c>
      <c r="AT22" s="76">
        <f>'MASTER_ ALL areas - No.seedling'!AS67</f>
        <v>15</v>
      </c>
      <c r="AU22" s="77">
        <f t="shared" si="100"/>
        <v>0.11363636363636363</v>
      </c>
      <c r="AV22" s="82">
        <f>'MASTER_ ALL areas - No.seedling'!AU67</f>
        <v>96</v>
      </c>
      <c r="AW22" s="77">
        <f t="shared" si="101"/>
        <v>0.72727272727272729</v>
      </c>
      <c r="AX22" s="71">
        <f>'MASTER_ ALL areas - No.seedling'!AW67</f>
        <v>0</v>
      </c>
      <c r="AY22" s="82">
        <f>'MASTER_ ALL areas - No.seedling'!AX67</f>
        <v>0</v>
      </c>
      <c r="AZ22" s="77">
        <f t="shared" si="102"/>
        <v>0</v>
      </c>
      <c r="BA22" s="82">
        <f>'MASTER_ ALL areas - No.seedling'!AZ67</f>
        <v>0</v>
      </c>
      <c r="BB22" s="77">
        <f t="shared" si="103"/>
        <v>0</v>
      </c>
      <c r="BC22" s="82">
        <f>'MASTER_ ALL areas - No.seedling'!BB67</f>
        <v>0</v>
      </c>
      <c r="BD22" s="76">
        <f>'MASTER_ ALL areas - No.seedling'!BC67</f>
        <v>0</v>
      </c>
      <c r="BE22" s="77">
        <f t="shared" si="104"/>
        <v>0</v>
      </c>
      <c r="BF22" s="82">
        <f>'MASTER_ ALL areas - No.seedling'!BE67</f>
        <v>0</v>
      </c>
      <c r="BG22" s="77">
        <f t="shared" si="105"/>
        <v>0</v>
      </c>
      <c r="BH22" s="82">
        <f>'MASTER_ ALL areas - No.seedling'!BG67</f>
        <v>0</v>
      </c>
      <c r="BI22" s="76">
        <f>'MASTER_ ALL areas - No.seedling'!BH67</f>
        <v>0</v>
      </c>
      <c r="BJ22" s="77">
        <f t="shared" si="106"/>
        <v>0</v>
      </c>
      <c r="BK22" s="82">
        <f>'MASTER_ ALL areas - No.seedling'!BJ67</f>
        <v>0</v>
      </c>
      <c r="BL22" s="77">
        <f t="shared" si="107"/>
        <v>0</v>
      </c>
      <c r="BM22" s="82">
        <f>'MASTER_ ALL areas - No.seedling'!BL67</f>
        <v>0</v>
      </c>
      <c r="BN22" s="76">
        <f>'MASTER_ ALL areas - No.seedling'!BM67</f>
        <v>0</v>
      </c>
      <c r="BO22" s="77">
        <f t="shared" si="108"/>
        <v>0</v>
      </c>
      <c r="BP22" s="82">
        <f>'MASTER_ ALL areas - No.seedling'!BO67</f>
        <v>0</v>
      </c>
      <c r="BQ22" s="77">
        <f t="shared" si="109"/>
        <v>0</v>
      </c>
      <c r="BR22" s="82">
        <f>'MASTER_ ALL areas - No.seedling'!BQ67</f>
        <v>0</v>
      </c>
      <c r="BS22" s="76">
        <f>'MASTER_ ALL areas - No.seedling'!BR67</f>
        <v>0</v>
      </c>
      <c r="BT22" s="77">
        <f t="shared" si="110"/>
        <v>0</v>
      </c>
      <c r="BU22" s="82">
        <f>'MASTER_ ALL areas - No.seedling'!BT67</f>
        <v>0</v>
      </c>
      <c r="BV22" s="77">
        <f t="shared" si="111"/>
        <v>0</v>
      </c>
      <c r="BW22" s="82">
        <f>'MASTER_ ALL areas - No.seedling'!BV67</f>
        <v>0</v>
      </c>
      <c r="BX22" s="76">
        <f>'MASTER_ ALL areas - No.seedling'!BW67</f>
        <v>0</v>
      </c>
      <c r="BY22" s="77">
        <f t="shared" si="112"/>
        <v>0</v>
      </c>
      <c r="BZ22" s="82">
        <f>'MASTER_ ALL areas - No.seedling'!BY67</f>
        <v>0</v>
      </c>
      <c r="CA22" s="81">
        <f t="shared" si="113"/>
        <v>0</v>
      </c>
      <c r="CB22" s="79"/>
      <c r="CC22" s="75">
        <f>'MASTER_ ALL areas - No.seedling'!CB67</f>
        <v>80</v>
      </c>
      <c r="CD22" s="76">
        <f>'MASTER_ ALL areas - No.seedling'!CC67</f>
        <v>0</v>
      </c>
      <c r="CE22" s="80">
        <f t="shared" si="114"/>
        <v>0</v>
      </c>
      <c r="CF22" s="76">
        <f>'MASTER_ ALL areas - No.seedling'!CE67</f>
        <v>0</v>
      </c>
      <c r="CG22" s="81">
        <f t="shared" si="115"/>
        <v>0</v>
      </c>
      <c r="CH22" s="113">
        <f>'MASTER_ ALL areas - No.seedling'!CG67</f>
        <v>0</v>
      </c>
      <c r="CI22" s="76">
        <f>'MASTER_ ALL areas - No.seedling'!CH67</f>
        <v>0</v>
      </c>
      <c r="CJ22" s="80">
        <f t="shared" si="116"/>
        <v>0</v>
      </c>
      <c r="CK22" s="76">
        <f>'MASTER_ ALL areas - No.seedling'!CJ67</f>
        <v>0</v>
      </c>
      <c r="CL22" s="81">
        <f t="shared" si="117"/>
        <v>0</v>
      </c>
      <c r="CM22" s="75">
        <f>'MASTER_ ALL areas - No.seedling'!CL67</f>
        <v>20</v>
      </c>
      <c r="CN22" s="76">
        <f>'MASTER_ ALL areas - No.seedling'!CM67</f>
        <v>1</v>
      </c>
      <c r="CO22" s="80">
        <f t="shared" si="118"/>
        <v>1</v>
      </c>
      <c r="CP22" s="76">
        <f>'MASTER_ ALL areas - No.seedling'!CO67</f>
        <v>1</v>
      </c>
      <c r="CQ22" s="81">
        <f t="shared" si="119"/>
        <v>1</v>
      </c>
      <c r="CR22" s="113">
        <f>'MASTER_ ALL areas - No.seedling'!CQ67</f>
        <v>0</v>
      </c>
      <c r="CS22" s="76">
        <f>'MASTER_ ALL areas - No.seedling'!CR67</f>
        <v>0</v>
      </c>
      <c r="CT22" s="80">
        <f t="shared" si="120"/>
        <v>0</v>
      </c>
      <c r="CU22" s="76">
        <f>'MASTER_ ALL areas - No.seedling'!CT67</f>
        <v>0</v>
      </c>
      <c r="CV22" s="81">
        <f t="shared" si="121"/>
        <v>0</v>
      </c>
      <c r="CW22" s="75">
        <f>'MASTER_ ALL areas - No.seedling'!CV67</f>
        <v>2440</v>
      </c>
      <c r="CX22" s="76">
        <f>'MASTER_ ALL areas - No.seedling'!CW67</f>
        <v>13</v>
      </c>
      <c r="CY22" s="80">
        <f t="shared" si="122"/>
        <v>0.10655737704918032</v>
      </c>
      <c r="CZ22" s="76">
        <f>'MASTER_ ALL areas - No.seedling'!CY67</f>
        <v>86</v>
      </c>
      <c r="DA22" s="81">
        <f t="shared" si="123"/>
        <v>0.70491803278688525</v>
      </c>
      <c r="DB22" s="75">
        <f>'MASTER_ ALL areas - No.seedling'!DA67</f>
        <v>200</v>
      </c>
      <c r="DC22" s="76">
        <f>'MASTER_ ALL areas - No.seedling'!DB67</f>
        <v>2</v>
      </c>
      <c r="DD22" s="80">
        <f t="shared" si="124"/>
        <v>0.2</v>
      </c>
      <c r="DE22" s="76">
        <f>'MASTER_ ALL areas - No.seedling'!DD67</f>
        <v>10</v>
      </c>
      <c r="DF22" s="81">
        <f t="shared" si="125"/>
        <v>1</v>
      </c>
      <c r="DG22" s="113">
        <f>'MASTER_ ALL areas - No.seedling'!DF67</f>
        <v>0</v>
      </c>
      <c r="DH22" s="76">
        <f>'MASTER_ ALL areas - No.seedling'!DG67</f>
        <v>0</v>
      </c>
      <c r="DI22" s="80">
        <f t="shared" si="126"/>
        <v>0</v>
      </c>
      <c r="DJ22" s="76">
        <f>'MASTER_ ALL areas - No.seedling'!DI67</f>
        <v>0</v>
      </c>
      <c r="DK22" s="81">
        <f t="shared" si="127"/>
        <v>0</v>
      </c>
      <c r="DL22" s="113">
        <f>'MASTER_ ALL areas - No.seedling'!DK67</f>
        <v>0</v>
      </c>
      <c r="DM22" s="76">
        <f>'MASTER_ ALL areas - No.seedling'!DL67</f>
        <v>0</v>
      </c>
      <c r="DN22" s="80">
        <f t="shared" si="128"/>
        <v>0</v>
      </c>
      <c r="DO22" s="76">
        <f>'MASTER_ ALL areas - No.seedling'!DN67</f>
        <v>0</v>
      </c>
      <c r="DP22" s="81">
        <f t="shared" si="129"/>
        <v>0</v>
      </c>
      <c r="DQ22" s="113">
        <f>'MASTER_ ALL areas - No.seedling'!DP67</f>
        <v>0</v>
      </c>
      <c r="DR22" s="76">
        <f>'MASTER_ ALL areas - No.seedling'!DQ67</f>
        <v>0</v>
      </c>
      <c r="DS22" s="80">
        <f t="shared" si="130"/>
        <v>0</v>
      </c>
      <c r="DT22" s="76">
        <f>'MASTER_ ALL areas - No.seedling'!DS67</f>
        <v>0</v>
      </c>
      <c r="DU22" s="81">
        <f t="shared" si="131"/>
        <v>0</v>
      </c>
      <c r="DV22" s="113">
        <f>'MASTER_ ALL areas - No.seedling'!DU67</f>
        <v>0</v>
      </c>
      <c r="DW22" s="76">
        <f>'MASTER_ ALL areas - No.seedling'!DV67</f>
        <v>0</v>
      </c>
      <c r="DX22" s="80">
        <f t="shared" si="132"/>
        <v>0</v>
      </c>
      <c r="DY22" s="76">
        <f>'MASTER_ ALL areas - No.seedling'!DX67</f>
        <v>0</v>
      </c>
      <c r="DZ22" s="81">
        <f t="shared" si="133"/>
        <v>0</v>
      </c>
      <c r="EA22" s="113">
        <f>'MASTER_ ALL areas - No.seedling'!DZ67</f>
        <v>0</v>
      </c>
      <c r="EB22" s="76">
        <f>'MASTER_ ALL areas - No.seedling'!EA67</f>
        <v>0</v>
      </c>
      <c r="EC22" s="80">
        <f t="shared" si="134"/>
        <v>0</v>
      </c>
      <c r="ED22" s="76">
        <f>'MASTER_ ALL areas - No.seedling'!EC67</f>
        <v>0</v>
      </c>
      <c r="EE22" s="81">
        <f t="shared" si="135"/>
        <v>0</v>
      </c>
      <c r="EF22" s="113">
        <f>'MASTER_ ALL areas - No.seedling'!EE67</f>
        <v>0</v>
      </c>
      <c r="EG22" s="76">
        <f>'MASTER_ ALL areas - No.seedling'!EF67</f>
        <v>0</v>
      </c>
      <c r="EH22" s="80">
        <f t="shared" si="136"/>
        <v>0</v>
      </c>
      <c r="EI22" s="76">
        <f>'MASTER_ ALL areas - No.seedling'!EH67</f>
        <v>0</v>
      </c>
      <c r="EJ22" s="81">
        <f t="shared" si="137"/>
        <v>0</v>
      </c>
      <c r="EK22" s="113">
        <f>'MASTER_ ALL areas - No.seedling'!EJ67</f>
        <v>0</v>
      </c>
      <c r="EL22" s="76">
        <f>'MASTER_ ALL areas - No.seedling'!EK67</f>
        <v>0</v>
      </c>
      <c r="EM22" s="80">
        <f t="shared" si="138"/>
        <v>0</v>
      </c>
      <c r="EN22" s="76">
        <f>'MASTER_ ALL areas - No.seedling'!EM67</f>
        <v>0</v>
      </c>
      <c r="EO22" s="81">
        <f t="shared" si="139"/>
        <v>0</v>
      </c>
      <c r="EP22" s="113">
        <f>'MASTER_ ALL areas - No.seedling'!EO67</f>
        <v>0</v>
      </c>
      <c r="EQ22" s="76">
        <f>'MASTER_ ALL areas - No.seedling'!EP67</f>
        <v>0</v>
      </c>
      <c r="ER22" s="80">
        <f t="shared" si="140"/>
        <v>0</v>
      </c>
      <c r="ES22" s="76">
        <f>'MASTER_ ALL areas - No.seedling'!ER67</f>
        <v>0</v>
      </c>
      <c r="ET22" s="81">
        <f t="shared" si="141"/>
        <v>0</v>
      </c>
      <c r="EU22" s="113">
        <f>'MASTER_ ALL areas - No.seedling'!ET67</f>
        <v>0</v>
      </c>
      <c r="EV22" s="76">
        <f>'MASTER_ ALL areas - No.seedling'!EU67</f>
        <v>0</v>
      </c>
      <c r="EW22" s="80">
        <f t="shared" si="142"/>
        <v>0</v>
      </c>
      <c r="EX22" s="76">
        <f>'MASTER_ ALL areas - No.seedling'!EW67</f>
        <v>0</v>
      </c>
      <c r="EY22" s="81">
        <f t="shared" si="143"/>
        <v>0</v>
      </c>
      <c r="EZ22" s="113">
        <f>'MASTER_ ALL areas - No.seedling'!EY67</f>
        <v>0</v>
      </c>
      <c r="FA22" s="76">
        <f>'MASTER_ ALL areas - No.seedling'!EZ67</f>
        <v>0</v>
      </c>
      <c r="FB22" s="80">
        <f t="shared" si="144"/>
        <v>0</v>
      </c>
      <c r="FC22" s="76">
        <f>'MASTER_ ALL areas - No.seedling'!FB67</f>
        <v>0</v>
      </c>
      <c r="FD22" s="81">
        <f t="shared" si="145"/>
        <v>0</v>
      </c>
      <c r="FE22" s="113">
        <f>'MASTER_ ALL areas - No.seedling'!FD67</f>
        <v>0</v>
      </c>
      <c r="FF22" s="76">
        <f>'MASTER_ ALL areas - No.seedling'!FE67</f>
        <v>0</v>
      </c>
      <c r="FG22" s="80">
        <f t="shared" si="146"/>
        <v>0</v>
      </c>
      <c r="FH22" s="76">
        <f>'MASTER_ ALL areas - No.seedling'!FG67</f>
        <v>0</v>
      </c>
      <c r="FI22" s="81">
        <f t="shared" si="147"/>
        <v>0</v>
      </c>
      <c r="FJ22" s="113">
        <f>'MASTER_ ALL areas - No.seedling'!FI67</f>
        <v>0</v>
      </c>
      <c r="FK22" s="76">
        <f>'MASTER_ ALL areas - No.seedling'!FJ67</f>
        <v>0</v>
      </c>
      <c r="FL22" s="80">
        <f t="shared" si="148"/>
        <v>0</v>
      </c>
      <c r="FM22" s="76">
        <f>'MASTER_ ALL areas - No.seedling'!FL67</f>
        <v>0</v>
      </c>
      <c r="FN22" s="81">
        <f t="shared" si="149"/>
        <v>0</v>
      </c>
      <c r="FO22" s="113">
        <f>'MASTER_ ALL areas - No.seedling'!FN67</f>
        <v>0</v>
      </c>
      <c r="FP22" s="76">
        <f>'MASTER_ ALL areas - No.seedling'!FO67</f>
        <v>0</v>
      </c>
      <c r="FQ22" s="80">
        <f t="shared" si="150"/>
        <v>0</v>
      </c>
      <c r="FR22" s="76">
        <f>'MASTER_ ALL areas - No.seedling'!FQ67</f>
        <v>0</v>
      </c>
      <c r="FS22" s="81">
        <f t="shared" si="151"/>
        <v>0</v>
      </c>
      <c r="FT22" s="113">
        <f>'MASTER_ ALL areas - No.seedling'!FS67</f>
        <v>0</v>
      </c>
      <c r="FU22" s="76">
        <f>'MASTER_ ALL areas - No.seedling'!FT67</f>
        <v>0</v>
      </c>
      <c r="FV22" s="80">
        <f t="shared" si="152"/>
        <v>0</v>
      </c>
      <c r="FW22" s="76">
        <f>'MASTER_ ALL areas - No.seedling'!FV67</f>
        <v>0</v>
      </c>
      <c r="FX22" s="81">
        <f t="shared" si="153"/>
        <v>0</v>
      </c>
      <c r="FY22" s="113">
        <f>'MASTER_ ALL areas - No.seedling'!FX67</f>
        <v>0</v>
      </c>
      <c r="FZ22" s="76">
        <f>'MASTER_ ALL areas - No.seedling'!FY67</f>
        <v>0</v>
      </c>
      <c r="GA22" s="80">
        <f t="shared" si="154"/>
        <v>0</v>
      </c>
      <c r="GB22" s="76">
        <f>'MASTER_ ALL areas - No.seedling'!GA67</f>
        <v>0</v>
      </c>
      <c r="GC22" s="81">
        <f t="shared" si="155"/>
        <v>0</v>
      </c>
      <c r="GD22" s="113">
        <f>'MASTER_ ALL areas - No.seedling'!GC67</f>
        <v>0</v>
      </c>
      <c r="GE22" s="76">
        <f>'MASTER_ ALL areas - No.seedling'!GD67</f>
        <v>0</v>
      </c>
      <c r="GF22" s="80">
        <f t="shared" si="156"/>
        <v>0</v>
      </c>
      <c r="GG22" s="76">
        <f>'MASTER_ ALL areas - No.seedling'!GF67</f>
        <v>0</v>
      </c>
      <c r="GH22" s="81">
        <f t="shared" si="157"/>
        <v>0</v>
      </c>
      <c r="GI22" s="113">
        <f>'MASTER_ ALL areas - No.seedling'!GH67</f>
        <v>0</v>
      </c>
      <c r="GJ22" s="76">
        <f>'MASTER_ ALL areas - No.seedling'!GI67</f>
        <v>0</v>
      </c>
      <c r="GK22" s="80">
        <f t="shared" si="158"/>
        <v>0</v>
      </c>
      <c r="GL22" s="76">
        <f>'MASTER_ ALL areas - No.seedling'!GK67</f>
        <v>0</v>
      </c>
      <c r="GM22" s="81">
        <f t="shared" si="159"/>
        <v>0</v>
      </c>
      <c r="GN22" s="113">
        <f>'MASTER_ ALL areas - No.seedling'!GM67</f>
        <v>0</v>
      </c>
      <c r="GO22" s="76">
        <f>'MASTER_ ALL areas - No.seedling'!GN67</f>
        <v>0</v>
      </c>
      <c r="GP22" s="80">
        <f t="shared" si="160"/>
        <v>0</v>
      </c>
      <c r="GQ22" s="76">
        <f>'MASTER_ ALL areas - No.seedling'!GP67</f>
        <v>0</v>
      </c>
      <c r="GR22" s="81">
        <f t="shared" si="161"/>
        <v>0</v>
      </c>
      <c r="GS22" s="113">
        <f>'MASTER_ ALL areas - No.seedling'!GR67</f>
        <v>0</v>
      </c>
      <c r="GT22" s="76">
        <f>'MASTER_ ALL areas - No.seedling'!GS67</f>
        <v>0</v>
      </c>
      <c r="GU22" s="80">
        <f t="shared" si="162"/>
        <v>0</v>
      </c>
      <c r="GV22" s="76">
        <f>'MASTER_ ALL areas - No.seedling'!GU67</f>
        <v>0</v>
      </c>
      <c r="GW22" s="81">
        <f t="shared" si="163"/>
        <v>0</v>
      </c>
      <c r="GX22" s="113">
        <f>'MASTER_ ALL areas - No.seedling'!GW67</f>
        <v>0</v>
      </c>
      <c r="GY22" s="76">
        <f>'MASTER_ ALL areas - No.seedling'!GX67</f>
        <v>0</v>
      </c>
      <c r="GZ22" s="80">
        <f t="shared" si="164"/>
        <v>0</v>
      </c>
      <c r="HA22" s="76">
        <f>'MASTER_ ALL areas - No.seedling'!GZ67</f>
        <v>0</v>
      </c>
      <c r="HB22" s="81">
        <f t="shared" si="165"/>
        <v>0</v>
      </c>
      <c r="HC22" s="113">
        <f>'MASTER_ ALL areas - No.seedling'!HB67</f>
        <v>0</v>
      </c>
      <c r="HD22" s="76">
        <f>'MASTER_ ALL areas - No.seedling'!HC67</f>
        <v>0</v>
      </c>
      <c r="HE22" s="80">
        <f t="shared" si="166"/>
        <v>0</v>
      </c>
      <c r="HF22" s="76">
        <f>'MASTER_ ALL areas - No.seedling'!HE67</f>
        <v>0</v>
      </c>
      <c r="HG22" s="81">
        <f t="shared" si="167"/>
        <v>0</v>
      </c>
      <c r="HH22" s="113">
        <f>'MASTER_ ALL areas - No.seedling'!HG67</f>
        <v>0</v>
      </c>
      <c r="HI22" s="76">
        <f>'MASTER_ ALL areas - No.seedling'!HH67</f>
        <v>0</v>
      </c>
      <c r="HJ22" s="80">
        <f t="shared" si="168"/>
        <v>0</v>
      </c>
      <c r="HK22" s="76">
        <f>'MASTER_ ALL areas - No.seedling'!HJ67</f>
        <v>0</v>
      </c>
      <c r="HL22" s="81">
        <f t="shared" si="169"/>
        <v>0</v>
      </c>
      <c r="HM22" s="113">
        <f>'MASTER_ ALL areas - No.seedling'!HL67</f>
        <v>0</v>
      </c>
      <c r="HN22" s="76">
        <f>'MASTER_ ALL areas - No.seedling'!HM67</f>
        <v>0</v>
      </c>
      <c r="HO22" s="80">
        <f t="shared" si="170"/>
        <v>0</v>
      </c>
      <c r="HP22" s="76">
        <f>'MASTER_ ALL areas - No.seedling'!HO67</f>
        <v>0</v>
      </c>
      <c r="HQ22" s="81">
        <f t="shared" si="171"/>
        <v>0</v>
      </c>
      <c r="HR22" s="113">
        <f>'MASTER_ ALL areas - No.seedling'!HQ67</f>
        <v>0</v>
      </c>
      <c r="HS22" s="76">
        <f>'MASTER_ ALL areas - No.seedling'!HR67</f>
        <v>0</v>
      </c>
      <c r="HT22" s="80">
        <f t="shared" si="172"/>
        <v>0</v>
      </c>
      <c r="HU22" s="76">
        <f>'MASTER_ ALL areas - No.seedling'!HT67</f>
        <v>0</v>
      </c>
      <c r="HV22" s="81">
        <f t="shared" si="173"/>
        <v>0</v>
      </c>
      <c r="HW22" s="113">
        <f>'MASTER_ ALL areas - No.seedling'!HV67</f>
        <v>0</v>
      </c>
      <c r="HX22" s="76">
        <f>'MASTER_ ALL areas - No.seedling'!HW67</f>
        <v>0</v>
      </c>
      <c r="HY22" s="80">
        <f t="shared" si="174"/>
        <v>0</v>
      </c>
      <c r="HZ22" s="76">
        <f>'MASTER_ ALL areas - No.seedling'!HY67</f>
        <v>0</v>
      </c>
      <c r="IA22" s="81">
        <f t="shared" si="175"/>
        <v>0</v>
      </c>
      <c r="IB22" s="113">
        <f>'MASTER_ ALL areas - No.seedling'!IA67</f>
        <v>0</v>
      </c>
      <c r="IC22" s="76">
        <f>'MASTER_ ALL areas - No.seedling'!IB67</f>
        <v>0</v>
      </c>
      <c r="ID22" s="80">
        <f t="shared" si="176"/>
        <v>0</v>
      </c>
      <c r="IE22" s="76">
        <f>'MASTER_ ALL areas - No.seedling'!ID67</f>
        <v>0</v>
      </c>
      <c r="IF22" s="85">
        <f t="shared" si="177"/>
        <v>0</v>
      </c>
      <c r="IG22" s="86" t="s">
        <v>254</v>
      </c>
      <c r="IH22" s="87"/>
    </row>
    <row r="23" spans="2:242" ht="33" customHeight="1" x14ac:dyDescent="0.25">
      <c r="B23" s="420">
        <v>64</v>
      </c>
      <c r="C23" s="421" t="s">
        <v>255</v>
      </c>
      <c r="D23" s="422">
        <v>220966</v>
      </c>
      <c r="E23" s="423">
        <v>932682</v>
      </c>
      <c r="F23" s="424" t="s">
        <v>89</v>
      </c>
      <c r="G23" s="198" t="s">
        <v>194</v>
      </c>
      <c r="H23" s="459">
        <f>'MASTER_ ALL areas - No.seedling'!G68</f>
        <v>6</v>
      </c>
      <c r="I23" s="70">
        <f>'MASTER_ ALL areas - No.seedling'!H68</f>
        <v>0.4</v>
      </c>
      <c r="J23" s="71">
        <f>'MASTER_ ALL areas - No.seedling'!I68</f>
        <v>63.6</v>
      </c>
      <c r="K23" s="72">
        <f>'MASTER_ ALL areas - No.seedling'!J68</f>
        <v>71</v>
      </c>
      <c r="L23" s="73">
        <f t="shared" si="89"/>
        <v>1420</v>
      </c>
      <c r="M23" s="74">
        <f>'MASTER_ ALL areas - No.seedling'!L68</f>
        <v>1420</v>
      </c>
      <c r="N23" s="113">
        <f>'MASTER_ ALL areas - No.seedling'!M68</f>
        <v>8</v>
      </c>
      <c r="O23" s="114">
        <f>'MASTER_ ALL areas - No.seedling'!N68</f>
        <v>37</v>
      </c>
      <c r="P23" s="80">
        <f>'MASTER_ ALL areas - No.seedling'!O68</f>
        <v>0.11267605633802817</v>
      </c>
      <c r="Q23" s="81">
        <f>'MASTER_ ALL areas - No.seedling'!P68</f>
        <v>0.52112676056338025</v>
      </c>
      <c r="R23" s="621"/>
      <c r="S23" s="617">
        <f>'MASTER_ ALL areas - No.seedling'!R68</f>
        <v>840</v>
      </c>
      <c r="T23" s="76">
        <f>'MASTER_ ALL areas - No.seedling'!S68</f>
        <v>1</v>
      </c>
      <c r="U23" s="77">
        <f t="shared" si="90"/>
        <v>2.3809523809523808E-2</v>
      </c>
      <c r="V23" s="82">
        <f>'MASTER_ ALL areas - No.seedling'!U68</f>
        <v>15</v>
      </c>
      <c r="W23" s="80">
        <f t="shared" si="91"/>
        <v>0.35714285714285715</v>
      </c>
      <c r="X23" s="619">
        <f>'MASTER_ ALL areas - No.seedling'!W68</f>
        <v>580</v>
      </c>
      <c r="Y23" s="82">
        <f>'MASTER_ ALL areas - No.seedling'!X68</f>
        <v>7</v>
      </c>
      <c r="Z23" s="77">
        <f t="shared" si="92"/>
        <v>0.2413793103448276</v>
      </c>
      <c r="AA23" s="82">
        <f>'MASTER_ ALL areas - No.seedling'!Z68</f>
        <v>22</v>
      </c>
      <c r="AB23" s="80">
        <f t="shared" si="93"/>
        <v>0.75862068965517238</v>
      </c>
      <c r="AC23" s="76">
        <f>'MASTER_ ALL areas - No.seedling'!AB68</f>
        <v>0</v>
      </c>
      <c r="AD23" s="76">
        <f>'MASTER_ ALL areas - No.seedling'!AC68</f>
        <v>0</v>
      </c>
      <c r="AE23" s="77">
        <f t="shared" si="94"/>
        <v>0</v>
      </c>
      <c r="AF23" s="82">
        <f>'MASTER_ ALL areas - No.seedling'!AE68</f>
        <v>0</v>
      </c>
      <c r="AG23" s="80">
        <f t="shared" si="95"/>
        <v>0</v>
      </c>
      <c r="AH23" s="76">
        <f>'MASTER_ ALL areas - No.seedling'!AG68</f>
        <v>0</v>
      </c>
      <c r="AI23" s="76">
        <f>'MASTER_ ALL areas - No.seedling'!AH68</f>
        <v>0</v>
      </c>
      <c r="AJ23" s="77">
        <f t="shared" si="96"/>
        <v>0</v>
      </c>
      <c r="AK23" s="82">
        <f>'MASTER_ ALL areas - No.seedling'!AJ68</f>
        <v>0</v>
      </c>
      <c r="AL23" s="81">
        <f t="shared" si="97"/>
        <v>0</v>
      </c>
      <c r="AM23" s="621"/>
      <c r="AN23" s="617">
        <f>'MASTER_ ALL areas - No.seedling'!AM68</f>
        <v>120</v>
      </c>
      <c r="AO23" s="76">
        <f>'MASTER_ ALL areas - No.seedling'!AN68</f>
        <v>2</v>
      </c>
      <c r="AP23" s="77">
        <f t="shared" si="98"/>
        <v>0.33333333333333331</v>
      </c>
      <c r="AQ23" s="82">
        <f>'MASTER_ ALL areas - No.seedling'!AP68</f>
        <v>5</v>
      </c>
      <c r="AR23" s="77">
        <f t="shared" si="99"/>
        <v>0.83333333333333337</v>
      </c>
      <c r="AS23" s="82">
        <f>'MASTER_ ALL areas - No.seedling'!AR68</f>
        <v>1240</v>
      </c>
      <c r="AT23" s="76">
        <f>'MASTER_ ALL areas - No.seedling'!AS68</f>
        <v>6</v>
      </c>
      <c r="AU23" s="77">
        <f t="shared" si="100"/>
        <v>9.6774193548387094E-2</v>
      </c>
      <c r="AV23" s="82">
        <f>'MASTER_ ALL areas - No.seedling'!AU68</f>
        <v>31</v>
      </c>
      <c r="AW23" s="77">
        <f t="shared" si="101"/>
        <v>0.5</v>
      </c>
      <c r="AX23" s="71">
        <f>'MASTER_ ALL areas - No.seedling'!AW68</f>
        <v>40</v>
      </c>
      <c r="AY23" s="82">
        <f>'MASTER_ ALL areas - No.seedling'!AX68</f>
        <v>0</v>
      </c>
      <c r="AZ23" s="77">
        <f t="shared" si="102"/>
        <v>0</v>
      </c>
      <c r="BA23" s="82">
        <f>'MASTER_ ALL areas - No.seedling'!AZ68</f>
        <v>1</v>
      </c>
      <c r="BB23" s="77">
        <f t="shared" si="103"/>
        <v>0.5</v>
      </c>
      <c r="BC23" s="82">
        <f>'MASTER_ ALL areas - No.seedling'!BB68</f>
        <v>0</v>
      </c>
      <c r="BD23" s="76">
        <f>'MASTER_ ALL areas - No.seedling'!BC68</f>
        <v>0</v>
      </c>
      <c r="BE23" s="77">
        <f t="shared" si="104"/>
        <v>0</v>
      </c>
      <c r="BF23" s="82">
        <f>'MASTER_ ALL areas - No.seedling'!BE68</f>
        <v>0</v>
      </c>
      <c r="BG23" s="77">
        <f t="shared" si="105"/>
        <v>0</v>
      </c>
      <c r="BH23" s="82">
        <f>'MASTER_ ALL areas - No.seedling'!BG68</f>
        <v>0</v>
      </c>
      <c r="BI23" s="76">
        <f>'MASTER_ ALL areas - No.seedling'!BH68</f>
        <v>0</v>
      </c>
      <c r="BJ23" s="77">
        <f t="shared" si="106"/>
        <v>0</v>
      </c>
      <c r="BK23" s="82">
        <f>'MASTER_ ALL areas - No.seedling'!BJ68</f>
        <v>0</v>
      </c>
      <c r="BL23" s="77">
        <f t="shared" si="107"/>
        <v>0</v>
      </c>
      <c r="BM23" s="82">
        <f>'MASTER_ ALL areas - No.seedling'!BL68</f>
        <v>0</v>
      </c>
      <c r="BN23" s="76">
        <f>'MASTER_ ALL areas - No.seedling'!BM68</f>
        <v>0</v>
      </c>
      <c r="BO23" s="77">
        <f t="shared" si="108"/>
        <v>0</v>
      </c>
      <c r="BP23" s="82">
        <f>'MASTER_ ALL areas - No.seedling'!BO68</f>
        <v>0</v>
      </c>
      <c r="BQ23" s="77">
        <f t="shared" si="109"/>
        <v>0</v>
      </c>
      <c r="BR23" s="82">
        <f>'MASTER_ ALL areas - No.seedling'!BQ68</f>
        <v>0</v>
      </c>
      <c r="BS23" s="76">
        <f>'MASTER_ ALL areas - No.seedling'!BR68</f>
        <v>0</v>
      </c>
      <c r="BT23" s="77">
        <f t="shared" si="110"/>
        <v>0</v>
      </c>
      <c r="BU23" s="82">
        <f>'MASTER_ ALL areas - No.seedling'!BT68</f>
        <v>0</v>
      </c>
      <c r="BV23" s="77">
        <f t="shared" si="111"/>
        <v>0</v>
      </c>
      <c r="BW23" s="82">
        <f>'MASTER_ ALL areas - No.seedling'!BV68</f>
        <v>20</v>
      </c>
      <c r="BX23" s="76">
        <f>'MASTER_ ALL areas - No.seedling'!BW68</f>
        <v>0</v>
      </c>
      <c r="BY23" s="77">
        <f t="shared" si="112"/>
        <v>0</v>
      </c>
      <c r="BZ23" s="82">
        <f>'MASTER_ ALL areas - No.seedling'!BY68</f>
        <v>0</v>
      </c>
      <c r="CA23" s="81">
        <f t="shared" si="113"/>
        <v>0</v>
      </c>
      <c r="CB23" s="79"/>
      <c r="CC23" s="113">
        <f>'MASTER_ ALL areas - No.seedling'!CB68</f>
        <v>0</v>
      </c>
      <c r="CD23" s="76">
        <f>'MASTER_ ALL areas - No.seedling'!CC68</f>
        <v>0</v>
      </c>
      <c r="CE23" s="80">
        <f t="shared" si="114"/>
        <v>0</v>
      </c>
      <c r="CF23" s="76">
        <f>'MASTER_ ALL areas - No.seedling'!CE68</f>
        <v>0</v>
      </c>
      <c r="CG23" s="81">
        <f t="shared" si="115"/>
        <v>0</v>
      </c>
      <c r="CH23" s="75">
        <f>'MASTER_ ALL areas - No.seedling'!CG68</f>
        <v>120</v>
      </c>
      <c r="CI23" s="76">
        <f>'MASTER_ ALL areas - No.seedling'!CH68</f>
        <v>2</v>
      </c>
      <c r="CJ23" s="80">
        <f t="shared" si="116"/>
        <v>0.33333333333333331</v>
      </c>
      <c r="CK23" s="76">
        <f>'MASTER_ ALL areas - No.seedling'!CJ68</f>
        <v>5</v>
      </c>
      <c r="CL23" s="81">
        <f t="shared" si="117"/>
        <v>0.83333333333333337</v>
      </c>
      <c r="CM23" s="113">
        <f>'MASTER_ ALL areas - No.seedling'!CL68</f>
        <v>0</v>
      </c>
      <c r="CN23" s="76">
        <f>'MASTER_ ALL areas - No.seedling'!CM68</f>
        <v>0</v>
      </c>
      <c r="CO23" s="80">
        <f t="shared" si="118"/>
        <v>0</v>
      </c>
      <c r="CP23" s="76">
        <f>'MASTER_ ALL areas - No.seedling'!CO68</f>
        <v>0</v>
      </c>
      <c r="CQ23" s="81">
        <f t="shared" si="119"/>
        <v>0</v>
      </c>
      <c r="CR23" s="113">
        <f>'MASTER_ ALL areas - No.seedling'!CQ68</f>
        <v>0</v>
      </c>
      <c r="CS23" s="76">
        <f>'MASTER_ ALL areas - No.seedling'!CR68</f>
        <v>0</v>
      </c>
      <c r="CT23" s="80">
        <f t="shared" si="120"/>
        <v>0</v>
      </c>
      <c r="CU23" s="76">
        <f>'MASTER_ ALL areas - No.seedling'!CT68</f>
        <v>0</v>
      </c>
      <c r="CV23" s="81">
        <f t="shared" si="121"/>
        <v>0</v>
      </c>
      <c r="CW23" s="75">
        <f>'MASTER_ ALL areas - No.seedling'!CV68</f>
        <v>780</v>
      </c>
      <c r="CX23" s="76">
        <f>'MASTER_ ALL areas - No.seedling'!CW68</f>
        <v>1</v>
      </c>
      <c r="CY23" s="80">
        <f t="shared" si="122"/>
        <v>2.564102564102564E-2</v>
      </c>
      <c r="CZ23" s="76">
        <f>'MASTER_ ALL areas - No.seedling'!CY68</f>
        <v>14</v>
      </c>
      <c r="DA23" s="81">
        <f t="shared" si="123"/>
        <v>0.35897435897435898</v>
      </c>
      <c r="DB23" s="75">
        <f>'MASTER_ ALL areas - No.seedling'!DA68</f>
        <v>460</v>
      </c>
      <c r="DC23" s="76">
        <f>'MASTER_ ALL areas - No.seedling'!DB68</f>
        <v>5</v>
      </c>
      <c r="DD23" s="80">
        <f t="shared" si="124"/>
        <v>0.21739130434782608</v>
      </c>
      <c r="DE23" s="76">
        <f>'MASTER_ ALL areas - No.seedling'!DD68</f>
        <v>17</v>
      </c>
      <c r="DF23" s="81">
        <f t="shared" si="125"/>
        <v>0.73913043478260865</v>
      </c>
      <c r="DG23" s="113">
        <f>'MASTER_ ALL areas - No.seedling'!DF68</f>
        <v>0</v>
      </c>
      <c r="DH23" s="76">
        <f>'MASTER_ ALL areas - No.seedling'!DG68</f>
        <v>0</v>
      </c>
      <c r="DI23" s="80">
        <f t="shared" si="126"/>
        <v>0</v>
      </c>
      <c r="DJ23" s="76">
        <f>'MASTER_ ALL areas - No.seedling'!DI68</f>
        <v>0</v>
      </c>
      <c r="DK23" s="81">
        <f t="shared" si="127"/>
        <v>0</v>
      </c>
      <c r="DL23" s="113">
        <f>'MASTER_ ALL areas - No.seedling'!DK68</f>
        <v>0</v>
      </c>
      <c r="DM23" s="76">
        <f>'MASTER_ ALL areas - No.seedling'!DL68</f>
        <v>0</v>
      </c>
      <c r="DN23" s="80">
        <f t="shared" si="128"/>
        <v>0</v>
      </c>
      <c r="DO23" s="76">
        <f>'MASTER_ ALL areas - No.seedling'!DN68</f>
        <v>0</v>
      </c>
      <c r="DP23" s="81">
        <f t="shared" si="129"/>
        <v>0</v>
      </c>
      <c r="DQ23" s="75">
        <f>'MASTER_ ALL areas - No.seedling'!DP68</f>
        <v>40</v>
      </c>
      <c r="DR23" s="76">
        <f>'MASTER_ ALL areas - No.seedling'!DQ68</f>
        <v>0</v>
      </c>
      <c r="DS23" s="80">
        <f t="shared" si="130"/>
        <v>0</v>
      </c>
      <c r="DT23" s="76">
        <f>'MASTER_ ALL areas - No.seedling'!DS68</f>
        <v>1</v>
      </c>
      <c r="DU23" s="81">
        <f t="shared" si="131"/>
        <v>0.5</v>
      </c>
      <c r="DV23" s="113">
        <f>'MASTER_ ALL areas - No.seedling'!DU68</f>
        <v>0</v>
      </c>
      <c r="DW23" s="76">
        <f>'MASTER_ ALL areas - No.seedling'!DV68</f>
        <v>0</v>
      </c>
      <c r="DX23" s="80">
        <f t="shared" si="132"/>
        <v>0</v>
      </c>
      <c r="DY23" s="76">
        <f>'MASTER_ ALL areas - No.seedling'!DX68</f>
        <v>0</v>
      </c>
      <c r="DZ23" s="81">
        <f t="shared" si="133"/>
        <v>0</v>
      </c>
      <c r="EA23" s="113">
        <f>'MASTER_ ALL areas - No.seedling'!DZ68</f>
        <v>0</v>
      </c>
      <c r="EB23" s="76">
        <f>'MASTER_ ALL areas - No.seedling'!EA68</f>
        <v>0</v>
      </c>
      <c r="EC23" s="80">
        <f t="shared" si="134"/>
        <v>0</v>
      </c>
      <c r="ED23" s="76">
        <f>'MASTER_ ALL areas - No.seedling'!EC68</f>
        <v>0</v>
      </c>
      <c r="EE23" s="81">
        <f t="shared" si="135"/>
        <v>0</v>
      </c>
      <c r="EF23" s="113">
        <f>'MASTER_ ALL areas - No.seedling'!EE68</f>
        <v>0</v>
      </c>
      <c r="EG23" s="76">
        <f>'MASTER_ ALL areas - No.seedling'!EF68</f>
        <v>0</v>
      </c>
      <c r="EH23" s="80">
        <f t="shared" si="136"/>
        <v>0</v>
      </c>
      <c r="EI23" s="76">
        <f>'MASTER_ ALL areas - No.seedling'!EH68</f>
        <v>0</v>
      </c>
      <c r="EJ23" s="81">
        <f t="shared" si="137"/>
        <v>0</v>
      </c>
      <c r="EK23" s="113">
        <f>'MASTER_ ALL areas - No.seedling'!EJ68</f>
        <v>0</v>
      </c>
      <c r="EL23" s="76">
        <f>'MASTER_ ALL areas - No.seedling'!EK68</f>
        <v>0</v>
      </c>
      <c r="EM23" s="80">
        <f t="shared" si="138"/>
        <v>0</v>
      </c>
      <c r="EN23" s="76">
        <f>'MASTER_ ALL areas - No.seedling'!EM68</f>
        <v>0</v>
      </c>
      <c r="EO23" s="81">
        <f t="shared" si="139"/>
        <v>0</v>
      </c>
      <c r="EP23" s="113">
        <f>'MASTER_ ALL areas - No.seedling'!EO68</f>
        <v>0</v>
      </c>
      <c r="EQ23" s="76">
        <f>'MASTER_ ALL areas - No.seedling'!EP68</f>
        <v>0</v>
      </c>
      <c r="ER23" s="80">
        <f t="shared" si="140"/>
        <v>0</v>
      </c>
      <c r="ES23" s="76">
        <f>'MASTER_ ALL areas - No.seedling'!ER68</f>
        <v>0</v>
      </c>
      <c r="ET23" s="81">
        <f t="shared" si="141"/>
        <v>0</v>
      </c>
      <c r="EU23" s="113">
        <f>'MASTER_ ALL areas - No.seedling'!ET68</f>
        <v>0</v>
      </c>
      <c r="EV23" s="76">
        <f>'MASTER_ ALL areas - No.seedling'!EU68</f>
        <v>0</v>
      </c>
      <c r="EW23" s="80">
        <f t="shared" si="142"/>
        <v>0</v>
      </c>
      <c r="EX23" s="76">
        <f>'MASTER_ ALL areas - No.seedling'!EW68</f>
        <v>0</v>
      </c>
      <c r="EY23" s="81">
        <f t="shared" si="143"/>
        <v>0</v>
      </c>
      <c r="EZ23" s="113">
        <f>'MASTER_ ALL areas - No.seedling'!EY68</f>
        <v>0</v>
      </c>
      <c r="FA23" s="76">
        <f>'MASTER_ ALL areas - No.seedling'!EZ68</f>
        <v>0</v>
      </c>
      <c r="FB23" s="80">
        <f t="shared" si="144"/>
        <v>0</v>
      </c>
      <c r="FC23" s="76">
        <f>'MASTER_ ALL areas - No.seedling'!FB68</f>
        <v>0</v>
      </c>
      <c r="FD23" s="81">
        <f t="shared" si="145"/>
        <v>0</v>
      </c>
      <c r="FE23" s="113">
        <f>'MASTER_ ALL areas - No.seedling'!FD68</f>
        <v>0</v>
      </c>
      <c r="FF23" s="76">
        <f>'MASTER_ ALL areas - No.seedling'!FE68</f>
        <v>0</v>
      </c>
      <c r="FG23" s="80">
        <f t="shared" si="146"/>
        <v>0</v>
      </c>
      <c r="FH23" s="76">
        <f>'MASTER_ ALL areas - No.seedling'!FG68</f>
        <v>0</v>
      </c>
      <c r="FI23" s="81">
        <f t="shared" si="147"/>
        <v>0</v>
      </c>
      <c r="FJ23" s="113">
        <f>'MASTER_ ALL areas - No.seedling'!FI68</f>
        <v>0</v>
      </c>
      <c r="FK23" s="76">
        <f>'MASTER_ ALL areas - No.seedling'!FJ68</f>
        <v>0</v>
      </c>
      <c r="FL23" s="80">
        <f t="shared" si="148"/>
        <v>0</v>
      </c>
      <c r="FM23" s="76">
        <f>'MASTER_ ALL areas - No.seedling'!FL68</f>
        <v>0</v>
      </c>
      <c r="FN23" s="81">
        <f t="shared" si="149"/>
        <v>0</v>
      </c>
      <c r="FO23" s="113">
        <f>'MASTER_ ALL areas - No.seedling'!FN68</f>
        <v>0</v>
      </c>
      <c r="FP23" s="76">
        <f>'MASTER_ ALL areas - No.seedling'!FO68</f>
        <v>0</v>
      </c>
      <c r="FQ23" s="80">
        <f t="shared" si="150"/>
        <v>0</v>
      </c>
      <c r="FR23" s="76">
        <f>'MASTER_ ALL areas - No.seedling'!FQ68</f>
        <v>0</v>
      </c>
      <c r="FS23" s="81">
        <f t="shared" si="151"/>
        <v>0</v>
      </c>
      <c r="FT23" s="113">
        <f>'MASTER_ ALL areas - No.seedling'!FS68</f>
        <v>0</v>
      </c>
      <c r="FU23" s="76">
        <f>'MASTER_ ALL areas - No.seedling'!FT68</f>
        <v>0</v>
      </c>
      <c r="FV23" s="80">
        <f t="shared" si="152"/>
        <v>0</v>
      </c>
      <c r="FW23" s="76">
        <f>'MASTER_ ALL areas - No.seedling'!FV68</f>
        <v>0</v>
      </c>
      <c r="FX23" s="81">
        <f t="shared" si="153"/>
        <v>0</v>
      </c>
      <c r="FY23" s="113">
        <f>'MASTER_ ALL areas - No.seedling'!FX68</f>
        <v>0</v>
      </c>
      <c r="FZ23" s="76">
        <f>'MASTER_ ALL areas - No.seedling'!FY68</f>
        <v>0</v>
      </c>
      <c r="GA23" s="80">
        <f t="shared" si="154"/>
        <v>0</v>
      </c>
      <c r="GB23" s="76">
        <f>'MASTER_ ALL areas - No.seedling'!GA68</f>
        <v>0</v>
      </c>
      <c r="GC23" s="81">
        <f t="shared" si="155"/>
        <v>0</v>
      </c>
      <c r="GD23" s="113">
        <f>'MASTER_ ALL areas - No.seedling'!GC68</f>
        <v>0</v>
      </c>
      <c r="GE23" s="76">
        <f>'MASTER_ ALL areas - No.seedling'!GD68</f>
        <v>0</v>
      </c>
      <c r="GF23" s="80">
        <f t="shared" si="156"/>
        <v>0</v>
      </c>
      <c r="GG23" s="76">
        <f>'MASTER_ ALL areas - No.seedling'!GF68</f>
        <v>0</v>
      </c>
      <c r="GH23" s="81">
        <f t="shared" si="157"/>
        <v>0</v>
      </c>
      <c r="GI23" s="113">
        <f>'MASTER_ ALL areas - No.seedling'!GH68</f>
        <v>0</v>
      </c>
      <c r="GJ23" s="76">
        <f>'MASTER_ ALL areas - No.seedling'!GI68</f>
        <v>0</v>
      </c>
      <c r="GK23" s="80">
        <f t="shared" si="158"/>
        <v>0</v>
      </c>
      <c r="GL23" s="76">
        <f>'MASTER_ ALL areas - No.seedling'!GK68</f>
        <v>0</v>
      </c>
      <c r="GM23" s="81">
        <f t="shared" si="159"/>
        <v>0</v>
      </c>
      <c r="GN23" s="113">
        <f>'MASTER_ ALL areas - No.seedling'!GM68</f>
        <v>0</v>
      </c>
      <c r="GO23" s="76">
        <f>'MASTER_ ALL areas - No.seedling'!GN68</f>
        <v>0</v>
      </c>
      <c r="GP23" s="80">
        <f t="shared" si="160"/>
        <v>0</v>
      </c>
      <c r="GQ23" s="76">
        <f>'MASTER_ ALL areas - No.seedling'!GP68</f>
        <v>0</v>
      </c>
      <c r="GR23" s="81">
        <f t="shared" si="161"/>
        <v>0</v>
      </c>
      <c r="GS23" s="113">
        <f>'MASTER_ ALL areas - No.seedling'!GR68</f>
        <v>0</v>
      </c>
      <c r="GT23" s="76">
        <f>'MASTER_ ALL areas - No.seedling'!GS68</f>
        <v>0</v>
      </c>
      <c r="GU23" s="80">
        <f t="shared" si="162"/>
        <v>0</v>
      </c>
      <c r="GV23" s="76">
        <f>'MASTER_ ALL areas - No.seedling'!GU68</f>
        <v>0</v>
      </c>
      <c r="GW23" s="81">
        <f t="shared" si="163"/>
        <v>0</v>
      </c>
      <c r="GX23" s="113">
        <f>'MASTER_ ALL areas - No.seedling'!GW68</f>
        <v>0</v>
      </c>
      <c r="GY23" s="76">
        <f>'MASTER_ ALL areas - No.seedling'!GX68</f>
        <v>0</v>
      </c>
      <c r="GZ23" s="80">
        <f t="shared" si="164"/>
        <v>0</v>
      </c>
      <c r="HA23" s="76">
        <f>'MASTER_ ALL areas - No.seedling'!GZ68</f>
        <v>0</v>
      </c>
      <c r="HB23" s="81">
        <f t="shared" si="165"/>
        <v>0</v>
      </c>
      <c r="HC23" s="113">
        <f>'MASTER_ ALL areas - No.seedling'!HB68</f>
        <v>0</v>
      </c>
      <c r="HD23" s="76">
        <f>'MASTER_ ALL areas - No.seedling'!HC68</f>
        <v>0</v>
      </c>
      <c r="HE23" s="80">
        <f t="shared" si="166"/>
        <v>0</v>
      </c>
      <c r="HF23" s="76">
        <f>'MASTER_ ALL areas - No.seedling'!HE68</f>
        <v>0</v>
      </c>
      <c r="HG23" s="81">
        <f t="shared" si="167"/>
        <v>0</v>
      </c>
      <c r="HH23" s="113">
        <f>'MASTER_ ALL areas - No.seedling'!HG68</f>
        <v>0</v>
      </c>
      <c r="HI23" s="76">
        <f>'MASTER_ ALL areas - No.seedling'!HH68</f>
        <v>0</v>
      </c>
      <c r="HJ23" s="80">
        <f t="shared" si="168"/>
        <v>0</v>
      </c>
      <c r="HK23" s="76">
        <f>'MASTER_ ALL areas - No.seedling'!HJ68</f>
        <v>0</v>
      </c>
      <c r="HL23" s="81">
        <f t="shared" si="169"/>
        <v>0</v>
      </c>
      <c r="HM23" s="75">
        <f>'MASTER_ ALL areas - No.seedling'!HL68</f>
        <v>20</v>
      </c>
      <c r="HN23" s="76">
        <f>'MASTER_ ALL areas - No.seedling'!HM68</f>
        <v>0</v>
      </c>
      <c r="HO23" s="80">
        <f t="shared" si="170"/>
        <v>0</v>
      </c>
      <c r="HP23" s="76">
        <f>'MASTER_ ALL areas - No.seedling'!HO68</f>
        <v>0</v>
      </c>
      <c r="HQ23" s="81">
        <f t="shared" si="171"/>
        <v>0</v>
      </c>
      <c r="HR23" s="113">
        <f>'MASTER_ ALL areas - No.seedling'!HQ68</f>
        <v>0</v>
      </c>
      <c r="HS23" s="76">
        <f>'MASTER_ ALL areas - No.seedling'!HR68</f>
        <v>0</v>
      </c>
      <c r="HT23" s="80">
        <f t="shared" si="172"/>
        <v>0</v>
      </c>
      <c r="HU23" s="76">
        <f>'MASTER_ ALL areas - No.seedling'!HT68</f>
        <v>0</v>
      </c>
      <c r="HV23" s="81">
        <f t="shared" si="173"/>
        <v>0</v>
      </c>
      <c r="HW23" s="113">
        <f>'MASTER_ ALL areas - No.seedling'!HV68</f>
        <v>0</v>
      </c>
      <c r="HX23" s="76">
        <f>'MASTER_ ALL areas - No.seedling'!HW68</f>
        <v>0</v>
      </c>
      <c r="HY23" s="80">
        <f t="shared" si="174"/>
        <v>0</v>
      </c>
      <c r="HZ23" s="76">
        <f>'MASTER_ ALL areas - No.seedling'!HY68</f>
        <v>0</v>
      </c>
      <c r="IA23" s="81">
        <f t="shared" si="175"/>
        <v>0</v>
      </c>
      <c r="IB23" s="113">
        <f>'MASTER_ ALL areas - No.seedling'!IA68</f>
        <v>0</v>
      </c>
      <c r="IC23" s="76">
        <f>'MASTER_ ALL areas - No.seedling'!IB68</f>
        <v>0</v>
      </c>
      <c r="ID23" s="80">
        <f t="shared" si="176"/>
        <v>0</v>
      </c>
      <c r="IE23" s="76">
        <f>'MASTER_ ALL areas - No.seedling'!ID68</f>
        <v>0</v>
      </c>
      <c r="IF23" s="85">
        <f t="shared" si="177"/>
        <v>0</v>
      </c>
      <c r="IG23" s="86" t="s">
        <v>256</v>
      </c>
      <c r="IH23" s="87"/>
    </row>
    <row r="24" spans="2:242" ht="33" customHeight="1" x14ac:dyDescent="0.25">
      <c r="B24" s="420">
        <v>65</v>
      </c>
      <c r="C24" s="421" t="s">
        <v>257</v>
      </c>
      <c r="D24" s="422">
        <v>221591</v>
      </c>
      <c r="E24" s="423">
        <v>932677</v>
      </c>
      <c r="F24" s="424" t="s">
        <v>89</v>
      </c>
      <c r="G24" s="199" t="s">
        <v>194</v>
      </c>
      <c r="H24" s="459">
        <f>'MASTER_ ALL areas - No.seedling'!G69</f>
        <v>4</v>
      </c>
      <c r="I24" s="70">
        <f>'MASTER_ ALL areas - No.seedling'!H69</f>
        <v>0.8</v>
      </c>
      <c r="J24" s="71">
        <f>'MASTER_ ALL areas - No.seedling'!I69</f>
        <v>31.6</v>
      </c>
      <c r="K24" s="72">
        <f>'MASTER_ ALL areas - No.seedling'!J69</f>
        <v>2</v>
      </c>
      <c r="L24" s="73">
        <f t="shared" si="89"/>
        <v>40</v>
      </c>
      <c r="M24" s="74">
        <f>'MASTER_ ALL areas - No.seedling'!L69</f>
        <v>40</v>
      </c>
      <c r="N24" s="113">
        <f>'MASTER_ ALL areas - No.seedling'!M69</f>
        <v>0</v>
      </c>
      <c r="O24" s="114">
        <f>'MASTER_ ALL areas - No.seedling'!N69</f>
        <v>0</v>
      </c>
      <c r="P24" s="80">
        <f>'MASTER_ ALL areas - No.seedling'!O69</f>
        <v>0</v>
      </c>
      <c r="Q24" s="81">
        <f>'MASTER_ ALL areas - No.seedling'!P69</f>
        <v>0</v>
      </c>
      <c r="R24" s="621"/>
      <c r="S24" s="617">
        <f>'MASTER_ ALL areas - No.seedling'!R69</f>
        <v>20</v>
      </c>
      <c r="T24" s="76">
        <f>'MASTER_ ALL areas - No.seedling'!S69</f>
        <v>0</v>
      </c>
      <c r="U24" s="77">
        <f t="shared" si="90"/>
        <v>0</v>
      </c>
      <c r="V24" s="82">
        <f>'MASTER_ ALL areas - No.seedling'!U69</f>
        <v>0</v>
      </c>
      <c r="W24" s="80">
        <f t="shared" si="91"/>
        <v>0</v>
      </c>
      <c r="X24" s="619">
        <f>'MASTER_ ALL areas - No.seedling'!W69</f>
        <v>20</v>
      </c>
      <c r="Y24" s="82">
        <f>'MASTER_ ALL areas - No.seedling'!X69</f>
        <v>0</v>
      </c>
      <c r="Z24" s="77">
        <f t="shared" si="92"/>
        <v>0</v>
      </c>
      <c r="AA24" s="82">
        <f>'MASTER_ ALL areas - No.seedling'!Z69</f>
        <v>0</v>
      </c>
      <c r="AB24" s="80">
        <f t="shared" si="93"/>
        <v>0</v>
      </c>
      <c r="AC24" s="76">
        <f>'MASTER_ ALL areas - No.seedling'!AB69</f>
        <v>0</v>
      </c>
      <c r="AD24" s="76">
        <f>'MASTER_ ALL areas - No.seedling'!AC69</f>
        <v>0</v>
      </c>
      <c r="AE24" s="77">
        <f t="shared" si="94"/>
        <v>0</v>
      </c>
      <c r="AF24" s="82">
        <f>'MASTER_ ALL areas - No.seedling'!AE69</f>
        <v>0</v>
      </c>
      <c r="AG24" s="80">
        <f t="shared" si="95"/>
        <v>0</v>
      </c>
      <c r="AH24" s="76">
        <f>'MASTER_ ALL areas - No.seedling'!AG69</f>
        <v>0</v>
      </c>
      <c r="AI24" s="76">
        <f>'MASTER_ ALL areas - No.seedling'!AH69</f>
        <v>0</v>
      </c>
      <c r="AJ24" s="77">
        <f t="shared" si="96"/>
        <v>0</v>
      </c>
      <c r="AK24" s="82">
        <f>'MASTER_ ALL areas - No.seedling'!AJ69</f>
        <v>0</v>
      </c>
      <c r="AL24" s="81">
        <f t="shared" si="97"/>
        <v>0</v>
      </c>
      <c r="AM24" s="621"/>
      <c r="AN24" s="617">
        <f>'MASTER_ ALL areas - No.seedling'!AM69</f>
        <v>0</v>
      </c>
      <c r="AO24" s="76">
        <f>'MASTER_ ALL areas - No.seedling'!AN69</f>
        <v>0</v>
      </c>
      <c r="AP24" s="77">
        <f t="shared" si="98"/>
        <v>0</v>
      </c>
      <c r="AQ24" s="82">
        <f>'MASTER_ ALL areas - No.seedling'!AP69</f>
        <v>0</v>
      </c>
      <c r="AR24" s="77">
        <f t="shared" si="99"/>
        <v>0</v>
      </c>
      <c r="AS24" s="82">
        <f>'MASTER_ ALL areas - No.seedling'!AR69</f>
        <v>40</v>
      </c>
      <c r="AT24" s="76">
        <f>'MASTER_ ALL areas - No.seedling'!AS69</f>
        <v>0</v>
      </c>
      <c r="AU24" s="77">
        <f t="shared" si="100"/>
        <v>0</v>
      </c>
      <c r="AV24" s="82">
        <f>'MASTER_ ALL areas - No.seedling'!AU69</f>
        <v>0</v>
      </c>
      <c r="AW24" s="77">
        <f t="shared" si="101"/>
        <v>0</v>
      </c>
      <c r="AX24" s="71">
        <f>'MASTER_ ALL areas - No.seedling'!AW69</f>
        <v>0</v>
      </c>
      <c r="AY24" s="82">
        <f>'MASTER_ ALL areas - No.seedling'!AX69</f>
        <v>0</v>
      </c>
      <c r="AZ24" s="77">
        <f t="shared" si="102"/>
        <v>0</v>
      </c>
      <c r="BA24" s="82">
        <f>'MASTER_ ALL areas - No.seedling'!AZ69</f>
        <v>0</v>
      </c>
      <c r="BB24" s="77">
        <f t="shared" si="103"/>
        <v>0</v>
      </c>
      <c r="BC24" s="82">
        <f>'MASTER_ ALL areas - No.seedling'!BB69</f>
        <v>0</v>
      </c>
      <c r="BD24" s="76">
        <f>'MASTER_ ALL areas - No.seedling'!BC69</f>
        <v>0</v>
      </c>
      <c r="BE24" s="77">
        <f t="shared" si="104"/>
        <v>0</v>
      </c>
      <c r="BF24" s="82">
        <f>'MASTER_ ALL areas - No.seedling'!BE69</f>
        <v>0</v>
      </c>
      <c r="BG24" s="77">
        <f t="shared" si="105"/>
        <v>0</v>
      </c>
      <c r="BH24" s="82">
        <f>'MASTER_ ALL areas - No.seedling'!BG69</f>
        <v>0</v>
      </c>
      <c r="BI24" s="76">
        <f>'MASTER_ ALL areas - No.seedling'!BH69</f>
        <v>0</v>
      </c>
      <c r="BJ24" s="77">
        <f t="shared" si="106"/>
        <v>0</v>
      </c>
      <c r="BK24" s="82">
        <f>'MASTER_ ALL areas - No.seedling'!BJ69</f>
        <v>0</v>
      </c>
      <c r="BL24" s="77">
        <f t="shared" si="107"/>
        <v>0</v>
      </c>
      <c r="BM24" s="82">
        <f>'MASTER_ ALL areas - No.seedling'!BL69</f>
        <v>0</v>
      </c>
      <c r="BN24" s="76">
        <f>'MASTER_ ALL areas - No.seedling'!BM69</f>
        <v>0</v>
      </c>
      <c r="BO24" s="77">
        <f t="shared" si="108"/>
        <v>0</v>
      </c>
      <c r="BP24" s="82">
        <f>'MASTER_ ALL areas - No.seedling'!BO69</f>
        <v>0</v>
      </c>
      <c r="BQ24" s="77">
        <f t="shared" si="109"/>
        <v>0</v>
      </c>
      <c r="BR24" s="82">
        <f>'MASTER_ ALL areas - No.seedling'!BQ69</f>
        <v>0</v>
      </c>
      <c r="BS24" s="76">
        <f>'MASTER_ ALL areas - No.seedling'!BR69</f>
        <v>0</v>
      </c>
      <c r="BT24" s="77">
        <f t="shared" si="110"/>
        <v>0</v>
      </c>
      <c r="BU24" s="82">
        <f>'MASTER_ ALL areas - No.seedling'!BT69</f>
        <v>0</v>
      </c>
      <c r="BV24" s="77">
        <f t="shared" si="111"/>
        <v>0</v>
      </c>
      <c r="BW24" s="82">
        <f>'MASTER_ ALL areas - No.seedling'!BV69</f>
        <v>0</v>
      </c>
      <c r="BX24" s="76">
        <f>'MASTER_ ALL areas - No.seedling'!BW69</f>
        <v>0</v>
      </c>
      <c r="BY24" s="77">
        <f t="shared" si="112"/>
        <v>0</v>
      </c>
      <c r="BZ24" s="82">
        <f>'MASTER_ ALL areas - No.seedling'!BY69</f>
        <v>0</v>
      </c>
      <c r="CA24" s="81">
        <f t="shared" si="113"/>
        <v>0</v>
      </c>
      <c r="CB24" s="79"/>
      <c r="CC24" s="113">
        <f>'MASTER_ ALL areas - No.seedling'!CB69</f>
        <v>0</v>
      </c>
      <c r="CD24" s="76">
        <f>'MASTER_ ALL areas - No.seedling'!CC69</f>
        <v>0</v>
      </c>
      <c r="CE24" s="80">
        <f t="shared" si="114"/>
        <v>0</v>
      </c>
      <c r="CF24" s="76">
        <f>'MASTER_ ALL areas - No.seedling'!CE69</f>
        <v>0</v>
      </c>
      <c r="CG24" s="81">
        <f t="shared" si="115"/>
        <v>0</v>
      </c>
      <c r="CH24" s="113">
        <f>'MASTER_ ALL areas - No.seedling'!CG69</f>
        <v>0</v>
      </c>
      <c r="CI24" s="76">
        <f>'MASTER_ ALL areas - No.seedling'!CH69</f>
        <v>0</v>
      </c>
      <c r="CJ24" s="80">
        <f t="shared" si="116"/>
        <v>0</v>
      </c>
      <c r="CK24" s="76">
        <f>'MASTER_ ALL areas - No.seedling'!CJ69</f>
        <v>0</v>
      </c>
      <c r="CL24" s="81">
        <f t="shared" si="117"/>
        <v>0</v>
      </c>
      <c r="CM24" s="113">
        <f>'MASTER_ ALL areas - No.seedling'!CL69</f>
        <v>0</v>
      </c>
      <c r="CN24" s="76">
        <f>'MASTER_ ALL areas - No.seedling'!CM69</f>
        <v>0</v>
      </c>
      <c r="CO24" s="80">
        <f t="shared" si="118"/>
        <v>0</v>
      </c>
      <c r="CP24" s="76">
        <f>'MASTER_ ALL areas - No.seedling'!CO69</f>
        <v>0</v>
      </c>
      <c r="CQ24" s="81">
        <f t="shared" si="119"/>
        <v>0</v>
      </c>
      <c r="CR24" s="113">
        <f>'MASTER_ ALL areas - No.seedling'!CQ69</f>
        <v>0</v>
      </c>
      <c r="CS24" s="76">
        <f>'MASTER_ ALL areas - No.seedling'!CR69</f>
        <v>0</v>
      </c>
      <c r="CT24" s="80">
        <f t="shared" si="120"/>
        <v>0</v>
      </c>
      <c r="CU24" s="76">
        <f>'MASTER_ ALL areas - No.seedling'!CT69</f>
        <v>0</v>
      </c>
      <c r="CV24" s="81">
        <f t="shared" si="121"/>
        <v>0</v>
      </c>
      <c r="CW24" s="75">
        <f>'MASTER_ ALL areas - No.seedling'!CV69</f>
        <v>20</v>
      </c>
      <c r="CX24" s="76">
        <f>'MASTER_ ALL areas - No.seedling'!CW69</f>
        <v>0</v>
      </c>
      <c r="CY24" s="80">
        <f t="shared" si="122"/>
        <v>0</v>
      </c>
      <c r="CZ24" s="76">
        <f>'MASTER_ ALL areas - No.seedling'!CY69</f>
        <v>0</v>
      </c>
      <c r="DA24" s="81">
        <f t="shared" si="123"/>
        <v>0</v>
      </c>
      <c r="DB24" s="75">
        <f>'MASTER_ ALL areas - No.seedling'!DA69</f>
        <v>20</v>
      </c>
      <c r="DC24" s="76">
        <f>'MASTER_ ALL areas - No.seedling'!DB69</f>
        <v>0</v>
      </c>
      <c r="DD24" s="80">
        <f t="shared" si="124"/>
        <v>0</v>
      </c>
      <c r="DE24" s="76">
        <f>'MASTER_ ALL areas - No.seedling'!DD69</f>
        <v>0</v>
      </c>
      <c r="DF24" s="81">
        <f t="shared" si="125"/>
        <v>0</v>
      </c>
      <c r="DG24" s="113">
        <f>'MASTER_ ALL areas - No.seedling'!DF69</f>
        <v>0</v>
      </c>
      <c r="DH24" s="76">
        <f>'MASTER_ ALL areas - No.seedling'!DG69</f>
        <v>0</v>
      </c>
      <c r="DI24" s="80">
        <f t="shared" si="126"/>
        <v>0</v>
      </c>
      <c r="DJ24" s="76">
        <f>'MASTER_ ALL areas - No.seedling'!DI69</f>
        <v>0</v>
      </c>
      <c r="DK24" s="81">
        <f t="shared" si="127"/>
        <v>0</v>
      </c>
      <c r="DL24" s="113">
        <f>'MASTER_ ALL areas - No.seedling'!DK69</f>
        <v>0</v>
      </c>
      <c r="DM24" s="76">
        <f>'MASTER_ ALL areas - No.seedling'!DL69</f>
        <v>0</v>
      </c>
      <c r="DN24" s="80">
        <f t="shared" si="128"/>
        <v>0</v>
      </c>
      <c r="DO24" s="76">
        <f>'MASTER_ ALL areas - No.seedling'!DN69</f>
        <v>0</v>
      </c>
      <c r="DP24" s="81">
        <f t="shared" si="129"/>
        <v>0</v>
      </c>
      <c r="DQ24" s="113">
        <f>'MASTER_ ALL areas - No.seedling'!DP69</f>
        <v>0</v>
      </c>
      <c r="DR24" s="76">
        <f>'MASTER_ ALL areas - No.seedling'!DQ69</f>
        <v>0</v>
      </c>
      <c r="DS24" s="80">
        <f t="shared" si="130"/>
        <v>0</v>
      </c>
      <c r="DT24" s="76">
        <f>'MASTER_ ALL areas - No.seedling'!DS69</f>
        <v>0</v>
      </c>
      <c r="DU24" s="81">
        <f t="shared" si="131"/>
        <v>0</v>
      </c>
      <c r="DV24" s="113">
        <f>'MASTER_ ALL areas - No.seedling'!DU69</f>
        <v>0</v>
      </c>
      <c r="DW24" s="76">
        <f>'MASTER_ ALL areas - No.seedling'!DV69</f>
        <v>0</v>
      </c>
      <c r="DX24" s="80">
        <f t="shared" si="132"/>
        <v>0</v>
      </c>
      <c r="DY24" s="76">
        <f>'MASTER_ ALL areas - No.seedling'!DX69</f>
        <v>0</v>
      </c>
      <c r="DZ24" s="81">
        <f t="shared" si="133"/>
        <v>0</v>
      </c>
      <c r="EA24" s="113">
        <f>'MASTER_ ALL areas - No.seedling'!DZ69</f>
        <v>0</v>
      </c>
      <c r="EB24" s="76">
        <f>'MASTER_ ALL areas - No.seedling'!EA69</f>
        <v>0</v>
      </c>
      <c r="EC24" s="80">
        <f t="shared" si="134"/>
        <v>0</v>
      </c>
      <c r="ED24" s="76">
        <f>'MASTER_ ALL areas - No.seedling'!EC69</f>
        <v>0</v>
      </c>
      <c r="EE24" s="81">
        <f t="shared" si="135"/>
        <v>0</v>
      </c>
      <c r="EF24" s="113">
        <f>'MASTER_ ALL areas - No.seedling'!EE69</f>
        <v>0</v>
      </c>
      <c r="EG24" s="76">
        <f>'MASTER_ ALL areas - No.seedling'!EF69</f>
        <v>0</v>
      </c>
      <c r="EH24" s="80">
        <f t="shared" si="136"/>
        <v>0</v>
      </c>
      <c r="EI24" s="76">
        <f>'MASTER_ ALL areas - No.seedling'!EH69</f>
        <v>0</v>
      </c>
      <c r="EJ24" s="81">
        <f t="shared" si="137"/>
        <v>0</v>
      </c>
      <c r="EK24" s="113">
        <f>'MASTER_ ALL areas - No.seedling'!EJ69</f>
        <v>0</v>
      </c>
      <c r="EL24" s="76">
        <f>'MASTER_ ALL areas - No.seedling'!EK69</f>
        <v>0</v>
      </c>
      <c r="EM24" s="80">
        <f t="shared" si="138"/>
        <v>0</v>
      </c>
      <c r="EN24" s="76">
        <f>'MASTER_ ALL areas - No.seedling'!EM69</f>
        <v>0</v>
      </c>
      <c r="EO24" s="81">
        <f t="shared" si="139"/>
        <v>0</v>
      </c>
      <c r="EP24" s="113">
        <f>'MASTER_ ALL areas - No.seedling'!EO69</f>
        <v>0</v>
      </c>
      <c r="EQ24" s="76">
        <f>'MASTER_ ALL areas - No.seedling'!EP69</f>
        <v>0</v>
      </c>
      <c r="ER24" s="80">
        <f t="shared" si="140"/>
        <v>0</v>
      </c>
      <c r="ES24" s="76">
        <f>'MASTER_ ALL areas - No.seedling'!ER69</f>
        <v>0</v>
      </c>
      <c r="ET24" s="81">
        <f t="shared" si="141"/>
        <v>0</v>
      </c>
      <c r="EU24" s="113">
        <f>'MASTER_ ALL areas - No.seedling'!ET69</f>
        <v>0</v>
      </c>
      <c r="EV24" s="76">
        <f>'MASTER_ ALL areas - No.seedling'!EU69</f>
        <v>0</v>
      </c>
      <c r="EW24" s="80">
        <f t="shared" si="142"/>
        <v>0</v>
      </c>
      <c r="EX24" s="76">
        <f>'MASTER_ ALL areas - No.seedling'!EW69</f>
        <v>0</v>
      </c>
      <c r="EY24" s="81">
        <f t="shared" si="143"/>
        <v>0</v>
      </c>
      <c r="EZ24" s="113">
        <f>'MASTER_ ALL areas - No.seedling'!EY69</f>
        <v>0</v>
      </c>
      <c r="FA24" s="76">
        <f>'MASTER_ ALL areas - No.seedling'!EZ69</f>
        <v>0</v>
      </c>
      <c r="FB24" s="80">
        <f t="shared" si="144"/>
        <v>0</v>
      </c>
      <c r="FC24" s="76">
        <f>'MASTER_ ALL areas - No.seedling'!FB69</f>
        <v>0</v>
      </c>
      <c r="FD24" s="81">
        <f t="shared" si="145"/>
        <v>0</v>
      </c>
      <c r="FE24" s="113">
        <f>'MASTER_ ALL areas - No.seedling'!FD69</f>
        <v>0</v>
      </c>
      <c r="FF24" s="76">
        <f>'MASTER_ ALL areas - No.seedling'!FE69</f>
        <v>0</v>
      </c>
      <c r="FG24" s="80">
        <f t="shared" si="146"/>
        <v>0</v>
      </c>
      <c r="FH24" s="76">
        <f>'MASTER_ ALL areas - No.seedling'!FG69</f>
        <v>0</v>
      </c>
      <c r="FI24" s="81">
        <f t="shared" si="147"/>
        <v>0</v>
      </c>
      <c r="FJ24" s="113">
        <f>'MASTER_ ALL areas - No.seedling'!FI69</f>
        <v>0</v>
      </c>
      <c r="FK24" s="76">
        <f>'MASTER_ ALL areas - No.seedling'!FJ69</f>
        <v>0</v>
      </c>
      <c r="FL24" s="80">
        <f t="shared" si="148"/>
        <v>0</v>
      </c>
      <c r="FM24" s="76">
        <f>'MASTER_ ALL areas - No.seedling'!FL69</f>
        <v>0</v>
      </c>
      <c r="FN24" s="81">
        <f t="shared" si="149"/>
        <v>0</v>
      </c>
      <c r="FO24" s="113">
        <f>'MASTER_ ALL areas - No.seedling'!FN69</f>
        <v>0</v>
      </c>
      <c r="FP24" s="76">
        <f>'MASTER_ ALL areas - No.seedling'!FO69</f>
        <v>0</v>
      </c>
      <c r="FQ24" s="80">
        <f t="shared" si="150"/>
        <v>0</v>
      </c>
      <c r="FR24" s="76">
        <f>'MASTER_ ALL areas - No.seedling'!FQ69</f>
        <v>0</v>
      </c>
      <c r="FS24" s="81">
        <f t="shared" si="151"/>
        <v>0</v>
      </c>
      <c r="FT24" s="113">
        <f>'MASTER_ ALL areas - No.seedling'!FS69</f>
        <v>0</v>
      </c>
      <c r="FU24" s="76">
        <f>'MASTER_ ALL areas - No.seedling'!FT69</f>
        <v>0</v>
      </c>
      <c r="FV24" s="80">
        <f t="shared" si="152"/>
        <v>0</v>
      </c>
      <c r="FW24" s="76">
        <f>'MASTER_ ALL areas - No.seedling'!FV69</f>
        <v>0</v>
      </c>
      <c r="FX24" s="81">
        <f t="shared" si="153"/>
        <v>0</v>
      </c>
      <c r="FY24" s="113">
        <f>'MASTER_ ALL areas - No.seedling'!FX69</f>
        <v>0</v>
      </c>
      <c r="FZ24" s="76">
        <f>'MASTER_ ALL areas - No.seedling'!FY69</f>
        <v>0</v>
      </c>
      <c r="GA24" s="80">
        <f t="shared" si="154"/>
        <v>0</v>
      </c>
      <c r="GB24" s="76">
        <f>'MASTER_ ALL areas - No.seedling'!GA69</f>
        <v>0</v>
      </c>
      <c r="GC24" s="81">
        <f t="shared" si="155"/>
        <v>0</v>
      </c>
      <c r="GD24" s="113">
        <f>'MASTER_ ALL areas - No.seedling'!GC69</f>
        <v>0</v>
      </c>
      <c r="GE24" s="76">
        <f>'MASTER_ ALL areas - No.seedling'!GD69</f>
        <v>0</v>
      </c>
      <c r="GF24" s="80">
        <f t="shared" si="156"/>
        <v>0</v>
      </c>
      <c r="GG24" s="76">
        <f>'MASTER_ ALL areas - No.seedling'!GF69</f>
        <v>0</v>
      </c>
      <c r="GH24" s="81">
        <f t="shared" si="157"/>
        <v>0</v>
      </c>
      <c r="GI24" s="113">
        <f>'MASTER_ ALL areas - No.seedling'!GH69</f>
        <v>0</v>
      </c>
      <c r="GJ24" s="76">
        <f>'MASTER_ ALL areas - No.seedling'!GI69</f>
        <v>0</v>
      </c>
      <c r="GK24" s="80">
        <f t="shared" si="158"/>
        <v>0</v>
      </c>
      <c r="GL24" s="76">
        <f>'MASTER_ ALL areas - No.seedling'!GK69</f>
        <v>0</v>
      </c>
      <c r="GM24" s="81">
        <f t="shared" si="159"/>
        <v>0</v>
      </c>
      <c r="GN24" s="113">
        <f>'MASTER_ ALL areas - No.seedling'!GM69</f>
        <v>0</v>
      </c>
      <c r="GO24" s="76">
        <f>'MASTER_ ALL areas - No.seedling'!GN69</f>
        <v>0</v>
      </c>
      <c r="GP24" s="80">
        <f t="shared" si="160"/>
        <v>0</v>
      </c>
      <c r="GQ24" s="76">
        <f>'MASTER_ ALL areas - No.seedling'!GP69</f>
        <v>0</v>
      </c>
      <c r="GR24" s="81">
        <f t="shared" si="161"/>
        <v>0</v>
      </c>
      <c r="GS24" s="113">
        <f>'MASTER_ ALL areas - No.seedling'!GR69</f>
        <v>0</v>
      </c>
      <c r="GT24" s="76">
        <f>'MASTER_ ALL areas - No.seedling'!GS69</f>
        <v>0</v>
      </c>
      <c r="GU24" s="80">
        <f t="shared" si="162"/>
        <v>0</v>
      </c>
      <c r="GV24" s="76">
        <f>'MASTER_ ALL areas - No.seedling'!GU69</f>
        <v>0</v>
      </c>
      <c r="GW24" s="81">
        <f t="shared" si="163"/>
        <v>0</v>
      </c>
      <c r="GX24" s="113">
        <f>'MASTER_ ALL areas - No.seedling'!GW69</f>
        <v>0</v>
      </c>
      <c r="GY24" s="76">
        <f>'MASTER_ ALL areas - No.seedling'!GX69</f>
        <v>0</v>
      </c>
      <c r="GZ24" s="80">
        <f t="shared" si="164"/>
        <v>0</v>
      </c>
      <c r="HA24" s="76">
        <f>'MASTER_ ALL areas - No.seedling'!GZ69</f>
        <v>0</v>
      </c>
      <c r="HB24" s="81">
        <f t="shared" si="165"/>
        <v>0</v>
      </c>
      <c r="HC24" s="113">
        <f>'MASTER_ ALL areas - No.seedling'!HB69</f>
        <v>0</v>
      </c>
      <c r="HD24" s="76">
        <f>'MASTER_ ALL areas - No.seedling'!HC69</f>
        <v>0</v>
      </c>
      <c r="HE24" s="80">
        <f t="shared" si="166"/>
        <v>0</v>
      </c>
      <c r="HF24" s="76">
        <f>'MASTER_ ALL areas - No.seedling'!HE69</f>
        <v>0</v>
      </c>
      <c r="HG24" s="81">
        <f t="shared" si="167"/>
        <v>0</v>
      </c>
      <c r="HH24" s="113">
        <f>'MASTER_ ALL areas - No.seedling'!HG69</f>
        <v>0</v>
      </c>
      <c r="HI24" s="76">
        <f>'MASTER_ ALL areas - No.seedling'!HH69</f>
        <v>0</v>
      </c>
      <c r="HJ24" s="80">
        <f t="shared" si="168"/>
        <v>0</v>
      </c>
      <c r="HK24" s="76">
        <f>'MASTER_ ALL areas - No.seedling'!HJ69</f>
        <v>0</v>
      </c>
      <c r="HL24" s="81">
        <f t="shared" si="169"/>
        <v>0</v>
      </c>
      <c r="HM24" s="113">
        <f>'MASTER_ ALL areas - No.seedling'!HL69</f>
        <v>0</v>
      </c>
      <c r="HN24" s="76">
        <f>'MASTER_ ALL areas - No.seedling'!HM69</f>
        <v>0</v>
      </c>
      <c r="HO24" s="80">
        <f t="shared" si="170"/>
        <v>0</v>
      </c>
      <c r="HP24" s="76">
        <f>'MASTER_ ALL areas - No.seedling'!HO69</f>
        <v>0</v>
      </c>
      <c r="HQ24" s="81">
        <f t="shared" si="171"/>
        <v>0</v>
      </c>
      <c r="HR24" s="113">
        <f>'MASTER_ ALL areas - No.seedling'!HQ69</f>
        <v>0</v>
      </c>
      <c r="HS24" s="76">
        <f>'MASTER_ ALL areas - No.seedling'!HR69</f>
        <v>0</v>
      </c>
      <c r="HT24" s="80">
        <f t="shared" si="172"/>
        <v>0</v>
      </c>
      <c r="HU24" s="76">
        <f>'MASTER_ ALL areas - No.seedling'!HT69</f>
        <v>0</v>
      </c>
      <c r="HV24" s="81">
        <f t="shared" si="173"/>
        <v>0</v>
      </c>
      <c r="HW24" s="113">
        <f>'MASTER_ ALL areas - No.seedling'!HV69</f>
        <v>0</v>
      </c>
      <c r="HX24" s="76">
        <f>'MASTER_ ALL areas - No.seedling'!HW69</f>
        <v>0</v>
      </c>
      <c r="HY24" s="80">
        <f t="shared" si="174"/>
        <v>0</v>
      </c>
      <c r="HZ24" s="76">
        <f>'MASTER_ ALL areas - No.seedling'!HY69</f>
        <v>0</v>
      </c>
      <c r="IA24" s="81">
        <f t="shared" si="175"/>
        <v>0</v>
      </c>
      <c r="IB24" s="113">
        <f>'MASTER_ ALL areas - No.seedling'!IA69</f>
        <v>0</v>
      </c>
      <c r="IC24" s="76">
        <f>'MASTER_ ALL areas - No.seedling'!IB69</f>
        <v>0</v>
      </c>
      <c r="ID24" s="80">
        <f t="shared" si="176"/>
        <v>0</v>
      </c>
      <c r="IE24" s="76">
        <f>'MASTER_ ALL areas - No.seedling'!ID69</f>
        <v>0</v>
      </c>
      <c r="IF24" s="85">
        <f t="shared" si="177"/>
        <v>0</v>
      </c>
      <c r="IG24" s="86" t="s">
        <v>258</v>
      </c>
      <c r="IH24" s="87"/>
    </row>
    <row r="25" spans="2:242" ht="33" customHeight="1" x14ac:dyDescent="0.25">
      <c r="B25" s="420">
        <v>66</v>
      </c>
      <c r="C25" s="421" t="s">
        <v>259</v>
      </c>
      <c r="D25" s="422">
        <v>222223</v>
      </c>
      <c r="E25" s="423">
        <v>932682</v>
      </c>
      <c r="F25" s="424" t="s">
        <v>89</v>
      </c>
      <c r="G25" s="214" t="s">
        <v>185</v>
      </c>
      <c r="H25" s="459">
        <f>'MASTER_ ALL areas - No.seedling'!G70</f>
        <v>1</v>
      </c>
      <c r="I25" s="70">
        <f>'MASTER_ ALL areas - No.seedling'!H70</f>
        <v>0</v>
      </c>
      <c r="J25" s="71">
        <f>'MASTER_ ALL areas - No.seedling'!I70</f>
        <v>38</v>
      </c>
      <c r="K25" s="72">
        <f>'MASTER_ ALL areas - No.seedling'!J70</f>
        <v>45</v>
      </c>
      <c r="L25" s="73">
        <f t="shared" si="89"/>
        <v>900</v>
      </c>
      <c r="M25" s="74">
        <f>'MASTER_ ALL areas - No.seedling'!L70</f>
        <v>900</v>
      </c>
      <c r="N25" s="113">
        <f>'MASTER_ ALL areas - No.seedling'!M70</f>
        <v>5</v>
      </c>
      <c r="O25" s="114">
        <f>'MASTER_ ALL areas - No.seedling'!N70</f>
        <v>44</v>
      </c>
      <c r="P25" s="80">
        <f>'MASTER_ ALL areas - No.seedling'!O70</f>
        <v>0.1111111111111111</v>
      </c>
      <c r="Q25" s="81">
        <f>'MASTER_ ALL areas - No.seedling'!P70</f>
        <v>0.97777777777777775</v>
      </c>
      <c r="R25" s="621"/>
      <c r="S25" s="617">
        <f>'MASTER_ ALL areas - No.seedling'!R70</f>
        <v>480</v>
      </c>
      <c r="T25" s="76">
        <f>'MASTER_ ALL areas - No.seedling'!S70</f>
        <v>0</v>
      </c>
      <c r="U25" s="77">
        <f t="shared" si="90"/>
        <v>0</v>
      </c>
      <c r="V25" s="82">
        <f>'MASTER_ ALL areas - No.seedling'!U70</f>
        <v>24</v>
      </c>
      <c r="W25" s="80">
        <f t="shared" si="91"/>
        <v>1</v>
      </c>
      <c r="X25" s="619">
        <f>'MASTER_ ALL areas - No.seedling'!W70</f>
        <v>420</v>
      </c>
      <c r="Y25" s="82">
        <f>'MASTER_ ALL areas - No.seedling'!X70</f>
        <v>5</v>
      </c>
      <c r="Z25" s="77">
        <f t="shared" si="92"/>
        <v>0.23809523809523808</v>
      </c>
      <c r="AA25" s="82">
        <f>'MASTER_ ALL areas - No.seedling'!Z70</f>
        <v>20</v>
      </c>
      <c r="AB25" s="80">
        <f t="shared" si="93"/>
        <v>0.95238095238095233</v>
      </c>
      <c r="AC25" s="76">
        <f>'MASTER_ ALL areas - No.seedling'!AB70</f>
        <v>0</v>
      </c>
      <c r="AD25" s="76">
        <f>'MASTER_ ALL areas - No.seedling'!AC70</f>
        <v>0</v>
      </c>
      <c r="AE25" s="77">
        <f t="shared" si="94"/>
        <v>0</v>
      </c>
      <c r="AF25" s="82">
        <f>'MASTER_ ALL areas - No.seedling'!AE70</f>
        <v>0</v>
      </c>
      <c r="AG25" s="80">
        <f t="shared" si="95"/>
        <v>0</v>
      </c>
      <c r="AH25" s="76">
        <f>'MASTER_ ALL areas - No.seedling'!AG70</f>
        <v>0</v>
      </c>
      <c r="AI25" s="76">
        <f>'MASTER_ ALL areas - No.seedling'!AH70</f>
        <v>0</v>
      </c>
      <c r="AJ25" s="77">
        <f t="shared" si="96"/>
        <v>0</v>
      </c>
      <c r="AK25" s="82">
        <f>'MASTER_ ALL areas - No.seedling'!AJ70</f>
        <v>0</v>
      </c>
      <c r="AL25" s="81">
        <f t="shared" si="97"/>
        <v>0</v>
      </c>
      <c r="AM25" s="621"/>
      <c r="AN25" s="617">
        <f>'MASTER_ ALL areas - No.seedling'!AM70</f>
        <v>900</v>
      </c>
      <c r="AO25" s="76">
        <f>'MASTER_ ALL areas - No.seedling'!AN70</f>
        <v>5</v>
      </c>
      <c r="AP25" s="77">
        <f t="shared" si="98"/>
        <v>0.1111111111111111</v>
      </c>
      <c r="AQ25" s="82">
        <f>'MASTER_ ALL areas - No.seedling'!AP70</f>
        <v>44</v>
      </c>
      <c r="AR25" s="77">
        <f t="shared" si="99"/>
        <v>0.97777777777777775</v>
      </c>
      <c r="AS25" s="82">
        <f>'MASTER_ ALL areas - No.seedling'!AR70</f>
        <v>0</v>
      </c>
      <c r="AT25" s="76">
        <f>'MASTER_ ALL areas - No.seedling'!AS70</f>
        <v>0</v>
      </c>
      <c r="AU25" s="77">
        <f t="shared" si="100"/>
        <v>0</v>
      </c>
      <c r="AV25" s="82">
        <f>'MASTER_ ALL areas - No.seedling'!AU70</f>
        <v>0</v>
      </c>
      <c r="AW25" s="77">
        <f t="shared" si="101"/>
        <v>0</v>
      </c>
      <c r="AX25" s="71">
        <f>'MASTER_ ALL areas - No.seedling'!AW70</f>
        <v>0</v>
      </c>
      <c r="AY25" s="82">
        <f>'MASTER_ ALL areas - No.seedling'!AX70</f>
        <v>0</v>
      </c>
      <c r="AZ25" s="77">
        <f t="shared" si="102"/>
        <v>0</v>
      </c>
      <c r="BA25" s="82">
        <f>'MASTER_ ALL areas - No.seedling'!AZ70</f>
        <v>0</v>
      </c>
      <c r="BB25" s="77">
        <f t="shared" si="103"/>
        <v>0</v>
      </c>
      <c r="BC25" s="82">
        <f>'MASTER_ ALL areas - No.seedling'!BB70</f>
        <v>0</v>
      </c>
      <c r="BD25" s="76">
        <f>'MASTER_ ALL areas - No.seedling'!BC70</f>
        <v>0</v>
      </c>
      <c r="BE25" s="77">
        <f t="shared" si="104"/>
        <v>0</v>
      </c>
      <c r="BF25" s="82">
        <f>'MASTER_ ALL areas - No.seedling'!BE70</f>
        <v>0</v>
      </c>
      <c r="BG25" s="77">
        <f t="shared" si="105"/>
        <v>0</v>
      </c>
      <c r="BH25" s="82">
        <f>'MASTER_ ALL areas - No.seedling'!BG70</f>
        <v>0</v>
      </c>
      <c r="BI25" s="76">
        <f>'MASTER_ ALL areas - No.seedling'!BH70</f>
        <v>0</v>
      </c>
      <c r="BJ25" s="77">
        <f t="shared" si="106"/>
        <v>0</v>
      </c>
      <c r="BK25" s="82">
        <f>'MASTER_ ALL areas - No.seedling'!BJ70</f>
        <v>0</v>
      </c>
      <c r="BL25" s="77">
        <f t="shared" si="107"/>
        <v>0</v>
      </c>
      <c r="BM25" s="82">
        <f>'MASTER_ ALL areas - No.seedling'!BL70</f>
        <v>0</v>
      </c>
      <c r="BN25" s="76">
        <f>'MASTER_ ALL areas - No.seedling'!BM70</f>
        <v>0</v>
      </c>
      <c r="BO25" s="77">
        <f t="shared" si="108"/>
        <v>0</v>
      </c>
      <c r="BP25" s="82">
        <f>'MASTER_ ALL areas - No.seedling'!BO70</f>
        <v>0</v>
      </c>
      <c r="BQ25" s="77">
        <f t="shared" si="109"/>
        <v>0</v>
      </c>
      <c r="BR25" s="82">
        <f>'MASTER_ ALL areas - No.seedling'!BQ70</f>
        <v>0</v>
      </c>
      <c r="BS25" s="76">
        <f>'MASTER_ ALL areas - No.seedling'!BR70</f>
        <v>0</v>
      </c>
      <c r="BT25" s="77">
        <f t="shared" si="110"/>
        <v>0</v>
      </c>
      <c r="BU25" s="82">
        <f>'MASTER_ ALL areas - No.seedling'!BT70</f>
        <v>0</v>
      </c>
      <c r="BV25" s="77">
        <f t="shared" si="111"/>
        <v>0</v>
      </c>
      <c r="BW25" s="82">
        <f>'MASTER_ ALL areas - No.seedling'!BV70</f>
        <v>0</v>
      </c>
      <c r="BX25" s="76">
        <f>'MASTER_ ALL areas - No.seedling'!BW70</f>
        <v>0</v>
      </c>
      <c r="BY25" s="77">
        <f t="shared" si="112"/>
        <v>0</v>
      </c>
      <c r="BZ25" s="82">
        <f>'MASTER_ ALL areas - No.seedling'!BY70</f>
        <v>0</v>
      </c>
      <c r="CA25" s="81">
        <f t="shared" si="113"/>
        <v>0</v>
      </c>
      <c r="CB25" s="79"/>
      <c r="CC25" s="75">
        <f>'MASTER_ ALL areas - No.seedling'!CB70</f>
        <v>480</v>
      </c>
      <c r="CD25" s="76">
        <f>'MASTER_ ALL areas - No.seedling'!CC70</f>
        <v>0</v>
      </c>
      <c r="CE25" s="80">
        <f t="shared" si="114"/>
        <v>0</v>
      </c>
      <c r="CF25" s="76">
        <f>'MASTER_ ALL areas - No.seedling'!CE70</f>
        <v>24</v>
      </c>
      <c r="CG25" s="81">
        <f t="shared" si="115"/>
        <v>1</v>
      </c>
      <c r="CH25" s="75">
        <f>'MASTER_ ALL areas - No.seedling'!CG70</f>
        <v>420</v>
      </c>
      <c r="CI25" s="76">
        <f>'MASTER_ ALL areas - No.seedling'!CH70</f>
        <v>5</v>
      </c>
      <c r="CJ25" s="80">
        <f t="shared" si="116"/>
        <v>0.23809523809523808</v>
      </c>
      <c r="CK25" s="76">
        <f>'MASTER_ ALL areas - No.seedling'!CJ70</f>
        <v>20</v>
      </c>
      <c r="CL25" s="81">
        <f t="shared" si="117"/>
        <v>0.95238095238095233</v>
      </c>
      <c r="CM25" s="113">
        <f>'MASTER_ ALL areas - No.seedling'!CL70</f>
        <v>0</v>
      </c>
      <c r="CN25" s="76">
        <f>'MASTER_ ALL areas - No.seedling'!CM70</f>
        <v>0</v>
      </c>
      <c r="CO25" s="80">
        <f t="shared" si="118"/>
        <v>0</v>
      </c>
      <c r="CP25" s="76">
        <f>'MASTER_ ALL areas - No.seedling'!CO70</f>
        <v>0</v>
      </c>
      <c r="CQ25" s="81">
        <f t="shared" si="119"/>
        <v>0</v>
      </c>
      <c r="CR25" s="113">
        <f>'MASTER_ ALL areas - No.seedling'!CQ70</f>
        <v>0</v>
      </c>
      <c r="CS25" s="76">
        <f>'MASTER_ ALL areas - No.seedling'!CR70</f>
        <v>0</v>
      </c>
      <c r="CT25" s="80">
        <f t="shared" si="120"/>
        <v>0</v>
      </c>
      <c r="CU25" s="76">
        <f>'MASTER_ ALL areas - No.seedling'!CT70</f>
        <v>0</v>
      </c>
      <c r="CV25" s="81">
        <f t="shared" si="121"/>
        <v>0</v>
      </c>
      <c r="CW25" s="113">
        <f>'MASTER_ ALL areas - No.seedling'!CV70</f>
        <v>0</v>
      </c>
      <c r="CX25" s="76">
        <f>'MASTER_ ALL areas - No.seedling'!CW70</f>
        <v>0</v>
      </c>
      <c r="CY25" s="80">
        <f t="shared" si="122"/>
        <v>0</v>
      </c>
      <c r="CZ25" s="76">
        <f>'MASTER_ ALL areas - No.seedling'!CY70</f>
        <v>0</v>
      </c>
      <c r="DA25" s="81">
        <f t="shared" si="123"/>
        <v>0</v>
      </c>
      <c r="DB25" s="113">
        <f>'MASTER_ ALL areas - No.seedling'!DA70</f>
        <v>0</v>
      </c>
      <c r="DC25" s="76">
        <f>'MASTER_ ALL areas - No.seedling'!DB70</f>
        <v>0</v>
      </c>
      <c r="DD25" s="80">
        <f t="shared" si="124"/>
        <v>0</v>
      </c>
      <c r="DE25" s="76">
        <f>'MASTER_ ALL areas - No.seedling'!DD70</f>
        <v>0</v>
      </c>
      <c r="DF25" s="81">
        <f t="shared" si="125"/>
        <v>0</v>
      </c>
      <c r="DG25" s="113">
        <f>'MASTER_ ALL areas - No.seedling'!DF70</f>
        <v>0</v>
      </c>
      <c r="DH25" s="76">
        <f>'MASTER_ ALL areas - No.seedling'!DG70</f>
        <v>0</v>
      </c>
      <c r="DI25" s="80">
        <f t="shared" si="126"/>
        <v>0</v>
      </c>
      <c r="DJ25" s="76">
        <f>'MASTER_ ALL areas - No.seedling'!DI70</f>
        <v>0</v>
      </c>
      <c r="DK25" s="81">
        <f t="shared" si="127"/>
        <v>0</v>
      </c>
      <c r="DL25" s="113">
        <f>'MASTER_ ALL areas - No.seedling'!DK70</f>
        <v>0</v>
      </c>
      <c r="DM25" s="76">
        <f>'MASTER_ ALL areas - No.seedling'!DL70</f>
        <v>0</v>
      </c>
      <c r="DN25" s="80">
        <f t="shared" si="128"/>
        <v>0</v>
      </c>
      <c r="DO25" s="76">
        <f>'MASTER_ ALL areas - No.seedling'!DN70</f>
        <v>0</v>
      </c>
      <c r="DP25" s="81">
        <f t="shared" si="129"/>
        <v>0</v>
      </c>
      <c r="DQ25" s="113">
        <f>'MASTER_ ALL areas - No.seedling'!DP70</f>
        <v>0</v>
      </c>
      <c r="DR25" s="76">
        <f>'MASTER_ ALL areas - No.seedling'!DQ70</f>
        <v>0</v>
      </c>
      <c r="DS25" s="80">
        <f t="shared" si="130"/>
        <v>0</v>
      </c>
      <c r="DT25" s="76">
        <f>'MASTER_ ALL areas - No.seedling'!DS70</f>
        <v>0</v>
      </c>
      <c r="DU25" s="81">
        <f t="shared" si="131"/>
        <v>0</v>
      </c>
      <c r="DV25" s="113">
        <f>'MASTER_ ALL areas - No.seedling'!DU70</f>
        <v>0</v>
      </c>
      <c r="DW25" s="76">
        <f>'MASTER_ ALL areas - No.seedling'!DV70</f>
        <v>0</v>
      </c>
      <c r="DX25" s="80">
        <f t="shared" si="132"/>
        <v>0</v>
      </c>
      <c r="DY25" s="76">
        <f>'MASTER_ ALL areas - No.seedling'!DX70</f>
        <v>0</v>
      </c>
      <c r="DZ25" s="81">
        <f t="shared" si="133"/>
        <v>0</v>
      </c>
      <c r="EA25" s="113">
        <f>'MASTER_ ALL areas - No.seedling'!DZ70</f>
        <v>0</v>
      </c>
      <c r="EB25" s="76">
        <f>'MASTER_ ALL areas - No.seedling'!EA70</f>
        <v>0</v>
      </c>
      <c r="EC25" s="80">
        <f t="shared" si="134"/>
        <v>0</v>
      </c>
      <c r="ED25" s="76">
        <f>'MASTER_ ALL areas - No.seedling'!EC70</f>
        <v>0</v>
      </c>
      <c r="EE25" s="81">
        <f t="shared" si="135"/>
        <v>0</v>
      </c>
      <c r="EF25" s="113">
        <f>'MASTER_ ALL areas - No.seedling'!EE70</f>
        <v>0</v>
      </c>
      <c r="EG25" s="76">
        <f>'MASTER_ ALL areas - No.seedling'!EF70</f>
        <v>0</v>
      </c>
      <c r="EH25" s="80">
        <f t="shared" si="136"/>
        <v>0</v>
      </c>
      <c r="EI25" s="76">
        <f>'MASTER_ ALL areas - No.seedling'!EH70</f>
        <v>0</v>
      </c>
      <c r="EJ25" s="81">
        <f t="shared" si="137"/>
        <v>0</v>
      </c>
      <c r="EK25" s="113">
        <f>'MASTER_ ALL areas - No.seedling'!EJ70</f>
        <v>0</v>
      </c>
      <c r="EL25" s="76">
        <f>'MASTER_ ALL areas - No.seedling'!EK70</f>
        <v>0</v>
      </c>
      <c r="EM25" s="80">
        <f t="shared" si="138"/>
        <v>0</v>
      </c>
      <c r="EN25" s="76">
        <f>'MASTER_ ALL areas - No.seedling'!EM70</f>
        <v>0</v>
      </c>
      <c r="EO25" s="81">
        <f t="shared" si="139"/>
        <v>0</v>
      </c>
      <c r="EP25" s="113">
        <f>'MASTER_ ALL areas - No.seedling'!EO70</f>
        <v>0</v>
      </c>
      <c r="EQ25" s="76">
        <f>'MASTER_ ALL areas - No.seedling'!EP70</f>
        <v>0</v>
      </c>
      <c r="ER25" s="80">
        <f t="shared" si="140"/>
        <v>0</v>
      </c>
      <c r="ES25" s="76">
        <f>'MASTER_ ALL areas - No.seedling'!ER70</f>
        <v>0</v>
      </c>
      <c r="ET25" s="81">
        <f t="shared" si="141"/>
        <v>0</v>
      </c>
      <c r="EU25" s="113">
        <f>'MASTER_ ALL areas - No.seedling'!ET70</f>
        <v>0</v>
      </c>
      <c r="EV25" s="76">
        <f>'MASTER_ ALL areas - No.seedling'!EU70</f>
        <v>0</v>
      </c>
      <c r="EW25" s="80">
        <f t="shared" si="142"/>
        <v>0</v>
      </c>
      <c r="EX25" s="76">
        <f>'MASTER_ ALL areas - No.seedling'!EW70</f>
        <v>0</v>
      </c>
      <c r="EY25" s="81">
        <f t="shared" si="143"/>
        <v>0</v>
      </c>
      <c r="EZ25" s="113">
        <f>'MASTER_ ALL areas - No.seedling'!EY70</f>
        <v>0</v>
      </c>
      <c r="FA25" s="76">
        <f>'MASTER_ ALL areas - No.seedling'!EZ70</f>
        <v>0</v>
      </c>
      <c r="FB25" s="80">
        <f t="shared" si="144"/>
        <v>0</v>
      </c>
      <c r="FC25" s="76">
        <f>'MASTER_ ALL areas - No.seedling'!FB70</f>
        <v>0</v>
      </c>
      <c r="FD25" s="81">
        <f t="shared" si="145"/>
        <v>0</v>
      </c>
      <c r="FE25" s="113">
        <f>'MASTER_ ALL areas - No.seedling'!FD70</f>
        <v>0</v>
      </c>
      <c r="FF25" s="76">
        <f>'MASTER_ ALL areas - No.seedling'!FE70</f>
        <v>0</v>
      </c>
      <c r="FG25" s="80">
        <f t="shared" si="146"/>
        <v>0</v>
      </c>
      <c r="FH25" s="76">
        <f>'MASTER_ ALL areas - No.seedling'!FG70</f>
        <v>0</v>
      </c>
      <c r="FI25" s="81">
        <f t="shared" si="147"/>
        <v>0</v>
      </c>
      <c r="FJ25" s="113">
        <f>'MASTER_ ALL areas - No.seedling'!FI70</f>
        <v>0</v>
      </c>
      <c r="FK25" s="76">
        <f>'MASTER_ ALL areas - No.seedling'!FJ70</f>
        <v>0</v>
      </c>
      <c r="FL25" s="80">
        <f t="shared" si="148"/>
        <v>0</v>
      </c>
      <c r="FM25" s="76">
        <f>'MASTER_ ALL areas - No.seedling'!FL70</f>
        <v>0</v>
      </c>
      <c r="FN25" s="81">
        <f t="shared" si="149"/>
        <v>0</v>
      </c>
      <c r="FO25" s="113">
        <f>'MASTER_ ALL areas - No.seedling'!FN70</f>
        <v>0</v>
      </c>
      <c r="FP25" s="76">
        <f>'MASTER_ ALL areas - No.seedling'!FO70</f>
        <v>0</v>
      </c>
      <c r="FQ25" s="80">
        <f t="shared" si="150"/>
        <v>0</v>
      </c>
      <c r="FR25" s="76">
        <f>'MASTER_ ALL areas - No.seedling'!FQ70</f>
        <v>0</v>
      </c>
      <c r="FS25" s="81">
        <f t="shared" si="151"/>
        <v>0</v>
      </c>
      <c r="FT25" s="113">
        <f>'MASTER_ ALL areas - No.seedling'!FS70</f>
        <v>0</v>
      </c>
      <c r="FU25" s="76">
        <f>'MASTER_ ALL areas - No.seedling'!FT70</f>
        <v>0</v>
      </c>
      <c r="FV25" s="80">
        <f t="shared" si="152"/>
        <v>0</v>
      </c>
      <c r="FW25" s="76">
        <f>'MASTER_ ALL areas - No.seedling'!FV70</f>
        <v>0</v>
      </c>
      <c r="FX25" s="81">
        <f t="shared" si="153"/>
        <v>0</v>
      </c>
      <c r="FY25" s="113">
        <f>'MASTER_ ALL areas - No.seedling'!FX70</f>
        <v>0</v>
      </c>
      <c r="FZ25" s="76">
        <f>'MASTER_ ALL areas - No.seedling'!FY70</f>
        <v>0</v>
      </c>
      <c r="GA25" s="80">
        <f t="shared" si="154"/>
        <v>0</v>
      </c>
      <c r="GB25" s="76">
        <f>'MASTER_ ALL areas - No.seedling'!GA70</f>
        <v>0</v>
      </c>
      <c r="GC25" s="81">
        <f t="shared" si="155"/>
        <v>0</v>
      </c>
      <c r="GD25" s="113">
        <f>'MASTER_ ALL areas - No.seedling'!GC70</f>
        <v>0</v>
      </c>
      <c r="GE25" s="76">
        <f>'MASTER_ ALL areas - No.seedling'!GD70</f>
        <v>0</v>
      </c>
      <c r="GF25" s="80">
        <f t="shared" si="156"/>
        <v>0</v>
      </c>
      <c r="GG25" s="76">
        <f>'MASTER_ ALL areas - No.seedling'!GF70</f>
        <v>0</v>
      </c>
      <c r="GH25" s="81">
        <f t="shared" si="157"/>
        <v>0</v>
      </c>
      <c r="GI25" s="113">
        <f>'MASTER_ ALL areas - No.seedling'!GH70</f>
        <v>0</v>
      </c>
      <c r="GJ25" s="76">
        <f>'MASTER_ ALL areas - No.seedling'!GI70</f>
        <v>0</v>
      </c>
      <c r="GK25" s="80">
        <f t="shared" si="158"/>
        <v>0</v>
      </c>
      <c r="GL25" s="76">
        <f>'MASTER_ ALL areas - No.seedling'!GK70</f>
        <v>0</v>
      </c>
      <c r="GM25" s="81">
        <f t="shared" si="159"/>
        <v>0</v>
      </c>
      <c r="GN25" s="113">
        <f>'MASTER_ ALL areas - No.seedling'!GM70</f>
        <v>0</v>
      </c>
      <c r="GO25" s="76">
        <f>'MASTER_ ALL areas - No.seedling'!GN70</f>
        <v>0</v>
      </c>
      <c r="GP25" s="80">
        <f t="shared" si="160"/>
        <v>0</v>
      </c>
      <c r="GQ25" s="76">
        <f>'MASTER_ ALL areas - No.seedling'!GP70</f>
        <v>0</v>
      </c>
      <c r="GR25" s="81">
        <f t="shared" si="161"/>
        <v>0</v>
      </c>
      <c r="GS25" s="113">
        <f>'MASTER_ ALL areas - No.seedling'!GR70</f>
        <v>0</v>
      </c>
      <c r="GT25" s="76">
        <f>'MASTER_ ALL areas - No.seedling'!GS70</f>
        <v>0</v>
      </c>
      <c r="GU25" s="80">
        <f t="shared" si="162"/>
        <v>0</v>
      </c>
      <c r="GV25" s="76">
        <f>'MASTER_ ALL areas - No.seedling'!GU70</f>
        <v>0</v>
      </c>
      <c r="GW25" s="81">
        <f t="shared" si="163"/>
        <v>0</v>
      </c>
      <c r="GX25" s="113">
        <f>'MASTER_ ALL areas - No.seedling'!GW70</f>
        <v>0</v>
      </c>
      <c r="GY25" s="76">
        <f>'MASTER_ ALL areas - No.seedling'!GX70</f>
        <v>0</v>
      </c>
      <c r="GZ25" s="80">
        <f t="shared" si="164"/>
        <v>0</v>
      </c>
      <c r="HA25" s="76">
        <f>'MASTER_ ALL areas - No.seedling'!GZ70</f>
        <v>0</v>
      </c>
      <c r="HB25" s="81">
        <f t="shared" si="165"/>
        <v>0</v>
      </c>
      <c r="HC25" s="113">
        <f>'MASTER_ ALL areas - No.seedling'!HB70</f>
        <v>0</v>
      </c>
      <c r="HD25" s="76">
        <f>'MASTER_ ALL areas - No.seedling'!HC70</f>
        <v>0</v>
      </c>
      <c r="HE25" s="80">
        <f t="shared" si="166"/>
        <v>0</v>
      </c>
      <c r="HF25" s="76">
        <f>'MASTER_ ALL areas - No.seedling'!HE70</f>
        <v>0</v>
      </c>
      <c r="HG25" s="81">
        <f t="shared" si="167"/>
        <v>0</v>
      </c>
      <c r="HH25" s="113">
        <f>'MASTER_ ALL areas - No.seedling'!HG70</f>
        <v>0</v>
      </c>
      <c r="HI25" s="76">
        <f>'MASTER_ ALL areas - No.seedling'!HH70</f>
        <v>0</v>
      </c>
      <c r="HJ25" s="80">
        <f t="shared" si="168"/>
        <v>0</v>
      </c>
      <c r="HK25" s="76">
        <f>'MASTER_ ALL areas - No.seedling'!HJ70</f>
        <v>0</v>
      </c>
      <c r="HL25" s="81">
        <f t="shared" si="169"/>
        <v>0</v>
      </c>
      <c r="HM25" s="113">
        <f>'MASTER_ ALL areas - No.seedling'!HL70</f>
        <v>0</v>
      </c>
      <c r="HN25" s="76">
        <f>'MASTER_ ALL areas - No.seedling'!HM70</f>
        <v>0</v>
      </c>
      <c r="HO25" s="80">
        <f t="shared" si="170"/>
        <v>0</v>
      </c>
      <c r="HP25" s="76">
        <f>'MASTER_ ALL areas - No.seedling'!HO70</f>
        <v>0</v>
      </c>
      <c r="HQ25" s="81">
        <f t="shared" si="171"/>
        <v>0</v>
      </c>
      <c r="HR25" s="113">
        <f>'MASTER_ ALL areas - No.seedling'!HQ70</f>
        <v>0</v>
      </c>
      <c r="HS25" s="76">
        <f>'MASTER_ ALL areas - No.seedling'!HR70</f>
        <v>0</v>
      </c>
      <c r="HT25" s="80">
        <f t="shared" si="172"/>
        <v>0</v>
      </c>
      <c r="HU25" s="76">
        <f>'MASTER_ ALL areas - No.seedling'!HT70</f>
        <v>0</v>
      </c>
      <c r="HV25" s="81">
        <f t="shared" si="173"/>
        <v>0</v>
      </c>
      <c r="HW25" s="113">
        <f>'MASTER_ ALL areas - No.seedling'!HV70</f>
        <v>0</v>
      </c>
      <c r="HX25" s="76">
        <f>'MASTER_ ALL areas - No.seedling'!HW70</f>
        <v>0</v>
      </c>
      <c r="HY25" s="80">
        <f t="shared" si="174"/>
        <v>0</v>
      </c>
      <c r="HZ25" s="76">
        <f>'MASTER_ ALL areas - No.seedling'!HY70</f>
        <v>0</v>
      </c>
      <c r="IA25" s="81">
        <f t="shared" si="175"/>
        <v>0</v>
      </c>
      <c r="IB25" s="113">
        <f>'MASTER_ ALL areas - No.seedling'!IA70</f>
        <v>0</v>
      </c>
      <c r="IC25" s="76">
        <f>'MASTER_ ALL areas - No.seedling'!IB70</f>
        <v>0</v>
      </c>
      <c r="ID25" s="80">
        <f t="shared" si="176"/>
        <v>0</v>
      </c>
      <c r="IE25" s="76">
        <f>'MASTER_ ALL areas - No.seedling'!ID70</f>
        <v>0</v>
      </c>
      <c r="IF25" s="85">
        <f t="shared" si="177"/>
        <v>0</v>
      </c>
      <c r="IG25" s="86" t="s">
        <v>260</v>
      </c>
      <c r="IH25" s="87"/>
    </row>
    <row r="26" spans="2:242" ht="33" customHeight="1" x14ac:dyDescent="0.25">
      <c r="B26" s="420">
        <v>67</v>
      </c>
      <c r="C26" s="421" t="s">
        <v>261</v>
      </c>
      <c r="D26" s="453">
        <v>223273</v>
      </c>
      <c r="E26" s="454">
        <v>932695</v>
      </c>
      <c r="F26" s="216" t="s">
        <v>262</v>
      </c>
      <c r="G26" s="198" t="s">
        <v>263</v>
      </c>
      <c r="H26" s="459">
        <f>'MASTER_ ALL areas - No.seedling'!G71</f>
        <v>6</v>
      </c>
      <c r="I26" s="70">
        <f>'MASTER_ ALL areas - No.seedling'!H71</f>
        <v>0.1</v>
      </c>
      <c r="J26" s="71">
        <f>'MASTER_ ALL areas - No.seedling'!I71</f>
        <v>38.200000000000003</v>
      </c>
      <c r="K26" s="72">
        <f>'MASTER_ ALL areas - No.seedling'!J71</f>
        <v>41</v>
      </c>
      <c r="L26" s="73">
        <f t="shared" si="89"/>
        <v>820</v>
      </c>
      <c r="M26" s="74">
        <f>'MASTER_ ALL areas - No.seedling'!L71</f>
        <v>820</v>
      </c>
      <c r="N26" s="113">
        <f>'MASTER_ ALL areas - No.seedling'!M71</f>
        <v>9</v>
      </c>
      <c r="O26" s="114">
        <f>'MASTER_ ALL areas - No.seedling'!N71</f>
        <v>30</v>
      </c>
      <c r="P26" s="80">
        <f>'MASTER_ ALL areas - No.seedling'!O71</f>
        <v>0.21951219512195122</v>
      </c>
      <c r="Q26" s="81">
        <f>'MASTER_ ALL areas - No.seedling'!P71</f>
        <v>0.73170731707317072</v>
      </c>
      <c r="R26" s="621"/>
      <c r="S26" s="617">
        <f>'MASTER_ ALL areas - No.seedling'!R71</f>
        <v>340</v>
      </c>
      <c r="T26" s="76">
        <f>'MASTER_ ALL areas - No.seedling'!S71</f>
        <v>3</v>
      </c>
      <c r="U26" s="77">
        <f t="shared" si="90"/>
        <v>0.17647058823529413</v>
      </c>
      <c r="V26" s="82">
        <f>'MASTER_ ALL areas - No.seedling'!U71</f>
        <v>11</v>
      </c>
      <c r="W26" s="80">
        <f t="shared" si="91"/>
        <v>0.6470588235294118</v>
      </c>
      <c r="X26" s="619">
        <f>'MASTER_ ALL areas - No.seedling'!W71</f>
        <v>220</v>
      </c>
      <c r="Y26" s="82">
        <f>'MASTER_ ALL areas - No.seedling'!X71</f>
        <v>4</v>
      </c>
      <c r="Z26" s="77">
        <f t="shared" si="92"/>
        <v>0.36363636363636365</v>
      </c>
      <c r="AA26" s="82">
        <f>'MASTER_ ALL areas - No.seedling'!Z71</f>
        <v>9</v>
      </c>
      <c r="AB26" s="80">
        <f t="shared" si="93"/>
        <v>0.81818181818181823</v>
      </c>
      <c r="AC26" s="76">
        <f>'MASTER_ ALL areas - No.seedling'!AB71</f>
        <v>220</v>
      </c>
      <c r="AD26" s="76">
        <f>'MASTER_ ALL areas - No.seedling'!AC71</f>
        <v>2</v>
      </c>
      <c r="AE26" s="77">
        <f t="shared" si="94"/>
        <v>0.18181818181818182</v>
      </c>
      <c r="AF26" s="82">
        <f>'MASTER_ ALL areas - No.seedling'!AE71</f>
        <v>10</v>
      </c>
      <c r="AG26" s="80">
        <f t="shared" si="95"/>
        <v>0.90909090909090906</v>
      </c>
      <c r="AH26" s="76">
        <f>'MASTER_ ALL areas - No.seedling'!AG71</f>
        <v>40</v>
      </c>
      <c r="AI26" s="76">
        <f>'MASTER_ ALL areas - No.seedling'!AH71</f>
        <v>0</v>
      </c>
      <c r="AJ26" s="77">
        <f t="shared" si="96"/>
        <v>0</v>
      </c>
      <c r="AK26" s="82">
        <f>'MASTER_ ALL areas - No.seedling'!AJ71</f>
        <v>0</v>
      </c>
      <c r="AL26" s="81">
        <f t="shared" si="97"/>
        <v>0</v>
      </c>
      <c r="AM26" s="621"/>
      <c r="AN26" s="617">
        <f>'MASTER_ ALL areas - No.seedling'!AM71</f>
        <v>160</v>
      </c>
      <c r="AO26" s="76">
        <f>'MASTER_ ALL areas - No.seedling'!AN71</f>
        <v>1</v>
      </c>
      <c r="AP26" s="77">
        <f t="shared" si="98"/>
        <v>0.125</v>
      </c>
      <c r="AQ26" s="82">
        <f>'MASTER_ ALL areas - No.seedling'!AP71</f>
        <v>5</v>
      </c>
      <c r="AR26" s="77">
        <f t="shared" si="99"/>
        <v>0.625</v>
      </c>
      <c r="AS26" s="82">
        <f>'MASTER_ ALL areas - No.seedling'!AR71</f>
        <v>380</v>
      </c>
      <c r="AT26" s="76">
        <f>'MASTER_ ALL areas - No.seedling'!AS71</f>
        <v>3</v>
      </c>
      <c r="AU26" s="77">
        <f t="shared" si="100"/>
        <v>0.15789473684210525</v>
      </c>
      <c r="AV26" s="82">
        <f>'MASTER_ ALL areas - No.seedling'!AU71</f>
        <v>13</v>
      </c>
      <c r="AW26" s="77">
        <f t="shared" si="101"/>
        <v>0.68421052631578949</v>
      </c>
      <c r="AX26" s="71">
        <f>'MASTER_ ALL areas - No.seedling'!AW71</f>
        <v>20</v>
      </c>
      <c r="AY26" s="82">
        <f>'MASTER_ ALL areas - No.seedling'!AX71</f>
        <v>0</v>
      </c>
      <c r="AZ26" s="77">
        <f t="shared" si="102"/>
        <v>0</v>
      </c>
      <c r="BA26" s="82">
        <f>'MASTER_ ALL areas - No.seedling'!AZ71</f>
        <v>1</v>
      </c>
      <c r="BB26" s="77">
        <f t="shared" si="103"/>
        <v>1</v>
      </c>
      <c r="BC26" s="82">
        <f>'MASTER_ ALL areas - No.seedling'!BB71</f>
        <v>0</v>
      </c>
      <c r="BD26" s="76">
        <f>'MASTER_ ALL areas - No.seedling'!BC71</f>
        <v>0</v>
      </c>
      <c r="BE26" s="77">
        <f t="shared" si="104"/>
        <v>0</v>
      </c>
      <c r="BF26" s="82">
        <f>'MASTER_ ALL areas - No.seedling'!BE71</f>
        <v>0</v>
      </c>
      <c r="BG26" s="77">
        <f t="shared" si="105"/>
        <v>0</v>
      </c>
      <c r="BH26" s="82">
        <f>'MASTER_ ALL areas - No.seedling'!BG71</f>
        <v>160</v>
      </c>
      <c r="BI26" s="76">
        <f>'MASTER_ ALL areas - No.seedling'!BH71</f>
        <v>3</v>
      </c>
      <c r="BJ26" s="77">
        <f t="shared" si="106"/>
        <v>0.375</v>
      </c>
      <c r="BK26" s="82">
        <f>'MASTER_ ALL areas - No.seedling'!BJ71</f>
        <v>8</v>
      </c>
      <c r="BL26" s="77">
        <f t="shared" si="107"/>
        <v>1</v>
      </c>
      <c r="BM26" s="82">
        <f>'MASTER_ ALL areas - No.seedling'!BL71</f>
        <v>0</v>
      </c>
      <c r="BN26" s="76">
        <f>'MASTER_ ALL areas - No.seedling'!BM71</f>
        <v>0</v>
      </c>
      <c r="BO26" s="77">
        <f t="shared" si="108"/>
        <v>0</v>
      </c>
      <c r="BP26" s="82">
        <f>'MASTER_ ALL areas - No.seedling'!BO71</f>
        <v>0</v>
      </c>
      <c r="BQ26" s="77">
        <f t="shared" si="109"/>
        <v>0</v>
      </c>
      <c r="BR26" s="82">
        <f>'MASTER_ ALL areas - No.seedling'!BQ71</f>
        <v>0</v>
      </c>
      <c r="BS26" s="76">
        <f>'MASTER_ ALL areas - No.seedling'!BR71</f>
        <v>0</v>
      </c>
      <c r="BT26" s="77">
        <f t="shared" si="110"/>
        <v>0</v>
      </c>
      <c r="BU26" s="82">
        <f>'MASTER_ ALL areas - No.seedling'!BT71</f>
        <v>0</v>
      </c>
      <c r="BV26" s="77">
        <f t="shared" si="111"/>
        <v>0</v>
      </c>
      <c r="BW26" s="82">
        <f>'MASTER_ ALL areas - No.seedling'!BV71</f>
        <v>100</v>
      </c>
      <c r="BX26" s="76">
        <f>'MASTER_ ALL areas - No.seedling'!BW71</f>
        <v>2</v>
      </c>
      <c r="BY26" s="77">
        <f t="shared" si="112"/>
        <v>0.4</v>
      </c>
      <c r="BZ26" s="82">
        <f>'MASTER_ ALL areas - No.seedling'!BY71</f>
        <v>3</v>
      </c>
      <c r="CA26" s="81">
        <f t="shared" si="113"/>
        <v>0.6</v>
      </c>
      <c r="CB26" s="79"/>
      <c r="CC26" s="75">
        <f>'MASTER_ ALL areas - No.seedling'!CB71</f>
        <v>100</v>
      </c>
      <c r="CD26" s="76">
        <f>'MASTER_ ALL areas - No.seedling'!CC71</f>
        <v>1</v>
      </c>
      <c r="CE26" s="80">
        <f t="shared" si="114"/>
        <v>0.2</v>
      </c>
      <c r="CF26" s="76">
        <f>'MASTER_ ALL areas - No.seedling'!CE71</f>
        <v>2</v>
      </c>
      <c r="CG26" s="81">
        <f t="shared" si="115"/>
        <v>0.4</v>
      </c>
      <c r="CH26" s="75">
        <f>'MASTER_ ALL areas - No.seedling'!CG71</f>
        <v>20</v>
      </c>
      <c r="CI26" s="76">
        <f>'MASTER_ ALL areas - No.seedling'!CH71</f>
        <v>0</v>
      </c>
      <c r="CJ26" s="80">
        <f t="shared" si="116"/>
        <v>0</v>
      </c>
      <c r="CK26" s="76">
        <f>'MASTER_ ALL areas - No.seedling'!CJ71</f>
        <v>1</v>
      </c>
      <c r="CL26" s="81">
        <f t="shared" si="117"/>
        <v>1</v>
      </c>
      <c r="CM26" s="75">
        <f>'MASTER_ ALL areas - No.seedling'!CL71</f>
        <v>40</v>
      </c>
      <c r="CN26" s="76">
        <f>'MASTER_ ALL areas - No.seedling'!CM71</f>
        <v>0</v>
      </c>
      <c r="CO26" s="80">
        <f t="shared" si="118"/>
        <v>0</v>
      </c>
      <c r="CP26" s="76">
        <f>'MASTER_ ALL areas - No.seedling'!CO71</f>
        <v>2</v>
      </c>
      <c r="CQ26" s="81">
        <f t="shared" si="119"/>
        <v>1</v>
      </c>
      <c r="CR26" s="113">
        <f>'MASTER_ ALL areas - No.seedling'!CQ71</f>
        <v>0</v>
      </c>
      <c r="CS26" s="76">
        <f>'MASTER_ ALL areas - No.seedling'!CR71</f>
        <v>0</v>
      </c>
      <c r="CT26" s="80">
        <f t="shared" si="120"/>
        <v>0</v>
      </c>
      <c r="CU26" s="76">
        <f>'MASTER_ ALL areas - No.seedling'!CT71</f>
        <v>0</v>
      </c>
      <c r="CV26" s="81">
        <f t="shared" si="121"/>
        <v>0</v>
      </c>
      <c r="CW26" s="75">
        <f>'MASTER_ ALL areas - No.seedling'!CV71</f>
        <v>160</v>
      </c>
      <c r="CX26" s="76">
        <f>'MASTER_ ALL areas - No.seedling'!CW71</f>
        <v>0</v>
      </c>
      <c r="CY26" s="80">
        <f t="shared" si="122"/>
        <v>0</v>
      </c>
      <c r="CZ26" s="76">
        <f>'MASTER_ ALL areas - No.seedling'!CY71</f>
        <v>5</v>
      </c>
      <c r="DA26" s="81">
        <f t="shared" si="123"/>
        <v>0.625</v>
      </c>
      <c r="DB26" s="75">
        <f>'MASTER_ ALL areas - No.seedling'!DA71</f>
        <v>160</v>
      </c>
      <c r="DC26" s="76">
        <f>'MASTER_ ALL areas - No.seedling'!DB71</f>
        <v>3</v>
      </c>
      <c r="DD26" s="80">
        <f t="shared" si="124"/>
        <v>0.375</v>
      </c>
      <c r="DE26" s="76">
        <f>'MASTER_ ALL areas - No.seedling'!DD71</f>
        <v>6</v>
      </c>
      <c r="DF26" s="81">
        <f t="shared" si="125"/>
        <v>0.75</v>
      </c>
      <c r="DG26" s="75">
        <f>'MASTER_ ALL areas - No.seedling'!DF71</f>
        <v>40</v>
      </c>
      <c r="DH26" s="76">
        <f>'MASTER_ ALL areas - No.seedling'!DG71</f>
        <v>0</v>
      </c>
      <c r="DI26" s="80">
        <f t="shared" si="126"/>
        <v>0</v>
      </c>
      <c r="DJ26" s="76">
        <f>'MASTER_ ALL areas - No.seedling'!DI71</f>
        <v>2</v>
      </c>
      <c r="DK26" s="81">
        <f t="shared" si="127"/>
        <v>1</v>
      </c>
      <c r="DL26" s="75">
        <f>'MASTER_ ALL areas - No.seedling'!DK71</f>
        <v>20</v>
      </c>
      <c r="DM26" s="76">
        <f>'MASTER_ ALL areas - No.seedling'!DL71</f>
        <v>0</v>
      </c>
      <c r="DN26" s="80">
        <f t="shared" si="128"/>
        <v>0</v>
      </c>
      <c r="DO26" s="76">
        <f>'MASTER_ ALL areas - No.seedling'!DN71</f>
        <v>0</v>
      </c>
      <c r="DP26" s="81">
        <f t="shared" si="129"/>
        <v>0</v>
      </c>
      <c r="DQ26" s="75">
        <f>'MASTER_ ALL areas - No.seedling'!DP71</f>
        <v>20</v>
      </c>
      <c r="DR26" s="76">
        <f>'MASTER_ ALL areas - No.seedling'!DQ71</f>
        <v>0</v>
      </c>
      <c r="DS26" s="80">
        <f t="shared" si="130"/>
        <v>0</v>
      </c>
      <c r="DT26" s="76">
        <f>'MASTER_ ALL areas - No.seedling'!DS71</f>
        <v>1</v>
      </c>
      <c r="DU26" s="81">
        <f t="shared" si="131"/>
        <v>1</v>
      </c>
      <c r="DV26" s="113">
        <f>'MASTER_ ALL areas - No.seedling'!DU71</f>
        <v>0</v>
      </c>
      <c r="DW26" s="76">
        <f>'MASTER_ ALL areas - No.seedling'!DV71</f>
        <v>0</v>
      </c>
      <c r="DX26" s="80">
        <f t="shared" si="132"/>
        <v>0</v>
      </c>
      <c r="DY26" s="76">
        <f>'MASTER_ ALL areas - No.seedling'!DX71</f>
        <v>0</v>
      </c>
      <c r="DZ26" s="81">
        <f t="shared" si="133"/>
        <v>0</v>
      </c>
      <c r="EA26" s="113">
        <f>'MASTER_ ALL areas - No.seedling'!DZ71</f>
        <v>0</v>
      </c>
      <c r="EB26" s="76">
        <f>'MASTER_ ALL areas - No.seedling'!EA71</f>
        <v>0</v>
      </c>
      <c r="EC26" s="80">
        <f t="shared" si="134"/>
        <v>0</v>
      </c>
      <c r="ED26" s="76">
        <f>'MASTER_ ALL areas - No.seedling'!EC71</f>
        <v>0</v>
      </c>
      <c r="EE26" s="81">
        <f t="shared" si="135"/>
        <v>0</v>
      </c>
      <c r="EF26" s="113">
        <f>'MASTER_ ALL areas - No.seedling'!EE71</f>
        <v>0</v>
      </c>
      <c r="EG26" s="76">
        <f>'MASTER_ ALL areas - No.seedling'!EF71</f>
        <v>0</v>
      </c>
      <c r="EH26" s="80">
        <f t="shared" si="136"/>
        <v>0</v>
      </c>
      <c r="EI26" s="76">
        <f>'MASTER_ ALL areas - No.seedling'!EH71</f>
        <v>0</v>
      </c>
      <c r="EJ26" s="81">
        <f t="shared" si="137"/>
        <v>0</v>
      </c>
      <c r="EK26" s="113">
        <f>'MASTER_ ALL areas - No.seedling'!EJ71</f>
        <v>0</v>
      </c>
      <c r="EL26" s="76">
        <f>'MASTER_ ALL areas - No.seedling'!EK71</f>
        <v>0</v>
      </c>
      <c r="EM26" s="80">
        <f t="shared" si="138"/>
        <v>0</v>
      </c>
      <c r="EN26" s="76">
        <f>'MASTER_ ALL areas - No.seedling'!EM71</f>
        <v>0</v>
      </c>
      <c r="EO26" s="81">
        <f t="shared" si="139"/>
        <v>0</v>
      </c>
      <c r="EP26" s="113">
        <f>'MASTER_ ALL areas - No.seedling'!EO71</f>
        <v>0</v>
      </c>
      <c r="EQ26" s="76">
        <f>'MASTER_ ALL areas - No.seedling'!EP71</f>
        <v>0</v>
      </c>
      <c r="ER26" s="80">
        <f t="shared" si="140"/>
        <v>0</v>
      </c>
      <c r="ES26" s="76">
        <f>'MASTER_ ALL areas - No.seedling'!ER71</f>
        <v>0</v>
      </c>
      <c r="ET26" s="81">
        <f t="shared" si="141"/>
        <v>0</v>
      </c>
      <c r="EU26" s="113">
        <f>'MASTER_ ALL areas - No.seedling'!ET71</f>
        <v>0</v>
      </c>
      <c r="EV26" s="76">
        <f>'MASTER_ ALL areas - No.seedling'!EU71</f>
        <v>0</v>
      </c>
      <c r="EW26" s="80">
        <f t="shared" si="142"/>
        <v>0</v>
      </c>
      <c r="EX26" s="76">
        <f>'MASTER_ ALL areas - No.seedling'!EW71</f>
        <v>0</v>
      </c>
      <c r="EY26" s="81">
        <f t="shared" si="143"/>
        <v>0</v>
      </c>
      <c r="EZ26" s="113">
        <f>'MASTER_ ALL areas - No.seedling'!EY71</f>
        <v>0</v>
      </c>
      <c r="FA26" s="76">
        <f>'MASTER_ ALL areas - No.seedling'!EZ71</f>
        <v>0</v>
      </c>
      <c r="FB26" s="80">
        <f t="shared" si="144"/>
        <v>0</v>
      </c>
      <c r="FC26" s="76">
        <f>'MASTER_ ALL areas - No.seedling'!FB71</f>
        <v>0</v>
      </c>
      <c r="FD26" s="81">
        <f t="shared" si="145"/>
        <v>0</v>
      </c>
      <c r="FE26" s="75">
        <f>'MASTER_ ALL areas - No.seedling'!FD71</f>
        <v>60</v>
      </c>
      <c r="FF26" s="76">
        <f>'MASTER_ ALL areas - No.seedling'!FE71</f>
        <v>2</v>
      </c>
      <c r="FG26" s="80">
        <f t="shared" si="146"/>
        <v>0.66666666666666663</v>
      </c>
      <c r="FH26" s="76">
        <f>'MASTER_ ALL areas - No.seedling'!FG71</f>
        <v>3</v>
      </c>
      <c r="FI26" s="81">
        <f t="shared" si="147"/>
        <v>1</v>
      </c>
      <c r="FJ26" s="75">
        <f>'MASTER_ ALL areas - No.seedling'!FI71</f>
        <v>40</v>
      </c>
      <c r="FK26" s="76">
        <f>'MASTER_ ALL areas - No.seedling'!FJ71</f>
        <v>1</v>
      </c>
      <c r="FL26" s="80">
        <f t="shared" si="148"/>
        <v>0.5</v>
      </c>
      <c r="FM26" s="76">
        <f>'MASTER_ ALL areas - No.seedling'!FL71</f>
        <v>2</v>
      </c>
      <c r="FN26" s="81">
        <f t="shared" si="149"/>
        <v>1</v>
      </c>
      <c r="FO26" s="75">
        <f>'MASTER_ ALL areas - No.seedling'!FN71</f>
        <v>60</v>
      </c>
      <c r="FP26" s="76">
        <f>'MASTER_ ALL areas - No.seedling'!FO71</f>
        <v>0</v>
      </c>
      <c r="FQ26" s="80">
        <f t="shared" si="150"/>
        <v>0</v>
      </c>
      <c r="FR26" s="76">
        <f>'MASTER_ ALL areas - No.seedling'!FQ71</f>
        <v>3</v>
      </c>
      <c r="FS26" s="81">
        <f t="shared" si="151"/>
        <v>1</v>
      </c>
      <c r="FT26" s="113">
        <f>'MASTER_ ALL areas - No.seedling'!FS71</f>
        <v>0</v>
      </c>
      <c r="FU26" s="76">
        <f>'MASTER_ ALL areas - No.seedling'!FT71</f>
        <v>0</v>
      </c>
      <c r="FV26" s="80">
        <f t="shared" si="152"/>
        <v>0</v>
      </c>
      <c r="FW26" s="76">
        <f>'MASTER_ ALL areas - No.seedling'!FV71</f>
        <v>0</v>
      </c>
      <c r="FX26" s="81">
        <f t="shared" si="153"/>
        <v>0</v>
      </c>
      <c r="FY26" s="113">
        <f>'MASTER_ ALL areas - No.seedling'!FX71</f>
        <v>0</v>
      </c>
      <c r="FZ26" s="76">
        <f>'MASTER_ ALL areas - No.seedling'!FY71</f>
        <v>0</v>
      </c>
      <c r="GA26" s="80">
        <f t="shared" si="154"/>
        <v>0</v>
      </c>
      <c r="GB26" s="76">
        <f>'MASTER_ ALL areas - No.seedling'!GA71</f>
        <v>0</v>
      </c>
      <c r="GC26" s="81">
        <f t="shared" si="155"/>
        <v>0</v>
      </c>
      <c r="GD26" s="113">
        <f>'MASTER_ ALL areas - No.seedling'!GC71</f>
        <v>0</v>
      </c>
      <c r="GE26" s="76">
        <f>'MASTER_ ALL areas - No.seedling'!GD71</f>
        <v>0</v>
      </c>
      <c r="GF26" s="80">
        <f t="shared" si="156"/>
        <v>0</v>
      </c>
      <c r="GG26" s="76">
        <f>'MASTER_ ALL areas - No.seedling'!GF71</f>
        <v>0</v>
      </c>
      <c r="GH26" s="81">
        <f t="shared" si="157"/>
        <v>0</v>
      </c>
      <c r="GI26" s="113">
        <f>'MASTER_ ALL areas - No.seedling'!GH71</f>
        <v>0</v>
      </c>
      <c r="GJ26" s="76">
        <f>'MASTER_ ALL areas - No.seedling'!GI71</f>
        <v>0</v>
      </c>
      <c r="GK26" s="80">
        <f t="shared" si="158"/>
        <v>0</v>
      </c>
      <c r="GL26" s="76">
        <f>'MASTER_ ALL areas - No.seedling'!GK71</f>
        <v>0</v>
      </c>
      <c r="GM26" s="81">
        <f t="shared" si="159"/>
        <v>0</v>
      </c>
      <c r="GN26" s="113">
        <f>'MASTER_ ALL areas - No.seedling'!GM71</f>
        <v>0</v>
      </c>
      <c r="GO26" s="76">
        <f>'MASTER_ ALL areas - No.seedling'!GN71</f>
        <v>0</v>
      </c>
      <c r="GP26" s="80">
        <f t="shared" si="160"/>
        <v>0</v>
      </c>
      <c r="GQ26" s="76">
        <f>'MASTER_ ALL areas - No.seedling'!GP71</f>
        <v>0</v>
      </c>
      <c r="GR26" s="81">
        <f t="shared" si="161"/>
        <v>0</v>
      </c>
      <c r="GS26" s="113">
        <f>'MASTER_ ALL areas - No.seedling'!GR71</f>
        <v>0</v>
      </c>
      <c r="GT26" s="76">
        <f>'MASTER_ ALL areas - No.seedling'!GS71</f>
        <v>0</v>
      </c>
      <c r="GU26" s="80">
        <f t="shared" si="162"/>
        <v>0</v>
      </c>
      <c r="GV26" s="76">
        <f>'MASTER_ ALL areas - No.seedling'!GU71</f>
        <v>0</v>
      </c>
      <c r="GW26" s="81">
        <f t="shared" si="163"/>
        <v>0</v>
      </c>
      <c r="GX26" s="113">
        <f>'MASTER_ ALL areas - No.seedling'!GW71</f>
        <v>0</v>
      </c>
      <c r="GY26" s="76">
        <f>'MASTER_ ALL areas - No.seedling'!GX71</f>
        <v>0</v>
      </c>
      <c r="GZ26" s="80">
        <f t="shared" si="164"/>
        <v>0</v>
      </c>
      <c r="HA26" s="76">
        <f>'MASTER_ ALL areas - No.seedling'!GZ71</f>
        <v>0</v>
      </c>
      <c r="HB26" s="81">
        <f t="shared" si="165"/>
        <v>0</v>
      </c>
      <c r="HC26" s="113">
        <f>'MASTER_ ALL areas - No.seedling'!HB71</f>
        <v>0</v>
      </c>
      <c r="HD26" s="76">
        <f>'MASTER_ ALL areas - No.seedling'!HC71</f>
        <v>0</v>
      </c>
      <c r="HE26" s="80">
        <f t="shared" si="166"/>
        <v>0</v>
      </c>
      <c r="HF26" s="76">
        <f>'MASTER_ ALL areas - No.seedling'!HE71</f>
        <v>0</v>
      </c>
      <c r="HG26" s="81">
        <f t="shared" si="167"/>
        <v>0</v>
      </c>
      <c r="HH26" s="113">
        <f>'MASTER_ ALL areas - No.seedling'!HG71</f>
        <v>0</v>
      </c>
      <c r="HI26" s="76">
        <f>'MASTER_ ALL areas - No.seedling'!HH71</f>
        <v>0</v>
      </c>
      <c r="HJ26" s="80">
        <f t="shared" si="168"/>
        <v>0</v>
      </c>
      <c r="HK26" s="76">
        <f>'MASTER_ ALL areas - No.seedling'!HJ71</f>
        <v>0</v>
      </c>
      <c r="HL26" s="81">
        <f t="shared" si="169"/>
        <v>0</v>
      </c>
      <c r="HM26" s="113">
        <f>'MASTER_ ALL areas - No.seedling'!HL71</f>
        <v>0</v>
      </c>
      <c r="HN26" s="76">
        <f>'MASTER_ ALL areas - No.seedling'!HM71</f>
        <v>0</v>
      </c>
      <c r="HO26" s="80">
        <f t="shared" si="170"/>
        <v>0</v>
      </c>
      <c r="HP26" s="76">
        <f>'MASTER_ ALL areas - No.seedling'!HO71</f>
        <v>0</v>
      </c>
      <c r="HQ26" s="81">
        <f t="shared" si="171"/>
        <v>0</v>
      </c>
      <c r="HR26" s="113">
        <f>'MASTER_ ALL areas - No.seedling'!HQ71</f>
        <v>0</v>
      </c>
      <c r="HS26" s="76">
        <f>'MASTER_ ALL areas - No.seedling'!HR71</f>
        <v>0</v>
      </c>
      <c r="HT26" s="80">
        <f t="shared" si="172"/>
        <v>0</v>
      </c>
      <c r="HU26" s="76">
        <f>'MASTER_ ALL areas - No.seedling'!HT71</f>
        <v>0</v>
      </c>
      <c r="HV26" s="81">
        <f t="shared" si="173"/>
        <v>0</v>
      </c>
      <c r="HW26" s="75">
        <f>'MASTER_ ALL areas - No.seedling'!HV71</f>
        <v>80</v>
      </c>
      <c r="HX26" s="76">
        <f>'MASTER_ ALL areas - No.seedling'!HW71</f>
        <v>2</v>
      </c>
      <c r="HY26" s="80">
        <f t="shared" si="174"/>
        <v>0.5</v>
      </c>
      <c r="HZ26" s="76">
        <f>'MASTER_ ALL areas - No.seedling'!HY71</f>
        <v>3</v>
      </c>
      <c r="IA26" s="81">
        <f t="shared" si="175"/>
        <v>0.75</v>
      </c>
      <c r="IB26" s="75">
        <f>'MASTER_ ALL areas - No.seedling'!IA71</f>
        <v>20</v>
      </c>
      <c r="IC26" s="76">
        <f>'MASTER_ ALL areas - No.seedling'!IB71</f>
        <v>0</v>
      </c>
      <c r="ID26" s="80">
        <f t="shared" si="176"/>
        <v>0</v>
      </c>
      <c r="IE26" s="76">
        <f>'MASTER_ ALL areas - No.seedling'!ID71</f>
        <v>0</v>
      </c>
      <c r="IF26" s="85">
        <f t="shared" si="177"/>
        <v>0</v>
      </c>
      <c r="IG26" s="86" t="s">
        <v>264</v>
      </c>
      <c r="IH26" s="87"/>
    </row>
    <row r="27" spans="2:242" ht="33" customHeight="1" x14ac:dyDescent="0.25">
      <c r="B27" s="420">
        <v>68</v>
      </c>
      <c r="C27" s="456"/>
      <c r="D27" s="1352" t="s">
        <v>192</v>
      </c>
      <c r="E27" s="1353"/>
      <c r="F27" s="636"/>
      <c r="G27" s="637"/>
      <c r="H27" s="459"/>
      <c r="I27" s="70"/>
      <c r="J27" s="191"/>
      <c r="K27" s="192"/>
      <c r="L27" s="193"/>
      <c r="M27" s="194"/>
      <c r="N27" s="113"/>
      <c r="O27" s="114"/>
      <c r="P27" s="80"/>
      <c r="Q27" s="81"/>
      <c r="R27" s="621"/>
      <c r="S27" s="463"/>
      <c r="T27" s="122"/>
      <c r="U27" s="77"/>
      <c r="V27" s="195"/>
      <c r="W27" s="80"/>
      <c r="X27" s="464"/>
      <c r="Y27" s="195"/>
      <c r="Z27" s="77"/>
      <c r="AA27" s="195"/>
      <c r="AB27" s="80"/>
      <c r="AC27" s="122"/>
      <c r="AD27" s="122"/>
      <c r="AE27" s="77"/>
      <c r="AF27" s="195"/>
      <c r="AG27" s="80"/>
      <c r="AH27" s="122"/>
      <c r="AI27" s="122"/>
      <c r="AJ27" s="77"/>
      <c r="AK27" s="195"/>
      <c r="AL27" s="81"/>
      <c r="AM27" s="621"/>
      <c r="AN27" s="463"/>
      <c r="AO27" s="122"/>
      <c r="AP27" s="77"/>
      <c r="AQ27" s="195"/>
      <c r="AR27" s="77"/>
      <c r="AS27" s="195"/>
      <c r="AT27" s="122"/>
      <c r="AU27" s="77"/>
      <c r="AV27" s="195"/>
      <c r="AW27" s="77"/>
      <c r="AX27" s="191"/>
      <c r="AY27" s="195"/>
      <c r="AZ27" s="77"/>
      <c r="BA27" s="195"/>
      <c r="BB27" s="77"/>
      <c r="BC27" s="195"/>
      <c r="BD27" s="122"/>
      <c r="BE27" s="77"/>
      <c r="BF27" s="195"/>
      <c r="BG27" s="77"/>
      <c r="BH27" s="195"/>
      <c r="BI27" s="122"/>
      <c r="BJ27" s="77"/>
      <c r="BK27" s="195"/>
      <c r="BL27" s="77"/>
      <c r="BM27" s="195"/>
      <c r="BN27" s="122"/>
      <c r="BO27" s="77"/>
      <c r="BP27" s="195"/>
      <c r="BQ27" s="77"/>
      <c r="BR27" s="195"/>
      <c r="BS27" s="122"/>
      <c r="BT27" s="77"/>
      <c r="BU27" s="195"/>
      <c r="BV27" s="77"/>
      <c r="BW27" s="195"/>
      <c r="BX27" s="122"/>
      <c r="BY27" s="77"/>
      <c r="BZ27" s="195"/>
      <c r="CA27" s="81"/>
      <c r="CB27" s="79"/>
      <c r="CC27" s="152"/>
      <c r="CD27" s="122"/>
      <c r="CE27" s="80"/>
      <c r="CF27" s="122"/>
      <c r="CG27" s="81"/>
      <c r="CH27" s="152"/>
      <c r="CI27" s="122"/>
      <c r="CJ27" s="80"/>
      <c r="CK27" s="122"/>
      <c r="CL27" s="81"/>
      <c r="CM27" s="152"/>
      <c r="CN27" s="122"/>
      <c r="CO27" s="80"/>
      <c r="CP27" s="122"/>
      <c r="CQ27" s="81"/>
      <c r="CR27" s="152"/>
      <c r="CS27" s="122"/>
      <c r="CT27" s="80"/>
      <c r="CU27" s="122"/>
      <c r="CV27" s="81"/>
      <c r="CW27" s="152"/>
      <c r="CX27" s="122"/>
      <c r="CY27" s="80"/>
      <c r="CZ27" s="122"/>
      <c r="DA27" s="81"/>
      <c r="DB27" s="152"/>
      <c r="DC27" s="122"/>
      <c r="DD27" s="80"/>
      <c r="DE27" s="122"/>
      <c r="DF27" s="81"/>
      <c r="DG27" s="152"/>
      <c r="DH27" s="122"/>
      <c r="DI27" s="80"/>
      <c r="DJ27" s="122"/>
      <c r="DK27" s="81"/>
      <c r="DL27" s="152"/>
      <c r="DM27" s="122"/>
      <c r="DN27" s="80"/>
      <c r="DO27" s="122"/>
      <c r="DP27" s="81"/>
      <c r="DQ27" s="152"/>
      <c r="DR27" s="122"/>
      <c r="DS27" s="80"/>
      <c r="DT27" s="122"/>
      <c r="DU27" s="81"/>
      <c r="DV27" s="152"/>
      <c r="DW27" s="122"/>
      <c r="DX27" s="80"/>
      <c r="DY27" s="122"/>
      <c r="DZ27" s="81"/>
      <c r="EA27" s="152"/>
      <c r="EB27" s="122"/>
      <c r="EC27" s="80"/>
      <c r="ED27" s="122"/>
      <c r="EE27" s="81"/>
      <c r="EF27" s="152"/>
      <c r="EG27" s="122"/>
      <c r="EH27" s="80"/>
      <c r="EI27" s="122"/>
      <c r="EJ27" s="81"/>
      <c r="EK27" s="152"/>
      <c r="EL27" s="122"/>
      <c r="EM27" s="80"/>
      <c r="EN27" s="122"/>
      <c r="EO27" s="81"/>
      <c r="EP27" s="152"/>
      <c r="EQ27" s="122"/>
      <c r="ER27" s="80"/>
      <c r="ES27" s="122"/>
      <c r="ET27" s="81"/>
      <c r="EU27" s="152"/>
      <c r="EV27" s="122"/>
      <c r="EW27" s="80"/>
      <c r="EX27" s="122"/>
      <c r="EY27" s="81"/>
      <c r="EZ27" s="152"/>
      <c r="FA27" s="122"/>
      <c r="FB27" s="80"/>
      <c r="FC27" s="122"/>
      <c r="FD27" s="81"/>
      <c r="FE27" s="152"/>
      <c r="FF27" s="122"/>
      <c r="FG27" s="80"/>
      <c r="FH27" s="122"/>
      <c r="FI27" s="81"/>
      <c r="FJ27" s="152"/>
      <c r="FK27" s="122"/>
      <c r="FL27" s="80"/>
      <c r="FM27" s="122"/>
      <c r="FN27" s="81"/>
      <c r="FO27" s="152"/>
      <c r="FP27" s="122"/>
      <c r="FQ27" s="80"/>
      <c r="FR27" s="122"/>
      <c r="FS27" s="81"/>
      <c r="FT27" s="152"/>
      <c r="FU27" s="122"/>
      <c r="FV27" s="80"/>
      <c r="FW27" s="122"/>
      <c r="FX27" s="81"/>
      <c r="FY27" s="152"/>
      <c r="FZ27" s="122"/>
      <c r="GA27" s="80"/>
      <c r="GB27" s="122"/>
      <c r="GC27" s="81"/>
      <c r="GD27" s="152"/>
      <c r="GE27" s="122"/>
      <c r="GF27" s="80"/>
      <c r="GG27" s="122"/>
      <c r="GH27" s="81"/>
      <c r="GI27" s="152"/>
      <c r="GJ27" s="122"/>
      <c r="GK27" s="80"/>
      <c r="GL27" s="122"/>
      <c r="GM27" s="81"/>
      <c r="GN27" s="152"/>
      <c r="GO27" s="122"/>
      <c r="GP27" s="80"/>
      <c r="GQ27" s="122"/>
      <c r="GR27" s="81"/>
      <c r="GS27" s="152"/>
      <c r="GT27" s="122"/>
      <c r="GU27" s="80"/>
      <c r="GV27" s="122"/>
      <c r="GW27" s="81"/>
      <c r="GX27" s="152"/>
      <c r="GY27" s="122"/>
      <c r="GZ27" s="80"/>
      <c r="HA27" s="122"/>
      <c r="HB27" s="81"/>
      <c r="HC27" s="152"/>
      <c r="HD27" s="122"/>
      <c r="HE27" s="80"/>
      <c r="HF27" s="122"/>
      <c r="HG27" s="81"/>
      <c r="HH27" s="152"/>
      <c r="HI27" s="122"/>
      <c r="HJ27" s="80"/>
      <c r="HK27" s="122"/>
      <c r="HL27" s="81"/>
      <c r="HM27" s="152"/>
      <c r="HN27" s="122"/>
      <c r="HO27" s="80"/>
      <c r="HP27" s="122"/>
      <c r="HQ27" s="81"/>
      <c r="HR27" s="152"/>
      <c r="HS27" s="122"/>
      <c r="HT27" s="80"/>
      <c r="HU27" s="122"/>
      <c r="HV27" s="81"/>
      <c r="HW27" s="152"/>
      <c r="HX27" s="122"/>
      <c r="HY27" s="80"/>
      <c r="HZ27" s="122"/>
      <c r="IA27" s="81"/>
      <c r="IB27" s="152"/>
      <c r="IC27" s="122"/>
      <c r="ID27" s="80"/>
      <c r="IE27" s="122"/>
      <c r="IF27" s="85"/>
      <c r="IG27" s="87"/>
      <c r="IH27" s="87"/>
    </row>
    <row r="28" spans="2:242" ht="33" customHeight="1" x14ac:dyDescent="0.25">
      <c r="B28" s="420">
        <v>76</v>
      </c>
      <c r="C28" s="421" t="s">
        <v>280</v>
      </c>
      <c r="D28" s="467">
        <v>219284</v>
      </c>
      <c r="E28" s="468">
        <v>932892</v>
      </c>
      <c r="F28" s="469" t="s">
        <v>89</v>
      </c>
      <c r="G28" s="214" t="s">
        <v>281</v>
      </c>
      <c r="H28" s="459">
        <f>'MASTER_ ALL areas - No.seedling'!G80</f>
        <v>8</v>
      </c>
      <c r="I28" s="70">
        <f>'MASTER_ ALL areas - No.seedling'!H80</f>
        <v>0.15</v>
      </c>
      <c r="J28" s="71">
        <f>'MASTER_ ALL areas - No.seedling'!I80</f>
        <v>34.200000000000003</v>
      </c>
      <c r="K28" s="72">
        <f>'MASTER_ ALL areas - No.seedling'!J80</f>
        <v>93</v>
      </c>
      <c r="L28" s="73">
        <f t="shared" ref="L28:L35" si="178">K28*20</f>
        <v>1860</v>
      </c>
      <c r="M28" s="74">
        <f>'MASTER_ ALL areas - No.seedling'!L80</f>
        <v>1860</v>
      </c>
      <c r="N28" s="113">
        <f>'MASTER_ ALL areas - No.seedling'!M80</f>
        <v>3</v>
      </c>
      <c r="O28" s="114">
        <f>'MASTER_ ALL areas - No.seedling'!N80</f>
        <v>34</v>
      </c>
      <c r="P28" s="80">
        <f>'MASTER_ ALL areas - No.seedling'!O80</f>
        <v>3.2258064516129031E-2</v>
      </c>
      <c r="Q28" s="81">
        <f>'MASTER_ ALL areas - No.seedling'!P80</f>
        <v>0.36559139784946237</v>
      </c>
      <c r="R28" s="621"/>
      <c r="S28" s="617">
        <f>'MASTER_ ALL areas - No.seedling'!R80</f>
        <v>1660</v>
      </c>
      <c r="T28" s="76">
        <f>'MASTER_ ALL areas - No.seedling'!S80</f>
        <v>0</v>
      </c>
      <c r="U28" s="77">
        <f t="shared" ref="U28:U35" si="179">IF(S28=0,0,T28/(S28/20))</f>
        <v>0</v>
      </c>
      <c r="V28" s="82">
        <f>'MASTER_ ALL areas - No.seedling'!U80</f>
        <v>24</v>
      </c>
      <c r="W28" s="80">
        <f t="shared" ref="W28:W35" si="180">IF(S28=0,0,V28/(S28/20))</f>
        <v>0.28915662650602408</v>
      </c>
      <c r="X28" s="619">
        <f>'MASTER_ ALL areas - No.seedling'!W80</f>
        <v>200</v>
      </c>
      <c r="Y28" s="82">
        <f>'MASTER_ ALL areas - No.seedling'!X80</f>
        <v>3</v>
      </c>
      <c r="Z28" s="77">
        <f t="shared" ref="Z28:Z35" si="181">IF(X28=0,0,Y28/(X28/20))</f>
        <v>0.3</v>
      </c>
      <c r="AA28" s="82">
        <f>'MASTER_ ALL areas - No.seedling'!Z80</f>
        <v>10</v>
      </c>
      <c r="AB28" s="80">
        <f t="shared" ref="AB28:AB35" si="182">IF(X28=0,0,AA28/(X28/20))</f>
        <v>1</v>
      </c>
      <c r="AC28" s="76">
        <f>'MASTER_ ALL areas - No.seedling'!AB80</f>
        <v>0</v>
      </c>
      <c r="AD28" s="76">
        <f>'MASTER_ ALL areas - No.seedling'!AC80</f>
        <v>0</v>
      </c>
      <c r="AE28" s="77">
        <f t="shared" ref="AE28:AE35" si="183">IF(AC28=0,0,AD28/(AC28/20))</f>
        <v>0</v>
      </c>
      <c r="AF28" s="82">
        <f>'MASTER_ ALL areas - No.seedling'!AE80</f>
        <v>0</v>
      </c>
      <c r="AG28" s="80">
        <f t="shared" ref="AG28:AG35" si="184">IF(AC28=0,0,AF28/(AC28/20))</f>
        <v>0</v>
      </c>
      <c r="AH28" s="76">
        <f>'MASTER_ ALL areas - No.seedling'!AG80</f>
        <v>0</v>
      </c>
      <c r="AI28" s="76">
        <f>'MASTER_ ALL areas - No.seedling'!AH80</f>
        <v>0</v>
      </c>
      <c r="AJ28" s="77">
        <f t="shared" ref="AJ28:AJ35" si="185">IF(AH28=0,0,AI28/(AH28/20))</f>
        <v>0</v>
      </c>
      <c r="AK28" s="82">
        <f>'MASTER_ ALL areas - No.seedling'!AJ80</f>
        <v>0</v>
      </c>
      <c r="AL28" s="81">
        <f t="shared" ref="AL28:AL35" si="186">IF(AH28=0,0,AK28/(AH28/20))</f>
        <v>0</v>
      </c>
      <c r="AM28" s="621"/>
      <c r="AN28" s="617">
        <f>'MASTER_ ALL areas - No.seedling'!AM80</f>
        <v>1500</v>
      </c>
      <c r="AO28" s="76">
        <f>'MASTER_ ALL areas - No.seedling'!AN80</f>
        <v>3</v>
      </c>
      <c r="AP28" s="77">
        <f t="shared" ref="AP28:AP35" si="187">IF(AN28=0,0,AO28/(AN28/20))</f>
        <v>0.04</v>
      </c>
      <c r="AQ28" s="82">
        <f>'MASTER_ ALL areas - No.seedling'!AP80</f>
        <v>29</v>
      </c>
      <c r="AR28" s="77">
        <f t="shared" ref="AR28:AR35" si="188">IF(AN28=0,0,AQ28/(AN28/20))</f>
        <v>0.38666666666666666</v>
      </c>
      <c r="AS28" s="82">
        <f>'MASTER_ ALL areas - No.seedling'!AR80</f>
        <v>360</v>
      </c>
      <c r="AT28" s="76">
        <f>'MASTER_ ALL areas - No.seedling'!AS80</f>
        <v>0</v>
      </c>
      <c r="AU28" s="77">
        <f t="shared" ref="AU28:AU35" si="189">IF(AS28=0,0,AT28/(AS28/20))</f>
        <v>0</v>
      </c>
      <c r="AV28" s="82">
        <f>'MASTER_ ALL areas - No.seedling'!AU80</f>
        <v>5</v>
      </c>
      <c r="AW28" s="77">
        <f t="shared" ref="AW28:AW35" si="190">IF(AS28=0,0,AV28/(AS28/20))</f>
        <v>0.27777777777777779</v>
      </c>
      <c r="AX28" s="71">
        <f>'MASTER_ ALL areas - No.seedling'!AW80</f>
        <v>0</v>
      </c>
      <c r="AY28" s="82">
        <f>'MASTER_ ALL areas - No.seedling'!AX80</f>
        <v>0</v>
      </c>
      <c r="AZ28" s="77">
        <f t="shared" ref="AZ28:AZ35" si="191">IF(AX28=0,0,AY28/(AX28/20))</f>
        <v>0</v>
      </c>
      <c r="BA28" s="82">
        <f>'MASTER_ ALL areas - No.seedling'!AZ80</f>
        <v>0</v>
      </c>
      <c r="BB28" s="77">
        <f t="shared" ref="BB28:BB35" si="192">IF(AX28=0,0,BA28/(AX28/20))</f>
        <v>0</v>
      </c>
      <c r="BC28" s="82">
        <f>'MASTER_ ALL areas - No.seedling'!BB80</f>
        <v>0</v>
      </c>
      <c r="BD28" s="76">
        <f>'MASTER_ ALL areas - No.seedling'!BC80</f>
        <v>0</v>
      </c>
      <c r="BE28" s="77">
        <f t="shared" ref="BE28:BE35" si="193">IF(BC28=0,0,BD28/(BC28/20))</f>
        <v>0</v>
      </c>
      <c r="BF28" s="82">
        <f>'MASTER_ ALL areas - No.seedling'!BE80</f>
        <v>0</v>
      </c>
      <c r="BG28" s="77">
        <f t="shared" ref="BG28:BG35" si="194">IF(BC28=0,0,BF28/(BC28/20))</f>
        <v>0</v>
      </c>
      <c r="BH28" s="82">
        <f>'MASTER_ ALL areas - No.seedling'!BG80</f>
        <v>0</v>
      </c>
      <c r="BI28" s="76">
        <f>'MASTER_ ALL areas - No.seedling'!BH80</f>
        <v>0</v>
      </c>
      <c r="BJ28" s="77">
        <f t="shared" ref="BJ28:BJ35" si="195">IF(BH28=0,0,BI28/(BH28/20))</f>
        <v>0</v>
      </c>
      <c r="BK28" s="82">
        <f>'MASTER_ ALL areas - No.seedling'!BJ80</f>
        <v>0</v>
      </c>
      <c r="BL28" s="77">
        <f t="shared" ref="BL28:BL35" si="196">IF(BH28=0,0,BK28/(BH28/20))</f>
        <v>0</v>
      </c>
      <c r="BM28" s="82">
        <f>'MASTER_ ALL areas - No.seedling'!BL80</f>
        <v>0</v>
      </c>
      <c r="BN28" s="76">
        <f>'MASTER_ ALL areas - No.seedling'!BM80</f>
        <v>0</v>
      </c>
      <c r="BO28" s="77">
        <f t="shared" ref="BO28:BO35" si="197">IF(BM28=0,0,BN28/(BM28/20))</f>
        <v>0</v>
      </c>
      <c r="BP28" s="82">
        <f>'MASTER_ ALL areas - No.seedling'!BO80</f>
        <v>0</v>
      </c>
      <c r="BQ28" s="77">
        <f t="shared" ref="BQ28:BQ35" si="198">IF(BM28=0,0,BP28/(BM28/20))</f>
        <v>0</v>
      </c>
      <c r="BR28" s="82">
        <f>'MASTER_ ALL areas - No.seedling'!BQ80</f>
        <v>0</v>
      </c>
      <c r="BS28" s="76">
        <f>'MASTER_ ALL areas - No.seedling'!BR80</f>
        <v>0</v>
      </c>
      <c r="BT28" s="77">
        <f t="shared" ref="BT28:BT35" si="199">IF(BR28=0,0,BS28/(BR28/20))</f>
        <v>0</v>
      </c>
      <c r="BU28" s="82">
        <f>'MASTER_ ALL areas - No.seedling'!BT80</f>
        <v>0</v>
      </c>
      <c r="BV28" s="77">
        <f t="shared" ref="BV28:BV35" si="200">IF(BR28=0,0,BU28/(BR28/20))</f>
        <v>0</v>
      </c>
      <c r="BW28" s="82">
        <f>'MASTER_ ALL areas - No.seedling'!BV80</f>
        <v>0</v>
      </c>
      <c r="BX28" s="76">
        <f>'MASTER_ ALL areas - No.seedling'!BW80</f>
        <v>0</v>
      </c>
      <c r="BY28" s="77">
        <f t="shared" ref="BY28:BY35" si="201">IF(BW28=0,0,BX28/(BW28/20))</f>
        <v>0</v>
      </c>
      <c r="BZ28" s="82">
        <f>'MASTER_ ALL areas - No.seedling'!BY80</f>
        <v>0</v>
      </c>
      <c r="CA28" s="81">
        <f t="shared" ref="CA28:CA35" si="202">IF(BW28=0,0,BZ28/(BW28/20))</f>
        <v>0</v>
      </c>
      <c r="CB28" s="79"/>
      <c r="CC28" s="75">
        <f>'MASTER_ ALL areas - No.seedling'!CB80</f>
        <v>1340</v>
      </c>
      <c r="CD28" s="76">
        <f>'MASTER_ ALL areas - No.seedling'!CC80</f>
        <v>0</v>
      </c>
      <c r="CE28" s="80">
        <f t="shared" ref="CE28:CE35" si="203">IF(CC28=0,0,CD28/(CC28/20))</f>
        <v>0</v>
      </c>
      <c r="CF28" s="76">
        <f>'MASTER_ ALL areas - No.seedling'!CE80</f>
        <v>21</v>
      </c>
      <c r="CG28" s="81">
        <f t="shared" ref="CG28:CG35" si="204">IF(CC28=0,0,CF28/(CC28/20))</f>
        <v>0.31343283582089554</v>
      </c>
      <c r="CH28" s="75">
        <f>'MASTER_ ALL areas - No.seedling'!CG80</f>
        <v>160</v>
      </c>
      <c r="CI28" s="76">
        <f>'MASTER_ ALL areas - No.seedling'!CH80</f>
        <v>3</v>
      </c>
      <c r="CJ28" s="80">
        <f t="shared" ref="CJ28:CJ35" si="205">IF(CH28=0,0,CI28/(CH28/20))</f>
        <v>0.375</v>
      </c>
      <c r="CK28" s="76">
        <f>'MASTER_ ALL areas - No.seedling'!CJ80</f>
        <v>8</v>
      </c>
      <c r="CL28" s="81">
        <f t="shared" ref="CL28:CL35" si="206">IF(CH28=0,0,CK28/(CH28/20))</f>
        <v>1</v>
      </c>
      <c r="CM28" s="113">
        <f>'MASTER_ ALL areas - No.seedling'!CL80</f>
        <v>0</v>
      </c>
      <c r="CN28" s="76">
        <f>'MASTER_ ALL areas - No.seedling'!CM80</f>
        <v>0</v>
      </c>
      <c r="CO28" s="80">
        <f t="shared" ref="CO28:CO35" si="207">IF(CM28=0,0,CN28/(CM28/20))</f>
        <v>0</v>
      </c>
      <c r="CP28" s="76">
        <f>'MASTER_ ALL areas - No.seedling'!CO80</f>
        <v>0</v>
      </c>
      <c r="CQ28" s="81">
        <f t="shared" ref="CQ28:CQ35" si="208">IF(CM28=0,0,CP28/(CM28/20))</f>
        <v>0</v>
      </c>
      <c r="CR28" s="113">
        <f>'MASTER_ ALL areas - No.seedling'!CQ80</f>
        <v>0</v>
      </c>
      <c r="CS28" s="76">
        <f>'MASTER_ ALL areas - No.seedling'!CR80</f>
        <v>0</v>
      </c>
      <c r="CT28" s="80">
        <f t="shared" ref="CT28:CT35" si="209">IF(CR28=0,0,CS28/(CR28/20))</f>
        <v>0</v>
      </c>
      <c r="CU28" s="76">
        <f>'MASTER_ ALL areas - No.seedling'!CT80</f>
        <v>0</v>
      </c>
      <c r="CV28" s="81">
        <f t="shared" ref="CV28:CV35" si="210">IF(CR28=0,0,CU28/(CR28/20))</f>
        <v>0</v>
      </c>
      <c r="CW28" s="75">
        <f>'MASTER_ ALL areas - No.seedling'!CV80</f>
        <v>320</v>
      </c>
      <c r="CX28" s="76">
        <f>'MASTER_ ALL areas - No.seedling'!CW80</f>
        <v>0</v>
      </c>
      <c r="CY28" s="80">
        <f t="shared" ref="CY28:CY35" si="211">IF(CW28=0,0,CX28/(CW28/20))</f>
        <v>0</v>
      </c>
      <c r="CZ28" s="76">
        <f>'MASTER_ ALL areas - No.seedling'!CY80</f>
        <v>3</v>
      </c>
      <c r="DA28" s="81">
        <f t="shared" ref="DA28:DA35" si="212">IF(CW28=0,0,CZ28/(CW28/20))</f>
        <v>0.1875</v>
      </c>
      <c r="DB28" s="75">
        <f>'MASTER_ ALL areas - No.seedling'!DA80</f>
        <v>40</v>
      </c>
      <c r="DC28" s="76">
        <f>'MASTER_ ALL areas - No.seedling'!DB80</f>
        <v>0</v>
      </c>
      <c r="DD28" s="80">
        <f t="shared" ref="DD28:DD35" si="213">IF(DB28=0,0,DC28/(DB28/20))</f>
        <v>0</v>
      </c>
      <c r="DE28" s="76">
        <f>'MASTER_ ALL areas - No.seedling'!DD80</f>
        <v>2</v>
      </c>
      <c r="DF28" s="81">
        <f t="shared" ref="DF28:DF35" si="214">IF(DB28=0,0,DE28/(DB28/20))</f>
        <v>1</v>
      </c>
      <c r="DG28" s="113">
        <f>'MASTER_ ALL areas - No.seedling'!DF80</f>
        <v>0</v>
      </c>
      <c r="DH28" s="76">
        <f>'MASTER_ ALL areas - No.seedling'!DG80</f>
        <v>0</v>
      </c>
      <c r="DI28" s="80">
        <f t="shared" ref="DI28:DI35" si="215">IF(DG28=0,0,DH28/(DG28/20))</f>
        <v>0</v>
      </c>
      <c r="DJ28" s="76">
        <f>'MASTER_ ALL areas - No.seedling'!DI80</f>
        <v>0</v>
      </c>
      <c r="DK28" s="81">
        <f t="shared" ref="DK28:DK35" si="216">IF(DG28=0,0,DJ28/(DG28/20))</f>
        <v>0</v>
      </c>
      <c r="DL28" s="113">
        <f>'MASTER_ ALL areas - No.seedling'!DK80</f>
        <v>0</v>
      </c>
      <c r="DM28" s="76">
        <f>'MASTER_ ALL areas - No.seedling'!DL80</f>
        <v>0</v>
      </c>
      <c r="DN28" s="80">
        <f t="shared" ref="DN28:DN35" si="217">IF(DL28=0,0,DM28/(DL28/20))</f>
        <v>0</v>
      </c>
      <c r="DO28" s="76">
        <f>'MASTER_ ALL areas - No.seedling'!DN80</f>
        <v>0</v>
      </c>
      <c r="DP28" s="81">
        <f t="shared" ref="DP28:DP35" si="218">IF(DL28=0,0,DO28/(DL28/20))</f>
        <v>0</v>
      </c>
      <c r="DQ28" s="113">
        <f>'MASTER_ ALL areas - No.seedling'!DP80</f>
        <v>0</v>
      </c>
      <c r="DR28" s="76">
        <f>'MASTER_ ALL areas - No.seedling'!DQ80</f>
        <v>0</v>
      </c>
      <c r="DS28" s="80">
        <f t="shared" ref="DS28:DS35" si="219">IF(DQ28=0,0,DR28/(DQ28/20))</f>
        <v>0</v>
      </c>
      <c r="DT28" s="76">
        <f>'MASTER_ ALL areas - No.seedling'!DS80</f>
        <v>0</v>
      </c>
      <c r="DU28" s="81">
        <f t="shared" ref="DU28:DU35" si="220">IF(DQ28=0,0,DT28/(DQ28/20))</f>
        <v>0</v>
      </c>
      <c r="DV28" s="113">
        <f>'MASTER_ ALL areas - No.seedling'!DU80</f>
        <v>0</v>
      </c>
      <c r="DW28" s="76">
        <f>'MASTER_ ALL areas - No.seedling'!DV80</f>
        <v>0</v>
      </c>
      <c r="DX28" s="80">
        <f t="shared" ref="DX28:DX35" si="221">IF(DV28=0,0,DW28/(DV28/20))</f>
        <v>0</v>
      </c>
      <c r="DY28" s="76">
        <f>'MASTER_ ALL areas - No.seedling'!DX80</f>
        <v>0</v>
      </c>
      <c r="DZ28" s="81">
        <f t="shared" ref="DZ28:DZ35" si="222">IF(DV28=0,0,DY28/(DV28/20))</f>
        <v>0</v>
      </c>
      <c r="EA28" s="113">
        <f>'MASTER_ ALL areas - No.seedling'!DZ80</f>
        <v>0</v>
      </c>
      <c r="EB28" s="76">
        <f>'MASTER_ ALL areas - No.seedling'!EA80</f>
        <v>0</v>
      </c>
      <c r="EC28" s="80">
        <f t="shared" ref="EC28:EC35" si="223">IF(EA28=0,0,EB28/(EA28/20))</f>
        <v>0</v>
      </c>
      <c r="ED28" s="76">
        <f>'MASTER_ ALL areas - No.seedling'!EC80</f>
        <v>0</v>
      </c>
      <c r="EE28" s="81">
        <f t="shared" ref="EE28:EE35" si="224">IF(EA28=0,0,ED28/(EA28/20))</f>
        <v>0</v>
      </c>
      <c r="EF28" s="113">
        <f>'MASTER_ ALL areas - No.seedling'!EE80</f>
        <v>0</v>
      </c>
      <c r="EG28" s="76">
        <f>'MASTER_ ALL areas - No.seedling'!EF80</f>
        <v>0</v>
      </c>
      <c r="EH28" s="80">
        <f t="shared" ref="EH28:EH35" si="225">IF(EF28=0,0,EG28/(EF28/20))</f>
        <v>0</v>
      </c>
      <c r="EI28" s="76">
        <f>'MASTER_ ALL areas - No.seedling'!EH80</f>
        <v>0</v>
      </c>
      <c r="EJ28" s="81">
        <f t="shared" ref="EJ28:EJ35" si="226">IF(EF28=0,0,EI28/(EF28/20))</f>
        <v>0</v>
      </c>
      <c r="EK28" s="113">
        <f>'MASTER_ ALL areas - No.seedling'!EJ80</f>
        <v>0</v>
      </c>
      <c r="EL28" s="76">
        <f>'MASTER_ ALL areas - No.seedling'!EK80</f>
        <v>0</v>
      </c>
      <c r="EM28" s="80">
        <f t="shared" ref="EM28:EM35" si="227">IF(EK28=0,0,EL28/(EK28/20))</f>
        <v>0</v>
      </c>
      <c r="EN28" s="76">
        <f>'MASTER_ ALL areas - No.seedling'!EM80</f>
        <v>0</v>
      </c>
      <c r="EO28" s="81">
        <f t="shared" ref="EO28:EO35" si="228">IF(EK28=0,0,EN28/(EK28/20))</f>
        <v>0</v>
      </c>
      <c r="EP28" s="113">
        <f>'MASTER_ ALL areas - No.seedling'!EO80</f>
        <v>0</v>
      </c>
      <c r="EQ28" s="76">
        <f>'MASTER_ ALL areas - No.seedling'!EP80</f>
        <v>0</v>
      </c>
      <c r="ER28" s="80">
        <f t="shared" ref="ER28:ER35" si="229">IF(EP28=0,0,EQ28/(EP28/20))</f>
        <v>0</v>
      </c>
      <c r="ES28" s="76">
        <f>'MASTER_ ALL areas - No.seedling'!ER80</f>
        <v>0</v>
      </c>
      <c r="ET28" s="81">
        <f t="shared" ref="ET28:ET35" si="230">IF(EP28=0,0,ES28/(EP28/20))</f>
        <v>0</v>
      </c>
      <c r="EU28" s="113">
        <f>'MASTER_ ALL areas - No.seedling'!ET80</f>
        <v>0</v>
      </c>
      <c r="EV28" s="76">
        <f>'MASTER_ ALL areas - No.seedling'!EU80</f>
        <v>0</v>
      </c>
      <c r="EW28" s="80">
        <f t="shared" ref="EW28:EW35" si="231">IF(EU28=0,0,EV28/(EU28/20))</f>
        <v>0</v>
      </c>
      <c r="EX28" s="76">
        <f>'MASTER_ ALL areas - No.seedling'!EW80</f>
        <v>0</v>
      </c>
      <c r="EY28" s="81">
        <f t="shared" ref="EY28:EY35" si="232">IF(EU28=0,0,EX28/(EU28/20))</f>
        <v>0</v>
      </c>
      <c r="EZ28" s="113">
        <f>'MASTER_ ALL areas - No.seedling'!EY80</f>
        <v>0</v>
      </c>
      <c r="FA28" s="76">
        <f>'MASTER_ ALL areas - No.seedling'!EZ80</f>
        <v>0</v>
      </c>
      <c r="FB28" s="80">
        <f t="shared" ref="FB28:FB35" si="233">IF(EZ28=0,0,FA28/(EZ28/20))</f>
        <v>0</v>
      </c>
      <c r="FC28" s="76">
        <f>'MASTER_ ALL areas - No.seedling'!FB80</f>
        <v>0</v>
      </c>
      <c r="FD28" s="81">
        <f t="shared" ref="FD28:FD35" si="234">IF(EZ28=0,0,FC28/(EZ28/20))</f>
        <v>0</v>
      </c>
      <c r="FE28" s="113">
        <f>'MASTER_ ALL areas - No.seedling'!FD80</f>
        <v>0</v>
      </c>
      <c r="FF28" s="76">
        <f>'MASTER_ ALL areas - No.seedling'!FE80</f>
        <v>0</v>
      </c>
      <c r="FG28" s="80">
        <f t="shared" ref="FG28:FG35" si="235">IF(FE28=0,0,FF28/(FE28/20))</f>
        <v>0</v>
      </c>
      <c r="FH28" s="76">
        <f>'MASTER_ ALL areas - No.seedling'!FG80</f>
        <v>0</v>
      </c>
      <c r="FI28" s="81">
        <f t="shared" ref="FI28:FI35" si="236">IF(FE28=0,0,FH28/(FE28/20))</f>
        <v>0</v>
      </c>
      <c r="FJ28" s="113">
        <f>'MASTER_ ALL areas - No.seedling'!FI80</f>
        <v>0</v>
      </c>
      <c r="FK28" s="76">
        <f>'MASTER_ ALL areas - No.seedling'!FJ80</f>
        <v>0</v>
      </c>
      <c r="FL28" s="80">
        <f t="shared" ref="FL28:FL35" si="237">IF(FJ28=0,0,FK28/(FJ28/20))</f>
        <v>0</v>
      </c>
      <c r="FM28" s="76">
        <f>'MASTER_ ALL areas - No.seedling'!FL80</f>
        <v>0</v>
      </c>
      <c r="FN28" s="81">
        <f t="shared" ref="FN28:FN35" si="238">IF(FJ28=0,0,FM28/(FJ28/20))</f>
        <v>0</v>
      </c>
      <c r="FO28" s="113">
        <f>'MASTER_ ALL areas - No.seedling'!FN80</f>
        <v>0</v>
      </c>
      <c r="FP28" s="76">
        <f>'MASTER_ ALL areas - No.seedling'!FO80</f>
        <v>0</v>
      </c>
      <c r="FQ28" s="80">
        <f t="shared" ref="FQ28:FQ35" si="239">IF(FO28=0,0,FP28/(FO28/20))</f>
        <v>0</v>
      </c>
      <c r="FR28" s="76">
        <f>'MASTER_ ALL areas - No.seedling'!FQ80</f>
        <v>0</v>
      </c>
      <c r="FS28" s="81">
        <f t="shared" ref="FS28:FS35" si="240">IF(FO28=0,0,FR28/(FO28/20))</f>
        <v>0</v>
      </c>
      <c r="FT28" s="113">
        <f>'MASTER_ ALL areas - No.seedling'!FS80</f>
        <v>0</v>
      </c>
      <c r="FU28" s="76">
        <f>'MASTER_ ALL areas - No.seedling'!FT80</f>
        <v>0</v>
      </c>
      <c r="FV28" s="80">
        <f t="shared" ref="FV28:FV35" si="241">IF(FT28=0,0,FU28/(FT28/20))</f>
        <v>0</v>
      </c>
      <c r="FW28" s="76">
        <f>'MASTER_ ALL areas - No.seedling'!FV80</f>
        <v>0</v>
      </c>
      <c r="FX28" s="81">
        <f t="shared" ref="FX28:FX35" si="242">IF(FT28=0,0,FW28/(FT28/20))</f>
        <v>0</v>
      </c>
      <c r="FY28" s="113">
        <f>'MASTER_ ALL areas - No.seedling'!FX80</f>
        <v>0</v>
      </c>
      <c r="FZ28" s="76">
        <f>'MASTER_ ALL areas - No.seedling'!FY80</f>
        <v>0</v>
      </c>
      <c r="GA28" s="80">
        <f t="shared" ref="GA28:GA35" si="243">IF(FY28=0,0,FZ28/(FY28/20))</f>
        <v>0</v>
      </c>
      <c r="GB28" s="76">
        <f>'MASTER_ ALL areas - No.seedling'!GA80</f>
        <v>0</v>
      </c>
      <c r="GC28" s="81">
        <f t="shared" ref="GC28:GC35" si="244">IF(FY28=0,0,GB28/(FY28/20))</f>
        <v>0</v>
      </c>
      <c r="GD28" s="113">
        <f>'MASTER_ ALL areas - No.seedling'!GC80</f>
        <v>0</v>
      </c>
      <c r="GE28" s="76">
        <f>'MASTER_ ALL areas - No.seedling'!GD80</f>
        <v>0</v>
      </c>
      <c r="GF28" s="80">
        <f t="shared" ref="GF28:GF35" si="245">IF(GD28=0,0,GE28/(GD28/20))</f>
        <v>0</v>
      </c>
      <c r="GG28" s="76">
        <f>'MASTER_ ALL areas - No.seedling'!GF80</f>
        <v>0</v>
      </c>
      <c r="GH28" s="81">
        <f t="shared" ref="GH28:GH35" si="246">IF(GD28=0,0,GG28/(GD28/20))</f>
        <v>0</v>
      </c>
      <c r="GI28" s="113">
        <f>'MASTER_ ALL areas - No.seedling'!GH80</f>
        <v>0</v>
      </c>
      <c r="GJ28" s="76">
        <f>'MASTER_ ALL areas - No.seedling'!GI80</f>
        <v>0</v>
      </c>
      <c r="GK28" s="80">
        <f t="shared" ref="GK28:GK35" si="247">IF(GI28=0,0,GJ28/(GI28/20))</f>
        <v>0</v>
      </c>
      <c r="GL28" s="76">
        <f>'MASTER_ ALL areas - No.seedling'!GK80</f>
        <v>0</v>
      </c>
      <c r="GM28" s="81">
        <f t="shared" ref="GM28:GM35" si="248">IF(GI28=0,0,GL28/(GI28/20))</f>
        <v>0</v>
      </c>
      <c r="GN28" s="113">
        <f>'MASTER_ ALL areas - No.seedling'!GM80</f>
        <v>0</v>
      </c>
      <c r="GO28" s="76">
        <f>'MASTER_ ALL areas - No.seedling'!GN80</f>
        <v>0</v>
      </c>
      <c r="GP28" s="80">
        <f t="shared" ref="GP28:GP35" si="249">IF(GN28=0,0,GO28/(GN28/20))</f>
        <v>0</v>
      </c>
      <c r="GQ28" s="76">
        <f>'MASTER_ ALL areas - No.seedling'!GP80</f>
        <v>0</v>
      </c>
      <c r="GR28" s="81">
        <f t="shared" ref="GR28:GR35" si="250">IF(GN28=0,0,GQ28/(GN28/20))</f>
        <v>0</v>
      </c>
      <c r="GS28" s="113">
        <f>'MASTER_ ALL areas - No.seedling'!GR80</f>
        <v>0</v>
      </c>
      <c r="GT28" s="76">
        <f>'MASTER_ ALL areas - No.seedling'!GS80</f>
        <v>0</v>
      </c>
      <c r="GU28" s="80">
        <f t="shared" ref="GU28:GU35" si="251">IF(GS28=0,0,GT28/(GS28/20))</f>
        <v>0</v>
      </c>
      <c r="GV28" s="76">
        <f>'MASTER_ ALL areas - No.seedling'!GU80</f>
        <v>0</v>
      </c>
      <c r="GW28" s="81">
        <f t="shared" ref="GW28:GW35" si="252">IF(GS28=0,0,GV28/(GS28/20))</f>
        <v>0</v>
      </c>
      <c r="GX28" s="113">
        <f>'MASTER_ ALL areas - No.seedling'!GW80</f>
        <v>0</v>
      </c>
      <c r="GY28" s="76">
        <f>'MASTER_ ALL areas - No.seedling'!GX80</f>
        <v>0</v>
      </c>
      <c r="GZ28" s="80">
        <f t="shared" ref="GZ28:GZ35" si="253">IF(GX28=0,0,GY28/(GX28/20))</f>
        <v>0</v>
      </c>
      <c r="HA28" s="76">
        <f>'MASTER_ ALL areas - No.seedling'!GZ80</f>
        <v>0</v>
      </c>
      <c r="HB28" s="81">
        <f t="shared" ref="HB28:HB35" si="254">IF(GX28=0,0,HA28/(GX28/20))</f>
        <v>0</v>
      </c>
      <c r="HC28" s="113">
        <f>'MASTER_ ALL areas - No.seedling'!HB80</f>
        <v>0</v>
      </c>
      <c r="HD28" s="76">
        <f>'MASTER_ ALL areas - No.seedling'!HC80</f>
        <v>0</v>
      </c>
      <c r="HE28" s="80">
        <f t="shared" ref="HE28:HE35" si="255">IF(HC28=0,0,HD28/(HC28/20))</f>
        <v>0</v>
      </c>
      <c r="HF28" s="76">
        <f>'MASTER_ ALL areas - No.seedling'!HE80</f>
        <v>0</v>
      </c>
      <c r="HG28" s="81">
        <f t="shared" ref="HG28:HG35" si="256">IF(HC28=0,0,HF28/(HC28/20))</f>
        <v>0</v>
      </c>
      <c r="HH28" s="113">
        <f>'MASTER_ ALL areas - No.seedling'!HG80</f>
        <v>0</v>
      </c>
      <c r="HI28" s="76">
        <f>'MASTER_ ALL areas - No.seedling'!HH80</f>
        <v>0</v>
      </c>
      <c r="HJ28" s="80">
        <f t="shared" ref="HJ28:HJ35" si="257">IF(HH28=0,0,HI28/(HH28/20))</f>
        <v>0</v>
      </c>
      <c r="HK28" s="76">
        <f>'MASTER_ ALL areas - No.seedling'!HJ80</f>
        <v>0</v>
      </c>
      <c r="HL28" s="81">
        <f t="shared" ref="HL28:HL35" si="258">IF(HH28=0,0,HK28/(HH28/20))</f>
        <v>0</v>
      </c>
      <c r="HM28" s="113">
        <f>'MASTER_ ALL areas - No.seedling'!HL80</f>
        <v>0</v>
      </c>
      <c r="HN28" s="76">
        <f>'MASTER_ ALL areas - No.seedling'!HM80</f>
        <v>0</v>
      </c>
      <c r="HO28" s="80">
        <f t="shared" ref="HO28:HO35" si="259">IF(HM28=0,0,HN28/(HM28/20))</f>
        <v>0</v>
      </c>
      <c r="HP28" s="76">
        <f>'MASTER_ ALL areas - No.seedling'!HO80</f>
        <v>0</v>
      </c>
      <c r="HQ28" s="81">
        <f t="shared" ref="HQ28:HQ35" si="260">IF(HM28=0,0,HP28/(HM28/20))</f>
        <v>0</v>
      </c>
      <c r="HR28" s="113">
        <f>'MASTER_ ALL areas - No.seedling'!HQ80</f>
        <v>0</v>
      </c>
      <c r="HS28" s="76">
        <f>'MASTER_ ALL areas - No.seedling'!HR80</f>
        <v>0</v>
      </c>
      <c r="HT28" s="80">
        <f t="shared" ref="HT28:HT35" si="261">IF(HR28=0,0,HS28/(HR28/20))</f>
        <v>0</v>
      </c>
      <c r="HU28" s="76">
        <f>'MASTER_ ALL areas - No.seedling'!HT80</f>
        <v>0</v>
      </c>
      <c r="HV28" s="81">
        <f t="shared" ref="HV28:HV35" si="262">IF(HR28=0,0,HU28/(HR28/20))</f>
        <v>0</v>
      </c>
      <c r="HW28" s="113">
        <f>'MASTER_ ALL areas - No.seedling'!HV80</f>
        <v>0</v>
      </c>
      <c r="HX28" s="76">
        <f>'MASTER_ ALL areas - No.seedling'!HW80</f>
        <v>0</v>
      </c>
      <c r="HY28" s="80">
        <f t="shared" ref="HY28:HY35" si="263">IF(HW28=0,0,HX28/(HW28/20))</f>
        <v>0</v>
      </c>
      <c r="HZ28" s="76">
        <f>'MASTER_ ALL areas - No.seedling'!HY80</f>
        <v>0</v>
      </c>
      <c r="IA28" s="81">
        <f t="shared" ref="IA28:IA35" si="264">IF(HW28=0,0,HZ28/(HW28/20))</f>
        <v>0</v>
      </c>
      <c r="IB28" s="113">
        <f>'MASTER_ ALL areas - No.seedling'!IA80</f>
        <v>0</v>
      </c>
      <c r="IC28" s="76">
        <f>'MASTER_ ALL areas - No.seedling'!IB80</f>
        <v>0</v>
      </c>
      <c r="ID28" s="80">
        <f t="shared" ref="ID28:ID35" si="265">IF(IB28=0,0,IC28/(IB28/20))</f>
        <v>0</v>
      </c>
      <c r="IE28" s="76">
        <f>'MASTER_ ALL areas - No.seedling'!ID80</f>
        <v>0</v>
      </c>
      <c r="IF28" s="85">
        <f t="shared" ref="IF28:IF35" si="266">IF(IB28=0,0,IE28/(IB28/20))</f>
        <v>0</v>
      </c>
      <c r="IG28" s="86" t="s">
        <v>282</v>
      </c>
      <c r="IH28" s="87"/>
    </row>
    <row r="29" spans="2:242" ht="33" customHeight="1" x14ac:dyDescent="0.25">
      <c r="B29" s="420">
        <v>77</v>
      </c>
      <c r="C29" s="421" t="s">
        <v>283</v>
      </c>
      <c r="D29" s="422">
        <v>219492</v>
      </c>
      <c r="E29" s="423">
        <v>932895</v>
      </c>
      <c r="F29" s="424" t="s">
        <v>89</v>
      </c>
      <c r="G29" s="88" t="s">
        <v>185</v>
      </c>
      <c r="H29" s="459">
        <f>'MASTER_ ALL areas - No.seedling'!G81</f>
        <v>1</v>
      </c>
      <c r="I29" s="70">
        <f>'MASTER_ ALL areas - No.seedling'!H81</f>
        <v>0.02</v>
      </c>
      <c r="J29" s="71">
        <f>'MASTER_ ALL areas - No.seedling'!I81</f>
        <v>40.200000000000003</v>
      </c>
      <c r="K29" s="72">
        <f>'MASTER_ ALL areas - No.seedling'!J81</f>
        <v>96</v>
      </c>
      <c r="L29" s="73">
        <f t="shared" si="178"/>
        <v>1920</v>
      </c>
      <c r="M29" s="74">
        <f>'MASTER_ ALL areas - No.seedling'!L81</f>
        <v>1920</v>
      </c>
      <c r="N29" s="113">
        <f>'MASTER_ ALL areas - No.seedling'!M81</f>
        <v>2</v>
      </c>
      <c r="O29" s="114">
        <f>'MASTER_ ALL areas - No.seedling'!N81</f>
        <v>35</v>
      </c>
      <c r="P29" s="80">
        <f>'MASTER_ ALL areas - No.seedling'!O81</f>
        <v>2.0833333333333332E-2</v>
      </c>
      <c r="Q29" s="81">
        <f>'MASTER_ ALL areas - No.seedling'!P81</f>
        <v>0.36458333333333331</v>
      </c>
      <c r="R29" s="621"/>
      <c r="S29" s="617">
        <f>'MASTER_ ALL areas - No.seedling'!R81</f>
        <v>1700</v>
      </c>
      <c r="T29" s="76">
        <f>'MASTER_ ALL areas - No.seedling'!S81</f>
        <v>0</v>
      </c>
      <c r="U29" s="77">
        <f t="shared" si="179"/>
        <v>0</v>
      </c>
      <c r="V29" s="82">
        <f>'MASTER_ ALL areas - No.seedling'!U81</f>
        <v>26</v>
      </c>
      <c r="W29" s="80">
        <f t="shared" si="180"/>
        <v>0.30588235294117649</v>
      </c>
      <c r="X29" s="619">
        <f>'MASTER_ ALL areas - No.seedling'!W81</f>
        <v>220</v>
      </c>
      <c r="Y29" s="82">
        <f>'MASTER_ ALL areas - No.seedling'!X81</f>
        <v>2</v>
      </c>
      <c r="Z29" s="77">
        <f t="shared" si="181"/>
        <v>0.18181818181818182</v>
      </c>
      <c r="AA29" s="82">
        <f>'MASTER_ ALL areas - No.seedling'!Z81</f>
        <v>9</v>
      </c>
      <c r="AB29" s="80">
        <f t="shared" si="182"/>
        <v>0.81818181818181823</v>
      </c>
      <c r="AC29" s="76">
        <f>'MASTER_ ALL areas - No.seedling'!AB81</f>
        <v>0</v>
      </c>
      <c r="AD29" s="76">
        <f>'MASTER_ ALL areas - No.seedling'!AC81</f>
        <v>0</v>
      </c>
      <c r="AE29" s="77">
        <f t="shared" si="183"/>
        <v>0</v>
      </c>
      <c r="AF29" s="82">
        <f>'MASTER_ ALL areas - No.seedling'!AE81</f>
        <v>0</v>
      </c>
      <c r="AG29" s="80">
        <f t="shared" si="184"/>
        <v>0</v>
      </c>
      <c r="AH29" s="76">
        <f>'MASTER_ ALL areas - No.seedling'!AG81</f>
        <v>0</v>
      </c>
      <c r="AI29" s="76">
        <f>'MASTER_ ALL areas - No.seedling'!AH81</f>
        <v>0</v>
      </c>
      <c r="AJ29" s="77">
        <f t="shared" si="185"/>
        <v>0</v>
      </c>
      <c r="AK29" s="82">
        <f>'MASTER_ ALL areas - No.seedling'!AJ81</f>
        <v>0</v>
      </c>
      <c r="AL29" s="81">
        <f t="shared" si="186"/>
        <v>0</v>
      </c>
      <c r="AM29" s="621"/>
      <c r="AN29" s="617">
        <f>'MASTER_ ALL areas - No.seedling'!AM81</f>
        <v>1640</v>
      </c>
      <c r="AO29" s="76">
        <f>'MASTER_ ALL areas - No.seedling'!AN81</f>
        <v>2</v>
      </c>
      <c r="AP29" s="77">
        <f t="shared" si="187"/>
        <v>2.4390243902439025E-2</v>
      </c>
      <c r="AQ29" s="82">
        <f>'MASTER_ ALL areas - No.seedling'!AP81</f>
        <v>28</v>
      </c>
      <c r="AR29" s="77">
        <f t="shared" si="188"/>
        <v>0.34146341463414637</v>
      </c>
      <c r="AS29" s="82">
        <f>'MASTER_ ALL areas - No.seedling'!AR81</f>
        <v>20</v>
      </c>
      <c r="AT29" s="76">
        <f>'MASTER_ ALL areas - No.seedling'!AS81</f>
        <v>0</v>
      </c>
      <c r="AU29" s="77">
        <f t="shared" si="189"/>
        <v>0</v>
      </c>
      <c r="AV29" s="82">
        <f>'MASTER_ ALL areas - No.seedling'!AU81</f>
        <v>0</v>
      </c>
      <c r="AW29" s="77">
        <f t="shared" si="190"/>
        <v>0</v>
      </c>
      <c r="AX29" s="71">
        <f>'MASTER_ ALL areas - No.seedling'!AW81</f>
        <v>0</v>
      </c>
      <c r="AY29" s="82">
        <f>'MASTER_ ALL areas - No.seedling'!AX81</f>
        <v>0</v>
      </c>
      <c r="AZ29" s="77">
        <f t="shared" si="191"/>
        <v>0</v>
      </c>
      <c r="BA29" s="82">
        <f>'MASTER_ ALL areas - No.seedling'!AZ81</f>
        <v>0</v>
      </c>
      <c r="BB29" s="77">
        <f t="shared" si="192"/>
        <v>0</v>
      </c>
      <c r="BC29" s="82">
        <f>'MASTER_ ALL areas - No.seedling'!BB81</f>
        <v>0</v>
      </c>
      <c r="BD29" s="76">
        <f>'MASTER_ ALL areas - No.seedling'!BC81</f>
        <v>0</v>
      </c>
      <c r="BE29" s="77">
        <f t="shared" si="193"/>
        <v>0</v>
      </c>
      <c r="BF29" s="82">
        <f>'MASTER_ ALL areas - No.seedling'!BE81</f>
        <v>0</v>
      </c>
      <c r="BG29" s="77">
        <f t="shared" si="194"/>
        <v>0</v>
      </c>
      <c r="BH29" s="82">
        <f>'MASTER_ ALL areas - No.seedling'!BG81</f>
        <v>260</v>
      </c>
      <c r="BI29" s="76">
        <f>'MASTER_ ALL areas - No.seedling'!BH81</f>
        <v>0</v>
      </c>
      <c r="BJ29" s="77">
        <f t="shared" si="195"/>
        <v>0</v>
      </c>
      <c r="BK29" s="82">
        <f>'MASTER_ ALL areas - No.seedling'!BJ81</f>
        <v>7</v>
      </c>
      <c r="BL29" s="77">
        <f t="shared" si="196"/>
        <v>0.53846153846153844</v>
      </c>
      <c r="BM29" s="82">
        <f>'MASTER_ ALL areas - No.seedling'!BL81</f>
        <v>0</v>
      </c>
      <c r="BN29" s="76">
        <f>'MASTER_ ALL areas - No.seedling'!BM81</f>
        <v>0</v>
      </c>
      <c r="BO29" s="77">
        <f t="shared" si="197"/>
        <v>0</v>
      </c>
      <c r="BP29" s="82">
        <f>'MASTER_ ALL areas - No.seedling'!BO81</f>
        <v>0</v>
      </c>
      <c r="BQ29" s="77">
        <f t="shared" si="198"/>
        <v>0</v>
      </c>
      <c r="BR29" s="82">
        <f>'MASTER_ ALL areas - No.seedling'!BQ81</f>
        <v>0</v>
      </c>
      <c r="BS29" s="76">
        <f>'MASTER_ ALL areas - No.seedling'!BR81</f>
        <v>0</v>
      </c>
      <c r="BT29" s="77">
        <f t="shared" si="199"/>
        <v>0</v>
      </c>
      <c r="BU29" s="82">
        <f>'MASTER_ ALL areas - No.seedling'!BT81</f>
        <v>0</v>
      </c>
      <c r="BV29" s="77">
        <f t="shared" si="200"/>
        <v>0</v>
      </c>
      <c r="BW29" s="82">
        <f>'MASTER_ ALL areas - No.seedling'!BV81</f>
        <v>0</v>
      </c>
      <c r="BX29" s="76">
        <f>'MASTER_ ALL areas - No.seedling'!BW81</f>
        <v>0</v>
      </c>
      <c r="BY29" s="77">
        <f t="shared" si="201"/>
        <v>0</v>
      </c>
      <c r="BZ29" s="82">
        <f>'MASTER_ ALL areas - No.seedling'!BY81</f>
        <v>0</v>
      </c>
      <c r="CA29" s="81">
        <f t="shared" si="202"/>
        <v>0</v>
      </c>
      <c r="CB29" s="79"/>
      <c r="CC29" s="75">
        <f>'MASTER_ ALL areas - No.seedling'!CB81</f>
        <v>1420</v>
      </c>
      <c r="CD29" s="76">
        <f>'MASTER_ ALL areas - No.seedling'!CC81</f>
        <v>0</v>
      </c>
      <c r="CE29" s="80">
        <f t="shared" si="203"/>
        <v>0</v>
      </c>
      <c r="CF29" s="76">
        <f>'MASTER_ ALL areas - No.seedling'!CE81</f>
        <v>19</v>
      </c>
      <c r="CG29" s="81">
        <f t="shared" si="204"/>
        <v>0.26760563380281688</v>
      </c>
      <c r="CH29" s="75">
        <f>'MASTER_ ALL areas - No.seedling'!CG81</f>
        <v>220</v>
      </c>
      <c r="CI29" s="76">
        <f>'MASTER_ ALL areas - No.seedling'!CH81</f>
        <v>2</v>
      </c>
      <c r="CJ29" s="80">
        <f t="shared" si="205"/>
        <v>0.18181818181818182</v>
      </c>
      <c r="CK29" s="76">
        <f>'MASTER_ ALL areas - No.seedling'!CJ81</f>
        <v>9</v>
      </c>
      <c r="CL29" s="81">
        <f t="shared" si="206"/>
        <v>0.81818181818181823</v>
      </c>
      <c r="CM29" s="113">
        <f>'MASTER_ ALL areas - No.seedling'!CL81</f>
        <v>0</v>
      </c>
      <c r="CN29" s="76">
        <f>'MASTER_ ALL areas - No.seedling'!CM81</f>
        <v>0</v>
      </c>
      <c r="CO29" s="80">
        <f t="shared" si="207"/>
        <v>0</v>
      </c>
      <c r="CP29" s="76">
        <f>'MASTER_ ALL areas - No.seedling'!CO81</f>
        <v>0</v>
      </c>
      <c r="CQ29" s="81">
        <f t="shared" si="208"/>
        <v>0</v>
      </c>
      <c r="CR29" s="113">
        <f>'MASTER_ ALL areas - No.seedling'!CQ81</f>
        <v>0</v>
      </c>
      <c r="CS29" s="76">
        <f>'MASTER_ ALL areas - No.seedling'!CR81</f>
        <v>0</v>
      </c>
      <c r="CT29" s="80">
        <f t="shared" si="209"/>
        <v>0</v>
      </c>
      <c r="CU29" s="76">
        <f>'MASTER_ ALL areas - No.seedling'!CT81</f>
        <v>0</v>
      </c>
      <c r="CV29" s="81">
        <f t="shared" si="210"/>
        <v>0</v>
      </c>
      <c r="CW29" s="75">
        <f>'MASTER_ ALL areas - No.seedling'!CV81</f>
        <v>20</v>
      </c>
      <c r="CX29" s="76">
        <f>'MASTER_ ALL areas - No.seedling'!CW81</f>
        <v>0</v>
      </c>
      <c r="CY29" s="80">
        <f t="shared" si="211"/>
        <v>0</v>
      </c>
      <c r="CZ29" s="76">
        <f>'MASTER_ ALL areas - No.seedling'!CY81</f>
        <v>0</v>
      </c>
      <c r="DA29" s="81">
        <f t="shared" si="212"/>
        <v>0</v>
      </c>
      <c r="DB29" s="113">
        <f>'MASTER_ ALL areas - No.seedling'!DA81</f>
        <v>0</v>
      </c>
      <c r="DC29" s="76">
        <f>'MASTER_ ALL areas - No.seedling'!DB81</f>
        <v>0</v>
      </c>
      <c r="DD29" s="80">
        <f t="shared" si="213"/>
        <v>0</v>
      </c>
      <c r="DE29" s="76">
        <f>'MASTER_ ALL areas - No.seedling'!DD81</f>
        <v>0</v>
      </c>
      <c r="DF29" s="81">
        <f t="shared" si="214"/>
        <v>0</v>
      </c>
      <c r="DG29" s="113">
        <f>'MASTER_ ALL areas - No.seedling'!DF81</f>
        <v>0</v>
      </c>
      <c r="DH29" s="76">
        <f>'MASTER_ ALL areas - No.seedling'!DG81</f>
        <v>0</v>
      </c>
      <c r="DI29" s="80">
        <f t="shared" si="215"/>
        <v>0</v>
      </c>
      <c r="DJ29" s="76">
        <f>'MASTER_ ALL areas - No.seedling'!DI81</f>
        <v>0</v>
      </c>
      <c r="DK29" s="81">
        <f t="shared" si="216"/>
        <v>0</v>
      </c>
      <c r="DL29" s="113">
        <f>'MASTER_ ALL areas - No.seedling'!DK81</f>
        <v>0</v>
      </c>
      <c r="DM29" s="76">
        <f>'MASTER_ ALL areas - No.seedling'!DL81</f>
        <v>0</v>
      </c>
      <c r="DN29" s="80">
        <f t="shared" si="217"/>
        <v>0</v>
      </c>
      <c r="DO29" s="76">
        <f>'MASTER_ ALL areas - No.seedling'!DN81</f>
        <v>0</v>
      </c>
      <c r="DP29" s="81">
        <f t="shared" si="218"/>
        <v>0</v>
      </c>
      <c r="DQ29" s="113">
        <f>'MASTER_ ALL areas - No.seedling'!DP81</f>
        <v>0</v>
      </c>
      <c r="DR29" s="76">
        <f>'MASTER_ ALL areas - No.seedling'!DQ81</f>
        <v>0</v>
      </c>
      <c r="DS29" s="80">
        <f t="shared" si="219"/>
        <v>0</v>
      </c>
      <c r="DT29" s="76">
        <f>'MASTER_ ALL areas - No.seedling'!DS81</f>
        <v>0</v>
      </c>
      <c r="DU29" s="81">
        <f t="shared" si="220"/>
        <v>0</v>
      </c>
      <c r="DV29" s="113">
        <f>'MASTER_ ALL areas - No.seedling'!DU81</f>
        <v>0</v>
      </c>
      <c r="DW29" s="76">
        <f>'MASTER_ ALL areas - No.seedling'!DV81</f>
        <v>0</v>
      </c>
      <c r="DX29" s="80">
        <f t="shared" si="221"/>
        <v>0</v>
      </c>
      <c r="DY29" s="76">
        <f>'MASTER_ ALL areas - No.seedling'!DX81</f>
        <v>0</v>
      </c>
      <c r="DZ29" s="81">
        <f t="shared" si="222"/>
        <v>0</v>
      </c>
      <c r="EA29" s="113">
        <f>'MASTER_ ALL areas - No.seedling'!DZ81</f>
        <v>0</v>
      </c>
      <c r="EB29" s="76">
        <f>'MASTER_ ALL areas - No.seedling'!EA81</f>
        <v>0</v>
      </c>
      <c r="EC29" s="80">
        <f t="shared" si="223"/>
        <v>0</v>
      </c>
      <c r="ED29" s="76">
        <f>'MASTER_ ALL areas - No.seedling'!EC81</f>
        <v>0</v>
      </c>
      <c r="EE29" s="81">
        <f t="shared" si="224"/>
        <v>0</v>
      </c>
      <c r="EF29" s="113">
        <f>'MASTER_ ALL areas - No.seedling'!EE81</f>
        <v>0</v>
      </c>
      <c r="EG29" s="76">
        <f>'MASTER_ ALL areas - No.seedling'!EF81</f>
        <v>0</v>
      </c>
      <c r="EH29" s="80">
        <f t="shared" si="225"/>
        <v>0</v>
      </c>
      <c r="EI29" s="76">
        <f>'MASTER_ ALL areas - No.seedling'!EH81</f>
        <v>0</v>
      </c>
      <c r="EJ29" s="81">
        <f t="shared" si="226"/>
        <v>0</v>
      </c>
      <c r="EK29" s="113">
        <f>'MASTER_ ALL areas - No.seedling'!EJ81</f>
        <v>0</v>
      </c>
      <c r="EL29" s="76">
        <f>'MASTER_ ALL areas - No.seedling'!EK81</f>
        <v>0</v>
      </c>
      <c r="EM29" s="80">
        <f t="shared" si="227"/>
        <v>0</v>
      </c>
      <c r="EN29" s="76">
        <f>'MASTER_ ALL areas - No.seedling'!EM81</f>
        <v>0</v>
      </c>
      <c r="EO29" s="81">
        <f t="shared" si="228"/>
        <v>0</v>
      </c>
      <c r="EP29" s="113">
        <f>'MASTER_ ALL areas - No.seedling'!EO81</f>
        <v>0</v>
      </c>
      <c r="EQ29" s="76">
        <f>'MASTER_ ALL areas - No.seedling'!EP81</f>
        <v>0</v>
      </c>
      <c r="ER29" s="80">
        <f t="shared" si="229"/>
        <v>0</v>
      </c>
      <c r="ES29" s="76">
        <f>'MASTER_ ALL areas - No.seedling'!ER81</f>
        <v>0</v>
      </c>
      <c r="ET29" s="81">
        <f t="shared" si="230"/>
        <v>0</v>
      </c>
      <c r="EU29" s="113">
        <f>'MASTER_ ALL areas - No.seedling'!ET81</f>
        <v>0</v>
      </c>
      <c r="EV29" s="76">
        <f>'MASTER_ ALL areas - No.seedling'!EU81</f>
        <v>0</v>
      </c>
      <c r="EW29" s="80">
        <f t="shared" si="231"/>
        <v>0</v>
      </c>
      <c r="EX29" s="76">
        <f>'MASTER_ ALL areas - No.seedling'!EW81</f>
        <v>0</v>
      </c>
      <c r="EY29" s="81">
        <f t="shared" si="232"/>
        <v>0</v>
      </c>
      <c r="EZ29" s="113">
        <f>'MASTER_ ALL areas - No.seedling'!EY81</f>
        <v>0</v>
      </c>
      <c r="FA29" s="76">
        <f>'MASTER_ ALL areas - No.seedling'!EZ81</f>
        <v>0</v>
      </c>
      <c r="FB29" s="80">
        <f t="shared" si="233"/>
        <v>0</v>
      </c>
      <c r="FC29" s="76">
        <f>'MASTER_ ALL areas - No.seedling'!FB81</f>
        <v>0</v>
      </c>
      <c r="FD29" s="81">
        <f t="shared" si="234"/>
        <v>0</v>
      </c>
      <c r="FE29" s="75">
        <f>'MASTER_ ALL areas - No.seedling'!FD81</f>
        <v>260</v>
      </c>
      <c r="FF29" s="76">
        <f>'MASTER_ ALL areas - No.seedling'!FE81</f>
        <v>0</v>
      </c>
      <c r="FG29" s="80">
        <f t="shared" si="235"/>
        <v>0</v>
      </c>
      <c r="FH29" s="76">
        <f>'MASTER_ ALL areas - No.seedling'!FG81</f>
        <v>7</v>
      </c>
      <c r="FI29" s="81">
        <f t="shared" si="236"/>
        <v>0.53846153846153844</v>
      </c>
      <c r="FJ29" s="113">
        <f>'MASTER_ ALL areas - No.seedling'!FI81</f>
        <v>0</v>
      </c>
      <c r="FK29" s="76">
        <f>'MASTER_ ALL areas - No.seedling'!FJ81</f>
        <v>0</v>
      </c>
      <c r="FL29" s="80">
        <f t="shared" si="237"/>
        <v>0</v>
      </c>
      <c r="FM29" s="76">
        <f>'MASTER_ ALL areas - No.seedling'!FL81</f>
        <v>0</v>
      </c>
      <c r="FN29" s="81">
        <f t="shared" si="238"/>
        <v>0</v>
      </c>
      <c r="FO29" s="113">
        <f>'MASTER_ ALL areas - No.seedling'!FN81</f>
        <v>0</v>
      </c>
      <c r="FP29" s="76">
        <f>'MASTER_ ALL areas - No.seedling'!FO81</f>
        <v>0</v>
      </c>
      <c r="FQ29" s="80">
        <f t="shared" si="239"/>
        <v>0</v>
      </c>
      <c r="FR29" s="76">
        <f>'MASTER_ ALL areas - No.seedling'!FQ81</f>
        <v>0</v>
      </c>
      <c r="FS29" s="81">
        <f t="shared" si="240"/>
        <v>0</v>
      </c>
      <c r="FT29" s="113">
        <f>'MASTER_ ALL areas - No.seedling'!FS81</f>
        <v>0</v>
      </c>
      <c r="FU29" s="76">
        <f>'MASTER_ ALL areas - No.seedling'!FT81</f>
        <v>0</v>
      </c>
      <c r="FV29" s="80">
        <f t="shared" si="241"/>
        <v>0</v>
      </c>
      <c r="FW29" s="76">
        <f>'MASTER_ ALL areas - No.seedling'!FV81</f>
        <v>0</v>
      </c>
      <c r="FX29" s="81">
        <f t="shared" si="242"/>
        <v>0</v>
      </c>
      <c r="FY29" s="113">
        <f>'MASTER_ ALL areas - No.seedling'!FX81</f>
        <v>0</v>
      </c>
      <c r="FZ29" s="76">
        <f>'MASTER_ ALL areas - No.seedling'!FY81</f>
        <v>0</v>
      </c>
      <c r="GA29" s="80">
        <f t="shared" si="243"/>
        <v>0</v>
      </c>
      <c r="GB29" s="76">
        <f>'MASTER_ ALL areas - No.seedling'!GA81</f>
        <v>0</v>
      </c>
      <c r="GC29" s="81">
        <f t="shared" si="244"/>
        <v>0</v>
      </c>
      <c r="GD29" s="113">
        <f>'MASTER_ ALL areas - No.seedling'!GC81</f>
        <v>0</v>
      </c>
      <c r="GE29" s="76">
        <f>'MASTER_ ALL areas - No.seedling'!GD81</f>
        <v>0</v>
      </c>
      <c r="GF29" s="80">
        <f t="shared" si="245"/>
        <v>0</v>
      </c>
      <c r="GG29" s="76">
        <f>'MASTER_ ALL areas - No.seedling'!GF81</f>
        <v>0</v>
      </c>
      <c r="GH29" s="81">
        <f t="shared" si="246"/>
        <v>0</v>
      </c>
      <c r="GI29" s="113">
        <f>'MASTER_ ALL areas - No.seedling'!GH81</f>
        <v>0</v>
      </c>
      <c r="GJ29" s="76">
        <f>'MASTER_ ALL areas - No.seedling'!GI81</f>
        <v>0</v>
      </c>
      <c r="GK29" s="80">
        <f t="shared" si="247"/>
        <v>0</v>
      </c>
      <c r="GL29" s="76">
        <f>'MASTER_ ALL areas - No.seedling'!GK81</f>
        <v>0</v>
      </c>
      <c r="GM29" s="81">
        <f t="shared" si="248"/>
        <v>0</v>
      </c>
      <c r="GN29" s="113">
        <f>'MASTER_ ALL areas - No.seedling'!GM81</f>
        <v>0</v>
      </c>
      <c r="GO29" s="76">
        <f>'MASTER_ ALL areas - No.seedling'!GN81</f>
        <v>0</v>
      </c>
      <c r="GP29" s="80">
        <f t="shared" si="249"/>
        <v>0</v>
      </c>
      <c r="GQ29" s="76">
        <f>'MASTER_ ALL areas - No.seedling'!GP81</f>
        <v>0</v>
      </c>
      <c r="GR29" s="81">
        <f t="shared" si="250"/>
        <v>0</v>
      </c>
      <c r="GS29" s="113">
        <f>'MASTER_ ALL areas - No.seedling'!GR81</f>
        <v>0</v>
      </c>
      <c r="GT29" s="76">
        <f>'MASTER_ ALL areas - No.seedling'!GS81</f>
        <v>0</v>
      </c>
      <c r="GU29" s="80">
        <f t="shared" si="251"/>
        <v>0</v>
      </c>
      <c r="GV29" s="76">
        <f>'MASTER_ ALL areas - No.seedling'!GU81</f>
        <v>0</v>
      </c>
      <c r="GW29" s="81">
        <f t="shared" si="252"/>
        <v>0</v>
      </c>
      <c r="GX29" s="113">
        <f>'MASTER_ ALL areas - No.seedling'!GW81</f>
        <v>0</v>
      </c>
      <c r="GY29" s="76">
        <f>'MASTER_ ALL areas - No.seedling'!GX81</f>
        <v>0</v>
      </c>
      <c r="GZ29" s="80">
        <f t="shared" si="253"/>
        <v>0</v>
      </c>
      <c r="HA29" s="76">
        <f>'MASTER_ ALL areas - No.seedling'!GZ81</f>
        <v>0</v>
      </c>
      <c r="HB29" s="81">
        <f t="shared" si="254"/>
        <v>0</v>
      </c>
      <c r="HC29" s="113">
        <f>'MASTER_ ALL areas - No.seedling'!HB81</f>
        <v>0</v>
      </c>
      <c r="HD29" s="76">
        <f>'MASTER_ ALL areas - No.seedling'!HC81</f>
        <v>0</v>
      </c>
      <c r="HE29" s="80">
        <f t="shared" si="255"/>
        <v>0</v>
      </c>
      <c r="HF29" s="76">
        <f>'MASTER_ ALL areas - No.seedling'!HE81</f>
        <v>0</v>
      </c>
      <c r="HG29" s="81">
        <f t="shared" si="256"/>
        <v>0</v>
      </c>
      <c r="HH29" s="113">
        <f>'MASTER_ ALL areas - No.seedling'!HG81</f>
        <v>0</v>
      </c>
      <c r="HI29" s="76">
        <f>'MASTER_ ALL areas - No.seedling'!HH81</f>
        <v>0</v>
      </c>
      <c r="HJ29" s="80">
        <f t="shared" si="257"/>
        <v>0</v>
      </c>
      <c r="HK29" s="76">
        <f>'MASTER_ ALL areas - No.seedling'!HJ81</f>
        <v>0</v>
      </c>
      <c r="HL29" s="81">
        <f t="shared" si="258"/>
        <v>0</v>
      </c>
      <c r="HM29" s="113">
        <f>'MASTER_ ALL areas - No.seedling'!HL81</f>
        <v>0</v>
      </c>
      <c r="HN29" s="76">
        <f>'MASTER_ ALL areas - No.seedling'!HM81</f>
        <v>0</v>
      </c>
      <c r="HO29" s="80">
        <f t="shared" si="259"/>
        <v>0</v>
      </c>
      <c r="HP29" s="76">
        <f>'MASTER_ ALL areas - No.seedling'!HO81</f>
        <v>0</v>
      </c>
      <c r="HQ29" s="81">
        <f t="shared" si="260"/>
        <v>0</v>
      </c>
      <c r="HR29" s="113">
        <f>'MASTER_ ALL areas - No.seedling'!HQ81</f>
        <v>0</v>
      </c>
      <c r="HS29" s="76">
        <f>'MASTER_ ALL areas - No.seedling'!HR81</f>
        <v>0</v>
      </c>
      <c r="HT29" s="80">
        <f t="shared" si="261"/>
        <v>0</v>
      </c>
      <c r="HU29" s="76">
        <f>'MASTER_ ALL areas - No.seedling'!HT81</f>
        <v>0</v>
      </c>
      <c r="HV29" s="81">
        <f t="shared" si="262"/>
        <v>0</v>
      </c>
      <c r="HW29" s="113">
        <f>'MASTER_ ALL areas - No.seedling'!HV81</f>
        <v>0</v>
      </c>
      <c r="HX29" s="76">
        <f>'MASTER_ ALL areas - No.seedling'!HW81</f>
        <v>0</v>
      </c>
      <c r="HY29" s="80">
        <f t="shared" si="263"/>
        <v>0</v>
      </c>
      <c r="HZ29" s="76">
        <f>'MASTER_ ALL areas - No.seedling'!HY81</f>
        <v>0</v>
      </c>
      <c r="IA29" s="81">
        <f t="shared" si="264"/>
        <v>0</v>
      </c>
      <c r="IB29" s="113">
        <f>'MASTER_ ALL areas - No.seedling'!IA81</f>
        <v>0</v>
      </c>
      <c r="IC29" s="76">
        <f>'MASTER_ ALL areas - No.seedling'!IB81</f>
        <v>0</v>
      </c>
      <c r="ID29" s="80">
        <f t="shared" si="265"/>
        <v>0</v>
      </c>
      <c r="IE29" s="76">
        <f>'MASTER_ ALL areas - No.seedling'!ID81</f>
        <v>0</v>
      </c>
      <c r="IF29" s="85">
        <f t="shared" si="266"/>
        <v>0</v>
      </c>
      <c r="IG29" s="86" t="s">
        <v>284</v>
      </c>
      <c r="IH29" s="87"/>
    </row>
    <row r="30" spans="2:242" ht="33" customHeight="1" x14ac:dyDescent="0.25">
      <c r="B30" s="420">
        <v>78</v>
      </c>
      <c r="C30" s="421" t="s">
        <v>285</v>
      </c>
      <c r="D30" s="422">
        <v>219704</v>
      </c>
      <c r="E30" s="423">
        <v>932892</v>
      </c>
      <c r="F30" s="424" t="s">
        <v>89</v>
      </c>
      <c r="G30" s="88" t="s">
        <v>286</v>
      </c>
      <c r="H30" s="459">
        <f>'MASTER_ ALL areas - No.seedling'!G82</f>
        <v>1</v>
      </c>
      <c r="I30" s="70">
        <f>'MASTER_ ALL areas - No.seedling'!H82</f>
        <v>0</v>
      </c>
      <c r="J30" s="71">
        <f>'MASTER_ ALL areas - No.seedling'!I82</f>
        <v>35.6</v>
      </c>
      <c r="K30" s="72">
        <f>'MASTER_ ALL areas - No.seedling'!J82</f>
        <v>46</v>
      </c>
      <c r="L30" s="73">
        <f t="shared" si="178"/>
        <v>920</v>
      </c>
      <c r="M30" s="74">
        <f>'MASTER_ ALL areas - No.seedling'!L82</f>
        <v>920</v>
      </c>
      <c r="N30" s="113">
        <f>'MASTER_ ALL areas - No.seedling'!M82</f>
        <v>8</v>
      </c>
      <c r="O30" s="114">
        <f>'MASTER_ ALL areas - No.seedling'!N82</f>
        <v>29</v>
      </c>
      <c r="P30" s="80">
        <f>'MASTER_ ALL areas - No.seedling'!O82</f>
        <v>0.17391304347826086</v>
      </c>
      <c r="Q30" s="81">
        <f>'MASTER_ ALL areas - No.seedling'!P82</f>
        <v>0.63043478260869568</v>
      </c>
      <c r="R30" s="621"/>
      <c r="S30" s="617">
        <f>'MASTER_ ALL areas - No.seedling'!R82</f>
        <v>720</v>
      </c>
      <c r="T30" s="76">
        <f>'MASTER_ ALL areas - No.seedling'!S82</f>
        <v>3</v>
      </c>
      <c r="U30" s="77">
        <f t="shared" si="179"/>
        <v>8.3333333333333329E-2</v>
      </c>
      <c r="V30" s="82">
        <f>'MASTER_ ALL areas - No.seedling'!U82</f>
        <v>20</v>
      </c>
      <c r="W30" s="80">
        <f t="shared" si="180"/>
        <v>0.55555555555555558</v>
      </c>
      <c r="X30" s="619">
        <f>'MASTER_ ALL areas - No.seedling'!W82</f>
        <v>200</v>
      </c>
      <c r="Y30" s="82">
        <f>'MASTER_ ALL areas - No.seedling'!X82</f>
        <v>5</v>
      </c>
      <c r="Z30" s="77">
        <f t="shared" si="181"/>
        <v>0.5</v>
      </c>
      <c r="AA30" s="82">
        <f>'MASTER_ ALL areas - No.seedling'!Z82</f>
        <v>9</v>
      </c>
      <c r="AB30" s="80">
        <f t="shared" si="182"/>
        <v>0.9</v>
      </c>
      <c r="AC30" s="76">
        <f>'MASTER_ ALL areas - No.seedling'!AB82</f>
        <v>0</v>
      </c>
      <c r="AD30" s="76">
        <f>'MASTER_ ALL areas - No.seedling'!AC82</f>
        <v>0</v>
      </c>
      <c r="AE30" s="77">
        <f t="shared" si="183"/>
        <v>0</v>
      </c>
      <c r="AF30" s="82">
        <f>'MASTER_ ALL areas - No.seedling'!AE82</f>
        <v>0</v>
      </c>
      <c r="AG30" s="80">
        <f t="shared" si="184"/>
        <v>0</v>
      </c>
      <c r="AH30" s="76">
        <f>'MASTER_ ALL areas - No.seedling'!AG82</f>
        <v>0</v>
      </c>
      <c r="AI30" s="76">
        <f>'MASTER_ ALL areas - No.seedling'!AH82</f>
        <v>0</v>
      </c>
      <c r="AJ30" s="77">
        <f t="shared" si="185"/>
        <v>0</v>
      </c>
      <c r="AK30" s="82">
        <f>'MASTER_ ALL areas - No.seedling'!AJ82</f>
        <v>0</v>
      </c>
      <c r="AL30" s="81">
        <f t="shared" si="186"/>
        <v>0</v>
      </c>
      <c r="AM30" s="621"/>
      <c r="AN30" s="617">
        <f>'MASTER_ ALL areas - No.seedling'!AM82</f>
        <v>640</v>
      </c>
      <c r="AO30" s="76">
        <f>'MASTER_ ALL areas - No.seedling'!AN82</f>
        <v>5</v>
      </c>
      <c r="AP30" s="77">
        <f t="shared" si="187"/>
        <v>0.15625</v>
      </c>
      <c r="AQ30" s="82">
        <f>'MASTER_ ALL areas - No.seedling'!AP82</f>
        <v>21</v>
      </c>
      <c r="AR30" s="77">
        <f t="shared" si="188"/>
        <v>0.65625</v>
      </c>
      <c r="AS30" s="82">
        <f>'MASTER_ ALL areas - No.seedling'!AR82</f>
        <v>280</v>
      </c>
      <c r="AT30" s="76">
        <f>'MASTER_ ALL areas - No.seedling'!AS82</f>
        <v>3</v>
      </c>
      <c r="AU30" s="77">
        <f t="shared" si="189"/>
        <v>0.21428571428571427</v>
      </c>
      <c r="AV30" s="82">
        <f>'MASTER_ ALL areas - No.seedling'!AU82</f>
        <v>8</v>
      </c>
      <c r="AW30" s="77">
        <f t="shared" si="190"/>
        <v>0.5714285714285714</v>
      </c>
      <c r="AX30" s="71">
        <f>'MASTER_ ALL areas - No.seedling'!AW82</f>
        <v>0</v>
      </c>
      <c r="AY30" s="82">
        <f>'MASTER_ ALL areas - No.seedling'!AX82</f>
        <v>0</v>
      </c>
      <c r="AZ30" s="77">
        <f t="shared" si="191"/>
        <v>0</v>
      </c>
      <c r="BA30" s="82">
        <f>'MASTER_ ALL areas - No.seedling'!AZ82</f>
        <v>0</v>
      </c>
      <c r="BB30" s="77">
        <f t="shared" si="192"/>
        <v>0</v>
      </c>
      <c r="BC30" s="82">
        <f>'MASTER_ ALL areas - No.seedling'!BB82</f>
        <v>0</v>
      </c>
      <c r="BD30" s="76">
        <f>'MASTER_ ALL areas - No.seedling'!BC82</f>
        <v>0</v>
      </c>
      <c r="BE30" s="77">
        <f t="shared" si="193"/>
        <v>0</v>
      </c>
      <c r="BF30" s="82">
        <f>'MASTER_ ALL areas - No.seedling'!BE82</f>
        <v>0</v>
      </c>
      <c r="BG30" s="77">
        <f t="shared" si="194"/>
        <v>0</v>
      </c>
      <c r="BH30" s="82">
        <f>'MASTER_ ALL areas - No.seedling'!BG82</f>
        <v>0</v>
      </c>
      <c r="BI30" s="76">
        <f>'MASTER_ ALL areas - No.seedling'!BH82</f>
        <v>0</v>
      </c>
      <c r="BJ30" s="77">
        <f t="shared" si="195"/>
        <v>0</v>
      </c>
      <c r="BK30" s="82">
        <f>'MASTER_ ALL areas - No.seedling'!BJ82</f>
        <v>0</v>
      </c>
      <c r="BL30" s="77">
        <f t="shared" si="196"/>
        <v>0</v>
      </c>
      <c r="BM30" s="82">
        <f>'MASTER_ ALL areas - No.seedling'!BL82</f>
        <v>0</v>
      </c>
      <c r="BN30" s="76">
        <f>'MASTER_ ALL areas - No.seedling'!BM82</f>
        <v>0</v>
      </c>
      <c r="BO30" s="77">
        <f t="shared" si="197"/>
        <v>0</v>
      </c>
      <c r="BP30" s="82">
        <f>'MASTER_ ALL areas - No.seedling'!BO82</f>
        <v>0</v>
      </c>
      <c r="BQ30" s="77">
        <f t="shared" si="198"/>
        <v>0</v>
      </c>
      <c r="BR30" s="82">
        <f>'MASTER_ ALL areas - No.seedling'!BQ82</f>
        <v>0</v>
      </c>
      <c r="BS30" s="76">
        <f>'MASTER_ ALL areas - No.seedling'!BR82</f>
        <v>0</v>
      </c>
      <c r="BT30" s="77">
        <f t="shared" si="199"/>
        <v>0</v>
      </c>
      <c r="BU30" s="82">
        <f>'MASTER_ ALL areas - No.seedling'!BT82</f>
        <v>0</v>
      </c>
      <c r="BV30" s="77">
        <f t="shared" si="200"/>
        <v>0</v>
      </c>
      <c r="BW30" s="82">
        <f>'MASTER_ ALL areas - No.seedling'!BV82</f>
        <v>0</v>
      </c>
      <c r="BX30" s="76">
        <f>'MASTER_ ALL areas - No.seedling'!BW82</f>
        <v>0</v>
      </c>
      <c r="BY30" s="77">
        <f t="shared" si="201"/>
        <v>0</v>
      </c>
      <c r="BZ30" s="82">
        <f>'MASTER_ ALL areas - No.seedling'!BY82</f>
        <v>0</v>
      </c>
      <c r="CA30" s="81">
        <f t="shared" si="202"/>
        <v>0</v>
      </c>
      <c r="CB30" s="79"/>
      <c r="CC30" s="75">
        <f>'MASTER_ ALL areas - No.seedling'!CB82</f>
        <v>500</v>
      </c>
      <c r="CD30" s="76">
        <f>'MASTER_ ALL areas - No.seedling'!CC82</f>
        <v>1</v>
      </c>
      <c r="CE30" s="80">
        <f t="shared" si="203"/>
        <v>0.04</v>
      </c>
      <c r="CF30" s="76">
        <f>'MASTER_ ALL areas - No.seedling'!CE82</f>
        <v>14</v>
      </c>
      <c r="CG30" s="81">
        <f t="shared" si="204"/>
        <v>0.56000000000000005</v>
      </c>
      <c r="CH30" s="75">
        <f>'MASTER_ ALL areas - No.seedling'!CG82</f>
        <v>140</v>
      </c>
      <c r="CI30" s="76">
        <f>'MASTER_ ALL areas - No.seedling'!CH82</f>
        <v>4</v>
      </c>
      <c r="CJ30" s="80">
        <f t="shared" si="205"/>
        <v>0.5714285714285714</v>
      </c>
      <c r="CK30" s="76">
        <f>'MASTER_ ALL areas - No.seedling'!CJ82</f>
        <v>7</v>
      </c>
      <c r="CL30" s="81">
        <f t="shared" si="206"/>
        <v>1</v>
      </c>
      <c r="CM30" s="113">
        <f>'MASTER_ ALL areas - No.seedling'!CL82</f>
        <v>0</v>
      </c>
      <c r="CN30" s="76">
        <f>'MASTER_ ALL areas - No.seedling'!CM82</f>
        <v>0</v>
      </c>
      <c r="CO30" s="80">
        <f t="shared" si="207"/>
        <v>0</v>
      </c>
      <c r="CP30" s="76">
        <f>'MASTER_ ALL areas - No.seedling'!CO82</f>
        <v>0</v>
      </c>
      <c r="CQ30" s="81">
        <f t="shared" si="208"/>
        <v>0</v>
      </c>
      <c r="CR30" s="113">
        <f>'MASTER_ ALL areas - No.seedling'!CQ82</f>
        <v>0</v>
      </c>
      <c r="CS30" s="76">
        <f>'MASTER_ ALL areas - No.seedling'!CR82</f>
        <v>0</v>
      </c>
      <c r="CT30" s="80">
        <f t="shared" si="209"/>
        <v>0</v>
      </c>
      <c r="CU30" s="76">
        <f>'MASTER_ ALL areas - No.seedling'!CT82</f>
        <v>0</v>
      </c>
      <c r="CV30" s="81">
        <f t="shared" si="210"/>
        <v>0</v>
      </c>
      <c r="CW30" s="75">
        <f>'MASTER_ ALL areas - No.seedling'!CV82</f>
        <v>220</v>
      </c>
      <c r="CX30" s="76">
        <f>'MASTER_ ALL areas - No.seedling'!CW82</f>
        <v>2</v>
      </c>
      <c r="CY30" s="80">
        <f t="shared" si="211"/>
        <v>0.18181818181818182</v>
      </c>
      <c r="CZ30" s="76">
        <f>'MASTER_ ALL areas - No.seedling'!CY82</f>
        <v>6</v>
      </c>
      <c r="DA30" s="81">
        <f t="shared" si="212"/>
        <v>0.54545454545454541</v>
      </c>
      <c r="DB30" s="75">
        <f>'MASTER_ ALL areas - No.seedling'!DA82</f>
        <v>60</v>
      </c>
      <c r="DC30" s="76">
        <f>'MASTER_ ALL areas - No.seedling'!DB82</f>
        <v>1</v>
      </c>
      <c r="DD30" s="80">
        <f t="shared" si="213"/>
        <v>0.33333333333333331</v>
      </c>
      <c r="DE30" s="76">
        <f>'MASTER_ ALL areas - No.seedling'!DD82</f>
        <v>2</v>
      </c>
      <c r="DF30" s="81">
        <f t="shared" si="214"/>
        <v>0.66666666666666663</v>
      </c>
      <c r="DG30" s="113">
        <f>'MASTER_ ALL areas - No.seedling'!DF82</f>
        <v>0</v>
      </c>
      <c r="DH30" s="76">
        <f>'MASTER_ ALL areas - No.seedling'!DG82</f>
        <v>0</v>
      </c>
      <c r="DI30" s="80">
        <f t="shared" si="215"/>
        <v>0</v>
      </c>
      <c r="DJ30" s="76">
        <f>'MASTER_ ALL areas - No.seedling'!DI82</f>
        <v>0</v>
      </c>
      <c r="DK30" s="81">
        <f t="shared" si="216"/>
        <v>0</v>
      </c>
      <c r="DL30" s="113">
        <f>'MASTER_ ALL areas - No.seedling'!DK82</f>
        <v>0</v>
      </c>
      <c r="DM30" s="76">
        <f>'MASTER_ ALL areas - No.seedling'!DL82</f>
        <v>0</v>
      </c>
      <c r="DN30" s="80">
        <f t="shared" si="217"/>
        <v>0</v>
      </c>
      <c r="DO30" s="76">
        <f>'MASTER_ ALL areas - No.seedling'!DN82</f>
        <v>0</v>
      </c>
      <c r="DP30" s="81">
        <f t="shared" si="218"/>
        <v>0</v>
      </c>
      <c r="DQ30" s="113">
        <f>'MASTER_ ALL areas - No.seedling'!DP82</f>
        <v>0</v>
      </c>
      <c r="DR30" s="76">
        <f>'MASTER_ ALL areas - No.seedling'!DQ82</f>
        <v>0</v>
      </c>
      <c r="DS30" s="80">
        <f t="shared" si="219"/>
        <v>0</v>
      </c>
      <c r="DT30" s="76">
        <f>'MASTER_ ALL areas - No.seedling'!DS82</f>
        <v>0</v>
      </c>
      <c r="DU30" s="81">
        <f t="shared" si="220"/>
        <v>0</v>
      </c>
      <c r="DV30" s="113">
        <f>'MASTER_ ALL areas - No.seedling'!DU82</f>
        <v>0</v>
      </c>
      <c r="DW30" s="76">
        <f>'MASTER_ ALL areas - No.seedling'!DV82</f>
        <v>0</v>
      </c>
      <c r="DX30" s="80">
        <f t="shared" si="221"/>
        <v>0</v>
      </c>
      <c r="DY30" s="76">
        <f>'MASTER_ ALL areas - No.seedling'!DX82</f>
        <v>0</v>
      </c>
      <c r="DZ30" s="81">
        <f t="shared" si="222"/>
        <v>0</v>
      </c>
      <c r="EA30" s="113">
        <f>'MASTER_ ALL areas - No.seedling'!DZ82</f>
        <v>0</v>
      </c>
      <c r="EB30" s="76">
        <f>'MASTER_ ALL areas - No.seedling'!EA82</f>
        <v>0</v>
      </c>
      <c r="EC30" s="80">
        <f t="shared" si="223"/>
        <v>0</v>
      </c>
      <c r="ED30" s="76">
        <f>'MASTER_ ALL areas - No.seedling'!EC82</f>
        <v>0</v>
      </c>
      <c r="EE30" s="81">
        <f t="shared" si="224"/>
        <v>0</v>
      </c>
      <c r="EF30" s="113">
        <f>'MASTER_ ALL areas - No.seedling'!EE82</f>
        <v>0</v>
      </c>
      <c r="EG30" s="76">
        <f>'MASTER_ ALL areas - No.seedling'!EF82</f>
        <v>0</v>
      </c>
      <c r="EH30" s="80">
        <f t="shared" si="225"/>
        <v>0</v>
      </c>
      <c r="EI30" s="76">
        <f>'MASTER_ ALL areas - No.seedling'!EH82</f>
        <v>0</v>
      </c>
      <c r="EJ30" s="81">
        <f t="shared" si="226"/>
        <v>0</v>
      </c>
      <c r="EK30" s="113">
        <f>'MASTER_ ALL areas - No.seedling'!EJ82</f>
        <v>0</v>
      </c>
      <c r="EL30" s="76">
        <f>'MASTER_ ALL areas - No.seedling'!EK82</f>
        <v>0</v>
      </c>
      <c r="EM30" s="80">
        <f t="shared" si="227"/>
        <v>0</v>
      </c>
      <c r="EN30" s="76">
        <f>'MASTER_ ALL areas - No.seedling'!EM82</f>
        <v>0</v>
      </c>
      <c r="EO30" s="81">
        <f t="shared" si="228"/>
        <v>0</v>
      </c>
      <c r="EP30" s="113">
        <f>'MASTER_ ALL areas - No.seedling'!EO82</f>
        <v>0</v>
      </c>
      <c r="EQ30" s="76">
        <f>'MASTER_ ALL areas - No.seedling'!EP82</f>
        <v>0</v>
      </c>
      <c r="ER30" s="80">
        <f t="shared" si="229"/>
        <v>0</v>
      </c>
      <c r="ES30" s="76">
        <f>'MASTER_ ALL areas - No.seedling'!ER82</f>
        <v>0</v>
      </c>
      <c r="ET30" s="81">
        <f t="shared" si="230"/>
        <v>0</v>
      </c>
      <c r="EU30" s="113">
        <f>'MASTER_ ALL areas - No.seedling'!ET82</f>
        <v>0</v>
      </c>
      <c r="EV30" s="76">
        <f>'MASTER_ ALL areas - No.seedling'!EU82</f>
        <v>0</v>
      </c>
      <c r="EW30" s="80">
        <f t="shared" si="231"/>
        <v>0</v>
      </c>
      <c r="EX30" s="76">
        <f>'MASTER_ ALL areas - No.seedling'!EW82</f>
        <v>0</v>
      </c>
      <c r="EY30" s="81">
        <f t="shared" si="232"/>
        <v>0</v>
      </c>
      <c r="EZ30" s="113">
        <f>'MASTER_ ALL areas - No.seedling'!EY82</f>
        <v>0</v>
      </c>
      <c r="FA30" s="76">
        <f>'MASTER_ ALL areas - No.seedling'!EZ82</f>
        <v>0</v>
      </c>
      <c r="FB30" s="80">
        <f t="shared" si="233"/>
        <v>0</v>
      </c>
      <c r="FC30" s="76">
        <f>'MASTER_ ALL areas - No.seedling'!FB82</f>
        <v>0</v>
      </c>
      <c r="FD30" s="81">
        <f t="shared" si="234"/>
        <v>0</v>
      </c>
      <c r="FE30" s="113">
        <f>'MASTER_ ALL areas - No.seedling'!FD82</f>
        <v>0</v>
      </c>
      <c r="FF30" s="76">
        <f>'MASTER_ ALL areas - No.seedling'!FE82</f>
        <v>0</v>
      </c>
      <c r="FG30" s="80">
        <f t="shared" si="235"/>
        <v>0</v>
      </c>
      <c r="FH30" s="76">
        <f>'MASTER_ ALL areas - No.seedling'!FG82</f>
        <v>0</v>
      </c>
      <c r="FI30" s="81">
        <f t="shared" si="236"/>
        <v>0</v>
      </c>
      <c r="FJ30" s="113">
        <f>'MASTER_ ALL areas - No.seedling'!FI82</f>
        <v>0</v>
      </c>
      <c r="FK30" s="76">
        <f>'MASTER_ ALL areas - No.seedling'!FJ82</f>
        <v>0</v>
      </c>
      <c r="FL30" s="80">
        <f t="shared" si="237"/>
        <v>0</v>
      </c>
      <c r="FM30" s="76">
        <f>'MASTER_ ALL areas - No.seedling'!FL82</f>
        <v>0</v>
      </c>
      <c r="FN30" s="81">
        <f t="shared" si="238"/>
        <v>0</v>
      </c>
      <c r="FO30" s="113">
        <f>'MASTER_ ALL areas - No.seedling'!FN82</f>
        <v>0</v>
      </c>
      <c r="FP30" s="76">
        <f>'MASTER_ ALL areas - No.seedling'!FO82</f>
        <v>0</v>
      </c>
      <c r="FQ30" s="80">
        <f t="shared" si="239"/>
        <v>0</v>
      </c>
      <c r="FR30" s="76">
        <f>'MASTER_ ALL areas - No.seedling'!FQ82</f>
        <v>0</v>
      </c>
      <c r="FS30" s="81">
        <f t="shared" si="240"/>
        <v>0</v>
      </c>
      <c r="FT30" s="113">
        <f>'MASTER_ ALL areas - No.seedling'!FS82</f>
        <v>0</v>
      </c>
      <c r="FU30" s="76">
        <f>'MASTER_ ALL areas - No.seedling'!FT82</f>
        <v>0</v>
      </c>
      <c r="FV30" s="80">
        <f t="shared" si="241"/>
        <v>0</v>
      </c>
      <c r="FW30" s="76">
        <f>'MASTER_ ALL areas - No.seedling'!FV82</f>
        <v>0</v>
      </c>
      <c r="FX30" s="81">
        <f t="shared" si="242"/>
        <v>0</v>
      </c>
      <c r="FY30" s="113">
        <f>'MASTER_ ALL areas - No.seedling'!FX82</f>
        <v>0</v>
      </c>
      <c r="FZ30" s="76">
        <f>'MASTER_ ALL areas - No.seedling'!FY82</f>
        <v>0</v>
      </c>
      <c r="GA30" s="80">
        <f t="shared" si="243"/>
        <v>0</v>
      </c>
      <c r="GB30" s="76">
        <f>'MASTER_ ALL areas - No.seedling'!GA82</f>
        <v>0</v>
      </c>
      <c r="GC30" s="81">
        <f t="shared" si="244"/>
        <v>0</v>
      </c>
      <c r="GD30" s="113">
        <f>'MASTER_ ALL areas - No.seedling'!GC82</f>
        <v>0</v>
      </c>
      <c r="GE30" s="76">
        <f>'MASTER_ ALL areas - No.seedling'!GD82</f>
        <v>0</v>
      </c>
      <c r="GF30" s="80">
        <f t="shared" si="245"/>
        <v>0</v>
      </c>
      <c r="GG30" s="76">
        <f>'MASTER_ ALL areas - No.seedling'!GF82</f>
        <v>0</v>
      </c>
      <c r="GH30" s="81">
        <f t="shared" si="246"/>
        <v>0</v>
      </c>
      <c r="GI30" s="113">
        <f>'MASTER_ ALL areas - No.seedling'!GH82</f>
        <v>0</v>
      </c>
      <c r="GJ30" s="76">
        <f>'MASTER_ ALL areas - No.seedling'!GI82</f>
        <v>0</v>
      </c>
      <c r="GK30" s="80">
        <f t="shared" si="247"/>
        <v>0</v>
      </c>
      <c r="GL30" s="76">
        <f>'MASTER_ ALL areas - No.seedling'!GK82</f>
        <v>0</v>
      </c>
      <c r="GM30" s="81">
        <f t="shared" si="248"/>
        <v>0</v>
      </c>
      <c r="GN30" s="113">
        <f>'MASTER_ ALL areas - No.seedling'!GM82</f>
        <v>0</v>
      </c>
      <c r="GO30" s="76">
        <f>'MASTER_ ALL areas - No.seedling'!GN82</f>
        <v>0</v>
      </c>
      <c r="GP30" s="80">
        <f t="shared" si="249"/>
        <v>0</v>
      </c>
      <c r="GQ30" s="76">
        <f>'MASTER_ ALL areas - No.seedling'!GP82</f>
        <v>0</v>
      </c>
      <c r="GR30" s="81">
        <f t="shared" si="250"/>
        <v>0</v>
      </c>
      <c r="GS30" s="113">
        <f>'MASTER_ ALL areas - No.seedling'!GR82</f>
        <v>0</v>
      </c>
      <c r="GT30" s="76">
        <f>'MASTER_ ALL areas - No.seedling'!GS82</f>
        <v>0</v>
      </c>
      <c r="GU30" s="80">
        <f t="shared" si="251"/>
        <v>0</v>
      </c>
      <c r="GV30" s="76">
        <f>'MASTER_ ALL areas - No.seedling'!GU82</f>
        <v>0</v>
      </c>
      <c r="GW30" s="81">
        <f t="shared" si="252"/>
        <v>0</v>
      </c>
      <c r="GX30" s="113">
        <f>'MASTER_ ALL areas - No.seedling'!GW82</f>
        <v>0</v>
      </c>
      <c r="GY30" s="76">
        <f>'MASTER_ ALL areas - No.seedling'!GX82</f>
        <v>0</v>
      </c>
      <c r="GZ30" s="80">
        <f t="shared" si="253"/>
        <v>0</v>
      </c>
      <c r="HA30" s="76">
        <f>'MASTER_ ALL areas - No.seedling'!GZ82</f>
        <v>0</v>
      </c>
      <c r="HB30" s="81">
        <f t="shared" si="254"/>
        <v>0</v>
      </c>
      <c r="HC30" s="113">
        <f>'MASTER_ ALL areas - No.seedling'!HB82</f>
        <v>0</v>
      </c>
      <c r="HD30" s="76">
        <f>'MASTER_ ALL areas - No.seedling'!HC82</f>
        <v>0</v>
      </c>
      <c r="HE30" s="80">
        <f t="shared" si="255"/>
        <v>0</v>
      </c>
      <c r="HF30" s="76">
        <f>'MASTER_ ALL areas - No.seedling'!HE82</f>
        <v>0</v>
      </c>
      <c r="HG30" s="81">
        <f t="shared" si="256"/>
        <v>0</v>
      </c>
      <c r="HH30" s="113">
        <f>'MASTER_ ALL areas - No.seedling'!HG82</f>
        <v>0</v>
      </c>
      <c r="HI30" s="76">
        <f>'MASTER_ ALL areas - No.seedling'!HH82</f>
        <v>0</v>
      </c>
      <c r="HJ30" s="80">
        <f t="shared" si="257"/>
        <v>0</v>
      </c>
      <c r="HK30" s="76">
        <f>'MASTER_ ALL areas - No.seedling'!HJ82</f>
        <v>0</v>
      </c>
      <c r="HL30" s="81">
        <f t="shared" si="258"/>
        <v>0</v>
      </c>
      <c r="HM30" s="113">
        <f>'MASTER_ ALL areas - No.seedling'!HL82</f>
        <v>0</v>
      </c>
      <c r="HN30" s="76">
        <f>'MASTER_ ALL areas - No.seedling'!HM82</f>
        <v>0</v>
      </c>
      <c r="HO30" s="80">
        <f t="shared" si="259"/>
        <v>0</v>
      </c>
      <c r="HP30" s="76">
        <f>'MASTER_ ALL areas - No.seedling'!HO82</f>
        <v>0</v>
      </c>
      <c r="HQ30" s="81">
        <f t="shared" si="260"/>
        <v>0</v>
      </c>
      <c r="HR30" s="113">
        <f>'MASTER_ ALL areas - No.seedling'!HQ82</f>
        <v>0</v>
      </c>
      <c r="HS30" s="76">
        <f>'MASTER_ ALL areas - No.seedling'!HR82</f>
        <v>0</v>
      </c>
      <c r="HT30" s="80">
        <f t="shared" si="261"/>
        <v>0</v>
      </c>
      <c r="HU30" s="76">
        <f>'MASTER_ ALL areas - No.seedling'!HT82</f>
        <v>0</v>
      </c>
      <c r="HV30" s="81">
        <f t="shared" si="262"/>
        <v>0</v>
      </c>
      <c r="HW30" s="113">
        <f>'MASTER_ ALL areas - No.seedling'!HV82</f>
        <v>0</v>
      </c>
      <c r="HX30" s="76">
        <f>'MASTER_ ALL areas - No.seedling'!HW82</f>
        <v>0</v>
      </c>
      <c r="HY30" s="80">
        <f t="shared" si="263"/>
        <v>0</v>
      </c>
      <c r="HZ30" s="76">
        <f>'MASTER_ ALL areas - No.seedling'!HY82</f>
        <v>0</v>
      </c>
      <c r="IA30" s="81">
        <f t="shared" si="264"/>
        <v>0</v>
      </c>
      <c r="IB30" s="113">
        <f>'MASTER_ ALL areas - No.seedling'!IA82</f>
        <v>0</v>
      </c>
      <c r="IC30" s="76">
        <f>'MASTER_ ALL areas - No.seedling'!IB82</f>
        <v>0</v>
      </c>
      <c r="ID30" s="80">
        <f t="shared" si="265"/>
        <v>0</v>
      </c>
      <c r="IE30" s="76">
        <f>'MASTER_ ALL areas - No.seedling'!ID82</f>
        <v>0</v>
      </c>
      <c r="IF30" s="85">
        <f t="shared" si="266"/>
        <v>0</v>
      </c>
      <c r="IG30" s="86" t="s">
        <v>287</v>
      </c>
      <c r="IH30" s="87"/>
    </row>
    <row r="31" spans="2:242" ht="33" customHeight="1" x14ac:dyDescent="0.25">
      <c r="B31" s="420">
        <v>79</v>
      </c>
      <c r="C31" s="421" t="s">
        <v>288</v>
      </c>
      <c r="D31" s="422">
        <v>219909</v>
      </c>
      <c r="E31" s="423">
        <v>932893</v>
      </c>
      <c r="F31" s="424" t="s">
        <v>89</v>
      </c>
      <c r="G31" s="88" t="s">
        <v>185</v>
      </c>
      <c r="H31" s="459">
        <f>'MASTER_ ALL areas - No.seedling'!G83</f>
        <v>1</v>
      </c>
      <c r="I31" s="70">
        <f>'MASTER_ ALL areas - No.seedling'!H83</f>
        <v>0</v>
      </c>
      <c r="J31" s="71">
        <f>'MASTER_ ALL areas - No.seedling'!I83</f>
        <v>43</v>
      </c>
      <c r="K31" s="72">
        <f>'MASTER_ ALL areas - No.seedling'!J83</f>
        <v>91</v>
      </c>
      <c r="L31" s="73">
        <f t="shared" si="178"/>
        <v>1820</v>
      </c>
      <c r="M31" s="74">
        <f>'MASTER_ ALL areas - No.seedling'!L83</f>
        <v>1820</v>
      </c>
      <c r="N31" s="113">
        <f>'MASTER_ ALL areas - No.seedling'!M83</f>
        <v>3</v>
      </c>
      <c r="O31" s="114">
        <f>'MASTER_ ALL areas - No.seedling'!N83</f>
        <v>44</v>
      </c>
      <c r="P31" s="80">
        <f>'MASTER_ ALL areas - No.seedling'!O83</f>
        <v>3.2967032967032968E-2</v>
      </c>
      <c r="Q31" s="81">
        <f>'MASTER_ ALL areas - No.seedling'!P83</f>
        <v>0.48351648351648352</v>
      </c>
      <c r="R31" s="621"/>
      <c r="S31" s="617">
        <f>'MASTER_ ALL areas - No.seedling'!R83</f>
        <v>1600</v>
      </c>
      <c r="T31" s="76">
        <f>'MASTER_ ALL areas - No.seedling'!S83</f>
        <v>0</v>
      </c>
      <c r="U31" s="77">
        <f t="shared" si="179"/>
        <v>0</v>
      </c>
      <c r="V31" s="82">
        <f>'MASTER_ ALL areas - No.seedling'!U83</f>
        <v>33</v>
      </c>
      <c r="W31" s="80">
        <f t="shared" si="180"/>
        <v>0.41249999999999998</v>
      </c>
      <c r="X31" s="619">
        <f>'MASTER_ ALL areas - No.seedling'!W83</f>
        <v>220</v>
      </c>
      <c r="Y31" s="82">
        <f>'MASTER_ ALL areas - No.seedling'!X83</f>
        <v>3</v>
      </c>
      <c r="Z31" s="77">
        <f t="shared" si="181"/>
        <v>0.27272727272727271</v>
      </c>
      <c r="AA31" s="82">
        <f>'MASTER_ ALL areas - No.seedling'!Z83</f>
        <v>11</v>
      </c>
      <c r="AB31" s="80">
        <f t="shared" si="182"/>
        <v>1</v>
      </c>
      <c r="AC31" s="76">
        <f>'MASTER_ ALL areas - No.seedling'!AB83</f>
        <v>0</v>
      </c>
      <c r="AD31" s="76">
        <f>'MASTER_ ALL areas - No.seedling'!AC83</f>
        <v>0</v>
      </c>
      <c r="AE31" s="77">
        <f t="shared" si="183"/>
        <v>0</v>
      </c>
      <c r="AF31" s="82">
        <f>'MASTER_ ALL areas - No.seedling'!AE83</f>
        <v>0</v>
      </c>
      <c r="AG31" s="80">
        <f t="shared" si="184"/>
        <v>0</v>
      </c>
      <c r="AH31" s="76">
        <f>'MASTER_ ALL areas - No.seedling'!AG83</f>
        <v>0</v>
      </c>
      <c r="AI31" s="76">
        <f>'MASTER_ ALL areas - No.seedling'!AH83</f>
        <v>0</v>
      </c>
      <c r="AJ31" s="77">
        <f t="shared" si="185"/>
        <v>0</v>
      </c>
      <c r="AK31" s="82">
        <f>'MASTER_ ALL areas - No.seedling'!AJ83</f>
        <v>0</v>
      </c>
      <c r="AL31" s="81">
        <f t="shared" si="186"/>
        <v>0</v>
      </c>
      <c r="AM31" s="621"/>
      <c r="AN31" s="617">
        <f>'MASTER_ ALL areas - No.seedling'!AM83</f>
        <v>1100</v>
      </c>
      <c r="AO31" s="76">
        <f>'MASTER_ ALL areas - No.seedling'!AN83</f>
        <v>2</v>
      </c>
      <c r="AP31" s="77">
        <f t="shared" si="187"/>
        <v>3.6363636363636362E-2</v>
      </c>
      <c r="AQ31" s="82">
        <f>'MASTER_ ALL areas - No.seedling'!AP83</f>
        <v>23</v>
      </c>
      <c r="AR31" s="77">
        <f t="shared" si="188"/>
        <v>0.41818181818181815</v>
      </c>
      <c r="AS31" s="82">
        <f>'MASTER_ ALL areas - No.seedling'!AR83</f>
        <v>180</v>
      </c>
      <c r="AT31" s="76">
        <f>'MASTER_ ALL areas - No.seedling'!AS83</f>
        <v>1</v>
      </c>
      <c r="AU31" s="77">
        <f t="shared" si="189"/>
        <v>0.1111111111111111</v>
      </c>
      <c r="AV31" s="82">
        <f>'MASTER_ ALL areas - No.seedling'!AU83</f>
        <v>3</v>
      </c>
      <c r="AW31" s="77">
        <f t="shared" si="190"/>
        <v>0.33333333333333331</v>
      </c>
      <c r="AX31" s="71">
        <f>'MASTER_ ALL areas - No.seedling'!AW83</f>
        <v>0</v>
      </c>
      <c r="AY31" s="82">
        <f>'MASTER_ ALL areas - No.seedling'!AX83</f>
        <v>0</v>
      </c>
      <c r="AZ31" s="77">
        <f t="shared" si="191"/>
        <v>0</v>
      </c>
      <c r="BA31" s="82">
        <f>'MASTER_ ALL areas - No.seedling'!AZ83</f>
        <v>0</v>
      </c>
      <c r="BB31" s="77">
        <f t="shared" si="192"/>
        <v>0</v>
      </c>
      <c r="BC31" s="82">
        <f>'MASTER_ ALL areas - No.seedling'!BB83</f>
        <v>0</v>
      </c>
      <c r="BD31" s="76">
        <f>'MASTER_ ALL areas - No.seedling'!BC83</f>
        <v>0</v>
      </c>
      <c r="BE31" s="77">
        <f t="shared" si="193"/>
        <v>0</v>
      </c>
      <c r="BF31" s="82">
        <f>'MASTER_ ALL areas - No.seedling'!BE83</f>
        <v>0</v>
      </c>
      <c r="BG31" s="77">
        <f t="shared" si="194"/>
        <v>0</v>
      </c>
      <c r="BH31" s="82">
        <f>'MASTER_ ALL areas - No.seedling'!BG83</f>
        <v>540</v>
      </c>
      <c r="BI31" s="76">
        <f>'MASTER_ ALL areas - No.seedling'!BH83</f>
        <v>0</v>
      </c>
      <c r="BJ31" s="77">
        <f t="shared" si="195"/>
        <v>0</v>
      </c>
      <c r="BK31" s="82">
        <f>'MASTER_ ALL areas - No.seedling'!BJ83</f>
        <v>18</v>
      </c>
      <c r="BL31" s="77">
        <f t="shared" si="196"/>
        <v>0.66666666666666663</v>
      </c>
      <c r="BM31" s="82">
        <f>'MASTER_ ALL areas - No.seedling'!BL83</f>
        <v>0</v>
      </c>
      <c r="BN31" s="76">
        <f>'MASTER_ ALL areas - No.seedling'!BM83</f>
        <v>0</v>
      </c>
      <c r="BO31" s="77">
        <f t="shared" si="197"/>
        <v>0</v>
      </c>
      <c r="BP31" s="82">
        <f>'MASTER_ ALL areas - No.seedling'!BO83</f>
        <v>0</v>
      </c>
      <c r="BQ31" s="77">
        <f t="shared" si="198"/>
        <v>0</v>
      </c>
      <c r="BR31" s="82">
        <f>'MASTER_ ALL areas - No.seedling'!BQ83</f>
        <v>0</v>
      </c>
      <c r="BS31" s="76">
        <f>'MASTER_ ALL areas - No.seedling'!BR83</f>
        <v>0</v>
      </c>
      <c r="BT31" s="77">
        <f t="shared" si="199"/>
        <v>0</v>
      </c>
      <c r="BU31" s="82">
        <f>'MASTER_ ALL areas - No.seedling'!BT83</f>
        <v>0</v>
      </c>
      <c r="BV31" s="77">
        <f t="shared" si="200"/>
        <v>0</v>
      </c>
      <c r="BW31" s="82">
        <f>'MASTER_ ALL areas - No.seedling'!BV83</f>
        <v>0</v>
      </c>
      <c r="BX31" s="76">
        <f>'MASTER_ ALL areas - No.seedling'!BW83</f>
        <v>0</v>
      </c>
      <c r="BY31" s="77">
        <f t="shared" si="201"/>
        <v>0</v>
      </c>
      <c r="BZ31" s="82">
        <f>'MASTER_ ALL areas - No.seedling'!BY83</f>
        <v>0</v>
      </c>
      <c r="CA31" s="81">
        <f t="shared" si="202"/>
        <v>0</v>
      </c>
      <c r="CB31" s="79"/>
      <c r="CC31" s="75">
        <f>'MASTER_ ALL areas - No.seedling'!CB83</f>
        <v>960</v>
      </c>
      <c r="CD31" s="76">
        <f>'MASTER_ ALL areas - No.seedling'!CC83</f>
        <v>0</v>
      </c>
      <c r="CE31" s="80">
        <f t="shared" si="203"/>
        <v>0</v>
      </c>
      <c r="CF31" s="76">
        <f>'MASTER_ ALL areas - No.seedling'!CE83</f>
        <v>16</v>
      </c>
      <c r="CG31" s="81">
        <f t="shared" si="204"/>
        <v>0.33333333333333331</v>
      </c>
      <c r="CH31" s="75">
        <f>'MASTER_ ALL areas - No.seedling'!CG83</f>
        <v>140</v>
      </c>
      <c r="CI31" s="76">
        <f>'MASTER_ ALL areas - No.seedling'!CH83</f>
        <v>2</v>
      </c>
      <c r="CJ31" s="80">
        <f t="shared" si="205"/>
        <v>0.2857142857142857</v>
      </c>
      <c r="CK31" s="76">
        <f>'MASTER_ ALL areas - No.seedling'!CJ83</f>
        <v>7</v>
      </c>
      <c r="CL31" s="81">
        <f t="shared" si="206"/>
        <v>1</v>
      </c>
      <c r="CM31" s="113">
        <f>'MASTER_ ALL areas - No.seedling'!CL83</f>
        <v>0</v>
      </c>
      <c r="CN31" s="76">
        <f>'MASTER_ ALL areas - No.seedling'!CM83</f>
        <v>0</v>
      </c>
      <c r="CO31" s="80">
        <f t="shared" si="207"/>
        <v>0</v>
      </c>
      <c r="CP31" s="76">
        <f>'MASTER_ ALL areas - No.seedling'!CO83</f>
        <v>0</v>
      </c>
      <c r="CQ31" s="81">
        <f t="shared" si="208"/>
        <v>0</v>
      </c>
      <c r="CR31" s="113">
        <f>'MASTER_ ALL areas - No.seedling'!CQ83</f>
        <v>0</v>
      </c>
      <c r="CS31" s="76">
        <f>'MASTER_ ALL areas - No.seedling'!CR83</f>
        <v>0</v>
      </c>
      <c r="CT31" s="80">
        <f t="shared" si="209"/>
        <v>0</v>
      </c>
      <c r="CU31" s="76">
        <f>'MASTER_ ALL areas - No.seedling'!CT83</f>
        <v>0</v>
      </c>
      <c r="CV31" s="81">
        <f t="shared" si="210"/>
        <v>0</v>
      </c>
      <c r="CW31" s="75">
        <f>'MASTER_ ALL areas - No.seedling'!CV83</f>
        <v>140</v>
      </c>
      <c r="CX31" s="76">
        <f>'MASTER_ ALL areas - No.seedling'!CW83</f>
        <v>0</v>
      </c>
      <c r="CY31" s="80">
        <f t="shared" si="211"/>
        <v>0</v>
      </c>
      <c r="CZ31" s="76">
        <f>'MASTER_ ALL areas - No.seedling'!CY83</f>
        <v>1</v>
      </c>
      <c r="DA31" s="81">
        <f t="shared" si="212"/>
        <v>0.14285714285714285</v>
      </c>
      <c r="DB31" s="75">
        <f>'MASTER_ ALL areas - No.seedling'!DA83</f>
        <v>40</v>
      </c>
      <c r="DC31" s="76">
        <f>'MASTER_ ALL areas - No.seedling'!DB83</f>
        <v>1</v>
      </c>
      <c r="DD31" s="80">
        <f t="shared" si="213"/>
        <v>0.5</v>
      </c>
      <c r="DE31" s="76">
        <f>'MASTER_ ALL areas - No.seedling'!DD83</f>
        <v>2</v>
      </c>
      <c r="DF31" s="81">
        <f t="shared" si="214"/>
        <v>1</v>
      </c>
      <c r="DG31" s="113">
        <f>'MASTER_ ALL areas - No.seedling'!DF83</f>
        <v>0</v>
      </c>
      <c r="DH31" s="76">
        <f>'MASTER_ ALL areas - No.seedling'!DG83</f>
        <v>0</v>
      </c>
      <c r="DI31" s="80">
        <f t="shared" si="215"/>
        <v>0</v>
      </c>
      <c r="DJ31" s="76">
        <f>'MASTER_ ALL areas - No.seedling'!DI83</f>
        <v>0</v>
      </c>
      <c r="DK31" s="81">
        <f t="shared" si="216"/>
        <v>0</v>
      </c>
      <c r="DL31" s="113">
        <f>'MASTER_ ALL areas - No.seedling'!DK83</f>
        <v>0</v>
      </c>
      <c r="DM31" s="76">
        <f>'MASTER_ ALL areas - No.seedling'!DL83</f>
        <v>0</v>
      </c>
      <c r="DN31" s="80">
        <f t="shared" si="217"/>
        <v>0</v>
      </c>
      <c r="DO31" s="76">
        <f>'MASTER_ ALL areas - No.seedling'!DN83</f>
        <v>0</v>
      </c>
      <c r="DP31" s="81">
        <f t="shared" si="218"/>
        <v>0</v>
      </c>
      <c r="DQ31" s="113">
        <f>'MASTER_ ALL areas - No.seedling'!DP83</f>
        <v>0</v>
      </c>
      <c r="DR31" s="76">
        <f>'MASTER_ ALL areas - No.seedling'!DQ83</f>
        <v>0</v>
      </c>
      <c r="DS31" s="80">
        <f t="shared" si="219"/>
        <v>0</v>
      </c>
      <c r="DT31" s="76">
        <f>'MASTER_ ALL areas - No.seedling'!DS83</f>
        <v>0</v>
      </c>
      <c r="DU31" s="81">
        <f t="shared" si="220"/>
        <v>0</v>
      </c>
      <c r="DV31" s="113">
        <f>'MASTER_ ALL areas - No.seedling'!DU83</f>
        <v>0</v>
      </c>
      <c r="DW31" s="76">
        <f>'MASTER_ ALL areas - No.seedling'!DV83</f>
        <v>0</v>
      </c>
      <c r="DX31" s="80">
        <f t="shared" si="221"/>
        <v>0</v>
      </c>
      <c r="DY31" s="76">
        <f>'MASTER_ ALL areas - No.seedling'!DX83</f>
        <v>0</v>
      </c>
      <c r="DZ31" s="81">
        <f t="shared" si="222"/>
        <v>0</v>
      </c>
      <c r="EA31" s="113">
        <f>'MASTER_ ALL areas - No.seedling'!DZ83</f>
        <v>0</v>
      </c>
      <c r="EB31" s="76">
        <f>'MASTER_ ALL areas - No.seedling'!EA83</f>
        <v>0</v>
      </c>
      <c r="EC31" s="80">
        <f t="shared" si="223"/>
        <v>0</v>
      </c>
      <c r="ED31" s="76">
        <f>'MASTER_ ALL areas - No.seedling'!EC83</f>
        <v>0</v>
      </c>
      <c r="EE31" s="81">
        <f t="shared" si="224"/>
        <v>0</v>
      </c>
      <c r="EF31" s="113">
        <f>'MASTER_ ALL areas - No.seedling'!EE83</f>
        <v>0</v>
      </c>
      <c r="EG31" s="76">
        <f>'MASTER_ ALL areas - No.seedling'!EF83</f>
        <v>0</v>
      </c>
      <c r="EH31" s="80">
        <f t="shared" si="225"/>
        <v>0</v>
      </c>
      <c r="EI31" s="76">
        <f>'MASTER_ ALL areas - No.seedling'!EH83</f>
        <v>0</v>
      </c>
      <c r="EJ31" s="81">
        <f t="shared" si="226"/>
        <v>0</v>
      </c>
      <c r="EK31" s="113">
        <f>'MASTER_ ALL areas - No.seedling'!EJ83</f>
        <v>0</v>
      </c>
      <c r="EL31" s="76">
        <f>'MASTER_ ALL areas - No.seedling'!EK83</f>
        <v>0</v>
      </c>
      <c r="EM31" s="80">
        <f t="shared" si="227"/>
        <v>0</v>
      </c>
      <c r="EN31" s="76">
        <f>'MASTER_ ALL areas - No.seedling'!EM83</f>
        <v>0</v>
      </c>
      <c r="EO31" s="81">
        <f t="shared" si="228"/>
        <v>0</v>
      </c>
      <c r="EP31" s="113">
        <f>'MASTER_ ALL areas - No.seedling'!EO83</f>
        <v>0</v>
      </c>
      <c r="EQ31" s="76">
        <f>'MASTER_ ALL areas - No.seedling'!EP83</f>
        <v>0</v>
      </c>
      <c r="ER31" s="80">
        <f t="shared" si="229"/>
        <v>0</v>
      </c>
      <c r="ES31" s="76">
        <f>'MASTER_ ALL areas - No.seedling'!ER83</f>
        <v>0</v>
      </c>
      <c r="ET31" s="81">
        <f t="shared" si="230"/>
        <v>0</v>
      </c>
      <c r="EU31" s="113">
        <f>'MASTER_ ALL areas - No.seedling'!ET83</f>
        <v>0</v>
      </c>
      <c r="EV31" s="76">
        <f>'MASTER_ ALL areas - No.seedling'!EU83</f>
        <v>0</v>
      </c>
      <c r="EW31" s="80">
        <f t="shared" si="231"/>
        <v>0</v>
      </c>
      <c r="EX31" s="76">
        <f>'MASTER_ ALL areas - No.seedling'!EW83</f>
        <v>0</v>
      </c>
      <c r="EY31" s="81">
        <f t="shared" si="232"/>
        <v>0</v>
      </c>
      <c r="EZ31" s="113">
        <f>'MASTER_ ALL areas - No.seedling'!EY83</f>
        <v>0</v>
      </c>
      <c r="FA31" s="76">
        <f>'MASTER_ ALL areas - No.seedling'!EZ83</f>
        <v>0</v>
      </c>
      <c r="FB31" s="80">
        <f t="shared" si="233"/>
        <v>0</v>
      </c>
      <c r="FC31" s="76">
        <f>'MASTER_ ALL areas - No.seedling'!FB83</f>
        <v>0</v>
      </c>
      <c r="FD31" s="81">
        <f t="shared" si="234"/>
        <v>0</v>
      </c>
      <c r="FE31" s="75">
        <f>'MASTER_ ALL areas - No.seedling'!FD83</f>
        <v>500</v>
      </c>
      <c r="FF31" s="76">
        <f>'MASTER_ ALL areas - No.seedling'!FE83</f>
        <v>0</v>
      </c>
      <c r="FG31" s="80">
        <f t="shared" si="235"/>
        <v>0</v>
      </c>
      <c r="FH31" s="76">
        <f>'MASTER_ ALL areas - No.seedling'!FG83</f>
        <v>16</v>
      </c>
      <c r="FI31" s="81">
        <f t="shared" si="236"/>
        <v>0.64</v>
      </c>
      <c r="FJ31" s="75">
        <f>'MASTER_ ALL areas - No.seedling'!FI83</f>
        <v>40</v>
      </c>
      <c r="FK31" s="76">
        <f>'MASTER_ ALL areas - No.seedling'!FJ83</f>
        <v>0</v>
      </c>
      <c r="FL31" s="80">
        <f t="shared" si="237"/>
        <v>0</v>
      </c>
      <c r="FM31" s="76">
        <f>'MASTER_ ALL areas - No.seedling'!FL83</f>
        <v>2</v>
      </c>
      <c r="FN31" s="81">
        <f t="shared" si="238"/>
        <v>1</v>
      </c>
      <c r="FO31" s="113">
        <f>'MASTER_ ALL areas - No.seedling'!FN83</f>
        <v>0</v>
      </c>
      <c r="FP31" s="76">
        <f>'MASTER_ ALL areas - No.seedling'!FO83</f>
        <v>0</v>
      </c>
      <c r="FQ31" s="80">
        <f t="shared" si="239"/>
        <v>0</v>
      </c>
      <c r="FR31" s="76">
        <f>'MASTER_ ALL areas - No.seedling'!FQ83</f>
        <v>0</v>
      </c>
      <c r="FS31" s="81">
        <f t="shared" si="240"/>
        <v>0</v>
      </c>
      <c r="FT31" s="113">
        <f>'MASTER_ ALL areas - No.seedling'!FS83</f>
        <v>0</v>
      </c>
      <c r="FU31" s="76">
        <f>'MASTER_ ALL areas - No.seedling'!FT83</f>
        <v>0</v>
      </c>
      <c r="FV31" s="80">
        <f t="shared" si="241"/>
        <v>0</v>
      </c>
      <c r="FW31" s="76">
        <f>'MASTER_ ALL areas - No.seedling'!FV83</f>
        <v>0</v>
      </c>
      <c r="FX31" s="81">
        <f t="shared" si="242"/>
        <v>0</v>
      </c>
      <c r="FY31" s="113">
        <f>'MASTER_ ALL areas - No.seedling'!FX83</f>
        <v>0</v>
      </c>
      <c r="FZ31" s="76">
        <f>'MASTER_ ALL areas - No.seedling'!FY83</f>
        <v>0</v>
      </c>
      <c r="GA31" s="80">
        <f t="shared" si="243"/>
        <v>0</v>
      </c>
      <c r="GB31" s="76">
        <f>'MASTER_ ALL areas - No.seedling'!GA83</f>
        <v>0</v>
      </c>
      <c r="GC31" s="81">
        <f t="shared" si="244"/>
        <v>0</v>
      </c>
      <c r="GD31" s="113">
        <f>'MASTER_ ALL areas - No.seedling'!GC83</f>
        <v>0</v>
      </c>
      <c r="GE31" s="76">
        <f>'MASTER_ ALL areas - No.seedling'!GD83</f>
        <v>0</v>
      </c>
      <c r="GF31" s="80">
        <f t="shared" si="245"/>
        <v>0</v>
      </c>
      <c r="GG31" s="76">
        <f>'MASTER_ ALL areas - No.seedling'!GF83</f>
        <v>0</v>
      </c>
      <c r="GH31" s="81">
        <f t="shared" si="246"/>
        <v>0</v>
      </c>
      <c r="GI31" s="113">
        <f>'MASTER_ ALL areas - No.seedling'!GH83</f>
        <v>0</v>
      </c>
      <c r="GJ31" s="76">
        <f>'MASTER_ ALL areas - No.seedling'!GI83</f>
        <v>0</v>
      </c>
      <c r="GK31" s="80">
        <f t="shared" si="247"/>
        <v>0</v>
      </c>
      <c r="GL31" s="76">
        <f>'MASTER_ ALL areas - No.seedling'!GK83</f>
        <v>0</v>
      </c>
      <c r="GM31" s="81">
        <f t="shared" si="248"/>
        <v>0</v>
      </c>
      <c r="GN31" s="113">
        <f>'MASTER_ ALL areas - No.seedling'!GM83</f>
        <v>0</v>
      </c>
      <c r="GO31" s="76">
        <f>'MASTER_ ALL areas - No.seedling'!GN83</f>
        <v>0</v>
      </c>
      <c r="GP31" s="80">
        <f t="shared" si="249"/>
        <v>0</v>
      </c>
      <c r="GQ31" s="76">
        <f>'MASTER_ ALL areas - No.seedling'!GP83</f>
        <v>0</v>
      </c>
      <c r="GR31" s="81">
        <f t="shared" si="250"/>
        <v>0</v>
      </c>
      <c r="GS31" s="113">
        <f>'MASTER_ ALL areas - No.seedling'!GR83</f>
        <v>0</v>
      </c>
      <c r="GT31" s="76">
        <f>'MASTER_ ALL areas - No.seedling'!GS83</f>
        <v>0</v>
      </c>
      <c r="GU31" s="80">
        <f t="shared" si="251"/>
        <v>0</v>
      </c>
      <c r="GV31" s="76">
        <f>'MASTER_ ALL areas - No.seedling'!GU83</f>
        <v>0</v>
      </c>
      <c r="GW31" s="81">
        <f t="shared" si="252"/>
        <v>0</v>
      </c>
      <c r="GX31" s="113">
        <f>'MASTER_ ALL areas - No.seedling'!GW83</f>
        <v>0</v>
      </c>
      <c r="GY31" s="76">
        <f>'MASTER_ ALL areas - No.seedling'!GX83</f>
        <v>0</v>
      </c>
      <c r="GZ31" s="80">
        <f t="shared" si="253"/>
        <v>0</v>
      </c>
      <c r="HA31" s="76">
        <f>'MASTER_ ALL areas - No.seedling'!GZ83</f>
        <v>0</v>
      </c>
      <c r="HB31" s="81">
        <f t="shared" si="254"/>
        <v>0</v>
      </c>
      <c r="HC31" s="113">
        <f>'MASTER_ ALL areas - No.seedling'!HB83</f>
        <v>0</v>
      </c>
      <c r="HD31" s="76">
        <f>'MASTER_ ALL areas - No.seedling'!HC83</f>
        <v>0</v>
      </c>
      <c r="HE31" s="80">
        <f t="shared" si="255"/>
        <v>0</v>
      </c>
      <c r="HF31" s="76">
        <f>'MASTER_ ALL areas - No.seedling'!HE83</f>
        <v>0</v>
      </c>
      <c r="HG31" s="81">
        <f t="shared" si="256"/>
        <v>0</v>
      </c>
      <c r="HH31" s="113">
        <f>'MASTER_ ALL areas - No.seedling'!HG83</f>
        <v>0</v>
      </c>
      <c r="HI31" s="76">
        <f>'MASTER_ ALL areas - No.seedling'!HH83</f>
        <v>0</v>
      </c>
      <c r="HJ31" s="80">
        <f t="shared" si="257"/>
        <v>0</v>
      </c>
      <c r="HK31" s="76">
        <f>'MASTER_ ALL areas - No.seedling'!HJ83</f>
        <v>0</v>
      </c>
      <c r="HL31" s="81">
        <f t="shared" si="258"/>
        <v>0</v>
      </c>
      <c r="HM31" s="113">
        <f>'MASTER_ ALL areas - No.seedling'!HL83</f>
        <v>0</v>
      </c>
      <c r="HN31" s="76">
        <f>'MASTER_ ALL areas - No.seedling'!HM83</f>
        <v>0</v>
      </c>
      <c r="HO31" s="80">
        <f t="shared" si="259"/>
        <v>0</v>
      </c>
      <c r="HP31" s="76">
        <f>'MASTER_ ALL areas - No.seedling'!HO83</f>
        <v>0</v>
      </c>
      <c r="HQ31" s="81">
        <f t="shared" si="260"/>
        <v>0</v>
      </c>
      <c r="HR31" s="113">
        <f>'MASTER_ ALL areas - No.seedling'!HQ83</f>
        <v>0</v>
      </c>
      <c r="HS31" s="76">
        <f>'MASTER_ ALL areas - No.seedling'!HR83</f>
        <v>0</v>
      </c>
      <c r="HT31" s="80">
        <f t="shared" si="261"/>
        <v>0</v>
      </c>
      <c r="HU31" s="76">
        <f>'MASTER_ ALL areas - No.seedling'!HT83</f>
        <v>0</v>
      </c>
      <c r="HV31" s="81">
        <f t="shared" si="262"/>
        <v>0</v>
      </c>
      <c r="HW31" s="113">
        <f>'MASTER_ ALL areas - No.seedling'!HV83</f>
        <v>0</v>
      </c>
      <c r="HX31" s="76">
        <f>'MASTER_ ALL areas - No.seedling'!HW83</f>
        <v>0</v>
      </c>
      <c r="HY31" s="80">
        <f t="shared" si="263"/>
        <v>0</v>
      </c>
      <c r="HZ31" s="76">
        <f>'MASTER_ ALL areas - No.seedling'!HY83</f>
        <v>0</v>
      </c>
      <c r="IA31" s="81">
        <f t="shared" si="264"/>
        <v>0</v>
      </c>
      <c r="IB31" s="113">
        <f>'MASTER_ ALL areas - No.seedling'!IA83</f>
        <v>0</v>
      </c>
      <c r="IC31" s="76">
        <f>'MASTER_ ALL areas - No.seedling'!IB83</f>
        <v>0</v>
      </c>
      <c r="ID31" s="80">
        <f t="shared" si="265"/>
        <v>0</v>
      </c>
      <c r="IE31" s="76">
        <f>'MASTER_ ALL areas - No.seedling'!ID83</f>
        <v>0</v>
      </c>
      <c r="IF31" s="85">
        <f t="shared" si="266"/>
        <v>0</v>
      </c>
      <c r="IG31" s="86" t="s">
        <v>289</v>
      </c>
      <c r="IH31" s="87"/>
    </row>
    <row r="32" spans="2:242" ht="33" customHeight="1" x14ac:dyDescent="0.25">
      <c r="B32" s="420">
        <v>80</v>
      </c>
      <c r="C32" s="421" t="s">
        <v>290</v>
      </c>
      <c r="D32" s="422">
        <v>220121</v>
      </c>
      <c r="E32" s="423">
        <v>932892</v>
      </c>
      <c r="F32" s="424" t="s">
        <v>89</v>
      </c>
      <c r="G32" s="88" t="s">
        <v>105</v>
      </c>
      <c r="H32" s="459">
        <f>'MASTER_ ALL areas - No.seedling'!G84</f>
        <v>1</v>
      </c>
      <c r="I32" s="70">
        <f>'MASTER_ ALL areas - No.seedling'!H84</f>
        <v>0</v>
      </c>
      <c r="J32" s="71">
        <f>'MASTER_ ALL areas - No.seedling'!I84</f>
        <v>47.4</v>
      </c>
      <c r="K32" s="72">
        <f>'MASTER_ ALL areas - No.seedling'!J84</f>
        <v>12</v>
      </c>
      <c r="L32" s="73">
        <f t="shared" si="178"/>
        <v>240</v>
      </c>
      <c r="M32" s="74">
        <f>'MASTER_ ALL areas - No.seedling'!L84</f>
        <v>240</v>
      </c>
      <c r="N32" s="113">
        <f>'MASTER_ ALL areas - No.seedling'!M84</f>
        <v>2</v>
      </c>
      <c r="O32" s="114">
        <f>'MASTER_ ALL areas - No.seedling'!N84</f>
        <v>10</v>
      </c>
      <c r="P32" s="80">
        <f>'MASTER_ ALL areas - No.seedling'!O84</f>
        <v>0.16666666666666666</v>
      </c>
      <c r="Q32" s="81">
        <f>'MASTER_ ALL areas - No.seedling'!P84</f>
        <v>0.83333333333333337</v>
      </c>
      <c r="R32" s="621"/>
      <c r="S32" s="617">
        <f>'MASTER_ ALL areas - No.seedling'!R84</f>
        <v>200</v>
      </c>
      <c r="T32" s="76">
        <f>'MASTER_ ALL areas - No.seedling'!S84</f>
        <v>0</v>
      </c>
      <c r="U32" s="77">
        <f t="shared" si="179"/>
        <v>0</v>
      </c>
      <c r="V32" s="82">
        <f>'MASTER_ ALL areas - No.seedling'!U84</f>
        <v>8</v>
      </c>
      <c r="W32" s="80">
        <f t="shared" si="180"/>
        <v>0.8</v>
      </c>
      <c r="X32" s="619">
        <f>'MASTER_ ALL areas - No.seedling'!W84</f>
        <v>40</v>
      </c>
      <c r="Y32" s="82">
        <f>'MASTER_ ALL areas - No.seedling'!X84</f>
        <v>2</v>
      </c>
      <c r="Z32" s="77">
        <f t="shared" si="181"/>
        <v>1</v>
      </c>
      <c r="AA32" s="82">
        <f>'MASTER_ ALL areas - No.seedling'!Z84</f>
        <v>2</v>
      </c>
      <c r="AB32" s="80">
        <f t="shared" si="182"/>
        <v>1</v>
      </c>
      <c r="AC32" s="76">
        <f>'MASTER_ ALL areas - No.seedling'!AB84</f>
        <v>0</v>
      </c>
      <c r="AD32" s="76">
        <f>'MASTER_ ALL areas - No.seedling'!AC84</f>
        <v>0</v>
      </c>
      <c r="AE32" s="77">
        <f t="shared" si="183"/>
        <v>0</v>
      </c>
      <c r="AF32" s="82">
        <f>'MASTER_ ALL areas - No.seedling'!AE84</f>
        <v>0</v>
      </c>
      <c r="AG32" s="80">
        <f t="shared" si="184"/>
        <v>0</v>
      </c>
      <c r="AH32" s="76">
        <f>'MASTER_ ALL areas - No.seedling'!AG84</f>
        <v>0</v>
      </c>
      <c r="AI32" s="76">
        <f>'MASTER_ ALL areas - No.seedling'!AH84</f>
        <v>0</v>
      </c>
      <c r="AJ32" s="77">
        <f t="shared" si="185"/>
        <v>0</v>
      </c>
      <c r="AK32" s="82">
        <f>'MASTER_ ALL areas - No.seedling'!AJ84</f>
        <v>0</v>
      </c>
      <c r="AL32" s="81">
        <f t="shared" si="186"/>
        <v>0</v>
      </c>
      <c r="AM32" s="621"/>
      <c r="AN32" s="617">
        <f>'MASTER_ ALL areas - No.seedling'!AM84</f>
        <v>0</v>
      </c>
      <c r="AO32" s="76">
        <f>'MASTER_ ALL areas - No.seedling'!AN84</f>
        <v>0</v>
      </c>
      <c r="AP32" s="77">
        <f t="shared" si="187"/>
        <v>0</v>
      </c>
      <c r="AQ32" s="82">
        <f>'MASTER_ ALL areas - No.seedling'!AP84</f>
        <v>0</v>
      </c>
      <c r="AR32" s="77">
        <f t="shared" si="188"/>
        <v>0</v>
      </c>
      <c r="AS32" s="82">
        <f>'MASTER_ ALL areas - No.seedling'!AR84</f>
        <v>240</v>
      </c>
      <c r="AT32" s="76">
        <f>'MASTER_ ALL areas - No.seedling'!AS84</f>
        <v>2</v>
      </c>
      <c r="AU32" s="77">
        <f t="shared" si="189"/>
        <v>0.16666666666666666</v>
      </c>
      <c r="AV32" s="82">
        <f>'MASTER_ ALL areas - No.seedling'!AU84</f>
        <v>10</v>
      </c>
      <c r="AW32" s="77">
        <f t="shared" si="190"/>
        <v>0.83333333333333337</v>
      </c>
      <c r="AX32" s="71">
        <f>'MASTER_ ALL areas - No.seedling'!AW84</f>
        <v>0</v>
      </c>
      <c r="AY32" s="82">
        <f>'MASTER_ ALL areas - No.seedling'!AX84</f>
        <v>0</v>
      </c>
      <c r="AZ32" s="77">
        <f t="shared" si="191"/>
        <v>0</v>
      </c>
      <c r="BA32" s="82">
        <f>'MASTER_ ALL areas - No.seedling'!AZ84</f>
        <v>0</v>
      </c>
      <c r="BB32" s="77">
        <f t="shared" si="192"/>
        <v>0</v>
      </c>
      <c r="BC32" s="82">
        <f>'MASTER_ ALL areas - No.seedling'!BB84</f>
        <v>0</v>
      </c>
      <c r="BD32" s="76">
        <f>'MASTER_ ALL areas - No.seedling'!BC84</f>
        <v>0</v>
      </c>
      <c r="BE32" s="77">
        <f t="shared" si="193"/>
        <v>0</v>
      </c>
      <c r="BF32" s="82">
        <f>'MASTER_ ALL areas - No.seedling'!BE84</f>
        <v>0</v>
      </c>
      <c r="BG32" s="77">
        <f t="shared" si="194"/>
        <v>0</v>
      </c>
      <c r="BH32" s="82">
        <f>'MASTER_ ALL areas - No.seedling'!BG84</f>
        <v>0</v>
      </c>
      <c r="BI32" s="76">
        <f>'MASTER_ ALL areas - No.seedling'!BH84</f>
        <v>0</v>
      </c>
      <c r="BJ32" s="77">
        <f t="shared" si="195"/>
        <v>0</v>
      </c>
      <c r="BK32" s="82">
        <f>'MASTER_ ALL areas - No.seedling'!BJ84</f>
        <v>0</v>
      </c>
      <c r="BL32" s="77">
        <f t="shared" si="196"/>
        <v>0</v>
      </c>
      <c r="BM32" s="82">
        <f>'MASTER_ ALL areas - No.seedling'!BL84</f>
        <v>0</v>
      </c>
      <c r="BN32" s="76">
        <f>'MASTER_ ALL areas - No.seedling'!BM84</f>
        <v>0</v>
      </c>
      <c r="BO32" s="77">
        <f t="shared" si="197"/>
        <v>0</v>
      </c>
      <c r="BP32" s="82">
        <f>'MASTER_ ALL areas - No.seedling'!BO84</f>
        <v>0</v>
      </c>
      <c r="BQ32" s="77">
        <f t="shared" si="198"/>
        <v>0</v>
      </c>
      <c r="BR32" s="82">
        <f>'MASTER_ ALL areas - No.seedling'!BQ84</f>
        <v>0</v>
      </c>
      <c r="BS32" s="76">
        <f>'MASTER_ ALL areas - No.seedling'!BR84</f>
        <v>0</v>
      </c>
      <c r="BT32" s="77">
        <f t="shared" si="199"/>
        <v>0</v>
      </c>
      <c r="BU32" s="82">
        <f>'MASTER_ ALL areas - No.seedling'!BT84</f>
        <v>0</v>
      </c>
      <c r="BV32" s="77">
        <f t="shared" si="200"/>
        <v>0</v>
      </c>
      <c r="BW32" s="82">
        <f>'MASTER_ ALL areas - No.seedling'!BV84</f>
        <v>0</v>
      </c>
      <c r="BX32" s="76">
        <f>'MASTER_ ALL areas - No.seedling'!BW84</f>
        <v>0</v>
      </c>
      <c r="BY32" s="77">
        <f t="shared" si="201"/>
        <v>0</v>
      </c>
      <c r="BZ32" s="82">
        <f>'MASTER_ ALL areas - No.seedling'!BY84</f>
        <v>0</v>
      </c>
      <c r="CA32" s="81">
        <f t="shared" si="202"/>
        <v>0</v>
      </c>
      <c r="CB32" s="79"/>
      <c r="CC32" s="113">
        <f>'MASTER_ ALL areas - No.seedling'!CB84</f>
        <v>0</v>
      </c>
      <c r="CD32" s="76">
        <f>'MASTER_ ALL areas - No.seedling'!CC84</f>
        <v>0</v>
      </c>
      <c r="CE32" s="80">
        <f t="shared" si="203"/>
        <v>0</v>
      </c>
      <c r="CF32" s="76">
        <f>'MASTER_ ALL areas - No.seedling'!CE84</f>
        <v>0</v>
      </c>
      <c r="CG32" s="81">
        <f t="shared" si="204"/>
        <v>0</v>
      </c>
      <c r="CH32" s="113">
        <f>'MASTER_ ALL areas - No.seedling'!CG84</f>
        <v>0</v>
      </c>
      <c r="CI32" s="76">
        <f>'MASTER_ ALL areas - No.seedling'!CH84</f>
        <v>0</v>
      </c>
      <c r="CJ32" s="80">
        <f t="shared" si="205"/>
        <v>0</v>
      </c>
      <c r="CK32" s="76">
        <f>'MASTER_ ALL areas - No.seedling'!CJ84</f>
        <v>0</v>
      </c>
      <c r="CL32" s="81">
        <f t="shared" si="206"/>
        <v>0</v>
      </c>
      <c r="CM32" s="113">
        <f>'MASTER_ ALL areas - No.seedling'!CL84</f>
        <v>0</v>
      </c>
      <c r="CN32" s="76">
        <f>'MASTER_ ALL areas - No.seedling'!CM84</f>
        <v>0</v>
      </c>
      <c r="CO32" s="80">
        <f t="shared" si="207"/>
        <v>0</v>
      </c>
      <c r="CP32" s="76">
        <f>'MASTER_ ALL areas - No.seedling'!CO84</f>
        <v>0</v>
      </c>
      <c r="CQ32" s="81">
        <f t="shared" si="208"/>
        <v>0</v>
      </c>
      <c r="CR32" s="113">
        <f>'MASTER_ ALL areas - No.seedling'!CQ84</f>
        <v>0</v>
      </c>
      <c r="CS32" s="76">
        <f>'MASTER_ ALL areas - No.seedling'!CR84</f>
        <v>0</v>
      </c>
      <c r="CT32" s="80">
        <f t="shared" si="209"/>
        <v>0</v>
      </c>
      <c r="CU32" s="76">
        <f>'MASTER_ ALL areas - No.seedling'!CT84</f>
        <v>0</v>
      </c>
      <c r="CV32" s="81">
        <f t="shared" si="210"/>
        <v>0</v>
      </c>
      <c r="CW32" s="75">
        <f>'MASTER_ ALL areas - No.seedling'!CV84</f>
        <v>200</v>
      </c>
      <c r="CX32" s="76">
        <f>'MASTER_ ALL areas - No.seedling'!CW84</f>
        <v>0</v>
      </c>
      <c r="CY32" s="80">
        <f t="shared" si="211"/>
        <v>0</v>
      </c>
      <c r="CZ32" s="76">
        <f>'MASTER_ ALL areas - No.seedling'!CY84</f>
        <v>8</v>
      </c>
      <c r="DA32" s="81">
        <f t="shared" si="212"/>
        <v>0.8</v>
      </c>
      <c r="DB32" s="75">
        <f>'MASTER_ ALL areas - No.seedling'!DA84</f>
        <v>40</v>
      </c>
      <c r="DC32" s="76">
        <f>'MASTER_ ALL areas - No.seedling'!DB84</f>
        <v>2</v>
      </c>
      <c r="DD32" s="80">
        <f t="shared" si="213"/>
        <v>1</v>
      </c>
      <c r="DE32" s="76">
        <f>'MASTER_ ALL areas - No.seedling'!DD84</f>
        <v>2</v>
      </c>
      <c r="DF32" s="81">
        <f t="shared" si="214"/>
        <v>1</v>
      </c>
      <c r="DG32" s="113">
        <f>'MASTER_ ALL areas - No.seedling'!DF84</f>
        <v>0</v>
      </c>
      <c r="DH32" s="76">
        <f>'MASTER_ ALL areas - No.seedling'!DG84</f>
        <v>0</v>
      </c>
      <c r="DI32" s="80">
        <f t="shared" si="215"/>
        <v>0</v>
      </c>
      <c r="DJ32" s="76">
        <f>'MASTER_ ALL areas - No.seedling'!DI84</f>
        <v>0</v>
      </c>
      <c r="DK32" s="81">
        <f t="shared" si="216"/>
        <v>0</v>
      </c>
      <c r="DL32" s="113">
        <f>'MASTER_ ALL areas - No.seedling'!DK84</f>
        <v>0</v>
      </c>
      <c r="DM32" s="76">
        <f>'MASTER_ ALL areas - No.seedling'!DL84</f>
        <v>0</v>
      </c>
      <c r="DN32" s="80">
        <f t="shared" si="217"/>
        <v>0</v>
      </c>
      <c r="DO32" s="76">
        <f>'MASTER_ ALL areas - No.seedling'!DN84</f>
        <v>0</v>
      </c>
      <c r="DP32" s="81">
        <f t="shared" si="218"/>
        <v>0</v>
      </c>
      <c r="DQ32" s="113">
        <f>'MASTER_ ALL areas - No.seedling'!DP84</f>
        <v>0</v>
      </c>
      <c r="DR32" s="76">
        <f>'MASTER_ ALL areas - No.seedling'!DQ84</f>
        <v>0</v>
      </c>
      <c r="DS32" s="80">
        <f t="shared" si="219"/>
        <v>0</v>
      </c>
      <c r="DT32" s="76">
        <f>'MASTER_ ALL areas - No.seedling'!DS84</f>
        <v>0</v>
      </c>
      <c r="DU32" s="81">
        <f t="shared" si="220"/>
        <v>0</v>
      </c>
      <c r="DV32" s="113">
        <f>'MASTER_ ALL areas - No.seedling'!DU84</f>
        <v>0</v>
      </c>
      <c r="DW32" s="76">
        <f>'MASTER_ ALL areas - No.seedling'!DV84</f>
        <v>0</v>
      </c>
      <c r="DX32" s="80">
        <f t="shared" si="221"/>
        <v>0</v>
      </c>
      <c r="DY32" s="76">
        <f>'MASTER_ ALL areas - No.seedling'!DX84</f>
        <v>0</v>
      </c>
      <c r="DZ32" s="81">
        <f t="shared" si="222"/>
        <v>0</v>
      </c>
      <c r="EA32" s="113">
        <f>'MASTER_ ALL areas - No.seedling'!DZ84</f>
        <v>0</v>
      </c>
      <c r="EB32" s="76">
        <f>'MASTER_ ALL areas - No.seedling'!EA84</f>
        <v>0</v>
      </c>
      <c r="EC32" s="80">
        <f t="shared" si="223"/>
        <v>0</v>
      </c>
      <c r="ED32" s="76">
        <f>'MASTER_ ALL areas - No.seedling'!EC84</f>
        <v>0</v>
      </c>
      <c r="EE32" s="81">
        <f t="shared" si="224"/>
        <v>0</v>
      </c>
      <c r="EF32" s="113">
        <f>'MASTER_ ALL areas - No.seedling'!EE84</f>
        <v>0</v>
      </c>
      <c r="EG32" s="76">
        <f>'MASTER_ ALL areas - No.seedling'!EF84</f>
        <v>0</v>
      </c>
      <c r="EH32" s="80">
        <f t="shared" si="225"/>
        <v>0</v>
      </c>
      <c r="EI32" s="76">
        <f>'MASTER_ ALL areas - No.seedling'!EH84</f>
        <v>0</v>
      </c>
      <c r="EJ32" s="81">
        <f t="shared" si="226"/>
        <v>0</v>
      </c>
      <c r="EK32" s="113">
        <f>'MASTER_ ALL areas - No.seedling'!EJ84</f>
        <v>0</v>
      </c>
      <c r="EL32" s="76">
        <f>'MASTER_ ALL areas - No.seedling'!EK84</f>
        <v>0</v>
      </c>
      <c r="EM32" s="80">
        <f t="shared" si="227"/>
        <v>0</v>
      </c>
      <c r="EN32" s="76">
        <f>'MASTER_ ALL areas - No.seedling'!EM84</f>
        <v>0</v>
      </c>
      <c r="EO32" s="81">
        <f t="shared" si="228"/>
        <v>0</v>
      </c>
      <c r="EP32" s="113">
        <f>'MASTER_ ALL areas - No.seedling'!EO84</f>
        <v>0</v>
      </c>
      <c r="EQ32" s="76">
        <f>'MASTER_ ALL areas - No.seedling'!EP84</f>
        <v>0</v>
      </c>
      <c r="ER32" s="80">
        <f t="shared" si="229"/>
        <v>0</v>
      </c>
      <c r="ES32" s="76">
        <f>'MASTER_ ALL areas - No.seedling'!ER84</f>
        <v>0</v>
      </c>
      <c r="ET32" s="81">
        <f t="shared" si="230"/>
        <v>0</v>
      </c>
      <c r="EU32" s="113">
        <f>'MASTER_ ALL areas - No.seedling'!ET84</f>
        <v>0</v>
      </c>
      <c r="EV32" s="76">
        <f>'MASTER_ ALL areas - No.seedling'!EU84</f>
        <v>0</v>
      </c>
      <c r="EW32" s="80">
        <f t="shared" si="231"/>
        <v>0</v>
      </c>
      <c r="EX32" s="76">
        <f>'MASTER_ ALL areas - No.seedling'!EW84</f>
        <v>0</v>
      </c>
      <c r="EY32" s="81">
        <f t="shared" si="232"/>
        <v>0</v>
      </c>
      <c r="EZ32" s="113">
        <f>'MASTER_ ALL areas - No.seedling'!EY84</f>
        <v>0</v>
      </c>
      <c r="FA32" s="76">
        <f>'MASTER_ ALL areas - No.seedling'!EZ84</f>
        <v>0</v>
      </c>
      <c r="FB32" s="80">
        <f t="shared" si="233"/>
        <v>0</v>
      </c>
      <c r="FC32" s="76">
        <f>'MASTER_ ALL areas - No.seedling'!FB84</f>
        <v>0</v>
      </c>
      <c r="FD32" s="81">
        <f t="shared" si="234"/>
        <v>0</v>
      </c>
      <c r="FE32" s="113">
        <f>'MASTER_ ALL areas - No.seedling'!FD84</f>
        <v>0</v>
      </c>
      <c r="FF32" s="76">
        <f>'MASTER_ ALL areas - No.seedling'!FE84</f>
        <v>0</v>
      </c>
      <c r="FG32" s="80">
        <f t="shared" si="235"/>
        <v>0</v>
      </c>
      <c r="FH32" s="76">
        <f>'MASTER_ ALL areas - No.seedling'!FG84</f>
        <v>0</v>
      </c>
      <c r="FI32" s="81">
        <f t="shared" si="236"/>
        <v>0</v>
      </c>
      <c r="FJ32" s="113">
        <f>'MASTER_ ALL areas - No.seedling'!FI84</f>
        <v>0</v>
      </c>
      <c r="FK32" s="76">
        <f>'MASTER_ ALL areas - No.seedling'!FJ84</f>
        <v>0</v>
      </c>
      <c r="FL32" s="80">
        <f t="shared" si="237"/>
        <v>0</v>
      </c>
      <c r="FM32" s="76">
        <f>'MASTER_ ALL areas - No.seedling'!FL84</f>
        <v>0</v>
      </c>
      <c r="FN32" s="81">
        <f t="shared" si="238"/>
        <v>0</v>
      </c>
      <c r="FO32" s="113">
        <f>'MASTER_ ALL areas - No.seedling'!FN84</f>
        <v>0</v>
      </c>
      <c r="FP32" s="76">
        <f>'MASTER_ ALL areas - No.seedling'!FO84</f>
        <v>0</v>
      </c>
      <c r="FQ32" s="80">
        <f t="shared" si="239"/>
        <v>0</v>
      </c>
      <c r="FR32" s="76">
        <f>'MASTER_ ALL areas - No.seedling'!FQ84</f>
        <v>0</v>
      </c>
      <c r="FS32" s="81">
        <f t="shared" si="240"/>
        <v>0</v>
      </c>
      <c r="FT32" s="113">
        <f>'MASTER_ ALL areas - No.seedling'!FS84</f>
        <v>0</v>
      </c>
      <c r="FU32" s="76">
        <f>'MASTER_ ALL areas - No.seedling'!FT84</f>
        <v>0</v>
      </c>
      <c r="FV32" s="80">
        <f t="shared" si="241"/>
        <v>0</v>
      </c>
      <c r="FW32" s="76">
        <f>'MASTER_ ALL areas - No.seedling'!FV84</f>
        <v>0</v>
      </c>
      <c r="FX32" s="81">
        <f t="shared" si="242"/>
        <v>0</v>
      </c>
      <c r="FY32" s="113">
        <f>'MASTER_ ALL areas - No.seedling'!FX84</f>
        <v>0</v>
      </c>
      <c r="FZ32" s="76">
        <f>'MASTER_ ALL areas - No.seedling'!FY84</f>
        <v>0</v>
      </c>
      <c r="GA32" s="80">
        <f t="shared" si="243"/>
        <v>0</v>
      </c>
      <c r="GB32" s="76">
        <f>'MASTER_ ALL areas - No.seedling'!GA84</f>
        <v>0</v>
      </c>
      <c r="GC32" s="81">
        <f t="shared" si="244"/>
        <v>0</v>
      </c>
      <c r="GD32" s="113">
        <f>'MASTER_ ALL areas - No.seedling'!GC84</f>
        <v>0</v>
      </c>
      <c r="GE32" s="76">
        <f>'MASTER_ ALL areas - No.seedling'!GD84</f>
        <v>0</v>
      </c>
      <c r="GF32" s="80">
        <f t="shared" si="245"/>
        <v>0</v>
      </c>
      <c r="GG32" s="76">
        <f>'MASTER_ ALL areas - No.seedling'!GF84</f>
        <v>0</v>
      </c>
      <c r="GH32" s="81">
        <f t="shared" si="246"/>
        <v>0</v>
      </c>
      <c r="GI32" s="113">
        <f>'MASTER_ ALL areas - No.seedling'!GH84</f>
        <v>0</v>
      </c>
      <c r="GJ32" s="76">
        <f>'MASTER_ ALL areas - No.seedling'!GI84</f>
        <v>0</v>
      </c>
      <c r="GK32" s="80">
        <f t="shared" si="247"/>
        <v>0</v>
      </c>
      <c r="GL32" s="76">
        <f>'MASTER_ ALL areas - No.seedling'!GK84</f>
        <v>0</v>
      </c>
      <c r="GM32" s="81">
        <f t="shared" si="248"/>
        <v>0</v>
      </c>
      <c r="GN32" s="113">
        <f>'MASTER_ ALL areas - No.seedling'!GM84</f>
        <v>0</v>
      </c>
      <c r="GO32" s="76">
        <f>'MASTER_ ALL areas - No.seedling'!GN84</f>
        <v>0</v>
      </c>
      <c r="GP32" s="80">
        <f t="shared" si="249"/>
        <v>0</v>
      </c>
      <c r="GQ32" s="76">
        <f>'MASTER_ ALL areas - No.seedling'!GP84</f>
        <v>0</v>
      </c>
      <c r="GR32" s="81">
        <f t="shared" si="250"/>
        <v>0</v>
      </c>
      <c r="GS32" s="113">
        <f>'MASTER_ ALL areas - No.seedling'!GR84</f>
        <v>0</v>
      </c>
      <c r="GT32" s="76">
        <f>'MASTER_ ALL areas - No.seedling'!GS84</f>
        <v>0</v>
      </c>
      <c r="GU32" s="80">
        <f t="shared" si="251"/>
        <v>0</v>
      </c>
      <c r="GV32" s="76">
        <f>'MASTER_ ALL areas - No.seedling'!GU84</f>
        <v>0</v>
      </c>
      <c r="GW32" s="81">
        <f t="shared" si="252"/>
        <v>0</v>
      </c>
      <c r="GX32" s="113">
        <f>'MASTER_ ALL areas - No.seedling'!GW84</f>
        <v>0</v>
      </c>
      <c r="GY32" s="76">
        <f>'MASTER_ ALL areas - No.seedling'!GX84</f>
        <v>0</v>
      </c>
      <c r="GZ32" s="80">
        <f t="shared" si="253"/>
        <v>0</v>
      </c>
      <c r="HA32" s="76">
        <f>'MASTER_ ALL areas - No.seedling'!GZ84</f>
        <v>0</v>
      </c>
      <c r="HB32" s="81">
        <f t="shared" si="254"/>
        <v>0</v>
      </c>
      <c r="HC32" s="113">
        <f>'MASTER_ ALL areas - No.seedling'!HB84</f>
        <v>0</v>
      </c>
      <c r="HD32" s="76">
        <f>'MASTER_ ALL areas - No.seedling'!HC84</f>
        <v>0</v>
      </c>
      <c r="HE32" s="80">
        <f t="shared" si="255"/>
        <v>0</v>
      </c>
      <c r="HF32" s="76">
        <f>'MASTER_ ALL areas - No.seedling'!HE84</f>
        <v>0</v>
      </c>
      <c r="HG32" s="81">
        <f t="shared" si="256"/>
        <v>0</v>
      </c>
      <c r="HH32" s="113">
        <f>'MASTER_ ALL areas - No.seedling'!HG84</f>
        <v>0</v>
      </c>
      <c r="HI32" s="76">
        <f>'MASTER_ ALL areas - No.seedling'!HH84</f>
        <v>0</v>
      </c>
      <c r="HJ32" s="80">
        <f t="shared" si="257"/>
        <v>0</v>
      </c>
      <c r="HK32" s="76">
        <f>'MASTER_ ALL areas - No.seedling'!HJ84</f>
        <v>0</v>
      </c>
      <c r="HL32" s="81">
        <f t="shared" si="258"/>
        <v>0</v>
      </c>
      <c r="HM32" s="113">
        <f>'MASTER_ ALL areas - No.seedling'!HL84</f>
        <v>0</v>
      </c>
      <c r="HN32" s="76">
        <f>'MASTER_ ALL areas - No.seedling'!HM84</f>
        <v>0</v>
      </c>
      <c r="HO32" s="80">
        <f t="shared" si="259"/>
        <v>0</v>
      </c>
      <c r="HP32" s="76">
        <f>'MASTER_ ALL areas - No.seedling'!HO84</f>
        <v>0</v>
      </c>
      <c r="HQ32" s="81">
        <f t="shared" si="260"/>
        <v>0</v>
      </c>
      <c r="HR32" s="113">
        <f>'MASTER_ ALL areas - No.seedling'!HQ84</f>
        <v>0</v>
      </c>
      <c r="HS32" s="76">
        <f>'MASTER_ ALL areas - No.seedling'!HR84</f>
        <v>0</v>
      </c>
      <c r="HT32" s="80">
        <f t="shared" si="261"/>
        <v>0</v>
      </c>
      <c r="HU32" s="76">
        <f>'MASTER_ ALL areas - No.seedling'!HT84</f>
        <v>0</v>
      </c>
      <c r="HV32" s="81">
        <f t="shared" si="262"/>
        <v>0</v>
      </c>
      <c r="HW32" s="113">
        <f>'MASTER_ ALL areas - No.seedling'!HV84</f>
        <v>0</v>
      </c>
      <c r="HX32" s="76">
        <f>'MASTER_ ALL areas - No.seedling'!HW84</f>
        <v>0</v>
      </c>
      <c r="HY32" s="80">
        <f t="shared" si="263"/>
        <v>0</v>
      </c>
      <c r="HZ32" s="76">
        <f>'MASTER_ ALL areas - No.seedling'!HY84</f>
        <v>0</v>
      </c>
      <c r="IA32" s="81">
        <f t="shared" si="264"/>
        <v>0</v>
      </c>
      <c r="IB32" s="113">
        <f>'MASTER_ ALL areas - No.seedling'!IA84</f>
        <v>0</v>
      </c>
      <c r="IC32" s="76">
        <f>'MASTER_ ALL areas - No.seedling'!IB84</f>
        <v>0</v>
      </c>
      <c r="ID32" s="80">
        <f t="shared" si="265"/>
        <v>0</v>
      </c>
      <c r="IE32" s="76">
        <f>'MASTER_ ALL areas - No.seedling'!ID84</f>
        <v>0</v>
      </c>
      <c r="IF32" s="85">
        <f t="shared" si="266"/>
        <v>0</v>
      </c>
      <c r="IG32" s="86" t="s">
        <v>291</v>
      </c>
      <c r="IH32" s="87"/>
    </row>
    <row r="33" spans="2:242" ht="33" customHeight="1" x14ac:dyDescent="0.25">
      <c r="B33" s="420">
        <v>81</v>
      </c>
      <c r="C33" s="421" t="s">
        <v>109</v>
      </c>
      <c r="D33" s="422">
        <v>220312</v>
      </c>
      <c r="E33" s="423">
        <v>932891</v>
      </c>
      <c r="F33" s="180" t="s">
        <v>292</v>
      </c>
      <c r="G33" s="88" t="s">
        <v>293</v>
      </c>
      <c r="H33" s="459" t="str">
        <f>'MASTER_ ALL areas - No.seedling'!G85</f>
        <v>6(1)</v>
      </c>
      <c r="I33" s="70">
        <f>'MASTER_ ALL areas - No.seedling'!H85</f>
        <v>0.4</v>
      </c>
      <c r="J33" s="71">
        <f>'MASTER_ ALL areas - No.seedling'!I85</f>
        <v>96.4</v>
      </c>
      <c r="K33" s="72">
        <f>'MASTER_ ALL areas - No.seedling'!J85</f>
        <v>6</v>
      </c>
      <c r="L33" s="73">
        <f t="shared" si="178"/>
        <v>120</v>
      </c>
      <c r="M33" s="74">
        <f>'MASTER_ ALL areas - No.seedling'!L85</f>
        <v>120</v>
      </c>
      <c r="N33" s="113">
        <f>'MASTER_ ALL areas - No.seedling'!M85</f>
        <v>3</v>
      </c>
      <c r="O33" s="114">
        <f>'MASTER_ ALL areas - No.seedling'!N85</f>
        <v>5</v>
      </c>
      <c r="P33" s="80">
        <f>'MASTER_ ALL areas - No.seedling'!O85</f>
        <v>0.5</v>
      </c>
      <c r="Q33" s="81">
        <f>'MASTER_ ALL areas - No.seedling'!P85</f>
        <v>0.83333333333333337</v>
      </c>
      <c r="R33" s="621"/>
      <c r="S33" s="617">
        <f>'MASTER_ ALL areas - No.seedling'!R85</f>
        <v>60</v>
      </c>
      <c r="T33" s="76">
        <f>'MASTER_ ALL areas - No.seedling'!S85</f>
        <v>2</v>
      </c>
      <c r="U33" s="77">
        <f t="shared" si="179"/>
        <v>0.66666666666666663</v>
      </c>
      <c r="V33" s="82">
        <f>'MASTER_ ALL areas - No.seedling'!U85</f>
        <v>2</v>
      </c>
      <c r="W33" s="80">
        <f t="shared" si="180"/>
        <v>0.66666666666666663</v>
      </c>
      <c r="X33" s="619">
        <f>'MASTER_ ALL areas - No.seedling'!W85</f>
        <v>20</v>
      </c>
      <c r="Y33" s="82">
        <f>'MASTER_ ALL areas - No.seedling'!X85</f>
        <v>1</v>
      </c>
      <c r="Z33" s="77">
        <f t="shared" si="181"/>
        <v>1</v>
      </c>
      <c r="AA33" s="82">
        <f>'MASTER_ ALL areas - No.seedling'!Z85</f>
        <v>1</v>
      </c>
      <c r="AB33" s="80">
        <f t="shared" si="182"/>
        <v>1</v>
      </c>
      <c r="AC33" s="76">
        <f>'MASTER_ ALL areas - No.seedling'!AB85</f>
        <v>0</v>
      </c>
      <c r="AD33" s="76">
        <f>'MASTER_ ALL areas - No.seedling'!AC85</f>
        <v>0</v>
      </c>
      <c r="AE33" s="77">
        <f t="shared" si="183"/>
        <v>0</v>
      </c>
      <c r="AF33" s="82">
        <f>'MASTER_ ALL areas - No.seedling'!AE85</f>
        <v>0</v>
      </c>
      <c r="AG33" s="80">
        <f t="shared" si="184"/>
        <v>0</v>
      </c>
      <c r="AH33" s="76">
        <f>'MASTER_ ALL areas - No.seedling'!AG85</f>
        <v>40</v>
      </c>
      <c r="AI33" s="76">
        <f>'MASTER_ ALL areas - No.seedling'!AH85</f>
        <v>0</v>
      </c>
      <c r="AJ33" s="77">
        <f t="shared" si="185"/>
        <v>0</v>
      </c>
      <c r="AK33" s="82">
        <f>'MASTER_ ALL areas - No.seedling'!AJ85</f>
        <v>2</v>
      </c>
      <c r="AL33" s="81">
        <f t="shared" si="186"/>
        <v>1</v>
      </c>
      <c r="AM33" s="621"/>
      <c r="AN33" s="617">
        <f>'MASTER_ ALL areas - No.seedling'!AM85</f>
        <v>80</v>
      </c>
      <c r="AO33" s="76">
        <f>'MASTER_ ALL areas - No.seedling'!AN85</f>
        <v>2</v>
      </c>
      <c r="AP33" s="77">
        <f t="shared" si="187"/>
        <v>0.5</v>
      </c>
      <c r="AQ33" s="82">
        <f>'MASTER_ ALL areas - No.seedling'!AP85</f>
        <v>4</v>
      </c>
      <c r="AR33" s="77">
        <f t="shared" si="188"/>
        <v>1</v>
      </c>
      <c r="AS33" s="82">
        <f>'MASTER_ ALL areas - No.seedling'!AR85</f>
        <v>20</v>
      </c>
      <c r="AT33" s="76">
        <f>'MASTER_ ALL areas - No.seedling'!AS85</f>
        <v>0</v>
      </c>
      <c r="AU33" s="77">
        <f t="shared" si="189"/>
        <v>0</v>
      </c>
      <c r="AV33" s="82">
        <f>'MASTER_ ALL areas - No.seedling'!AU85</f>
        <v>0</v>
      </c>
      <c r="AW33" s="77">
        <f t="shared" si="190"/>
        <v>0</v>
      </c>
      <c r="AX33" s="71">
        <f>'MASTER_ ALL areas - No.seedling'!AW85</f>
        <v>0</v>
      </c>
      <c r="AY33" s="82">
        <f>'MASTER_ ALL areas - No.seedling'!AX85</f>
        <v>0</v>
      </c>
      <c r="AZ33" s="77">
        <f t="shared" si="191"/>
        <v>0</v>
      </c>
      <c r="BA33" s="82">
        <f>'MASTER_ ALL areas - No.seedling'!AZ85</f>
        <v>0</v>
      </c>
      <c r="BB33" s="77">
        <f t="shared" si="192"/>
        <v>0</v>
      </c>
      <c r="BC33" s="82">
        <f>'MASTER_ ALL areas - No.seedling'!BB85</f>
        <v>0</v>
      </c>
      <c r="BD33" s="76">
        <f>'MASTER_ ALL areas - No.seedling'!BC85</f>
        <v>0</v>
      </c>
      <c r="BE33" s="77">
        <f t="shared" si="193"/>
        <v>0</v>
      </c>
      <c r="BF33" s="82">
        <f>'MASTER_ ALL areas - No.seedling'!BE85</f>
        <v>0</v>
      </c>
      <c r="BG33" s="77">
        <f t="shared" si="194"/>
        <v>0</v>
      </c>
      <c r="BH33" s="82">
        <f>'MASTER_ ALL areas - No.seedling'!BG85</f>
        <v>20</v>
      </c>
      <c r="BI33" s="76">
        <f>'MASTER_ ALL areas - No.seedling'!BH85</f>
        <v>1</v>
      </c>
      <c r="BJ33" s="77">
        <f t="shared" si="195"/>
        <v>1</v>
      </c>
      <c r="BK33" s="82">
        <f>'MASTER_ ALL areas - No.seedling'!BJ85</f>
        <v>1</v>
      </c>
      <c r="BL33" s="77">
        <f t="shared" si="196"/>
        <v>1</v>
      </c>
      <c r="BM33" s="82">
        <f>'MASTER_ ALL areas - No.seedling'!BL85</f>
        <v>0</v>
      </c>
      <c r="BN33" s="76">
        <f>'MASTER_ ALL areas - No.seedling'!BM85</f>
        <v>0</v>
      </c>
      <c r="BO33" s="77">
        <f t="shared" si="197"/>
        <v>0</v>
      </c>
      <c r="BP33" s="82">
        <f>'MASTER_ ALL areas - No.seedling'!BO85</f>
        <v>0</v>
      </c>
      <c r="BQ33" s="77">
        <f t="shared" si="198"/>
        <v>0</v>
      </c>
      <c r="BR33" s="82">
        <f>'MASTER_ ALL areas - No.seedling'!BQ85</f>
        <v>0</v>
      </c>
      <c r="BS33" s="76">
        <f>'MASTER_ ALL areas - No.seedling'!BR85</f>
        <v>0</v>
      </c>
      <c r="BT33" s="77">
        <f t="shared" si="199"/>
        <v>0</v>
      </c>
      <c r="BU33" s="82">
        <f>'MASTER_ ALL areas - No.seedling'!BT85</f>
        <v>0</v>
      </c>
      <c r="BV33" s="77">
        <f t="shared" si="200"/>
        <v>0</v>
      </c>
      <c r="BW33" s="82">
        <f>'MASTER_ ALL areas - No.seedling'!BV85</f>
        <v>0</v>
      </c>
      <c r="BX33" s="76">
        <f>'MASTER_ ALL areas - No.seedling'!BW85</f>
        <v>0</v>
      </c>
      <c r="BY33" s="77">
        <f t="shared" si="201"/>
        <v>0</v>
      </c>
      <c r="BZ33" s="82">
        <f>'MASTER_ ALL areas - No.seedling'!BY85</f>
        <v>0</v>
      </c>
      <c r="CA33" s="81">
        <f t="shared" si="202"/>
        <v>0</v>
      </c>
      <c r="CB33" s="79"/>
      <c r="CC33" s="75">
        <f>'MASTER_ ALL areas - No.seedling'!CB85</f>
        <v>20</v>
      </c>
      <c r="CD33" s="76">
        <f>'MASTER_ ALL areas - No.seedling'!CC85</f>
        <v>1</v>
      </c>
      <c r="CE33" s="80">
        <f t="shared" si="203"/>
        <v>1</v>
      </c>
      <c r="CF33" s="76">
        <f>'MASTER_ ALL areas - No.seedling'!CE85</f>
        <v>1</v>
      </c>
      <c r="CG33" s="81">
        <f t="shared" si="204"/>
        <v>1</v>
      </c>
      <c r="CH33" s="75">
        <f>'MASTER_ ALL areas - No.seedling'!CG85</f>
        <v>20</v>
      </c>
      <c r="CI33" s="76">
        <f>'MASTER_ ALL areas - No.seedling'!CH85</f>
        <v>1</v>
      </c>
      <c r="CJ33" s="80">
        <f t="shared" si="205"/>
        <v>1</v>
      </c>
      <c r="CK33" s="76">
        <f>'MASTER_ ALL areas - No.seedling'!CJ85</f>
        <v>1</v>
      </c>
      <c r="CL33" s="81">
        <f t="shared" si="206"/>
        <v>1</v>
      </c>
      <c r="CM33" s="113">
        <f>'MASTER_ ALL areas - No.seedling'!CL85</f>
        <v>0</v>
      </c>
      <c r="CN33" s="76">
        <f>'MASTER_ ALL areas - No.seedling'!CM85</f>
        <v>0</v>
      </c>
      <c r="CO33" s="80">
        <f t="shared" si="207"/>
        <v>0</v>
      </c>
      <c r="CP33" s="76">
        <f>'MASTER_ ALL areas - No.seedling'!CO85</f>
        <v>0</v>
      </c>
      <c r="CQ33" s="81">
        <f t="shared" si="208"/>
        <v>0</v>
      </c>
      <c r="CR33" s="75">
        <f>'MASTER_ ALL areas - No.seedling'!CQ85</f>
        <v>40</v>
      </c>
      <c r="CS33" s="76">
        <f>'MASTER_ ALL areas - No.seedling'!CR85</f>
        <v>0</v>
      </c>
      <c r="CT33" s="80">
        <f t="shared" si="209"/>
        <v>0</v>
      </c>
      <c r="CU33" s="76">
        <f>'MASTER_ ALL areas - No.seedling'!CT85</f>
        <v>2</v>
      </c>
      <c r="CV33" s="81">
        <f t="shared" si="210"/>
        <v>1</v>
      </c>
      <c r="CW33" s="75">
        <f>'MASTER_ ALL areas - No.seedling'!CV85</f>
        <v>20</v>
      </c>
      <c r="CX33" s="76">
        <f>'MASTER_ ALL areas - No.seedling'!CW85</f>
        <v>0</v>
      </c>
      <c r="CY33" s="80">
        <f t="shared" si="211"/>
        <v>0</v>
      </c>
      <c r="CZ33" s="76">
        <f>'MASTER_ ALL areas - No.seedling'!CY85</f>
        <v>0</v>
      </c>
      <c r="DA33" s="81">
        <f t="shared" si="212"/>
        <v>0</v>
      </c>
      <c r="DB33" s="113">
        <f>'MASTER_ ALL areas - No.seedling'!DA85</f>
        <v>0</v>
      </c>
      <c r="DC33" s="76">
        <f>'MASTER_ ALL areas - No.seedling'!DB85</f>
        <v>0</v>
      </c>
      <c r="DD33" s="80">
        <f t="shared" si="213"/>
        <v>0</v>
      </c>
      <c r="DE33" s="76">
        <f>'MASTER_ ALL areas - No.seedling'!DD85</f>
        <v>0</v>
      </c>
      <c r="DF33" s="81">
        <f t="shared" si="214"/>
        <v>0</v>
      </c>
      <c r="DG33" s="113">
        <f>'MASTER_ ALL areas - No.seedling'!DF85</f>
        <v>0</v>
      </c>
      <c r="DH33" s="76">
        <f>'MASTER_ ALL areas - No.seedling'!DG85</f>
        <v>0</v>
      </c>
      <c r="DI33" s="80">
        <f t="shared" si="215"/>
        <v>0</v>
      </c>
      <c r="DJ33" s="76">
        <f>'MASTER_ ALL areas - No.seedling'!DI85</f>
        <v>0</v>
      </c>
      <c r="DK33" s="81">
        <f t="shared" si="216"/>
        <v>0</v>
      </c>
      <c r="DL33" s="113">
        <f>'MASTER_ ALL areas - No.seedling'!DK85</f>
        <v>0</v>
      </c>
      <c r="DM33" s="76">
        <f>'MASTER_ ALL areas - No.seedling'!DL85</f>
        <v>0</v>
      </c>
      <c r="DN33" s="80">
        <f t="shared" si="217"/>
        <v>0</v>
      </c>
      <c r="DO33" s="76">
        <f>'MASTER_ ALL areas - No.seedling'!DN85</f>
        <v>0</v>
      </c>
      <c r="DP33" s="81">
        <f t="shared" si="218"/>
        <v>0</v>
      </c>
      <c r="DQ33" s="113">
        <f>'MASTER_ ALL areas - No.seedling'!DP85</f>
        <v>0</v>
      </c>
      <c r="DR33" s="76">
        <f>'MASTER_ ALL areas - No.seedling'!DQ85</f>
        <v>0</v>
      </c>
      <c r="DS33" s="80">
        <f t="shared" si="219"/>
        <v>0</v>
      </c>
      <c r="DT33" s="76">
        <f>'MASTER_ ALL areas - No.seedling'!DS85</f>
        <v>0</v>
      </c>
      <c r="DU33" s="81">
        <f t="shared" si="220"/>
        <v>0</v>
      </c>
      <c r="DV33" s="113">
        <f>'MASTER_ ALL areas - No.seedling'!DU85</f>
        <v>0</v>
      </c>
      <c r="DW33" s="76">
        <f>'MASTER_ ALL areas - No.seedling'!DV85</f>
        <v>0</v>
      </c>
      <c r="DX33" s="80">
        <f t="shared" si="221"/>
        <v>0</v>
      </c>
      <c r="DY33" s="76">
        <f>'MASTER_ ALL areas - No.seedling'!DX85</f>
        <v>0</v>
      </c>
      <c r="DZ33" s="81">
        <f t="shared" si="222"/>
        <v>0</v>
      </c>
      <c r="EA33" s="113">
        <f>'MASTER_ ALL areas - No.seedling'!DZ85</f>
        <v>0</v>
      </c>
      <c r="EB33" s="76">
        <f>'MASTER_ ALL areas - No.seedling'!EA85</f>
        <v>0</v>
      </c>
      <c r="EC33" s="80">
        <f t="shared" si="223"/>
        <v>0</v>
      </c>
      <c r="ED33" s="76">
        <f>'MASTER_ ALL areas - No.seedling'!EC85</f>
        <v>0</v>
      </c>
      <c r="EE33" s="81">
        <f t="shared" si="224"/>
        <v>0</v>
      </c>
      <c r="EF33" s="113">
        <f>'MASTER_ ALL areas - No.seedling'!EE85</f>
        <v>0</v>
      </c>
      <c r="EG33" s="76">
        <f>'MASTER_ ALL areas - No.seedling'!EF85</f>
        <v>0</v>
      </c>
      <c r="EH33" s="80">
        <f t="shared" si="225"/>
        <v>0</v>
      </c>
      <c r="EI33" s="76">
        <f>'MASTER_ ALL areas - No.seedling'!EH85</f>
        <v>0</v>
      </c>
      <c r="EJ33" s="81">
        <f t="shared" si="226"/>
        <v>0</v>
      </c>
      <c r="EK33" s="113">
        <f>'MASTER_ ALL areas - No.seedling'!EJ85</f>
        <v>0</v>
      </c>
      <c r="EL33" s="76">
        <f>'MASTER_ ALL areas - No.seedling'!EK85</f>
        <v>0</v>
      </c>
      <c r="EM33" s="80">
        <f t="shared" si="227"/>
        <v>0</v>
      </c>
      <c r="EN33" s="76">
        <f>'MASTER_ ALL areas - No.seedling'!EM85</f>
        <v>0</v>
      </c>
      <c r="EO33" s="81">
        <f t="shared" si="228"/>
        <v>0</v>
      </c>
      <c r="EP33" s="113">
        <f>'MASTER_ ALL areas - No.seedling'!EO85</f>
        <v>0</v>
      </c>
      <c r="EQ33" s="76">
        <f>'MASTER_ ALL areas - No.seedling'!EP85</f>
        <v>0</v>
      </c>
      <c r="ER33" s="80">
        <f t="shared" si="229"/>
        <v>0</v>
      </c>
      <c r="ES33" s="76">
        <f>'MASTER_ ALL areas - No.seedling'!ER85</f>
        <v>0</v>
      </c>
      <c r="ET33" s="81">
        <f t="shared" si="230"/>
        <v>0</v>
      </c>
      <c r="EU33" s="113">
        <f>'MASTER_ ALL areas - No.seedling'!ET85</f>
        <v>0</v>
      </c>
      <c r="EV33" s="76">
        <f>'MASTER_ ALL areas - No.seedling'!EU85</f>
        <v>0</v>
      </c>
      <c r="EW33" s="80">
        <f t="shared" si="231"/>
        <v>0</v>
      </c>
      <c r="EX33" s="76">
        <f>'MASTER_ ALL areas - No.seedling'!EW85</f>
        <v>0</v>
      </c>
      <c r="EY33" s="81">
        <f t="shared" si="232"/>
        <v>0</v>
      </c>
      <c r="EZ33" s="113">
        <f>'MASTER_ ALL areas - No.seedling'!EY85</f>
        <v>0</v>
      </c>
      <c r="FA33" s="76">
        <f>'MASTER_ ALL areas - No.seedling'!EZ85</f>
        <v>0</v>
      </c>
      <c r="FB33" s="80">
        <f t="shared" si="233"/>
        <v>0</v>
      </c>
      <c r="FC33" s="76">
        <f>'MASTER_ ALL areas - No.seedling'!FB85</f>
        <v>0</v>
      </c>
      <c r="FD33" s="81">
        <f t="shared" si="234"/>
        <v>0</v>
      </c>
      <c r="FE33" s="75">
        <f>'MASTER_ ALL areas - No.seedling'!FD85</f>
        <v>20</v>
      </c>
      <c r="FF33" s="76">
        <f>'MASTER_ ALL areas - No.seedling'!FE85</f>
        <v>1</v>
      </c>
      <c r="FG33" s="80">
        <f t="shared" si="235"/>
        <v>1</v>
      </c>
      <c r="FH33" s="76">
        <f>'MASTER_ ALL areas - No.seedling'!FG85</f>
        <v>1</v>
      </c>
      <c r="FI33" s="81">
        <f t="shared" si="236"/>
        <v>1</v>
      </c>
      <c r="FJ33" s="113">
        <f>'MASTER_ ALL areas - No.seedling'!FI85</f>
        <v>0</v>
      </c>
      <c r="FK33" s="76">
        <f>'MASTER_ ALL areas - No.seedling'!FJ85</f>
        <v>0</v>
      </c>
      <c r="FL33" s="80">
        <f t="shared" si="237"/>
        <v>0</v>
      </c>
      <c r="FM33" s="76">
        <f>'MASTER_ ALL areas - No.seedling'!FL85</f>
        <v>0</v>
      </c>
      <c r="FN33" s="81">
        <f t="shared" si="238"/>
        <v>0</v>
      </c>
      <c r="FO33" s="113">
        <f>'MASTER_ ALL areas - No.seedling'!FN85</f>
        <v>0</v>
      </c>
      <c r="FP33" s="76">
        <f>'MASTER_ ALL areas - No.seedling'!FO85</f>
        <v>0</v>
      </c>
      <c r="FQ33" s="80">
        <f t="shared" si="239"/>
        <v>0</v>
      </c>
      <c r="FR33" s="76">
        <f>'MASTER_ ALL areas - No.seedling'!FQ85</f>
        <v>0</v>
      </c>
      <c r="FS33" s="81">
        <f t="shared" si="240"/>
        <v>0</v>
      </c>
      <c r="FT33" s="113">
        <f>'MASTER_ ALL areas - No.seedling'!FS85</f>
        <v>0</v>
      </c>
      <c r="FU33" s="76">
        <f>'MASTER_ ALL areas - No.seedling'!FT85</f>
        <v>0</v>
      </c>
      <c r="FV33" s="80">
        <f t="shared" si="241"/>
        <v>0</v>
      </c>
      <c r="FW33" s="76">
        <f>'MASTER_ ALL areas - No.seedling'!FV85</f>
        <v>0</v>
      </c>
      <c r="FX33" s="81">
        <f t="shared" si="242"/>
        <v>0</v>
      </c>
      <c r="FY33" s="113">
        <f>'MASTER_ ALL areas - No.seedling'!FX85</f>
        <v>0</v>
      </c>
      <c r="FZ33" s="76">
        <f>'MASTER_ ALL areas - No.seedling'!FY85</f>
        <v>0</v>
      </c>
      <c r="GA33" s="80">
        <f t="shared" si="243"/>
        <v>0</v>
      </c>
      <c r="GB33" s="76">
        <f>'MASTER_ ALL areas - No.seedling'!GA85</f>
        <v>0</v>
      </c>
      <c r="GC33" s="81">
        <f t="shared" si="244"/>
        <v>0</v>
      </c>
      <c r="GD33" s="113">
        <f>'MASTER_ ALL areas - No.seedling'!GC85</f>
        <v>0</v>
      </c>
      <c r="GE33" s="76">
        <f>'MASTER_ ALL areas - No.seedling'!GD85</f>
        <v>0</v>
      </c>
      <c r="GF33" s="80">
        <f t="shared" si="245"/>
        <v>0</v>
      </c>
      <c r="GG33" s="76">
        <f>'MASTER_ ALL areas - No.seedling'!GF85</f>
        <v>0</v>
      </c>
      <c r="GH33" s="81">
        <f t="shared" si="246"/>
        <v>0</v>
      </c>
      <c r="GI33" s="113">
        <f>'MASTER_ ALL areas - No.seedling'!GH85</f>
        <v>0</v>
      </c>
      <c r="GJ33" s="76">
        <f>'MASTER_ ALL areas - No.seedling'!GI85</f>
        <v>0</v>
      </c>
      <c r="GK33" s="80">
        <f t="shared" si="247"/>
        <v>0</v>
      </c>
      <c r="GL33" s="76">
        <f>'MASTER_ ALL areas - No.seedling'!GK85</f>
        <v>0</v>
      </c>
      <c r="GM33" s="81">
        <f t="shared" si="248"/>
        <v>0</v>
      </c>
      <c r="GN33" s="113">
        <f>'MASTER_ ALL areas - No.seedling'!GM85</f>
        <v>0</v>
      </c>
      <c r="GO33" s="76">
        <f>'MASTER_ ALL areas - No.seedling'!GN85</f>
        <v>0</v>
      </c>
      <c r="GP33" s="80">
        <f t="shared" si="249"/>
        <v>0</v>
      </c>
      <c r="GQ33" s="76">
        <f>'MASTER_ ALL areas - No.seedling'!GP85</f>
        <v>0</v>
      </c>
      <c r="GR33" s="81">
        <f t="shared" si="250"/>
        <v>0</v>
      </c>
      <c r="GS33" s="113">
        <f>'MASTER_ ALL areas - No.seedling'!GR85</f>
        <v>0</v>
      </c>
      <c r="GT33" s="76">
        <f>'MASTER_ ALL areas - No.seedling'!GS85</f>
        <v>0</v>
      </c>
      <c r="GU33" s="80">
        <f t="shared" si="251"/>
        <v>0</v>
      </c>
      <c r="GV33" s="76">
        <f>'MASTER_ ALL areas - No.seedling'!GU85</f>
        <v>0</v>
      </c>
      <c r="GW33" s="81">
        <f t="shared" si="252"/>
        <v>0</v>
      </c>
      <c r="GX33" s="113">
        <f>'MASTER_ ALL areas - No.seedling'!GW85</f>
        <v>0</v>
      </c>
      <c r="GY33" s="76">
        <f>'MASTER_ ALL areas - No.seedling'!GX85</f>
        <v>0</v>
      </c>
      <c r="GZ33" s="80">
        <f t="shared" si="253"/>
        <v>0</v>
      </c>
      <c r="HA33" s="76">
        <f>'MASTER_ ALL areas - No.seedling'!GZ85</f>
        <v>0</v>
      </c>
      <c r="HB33" s="81">
        <f t="shared" si="254"/>
        <v>0</v>
      </c>
      <c r="HC33" s="113">
        <f>'MASTER_ ALL areas - No.seedling'!HB85</f>
        <v>0</v>
      </c>
      <c r="HD33" s="76">
        <f>'MASTER_ ALL areas - No.seedling'!HC85</f>
        <v>0</v>
      </c>
      <c r="HE33" s="80">
        <f t="shared" si="255"/>
        <v>0</v>
      </c>
      <c r="HF33" s="76">
        <f>'MASTER_ ALL areas - No.seedling'!HE85</f>
        <v>0</v>
      </c>
      <c r="HG33" s="81">
        <f t="shared" si="256"/>
        <v>0</v>
      </c>
      <c r="HH33" s="113">
        <f>'MASTER_ ALL areas - No.seedling'!HG85</f>
        <v>0</v>
      </c>
      <c r="HI33" s="76">
        <f>'MASTER_ ALL areas - No.seedling'!HH85</f>
        <v>0</v>
      </c>
      <c r="HJ33" s="80">
        <f t="shared" si="257"/>
        <v>0</v>
      </c>
      <c r="HK33" s="76">
        <f>'MASTER_ ALL areas - No.seedling'!HJ85</f>
        <v>0</v>
      </c>
      <c r="HL33" s="81">
        <f t="shared" si="258"/>
        <v>0</v>
      </c>
      <c r="HM33" s="113">
        <f>'MASTER_ ALL areas - No.seedling'!HL85</f>
        <v>0</v>
      </c>
      <c r="HN33" s="76">
        <f>'MASTER_ ALL areas - No.seedling'!HM85</f>
        <v>0</v>
      </c>
      <c r="HO33" s="80">
        <f t="shared" si="259"/>
        <v>0</v>
      </c>
      <c r="HP33" s="76">
        <f>'MASTER_ ALL areas - No.seedling'!HO85</f>
        <v>0</v>
      </c>
      <c r="HQ33" s="81">
        <f t="shared" si="260"/>
        <v>0</v>
      </c>
      <c r="HR33" s="113">
        <f>'MASTER_ ALL areas - No.seedling'!HQ85</f>
        <v>0</v>
      </c>
      <c r="HS33" s="76">
        <f>'MASTER_ ALL areas - No.seedling'!HR85</f>
        <v>0</v>
      </c>
      <c r="HT33" s="80">
        <f t="shared" si="261"/>
        <v>0</v>
      </c>
      <c r="HU33" s="76">
        <f>'MASTER_ ALL areas - No.seedling'!HT85</f>
        <v>0</v>
      </c>
      <c r="HV33" s="81">
        <f t="shared" si="262"/>
        <v>0</v>
      </c>
      <c r="HW33" s="113">
        <f>'MASTER_ ALL areas - No.seedling'!HV85</f>
        <v>0</v>
      </c>
      <c r="HX33" s="76">
        <f>'MASTER_ ALL areas - No.seedling'!HW85</f>
        <v>0</v>
      </c>
      <c r="HY33" s="80">
        <f t="shared" si="263"/>
        <v>0</v>
      </c>
      <c r="HZ33" s="76">
        <f>'MASTER_ ALL areas - No.seedling'!HY85</f>
        <v>0</v>
      </c>
      <c r="IA33" s="81">
        <f t="shared" si="264"/>
        <v>0</v>
      </c>
      <c r="IB33" s="113">
        <f>'MASTER_ ALL areas - No.seedling'!IA85</f>
        <v>0</v>
      </c>
      <c r="IC33" s="76">
        <f>'MASTER_ ALL areas - No.seedling'!IB85</f>
        <v>0</v>
      </c>
      <c r="ID33" s="80">
        <f t="shared" si="265"/>
        <v>0</v>
      </c>
      <c r="IE33" s="76">
        <f>'MASTER_ ALL areas - No.seedling'!ID85</f>
        <v>0</v>
      </c>
      <c r="IF33" s="85">
        <f t="shared" si="266"/>
        <v>0</v>
      </c>
      <c r="IG33" s="86" t="s">
        <v>295</v>
      </c>
      <c r="IH33" s="87"/>
    </row>
    <row r="34" spans="2:242" ht="33" customHeight="1" x14ac:dyDescent="0.25">
      <c r="B34" s="420">
        <v>82</v>
      </c>
      <c r="C34" s="421" t="s">
        <v>202</v>
      </c>
      <c r="D34" s="422">
        <v>220987</v>
      </c>
      <c r="E34" s="423">
        <v>932914</v>
      </c>
      <c r="F34" s="216" t="s">
        <v>296</v>
      </c>
      <c r="G34" s="88" t="s">
        <v>281</v>
      </c>
      <c r="H34" s="459">
        <f>'MASTER_ ALL areas - No.seedling'!G86</f>
        <v>3</v>
      </c>
      <c r="I34" s="70">
        <f>'MASTER_ ALL areas - No.seedling'!H86</f>
        <v>0.02</v>
      </c>
      <c r="J34" s="71">
        <f>'MASTER_ ALL areas - No.seedling'!I86</f>
        <v>53</v>
      </c>
      <c r="K34" s="72">
        <f>'MASTER_ ALL areas - No.seedling'!J86</f>
        <v>146</v>
      </c>
      <c r="L34" s="73">
        <f t="shared" si="178"/>
        <v>2920</v>
      </c>
      <c r="M34" s="74">
        <f>'MASTER_ ALL areas - No.seedling'!L86</f>
        <v>2920</v>
      </c>
      <c r="N34" s="113">
        <f>'MASTER_ ALL areas - No.seedling'!M86</f>
        <v>0</v>
      </c>
      <c r="O34" s="114">
        <f>'MASTER_ ALL areas - No.seedling'!N86</f>
        <v>13</v>
      </c>
      <c r="P34" s="80">
        <f>'MASTER_ ALL areas - No.seedling'!O86</f>
        <v>0</v>
      </c>
      <c r="Q34" s="81">
        <f>'MASTER_ ALL areas - No.seedling'!P86</f>
        <v>8.9041095890410954E-2</v>
      </c>
      <c r="R34" s="621"/>
      <c r="S34" s="617">
        <f>'MASTER_ ALL areas - No.seedling'!R86</f>
        <v>120</v>
      </c>
      <c r="T34" s="76">
        <f>'MASTER_ ALL areas - No.seedling'!S86</f>
        <v>0</v>
      </c>
      <c r="U34" s="77">
        <f t="shared" si="179"/>
        <v>0</v>
      </c>
      <c r="V34" s="82">
        <f>'MASTER_ ALL areas - No.seedling'!U86</f>
        <v>2</v>
      </c>
      <c r="W34" s="80">
        <f t="shared" si="180"/>
        <v>0.33333333333333331</v>
      </c>
      <c r="X34" s="619">
        <f>'MASTER_ ALL areas - No.seedling'!W86</f>
        <v>260</v>
      </c>
      <c r="Y34" s="82">
        <f>'MASTER_ ALL areas - No.seedling'!X86</f>
        <v>0</v>
      </c>
      <c r="Z34" s="77">
        <f t="shared" si="181"/>
        <v>0</v>
      </c>
      <c r="AA34" s="82">
        <f>'MASTER_ ALL areas - No.seedling'!Z86</f>
        <v>5</v>
      </c>
      <c r="AB34" s="80">
        <f t="shared" si="182"/>
        <v>0.38461538461538464</v>
      </c>
      <c r="AC34" s="76">
        <f>'MASTER_ ALL areas - No.seedling'!AB86</f>
        <v>2120</v>
      </c>
      <c r="AD34" s="76">
        <f>'MASTER_ ALL areas - No.seedling'!AC86</f>
        <v>0</v>
      </c>
      <c r="AE34" s="77">
        <f t="shared" si="183"/>
        <v>0</v>
      </c>
      <c r="AF34" s="82">
        <f>'MASTER_ ALL areas - No.seedling'!AE86</f>
        <v>6</v>
      </c>
      <c r="AG34" s="80">
        <f t="shared" si="184"/>
        <v>5.6603773584905662E-2</v>
      </c>
      <c r="AH34" s="76">
        <f>'MASTER_ ALL areas - No.seedling'!AG86</f>
        <v>420</v>
      </c>
      <c r="AI34" s="76">
        <f>'MASTER_ ALL areas - No.seedling'!AH86</f>
        <v>0</v>
      </c>
      <c r="AJ34" s="77">
        <f t="shared" si="185"/>
        <v>0</v>
      </c>
      <c r="AK34" s="82">
        <f>'MASTER_ ALL areas - No.seedling'!AJ86</f>
        <v>0</v>
      </c>
      <c r="AL34" s="81">
        <f t="shared" si="186"/>
        <v>0</v>
      </c>
      <c r="AM34" s="621"/>
      <c r="AN34" s="617">
        <f>'MASTER_ ALL areas - No.seedling'!AM86</f>
        <v>2640</v>
      </c>
      <c r="AO34" s="76">
        <f>'MASTER_ ALL areas - No.seedling'!AN86</f>
        <v>0</v>
      </c>
      <c r="AP34" s="77">
        <f t="shared" si="187"/>
        <v>0</v>
      </c>
      <c r="AQ34" s="82">
        <f>'MASTER_ ALL areas - No.seedling'!AP86</f>
        <v>9</v>
      </c>
      <c r="AR34" s="77">
        <f t="shared" si="188"/>
        <v>6.8181818181818177E-2</v>
      </c>
      <c r="AS34" s="82">
        <f>'MASTER_ ALL areas - No.seedling'!AR86</f>
        <v>280</v>
      </c>
      <c r="AT34" s="76">
        <f>'MASTER_ ALL areas - No.seedling'!AS86</f>
        <v>0</v>
      </c>
      <c r="AU34" s="77">
        <f t="shared" si="189"/>
        <v>0</v>
      </c>
      <c r="AV34" s="82">
        <f>'MASTER_ ALL areas - No.seedling'!AU86</f>
        <v>4</v>
      </c>
      <c r="AW34" s="77">
        <f t="shared" si="190"/>
        <v>0.2857142857142857</v>
      </c>
      <c r="AX34" s="71">
        <f>'MASTER_ ALL areas - No.seedling'!AW86</f>
        <v>0</v>
      </c>
      <c r="AY34" s="82">
        <f>'MASTER_ ALL areas - No.seedling'!AX86</f>
        <v>0</v>
      </c>
      <c r="AZ34" s="77">
        <f t="shared" si="191"/>
        <v>0</v>
      </c>
      <c r="BA34" s="82">
        <f>'MASTER_ ALL areas - No.seedling'!AZ86</f>
        <v>0</v>
      </c>
      <c r="BB34" s="77">
        <f t="shared" si="192"/>
        <v>0</v>
      </c>
      <c r="BC34" s="82">
        <f>'MASTER_ ALL areas - No.seedling'!BB86</f>
        <v>0</v>
      </c>
      <c r="BD34" s="76">
        <f>'MASTER_ ALL areas - No.seedling'!BC86</f>
        <v>0</v>
      </c>
      <c r="BE34" s="77">
        <f t="shared" si="193"/>
        <v>0</v>
      </c>
      <c r="BF34" s="82">
        <f>'MASTER_ ALL areas - No.seedling'!BE86</f>
        <v>0</v>
      </c>
      <c r="BG34" s="77">
        <f t="shared" si="194"/>
        <v>0</v>
      </c>
      <c r="BH34" s="82">
        <f>'MASTER_ ALL areas - No.seedling'!BG86</f>
        <v>0</v>
      </c>
      <c r="BI34" s="76">
        <f>'MASTER_ ALL areas - No.seedling'!BH86</f>
        <v>0</v>
      </c>
      <c r="BJ34" s="77">
        <f t="shared" si="195"/>
        <v>0</v>
      </c>
      <c r="BK34" s="82">
        <f>'MASTER_ ALL areas - No.seedling'!BJ86</f>
        <v>0</v>
      </c>
      <c r="BL34" s="77">
        <f t="shared" si="196"/>
        <v>0</v>
      </c>
      <c r="BM34" s="82">
        <f>'MASTER_ ALL areas - No.seedling'!BL86</f>
        <v>0</v>
      </c>
      <c r="BN34" s="76">
        <f>'MASTER_ ALL areas - No.seedling'!BM86</f>
        <v>0</v>
      </c>
      <c r="BO34" s="77">
        <f t="shared" si="197"/>
        <v>0</v>
      </c>
      <c r="BP34" s="82">
        <f>'MASTER_ ALL areas - No.seedling'!BO86</f>
        <v>0</v>
      </c>
      <c r="BQ34" s="77">
        <f t="shared" si="198"/>
        <v>0</v>
      </c>
      <c r="BR34" s="82">
        <f>'MASTER_ ALL areas - No.seedling'!BQ86</f>
        <v>0</v>
      </c>
      <c r="BS34" s="76">
        <f>'MASTER_ ALL areas - No.seedling'!BR86</f>
        <v>0</v>
      </c>
      <c r="BT34" s="77">
        <f t="shared" si="199"/>
        <v>0</v>
      </c>
      <c r="BU34" s="82">
        <f>'MASTER_ ALL areas - No.seedling'!BT86</f>
        <v>0</v>
      </c>
      <c r="BV34" s="77">
        <f t="shared" si="200"/>
        <v>0</v>
      </c>
      <c r="BW34" s="82">
        <f>'MASTER_ ALL areas - No.seedling'!BV86</f>
        <v>0</v>
      </c>
      <c r="BX34" s="76">
        <f>'MASTER_ ALL areas - No.seedling'!BW86</f>
        <v>0</v>
      </c>
      <c r="BY34" s="77">
        <f t="shared" si="201"/>
        <v>0</v>
      </c>
      <c r="BZ34" s="82">
        <f>'MASTER_ ALL areas - No.seedling'!BY86</f>
        <v>0</v>
      </c>
      <c r="CA34" s="81">
        <f t="shared" si="202"/>
        <v>0</v>
      </c>
      <c r="CB34" s="79"/>
      <c r="CC34" s="75">
        <f>'MASTER_ ALL areas - No.seedling'!CB86</f>
        <v>20</v>
      </c>
      <c r="CD34" s="76">
        <f>'MASTER_ ALL areas - No.seedling'!CC86</f>
        <v>0</v>
      </c>
      <c r="CE34" s="80">
        <f t="shared" si="203"/>
        <v>0</v>
      </c>
      <c r="CF34" s="76">
        <f>'MASTER_ ALL areas - No.seedling'!CE86</f>
        <v>1</v>
      </c>
      <c r="CG34" s="81">
        <f t="shared" si="204"/>
        <v>1</v>
      </c>
      <c r="CH34" s="75">
        <f>'MASTER_ ALL areas - No.seedling'!CG86</f>
        <v>100</v>
      </c>
      <c r="CI34" s="76">
        <f>'MASTER_ ALL areas - No.seedling'!CH86</f>
        <v>0</v>
      </c>
      <c r="CJ34" s="80">
        <f t="shared" si="205"/>
        <v>0</v>
      </c>
      <c r="CK34" s="76">
        <f>'MASTER_ ALL areas - No.seedling'!CJ86</f>
        <v>2</v>
      </c>
      <c r="CL34" s="81">
        <f t="shared" si="206"/>
        <v>0.4</v>
      </c>
      <c r="CM34" s="75">
        <f>'MASTER_ ALL areas - No.seedling'!CL86</f>
        <v>2120</v>
      </c>
      <c r="CN34" s="76">
        <f>'MASTER_ ALL areas - No.seedling'!CM86</f>
        <v>0</v>
      </c>
      <c r="CO34" s="80">
        <f t="shared" si="207"/>
        <v>0</v>
      </c>
      <c r="CP34" s="76">
        <f>'MASTER_ ALL areas - No.seedling'!CO86</f>
        <v>6</v>
      </c>
      <c r="CQ34" s="81">
        <f t="shared" si="208"/>
        <v>5.6603773584905662E-2</v>
      </c>
      <c r="CR34" s="75">
        <f>'MASTER_ ALL areas - No.seedling'!CQ86</f>
        <v>400</v>
      </c>
      <c r="CS34" s="76">
        <f>'MASTER_ ALL areas - No.seedling'!CR86</f>
        <v>0</v>
      </c>
      <c r="CT34" s="80">
        <f t="shared" si="209"/>
        <v>0</v>
      </c>
      <c r="CU34" s="76">
        <f>'MASTER_ ALL areas - No.seedling'!CT86</f>
        <v>0</v>
      </c>
      <c r="CV34" s="81">
        <f t="shared" si="210"/>
        <v>0</v>
      </c>
      <c r="CW34" s="75">
        <f>'MASTER_ ALL areas - No.seedling'!CV86</f>
        <v>100</v>
      </c>
      <c r="CX34" s="76">
        <f>'MASTER_ ALL areas - No.seedling'!CW86</f>
        <v>0</v>
      </c>
      <c r="CY34" s="80">
        <f t="shared" si="211"/>
        <v>0</v>
      </c>
      <c r="CZ34" s="76">
        <f>'MASTER_ ALL areas - No.seedling'!CY86</f>
        <v>1</v>
      </c>
      <c r="DA34" s="81">
        <f t="shared" si="212"/>
        <v>0.2</v>
      </c>
      <c r="DB34" s="75">
        <f>'MASTER_ ALL areas - No.seedling'!DA86</f>
        <v>160</v>
      </c>
      <c r="DC34" s="76">
        <f>'MASTER_ ALL areas - No.seedling'!DB86</f>
        <v>0</v>
      </c>
      <c r="DD34" s="80">
        <f t="shared" si="213"/>
        <v>0</v>
      </c>
      <c r="DE34" s="76">
        <f>'MASTER_ ALL areas - No.seedling'!DD86</f>
        <v>3</v>
      </c>
      <c r="DF34" s="81">
        <f t="shared" si="214"/>
        <v>0.375</v>
      </c>
      <c r="DG34" s="113">
        <f>'MASTER_ ALL areas - No.seedling'!DF86</f>
        <v>0</v>
      </c>
      <c r="DH34" s="76">
        <f>'MASTER_ ALL areas - No.seedling'!DG86</f>
        <v>0</v>
      </c>
      <c r="DI34" s="80">
        <f t="shared" si="215"/>
        <v>0</v>
      </c>
      <c r="DJ34" s="76">
        <f>'MASTER_ ALL areas - No.seedling'!DI86</f>
        <v>0</v>
      </c>
      <c r="DK34" s="81">
        <f t="shared" si="216"/>
        <v>0</v>
      </c>
      <c r="DL34" s="75">
        <f>'MASTER_ ALL areas - No.seedling'!DK86</f>
        <v>20</v>
      </c>
      <c r="DM34" s="76">
        <f>'MASTER_ ALL areas - No.seedling'!DL86</f>
        <v>0</v>
      </c>
      <c r="DN34" s="80">
        <f t="shared" si="217"/>
        <v>0</v>
      </c>
      <c r="DO34" s="76">
        <f>'MASTER_ ALL areas - No.seedling'!DN86</f>
        <v>0</v>
      </c>
      <c r="DP34" s="81">
        <f t="shared" si="218"/>
        <v>0</v>
      </c>
      <c r="DQ34" s="113">
        <f>'MASTER_ ALL areas - No.seedling'!DP86</f>
        <v>0</v>
      </c>
      <c r="DR34" s="76">
        <f>'MASTER_ ALL areas - No.seedling'!DQ86</f>
        <v>0</v>
      </c>
      <c r="DS34" s="80">
        <f t="shared" si="219"/>
        <v>0</v>
      </c>
      <c r="DT34" s="76">
        <f>'MASTER_ ALL areas - No.seedling'!DS86</f>
        <v>0</v>
      </c>
      <c r="DU34" s="81">
        <f t="shared" si="220"/>
        <v>0</v>
      </c>
      <c r="DV34" s="113">
        <f>'MASTER_ ALL areas - No.seedling'!DU86</f>
        <v>0</v>
      </c>
      <c r="DW34" s="76">
        <f>'MASTER_ ALL areas - No.seedling'!DV86</f>
        <v>0</v>
      </c>
      <c r="DX34" s="80">
        <f t="shared" si="221"/>
        <v>0</v>
      </c>
      <c r="DY34" s="76">
        <f>'MASTER_ ALL areas - No.seedling'!DX86</f>
        <v>0</v>
      </c>
      <c r="DZ34" s="81">
        <f t="shared" si="222"/>
        <v>0</v>
      </c>
      <c r="EA34" s="113">
        <f>'MASTER_ ALL areas - No.seedling'!DZ86</f>
        <v>0</v>
      </c>
      <c r="EB34" s="76">
        <f>'MASTER_ ALL areas - No.seedling'!EA86</f>
        <v>0</v>
      </c>
      <c r="EC34" s="80">
        <f t="shared" si="223"/>
        <v>0</v>
      </c>
      <c r="ED34" s="76">
        <f>'MASTER_ ALL areas - No.seedling'!EC86</f>
        <v>0</v>
      </c>
      <c r="EE34" s="81">
        <f t="shared" si="224"/>
        <v>0</v>
      </c>
      <c r="EF34" s="113">
        <f>'MASTER_ ALL areas - No.seedling'!EE86</f>
        <v>0</v>
      </c>
      <c r="EG34" s="76">
        <f>'MASTER_ ALL areas - No.seedling'!EF86</f>
        <v>0</v>
      </c>
      <c r="EH34" s="80">
        <f t="shared" si="225"/>
        <v>0</v>
      </c>
      <c r="EI34" s="76">
        <f>'MASTER_ ALL areas - No.seedling'!EH86</f>
        <v>0</v>
      </c>
      <c r="EJ34" s="81">
        <f t="shared" si="226"/>
        <v>0</v>
      </c>
      <c r="EK34" s="113">
        <f>'MASTER_ ALL areas - No.seedling'!EJ86</f>
        <v>0</v>
      </c>
      <c r="EL34" s="76">
        <f>'MASTER_ ALL areas - No.seedling'!EK86</f>
        <v>0</v>
      </c>
      <c r="EM34" s="80">
        <f t="shared" si="227"/>
        <v>0</v>
      </c>
      <c r="EN34" s="76">
        <f>'MASTER_ ALL areas - No.seedling'!EM86</f>
        <v>0</v>
      </c>
      <c r="EO34" s="81">
        <f t="shared" si="228"/>
        <v>0</v>
      </c>
      <c r="EP34" s="113">
        <f>'MASTER_ ALL areas - No.seedling'!EO86</f>
        <v>0</v>
      </c>
      <c r="EQ34" s="76">
        <f>'MASTER_ ALL areas - No.seedling'!EP86</f>
        <v>0</v>
      </c>
      <c r="ER34" s="80">
        <f t="shared" si="229"/>
        <v>0</v>
      </c>
      <c r="ES34" s="76">
        <f>'MASTER_ ALL areas - No.seedling'!ER86</f>
        <v>0</v>
      </c>
      <c r="ET34" s="81">
        <f t="shared" si="230"/>
        <v>0</v>
      </c>
      <c r="EU34" s="113">
        <f>'MASTER_ ALL areas - No.seedling'!ET86</f>
        <v>0</v>
      </c>
      <c r="EV34" s="76">
        <f>'MASTER_ ALL areas - No.seedling'!EU86</f>
        <v>0</v>
      </c>
      <c r="EW34" s="80">
        <f t="shared" si="231"/>
        <v>0</v>
      </c>
      <c r="EX34" s="76">
        <f>'MASTER_ ALL areas - No.seedling'!EW86</f>
        <v>0</v>
      </c>
      <c r="EY34" s="81">
        <f t="shared" si="232"/>
        <v>0</v>
      </c>
      <c r="EZ34" s="113">
        <f>'MASTER_ ALL areas - No.seedling'!EY86</f>
        <v>0</v>
      </c>
      <c r="FA34" s="76">
        <f>'MASTER_ ALL areas - No.seedling'!EZ86</f>
        <v>0</v>
      </c>
      <c r="FB34" s="80">
        <f t="shared" si="233"/>
        <v>0</v>
      </c>
      <c r="FC34" s="76">
        <f>'MASTER_ ALL areas - No.seedling'!FB86</f>
        <v>0</v>
      </c>
      <c r="FD34" s="81">
        <f t="shared" si="234"/>
        <v>0</v>
      </c>
      <c r="FE34" s="113">
        <f>'MASTER_ ALL areas - No.seedling'!FD86</f>
        <v>0</v>
      </c>
      <c r="FF34" s="76">
        <f>'MASTER_ ALL areas - No.seedling'!FE86</f>
        <v>0</v>
      </c>
      <c r="FG34" s="80">
        <f t="shared" si="235"/>
        <v>0</v>
      </c>
      <c r="FH34" s="76">
        <f>'MASTER_ ALL areas - No.seedling'!FG86</f>
        <v>0</v>
      </c>
      <c r="FI34" s="81">
        <f t="shared" si="236"/>
        <v>0</v>
      </c>
      <c r="FJ34" s="113">
        <f>'MASTER_ ALL areas - No.seedling'!FI86</f>
        <v>0</v>
      </c>
      <c r="FK34" s="76">
        <f>'MASTER_ ALL areas - No.seedling'!FJ86</f>
        <v>0</v>
      </c>
      <c r="FL34" s="80">
        <f t="shared" si="237"/>
        <v>0</v>
      </c>
      <c r="FM34" s="76">
        <f>'MASTER_ ALL areas - No.seedling'!FL86</f>
        <v>0</v>
      </c>
      <c r="FN34" s="81">
        <f t="shared" si="238"/>
        <v>0</v>
      </c>
      <c r="FO34" s="113">
        <f>'MASTER_ ALL areas - No.seedling'!FN86</f>
        <v>0</v>
      </c>
      <c r="FP34" s="76">
        <f>'MASTER_ ALL areas - No.seedling'!FO86</f>
        <v>0</v>
      </c>
      <c r="FQ34" s="80">
        <f t="shared" si="239"/>
        <v>0</v>
      </c>
      <c r="FR34" s="76">
        <f>'MASTER_ ALL areas - No.seedling'!FQ86</f>
        <v>0</v>
      </c>
      <c r="FS34" s="81">
        <f t="shared" si="240"/>
        <v>0</v>
      </c>
      <c r="FT34" s="113">
        <f>'MASTER_ ALL areas - No.seedling'!FS86</f>
        <v>0</v>
      </c>
      <c r="FU34" s="76">
        <f>'MASTER_ ALL areas - No.seedling'!FT86</f>
        <v>0</v>
      </c>
      <c r="FV34" s="80">
        <f t="shared" si="241"/>
        <v>0</v>
      </c>
      <c r="FW34" s="76">
        <f>'MASTER_ ALL areas - No.seedling'!FV86</f>
        <v>0</v>
      </c>
      <c r="FX34" s="81">
        <f t="shared" si="242"/>
        <v>0</v>
      </c>
      <c r="FY34" s="113">
        <f>'MASTER_ ALL areas - No.seedling'!FX86</f>
        <v>0</v>
      </c>
      <c r="FZ34" s="76">
        <f>'MASTER_ ALL areas - No.seedling'!FY86</f>
        <v>0</v>
      </c>
      <c r="GA34" s="80">
        <f t="shared" si="243"/>
        <v>0</v>
      </c>
      <c r="GB34" s="76">
        <f>'MASTER_ ALL areas - No.seedling'!GA86</f>
        <v>0</v>
      </c>
      <c r="GC34" s="81">
        <f t="shared" si="244"/>
        <v>0</v>
      </c>
      <c r="GD34" s="113">
        <f>'MASTER_ ALL areas - No.seedling'!GC86</f>
        <v>0</v>
      </c>
      <c r="GE34" s="76">
        <f>'MASTER_ ALL areas - No.seedling'!GD86</f>
        <v>0</v>
      </c>
      <c r="GF34" s="80">
        <f t="shared" si="245"/>
        <v>0</v>
      </c>
      <c r="GG34" s="76">
        <f>'MASTER_ ALL areas - No.seedling'!GF86</f>
        <v>0</v>
      </c>
      <c r="GH34" s="81">
        <f t="shared" si="246"/>
        <v>0</v>
      </c>
      <c r="GI34" s="113">
        <f>'MASTER_ ALL areas - No.seedling'!GH86</f>
        <v>0</v>
      </c>
      <c r="GJ34" s="76">
        <f>'MASTER_ ALL areas - No.seedling'!GI86</f>
        <v>0</v>
      </c>
      <c r="GK34" s="80">
        <f t="shared" si="247"/>
        <v>0</v>
      </c>
      <c r="GL34" s="76">
        <f>'MASTER_ ALL areas - No.seedling'!GK86</f>
        <v>0</v>
      </c>
      <c r="GM34" s="81">
        <f t="shared" si="248"/>
        <v>0</v>
      </c>
      <c r="GN34" s="113">
        <f>'MASTER_ ALL areas - No.seedling'!GM86</f>
        <v>0</v>
      </c>
      <c r="GO34" s="76">
        <f>'MASTER_ ALL areas - No.seedling'!GN86</f>
        <v>0</v>
      </c>
      <c r="GP34" s="80">
        <f t="shared" si="249"/>
        <v>0</v>
      </c>
      <c r="GQ34" s="76">
        <f>'MASTER_ ALL areas - No.seedling'!GP86</f>
        <v>0</v>
      </c>
      <c r="GR34" s="81">
        <f t="shared" si="250"/>
        <v>0</v>
      </c>
      <c r="GS34" s="113">
        <f>'MASTER_ ALL areas - No.seedling'!GR86</f>
        <v>0</v>
      </c>
      <c r="GT34" s="76">
        <f>'MASTER_ ALL areas - No.seedling'!GS86</f>
        <v>0</v>
      </c>
      <c r="GU34" s="80">
        <f t="shared" si="251"/>
        <v>0</v>
      </c>
      <c r="GV34" s="76">
        <f>'MASTER_ ALL areas - No.seedling'!GU86</f>
        <v>0</v>
      </c>
      <c r="GW34" s="81">
        <f t="shared" si="252"/>
        <v>0</v>
      </c>
      <c r="GX34" s="113">
        <f>'MASTER_ ALL areas - No.seedling'!GW86</f>
        <v>0</v>
      </c>
      <c r="GY34" s="76">
        <f>'MASTER_ ALL areas - No.seedling'!GX86</f>
        <v>0</v>
      </c>
      <c r="GZ34" s="80">
        <f t="shared" si="253"/>
        <v>0</v>
      </c>
      <c r="HA34" s="76">
        <f>'MASTER_ ALL areas - No.seedling'!GZ86</f>
        <v>0</v>
      </c>
      <c r="HB34" s="81">
        <f t="shared" si="254"/>
        <v>0</v>
      </c>
      <c r="HC34" s="113">
        <f>'MASTER_ ALL areas - No.seedling'!HB86</f>
        <v>0</v>
      </c>
      <c r="HD34" s="76">
        <f>'MASTER_ ALL areas - No.seedling'!HC86</f>
        <v>0</v>
      </c>
      <c r="HE34" s="80">
        <f t="shared" si="255"/>
        <v>0</v>
      </c>
      <c r="HF34" s="76">
        <f>'MASTER_ ALL areas - No.seedling'!HE86</f>
        <v>0</v>
      </c>
      <c r="HG34" s="81">
        <f t="shared" si="256"/>
        <v>0</v>
      </c>
      <c r="HH34" s="113">
        <f>'MASTER_ ALL areas - No.seedling'!HG86</f>
        <v>0</v>
      </c>
      <c r="HI34" s="76">
        <f>'MASTER_ ALL areas - No.seedling'!HH86</f>
        <v>0</v>
      </c>
      <c r="HJ34" s="80">
        <f t="shared" si="257"/>
        <v>0</v>
      </c>
      <c r="HK34" s="76">
        <f>'MASTER_ ALL areas - No.seedling'!HJ86</f>
        <v>0</v>
      </c>
      <c r="HL34" s="81">
        <f t="shared" si="258"/>
        <v>0</v>
      </c>
      <c r="HM34" s="113">
        <f>'MASTER_ ALL areas - No.seedling'!HL86</f>
        <v>0</v>
      </c>
      <c r="HN34" s="76">
        <f>'MASTER_ ALL areas - No.seedling'!HM86</f>
        <v>0</v>
      </c>
      <c r="HO34" s="80">
        <f t="shared" si="259"/>
        <v>0</v>
      </c>
      <c r="HP34" s="76">
        <f>'MASTER_ ALL areas - No.seedling'!HO86</f>
        <v>0</v>
      </c>
      <c r="HQ34" s="81">
        <f t="shared" si="260"/>
        <v>0</v>
      </c>
      <c r="HR34" s="113">
        <f>'MASTER_ ALL areas - No.seedling'!HQ86</f>
        <v>0</v>
      </c>
      <c r="HS34" s="76">
        <f>'MASTER_ ALL areas - No.seedling'!HR86</f>
        <v>0</v>
      </c>
      <c r="HT34" s="80">
        <f t="shared" si="261"/>
        <v>0</v>
      </c>
      <c r="HU34" s="76">
        <f>'MASTER_ ALL areas - No.seedling'!HT86</f>
        <v>0</v>
      </c>
      <c r="HV34" s="81">
        <f t="shared" si="262"/>
        <v>0</v>
      </c>
      <c r="HW34" s="113">
        <f>'MASTER_ ALL areas - No.seedling'!HV86</f>
        <v>0</v>
      </c>
      <c r="HX34" s="76">
        <f>'MASTER_ ALL areas - No.seedling'!HW86</f>
        <v>0</v>
      </c>
      <c r="HY34" s="80">
        <f t="shared" si="263"/>
        <v>0</v>
      </c>
      <c r="HZ34" s="76">
        <f>'MASTER_ ALL areas - No.seedling'!HY86</f>
        <v>0</v>
      </c>
      <c r="IA34" s="81">
        <f t="shared" si="264"/>
        <v>0</v>
      </c>
      <c r="IB34" s="113">
        <f>'MASTER_ ALL areas - No.seedling'!IA86</f>
        <v>0</v>
      </c>
      <c r="IC34" s="76">
        <f>'MASTER_ ALL areas - No.seedling'!IB86</f>
        <v>0</v>
      </c>
      <c r="ID34" s="80">
        <f t="shared" si="265"/>
        <v>0</v>
      </c>
      <c r="IE34" s="76">
        <f>'MASTER_ ALL areas - No.seedling'!ID86</f>
        <v>0</v>
      </c>
      <c r="IF34" s="85">
        <f t="shared" si="266"/>
        <v>0</v>
      </c>
      <c r="IG34" s="86" t="s">
        <v>297</v>
      </c>
      <c r="IH34" s="87"/>
    </row>
    <row r="35" spans="2:242" ht="33" customHeight="1" x14ac:dyDescent="0.25">
      <c r="B35" s="420">
        <v>83</v>
      </c>
      <c r="C35" s="421" t="s">
        <v>298</v>
      </c>
      <c r="D35" s="453">
        <v>222153</v>
      </c>
      <c r="E35" s="454">
        <v>932754</v>
      </c>
      <c r="F35" s="218" t="s">
        <v>299</v>
      </c>
      <c r="G35" s="198" t="s">
        <v>105</v>
      </c>
      <c r="H35" s="459" t="str">
        <f>'MASTER_ ALL areas - No.seedling'!G87</f>
        <v>1(2)</v>
      </c>
      <c r="I35" s="70">
        <f>'MASTER_ ALL areas - No.seedling'!H87</f>
        <v>0</v>
      </c>
      <c r="J35" s="71">
        <f>'MASTER_ ALL areas - No.seedling'!I87</f>
        <v>39.6</v>
      </c>
      <c r="K35" s="72">
        <f>'MASTER_ ALL areas - No.seedling'!J87</f>
        <v>123</v>
      </c>
      <c r="L35" s="73">
        <f t="shared" si="178"/>
        <v>2460</v>
      </c>
      <c r="M35" s="74">
        <f>'MASTER_ ALL areas - No.seedling'!L87</f>
        <v>2460</v>
      </c>
      <c r="N35" s="113">
        <f>'MASTER_ ALL areas - No.seedling'!M87</f>
        <v>2</v>
      </c>
      <c r="O35" s="114">
        <f>'MASTER_ ALL areas - No.seedling'!N87</f>
        <v>117</v>
      </c>
      <c r="P35" s="80">
        <f>'MASTER_ ALL areas - No.seedling'!O87</f>
        <v>1.6260162601626018E-2</v>
      </c>
      <c r="Q35" s="81">
        <f>'MASTER_ ALL areas - No.seedling'!P87</f>
        <v>0.95121951219512191</v>
      </c>
      <c r="R35" s="621"/>
      <c r="S35" s="617">
        <f>'MASTER_ ALL areas - No.seedling'!R87</f>
        <v>540</v>
      </c>
      <c r="T35" s="76">
        <f>'MASTER_ ALL areas - No.seedling'!S87</f>
        <v>0</v>
      </c>
      <c r="U35" s="77">
        <f t="shared" si="179"/>
        <v>0</v>
      </c>
      <c r="V35" s="82">
        <f>'MASTER_ ALL areas - No.seedling'!U87</f>
        <v>21</v>
      </c>
      <c r="W35" s="80">
        <f t="shared" si="180"/>
        <v>0.77777777777777779</v>
      </c>
      <c r="X35" s="619">
        <f>'MASTER_ ALL areas - No.seedling'!W87</f>
        <v>1580</v>
      </c>
      <c r="Y35" s="82">
        <f>'MASTER_ ALL areas - No.seedling'!X87</f>
        <v>2</v>
      </c>
      <c r="Z35" s="77">
        <f t="shared" si="181"/>
        <v>2.5316455696202531E-2</v>
      </c>
      <c r="AA35" s="82">
        <f>'MASTER_ ALL areas - No.seedling'!Z87</f>
        <v>79</v>
      </c>
      <c r="AB35" s="80">
        <f t="shared" si="182"/>
        <v>1</v>
      </c>
      <c r="AC35" s="76">
        <f>'MASTER_ ALL areas - No.seedling'!AB87</f>
        <v>340</v>
      </c>
      <c r="AD35" s="76">
        <f>'MASTER_ ALL areas - No.seedling'!AC87</f>
        <v>0</v>
      </c>
      <c r="AE35" s="77">
        <f t="shared" si="183"/>
        <v>0</v>
      </c>
      <c r="AF35" s="82">
        <f>'MASTER_ ALL areas - No.seedling'!AE87</f>
        <v>17</v>
      </c>
      <c r="AG35" s="80">
        <f t="shared" si="184"/>
        <v>1</v>
      </c>
      <c r="AH35" s="76">
        <f>'MASTER_ ALL areas - No.seedling'!AG87</f>
        <v>0</v>
      </c>
      <c r="AI35" s="76">
        <f>'MASTER_ ALL areas - No.seedling'!AH87</f>
        <v>0</v>
      </c>
      <c r="AJ35" s="77">
        <f t="shared" si="185"/>
        <v>0</v>
      </c>
      <c r="AK35" s="82">
        <f>'MASTER_ ALL areas - No.seedling'!AJ87</f>
        <v>0</v>
      </c>
      <c r="AL35" s="81">
        <f t="shared" si="186"/>
        <v>0</v>
      </c>
      <c r="AM35" s="621"/>
      <c r="AN35" s="617">
        <f>'MASTER_ ALL areas - No.seedling'!AM87</f>
        <v>2360</v>
      </c>
      <c r="AO35" s="76">
        <f>'MASTER_ ALL areas - No.seedling'!AN87</f>
        <v>2</v>
      </c>
      <c r="AP35" s="77">
        <f t="shared" si="187"/>
        <v>1.6949152542372881E-2</v>
      </c>
      <c r="AQ35" s="82">
        <f>'MASTER_ ALL areas - No.seedling'!AP87</f>
        <v>113</v>
      </c>
      <c r="AR35" s="77">
        <f t="shared" si="188"/>
        <v>0.9576271186440678</v>
      </c>
      <c r="AS35" s="82">
        <f>'MASTER_ ALL areas - No.seedling'!AR87</f>
        <v>80</v>
      </c>
      <c r="AT35" s="76">
        <f>'MASTER_ ALL areas - No.seedling'!AS87</f>
        <v>0</v>
      </c>
      <c r="AU35" s="77">
        <f t="shared" si="189"/>
        <v>0</v>
      </c>
      <c r="AV35" s="82">
        <f>'MASTER_ ALL areas - No.seedling'!AU87</f>
        <v>3</v>
      </c>
      <c r="AW35" s="77">
        <f t="shared" si="190"/>
        <v>0.75</v>
      </c>
      <c r="AX35" s="71">
        <f>'MASTER_ ALL areas - No.seedling'!AW87</f>
        <v>0</v>
      </c>
      <c r="AY35" s="82">
        <f>'MASTER_ ALL areas - No.seedling'!AX87</f>
        <v>0</v>
      </c>
      <c r="AZ35" s="77">
        <f t="shared" si="191"/>
        <v>0</v>
      </c>
      <c r="BA35" s="82">
        <f>'MASTER_ ALL areas - No.seedling'!AZ87</f>
        <v>0</v>
      </c>
      <c r="BB35" s="77">
        <f t="shared" si="192"/>
        <v>0</v>
      </c>
      <c r="BC35" s="82">
        <f>'MASTER_ ALL areas - No.seedling'!BB87</f>
        <v>0</v>
      </c>
      <c r="BD35" s="76">
        <f>'MASTER_ ALL areas - No.seedling'!BC87</f>
        <v>0</v>
      </c>
      <c r="BE35" s="77">
        <f t="shared" si="193"/>
        <v>0</v>
      </c>
      <c r="BF35" s="82">
        <f>'MASTER_ ALL areas - No.seedling'!BE87</f>
        <v>0</v>
      </c>
      <c r="BG35" s="77">
        <f t="shared" si="194"/>
        <v>0</v>
      </c>
      <c r="BH35" s="82">
        <f>'MASTER_ ALL areas - No.seedling'!BG87</f>
        <v>20</v>
      </c>
      <c r="BI35" s="76">
        <f>'MASTER_ ALL areas - No.seedling'!BH87</f>
        <v>0</v>
      </c>
      <c r="BJ35" s="77">
        <f t="shared" si="195"/>
        <v>0</v>
      </c>
      <c r="BK35" s="82">
        <f>'MASTER_ ALL areas - No.seedling'!BJ87</f>
        <v>1</v>
      </c>
      <c r="BL35" s="77">
        <f t="shared" si="196"/>
        <v>1</v>
      </c>
      <c r="BM35" s="82">
        <f>'MASTER_ ALL areas - No.seedling'!BL87</f>
        <v>0</v>
      </c>
      <c r="BN35" s="76">
        <f>'MASTER_ ALL areas - No.seedling'!BM87</f>
        <v>0</v>
      </c>
      <c r="BO35" s="77">
        <f t="shared" si="197"/>
        <v>0</v>
      </c>
      <c r="BP35" s="82">
        <f>'MASTER_ ALL areas - No.seedling'!BO87</f>
        <v>0</v>
      </c>
      <c r="BQ35" s="77">
        <f t="shared" si="198"/>
        <v>0</v>
      </c>
      <c r="BR35" s="82">
        <f>'MASTER_ ALL areas - No.seedling'!BQ87</f>
        <v>0</v>
      </c>
      <c r="BS35" s="76">
        <f>'MASTER_ ALL areas - No.seedling'!BR87</f>
        <v>0</v>
      </c>
      <c r="BT35" s="77">
        <f t="shared" si="199"/>
        <v>0</v>
      </c>
      <c r="BU35" s="82">
        <f>'MASTER_ ALL areas - No.seedling'!BT87</f>
        <v>0</v>
      </c>
      <c r="BV35" s="77">
        <f t="shared" si="200"/>
        <v>0</v>
      </c>
      <c r="BW35" s="82">
        <f>'MASTER_ ALL areas - No.seedling'!BV87</f>
        <v>0</v>
      </c>
      <c r="BX35" s="76">
        <f>'MASTER_ ALL areas - No.seedling'!BW87</f>
        <v>0</v>
      </c>
      <c r="BY35" s="77">
        <f t="shared" si="201"/>
        <v>0</v>
      </c>
      <c r="BZ35" s="82">
        <f>'MASTER_ ALL areas - No.seedling'!BY87</f>
        <v>0</v>
      </c>
      <c r="CA35" s="81">
        <f t="shared" si="202"/>
        <v>0</v>
      </c>
      <c r="CB35" s="79"/>
      <c r="CC35" s="75">
        <f>'MASTER_ ALL areas - No.seedling'!CB87</f>
        <v>520</v>
      </c>
      <c r="CD35" s="76">
        <f>'MASTER_ ALL areas - No.seedling'!CC87</f>
        <v>0</v>
      </c>
      <c r="CE35" s="80">
        <f t="shared" si="203"/>
        <v>0</v>
      </c>
      <c r="CF35" s="76">
        <f>'MASTER_ ALL areas - No.seedling'!CE87</f>
        <v>21</v>
      </c>
      <c r="CG35" s="81">
        <f t="shared" si="204"/>
        <v>0.80769230769230771</v>
      </c>
      <c r="CH35" s="75">
        <f>'MASTER_ ALL areas - No.seedling'!CG87</f>
        <v>1520</v>
      </c>
      <c r="CI35" s="76">
        <f>'MASTER_ ALL areas - No.seedling'!CH87</f>
        <v>2</v>
      </c>
      <c r="CJ35" s="80">
        <f t="shared" si="205"/>
        <v>2.6315789473684209E-2</v>
      </c>
      <c r="CK35" s="76">
        <f>'MASTER_ ALL areas - No.seedling'!CJ87</f>
        <v>76</v>
      </c>
      <c r="CL35" s="81">
        <f t="shared" si="206"/>
        <v>1</v>
      </c>
      <c r="CM35" s="75">
        <f>'MASTER_ ALL areas - No.seedling'!CL87</f>
        <v>320</v>
      </c>
      <c r="CN35" s="76">
        <f>'MASTER_ ALL areas - No.seedling'!CM87</f>
        <v>0</v>
      </c>
      <c r="CO35" s="80">
        <f t="shared" si="207"/>
        <v>0</v>
      </c>
      <c r="CP35" s="76">
        <f>'MASTER_ ALL areas - No.seedling'!CO87</f>
        <v>16</v>
      </c>
      <c r="CQ35" s="81">
        <f t="shared" si="208"/>
        <v>1</v>
      </c>
      <c r="CR35" s="113">
        <f>'MASTER_ ALL areas - No.seedling'!CQ87</f>
        <v>0</v>
      </c>
      <c r="CS35" s="76">
        <f>'MASTER_ ALL areas - No.seedling'!CR87</f>
        <v>0</v>
      </c>
      <c r="CT35" s="80">
        <f t="shared" si="209"/>
        <v>0</v>
      </c>
      <c r="CU35" s="76">
        <f>'MASTER_ ALL areas - No.seedling'!CT87</f>
        <v>0</v>
      </c>
      <c r="CV35" s="81">
        <f t="shared" si="210"/>
        <v>0</v>
      </c>
      <c r="CW35" s="75">
        <f>'MASTER_ ALL areas - No.seedling'!CV87</f>
        <v>20</v>
      </c>
      <c r="CX35" s="76">
        <f>'MASTER_ ALL areas - No.seedling'!CW87</f>
        <v>0</v>
      </c>
      <c r="CY35" s="80">
        <f t="shared" si="211"/>
        <v>0</v>
      </c>
      <c r="CZ35" s="76">
        <f>'MASTER_ ALL areas - No.seedling'!CY87</f>
        <v>0</v>
      </c>
      <c r="DA35" s="81">
        <f t="shared" si="212"/>
        <v>0</v>
      </c>
      <c r="DB35" s="75">
        <f>'MASTER_ ALL areas - No.seedling'!DA87</f>
        <v>40</v>
      </c>
      <c r="DC35" s="76">
        <f>'MASTER_ ALL areas - No.seedling'!DB87</f>
        <v>0</v>
      </c>
      <c r="DD35" s="80">
        <f t="shared" si="213"/>
        <v>0</v>
      </c>
      <c r="DE35" s="76">
        <f>'MASTER_ ALL areas - No.seedling'!DD87</f>
        <v>2</v>
      </c>
      <c r="DF35" s="81">
        <f t="shared" si="214"/>
        <v>1</v>
      </c>
      <c r="DG35" s="75">
        <f>'MASTER_ ALL areas - No.seedling'!DF87</f>
        <v>20</v>
      </c>
      <c r="DH35" s="76">
        <f>'MASTER_ ALL areas - No.seedling'!DG87</f>
        <v>0</v>
      </c>
      <c r="DI35" s="80">
        <f t="shared" si="215"/>
        <v>0</v>
      </c>
      <c r="DJ35" s="76">
        <f>'MASTER_ ALL areas - No.seedling'!DI87</f>
        <v>1</v>
      </c>
      <c r="DK35" s="81">
        <f t="shared" si="216"/>
        <v>1</v>
      </c>
      <c r="DL35" s="113">
        <f>'MASTER_ ALL areas - No.seedling'!DK87</f>
        <v>0</v>
      </c>
      <c r="DM35" s="76">
        <f>'MASTER_ ALL areas - No.seedling'!DL87</f>
        <v>0</v>
      </c>
      <c r="DN35" s="80">
        <f t="shared" si="217"/>
        <v>0</v>
      </c>
      <c r="DO35" s="76">
        <f>'MASTER_ ALL areas - No.seedling'!DN87</f>
        <v>0</v>
      </c>
      <c r="DP35" s="81">
        <f t="shared" si="218"/>
        <v>0</v>
      </c>
      <c r="DQ35" s="113">
        <f>'MASTER_ ALL areas - No.seedling'!DP87</f>
        <v>0</v>
      </c>
      <c r="DR35" s="76">
        <f>'MASTER_ ALL areas - No.seedling'!DQ87</f>
        <v>0</v>
      </c>
      <c r="DS35" s="80">
        <f t="shared" si="219"/>
        <v>0</v>
      </c>
      <c r="DT35" s="76">
        <f>'MASTER_ ALL areas - No.seedling'!DS87</f>
        <v>0</v>
      </c>
      <c r="DU35" s="81">
        <f t="shared" si="220"/>
        <v>0</v>
      </c>
      <c r="DV35" s="113">
        <f>'MASTER_ ALL areas - No.seedling'!DU87</f>
        <v>0</v>
      </c>
      <c r="DW35" s="76">
        <f>'MASTER_ ALL areas - No.seedling'!DV87</f>
        <v>0</v>
      </c>
      <c r="DX35" s="80">
        <f t="shared" si="221"/>
        <v>0</v>
      </c>
      <c r="DY35" s="76">
        <f>'MASTER_ ALL areas - No.seedling'!DX87</f>
        <v>0</v>
      </c>
      <c r="DZ35" s="81">
        <f t="shared" si="222"/>
        <v>0</v>
      </c>
      <c r="EA35" s="113">
        <f>'MASTER_ ALL areas - No.seedling'!DZ87</f>
        <v>0</v>
      </c>
      <c r="EB35" s="76">
        <f>'MASTER_ ALL areas - No.seedling'!EA87</f>
        <v>0</v>
      </c>
      <c r="EC35" s="80">
        <f t="shared" si="223"/>
        <v>0</v>
      </c>
      <c r="ED35" s="76">
        <f>'MASTER_ ALL areas - No.seedling'!EC87</f>
        <v>0</v>
      </c>
      <c r="EE35" s="81">
        <f t="shared" si="224"/>
        <v>0</v>
      </c>
      <c r="EF35" s="113">
        <f>'MASTER_ ALL areas - No.seedling'!EE87</f>
        <v>0</v>
      </c>
      <c r="EG35" s="76">
        <f>'MASTER_ ALL areas - No.seedling'!EF87</f>
        <v>0</v>
      </c>
      <c r="EH35" s="80">
        <f t="shared" si="225"/>
        <v>0</v>
      </c>
      <c r="EI35" s="76">
        <f>'MASTER_ ALL areas - No.seedling'!EH87</f>
        <v>0</v>
      </c>
      <c r="EJ35" s="81">
        <f t="shared" si="226"/>
        <v>0</v>
      </c>
      <c r="EK35" s="113">
        <f>'MASTER_ ALL areas - No.seedling'!EJ87</f>
        <v>0</v>
      </c>
      <c r="EL35" s="76">
        <f>'MASTER_ ALL areas - No.seedling'!EK87</f>
        <v>0</v>
      </c>
      <c r="EM35" s="80">
        <f t="shared" si="227"/>
        <v>0</v>
      </c>
      <c r="EN35" s="76">
        <f>'MASTER_ ALL areas - No.seedling'!EM87</f>
        <v>0</v>
      </c>
      <c r="EO35" s="81">
        <f t="shared" si="228"/>
        <v>0</v>
      </c>
      <c r="EP35" s="113">
        <f>'MASTER_ ALL areas - No.seedling'!EO87</f>
        <v>0</v>
      </c>
      <c r="EQ35" s="76">
        <f>'MASTER_ ALL areas - No.seedling'!EP87</f>
        <v>0</v>
      </c>
      <c r="ER35" s="80">
        <f t="shared" si="229"/>
        <v>0</v>
      </c>
      <c r="ES35" s="76">
        <f>'MASTER_ ALL areas - No.seedling'!ER87</f>
        <v>0</v>
      </c>
      <c r="ET35" s="81">
        <f t="shared" si="230"/>
        <v>0</v>
      </c>
      <c r="EU35" s="113">
        <f>'MASTER_ ALL areas - No.seedling'!ET87</f>
        <v>0</v>
      </c>
      <c r="EV35" s="76">
        <f>'MASTER_ ALL areas - No.seedling'!EU87</f>
        <v>0</v>
      </c>
      <c r="EW35" s="80">
        <f t="shared" si="231"/>
        <v>0</v>
      </c>
      <c r="EX35" s="76">
        <f>'MASTER_ ALL areas - No.seedling'!EW87</f>
        <v>0</v>
      </c>
      <c r="EY35" s="81">
        <f t="shared" si="232"/>
        <v>0</v>
      </c>
      <c r="EZ35" s="113">
        <f>'MASTER_ ALL areas - No.seedling'!EY87</f>
        <v>0</v>
      </c>
      <c r="FA35" s="76">
        <f>'MASTER_ ALL areas - No.seedling'!EZ87</f>
        <v>0</v>
      </c>
      <c r="FB35" s="80">
        <f t="shared" si="233"/>
        <v>0</v>
      </c>
      <c r="FC35" s="76">
        <f>'MASTER_ ALL areas - No.seedling'!FB87</f>
        <v>0</v>
      </c>
      <c r="FD35" s="81">
        <f t="shared" si="234"/>
        <v>0</v>
      </c>
      <c r="FE35" s="113">
        <f>'MASTER_ ALL areas - No.seedling'!FD87</f>
        <v>0</v>
      </c>
      <c r="FF35" s="76">
        <f>'MASTER_ ALL areas - No.seedling'!FE87</f>
        <v>0</v>
      </c>
      <c r="FG35" s="80">
        <f t="shared" si="235"/>
        <v>0</v>
      </c>
      <c r="FH35" s="76">
        <f>'MASTER_ ALL areas - No.seedling'!FG87</f>
        <v>0</v>
      </c>
      <c r="FI35" s="81">
        <f t="shared" si="236"/>
        <v>0</v>
      </c>
      <c r="FJ35" s="75">
        <f>'MASTER_ ALL areas - No.seedling'!FI87</f>
        <v>20</v>
      </c>
      <c r="FK35" s="76">
        <f>'MASTER_ ALL areas - No.seedling'!FJ87</f>
        <v>0</v>
      </c>
      <c r="FL35" s="80">
        <f t="shared" si="237"/>
        <v>0</v>
      </c>
      <c r="FM35" s="76">
        <f>'MASTER_ ALL areas - No.seedling'!FL87</f>
        <v>1</v>
      </c>
      <c r="FN35" s="81">
        <f t="shared" si="238"/>
        <v>1</v>
      </c>
      <c r="FO35" s="113">
        <f>'MASTER_ ALL areas - No.seedling'!FN87</f>
        <v>0</v>
      </c>
      <c r="FP35" s="76">
        <f>'MASTER_ ALL areas - No.seedling'!FO87</f>
        <v>0</v>
      </c>
      <c r="FQ35" s="80">
        <f t="shared" si="239"/>
        <v>0</v>
      </c>
      <c r="FR35" s="76">
        <f>'MASTER_ ALL areas - No.seedling'!FQ87</f>
        <v>0</v>
      </c>
      <c r="FS35" s="81">
        <f t="shared" si="240"/>
        <v>0</v>
      </c>
      <c r="FT35" s="113">
        <f>'MASTER_ ALL areas - No.seedling'!FS87</f>
        <v>0</v>
      </c>
      <c r="FU35" s="76">
        <f>'MASTER_ ALL areas - No.seedling'!FT87</f>
        <v>0</v>
      </c>
      <c r="FV35" s="80">
        <f t="shared" si="241"/>
        <v>0</v>
      </c>
      <c r="FW35" s="76">
        <f>'MASTER_ ALL areas - No.seedling'!FV87</f>
        <v>0</v>
      </c>
      <c r="FX35" s="81">
        <f t="shared" si="242"/>
        <v>0</v>
      </c>
      <c r="FY35" s="113">
        <f>'MASTER_ ALL areas - No.seedling'!FX87</f>
        <v>0</v>
      </c>
      <c r="FZ35" s="76">
        <f>'MASTER_ ALL areas - No.seedling'!FY87</f>
        <v>0</v>
      </c>
      <c r="GA35" s="80">
        <f t="shared" si="243"/>
        <v>0</v>
      </c>
      <c r="GB35" s="76">
        <f>'MASTER_ ALL areas - No.seedling'!GA87</f>
        <v>0</v>
      </c>
      <c r="GC35" s="81">
        <f t="shared" si="244"/>
        <v>0</v>
      </c>
      <c r="GD35" s="113">
        <f>'MASTER_ ALL areas - No.seedling'!GC87</f>
        <v>0</v>
      </c>
      <c r="GE35" s="76">
        <f>'MASTER_ ALL areas - No.seedling'!GD87</f>
        <v>0</v>
      </c>
      <c r="GF35" s="80">
        <f t="shared" si="245"/>
        <v>0</v>
      </c>
      <c r="GG35" s="76">
        <f>'MASTER_ ALL areas - No.seedling'!GF87</f>
        <v>0</v>
      </c>
      <c r="GH35" s="81">
        <f t="shared" si="246"/>
        <v>0</v>
      </c>
      <c r="GI35" s="113">
        <f>'MASTER_ ALL areas - No.seedling'!GH87</f>
        <v>0</v>
      </c>
      <c r="GJ35" s="76">
        <f>'MASTER_ ALL areas - No.seedling'!GI87</f>
        <v>0</v>
      </c>
      <c r="GK35" s="80">
        <f t="shared" si="247"/>
        <v>0</v>
      </c>
      <c r="GL35" s="76">
        <f>'MASTER_ ALL areas - No.seedling'!GK87</f>
        <v>0</v>
      </c>
      <c r="GM35" s="81">
        <f t="shared" si="248"/>
        <v>0</v>
      </c>
      <c r="GN35" s="113">
        <f>'MASTER_ ALL areas - No.seedling'!GM87</f>
        <v>0</v>
      </c>
      <c r="GO35" s="76">
        <f>'MASTER_ ALL areas - No.seedling'!GN87</f>
        <v>0</v>
      </c>
      <c r="GP35" s="80">
        <f t="shared" si="249"/>
        <v>0</v>
      </c>
      <c r="GQ35" s="76">
        <f>'MASTER_ ALL areas - No.seedling'!GP87</f>
        <v>0</v>
      </c>
      <c r="GR35" s="81">
        <f t="shared" si="250"/>
        <v>0</v>
      </c>
      <c r="GS35" s="113">
        <f>'MASTER_ ALL areas - No.seedling'!GR87</f>
        <v>0</v>
      </c>
      <c r="GT35" s="76">
        <f>'MASTER_ ALL areas - No.seedling'!GS87</f>
        <v>0</v>
      </c>
      <c r="GU35" s="80">
        <f t="shared" si="251"/>
        <v>0</v>
      </c>
      <c r="GV35" s="76">
        <f>'MASTER_ ALL areas - No.seedling'!GU87</f>
        <v>0</v>
      </c>
      <c r="GW35" s="81">
        <f t="shared" si="252"/>
        <v>0</v>
      </c>
      <c r="GX35" s="113">
        <f>'MASTER_ ALL areas - No.seedling'!GW87</f>
        <v>0</v>
      </c>
      <c r="GY35" s="76">
        <f>'MASTER_ ALL areas - No.seedling'!GX87</f>
        <v>0</v>
      </c>
      <c r="GZ35" s="80">
        <f t="shared" si="253"/>
        <v>0</v>
      </c>
      <c r="HA35" s="76">
        <f>'MASTER_ ALL areas - No.seedling'!GZ87</f>
        <v>0</v>
      </c>
      <c r="HB35" s="81">
        <f t="shared" si="254"/>
        <v>0</v>
      </c>
      <c r="HC35" s="113">
        <f>'MASTER_ ALL areas - No.seedling'!HB87</f>
        <v>0</v>
      </c>
      <c r="HD35" s="76">
        <f>'MASTER_ ALL areas - No.seedling'!HC87</f>
        <v>0</v>
      </c>
      <c r="HE35" s="80">
        <f t="shared" si="255"/>
        <v>0</v>
      </c>
      <c r="HF35" s="76">
        <f>'MASTER_ ALL areas - No.seedling'!HE87</f>
        <v>0</v>
      </c>
      <c r="HG35" s="81">
        <f t="shared" si="256"/>
        <v>0</v>
      </c>
      <c r="HH35" s="113">
        <f>'MASTER_ ALL areas - No.seedling'!HG87</f>
        <v>0</v>
      </c>
      <c r="HI35" s="76">
        <f>'MASTER_ ALL areas - No.seedling'!HH87</f>
        <v>0</v>
      </c>
      <c r="HJ35" s="80">
        <f t="shared" si="257"/>
        <v>0</v>
      </c>
      <c r="HK35" s="76">
        <f>'MASTER_ ALL areas - No.seedling'!HJ87</f>
        <v>0</v>
      </c>
      <c r="HL35" s="81">
        <f t="shared" si="258"/>
        <v>0</v>
      </c>
      <c r="HM35" s="113">
        <f>'MASTER_ ALL areas - No.seedling'!HL87</f>
        <v>0</v>
      </c>
      <c r="HN35" s="76">
        <f>'MASTER_ ALL areas - No.seedling'!HM87</f>
        <v>0</v>
      </c>
      <c r="HO35" s="80">
        <f t="shared" si="259"/>
        <v>0</v>
      </c>
      <c r="HP35" s="76">
        <f>'MASTER_ ALL areas - No.seedling'!HO87</f>
        <v>0</v>
      </c>
      <c r="HQ35" s="81">
        <f t="shared" si="260"/>
        <v>0</v>
      </c>
      <c r="HR35" s="113">
        <f>'MASTER_ ALL areas - No.seedling'!HQ87</f>
        <v>0</v>
      </c>
      <c r="HS35" s="76">
        <f>'MASTER_ ALL areas - No.seedling'!HR87</f>
        <v>0</v>
      </c>
      <c r="HT35" s="80">
        <f t="shared" si="261"/>
        <v>0</v>
      </c>
      <c r="HU35" s="76">
        <f>'MASTER_ ALL areas - No.seedling'!HT87</f>
        <v>0</v>
      </c>
      <c r="HV35" s="81">
        <f t="shared" si="262"/>
        <v>0</v>
      </c>
      <c r="HW35" s="113">
        <f>'MASTER_ ALL areas - No.seedling'!HV87</f>
        <v>0</v>
      </c>
      <c r="HX35" s="76">
        <f>'MASTER_ ALL areas - No.seedling'!HW87</f>
        <v>0</v>
      </c>
      <c r="HY35" s="80">
        <f t="shared" si="263"/>
        <v>0</v>
      </c>
      <c r="HZ35" s="76">
        <f>'MASTER_ ALL areas - No.seedling'!HY87</f>
        <v>0</v>
      </c>
      <c r="IA35" s="81">
        <f t="shared" si="264"/>
        <v>0</v>
      </c>
      <c r="IB35" s="113">
        <f>'MASTER_ ALL areas - No.seedling'!IA87</f>
        <v>0</v>
      </c>
      <c r="IC35" s="76">
        <f>'MASTER_ ALL areas - No.seedling'!IB87</f>
        <v>0</v>
      </c>
      <c r="ID35" s="80">
        <f t="shared" si="265"/>
        <v>0</v>
      </c>
      <c r="IE35" s="76">
        <f>'MASTER_ ALL areas - No.seedling'!ID87</f>
        <v>0</v>
      </c>
      <c r="IF35" s="85">
        <f t="shared" si="266"/>
        <v>0</v>
      </c>
      <c r="IG35" s="86" t="s">
        <v>300</v>
      </c>
      <c r="IH35" s="87"/>
    </row>
    <row r="36" spans="2:242" ht="33" customHeight="1" x14ac:dyDescent="0.25">
      <c r="B36" s="420">
        <v>84</v>
      </c>
      <c r="C36" s="456"/>
      <c r="D36" s="1405" t="s">
        <v>192</v>
      </c>
      <c r="E36" s="1406"/>
      <c r="F36" s="457"/>
      <c r="G36" s="458"/>
      <c r="H36" s="459"/>
      <c r="I36" s="70"/>
      <c r="J36" s="191"/>
      <c r="K36" s="192"/>
      <c r="L36" s="193"/>
      <c r="M36" s="194"/>
      <c r="N36" s="113"/>
      <c r="O36" s="114"/>
      <c r="P36" s="80"/>
      <c r="Q36" s="81"/>
      <c r="R36" s="621"/>
      <c r="S36" s="463"/>
      <c r="T36" s="122"/>
      <c r="U36" s="77"/>
      <c r="V36" s="195"/>
      <c r="W36" s="80"/>
      <c r="X36" s="464"/>
      <c r="Y36" s="195"/>
      <c r="Z36" s="77"/>
      <c r="AA36" s="195"/>
      <c r="AB36" s="80"/>
      <c r="AC36" s="122"/>
      <c r="AD36" s="122"/>
      <c r="AE36" s="77"/>
      <c r="AF36" s="195"/>
      <c r="AG36" s="80"/>
      <c r="AH36" s="122"/>
      <c r="AI36" s="122"/>
      <c r="AJ36" s="77"/>
      <c r="AK36" s="195"/>
      <c r="AL36" s="81"/>
      <c r="AM36" s="621"/>
      <c r="AN36" s="463"/>
      <c r="AO36" s="122"/>
      <c r="AP36" s="77"/>
      <c r="AQ36" s="195"/>
      <c r="AR36" s="77"/>
      <c r="AS36" s="195"/>
      <c r="AT36" s="122"/>
      <c r="AU36" s="77"/>
      <c r="AV36" s="195"/>
      <c r="AW36" s="77"/>
      <c r="AX36" s="191"/>
      <c r="AY36" s="195"/>
      <c r="AZ36" s="77"/>
      <c r="BA36" s="195"/>
      <c r="BB36" s="77"/>
      <c r="BC36" s="195"/>
      <c r="BD36" s="122"/>
      <c r="BE36" s="77"/>
      <c r="BF36" s="195"/>
      <c r="BG36" s="77"/>
      <c r="BH36" s="195"/>
      <c r="BI36" s="122"/>
      <c r="BJ36" s="77"/>
      <c r="BK36" s="195"/>
      <c r="BL36" s="77"/>
      <c r="BM36" s="195"/>
      <c r="BN36" s="122"/>
      <c r="BO36" s="77"/>
      <c r="BP36" s="195"/>
      <c r="BQ36" s="77"/>
      <c r="BR36" s="195"/>
      <c r="BS36" s="122"/>
      <c r="BT36" s="77"/>
      <c r="BU36" s="195"/>
      <c r="BV36" s="77"/>
      <c r="BW36" s="195"/>
      <c r="BX36" s="122"/>
      <c r="BY36" s="77"/>
      <c r="BZ36" s="195"/>
      <c r="CA36" s="81"/>
      <c r="CB36" s="79"/>
      <c r="CC36" s="152"/>
      <c r="CD36" s="122"/>
      <c r="CE36" s="80"/>
      <c r="CF36" s="122"/>
      <c r="CG36" s="81"/>
      <c r="CH36" s="152"/>
      <c r="CI36" s="122"/>
      <c r="CJ36" s="80"/>
      <c r="CK36" s="122"/>
      <c r="CL36" s="81"/>
      <c r="CM36" s="152"/>
      <c r="CN36" s="122"/>
      <c r="CO36" s="80"/>
      <c r="CP36" s="122"/>
      <c r="CQ36" s="81"/>
      <c r="CR36" s="152"/>
      <c r="CS36" s="122"/>
      <c r="CT36" s="80"/>
      <c r="CU36" s="122"/>
      <c r="CV36" s="81"/>
      <c r="CW36" s="152"/>
      <c r="CX36" s="122"/>
      <c r="CY36" s="80"/>
      <c r="CZ36" s="122"/>
      <c r="DA36" s="81"/>
      <c r="DB36" s="152"/>
      <c r="DC36" s="122"/>
      <c r="DD36" s="80"/>
      <c r="DE36" s="122"/>
      <c r="DF36" s="81"/>
      <c r="DG36" s="152"/>
      <c r="DH36" s="122"/>
      <c r="DI36" s="80"/>
      <c r="DJ36" s="122"/>
      <c r="DK36" s="81"/>
      <c r="DL36" s="152"/>
      <c r="DM36" s="122"/>
      <c r="DN36" s="80"/>
      <c r="DO36" s="122"/>
      <c r="DP36" s="81"/>
      <c r="DQ36" s="152"/>
      <c r="DR36" s="122"/>
      <c r="DS36" s="80"/>
      <c r="DT36" s="122"/>
      <c r="DU36" s="81"/>
      <c r="DV36" s="152"/>
      <c r="DW36" s="122"/>
      <c r="DX36" s="80"/>
      <c r="DY36" s="122"/>
      <c r="DZ36" s="81"/>
      <c r="EA36" s="152"/>
      <c r="EB36" s="122"/>
      <c r="EC36" s="80"/>
      <c r="ED36" s="122"/>
      <c r="EE36" s="81"/>
      <c r="EF36" s="152"/>
      <c r="EG36" s="122"/>
      <c r="EH36" s="80"/>
      <c r="EI36" s="122"/>
      <c r="EJ36" s="81"/>
      <c r="EK36" s="152"/>
      <c r="EL36" s="122"/>
      <c r="EM36" s="80"/>
      <c r="EN36" s="122"/>
      <c r="EO36" s="81"/>
      <c r="EP36" s="152"/>
      <c r="EQ36" s="122"/>
      <c r="ER36" s="80"/>
      <c r="ES36" s="122"/>
      <c r="ET36" s="81"/>
      <c r="EU36" s="152"/>
      <c r="EV36" s="122"/>
      <c r="EW36" s="80"/>
      <c r="EX36" s="122"/>
      <c r="EY36" s="81"/>
      <c r="EZ36" s="152"/>
      <c r="FA36" s="122"/>
      <c r="FB36" s="80"/>
      <c r="FC36" s="122"/>
      <c r="FD36" s="81"/>
      <c r="FE36" s="152"/>
      <c r="FF36" s="122"/>
      <c r="FG36" s="80"/>
      <c r="FH36" s="122"/>
      <c r="FI36" s="81"/>
      <c r="FJ36" s="152"/>
      <c r="FK36" s="122"/>
      <c r="FL36" s="80"/>
      <c r="FM36" s="122"/>
      <c r="FN36" s="81"/>
      <c r="FO36" s="152"/>
      <c r="FP36" s="122"/>
      <c r="FQ36" s="80"/>
      <c r="FR36" s="122"/>
      <c r="FS36" s="81"/>
      <c r="FT36" s="152"/>
      <c r="FU36" s="122"/>
      <c r="FV36" s="80"/>
      <c r="FW36" s="122"/>
      <c r="FX36" s="81"/>
      <c r="FY36" s="152"/>
      <c r="FZ36" s="122"/>
      <c r="GA36" s="80"/>
      <c r="GB36" s="122"/>
      <c r="GC36" s="81"/>
      <c r="GD36" s="152"/>
      <c r="GE36" s="122"/>
      <c r="GF36" s="80"/>
      <c r="GG36" s="122"/>
      <c r="GH36" s="81"/>
      <c r="GI36" s="152"/>
      <c r="GJ36" s="122"/>
      <c r="GK36" s="80"/>
      <c r="GL36" s="122"/>
      <c r="GM36" s="81"/>
      <c r="GN36" s="152"/>
      <c r="GO36" s="122"/>
      <c r="GP36" s="80"/>
      <c r="GQ36" s="122"/>
      <c r="GR36" s="81"/>
      <c r="GS36" s="152"/>
      <c r="GT36" s="122"/>
      <c r="GU36" s="80"/>
      <c r="GV36" s="122"/>
      <c r="GW36" s="81"/>
      <c r="GX36" s="152"/>
      <c r="GY36" s="122"/>
      <c r="GZ36" s="80"/>
      <c r="HA36" s="122"/>
      <c r="HB36" s="81"/>
      <c r="HC36" s="152"/>
      <c r="HD36" s="122"/>
      <c r="HE36" s="80"/>
      <c r="HF36" s="122"/>
      <c r="HG36" s="81"/>
      <c r="HH36" s="152"/>
      <c r="HI36" s="122"/>
      <c r="HJ36" s="80"/>
      <c r="HK36" s="122"/>
      <c r="HL36" s="81"/>
      <c r="HM36" s="152"/>
      <c r="HN36" s="122"/>
      <c r="HO36" s="80"/>
      <c r="HP36" s="122"/>
      <c r="HQ36" s="81"/>
      <c r="HR36" s="152"/>
      <c r="HS36" s="122"/>
      <c r="HT36" s="80"/>
      <c r="HU36" s="122"/>
      <c r="HV36" s="81"/>
      <c r="HW36" s="152"/>
      <c r="HX36" s="122"/>
      <c r="HY36" s="80"/>
      <c r="HZ36" s="122"/>
      <c r="IA36" s="81"/>
      <c r="IB36" s="152"/>
      <c r="IC36" s="122"/>
      <c r="ID36" s="80"/>
      <c r="IE36" s="122"/>
      <c r="IF36" s="85"/>
      <c r="IG36" s="87"/>
      <c r="IH36" s="87"/>
    </row>
    <row r="37" spans="2:242" ht="33" customHeight="1" x14ac:dyDescent="0.25">
      <c r="B37" s="420">
        <v>85</v>
      </c>
      <c r="C37" s="456"/>
      <c r="D37" s="1403" t="s">
        <v>192</v>
      </c>
      <c r="E37" s="1404"/>
      <c r="F37" s="465"/>
      <c r="G37" s="466"/>
      <c r="H37" s="459"/>
      <c r="I37" s="70"/>
      <c r="J37" s="191"/>
      <c r="K37" s="192"/>
      <c r="L37" s="193"/>
      <c r="M37" s="194"/>
      <c r="N37" s="113"/>
      <c r="O37" s="114"/>
      <c r="P37" s="80"/>
      <c r="Q37" s="81"/>
      <c r="R37" s="621"/>
      <c r="S37" s="463"/>
      <c r="T37" s="122"/>
      <c r="U37" s="77"/>
      <c r="V37" s="195"/>
      <c r="W37" s="80"/>
      <c r="X37" s="464"/>
      <c r="Y37" s="195"/>
      <c r="Z37" s="77"/>
      <c r="AA37" s="195"/>
      <c r="AB37" s="80"/>
      <c r="AC37" s="122"/>
      <c r="AD37" s="122"/>
      <c r="AE37" s="77"/>
      <c r="AF37" s="195"/>
      <c r="AG37" s="80"/>
      <c r="AH37" s="122"/>
      <c r="AI37" s="122"/>
      <c r="AJ37" s="77"/>
      <c r="AK37" s="195"/>
      <c r="AL37" s="81"/>
      <c r="AM37" s="621"/>
      <c r="AN37" s="463"/>
      <c r="AO37" s="122"/>
      <c r="AP37" s="77"/>
      <c r="AQ37" s="195"/>
      <c r="AR37" s="77"/>
      <c r="AS37" s="195"/>
      <c r="AT37" s="122"/>
      <c r="AU37" s="77"/>
      <c r="AV37" s="195"/>
      <c r="AW37" s="77"/>
      <c r="AX37" s="191"/>
      <c r="AY37" s="195"/>
      <c r="AZ37" s="77"/>
      <c r="BA37" s="195"/>
      <c r="BB37" s="77"/>
      <c r="BC37" s="195"/>
      <c r="BD37" s="122"/>
      <c r="BE37" s="77"/>
      <c r="BF37" s="195"/>
      <c r="BG37" s="77"/>
      <c r="BH37" s="195"/>
      <c r="BI37" s="122"/>
      <c r="BJ37" s="77"/>
      <c r="BK37" s="195"/>
      <c r="BL37" s="77"/>
      <c r="BM37" s="195"/>
      <c r="BN37" s="122"/>
      <c r="BO37" s="77"/>
      <c r="BP37" s="195"/>
      <c r="BQ37" s="77"/>
      <c r="BR37" s="195"/>
      <c r="BS37" s="122"/>
      <c r="BT37" s="77"/>
      <c r="BU37" s="195"/>
      <c r="BV37" s="77"/>
      <c r="BW37" s="195"/>
      <c r="BX37" s="122"/>
      <c r="BY37" s="77"/>
      <c r="BZ37" s="195"/>
      <c r="CA37" s="81"/>
      <c r="CB37" s="79"/>
      <c r="CC37" s="152"/>
      <c r="CD37" s="122"/>
      <c r="CE37" s="80"/>
      <c r="CF37" s="122"/>
      <c r="CG37" s="81"/>
      <c r="CH37" s="152"/>
      <c r="CI37" s="122"/>
      <c r="CJ37" s="80"/>
      <c r="CK37" s="122"/>
      <c r="CL37" s="81"/>
      <c r="CM37" s="152"/>
      <c r="CN37" s="122"/>
      <c r="CO37" s="80"/>
      <c r="CP37" s="122"/>
      <c r="CQ37" s="81"/>
      <c r="CR37" s="152"/>
      <c r="CS37" s="122"/>
      <c r="CT37" s="80"/>
      <c r="CU37" s="122"/>
      <c r="CV37" s="81"/>
      <c r="CW37" s="152"/>
      <c r="CX37" s="122"/>
      <c r="CY37" s="80"/>
      <c r="CZ37" s="122"/>
      <c r="DA37" s="81"/>
      <c r="DB37" s="152"/>
      <c r="DC37" s="122"/>
      <c r="DD37" s="80"/>
      <c r="DE37" s="122"/>
      <c r="DF37" s="81"/>
      <c r="DG37" s="152"/>
      <c r="DH37" s="122"/>
      <c r="DI37" s="80"/>
      <c r="DJ37" s="122"/>
      <c r="DK37" s="81"/>
      <c r="DL37" s="152"/>
      <c r="DM37" s="122"/>
      <c r="DN37" s="80"/>
      <c r="DO37" s="122"/>
      <c r="DP37" s="81"/>
      <c r="DQ37" s="152"/>
      <c r="DR37" s="122"/>
      <c r="DS37" s="80"/>
      <c r="DT37" s="122"/>
      <c r="DU37" s="81"/>
      <c r="DV37" s="152"/>
      <c r="DW37" s="122"/>
      <c r="DX37" s="80"/>
      <c r="DY37" s="122"/>
      <c r="DZ37" s="81"/>
      <c r="EA37" s="152"/>
      <c r="EB37" s="122"/>
      <c r="EC37" s="80"/>
      <c r="ED37" s="122"/>
      <c r="EE37" s="81"/>
      <c r="EF37" s="152"/>
      <c r="EG37" s="122"/>
      <c r="EH37" s="80"/>
      <c r="EI37" s="122"/>
      <c r="EJ37" s="81"/>
      <c r="EK37" s="152"/>
      <c r="EL37" s="122"/>
      <c r="EM37" s="80"/>
      <c r="EN37" s="122"/>
      <c r="EO37" s="81"/>
      <c r="EP37" s="152"/>
      <c r="EQ37" s="122"/>
      <c r="ER37" s="80"/>
      <c r="ES37" s="122"/>
      <c r="ET37" s="81"/>
      <c r="EU37" s="152"/>
      <c r="EV37" s="122"/>
      <c r="EW37" s="80"/>
      <c r="EX37" s="122"/>
      <c r="EY37" s="81"/>
      <c r="EZ37" s="152"/>
      <c r="FA37" s="122"/>
      <c r="FB37" s="80"/>
      <c r="FC37" s="122"/>
      <c r="FD37" s="81"/>
      <c r="FE37" s="152"/>
      <c r="FF37" s="122"/>
      <c r="FG37" s="80"/>
      <c r="FH37" s="122"/>
      <c r="FI37" s="81"/>
      <c r="FJ37" s="152"/>
      <c r="FK37" s="122"/>
      <c r="FL37" s="80"/>
      <c r="FM37" s="122"/>
      <c r="FN37" s="81"/>
      <c r="FO37" s="152"/>
      <c r="FP37" s="122"/>
      <c r="FQ37" s="80"/>
      <c r="FR37" s="122"/>
      <c r="FS37" s="81"/>
      <c r="FT37" s="152"/>
      <c r="FU37" s="122"/>
      <c r="FV37" s="80"/>
      <c r="FW37" s="122"/>
      <c r="FX37" s="81"/>
      <c r="FY37" s="152"/>
      <c r="FZ37" s="122"/>
      <c r="GA37" s="80"/>
      <c r="GB37" s="122"/>
      <c r="GC37" s="81"/>
      <c r="GD37" s="152"/>
      <c r="GE37" s="122"/>
      <c r="GF37" s="80"/>
      <c r="GG37" s="122"/>
      <c r="GH37" s="81"/>
      <c r="GI37" s="152"/>
      <c r="GJ37" s="122"/>
      <c r="GK37" s="80"/>
      <c r="GL37" s="122"/>
      <c r="GM37" s="81"/>
      <c r="GN37" s="152"/>
      <c r="GO37" s="122"/>
      <c r="GP37" s="80"/>
      <c r="GQ37" s="122"/>
      <c r="GR37" s="81"/>
      <c r="GS37" s="152"/>
      <c r="GT37" s="122"/>
      <c r="GU37" s="80"/>
      <c r="GV37" s="122"/>
      <c r="GW37" s="81"/>
      <c r="GX37" s="152"/>
      <c r="GY37" s="122"/>
      <c r="GZ37" s="80"/>
      <c r="HA37" s="122"/>
      <c r="HB37" s="81"/>
      <c r="HC37" s="152"/>
      <c r="HD37" s="122"/>
      <c r="HE37" s="80"/>
      <c r="HF37" s="122"/>
      <c r="HG37" s="81"/>
      <c r="HH37" s="152"/>
      <c r="HI37" s="122"/>
      <c r="HJ37" s="80"/>
      <c r="HK37" s="122"/>
      <c r="HL37" s="81"/>
      <c r="HM37" s="152"/>
      <c r="HN37" s="122"/>
      <c r="HO37" s="80"/>
      <c r="HP37" s="122"/>
      <c r="HQ37" s="81"/>
      <c r="HR37" s="152"/>
      <c r="HS37" s="122"/>
      <c r="HT37" s="80"/>
      <c r="HU37" s="122"/>
      <c r="HV37" s="81"/>
      <c r="HW37" s="152"/>
      <c r="HX37" s="122"/>
      <c r="HY37" s="80"/>
      <c r="HZ37" s="122"/>
      <c r="IA37" s="81"/>
      <c r="IB37" s="152"/>
      <c r="IC37" s="122"/>
      <c r="ID37" s="80"/>
      <c r="IE37" s="122"/>
      <c r="IF37" s="85"/>
      <c r="IG37" s="87"/>
      <c r="IH37" s="87"/>
    </row>
    <row r="38" spans="2:242" ht="33" customHeight="1" x14ac:dyDescent="0.25">
      <c r="B38" s="420">
        <v>88</v>
      </c>
      <c r="C38" s="421" t="s">
        <v>304</v>
      </c>
      <c r="D38" s="467">
        <v>219073</v>
      </c>
      <c r="E38" s="468">
        <v>933104</v>
      </c>
      <c r="F38" s="469" t="s">
        <v>89</v>
      </c>
      <c r="G38" s="214" t="s">
        <v>305</v>
      </c>
      <c r="H38" s="459">
        <f>'MASTER_ ALL areas - No.seedling'!G92</f>
        <v>1</v>
      </c>
      <c r="I38" s="70">
        <f>'MASTER_ ALL areas - No.seedling'!H92</f>
        <v>0</v>
      </c>
      <c r="J38" s="71">
        <f>'MASTER_ ALL areas - No.seedling'!I92</f>
        <v>27.4</v>
      </c>
      <c r="K38" s="72">
        <f>'MASTER_ ALL areas - No.seedling'!J92</f>
        <v>23</v>
      </c>
      <c r="L38" s="73">
        <f t="shared" ref="L38:L52" si="267">K38*20</f>
        <v>460</v>
      </c>
      <c r="M38" s="74">
        <f>'MASTER_ ALL areas - No.seedling'!L92</f>
        <v>460</v>
      </c>
      <c r="N38" s="113">
        <f>'MASTER_ ALL areas - No.seedling'!M92</f>
        <v>1</v>
      </c>
      <c r="O38" s="114">
        <f>'MASTER_ ALL areas - No.seedling'!N92</f>
        <v>22</v>
      </c>
      <c r="P38" s="80">
        <f>'MASTER_ ALL areas - No.seedling'!O92</f>
        <v>4.3478260869565216E-2</v>
      </c>
      <c r="Q38" s="81">
        <f>'MASTER_ ALL areas - No.seedling'!P92</f>
        <v>0.95652173913043481</v>
      </c>
      <c r="R38" s="621"/>
      <c r="S38" s="617">
        <f>'MASTER_ ALL areas - No.seedling'!R92</f>
        <v>400</v>
      </c>
      <c r="T38" s="76">
        <f>'MASTER_ ALL areas - No.seedling'!S92</f>
        <v>1</v>
      </c>
      <c r="U38" s="77">
        <f t="shared" ref="U38:U52" si="268">IF(S38=0,0,T38/(S38/20))</f>
        <v>0.05</v>
      </c>
      <c r="V38" s="82">
        <f>'MASTER_ ALL areas - No.seedling'!U92</f>
        <v>19</v>
      </c>
      <c r="W38" s="80">
        <f t="shared" ref="W38:W52" si="269">IF(S38=0,0,V38/(S38/20))</f>
        <v>0.95</v>
      </c>
      <c r="X38" s="619">
        <f>'MASTER_ ALL areas - No.seedling'!W92</f>
        <v>60</v>
      </c>
      <c r="Y38" s="82">
        <f>'MASTER_ ALL areas - No.seedling'!X92</f>
        <v>0</v>
      </c>
      <c r="Z38" s="77">
        <f t="shared" ref="Z38:Z52" si="270">IF(X38=0,0,Y38/(X38/20))</f>
        <v>0</v>
      </c>
      <c r="AA38" s="82">
        <f>'MASTER_ ALL areas - No.seedling'!Z92</f>
        <v>3</v>
      </c>
      <c r="AB38" s="80">
        <f t="shared" ref="AB38:AB52" si="271">IF(X38=0,0,AA38/(X38/20))</f>
        <v>1</v>
      </c>
      <c r="AC38" s="76">
        <f>'MASTER_ ALL areas - No.seedling'!AB92</f>
        <v>0</v>
      </c>
      <c r="AD38" s="76">
        <f>'MASTER_ ALL areas - No.seedling'!AC92</f>
        <v>0</v>
      </c>
      <c r="AE38" s="77">
        <f t="shared" ref="AE38:AE52" si="272">IF(AC38=0,0,AD38/(AC38/20))</f>
        <v>0</v>
      </c>
      <c r="AF38" s="82">
        <f>'MASTER_ ALL areas - No.seedling'!AE92</f>
        <v>0</v>
      </c>
      <c r="AG38" s="80">
        <f t="shared" ref="AG38:AG52" si="273">IF(AC38=0,0,AF38/(AC38/20))</f>
        <v>0</v>
      </c>
      <c r="AH38" s="76">
        <f>'MASTER_ ALL areas - No.seedling'!AG92</f>
        <v>0</v>
      </c>
      <c r="AI38" s="76">
        <f>'MASTER_ ALL areas - No.seedling'!AH92</f>
        <v>0</v>
      </c>
      <c r="AJ38" s="77">
        <f t="shared" ref="AJ38:AJ52" si="274">IF(AH38=0,0,AI38/(AH38/20))</f>
        <v>0</v>
      </c>
      <c r="AK38" s="82">
        <f>'MASTER_ ALL areas - No.seedling'!AJ92</f>
        <v>0</v>
      </c>
      <c r="AL38" s="81">
        <f t="shared" ref="AL38:AL52" si="275">IF(AH38=0,0,AK38/(AH38/20))</f>
        <v>0</v>
      </c>
      <c r="AM38" s="621"/>
      <c r="AN38" s="617">
        <f>'MASTER_ ALL areas - No.seedling'!AM92</f>
        <v>340</v>
      </c>
      <c r="AO38" s="76">
        <f>'MASTER_ ALL areas - No.seedling'!AN92</f>
        <v>1</v>
      </c>
      <c r="AP38" s="77">
        <f t="shared" ref="AP38:AP52" si="276">IF(AN38=0,0,AO38/(AN38/20))</f>
        <v>5.8823529411764705E-2</v>
      </c>
      <c r="AQ38" s="82">
        <f>'MASTER_ ALL areas - No.seedling'!AP92</f>
        <v>17</v>
      </c>
      <c r="AR38" s="77">
        <f t="shared" ref="AR38:AR52" si="277">IF(AN38=0,0,AQ38/(AN38/20))</f>
        <v>1</v>
      </c>
      <c r="AS38" s="82">
        <f>'MASTER_ ALL areas - No.seedling'!AR92</f>
        <v>0</v>
      </c>
      <c r="AT38" s="76">
        <f>'MASTER_ ALL areas - No.seedling'!AS92</f>
        <v>0</v>
      </c>
      <c r="AU38" s="77">
        <f t="shared" ref="AU38:AU52" si="278">IF(AS38=0,0,AT38/(AS38/20))</f>
        <v>0</v>
      </c>
      <c r="AV38" s="82">
        <f>'MASTER_ ALL areas - No.seedling'!AU92</f>
        <v>0</v>
      </c>
      <c r="AW38" s="77">
        <f t="shared" ref="AW38:AW52" si="279">IF(AS38=0,0,AV38/(AS38/20))</f>
        <v>0</v>
      </c>
      <c r="AX38" s="71">
        <f>'MASTER_ ALL areas - No.seedling'!AW92</f>
        <v>0</v>
      </c>
      <c r="AY38" s="82">
        <f>'MASTER_ ALL areas - No.seedling'!AX92</f>
        <v>0</v>
      </c>
      <c r="AZ38" s="77">
        <f t="shared" ref="AZ38:AZ52" si="280">IF(AX38=0,0,AY38/(AX38/20))</f>
        <v>0</v>
      </c>
      <c r="BA38" s="82">
        <f>'MASTER_ ALL areas - No.seedling'!AZ92</f>
        <v>0</v>
      </c>
      <c r="BB38" s="77">
        <f t="shared" ref="BB38:BB52" si="281">IF(AX38=0,0,BA38/(AX38/20))</f>
        <v>0</v>
      </c>
      <c r="BC38" s="82">
        <f>'MASTER_ ALL areas - No.seedling'!BB92</f>
        <v>0</v>
      </c>
      <c r="BD38" s="76">
        <f>'MASTER_ ALL areas - No.seedling'!BC92</f>
        <v>0</v>
      </c>
      <c r="BE38" s="77">
        <f t="shared" ref="BE38:BE52" si="282">IF(BC38=0,0,BD38/(BC38/20))</f>
        <v>0</v>
      </c>
      <c r="BF38" s="82">
        <f>'MASTER_ ALL areas - No.seedling'!BE92</f>
        <v>0</v>
      </c>
      <c r="BG38" s="77">
        <f t="shared" ref="BG38:BG52" si="283">IF(BC38=0,0,BF38/(BC38/20))</f>
        <v>0</v>
      </c>
      <c r="BH38" s="82">
        <f>'MASTER_ ALL areas - No.seedling'!BG92</f>
        <v>120</v>
      </c>
      <c r="BI38" s="76">
        <f>'MASTER_ ALL areas - No.seedling'!BH92</f>
        <v>0</v>
      </c>
      <c r="BJ38" s="77">
        <f t="shared" ref="BJ38:BJ52" si="284">IF(BH38=0,0,BI38/(BH38/20))</f>
        <v>0</v>
      </c>
      <c r="BK38" s="82">
        <f>'MASTER_ ALL areas - No.seedling'!BJ92</f>
        <v>5</v>
      </c>
      <c r="BL38" s="77">
        <f t="shared" ref="BL38:BL52" si="285">IF(BH38=0,0,BK38/(BH38/20))</f>
        <v>0.83333333333333337</v>
      </c>
      <c r="BM38" s="82">
        <f>'MASTER_ ALL areas - No.seedling'!BL92</f>
        <v>0</v>
      </c>
      <c r="BN38" s="76">
        <f>'MASTER_ ALL areas - No.seedling'!BM92</f>
        <v>0</v>
      </c>
      <c r="BO38" s="77">
        <f t="shared" ref="BO38:BO52" si="286">IF(BM38=0,0,BN38/(BM38/20))</f>
        <v>0</v>
      </c>
      <c r="BP38" s="82">
        <f>'MASTER_ ALL areas - No.seedling'!BO92</f>
        <v>0</v>
      </c>
      <c r="BQ38" s="77">
        <f t="shared" ref="BQ38:BQ52" si="287">IF(BM38=0,0,BP38/(BM38/20))</f>
        <v>0</v>
      </c>
      <c r="BR38" s="82">
        <f>'MASTER_ ALL areas - No.seedling'!BQ92</f>
        <v>0</v>
      </c>
      <c r="BS38" s="76">
        <f>'MASTER_ ALL areas - No.seedling'!BR92</f>
        <v>0</v>
      </c>
      <c r="BT38" s="77">
        <f t="shared" ref="BT38:BT52" si="288">IF(BR38=0,0,BS38/(BR38/20))</f>
        <v>0</v>
      </c>
      <c r="BU38" s="82">
        <f>'MASTER_ ALL areas - No.seedling'!BT92</f>
        <v>0</v>
      </c>
      <c r="BV38" s="77">
        <f t="shared" ref="BV38:BV52" si="289">IF(BR38=0,0,BU38/(BR38/20))</f>
        <v>0</v>
      </c>
      <c r="BW38" s="82">
        <f>'MASTER_ ALL areas - No.seedling'!BV92</f>
        <v>0</v>
      </c>
      <c r="BX38" s="76">
        <f>'MASTER_ ALL areas - No.seedling'!BW92</f>
        <v>0</v>
      </c>
      <c r="BY38" s="77">
        <f t="shared" ref="BY38:BY52" si="290">IF(BW38=0,0,BX38/(BW38/20))</f>
        <v>0</v>
      </c>
      <c r="BZ38" s="82">
        <f>'MASTER_ ALL areas - No.seedling'!BY92</f>
        <v>0</v>
      </c>
      <c r="CA38" s="81">
        <f t="shared" ref="CA38:CA52" si="291">IF(BW38=0,0,BZ38/(BW38/20))</f>
        <v>0</v>
      </c>
      <c r="CB38" s="79"/>
      <c r="CC38" s="75">
        <f>'MASTER_ ALL areas - No.seedling'!CB92</f>
        <v>300</v>
      </c>
      <c r="CD38" s="76">
        <f>'MASTER_ ALL areas - No.seedling'!CC92</f>
        <v>1</v>
      </c>
      <c r="CE38" s="80">
        <f t="shared" ref="CE38:CE52" si="292">IF(CC38=0,0,CD38/(CC38/20))</f>
        <v>6.6666666666666666E-2</v>
      </c>
      <c r="CF38" s="76">
        <f>'MASTER_ ALL areas - No.seedling'!CE92</f>
        <v>15</v>
      </c>
      <c r="CG38" s="81">
        <f t="shared" ref="CG38:CG52" si="293">IF(CC38=0,0,CF38/(CC38/20))</f>
        <v>1</v>
      </c>
      <c r="CH38" s="75">
        <f>'MASTER_ ALL areas - No.seedling'!CG92</f>
        <v>40</v>
      </c>
      <c r="CI38" s="76">
        <f>'MASTER_ ALL areas - No.seedling'!CH92</f>
        <v>0</v>
      </c>
      <c r="CJ38" s="80">
        <f t="shared" ref="CJ38:CJ52" si="294">IF(CH38=0,0,CI38/(CH38/20))</f>
        <v>0</v>
      </c>
      <c r="CK38" s="76">
        <f>'MASTER_ ALL areas - No.seedling'!CJ92</f>
        <v>2</v>
      </c>
      <c r="CL38" s="81">
        <f t="shared" ref="CL38:CL52" si="295">IF(CH38=0,0,CK38/(CH38/20))</f>
        <v>1</v>
      </c>
      <c r="CM38" s="113">
        <f>'MASTER_ ALL areas - No.seedling'!CL92</f>
        <v>0</v>
      </c>
      <c r="CN38" s="76">
        <f>'MASTER_ ALL areas - No.seedling'!CM92</f>
        <v>0</v>
      </c>
      <c r="CO38" s="80">
        <f t="shared" ref="CO38:CO52" si="296">IF(CM38=0,0,CN38/(CM38/20))</f>
        <v>0</v>
      </c>
      <c r="CP38" s="76">
        <f>'MASTER_ ALL areas - No.seedling'!CO92</f>
        <v>0</v>
      </c>
      <c r="CQ38" s="81">
        <f t="shared" ref="CQ38:CQ52" si="297">IF(CM38=0,0,CP38/(CM38/20))</f>
        <v>0</v>
      </c>
      <c r="CR38" s="113">
        <f>'MASTER_ ALL areas - No.seedling'!CQ92</f>
        <v>0</v>
      </c>
      <c r="CS38" s="76">
        <f>'MASTER_ ALL areas - No.seedling'!CR92</f>
        <v>0</v>
      </c>
      <c r="CT38" s="80">
        <f t="shared" ref="CT38:CT52" si="298">IF(CR38=0,0,CS38/(CR38/20))</f>
        <v>0</v>
      </c>
      <c r="CU38" s="76">
        <f>'MASTER_ ALL areas - No.seedling'!CT92</f>
        <v>0</v>
      </c>
      <c r="CV38" s="81">
        <f t="shared" ref="CV38:CV52" si="299">IF(CR38=0,0,CU38/(CR38/20))</f>
        <v>0</v>
      </c>
      <c r="CW38" s="113">
        <f>'MASTER_ ALL areas - No.seedling'!CV92</f>
        <v>0</v>
      </c>
      <c r="CX38" s="76">
        <f>'MASTER_ ALL areas - No.seedling'!CW92</f>
        <v>0</v>
      </c>
      <c r="CY38" s="80">
        <f t="shared" ref="CY38:CY52" si="300">IF(CW38=0,0,CX38/(CW38/20))</f>
        <v>0</v>
      </c>
      <c r="CZ38" s="76">
        <f>'MASTER_ ALL areas - No.seedling'!CY92</f>
        <v>0</v>
      </c>
      <c r="DA38" s="81">
        <f t="shared" ref="DA38:DA52" si="301">IF(CW38=0,0,CZ38/(CW38/20))</f>
        <v>0</v>
      </c>
      <c r="DB38" s="113">
        <f>'MASTER_ ALL areas - No.seedling'!DA92</f>
        <v>0</v>
      </c>
      <c r="DC38" s="76">
        <f>'MASTER_ ALL areas - No.seedling'!DB92</f>
        <v>0</v>
      </c>
      <c r="DD38" s="80">
        <f t="shared" ref="DD38:DD52" si="302">IF(DB38=0,0,DC38/(DB38/20))</f>
        <v>0</v>
      </c>
      <c r="DE38" s="76">
        <f>'MASTER_ ALL areas - No.seedling'!DD92</f>
        <v>0</v>
      </c>
      <c r="DF38" s="81">
        <f t="shared" ref="DF38:DF52" si="303">IF(DB38=0,0,DE38/(DB38/20))</f>
        <v>0</v>
      </c>
      <c r="DG38" s="113">
        <f>'MASTER_ ALL areas - No.seedling'!DF92</f>
        <v>0</v>
      </c>
      <c r="DH38" s="76">
        <f>'MASTER_ ALL areas - No.seedling'!DG92</f>
        <v>0</v>
      </c>
      <c r="DI38" s="80">
        <f t="shared" ref="DI38:DI52" si="304">IF(DG38=0,0,DH38/(DG38/20))</f>
        <v>0</v>
      </c>
      <c r="DJ38" s="76">
        <f>'MASTER_ ALL areas - No.seedling'!DI92</f>
        <v>0</v>
      </c>
      <c r="DK38" s="81">
        <f t="shared" ref="DK38:DK52" si="305">IF(DG38=0,0,DJ38/(DG38/20))</f>
        <v>0</v>
      </c>
      <c r="DL38" s="113">
        <f>'MASTER_ ALL areas - No.seedling'!DK92</f>
        <v>0</v>
      </c>
      <c r="DM38" s="76">
        <f>'MASTER_ ALL areas - No.seedling'!DL92</f>
        <v>0</v>
      </c>
      <c r="DN38" s="80">
        <f t="shared" ref="DN38:DN52" si="306">IF(DL38=0,0,DM38/(DL38/20))</f>
        <v>0</v>
      </c>
      <c r="DO38" s="76">
        <f>'MASTER_ ALL areas - No.seedling'!DN92</f>
        <v>0</v>
      </c>
      <c r="DP38" s="81">
        <f t="shared" ref="DP38:DP52" si="307">IF(DL38=0,0,DO38/(DL38/20))</f>
        <v>0</v>
      </c>
      <c r="DQ38" s="113">
        <f>'MASTER_ ALL areas - No.seedling'!DP92</f>
        <v>0</v>
      </c>
      <c r="DR38" s="76">
        <f>'MASTER_ ALL areas - No.seedling'!DQ92</f>
        <v>0</v>
      </c>
      <c r="DS38" s="80">
        <f t="shared" ref="DS38:DS52" si="308">IF(DQ38=0,0,DR38/(DQ38/20))</f>
        <v>0</v>
      </c>
      <c r="DT38" s="76">
        <f>'MASTER_ ALL areas - No.seedling'!DS92</f>
        <v>0</v>
      </c>
      <c r="DU38" s="81">
        <f t="shared" ref="DU38:DU52" si="309">IF(DQ38=0,0,DT38/(DQ38/20))</f>
        <v>0</v>
      </c>
      <c r="DV38" s="113">
        <f>'MASTER_ ALL areas - No.seedling'!DU92</f>
        <v>0</v>
      </c>
      <c r="DW38" s="76">
        <f>'MASTER_ ALL areas - No.seedling'!DV92</f>
        <v>0</v>
      </c>
      <c r="DX38" s="80">
        <f t="shared" ref="DX38:DX52" si="310">IF(DV38=0,0,DW38/(DV38/20))</f>
        <v>0</v>
      </c>
      <c r="DY38" s="76">
        <f>'MASTER_ ALL areas - No.seedling'!DX92</f>
        <v>0</v>
      </c>
      <c r="DZ38" s="81">
        <f t="shared" ref="DZ38:DZ52" si="311">IF(DV38=0,0,DY38/(DV38/20))</f>
        <v>0</v>
      </c>
      <c r="EA38" s="113">
        <f>'MASTER_ ALL areas - No.seedling'!DZ92</f>
        <v>0</v>
      </c>
      <c r="EB38" s="76">
        <f>'MASTER_ ALL areas - No.seedling'!EA92</f>
        <v>0</v>
      </c>
      <c r="EC38" s="80">
        <f t="shared" ref="EC38:EC52" si="312">IF(EA38=0,0,EB38/(EA38/20))</f>
        <v>0</v>
      </c>
      <c r="ED38" s="76">
        <f>'MASTER_ ALL areas - No.seedling'!EC92</f>
        <v>0</v>
      </c>
      <c r="EE38" s="81">
        <f t="shared" ref="EE38:EE52" si="313">IF(EA38=0,0,ED38/(EA38/20))</f>
        <v>0</v>
      </c>
      <c r="EF38" s="113">
        <f>'MASTER_ ALL areas - No.seedling'!EE92</f>
        <v>0</v>
      </c>
      <c r="EG38" s="76">
        <f>'MASTER_ ALL areas - No.seedling'!EF92</f>
        <v>0</v>
      </c>
      <c r="EH38" s="80">
        <f t="shared" ref="EH38:EH52" si="314">IF(EF38=0,0,EG38/(EF38/20))</f>
        <v>0</v>
      </c>
      <c r="EI38" s="76">
        <f>'MASTER_ ALL areas - No.seedling'!EH92</f>
        <v>0</v>
      </c>
      <c r="EJ38" s="81">
        <f t="shared" ref="EJ38:EJ52" si="315">IF(EF38=0,0,EI38/(EF38/20))</f>
        <v>0</v>
      </c>
      <c r="EK38" s="113">
        <f>'MASTER_ ALL areas - No.seedling'!EJ92</f>
        <v>0</v>
      </c>
      <c r="EL38" s="76">
        <f>'MASTER_ ALL areas - No.seedling'!EK92</f>
        <v>0</v>
      </c>
      <c r="EM38" s="80">
        <f t="shared" ref="EM38:EM52" si="316">IF(EK38=0,0,EL38/(EK38/20))</f>
        <v>0</v>
      </c>
      <c r="EN38" s="76">
        <f>'MASTER_ ALL areas - No.seedling'!EM92</f>
        <v>0</v>
      </c>
      <c r="EO38" s="81">
        <f t="shared" ref="EO38:EO52" si="317">IF(EK38=0,0,EN38/(EK38/20))</f>
        <v>0</v>
      </c>
      <c r="EP38" s="113">
        <f>'MASTER_ ALL areas - No.seedling'!EO92</f>
        <v>0</v>
      </c>
      <c r="EQ38" s="76">
        <f>'MASTER_ ALL areas - No.seedling'!EP92</f>
        <v>0</v>
      </c>
      <c r="ER38" s="80">
        <f t="shared" ref="ER38:ER52" si="318">IF(EP38=0,0,EQ38/(EP38/20))</f>
        <v>0</v>
      </c>
      <c r="ES38" s="76">
        <f>'MASTER_ ALL areas - No.seedling'!ER92</f>
        <v>0</v>
      </c>
      <c r="ET38" s="81">
        <f t="shared" ref="ET38:ET52" si="319">IF(EP38=0,0,ES38/(EP38/20))</f>
        <v>0</v>
      </c>
      <c r="EU38" s="113">
        <f>'MASTER_ ALL areas - No.seedling'!ET92</f>
        <v>0</v>
      </c>
      <c r="EV38" s="76">
        <f>'MASTER_ ALL areas - No.seedling'!EU92</f>
        <v>0</v>
      </c>
      <c r="EW38" s="80">
        <f t="shared" ref="EW38:EW52" si="320">IF(EU38=0,0,EV38/(EU38/20))</f>
        <v>0</v>
      </c>
      <c r="EX38" s="76">
        <f>'MASTER_ ALL areas - No.seedling'!EW92</f>
        <v>0</v>
      </c>
      <c r="EY38" s="81">
        <f t="shared" ref="EY38:EY52" si="321">IF(EU38=0,0,EX38/(EU38/20))</f>
        <v>0</v>
      </c>
      <c r="EZ38" s="113">
        <f>'MASTER_ ALL areas - No.seedling'!EY92</f>
        <v>0</v>
      </c>
      <c r="FA38" s="76">
        <f>'MASTER_ ALL areas - No.seedling'!EZ92</f>
        <v>0</v>
      </c>
      <c r="FB38" s="80">
        <f t="shared" ref="FB38:FB52" si="322">IF(EZ38=0,0,FA38/(EZ38/20))</f>
        <v>0</v>
      </c>
      <c r="FC38" s="76">
        <f>'MASTER_ ALL areas - No.seedling'!FB92</f>
        <v>0</v>
      </c>
      <c r="FD38" s="81">
        <f t="shared" ref="FD38:FD52" si="323">IF(EZ38=0,0,FC38/(EZ38/20))</f>
        <v>0</v>
      </c>
      <c r="FE38" s="75">
        <f>'MASTER_ ALL areas - No.seedling'!FD92</f>
        <v>100</v>
      </c>
      <c r="FF38" s="76">
        <f>'MASTER_ ALL areas - No.seedling'!FE92</f>
        <v>0</v>
      </c>
      <c r="FG38" s="80">
        <f t="shared" ref="FG38:FG52" si="324">IF(FE38=0,0,FF38/(FE38/20))</f>
        <v>0</v>
      </c>
      <c r="FH38" s="76">
        <f>'MASTER_ ALL areas - No.seedling'!FG92</f>
        <v>4</v>
      </c>
      <c r="FI38" s="81">
        <f t="shared" ref="FI38:FI52" si="325">IF(FE38=0,0,FH38/(FE38/20))</f>
        <v>0.8</v>
      </c>
      <c r="FJ38" s="75">
        <f>'MASTER_ ALL areas - No.seedling'!FI92</f>
        <v>20</v>
      </c>
      <c r="FK38" s="76">
        <f>'MASTER_ ALL areas - No.seedling'!FJ92</f>
        <v>0</v>
      </c>
      <c r="FL38" s="80">
        <f t="shared" ref="FL38:FL52" si="326">IF(FJ38=0,0,FK38/(FJ38/20))</f>
        <v>0</v>
      </c>
      <c r="FM38" s="76">
        <f>'MASTER_ ALL areas - No.seedling'!FL92</f>
        <v>1</v>
      </c>
      <c r="FN38" s="81">
        <f t="shared" ref="FN38:FN52" si="327">IF(FJ38=0,0,FM38/(FJ38/20))</f>
        <v>1</v>
      </c>
      <c r="FO38" s="113">
        <f>'MASTER_ ALL areas - No.seedling'!FN92</f>
        <v>0</v>
      </c>
      <c r="FP38" s="76">
        <f>'MASTER_ ALL areas - No.seedling'!FO92</f>
        <v>0</v>
      </c>
      <c r="FQ38" s="80">
        <f t="shared" ref="FQ38:FQ52" si="328">IF(FO38=0,0,FP38/(FO38/20))</f>
        <v>0</v>
      </c>
      <c r="FR38" s="76">
        <f>'MASTER_ ALL areas - No.seedling'!FQ92</f>
        <v>0</v>
      </c>
      <c r="FS38" s="81">
        <f t="shared" ref="FS38:FS52" si="329">IF(FO38=0,0,FR38/(FO38/20))</f>
        <v>0</v>
      </c>
      <c r="FT38" s="113">
        <f>'MASTER_ ALL areas - No.seedling'!FS92</f>
        <v>0</v>
      </c>
      <c r="FU38" s="76">
        <f>'MASTER_ ALL areas - No.seedling'!FT92</f>
        <v>0</v>
      </c>
      <c r="FV38" s="80">
        <f t="shared" ref="FV38:FV52" si="330">IF(FT38=0,0,FU38/(FT38/20))</f>
        <v>0</v>
      </c>
      <c r="FW38" s="76">
        <f>'MASTER_ ALL areas - No.seedling'!FV92</f>
        <v>0</v>
      </c>
      <c r="FX38" s="81">
        <f t="shared" ref="FX38:FX52" si="331">IF(FT38=0,0,FW38/(FT38/20))</f>
        <v>0</v>
      </c>
      <c r="FY38" s="113">
        <f>'MASTER_ ALL areas - No.seedling'!FX92</f>
        <v>0</v>
      </c>
      <c r="FZ38" s="76">
        <f>'MASTER_ ALL areas - No.seedling'!FY92</f>
        <v>0</v>
      </c>
      <c r="GA38" s="80">
        <f t="shared" ref="GA38:GA52" si="332">IF(FY38=0,0,FZ38/(FY38/20))</f>
        <v>0</v>
      </c>
      <c r="GB38" s="76">
        <f>'MASTER_ ALL areas - No.seedling'!GA92</f>
        <v>0</v>
      </c>
      <c r="GC38" s="81">
        <f t="shared" ref="GC38:GC52" si="333">IF(FY38=0,0,GB38/(FY38/20))</f>
        <v>0</v>
      </c>
      <c r="GD38" s="113">
        <f>'MASTER_ ALL areas - No.seedling'!GC92</f>
        <v>0</v>
      </c>
      <c r="GE38" s="76">
        <f>'MASTER_ ALL areas - No.seedling'!GD92</f>
        <v>0</v>
      </c>
      <c r="GF38" s="80">
        <f t="shared" ref="GF38:GF52" si="334">IF(GD38=0,0,GE38/(GD38/20))</f>
        <v>0</v>
      </c>
      <c r="GG38" s="76">
        <f>'MASTER_ ALL areas - No.seedling'!GF92</f>
        <v>0</v>
      </c>
      <c r="GH38" s="81">
        <f t="shared" ref="GH38:GH52" si="335">IF(GD38=0,0,GG38/(GD38/20))</f>
        <v>0</v>
      </c>
      <c r="GI38" s="113">
        <f>'MASTER_ ALL areas - No.seedling'!GH92</f>
        <v>0</v>
      </c>
      <c r="GJ38" s="76">
        <f>'MASTER_ ALL areas - No.seedling'!GI92</f>
        <v>0</v>
      </c>
      <c r="GK38" s="80">
        <f t="shared" ref="GK38:GK52" si="336">IF(GI38=0,0,GJ38/(GI38/20))</f>
        <v>0</v>
      </c>
      <c r="GL38" s="76">
        <f>'MASTER_ ALL areas - No.seedling'!GK92</f>
        <v>0</v>
      </c>
      <c r="GM38" s="81">
        <f t="shared" ref="GM38:GM52" si="337">IF(GI38=0,0,GL38/(GI38/20))</f>
        <v>0</v>
      </c>
      <c r="GN38" s="113">
        <f>'MASTER_ ALL areas - No.seedling'!GM92</f>
        <v>0</v>
      </c>
      <c r="GO38" s="76">
        <f>'MASTER_ ALL areas - No.seedling'!GN92</f>
        <v>0</v>
      </c>
      <c r="GP38" s="80">
        <f t="shared" ref="GP38:GP52" si="338">IF(GN38=0,0,GO38/(GN38/20))</f>
        <v>0</v>
      </c>
      <c r="GQ38" s="76">
        <f>'MASTER_ ALL areas - No.seedling'!GP92</f>
        <v>0</v>
      </c>
      <c r="GR38" s="81">
        <f t="shared" ref="GR38:GR52" si="339">IF(GN38=0,0,GQ38/(GN38/20))</f>
        <v>0</v>
      </c>
      <c r="GS38" s="113">
        <f>'MASTER_ ALL areas - No.seedling'!GR92</f>
        <v>0</v>
      </c>
      <c r="GT38" s="76">
        <f>'MASTER_ ALL areas - No.seedling'!GS92</f>
        <v>0</v>
      </c>
      <c r="GU38" s="80">
        <f t="shared" ref="GU38:GU52" si="340">IF(GS38=0,0,GT38/(GS38/20))</f>
        <v>0</v>
      </c>
      <c r="GV38" s="76">
        <f>'MASTER_ ALL areas - No.seedling'!GU92</f>
        <v>0</v>
      </c>
      <c r="GW38" s="81">
        <f t="shared" ref="GW38:GW52" si="341">IF(GS38=0,0,GV38/(GS38/20))</f>
        <v>0</v>
      </c>
      <c r="GX38" s="113">
        <f>'MASTER_ ALL areas - No.seedling'!GW92</f>
        <v>0</v>
      </c>
      <c r="GY38" s="76">
        <f>'MASTER_ ALL areas - No.seedling'!GX92</f>
        <v>0</v>
      </c>
      <c r="GZ38" s="80">
        <f t="shared" ref="GZ38:GZ52" si="342">IF(GX38=0,0,GY38/(GX38/20))</f>
        <v>0</v>
      </c>
      <c r="HA38" s="76">
        <f>'MASTER_ ALL areas - No.seedling'!GZ92</f>
        <v>0</v>
      </c>
      <c r="HB38" s="81">
        <f t="shared" ref="HB38:HB52" si="343">IF(GX38=0,0,HA38/(GX38/20))</f>
        <v>0</v>
      </c>
      <c r="HC38" s="113">
        <f>'MASTER_ ALL areas - No.seedling'!HB92</f>
        <v>0</v>
      </c>
      <c r="HD38" s="76">
        <f>'MASTER_ ALL areas - No.seedling'!HC92</f>
        <v>0</v>
      </c>
      <c r="HE38" s="80">
        <f t="shared" ref="HE38:HE52" si="344">IF(HC38=0,0,HD38/(HC38/20))</f>
        <v>0</v>
      </c>
      <c r="HF38" s="76">
        <f>'MASTER_ ALL areas - No.seedling'!HE92</f>
        <v>0</v>
      </c>
      <c r="HG38" s="81">
        <f t="shared" ref="HG38:HG52" si="345">IF(HC38=0,0,HF38/(HC38/20))</f>
        <v>0</v>
      </c>
      <c r="HH38" s="113">
        <f>'MASTER_ ALL areas - No.seedling'!HG92</f>
        <v>0</v>
      </c>
      <c r="HI38" s="76">
        <f>'MASTER_ ALL areas - No.seedling'!HH92</f>
        <v>0</v>
      </c>
      <c r="HJ38" s="80">
        <f t="shared" ref="HJ38:HJ52" si="346">IF(HH38=0,0,HI38/(HH38/20))</f>
        <v>0</v>
      </c>
      <c r="HK38" s="76">
        <f>'MASTER_ ALL areas - No.seedling'!HJ92</f>
        <v>0</v>
      </c>
      <c r="HL38" s="81">
        <f t="shared" ref="HL38:HL52" si="347">IF(HH38=0,0,HK38/(HH38/20))</f>
        <v>0</v>
      </c>
      <c r="HM38" s="113">
        <f>'MASTER_ ALL areas - No.seedling'!HL92</f>
        <v>0</v>
      </c>
      <c r="HN38" s="76">
        <f>'MASTER_ ALL areas - No.seedling'!HM92</f>
        <v>0</v>
      </c>
      <c r="HO38" s="80">
        <f t="shared" ref="HO38:HO52" si="348">IF(HM38=0,0,HN38/(HM38/20))</f>
        <v>0</v>
      </c>
      <c r="HP38" s="76">
        <f>'MASTER_ ALL areas - No.seedling'!HO92</f>
        <v>0</v>
      </c>
      <c r="HQ38" s="81">
        <f t="shared" ref="HQ38:HQ52" si="349">IF(HM38=0,0,HP38/(HM38/20))</f>
        <v>0</v>
      </c>
      <c r="HR38" s="113">
        <f>'MASTER_ ALL areas - No.seedling'!HQ92</f>
        <v>0</v>
      </c>
      <c r="HS38" s="76">
        <f>'MASTER_ ALL areas - No.seedling'!HR92</f>
        <v>0</v>
      </c>
      <c r="HT38" s="80">
        <f t="shared" ref="HT38:HT52" si="350">IF(HR38=0,0,HS38/(HR38/20))</f>
        <v>0</v>
      </c>
      <c r="HU38" s="76">
        <f>'MASTER_ ALL areas - No.seedling'!HT92</f>
        <v>0</v>
      </c>
      <c r="HV38" s="81">
        <f t="shared" ref="HV38:HV52" si="351">IF(HR38=0,0,HU38/(HR38/20))</f>
        <v>0</v>
      </c>
      <c r="HW38" s="113">
        <f>'MASTER_ ALL areas - No.seedling'!HV92</f>
        <v>0</v>
      </c>
      <c r="HX38" s="76">
        <f>'MASTER_ ALL areas - No.seedling'!HW92</f>
        <v>0</v>
      </c>
      <c r="HY38" s="80">
        <f t="shared" ref="HY38:HY52" si="352">IF(HW38=0,0,HX38/(HW38/20))</f>
        <v>0</v>
      </c>
      <c r="HZ38" s="76">
        <f>'MASTER_ ALL areas - No.seedling'!HY92</f>
        <v>0</v>
      </c>
      <c r="IA38" s="81">
        <f t="shared" ref="IA38:IA52" si="353">IF(HW38=0,0,HZ38/(HW38/20))</f>
        <v>0</v>
      </c>
      <c r="IB38" s="113">
        <f>'MASTER_ ALL areas - No.seedling'!IA92</f>
        <v>0</v>
      </c>
      <c r="IC38" s="76">
        <f>'MASTER_ ALL areas - No.seedling'!IB92</f>
        <v>0</v>
      </c>
      <c r="ID38" s="80">
        <f t="shared" ref="ID38:ID52" si="354">IF(IB38=0,0,IC38/(IB38/20))</f>
        <v>0</v>
      </c>
      <c r="IE38" s="76">
        <f>'MASTER_ ALL areas - No.seedling'!ID92</f>
        <v>0</v>
      </c>
      <c r="IF38" s="85">
        <f t="shared" ref="IF38:IF52" si="355">IF(IB38=0,0,IE38/(IB38/20))</f>
        <v>0</v>
      </c>
      <c r="IG38" s="86" t="s">
        <v>306</v>
      </c>
      <c r="IH38" s="87"/>
    </row>
    <row r="39" spans="2:242" ht="33" customHeight="1" x14ac:dyDescent="0.25">
      <c r="B39" s="420">
        <v>89</v>
      </c>
      <c r="C39" s="421" t="s">
        <v>307</v>
      </c>
      <c r="D39" s="422">
        <v>219282</v>
      </c>
      <c r="E39" s="423">
        <v>933102</v>
      </c>
      <c r="F39" s="424" t="s">
        <v>89</v>
      </c>
      <c r="G39" s="88" t="s">
        <v>185</v>
      </c>
      <c r="H39" s="459">
        <f>'MASTER_ ALL areas - No.seedling'!G93</f>
        <v>1</v>
      </c>
      <c r="I39" s="70">
        <f>'MASTER_ ALL areas - No.seedling'!H93</f>
        <v>0.01</v>
      </c>
      <c r="J39" s="71">
        <f>'MASTER_ ALL areas - No.seedling'!I93</f>
        <v>28</v>
      </c>
      <c r="K39" s="72">
        <f>'MASTER_ ALL areas - No.seedling'!J93</f>
        <v>88</v>
      </c>
      <c r="L39" s="73">
        <f t="shared" si="267"/>
        <v>1760</v>
      </c>
      <c r="M39" s="74">
        <f>'MASTER_ ALL areas - No.seedling'!L93</f>
        <v>1760</v>
      </c>
      <c r="N39" s="113">
        <f>'MASTER_ ALL areas - No.seedling'!M93</f>
        <v>4</v>
      </c>
      <c r="O39" s="114">
        <f>'MASTER_ ALL areas - No.seedling'!N93</f>
        <v>51</v>
      </c>
      <c r="P39" s="80">
        <f>'MASTER_ ALL areas - No.seedling'!O93</f>
        <v>4.5454545454545456E-2</v>
      </c>
      <c r="Q39" s="81">
        <f>'MASTER_ ALL areas - No.seedling'!P93</f>
        <v>0.57954545454545459</v>
      </c>
      <c r="R39" s="621"/>
      <c r="S39" s="617">
        <f>'MASTER_ ALL areas - No.seedling'!R93</f>
        <v>1460</v>
      </c>
      <c r="T39" s="76">
        <f>'MASTER_ ALL areas - No.seedling'!S93</f>
        <v>2</v>
      </c>
      <c r="U39" s="77">
        <f t="shared" si="268"/>
        <v>2.7397260273972601E-2</v>
      </c>
      <c r="V39" s="82">
        <f>'MASTER_ ALL areas - No.seedling'!U93</f>
        <v>37</v>
      </c>
      <c r="W39" s="80">
        <f t="shared" si="269"/>
        <v>0.50684931506849318</v>
      </c>
      <c r="X39" s="619">
        <f>'MASTER_ ALL areas - No.seedling'!W93</f>
        <v>300</v>
      </c>
      <c r="Y39" s="82">
        <f>'MASTER_ ALL areas - No.seedling'!X93</f>
        <v>2</v>
      </c>
      <c r="Z39" s="77">
        <f t="shared" si="270"/>
        <v>0.13333333333333333</v>
      </c>
      <c r="AA39" s="82">
        <f>'MASTER_ ALL areas - No.seedling'!Z93</f>
        <v>14</v>
      </c>
      <c r="AB39" s="80">
        <f t="shared" si="271"/>
        <v>0.93333333333333335</v>
      </c>
      <c r="AC39" s="76">
        <f>'MASTER_ ALL areas - No.seedling'!AB93</f>
        <v>0</v>
      </c>
      <c r="AD39" s="76">
        <f>'MASTER_ ALL areas - No.seedling'!AC93</f>
        <v>0</v>
      </c>
      <c r="AE39" s="77">
        <f t="shared" si="272"/>
        <v>0</v>
      </c>
      <c r="AF39" s="82">
        <f>'MASTER_ ALL areas - No.seedling'!AE93</f>
        <v>0</v>
      </c>
      <c r="AG39" s="80">
        <f t="shared" si="273"/>
        <v>0</v>
      </c>
      <c r="AH39" s="76">
        <f>'MASTER_ ALL areas - No.seedling'!AG93</f>
        <v>0</v>
      </c>
      <c r="AI39" s="76">
        <f>'MASTER_ ALL areas - No.seedling'!AH93</f>
        <v>0</v>
      </c>
      <c r="AJ39" s="77">
        <f t="shared" si="274"/>
        <v>0</v>
      </c>
      <c r="AK39" s="82">
        <f>'MASTER_ ALL areas - No.seedling'!AJ93</f>
        <v>0</v>
      </c>
      <c r="AL39" s="81">
        <f t="shared" si="275"/>
        <v>0</v>
      </c>
      <c r="AM39" s="621"/>
      <c r="AN39" s="617">
        <f>'MASTER_ ALL areas - No.seedling'!AM93</f>
        <v>1700</v>
      </c>
      <c r="AO39" s="76">
        <f>'MASTER_ ALL areas - No.seedling'!AN93</f>
        <v>4</v>
      </c>
      <c r="AP39" s="77">
        <f t="shared" si="276"/>
        <v>4.7058823529411764E-2</v>
      </c>
      <c r="AQ39" s="82">
        <f>'MASTER_ ALL areas - No.seedling'!AP93</f>
        <v>50</v>
      </c>
      <c r="AR39" s="77">
        <f t="shared" si="277"/>
        <v>0.58823529411764708</v>
      </c>
      <c r="AS39" s="82">
        <f>'MASTER_ ALL areas - No.seedling'!AR93</f>
        <v>40</v>
      </c>
      <c r="AT39" s="76">
        <f>'MASTER_ ALL areas - No.seedling'!AS93</f>
        <v>0</v>
      </c>
      <c r="AU39" s="77">
        <f t="shared" si="278"/>
        <v>0</v>
      </c>
      <c r="AV39" s="82">
        <f>'MASTER_ ALL areas - No.seedling'!AU93</f>
        <v>0</v>
      </c>
      <c r="AW39" s="77">
        <f t="shared" si="279"/>
        <v>0</v>
      </c>
      <c r="AX39" s="71">
        <f>'MASTER_ ALL areas - No.seedling'!AW93</f>
        <v>0</v>
      </c>
      <c r="AY39" s="82">
        <f>'MASTER_ ALL areas - No.seedling'!AX93</f>
        <v>0</v>
      </c>
      <c r="AZ39" s="77">
        <f t="shared" si="280"/>
        <v>0</v>
      </c>
      <c r="BA39" s="82">
        <f>'MASTER_ ALL areas - No.seedling'!AZ93</f>
        <v>0</v>
      </c>
      <c r="BB39" s="77">
        <f t="shared" si="281"/>
        <v>0</v>
      </c>
      <c r="BC39" s="82">
        <f>'MASTER_ ALL areas - No.seedling'!BB93</f>
        <v>0</v>
      </c>
      <c r="BD39" s="76">
        <f>'MASTER_ ALL areas - No.seedling'!BC93</f>
        <v>0</v>
      </c>
      <c r="BE39" s="77">
        <f t="shared" si="282"/>
        <v>0</v>
      </c>
      <c r="BF39" s="82">
        <f>'MASTER_ ALL areas - No.seedling'!BE93</f>
        <v>0</v>
      </c>
      <c r="BG39" s="77">
        <f t="shared" si="283"/>
        <v>0</v>
      </c>
      <c r="BH39" s="82">
        <f>'MASTER_ ALL areas - No.seedling'!BG93</f>
        <v>20</v>
      </c>
      <c r="BI39" s="76">
        <f>'MASTER_ ALL areas - No.seedling'!BH93</f>
        <v>0</v>
      </c>
      <c r="BJ39" s="77">
        <f t="shared" si="284"/>
        <v>0</v>
      </c>
      <c r="BK39" s="82">
        <f>'MASTER_ ALL areas - No.seedling'!BJ93</f>
        <v>1</v>
      </c>
      <c r="BL39" s="77">
        <f t="shared" si="285"/>
        <v>1</v>
      </c>
      <c r="BM39" s="82">
        <f>'MASTER_ ALL areas - No.seedling'!BL93</f>
        <v>0</v>
      </c>
      <c r="BN39" s="76">
        <f>'MASTER_ ALL areas - No.seedling'!BM93</f>
        <v>0</v>
      </c>
      <c r="BO39" s="77">
        <f t="shared" si="286"/>
        <v>0</v>
      </c>
      <c r="BP39" s="82">
        <f>'MASTER_ ALL areas - No.seedling'!BO93</f>
        <v>0</v>
      </c>
      <c r="BQ39" s="77">
        <f t="shared" si="287"/>
        <v>0</v>
      </c>
      <c r="BR39" s="82">
        <f>'MASTER_ ALL areas - No.seedling'!BQ93</f>
        <v>0</v>
      </c>
      <c r="BS39" s="76">
        <f>'MASTER_ ALL areas - No.seedling'!BR93</f>
        <v>0</v>
      </c>
      <c r="BT39" s="77">
        <f t="shared" si="288"/>
        <v>0</v>
      </c>
      <c r="BU39" s="82">
        <f>'MASTER_ ALL areas - No.seedling'!BT93</f>
        <v>0</v>
      </c>
      <c r="BV39" s="77">
        <f t="shared" si="289"/>
        <v>0</v>
      </c>
      <c r="BW39" s="82">
        <f>'MASTER_ ALL areas - No.seedling'!BV93</f>
        <v>0</v>
      </c>
      <c r="BX39" s="76">
        <f>'MASTER_ ALL areas - No.seedling'!BW93</f>
        <v>0</v>
      </c>
      <c r="BY39" s="77">
        <f t="shared" si="290"/>
        <v>0</v>
      </c>
      <c r="BZ39" s="82">
        <f>'MASTER_ ALL areas - No.seedling'!BY93</f>
        <v>0</v>
      </c>
      <c r="CA39" s="81">
        <f t="shared" si="291"/>
        <v>0</v>
      </c>
      <c r="CB39" s="79"/>
      <c r="CC39" s="75">
        <f>'MASTER_ ALL areas - No.seedling'!CB93</f>
        <v>1400</v>
      </c>
      <c r="CD39" s="76">
        <f>'MASTER_ ALL areas - No.seedling'!CC93</f>
        <v>2</v>
      </c>
      <c r="CE39" s="80">
        <f t="shared" si="292"/>
        <v>2.8571428571428571E-2</v>
      </c>
      <c r="CF39" s="76">
        <f>'MASTER_ ALL areas - No.seedling'!CE93</f>
        <v>36</v>
      </c>
      <c r="CG39" s="81">
        <f t="shared" si="293"/>
        <v>0.51428571428571423</v>
      </c>
      <c r="CH39" s="75">
        <f>'MASTER_ ALL areas - No.seedling'!CG93</f>
        <v>300</v>
      </c>
      <c r="CI39" s="76">
        <f>'MASTER_ ALL areas - No.seedling'!CH93</f>
        <v>2</v>
      </c>
      <c r="CJ39" s="80">
        <f t="shared" si="294"/>
        <v>0.13333333333333333</v>
      </c>
      <c r="CK39" s="76">
        <f>'MASTER_ ALL areas - No.seedling'!CJ93</f>
        <v>14</v>
      </c>
      <c r="CL39" s="81">
        <f t="shared" si="295"/>
        <v>0.93333333333333335</v>
      </c>
      <c r="CM39" s="113">
        <f>'MASTER_ ALL areas - No.seedling'!CL93</f>
        <v>0</v>
      </c>
      <c r="CN39" s="76">
        <f>'MASTER_ ALL areas - No.seedling'!CM93</f>
        <v>0</v>
      </c>
      <c r="CO39" s="80">
        <f t="shared" si="296"/>
        <v>0</v>
      </c>
      <c r="CP39" s="76">
        <f>'MASTER_ ALL areas - No.seedling'!CO93</f>
        <v>0</v>
      </c>
      <c r="CQ39" s="81">
        <f t="shared" si="297"/>
        <v>0</v>
      </c>
      <c r="CR39" s="113">
        <f>'MASTER_ ALL areas - No.seedling'!CQ93</f>
        <v>0</v>
      </c>
      <c r="CS39" s="76">
        <f>'MASTER_ ALL areas - No.seedling'!CR93</f>
        <v>0</v>
      </c>
      <c r="CT39" s="80">
        <f t="shared" si="298"/>
        <v>0</v>
      </c>
      <c r="CU39" s="76">
        <f>'MASTER_ ALL areas - No.seedling'!CT93</f>
        <v>0</v>
      </c>
      <c r="CV39" s="81">
        <f t="shared" si="299"/>
        <v>0</v>
      </c>
      <c r="CW39" s="75">
        <f>'MASTER_ ALL areas - No.seedling'!CV93</f>
        <v>40</v>
      </c>
      <c r="CX39" s="76">
        <f>'MASTER_ ALL areas - No.seedling'!CW93</f>
        <v>0</v>
      </c>
      <c r="CY39" s="80">
        <f t="shared" si="300"/>
        <v>0</v>
      </c>
      <c r="CZ39" s="76">
        <f>'MASTER_ ALL areas - No.seedling'!CY93</f>
        <v>0</v>
      </c>
      <c r="DA39" s="81">
        <f t="shared" si="301"/>
        <v>0</v>
      </c>
      <c r="DB39" s="113">
        <f>'MASTER_ ALL areas - No.seedling'!DA93</f>
        <v>0</v>
      </c>
      <c r="DC39" s="76">
        <f>'MASTER_ ALL areas - No.seedling'!DB93</f>
        <v>0</v>
      </c>
      <c r="DD39" s="80">
        <f t="shared" si="302"/>
        <v>0</v>
      </c>
      <c r="DE39" s="76">
        <f>'MASTER_ ALL areas - No.seedling'!DD93</f>
        <v>0</v>
      </c>
      <c r="DF39" s="81">
        <f t="shared" si="303"/>
        <v>0</v>
      </c>
      <c r="DG39" s="113">
        <f>'MASTER_ ALL areas - No.seedling'!DF93</f>
        <v>0</v>
      </c>
      <c r="DH39" s="76">
        <f>'MASTER_ ALL areas - No.seedling'!DG93</f>
        <v>0</v>
      </c>
      <c r="DI39" s="80">
        <f t="shared" si="304"/>
        <v>0</v>
      </c>
      <c r="DJ39" s="76">
        <f>'MASTER_ ALL areas - No.seedling'!DI93</f>
        <v>0</v>
      </c>
      <c r="DK39" s="81">
        <f t="shared" si="305"/>
        <v>0</v>
      </c>
      <c r="DL39" s="113">
        <f>'MASTER_ ALL areas - No.seedling'!DK93</f>
        <v>0</v>
      </c>
      <c r="DM39" s="76">
        <f>'MASTER_ ALL areas - No.seedling'!DL93</f>
        <v>0</v>
      </c>
      <c r="DN39" s="80">
        <f t="shared" si="306"/>
        <v>0</v>
      </c>
      <c r="DO39" s="76">
        <f>'MASTER_ ALL areas - No.seedling'!DN93</f>
        <v>0</v>
      </c>
      <c r="DP39" s="81">
        <f t="shared" si="307"/>
        <v>0</v>
      </c>
      <c r="DQ39" s="113">
        <f>'MASTER_ ALL areas - No.seedling'!DP93</f>
        <v>0</v>
      </c>
      <c r="DR39" s="76">
        <f>'MASTER_ ALL areas - No.seedling'!DQ93</f>
        <v>0</v>
      </c>
      <c r="DS39" s="80">
        <f t="shared" si="308"/>
        <v>0</v>
      </c>
      <c r="DT39" s="76">
        <f>'MASTER_ ALL areas - No.seedling'!DS93</f>
        <v>0</v>
      </c>
      <c r="DU39" s="81">
        <f t="shared" si="309"/>
        <v>0</v>
      </c>
      <c r="DV39" s="113">
        <f>'MASTER_ ALL areas - No.seedling'!DU93</f>
        <v>0</v>
      </c>
      <c r="DW39" s="76">
        <f>'MASTER_ ALL areas - No.seedling'!DV93</f>
        <v>0</v>
      </c>
      <c r="DX39" s="80">
        <f t="shared" si="310"/>
        <v>0</v>
      </c>
      <c r="DY39" s="76">
        <f>'MASTER_ ALL areas - No.seedling'!DX93</f>
        <v>0</v>
      </c>
      <c r="DZ39" s="81">
        <f t="shared" si="311"/>
        <v>0</v>
      </c>
      <c r="EA39" s="113">
        <f>'MASTER_ ALL areas - No.seedling'!DZ93</f>
        <v>0</v>
      </c>
      <c r="EB39" s="76">
        <f>'MASTER_ ALL areas - No.seedling'!EA93</f>
        <v>0</v>
      </c>
      <c r="EC39" s="80">
        <f t="shared" si="312"/>
        <v>0</v>
      </c>
      <c r="ED39" s="76">
        <f>'MASTER_ ALL areas - No.seedling'!EC93</f>
        <v>0</v>
      </c>
      <c r="EE39" s="81">
        <f t="shared" si="313"/>
        <v>0</v>
      </c>
      <c r="EF39" s="113">
        <f>'MASTER_ ALL areas - No.seedling'!EE93</f>
        <v>0</v>
      </c>
      <c r="EG39" s="76">
        <f>'MASTER_ ALL areas - No.seedling'!EF93</f>
        <v>0</v>
      </c>
      <c r="EH39" s="80">
        <f t="shared" si="314"/>
        <v>0</v>
      </c>
      <c r="EI39" s="76">
        <f>'MASTER_ ALL areas - No.seedling'!EH93</f>
        <v>0</v>
      </c>
      <c r="EJ39" s="81">
        <f t="shared" si="315"/>
        <v>0</v>
      </c>
      <c r="EK39" s="113">
        <f>'MASTER_ ALL areas - No.seedling'!EJ93</f>
        <v>0</v>
      </c>
      <c r="EL39" s="76">
        <f>'MASTER_ ALL areas - No.seedling'!EK93</f>
        <v>0</v>
      </c>
      <c r="EM39" s="80">
        <f t="shared" si="316"/>
        <v>0</v>
      </c>
      <c r="EN39" s="76">
        <f>'MASTER_ ALL areas - No.seedling'!EM93</f>
        <v>0</v>
      </c>
      <c r="EO39" s="81">
        <f t="shared" si="317"/>
        <v>0</v>
      </c>
      <c r="EP39" s="113">
        <f>'MASTER_ ALL areas - No.seedling'!EO93</f>
        <v>0</v>
      </c>
      <c r="EQ39" s="76">
        <f>'MASTER_ ALL areas - No.seedling'!EP93</f>
        <v>0</v>
      </c>
      <c r="ER39" s="80">
        <f t="shared" si="318"/>
        <v>0</v>
      </c>
      <c r="ES39" s="76">
        <f>'MASTER_ ALL areas - No.seedling'!ER93</f>
        <v>0</v>
      </c>
      <c r="ET39" s="81">
        <f t="shared" si="319"/>
        <v>0</v>
      </c>
      <c r="EU39" s="113">
        <f>'MASTER_ ALL areas - No.seedling'!ET93</f>
        <v>0</v>
      </c>
      <c r="EV39" s="76">
        <f>'MASTER_ ALL areas - No.seedling'!EU93</f>
        <v>0</v>
      </c>
      <c r="EW39" s="80">
        <f t="shared" si="320"/>
        <v>0</v>
      </c>
      <c r="EX39" s="76">
        <f>'MASTER_ ALL areas - No.seedling'!EW93</f>
        <v>0</v>
      </c>
      <c r="EY39" s="81">
        <f t="shared" si="321"/>
        <v>0</v>
      </c>
      <c r="EZ39" s="113">
        <f>'MASTER_ ALL areas - No.seedling'!EY93</f>
        <v>0</v>
      </c>
      <c r="FA39" s="76">
        <f>'MASTER_ ALL areas - No.seedling'!EZ93</f>
        <v>0</v>
      </c>
      <c r="FB39" s="80">
        <f t="shared" si="322"/>
        <v>0</v>
      </c>
      <c r="FC39" s="76">
        <f>'MASTER_ ALL areas - No.seedling'!FB93</f>
        <v>0</v>
      </c>
      <c r="FD39" s="81">
        <f t="shared" si="323"/>
        <v>0</v>
      </c>
      <c r="FE39" s="75">
        <f>'MASTER_ ALL areas - No.seedling'!FD93</f>
        <v>20</v>
      </c>
      <c r="FF39" s="76">
        <f>'MASTER_ ALL areas - No.seedling'!FE93</f>
        <v>0</v>
      </c>
      <c r="FG39" s="80">
        <f t="shared" si="324"/>
        <v>0</v>
      </c>
      <c r="FH39" s="76">
        <f>'MASTER_ ALL areas - No.seedling'!FG93</f>
        <v>1</v>
      </c>
      <c r="FI39" s="81">
        <f t="shared" si="325"/>
        <v>1</v>
      </c>
      <c r="FJ39" s="113">
        <f>'MASTER_ ALL areas - No.seedling'!FI93</f>
        <v>0</v>
      </c>
      <c r="FK39" s="76">
        <f>'MASTER_ ALL areas - No.seedling'!FJ93</f>
        <v>0</v>
      </c>
      <c r="FL39" s="80">
        <f t="shared" si="326"/>
        <v>0</v>
      </c>
      <c r="FM39" s="76">
        <f>'MASTER_ ALL areas - No.seedling'!FL93</f>
        <v>0</v>
      </c>
      <c r="FN39" s="81">
        <f t="shared" si="327"/>
        <v>0</v>
      </c>
      <c r="FO39" s="113">
        <f>'MASTER_ ALL areas - No.seedling'!FN93</f>
        <v>0</v>
      </c>
      <c r="FP39" s="76">
        <f>'MASTER_ ALL areas - No.seedling'!FO93</f>
        <v>0</v>
      </c>
      <c r="FQ39" s="80">
        <f t="shared" si="328"/>
        <v>0</v>
      </c>
      <c r="FR39" s="76">
        <f>'MASTER_ ALL areas - No.seedling'!FQ93</f>
        <v>0</v>
      </c>
      <c r="FS39" s="81">
        <f t="shared" si="329"/>
        <v>0</v>
      </c>
      <c r="FT39" s="113">
        <f>'MASTER_ ALL areas - No.seedling'!FS93</f>
        <v>0</v>
      </c>
      <c r="FU39" s="76">
        <f>'MASTER_ ALL areas - No.seedling'!FT93</f>
        <v>0</v>
      </c>
      <c r="FV39" s="80">
        <f t="shared" si="330"/>
        <v>0</v>
      </c>
      <c r="FW39" s="76">
        <f>'MASTER_ ALL areas - No.seedling'!FV93</f>
        <v>0</v>
      </c>
      <c r="FX39" s="81">
        <f t="shared" si="331"/>
        <v>0</v>
      </c>
      <c r="FY39" s="113">
        <f>'MASTER_ ALL areas - No.seedling'!FX93</f>
        <v>0</v>
      </c>
      <c r="FZ39" s="76">
        <f>'MASTER_ ALL areas - No.seedling'!FY93</f>
        <v>0</v>
      </c>
      <c r="GA39" s="80">
        <f t="shared" si="332"/>
        <v>0</v>
      </c>
      <c r="GB39" s="76">
        <f>'MASTER_ ALL areas - No.seedling'!GA93</f>
        <v>0</v>
      </c>
      <c r="GC39" s="81">
        <f t="shared" si="333"/>
        <v>0</v>
      </c>
      <c r="GD39" s="113">
        <f>'MASTER_ ALL areas - No.seedling'!GC93</f>
        <v>0</v>
      </c>
      <c r="GE39" s="76">
        <f>'MASTER_ ALL areas - No.seedling'!GD93</f>
        <v>0</v>
      </c>
      <c r="GF39" s="80">
        <f t="shared" si="334"/>
        <v>0</v>
      </c>
      <c r="GG39" s="76">
        <f>'MASTER_ ALL areas - No.seedling'!GF93</f>
        <v>0</v>
      </c>
      <c r="GH39" s="81">
        <f t="shared" si="335"/>
        <v>0</v>
      </c>
      <c r="GI39" s="113">
        <f>'MASTER_ ALL areas - No.seedling'!GH93</f>
        <v>0</v>
      </c>
      <c r="GJ39" s="76">
        <f>'MASTER_ ALL areas - No.seedling'!GI93</f>
        <v>0</v>
      </c>
      <c r="GK39" s="80">
        <f t="shared" si="336"/>
        <v>0</v>
      </c>
      <c r="GL39" s="76">
        <f>'MASTER_ ALL areas - No.seedling'!GK93</f>
        <v>0</v>
      </c>
      <c r="GM39" s="81">
        <f t="shared" si="337"/>
        <v>0</v>
      </c>
      <c r="GN39" s="113">
        <f>'MASTER_ ALL areas - No.seedling'!GM93</f>
        <v>0</v>
      </c>
      <c r="GO39" s="76">
        <f>'MASTER_ ALL areas - No.seedling'!GN93</f>
        <v>0</v>
      </c>
      <c r="GP39" s="80">
        <f t="shared" si="338"/>
        <v>0</v>
      </c>
      <c r="GQ39" s="76">
        <f>'MASTER_ ALL areas - No.seedling'!GP93</f>
        <v>0</v>
      </c>
      <c r="GR39" s="81">
        <f t="shared" si="339"/>
        <v>0</v>
      </c>
      <c r="GS39" s="113">
        <f>'MASTER_ ALL areas - No.seedling'!GR93</f>
        <v>0</v>
      </c>
      <c r="GT39" s="76">
        <f>'MASTER_ ALL areas - No.seedling'!GS93</f>
        <v>0</v>
      </c>
      <c r="GU39" s="80">
        <f t="shared" si="340"/>
        <v>0</v>
      </c>
      <c r="GV39" s="76">
        <f>'MASTER_ ALL areas - No.seedling'!GU93</f>
        <v>0</v>
      </c>
      <c r="GW39" s="81">
        <f t="shared" si="341"/>
        <v>0</v>
      </c>
      <c r="GX39" s="113">
        <f>'MASTER_ ALL areas - No.seedling'!GW93</f>
        <v>0</v>
      </c>
      <c r="GY39" s="76">
        <f>'MASTER_ ALL areas - No.seedling'!GX93</f>
        <v>0</v>
      </c>
      <c r="GZ39" s="80">
        <f t="shared" si="342"/>
        <v>0</v>
      </c>
      <c r="HA39" s="76">
        <f>'MASTER_ ALL areas - No.seedling'!GZ93</f>
        <v>0</v>
      </c>
      <c r="HB39" s="81">
        <f t="shared" si="343"/>
        <v>0</v>
      </c>
      <c r="HC39" s="113">
        <f>'MASTER_ ALL areas - No.seedling'!HB93</f>
        <v>0</v>
      </c>
      <c r="HD39" s="76">
        <f>'MASTER_ ALL areas - No.seedling'!HC93</f>
        <v>0</v>
      </c>
      <c r="HE39" s="80">
        <f t="shared" si="344"/>
        <v>0</v>
      </c>
      <c r="HF39" s="76">
        <f>'MASTER_ ALL areas - No.seedling'!HE93</f>
        <v>0</v>
      </c>
      <c r="HG39" s="81">
        <f t="shared" si="345"/>
        <v>0</v>
      </c>
      <c r="HH39" s="113">
        <f>'MASTER_ ALL areas - No.seedling'!HG93</f>
        <v>0</v>
      </c>
      <c r="HI39" s="76">
        <f>'MASTER_ ALL areas - No.seedling'!HH93</f>
        <v>0</v>
      </c>
      <c r="HJ39" s="80">
        <f t="shared" si="346"/>
        <v>0</v>
      </c>
      <c r="HK39" s="76">
        <f>'MASTER_ ALL areas - No.seedling'!HJ93</f>
        <v>0</v>
      </c>
      <c r="HL39" s="81">
        <f t="shared" si="347"/>
        <v>0</v>
      </c>
      <c r="HM39" s="113">
        <f>'MASTER_ ALL areas - No.seedling'!HL93</f>
        <v>0</v>
      </c>
      <c r="HN39" s="76">
        <f>'MASTER_ ALL areas - No.seedling'!HM93</f>
        <v>0</v>
      </c>
      <c r="HO39" s="80">
        <f t="shared" si="348"/>
        <v>0</v>
      </c>
      <c r="HP39" s="76">
        <f>'MASTER_ ALL areas - No.seedling'!HO93</f>
        <v>0</v>
      </c>
      <c r="HQ39" s="81">
        <f t="shared" si="349"/>
        <v>0</v>
      </c>
      <c r="HR39" s="113">
        <f>'MASTER_ ALL areas - No.seedling'!HQ93</f>
        <v>0</v>
      </c>
      <c r="HS39" s="76">
        <f>'MASTER_ ALL areas - No.seedling'!HR93</f>
        <v>0</v>
      </c>
      <c r="HT39" s="80">
        <f t="shared" si="350"/>
        <v>0</v>
      </c>
      <c r="HU39" s="76">
        <f>'MASTER_ ALL areas - No.seedling'!HT93</f>
        <v>0</v>
      </c>
      <c r="HV39" s="81">
        <f t="shared" si="351"/>
        <v>0</v>
      </c>
      <c r="HW39" s="113">
        <f>'MASTER_ ALL areas - No.seedling'!HV93</f>
        <v>0</v>
      </c>
      <c r="HX39" s="76">
        <f>'MASTER_ ALL areas - No.seedling'!HW93</f>
        <v>0</v>
      </c>
      <c r="HY39" s="80">
        <f t="shared" si="352"/>
        <v>0</v>
      </c>
      <c r="HZ39" s="76">
        <f>'MASTER_ ALL areas - No.seedling'!HY93</f>
        <v>0</v>
      </c>
      <c r="IA39" s="81">
        <f t="shared" si="353"/>
        <v>0</v>
      </c>
      <c r="IB39" s="113">
        <f>'MASTER_ ALL areas - No.seedling'!IA93</f>
        <v>0</v>
      </c>
      <c r="IC39" s="76">
        <f>'MASTER_ ALL areas - No.seedling'!IB93</f>
        <v>0</v>
      </c>
      <c r="ID39" s="80">
        <f t="shared" si="354"/>
        <v>0</v>
      </c>
      <c r="IE39" s="76">
        <f>'MASTER_ ALL areas - No.seedling'!ID93</f>
        <v>0</v>
      </c>
      <c r="IF39" s="85">
        <f t="shared" si="355"/>
        <v>0</v>
      </c>
      <c r="IG39" s="86" t="s">
        <v>308</v>
      </c>
      <c r="IH39" s="87"/>
    </row>
    <row r="40" spans="2:242" ht="33" customHeight="1" x14ac:dyDescent="0.25">
      <c r="B40" s="478">
        <v>90</v>
      </c>
      <c r="C40" s="479" t="s">
        <v>309</v>
      </c>
      <c r="D40" s="480">
        <v>219493</v>
      </c>
      <c r="E40" s="481">
        <v>933103</v>
      </c>
      <c r="F40" s="482" t="s">
        <v>89</v>
      </c>
      <c r="G40" s="228" t="s">
        <v>310</v>
      </c>
      <c r="H40" s="483">
        <f>'MASTER_ ALL areas - No.seedling'!G94</f>
        <v>6</v>
      </c>
      <c r="I40" s="229">
        <f>'MASTER_ ALL areas - No.seedling'!H94</f>
        <v>0.25</v>
      </c>
      <c r="J40" s="230">
        <f>'MASTER_ ALL areas - No.seedling'!I94</f>
        <v>44.6</v>
      </c>
      <c r="K40" s="231">
        <f>'MASTER_ ALL areas - No.seedling'!J94</f>
        <v>1102</v>
      </c>
      <c r="L40" s="486">
        <f t="shared" si="267"/>
        <v>22040</v>
      </c>
      <c r="M40" s="233">
        <f>'MASTER_ ALL areas - No.seedling'!L94</f>
        <v>22040</v>
      </c>
      <c r="N40" s="234">
        <f>'MASTER_ ALL areas - No.seedling'!M94</f>
        <v>22</v>
      </c>
      <c r="O40" s="235">
        <f>'MASTER_ ALL areas - No.seedling'!N94</f>
        <v>187</v>
      </c>
      <c r="P40" s="240">
        <f>'MASTER_ ALL areas - No.seedling'!O94</f>
        <v>1.9963702359346643E-2</v>
      </c>
      <c r="Q40" s="241">
        <f>'MASTER_ ALL areas - No.seedling'!P94</f>
        <v>0.16969147005444646</v>
      </c>
      <c r="R40" s="621"/>
      <c r="S40" s="643">
        <f>'MASTER_ ALL areas - No.seedling'!R94</f>
        <v>21280</v>
      </c>
      <c r="T40" s="239">
        <f>'MASTER_ ALL areas - No.seedling'!S94</f>
        <v>22</v>
      </c>
      <c r="U40" s="236">
        <f t="shared" si="268"/>
        <v>2.0676691729323307E-2</v>
      </c>
      <c r="V40" s="242">
        <f>'MASTER_ ALL areas - No.seedling'!U94</f>
        <v>149</v>
      </c>
      <c r="W40" s="240">
        <f t="shared" si="269"/>
        <v>0.14003759398496241</v>
      </c>
      <c r="X40" s="644">
        <f>'MASTER_ ALL areas - No.seedling'!W94</f>
        <v>760</v>
      </c>
      <c r="Y40" s="242">
        <f>'MASTER_ ALL areas - No.seedling'!X94</f>
        <v>0</v>
      </c>
      <c r="Z40" s="236">
        <f t="shared" si="270"/>
        <v>0</v>
      </c>
      <c r="AA40" s="242">
        <f>'MASTER_ ALL areas - No.seedling'!Z94</f>
        <v>38</v>
      </c>
      <c r="AB40" s="240">
        <f t="shared" si="271"/>
        <v>1</v>
      </c>
      <c r="AC40" s="239">
        <f>'MASTER_ ALL areas - No.seedling'!AB94</f>
        <v>0</v>
      </c>
      <c r="AD40" s="239">
        <f>'MASTER_ ALL areas - No.seedling'!AC94</f>
        <v>0</v>
      </c>
      <c r="AE40" s="236">
        <f t="shared" si="272"/>
        <v>0</v>
      </c>
      <c r="AF40" s="242">
        <f>'MASTER_ ALL areas - No.seedling'!AE94</f>
        <v>0</v>
      </c>
      <c r="AG40" s="240">
        <f t="shared" si="273"/>
        <v>0</v>
      </c>
      <c r="AH40" s="239">
        <f>'MASTER_ ALL areas - No.seedling'!AG94</f>
        <v>0</v>
      </c>
      <c r="AI40" s="239">
        <f>'MASTER_ ALL areas - No.seedling'!AH94</f>
        <v>0</v>
      </c>
      <c r="AJ40" s="236">
        <f t="shared" si="274"/>
        <v>0</v>
      </c>
      <c r="AK40" s="242">
        <f>'MASTER_ ALL areas - No.seedling'!AJ94</f>
        <v>0</v>
      </c>
      <c r="AL40" s="241">
        <f t="shared" si="275"/>
        <v>0</v>
      </c>
      <c r="AM40" s="621"/>
      <c r="AN40" s="643">
        <f>'MASTER_ ALL areas - No.seedling'!AM94</f>
        <v>400</v>
      </c>
      <c r="AO40" s="239">
        <f>'MASTER_ ALL areas - No.seedling'!AN94</f>
        <v>2</v>
      </c>
      <c r="AP40" s="236">
        <f t="shared" si="276"/>
        <v>0.1</v>
      </c>
      <c r="AQ40" s="242">
        <f>'MASTER_ ALL areas - No.seedling'!AP94</f>
        <v>16</v>
      </c>
      <c r="AR40" s="236">
        <f t="shared" si="277"/>
        <v>0.8</v>
      </c>
      <c r="AS40" s="242">
        <f>'MASTER_ ALL areas - No.seedling'!AR94</f>
        <v>21600</v>
      </c>
      <c r="AT40" s="239">
        <f>'MASTER_ ALL areas - No.seedling'!AS94</f>
        <v>20</v>
      </c>
      <c r="AU40" s="236">
        <f t="shared" si="278"/>
        <v>1.8518518518518517E-2</v>
      </c>
      <c r="AV40" s="242">
        <f>'MASTER_ ALL areas - No.seedling'!AU94</f>
        <v>170</v>
      </c>
      <c r="AW40" s="236">
        <f t="shared" si="279"/>
        <v>0.15740740740740741</v>
      </c>
      <c r="AX40" s="230">
        <f>'MASTER_ ALL areas - No.seedling'!AW94</f>
        <v>40</v>
      </c>
      <c r="AY40" s="242">
        <f>'MASTER_ ALL areas - No.seedling'!AX94</f>
        <v>0</v>
      </c>
      <c r="AZ40" s="236">
        <f t="shared" si="280"/>
        <v>0</v>
      </c>
      <c r="BA40" s="242">
        <f>'MASTER_ ALL areas - No.seedling'!AZ94</f>
        <v>1</v>
      </c>
      <c r="BB40" s="236">
        <f t="shared" si="281"/>
        <v>0.5</v>
      </c>
      <c r="BC40" s="242">
        <f>'MASTER_ ALL areas - No.seedling'!BB94</f>
        <v>0</v>
      </c>
      <c r="BD40" s="239">
        <f>'MASTER_ ALL areas - No.seedling'!BC94</f>
        <v>0</v>
      </c>
      <c r="BE40" s="236">
        <f t="shared" si="282"/>
        <v>0</v>
      </c>
      <c r="BF40" s="242">
        <f>'MASTER_ ALL areas - No.seedling'!BE94</f>
        <v>0</v>
      </c>
      <c r="BG40" s="236">
        <f t="shared" si="283"/>
        <v>0</v>
      </c>
      <c r="BH40" s="242">
        <f>'MASTER_ ALL areas - No.seedling'!BG94</f>
        <v>0</v>
      </c>
      <c r="BI40" s="239">
        <f>'MASTER_ ALL areas - No.seedling'!BH94</f>
        <v>0</v>
      </c>
      <c r="BJ40" s="236">
        <f t="shared" si="284"/>
        <v>0</v>
      </c>
      <c r="BK40" s="242">
        <f>'MASTER_ ALL areas - No.seedling'!BJ94</f>
        <v>0</v>
      </c>
      <c r="BL40" s="236">
        <f t="shared" si="285"/>
        <v>0</v>
      </c>
      <c r="BM40" s="242">
        <f>'MASTER_ ALL areas - No.seedling'!BL94</f>
        <v>0</v>
      </c>
      <c r="BN40" s="239">
        <f>'MASTER_ ALL areas - No.seedling'!BM94</f>
        <v>0</v>
      </c>
      <c r="BO40" s="236">
        <f t="shared" si="286"/>
        <v>0</v>
      </c>
      <c r="BP40" s="242">
        <f>'MASTER_ ALL areas - No.seedling'!BO94</f>
        <v>0</v>
      </c>
      <c r="BQ40" s="236">
        <f t="shared" si="287"/>
        <v>0</v>
      </c>
      <c r="BR40" s="242">
        <f>'MASTER_ ALL areas - No.seedling'!BQ94</f>
        <v>0</v>
      </c>
      <c r="BS40" s="239">
        <f>'MASTER_ ALL areas - No.seedling'!BR94</f>
        <v>0</v>
      </c>
      <c r="BT40" s="236">
        <f t="shared" si="288"/>
        <v>0</v>
      </c>
      <c r="BU40" s="242">
        <f>'MASTER_ ALL areas - No.seedling'!BT94</f>
        <v>0</v>
      </c>
      <c r="BV40" s="236">
        <f t="shared" si="289"/>
        <v>0</v>
      </c>
      <c r="BW40" s="242">
        <f>'MASTER_ ALL areas - No.seedling'!BV94</f>
        <v>0</v>
      </c>
      <c r="BX40" s="239">
        <f>'MASTER_ ALL areas - No.seedling'!BW94</f>
        <v>0</v>
      </c>
      <c r="BY40" s="236">
        <f t="shared" si="290"/>
        <v>0</v>
      </c>
      <c r="BZ40" s="242">
        <f>'MASTER_ ALL areas - No.seedling'!BY94</f>
        <v>0</v>
      </c>
      <c r="CA40" s="241">
        <f t="shared" si="291"/>
        <v>0</v>
      </c>
      <c r="CB40" s="79"/>
      <c r="CC40" s="238">
        <f>'MASTER_ ALL areas - No.seedling'!CB94</f>
        <v>240</v>
      </c>
      <c r="CD40" s="239">
        <f>'MASTER_ ALL areas - No.seedling'!CC94</f>
        <v>2</v>
      </c>
      <c r="CE40" s="240">
        <f t="shared" si="292"/>
        <v>0.16666666666666666</v>
      </c>
      <c r="CF40" s="239">
        <f>'MASTER_ ALL areas - No.seedling'!CE94</f>
        <v>8</v>
      </c>
      <c r="CG40" s="241">
        <f t="shared" si="293"/>
        <v>0.66666666666666663</v>
      </c>
      <c r="CH40" s="238">
        <f>'MASTER_ ALL areas - No.seedling'!CG94</f>
        <v>160</v>
      </c>
      <c r="CI40" s="239">
        <f>'MASTER_ ALL areas - No.seedling'!CH94</f>
        <v>0</v>
      </c>
      <c r="CJ40" s="240">
        <f t="shared" si="294"/>
        <v>0</v>
      </c>
      <c r="CK40" s="239">
        <f>'MASTER_ ALL areas - No.seedling'!CJ94</f>
        <v>8</v>
      </c>
      <c r="CL40" s="241">
        <f t="shared" si="295"/>
        <v>1</v>
      </c>
      <c r="CM40" s="234">
        <f>'MASTER_ ALL areas - No.seedling'!CL94</f>
        <v>0</v>
      </c>
      <c r="CN40" s="239">
        <f>'MASTER_ ALL areas - No.seedling'!CM94</f>
        <v>0</v>
      </c>
      <c r="CO40" s="240">
        <f t="shared" si="296"/>
        <v>0</v>
      </c>
      <c r="CP40" s="239">
        <f>'MASTER_ ALL areas - No.seedling'!CO94</f>
        <v>0</v>
      </c>
      <c r="CQ40" s="241">
        <f t="shared" si="297"/>
        <v>0</v>
      </c>
      <c r="CR40" s="234">
        <f>'MASTER_ ALL areas - No.seedling'!CQ94</f>
        <v>0</v>
      </c>
      <c r="CS40" s="239">
        <f>'MASTER_ ALL areas - No.seedling'!CR94</f>
        <v>0</v>
      </c>
      <c r="CT40" s="240">
        <f t="shared" si="298"/>
        <v>0</v>
      </c>
      <c r="CU40" s="239">
        <f>'MASTER_ ALL areas - No.seedling'!CT94</f>
        <v>0</v>
      </c>
      <c r="CV40" s="241">
        <f t="shared" si="299"/>
        <v>0</v>
      </c>
      <c r="CW40" s="238">
        <f>'MASTER_ ALL areas - No.seedling'!CV94</f>
        <v>21000</v>
      </c>
      <c r="CX40" s="239">
        <f>'MASTER_ ALL areas - No.seedling'!CW94</f>
        <v>20</v>
      </c>
      <c r="CY40" s="240">
        <f t="shared" si="300"/>
        <v>1.9047619047619049E-2</v>
      </c>
      <c r="CZ40" s="239">
        <f>'MASTER_ ALL areas - No.seedling'!CY94</f>
        <v>140</v>
      </c>
      <c r="DA40" s="241">
        <f t="shared" si="301"/>
        <v>0.13333333333333333</v>
      </c>
      <c r="DB40" s="238">
        <f>'MASTER_ ALL areas - No.seedling'!DA94</f>
        <v>600</v>
      </c>
      <c r="DC40" s="239">
        <f>'MASTER_ ALL areas - No.seedling'!DB94</f>
        <v>0</v>
      </c>
      <c r="DD40" s="240">
        <f t="shared" si="302"/>
        <v>0</v>
      </c>
      <c r="DE40" s="239">
        <f>'MASTER_ ALL areas - No.seedling'!DD94</f>
        <v>30</v>
      </c>
      <c r="DF40" s="241">
        <f t="shared" si="303"/>
        <v>1</v>
      </c>
      <c r="DG40" s="234">
        <f>'MASTER_ ALL areas - No.seedling'!DF94</f>
        <v>0</v>
      </c>
      <c r="DH40" s="239">
        <f>'MASTER_ ALL areas - No.seedling'!DG94</f>
        <v>0</v>
      </c>
      <c r="DI40" s="240">
        <f t="shared" si="304"/>
        <v>0</v>
      </c>
      <c r="DJ40" s="239">
        <f>'MASTER_ ALL areas - No.seedling'!DI94</f>
        <v>0</v>
      </c>
      <c r="DK40" s="241">
        <f t="shared" si="305"/>
        <v>0</v>
      </c>
      <c r="DL40" s="234">
        <f>'MASTER_ ALL areas - No.seedling'!DK94</f>
        <v>0</v>
      </c>
      <c r="DM40" s="239">
        <f>'MASTER_ ALL areas - No.seedling'!DL94</f>
        <v>0</v>
      </c>
      <c r="DN40" s="240">
        <f t="shared" si="306"/>
        <v>0</v>
      </c>
      <c r="DO40" s="239">
        <f>'MASTER_ ALL areas - No.seedling'!DN94</f>
        <v>0</v>
      </c>
      <c r="DP40" s="241">
        <f t="shared" si="307"/>
        <v>0</v>
      </c>
      <c r="DQ40" s="238">
        <f>'MASTER_ ALL areas - No.seedling'!DP94</f>
        <v>40</v>
      </c>
      <c r="DR40" s="239">
        <f>'MASTER_ ALL areas - No.seedling'!DQ94</f>
        <v>0</v>
      </c>
      <c r="DS40" s="240">
        <f t="shared" si="308"/>
        <v>0</v>
      </c>
      <c r="DT40" s="239">
        <f>'MASTER_ ALL areas - No.seedling'!DS94</f>
        <v>1</v>
      </c>
      <c r="DU40" s="241">
        <f t="shared" si="309"/>
        <v>0.5</v>
      </c>
      <c r="DV40" s="234">
        <f>'MASTER_ ALL areas - No.seedling'!DU94</f>
        <v>0</v>
      </c>
      <c r="DW40" s="239">
        <f>'MASTER_ ALL areas - No.seedling'!DV94</f>
        <v>0</v>
      </c>
      <c r="DX40" s="240">
        <f t="shared" si="310"/>
        <v>0</v>
      </c>
      <c r="DY40" s="239">
        <f>'MASTER_ ALL areas - No.seedling'!DX94</f>
        <v>0</v>
      </c>
      <c r="DZ40" s="241">
        <f t="shared" si="311"/>
        <v>0</v>
      </c>
      <c r="EA40" s="234">
        <f>'MASTER_ ALL areas - No.seedling'!DZ94</f>
        <v>0</v>
      </c>
      <c r="EB40" s="239">
        <f>'MASTER_ ALL areas - No.seedling'!EA94</f>
        <v>0</v>
      </c>
      <c r="EC40" s="240">
        <f t="shared" si="312"/>
        <v>0</v>
      </c>
      <c r="ED40" s="239">
        <f>'MASTER_ ALL areas - No.seedling'!EC94</f>
        <v>0</v>
      </c>
      <c r="EE40" s="241">
        <f t="shared" si="313"/>
        <v>0</v>
      </c>
      <c r="EF40" s="234">
        <f>'MASTER_ ALL areas - No.seedling'!EE94</f>
        <v>0</v>
      </c>
      <c r="EG40" s="239">
        <f>'MASTER_ ALL areas - No.seedling'!EF94</f>
        <v>0</v>
      </c>
      <c r="EH40" s="240">
        <f t="shared" si="314"/>
        <v>0</v>
      </c>
      <c r="EI40" s="239">
        <f>'MASTER_ ALL areas - No.seedling'!EH94</f>
        <v>0</v>
      </c>
      <c r="EJ40" s="241">
        <f t="shared" si="315"/>
        <v>0</v>
      </c>
      <c r="EK40" s="234">
        <f>'MASTER_ ALL areas - No.seedling'!EJ94</f>
        <v>0</v>
      </c>
      <c r="EL40" s="239">
        <f>'MASTER_ ALL areas - No.seedling'!EK94</f>
        <v>0</v>
      </c>
      <c r="EM40" s="240">
        <f t="shared" si="316"/>
        <v>0</v>
      </c>
      <c r="EN40" s="239">
        <f>'MASTER_ ALL areas - No.seedling'!EM94</f>
        <v>0</v>
      </c>
      <c r="EO40" s="241">
        <f t="shared" si="317"/>
        <v>0</v>
      </c>
      <c r="EP40" s="234">
        <f>'MASTER_ ALL areas - No.seedling'!EO94</f>
        <v>0</v>
      </c>
      <c r="EQ40" s="239">
        <f>'MASTER_ ALL areas - No.seedling'!EP94</f>
        <v>0</v>
      </c>
      <c r="ER40" s="240">
        <f t="shared" si="318"/>
        <v>0</v>
      </c>
      <c r="ES40" s="239">
        <f>'MASTER_ ALL areas - No.seedling'!ER94</f>
        <v>0</v>
      </c>
      <c r="ET40" s="241">
        <f t="shared" si="319"/>
        <v>0</v>
      </c>
      <c r="EU40" s="234">
        <f>'MASTER_ ALL areas - No.seedling'!ET94</f>
        <v>0</v>
      </c>
      <c r="EV40" s="239">
        <f>'MASTER_ ALL areas - No.seedling'!EU94</f>
        <v>0</v>
      </c>
      <c r="EW40" s="240">
        <f t="shared" si="320"/>
        <v>0</v>
      </c>
      <c r="EX40" s="239">
        <f>'MASTER_ ALL areas - No.seedling'!EW94</f>
        <v>0</v>
      </c>
      <c r="EY40" s="241">
        <f t="shared" si="321"/>
        <v>0</v>
      </c>
      <c r="EZ40" s="234">
        <f>'MASTER_ ALL areas - No.seedling'!EY94</f>
        <v>0</v>
      </c>
      <c r="FA40" s="239">
        <f>'MASTER_ ALL areas - No.seedling'!EZ94</f>
        <v>0</v>
      </c>
      <c r="FB40" s="240">
        <f t="shared" si="322"/>
        <v>0</v>
      </c>
      <c r="FC40" s="239">
        <f>'MASTER_ ALL areas - No.seedling'!FB94</f>
        <v>0</v>
      </c>
      <c r="FD40" s="241">
        <f t="shared" si="323"/>
        <v>0</v>
      </c>
      <c r="FE40" s="234">
        <f>'MASTER_ ALL areas - No.seedling'!FD94</f>
        <v>0</v>
      </c>
      <c r="FF40" s="239">
        <f>'MASTER_ ALL areas - No.seedling'!FE94</f>
        <v>0</v>
      </c>
      <c r="FG40" s="240">
        <f t="shared" si="324"/>
        <v>0</v>
      </c>
      <c r="FH40" s="239">
        <f>'MASTER_ ALL areas - No.seedling'!FG94</f>
        <v>0</v>
      </c>
      <c r="FI40" s="241">
        <f t="shared" si="325"/>
        <v>0</v>
      </c>
      <c r="FJ40" s="234">
        <f>'MASTER_ ALL areas - No.seedling'!FI94</f>
        <v>0</v>
      </c>
      <c r="FK40" s="239">
        <f>'MASTER_ ALL areas - No.seedling'!FJ94</f>
        <v>0</v>
      </c>
      <c r="FL40" s="240">
        <f t="shared" si="326"/>
        <v>0</v>
      </c>
      <c r="FM40" s="239">
        <f>'MASTER_ ALL areas - No.seedling'!FL94</f>
        <v>0</v>
      </c>
      <c r="FN40" s="241">
        <f t="shared" si="327"/>
        <v>0</v>
      </c>
      <c r="FO40" s="234">
        <f>'MASTER_ ALL areas - No.seedling'!FN94</f>
        <v>0</v>
      </c>
      <c r="FP40" s="239">
        <f>'MASTER_ ALL areas - No.seedling'!FO94</f>
        <v>0</v>
      </c>
      <c r="FQ40" s="240">
        <f t="shared" si="328"/>
        <v>0</v>
      </c>
      <c r="FR40" s="239">
        <f>'MASTER_ ALL areas - No.seedling'!FQ94</f>
        <v>0</v>
      </c>
      <c r="FS40" s="241">
        <f t="shared" si="329"/>
        <v>0</v>
      </c>
      <c r="FT40" s="234">
        <f>'MASTER_ ALL areas - No.seedling'!FS94</f>
        <v>0</v>
      </c>
      <c r="FU40" s="239">
        <f>'MASTER_ ALL areas - No.seedling'!FT94</f>
        <v>0</v>
      </c>
      <c r="FV40" s="240">
        <f t="shared" si="330"/>
        <v>0</v>
      </c>
      <c r="FW40" s="239">
        <f>'MASTER_ ALL areas - No.seedling'!FV94</f>
        <v>0</v>
      </c>
      <c r="FX40" s="241">
        <f t="shared" si="331"/>
        <v>0</v>
      </c>
      <c r="FY40" s="234">
        <f>'MASTER_ ALL areas - No.seedling'!FX94</f>
        <v>0</v>
      </c>
      <c r="FZ40" s="239">
        <f>'MASTER_ ALL areas - No.seedling'!FY94</f>
        <v>0</v>
      </c>
      <c r="GA40" s="240">
        <f t="shared" si="332"/>
        <v>0</v>
      </c>
      <c r="GB40" s="239">
        <f>'MASTER_ ALL areas - No.seedling'!GA94</f>
        <v>0</v>
      </c>
      <c r="GC40" s="241">
        <f t="shared" si="333"/>
        <v>0</v>
      </c>
      <c r="GD40" s="234">
        <f>'MASTER_ ALL areas - No.seedling'!GC94</f>
        <v>0</v>
      </c>
      <c r="GE40" s="239">
        <f>'MASTER_ ALL areas - No.seedling'!GD94</f>
        <v>0</v>
      </c>
      <c r="GF40" s="240">
        <f t="shared" si="334"/>
        <v>0</v>
      </c>
      <c r="GG40" s="239">
        <f>'MASTER_ ALL areas - No.seedling'!GF94</f>
        <v>0</v>
      </c>
      <c r="GH40" s="241">
        <f t="shared" si="335"/>
        <v>0</v>
      </c>
      <c r="GI40" s="234">
        <f>'MASTER_ ALL areas - No.seedling'!GH94</f>
        <v>0</v>
      </c>
      <c r="GJ40" s="239">
        <f>'MASTER_ ALL areas - No.seedling'!GI94</f>
        <v>0</v>
      </c>
      <c r="GK40" s="240">
        <f t="shared" si="336"/>
        <v>0</v>
      </c>
      <c r="GL40" s="239">
        <f>'MASTER_ ALL areas - No.seedling'!GK94</f>
        <v>0</v>
      </c>
      <c r="GM40" s="241">
        <f t="shared" si="337"/>
        <v>0</v>
      </c>
      <c r="GN40" s="234">
        <f>'MASTER_ ALL areas - No.seedling'!GM94</f>
        <v>0</v>
      </c>
      <c r="GO40" s="239">
        <f>'MASTER_ ALL areas - No.seedling'!GN94</f>
        <v>0</v>
      </c>
      <c r="GP40" s="240">
        <f t="shared" si="338"/>
        <v>0</v>
      </c>
      <c r="GQ40" s="239">
        <f>'MASTER_ ALL areas - No.seedling'!GP94</f>
        <v>0</v>
      </c>
      <c r="GR40" s="241">
        <f t="shared" si="339"/>
        <v>0</v>
      </c>
      <c r="GS40" s="234">
        <f>'MASTER_ ALL areas - No.seedling'!GR94</f>
        <v>0</v>
      </c>
      <c r="GT40" s="239">
        <f>'MASTER_ ALL areas - No.seedling'!GS94</f>
        <v>0</v>
      </c>
      <c r="GU40" s="240">
        <f t="shared" si="340"/>
        <v>0</v>
      </c>
      <c r="GV40" s="239">
        <f>'MASTER_ ALL areas - No.seedling'!GU94</f>
        <v>0</v>
      </c>
      <c r="GW40" s="241">
        <f t="shared" si="341"/>
        <v>0</v>
      </c>
      <c r="GX40" s="234">
        <f>'MASTER_ ALL areas - No.seedling'!GW94</f>
        <v>0</v>
      </c>
      <c r="GY40" s="239">
        <f>'MASTER_ ALL areas - No.seedling'!GX94</f>
        <v>0</v>
      </c>
      <c r="GZ40" s="240">
        <f t="shared" si="342"/>
        <v>0</v>
      </c>
      <c r="HA40" s="239">
        <f>'MASTER_ ALL areas - No.seedling'!GZ94</f>
        <v>0</v>
      </c>
      <c r="HB40" s="241">
        <f t="shared" si="343"/>
        <v>0</v>
      </c>
      <c r="HC40" s="234">
        <f>'MASTER_ ALL areas - No.seedling'!HB94</f>
        <v>0</v>
      </c>
      <c r="HD40" s="239">
        <f>'MASTER_ ALL areas - No.seedling'!HC94</f>
        <v>0</v>
      </c>
      <c r="HE40" s="240">
        <f t="shared" si="344"/>
        <v>0</v>
      </c>
      <c r="HF40" s="239">
        <f>'MASTER_ ALL areas - No.seedling'!HE94</f>
        <v>0</v>
      </c>
      <c r="HG40" s="241">
        <f t="shared" si="345"/>
        <v>0</v>
      </c>
      <c r="HH40" s="234">
        <f>'MASTER_ ALL areas - No.seedling'!HG94</f>
        <v>0</v>
      </c>
      <c r="HI40" s="239">
        <f>'MASTER_ ALL areas - No.seedling'!HH94</f>
        <v>0</v>
      </c>
      <c r="HJ40" s="240">
        <f t="shared" si="346"/>
        <v>0</v>
      </c>
      <c r="HK40" s="239">
        <f>'MASTER_ ALL areas - No.seedling'!HJ94</f>
        <v>0</v>
      </c>
      <c r="HL40" s="241">
        <f t="shared" si="347"/>
        <v>0</v>
      </c>
      <c r="HM40" s="234">
        <f>'MASTER_ ALL areas - No.seedling'!HL94</f>
        <v>0</v>
      </c>
      <c r="HN40" s="239">
        <f>'MASTER_ ALL areas - No.seedling'!HM94</f>
        <v>0</v>
      </c>
      <c r="HO40" s="240">
        <f t="shared" si="348"/>
        <v>0</v>
      </c>
      <c r="HP40" s="239">
        <f>'MASTER_ ALL areas - No.seedling'!HO94</f>
        <v>0</v>
      </c>
      <c r="HQ40" s="241">
        <f t="shared" si="349"/>
        <v>0</v>
      </c>
      <c r="HR40" s="234">
        <f>'MASTER_ ALL areas - No.seedling'!HQ94</f>
        <v>0</v>
      </c>
      <c r="HS40" s="239">
        <f>'MASTER_ ALL areas - No.seedling'!HR94</f>
        <v>0</v>
      </c>
      <c r="HT40" s="240">
        <f t="shared" si="350"/>
        <v>0</v>
      </c>
      <c r="HU40" s="239">
        <f>'MASTER_ ALL areas - No.seedling'!HT94</f>
        <v>0</v>
      </c>
      <c r="HV40" s="241">
        <f t="shared" si="351"/>
        <v>0</v>
      </c>
      <c r="HW40" s="234">
        <f>'MASTER_ ALL areas - No.seedling'!HV94</f>
        <v>0</v>
      </c>
      <c r="HX40" s="239">
        <f>'MASTER_ ALL areas - No.seedling'!HW94</f>
        <v>0</v>
      </c>
      <c r="HY40" s="240">
        <f t="shared" si="352"/>
        <v>0</v>
      </c>
      <c r="HZ40" s="239">
        <f>'MASTER_ ALL areas - No.seedling'!HY94</f>
        <v>0</v>
      </c>
      <c r="IA40" s="241">
        <f t="shared" si="353"/>
        <v>0</v>
      </c>
      <c r="IB40" s="234">
        <f>'MASTER_ ALL areas - No.seedling'!IA94</f>
        <v>0</v>
      </c>
      <c r="IC40" s="239">
        <f>'MASTER_ ALL areas - No.seedling'!IB94</f>
        <v>0</v>
      </c>
      <c r="ID40" s="240">
        <f t="shared" si="354"/>
        <v>0</v>
      </c>
      <c r="IE40" s="239">
        <f>'MASTER_ ALL areas - No.seedling'!ID94</f>
        <v>0</v>
      </c>
      <c r="IF40" s="248">
        <f t="shared" si="355"/>
        <v>0</v>
      </c>
      <c r="IG40" s="249" t="s">
        <v>403</v>
      </c>
      <c r="IH40" s="250"/>
    </row>
    <row r="41" spans="2:242" ht="33" customHeight="1" x14ac:dyDescent="0.25">
      <c r="B41" s="420">
        <v>91</v>
      </c>
      <c r="C41" s="421" t="s">
        <v>312</v>
      </c>
      <c r="D41" s="422">
        <v>219914</v>
      </c>
      <c r="E41" s="423">
        <v>933103</v>
      </c>
      <c r="F41" s="424" t="s">
        <v>89</v>
      </c>
      <c r="G41" s="88" t="s">
        <v>185</v>
      </c>
      <c r="H41" s="459">
        <f>'MASTER_ ALL areas - No.seedling'!G95</f>
        <v>1</v>
      </c>
      <c r="I41" s="70">
        <f>'MASTER_ ALL areas - No.seedling'!H95</f>
        <v>0</v>
      </c>
      <c r="J41" s="71">
        <f>'MASTER_ ALL areas - No.seedling'!I95</f>
        <v>45.4</v>
      </c>
      <c r="K41" s="72">
        <f>'MASTER_ ALL areas - No.seedling'!J95</f>
        <v>75</v>
      </c>
      <c r="L41" s="73">
        <f t="shared" si="267"/>
        <v>1500</v>
      </c>
      <c r="M41" s="74">
        <f>'MASTER_ ALL areas - No.seedling'!L95</f>
        <v>1500</v>
      </c>
      <c r="N41" s="113">
        <f>'MASTER_ ALL areas - No.seedling'!M95</f>
        <v>3</v>
      </c>
      <c r="O41" s="114">
        <f>'MASTER_ ALL areas - No.seedling'!N95</f>
        <v>72</v>
      </c>
      <c r="P41" s="80">
        <f>'MASTER_ ALL areas - No.seedling'!O95</f>
        <v>0.04</v>
      </c>
      <c r="Q41" s="81">
        <f>'MASTER_ ALL areas - No.seedling'!P95</f>
        <v>0.96</v>
      </c>
      <c r="R41" s="621"/>
      <c r="S41" s="617">
        <f>'MASTER_ ALL areas - No.seedling'!R95</f>
        <v>460</v>
      </c>
      <c r="T41" s="76">
        <f>'MASTER_ ALL areas - No.seedling'!S95</f>
        <v>1</v>
      </c>
      <c r="U41" s="77">
        <f t="shared" si="268"/>
        <v>4.3478260869565216E-2</v>
      </c>
      <c r="V41" s="82">
        <f>'MASTER_ ALL areas - No.seedling'!U95</f>
        <v>20</v>
      </c>
      <c r="W41" s="80">
        <f t="shared" si="269"/>
        <v>0.86956521739130432</v>
      </c>
      <c r="X41" s="619">
        <f>'MASTER_ ALL areas - No.seedling'!W95</f>
        <v>1000</v>
      </c>
      <c r="Y41" s="82">
        <f>'MASTER_ ALL areas - No.seedling'!X95</f>
        <v>2</v>
      </c>
      <c r="Z41" s="77">
        <f t="shared" si="270"/>
        <v>0.04</v>
      </c>
      <c r="AA41" s="82">
        <f>'MASTER_ ALL areas - No.seedling'!Z95</f>
        <v>50</v>
      </c>
      <c r="AB41" s="80">
        <f t="shared" si="271"/>
        <v>1</v>
      </c>
      <c r="AC41" s="76">
        <f>'MASTER_ ALL areas - No.seedling'!AB95</f>
        <v>40</v>
      </c>
      <c r="AD41" s="76">
        <f>'MASTER_ ALL areas - No.seedling'!AC95</f>
        <v>0</v>
      </c>
      <c r="AE41" s="77">
        <f t="shared" si="272"/>
        <v>0</v>
      </c>
      <c r="AF41" s="82">
        <f>'MASTER_ ALL areas - No.seedling'!AE95</f>
        <v>2</v>
      </c>
      <c r="AG41" s="80">
        <f t="shared" si="273"/>
        <v>1</v>
      </c>
      <c r="AH41" s="76">
        <f>'MASTER_ ALL areas - No.seedling'!AG95</f>
        <v>0</v>
      </c>
      <c r="AI41" s="76">
        <f>'MASTER_ ALL areas - No.seedling'!AH95</f>
        <v>0</v>
      </c>
      <c r="AJ41" s="77">
        <f t="shared" si="274"/>
        <v>0</v>
      </c>
      <c r="AK41" s="82">
        <f>'MASTER_ ALL areas - No.seedling'!AJ95</f>
        <v>0</v>
      </c>
      <c r="AL41" s="81">
        <f t="shared" si="275"/>
        <v>0</v>
      </c>
      <c r="AM41" s="621"/>
      <c r="AN41" s="617">
        <f>'MASTER_ ALL areas - No.seedling'!AM95</f>
        <v>1440</v>
      </c>
      <c r="AO41" s="76">
        <f>'MASTER_ ALL areas - No.seedling'!AN95</f>
        <v>3</v>
      </c>
      <c r="AP41" s="77">
        <f t="shared" si="276"/>
        <v>4.1666666666666664E-2</v>
      </c>
      <c r="AQ41" s="82">
        <f>'MASTER_ ALL areas - No.seedling'!AP95</f>
        <v>71</v>
      </c>
      <c r="AR41" s="77">
        <f t="shared" si="277"/>
        <v>0.98611111111111116</v>
      </c>
      <c r="AS41" s="82">
        <f>'MASTER_ ALL areas - No.seedling'!AR95</f>
        <v>40</v>
      </c>
      <c r="AT41" s="76">
        <f>'MASTER_ ALL areas - No.seedling'!AS95</f>
        <v>0</v>
      </c>
      <c r="AU41" s="77">
        <f t="shared" si="278"/>
        <v>0</v>
      </c>
      <c r="AV41" s="82">
        <f>'MASTER_ ALL areas - No.seedling'!AU95</f>
        <v>1</v>
      </c>
      <c r="AW41" s="77">
        <f t="shared" si="279"/>
        <v>0.5</v>
      </c>
      <c r="AX41" s="71">
        <f>'MASTER_ ALL areas - No.seedling'!AW95</f>
        <v>0</v>
      </c>
      <c r="AY41" s="82">
        <f>'MASTER_ ALL areas - No.seedling'!AX95</f>
        <v>0</v>
      </c>
      <c r="AZ41" s="77">
        <f t="shared" si="280"/>
        <v>0</v>
      </c>
      <c r="BA41" s="82">
        <f>'MASTER_ ALL areas - No.seedling'!AZ95</f>
        <v>0</v>
      </c>
      <c r="BB41" s="77">
        <f t="shared" si="281"/>
        <v>0</v>
      </c>
      <c r="BC41" s="82">
        <f>'MASTER_ ALL areas - No.seedling'!BB95</f>
        <v>0</v>
      </c>
      <c r="BD41" s="76">
        <f>'MASTER_ ALL areas - No.seedling'!BC95</f>
        <v>0</v>
      </c>
      <c r="BE41" s="77">
        <f t="shared" si="282"/>
        <v>0</v>
      </c>
      <c r="BF41" s="82">
        <f>'MASTER_ ALL areas - No.seedling'!BE95</f>
        <v>0</v>
      </c>
      <c r="BG41" s="77">
        <f t="shared" si="283"/>
        <v>0</v>
      </c>
      <c r="BH41" s="82">
        <f>'MASTER_ ALL areas - No.seedling'!BG95</f>
        <v>20</v>
      </c>
      <c r="BI41" s="76">
        <f>'MASTER_ ALL areas - No.seedling'!BH95</f>
        <v>0</v>
      </c>
      <c r="BJ41" s="77">
        <f t="shared" si="284"/>
        <v>0</v>
      </c>
      <c r="BK41" s="82">
        <f>'MASTER_ ALL areas - No.seedling'!BJ95</f>
        <v>0</v>
      </c>
      <c r="BL41" s="77">
        <f t="shared" si="285"/>
        <v>0</v>
      </c>
      <c r="BM41" s="82">
        <f>'MASTER_ ALL areas - No.seedling'!BL95</f>
        <v>0</v>
      </c>
      <c r="BN41" s="76">
        <f>'MASTER_ ALL areas - No.seedling'!BM95</f>
        <v>0</v>
      </c>
      <c r="BO41" s="77">
        <f t="shared" si="286"/>
        <v>0</v>
      </c>
      <c r="BP41" s="82">
        <f>'MASTER_ ALL areas - No.seedling'!BO95</f>
        <v>0</v>
      </c>
      <c r="BQ41" s="77">
        <f t="shared" si="287"/>
        <v>0</v>
      </c>
      <c r="BR41" s="82">
        <f>'MASTER_ ALL areas - No.seedling'!BQ95</f>
        <v>0</v>
      </c>
      <c r="BS41" s="76">
        <f>'MASTER_ ALL areas - No.seedling'!BR95</f>
        <v>0</v>
      </c>
      <c r="BT41" s="77">
        <f t="shared" si="288"/>
        <v>0</v>
      </c>
      <c r="BU41" s="82">
        <f>'MASTER_ ALL areas - No.seedling'!BT95</f>
        <v>0</v>
      </c>
      <c r="BV41" s="77">
        <f t="shared" si="289"/>
        <v>0</v>
      </c>
      <c r="BW41" s="82">
        <f>'MASTER_ ALL areas - No.seedling'!BV95</f>
        <v>0</v>
      </c>
      <c r="BX41" s="76">
        <f>'MASTER_ ALL areas - No.seedling'!BW95</f>
        <v>0</v>
      </c>
      <c r="BY41" s="77">
        <f t="shared" si="290"/>
        <v>0</v>
      </c>
      <c r="BZ41" s="82">
        <f>'MASTER_ ALL areas - No.seedling'!BY95</f>
        <v>0</v>
      </c>
      <c r="CA41" s="81">
        <f t="shared" si="291"/>
        <v>0</v>
      </c>
      <c r="CB41" s="79"/>
      <c r="CC41" s="75">
        <f>'MASTER_ ALL areas - No.seedling'!CB95</f>
        <v>400</v>
      </c>
      <c r="CD41" s="76">
        <f>'MASTER_ ALL areas - No.seedling'!CC95</f>
        <v>1</v>
      </c>
      <c r="CE41" s="80">
        <f t="shared" si="292"/>
        <v>0.05</v>
      </c>
      <c r="CF41" s="76">
        <f>'MASTER_ ALL areas - No.seedling'!CE95</f>
        <v>19</v>
      </c>
      <c r="CG41" s="81">
        <f t="shared" si="293"/>
        <v>0.95</v>
      </c>
      <c r="CH41" s="75">
        <f>'MASTER_ ALL areas - No.seedling'!CG95</f>
        <v>1000</v>
      </c>
      <c r="CI41" s="76">
        <f>'MASTER_ ALL areas - No.seedling'!CH95</f>
        <v>2</v>
      </c>
      <c r="CJ41" s="80">
        <f t="shared" si="294"/>
        <v>0.04</v>
      </c>
      <c r="CK41" s="76">
        <f>'MASTER_ ALL areas - No.seedling'!CJ95</f>
        <v>50</v>
      </c>
      <c r="CL41" s="81">
        <f t="shared" si="295"/>
        <v>1</v>
      </c>
      <c r="CM41" s="75">
        <f>'MASTER_ ALL areas - No.seedling'!CL95</f>
        <v>40</v>
      </c>
      <c r="CN41" s="76">
        <f>'MASTER_ ALL areas - No.seedling'!CM95</f>
        <v>0</v>
      </c>
      <c r="CO41" s="80">
        <f t="shared" si="296"/>
        <v>0</v>
      </c>
      <c r="CP41" s="76">
        <f>'MASTER_ ALL areas - No.seedling'!CO95</f>
        <v>2</v>
      </c>
      <c r="CQ41" s="81">
        <f t="shared" si="297"/>
        <v>1</v>
      </c>
      <c r="CR41" s="113">
        <f>'MASTER_ ALL areas - No.seedling'!CQ95</f>
        <v>0</v>
      </c>
      <c r="CS41" s="76">
        <f>'MASTER_ ALL areas - No.seedling'!CR95</f>
        <v>0</v>
      </c>
      <c r="CT41" s="80">
        <f t="shared" si="298"/>
        <v>0</v>
      </c>
      <c r="CU41" s="76">
        <f>'MASTER_ ALL areas - No.seedling'!CT95</f>
        <v>0</v>
      </c>
      <c r="CV41" s="81">
        <f t="shared" si="299"/>
        <v>0</v>
      </c>
      <c r="CW41" s="75">
        <f>'MASTER_ ALL areas - No.seedling'!CV95</f>
        <v>40</v>
      </c>
      <c r="CX41" s="76">
        <f>'MASTER_ ALL areas - No.seedling'!CW95</f>
        <v>0</v>
      </c>
      <c r="CY41" s="80">
        <f t="shared" si="300"/>
        <v>0</v>
      </c>
      <c r="CZ41" s="76">
        <f>'MASTER_ ALL areas - No.seedling'!CY95</f>
        <v>1</v>
      </c>
      <c r="DA41" s="81">
        <f t="shared" si="301"/>
        <v>0.5</v>
      </c>
      <c r="DB41" s="113">
        <f>'MASTER_ ALL areas - No.seedling'!DA95</f>
        <v>0</v>
      </c>
      <c r="DC41" s="76">
        <f>'MASTER_ ALL areas - No.seedling'!DB95</f>
        <v>0</v>
      </c>
      <c r="DD41" s="80">
        <f t="shared" si="302"/>
        <v>0</v>
      </c>
      <c r="DE41" s="76">
        <f>'MASTER_ ALL areas - No.seedling'!DD95</f>
        <v>0</v>
      </c>
      <c r="DF41" s="81">
        <f t="shared" si="303"/>
        <v>0</v>
      </c>
      <c r="DG41" s="113">
        <f>'MASTER_ ALL areas - No.seedling'!DF95</f>
        <v>0</v>
      </c>
      <c r="DH41" s="76">
        <f>'MASTER_ ALL areas - No.seedling'!DG95</f>
        <v>0</v>
      </c>
      <c r="DI41" s="80">
        <f t="shared" si="304"/>
        <v>0</v>
      </c>
      <c r="DJ41" s="76">
        <f>'MASTER_ ALL areas - No.seedling'!DI95</f>
        <v>0</v>
      </c>
      <c r="DK41" s="81">
        <f t="shared" si="305"/>
        <v>0</v>
      </c>
      <c r="DL41" s="113">
        <f>'MASTER_ ALL areas - No.seedling'!DK95</f>
        <v>0</v>
      </c>
      <c r="DM41" s="76">
        <f>'MASTER_ ALL areas - No.seedling'!DL95</f>
        <v>0</v>
      </c>
      <c r="DN41" s="80">
        <f t="shared" si="306"/>
        <v>0</v>
      </c>
      <c r="DO41" s="76">
        <f>'MASTER_ ALL areas - No.seedling'!DN95</f>
        <v>0</v>
      </c>
      <c r="DP41" s="81">
        <f t="shared" si="307"/>
        <v>0</v>
      </c>
      <c r="DQ41" s="113">
        <f>'MASTER_ ALL areas - No.seedling'!DP95</f>
        <v>0</v>
      </c>
      <c r="DR41" s="76">
        <f>'MASTER_ ALL areas - No.seedling'!DQ95</f>
        <v>0</v>
      </c>
      <c r="DS41" s="80">
        <f t="shared" si="308"/>
        <v>0</v>
      </c>
      <c r="DT41" s="76">
        <f>'MASTER_ ALL areas - No.seedling'!DS95</f>
        <v>0</v>
      </c>
      <c r="DU41" s="81">
        <f t="shared" si="309"/>
        <v>0</v>
      </c>
      <c r="DV41" s="113">
        <f>'MASTER_ ALL areas - No.seedling'!DU95</f>
        <v>0</v>
      </c>
      <c r="DW41" s="76">
        <f>'MASTER_ ALL areas - No.seedling'!DV95</f>
        <v>0</v>
      </c>
      <c r="DX41" s="80">
        <f t="shared" si="310"/>
        <v>0</v>
      </c>
      <c r="DY41" s="76">
        <f>'MASTER_ ALL areas - No.seedling'!DX95</f>
        <v>0</v>
      </c>
      <c r="DZ41" s="81">
        <f t="shared" si="311"/>
        <v>0</v>
      </c>
      <c r="EA41" s="113">
        <f>'MASTER_ ALL areas - No.seedling'!DZ95</f>
        <v>0</v>
      </c>
      <c r="EB41" s="76">
        <f>'MASTER_ ALL areas - No.seedling'!EA95</f>
        <v>0</v>
      </c>
      <c r="EC41" s="80">
        <f t="shared" si="312"/>
        <v>0</v>
      </c>
      <c r="ED41" s="76">
        <f>'MASTER_ ALL areas - No.seedling'!EC95</f>
        <v>0</v>
      </c>
      <c r="EE41" s="81">
        <f t="shared" si="313"/>
        <v>0</v>
      </c>
      <c r="EF41" s="113">
        <f>'MASTER_ ALL areas - No.seedling'!EE95</f>
        <v>0</v>
      </c>
      <c r="EG41" s="76">
        <f>'MASTER_ ALL areas - No.seedling'!EF95</f>
        <v>0</v>
      </c>
      <c r="EH41" s="80">
        <f t="shared" si="314"/>
        <v>0</v>
      </c>
      <c r="EI41" s="76">
        <f>'MASTER_ ALL areas - No.seedling'!EH95</f>
        <v>0</v>
      </c>
      <c r="EJ41" s="81">
        <f t="shared" si="315"/>
        <v>0</v>
      </c>
      <c r="EK41" s="113">
        <f>'MASTER_ ALL areas - No.seedling'!EJ95</f>
        <v>0</v>
      </c>
      <c r="EL41" s="76">
        <f>'MASTER_ ALL areas - No.seedling'!EK95</f>
        <v>0</v>
      </c>
      <c r="EM41" s="80">
        <f t="shared" si="316"/>
        <v>0</v>
      </c>
      <c r="EN41" s="76">
        <f>'MASTER_ ALL areas - No.seedling'!EM95</f>
        <v>0</v>
      </c>
      <c r="EO41" s="81">
        <f t="shared" si="317"/>
        <v>0</v>
      </c>
      <c r="EP41" s="113">
        <f>'MASTER_ ALL areas - No.seedling'!EO95</f>
        <v>0</v>
      </c>
      <c r="EQ41" s="76">
        <f>'MASTER_ ALL areas - No.seedling'!EP95</f>
        <v>0</v>
      </c>
      <c r="ER41" s="80">
        <f t="shared" si="318"/>
        <v>0</v>
      </c>
      <c r="ES41" s="76">
        <f>'MASTER_ ALL areas - No.seedling'!ER95</f>
        <v>0</v>
      </c>
      <c r="ET41" s="81">
        <f t="shared" si="319"/>
        <v>0</v>
      </c>
      <c r="EU41" s="113">
        <f>'MASTER_ ALL areas - No.seedling'!ET95</f>
        <v>0</v>
      </c>
      <c r="EV41" s="76">
        <f>'MASTER_ ALL areas - No.seedling'!EU95</f>
        <v>0</v>
      </c>
      <c r="EW41" s="80">
        <f t="shared" si="320"/>
        <v>0</v>
      </c>
      <c r="EX41" s="76">
        <f>'MASTER_ ALL areas - No.seedling'!EW95</f>
        <v>0</v>
      </c>
      <c r="EY41" s="81">
        <f t="shared" si="321"/>
        <v>0</v>
      </c>
      <c r="EZ41" s="113">
        <f>'MASTER_ ALL areas - No.seedling'!EY95</f>
        <v>0</v>
      </c>
      <c r="FA41" s="76">
        <f>'MASTER_ ALL areas - No.seedling'!EZ95</f>
        <v>0</v>
      </c>
      <c r="FB41" s="80">
        <f t="shared" si="322"/>
        <v>0</v>
      </c>
      <c r="FC41" s="76">
        <f>'MASTER_ ALL areas - No.seedling'!FB95</f>
        <v>0</v>
      </c>
      <c r="FD41" s="81">
        <f t="shared" si="323"/>
        <v>0</v>
      </c>
      <c r="FE41" s="75">
        <f>'MASTER_ ALL areas - No.seedling'!FD95</f>
        <v>20</v>
      </c>
      <c r="FF41" s="76">
        <f>'MASTER_ ALL areas - No.seedling'!FE95</f>
        <v>0</v>
      </c>
      <c r="FG41" s="80">
        <f t="shared" si="324"/>
        <v>0</v>
      </c>
      <c r="FH41" s="76">
        <f>'MASTER_ ALL areas - No.seedling'!FG95</f>
        <v>0</v>
      </c>
      <c r="FI41" s="81">
        <f t="shared" si="325"/>
        <v>0</v>
      </c>
      <c r="FJ41" s="113">
        <f>'MASTER_ ALL areas - No.seedling'!FI95</f>
        <v>0</v>
      </c>
      <c r="FK41" s="76">
        <f>'MASTER_ ALL areas - No.seedling'!FJ95</f>
        <v>0</v>
      </c>
      <c r="FL41" s="80">
        <f t="shared" si="326"/>
        <v>0</v>
      </c>
      <c r="FM41" s="76">
        <f>'MASTER_ ALL areas - No.seedling'!FL95</f>
        <v>0</v>
      </c>
      <c r="FN41" s="81">
        <f t="shared" si="327"/>
        <v>0</v>
      </c>
      <c r="FO41" s="113">
        <f>'MASTER_ ALL areas - No.seedling'!FN95</f>
        <v>0</v>
      </c>
      <c r="FP41" s="76">
        <f>'MASTER_ ALL areas - No.seedling'!FO95</f>
        <v>0</v>
      </c>
      <c r="FQ41" s="80">
        <f t="shared" si="328"/>
        <v>0</v>
      </c>
      <c r="FR41" s="76">
        <f>'MASTER_ ALL areas - No.seedling'!FQ95</f>
        <v>0</v>
      </c>
      <c r="FS41" s="81">
        <f t="shared" si="329"/>
        <v>0</v>
      </c>
      <c r="FT41" s="113">
        <f>'MASTER_ ALL areas - No.seedling'!FS95</f>
        <v>0</v>
      </c>
      <c r="FU41" s="76">
        <f>'MASTER_ ALL areas - No.seedling'!FT95</f>
        <v>0</v>
      </c>
      <c r="FV41" s="80">
        <f t="shared" si="330"/>
        <v>0</v>
      </c>
      <c r="FW41" s="76">
        <f>'MASTER_ ALL areas - No.seedling'!FV95</f>
        <v>0</v>
      </c>
      <c r="FX41" s="81">
        <f t="shared" si="331"/>
        <v>0</v>
      </c>
      <c r="FY41" s="113">
        <f>'MASTER_ ALL areas - No.seedling'!FX95</f>
        <v>0</v>
      </c>
      <c r="FZ41" s="76">
        <f>'MASTER_ ALL areas - No.seedling'!FY95</f>
        <v>0</v>
      </c>
      <c r="GA41" s="80">
        <f t="shared" si="332"/>
        <v>0</v>
      </c>
      <c r="GB41" s="76">
        <f>'MASTER_ ALL areas - No.seedling'!GA95</f>
        <v>0</v>
      </c>
      <c r="GC41" s="81">
        <f t="shared" si="333"/>
        <v>0</v>
      </c>
      <c r="GD41" s="113">
        <f>'MASTER_ ALL areas - No.seedling'!GC95</f>
        <v>0</v>
      </c>
      <c r="GE41" s="76">
        <f>'MASTER_ ALL areas - No.seedling'!GD95</f>
        <v>0</v>
      </c>
      <c r="GF41" s="80">
        <f t="shared" si="334"/>
        <v>0</v>
      </c>
      <c r="GG41" s="76">
        <f>'MASTER_ ALL areas - No.seedling'!GF95</f>
        <v>0</v>
      </c>
      <c r="GH41" s="81">
        <f t="shared" si="335"/>
        <v>0</v>
      </c>
      <c r="GI41" s="113">
        <f>'MASTER_ ALL areas - No.seedling'!GH95</f>
        <v>0</v>
      </c>
      <c r="GJ41" s="76">
        <f>'MASTER_ ALL areas - No.seedling'!GI95</f>
        <v>0</v>
      </c>
      <c r="GK41" s="80">
        <f t="shared" si="336"/>
        <v>0</v>
      </c>
      <c r="GL41" s="76">
        <f>'MASTER_ ALL areas - No.seedling'!GK95</f>
        <v>0</v>
      </c>
      <c r="GM41" s="81">
        <f t="shared" si="337"/>
        <v>0</v>
      </c>
      <c r="GN41" s="113">
        <f>'MASTER_ ALL areas - No.seedling'!GM95</f>
        <v>0</v>
      </c>
      <c r="GO41" s="76">
        <f>'MASTER_ ALL areas - No.seedling'!GN95</f>
        <v>0</v>
      </c>
      <c r="GP41" s="80">
        <f t="shared" si="338"/>
        <v>0</v>
      </c>
      <c r="GQ41" s="76">
        <f>'MASTER_ ALL areas - No.seedling'!GP95</f>
        <v>0</v>
      </c>
      <c r="GR41" s="81">
        <f t="shared" si="339"/>
        <v>0</v>
      </c>
      <c r="GS41" s="113">
        <f>'MASTER_ ALL areas - No.seedling'!GR95</f>
        <v>0</v>
      </c>
      <c r="GT41" s="76">
        <f>'MASTER_ ALL areas - No.seedling'!GS95</f>
        <v>0</v>
      </c>
      <c r="GU41" s="80">
        <f t="shared" si="340"/>
        <v>0</v>
      </c>
      <c r="GV41" s="76">
        <f>'MASTER_ ALL areas - No.seedling'!GU95</f>
        <v>0</v>
      </c>
      <c r="GW41" s="81">
        <f t="shared" si="341"/>
        <v>0</v>
      </c>
      <c r="GX41" s="113">
        <f>'MASTER_ ALL areas - No.seedling'!GW95</f>
        <v>0</v>
      </c>
      <c r="GY41" s="76">
        <f>'MASTER_ ALL areas - No.seedling'!GX95</f>
        <v>0</v>
      </c>
      <c r="GZ41" s="80">
        <f t="shared" si="342"/>
        <v>0</v>
      </c>
      <c r="HA41" s="76">
        <f>'MASTER_ ALL areas - No.seedling'!GZ95</f>
        <v>0</v>
      </c>
      <c r="HB41" s="81">
        <f t="shared" si="343"/>
        <v>0</v>
      </c>
      <c r="HC41" s="113">
        <f>'MASTER_ ALL areas - No.seedling'!HB95</f>
        <v>0</v>
      </c>
      <c r="HD41" s="76">
        <f>'MASTER_ ALL areas - No.seedling'!HC95</f>
        <v>0</v>
      </c>
      <c r="HE41" s="80">
        <f t="shared" si="344"/>
        <v>0</v>
      </c>
      <c r="HF41" s="76">
        <f>'MASTER_ ALL areas - No.seedling'!HE95</f>
        <v>0</v>
      </c>
      <c r="HG41" s="81">
        <f t="shared" si="345"/>
        <v>0</v>
      </c>
      <c r="HH41" s="113">
        <f>'MASTER_ ALL areas - No.seedling'!HG95</f>
        <v>0</v>
      </c>
      <c r="HI41" s="76">
        <f>'MASTER_ ALL areas - No.seedling'!HH95</f>
        <v>0</v>
      </c>
      <c r="HJ41" s="80">
        <f t="shared" si="346"/>
        <v>0</v>
      </c>
      <c r="HK41" s="76">
        <f>'MASTER_ ALL areas - No.seedling'!HJ95</f>
        <v>0</v>
      </c>
      <c r="HL41" s="81">
        <f t="shared" si="347"/>
        <v>0</v>
      </c>
      <c r="HM41" s="113">
        <f>'MASTER_ ALL areas - No.seedling'!HL95</f>
        <v>0</v>
      </c>
      <c r="HN41" s="76">
        <f>'MASTER_ ALL areas - No.seedling'!HM95</f>
        <v>0</v>
      </c>
      <c r="HO41" s="80">
        <f t="shared" si="348"/>
        <v>0</v>
      </c>
      <c r="HP41" s="76">
        <f>'MASTER_ ALL areas - No.seedling'!HO95</f>
        <v>0</v>
      </c>
      <c r="HQ41" s="81">
        <f t="shared" si="349"/>
        <v>0</v>
      </c>
      <c r="HR41" s="113">
        <f>'MASTER_ ALL areas - No.seedling'!HQ95</f>
        <v>0</v>
      </c>
      <c r="HS41" s="76">
        <f>'MASTER_ ALL areas - No.seedling'!HR95</f>
        <v>0</v>
      </c>
      <c r="HT41" s="80">
        <f t="shared" si="350"/>
        <v>0</v>
      </c>
      <c r="HU41" s="76">
        <f>'MASTER_ ALL areas - No.seedling'!HT95</f>
        <v>0</v>
      </c>
      <c r="HV41" s="81">
        <f t="shared" si="351"/>
        <v>0</v>
      </c>
      <c r="HW41" s="113">
        <f>'MASTER_ ALL areas - No.seedling'!HV95</f>
        <v>0</v>
      </c>
      <c r="HX41" s="76">
        <f>'MASTER_ ALL areas - No.seedling'!HW95</f>
        <v>0</v>
      </c>
      <c r="HY41" s="80">
        <f t="shared" si="352"/>
        <v>0</v>
      </c>
      <c r="HZ41" s="76">
        <f>'MASTER_ ALL areas - No.seedling'!HY95</f>
        <v>0</v>
      </c>
      <c r="IA41" s="81">
        <f t="shared" si="353"/>
        <v>0</v>
      </c>
      <c r="IB41" s="113">
        <f>'MASTER_ ALL areas - No.seedling'!IA95</f>
        <v>0</v>
      </c>
      <c r="IC41" s="76">
        <f>'MASTER_ ALL areas - No.seedling'!IB95</f>
        <v>0</v>
      </c>
      <c r="ID41" s="80">
        <f t="shared" si="354"/>
        <v>0</v>
      </c>
      <c r="IE41" s="76">
        <f>'MASTER_ ALL areas - No.seedling'!ID95</f>
        <v>0</v>
      </c>
      <c r="IF41" s="85">
        <f t="shared" si="355"/>
        <v>0</v>
      </c>
      <c r="IG41" s="86" t="s">
        <v>313</v>
      </c>
      <c r="IH41" s="87"/>
    </row>
    <row r="42" spans="2:242" ht="33" customHeight="1" x14ac:dyDescent="0.25">
      <c r="B42" s="420">
        <v>92</v>
      </c>
      <c r="C42" s="421" t="s">
        <v>247</v>
      </c>
      <c r="D42" s="422">
        <v>220986</v>
      </c>
      <c r="E42" s="423">
        <v>933102</v>
      </c>
      <c r="F42" s="180" t="s">
        <v>314</v>
      </c>
      <c r="G42" s="88" t="s">
        <v>105</v>
      </c>
      <c r="H42" s="459">
        <f>'MASTER_ ALL areas - No.seedling'!G96</f>
        <v>3</v>
      </c>
      <c r="I42" s="70">
        <f>'MASTER_ ALL areas - No.seedling'!H96</f>
        <v>0</v>
      </c>
      <c r="J42" s="71">
        <f>'MASTER_ ALL areas - No.seedling'!I96</f>
        <v>39.25</v>
      </c>
      <c r="K42" s="72">
        <f>'MASTER_ ALL areas - No.seedling'!J96</f>
        <v>174</v>
      </c>
      <c r="L42" s="73">
        <f t="shared" si="267"/>
        <v>3480</v>
      </c>
      <c r="M42" s="74">
        <f>'MASTER_ ALL areas - No.seedling'!L96</f>
        <v>3480</v>
      </c>
      <c r="N42" s="113">
        <f>'MASTER_ ALL areas - No.seedling'!M96</f>
        <v>0</v>
      </c>
      <c r="O42" s="114">
        <f>'MASTER_ ALL areas - No.seedling'!N96</f>
        <v>15</v>
      </c>
      <c r="P42" s="80">
        <f>'MASTER_ ALL areas - No.seedling'!O96</f>
        <v>0</v>
      </c>
      <c r="Q42" s="81">
        <f>'MASTER_ ALL areas - No.seedling'!P96</f>
        <v>8.6206896551724144E-2</v>
      </c>
      <c r="R42" s="621"/>
      <c r="S42" s="617">
        <f>'MASTER_ ALL areas - No.seedling'!R96</f>
        <v>740</v>
      </c>
      <c r="T42" s="76">
        <f>'MASTER_ ALL areas - No.seedling'!S96</f>
        <v>0</v>
      </c>
      <c r="U42" s="77">
        <f t="shared" si="268"/>
        <v>0</v>
      </c>
      <c r="V42" s="82">
        <f>'MASTER_ ALL areas - No.seedling'!U96</f>
        <v>1</v>
      </c>
      <c r="W42" s="80">
        <f t="shared" si="269"/>
        <v>2.7027027027027029E-2</v>
      </c>
      <c r="X42" s="619">
        <f>'MASTER_ ALL areas - No.seedling'!W96</f>
        <v>2000</v>
      </c>
      <c r="Y42" s="82">
        <f>'MASTER_ ALL areas - No.seedling'!X96</f>
        <v>0</v>
      </c>
      <c r="Z42" s="77">
        <f t="shared" si="270"/>
        <v>0</v>
      </c>
      <c r="AA42" s="82">
        <f>'MASTER_ ALL areas - No.seedling'!Z96</f>
        <v>14</v>
      </c>
      <c r="AB42" s="80">
        <f t="shared" si="271"/>
        <v>0.14000000000000001</v>
      </c>
      <c r="AC42" s="76">
        <f>'MASTER_ ALL areas - No.seedling'!AB96</f>
        <v>740</v>
      </c>
      <c r="AD42" s="76">
        <f>'MASTER_ ALL areas - No.seedling'!AC96</f>
        <v>0</v>
      </c>
      <c r="AE42" s="77">
        <f t="shared" si="272"/>
        <v>0</v>
      </c>
      <c r="AF42" s="82">
        <f>'MASTER_ ALL areas - No.seedling'!AE96</f>
        <v>0</v>
      </c>
      <c r="AG42" s="80">
        <f t="shared" si="273"/>
        <v>0</v>
      </c>
      <c r="AH42" s="76">
        <f>'MASTER_ ALL areas - No.seedling'!AG96</f>
        <v>0</v>
      </c>
      <c r="AI42" s="76">
        <f>'MASTER_ ALL areas - No.seedling'!AH96</f>
        <v>0</v>
      </c>
      <c r="AJ42" s="77">
        <f t="shared" si="274"/>
        <v>0</v>
      </c>
      <c r="AK42" s="82">
        <f>'MASTER_ ALL areas - No.seedling'!AJ96</f>
        <v>0</v>
      </c>
      <c r="AL42" s="81">
        <f t="shared" si="275"/>
        <v>0</v>
      </c>
      <c r="AM42" s="621"/>
      <c r="AN42" s="617">
        <f>'MASTER_ ALL areas - No.seedling'!AM96</f>
        <v>3220</v>
      </c>
      <c r="AO42" s="76">
        <f>'MASTER_ ALL areas - No.seedling'!AN96</f>
        <v>0</v>
      </c>
      <c r="AP42" s="77">
        <f t="shared" si="276"/>
        <v>0</v>
      </c>
      <c r="AQ42" s="82">
        <f>'MASTER_ ALL areas - No.seedling'!AP96</f>
        <v>13</v>
      </c>
      <c r="AR42" s="77">
        <f t="shared" si="277"/>
        <v>8.0745341614906832E-2</v>
      </c>
      <c r="AS42" s="82">
        <f>'MASTER_ ALL areas - No.seedling'!AR96</f>
        <v>260</v>
      </c>
      <c r="AT42" s="76">
        <f>'MASTER_ ALL areas - No.seedling'!AS96</f>
        <v>0</v>
      </c>
      <c r="AU42" s="77">
        <f t="shared" si="278"/>
        <v>0</v>
      </c>
      <c r="AV42" s="82">
        <f>'MASTER_ ALL areas - No.seedling'!AU96</f>
        <v>2</v>
      </c>
      <c r="AW42" s="77">
        <f t="shared" si="279"/>
        <v>0.15384615384615385</v>
      </c>
      <c r="AX42" s="71">
        <f>'MASTER_ ALL areas - No.seedling'!AW96</f>
        <v>0</v>
      </c>
      <c r="AY42" s="82">
        <f>'MASTER_ ALL areas - No.seedling'!AX96</f>
        <v>0</v>
      </c>
      <c r="AZ42" s="77">
        <f t="shared" si="280"/>
        <v>0</v>
      </c>
      <c r="BA42" s="82">
        <f>'MASTER_ ALL areas - No.seedling'!AZ96</f>
        <v>0</v>
      </c>
      <c r="BB42" s="77">
        <f t="shared" si="281"/>
        <v>0</v>
      </c>
      <c r="BC42" s="82">
        <f>'MASTER_ ALL areas - No.seedling'!BB96</f>
        <v>0</v>
      </c>
      <c r="BD42" s="76">
        <f>'MASTER_ ALL areas - No.seedling'!BC96</f>
        <v>0</v>
      </c>
      <c r="BE42" s="77">
        <f t="shared" si="282"/>
        <v>0</v>
      </c>
      <c r="BF42" s="82">
        <f>'MASTER_ ALL areas - No.seedling'!BE96</f>
        <v>0</v>
      </c>
      <c r="BG42" s="77">
        <f t="shared" si="283"/>
        <v>0</v>
      </c>
      <c r="BH42" s="82">
        <f>'MASTER_ ALL areas - No.seedling'!BG96</f>
        <v>0</v>
      </c>
      <c r="BI42" s="76">
        <f>'MASTER_ ALL areas - No.seedling'!BH96</f>
        <v>0</v>
      </c>
      <c r="BJ42" s="77">
        <f t="shared" si="284"/>
        <v>0</v>
      </c>
      <c r="BK42" s="82">
        <f>'MASTER_ ALL areas - No.seedling'!BJ96</f>
        <v>0</v>
      </c>
      <c r="BL42" s="77">
        <f t="shared" si="285"/>
        <v>0</v>
      </c>
      <c r="BM42" s="82">
        <f>'MASTER_ ALL areas - No.seedling'!BL96</f>
        <v>0</v>
      </c>
      <c r="BN42" s="76">
        <f>'MASTER_ ALL areas - No.seedling'!BM96</f>
        <v>0</v>
      </c>
      <c r="BO42" s="77">
        <f t="shared" si="286"/>
        <v>0</v>
      </c>
      <c r="BP42" s="82">
        <f>'MASTER_ ALL areas - No.seedling'!BO96</f>
        <v>0</v>
      </c>
      <c r="BQ42" s="77">
        <f t="shared" si="287"/>
        <v>0</v>
      </c>
      <c r="BR42" s="82">
        <f>'MASTER_ ALL areas - No.seedling'!BQ96</f>
        <v>0</v>
      </c>
      <c r="BS42" s="76">
        <f>'MASTER_ ALL areas - No.seedling'!BR96</f>
        <v>0</v>
      </c>
      <c r="BT42" s="77">
        <f t="shared" si="288"/>
        <v>0</v>
      </c>
      <c r="BU42" s="82">
        <f>'MASTER_ ALL areas - No.seedling'!BT96</f>
        <v>0</v>
      </c>
      <c r="BV42" s="77">
        <f t="shared" si="289"/>
        <v>0</v>
      </c>
      <c r="BW42" s="82">
        <f>'MASTER_ ALL areas - No.seedling'!BV96</f>
        <v>0</v>
      </c>
      <c r="BX42" s="76">
        <f>'MASTER_ ALL areas - No.seedling'!BW96</f>
        <v>0</v>
      </c>
      <c r="BY42" s="77">
        <f t="shared" si="290"/>
        <v>0</v>
      </c>
      <c r="BZ42" s="82">
        <f>'MASTER_ ALL areas - No.seedling'!BY96</f>
        <v>0</v>
      </c>
      <c r="CA42" s="81">
        <f t="shared" si="291"/>
        <v>0</v>
      </c>
      <c r="CB42" s="79"/>
      <c r="CC42" s="75">
        <f>'MASTER_ ALL areas - No.seedling'!CB96</f>
        <v>600</v>
      </c>
      <c r="CD42" s="76">
        <f>'MASTER_ ALL areas - No.seedling'!CC96</f>
        <v>0</v>
      </c>
      <c r="CE42" s="80">
        <f t="shared" si="292"/>
        <v>0</v>
      </c>
      <c r="CF42" s="76">
        <f>'MASTER_ ALL areas - No.seedling'!CE96</f>
        <v>0</v>
      </c>
      <c r="CG42" s="81">
        <f t="shared" si="293"/>
        <v>0</v>
      </c>
      <c r="CH42" s="75">
        <f>'MASTER_ ALL areas - No.seedling'!CG96</f>
        <v>1880</v>
      </c>
      <c r="CI42" s="76">
        <f>'MASTER_ ALL areas - No.seedling'!CH96</f>
        <v>0</v>
      </c>
      <c r="CJ42" s="80">
        <f t="shared" si="294"/>
        <v>0</v>
      </c>
      <c r="CK42" s="76">
        <f>'MASTER_ ALL areas - No.seedling'!CJ96</f>
        <v>13</v>
      </c>
      <c r="CL42" s="81">
        <f t="shared" si="295"/>
        <v>0.13829787234042554</v>
      </c>
      <c r="CM42" s="75">
        <f>'MASTER_ ALL areas - No.seedling'!CL96</f>
        <v>740</v>
      </c>
      <c r="CN42" s="76">
        <f>'MASTER_ ALL areas - No.seedling'!CM96</f>
        <v>0</v>
      </c>
      <c r="CO42" s="80">
        <f t="shared" si="296"/>
        <v>0</v>
      </c>
      <c r="CP42" s="76">
        <f>'MASTER_ ALL areas - No.seedling'!CO96</f>
        <v>0</v>
      </c>
      <c r="CQ42" s="81">
        <f t="shared" si="297"/>
        <v>0</v>
      </c>
      <c r="CR42" s="113">
        <f>'MASTER_ ALL areas - No.seedling'!CQ96</f>
        <v>0</v>
      </c>
      <c r="CS42" s="76">
        <f>'MASTER_ ALL areas - No.seedling'!CR96</f>
        <v>0</v>
      </c>
      <c r="CT42" s="80">
        <f t="shared" si="298"/>
        <v>0</v>
      </c>
      <c r="CU42" s="76">
        <f>'MASTER_ ALL areas - No.seedling'!CT96</f>
        <v>0</v>
      </c>
      <c r="CV42" s="81">
        <f t="shared" si="299"/>
        <v>0</v>
      </c>
      <c r="CW42" s="75">
        <f>'MASTER_ ALL areas - No.seedling'!CV96</f>
        <v>140</v>
      </c>
      <c r="CX42" s="76">
        <f>'MASTER_ ALL areas - No.seedling'!CW96</f>
        <v>0</v>
      </c>
      <c r="CY42" s="80">
        <f t="shared" si="300"/>
        <v>0</v>
      </c>
      <c r="CZ42" s="76">
        <f>'MASTER_ ALL areas - No.seedling'!CY96</f>
        <v>1</v>
      </c>
      <c r="DA42" s="81">
        <f t="shared" si="301"/>
        <v>0.14285714285714285</v>
      </c>
      <c r="DB42" s="75">
        <f>'MASTER_ ALL areas - No.seedling'!DA96</f>
        <v>120</v>
      </c>
      <c r="DC42" s="76">
        <f>'MASTER_ ALL areas - No.seedling'!DB96</f>
        <v>0</v>
      </c>
      <c r="DD42" s="80">
        <f t="shared" si="302"/>
        <v>0</v>
      </c>
      <c r="DE42" s="76">
        <f>'MASTER_ ALL areas - No.seedling'!DD96</f>
        <v>1</v>
      </c>
      <c r="DF42" s="81">
        <f t="shared" si="303"/>
        <v>0.16666666666666666</v>
      </c>
      <c r="DG42" s="113">
        <f>'MASTER_ ALL areas - No.seedling'!DF96</f>
        <v>0</v>
      </c>
      <c r="DH42" s="76">
        <f>'MASTER_ ALL areas - No.seedling'!DG96</f>
        <v>0</v>
      </c>
      <c r="DI42" s="80">
        <f t="shared" si="304"/>
        <v>0</v>
      </c>
      <c r="DJ42" s="76">
        <f>'MASTER_ ALL areas - No.seedling'!DI96</f>
        <v>0</v>
      </c>
      <c r="DK42" s="81">
        <f t="shared" si="305"/>
        <v>0</v>
      </c>
      <c r="DL42" s="113">
        <f>'MASTER_ ALL areas - No.seedling'!DK96</f>
        <v>0</v>
      </c>
      <c r="DM42" s="76">
        <f>'MASTER_ ALL areas - No.seedling'!DL96</f>
        <v>0</v>
      </c>
      <c r="DN42" s="80">
        <f t="shared" si="306"/>
        <v>0</v>
      </c>
      <c r="DO42" s="76">
        <f>'MASTER_ ALL areas - No.seedling'!DN96</f>
        <v>0</v>
      </c>
      <c r="DP42" s="81">
        <f t="shared" si="307"/>
        <v>0</v>
      </c>
      <c r="DQ42" s="113">
        <f>'MASTER_ ALL areas - No.seedling'!DP96</f>
        <v>0</v>
      </c>
      <c r="DR42" s="76">
        <f>'MASTER_ ALL areas - No.seedling'!DQ96</f>
        <v>0</v>
      </c>
      <c r="DS42" s="80">
        <f t="shared" si="308"/>
        <v>0</v>
      </c>
      <c r="DT42" s="76">
        <f>'MASTER_ ALL areas - No.seedling'!DS96</f>
        <v>0</v>
      </c>
      <c r="DU42" s="81">
        <f t="shared" si="309"/>
        <v>0</v>
      </c>
      <c r="DV42" s="113">
        <f>'MASTER_ ALL areas - No.seedling'!DU96</f>
        <v>0</v>
      </c>
      <c r="DW42" s="76">
        <f>'MASTER_ ALL areas - No.seedling'!DV96</f>
        <v>0</v>
      </c>
      <c r="DX42" s="80">
        <f t="shared" si="310"/>
        <v>0</v>
      </c>
      <c r="DY42" s="76">
        <f>'MASTER_ ALL areas - No.seedling'!DX96</f>
        <v>0</v>
      </c>
      <c r="DZ42" s="81">
        <f t="shared" si="311"/>
        <v>0</v>
      </c>
      <c r="EA42" s="113">
        <f>'MASTER_ ALL areas - No.seedling'!DZ96</f>
        <v>0</v>
      </c>
      <c r="EB42" s="76">
        <f>'MASTER_ ALL areas - No.seedling'!EA96</f>
        <v>0</v>
      </c>
      <c r="EC42" s="80">
        <f t="shared" si="312"/>
        <v>0</v>
      </c>
      <c r="ED42" s="76">
        <f>'MASTER_ ALL areas - No.seedling'!EC96</f>
        <v>0</v>
      </c>
      <c r="EE42" s="81">
        <f t="shared" si="313"/>
        <v>0</v>
      </c>
      <c r="EF42" s="113">
        <f>'MASTER_ ALL areas - No.seedling'!EE96</f>
        <v>0</v>
      </c>
      <c r="EG42" s="76">
        <f>'MASTER_ ALL areas - No.seedling'!EF96</f>
        <v>0</v>
      </c>
      <c r="EH42" s="80">
        <f t="shared" si="314"/>
        <v>0</v>
      </c>
      <c r="EI42" s="76">
        <f>'MASTER_ ALL areas - No.seedling'!EH96</f>
        <v>0</v>
      </c>
      <c r="EJ42" s="81">
        <f t="shared" si="315"/>
        <v>0</v>
      </c>
      <c r="EK42" s="113">
        <f>'MASTER_ ALL areas - No.seedling'!EJ96</f>
        <v>0</v>
      </c>
      <c r="EL42" s="76">
        <f>'MASTER_ ALL areas - No.seedling'!EK96</f>
        <v>0</v>
      </c>
      <c r="EM42" s="80">
        <f t="shared" si="316"/>
        <v>0</v>
      </c>
      <c r="EN42" s="76">
        <f>'MASTER_ ALL areas - No.seedling'!EM96</f>
        <v>0</v>
      </c>
      <c r="EO42" s="81">
        <f t="shared" si="317"/>
        <v>0</v>
      </c>
      <c r="EP42" s="113">
        <f>'MASTER_ ALL areas - No.seedling'!EO96</f>
        <v>0</v>
      </c>
      <c r="EQ42" s="76">
        <f>'MASTER_ ALL areas - No.seedling'!EP96</f>
        <v>0</v>
      </c>
      <c r="ER42" s="80">
        <f t="shared" si="318"/>
        <v>0</v>
      </c>
      <c r="ES42" s="76">
        <f>'MASTER_ ALL areas - No.seedling'!ER96</f>
        <v>0</v>
      </c>
      <c r="ET42" s="81">
        <f t="shared" si="319"/>
        <v>0</v>
      </c>
      <c r="EU42" s="113">
        <f>'MASTER_ ALL areas - No.seedling'!ET96</f>
        <v>0</v>
      </c>
      <c r="EV42" s="76">
        <f>'MASTER_ ALL areas - No.seedling'!EU96</f>
        <v>0</v>
      </c>
      <c r="EW42" s="80">
        <f t="shared" si="320"/>
        <v>0</v>
      </c>
      <c r="EX42" s="76">
        <f>'MASTER_ ALL areas - No.seedling'!EW96</f>
        <v>0</v>
      </c>
      <c r="EY42" s="81">
        <f t="shared" si="321"/>
        <v>0</v>
      </c>
      <c r="EZ42" s="113">
        <f>'MASTER_ ALL areas - No.seedling'!EY96</f>
        <v>0</v>
      </c>
      <c r="FA42" s="76">
        <f>'MASTER_ ALL areas - No.seedling'!EZ96</f>
        <v>0</v>
      </c>
      <c r="FB42" s="80">
        <f t="shared" si="322"/>
        <v>0</v>
      </c>
      <c r="FC42" s="76">
        <f>'MASTER_ ALL areas - No.seedling'!FB96</f>
        <v>0</v>
      </c>
      <c r="FD42" s="81">
        <f t="shared" si="323"/>
        <v>0</v>
      </c>
      <c r="FE42" s="113">
        <f>'MASTER_ ALL areas - No.seedling'!FD96</f>
        <v>0</v>
      </c>
      <c r="FF42" s="76">
        <f>'MASTER_ ALL areas - No.seedling'!FE96</f>
        <v>0</v>
      </c>
      <c r="FG42" s="80">
        <f t="shared" si="324"/>
        <v>0</v>
      </c>
      <c r="FH42" s="76">
        <f>'MASTER_ ALL areas - No.seedling'!FG96</f>
        <v>0</v>
      </c>
      <c r="FI42" s="81">
        <f t="shared" si="325"/>
        <v>0</v>
      </c>
      <c r="FJ42" s="113">
        <f>'MASTER_ ALL areas - No.seedling'!FI96</f>
        <v>0</v>
      </c>
      <c r="FK42" s="76">
        <f>'MASTER_ ALL areas - No.seedling'!FJ96</f>
        <v>0</v>
      </c>
      <c r="FL42" s="80">
        <f t="shared" si="326"/>
        <v>0</v>
      </c>
      <c r="FM42" s="76">
        <f>'MASTER_ ALL areas - No.seedling'!FL96</f>
        <v>0</v>
      </c>
      <c r="FN42" s="81">
        <f t="shared" si="327"/>
        <v>0</v>
      </c>
      <c r="FO42" s="113">
        <f>'MASTER_ ALL areas - No.seedling'!FN96</f>
        <v>0</v>
      </c>
      <c r="FP42" s="76">
        <f>'MASTER_ ALL areas - No.seedling'!FO96</f>
        <v>0</v>
      </c>
      <c r="FQ42" s="80">
        <f t="shared" si="328"/>
        <v>0</v>
      </c>
      <c r="FR42" s="76">
        <f>'MASTER_ ALL areas - No.seedling'!FQ96</f>
        <v>0</v>
      </c>
      <c r="FS42" s="81">
        <f t="shared" si="329"/>
        <v>0</v>
      </c>
      <c r="FT42" s="113">
        <f>'MASTER_ ALL areas - No.seedling'!FS96</f>
        <v>0</v>
      </c>
      <c r="FU42" s="76">
        <f>'MASTER_ ALL areas - No.seedling'!FT96</f>
        <v>0</v>
      </c>
      <c r="FV42" s="80">
        <f t="shared" si="330"/>
        <v>0</v>
      </c>
      <c r="FW42" s="76">
        <f>'MASTER_ ALL areas - No.seedling'!FV96</f>
        <v>0</v>
      </c>
      <c r="FX42" s="81">
        <f t="shared" si="331"/>
        <v>0</v>
      </c>
      <c r="FY42" s="113">
        <f>'MASTER_ ALL areas - No.seedling'!FX96</f>
        <v>0</v>
      </c>
      <c r="FZ42" s="76">
        <f>'MASTER_ ALL areas - No.seedling'!FY96</f>
        <v>0</v>
      </c>
      <c r="GA42" s="80">
        <f t="shared" si="332"/>
        <v>0</v>
      </c>
      <c r="GB42" s="76">
        <f>'MASTER_ ALL areas - No.seedling'!GA96</f>
        <v>0</v>
      </c>
      <c r="GC42" s="81">
        <f t="shared" si="333"/>
        <v>0</v>
      </c>
      <c r="GD42" s="113">
        <f>'MASTER_ ALL areas - No.seedling'!GC96</f>
        <v>0</v>
      </c>
      <c r="GE42" s="76">
        <f>'MASTER_ ALL areas - No.seedling'!GD96</f>
        <v>0</v>
      </c>
      <c r="GF42" s="80">
        <f t="shared" si="334"/>
        <v>0</v>
      </c>
      <c r="GG42" s="76">
        <f>'MASTER_ ALL areas - No.seedling'!GF96</f>
        <v>0</v>
      </c>
      <c r="GH42" s="81">
        <f t="shared" si="335"/>
        <v>0</v>
      </c>
      <c r="GI42" s="113">
        <f>'MASTER_ ALL areas - No.seedling'!GH96</f>
        <v>0</v>
      </c>
      <c r="GJ42" s="76">
        <f>'MASTER_ ALL areas - No.seedling'!GI96</f>
        <v>0</v>
      </c>
      <c r="GK42" s="80">
        <f t="shared" si="336"/>
        <v>0</v>
      </c>
      <c r="GL42" s="76">
        <f>'MASTER_ ALL areas - No.seedling'!GK96</f>
        <v>0</v>
      </c>
      <c r="GM42" s="81">
        <f t="shared" si="337"/>
        <v>0</v>
      </c>
      <c r="GN42" s="113">
        <f>'MASTER_ ALL areas - No.seedling'!GM96</f>
        <v>0</v>
      </c>
      <c r="GO42" s="76">
        <f>'MASTER_ ALL areas - No.seedling'!GN96</f>
        <v>0</v>
      </c>
      <c r="GP42" s="80">
        <f t="shared" si="338"/>
        <v>0</v>
      </c>
      <c r="GQ42" s="76">
        <f>'MASTER_ ALL areas - No.seedling'!GP96</f>
        <v>0</v>
      </c>
      <c r="GR42" s="81">
        <f t="shared" si="339"/>
        <v>0</v>
      </c>
      <c r="GS42" s="113">
        <f>'MASTER_ ALL areas - No.seedling'!GR96</f>
        <v>0</v>
      </c>
      <c r="GT42" s="76">
        <f>'MASTER_ ALL areas - No.seedling'!GS96</f>
        <v>0</v>
      </c>
      <c r="GU42" s="80">
        <f t="shared" si="340"/>
        <v>0</v>
      </c>
      <c r="GV42" s="76">
        <f>'MASTER_ ALL areas - No.seedling'!GU96</f>
        <v>0</v>
      </c>
      <c r="GW42" s="81">
        <f t="shared" si="341"/>
        <v>0</v>
      </c>
      <c r="GX42" s="113">
        <f>'MASTER_ ALL areas - No.seedling'!GW96</f>
        <v>0</v>
      </c>
      <c r="GY42" s="76">
        <f>'MASTER_ ALL areas - No.seedling'!GX96</f>
        <v>0</v>
      </c>
      <c r="GZ42" s="80">
        <f t="shared" si="342"/>
        <v>0</v>
      </c>
      <c r="HA42" s="76">
        <f>'MASTER_ ALL areas - No.seedling'!GZ96</f>
        <v>0</v>
      </c>
      <c r="HB42" s="81">
        <f t="shared" si="343"/>
        <v>0</v>
      </c>
      <c r="HC42" s="113">
        <f>'MASTER_ ALL areas - No.seedling'!HB96</f>
        <v>0</v>
      </c>
      <c r="HD42" s="76">
        <f>'MASTER_ ALL areas - No.seedling'!HC96</f>
        <v>0</v>
      </c>
      <c r="HE42" s="80">
        <f t="shared" si="344"/>
        <v>0</v>
      </c>
      <c r="HF42" s="76">
        <f>'MASTER_ ALL areas - No.seedling'!HE96</f>
        <v>0</v>
      </c>
      <c r="HG42" s="81">
        <f t="shared" si="345"/>
        <v>0</v>
      </c>
      <c r="HH42" s="113">
        <f>'MASTER_ ALL areas - No.seedling'!HG96</f>
        <v>0</v>
      </c>
      <c r="HI42" s="76">
        <f>'MASTER_ ALL areas - No.seedling'!HH96</f>
        <v>0</v>
      </c>
      <c r="HJ42" s="80">
        <f t="shared" si="346"/>
        <v>0</v>
      </c>
      <c r="HK42" s="76">
        <f>'MASTER_ ALL areas - No.seedling'!HJ96</f>
        <v>0</v>
      </c>
      <c r="HL42" s="81">
        <f t="shared" si="347"/>
        <v>0</v>
      </c>
      <c r="HM42" s="113">
        <f>'MASTER_ ALL areas - No.seedling'!HL96</f>
        <v>0</v>
      </c>
      <c r="HN42" s="76">
        <f>'MASTER_ ALL areas - No.seedling'!HM96</f>
        <v>0</v>
      </c>
      <c r="HO42" s="80">
        <f t="shared" si="348"/>
        <v>0</v>
      </c>
      <c r="HP42" s="76">
        <f>'MASTER_ ALL areas - No.seedling'!HO96</f>
        <v>0</v>
      </c>
      <c r="HQ42" s="81">
        <f t="shared" si="349"/>
        <v>0</v>
      </c>
      <c r="HR42" s="113">
        <f>'MASTER_ ALL areas - No.seedling'!HQ96</f>
        <v>0</v>
      </c>
      <c r="HS42" s="76">
        <f>'MASTER_ ALL areas - No.seedling'!HR96</f>
        <v>0</v>
      </c>
      <c r="HT42" s="80">
        <f t="shared" si="350"/>
        <v>0</v>
      </c>
      <c r="HU42" s="76">
        <f>'MASTER_ ALL areas - No.seedling'!HT96</f>
        <v>0</v>
      </c>
      <c r="HV42" s="81">
        <f t="shared" si="351"/>
        <v>0</v>
      </c>
      <c r="HW42" s="113">
        <f>'MASTER_ ALL areas - No.seedling'!HV96</f>
        <v>0</v>
      </c>
      <c r="HX42" s="76">
        <f>'MASTER_ ALL areas - No.seedling'!HW96</f>
        <v>0</v>
      </c>
      <c r="HY42" s="80">
        <f t="shared" si="352"/>
        <v>0</v>
      </c>
      <c r="HZ42" s="76">
        <f>'MASTER_ ALL areas - No.seedling'!HY96</f>
        <v>0</v>
      </c>
      <c r="IA42" s="81">
        <f t="shared" si="353"/>
        <v>0</v>
      </c>
      <c r="IB42" s="113">
        <f>'MASTER_ ALL areas - No.seedling'!IA96</f>
        <v>0</v>
      </c>
      <c r="IC42" s="76">
        <f>'MASTER_ ALL areas - No.seedling'!IB96</f>
        <v>0</v>
      </c>
      <c r="ID42" s="80">
        <f t="shared" si="354"/>
        <v>0</v>
      </c>
      <c r="IE42" s="76">
        <f>'MASTER_ ALL areas - No.seedling'!ID96</f>
        <v>0</v>
      </c>
      <c r="IF42" s="85">
        <f t="shared" si="355"/>
        <v>0</v>
      </c>
      <c r="IG42" s="86" t="s">
        <v>315</v>
      </c>
      <c r="IH42" s="87"/>
    </row>
    <row r="43" spans="2:242" ht="33" customHeight="1" x14ac:dyDescent="0.25">
      <c r="B43" s="420">
        <v>93</v>
      </c>
      <c r="C43" s="421" t="s">
        <v>307</v>
      </c>
      <c r="D43" s="422">
        <v>221173</v>
      </c>
      <c r="E43" s="423">
        <v>933101</v>
      </c>
      <c r="F43" s="424" t="s">
        <v>89</v>
      </c>
      <c r="G43" s="198" t="s">
        <v>281</v>
      </c>
      <c r="H43" s="459">
        <f>'MASTER_ ALL areas - No.seedling'!G97</f>
        <v>3</v>
      </c>
      <c r="I43" s="70">
        <f>'MASTER_ ALL areas - No.seedling'!H97</f>
        <v>0.3</v>
      </c>
      <c r="J43" s="71">
        <f>'MASTER_ ALL areas - No.seedling'!I97</f>
        <v>47.2</v>
      </c>
      <c r="K43" s="72">
        <f>'MASTER_ ALL areas - No.seedling'!J97</f>
        <v>150</v>
      </c>
      <c r="L43" s="73">
        <f t="shared" si="267"/>
        <v>3000</v>
      </c>
      <c r="M43" s="74">
        <f>'MASTER_ ALL areas - No.seedling'!L97</f>
        <v>3000</v>
      </c>
      <c r="N43" s="113">
        <f>'MASTER_ ALL areas - No.seedling'!M97</f>
        <v>3</v>
      </c>
      <c r="O43" s="114">
        <f>'MASTER_ ALL areas - No.seedling'!N97</f>
        <v>27</v>
      </c>
      <c r="P43" s="80">
        <f>'MASTER_ ALL areas - No.seedling'!O97</f>
        <v>0.02</v>
      </c>
      <c r="Q43" s="81">
        <f>'MASTER_ ALL areas - No.seedling'!P97</f>
        <v>0.18</v>
      </c>
      <c r="R43" s="621"/>
      <c r="S43" s="617">
        <f>'MASTER_ ALL areas - No.seedling'!R97</f>
        <v>440</v>
      </c>
      <c r="T43" s="76">
        <f>'MASTER_ ALL areas - No.seedling'!S97</f>
        <v>0</v>
      </c>
      <c r="U43" s="77">
        <f t="shared" si="268"/>
        <v>0</v>
      </c>
      <c r="V43" s="82">
        <f>'MASTER_ ALL areas - No.seedling'!U97</f>
        <v>1</v>
      </c>
      <c r="W43" s="80">
        <f t="shared" si="269"/>
        <v>4.5454545454545456E-2</v>
      </c>
      <c r="X43" s="619">
        <f>'MASTER_ ALL areas - No.seedling'!W97</f>
        <v>1020</v>
      </c>
      <c r="Y43" s="82">
        <f>'MASTER_ ALL areas - No.seedling'!X97</f>
        <v>2</v>
      </c>
      <c r="Z43" s="77">
        <f t="shared" si="270"/>
        <v>3.9215686274509803E-2</v>
      </c>
      <c r="AA43" s="82">
        <f>'MASTER_ ALL areas - No.seedling'!Z97</f>
        <v>13</v>
      </c>
      <c r="AB43" s="80">
        <f t="shared" si="271"/>
        <v>0.25490196078431371</v>
      </c>
      <c r="AC43" s="76">
        <f>'MASTER_ ALL areas - No.seedling'!AB97</f>
        <v>1460</v>
      </c>
      <c r="AD43" s="76">
        <f>'MASTER_ ALL areas - No.seedling'!AC97</f>
        <v>1</v>
      </c>
      <c r="AE43" s="77">
        <f t="shared" si="272"/>
        <v>1.3698630136986301E-2</v>
      </c>
      <c r="AF43" s="82">
        <f>'MASTER_ ALL areas - No.seedling'!AE97</f>
        <v>13</v>
      </c>
      <c r="AG43" s="80">
        <f t="shared" si="273"/>
        <v>0.17808219178082191</v>
      </c>
      <c r="AH43" s="76">
        <f>'MASTER_ ALL areas - No.seedling'!AG97</f>
        <v>80</v>
      </c>
      <c r="AI43" s="76">
        <f>'MASTER_ ALL areas - No.seedling'!AH97</f>
        <v>0</v>
      </c>
      <c r="AJ43" s="77">
        <f t="shared" si="274"/>
        <v>0</v>
      </c>
      <c r="AK43" s="82">
        <f>'MASTER_ ALL areas - No.seedling'!AJ97</f>
        <v>0</v>
      </c>
      <c r="AL43" s="81">
        <f t="shared" si="275"/>
        <v>0</v>
      </c>
      <c r="AM43" s="621"/>
      <c r="AN43" s="617">
        <f>'MASTER_ ALL areas - No.seedling'!AM97</f>
        <v>2520</v>
      </c>
      <c r="AO43" s="76">
        <f>'MASTER_ ALL areas - No.seedling'!AN97</f>
        <v>3</v>
      </c>
      <c r="AP43" s="77">
        <f t="shared" si="276"/>
        <v>2.3809523809523808E-2</v>
      </c>
      <c r="AQ43" s="82">
        <f>'MASTER_ ALL areas - No.seedling'!AP97</f>
        <v>26</v>
      </c>
      <c r="AR43" s="77">
        <f t="shared" si="277"/>
        <v>0.20634920634920634</v>
      </c>
      <c r="AS43" s="82">
        <f>'MASTER_ ALL areas - No.seedling'!AR97</f>
        <v>420</v>
      </c>
      <c r="AT43" s="76">
        <f>'MASTER_ ALL areas - No.seedling'!AS97</f>
        <v>0</v>
      </c>
      <c r="AU43" s="77">
        <f t="shared" si="278"/>
        <v>0</v>
      </c>
      <c r="AV43" s="82">
        <f>'MASTER_ ALL areas - No.seedling'!AU97</f>
        <v>1</v>
      </c>
      <c r="AW43" s="77">
        <f t="shared" si="279"/>
        <v>4.7619047619047616E-2</v>
      </c>
      <c r="AX43" s="71">
        <f>'MASTER_ ALL areas - No.seedling'!AW97</f>
        <v>0</v>
      </c>
      <c r="AY43" s="82">
        <f>'MASTER_ ALL areas - No.seedling'!AX97</f>
        <v>0</v>
      </c>
      <c r="AZ43" s="77">
        <f t="shared" si="280"/>
        <v>0</v>
      </c>
      <c r="BA43" s="82">
        <f>'MASTER_ ALL areas - No.seedling'!AZ97</f>
        <v>0</v>
      </c>
      <c r="BB43" s="77">
        <f t="shared" si="281"/>
        <v>0</v>
      </c>
      <c r="BC43" s="82">
        <f>'MASTER_ ALL areas - No.seedling'!BB97</f>
        <v>0</v>
      </c>
      <c r="BD43" s="76">
        <f>'MASTER_ ALL areas - No.seedling'!BC97</f>
        <v>0</v>
      </c>
      <c r="BE43" s="77">
        <f t="shared" si="282"/>
        <v>0</v>
      </c>
      <c r="BF43" s="82">
        <f>'MASTER_ ALL areas - No.seedling'!BE97</f>
        <v>0</v>
      </c>
      <c r="BG43" s="77">
        <f t="shared" si="283"/>
        <v>0</v>
      </c>
      <c r="BH43" s="82">
        <f>'MASTER_ ALL areas - No.seedling'!BG97</f>
        <v>60</v>
      </c>
      <c r="BI43" s="76">
        <f>'MASTER_ ALL areas - No.seedling'!BH97</f>
        <v>0</v>
      </c>
      <c r="BJ43" s="77">
        <f t="shared" si="284"/>
        <v>0</v>
      </c>
      <c r="BK43" s="82">
        <f>'MASTER_ ALL areas - No.seedling'!BJ97</f>
        <v>0</v>
      </c>
      <c r="BL43" s="77">
        <f t="shared" si="285"/>
        <v>0</v>
      </c>
      <c r="BM43" s="82">
        <f>'MASTER_ ALL areas - No.seedling'!BL97</f>
        <v>0</v>
      </c>
      <c r="BN43" s="76">
        <f>'MASTER_ ALL areas - No.seedling'!BM97</f>
        <v>0</v>
      </c>
      <c r="BO43" s="77">
        <f t="shared" si="286"/>
        <v>0</v>
      </c>
      <c r="BP43" s="82">
        <f>'MASTER_ ALL areas - No.seedling'!BO97</f>
        <v>0</v>
      </c>
      <c r="BQ43" s="77">
        <f t="shared" si="287"/>
        <v>0</v>
      </c>
      <c r="BR43" s="82">
        <f>'MASTER_ ALL areas - No.seedling'!BQ97</f>
        <v>0</v>
      </c>
      <c r="BS43" s="76">
        <f>'MASTER_ ALL areas - No.seedling'!BR97</f>
        <v>0</v>
      </c>
      <c r="BT43" s="77">
        <f t="shared" si="288"/>
        <v>0</v>
      </c>
      <c r="BU43" s="82">
        <f>'MASTER_ ALL areas - No.seedling'!BT97</f>
        <v>0</v>
      </c>
      <c r="BV43" s="77">
        <f t="shared" si="289"/>
        <v>0</v>
      </c>
      <c r="BW43" s="82">
        <f>'MASTER_ ALL areas - No.seedling'!BV97</f>
        <v>0</v>
      </c>
      <c r="BX43" s="76">
        <f>'MASTER_ ALL areas - No.seedling'!BW97</f>
        <v>0</v>
      </c>
      <c r="BY43" s="77">
        <f t="shared" si="290"/>
        <v>0</v>
      </c>
      <c r="BZ43" s="82">
        <f>'MASTER_ ALL areas - No.seedling'!BY97</f>
        <v>0</v>
      </c>
      <c r="CA43" s="81">
        <f t="shared" si="291"/>
        <v>0</v>
      </c>
      <c r="CB43" s="79"/>
      <c r="CC43" s="75">
        <f>'MASTER_ ALL areas - No.seedling'!CB97</f>
        <v>120</v>
      </c>
      <c r="CD43" s="76">
        <f>'MASTER_ ALL areas - No.seedling'!CC97</f>
        <v>0</v>
      </c>
      <c r="CE43" s="80">
        <f t="shared" si="292"/>
        <v>0</v>
      </c>
      <c r="CF43" s="76">
        <f>'MASTER_ ALL areas - No.seedling'!CE97</f>
        <v>1</v>
      </c>
      <c r="CG43" s="81">
        <f t="shared" si="293"/>
        <v>0.16666666666666666</v>
      </c>
      <c r="CH43" s="75">
        <f>'MASTER_ ALL areas - No.seedling'!CG97</f>
        <v>860</v>
      </c>
      <c r="CI43" s="76">
        <f>'MASTER_ ALL areas - No.seedling'!CH97</f>
        <v>2</v>
      </c>
      <c r="CJ43" s="80">
        <f t="shared" si="294"/>
        <v>4.6511627906976744E-2</v>
      </c>
      <c r="CK43" s="76">
        <f>'MASTER_ ALL areas - No.seedling'!CJ97</f>
        <v>12</v>
      </c>
      <c r="CL43" s="81">
        <f t="shared" si="295"/>
        <v>0.27906976744186046</v>
      </c>
      <c r="CM43" s="75">
        <f>'MASTER_ ALL areas - No.seedling'!CL97</f>
        <v>1460</v>
      </c>
      <c r="CN43" s="76">
        <f>'MASTER_ ALL areas - No.seedling'!CM97</f>
        <v>1</v>
      </c>
      <c r="CO43" s="80">
        <f t="shared" si="296"/>
        <v>1.3698630136986301E-2</v>
      </c>
      <c r="CP43" s="76">
        <f>'MASTER_ ALL areas - No.seedling'!CO97</f>
        <v>13</v>
      </c>
      <c r="CQ43" s="81">
        <f t="shared" si="297"/>
        <v>0.17808219178082191</v>
      </c>
      <c r="CR43" s="75">
        <f>'MASTER_ ALL areas - No.seedling'!CQ97</f>
        <v>80</v>
      </c>
      <c r="CS43" s="76">
        <f>'MASTER_ ALL areas - No.seedling'!CR97</f>
        <v>0</v>
      </c>
      <c r="CT43" s="80">
        <f t="shared" si="298"/>
        <v>0</v>
      </c>
      <c r="CU43" s="76">
        <f>'MASTER_ ALL areas - No.seedling'!CT97</f>
        <v>0</v>
      </c>
      <c r="CV43" s="81">
        <f t="shared" si="299"/>
        <v>0</v>
      </c>
      <c r="CW43" s="75">
        <f>'MASTER_ ALL areas - No.seedling'!CV97</f>
        <v>280</v>
      </c>
      <c r="CX43" s="76">
        <f>'MASTER_ ALL areas - No.seedling'!CW97</f>
        <v>0</v>
      </c>
      <c r="CY43" s="80">
        <f t="shared" si="300"/>
        <v>0</v>
      </c>
      <c r="CZ43" s="76">
        <f>'MASTER_ ALL areas - No.seedling'!CY97</f>
        <v>0</v>
      </c>
      <c r="DA43" s="81">
        <f t="shared" si="301"/>
        <v>0</v>
      </c>
      <c r="DB43" s="75">
        <f>'MASTER_ ALL areas - No.seedling'!DA97</f>
        <v>140</v>
      </c>
      <c r="DC43" s="76">
        <f>'MASTER_ ALL areas - No.seedling'!DB97</f>
        <v>0</v>
      </c>
      <c r="DD43" s="80">
        <f t="shared" si="302"/>
        <v>0</v>
      </c>
      <c r="DE43" s="76">
        <f>'MASTER_ ALL areas - No.seedling'!DD97</f>
        <v>1</v>
      </c>
      <c r="DF43" s="81">
        <f t="shared" si="303"/>
        <v>0.14285714285714285</v>
      </c>
      <c r="DG43" s="113">
        <f>'MASTER_ ALL areas - No.seedling'!DF97</f>
        <v>0</v>
      </c>
      <c r="DH43" s="76">
        <f>'MASTER_ ALL areas - No.seedling'!DG97</f>
        <v>0</v>
      </c>
      <c r="DI43" s="80">
        <f t="shared" si="304"/>
        <v>0</v>
      </c>
      <c r="DJ43" s="76">
        <f>'MASTER_ ALL areas - No.seedling'!DI97</f>
        <v>0</v>
      </c>
      <c r="DK43" s="81">
        <f t="shared" si="305"/>
        <v>0</v>
      </c>
      <c r="DL43" s="113">
        <f>'MASTER_ ALL areas - No.seedling'!DK97</f>
        <v>0</v>
      </c>
      <c r="DM43" s="76">
        <f>'MASTER_ ALL areas - No.seedling'!DL97</f>
        <v>0</v>
      </c>
      <c r="DN43" s="80">
        <f t="shared" si="306"/>
        <v>0</v>
      </c>
      <c r="DO43" s="76">
        <f>'MASTER_ ALL areas - No.seedling'!DN97</f>
        <v>0</v>
      </c>
      <c r="DP43" s="81">
        <f t="shared" si="307"/>
        <v>0</v>
      </c>
      <c r="DQ43" s="113">
        <f>'MASTER_ ALL areas - No.seedling'!DP97</f>
        <v>0</v>
      </c>
      <c r="DR43" s="76">
        <f>'MASTER_ ALL areas - No.seedling'!DQ97</f>
        <v>0</v>
      </c>
      <c r="DS43" s="80">
        <f t="shared" si="308"/>
        <v>0</v>
      </c>
      <c r="DT43" s="76">
        <f>'MASTER_ ALL areas - No.seedling'!DS97</f>
        <v>0</v>
      </c>
      <c r="DU43" s="81">
        <f t="shared" si="309"/>
        <v>0</v>
      </c>
      <c r="DV43" s="113">
        <f>'MASTER_ ALL areas - No.seedling'!DU97</f>
        <v>0</v>
      </c>
      <c r="DW43" s="76">
        <f>'MASTER_ ALL areas - No.seedling'!DV97</f>
        <v>0</v>
      </c>
      <c r="DX43" s="80">
        <f t="shared" si="310"/>
        <v>0</v>
      </c>
      <c r="DY43" s="76">
        <f>'MASTER_ ALL areas - No.seedling'!DX97</f>
        <v>0</v>
      </c>
      <c r="DZ43" s="81">
        <f t="shared" si="311"/>
        <v>0</v>
      </c>
      <c r="EA43" s="113">
        <f>'MASTER_ ALL areas - No.seedling'!DZ97</f>
        <v>0</v>
      </c>
      <c r="EB43" s="76">
        <f>'MASTER_ ALL areas - No.seedling'!EA97</f>
        <v>0</v>
      </c>
      <c r="EC43" s="80">
        <f t="shared" si="312"/>
        <v>0</v>
      </c>
      <c r="ED43" s="76">
        <f>'MASTER_ ALL areas - No.seedling'!EC97</f>
        <v>0</v>
      </c>
      <c r="EE43" s="81">
        <f t="shared" si="313"/>
        <v>0</v>
      </c>
      <c r="EF43" s="113">
        <f>'MASTER_ ALL areas - No.seedling'!EE97</f>
        <v>0</v>
      </c>
      <c r="EG43" s="76">
        <f>'MASTER_ ALL areas - No.seedling'!EF97</f>
        <v>0</v>
      </c>
      <c r="EH43" s="80">
        <f t="shared" si="314"/>
        <v>0</v>
      </c>
      <c r="EI43" s="76">
        <f>'MASTER_ ALL areas - No.seedling'!EH97</f>
        <v>0</v>
      </c>
      <c r="EJ43" s="81">
        <f t="shared" si="315"/>
        <v>0</v>
      </c>
      <c r="EK43" s="113">
        <f>'MASTER_ ALL areas - No.seedling'!EJ97</f>
        <v>0</v>
      </c>
      <c r="EL43" s="76">
        <f>'MASTER_ ALL areas - No.seedling'!EK97</f>
        <v>0</v>
      </c>
      <c r="EM43" s="80">
        <f t="shared" si="316"/>
        <v>0</v>
      </c>
      <c r="EN43" s="76">
        <f>'MASTER_ ALL areas - No.seedling'!EM97</f>
        <v>0</v>
      </c>
      <c r="EO43" s="81">
        <f t="shared" si="317"/>
        <v>0</v>
      </c>
      <c r="EP43" s="113">
        <f>'MASTER_ ALL areas - No.seedling'!EO97</f>
        <v>0</v>
      </c>
      <c r="EQ43" s="76">
        <f>'MASTER_ ALL areas - No.seedling'!EP97</f>
        <v>0</v>
      </c>
      <c r="ER43" s="80">
        <f t="shared" si="318"/>
        <v>0</v>
      </c>
      <c r="ES43" s="76">
        <f>'MASTER_ ALL areas - No.seedling'!ER97</f>
        <v>0</v>
      </c>
      <c r="ET43" s="81">
        <f t="shared" si="319"/>
        <v>0</v>
      </c>
      <c r="EU43" s="113">
        <f>'MASTER_ ALL areas - No.seedling'!ET97</f>
        <v>0</v>
      </c>
      <c r="EV43" s="76">
        <f>'MASTER_ ALL areas - No.seedling'!EU97</f>
        <v>0</v>
      </c>
      <c r="EW43" s="80">
        <f t="shared" si="320"/>
        <v>0</v>
      </c>
      <c r="EX43" s="76">
        <f>'MASTER_ ALL areas - No.seedling'!EW97</f>
        <v>0</v>
      </c>
      <c r="EY43" s="81">
        <f t="shared" si="321"/>
        <v>0</v>
      </c>
      <c r="EZ43" s="113">
        <f>'MASTER_ ALL areas - No.seedling'!EY97</f>
        <v>0</v>
      </c>
      <c r="FA43" s="76">
        <f>'MASTER_ ALL areas - No.seedling'!EZ97</f>
        <v>0</v>
      </c>
      <c r="FB43" s="80">
        <f t="shared" si="322"/>
        <v>0</v>
      </c>
      <c r="FC43" s="76">
        <f>'MASTER_ ALL areas - No.seedling'!FB97</f>
        <v>0</v>
      </c>
      <c r="FD43" s="81">
        <f t="shared" si="323"/>
        <v>0</v>
      </c>
      <c r="FE43" s="75">
        <f>'MASTER_ ALL areas - No.seedling'!FD97</f>
        <v>40</v>
      </c>
      <c r="FF43" s="76">
        <f>'MASTER_ ALL areas - No.seedling'!FE97</f>
        <v>0</v>
      </c>
      <c r="FG43" s="80">
        <f t="shared" si="324"/>
        <v>0</v>
      </c>
      <c r="FH43" s="76">
        <f>'MASTER_ ALL areas - No.seedling'!FG97</f>
        <v>0</v>
      </c>
      <c r="FI43" s="81">
        <f t="shared" si="325"/>
        <v>0</v>
      </c>
      <c r="FJ43" s="75">
        <f>'MASTER_ ALL areas - No.seedling'!FI97</f>
        <v>20</v>
      </c>
      <c r="FK43" s="76">
        <f>'MASTER_ ALL areas - No.seedling'!FJ97</f>
        <v>0</v>
      </c>
      <c r="FL43" s="80">
        <f t="shared" si="326"/>
        <v>0</v>
      </c>
      <c r="FM43" s="76">
        <f>'MASTER_ ALL areas - No.seedling'!FL97</f>
        <v>0</v>
      </c>
      <c r="FN43" s="81">
        <f t="shared" si="327"/>
        <v>0</v>
      </c>
      <c r="FO43" s="113">
        <f>'MASTER_ ALL areas - No.seedling'!FN97</f>
        <v>0</v>
      </c>
      <c r="FP43" s="76">
        <f>'MASTER_ ALL areas - No.seedling'!FO97</f>
        <v>0</v>
      </c>
      <c r="FQ43" s="80">
        <f t="shared" si="328"/>
        <v>0</v>
      </c>
      <c r="FR43" s="76">
        <f>'MASTER_ ALL areas - No.seedling'!FQ97</f>
        <v>0</v>
      </c>
      <c r="FS43" s="81">
        <f t="shared" si="329"/>
        <v>0</v>
      </c>
      <c r="FT43" s="113">
        <f>'MASTER_ ALL areas - No.seedling'!FS97</f>
        <v>0</v>
      </c>
      <c r="FU43" s="76">
        <f>'MASTER_ ALL areas - No.seedling'!FT97</f>
        <v>0</v>
      </c>
      <c r="FV43" s="80">
        <f t="shared" si="330"/>
        <v>0</v>
      </c>
      <c r="FW43" s="76">
        <f>'MASTER_ ALL areas - No.seedling'!FV97</f>
        <v>0</v>
      </c>
      <c r="FX43" s="81">
        <f t="shared" si="331"/>
        <v>0</v>
      </c>
      <c r="FY43" s="113">
        <f>'MASTER_ ALL areas - No.seedling'!FX97</f>
        <v>0</v>
      </c>
      <c r="FZ43" s="76">
        <f>'MASTER_ ALL areas - No.seedling'!FY97</f>
        <v>0</v>
      </c>
      <c r="GA43" s="80">
        <f t="shared" si="332"/>
        <v>0</v>
      </c>
      <c r="GB43" s="76">
        <f>'MASTER_ ALL areas - No.seedling'!GA97</f>
        <v>0</v>
      </c>
      <c r="GC43" s="81">
        <f t="shared" si="333"/>
        <v>0</v>
      </c>
      <c r="GD43" s="113">
        <f>'MASTER_ ALL areas - No.seedling'!GC97</f>
        <v>0</v>
      </c>
      <c r="GE43" s="76">
        <f>'MASTER_ ALL areas - No.seedling'!GD97</f>
        <v>0</v>
      </c>
      <c r="GF43" s="80">
        <f t="shared" si="334"/>
        <v>0</v>
      </c>
      <c r="GG43" s="76">
        <f>'MASTER_ ALL areas - No.seedling'!GF97</f>
        <v>0</v>
      </c>
      <c r="GH43" s="81">
        <f t="shared" si="335"/>
        <v>0</v>
      </c>
      <c r="GI43" s="113">
        <f>'MASTER_ ALL areas - No.seedling'!GH97</f>
        <v>0</v>
      </c>
      <c r="GJ43" s="76">
        <f>'MASTER_ ALL areas - No.seedling'!GI97</f>
        <v>0</v>
      </c>
      <c r="GK43" s="80">
        <f t="shared" si="336"/>
        <v>0</v>
      </c>
      <c r="GL43" s="76">
        <f>'MASTER_ ALL areas - No.seedling'!GK97</f>
        <v>0</v>
      </c>
      <c r="GM43" s="81">
        <f t="shared" si="337"/>
        <v>0</v>
      </c>
      <c r="GN43" s="113">
        <f>'MASTER_ ALL areas - No.seedling'!GM97</f>
        <v>0</v>
      </c>
      <c r="GO43" s="76">
        <f>'MASTER_ ALL areas - No.seedling'!GN97</f>
        <v>0</v>
      </c>
      <c r="GP43" s="80">
        <f t="shared" si="338"/>
        <v>0</v>
      </c>
      <c r="GQ43" s="76">
        <f>'MASTER_ ALL areas - No.seedling'!GP97</f>
        <v>0</v>
      </c>
      <c r="GR43" s="81">
        <f t="shared" si="339"/>
        <v>0</v>
      </c>
      <c r="GS43" s="113">
        <f>'MASTER_ ALL areas - No.seedling'!GR97</f>
        <v>0</v>
      </c>
      <c r="GT43" s="76">
        <f>'MASTER_ ALL areas - No.seedling'!GS97</f>
        <v>0</v>
      </c>
      <c r="GU43" s="80">
        <f t="shared" si="340"/>
        <v>0</v>
      </c>
      <c r="GV43" s="76">
        <f>'MASTER_ ALL areas - No.seedling'!GU97</f>
        <v>0</v>
      </c>
      <c r="GW43" s="81">
        <f t="shared" si="341"/>
        <v>0</v>
      </c>
      <c r="GX43" s="113">
        <f>'MASTER_ ALL areas - No.seedling'!GW97</f>
        <v>0</v>
      </c>
      <c r="GY43" s="76">
        <f>'MASTER_ ALL areas - No.seedling'!GX97</f>
        <v>0</v>
      </c>
      <c r="GZ43" s="80">
        <f t="shared" si="342"/>
        <v>0</v>
      </c>
      <c r="HA43" s="76">
        <f>'MASTER_ ALL areas - No.seedling'!GZ97</f>
        <v>0</v>
      </c>
      <c r="HB43" s="81">
        <f t="shared" si="343"/>
        <v>0</v>
      </c>
      <c r="HC43" s="113">
        <f>'MASTER_ ALL areas - No.seedling'!HB97</f>
        <v>0</v>
      </c>
      <c r="HD43" s="76">
        <f>'MASTER_ ALL areas - No.seedling'!HC97</f>
        <v>0</v>
      </c>
      <c r="HE43" s="80">
        <f t="shared" si="344"/>
        <v>0</v>
      </c>
      <c r="HF43" s="76">
        <f>'MASTER_ ALL areas - No.seedling'!HE97</f>
        <v>0</v>
      </c>
      <c r="HG43" s="81">
        <f t="shared" si="345"/>
        <v>0</v>
      </c>
      <c r="HH43" s="113">
        <f>'MASTER_ ALL areas - No.seedling'!HG97</f>
        <v>0</v>
      </c>
      <c r="HI43" s="76">
        <f>'MASTER_ ALL areas - No.seedling'!HH97</f>
        <v>0</v>
      </c>
      <c r="HJ43" s="80">
        <f t="shared" si="346"/>
        <v>0</v>
      </c>
      <c r="HK43" s="76">
        <f>'MASTER_ ALL areas - No.seedling'!HJ97</f>
        <v>0</v>
      </c>
      <c r="HL43" s="81">
        <f t="shared" si="347"/>
        <v>0</v>
      </c>
      <c r="HM43" s="113">
        <f>'MASTER_ ALL areas - No.seedling'!HL97</f>
        <v>0</v>
      </c>
      <c r="HN43" s="76">
        <f>'MASTER_ ALL areas - No.seedling'!HM97</f>
        <v>0</v>
      </c>
      <c r="HO43" s="80">
        <f t="shared" si="348"/>
        <v>0</v>
      </c>
      <c r="HP43" s="76">
        <f>'MASTER_ ALL areas - No.seedling'!HO97</f>
        <v>0</v>
      </c>
      <c r="HQ43" s="81">
        <f t="shared" si="349"/>
        <v>0</v>
      </c>
      <c r="HR43" s="113">
        <f>'MASTER_ ALL areas - No.seedling'!HQ97</f>
        <v>0</v>
      </c>
      <c r="HS43" s="76">
        <f>'MASTER_ ALL areas - No.seedling'!HR97</f>
        <v>0</v>
      </c>
      <c r="HT43" s="80">
        <f t="shared" si="350"/>
        <v>0</v>
      </c>
      <c r="HU43" s="76">
        <f>'MASTER_ ALL areas - No.seedling'!HT97</f>
        <v>0</v>
      </c>
      <c r="HV43" s="81">
        <f t="shared" si="351"/>
        <v>0</v>
      </c>
      <c r="HW43" s="113">
        <f>'MASTER_ ALL areas - No.seedling'!HV97</f>
        <v>0</v>
      </c>
      <c r="HX43" s="76">
        <f>'MASTER_ ALL areas - No.seedling'!HW97</f>
        <v>0</v>
      </c>
      <c r="HY43" s="80">
        <f t="shared" si="352"/>
        <v>0</v>
      </c>
      <c r="HZ43" s="76">
        <f>'MASTER_ ALL areas - No.seedling'!HY97</f>
        <v>0</v>
      </c>
      <c r="IA43" s="81">
        <f t="shared" si="353"/>
        <v>0</v>
      </c>
      <c r="IB43" s="113">
        <f>'MASTER_ ALL areas - No.seedling'!IA97</f>
        <v>0</v>
      </c>
      <c r="IC43" s="76">
        <f>'MASTER_ ALL areas - No.seedling'!IB97</f>
        <v>0</v>
      </c>
      <c r="ID43" s="80">
        <f t="shared" si="354"/>
        <v>0</v>
      </c>
      <c r="IE43" s="76">
        <f>'MASTER_ ALL areas - No.seedling'!ID97</f>
        <v>0</v>
      </c>
      <c r="IF43" s="85">
        <f t="shared" si="355"/>
        <v>0</v>
      </c>
      <c r="IG43" s="86" t="s">
        <v>316</v>
      </c>
      <c r="IH43" s="87"/>
    </row>
    <row r="44" spans="2:242" ht="33" customHeight="1" x14ac:dyDescent="0.25">
      <c r="B44" s="420">
        <v>96</v>
      </c>
      <c r="C44" s="421" t="s">
        <v>321</v>
      </c>
      <c r="D44" s="422">
        <v>218864</v>
      </c>
      <c r="E44" s="423">
        <v>933313</v>
      </c>
      <c r="F44" s="424" t="s">
        <v>89</v>
      </c>
      <c r="G44" s="199" t="s">
        <v>190</v>
      </c>
      <c r="H44" s="459">
        <f>'MASTER_ ALL areas - No.seedling'!G100</f>
        <v>6</v>
      </c>
      <c r="I44" s="70">
        <f>'MASTER_ ALL areas - No.seedling'!H100</f>
        <v>0.75</v>
      </c>
      <c r="J44" s="71">
        <f>'MASTER_ ALL areas - No.seedling'!I100</f>
        <v>43.6</v>
      </c>
      <c r="K44" s="72">
        <f>'MASTER_ ALL areas - No.seedling'!J100</f>
        <v>68</v>
      </c>
      <c r="L44" s="73">
        <f t="shared" si="267"/>
        <v>1360</v>
      </c>
      <c r="M44" s="74">
        <f>'MASTER_ ALL areas - No.seedling'!L100</f>
        <v>1360</v>
      </c>
      <c r="N44" s="113">
        <f>'MASTER_ ALL areas - No.seedling'!M100</f>
        <v>4</v>
      </c>
      <c r="O44" s="114">
        <f>'MASTER_ ALL areas - No.seedling'!N100</f>
        <v>37</v>
      </c>
      <c r="P44" s="80">
        <f>'MASTER_ ALL areas - No.seedling'!O100</f>
        <v>5.8823529411764705E-2</v>
      </c>
      <c r="Q44" s="81">
        <f>'MASTER_ ALL areas - No.seedling'!P100</f>
        <v>0.54411764705882348</v>
      </c>
      <c r="R44" s="621"/>
      <c r="S44" s="617">
        <f>'MASTER_ ALL areas - No.seedling'!R100</f>
        <v>1080</v>
      </c>
      <c r="T44" s="76">
        <f>'MASTER_ ALL areas - No.seedling'!S100</f>
        <v>2</v>
      </c>
      <c r="U44" s="77">
        <f t="shared" si="268"/>
        <v>3.7037037037037035E-2</v>
      </c>
      <c r="V44" s="82">
        <f>'MASTER_ ALL areas - No.seedling'!U100</f>
        <v>28</v>
      </c>
      <c r="W44" s="80">
        <f t="shared" si="269"/>
        <v>0.51851851851851849</v>
      </c>
      <c r="X44" s="619">
        <f>'MASTER_ ALL areas - No.seedling'!W100</f>
        <v>280</v>
      </c>
      <c r="Y44" s="82">
        <f>'MASTER_ ALL areas - No.seedling'!X100</f>
        <v>2</v>
      </c>
      <c r="Z44" s="77">
        <f t="shared" si="270"/>
        <v>0.14285714285714285</v>
      </c>
      <c r="AA44" s="82">
        <f>'MASTER_ ALL areas - No.seedling'!Z100</f>
        <v>9</v>
      </c>
      <c r="AB44" s="80">
        <f t="shared" si="271"/>
        <v>0.6428571428571429</v>
      </c>
      <c r="AC44" s="76">
        <f>'MASTER_ ALL areas - No.seedling'!AB100</f>
        <v>0</v>
      </c>
      <c r="AD44" s="76">
        <f>'MASTER_ ALL areas - No.seedling'!AC100</f>
        <v>0</v>
      </c>
      <c r="AE44" s="77">
        <f t="shared" si="272"/>
        <v>0</v>
      </c>
      <c r="AF44" s="82">
        <f>'MASTER_ ALL areas - No.seedling'!AE100</f>
        <v>0</v>
      </c>
      <c r="AG44" s="80">
        <f t="shared" si="273"/>
        <v>0</v>
      </c>
      <c r="AH44" s="76">
        <f>'MASTER_ ALL areas - No.seedling'!AG100</f>
        <v>0</v>
      </c>
      <c r="AI44" s="76">
        <f>'MASTER_ ALL areas - No.seedling'!AH100</f>
        <v>0</v>
      </c>
      <c r="AJ44" s="77">
        <f t="shared" si="274"/>
        <v>0</v>
      </c>
      <c r="AK44" s="82">
        <f>'MASTER_ ALL areas - No.seedling'!AJ100</f>
        <v>0</v>
      </c>
      <c r="AL44" s="81">
        <f t="shared" si="275"/>
        <v>0</v>
      </c>
      <c r="AM44" s="621"/>
      <c r="AN44" s="617">
        <f>'MASTER_ ALL areas - No.seedling'!AM100</f>
        <v>0</v>
      </c>
      <c r="AO44" s="76">
        <f>'MASTER_ ALL areas - No.seedling'!AN100</f>
        <v>0</v>
      </c>
      <c r="AP44" s="77">
        <f t="shared" si="276"/>
        <v>0</v>
      </c>
      <c r="AQ44" s="82">
        <f>'MASTER_ ALL areas - No.seedling'!AP100</f>
        <v>0</v>
      </c>
      <c r="AR44" s="77">
        <f t="shared" si="277"/>
        <v>0</v>
      </c>
      <c r="AS44" s="82">
        <f>'MASTER_ ALL areas - No.seedling'!AR100</f>
        <v>1280</v>
      </c>
      <c r="AT44" s="76">
        <f>'MASTER_ ALL areas - No.seedling'!AS100</f>
        <v>4</v>
      </c>
      <c r="AU44" s="77">
        <f t="shared" si="278"/>
        <v>6.25E-2</v>
      </c>
      <c r="AV44" s="82">
        <f>'MASTER_ ALL areas - No.seedling'!AU100</f>
        <v>33</v>
      </c>
      <c r="AW44" s="77">
        <f t="shared" si="279"/>
        <v>0.515625</v>
      </c>
      <c r="AX44" s="71">
        <f>'MASTER_ ALL areas - No.seedling'!AW100</f>
        <v>0</v>
      </c>
      <c r="AY44" s="82">
        <f>'MASTER_ ALL areas - No.seedling'!AX100</f>
        <v>0</v>
      </c>
      <c r="AZ44" s="77">
        <f t="shared" si="280"/>
        <v>0</v>
      </c>
      <c r="BA44" s="82">
        <f>'MASTER_ ALL areas - No.seedling'!AZ100</f>
        <v>0</v>
      </c>
      <c r="BB44" s="77">
        <f t="shared" si="281"/>
        <v>0</v>
      </c>
      <c r="BC44" s="82">
        <f>'MASTER_ ALL areas - No.seedling'!BB100</f>
        <v>0</v>
      </c>
      <c r="BD44" s="76">
        <f>'MASTER_ ALL areas - No.seedling'!BC100</f>
        <v>0</v>
      </c>
      <c r="BE44" s="77">
        <f t="shared" si="282"/>
        <v>0</v>
      </c>
      <c r="BF44" s="82">
        <f>'MASTER_ ALL areas - No.seedling'!BE100</f>
        <v>0</v>
      </c>
      <c r="BG44" s="77">
        <f t="shared" si="283"/>
        <v>0</v>
      </c>
      <c r="BH44" s="82">
        <f>'MASTER_ ALL areas - No.seedling'!BG100</f>
        <v>80</v>
      </c>
      <c r="BI44" s="76">
        <f>'MASTER_ ALL areas - No.seedling'!BH100</f>
        <v>0</v>
      </c>
      <c r="BJ44" s="77">
        <f t="shared" si="284"/>
        <v>0</v>
      </c>
      <c r="BK44" s="82">
        <f>'MASTER_ ALL areas - No.seedling'!BJ100</f>
        <v>4</v>
      </c>
      <c r="BL44" s="77">
        <f t="shared" si="285"/>
        <v>1</v>
      </c>
      <c r="BM44" s="82">
        <f>'MASTER_ ALL areas - No.seedling'!BL100</f>
        <v>0</v>
      </c>
      <c r="BN44" s="76">
        <f>'MASTER_ ALL areas - No.seedling'!BM100</f>
        <v>0</v>
      </c>
      <c r="BO44" s="77">
        <f t="shared" si="286"/>
        <v>0</v>
      </c>
      <c r="BP44" s="82">
        <f>'MASTER_ ALL areas - No.seedling'!BO100</f>
        <v>0</v>
      </c>
      <c r="BQ44" s="77">
        <f t="shared" si="287"/>
        <v>0</v>
      </c>
      <c r="BR44" s="82">
        <f>'MASTER_ ALL areas - No.seedling'!BQ100</f>
        <v>0</v>
      </c>
      <c r="BS44" s="76">
        <f>'MASTER_ ALL areas - No.seedling'!BR100</f>
        <v>0</v>
      </c>
      <c r="BT44" s="77">
        <f t="shared" si="288"/>
        <v>0</v>
      </c>
      <c r="BU44" s="82">
        <f>'MASTER_ ALL areas - No.seedling'!BT100</f>
        <v>0</v>
      </c>
      <c r="BV44" s="77">
        <f t="shared" si="289"/>
        <v>0</v>
      </c>
      <c r="BW44" s="82">
        <f>'MASTER_ ALL areas - No.seedling'!BV100</f>
        <v>0</v>
      </c>
      <c r="BX44" s="76">
        <f>'MASTER_ ALL areas - No.seedling'!BW100</f>
        <v>0</v>
      </c>
      <c r="BY44" s="77">
        <f t="shared" si="290"/>
        <v>0</v>
      </c>
      <c r="BZ44" s="82">
        <f>'MASTER_ ALL areas - No.seedling'!BY100</f>
        <v>0</v>
      </c>
      <c r="CA44" s="81">
        <f t="shared" si="291"/>
        <v>0</v>
      </c>
      <c r="CB44" s="79"/>
      <c r="CC44" s="113">
        <f>'MASTER_ ALL areas - No.seedling'!CB100</f>
        <v>0</v>
      </c>
      <c r="CD44" s="76">
        <f>'MASTER_ ALL areas - No.seedling'!CC100</f>
        <v>0</v>
      </c>
      <c r="CE44" s="80">
        <f t="shared" si="292"/>
        <v>0</v>
      </c>
      <c r="CF44" s="76">
        <f>'MASTER_ ALL areas - No.seedling'!CE100</f>
        <v>0</v>
      </c>
      <c r="CG44" s="81">
        <f t="shared" si="293"/>
        <v>0</v>
      </c>
      <c r="CH44" s="113">
        <f>'MASTER_ ALL areas - No.seedling'!CG100</f>
        <v>0</v>
      </c>
      <c r="CI44" s="76">
        <f>'MASTER_ ALL areas - No.seedling'!CH100</f>
        <v>0</v>
      </c>
      <c r="CJ44" s="80">
        <f t="shared" si="294"/>
        <v>0</v>
      </c>
      <c r="CK44" s="76">
        <f>'MASTER_ ALL areas - No.seedling'!CJ100</f>
        <v>0</v>
      </c>
      <c r="CL44" s="81">
        <f t="shared" si="295"/>
        <v>0</v>
      </c>
      <c r="CM44" s="113">
        <f>'MASTER_ ALL areas - No.seedling'!CL100</f>
        <v>0</v>
      </c>
      <c r="CN44" s="76">
        <f>'MASTER_ ALL areas - No.seedling'!CM100</f>
        <v>0</v>
      </c>
      <c r="CO44" s="80">
        <f t="shared" si="296"/>
        <v>0</v>
      </c>
      <c r="CP44" s="76">
        <f>'MASTER_ ALL areas - No.seedling'!CO100</f>
        <v>0</v>
      </c>
      <c r="CQ44" s="81">
        <f t="shared" si="297"/>
        <v>0</v>
      </c>
      <c r="CR44" s="113">
        <f>'MASTER_ ALL areas - No.seedling'!CQ100</f>
        <v>0</v>
      </c>
      <c r="CS44" s="76">
        <f>'MASTER_ ALL areas - No.seedling'!CR100</f>
        <v>0</v>
      </c>
      <c r="CT44" s="80">
        <f t="shared" si="298"/>
        <v>0</v>
      </c>
      <c r="CU44" s="76">
        <f>'MASTER_ ALL areas - No.seedling'!CT100</f>
        <v>0</v>
      </c>
      <c r="CV44" s="81">
        <f t="shared" si="299"/>
        <v>0</v>
      </c>
      <c r="CW44" s="75">
        <f>'MASTER_ ALL areas - No.seedling'!CV100</f>
        <v>1020</v>
      </c>
      <c r="CX44" s="76">
        <f>'MASTER_ ALL areas - No.seedling'!CW100</f>
        <v>2</v>
      </c>
      <c r="CY44" s="80">
        <f t="shared" si="300"/>
        <v>3.9215686274509803E-2</v>
      </c>
      <c r="CZ44" s="76">
        <f>'MASTER_ ALL areas - No.seedling'!CY100</f>
        <v>25</v>
      </c>
      <c r="DA44" s="81">
        <f t="shared" si="301"/>
        <v>0.49019607843137253</v>
      </c>
      <c r="DB44" s="75">
        <f>'MASTER_ ALL areas - No.seedling'!DA100</f>
        <v>260</v>
      </c>
      <c r="DC44" s="76">
        <f>'MASTER_ ALL areas - No.seedling'!DB100</f>
        <v>2</v>
      </c>
      <c r="DD44" s="80">
        <f t="shared" si="302"/>
        <v>0.15384615384615385</v>
      </c>
      <c r="DE44" s="76">
        <f>'MASTER_ ALL areas - No.seedling'!DD100</f>
        <v>8</v>
      </c>
      <c r="DF44" s="81">
        <f t="shared" si="303"/>
        <v>0.61538461538461542</v>
      </c>
      <c r="DG44" s="113">
        <f>'MASTER_ ALL areas - No.seedling'!DF100</f>
        <v>0</v>
      </c>
      <c r="DH44" s="76">
        <f>'MASTER_ ALL areas - No.seedling'!DG100</f>
        <v>0</v>
      </c>
      <c r="DI44" s="80">
        <f t="shared" si="304"/>
        <v>0</v>
      </c>
      <c r="DJ44" s="76">
        <f>'MASTER_ ALL areas - No.seedling'!DI100</f>
        <v>0</v>
      </c>
      <c r="DK44" s="81">
        <f t="shared" si="305"/>
        <v>0</v>
      </c>
      <c r="DL44" s="113">
        <f>'MASTER_ ALL areas - No.seedling'!DK100</f>
        <v>0</v>
      </c>
      <c r="DM44" s="76">
        <f>'MASTER_ ALL areas - No.seedling'!DL100</f>
        <v>0</v>
      </c>
      <c r="DN44" s="80">
        <f t="shared" si="306"/>
        <v>0</v>
      </c>
      <c r="DO44" s="76">
        <f>'MASTER_ ALL areas - No.seedling'!DN100</f>
        <v>0</v>
      </c>
      <c r="DP44" s="81">
        <f t="shared" si="307"/>
        <v>0</v>
      </c>
      <c r="DQ44" s="113">
        <f>'MASTER_ ALL areas - No.seedling'!DP100</f>
        <v>0</v>
      </c>
      <c r="DR44" s="76">
        <f>'MASTER_ ALL areas - No.seedling'!DQ100</f>
        <v>0</v>
      </c>
      <c r="DS44" s="80">
        <f t="shared" si="308"/>
        <v>0</v>
      </c>
      <c r="DT44" s="76">
        <f>'MASTER_ ALL areas - No.seedling'!DS100</f>
        <v>0</v>
      </c>
      <c r="DU44" s="81">
        <f t="shared" si="309"/>
        <v>0</v>
      </c>
      <c r="DV44" s="113">
        <f>'MASTER_ ALL areas - No.seedling'!DU100</f>
        <v>0</v>
      </c>
      <c r="DW44" s="76">
        <f>'MASTER_ ALL areas - No.seedling'!DV100</f>
        <v>0</v>
      </c>
      <c r="DX44" s="80">
        <f t="shared" si="310"/>
        <v>0</v>
      </c>
      <c r="DY44" s="76">
        <f>'MASTER_ ALL areas - No.seedling'!DX100</f>
        <v>0</v>
      </c>
      <c r="DZ44" s="81">
        <f t="shared" si="311"/>
        <v>0</v>
      </c>
      <c r="EA44" s="113">
        <f>'MASTER_ ALL areas - No.seedling'!DZ100</f>
        <v>0</v>
      </c>
      <c r="EB44" s="76">
        <f>'MASTER_ ALL areas - No.seedling'!EA100</f>
        <v>0</v>
      </c>
      <c r="EC44" s="80">
        <f t="shared" si="312"/>
        <v>0</v>
      </c>
      <c r="ED44" s="76">
        <f>'MASTER_ ALL areas - No.seedling'!EC100</f>
        <v>0</v>
      </c>
      <c r="EE44" s="81">
        <f t="shared" si="313"/>
        <v>0</v>
      </c>
      <c r="EF44" s="113">
        <f>'MASTER_ ALL areas - No.seedling'!EE100</f>
        <v>0</v>
      </c>
      <c r="EG44" s="76">
        <f>'MASTER_ ALL areas - No.seedling'!EF100</f>
        <v>0</v>
      </c>
      <c r="EH44" s="80">
        <f t="shared" si="314"/>
        <v>0</v>
      </c>
      <c r="EI44" s="76">
        <f>'MASTER_ ALL areas - No.seedling'!EH100</f>
        <v>0</v>
      </c>
      <c r="EJ44" s="81">
        <f t="shared" si="315"/>
        <v>0</v>
      </c>
      <c r="EK44" s="113">
        <f>'MASTER_ ALL areas - No.seedling'!EJ100</f>
        <v>0</v>
      </c>
      <c r="EL44" s="76">
        <f>'MASTER_ ALL areas - No.seedling'!EK100</f>
        <v>0</v>
      </c>
      <c r="EM44" s="80">
        <f t="shared" si="316"/>
        <v>0</v>
      </c>
      <c r="EN44" s="76">
        <f>'MASTER_ ALL areas - No.seedling'!EM100</f>
        <v>0</v>
      </c>
      <c r="EO44" s="81">
        <f t="shared" si="317"/>
        <v>0</v>
      </c>
      <c r="EP44" s="113">
        <f>'MASTER_ ALL areas - No.seedling'!EO100</f>
        <v>0</v>
      </c>
      <c r="EQ44" s="76">
        <f>'MASTER_ ALL areas - No.seedling'!EP100</f>
        <v>0</v>
      </c>
      <c r="ER44" s="80">
        <f t="shared" si="318"/>
        <v>0</v>
      </c>
      <c r="ES44" s="76">
        <f>'MASTER_ ALL areas - No.seedling'!ER100</f>
        <v>0</v>
      </c>
      <c r="ET44" s="81">
        <f t="shared" si="319"/>
        <v>0</v>
      </c>
      <c r="EU44" s="113">
        <f>'MASTER_ ALL areas - No.seedling'!ET100</f>
        <v>0</v>
      </c>
      <c r="EV44" s="76">
        <f>'MASTER_ ALL areas - No.seedling'!EU100</f>
        <v>0</v>
      </c>
      <c r="EW44" s="80">
        <f t="shared" si="320"/>
        <v>0</v>
      </c>
      <c r="EX44" s="76">
        <f>'MASTER_ ALL areas - No.seedling'!EW100</f>
        <v>0</v>
      </c>
      <c r="EY44" s="81">
        <f t="shared" si="321"/>
        <v>0</v>
      </c>
      <c r="EZ44" s="113">
        <f>'MASTER_ ALL areas - No.seedling'!EY100</f>
        <v>0</v>
      </c>
      <c r="FA44" s="76">
        <f>'MASTER_ ALL areas - No.seedling'!EZ100</f>
        <v>0</v>
      </c>
      <c r="FB44" s="80">
        <f t="shared" si="322"/>
        <v>0</v>
      </c>
      <c r="FC44" s="76">
        <f>'MASTER_ ALL areas - No.seedling'!FB100</f>
        <v>0</v>
      </c>
      <c r="FD44" s="81">
        <f t="shared" si="323"/>
        <v>0</v>
      </c>
      <c r="FE44" s="75">
        <f>'MASTER_ ALL areas - No.seedling'!FD100</f>
        <v>60</v>
      </c>
      <c r="FF44" s="76">
        <f>'MASTER_ ALL areas - No.seedling'!FE100</f>
        <v>0</v>
      </c>
      <c r="FG44" s="80">
        <f t="shared" si="324"/>
        <v>0</v>
      </c>
      <c r="FH44" s="76">
        <f>'MASTER_ ALL areas - No.seedling'!FG100</f>
        <v>3</v>
      </c>
      <c r="FI44" s="81">
        <f t="shared" si="325"/>
        <v>1</v>
      </c>
      <c r="FJ44" s="75">
        <f>'MASTER_ ALL areas - No.seedling'!FI100</f>
        <v>20</v>
      </c>
      <c r="FK44" s="76">
        <f>'MASTER_ ALL areas - No.seedling'!FJ100</f>
        <v>0</v>
      </c>
      <c r="FL44" s="80">
        <f t="shared" si="326"/>
        <v>0</v>
      </c>
      <c r="FM44" s="76">
        <f>'MASTER_ ALL areas - No.seedling'!FL100</f>
        <v>1</v>
      </c>
      <c r="FN44" s="81">
        <f t="shared" si="327"/>
        <v>1</v>
      </c>
      <c r="FO44" s="113">
        <f>'MASTER_ ALL areas - No.seedling'!FN100</f>
        <v>0</v>
      </c>
      <c r="FP44" s="76">
        <f>'MASTER_ ALL areas - No.seedling'!FO100</f>
        <v>0</v>
      </c>
      <c r="FQ44" s="80">
        <f t="shared" si="328"/>
        <v>0</v>
      </c>
      <c r="FR44" s="76">
        <f>'MASTER_ ALL areas - No.seedling'!FQ100</f>
        <v>0</v>
      </c>
      <c r="FS44" s="81">
        <f t="shared" si="329"/>
        <v>0</v>
      </c>
      <c r="FT44" s="113">
        <f>'MASTER_ ALL areas - No.seedling'!FS100</f>
        <v>0</v>
      </c>
      <c r="FU44" s="76">
        <f>'MASTER_ ALL areas - No.seedling'!FT100</f>
        <v>0</v>
      </c>
      <c r="FV44" s="80">
        <f t="shared" si="330"/>
        <v>0</v>
      </c>
      <c r="FW44" s="76">
        <f>'MASTER_ ALL areas - No.seedling'!FV100</f>
        <v>0</v>
      </c>
      <c r="FX44" s="81">
        <f t="shared" si="331"/>
        <v>0</v>
      </c>
      <c r="FY44" s="113">
        <f>'MASTER_ ALL areas - No.seedling'!FX100</f>
        <v>0</v>
      </c>
      <c r="FZ44" s="76">
        <f>'MASTER_ ALL areas - No.seedling'!FY100</f>
        <v>0</v>
      </c>
      <c r="GA44" s="80">
        <f t="shared" si="332"/>
        <v>0</v>
      </c>
      <c r="GB44" s="76">
        <f>'MASTER_ ALL areas - No.seedling'!GA100</f>
        <v>0</v>
      </c>
      <c r="GC44" s="81">
        <f t="shared" si="333"/>
        <v>0</v>
      </c>
      <c r="GD44" s="113">
        <f>'MASTER_ ALL areas - No.seedling'!GC100</f>
        <v>0</v>
      </c>
      <c r="GE44" s="76">
        <f>'MASTER_ ALL areas - No.seedling'!GD100</f>
        <v>0</v>
      </c>
      <c r="GF44" s="80">
        <f t="shared" si="334"/>
        <v>0</v>
      </c>
      <c r="GG44" s="76">
        <f>'MASTER_ ALL areas - No.seedling'!GF100</f>
        <v>0</v>
      </c>
      <c r="GH44" s="81">
        <f t="shared" si="335"/>
        <v>0</v>
      </c>
      <c r="GI44" s="113">
        <f>'MASTER_ ALL areas - No.seedling'!GH100</f>
        <v>0</v>
      </c>
      <c r="GJ44" s="76">
        <f>'MASTER_ ALL areas - No.seedling'!GI100</f>
        <v>0</v>
      </c>
      <c r="GK44" s="80">
        <f t="shared" si="336"/>
        <v>0</v>
      </c>
      <c r="GL44" s="76">
        <f>'MASTER_ ALL areas - No.seedling'!GK100</f>
        <v>0</v>
      </c>
      <c r="GM44" s="81">
        <f t="shared" si="337"/>
        <v>0</v>
      </c>
      <c r="GN44" s="113">
        <f>'MASTER_ ALL areas - No.seedling'!GM100</f>
        <v>0</v>
      </c>
      <c r="GO44" s="76">
        <f>'MASTER_ ALL areas - No.seedling'!GN100</f>
        <v>0</v>
      </c>
      <c r="GP44" s="80">
        <f t="shared" si="338"/>
        <v>0</v>
      </c>
      <c r="GQ44" s="76">
        <f>'MASTER_ ALL areas - No.seedling'!GP100</f>
        <v>0</v>
      </c>
      <c r="GR44" s="81">
        <f t="shared" si="339"/>
        <v>0</v>
      </c>
      <c r="GS44" s="113">
        <f>'MASTER_ ALL areas - No.seedling'!GR100</f>
        <v>0</v>
      </c>
      <c r="GT44" s="76">
        <f>'MASTER_ ALL areas - No.seedling'!GS100</f>
        <v>0</v>
      </c>
      <c r="GU44" s="80">
        <f t="shared" si="340"/>
        <v>0</v>
      </c>
      <c r="GV44" s="76">
        <f>'MASTER_ ALL areas - No.seedling'!GU100</f>
        <v>0</v>
      </c>
      <c r="GW44" s="81">
        <f t="shared" si="341"/>
        <v>0</v>
      </c>
      <c r="GX44" s="113">
        <f>'MASTER_ ALL areas - No.seedling'!GW100</f>
        <v>0</v>
      </c>
      <c r="GY44" s="76">
        <f>'MASTER_ ALL areas - No.seedling'!GX100</f>
        <v>0</v>
      </c>
      <c r="GZ44" s="80">
        <f t="shared" si="342"/>
        <v>0</v>
      </c>
      <c r="HA44" s="76">
        <f>'MASTER_ ALL areas - No.seedling'!GZ100</f>
        <v>0</v>
      </c>
      <c r="HB44" s="81">
        <f t="shared" si="343"/>
        <v>0</v>
      </c>
      <c r="HC44" s="113">
        <f>'MASTER_ ALL areas - No.seedling'!HB100</f>
        <v>0</v>
      </c>
      <c r="HD44" s="76">
        <f>'MASTER_ ALL areas - No.seedling'!HC100</f>
        <v>0</v>
      </c>
      <c r="HE44" s="80">
        <f t="shared" si="344"/>
        <v>0</v>
      </c>
      <c r="HF44" s="76">
        <f>'MASTER_ ALL areas - No.seedling'!HE100</f>
        <v>0</v>
      </c>
      <c r="HG44" s="81">
        <f t="shared" si="345"/>
        <v>0</v>
      </c>
      <c r="HH44" s="113">
        <f>'MASTER_ ALL areas - No.seedling'!HG100</f>
        <v>0</v>
      </c>
      <c r="HI44" s="76">
        <f>'MASTER_ ALL areas - No.seedling'!HH100</f>
        <v>0</v>
      </c>
      <c r="HJ44" s="80">
        <f t="shared" si="346"/>
        <v>0</v>
      </c>
      <c r="HK44" s="76">
        <f>'MASTER_ ALL areas - No.seedling'!HJ100</f>
        <v>0</v>
      </c>
      <c r="HL44" s="81">
        <f t="shared" si="347"/>
        <v>0</v>
      </c>
      <c r="HM44" s="113">
        <f>'MASTER_ ALL areas - No.seedling'!HL100</f>
        <v>0</v>
      </c>
      <c r="HN44" s="76">
        <f>'MASTER_ ALL areas - No.seedling'!HM100</f>
        <v>0</v>
      </c>
      <c r="HO44" s="80">
        <f t="shared" si="348"/>
        <v>0</v>
      </c>
      <c r="HP44" s="76">
        <f>'MASTER_ ALL areas - No.seedling'!HO100</f>
        <v>0</v>
      </c>
      <c r="HQ44" s="81">
        <f t="shared" si="349"/>
        <v>0</v>
      </c>
      <c r="HR44" s="113">
        <f>'MASTER_ ALL areas - No.seedling'!HQ100</f>
        <v>0</v>
      </c>
      <c r="HS44" s="76">
        <f>'MASTER_ ALL areas - No.seedling'!HR100</f>
        <v>0</v>
      </c>
      <c r="HT44" s="80">
        <f t="shared" si="350"/>
        <v>0</v>
      </c>
      <c r="HU44" s="76">
        <f>'MASTER_ ALL areas - No.seedling'!HT100</f>
        <v>0</v>
      </c>
      <c r="HV44" s="81">
        <f t="shared" si="351"/>
        <v>0</v>
      </c>
      <c r="HW44" s="113">
        <f>'MASTER_ ALL areas - No.seedling'!HV100</f>
        <v>0</v>
      </c>
      <c r="HX44" s="76">
        <f>'MASTER_ ALL areas - No.seedling'!HW100</f>
        <v>0</v>
      </c>
      <c r="HY44" s="80">
        <f t="shared" si="352"/>
        <v>0</v>
      </c>
      <c r="HZ44" s="76">
        <f>'MASTER_ ALL areas - No.seedling'!HY100</f>
        <v>0</v>
      </c>
      <c r="IA44" s="81">
        <f t="shared" si="353"/>
        <v>0</v>
      </c>
      <c r="IB44" s="113">
        <f>'MASTER_ ALL areas - No.seedling'!IA100</f>
        <v>0</v>
      </c>
      <c r="IC44" s="76">
        <f>'MASTER_ ALL areas - No.seedling'!IB100</f>
        <v>0</v>
      </c>
      <c r="ID44" s="80">
        <f t="shared" si="354"/>
        <v>0</v>
      </c>
      <c r="IE44" s="76">
        <f>'MASTER_ ALL areas - No.seedling'!ID100</f>
        <v>0</v>
      </c>
      <c r="IF44" s="85">
        <f t="shared" si="355"/>
        <v>0</v>
      </c>
      <c r="IG44" s="86" t="s">
        <v>322</v>
      </c>
      <c r="IH44" s="87"/>
    </row>
    <row r="45" spans="2:242" ht="33" customHeight="1" x14ac:dyDescent="0.25">
      <c r="B45" s="420">
        <v>97</v>
      </c>
      <c r="C45" s="421" t="s">
        <v>165</v>
      </c>
      <c r="D45" s="422">
        <v>219079</v>
      </c>
      <c r="E45" s="423">
        <v>933305</v>
      </c>
      <c r="F45" s="180" t="s">
        <v>323</v>
      </c>
      <c r="G45" s="214" t="s">
        <v>185</v>
      </c>
      <c r="H45" s="459">
        <f>'MASTER_ ALL areas - No.seedling'!G101</f>
        <v>1</v>
      </c>
      <c r="I45" s="70">
        <f>'MASTER_ ALL areas - No.seedling'!H101</f>
        <v>0</v>
      </c>
      <c r="J45" s="71">
        <f>'MASTER_ ALL areas - No.seedling'!I101</f>
        <v>31.2</v>
      </c>
      <c r="K45" s="72">
        <f>'MASTER_ ALL areas - No.seedling'!J101</f>
        <v>1</v>
      </c>
      <c r="L45" s="73">
        <f t="shared" si="267"/>
        <v>20</v>
      </c>
      <c r="M45" s="74">
        <f>'MASTER_ ALL areas - No.seedling'!L101</f>
        <v>20</v>
      </c>
      <c r="N45" s="113">
        <f>'MASTER_ ALL areas - No.seedling'!M101</f>
        <v>0</v>
      </c>
      <c r="O45" s="114">
        <f>'MASTER_ ALL areas - No.seedling'!N101</f>
        <v>0</v>
      </c>
      <c r="P45" s="80">
        <f>'MASTER_ ALL areas - No.seedling'!O101</f>
        <v>0</v>
      </c>
      <c r="Q45" s="81">
        <f>'MASTER_ ALL areas - No.seedling'!P101</f>
        <v>0</v>
      </c>
      <c r="R45" s="621"/>
      <c r="S45" s="617">
        <f>'MASTER_ ALL areas - No.seedling'!R101</f>
        <v>20</v>
      </c>
      <c r="T45" s="76">
        <f>'MASTER_ ALL areas - No.seedling'!S101</f>
        <v>0</v>
      </c>
      <c r="U45" s="77">
        <f t="shared" si="268"/>
        <v>0</v>
      </c>
      <c r="V45" s="82">
        <f>'MASTER_ ALL areas - No.seedling'!U101</f>
        <v>0</v>
      </c>
      <c r="W45" s="80">
        <f t="shared" si="269"/>
        <v>0</v>
      </c>
      <c r="X45" s="619">
        <f>'MASTER_ ALL areas - No.seedling'!W101</f>
        <v>0</v>
      </c>
      <c r="Y45" s="82">
        <f>'MASTER_ ALL areas - No.seedling'!X101</f>
        <v>0</v>
      </c>
      <c r="Z45" s="77">
        <f t="shared" si="270"/>
        <v>0</v>
      </c>
      <c r="AA45" s="82">
        <f>'MASTER_ ALL areas - No.seedling'!Z101</f>
        <v>0</v>
      </c>
      <c r="AB45" s="80">
        <f t="shared" si="271"/>
        <v>0</v>
      </c>
      <c r="AC45" s="76">
        <f>'MASTER_ ALL areas - No.seedling'!AB101</f>
        <v>0</v>
      </c>
      <c r="AD45" s="76">
        <f>'MASTER_ ALL areas - No.seedling'!AC101</f>
        <v>0</v>
      </c>
      <c r="AE45" s="77">
        <f t="shared" si="272"/>
        <v>0</v>
      </c>
      <c r="AF45" s="82">
        <f>'MASTER_ ALL areas - No.seedling'!AE101</f>
        <v>0</v>
      </c>
      <c r="AG45" s="80">
        <f t="shared" si="273"/>
        <v>0</v>
      </c>
      <c r="AH45" s="76">
        <f>'MASTER_ ALL areas - No.seedling'!AG101</f>
        <v>0</v>
      </c>
      <c r="AI45" s="76">
        <f>'MASTER_ ALL areas - No.seedling'!AH101</f>
        <v>0</v>
      </c>
      <c r="AJ45" s="77">
        <f t="shared" si="274"/>
        <v>0</v>
      </c>
      <c r="AK45" s="82">
        <f>'MASTER_ ALL areas - No.seedling'!AJ101</f>
        <v>0</v>
      </c>
      <c r="AL45" s="81">
        <f t="shared" si="275"/>
        <v>0</v>
      </c>
      <c r="AM45" s="621"/>
      <c r="AN45" s="617">
        <f>'MASTER_ ALL areas - No.seedling'!AM101</f>
        <v>0</v>
      </c>
      <c r="AO45" s="76">
        <f>'MASTER_ ALL areas - No.seedling'!AN101</f>
        <v>0</v>
      </c>
      <c r="AP45" s="77">
        <f t="shared" si="276"/>
        <v>0</v>
      </c>
      <c r="AQ45" s="82">
        <f>'MASTER_ ALL areas - No.seedling'!AP101</f>
        <v>0</v>
      </c>
      <c r="AR45" s="77">
        <f t="shared" si="277"/>
        <v>0</v>
      </c>
      <c r="AS45" s="82">
        <f>'MASTER_ ALL areas - No.seedling'!AR101</f>
        <v>20</v>
      </c>
      <c r="AT45" s="76">
        <f>'MASTER_ ALL areas - No.seedling'!AS101</f>
        <v>0</v>
      </c>
      <c r="AU45" s="77">
        <f t="shared" si="278"/>
        <v>0</v>
      </c>
      <c r="AV45" s="82">
        <f>'MASTER_ ALL areas - No.seedling'!AU101</f>
        <v>0</v>
      </c>
      <c r="AW45" s="77">
        <f t="shared" si="279"/>
        <v>0</v>
      </c>
      <c r="AX45" s="71">
        <f>'MASTER_ ALL areas - No.seedling'!AW101</f>
        <v>0</v>
      </c>
      <c r="AY45" s="82">
        <f>'MASTER_ ALL areas - No.seedling'!AX101</f>
        <v>0</v>
      </c>
      <c r="AZ45" s="77">
        <f t="shared" si="280"/>
        <v>0</v>
      </c>
      <c r="BA45" s="82">
        <f>'MASTER_ ALL areas - No.seedling'!AZ101</f>
        <v>0</v>
      </c>
      <c r="BB45" s="77">
        <f t="shared" si="281"/>
        <v>0</v>
      </c>
      <c r="BC45" s="82">
        <f>'MASTER_ ALL areas - No.seedling'!BB101</f>
        <v>0</v>
      </c>
      <c r="BD45" s="76">
        <f>'MASTER_ ALL areas - No.seedling'!BC101</f>
        <v>0</v>
      </c>
      <c r="BE45" s="77">
        <f t="shared" si="282"/>
        <v>0</v>
      </c>
      <c r="BF45" s="82">
        <f>'MASTER_ ALL areas - No.seedling'!BE101</f>
        <v>0</v>
      </c>
      <c r="BG45" s="77">
        <f t="shared" si="283"/>
        <v>0</v>
      </c>
      <c r="BH45" s="82">
        <f>'MASTER_ ALL areas - No.seedling'!BG101</f>
        <v>0</v>
      </c>
      <c r="BI45" s="76">
        <f>'MASTER_ ALL areas - No.seedling'!BH101</f>
        <v>0</v>
      </c>
      <c r="BJ45" s="77">
        <f t="shared" si="284"/>
        <v>0</v>
      </c>
      <c r="BK45" s="82">
        <f>'MASTER_ ALL areas - No.seedling'!BJ101</f>
        <v>0</v>
      </c>
      <c r="BL45" s="77">
        <f t="shared" si="285"/>
        <v>0</v>
      </c>
      <c r="BM45" s="82">
        <f>'MASTER_ ALL areas - No.seedling'!BL101</f>
        <v>0</v>
      </c>
      <c r="BN45" s="76">
        <f>'MASTER_ ALL areas - No.seedling'!BM101</f>
        <v>0</v>
      </c>
      <c r="BO45" s="77">
        <f t="shared" si="286"/>
        <v>0</v>
      </c>
      <c r="BP45" s="82">
        <f>'MASTER_ ALL areas - No.seedling'!BO101</f>
        <v>0</v>
      </c>
      <c r="BQ45" s="77">
        <f t="shared" si="287"/>
        <v>0</v>
      </c>
      <c r="BR45" s="82">
        <f>'MASTER_ ALL areas - No.seedling'!BQ101</f>
        <v>0</v>
      </c>
      <c r="BS45" s="76">
        <f>'MASTER_ ALL areas - No.seedling'!BR101</f>
        <v>0</v>
      </c>
      <c r="BT45" s="77">
        <f t="shared" si="288"/>
        <v>0</v>
      </c>
      <c r="BU45" s="82">
        <f>'MASTER_ ALL areas - No.seedling'!BT101</f>
        <v>0</v>
      </c>
      <c r="BV45" s="77">
        <f t="shared" si="289"/>
        <v>0</v>
      </c>
      <c r="BW45" s="82">
        <f>'MASTER_ ALL areas - No.seedling'!BV101</f>
        <v>0</v>
      </c>
      <c r="BX45" s="76">
        <f>'MASTER_ ALL areas - No.seedling'!BW101</f>
        <v>0</v>
      </c>
      <c r="BY45" s="77">
        <f t="shared" si="290"/>
        <v>0</v>
      </c>
      <c r="BZ45" s="82">
        <f>'MASTER_ ALL areas - No.seedling'!BY101</f>
        <v>0</v>
      </c>
      <c r="CA45" s="81">
        <f t="shared" si="291"/>
        <v>0</v>
      </c>
      <c r="CB45" s="79"/>
      <c r="CC45" s="113">
        <f>'MASTER_ ALL areas - No.seedling'!CB101</f>
        <v>0</v>
      </c>
      <c r="CD45" s="76">
        <f>'MASTER_ ALL areas - No.seedling'!CC101</f>
        <v>0</v>
      </c>
      <c r="CE45" s="80">
        <f t="shared" si="292"/>
        <v>0</v>
      </c>
      <c r="CF45" s="76">
        <f>'MASTER_ ALL areas - No.seedling'!CE101</f>
        <v>0</v>
      </c>
      <c r="CG45" s="81">
        <f t="shared" si="293"/>
        <v>0</v>
      </c>
      <c r="CH45" s="113">
        <f>'MASTER_ ALL areas - No.seedling'!CG101</f>
        <v>0</v>
      </c>
      <c r="CI45" s="76">
        <f>'MASTER_ ALL areas - No.seedling'!CH101</f>
        <v>0</v>
      </c>
      <c r="CJ45" s="80">
        <f t="shared" si="294"/>
        <v>0</v>
      </c>
      <c r="CK45" s="76">
        <f>'MASTER_ ALL areas - No.seedling'!CJ101</f>
        <v>0</v>
      </c>
      <c r="CL45" s="81">
        <f t="shared" si="295"/>
        <v>0</v>
      </c>
      <c r="CM45" s="113">
        <f>'MASTER_ ALL areas - No.seedling'!CL101</f>
        <v>0</v>
      </c>
      <c r="CN45" s="76">
        <f>'MASTER_ ALL areas - No.seedling'!CM101</f>
        <v>0</v>
      </c>
      <c r="CO45" s="80">
        <f t="shared" si="296"/>
        <v>0</v>
      </c>
      <c r="CP45" s="76">
        <f>'MASTER_ ALL areas - No.seedling'!CO101</f>
        <v>0</v>
      </c>
      <c r="CQ45" s="81">
        <f t="shared" si="297"/>
        <v>0</v>
      </c>
      <c r="CR45" s="113">
        <f>'MASTER_ ALL areas - No.seedling'!CQ101</f>
        <v>0</v>
      </c>
      <c r="CS45" s="76">
        <f>'MASTER_ ALL areas - No.seedling'!CR101</f>
        <v>0</v>
      </c>
      <c r="CT45" s="80">
        <f t="shared" si="298"/>
        <v>0</v>
      </c>
      <c r="CU45" s="76">
        <f>'MASTER_ ALL areas - No.seedling'!CT101</f>
        <v>0</v>
      </c>
      <c r="CV45" s="81">
        <f t="shared" si="299"/>
        <v>0</v>
      </c>
      <c r="CW45" s="75">
        <f>'MASTER_ ALL areas - No.seedling'!CV101</f>
        <v>20</v>
      </c>
      <c r="CX45" s="76">
        <f>'MASTER_ ALL areas - No.seedling'!CW101</f>
        <v>0</v>
      </c>
      <c r="CY45" s="80">
        <f t="shared" si="300"/>
        <v>0</v>
      </c>
      <c r="CZ45" s="76">
        <f>'MASTER_ ALL areas - No.seedling'!CY101</f>
        <v>0</v>
      </c>
      <c r="DA45" s="81">
        <f t="shared" si="301"/>
        <v>0</v>
      </c>
      <c r="DB45" s="113">
        <f>'MASTER_ ALL areas - No.seedling'!DA101</f>
        <v>0</v>
      </c>
      <c r="DC45" s="76">
        <f>'MASTER_ ALL areas - No.seedling'!DB101</f>
        <v>0</v>
      </c>
      <c r="DD45" s="80">
        <f t="shared" si="302"/>
        <v>0</v>
      </c>
      <c r="DE45" s="76">
        <f>'MASTER_ ALL areas - No.seedling'!DD101</f>
        <v>0</v>
      </c>
      <c r="DF45" s="81">
        <f t="shared" si="303"/>
        <v>0</v>
      </c>
      <c r="DG45" s="113">
        <f>'MASTER_ ALL areas - No.seedling'!DF101</f>
        <v>0</v>
      </c>
      <c r="DH45" s="76">
        <f>'MASTER_ ALL areas - No.seedling'!DG101</f>
        <v>0</v>
      </c>
      <c r="DI45" s="80">
        <f t="shared" si="304"/>
        <v>0</v>
      </c>
      <c r="DJ45" s="76">
        <f>'MASTER_ ALL areas - No.seedling'!DI101</f>
        <v>0</v>
      </c>
      <c r="DK45" s="81">
        <f t="shared" si="305"/>
        <v>0</v>
      </c>
      <c r="DL45" s="113">
        <f>'MASTER_ ALL areas - No.seedling'!DK101</f>
        <v>0</v>
      </c>
      <c r="DM45" s="76">
        <f>'MASTER_ ALL areas - No.seedling'!DL101</f>
        <v>0</v>
      </c>
      <c r="DN45" s="80">
        <f t="shared" si="306"/>
        <v>0</v>
      </c>
      <c r="DO45" s="76">
        <f>'MASTER_ ALL areas - No.seedling'!DN101</f>
        <v>0</v>
      </c>
      <c r="DP45" s="81">
        <f t="shared" si="307"/>
        <v>0</v>
      </c>
      <c r="DQ45" s="113">
        <f>'MASTER_ ALL areas - No.seedling'!DP101</f>
        <v>0</v>
      </c>
      <c r="DR45" s="76">
        <f>'MASTER_ ALL areas - No.seedling'!DQ101</f>
        <v>0</v>
      </c>
      <c r="DS45" s="80">
        <f t="shared" si="308"/>
        <v>0</v>
      </c>
      <c r="DT45" s="76">
        <f>'MASTER_ ALL areas - No.seedling'!DS101</f>
        <v>0</v>
      </c>
      <c r="DU45" s="81">
        <f t="shared" si="309"/>
        <v>0</v>
      </c>
      <c r="DV45" s="113">
        <f>'MASTER_ ALL areas - No.seedling'!DU101</f>
        <v>0</v>
      </c>
      <c r="DW45" s="76">
        <f>'MASTER_ ALL areas - No.seedling'!DV101</f>
        <v>0</v>
      </c>
      <c r="DX45" s="80">
        <f t="shared" si="310"/>
        <v>0</v>
      </c>
      <c r="DY45" s="76">
        <f>'MASTER_ ALL areas - No.seedling'!DX101</f>
        <v>0</v>
      </c>
      <c r="DZ45" s="81">
        <f t="shared" si="311"/>
        <v>0</v>
      </c>
      <c r="EA45" s="113">
        <f>'MASTER_ ALL areas - No.seedling'!DZ101</f>
        <v>0</v>
      </c>
      <c r="EB45" s="76">
        <f>'MASTER_ ALL areas - No.seedling'!EA101</f>
        <v>0</v>
      </c>
      <c r="EC45" s="80">
        <f t="shared" si="312"/>
        <v>0</v>
      </c>
      <c r="ED45" s="76">
        <f>'MASTER_ ALL areas - No.seedling'!EC101</f>
        <v>0</v>
      </c>
      <c r="EE45" s="81">
        <f t="shared" si="313"/>
        <v>0</v>
      </c>
      <c r="EF45" s="113">
        <f>'MASTER_ ALL areas - No.seedling'!EE101</f>
        <v>0</v>
      </c>
      <c r="EG45" s="76">
        <f>'MASTER_ ALL areas - No.seedling'!EF101</f>
        <v>0</v>
      </c>
      <c r="EH45" s="80">
        <f t="shared" si="314"/>
        <v>0</v>
      </c>
      <c r="EI45" s="76">
        <f>'MASTER_ ALL areas - No.seedling'!EH101</f>
        <v>0</v>
      </c>
      <c r="EJ45" s="81">
        <f t="shared" si="315"/>
        <v>0</v>
      </c>
      <c r="EK45" s="113">
        <f>'MASTER_ ALL areas - No.seedling'!EJ101</f>
        <v>0</v>
      </c>
      <c r="EL45" s="76">
        <f>'MASTER_ ALL areas - No.seedling'!EK101</f>
        <v>0</v>
      </c>
      <c r="EM45" s="80">
        <f t="shared" si="316"/>
        <v>0</v>
      </c>
      <c r="EN45" s="76">
        <f>'MASTER_ ALL areas - No.seedling'!EM101</f>
        <v>0</v>
      </c>
      <c r="EO45" s="81">
        <f t="shared" si="317"/>
        <v>0</v>
      </c>
      <c r="EP45" s="113">
        <f>'MASTER_ ALL areas - No.seedling'!EO101</f>
        <v>0</v>
      </c>
      <c r="EQ45" s="76">
        <f>'MASTER_ ALL areas - No.seedling'!EP101</f>
        <v>0</v>
      </c>
      <c r="ER45" s="80">
        <f t="shared" si="318"/>
        <v>0</v>
      </c>
      <c r="ES45" s="76">
        <f>'MASTER_ ALL areas - No.seedling'!ER101</f>
        <v>0</v>
      </c>
      <c r="ET45" s="81">
        <f t="shared" si="319"/>
        <v>0</v>
      </c>
      <c r="EU45" s="113">
        <f>'MASTER_ ALL areas - No.seedling'!ET101</f>
        <v>0</v>
      </c>
      <c r="EV45" s="76">
        <f>'MASTER_ ALL areas - No.seedling'!EU101</f>
        <v>0</v>
      </c>
      <c r="EW45" s="80">
        <f t="shared" si="320"/>
        <v>0</v>
      </c>
      <c r="EX45" s="76">
        <f>'MASTER_ ALL areas - No.seedling'!EW101</f>
        <v>0</v>
      </c>
      <c r="EY45" s="81">
        <f t="shared" si="321"/>
        <v>0</v>
      </c>
      <c r="EZ45" s="113">
        <f>'MASTER_ ALL areas - No.seedling'!EY101</f>
        <v>0</v>
      </c>
      <c r="FA45" s="76">
        <f>'MASTER_ ALL areas - No.seedling'!EZ101</f>
        <v>0</v>
      </c>
      <c r="FB45" s="80">
        <f t="shared" si="322"/>
        <v>0</v>
      </c>
      <c r="FC45" s="76">
        <f>'MASTER_ ALL areas - No.seedling'!FB101</f>
        <v>0</v>
      </c>
      <c r="FD45" s="81">
        <f t="shared" si="323"/>
        <v>0</v>
      </c>
      <c r="FE45" s="113">
        <f>'MASTER_ ALL areas - No.seedling'!FD101</f>
        <v>0</v>
      </c>
      <c r="FF45" s="76">
        <f>'MASTER_ ALL areas - No.seedling'!FE101</f>
        <v>0</v>
      </c>
      <c r="FG45" s="80">
        <f t="shared" si="324"/>
        <v>0</v>
      </c>
      <c r="FH45" s="76">
        <f>'MASTER_ ALL areas - No.seedling'!FG101</f>
        <v>0</v>
      </c>
      <c r="FI45" s="81">
        <f t="shared" si="325"/>
        <v>0</v>
      </c>
      <c r="FJ45" s="113">
        <f>'MASTER_ ALL areas - No.seedling'!FI101</f>
        <v>0</v>
      </c>
      <c r="FK45" s="76">
        <f>'MASTER_ ALL areas - No.seedling'!FJ101</f>
        <v>0</v>
      </c>
      <c r="FL45" s="80">
        <f t="shared" si="326"/>
        <v>0</v>
      </c>
      <c r="FM45" s="76">
        <f>'MASTER_ ALL areas - No.seedling'!FL101</f>
        <v>0</v>
      </c>
      <c r="FN45" s="81">
        <f t="shared" si="327"/>
        <v>0</v>
      </c>
      <c r="FO45" s="113">
        <f>'MASTER_ ALL areas - No.seedling'!FN101</f>
        <v>0</v>
      </c>
      <c r="FP45" s="76">
        <f>'MASTER_ ALL areas - No.seedling'!FO101</f>
        <v>0</v>
      </c>
      <c r="FQ45" s="80">
        <f t="shared" si="328"/>
        <v>0</v>
      </c>
      <c r="FR45" s="76">
        <f>'MASTER_ ALL areas - No.seedling'!FQ101</f>
        <v>0</v>
      </c>
      <c r="FS45" s="81">
        <f t="shared" si="329"/>
        <v>0</v>
      </c>
      <c r="FT45" s="113">
        <f>'MASTER_ ALL areas - No.seedling'!FS101</f>
        <v>0</v>
      </c>
      <c r="FU45" s="76">
        <f>'MASTER_ ALL areas - No.seedling'!FT101</f>
        <v>0</v>
      </c>
      <c r="FV45" s="80">
        <f t="shared" si="330"/>
        <v>0</v>
      </c>
      <c r="FW45" s="76">
        <f>'MASTER_ ALL areas - No.seedling'!FV101</f>
        <v>0</v>
      </c>
      <c r="FX45" s="81">
        <f t="shared" si="331"/>
        <v>0</v>
      </c>
      <c r="FY45" s="113">
        <f>'MASTER_ ALL areas - No.seedling'!FX101</f>
        <v>0</v>
      </c>
      <c r="FZ45" s="76">
        <f>'MASTER_ ALL areas - No.seedling'!FY101</f>
        <v>0</v>
      </c>
      <c r="GA45" s="80">
        <f t="shared" si="332"/>
        <v>0</v>
      </c>
      <c r="GB45" s="76">
        <f>'MASTER_ ALL areas - No.seedling'!GA101</f>
        <v>0</v>
      </c>
      <c r="GC45" s="81">
        <f t="shared" si="333"/>
        <v>0</v>
      </c>
      <c r="GD45" s="113">
        <f>'MASTER_ ALL areas - No.seedling'!GC101</f>
        <v>0</v>
      </c>
      <c r="GE45" s="76">
        <f>'MASTER_ ALL areas - No.seedling'!GD101</f>
        <v>0</v>
      </c>
      <c r="GF45" s="80">
        <f t="shared" si="334"/>
        <v>0</v>
      </c>
      <c r="GG45" s="76">
        <f>'MASTER_ ALL areas - No.seedling'!GF101</f>
        <v>0</v>
      </c>
      <c r="GH45" s="81">
        <f t="shared" si="335"/>
        <v>0</v>
      </c>
      <c r="GI45" s="113">
        <f>'MASTER_ ALL areas - No.seedling'!GH101</f>
        <v>0</v>
      </c>
      <c r="GJ45" s="76">
        <f>'MASTER_ ALL areas - No.seedling'!GI101</f>
        <v>0</v>
      </c>
      <c r="GK45" s="80">
        <f t="shared" si="336"/>
        <v>0</v>
      </c>
      <c r="GL45" s="76">
        <f>'MASTER_ ALL areas - No.seedling'!GK101</f>
        <v>0</v>
      </c>
      <c r="GM45" s="81">
        <f t="shared" si="337"/>
        <v>0</v>
      </c>
      <c r="GN45" s="113">
        <f>'MASTER_ ALL areas - No.seedling'!GM101</f>
        <v>0</v>
      </c>
      <c r="GO45" s="76">
        <f>'MASTER_ ALL areas - No.seedling'!GN101</f>
        <v>0</v>
      </c>
      <c r="GP45" s="80">
        <f t="shared" si="338"/>
        <v>0</v>
      </c>
      <c r="GQ45" s="76">
        <f>'MASTER_ ALL areas - No.seedling'!GP101</f>
        <v>0</v>
      </c>
      <c r="GR45" s="81">
        <f t="shared" si="339"/>
        <v>0</v>
      </c>
      <c r="GS45" s="113">
        <f>'MASTER_ ALL areas - No.seedling'!GR101</f>
        <v>0</v>
      </c>
      <c r="GT45" s="76">
        <f>'MASTER_ ALL areas - No.seedling'!GS101</f>
        <v>0</v>
      </c>
      <c r="GU45" s="80">
        <f t="shared" si="340"/>
        <v>0</v>
      </c>
      <c r="GV45" s="76">
        <f>'MASTER_ ALL areas - No.seedling'!GU101</f>
        <v>0</v>
      </c>
      <c r="GW45" s="81">
        <f t="shared" si="341"/>
        <v>0</v>
      </c>
      <c r="GX45" s="113">
        <f>'MASTER_ ALL areas - No.seedling'!GW101</f>
        <v>0</v>
      </c>
      <c r="GY45" s="76">
        <f>'MASTER_ ALL areas - No.seedling'!GX101</f>
        <v>0</v>
      </c>
      <c r="GZ45" s="80">
        <f t="shared" si="342"/>
        <v>0</v>
      </c>
      <c r="HA45" s="76">
        <f>'MASTER_ ALL areas - No.seedling'!GZ101</f>
        <v>0</v>
      </c>
      <c r="HB45" s="81">
        <f t="shared" si="343"/>
        <v>0</v>
      </c>
      <c r="HC45" s="113">
        <f>'MASTER_ ALL areas - No.seedling'!HB101</f>
        <v>0</v>
      </c>
      <c r="HD45" s="76">
        <f>'MASTER_ ALL areas - No.seedling'!HC101</f>
        <v>0</v>
      </c>
      <c r="HE45" s="80">
        <f t="shared" si="344"/>
        <v>0</v>
      </c>
      <c r="HF45" s="76">
        <f>'MASTER_ ALL areas - No.seedling'!HE101</f>
        <v>0</v>
      </c>
      <c r="HG45" s="81">
        <f t="shared" si="345"/>
        <v>0</v>
      </c>
      <c r="HH45" s="113">
        <f>'MASTER_ ALL areas - No.seedling'!HG101</f>
        <v>0</v>
      </c>
      <c r="HI45" s="76">
        <f>'MASTER_ ALL areas - No.seedling'!HH101</f>
        <v>0</v>
      </c>
      <c r="HJ45" s="80">
        <f t="shared" si="346"/>
        <v>0</v>
      </c>
      <c r="HK45" s="76">
        <f>'MASTER_ ALL areas - No.seedling'!HJ101</f>
        <v>0</v>
      </c>
      <c r="HL45" s="81">
        <f t="shared" si="347"/>
        <v>0</v>
      </c>
      <c r="HM45" s="113">
        <f>'MASTER_ ALL areas - No.seedling'!HL101</f>
        <v>0</v>
      </c>
      <c r="HN45" s="76">
        <f>'MASTER_ ALL areas - No.seedling'!HM101</f>
        <v>0</v>
      </c>
      <c r="HO45" s="80">
        <f t="shared" si="348"/>
        <v>0</v>
      </c>
      <c r="HP45" s="76">
        <f>'MASTER_ ALL areas - No.seedling'!HO101</f>
        <v>0</v>
      </c>
      <c r="HQ45" s="81">
        <f t="shared" si="349"/>
        <v>0</v>
      </c>
      <c r="HR45" s="113">
        <f>'MASTER_ ALL areas - No.seedling'!HQ101</f>
        <v>0</v>
      </c>
      <c r="HS45" s="76">
        <f>'MASTER_ ALL areas - No.seedling'!HR101</f>
        <v>0</v>
      </c>
      <c r="HT45" s="80">
        <f t="shared" si="350"/>
        <v>0</v>
      </c>
      <c r="HU45" s="76">
        <f>'MASTER_ ALL areas - No.seedling'!HT101</f>
        <v>0</v>
      </c>
      <c r="HV45" s="81">
        <f t="shared" si="351"/>
        <v>0</v>
      </c>
      <c r="HW45" s="113">
        <f>'MASTER_ ALL areas - No.seedling'!HV101</f>
        <v>0</v>
      </c>
      <c r="HX45" s="76">
        <f>'MASTER_ ALL areas - No.seedling'!HW101</f>
        <v>0</v>
      </c>
      <c r="HY45" s="80">
        <f t="shared" si="352"/>
        <v>0</v>
      </c>
      <c r="HZ45" s="76">
        <f>'MASTER_ ALL areas - No.seedling'!HY101</f>
        <v>0</v>
      </c>
      <c r="IA45" s="81">
        <f t="shared" si="353"/>
        <v>0</v>
      </c>
      <c r="IB45" s="113">
        <f>'MASTER_ ALL areas - No.seedling'!IA101</f>
        <v>0</v>
      </c>
      <c r="IC45" s="76">
        <f>'MASTER_ ALL areas - No.seedling'!IB101</f>
        <v>0</v>
      </c>
      <c r="ID45" s="80">
        <f t="shared" si="354"/>
        <v>0</v>
      </c>
      <c r="IE45" s="76">
        <f>'MASTER_ ALL areas - No.seedling'!ID101</f>
        <v>0</v>
      </c>
      <c r="IF45" s="85">
        <f t="shared" si="355"/>
        <v>0</v>
      </c>
      <c r="IG45" s="86" t="s">
        <v>324</v>
      </c>
      <c r="IH45" s="87"/>
    </row>
    <row r="46" spans="2:242" ht="33" customHeight="1" x14ac:dyDescent="0.25">
      <c r="B46" s="420">
        <v>98</v>
      </c>
      <c r="C46" s="421" t="s">
        <v>325</v>
      </c>
      <c r="D46" s="422">
        <v>219285</v>
      </c>
      <c r="E46" s="423">
        <v>933314</v>
      </c>
      <c r="F46" s="424" t="s">
        <v>89</v>
      </c>
      <c r="G46" s="88" t="s">
        <v>293</v>
      </c>
      <c r="H46" s="459" t="str">
        <f>'MASTER_ ALL areas - No.seedling'!G102</f>
        <v>6(1)</v>
      </c>
      <c r="I46" s="70">
        <f>'MASTER_ ALL areas - No.seedling'!H102</f>
        <v>0.4</v>
      </c>
      <c r="J46" s="71">
        <f>'MASTER_ ALL areas - No.seedling'!I102</f>
        <v>75</v>
      </c>
      <c r="K46" s="72">
        <f>'MASTER_ ALL areas - No.seedling'!J102</f>
        <v>27</v>
      </c>
      <c r="L46" s="73">
        <f t="shared" si="267"/>
        <v>540</v>
      </c>
      <c r="M46" s="74">
        <f>'MASTER_ ALL areas - No.seedling'!L102</f>
        <v>540</v>
      </c>
      <c r="N46" s="113">
        <f>'MASTER_ ALL areas - No.seedling'!M102</f>
        <v>20</v>
      </c>
      <c r="O46" s="114">
        <f>'MASTER_ ALL areas - No.seedling'!N102</f>
        <v>25</v>
      </c>
      <c r="P46" s="80">
        <f>'MASTER_ ALL areas - No.seedling'!O102</f>
        <v>0.7407407407407407</v>
      </c>
      <c r="Q46" s="81">
        <f>'MASTER_ ALL areas - No.seedling'!P102</f>
        <v>0.92592592592592593</v>
      </c>
      <c r="R46" s="621"/>
      <c r="S46" s="617">
        <f>'MASTER_ ALL areas - No.seedling'!R102</f>
        <v>340</v>
      </c>
      <c r="T46" s="76">
        <f>'MASTER_ ALL areas - No.seedling'!S102</f>
        <v>10</v>
      </c>
      <c r="U46" s="77">
        <f t="shared" si="268"/>
        <v>0.58823529411764708</v>
      </c>
      <c r="V46" s="82">
        <f>'MASTER_ ALL areas - No.seedling'!U102</f>
        <v>15</v>
      </c>
      <c r="W46" s="80">
        <f t="shared" si="269"/>
        <v>0.88235294117647056</v>
      </c>
      <c r="X46" s="619">
        <f>'MASTER_ ALL areas - No.seedling'!W102</f>
        <v>200</v>
      </c>
      <c r="Y46" s="82">
        <f>'MASTER_ ALL areas - No.seedling'!X102</f>
        <v>10</v>
      </c>
      <c r="Z46" s="77">
        <f t="shared" si="270"/>
        <v>1</v>
      </c>
      <c r="AA46" s="82">
        <f>'MASTER_ ALL areas - No.seedling'!Z102</f>
        <v>10</v>
      </c>
      <c r="AB46" s="80">
        <f t="shared" si="271"/>
        <v>1</v>
      </c>
      <c r="AC46" s="76">
        <f>'MASTER_ ALL areas - No.seedling'!AB102</f>
        <v>0</v>
      </c>
      <c r="AD46" s="76">
        <f>'MASTER_ ALL areas - No.seedling'!AC102</f>
        <v>0</v>
      </c>
      <c r="AE46" s="77">
        <f t="shared" si="272"/>
        <v>0</v>
      </c>
      <c r="AF46" s="82">
        <f>'MASTER_ ALL areas - No.seedling'!AE102</f>
        <v>0</v>
      </c>
      <c r="AG46" s="80">
        <f t="shared" si="273"/>
        <v>0</v>
      </c>
      <c r="AH46" s="76">
        <f>'MASTER_ ALL areas - No.seedling'!AG102</f>
        <v>0</v>
      </c>
      <c r="AI46" s="76">
        <f>'MASTER_ ALL areas - No.seedling'!AH102</f>
        <v>0</v>
      </c>
      <c r="AJ46" s="77">
        <f t="shared" si="274"/>
        <v>0</v>
      </c>
      <c r="AK46" s="82">
        <f>'MASTER_ ALL areas - No.seedling'!AJ102</f>
        <v>0</v>
      </c>
      <c r="AL46" s="81">
        <f t="shared" si="275"/>
        <v>0</v>
      </c>
      <c r="AM46" s="621"/>
      <c r="AN46" s="617">
        <f>'MASTER_ ALL areas - No.seedling'!AM102</f>
        <v>120</v>
      </c>
      <c r="AO46" s="76">
        <f>'MASTER_ ALL areas - No.seedling'!AN102</f>
        <v>2</v>
      </c>
      <c r="AP46" s="77">
        <f t="shared" si="276"/>
        <v>0.33333333333333331</v>
      </c>
      <c r="AQ46" s="82">
        <f>'MASTER_ ALL areas - No.seedling'!AP102</f>
        <v>5</v>
      </c>
      <c r="AR46" s="77">
        <f t="shared" si="277"/>
        <v>0.83333333333333337</v>
      </c>
      <c r="AS46" s="82">
        <f>'MASTER_ ALL areas - No.seedling'!AR102</f>
        <v>400</v>
      </c>
      <c r="AT46" s="76">
        <f>'MASTER_ ALL areas - No.seedling'!AS102</f>
        <v>17</v>
      </c>
      <c r="AU46" s="77">
        <f t="shared" si="278"/>
        <v>0.85</v>
      </c>
      <c r="AV46" s="82">
        <f>'MASTER_ ALL areas - No.seedling'!AU102</f>
        <v>19</v>
      </c>
      <c r="AW46" s="77">
        <f t="shared" si="279"/>
        <v>0.95</v>
      </c>
      <c r="AX46" s="71">
        <f>'MASTER_ ALL areas - No.seedling'!AW102</f>
        <v>0</v>
      </c>
      <c r="AY46" s="82">
        <f>'MASTER_ ALL areas - No.seedling'!AX102</f>
        <v>0</v>
      </c>
      <c r="AZ46" s="77">
        <f t="shared" si="280"/>
        <v>0</v>
      </c>
      <c r="BA46" s="82">
        <f>'MASTER_ ALL areas - No.seedling'!AZ102</f>
        <v>0</v>
      </c>
      <c r="BB46" s="77">
        <f t="shared" si="281"/>
        <v>0</v>
      </c>
      <c r="BC46" s="82">
        <f>'MASTER_ ALL areas - No.seedling'!BB102</f>
        <v>20</v>
      </c>
      <c r="BD46" s="76">
        <f>'MASTER_ ALL areas - No.seedling'!BC102</f>
        <v>1</v>
      </c>
      <c r="BE46" s="77">
        <f t="shared" si="282"/>
        <v>1</v>
      </c>
      <c r="BF46" s="82">
        <f>'MASTER_ ALL areas - No.seedling'!BE102</f>
        <v>1</v>
      </c>
      <c r="BG46" s="77">
        <f t="shared" si="283"/>
        <v>1</v>
      </c>
      <c r="BH46" s="82">
        <f>'MASTER_ ALL areas - No.seedling'!BG102</f>
        <v>0</v>
      </c>
      <c r="BI46" s="76">
        <f>'MASTER_ ALL areas - No.seedling'!BH102</f>
        <v>0</v>
      </c>
      <c r="BJ46" s="77">
        <f t="shared" si="284"/>
        <v>0</v>
      </c>
      <c r="BK46" s="82">
        <f>'MASTER_ ALL areas - No.seedling'!BJ102</f>
        <v>0</v>
      </c>
      <c r="BL46" s="77">
        <f t="shared" si="285"/>
        <v>0</v>
      </c>
      <c r="BM46" s="82">
        <f>'MASTER_ ALL areas - No.seedling'!BL102</f>
        <v>0</v>
      </c>
      <c r="BN46" s="76">
        <f>'MASTER_ ALL areas - No.seedling'!BM102</f>
        <v>0</v>
      </c>
      <c r="BO46" s="77">
        <f t="shared" si="286"/>
        <v>0</v>
      </c>
      <c r="BP46" s="82">
        <f>'MASTER_ ALL areas - No.seedling'!BO102</f>
        <v>0</v>
      </c>
      <c r="BQ46" s="77">
        <f t="shared" si="287"/>
        <v>0</v>
      </c>
      <c r="BR46" s="82">
        <f>'MASTER_ ALL areas - No.seedling'!BQ102</f>
        <v>0</v>
      </c>
      <c r="BS46" s="76">
        <f>'MASTER_ ALL areas - No.seedling'!BR102</f>
        <v>0</v>
      </c>
      <c r="BT46" s="77">
        <f t="shared" si="288"/>
        <v>0</v>
      </c>
      <c r="BU46" s="82">
        <f>'MASTER_ ALL areas - No.seedling'!BT102</f>
        <v>0</v>
      </c>
      <c r="BV46" s="77">
        <f t="shared" si="289"/>
        <v>0</v>
      </c>
      <c r="BW46" s="82">
        <f>'MASTER_ ALL areas - No.seedling'!BV102</f>
        <v>0</v>
      </c>
      <c r="BX46" s="76">
        <f>'MASTER_ ALL areas - No.seedling'!BW102</f>
        <v>0</v>
      </c>
      <c r="BY46" s="77">
        <f t="shared" si="290"/>
        <v>0</v>
      </c>
      <c r="BZ46" s="82">
        <f>'MASTER_ ALL areas - No.seedling'!BY102</f>
        <v>0</v>
      </c>
      <c r="CA46" s="81">
        <f t="shared" si="291"/>
        <v>0</v>
      </c>
      <c r="CB46" s="79"/>
      <c r="CC46" s="75">
        <f>'MASTER_ ALL areas - No.seedling'!CB102</f>
        <v>80</v>
      </c>
      <c r="CD46" s="76">
        <f>'MASTER_ ALL areas - No.seedling'!CC102</f>
        <v>0</v>
      </c>
      <c r="CE46" s="80">
        <f t="shared" si="292"/>
        <v>0</v>
      </c>
      <c r="CF46" s="76">
        <f>'MASTER_ ALL areas - No.seedling'!CE102</f>
        <v>3</v>
      </c>
      <c r="CG46" s="81">
        <f t="shared" si="293"/>
        <v>0.75</v>
      </c>
      <c r="CH46" s="75">
        <f>'MASTER_ ALL areas - No.seedling'!CG102</f>
        <v>40</v>
      </c>
      <c r="CI46" s="76">
        <f>'MASTER_ ALL areas - No.seedling'!CH102</f>
        <v>2</v>
      </c>
      <c r="CJ46" s="80">
        <f t="shared" si="294"/>
        <v>1</v>
      </c>
      <c r="CK46" s="76">
        <f>'MASTER_ ALL areas - No.seedling'!CJ102</f>
        <v>2</v>
      </c>
      <c r="CL46" s="81">
        <f t="shared" si="295"/>
        <v>1</v>
      </c>
      <c r="CM46" s="113">
        <f>'MASTER_ ALL areas - No.seedling'!CL102</f>
        <v>0</v>
      </c>
      <c r="CN46" s="76">
        <f>'MASTER_ ALL areas - No.seedling'!CM102</f>
        <v>0</v>
      </c>
      <c r="CO46" s="80">
        <f t="shared" si="296"/>
        <v>0</v>
      </c>
      <c r="CP46" s="76">
        <f>'MASTER_ ALL areas - No.seedling'!CO102</f>
        <v>0</v>
      </c>
      <c r="CQ46" s="81">
        <f t="shared" si="297"/>
        <v>0</v>
      </c>
      <c r="CR46" s="113">
        <f>'MASTER_ ALL areas - No.seedling'!CQ102</f>
        <v>0</v>
      </c>
      <c r="CS46" s="76">
        <f>'MASTER_ ALL areas - No.seedling'!CR102</f>
        <v>0</v>
      </c>
      <c r="CT46" s="80">
        <f t="shared" si="298"/>
        <v>0</v>
      </c>
      <c r="CU46" s="76">
        <f>'MASTER_ ALL areas - No.seedling'!CT102</f>
        <v>0</v>
      </c>
      <c r="CV46" s="81">
        <f t="shared" si="299"/>
        <v>0</v>
      </c>
      <c r="CW46" s="75">
        <f>'MASTER_ ALL areas - No.seedling'!CV102</f>
        <v>260</v>
      </c>
      <c r="CX46" s="76">
        <f>'MASTER_ ALL areas - No.seedling'!CW102</f>
        <v>10</v>
      </c>
      <c r="CY46" s="80">
        <f t="shared" si="300"/>
        <v>0.76923076923076927</v>
      </c>
      <c r="CZ46" s="76">
        <f>'MASTER_ ALL areas - No.seedling'!CY102</f>
        <v>12</v>
      </c>
      <c r="DA46" s="81">
        <f t="shared" si="301"/>
        <v>0.92307692307692313</v>
      </c>
      <c r="DB46" s="75">
        <f>'MASTER_ ALL areas - No.seedling'!DA102</f>
        <v>140</v>
      </c>
      <c r="DC46" s="76">
        <f>'MASTER_ ALL areas - No.seedling'!DB102</f>
        <v>7</v>
      </c>
      <c r="DD46" s="80">
        <f t="shared" si="302"/>
        <v>1</v>
      </c>
      <c r="DE46" s="76">
        <f>'MASTER_ ALL areas - No.seedling'!DD102</f>
        <v>7</v>
      </c>
      <c r="DF46" s="81">
        <f t="shared" si="303"/>
        <v>1</v>
      </c>
      <c r="DG46" s="113">
        <f>'MASTER_ ALL areas - No.seedling'!DF102</f>
        <v>0</v>
      </c>
      <c r="DH46" s="76">
        <f>'MASTER_ ALL areas - No.seedling'!DG102</f>
        <v>0</v>
      </c>
      <c r="DI46" s="80">
        <f t="shared" si="304"/>
        <v>0</v>
      </c>
      <c r="DJ46" s="76">
        <f>'MASTER_ ALL areas - No.seedling'!DI102</f>
        <v>0</v>
      </c>
      <c r="DK46" s="81">
        <f t="shared" si="305"/>
        <v>0</v>
      </c>
      <c r="DL46" s="113">
        <f>'MASTER_ ALL areas - No.seedling'!DK102</f>
        <v>0</v>
      </c>
      <c r="DM46" s="76">
        <f>'MASTER_ ALL areas - No.seedling'!DL102</f>
        <v>0</v>
      </c>
      <c r="DN46" s="80">
        <f t="shared" si="306"/>
        <v>0</v>
      </c>
      <c r="DO46" s="76">
        <f>'MASTER_ ALL areas - No.seedling'!DN102</f>
        <v>0</v>
      </c>
      <c r="DP46" s="81">
        <f t="shared" si="307"/>
        <v>0</v>
      </c>
      <c r="DQ46" s="113">
        <f>'MASTER_ ALL areas - No.seedling'!DP102</f>
        <v>0</v>
      </c>
      <c r="DR46" s="76">
        <f>'MASTER_ ALL areas - No.seedling'!DQ102</f>
        <v>0</v>
      </c>
      <c r="DS46" s="80">
        <f t="shared" si="308"/>
        <v>0</v>
      </c>
      <c r="DT46" s="76">
        <f>'MASTER_ ALL areas - No.seedling'!DS102</f>
        <v>0</v>
      </c>
      <c r="DU46" s="81">
        <f t="shared" si="309"/>
        <v>0</v>
      </c>
      <c r="DV46" s="113">
        <f>'MASTER_ ALL areas - No.seedling'!DU102</f>
        <v>0</v>
      </c>
      <c r="DW46" s="76">
        <f>'MASTER_ ALL areas - No.seedling'!DV102</f>
        <v>0</v>
      </c>
      <c r="DX46" s="80">
        <f t="shared" si="310"/>
        <v>0</v>
      </c>
      <c r="DY46" s="76">
        <f>'MASTER_ ALL areas - No.seedling'!DX102</f>
        <v>0</v>
      </c>
      <c r="DZ46" s="81">
        <f t="shared" si="311"/>
        <v>0</v>
      </c>
      <c r="EA46" s="113">
        <f>'MASTER_ ALL areas - No.seedling'!DZ102</f>
        <v>0</v>
      </c>
      <c r="EB46" s="76">
        <f>'MASTER_ ALL areas - No.seedling'!EA102</f>
        <v>0</v>
      </c>
      <c r="EC46" s="80">
        <f t="shared" si="312"/>
        <v>0</v>
      </c>
      <c r="ED46" s="76">
        <f>'MASTER_ ALL areas - No.seedling'!EC102</f>
        <v>0</v>
      </c>
      <c r="EE46" s="81">
        <f t="shared" si="313"/>
        <v>0</v>
      </c>
      <c r="EF46" s="113">
        <f>'MASTER_ ALL areas - No.seedling'!EE102</f>
        <v>0</v>
      </c>
      <c r="EG46" s="76">
        <f>'MASTER_ ALL areas - No.seedling'!EF102</f>
        <v>0</v>
      </c>
      <c r="EH46" s="80">
        <f t="shared" si="314"/>
        <v>0</v>
      </c>
      <c r="EI46" s="76">
        <f>'MASTER_ ALL areas - No.seedling'!EH102</f>
        <v>0</v>
      </c>
      <c r="EJ46" s="81">
        <f t="shared" si="315"/>
        <v>0</v>
      </c>
      <c r="EK46" s="113">
        <f>'MASTER_ ALL areas - No.seedling'!EJ102</f>
        <v>0</v>
      </c>
      <c r="EL46" s="76">
        <f>'MASTER_ ALL areas - No.seedling'!EK102</f>
        <v>0</v>
      </c>
      <c r="EM46" s="80">
        <f t="shared" si="316"/>
        <v>0</v>
      </c>
      <c r="EN46" s="76">
        <f>'MASTER_ ALL areas - No.seedling'!EM102</f>
        <v>0</v>
      </c>
      <c r="EO46" s="81">
        <f t="shared" si="317"/>
        <v>0</v>
      </c>
      <c r="EP46" s="113">
        <f>'MASTER_ ALL areas - No.seedling'!EO102</f>
        <v>20</v>
      </c>
      <c r="EQ46" s="76">
        <f>'MASTER_ ALL areas - No.seedling'!EP102</f>
        <v>1</v>
      </c>
      <c r="ER46" s="80">
        <f t="shared" si="318"/>
        <v>1</v>
      </c>
      <c r="ES46" s="76">
        <f>'MASTER_ ALL areas - No.seedling'!ER102</f>
        <v>1</v>
      </c>
      <c r="ET46" s="81">
        <f t="shared" si="319"/>
        <v>1</v>
      </c>
      <c r="EU46" s="75">
        <f>'MASTER_ ALL areas - No.seedling'!ET102</f>
        <v>0</v>
      </c>
      <c r="EV46" s="76">
        <f>'MASTER_ ALL areas - No.seedling'!EU102</f>
        <v>0</v>
      </c>
      <c r="EW46" s="80">
        <f t="shared" si="320"/>
        <v>0</v>
      </c>
      <c r="EX46" s="76">
        <f>'MASTER_ ALL areas - No.seedling'!EW102</f>
        <v>0</v>
      </c>
      <c r="EY46" s="81">
        <f t="shared" si="321"/>
        <v>0</v>
      </c>
      <c r="EZ46" s="113">
        <f>'MASTER_ ALL areas - No.seedling'!EY102</f>
        <v>0</v>
      </c>
      <c r="FA46" s="76">
        <f>'MASTER_ ALL areas - No.seedling'!EZ102</f>
        <v>0</v>
      </c>
      <c r="FB46" s="80">
        <f t="shared" si="322"/>
        <v>0</v>
      </c>
      <c r="FC46" s="76">
        <f>'MASTER_ ALL areas - No.seedling'!FB102</f>
        <v>0</v>
      </c>
      <c r="FD46" s="81">
        <f t="shared" si="323"/>
        <v>0</v>
      </c>
      <c r="FE46" s="113">
        <f>'MASTER_ ALL areas - No.seedling'!FD102</f>
        <v>0</v>
      </c>
      <c r="FF46" s="76">
        <f>'MASTER_ ALL areas - No.seedling'!FE102</f>
        <v>0</v>
      </c>
      <c r="FG46" s="80">
        <f t="shared" si="324"/>
        <v>0</v>
      </c>
      <c r="FH46" s="76">
        <f>'MASTER_ ALL areas - No.seedling'!FG102</f>
        <v>0</v>
      </c>
      <c r="FI46" s="81">
        <f t="shared" si="325"/>
        <v>0</v>
      </c>
      <c r="FJ46" s="113">
        <f>'MASTER_ ALL areas - No.seedling'!FI102</f>
        <v>0</v>
      </c>
      <c r="FK46" s="76">
        <f>'MASTER_ ALL areas - No.seedling'!FJ102</f>
        <v>0</v>
      </c>
      <c r="FL46" s="80">
        <f t="shared" si="326"/>
        <v>0</v>
      </c>
      <c r="FM46" s="76">
        <f>'MASTER_ ALL areas - No.seedling'!FL102</f>
        <v>0</v>
      </c>
      <c r="FN46" s="81">
        <f t="shared" si="327"/>
        <v>0</v>
      </c>
      <c r="FO46" s="113">
        <f>'MASTER_ ALL areas - No.seedling'!FN102</f>
        <v>0</v>
      </c>
      <c r="FP46" s="76">
        <f>'MASTER_ ALL areas - No.seedling'!FO102</f>
        <v>0</v>
      </c>
      <c r="FQ46" s="80">
        <f t="shared" si="328"/>
        <v>0</v>
      </c>
      <c r="FR46" s="76">
        <f>'MASTER_ ALL areas - No.seedling'!FQ102</f>
        <v>0</v>
      </c>
      <c r="FS46" s="81">
        <f t="shared" si="329"/>
        <v>0</v>
      </c>
      <c r="FT46" s="113">
        <f>'MASTER_ ALL areas - No.seedling'!FS102</f>
        <v>0</v>
      </c>
      <c r="FU46" s="76">
        <f>'MASTER_ ALL areas - No.seedling'!FT102</f>
        <v>0</v>
      </c>
      <c r="FV46" s="80">
        <f t="shared" si="330"/>
        <v>0</v>
      </c>
      <c r="FW46" s="76">
        <f>'MASTER_ ALL areas - No.seedling'!FV102</f>
        <v>0</v>
      </c>
      <c r="FX46" s="81">
        <f t="shared" si="331"/>
        <v>0</v>
      </c>
      <c r="FY46" s="113">
        <f>'MASTER_ ALL areas - No.seedling'!FX102</f>
        <v>0</v>
      </c>
      <c r="FZ46" s="76">
        <f>'MASTER_ ALL areas - No.seedling'!FY102</f>
        <v>0</v>
      </c>
      <c r="GA46" s="80">
        <f t="shared" si="332"/>
        <v>0</v>
      </c>
      <c r="GB46" s="76">
        <f>'MASTER_ ALL areas - No.seedling'!GA102</f>
        <v>0</v>
      </c>
      <c r="GC46" s="81">
        <f t="shared" si="333"/>
        <v>0</v>
      </c>
      <c r="GD46" s="113">
        <f>'MASTER_ ALL areas - No.seedling'!GC102</f>
        <v>0</v>
      </c>
      <c r="GE46" s="76">
        <f>'MASTER_ ALL areas - No.seedling'!GD102</f>
        <v>0</v>
      </c>
      <c r="GF46" s="80">
        <f t="shared" si="334"/>
        <v>0</v>
      </c>
      <c r="GG46" s="76">
        <f>'MASTER_ ALL areas - No.seedling'!GF102</f>
        <v>0</v>
      </c>
      <c r="GH46" s="81">
        <f t="shared" si="335"/>
        <v>0</v>
      </c>
      <c r="GI46" s="113">
        <f>'MASTER_ ALL areas - No.seedling'!GH102</f>
        <v>0</v>
      </c>
      <c r="GJ46" s="76">
        <f>'MASTER_ ALL areas - No.seedling'!GI102</f>
        <v>0</v>
      </c>
      <c r="GK46" s="80">
        <f t="shared" si="336"/>
        <v>0</v>
      </c>
      <c r="GL46" s="76">
        <f>'MASTER_ ALL areas - No.seedling'!GK102</f>
        <v>0</v>
      </c>
      <c r="GM46" s="81">
        <f t="shared" si="337"/>
        <v>0</v>
      </c>
      <c r="GN46" s="113">
        <f>'MASTER_ ALL areas - No.seedling'!GM102</f>
        <v>0</v>
      </c>
      <c r="GO46" s="76">
        <f>'MASTER_ ALL areas - No.seedling'!GN102</f>
        <v>0</v>
      </c>
      <c r="GP46" s="80">
        <f t="shared" si="338"/>
        <v>0</v>
      </c>
      <c r="GQ46" s="76">
        <f>'MASTER_ ALL areas - No.seedling'!GP102</f>
        <v>0</v>
      </c>
      <c r="GR46" s="81">
        <f t="shared" si="339"/>
        <v>0</v>
      </c>
      <c r="GS46" s="113">
        <f>'MASTER_ ALL areas - No.seedling'!GR102</f>
        <v>0</v>
      </c>
      <c r="GT46" s="76">
        <f>'MASTER_ ALL areas - No.seedling'!GS102</f>
        <v>0</v>
      </c>
      <c r="GU46" s="80">
        <f t="shared" si="340"/>
        <v>0</v>
      </c>
      <c r="GV46" s="76">
        <f>'MASTER_ ALL areas - No.seedling'!GU102</f>
        <v>0</v>
      </c>
      <c r="GW46" s="81">
        <f t="shared" si="341"/>
        <v>0</v>
      </c>
      <c r="GX46" s="113">
        <f>'MASTER_ ALL areas - No.seedling'!GW102</f>
        <v>0</v>
      </c>
      <c r="GY46" s="76">
        <f>'MASTER_ ALL areas - No.seedling'!GX102</f>
        <v>0</v>
      </c>
      <c r="GZ46" s="80">
        <f t="shared" si="342"/>
        <v>0</v>
      </c>
      <c r="HA46" s="76">
        <f>'MASTER_ ALL areas - No.seedling'!GZ102</f>
        <v>0</v>
      </c>
      <c r="HB46" s="81">
        <f t="shared" si="343"/>
        <v>0</v>
      </c>
      <c r="HC46" s="113">
        <f>'MASTER_ ALL areas - No.seedling'!HB102</f>
        <v>0</v>
      </c>
      <c r="HD46" s="76">
        <f>'MASTER_ ALL areas - No.seedling'!HC102</f>
        <v>0</v>
      </c>
      <c r="HE46" s="80">
        <f t="shared" si="344"/>
        <v>0</v>
      </c>
      <c r="HF46" s="76">
        <f>'MASTER_ ALL areas - No.seedling'!HE102</f>
        <v>0</v>
      </c>
      <c r="HG46" s="81">
        <f t="shared" si="345"/>
        <v>0</v>
      </c>
      <c r="HH46" s="113">
        <f>'MASTER_ ALL areas - No.seedling'!HG102</f>
        <v>0</v>
      </c>
      <c r="HI46" s="76">
        <f>'MASTER_ ALL areas - No.seedling'!HH102</f>
        <v>0</v>
      </c>
      <c r="HJ46" s="80">
        <f t="shared" si="346"/>
        <v>0</v>
      </c>
      <c r="HK46" s="76">
        <f>'MASTER_ ALL areas - No.seedling'!HJ102</f>
        <v>0</v>
      </c>
      <c r="HL46" s="81">
        <f t="shared" si="347"/>
        <v>0</v>
      </c>
      <c r="HM46" s="113">
        <f>'MASTER_ ALL areas - No.seedling'!HL102</f>
        <v>0</v>
      </c>
      <c r="HN46" s="76">
        <f>'MASTER_ ALL areas - No.seedling'!HM102</f>
        <v>0</v>
      </c>
      <c r="HO46" s="80">
        <f t="shared" si="348"/>
        <v>0</v>
      </c>
      <c r="HP46" s="76">
        <f>'MASTER_ ALL areas - No.seedling'!HO102</f>
        <v>0</v>
      </c>
      <c r="HQ46" s="81">
        <f t="shared" si="349"/>
        <v>0</v>
      </c>
      <c r="HR46" s="113">
        <f>'MASTER_ ALL areas - No.seedling'!HQ102</f>
        <v>0</v>
      </c>
      <c r="HS46" s="76">
        <f>'MASTER_ ALL areas - No.seedling'!HR102</f>
        <v>0</v>
      </c>
      <c r="HT46" s="80">
        <f t="shared" si="350"/>
        <v>0</v>
      </c>
      <c r="HU46" s="76">
        <f>'MASTER_ ALL areas - No.seedling'!HT102</f>
        <v>0</v>
      </c>
      <c r="HV46" s="81">
        <f t="shared" si="351"/>
        <v>0</v>
      </c>
      <c r="HW46" s="113">
        <f>'MASTER_ ALL areas - No.seedling'!HV102</f>
        <v>0</v>
      </c>
      <c r="HX46" s="76">
        <f>'MASTER_ ALL areas - No.seedling'!HW102</f>
        <v>0</v>
      </c>
      <c r="HY46" s="80">
        <f t="shared" si="352"/>
        <v>0</v>
      </c>
      <c r="HZ46" s="76">
        <f>'MASTER_ ALL areas - No.seedling'!HY102</f>
        <v>0</v>
      </c>
      <c r="IA46" s="81">
        <f t="shared" si="353"/>
        <v>0</v>
      </c>
      <c r="IB46" s="113">
        <f>'MASTER_ ALL areas - No.seedling'!IA102</f>
        <v>0</v>
      </c>
      <c r="IC46" s="76">
        <f>'MASTER_ ALL areas - No.seedling'!IB102</f>
        <v>0</v>
      </c>
      <c r="ID46" s="80">
        <f t="shared" si="354"/>
        <v>0</v>
      </c>
      <c r="IE46" s="76">
        <f>'MASTER_ ALL areas - No.seedling'!ID102</f>
        <v>0</v>
      </c>
      <c r="IF46" s="85">
        <f t="shared" si="355"/>
        <v>0</v>
      </c>
      <c r="IG46" s="86" t="s">
        <v>326</v>
      </c>
      <c r="IH46" s="87"/>
    </row>
    <row r="47" spans="2:242" ht="33" customHeight="1" x14ac:dyDescent="0.25">
      <c r="B47" s="430">
        <v>99</v>
      </c>
      <c r="C47" s="431" t="s">
        <v>160</v>
      </c>
      <c r="D47" s="432">
        <v>219494</v>
      </c>
      <c r="E47" s="433">
        <v>933315</v>
      </c>
      <c r="F47" s="434" t="s">
        <v>89</v>
      </c>
      <c r="G47" s="120" t="s">
        <v>327</v>
      </c>
      <c r="H47" s="490">
        <f>'MASTER_ ALL areas - No.seedling'!G103</f>
        <v>1</v>
      </c>
      <c r="I47" s="98">
        <f>'MASTER_ ALL areas - No.seedling'!H103</f>
        <v>0</v>
      </c>
      <c r="J47" s="99">
        <f>'MASTER_ ALL areas - No.seedling'!I103</f>
        <v>120.8</v>
      </c>
      <c r="K47" s="100">
        <f>'MASTER_ ALL areas - No.seedling'!J103</f>
        <v>0</v>
      </c>
      <c r="L47" s="101">
        <f t="shared" si="267"/>
        <v>0</v>
      </c>
      <c r="M47" s="102">
        <f>'MASTER_ ALL areas - No.seedling'!L103</f>
        <v>0</v>
      </c>
      <c r="N47" s="254">
        <f>'MASTER_ ALL areas - No.seedling'!M103</f>
        <v>0</v>
      </c>
      <c r="O47" s="255">
        <f>'MASTER_ ALL areas - No.seedling'!N103</f>
        <v>0</v>
      </c>
      <c r="P47" s="107">
        <f>'MASTER_ ALL areas - No.seedling'!O103</f>
        <v>0</v>
      </c>
      <c r="Q47" s="108">
        <f>'MASTER_ ALL areas - No.seedling'!P103</f>
        <v>0</v>
      </c>
      <c r="R47" s="621"/>
      <c r="S47" s="633">
        <f>'MASTER_ ALL areas - No.seedling'!R103</f>
        <v>0</v>
      </c>
      <c r="T47" s="104">
        <f>'MASTER_ ALL areas - No.seedling'!S103</f>
        <v>0</v>
      </c>
      <c r="U47" s="105">
        <f t="shared" si="268"/>
        <v>0</v>
      </c>
      <c r="V47" s="109">
        <f>'MASTER_ ALL areas - No.seedling'!U103</f>
        <v>0</v>
      </c>
      <c r="W47" s="107">
        <f t="shared" si="269"/>
        <v>0</v>
      </c>
      <c r="X47" s="634">
        <f>'MASTER_ ALL areas - No.seedling'!W103</f>
        <v>0</v>
      </c>
      <c r="Y47" s="109">
        <f>'MASTER_ ALL areas - No.seedling'!X103</f>
        <v>0</v>
      </c>
      <c r="Z47" s="105">
        <f t="shared" si="270"/>
        <v>0</v>
      </c>
      <c r="AA47" s="109">
        <f>'MASTER_ ALL areas - No.seedling'!Z103</f>
        <v>0</v>
      </c>
      <c r="AB47" s="107">
        <f t="shared" si="271"/>
        <v>0</v>
      </c>
      <c r="AC47" s="104">
        <f>'MASTER_ ALL areas - No.seedling'!AB103</f>
        <v>0</v>
      </c>
      <c r="AD47" s="104">
        <f>'MASTER_ ALL areas - No.seedling'!AC103</f>
        <v>0</v>
      </c>
      <c r="AE47" s="105">
        <f t="shared" si="272"/>
        <v>0</v>
      </c>
      <c r="AF47" s="109">
        <f>'MASTER_ ALL areas - No.seedling'!AE103</f>
        <v>0</v>
      </c>
      <c r="AG47" s="107">
        <f t="shared" si="273"/>
        <v>0</v>
      </c>
      <c r="AH47" s="104">
        <f>'MASTER_ ALL areas - No.seedling'!AG103</f>
        <v>0</v>
      </c>
      <c r="AI47" s="104">
        <f>'MASTER_ ALL areas - No.seedling'!AH103</f>
        <v>0</v>
      </c>
      <c r="AJ47" s="105">
        <f t="shared" si="274"/>
        <v>0</v>
      </c>
      <c r="AK47" s="109">
        <f>'MASTER_ ALL areas - No.seedling'!AJ103</f>
        <v>0</v>
      </c>
      <c r="AL47" s="108">
        <f t="shared" si="275"/>
        <v>0</v>
      </c>
      <c r="AM47" s="621"/>
      <c r="AN47" s="633">
        <f>'MASTER_ ALL areas - No.seedling'!AM103</f>
        <v>0</v>
      </c>
      <c r="AO47" s="104">
        <f>'MASTER_ ALL areas - No.seedling'!AN103</f>
        <v>0</v>
      </c>
      <c r="AP47" s="105">
        <f t="shared" si="276"/>
        <v>0</v>
      </c>
      <c r="AQ47" s="109">
        <f>'MASTER_ ALL areas - No.seedling'!AP103</f>
        <v>0</v>
      </c>
      <c r="AR47" s="105">
        <f t="shared" si="277"/>
        <v>0</v>
      </c>
      <c r="AS47" s="109">
        <f>'MASTER_ ALL areas - No.seedling'!AR103</f>
        <v>0</v>
      </c>
      <c r="AT47" s="104">
        <f>'MASTER_ ALL areas - No.seedling'!AS103</f>
        <v>0</v>
      </c>
      <c r="AU47" s="105">
        <f t="shared" si="278"/>
        <v>0</v>
      </c>
      <c r="AV47" s="109">
        <f>'MASTER_ ALL areas - No.seedling'!AU103</f>
        <v>0</v>
      </c>
      <c r="AW47" s="105">
        <f t="shared" si="279"/>
        <v>0</v>
      </c>
      <c r="AX47" s="99">
        <f>'MASTER_ ALL areas - No.seedling'!AW103</f>
        <v>0</v>
      </c>
      <c r="AY47" s="109">
        <f>'MASTER_ ALL areas - No.seedling'!AX103</f>
        <v>0</v>
      </c>
      <c r="AZ47" s="105">
        <f t="shared" si="280"/>
        <v>0</v>
      </c>
      <c r="BA47" s="109">
        <f>'MASTER_ ALL areas - No.seedling'!AZ103</f>
        <v>0</v>
      </c>
      <c r="BB47" s="105">
        <f t="shared" si="281"/>
        <v>0</v>
      </c>
      <c r="BC47" s="109">
        <f>'MASTER_ ALL areas - No.seedling'!BB103</f>
        <v>0</v>
      </c>
      <c r="BD47" s="104">
        <f>'MASTER_ ALL areas - No.seedling'!BC103</f>
        <v>0</v>
      </c>
      <c r="BE47" s="105">
        <f t="shared" si="282"/>
        <v>0</v>
      </c>
      <c r="BF47" s="109">
        <f>'MASTER_ ALL areas - No.seedling'!BE103</f>
        <v>0</v>
      </c>
      <c r="BG47" s="105">
        <f t="shared" si="283"/>
        <v>0</v>
      </c>
      <c r="BH47" s="109">
        <f>'MASTER_ ALL areas - No.seedling'!BG103</f>
        <v>0</v>
      </c>
      <c r="BI47" s="104">
        <f>'MASTER_ ALL areas - No.seedling'!BH103</f>
        <v>0</v>
      </c>
      <c r="BJ47" s="105">
        <f t="shared" si="284"/>
        <v>0</v>
      </c>
      <c r="BK47" s="109">
        <f>'MASTER_ ALL areas - No.seedling'!BJ103</f>
        <v>0</v>
      </c>
      <c r="BL47" s="105">
        <f t="shared" si="285"/>
        <v>0</v>
      </c>
      <c r="BM47" s="109">
        <f>'MASTER_ ALL areas - No.seedling'!BL103</f>
        <v>0</v>
      </c>
      <c r="BN47" s="104">
        <f>'MASTER_ ALL areas - No.seedling'!BM103</f>
        <v>0</v>
      </c>
      <c r="BO47" s="105">
        <f t="shared" si="286"/>
        <v>0</v>
      </c>
      <c r="BP47" s="109">
        <f>'MASTER_ ALL areas - No.seedling'!BO103</f>
        <v>0</v>
      </c>
      <c r="BQ47" s="105">
        <f t="shared" si="287"/>
        <v>0</v>
      </c>
      <c r="BR47" s="109">
        <f>'MASTER_ ALL areas - No.seedling'!BQ103</f>
        <v>0</v>
      </c>
      <c r="BS47" s="104">
        <f>'MASTER_ ALL areas - No.seedling'!BR103</f>
        <v>0</v>
      </c>
      <c r="BT47" s="105">
        <f t="shared" si="288"/>
        <v>0</v>
      </c>
      <c r="BU47" s="109">
        <f>'MASTER_ ALL areas - No.seedling'!BT103</f>
        <v>0</v>
      </c>
      <c r="BV47" s="105">
        <f t="shared" si="289"/>
        <v>0</v>
      </c>
      <c r="BW47" s="109">
        <f>'MASTER_ ALL areas - No.seedling'!BV103</f>
        <v>0</v>
      </c>
      <c r="BX47" s="104">
        <f>'MASTER_ ALL areas - No.seedling'!BW103</f>
        <v>0</v>
      </c>
      <c r="BY47" s="105">
        <f t="shared" si="290"/>
        <v>0</v>
      </c>
      <c r="BZ47" s="109">
        <f>'MASTER_ ALL areas - No.seedling'!BY103</f>
        <v>0</v>
      </c>
      <c r="CA47" s="108">
        <f t="shared" si="291"/>
        <v>0</v>
      </c>
      <c r="CB47" s="79"/>
      <c r="CC47" s="254">
        <f>'MASTER_ ALL areas - No.seedling'!CB103</f>
        <v>0</v>
      </c>
      <c r="CD47" s="104">
        <f>'MASTER_ ALL areas - No.seedling'!CC103</f>
        <v>0</v>
      </c>
      <c r="CE47" s="107">
        <f t="shared" si="292"/>
        <v>0</v>
      </c>
      <c r="CF47" s="104">
        <f>'MASTER_ ALL areas - No.seedling'!CE103</f>
        <v>0</v>
      </c>
      <c r="CG47" s="108">
        <f t="shared" si="293"/>
        <v>0</v>
      </c>
      <c r="CH47" s="254">
        <f>'MASTER_ ALL areas - No.seedling'!CG103</f>
        <v>0</v>
      </c>
      <c r="CI47" s="104">
        <f>'MASTER_ ALL areas - No.seedling'!CH103</f>
        <v>0</v>
      </c>
      <c r="CJ47" s="107">
        <f t="shared" si="294"/>
        <v>0</v>
      </c>
      <c r="CK47" s="104">
        <f>'MASTER_ ALL areas - No.seedling'!CJ103</f>
        <v>0</v>
      </c>
      <c r="CL47" s="108">
        <f t="shared" si="295"/>
        <v>0</v>
      </c>
      <c r="CM47" s="254">
        <f>'MASTER_ ALL areas - No.seedling'!CL103</f>
        <v>0</v>
      </c>
      <c r="CN47" s="104">
        <f>'MASTER_ ALL areas - No.seedling'!CM103</f>
        <v>0</v>
      </c>
      <c r="CO47" s="107">
        <f t="shared" si="296"/>
        <v>0</v>
      </c>
      <c r="CP47" s="104">
        <f>'MASTER_ ALL areas - No.seedling'!CO103</f>
        <v>0</v>
      </c>
      <c r="CQ47" s="108">
        <f t="shared" si="297"/>
        <v>0</v>
      </c>
      <c r="CR47" s="254">
        <f>'MASTER_ ALL areas - No.seedling'!CQ103</f>
        <v>0</v>
      </c>
      <c r="CS47" s="104">
        <f>'MASTER_ ALL areas - No.seedling'!CR103</f>
        <v>0</v>
      </c>
      <c r="CT47" s="107">
        <f t="shared" si="298"/>
        <v>0</v>
      </c>
      <c r="CU47" s="104">
        <f>'MASTER_ ALL areas - No.seedling'!CT103</f>
        <v>0</v>
      </c>
      <c r="CV47" s="108">
        <f t="shared" si="299"/>
        <v>0</v>
      </c>
      <c r="CW47" s="254">
        <f>'MASTER_ ALL areas - No.seedling'!CV103</f>
        <v>0</v>
      </c>
      <c r="CX47" s="104">
        <f>'MASTER_ ALL areas - No.seedling'!CW103</f>
        <v>0</v>
      </c>
      <c r="CY47" s="107">
        <f t="shared" si="300"/>
        <v>0</v>
      </c>
      <c r="CZ47" s="104">
        <f>'MASTER_ ALL areas - No.seedling'!CY103</f>
        <v>0</v>
      </c>
      <c r="DA47" s="108">
        <f t="shared" si="301"/>
        <v>0</v>
      </c>
      <c r="DB47" s="254">
        <f>'MASTER_ ALL areas - No.seedling'!DA103</f>
        <v>0</v>
      </c>
      <c r="DC47" s="104">
        <f>'MASTER_ ALL areas - No.seedling'!DB103</f>
        <v>0</v>
      </c>
      <c r="DD47" s="107">
        <f t="shared" si="302"/>
        <v>0</v>
      </c>
      <c r="DE47" s="104">
        <f>'MASTER_ ALL areas - No.seedling'!DD103</f>
        <v>0</v>
      </c>
      <c r="DF47" s="108">
        <f t="shared" si="303"/>
        <v>0</v>
      </c>
      <c r="DG47" s="254">
        <f>'MASTER_ ALL areas - No.seedling'!DF103</f>
        <v>0</v>
      </c>
      <c r="DH47" s="104">
        <f>'MASTER_ ALL areas - No.seedling'!DG103</f>
        <v>0</v>
      </c>
      <c r="DI47" s="107">
        <f t="shared" si="304"/>
        <v>0</v>
      </c>
      <c r="DJ47" s="104">
        <f>'MASTER_ ALL areas - No.seedling'!DI103</f>
        <v>0</v>
      </c>
      <c r="DK47" s="108">
        <f t="shared" si="305"/>
        <v>0</v>
      </c>
      <c r="DL47" s="254">
        <f>'MASTER_ ALL areas - No.seedling'!DK103</f>
        <v>0</v>
      </c>
      <c r="DM47" s="104">
        <f>'MASTER_ ALL areas - No.seedling'!DL103</f>
        <v>0</v>
      </c>
      <c r="DN47" s="107">
        <f t="shared" si="306"/>
        <v>0</v>
      </c>
      <c r="DO47" s="104">
        <f>'MASTER_ ALL areas - No.seedling'!DN103</f>
        <v>0</v>
      </c>
      <c r="DP47" s="108">
        <f t="shared" si="307"/>
        <v>0</v>
      </c>
      <c r="DQ47" s="254">
        <f>'MASTER_ ALL areas - No.seedling'!DP103</f>
        <v>0</v>
      </c>
      <c r="DR47" s="104">
        <f>'MASTER_ ALL areas - No.seedling'!DQ103</f>
        <v>0</v>
      </c>
      <c r="DS47" s="107">
        <f t="shared" si="308"/>
        <v>0</v>
      </c>
      <c r="DT47" s="104">
        <f>'MASTER_ ALL areas - No.seedling'!DS103</f>
        <v>0</v>
      </c>
      <c r="DU47" s="108">
        <f t="shared" si="309"/>
        <v>0</v>
      </c>
      <c r="DV47" s="254">
        <f>'MASTER_ ALL areas - No.seedling'!DU103</f>
        <v>0</v>
      </c>
      <c r="DW47" s="104">
        <f>'MASTER_ ALL areas - No.seedling'!DV103</f>
        <v>0</v>
      </c>
      <c r="DX47" s="107">
        <f t="shared" si="310"/>
        <v>0</v>
      </c>
      <c r="DY47" s="104">
        <f>'MASTER_ ALL areas - No.seedling'!DX103</f>
        <v>0</v>
      </c>
      <c r="DZ47" s="108">
        <f t="shared" si="311"/>
        <v>0</v>
      </c>
      <c r="EA47" s="254">
        <f>'MASTER_ ALL areas - No.seedling'!DZ103</f>
        <v>0</v>
      </c>
      <c r="EB47" s="104">
        <f>'MASTER_ ALL areas - No.seedling'!EA103</f>
        <v>0</v>
      </c>
      <c r="EC47" s="107">
        <f t="shared" si="312"/>
        <v>0</v>
      </c>
      <c r="ED47" s="104">
        <f>'MASTER_ ALL areas - No.seedling'!EC103</f>
        <v>0</v>
      </c>
      <c r="EE47" s="108">
        <f t="shared" si="313"/>
        <v>0</v>
      </c>
      <c r="EF47" s="254">
        <f>'MASTER_ ALL areas - No.seedling'!EE103</f>
        <v>0</v>
      </c>
      <c r="EG47" s="104">
        <f>'MASTER_ ALL areas - No.seedling'!EF103</f>
        <v>0</v>
      </c>
      <c r="EH47" s="107">
        <f t="shared" si="314"/>
        <v>0</v>
      </c>
      <c r="EI47" s="104">
        <f>'MASTER_ ALL areas - No.seedling'!EH103</f>
        <v>0</v>
      </c>
      <c r="EJ47" s="108">
        <f t="shared" si="315"/>
        <v>0</v>
      </c>
      <c r="EK47" s="254">
        <f>'MASTER_ ALL areas - No.seedling'!EJ103</f>
        <v>0</v>
      </c>
      <c r="EL47" s="104">
        <f>'MASTER_ ALL areas - No.seedling'!EK103</f>
        <v>0</v>
      </c>
      <c r="EM47" s="107">
        <f t="shared" si="316"/>
        <v>0</v>
      </c>
      <c r="EN47" s="104">
        <f>'MASTER_ ALL areas - No.seedling'!EM103</f>
        <v>0</v>
      </c>
      <c r="EO47" s="108">
        <f t="shared" si="317"/>
        <v>0</v>
      </c>
      <c r="EP47" s="254">
        <f>'MASTER_ ALL areas - No.seedling'!EO103</f>
        <v>0</v>
      </c>
      <c r="EQ47" s="104">
        <f>'MASTER_ ALL areas - No.seedling'!EP103</f>
        <v>0</v>
      </c>
      <c r="ER47" s="107">
        <f t="shared" si="318"/>
        <v>0</v>
      </c>
      <c r="ES47" s="104">
        <f>'MASTER_ ALL areas - No.seedling'!ER103</f>
        <v>0</v>
      </c>
      <c r="ET47" s="108">
        <f t="shared" si="319"/>
        <v>0</v>
      </c>
      <c r="EU47" s="254">
        <f>'MASTER_ ALL areas - No.seedling'!ET103</f>
        <v>0</v>
      </c>
      <c r="EV47" s="104">
        <f>'MASTER_ ALL areas - No.seedling'!EU103</f>
        <v>0</v>
      </c>
      <c r="EW47" s="107">
        <f t="shared" si="320"/>
        <v>0</v>
      </c>
      <c r="EX47" s="104">
        <f>'MASTER_ ALL areas - No.seedling'!EW103</f>
        <v>0</v>
      </c>
      <c r="EY47" s="108">
        <f t="shared" si="321"/>
        <v>0</v>
      </c>
      <c r="EZ47" s="254">
        <f>'MASTER_ ALL areas - No.seedling'!EY103</f>
        <v>0</v>
      </c>
      <c r="FA47" s="104">
        <f>'MASTER_ ALL areas - No.seedling'!EZ103</f>
        <v>0</v>
      </c>
      <c r="FB47" s="107">
        <f t="shared" si="322"/>
        <v>0</v>
      </c>
      <c r="FC47" s="104">
        <f>'MASTER_ ALL areas - No.seedling'!FB103</f>
        <v>0</v>
      </c>
      <c r="FD47" s="108">
        <f t="shared" si="323"/>
        <v>0</v>
      </c>
      <c r="FE47" s="254">
        <f>'MASTER_ ALL areas - No.seedling'!FD103</f>
        <v>0</v>
      </c>
      <c r="FF47" s="104">
        <f>'MASTER_ ALL areas - No.seedling'!FE103</f>
        <v>0</v>
      </c>
      <c r="FG47" s="107">
        <f t="shared" si="324"/>
        <v>0</v>
      </c>
      <c r="FH47" s="104">
        <f>'MASTER_ ALL areas - No.seedling'!FG103</f>
        <v>0</v>
      </c>
      <c r="FI47" s="108">
        <f t="shared" si="325"/>
        <v>0</v>
      </c>
      <c r="FJ47" s="254">
        <f>'MASTER_ ALL areas - No.seedling'!FI103</f>
        <v>0</v>
      </c>
      <c r="FK47" s="104">
        <f>'MASTER_ ALL areas - No.seedling'!FJ103</f>
        <v>0</v>
      </c>
      <c r="FL47" s="107">
        <f t="shared" si="326"/>
        <v>0</v>
      </c>
      <c r="FM47" s="104">
        <f>'MASTER_ ALL areas - No.seedling'!FL103</f>
        <v>0</v>
      </c>
      <c r="FN47" s="108">
        <f t="shared" si="327"/>
        <v>0</v>
      </c>
      <c r="FO47" s="254">
        <f>'MASTER_ ALL areas - No.seedling'!FN103</f>
        <v>0</v>
      </c>
      <c r="FP47" s="104">
        <f>'MASTER_ ALL areas - No.seedling'!FO103</f>
        <v>0</v>
      </c>
      <c r="FQ47" s="107">
        <f t="shared" si="328"/>
        <v>0</v>
      </c>
      <c r="FR47" s="104">
        <f>'MASTER_ ALL areas - No.seedling'!FQ103</f>
        <v>0</v>
      </c>
      <c r="FS47" s="108">
        <f t="shared" si="329"/>
        <v>0</v>
      </c>
      <c r="FT47" s="254">
        <f>'MASTER_ ALL areas - No.seedling'!FS103</f>
        <v>0</v>
      </c>
      <c r="FU47" s="104">
        <f>'MASTER_ ALL areas - No.seedling'!FT103</f>
        <v>0</v>
      </c>
      <c r="FV47" s="107">
        <f t="shared" si="330"/>
        <v>0</v>
      </c>
      <c r="FW47" s="104">
        <f>'MASTER_ ALL areas - No.seedling'!FV103</f>
        <v>0</v>
      </c>
      <c r="FX47" s="108">
        <f t="shared" si="331"/>
        <v>0</v>
      </c>
      <c r="FY47" s="254">
        <f>'MASTER_ ALL areas - No.seedling'!FX103</f>
        <v>0</v>
      </c>
      <c r="FZ47" s="104">
        <f>'MASTER_ ALL areas - No.seedling'!FY103</f>
        <v>0</v>
      </c>
      <c r="GA47" s="107">
        <f t="shared" si="332"/>
        <v>0</v>
      </c>
      <c r="GB47" s="104">
        <f>'MASTER_ ALL areas - No.seedling'!GA103</f>
        <v>0</v>
      </c>
      <c r="GC47" s="108">
        <f t="shared" si="333"/>
        <v>0</v>
      </c>
      <c r="GD47" s="254">
        <f>'MASTER_ ALL areas - No.seedling'!GC103</f>
        <v>0</v>
      </c>
      <c r="GE47" s="104">
        <f>'MASTER_ ALL areas - No.seedling'!GD103</f>
        <v>0</v>
      </c>
      <c r="GF47" s="107">
        <f t="shared" si="334"/>
        <v>0</v>
      </c>
      <c r="GG47" s="104">
        <f>'MASTER_ ALL areas - No.seedling'!GF103</f>
        <v>0</v>
      </c>
      <c r="GH47" s="108">
        <f t="shared" si="335"/>
        <v>0</v>
      </c>
      <c r="GI47" s="254">
        <f>'MASTER_ ALL areas - No.seedling'!GH103</f>
        <v>0</v>
      </c>
      <c r="GJ47" s="104">
        <f>'MASTER_ ALL areas - No.seedling'!GI103</f>
        <v>0</v>
      </c>
      <c r="GK47" s="107">
        <f t="shared" si="336"/>
        <v>0</v>
      </c>
      <c r="GL47" s="104">
        <f>'MASTER_ ALL areas - No.seedling'!GK103</f>
        <v>0</v>
      </c>
      <c r="GM47" s="108">
        <f t="shared" si="337"/>
        <v>0</v>
      </c>
      <c r="GN47" s="254">
        <f>'MASTER_ ALL areas - No.seedling'!GM103</f>
        <v>0</v>
      </c>
      <c r="GO47" s="104">
        <f>'MASTER_ ALL areas - No.seedling'!GN103</f>
        <v>0</v>
      </c>
      <c r="GP47" s="107">
        <f t="shared" si="338"/>
        <v>0</v>
      </c>
      <c r="GQ47" s="104">
        <f>'MASTER_ ALL areas - No.seedling'!GP103</f>
        <v>0</v>
      </c>
      <c r="GR47" s="108">
        <f t="shared" si="339"/>
        <v>0</v>
      </c>
      <c r="GS47" s="254">
        <f>'MASTER_ ALL areas - No.seedling'!GR103</f>
        <v>0</v>
      </c>
      <c r="GT47" s="104">
        <f>'MASTER_ ALL areas - No.seedling'!GS103</f>
        <v>0</v>
      </c>
      <c r="GU47" s="107">
        <f t="shared" si="340"/>
        <v>0</v>
      </c>
      <c r="GV47" s="104">
        <f>'MASTER_ ALL areas - No.seedling'!GU103</f>
        <v>0</v>
      </c>
      <c r="GW47" s="108">
        <f t="shared" si="341"/>
        <v>0</v>
      </c>
      <c r="GX47" s="254">
        <f>'MASTER_ ALL areas - No.seedling'!GW103</f>
        <v>0</v>
      </c>
      <c r="GY47" s="104">
        <f>'MASTER_ ALL areas - No.seedling'!GX103</f>
        <v>0</v>
      </c>
      <c r="GZ47" s="107">
        <f t="shared" si="342"/>
        <v>0</v>
      </c>
      <c r="HA47" s="104">
        <f>'MASTER_ ALL areas - No.seedling'!GZ103</f>
        <v>0</v>
      </c>
      <c r="HB47" s="108">
        <f t="shared" si="343"/>
        <v>0</v>
      </c>
      <c r="HC47" s="254">
        <f>'MASTER_ ALL areas - No.seedling'!HB103</f>
        <v>0</v>
      </c>
      <c r="HD47" s="104">
        <f>'MASTER_ ALL areas - No.seedling'!HC103</f>
        <v>0</v>
      </c>
      <c r="HE47" s="107">
        <f t="shared" si="344"/>
        <v>0</v>
      </c>
      <c r="HF47" s="104">
        <f>'MASTER_ ALL areas - No.seedling'!HE103</f>
        <v>0</v>
      </c>
      <c r="HG47" s="108">
        <f t="shared" si="345"/>
        <v>0</v>
      </c>
      <c r="HH47" s="254">
        <f>'MASTER_ ALL areas - No.seedling'!HG103</f>
        <v>0</v>
      </c>
      <c r="HI47" s="104">
        <f>'MASTER_ ALL areas - No.seedling'!HH103</f>
        <v>0</v>
      </c>
      <c r="HJ47" s="107">
        <f t="shared" si="346"/>
        <v>0</v>
      </c>
      <c r="HK47" s="104">
        <f>'MASTER_ ALL areas - No.seedling'!HJ103</f>
        <v>0</v>
      </c>
      <c r="HL47" s="108">
        <f t="shared" si="347"/>
        <v>0</v>
      </c>
      <c r="HM47" s="254">
        <f>'MASTER_ ALL areas - No.seedling'!HL103</f>
        <v>0</v>
      </c>
      <c r="HN47" s="104">
        <f>'MASTER_ ALL areas - No.seedling'!HM103</f>
        <v>0</v>
      </c>
      <c r="HO47" s="107">
        <f t="shared" si="348"/>
        <v>0</v>
      </c>
      <c r="HP47" s="104">
        <f>'MASTER_ ALL areas - No.seedling'!HO103</f>
        <v>0</v>
      </c>
      <c r="HQ47" s="108">
        <f t="shared" si="349"/>
        <v>0</v>
      </c>
      <c r="HR47" s="254">
        <f>'MASTER_ ALL areas - No.seedling'!HQ103</f>
        <v>0</v>
      </c>
      <c r="HS47" s="104">
        <f>'MASTER_ ALL areas - No.seedling'!HR103</f>
        <v>0</v>
      </c>
      <c r="HT47" s="107">
        <f t="shared" si="350"/>
        <v>0</v>
      </c>
      <c r="HU47" s="104">
        <f>'MASTER_ ALL areas - No.seedling'!HT103</f>
        <v>0</v>
      </c>
      <c r="HV47" s="108">
        <f t="shared" si="351"/>
        <v>0</v>
      </c>
      <c r="HW47" s="254">
        <f>'MASTER_ ALL areas - No.seedling'!HV103</f>
        <v>0</v>
      </c>
      <c r="HX47" s="104">
        <f>'MASTER_ ALL areas - No.seedling'!HW103</f>
        <v>0</v>
      </c>
      <c r="HY47" s="107">
        <f t="shared" si="352"/>
        <v>0</v>
      </c>
      <c r="HZ47" s="104">
        <f>'MASTER_ ALL areas - No.seedling'!HY103</f>
        <v>0</v>
      </c>
      <c r="IA47" s="108">
        <f t="shared" si="353"/>
        <v>0</v>
      </c>
      <c r="IB47" s="254">
        <f>'MASTER_ ALL areas - No.seedling'!IA103</f>
        <v>0</v>
      </c>
      <c r="IC47" s="104">
        <f>'MASTER_ ALL areas - No.seedling'!IB103</f>
        <v>0</v>
      </c>
      <c r="ID47" s="107">
        <f t="shared" si="354"/>
        <v>0</v>
      </c>
      <c r="IE47" s="104">
        <f>'MASTER_ ALL areas - No.seedling'!ID103</f>
        <v>0</v>
      </c>
      <c r="IF47" s="110">
        <f t="shared" si="355"/>
        <v>0</v>
      </c>
      <c r="IG47" s="111" t="s">
        <v>328</v>
      </c>
      <c r="IH47" s="112"/>
    </row>
    <row r="48" spans="2:242" ht="33" customHeight="1" x14ac:dyDescent="0.25">
      <c r="B48" s="420">
        <v>100</v>
      </c>
      <c r="C48" s="421" t="s">
        <v>193</v>
      </c>
      <c r="D48" s="422">
        <v>219694</v>
      </c>
      <c r="E48" s="423">
        <v>933284</v>
      </c>
      <c r="F48" s="180" t="s">
        <v>329</v>
      </c>
      <c r="G48" s="88" t="s">
        <v>330</v>
      </c>
      <c r="H48" s="459">
        <f>'MASTER_ ALL areas - No.seedling'!G104</f>
        <v>6</v>
      </c>
      <c r="I48" s="70">
        <f>'MASTER_ ALL areas - No.seedling'!H104</f>
        <v>0.6</v>
      </c>
      <c r="J48" s="71">
        <f>'MASTER_ ALL areas - No.seedling'!I104</f>
        <v>47.2</v>
      </c>
      <c r="K48" s="72">
        <f>'MASTER_ ALL areas - No.seedling'!J104</f>
        <v>26</v>
      </c>
      <c r="L48" s="73">
        <f t="shared" si="267"/>
        <v>520</v>
      </c>
      <c r="M48" s="74">
        <f>'MASTER_ ALL areas - No.seedling'!L104</f>
        <v>520</v>
      </c>
      <c r="N48" s="113">
        <f>'MASTER_ ALL areas - No.seedling'!M104</f>
        <v>3</v>
      </c>
      <c r="O48" s="114">
        <f>'MASTER_ ALL areas - No.seedling'!N104</f>
        <v>18</v>
      </c>
      <c r="P48" s="80">
        <f>'MASTER_ ALL areas - No.seedling'!O104</f>
        <v>0.11538461538461539</v>
      </c>
      <c r="Q48" s="81">
        <f>'MASTER_ ALL areas - No.seedling'!P104</f>
        <v>0.69230769230769229</v>
      </c>
      <c r="R48" s="621"/>
      <c r="S48" s="617">
        <f>'MASTER_ ALL areas - No.seedling'!R104</f>
        <v>340</v>
      </c>
      <c r="T48" s="76">
        <f>'MASTER_ ALL areas - No.seedling'!S104</f>
        <v>2</v>
      </c>
      <c r="U48" s="77">
        <f t="shared" si="268"/>
        <v>0.11764705882352941</v>
      </c>
      <c r="V48" s="82">
        <f>'MASTER_ ALL areas - No.seedling'!U104</f>
        <v>10</v>
      </c>
      <c r="W48" s="80">
        <f t="shared" si="269"/>
        <v>0.58823529411764708</v>
      </c>
      <c r="X48" s="619">
        <f>'MASTER_ ALL areas - No.seedling'!W104</f>
        <v>100</v>
      </c>
      <c r="Y48" s="82">
        <f>'MASTER_ ALL areas - No.seedling'!X104</f>
        <v>1</v>
      </c>
      <c r="Z48" s="77">
        <f t="shared" si="270"/>
        <v>0.2</v>
      </c>
      <c r="AA48" s="82">
        <f>'MASTER_ ALL areas - No.seedling'!Z104</f>
        <v>4</v>
      </c>
      <c r="AB48" s="80">
        <f t="shared" si="271"/>
        <v>0.8</v>
      </c>
      <c r="AC48" s="76">
        <f>'MASTER_ ALL areas - No.seedling'!AB104</f>
        <v>0</v>
      </c>
      <c r="AD48" s="76">
        <f>'MASTER_ ALL areas - No.seedling'!AC104</f>
        <v>0</v>
      </c>
      <c r="AE48" s="77">
        <f t="shared" si="272"/>
        <v>0</v>
      </c>
      <c r="AF48" s="82">
        <f>'MASTER_ ALL areas - No.seedling'!AE104</f>
        <v>0</v>
      </c>
      <c r="AG48" s="80">
        <f t="shared" si="273"/>
        <v>0</v>
      </c>
      <c r="AH48" s="76">
        <f>'MASTER_ ALL areas - No.seedling'!AG104</f>
        <v>80</v>
      </c>
      <c r="AI48" s="76">
        <f>'MASTER_ ALL areas - No.seedling'!AH104</f>
        <v>0</v>
      </c>
      <c r="AJ48" s="77">
        <f t="shared" si="274"/>
        <v>0</v>
      </c>
      <c r="AK48" s="82">
        <f>'MASTER_ ALL areas - No.seedling'!AJ104</f>
        <v>4</v>
      </c>
      <c r="AL48" s="81">
        <f t="shared" si="275"/>
        <v>1</v>
      </c>
      <c r="AM48" s="621"/>
      <c r="AN48" s="617">
        <f>'MASTER_ ALL areas - No.seedling'!AM104</f>
        <v>80</v>
      </c>
      <c r="AO48" s="76">
        <f>'MASTER_ ALL areas - No.seedling'!AN104</f>
        <v>0</v>
      </c>
      <c r="AP48" s="77">
        <f t="shared" si="276"/>
        <v>0</v>
      </c>
      <c r="AQ48" s="82">
        <f>'MASTER_ ALL areas - No.seedling'!AP104</f>
        <v>4</v>
      </c>
      <c r="AR48" s="77">
        <f t="shared" si="277"/>
        <v>1</v>
      </c>
      <c r="AS48" s="82">
        <f>'MASTER_ ALL areas - No.seedling'!AR104</f>
        <v>440</v>
      </c>
      <c r="AT48" s="76">
        <f>'MASTER_ ALL areas - No.seedling'!AS104</f>
        <v>3</v>
      </c>
      <c r="AU48" s="77">
        <f t="shared" si="278"/>
        <v>0.13636363636363635</v>
      </c>
      <c r="AV48" s="82">
        <f>'MASTER_ ALL areas - No.seedling'!AU104</f>
        <v>14</v>
      </c>
      <c r="AW48" s="77">
        <f t="shared" si="279"/>
        <v>0.63636363636363635</v>
      </c>
      <c r="AX48" s="71">
        <f>'MASTER_ ALL areas - No.seedling'!AW104</f>
        <v>0</v>
      </c>
      <c r="AY48" s="82">
        <f>'MASTER_ ALL areas - No.seedling'!AX104</f>
        <v>0</v>
      </c>
      <c r="AZ48" s="77">
        <f t="shared" si="280"/>
        <v>0</v>
      </c>
      <c r="BA48" s="82">
        <f>'MASTER_ ALL areas - No.seedling'!AZ104</f>
        <v>0</v>
      </c>
      <c r="BB48" s="77">
        <f t="shared" si="281"/>
        <v>0</v>
      </c>
      <c r="BC48" s="82">
        <f>'MASTER_ ALL areas - No.seedling'!BB104</f>
        <v>0</v>
      </c>
      <c r="BD48" s="76">
        <f>'MASTER_ ALL areas - No.seedling'!BC104</f>
        <v>0</v>
      </c>
      <c r="BE48" s="77">
        <f t="shared" si="282"/>
        <v>0</v>
      </c>
      <c r="BF48" s="82">
        <f>'MASTER_ ALL areas - No.seedling'!BE104</f>
        <v>0</v>
      </c>
      <c r="BG48" s="77">
        <f t="shared" si="283"/>
        <v>0</v>
      </c>
      <c r="BH48" s="82">
        <f>'MASTER_ ALL areas - No.seedling'!BG104</f>
        <v>0</v>
      </c>
      <c r="BI48" s="76">
        <f>'MASTER_ ALL areas - No.seedling'!BH104</f>
        <v>0</v>
      </c>
      <c r="BJ48" s="77">
        <f t="shared" si="284"/>
        <v>0</v>
      </c>
      <c r="BK48" s="82">
        <f>'MASTER_ ALL areas - No.seedling'!BJ104</f>
        <v>0</v>
      </c>
      <c r="BL48" s="77">
        <f t="shared" si="285"/>
        <v>0</v>
      </c>
      <c r="BM48" s="82">
        <f>'MASTER_ ALL areas - No.seedling'!BL104</f>
        <v>0</v>
      </c>
      <c r="BN48" s="76">
        <f>'MASTER_ ALL areas - No.seedling'!BM104</f>
        <v>0</v>
      </c>
      <c r="BO48" s="77">
        <f t="shared" si="286"/>
        <v>0</v>
      </c>
      <c r="BP48" s="82">
        <f>'MASTER_ ALL areas - No.seedling'!BO104</f>
        <v>0</v>
      </c>
      <c r="BQ48" s="77">
        <f t="shared" si="287"/>
        <v>0</v>
      </c>
      <c r="BR48" s="82">
        <f>'MASTER_ ALL areas - No.seedling'!BQ104</f>
        <v>0</v>
      </c>
      <c r="BS48" s="76">
        <f>'MASTER_ ALL areas - No.seedling'!BR104</f>
        <v>0</v>
      </c>
      <c r="BT48" s="77">
        <f t="shared" si="288"/>
        <v>0</v>
      </c>
      <c r="BU48" s="82">
        <f>'MASTER_ ALL areas - No.seedling'!BT104</f>
        <v>0</v>
      </c>
      <c r="BV48" s="77">
        <f t="shared" si="289"/>
        <v>0</v>
      </c>
      <c r="BW48" s="82">
        <f>'MASTER_ ALL areas - No.seedling'!BV104</f>
        <v>0</v>
      </c>
      <c r="BX48" s="76">
        <f>'MASTER_ ALL areas - No.seedling'!BW104</f>
        <v>0</v>
      </c>
      <c r="BY48" s="77">
        <f t="shared" si="290"/>
        <v>0</v>
      </c>
      <c r="BZ48" s="82">
        <f>'MASTER_ ALL areas - No.seedling'!BY104</f>
        <v>0</v>
      </c>
      <c r="CA48" s="81">
        <f t="shared" si="291"/>
        <v>0</v>
      </c>
      <c r="CB48" s="79"/>
      <c r="CC48" s="113">
        <f>'MASTER_ ALL areas - No.seedling'!CB104</f>
        <v>0</v>
      </c>
      <c r="CD48" s="76">
        <f>'MASTER_ ALL areas - No.seedling'!CC104</f>
        <v>0</v>
      </c>
      <c r="CE48" s="80">
        <f t="shared" si="292"/>
        <v>0</v>
      </c>
      <c r="CF48" s="76">
        <f>'MASTER_ ALL areas - No.seedling'!CE104</f>
        <v>0</v>
      </c>
      <c r="CG48" s="81">
        <f t="shared" si="293"/>
        <v>0</v>
      </c>
      <c r="CH48" s="113">
        <f>'MASTER_ ALL areas - No.seedling'!CG104</f>
        <v>0</v>
      </c>
      <c r="CI48" s="76">
        <f>'MASTER_ ALL areas - No.seedling'!CH104</f>
        <v>0</v>
      </c>
      <c r="CJ48" s="80">
        <f t="shared" si="294"/>
        <v>0</v>
      </c>
      <c r="CK48" s="76">
        <f>'MASTER_ ALL areas - No.seedling'!CJ104</f>
        <v>0</v>
      </c>
      <c r="CL48" s="81">
        <f t="shared" si="295"/>
        <v>0</v>
      </c>
      <c r="CM48" s="113">
        <f>'MASTER_ ALL areas - No.seedling'!CL104</f>
        <v>0</v>
      </c>
      <c r="CN48" s="76">
        <f>'MASTER_ ALL areas - No.seedling'!CM104</f>
        <v>0</v>
      </c>
      <c r="CO48" s="80">
        <f t="shared" si="296"/>
        <v>0</v>
      </c>
      <c r="CP48" s="76">
        <f>'MASTER_ ALL areas - No.seedling'!CO104</f>
        <v>0</v>
      </c>
      <c r="CQ48" s="81">
        <f t="shared" si="297"/>
        <v>0</v>
      </c>
      <c r="CR48" s="75">
        <f>'MASTER_ ALL areas - No.seedling'!CQ104</f>
        <v>80</v>
      </c>
      <c r="CS48" s="76">
        <f>'MASTER_ ALL areas - No.seedling'!CR104</f>
        <v>0</v>
      </c>
      <c r="CT48" s="80">
        <f t="shared" si="298"/>
        <v>0</v>
      </c>
      <c r="CU48" s="76">
        <f>'MASTER_ ALL areas - No.seedling'!CT104</f>
        <v>4</v>
      </c>
      <c r="CV48" s="81">
        <f t="shared" si="299"/>
        <v>1</v>
      </c>
      <c r="CW48" s="75">
        <f>'MASTER_ ALL areas - No.seedling'!CV104</f>
        <v>340</v>
      </c>
      <c r="CX48" s="76">
        <f>'MASTER_ ALL areas - No.seedling'!CW104</f>
        <v>2</v>
      </c>
      <c r="CY48" s="80">
        <f t="shared" si="300"/>
        <v>0.11764705882352941</v>
      </c>
      <c r="CZ48" s="76">
        <f>'MASTER_ ALL areas - No.seedling'!CY104</f>
        <v>10</v>
      </c>
      <c r="DA48" s="81">
        <f t="shared" si="301"/>
        <v>0.58823529411764708</v>
      </c>
      <c r="DB48" s="75">
        <f>'MASTER_ ALL areas - No.seedling'!DA104</f>
        <v>100</v>
      </c>
      <c r="DC48" s="76">
        <f>'MASTER_ ALL areas - No.seedling'!DB104</f>
        <v>1</v>
      </c>
      <c r="DD48" s="80">
        <f t="shared" si="302"/>
        <v>0.2</v>
      </c>
      <c r="DE48" s="76">
        <f>'MASTER_ ALL areas - No.seedling'!DD104</f>
        <v>4</v>
      </c>
      <c r="DF48" s="81">
        <f t="shared" si="303"/>
        <v>0.8</v>
      </c>
      <c r="DG48" s="113">
        <f>'MASTER_ ALL areas - No.seedling'!DF104</f>
        <v>0</v>
      </c>
      <c r="DH48" s="76">
        <f>'MASTER_ ALL areas - No.seedling'!DG104</f>
        <v>0</v>
      </c>
      <c r="DI48" s="80">
        <f t="shared" si="304"/>
        <v>0</v>
      </c>
      <c r="DJ48" s="76">
        <f>'MASTER_ ALL areas - No.seedling'!DI104</f>
        <v>0</v>
      </c>
      <c r="DK48" s="81">
        <f t="shared" si="305"/>
        <v>0</v>
      </c>
      <c r="DL48" s="113">
        <f>'MASTER_ ALL areas - No.seedling'!DK104</f>
        <v>0</v>
      </c>
      <c r="DM48" s="76">
        <f>'MASTER_ ALL areas - No.seedling'!DL104</f>
        <v>0</v>
      </c>
      <c r="DN48" s="80">
        <f t="shared" si="306"/>
        <v>0</v>
      </c>
      <c r="DO48" s="76">
        <f>'MASTER_ ALL areas - No.seedling'!DN104</f>
        <v>0</v>
      </c>
      <c r="DP48" s="81">
        <f t="shared" si="307"/>
        <v>0</v>
      </c>
      <c r="DQ48" s="113">
        <f>'MASTER_ ALL areas - No.seedling'!DP104</f>
        <v>0</v>
      </c>
      <c r="DR48" s="76">
        <f>'MASTER_ ALL areas - No.seedling'!DQ104</f>
        <v>0</v>
      </c>
      <c r="DS48" s="80">
        <f t="shared" si="308"/>
        <v>0</v>
      </c>
      <c r="DT48" s="76">
        <f>'MASTER_ ALL areas - No.seedling'!DS104</f>
        <v>0</v>
      </c>
      <c r="DU48" s="81">
        <f t="shared" si="309"/>
        <v>0</v>
      </c>
      <c r="DV48" s="113">
        <f>'MASTER_ ALL areas - No.seedling'!DU104</f>
        <v>0</v>
      </c>
      <c r="DW48" s="76">
        <f>'MASTER_ ALL areas - No.seedling'!DV104</f>
        <v>0</v>
      </c>
      <c r="DX48" s="80">
        <f t="shared" si="310"/>
        <v>0</v>
      </c>
      <c r="DY48" s="76">
        <f>'MASTER_ ALL areas - No.seedling'!DX104</f>
        <v>0</v>
      </c>
      <c r="DZ48" s="81">
        <f t="shared" si="311"/>
        <v>0</v>
      </c>
      <c r="EA48" s="113">
        <f>'MASTER_ ALL areas - No.seedling'!DZ104</f>
        <v>0</v>
      </c>
      <c r="EB48" s="76">
        <f>'MASTER_ ALL areas - No.seedling'!EA104</f>
        <v>0</v>
      </c>
      <c r="EC48" s="80">
        <f t="shared" si="312"/>
        <v>0</v>
      </c>
      <c r="ED48" s="76">
        <f>'MASTER_ ALL areas - No.seedling'!EC104</f>
        <v>0</v>
      </c>
      <c r="EE48" s="81">
        <f t="shared" si="313"/>
        <v>0</v>
      </c>
      <c r="EF48" s="113">
        <f>'MASTER_ ALL areas - No.seedling'!EE104</f>
        <v>0</v>
      </c>
      <c r="EG48" s="76">
        <f>'MASTER_ ALL areas - No.seedling'!EF104</f>
        <v>0</v>
      </c>
      <c r="EH48" s="80">
        <f t="shared" si="314"/>
        <v>0</v>
      </c>
      <c r="EI48" s="76">
        <f>'MASTER_ ALL areas - No.seedling'!EH104</f>
        <v>0</v>
      </c>
      <c r="EJ48" s="81">
        <f t="shared" si="315"/>
        <v>0</v>
      </c>
      <c r="EK48" s="113">
        <f>'MASTER_ ALL areas - No.seedling'!EJ104</f>
        <v>0</v>
      </c>
      <c r="EL48" s="76">
        <f>'MASTER_ ALL areas - No.seedling'!EK104</f>
        <v>0</v>
      </c>
      <c r="EM48" s="80">
        <f t="shared" si="316"/>
        <v>0</v>
      </c>
      <c r="EN48" s="76">
        <f>'MASTER_ ALL areas - No.seedling'!EM104</f>
        <v>0</v>
      </c>
      <c r="EO48" s="81">
        <f t="shared" si="317"/>
        <v>0</v>
      </c>
      <c r="EP48" s="113">
        <f>'MASTER_ ALL areas - No.seedling'!EO104</f>
        <v>0</v>
      </c>
      <c r="EQ48" s="76">
        <f>'MASTER_ ALL areas - No.seedling'!EP104</f>
        <v>0</v>
      </c>
      <c r="ER48" s="80">
        <f t="shared" si="318"/>
        <v>0</v>
      </c>
      <c r="ES48" s="76">
        <f>'MASTER_ ALL areas - No.seedling'!ER104</f>
        <v>0</v>
      </c>
      <c r="ET48" s="81">
        <f t="shared" si="319"/>
        <v>0</v>
      </c>
      <c r="EU48" s="113">
        <f>'MASTER_ ALL areas - No.seedling'!ET104</f>
        <v>0</v>
      </c>
      <c r="EV48" s="76">
        <f>'MASTER_ ALL areas - No.seedling'!EU104</f>
        <v>0</v>
      </c>
      <c r="EW48" s="80">
        <f t="shared" si="320"/>
        <v>0</v>
      </c>
      <c r="EX48" s="76">
        <f>'MASTER_ ALL areas - No.seedling'!EW104</f>
        <v>0</v>
      </c>
      <c r="EY48" s="81">
        <f t="shared" si="321"/>
        <v>0</v>
      </c>
      <c r="EZ48" s="113">
        <f>'MASTER_ ALL areas - No.seedling'!EY104</f>
        <v>0</v>
      </c>
      <c r="FA48" s="76">
        <f>'MASTER_ ALL areas - No.seedling'!EZ104</f>
        <v>0</v>
      </c>
      <c r="FB48" s="80">
        <f t="shared" si="322"/>
        <v>0</v>
      </c>
      <c r="FC48" s="76">
        <f>'MASTER_ ALL areas - No.seedling'!FB104</f>
        <v>0</v>
      </c>
      <c r="FD48" s="81">
        <f t="shared" si="323"/>
        <v>0</v>
      </c>
      <c r="FE48" s="113">
        <f>'MASTER_ ALL areas - No.seedling'!FD104</f>
        <v>0</v>
      </c>
      <c r="FF48" s="76">
        <f>'MASTER_ ALL areas - No.seedling'!FE104</f>
        <v>0</v>
      </c>
      <c r="FG48" s="80">
        <f t="shared" si="324"/>
        <v>0</v>
      </c>
      <c r="FH48" s="76">
        <f>'MASTER_ ALL areas - No.seedling'!FG104</f>
        <v>0</v>
      </c>
      <c r="FI48" s="81">
        <f t="shared" si="325"/>
        <v>0</v>
      </c>
      <c r="FJ48" s="113">
        <f>'MASTER_ ALL areas - No.seedling'!FI104</f>
        <v>0</v>
      </c>
      <c r="FK48" s="76">
        <f>'MASTER_ ALL areas - No.seedling'!FJ104</f>
        <v>0</v>
      </c>
      <c r="FL48" s="80">
        <f t="shared" si="326"/>
        <v>0</v>
      </c>
      <c r="FM48" s="76">
        <f>'MASTER_ ALL areas - No.seedling'!FL104</f>
        <v>0</v>
      </c>
      <c r="FN48" s="81">
        <f t="shared" si="327"/>
        <v>0</v>
      </c>
      <c r="FO48" s="113">
        <f>'MASTER_ ALL areas - No.seedling'!FN104</f>
        <v>0</v>
      </c>
      <c r="FP48" s="76">
        <f>'MASTER_ ALL areas - No.seedling'!FO104</f>
        <v>0</v>
      </c>
      <c r="FQ48" s="80">
        <f t="shared" si="328"/>
        <v>0</v>
      </c>
      <c r="FR48" s="76">
        <f>'MASTER_ ALL areas - No.seedling'!FQ104</f>
        <v>0</v>
      </c>
      <c r="FS48" s="81">
        <f t="shared" si="329"/>
        <v>0</v>
      </c>
      <c r="FT48" s="113">
        <f>'MASTER_ ALL areas - No.seedling'!FS104</f>
        <v>0</v>
      </c>
      <c r="FU48" s="76">
        <f>'MASTER_ ALL areas - No.seedling'!FT104</f>
        <v>0</v>
      </c>
      <c r="FV48" s="80">
        <f t="shared" si="330"/>
        <v>0</v>
      </c>
      <c r="FW48" s="76">
        <f>'MASTER_ ALL areas - No.seedling'!FV104</f>
        <v>0</v>
      </c>
      <c r="FX48" s="81">
        <f t="shared" si="331"/>
        <v>0</v>
      </c>
      <c r="FY48" s="113">
        <f>'MASTER_ ALL areas - No.seedling'!FX104</f>
        <v>0</v>
      </c>
      <c r="FZ48" s="76">
        <f>'MASTER_ ALL areas - No.seedling'!FY104</f>
        <v>0</v>
      </c>
      <c r="GA48" s="80">
        <f t="shared" si="332"/>
        <v>0</v>
      </c>
      <c r="GB48" s="76">
        <f>'MASTER_ ALL areas - No.seedling'!GA104</f>
        <v>0</v>
      </c>
      <c r="GC48" s="81">
        <f t="shared" si="333"/>
        <v>0</v>
      </c>
      <c r="GD48" s="113">
        <f>'MASTER_ ALL areas - No.seedling'!GC104</f>
        <v>0</v>
      </c>
      <c r="GE48" s="76">
        <f>'MASTER_ ALL areas - No.seedling'!GD104</f>
        <v>0</v>
      </c>
      <c r="GF48" s="80">
        <f t="shared" si="334"/>
        <v>0</v>
      </c>
      <c r="GG48" s="76">
        <f>'MASTER_ ALL areas - No.seedling'!GF104</f>
        <v>0</v>
      </c>
      <c r="GH48" s="81">
        <f t="shared" si="335"/>
        <v>0</v>
      </c>
      <c r="GI48" s="113">
        <f>'MASTER_ ALL areas - No.seedling'!GH104</f>
        <v>0</v>
      </c>
      <c r="GJ48" s="76">
        <f>'MASTER_ ALL areas - No.seedling'!GI104</f>
        <v>0</v>
      </c>
      <c r="GK48" s="80">
        <f t="shared" si="336"/>
        <v>0</v>
      </c>
      <c r="GL48" s="76">
        <f>'MASTER_ ALL areas - No.seedling'!GK104</f>
        <v>0</v>
      </c>
      <c r="GM48" s="81">
        <f t="shared" si="337"/>
        <v>0</v>
      </c>
      <c r="GN48" s="113">
        <f>'MASTER_ ALL areas - No.seedling'!GM104</f>
        <v>0</v>
      </c>
      <c r="GO48" s="76">
        <f>'MASTER_ ALL areas - No.seedling'!GN104</f>
        <v>0</v>
      </c>
      <c r="GP48" s="80">
        <f t="shared" si="338"/>
        <v>0</v>
      </c>
      <c r="GQ48" s="76">
        <f>'MASTER_ ALL areas - No.seedling'!GP104</f>
        <v>0</v>
      </c>
      <c r="GR48" s="81">
        <f t="shared" si="339"/>
        <v>0</v>
      </c>
      <c r="GS48" s="113">
        <f>'MASTER_ ALL areas - No.seedling'!GR104</f>
        <v>0</v>
      </c>
      <c r="GT48" s="76">
        <f>'MASTER_ ALL areas - No.seedling'!GS104</f>
        <v>0</v>
      </c>
      <c r="GU48" s="80">
        <f t="shared" si="340"/>
        <v>0</v>
      </c>
      <c r="GV48" s="76">
        <f>'MASTER_ ALL areas - No.seedling'!GU104</f>
        <v>0</v>
      </c>
      <c r="GW48" s="81">
        <f t="shared" si="341"/>
        <v>0</v>
      </c>
      <c r="GX48" s="113">
        <f>'MASTER_ ALL areas - No.seedling'!GW104</f>
        <v>0</v>
      </c>
      <c r="GY48" s="76">
        <f>'MASTER_ ALL areas - No.seedling'!GX104</f>
        <v>0</v>
      </c>
      <c r="GZ48" s="80">
        <f t="shared" si="342"/>
        <v>0</v>
      </c>
      <c r="HA48" s="76">
        <f>'MASTER_ ALL areas - No.seedling'!GZ104</f>
        <v>0</v>
      </c>
      <c r="HB48" s="81">
        <f t="shared" si="343"/>
        <v>0</v>
      </c>
      <c r="HC48" s="113">
        <f>'MASTER_ ALL areas - No.seedling'!HB104</f>
        <v>0</v>
      </c>
      <c r="HD48" s="76">
        <f>'MASTER_ ALL areas - No.seedling'!HC104</f>
        <v>0</v>
      </c>
      <c r="HE48" s="80">
        <f t="shared" si="344"/>
        <v>0</v>
      </c>
      <c r="HF48" s="76">
        <f>'MASTER_ ALL areas - No.seedling'!HE104</f>
        <v>0</v>
      </c>
      <c r="HG48" s="81">
        <f t="shared" si="345"/>
        <v>0</v>
      </c>
      <c r="HH48" s="113">
        <f>'MASTER_ ALL areas - No.seedling'!HG104</f>
        <v>0</v>
      </c>
      <c r="HI48" s="76">
        <f>'MASTER_ ALL areas - No.seedling'!HH104</f>
        <v>0</v>
      </c>
      <c r="HJ48" s="80">
        <f t="shared" si="346"/>
        <v>0</v>
      </c>
      <c r="HK48" s="76">
        <f>'MASTER_ ALL areas - No.seedling'!HJ104</f>
        <v>0</v>
      </c>
      <c r="HL48" s="81">
        <f t="shared" si="347"/>
        <v>0</v>
      </c>
      <c r="HM48" s="113">
        <f>'MASTER_ ALL areas - No.seedling'!HL104</f>
        <v>0</v>
      </c>
      <c r="HN48" s="76">
        <f>'MASTER_ ALL areas - No.seedling'!HM104</f>
        <v>0</v>
      </c>
      <c r="HO48" s="80">
        <f t="shared" si="348"/>
        <v>0</v>
      </c>
      <c r="HP48" s="76">
        <f>'MASTER_ ALL areas - No.seedling'!HO104</f>
        <v>0</v>
      </c>
      <c r="HQ48" s="81">
        <f t="shared" si="349"/>
        <v>0</v>
      </c>
      <c r="HR48" s="113">
        <f>'MASTER_ ALL areas - No.seedling'!HQ104</f>
        <v>0</v>
      </c>
      <c r="HS48" s="76">
        <f>'MASTER_ ALL areas - No.seedling'!HR104</f>
        <v>0</v>
      </c>
      <c r="HT48" s="80">
        <f t="shared" si="350"/>
        <v>0</v>
      </c>
      <c r="HU48" s="76">
        <f>'MASTER_ ALL areas - No.seedling'!HT104</f>
        <v>0</v>
      </c>
      <c r="HV48" s="81">
        <f t="shared" si="351"/>
        <v>0</v>
      </c>
      <c r="HW48" s="113">
        <f>'MASTER_ ALL areas - No.seedling'!HV104</f>
        <v>0</v>
      </c>
      <c r="HX48" s="76">
        <f>'MASTER_ ALL areas - No.seedling'!HW104</f>
        <v>0</v>
      </c>
      <c r="HY48" s="80">
        <f t="shared" si="352"/>
        <v>0</v>
      </c>
      <c r="HZ48" s="76">
        <f>'MASTER_ ALL areas - No.seedling'!HY104</f>
        <v>0</v>
      </c>
      <c r="IA48" s="81">
        <f t="shared" si="353"/>
        <v>0</v>
      </c>
      <c r="IB48" s="113">
        <f>'MASTER_ ALL areas - No.seedling'!IA104</f>
        <v>0</v>
      </c>
      <c r="IC48" s="76">
        <f>'MASTER_ ALL areas - No.seedling'!IB104</f>
        <v>0</v>
      </c>
      <c r="ID48" s="80">
        <f t="shared" si="354"/>
        <v>0</v>
      </c>
      <c r="IE48" s="76">
        <f>'MASTER_ ALL areas - No.seedling'!ID104</f>
        <v>0</v>
      </c>
      <c r="IF48" s="256">
        <f t="shared" si="355"/>
        <v>0</v>
      </c>
      <c r="IG48" s="257" t="s">
        <v>331</v>
      </c>
      <c r="IH48" s="258"/>
    </row>
    <row r="49" spans="2:242" ht="33" customHeight="1" x14ac:dyDescent="0.25">
      <c r="B49" s="420">
        <v>103</v>
      </c>
      <c r="C49" s="421" t="s">
        <v>255</v>
      </c>
      <c r="D49" s="422">
        <v>218862</v>
      </c>
      <c r="E49" s="423">
        <v>933523</v>
      </c>
      <c r="F49" s="424" t="s">
        <v>89</v>
      </c>
      <c r="G49" s="198" t="s">
        <v>194</v>
      </c>
      <c r="H49" s="459">
        <f>'MASTER_ ALL areas - No.seedling'!G107</f>
        <v>6</v>
      </c>
      <c r="I49" s="70">
        <f>'MASTER_ ALL areas - No.seedling'!H107</f>
        <v>0.35</v>
      </c>
      <c r="J49" s="71">
        <f>'MASTER_ ALL areas - No.seedling'!I107</f>
        <v>41.4</v>
      </c>
      <c r="K49" s="72">
        <f>'MASTER_ ALL areas - No.seedling'!J107</f>
        <v>52</v>
      </c>
      <c r="L49" s="73">
        <f t="shared" si="267"/>
        <v>1040</v>
      </c>
      <c r="M49" s="74">
        <f>'MASTER_ ALL areas - No.seedling'!L107</f>
        <v>1040</v>
      </c>
      <c r="N49" s="113">
        <f>'MASTER_ ALL areas - No.seedling'!M107</f>
        <v>4</v>
      </c>
      <c r="O49" s="114">
        <f>'MASTER_ ALL areas - No.seedling'!N107</f>
        <v>44</v>
      </c>
      <c r="P49" s="80">
        <f>'MASTER_ ALL areas - No.seedling'!O107</f>
        <v>7.6923076923076927E-2</v>
      </c>
      <c r="Q49" s="81">
        <f>'MASTER_ ALL areas - No.seedling'!P107</f>
        <v>0.84615384615384615</v>
      </c>
      <c r="R49" s="621"/>
      <c r="S49" s="617">
        <f>'MASTER_ ALL areas - No.seedling'!R107</f>
        <v>720</v>
      </c>
      <c r="T49" s="76">
        <f>'MASTER_ ALL areas - No.seedling'!S107</f>
        <v>1</v>
      </c>
      <c r="U49" s="77">
        <f t="shared" si="268"/>
        <v>2.7777777777777776E-2</v>
      </c>
      <c r="V49" s="82">
        <f>'MASTER_ ALL areas - No.seedling'!U107</f>
        <v>29</v>
      </c>
      <c r="W49" s="80">
        <f t="shared" si="269"/>
        <v>0.80555555555555558</v>
      </c>
      <c r="X49" s="619">
        <f>'MASTER_ ALL areas - No.seedling'!W107</f>
        <v>300</v>
      </c>
      <c r="Y49" s="82">
        <f>'MASTER_ ALL areas - No.seedling'!X107</f>
        <v>3</v>
      </c>
      <c r="Z49" s="77">
        <f t="shared" si="270"/>
        <v>0.2</v>
      </c>
      <c r="AA49" s="82">
        <f>'MASTER_ ALL areas - No.seedling'!Z107</f>
        <v>14</v>
      </c>
      <c r="AB49" s="80">
        <f t="shared" si="271"/>
        <v>0.93333333333333335</v>
      </c>
      <c r="AC49" s="76">
        <f>'MASTER_ ALL areas - No.seedling'!AB107</f>
        <v>20</v>
      </c>
      <c r="AD49" s="76">
        <f>'MASTER_ ALL areas - No.seedling'!AC107</f>
        <v>0</v>
      </c>
      <c r="AE49" s="77">
        <f t="shared" si="272"/>
        <v>0</v>
      </c>
      <c r="AF49" s="82">
        <f>'MASTER_ ALL areas - No.seedling'!AE107</f>
        <v>1</v>
      </c>
      <c r="AG49" s="80">
        <f t="shared" si="273"/>
        <v>1</v>
      </c>
      <c r="AH49" s="76">
        <f>'MASTER_ ALL areas - No.seedling'!AG107</f>
        <v>0</v>
      </c>
      <c r="AI49" s="76">
        <f>'MASTER_ ALL areas - No.seedling'!AH107</f>
        <v>0</v>
      </c>
      <c r="AJ49" s="77">
        <f t="shared" si="274"/>
        <v>0</v>
      </c>
      <c r="AK49" s="82">
        <f>'MASTER_ ALL areas - No.seedling'!AJ107</f>
        <v>0</v>
      </c>
      <c r="AL49" s="81">
        <f t="shared" si="275"/>
        <v>0</v>
      </c>
      <c r="AM49" s="621"/>
      <c r="AN49" s="617">
        <f>'MASTER_ ALL areas - No.seedling'!AM107</f>
        <v>640</v>
      </c>
      <c r="AO49" s="76">
        <f>'MASTER_ ALL areas - No.seedling'!AN107</f>
        <v>4</v>
      </c>
      <c r="AP49" s="77">
        <f t="shared" si="276"/>
        <v>0.125</v>
      </c>
      <c r="AQ49" s="82">
        <f>'MASTER_ ALL areas - No.seedling'!AP107</f>
        <v>29</v>
      </c>
      <c r="AR49" s="77">
        <f t="shared" si="277"/>
        <v>0.90625</v>
      </c>
      <c r="AS49" s="82">
        <f>'MASTER_ ALL areas - No.seedling'!AR107</f>
        <v>400</v>
      </c>
      <c r="AT49" s="76">
        <f>'MASTER_ ALL areas - No.seedling'!AS107</f>
        <v>0</v>
      </c>
      <c r="AU49" s="77">
        <f t="shared" si="278"/>
        <v>0</v>
      </c>
      <c r="AV49" s="82">
        <f>'MASTER_ ALL areas - No.seedling'!AU107</f>
        <v>15</v>
      </c>
      <c r="AW49" s="77">
        <f t="shared" si="279"/>
        <v>0.75</v>
      </c>
      <c r="AX49" s="71">
        <f>'MASTER_ ALL areas - No.seedling'!AW107</f>
        <v>0</v>
      </c>
      <c r="AY49" s="82">
        <f>'MASTER_ ALL areas - No.seedling'!AX107</f>
        <v>0</v>
      </c>
      <c r="AZ49" s="77">
        <f t="shared" si="280"/>
        <v>0</v>
      </c>
      <c r="BA49" s="82">
        <f>'MASTER_ ALL areas - No.seedling'!AZ107</f>
        <v>0</v>
      </c>
      <c r="BB49" s="77">
        <f t="shared" si="281"/>
        <v>0</v>
      </c>
      <c r="BC49" s="82">
        <f>'MASTER_ ALL areas - No.seedling'!BB107</f>
        <v>0</v>
      </c>
      <c r="BD49" s="76">
        <f>'MASTER_ ALL areas - No.seedling'!BC107</f>
        <v>0</v>
      </c>
      <c r="BE49" s="77">
        <f t="shared" si="282"/>
        <v>0</v>
      </c>
      <c r="BF49" s="82">
        <f>'MASTER_ ALL areas - No.seedling'!BE107</f>
        <v>0</v>
      </c>
      <c r="BG49" s="77">
        <f t="shared" si="283"/>
        <v>0</v>
      </c>
      <c r="BH49" s="82">
        <f>'MASTER_ ALL areas - No.seedling'!BG107</f>
        <v>0</v>
      </c>
      <c r="BI49" s="76">
        <f>'MASTER_ ALL areas - No.seedling'!BH107</f>
        <v>0</v>
      </c>
      <c r="BJ49" s="77">
        <f t="shared" si="284"/>
        <v>0</v>
      </c>
      <c r="BK49" s="82">
        <f>'MASTER_ ALL areas - No.seedling'!BJ107</f>
        <v>0</v>
      </c>
      <c r="BL49" s="77">
        <f t="shared" si="285"/>
        <v>0</v>
      </c>
      <c r="BM49" s="82">
        <f>'MASTER_ ALL areas - No.seedling'!BL107</f>
        <v>0</v>
      </c>
      <c r="BN49" s="76">
        <f>'MASTER_ ALL areas - No.seedling'!BM107</f>
        <v>0</v>
      </c>
      <c r="BO49" s="77">
        <f t="shared" si="286"/>
        <v>0</v>
      </c>
      <c r="BP49" s="82">
        <f>'MASTER_ ALL areas - No.seedling'!BO107</f>
        <v>0</v>
      </c>
      <c r="BQ49" s="77">
        <f t="shared" si="287"/>
        <v>0</v>
      </c>
      <c r="BR49" s="82">
        <f>'MASTER_ ALL areas - No.seedling'!BQ107</f>
        <v>0</v>
      </c>
      <c r="BS49" s="76">
        <f>'MASTER_ ALL areas - No.seedling'!BR107</f>
        <v>0</v>
      </c>
      <c r="BT49" s="77">
        <f t="shared" si="288"/>
        <v>0</v>
      </c>
      <c r="BU49" s="82">
        <f>'MASTER_ ALL areas - No.seedling'!BT107</f>
        <v>0</v>
      </c>
      <c r="BV49" s="77">
        <f t="shared" si="289"/>
        <v>0</v>
      </c>
      <c r="BW49" s="82">
        <f>'MASTER_ ALL areas - No.seedling'!BV107</f>
        <v>0</v>
      </c>
      <c r="BX49" s="76">
        <f>'MASTER_ ALL areas - No.seedling'!BW107</f>
        <v>0</v>
      </c>
      <c r="BY49" s="77">
        <f t="shared" si="290"/>
        <v>0</v>
      </c>
      <c r="BZ49" s="82">
        <f>'MASTER_ ALL areas - No.seedling'!BY107</f>
        <v>0</v>
      </c>
      <c r="CA49" s="81">
        <f t="shared" si="291"/>
        <v>0</v>
      </c>
      <c r="CB49" s="79"/>
      <c r="CC49" s="75">
        <f>'MASTER_ ALL areas - No.seedling'!CB107</f>
        <v>400</v>
      </c>
      <c r="CD49" s="76">
        <f>'MASTER_ ALL areas - No.seedling'!CC107</f>
        <v>1</v>
      </c>
      <c r="CE49" s="80">
        <f t="shared" si="292"/>
        <v>0.05</v>
      </c>
      <c r="CF49" s="76">
        <f>'MASTER_ ALL areas - No.seedling'!CE107</f>
        <v>17</v>
      </c>
      <c r="CG49" s="81">
        <f t="shared" si="293"/>
        <v>0.85</v>
      </c>
      <c r="CH49" s="75">
        <f>'MASTER_ ALL areas - No.seedling'!CG107</f>
        <v>220</v>
      </c>
      <c r="CI49" s="76">
        <f>'MASTER_ ALL areas - No.seedling'!CH107</f>
        <v>3</v>
      </c>
      <c r="CJ49" s="80">
        <f t="shared" si="294"/>
        <v>0.27272727272727271</v>
      </c>
      <c r="CK49" s="76">
        <f>'MASTER_ ALL areas - No.seedling'!CJ107</f>
        <v>11</v>
      </c>
      <c r="CL49" s="81">
        <f t="shared" si="295"/>
        <v>1</v>
      </c>
      <c r="CM49" s="75">
        <f>'MASTER_ ALL areas - No.seedling'!CL107</f>
        <v>20</v>
      </c>
      <c r="CN49" s="76">
        <f>'MASTER_ ALL areas - No.seedling'!CM107</f>
        <v>0</v>
      </c>
      <c r="CO49" s="80">
        <f t="shared" si="296"/>
        <v>0</v>
      </c>
      <c r="CP49" s="76">
        <f>'MASTER_ ALL areas - No.seedling'!CO107</f>
        <v>1</v>
      </c>
      <c r="CQ49" s="81">
        <f t="shared" si="297"/>
        <v>1</v>
      </c>
      <c r="CR49" s="113">
        <f>'MASTER_ ALL areas - No.seedling'!CQ107</f>
        <v>0</v>
      </c>
      <c r="CS49" s="76">
        <f>'MASTER_ ALL areas - No.seedling'!CR107</f>
        <v>0</v>
      </c>
      <c r="CT49" s="80">
        <f t="shared" si="298"/>
        <v>0</v>
      </c>
      <c r="CU49" s="76">
        <f>'MASTER_ ALL areas - No.seedling'!CT107</f>
        <v>0</v>
      </c>
      <c r="CV49" s="81">
        <f t="shared" si="299"/>
        <v>0</v>
      </c>
      <c r="CW49" s="75">
        <f>'MASTER_ ALL areas - No.seedling'!CV107</f>
        <v>320</v>
      </c>
      <c r="CX49" s="76">
        <f>'MASTER_ ALL areas - No.seedling'!CW107</f>
        <v>0</v>
      </c>
      <c r="CY49" s="80">
        <f t="shared" si="300"/>
        <v>0</v>
      </c>
      <c r="CZ49" s="76">
        <f>'MASTER_ ALL areas - No.seedling'!CY107</f>
        <v>12</v>
      </c>
      <c r="DA49" s="81">
        <f t="shared" si="301"/>
        <v>0.75</v>
      </c>
      <c r="DB49" s="75">
        <f>'MASTER_ ALL areas - No.seedling'!DA107</f>
        <v>80</v>
      </c>
      <c r="DC49" s="76">
        <f>'MASTER_ ALL areas - No.seedling'!DB107</f>
        <v>0</v>
      </c>
      <c r="DD49" s="80">
        <f t="shared" si="302"/>
        <v>0</v>
      </c>
      <c r="DE49" s="76">
        <f>'MASTER_ ALL areas - No.seedling'!DD107</f>
        <v>3</v>
      </c>
      <c r="DF49" s="81">
        <f t="shared" si="303"/>
        <v>0.75</v>
      </c>
      <c r="DG49" s="113">
        <f>'MASTER_ ALL areas - No.seedling'!DF107</f>
        <v>0</v>
      </c>
      <c r="DH49" s="76">
        <f>'MASTER_ ALL areas - No.seedling'!DG107</f>
        <v>0</v>
      </c>
      <c r="DI49" s="80">
        <f t="shared" si="304"/>
        <v>0</v>
      </c>
      <c r="DJ49" s="76">
        <f>'MASTER_ ALL areas - No.seedling'!DI107</f>
        <v>0</v>
      </c>
      <c r="DK49" s="81">
        <f t="shared" si="305"/>
        <v>0</v>
      </c>
      <c r="DL49" s="113">
        <f>'MASTER_ ALL areas - No.seedling'!DK107</f>
        <v>0</v>
      </c>
      <c r="DM49" s="76">
        <f>'MASTER_ ALL areas - No.seedling'!DL107</f>
        <v>0</v>
      </c>
      <c r="DN49" s="80">
        <f t="shared" si="306"/>
        <v>0</v>
      </c>
      <c r="DO49" s="76">
        <f>'MASTER_ ALL areas - No.seedling'!DN107</f>
        <v>0</v>
      </c>
      <c r="DP49" s="81">
        <f t="shared" si="307"/>
        <v>0</v>
      </c>
      <c r="DQ49" s="113">
        <f>'MASTER_ ALL areas - No.seedling'!DP107</f>
        <v>0</v>
      </c>
      <c r="DR49" s="76">
        <f>'MASTER_ ALL areas - No.seedling'!DQ107</f>
        <v>0</v>
      </c>
      <c r="DS49" s="80">
        <f t="shared" si="308"/>
        <v>0</v>
      </c>
      <c r="DT49" s="76">
        <f>'MASTER_ ALL areas - No.seedling'!DS107</f>
        <v>0</v>
      </c>
      <c r="DU49" s="81">
        <f t="shared" si="309"/>
        <v>0</v>
      </c>
      <c r="DV49" s="113">
        <f>'MASTER_ ALL areas - No.seedling'!DU107</f>
        <v>0</v>
      </c>
      <c r="DW49" s="76">
        <f>'MASTER_ ALL areas - No.seedling'!DV107</f>
        <v>0</v>
      </c>
      <c r="DX49" s="80">
        <f t="shared" si="310"/>
        <v>0</v>
      </c>
      <c r="DY49" s="76">
        <f>'MASTER_ ALL areas - No.seedling'!DX107</f>
        <v>0</v>
      </c>
      <c r="DZ49" s="81">
        <f t="shared" si="311"/>
        <v>0</v>
      </c>
      <c r="EA49" s="113">
        <f>'MASTER_ ALL areas - No.seedling'!DZ107</f>
        <v>0</v>
      </c>
      <c r="EB49" s="76">
        <f>'MASTER_ ALL areas - No.seedling'!EA107</f>
        <v>0</v>
      </c>
      <c r="EC49" s="80">
        <f t="shared" si="312"/>
        <v>0</v>
      </c>
      <c r="ED49" s="76">
        <f>'MASTER_ ALL areas - No.seedling'!EC107</f>
        <v>0</v>
      </c>
      <c r="EE49" s="81">
        <f t="shared" si="313"/>
        <v>0</v>
      </c>
      <c r="EF49" s="113">
        <f>'MASTER_ ALL areas - No.seedling'!EE107</f>
        <v>0</v>
      </c>
      <c r="EG49" s="76">
        <f>'MASTER_ ALL areas - No.seedling'!EF107</f>
        <v>0</v>
      </c>
      <c r="EH49" s="80">
        <f t="shared" si="314"/>
        <v>0</v>
      </c>
      <c r="EI49" s="76">
        <f>'MASTER_ ALL areas - No.seedling'!EH107</f>
        <v>0</v>
      </c>
      <c r="EJ49" s="81">
        <f t="shared" si="315"/>
        <v>0</v>
      </c>
      <c r="EK49" s="113">
        <f>'MASTER_ ALL areas - No.seedling'!EJ107</f>
        <v>0</v>
      </c>
      <c r="EL49" s="76">
        <f>'MASTER_ ALL areas - No.seedling'!EK107</f>
        <v>0</v>
      </c>
      <c r="EM49" s="80">
        <f t="shared" si="316"/>
        <v>0</v>
      </c>
      <c r="EN49" s="76">
        <f>'MASTER_ ALL areas - No.seedling'!EM107</f>
        <v>0</v>
      </c>
      <c r="EO49" s="81">
        <f t="shared" si="317"/>
        <v>0</v>
      </c>
      <c r="EP49" s="113">
        <f>'MASTER_ ALL areas - No.seedling'!EO107</f>
        <v>0</v>
      </c>
      <c r="EQ49" s="76">
        <f>'MASTER_ ALL areas - No.seedling'!EP107</f>
        <v>0</v>
      </c>
      <c r="ER49" s="80">
        <f t="shared" si="318"/>
        <v>0</v>
      </c>
      <c r="ES49" s="76">
        <f>'MASTER_ ALL areas - No.seedling'!ER107</f>
        <v>0</v>
      </c>
      <c r="ET49" s="81">
        <f t="shared" si="319"/>
        <v>0</v>
      </c>
      <c r="EU49" s="113">
        <f>'MASTER_ ALL areas - No.seedling'!ET107</f>
        <v>0</v>
      </c>
      <c r="EV49" s="76">
        <f>'MASTER_ ALL areas - No.seedling'!EU107</f>
        <v>0</v>
      </c>
      <c r="EW49" s="80">
        <f t="shared" si="320"/>
        <v>0</v>
      </c>
      <c r="EX49" s="76">
        <f>'MASTER_ ALL areas - No.seedling'!EW107</f>
        <v>0</v>
      </c>
      <c r="EY49" s="81">
        <f t="shared" si="321"/>
        <v>0</v>
      </c>
      <c r="EZ49" s="113">
        <f>'MASTER_ ALL areas - No.seedling'!EY107</f>
        <v>0</v>
      </c>
      <c r="FA49" s="76">
        <f>'MASTER_ ALL areas - No.seedling'!EZ107</f>
        <v>0</v>
      </c>
      <c r="FB49" s="80">
        <f t="shared" si="322"/>
        <v>0</v>
      </c>
      <c r="FC49" s="76">
        <f>'MASTER_ ALL areas - No.seedling'!FB107</f>
        <v>0</v>
      </c>
      <c r="FD49" s="81">
        <f t="shared" si="323"/>
        <v>0</v>
      </c>
      <c r="FE49" s="113">
        <f>'MASTER_ ALL areas - No.seedling'!FD107</f>
        <v>0</v>
      </c>
      <c r="FF49" s="76">
        <f>'MASTER_ ALL areas - No.seedling'!FE107</f>
        <v>0</v>
      </c>
      <c r="FG49" s="80">
        <f t="shared" si="324"/>
        <v>0</v>
      </c>
      <c r="FH49" s="76">
        <f>'MASTER_ ALL areas - No.seedling'!FG107</f>
        <v>0</v>
      </c>
      <c r="FI49" s="81">
        <f t="shared" si="325"/>
        <v>0</v>
      </c>
      <c r="FJ49" s="113">
        <f>'MASTER_ ALL areas - No.seedling'!FI107</f>
        <v>0</v>
      </c>
      <c r="FK49" s="76">
        <f>'MASTER_ ALL areas - No.seedling'!FJ107</f>
        <v>0</v>
      </c>
      <c r="FL49" s="80">
        <f t="shared" si="326"/>
        <v>0</v>
      </c>
      <c r="FM49" s="76">
        <f>'MASTER_ ALL areas - No.seedling'!FL107</f>
        <v>0</v>
      </c>
      <c r="FN49" s="81">
        <f t="shared" si="327"/>
        <v>0</v>
      </c>
      <c r="FO49" s="113">
        <f>'MASTER_ ALL areas - No.seedling'!FN107</f>
        <v>0</v>
      </c>
      <c r="FP49" s="76">
        <f>'MASTER_ ALL areas - No.seedling'!FO107</f>
        <v>0</v>
      </c>
      <c r="FQ49" s="80">
        <f t="shared" si="328"/>
        <v>0</v>
      </c>
      <c r="FR49" s="76">
        <f>'MASTER_ ALL areas - No.seedling'!FQ107</f>
        <v>0</v>
      </c>
      <c r="FS49" s="81">
        <f t="shared" si="329"/>
        <v>0</v>
      </c>
      <c r="FT49" s="113">
        <f>'MASTER_ ALL areas - No.seedling'!FS107</f>
        <v>0</v>
      </c>
      <c r="FU49" s="76">
        <f>'MASTER_ ALL areas - No.seedling'!FT107</f>
        <v>0</v>
      </c>
      <c r="FV49" s="80">
        <f t="shared" si="330"/>
        <v>0</v>
      </c>
      <c r="FW49" s="76">
        <f>'MASTER_ ALL areas - No.seedling'!FV107</f>
        <v>0</v>
      </c>
      <c r="FX49" s="81">
        <f t="shared" si="331"/>
        <v>0</v>
      </c>
      <c r="FY49" s="113">
        <f>'MASTER_ ALL areas - No.seedling'!FX107</f>
        <v>0</v>
      </c>
      <c r="FZ49" s="76">
        <f>'MASTER_ ALL areas - No.seedling'!FY107</f>
        <v>0</v>
      </c>
      <c r="GA49" s="80">
        <f t="shared" si="332"/>
        <v>0</v>
      </c>
      <c r="GB49" s="76">
        <f>'MASTER_ ALL areas - No.seedling'!GA107</f>
        <v>0</v>
      </c>
      <c r="GC49" s="81">
        <f t="shared" si="333"/>
        <v>0</v>
      </c>
      <c r="GD49" s="113">
        <f>'MASTER_ ALL areas - No.seedling'!GC107</f>
        <v>0</v>
      </c>
      <c r="GE49" s="76">
        <f>'MASTER_ ALL areas - No.seedling'!GD107</f>
        <v>0</v>
      </c>
      <c r="GF49" s="80">
        <f t="shared" si="334"/>
        <v>0</v>
      </c>
      <c r="GG49" s="76">
        <f>'MASTER_ ALL areas - No.seedling'!GF107</f>
        <v>0</v>
      </c>
      <c r="GH49" s="81">
        <f t="shared" si="335"/>
        <v>0</v>
      </c>
      <c r="GI49" s="113">
        <f>'MASTER_ ALL areas - No.seedling'!GH107</f>
        <v>0</v>
      </c>
      <c r="GJ49" s="76">
        <f>'MASTER_ ALL areas - No.seedling'!GI107</f>
        <v>0</v>
      </c>
      <c r="GK49" s="80">
        <f t="shared" si="336"/>
        <v>0</v>
      </c>
      <c r="GL49" s="76">
        <f>'MASTER_ ALL areas - No.seedling'!GK107</f>
        <v>0</v>
      </c>
      <c r="GM49" s="81">
        <f t="shared" si="337"/>
        <v>0</v>
      </c>
      <c r="GN49" s="113">
        <f>'MASTER_ ALL areas - No.seedling'!GM107</f>
        <v>0</v>
      </c>
      <c r="GO49" s="76">
        <f>'MASTER_ ALL areas - No.seedling'!GN107</f>
        <v>0</v>
      </c>
      <c r="GP49" s="80">
        <f t="shared" si="338"/>
        <v>0</v>
      </c>
      <c r="GQ49" s="76">
        <f>'MASTER_ ALL areas - No.seedling'!GP107</f>
        <v>0</v>
      </c>
      <c r="GR49" s="81">
        <f t="shared" si="339"/>
        <v>0</v>
      </c>
      <c r="GS49" s="113">
        <f>'MASTER_ ALL areas - No.seedling'!GR107</f>
        <v>0</v>
      </c>
      <c r="GT49" s="76">
        <f>'MASTER_ ALL areas - No.seedling'!GS107</f>
        <v>0</v>
      </c>
      <c r="GU49" s="80">
        <f t="shared" si="340"/>
        <v>0</v>
      </c>
      <c r="GV49" s="76">
        <f>'MASTER_ ALL areas - No.seedling'!GU107</f>
        <v>0</v>
      </c>
      <c r="GW49" s="81">
        <f t="shared" si="341"/>
        <v>0</v>
      </c>
      <c r="GX49" s="113">
        <f>'MASTER_ ALL areas - No.seedling'!GW107</f>
        <v>0</v>
      </c>
      <c r="GY49" s="76">
        <f>'MASTER_ ALL areas - No.seedling'!GX107</f>
        <v>0</v>
      </c>
      <c r="GZ49" s="80">
        <f t="shared" si="342"/>
        <v>0</v>
      </c>
      <c r="HA49" s="76">
        <f>'MASTER_ ALL areas - No.seedling'!GZ107</f>
        <v>0</v>
      </c>
      <c r="HB49" s="81">
        <f t="shared" si="343"/>
        <v>0</v>
      </c>
      <c r="HC49" s="113">
        <f>'MASTER_ ALL areas - No.seedling'!HB107</f>
        <v>0</v>
      </c>
      <c r="HD49" s="76">
        <f>'MASTER_ ALL areas - No.seedling'!HC107</f>
        <v>0</v>
      </c>
      <c r="HE49" s="80">
        <f t="shared" si="344"/>
        <v>0</v>
      </c>
      <c r="HF49" s="76">
        <f>'MASTER_ ALL areas - No.seedling'!HE107</f>
        <v>0</v>
      </c>
      <c r="HG49" s="81">
        <f t="shared" si="345"/>
        <v>0</v>
      </c>
      <c r="HH49" s="113">
        <f>'MASTER_ ALL areas - No.seedling'!HG107</f>
        <v>0</v>
      </c>
      <c r="HI49" s="76">
        <f>'MASTER_ ALL areas - No.seedling'!HH107</f>
        <v>0</v>
      </c>
      <c r="HJ49" s="80">
        <f t="shared" si="346"/>
        <v>0</v>
      </c>
      <c r="HK49" s="76">
        <f>'MASTER_ ALL areas - No.seedling'!HJ107</f>
        <v>0</v>
      </c>
      <c r="HL49" s="81">
        <f t="shared" si="347"/>
        <v>0</v>
      </c>
      <c r="HM49" s="113">
        <f>'MASTER_ ALL areas - No.seedling'!HL107</f>
        <v>0</v>
      </c>
      <c r="HN49" s="76">
        <f>'MASTER_ ALL areas - No.seedling'!HM107</f>
        <v>0</v>
      </c>
      <c r="HO49" s="80">
        <f t="shared" si="348"/>
        <v>0</v>
      </c>
      <c r="HP49" s="76">
        <f>'MASTER_ ALL areas - No.seedling'!HO107</f>
        <v>0</v>
      </c>
      <c r="HQ49" s="81">
        <f t="shared" si="349"/>
        <v>0</v>
      </c>
      <c r="HR49" s="113">
        <f>'MASTER_ ALL areas - No.seedling'!HQ107</f>
        <v>0</v>
      </c>
      <c r="HS49" s="76">
        <f>'MASTER_ ALL areas - No.seedling'!HR107</f>
        <v>0</v>
      </c>
      <c r="HT49" s="80">
        <f t="shared" si="350"/>
        <v>0</v>
      </c>
      <c r="HU49" s="76">
        <f>'MASTER_ ALL areas - No.seedling'!HT107</f>
        <v>0</v>
      </c>
      <c r="HV49" s="81">
        <f t="shared" si="351"/>
        <v>0</v>
      </c>
      <c r="HW49" s="113">
        <f>'MASTER_ ALL areas - No.seedling'!HV107</f>
        <v>0</v>
      </c>
      <c r="HX49" s="76">
        <f>'MASTER_ ALL areas - No.seedling'!HW107</f>
        <v>0</v>
      </c>
      <c r="HY49" s="80">
        <f t="shared" si="352"/>
        <v>0</v>
      </c>
      <c r="HZ49" s="76">
        <f>'MASTER_ ALL areas - No.seedling'!HY107</f>
        <v>0</v>
      </c>
      <c r="IA49" s="81">
        <f t="shared" si="353"/>
        <v>0</v>
      </c>
      <c r="IB49" s="113">
        <f>'MASTER_ ALL areas - No.seedling'!IA107</f>
        <v>0</v>
      </c>
      <c r="IC49" s="76">
        <f>'MASTER_ ALL areas - No.seedling'!IB107</f>
        <v>0</v>
      </c>
      <c r="ID49" s="80">
        <f t="shared" si="354"/>
        <v>0</v>
      </c>
      <c r="IE49" s="76">
        <f>'MASTER_ ALL areas - No.seedling'!ID107</f>
        <v>0</v>
      </c>
      <c r="IF49" s="85">
        <f t="shared" si="355"/>
        <v>0</v>
      </c>
      <c r="IG49" s="86" t="s">
        <v>336</v>
      </c>
      <c r="IH49" s="87"/>
    </row>
    <row r="50" spans="2:242" ht="33" customHeight="1" x14ac:dyDescent="0.25">
      <c r="B50" s="420">
        <v>104</v>
      </c>
      <c r="C50" s="421" t="s">
        <v>337</v>
      </c>
      <c r="D50" s="422">
        <v>219279</v>
      </c>
      <c r="E50" s="423">
        <v>933520</v>
      </c>
      <c r="F50" s="424" t="s">
        <v>89</v>
      </c>
      <c r="G50" s="199" t="s">
        <v>194</v>
      </c>
      <c r="H50" s="459">
        <f>'MASTER_ ALL areas - No.seedling'!G108</f>
        <v>6</v>
      </c>
      <c r="I50" s="70">
        <f>'MASTER_ ALL areas - No.seedling'!H108</f>
        <v>0.8</v>
      </c>
      <c r="J50" s="71">
        <f>'MASTER_ ALL areas - No.seedling'!I108</f>
        <v>34</v>
      </c>
      <c r="K50" s="72">
        <f>'MASTER_ ALL areas - No.seedling'!J108</f>
        <v>13</v>
      </c>
      <c r="L50" s="73">
        <f t="shared" si="267"/>
        <v>260</v>
      </c>
      <c r="M50" s="74">
        <f>'MASTER_ ALL areas - No.seedling'!L108</f>
        <v>260</v>
      </c>
      <c r="N50" s="113">
        <f>'MASTER_ ALL areas - No.seedling'!M108</f>
        <v>0</v>
      </c>
      <c r="O50" s="114">
        <f>'MASTER_ ALL areas - No.seedling'!N108</f>
        <v>3</v>
      </c>
      <c r="P50" s="80">
        <f>'MASTER_ ALL areas - No.seedling'!O108</f>
        <v>0</v>
      </c>
      <c r="Q50" s="81">
        <f>'MASTER_ ALL areas - No.seedling'!P108</f>
        <v>0.23076923076923078</v>
      </c>
      <c r="R50" s="621"/>
      <c r="S50" s="617">
        <f>'MASTER_ ALL areas - No.seedling'!R108</f>
        <v>240</v>
      </c>
      <c r="T50" s="76">
        <f>'MASTER_ ALL areas - No.seedling'!S108</f>
        <v>0</v>
      </c>
      <c r="U50" s="77">
        <f t="shared" si="268"/>
        <v>0</v>
      </c>
      <c r="V50" s="82">
        <f>'MASTER_ ALL areas - No.seedling'!U108</f>
        <v>2</v>
      </c>
      <c r="W50" s="80">
        <f t="shared" si="269"/>
        <v>0.16666666666666666</v>
      </c>
      <c r="X50" s="619">
        <f>'MASTER_ ALL areas - No.seedling'!W108</f>
        <v>20</v>
      </c>
      <c r="Y50" s="82">
        <f>'MASTER_ ALL areas - No.seedling'!X108</f>
        <v>0</v>
      </c>
      <c r="Z50" s="77">
        <f t="shared" si="270"/>
        <v>0</v>
      </c>
      <c r="AA50" s="82">
        <f>'MASTER_ ALL areas - No.seedling'!Z108</f>
        <v>1</v>
      </c>
      <c r="AB50" s="80">
        <f t="shared" si="271"/>
        <v>1</v>
      </c>
      <c r="AC50" s="76">
        <f>'MASTER_ ALL areas - No.seedling'!AB108</f>
        <v>0</v>
      </c>
      <c r="AD50" s="76">
        <f>'MASTER_ ALL areas - No.seedling'!AC108</f>
        <v>0</v>
      </c>
      <c r="AE50" s="77">
        <f t="shared" si="272"/>
        <v>0</v>
      </c>
      <c r="AF50" s="82">
        <f>'MASTER_ ALL areas - No.seedling'!AE108</f>
        <v>0</v>
      </c>
      <c r="AG50" s="80">
        <f t="shared" si="273"/>
        <v>0</v>
      </c>
      <c r="AH50" s="76">
        <f>'MASTER_ ALL areas - No.seedling'!AG108</f>
        <v>0</v>
      </c>
      <c r="AI50" s="76">
        <f>'MASTER_ ALL areas - No.seedling'!AH108</f>
        <v>0</v>
      </c>
      <c r="AJ50" s="77">
        <f t="shared" si="274"/>
        <v>0</v>
      </c>
      <c r="AK50" s="82">
        <f>'MASTER_ ALL areas - No.seedling'!AJ108</f>
        <v>0</v>
      </c>
      <c r="AL50" s="81">
        <f t="shared" si="275"/>
        <v>0</v>
      </c>
      <c r="AM50" s="621"/>
      <c r="AN50" s="617">
        <f>'MASTER_ ALL areas - No.seedling'!AM108</f>
        <v>0</v>
      </c>
      <c r="AO50" s="76">
        <f>'MASTER_ ALL areas - No.seedling'!AN108</f>
        <v>0</v>
      </c>
      <c r="AP50" s="77">
        <f t="shared" si="276"/>
        <v>0</v>
      </c>
      <c r="AQ50" s="82">
        <f>'MASTER_ ALL areas - No.seedling'!AP108</f>
        <v>0</v>
      </c>
      <c r="AR50" s="77">
        <f t="shared" si="277"/>
        <v>0</v>
      </c>
      <c r="AS50" s="82">
        <f>'MASTER_ ALL areas - No.seedling'!AR108</f>
        <v>260</v>
      </c>
      <c r="AT50" s="76">
        <f>'MASTER_ ALL areas - No.seedling'!AS108</f>
        <v>0</v>
      </c>
      <c r="AU50" s="77">
        <f t="shared" si="278"/>
        <v>0</v>
      </c>
      <c r="AV50" s="82">
        <f>'MASTER_ ALL areas - No.seedling'!AU108</f>
        <v>3</v>
      </c>
      <c r="AW50" s="77">
        <f t="shared" si="279"/>
        <v>0.23076923076923078</v>
      </c>
      <c r="AX50" s="71">
        <f>'MASTER_ ALL areas - No.seedling'!AW108</f>
        <v>0</v>
      </c>
      <c r="AY50" s="82">
        <f>'MASTER_ ALL areas - No.seedling'!AX108</f>
        <v>0</v>
      </c>
      <c r="AZ50" s="77">
        <f t="shared" si="280"/>
        <v>0</v>
      </c>
      <c r="BA50" s="82">
        <f>'MASTER_ ALL areas - No.seedling'!AZ108</f>
        <v>0</v>
      </c>
      <c r="BB50" s="77">
        <f t="shared" si="281"/>
        <v>0</v>
      </c>
      <c r="BC50" s="82">
        <f>'MASTER_ ALL areas - No.seedling'!BB108</f>
        <v>0</v>
      </c>
      <c r="BD50" s="76">
        <f>'MASTER_ ALL areas - No.seedling'!BC108</f>
        <v>0</v>
      </c>
      <c r="BE50" s="77">
        <f t="shared" si="282"/>
        <v>0</v>
      </c>
      <c r="BF50" s="82">
        <f>'MASTER_ ALL areas - No.seedling'!BE108</f>
        <v>0</v>
      </c>
      <c r="BG50" s="77">
        <f t="shared" si="283"/>
        <v>0</v>
      </c>
      <c r="BH50" s="82">
        <f>'MASTER_ ALL areas - No.seedling'!BG108</f>
        <v>0</v>
      </c>
      <c r="BI50" s="76">
        <f>'MASTER_ ALL areas - No.seedling'!BH108</f>
        <v>0</v>
      </c>
      <c r="BJ50" s="77">
        <f t="shared" si="284"/>
        <v>0</v>
      </c>
      <c r="BK50" s="82">
        <f>'MASTER_ ALL areas - No.seedling'!BJ108</f>
        <v>0</v>
      </c>
      <c r="BL50" s="77">
        <f t="shared" si="285"/>
        <v>0</v>
      </c>
      <c r="BM50" s="82">
        <f>'MASTER_ ALL areas - No.seedling'!BL108</f>
        <v>0</v>
      </c>
      <c r="BN50" s="76">
        <f>'MASTER_ ALL areas - No.seedling'!BM108</f>
        <v>0</v>
      </c>
      <c r="BO50" s="77">
        <f t="shared" si="286"/>
        <v>0</v>
      </c>
      <c r="BP50" s="82">
        <f>'MASTER_ ALL areas - No.seedling'!BO108</f>
        <v>0</v>
      </c>
      <c r="BQ50" s="77">
        <f t="shared" si="287"/>
        <v>0</v>
      </c>
      <c r="BR50" s="82">
        <f>'MASTER_ ALL areas - No.seedling'!BQ108</f>
        <v>0</v>
      </c>
      <c r="BS50" s="76">
        <f>'MASTER_ ALL areas - No.seedling'!BR108</f>
        <v>0</v>
      </c>
      <c r="BT50" s="77">
        <f t="shared" si="288"/>
        <v>0</v>
      </c>
      <c r="BU50" s="82">
        <f>'MASTER_ ALL areas - No.seedling'!BT108</f>
        <v>0</v>
      </c>
      <c r="BV50" s="77">
        <f t="shared" si="289"/>
        <v>0</v>
      </c>
      <c r="BW50" s="82">
        <f>'MASTER_ ALL areas - No.seedling'!BV108</f>
        <v>0</v>
      </c>
      <c r="BX50" s="76">
        <f>'MASTER_ ALL areas - No.seedling'!BW108</f>
        <v>0</v>
      </c>
      <c r="BY50" s="77">
        <f t="shared" si="290"/>
        <v>0</v>
      </c>
      <c r="BZ50" s="82">
        <f>'MASTER_ ALL areas - No.seedling'!BY108</f>
        <v>0</v>
      </c>
      <c r="CA50" s="81">
        <f t="shared" si="291"/>
        <v>0</v>
      </c>
      <c r="CB50" s="79"/>
      <c r="CC50" s="113">
        <f>'MASTER_ ALL areas - No.seedling'!CB108</f>
        <v>0</v>
      </c>
      <c r="CD50" s="76">
        <f>'MASTER_ ALL areas - No.seedling'!CC108</f>
        <v>0</v>
      </c>
      <c r="CE50" s="80">
        <f t="shared" si="292"/>
        <v>0</v>
      </c>
      <c r="CF50" s="76">
        <f>'MASTER_ ALL areas - No.seedling'!CE108</f>
        <v>0</v>
      </c>
      <c r="CG50" s="81">
        <f t="shared" si="293"/>
        <v>0</v>
      </c>
      <c r="CH50" s="113">
        <f>'MASTER_ ALL areas - No.seedling'!CG108</f>
        <v>0</v>
      </c>
      <c r="CI50" s="76">
        <f>'MASTER_ ALL areas - No.seedling'!CH108</f>
        <v>0</v>
      </c>
      <c r="CJ50" s="80">
        <f t="shared" si="294"/>
        <v>0</v>
      </c>
      <c r="CK50" s="76">
        <f>'MASTER_ ALL areas - No.seedling'!CJ108</f>
        <v>0</v>
      </c>
      <c r="CL50" s="81">
        <f t="shared" si="295"/>
        <v>0</v>
      </c>
      <c r="CM50" s="113">
        <f>'MASTER_ ALL areas - No.seedling'!CL108</f>
        <v>0</v>
      </c>
      <c r="CN50" s="76">
        <f>'MASTER_ ALL areas - No.seedling'!CM108</f>
        <v>0</v>
      </c>
      <c r="CO50" s="80">
        <f t="shared" si="296"/>
        <v>0</v>
      </c>
      <c r="CP50" s="76">
        <f>'MASTER_ ALL areas - No.seedling'!CO108</f>
        <v>0</v>
      </c>
      <c r="CQ50" s="81">
        <f t="shared" si="297"/>
        <v>0</v>
      </c>
      <c r="CR50" s="113">
        <f>'MASTER_ ALL areas - No.seedling'!CQ108</f>
        <v>0</v>
      </c>
      <c r="CS50" s="76">
        <f>'MASTER_ ALL areas - No.seedling'!CR108</f>
        <v>0</v>
      </c>
      <c r="CT50" s="80">
        <f t="shared" si="298"/>
        <v>0</v>
      </c>
      <c r="CU50" s="76">
        <f>'MASTER_ ALL areas - No.seedling'!CT108</f>
        <v>0</v>
      </c>
      <c r="CV50" s="81">
        <f t="shared" si="299"/>
        <v>0</v>
      </c>
      <c r="CW50" s="75">
        <f>'MASTER_ ALL areas - No.seedling'!CV108</f>
        <v>240</v>
      </c>
      <c r="CX50" s="76">
        <f>'MASTER_ ALL areas - No.seedling'!CW108</f>
        <v>0</v>
      </c>
      <c r="CY50" s="80">
        <f t="shared" si="300"/>
        <v>0</v>
      </c>
      <c r="CZ50" s="76">
        <f>'MASTER_ ALL areas - No.seedling'!CY108</f>
        <v>2</v>
      </c>
      <c r="DA50" s="81">
        <f t="shared" si="301"/>
        <v>0.16666666666666666</v>
      </c>
      <c r="DB50" s="75">
        <f>'MASTER_ ALL areas - No.seedling'!DA108</f>
        <v>20</v>
      </c>
      <c r="DC50" s="76">
        <f>'MASTER_ ALL areas - No.seedling'!DB108</f>
        <v>0</v>
      </c>
      <c r="DD50" s="80">
        <f t="shared" si="302"/>
        <v>0</v>
      </c>
      <c r="DE50" s="76">
        <f>'MASTER_ ALL areas - No.seedling'!DD108</f>
        <v>1</v>
      </c>
      <c r="DF50" s="81">
        <f t="shared" si="303"/>
        <v>1</v>
      </c>
      <c r="DG50" s="113">
        <f>'MASTER_ ALL areas - No.seedling'!DF108</f>
        <v>0</v>
      </c>
      <c r="DH50" s="76">
        <f>'MASTER_ ALL areas - No.seedling'!DG108</f>
        <v>0</v>
      </c>
      <c r="DI50" s="80">
        <f t="shared" si="304"/>
        <v>0</v>
      </c>
      <c r="DJ50" s="76">
        <f>'MASTER_ ALL areas - No.seedling'!DI108</f>
        <v>0</v>
      </c>
      <c r="DK50" s="81">
        <f t="shared" si="305"/>
        <v>0</v>
      </c>
      <c r="DL50" s="113">
        <f>'MASTER_ ALL areas - No.seedling'!DK108</f>
        <v>0</v>
      </c>
      <c r="DM50" s="76">
        <f>'MASTER_ ALL areas - No.seedling'!DL108</f>
        <v>0</v>
      </c>
      <c r="DN50" s="80">
        <f t="shared" si="306"/>
        <v>0</v>
      </c>
      <c r="DO50" s="76">
        <f>'MASTER_ ALL areas - No.seedling'!DN108</f>
        <v>0</v>
      </c>
      <c r="DP50" s="81">
        <f t="shared" si="307"/>
        <v>0</v>
      </c>
      <c r="DQ50" s="113">
        <f>'MASTER_ ALL areas - No.seedling'!DP108</f>
        <v>0</v>
      </c>
      <c r="DR50" s="76">
        <f>'MASTER_ ALL areas - No.seedling'!DQ108</f>
        <v>0</v>
      </c>
      <c r="DS50" s="80">
        <f t="shared" si="308"/>
        <v>0</v>
      </c>
      <c r="DT50" s="76">
        <f>'MASTER_ ALL areas - No.seedling'!DS108</f>
        <v>0</v>
      </c>
      <c r="DU50" s="81">
        <f t="shared" si="309"/>
        <v>0</v>
      </c>
      <c r="DV50" s="113">
        <f>'MASTER_ ALL areas - No.seedling'!DU108</f>
        <v>0</v>
      </c>
      <c r="DW50" s="76">
        <f>'MASTER_ ALL areas - No.seedling'!DV108</f>
        <v>0</v>
      </c>
      <c r="DX50" s="80">
        <f t="shared" si="310"/>
        <v>0</v>
      </c>
      <c r="DY50" s="76">
        <f>'MASTER_ ALL areas - No.seedling'!DX108</f>
        <v>0</v>
      </c>
      <c r="DZ50" s="81">
        <f t="shared" si="311"/>
        <v>0</v>
      </c>
      <c r="EA50" s="113">
        <f>'MASTER_ ALL areas - No.seedling'!DZ108</f>
        <v>0</v>
      </c>
      <c r="EB50" s="76">
        <f>'MASTER_ ALL areas - No.seedling'!EA108</f>
        <v>0</v>
      </c>
      <c r="EC50" s="80">
        <f t="shared" si="312"/>
        <v>0</v>
      </c>
      <c r="ED50" s="76">
        <f>'MASTER_ ALL areas - No.seedling'!EC108</f>
        <v>0</v>
      </c>
      <c r="EE50" s="81">
        <f t="shared" si="313"/>
        <v>0</v>
      </c>
      <c r="EF50" s="113">
        <f>'MASTER_ ALL areas - No.seedling'!EE108</f>
        <v>0</v>
      </c>
      <c r="EG50" s="76">
        <f>'MASTER_ ALL areas - No.seedling'!EF108</f>
        <v>0</v>
      </c>
      <c r="EH50" s="80">
        <f t="shared" si="314"/>
        <v>0</v>
      </c>
      <c r="EI50" s="76">
        <f>'MASTER_ ALL areas - No.seedling'!EH108</f>
        <v>0</v>
      </c>
      <c r="EJ50" s="81">
        <f t="shared" si="315"/>
        <v>0</v>
      </c>
      <c r="EK50" s="113">
        <f>'MASTER_ ALL areas - No.seedling'!EJ108</f>
        <v>0</v>
      </c>
      <c r="EL50" s="76">
        <f>'MASTER_ ALL areas - No.seedling'!EK108</f>
        <v>0</v>
      </c>
      <c r="EM50" s="80">
        <f t="shared" si="316"/>
        <v>0</v>
      </c>
      <c r="EN50" s="76">
        <f>'MASTER_ ALL areas - No.seedling'!EM108</f>
        <v>0</v>
      </c>
      <c r="EO50" s="81">
        <f t="shared" si="317"/>
        <v>0</v>
      </c>
      <c r="EP50" s="113">
        <f>'MASTER_ ALL areas - No.seedling'!EO108</f>
        <v>0</v>
      </c>
      <c r="EQ50" s="76">
        <f>'MASTER_ ALL areas - No.seedling'!EP108</f>
        <v>0</v>
      </c>
      <c r="ER50" s="80">
        <f t="shared" si="318"/>
        <v>0</v>
      </c>
      <c r="ES50" s="76">
        <f>'MASTER_ ALL areas - No.seedling'!ER108</f>
        <v>0</v>
      </c>
      <c r="ET50" s="81">
        <f t="shared" si="319"/>
        <v>0</v>
      </c>
      <c r="EU50" s="113">
        <f>'MASTER_ ALL areas - No.seedling'!ET108</f>
        <v>0</v>
      </c>
      <c r="EV50" s="76">
        <f>'MASTER_ ALL areas - No.seedling'!EU108</f>
        <v>0</v>
      </c>
      <c r="EW50" s="80">
        <f t="shared" si="320"/>
        <v>0</v>
      </c>
      <c r="EX50" s="76">
        <f>'MASTER_ ALL areas - No.seedling'!EW108</f>
        <v>0</v>
      </c>
      <c r="EY50" s="81">
        <f t="shared" si="321"/>
        <v>0</v>
      </c>
      <c r="EZ50" s="113">
        <f>'MASTER_ ALL areas - No.seedling'!EY108</f>
        <v>0</v>
      </c>
      <c r="FA50" s="76">
        <f>'MASTER_ ALL areas - No.seedling'!EZ108</f>
        <v>0</v>
      </c>
      <c r="FB50" s="80">
        <f t="shared" si="322"/>
        <v>0</v>
      </c>
      <c r="FC50" s="76">
        <f>'MASTER_ ALL areas - No.seedling'!FB108</f>
        <v>0</v>
      </c>
      <c r="FD50" s="81">
        <f t="shared" si="323"/>
        <v>0</v>
      </c>
      <c r="FE50" s="113">
        <f>'MASTER_ ALL areas - No.seedling'!FD108</f>
        <v>0</v>
      </c>
      <c r="FF50" s="76">
        <f>'MASTER_ ALL areas - No.seedling'!FE108</f>
        <v>0</v>
      </c>
      <c r="FG50" s="80">
        <f t="shared" si="324"/>
        <v>0</v>
      </c>
      <c r="FH50" s="76">
        <f>'MASTER_ ALL areas - No.seedling'!FG108</f>
        <v>0</v>
      </c>
      <c r="FI50" s="81">
        <f t="shared" si="325"/>
        <v>0</v>
      </c>
      <c r="FJ50" s="113">
        <f>'MASTER_ ALL areas - No.seedling'!FI108</f>
        <v>0</v>
      </c>
      <c r="FK50" s="76">
        <f>'MASTER_ ALL areas - No.seedling'!FJ108</f>
        <v>0</v>
      </c>
      <c r="FL50" s="80">
        <f t="shared" si="326"/>
        <v>0</v>
      </c>
      <c r="FM50" s="76">
        <f>'MASTER_ ALL areas - No.seedling'!FL108</f>
        <v>0</v>
      </c>
      <c r="FN50" s="81">
        <f t="shared" si="327"/>
        <v>0</v>
      </c>
      <c r="FO50" s="113">
        <f>'MASTER_ ALL areas - No.seedling'!FN108</f>
        <v>0</v>
      </c>
      <c r="FP50" s="76">
        <f>'MASTER_ ALL areas - No.seedling'!FO108</f>
        <v>0</v>
      </c>
      <c r="FQ50" s="80">
        <f t="shared" si="328"/>
        <v>0</v>
      </c>
      <c r="FR50" s="76">
        <f>'MASTER_ ALL areas - No.seedling'!FQ108</f>
        <v>0</v>
      </c>
      <c r="FS50" s="81">
        <f t="shared" si="329"/>
        <v>0</v>
      </c>
      <c r="FT50" s="113">
        <f>'MASTER_ ALL areas - No.seedling'!FS108</f>
        <v>0</v>
      </c>
      <c r="FU50" s="76">
        <f>'MASTER_ ALL areas - No.seedling'!FT108</f>
        <v>0</v>
      </c>
      <c r="FV50" s="80">
        <f t="shared" si="330"/>
        <v>0</v>
      </c>
      <c r="FW50" s="76">
        <f>'MASTER_ ALL areas - No.seedling'!FV108</f>
        <v>0</v>
      </c>
      <c r="FX50" s="81">
        <f t="shared" si="331"/>
        <v>0</v>
      </c>
      <c r="FY50" s="113">
        <f>'MASTER_ ALL areas - No.seedling'!FX108</f>
        <v>0</v>
      </c>
      <c r="FZ50" s="76">
        <f>'MASTER_ ALL areas - No.seedling'!FY108</f>
        <v>0</v>
      </c>
      <c r="GA50" s="80">
        <f t="shared" si="332"/>
        <v>0</v>
      </c>
      <c r="GB50" s="76">
        <f>'MASTER_ ALL areas - No.seedling'!GA108</f>
        <v>0</v>
      </c>
      <c r="GC50" s="81">
        <f t="shared" si="333"/>
        <v>0</v>
      </c>
      <c r="GD50" s="113">
        <f>'MASTER_ ALL areas - No.seedling'!GC108</f>
        <v>0</v>
      </c>
      <c r="GE50" s="76">
        <f>'MASTER_ ALL areas - No.seedling'!GD108</f>
        <v>0</v>
      </c>
      <c r="GF50" s="80">
        <f t="shared" si="334"/>
        <v>0</v>
      </c>
      <c r="GG50" s="76">
        <f>'MASTER_ ALL areas - No.seedling'!GF108</f>
        <v>0</v>
      </c>
      <c r="GH50" s="81">
        <f t="shared" si="335"/>
        <v>0</v>
      </c>
      <c r="GI50" s="113">
        <f>'MASTER_ ALL areas - No.seedling'!GH108</f>
        <v>0</v>
      </c>
      <c r="GJ50" s="76">
        <f>'MASTER_ ALL areas - No.seedling'!GI108</f>
        <v>0</v>
      </c>
      <c r="GK50" s="80">
        <f t="shared" si="336"/>
        <v>0</v>
      </c>
      <c r="GL50" s="76">
        <f>'MASTER_ ALL areas - No.seedling'!GK108</f>
        <v>0</v>
      </c>
      <c r="GM50" s="81">
        <f t="shared" si="337"/>
        <v>0</v>
      </c>
      <c r="GN50" s="113">
        <f>'MASTER_ ALL areas - No.seedling'!GM108</f>
        <v>0</v>
      </c>
      <c r="GO50" s="76">
        <f>'MASTER_ ALL areas - No.seedling'!GN108</f>
        <v>0</v>
      </c>
      <c r="GP50" s="80">
        <f t="shared" si="338"/>
        <v>0</v>
      </c>
      <c r="GQ50" s="76">
        <f>'MASTER_ ALL areas - No.seedling'!GP108</f>
        <v>0</v>
      </c>
      <c r="GR50" s="81">
        <f t="shared" si="339"/>
        <v>0</v>
      </c>
      <c r="GS50" s="113">
        <f>'MASTER_ ALL areas - No.seedling'!GR108</f>
        <v>0</v>
      </c>
      <c r="GT50" s="76">
        <f>'MASTER_ ALL areas - No.seedling'!GS108</f>
        <v>0</v>
      </c>
      <c r="GU50" s="80">
        <f t="shared" si="340"/>
        <v>0</v>
      </c>
      <c r="GV50" s="76">
        <f>'MASTER_ ALL areas - No.seedling'!GU108</f>
        <v>0</v>
      </c>
      <c r="GW50" s="81">
        <f t="shared" si="341"/>
        <v>0</v>
      </c>
      <c r="GX50" s="113">
        <f>'MASTER_ ALL areas - No.seedling'!GW108</f>
        <v>0</v>
      </c>
      <c r="GY50" s="76">
        <f>'MASTER_ ALL areas - No.seedling'!GX108</f>
        <v>0</v>
      </c>
      <c r="GZ50" s="80">
        <f t="shared" si="342"/>
        <v>0</v>
      </c>
      <c r="HA50" s="76">
        <f>'MASTER_ ALL areas - No.seedling'!GZ108</f>
        <v>0</v>
      </c>
      <c r="HB50" s="81">
        <f t="shared" si="343"/>
        <v>0</v>
      </c>
      <c r="HC50" s="113">
        <f>'MASTER_ ALL areas - No.seedling'!HB108</f>
        <v>0</v>
      </c>
      <c r="HD50" s="76">
        <f>'MASTER_ ALL areas - No.seedling'!HC108</f>
        <v>0</v>
      </c>
      <c r="HE50" s="80">
        <f t="shared" si="344"/>
        <v>0</v>
      </c>
      <c r="HF50" s="76">
        <f>'MASTER_ ALL areas - No.seedling'!HE108</f>
        <v>0</v>
      </c>
      <c r="HG50" s="81">
        <f t="shared" si="345"/>
        <v>0</v>
      </c>
      <c r="HH50" s="113">
        <f>'MASTER_ ALL areas - No.seedling'!HG108</f>
        <v>0</v>
      </c>
      <c r="HI50" s="76">
        <f>'MASTER_ ALL areas - No.seedling'!HH108</f>
        <v>0</v>
      </c>
      <c r="HJ50" s="80">
        <f t="shared" si="346"/>
        <v>0</v>
      </c>
      <c r="HK50" s="76">
        <f>'MASTER_ ALL areas - No.seedling'!HJ108</f>
        <v>0</v>
      </c>
      <c r="HL50" s="81">
        <f t="shared" si="347"/>
        <v>0</v>
      </c>
      <c r="HM50" s="113">
        <f>'MASTER_ ALL areas - No.seedling'!HL108</f>
        <v>0</v>
      </c>
      <c r="HN50" s="76">
        <f>'MASTER_ ALL areas - No.seedling'!HM108</f>
        <v>0</v>
      </c>
      <c r="HO50" s="80">
        <f t="shared" si="348"/>
        <v>0</v>
      </c>
      <c r="HP50" s="76">
        <f>'MASTER_ ALL areas - No.seedling'!HO108</f>
        <v>0</v>
      </c>
      <c r="HQ50" s="81">
        <f t="shared" si="349"/>
        <v>0</v>
      </c>
      <c r="HR50" s="113">
        <f>'MASTER_ ALL areas - No.seedling'!HQ108</f>
        <v>0</v>
      </c>
      <c r="HS50" s="76">
        <f>'MASTER_ ALL areas - No.seedling'!HR108</f>
        <v>0</v>
      </c>
      <c r="HT50" s="80">
        <f t="shared" si="350"/>
        <v>0</v>
      </c>
      <c r="HU50" s="76">
        <f>'MASTER_ ALL areas - No.seedling'!HT108</f>
        <v>0</v>
      </c>
      <c r="HV50" s="81">
        <f t="shared" si="351"/>
        <v>0</v>
      </c>
      <c r="HW50" s="113">
        <f>'MASTER_ ALL areas - No.seedling'!HV108</f>
        <v>0</v>
      </c>
      <c r="HX50" s="76">
        <f>'MASTER_ ALL areas - No.seedling'!HW108</f>
        <v>0</v>
      </c>
      <c r="HY50" s="80">
        <f t="shared" si="352"/>
        <v>0</v>
      </c>
      <c r="HZ50" s="76">
        <f>'MASTER_ ALL areas - No.seedling'!HY108</f>
        <v>0</v>
      </c>
      <c r="IA50" s="81">
        <f t="shared" si="353"/>
        <v>0</v>
      </c>
      <c r="IB50" s="113">
        <f>'MASTER_ ALL areas - No.seedling'!IA108</f>
        <v>0</v>
      </c>
      <c r="IC50" s="76">
        <f>'MASTER_ ALL areas - No.seedling'!IB108</f>
        <v>0</v>
      </c>
      <c r="ID50" s="80">
        <f t="shared" si="354"/>
        <v>0</v>
      </c>
      <c r="IE50" s="76">
        <f>'MASTER_ ALL areas - No.seedling'!ID108</f>
        <v>0</v>
      </c>
      <c r="IF50" s="85">
        <f t="shared" si="355"/>
        <v>0</v>
      </c>
      <c r="IG50" s="86" t="s">
        <v>338</v>
      </c>
      <c r="IH50" s="87"/>
    </row>
    <row r="51" spans="2:242" ht="33" customHeight="1" x14ac:dyDescent="0.25">
      <c r="B51" s="420">
        <v>108</v>
      </c>
      <c r="C51" s="421" t="s">
        <v>346</v>
      </c>
      <c r="D51" s="422">
        <v>219071</v>
      </c>
      <c r="E51" s="423">
        <v>933735</v>
      </c>
      <c r="F51" s="424" t="s">
        <v>89</v>
      </c>
      <c r="G51" s="214" t="s">
        <v>110</v>
      </c>
      <c r="H51" s="459">
        <f>'MASTER_ ALL areas - No.seedling'!G112</f>
        <v>6</v>
      </c>
      <c r="I51" s="70">
        <f>'MASTER_ ALL areas - No.seedling'!H112</f>
        <v>0.7</v>
      </c>
      <c r="J51" s="71">
        <f>'MASTER_ ALL areas - No.seedling'!I112</f>
        <v>32</v>
      </c>
      <c r="K51" s="72">
        <f>'MASTER_ ALL areas - No.seedling'!J112</f>
        <v>69</v>
      </c>
      <c r="L51" s="73">
        <f t="shared" si="267"/>
        <v>1380</v>
      </c>
      <c r="M51" s="74">
        <f>'MASTER_ ALL areas - No.seedling'!L112</f>
        <v>1380</v>
      </c>
      <c r="N51" s="113">
        <f>'MASTER_ ALL areas - No.seedling'!M112</f>
        <v>1</v>
      </c>
      <c r="O51" s="114">
        <f>'MASTER_ ALL areas - No.seedling'!N112</f>
        <v>35</v>
      </c>
      <c r="P51" s="80">
        <f>'MASTER_ ALL areas - No.seedling'!O112</f>
        <v>1.4492753623188406E-2</v>
      </c>
      <c r="Q51" s="81">
        <f>'MASTER_ ALL areas - No.seedling'!P112</f>
        <v>0.50724637681159424</v>
      </c>
      <c r="R51" s="621"/>
      <c r="S51" s="617">
        <f>'MASTER_ ALL areas - No.seedling'!R112</f>
        <v>1360</v>
      </c>
      <c r="T51" s="76">
        <f>'MASTER_ ALL areas - No.seedling'!S112</f>
        <v>1</v>
      </c>
      <c r="U51" s="77">
        <f t="shared" si="268"/>
        <v>1.4705882352941176E-2</v>
      </c>
      <c r="V51" s="82">
        <f>'MASTER_ ALL areas - No.seedling'!U112</f>
        <v>34</v>
      </c>
      <c r="W51" s="80">
        <f t="shared" si="269"/>
        <v>0.5</v>
      </c>
      <c r="X51" s="619">
        <f>'MASTER_ ALL areas - No.seedling'!W112</f>
        <v>20</v>
      </c>
      <c r="Y51" s="82">
        <f>'MASTER_ ALL areas - No.seedling'!X112</f>
        <v>0</v>
      </c>
      <c r="Z51" s="77">
        <f t="shared" si="270"/>
        <v>0</v>
      </c>
      <c r="AA51" s="82">
        <f>'MASTER_ ALL areas - No.seedling'!Z112</f>
        <v>1</v>
      </c>
      <c r="AB51" s="80">
        <f t="shared" si="271"/>
        <v>1</v>
      </c>
      <c r="AC51" s="76">
        <f>'MASTER_ ALL areas - No.seedling'!AB112</f>
        <v>0</v>
      </c>
      <c r="AD51" s="76">
        <f>'MASTER_ ALL areas - No.seedling'!AC112</f>
        <v>0</v>
      </c>
      <c r="AE51" s="77">
        <f t="shared" si="272"/>
        <v>0</v>
      </c>
      <c r="AF51" s="82">
        <f>'MASTER_ ALL areas - No.seedling'!AE112</f>
        <v>0</v>
      </c>
      <c r="AG51" s="80">
        <f t="shared" si="273"/>
        <v>0</v>
      </c>
      <c r="AH51" s="76">
        <f>'MASTER_ ALL areas - No.seedling'!AG112</f>
        <v>0</v>
      </c>
      <c r="AI51" s="76">
        <f>'MASTER_ ALL areas - No.seedling'!AH112</f>
        <v>0</v>
      </c>
      <c r="AJ51" s="77">
        <f t="shared" si="274"/>
        <v>0</v>
      </c>
      <c r="AK51" s="82">
        <f>'MASTER_ ALL areas - No.seedling'!AJ112</f>
        <v>0</v>
      </c>
      <c r="AL51" s="81">
        <f t="shared" si="275"/>
        <v>0</v>
      </c>
      <c r="AM51" s="621"/>
      <c r="AN51" s="617">
        <f>'MASTER_ ALL areas - No.seedling'!AM112</f>
        <v>60</v>
      </c>
      <c r="AO51" s="76">
        <f>'MASTER_ ALL areas - No.seedling'!AN112</f>
        <v>0</v>
      </c>
      <c r="AP51" s="77">
        <f t="shared" si="276"/>
        <v>0</v>
      </c>
      <c r="AQ51" s="82">
        <f>'MASTER_ ALL areas - No.seedling'!AP112</f>
        <v>1</v>
      </c>
      <c r="AR51" s="77">
        <f t="shared" si="277"/>
        <v>0.33333333333333331</v>
      </c>
      <c r="AS51" s="82">
        <f>'MASTER_ ALL areas - No.seedling'!AR112</f>
        <v>1320</v>
      </c>
      <c r="AT51" s="76">
        <f>'MASTER_ ALL areas - No.seedling'!AS112</f>
        <v>1</v>
      </c>
      <c r="AU51" s="77">
        <f t="shared" si="278"/>
        <v>1.5151515151515152E-2</v>
      </c>
      <c r="AV51" s="82">
        <f>'MASTER_ ALL areas - No.seedling'!AU112</f>
        <v>34</v>
      </c>
      <c r="AW51" s="77">
        <f t="shared" si="279"/>
        <v>0.51515151515151514</v>
      </c>
      <c r="AX51" s="71">
        <f>'MASTER_ ALL areas - No.seedling'!AW112</f>
        <v>0</v>
      </c>
      <c r="AY51" s="82">
        <f>'MASTER_ ALL areas - No.seedling'!AX112</f>
        <v>0</v>
      </c>
      <c r="AZ51" s="77">
        <f t="shared" si="280"/>
        <v>0</v>
      </c>
      <c r="BA51" s="82">
        <f>'MASTER_ ALL areas - No.seedling'!AZ112</f>
        <v>0</v>
      </c>
      <c r="BB51" s="77">
        <f t="shared" si="281"/>
        <v>0</v>
      </c>
      <c r="BC51" s="82">
        <f>'MASTER_ ALL areas - No.seedling'!BB112</f>
        <v>0</v>
      </c>
      <c r="BD51" s="76">
        <f>'MASTER_ ALL areas - No.seedling'!BC112</f>
        <v>0</v>
      </c>
      <c r="BE51" s="77">
        <f t="shared" si="282"/>
        <v>0</v>
      </c>
      <c r="BF51" s="82">
        <f>'MASTER_ ALL areas - No.seedling'!BE112</f>
        <v>0</v>
      </c>
      <c r="BG51" s="77">
        <f t="shared" si="283"/>
        <v>0</v>
      </c>
      <c r="BH51" s="82">
        <f>'MASTER_ ALL areas - No.seedling'!BG112</f>
        <v>0</v>
      </c>
      <c r="BI51" s="76">
        <f>'MASTER_ ALL areas - No.seedling'!BH112</f>
        <v>0</v>
      </c>
      <c r="BJ51" s="77">
        <f t="shared" si="284"/>
        <v>0</v>
      </c>
      <c r="BK51" s="82">
        <f>'MASTER_ ALL areas - No.seedling'!BJ112</f>
        <v>0</v>
      </c>
      <c r="BL51" s="77">
        <f t="shared" si="285"/>
        <v>0</v>
      </c>
      <c r="BM51" s="82">
        <f>'MASTER_ ALL areas - No.seedling'!BL112</f>
        <v>0</v>
      </c>
      <c r="BN51" s="76">
        <f>'MASTER_ ALL areas - No.seedling'!BM112</f>
        <v>0</v>
      </c>
      <c r="BO51" s="77">
        <f t="shared" si="286"/>
        <v>0</v>
      </c>
      <c r="BP51" s="82">
        <f>'MASTER_ ALL areas - No.seedling'!BO112</f>
        <v>0</v>
      </c>
      <c r="BQ51" s="77">
        <f t="shared" si="287"/>
        <v>0</v>
      </c>
      <c r="BR51" s="82">
        <f>'MASTER_ ALL areas - No.seedling'!BQ112</f>
        <v>0</v>
      </c>
      <c r="BS51" s="76">
        <f>'MASTER_ ALL areas - No.seedling'!BR112</f>
        <v>0</v>
      </c>
      <c r="BT51" s="77">
        <f t="shared" si="288"/>
        <v>0</v>
      </c>
      <c r="BU51" s="82">
        <f>'MASTER_ ALL areas - No.seedling'!BT112</f>
        <v>0</v>
      </c>
      <c r="BV51" s="77">
        <f t="shared" si="289"/>
        <v>0</v>
      </c>
      <c r="BW51" s="82">
        <f>'MASTER_ ALL areas - No.seedling'!BV112</f>
        <v>0</v>
      </c>
      <c r="BX51" s="76">
        <f>'MASTER_ ALL areas - No.seedling'!BW112</f>
        <v>0</v>
      </c>
      <c r="BY51" s="77">
        <f t="shared" si="290"/>
        <v>0</v>
      </c>
      <c r="BZ51" s="82">
        <f>'MASTER_ ALL areas - No.seedling'!BY112</f>
        <v>0</v>
      </c>
      <c r="CA51" s="81">
        <f t="shared" si="291"/>
        <v>0</v>
      </c>
      <c r="CB51" s="79"/>
      <c r="CC51" s="75">
        <f>'MASTER_ ALL areas - No.seedling'!CB112</f>
        <v>60</v>
      </c>
      <c r="CD51" s="76">
        <f>'MASTER_ ALL areas - No.seedling'!CC112</f>
        <v>0</v>
      </c>
      <c r="CE51" s="80">
        <f t="shared" si="292"/>
        <v>0</v>
      </c>
      <c r="CF51" s="76">
        <f>'MASTER_ ALL areas - No.seedling'!CE112</f>
        <v>1</v>
      </c>
      <c r="CG51" s="81">
        <f t="shared" si="293"/>
        <v>0.33333333333333331</v>
      </c>
      <c r="CH51" s="113">
        <f>'MASTER_ ALL areas - No.seedling'!CG112</f>
        <v>0</v>
      </c>
      <c r="CI51" s="76">
        <f>'MASTER_ ALL areas - No.seedling'!CH112</f>
        <v>0</v>
      </c>
      <c r="CJ51" s="80">
        <f t="shared" si="294"/>
        <v>0</v>
      </c>
      <c r="CK51" s="76">
        <f>'MASTER_ ALL areas - No.seedling'!CJ112</f>
        <v>0</v>
      </c>
      <c r="CL51" s="81">
        <f t="shared" si="295"/>
        <v>0</v>
      </c>
      <c r="CM51" s="113">
        <f>'MASTER_ ALL areas - No.seedling'!CL112</f>
        <v>0</v>
      </c>
      <c r="CN51" s="76">
        <f>'MASTER_ ALL areas - No.seedling'!CM112</f>
        <v>0</v>
      </c>
      <c r="CO51" s="80">
        <f t="shared" si="296"/>
        <v>0</v>
      </c>
      <c r="CP51" s="76">
        <f>'MASTER_ ALL areas - No.seedling'!CO112</f>
        <v>0</v>
      </c>
      <c r="CQ51" s="81">
        <f t="shared" si="297"/>
        <v>0</v>
      </c>
      <c r="CR51" s="113">
        <f>'MASTER_ ALL areas - No.seedling'!CQ112</f>
        <v>0</v>
      </c>
      <c r="CS51" s="76">
        <f>'MASTER_ ALL areas - No.seedling'!CR112</f>
        <v>0</v>
      </c>
      <c r="CT51" s="80">
        <f t="shared" si="298"/>
        <v>0</v>
      </c>
      <c r="CU51" s="76">
        <f>'MASTER_ ALL areas - No.seedling'!CT112</f>
        <v>0</v>
      </c>
      <c r="CV51" s="81">
        <f t="shared" si="299"/>
        <v>0</v>
      </c>
      <c r="CW51" s="75">
        <f>'MASTER_ ALL areas - No.seedling'!CV112</f>
        <v>1300</v>
      </c>
      <c r="CX51" s="76">
        <f>'MASTER_ ALL areas - No.seedling'!CW112</f>
        <v>1</v>
      </c>
      <c r="CY51" s="80">
        <f t="shared" si="300"/>
        <v>1.5384615384615385E-2</v>
      </c>
      <c r="CZ51" s="76">
        <f>'MASTER_ ALL areas - No.seedling'!CY112</f>
        <v>33</v>
      </c>
      <c r="DA51" s="81">
        <f t="shared" si="301"/>
        <v>0.50769230769230766</v>
      </c>
      <c r="DB51" s="75">
        <f>'MASTER_ ALL areas - No.seedling'!DA112</f>
        <v>20</v>
      </c>
      <c r="DC51" s="76">
        <f>'MASTER_ ALL areas - No.seedling'!DB112</f>
        <v>0</v>
      </c>
      <c r="DD51" s="80">
        <f t="shared" si="302"/>
        <v>0</v>
      </c>
      <c r="DE51" s="76">
        <f>'MASTER_ ALL areas - No.seedling'!DD112</f>
        <v>1</v>
      </c>
      <c r="DF51" s="81">
        <f t="shared" si="303"/>
        <v>1</v>
      </c>
      <c r="DG51" s="113">
        <f>'MASTER_ ALL areas - No.seedling'!DF112</f>
        <v>0</v>
      </c>
      <c r="DH51" s="76">
        <f>'MASTER_ ALL areas - No.seedling'!DG112</f>
        <v>0</v>
      </c>
      <c r="DI51" s="80">
        <f t="shared" si="304"/>
        <v>0</v>
      </c>
      <c r="DJ51" s="76">
        <f>'MASTER_ ALL areas - No.seedling'!DI112</f>
        <v>0</v>
      </c>
      <c r="DK51" s="81">
        <f t="shared" si="305"/>
        <v>0</v>
      </c>
      <c r="DL51" s="113">
        <f>'MASTER_ ALL areas - No.seedling'!DK112</f>
        <v>0</v>
      </c>
      <c r="DM51" s="76">
        <f>'MASTER_ ALL areas - No.seedling'!DL112</f>
        <v>0</v>
      </c>
      <c r="DN51" s="80">
        <f t="shared" si="306"/>
        <v>0</v>
      </c>
      <c r="DO51" s="76">
        <f>'MASTER_ ALL areas - No.seedling'!DN112</f>
        <v>0</v>
      </c>
      <c r="DP51" s="81">
        <f t="shared" si="307"/>
        <v>0</v>
      </c>
      <c r="DQ51" s="113">
        <f>'MASTER_ ALL areas - No.seedling'!DP112</f>
        <v>0</v>
      </c>
      <c r="DR51" s="76">
        <f>'MASTER_ ALL areas - No.seedling'!DQ112</f>
        <v>0</v>
      </c>
      <c r="DS51" s="80">
        <f t="shared" si="308"/>
        <v>0</v>
      </c>
      <c r="DT51" s="76">
        <f>'MASTER_ ALL areas - No.seedling'!DS112</f>
        <v>0</v>
      </c>
      <c r="DU51" s="81">
        <f t="shared" si="309"/>
        <v>0</v>
      </c>
      <c r="DV51" s="113">
        <f>'MASTER_ ALL areas - No.seedling'!DU112</f>
        <v>0</v>
      </c>
      <c r="DW51" s="76">
        <f>'MASTER_ ALL areas - No.seedling'!DV112</f>
        <v>0</v>
      </c>
      <c r="DX51" s="80">
        <f t="shared" si="310"/>
        <v>0</v>
      </c>
      <c r="DY51" s="76">
        <f>'MASTER_ ALL areas - No.seedling'!DX112</f>
        <v>0</v>
      </c>
      <c r="DZ51" s="81">
        <f t="shared" si="311"/>
        <v>0</v>
      </c>
      <c r="EA51" s="113">
        <f>'MASTER_ ALL areas - No.seedling'!DZ112</f>
        <v>0</v>
      </c>
      <c r="EB51" s="76">
        <f>'MASTER_ ALL areas - No.seedling'!EA112</f>
        <v>0</v>
      </c>
      <c r="EC51" s="80">
        <f t="shared" si="312"/>
        <v>0</v>
      </c>
      <c r="ED51" s="76">
        <f>'MASTER_ ALL areas - No.seedling'!EC112</f>
        <v>0</v>
      </c>
      <c r="EE51" s="81">
        <f t="shared" si="313"/>
        <v>0</v>
      </c>
      <c r="EF51" s="113">
        <f>'MASTER_ ALL areas - No.seedling'!EE112</f>
        <v>0</v>
      </c>
      <c r="EG51" s="76">
        <f>'MASTER_ ALL areas - No.seedling'!EF112</f>
        <v>0</v>
      </c>
      <c r="EH51" s="80">
        <f t="shared" si="314"/>
        <v>0</v>
      </c>
      <c r="EI51" s="76">
        <f>'MASTER_ ALL areas - No.seedling'!EH112</f>
        <v>0</v>
      </c>
      <c r="EJ51" s="81">
        <f t="shared" si="315"/>
        <v>0</v>
      </c>
      <c r="EK51" s="113">
        <f>'MASTER_ ALL areas - No.seedling'!EJ112</f>
        <v>0</v>
      </c>
      <c r="EL51" s="76">
        <f>'MASTER_ ALL areas - No.seedling'!EK112</f>
        <v>0</v>
      </c>
      <c r="EM51" s="80">
        <f t="shared" si="316"/>
        <v>0</v>
      </c>
      <c r="EN51" s="76">
        <f>'MASTER_ ALL areas - No.seedling'!EM112</f>
        <v>0</v>
      </c>
      <c r="EO51" s="81">
        <f t="shared" si="317"/>
        <v>0</v>
      </c>
      <c r="EP51" s="113">
        <f>'MASTER_ ALL areas - No.seedling'!EO112</f>
        <v>0</v>
      </c>
      <c r="EQ51" s="76">
        <f>'MASTER_ ALL areas - No.seedling'!EP112</f>
        <v>0</v>
      </c>
      <c r="ER51" s="80">
        <f t="shared" si="318"/>
        <v>0</v>
      </c>
      <c r="ES51" s="76">
        <f>'MASTER_ ALL areas - No.seedling'!ER112</f>
        <v>0</v>
      </c>
      <c r="ET51" s="81">
        <f t="shared" si="319"/>
        <v>0</v>
      </c>
      <c r="EU51" s="113">
        <f>'MASTER_ ALL areas - No.seedling'!ET112</f>
        <v>0</v>
      </c>
      <c r="EV51" s="76">
        <f>'MASTER_ ALL areas - No.seedling'!EU112</f>
        <v>0</v>
      </c>
      <c r="EW51" s="80">
        <f t="shared" si="320"/>
        <v>0</v>
      </c>
      <c r="EX51" s="76">
        <f>'MASTER_ ALL areas - No.seedling'!EW112</f>
        <v>0</v>
      </c>
      <c r="EY51" s="81">
        <f t="shared" si="321"/>
        <v>0</v>
      </c>
      <c r="EZ51" s="113">
        <f>'MASTER_ ALL areas - No.seedling'!EY112</f>
        <v>0</v>
      </c>
      <c r="FA51" s="76">
        <f>'MASTER_ ALL areas - No.seedling'!EZ112</f>
        <v>0</v>
      </c>
      <c r="FB51" s="80">
        <f t="shared" si="322"/>
        <v>0</v>
      </c>
      <c r="FC51" s="76">
        <f>'MASTER_ ALL areas - No.seedling'!FB112</f>
        <v>0</v>
      </c>
      <c r="FD51" s="81">
        <f t="shared" si="323"/>
        <v>0</v>
      </c>
      <c r="FE51" s="113">
        <f>'MASTER_ ALL areas - No.seedling'!FD112</f>
        <v>0</v>
      </c>
      <c r="FF51" s="76">
        <f>'MASTER_ ALL areas - No.seedling'!FE112</f>
        <v>0</v>
      </c>
      <c r="FG51" s="80">
        <f t="shared" si="324"/>
        <v>0</v>
      </c>
      <c r="FH51" s="76">
        <f>'MASTER_ ALL areas - No.seedling'!FG112</f>
        <v>0</v>
      </c>
      <c r="FI51" s="81">
        <f t="shared" si="325"/>
        <v>0</v>
      </c>
      <c r="FJ51" s="113">
        <f>'MASTER_ ALL areas - No.seedling'!FI112</f>
        <v>0</v>
      </c>
      <c r="FK51" s="76">
        <f>'MASTER_ ALL areas - No.seedling'!FJ112</f>
        <v>0</v>
      </c>
      <c r="FL51" s="80">
        <f t="shared" si="326"/>
        <v>0</v>
      </c>
      <c r="FM51" s="76">
        <f>'MASTER_ ALL areas - No.seedling'!FL112</f>
        <v>0</v>
      </c>
      <c r="FN51" s="81">
        <f t="shared" si="327"/>
        <v>0</v>
      </c>
      <c r="FO51" s="113">
        <f>'MASTER_ ALL areas - No.seedling'!FN112</f>
        <v>0</v>
      </c>
      <c r="FP51" s="76">
        <f>'MASTER_ ALL areas - No.seedling'!FO112</f>
        <v>0</v>
      </c>
      <c r="FQ51" s="80">
        <f t="shared" si="328"/>
        <v>0</v>
      </c>
      <c r="FR51" s="76">
        <f>'MASTER_ ALL areas - No.seedling'!FQ112</f>
        <v>0</v>
      </c>
      <c r="FS51" s="81">
        <f t="shared" si="329"/>
        <v>0</v>
      </c>
      <c r="FT51" s="113">
        <f>'MASTER_ ALL areas - No.seedling'!FS112</f>
        <v>0</v>
      </c>
      <c r="FU51" s="76">
        <f>'MASTER_ ALL areas - No.seedling'!FT112</f>
        <v>0</v>
      </c>
      <c r="FV51" s="80">
        <f t="shared" si="330"/>
        <v>0</v>
      </c>
      <c r="FW51" s="76">
        <f>'MASTER_ ALL areas - No.seedling'!FV112</f>
        <v>0</v>
      </c>
      <c r="FX51" s="81">
        <f t="shared" si="331"/>
        <v>0</v>
      </c>
      <c r="FY51" s="113">
        <f>'MASTER_ ALL areas - No.seedling'!FX112</f>
        <v>0</v>
      </c>
      <c r="FZ51" s="76">
        <f>'MASTER_ ALL areas - No.seedling'!FY112</f>
        <v>0</v>
      </c>
      <c r="GA51" s="80">
        <f t="shared" si="332"/>
        <v>0</v>
      </c>
      <c r="GB51" s="76">
        <f>'MASTER_ ALL areas - No.seedling'!GA112</f>
        <v>0</v>
      </c>
      <c r="GC51" s="81">
        <f t="shared" si="333"/>
        <v>0</v>
      </c>
      <c r="GD51" s="113">
        <f>'MASTER_ ALL areas - No.seedling'!GC112</f>
        <v>0</v>
      </c>
      <c r="GE51" s="76">
        <f>'MASTER_ ALL areas - No.seedling'!GD112</f>
        <v>0</v>
      </c>
      <c r="GF51" s="80">
        <f t="shared" si="334"/>
        <v>0</v>
      </c>
      <c r="GG51" s="76">
        <f>'MASTER_ ALL areas - No.seedling'!GF112</f>
        <v>0</v>
      </c>
      <c r="GH51" s="81">
        <f t="shared" si="335"/>
        <v>0</v>
      </c>
      <c r="GI51" s="113">
        <f>'MASTER_ ALL areas - No.seedling'!GH112</f>
        <v>0</v>
      </c>
      <c r="GJ51" s="76">
        <f>'MASTER_ ALL areas - No.seedling'!GI112</f>
        <v>0</v>
      </c>
      <c r="GK51" s="80">
        <f t="shared" si="336"/>
        <v>0</v>
      </c>
      <c r="GL51" s="76">
        <f>'MASTER_ ALL areas - No.seedling'!GK112</f>
        <v>0</v>
      </c>
      <c r="GM51" s="81">
        <f t="shared" si="337"/>
        <v>0</v>
      </c>
      <c r="GN51" s="113">
        <f>'MASTER_ ALL areas - No.seedling'!GM112</f>
        <v>0</v>
      </c>
      <c r="GO51" s="76">
        <f>'MASTER_ ALL areas - No.seedling'!GN112</f>
        <v>0</v>
      </c>
      <c r="GP51" s="80">
        <f t="shared" si="338"/>
        <v>0</v>
      </c>
      <c r="GQ51" s="76">
        <f>'MASTER_ ALL areas - No.seedling'!GP112</f>
        <v>0</v>
      </c>
      <c r="GR51" s="81">
        <f t="shared" si="339"/>
        <v>0</v>
      </c>
      <c r="GS51" s="113">
        <f>'MASTER_ ALL areas - No.seedling'!GR112</f>
        <v>0</v>
      </c>
      <c r="GT51" s="76">
        <f>'MASTER_ ALL areas - No.seedling'!GS112</f>
        <v>0</v>
      </c>
      <c r="GU51" s="80">
        <f t="shared" si="340"/>
        <v>0</v>
      </c>
      <c r="GV51" s="76">
        <f>'MASTER_ ALL areas - No.seedling'!GU112</f>
        <v>0</v>
      </c>
      <c r="GW51" s="81">
        <f t="shared" si="341"/>
        <v>0</v>
      </c>
      <c r="GX51" s="113">
        <f>'MASTER_ ALL areas - No.seedling'!GW112</f>
        <v>0</v>
      </c>
      <c r="GY51" s="76">
        <f>'MASTER_ ALL areas - No.seedling'!GX112</f>
        <v>0</v>
      </c>
      <c r="GZ51" s="80">
        <f t="shared" si="342"/>
        <v>0</v>
      </c>
      <c r="HA51" s="76">
        <f>'MASTER_ ALL areas - No.seedling'!GZ112</f>
        <v>0</v>
      </c>
      <c r="HB51" s="81">
        <f t="shared" si="343"/>
        <v>0</v>
      </c>
      <c r="HC51" s="113">
        <f>'MASTER_ ALL areas - No.seedling'!HB112</f>
        <v>0</v>
      </c>
      <c r="HD51" s="76">
        <f>'MASTER_ ALL areas - No.seedling'!HC112</f>
        <v>0</v>
      </c>
      <c r="HE51" s="80">
        <f t="shared" si="344"/>
        <v>0</v>
      </c>
      <c r="HF51" s="76">
        <f>'MASTER_ ALL areas - No.seedling'!HE112</f>
        <v>0</v>
      </c>
      <c r="HG51" s="81">
        <f t="shared" si="345"/>
        <v>0</v>
      </c>
      <c r="HH51" s="113">
        <f>'MASTER_ ALL areas - No.seedling'!HG112</f>
        <v>0</v>
      </c>
      <c r="HI51" s="76">
        <f>'MASTER_ ALL areas - No.seedling'!HH112</f>
        <v>0</v>
      </c>
      <c r="HJ51" s="80">
        <f t="shared" si="346"/>
        <v>0</v>
      </c>
      <c r="HK51" s="76">
        <f>'MASTER_ ALL areas - No.seedling'!HJ112</f>
        <v>0</v>
      </c>
      <c r="HL51" s="81">
        <f t="shared" si="347"/>
        <v>0</v>
      </c>
      <c r="HM51" s="113">
        <f>'MASTER_ ALL areas - No.seedling'!HL112</f>
        <v>0</v>
      </c>
      <c r="HN51" s="76">
        <f>'MASTER_ ALL areas - No.seedling'!HM112</f>
        <v>0</v>
      </c>
      <c r="HO51" s="80">
        <f t="shared" si="348"/>
        <v>0</v>
      </c>
      <c r="HP51" s="76">
        <f>'MASTER_ ALL areas - No.seedling'!HO112</f>
        <v>0</v>
      </c>
      <c r="HQ51" s="81">
        <f t="shared" si="349"/>
        <v>0</v>
      </c>
      <c r="HR51" s="113">
        <f>'MASTER_ ALL areas - No.seedling'!HQ112</f>
        <v>0</v>
      </c>
      <c r="HS51" s="76">
        <f>'MASTER_ ALL areas - No.seedling'!HR112</f>
        <v>0</v>
      </c>
      <c r="HT51" s="80">
        <f t="shared" si="350"/>
        <v>0</v>
      </c>
      <c r="HU51" s="76">
        <f>'MASTER_ ALL areas - No.seedling'!HT112</f>
        <v>0</v>
      </c>
      <c r="HV51" s="81">
        <f t="shared" si="351"/>
        <v>0</v>
      </c>
      <c r="HW51" s="113">
        <f>'MASTER_ ALL areas - No.seedling'!HV112</f>
        <v>0</v>
      </c>
      <c r="HX51" s="76">
        <f>'MASTER_ ALL areas - No.seedling'!HW112</f>
        <v>0</v>
      </c>
      <c r="HY51" s="80">
        <f t="shared" si="352"/>
        <v>0</v>
      </c>
      <c r="HZ51" s="76">
        <f>'MASTER_ ALL areas - No.seedling'!HY112</f>
        <v>0</v>
      </c>
      <c r="IA51" s="81">
        <f t="shared" si="353"/>
        <v>0</v>
      </c>
      <c r="IB51" s="113">
        <f>'MASTER_ ALL areas - No.seedling'!IA112</f>
        <v>0</v>
      </c>
      <c r="IC51" s="76">
        <f>'MASTER_ ALL areas - No.seedling'!IB112</f>
        <v>0</v>
      </c>
      <c r="ID51" s="80">
        <f t="shared" si="354"/>
        <v>0</v>
      </c>
      <c r="IE51" s="76">
        <f>'MASTER_ ALL areas - No.seedling'!ID112</f>
        <v>0</v>
      </c>
      <c r="IF51" s="85">
        <f t="shared" si="355"/>
        <v>0</v>
      </c>
      <c r="IG51" s="86" t="s">
        <v>347</v>
      </c>
      <c r="IH51" s="87"/>
    </row>
    <row r="52" spans="2:242" ht="33" customHeight="1" x14ac:dyDescent="0.25">
      <c r="B52" s="420">
        <v>110</v>
      </c>
      <c r="C52" s="421" t="s">
        <v>351</v>
      </c>
      <c r="D52" s="422">
        <v>218655</v>
      </c>
      <c r="E52" s="423">
        <v>933943</v>
      </c>
      <c r="F52" s="424" t="s">
        <v>89</v>
      </c>
      <c r="G52" s="88" t="s">
        <v>105</v>
      </c>
      <c r="H52" s="459">
        <f>'MASTER_ ALL areas - No.seedling'!G114</f>
        <v>1</v>
      </c>
      <c r="I52" s="70">
        <f>'MASTER_ ALL areas - No.seedling'!H114</f>
        <v>0</v>
      </c>
      <c r="J52" s="71">
        <f>'MASTER_ ALL areas - No.seedling'!I114</f>
        <v>67</v>
      </c>
      <c r="K52" s="72">
        <f>'MASTER_ ALL areas - No.seedling'!J114</f>
        <v>32</v>
      </c>
      <c r="L52" s="73">
        <f t="shared" si="267"/>
        <v>640</v>
      </c>
      <c r="M52" s="74">
        <f>'MASTER_ ALL areas - No.seedling'!L114</f>
        <v>640</v>
      </c>
      <c r="N52" s="113">
        <f>'MASTER_ ALL areas - No.seedling'!M114</f>
        <v>6</v>
      </c>
      <c r="O52" s="114">
        <f>'MASTER_ ALL areas - No.seedling'!N114</f>
        <v>25</v>
      </c>
      <c r="P52" s="80">
        <f>'MASTER_ ALL areas - No.seedling'!O114</f>
        <v>0.1875</v>
      </c>
      <c r="Q52" s="81">
        <f>'MASTER_ ALL areas - No.seedling'!P114</f>
        <v>0.78125</v>
      </c>
      <c r="R52" s="621"/>
      <c r="S52" s="617">
        <f>'MASTER_ ALL areas - No.seedling'!R114</f>
        <v>340</v>
      </c>
      <c r="T52" s="76">
        <f>'MASTER_ ALL areas - No.seedling'!S114</f>
        <v>0</v>
      </c>
      <c r="U52" s="77">
        <f t="shared" si="268"/>
        <v>0</v>
      </c>
      <c r="V52" s="82">
        <f>'MASTER_ ALL areas - No.seedling'!U114</f>
        <v>10</v>
      </c>
      <c r="W52" s="80">
        <f t="shared" si="269"/>
        <v>0.58823529411764708</v>
      </c>
      <c r="X52" s="619">
        <f>'MASTER_ ALL areas - No.seedling'!W114</f>
        <v>300</v>
      </c>
      <c r="Y52" s="82">
        <f>'MASTER_ ALL areas - No.seedling'!X114</f>
        <v>6</v>
      </c>
      <c r="Z52" s="77">
        <f t="shared" si="270"/>
        <v>0.4</v>
      </c>
      <c r="AA52" s="82">
        <f>'MASTER_ ALL areas - No.seedling'!Z114</f>
        <v>15</v>
      </c>
      <c r="AB52" s="80">
        <f t="shared" si="271"/>
        <v>1</v>
      </c>
      <c r="AC52" s="76">
        <f>'MASTER_ ALL areas - No.seedling'!AB114</f>
        <v>0</v>
      </c>
      <c r="AD52" s="76">
        <f>'MASTER_ ALL areas - No.seedling'!AC114</f>
        <v>0</v>
      </c>
      <c r="AE52" s="77">
        <f t="shared" si="272"/>
        <v>0</v>
      </c>
      <c r="AF52" s="82">
        <f>'MASTER_ ALL areas - No.seedling'!AE114</f>
        <v>0</v>
      </c>
      <c r="AG52" s="80">
        <f t="shared" si="273"/>
        <v>0</v>
      </c>
      <c r="AH52" s="76">
        <f>'MASTER_ ALL areas - No.seedling'!AG114</f>
        <v>0</v>
      </c>
      <c r="AI52" s="76">
        <f>'MASTER_ ALL areas - No.seedling'!AH114</f>
        <v>0</v>
      </c>
      <c r="AJ52" s="77">
        <f t="shared" si="274"/>
        <v>0</v>
      </c>
      <c r="AK52" s="82">
        <f>'MASTER_ ALL areas - No.seedling'!AJ114</f>
        <v>0</v>
      </c>
      <c r="AL52" s="81">
        <f t="shared" si="275"/>
        <v>0</v>
      </c>
      <c r="AM52" s="621"/>
      <c r="AN52" s="617">
        <f>'MASTER_ ALL areas - No.seedling'!AM114</f>
        <v>120</v>
      </c>
      <c r="AO52" s="76">
        <f>'MASTER_ ALL areas - No.seedling'!AN114</f>
        <v>5</v>
      </c>
      <c r="AP52" s="77">
        <f t="shared" si="276"/>
        <v>0.83333333333333337</v>
      </c>
      <c r="AQ52" s="82">
        <f>'MASTER_ ALL areas - No.seedling'!AP114</f>
        <v>6</v>
      </c>
      <c r="AR52" s="77">
        <f t="shared" si="277"/>
        <v>1</v>
      </c>
      <c r="AS52" s="82">
        <f>'MASTER_ ALL areas - No.seedling'!AR114</f>
        <v>440</v>
      </c>
      <c r="AT52" s="76">
        <f>'MASTER_ ALL areas - No.seedling'!AS114</f>
        <v>1</v>
      </c>
      <c r="AU52" s="77">
        <f t="shared" si="278"/>
        <v>4.5454545454545456E-2</v>
      </c>
      <c r="AV52" s="82">
        <f>'MASTER_ ALL areas - No.seedling'!AU114</f>
        <v>15</v>
      </c>
      <c r="AW52" s="77">
        <f t="shared" si="279"/>
        <v>0.68181818181818177</v>
      </c>
      <c r="AX52" s="71">
        <f>'MASTER_ ALL areas - No.seedling'!AW114</f>
        <v>0</v>
      </c>
      <c r="AY52" s="82">
        <f>'MASTER_ ALL areas - No.seedling'!AX114</f>
        <v>0</v>
      </c>
      <c r="AZ52" s="77">
        <f t="shared" si="280"/>
        <v>0</v>
      </c>
      <c r="BA52" s="82">
        <f>'MASTER_ ALL areas - No.seedling'!AZ114</f>
        <v>0</v>
      </c>
      <c r="BB52" s="77">
        <f t="shared" si="281"/>
        <v>0</v>
      </c>
      <c r="BC52" s="82">
        <f>'MASTER_ ALL areas - No.seedling'!BB114</f>
        <v>0</v>
      </c>
      <c r="BD52" s="76">
        <f>'MASTER_ ALL areas - No.seedling'!BC114</f>
        <v>0</v>
      </c>
      <c r="BE52" s="77">
        <f t="shared" si="282"/>
        <v>0</v>
      </c>
      <c r="BF52" s="82">
        <f>'MASTER_ ALL areas - No.seedling'!BE114</f>
        <v>0</v>
      </c>
      <c r="BG52" s="77">
        <f t="shared" si="283"/>
        <v>0</v>
      </c>
      <c r="BH52" s="82">
        <f>'MASTER_ ALL areas - No.seedling'!BG114</f>
        <v>80</v>
      </c>
      <c r="BI52" s="76">
        <f>'MASTER_ ALL areas - No.seedling'!BH114</f>
        <v>0</v>
      </c>
      <c r="BJ52" s="77">
        <f t="shared" si="284"/>
        <v>0</v>
      </c>
      <c r="BK52" s="82">
        <f>'MASTER_ ALL areas - No.seedling'!BJ114</f>
        <v>4</v>
      </c>
      <c r="BL52" s="77">
        <f t="shared" si="285"/>
        <v>1</v>
      </c>
      <c r="BM52" s="82">
        <f>'MASTER_ ALL areas - No.seedling'!BL114</f>
        <v>0</v>
      </c>
      <c r="BN52" s="76">
        <f>'MASTER_ ALL areas - No.seedling'!BM114</f>
        <v>0</v>
      </c>
      <c r="BO52" s="77">
        <f t="shared" si="286"/>
        <v>0</v>
      </c>
      <c r="BP52" s="82">
        <f>'MASTER_ ALL areas - No.seedling'!BO114</f>
        <v>0</v>
      </c>
      <c r="BQ52" s="77">
        <f t="shared" si="287"/>
        <v>0</v>
      </c>
      <c r="BR52" s="82">
        <f>'MASTER_ ALL areas - No.seedling'!BQ114</f>
        <v>0</v>
      </c>
      <c r="BS52" s="76">
        <f>'MASTER_ ALL areas - No.seedling'!BR114</f>
        <v>0</v>
      </c>
      <c r="BT52" s="77">
        <f t="shared" si="288"/>
        <v>0</v>
      </c>
      <c r="BU52" s="82">
        <f>'MASTER_ ALL areas - No.seedling'!BT114</f>
        <v>0</v>
      </c>
      <c r="BV52" s="77">
        <f t="shared" si="289"/>
        <v>0</v>
      </c>
      <c r="BW52" s="82">
        <f>'MASTER_ ALL areas - No.seedling'!BV114</f>
        <v>0</v>
      </c>
      <c r="BX52" s="76">
        <f>'MASTER_ ALL areas - No.seedling'!BW114</f>
        <v>0</v>
      </c>
      <c r="BY52" s="77">
        <f t="shared" si="290"/>
        <v>0</v>
      </c>
      <c r="BZ52" s="82">
        <f>'MASTER_ ALL areas - No.seedling'!BY114</f>
        <v>0</v>
      </c>
      <c r="CA52" s="81">
        <f t="shared" si="291"/>
        <v>0</v>
      </c>
      <c r="CB52" s="79"/>
      <c r="CC52" s="75">
        <f>'MASTER_ ALL areas - No.seedling'!CB114</f>
        <v>20</v>
      </c>
      <c r="CD52" s="76">
        <f>'MASTER_ ALL areas - No.seedling'!CC114</f>
        <v>0</v>
      </c>
      <c r="CE52" s="80">
        <f t="shared" si="292"/>
        <v>0</v>
      </c>
      <c r="CF52" s="76">
        <f>'MASTER_ ALL areas - No.seedling'!CE114</f>
        <v>1</v>
      </c>
      <c r="CG52" s="81">
        <f t="shared" si="293"/>
        <v>1</v>
      </c>
      <c r="CH52" s="75">
        <f>'MASTER_ ALL areas - No.seedling'!CG114</f>
        <v>100</v>
      </c>
      <c r="CI52" s="76">
        <f>'MASTER_ ALL areas - No.seedling'!CH114</f>
        <v>5</v>
      </c>
      <c r="CJ52" s="80">
        <f t="shared" si="294"/>
        <v>1</v>
      </c>
      <c r="CK52" s="76">
        <f>'MASTER_ ALL areas - No.seedling'!CJ114</f>
        <v>5</v>
      </c>
      <c r="CL52" s="81">
        <f t="shared" si="295"/>
        <v>1</v>
      </c>
      <c r="CM52" s="113">
        <f>'MASTER_ ALL areas - No.seedling'!CL114</f>
        <v>0</v>
      </c>
      <c r="CN52" s="76">
        <f>'MASTER_ ALL areas - No.seedling'!CM114</f>
        <v>0</v>
      </c>
      <c r="CO52" s="80">
        <f t="shared" si="296"/>
        <v>0</v>
      </c>
      <c r="CP52" s="76">
        <f>'MASTER_ ALL areas - No.seedling'!CO114</f>
        <v>0</v>
      </c>
      <c r="CQ52" s="81">
        <f t="shared" si="297"/>
        <v>0</v>
      </c>
      <c r="CR52" s="113">
        <f>'MASTER_ ALL areas - No.seedling'!CQ114</f>
        <v>0</v>
      </c>
      <c r="CS52" s="76">
        <f>'MASTER_ ALL areas - No.seedling'!CR114</f>
        <v>0</v>
      </c>
      <c r="CT52" s="80">
        <f t="shared" si="298"/>
        <v>0</v>
      </c>
      <c r="CU52" s="76">
        <f>'MASTER_ ALL areas - No.seedling'!CT114</f>
        <v>0</v>
      </c>
      <c r="CV52" s="81">
        <f t="shared" si="299"/>
        <v>0</v>
      </c>
      <c r="CW52" s="75">
        <f>'MASTER_ ALL areas - No.seedling'!CV114</f>
        <v>280</v>
      </c>
      <c r="CX52" s="76">
        <f>'MASTER_ ALL areas - No.seedling'!CW114</f>
        <v>0</v>
      </c>
      <c r="CY52" s="80">
        <f t="shared" si="300"/>
        <v>0</v>
      </c>
      <c r="CZ52" s="76">
        <f>'MASTER_ ALL areas - No.seedling'!CY114</f>
        <v>7</v>
      </c>
      <c r="DA52" s="81">
        <f t="shared" si="301"/>
        <v>0.5</v>
      </c>
      <c r="DB52" s="75">
        <f>'MASTER_ ALL areas - No.seedling'!DA114</f>
        <v>160</v>
      </c>
      <c r="DC52" s="76">
        <f>'MASTER_ ALL areas - No.seedling'!DB114</f>
        <v>1</v>
      </c>
      <c r="DD52" s="80">
        <f t="shared" si="302"/>
        <v>0.125</v>
      </c>
      <c r="DE52" s="76">
        <f>'MASTER_ ALL areas - No.seedling'!DD114</f>
        <v>8</v>
      </c>
      <c r="DF52" s="81">
        <f t="shared" si="303"/>
        <v>1</v>
      </c>
      <c r="DG52" s="113">
        <f>'MASTER_ ALL areas - No.seedling'!DF114</f>
        <v>0</v>
      </c>
      <c r="DH52" s="76">
        <f>'MASTER_ ALL areas - No.seedling'!DG114</f>
        <v>0</v>
      </c>
      <c r="DI52" s="80">
        <f t="shared" si="304"/>
        <v>0</v>
      </c>
      <c r="DJ52" s="76">
        <f>'MASTER_ ALL areas - No.seedling'!DI114</f>
        <v>0</v>
      </c>
      <c r="DK52" s="81">
        <f t="shared" si="305"/>
        <v>0</v>
      </c>
      <c r="DL52" s="113">
        <f>'MASTER_ ALL areas - No.seedling'!DK114</f>
        <v>0</v>
      </c>
      <c r="DM52" s="76">
        <f>'MASTER_ ALL areas - No.seedling'!DL114</f>
        <v>0</v>
      </c>
      <c r="DN52" s="80">
        <f t="shared" si="306"/>
        <v>0</v>
      </c>
      <c r="DO52" s="76">
        <f>'MASTER_ ALL areas - No.seedling'!DN114</f>
        <v>0</v>
      </c>
      <c r="DP52" s="81">
        <f t="shared" si="307"/>
        <v>0</v>
      </c>
      <c r="DQ52" s="113">
        <f>'MASTER_ ALL areas - No.seedling'!DP114</f>
        <v>0</v>
      </c>
      <c r="DR52" s="76">
        <f>'MASTER_ ALL areas - No.seedling'!DQ114</f>
        <v>0</v>
      </c>
      <c r="DS52" s="80">
        <f t="shared" si="308"/>
        <v>0</v>
      </c>
      <c r="DT52" s="76">
        <f>'MASTER_ ALL areas - No.seedling'!DS114</f>
        <v>0</v>
      </c>
      <c r="DU52" s="81">
        <f t="shared" si="309"/>
        <v>0</v>
      </c>
      <c r="DV52" s="113">
        <f>'MASTER_ ALL areas - No.seedling'!DU114</f>
        <v>0</v>
      </c>
      <c r="DW52" s="76">
        <f>'MASTER_ ALL areas - No.seedling'!DV114</f>
        <v>0</v>
      </c>
      <c r="DX52" s="80">
        <f t="shared" si="310"/>
        <v>0</v>
      </c>
      <c r="DY52" s="76">
        <f>'MASTER_ ALL areas - No.seedling'!DX114</f>
        <v>0</v>
      </c>
      <c r="DZ52" s="81">
        <f t="shared" si="311"/>
        <v>0</v>
      </c>
      <c r="EA52" s="113">
        <f>'MASTER_ ALL areas - No.seedling'!DZ114</f>
        <v>0</v>
      </c>
      <c r="EB52" s="76">
        <f>'MASTER_ ALL areas - No.seedling'!EA114</f>
        <v>0</v>
      </c>
      <c r="EC52" s="80">
        <f t="shared" si="312"/>
        <v>0</v>
      </c>
      <c r="ED52" s="76">
        <f>'MASTER_ ALL areas - No.seedling'!EC114</f>
        <v>0</v>
      </c>
      <c r="EE52" s="81">
        <f t="shared" si="313"/>
        <v>0</v>
      </c>
      <c r="EF52" s="113">
        <f>'MASTER_ ALL areas - No.seedling'!EE114</f>
        <v>0</v>
      </c>
      <c r="EG52" s="76">
        <f>'MASTER_ ALL areas - No.seedling'!EF114</f>
        <v>0</v>
      </c>
      <c r="EH52" s="80">
        <f t="shared" si="314"/>
        <v>0</v>
      </c>
      <c r="EI52" s="76">
        <f>'MASTER_ ALL areas - No.seedling'!EH114</f>
        <v>0</v>
      </c>
      <c r="EJ52" s="81">
        <f t="shared" si="315"/>
        <v>0</v>
      </c>
      <c r="EK52" s="113">
        <f>'MASTER_ ALL areas - No.seedling'!EJ114</f>
        <v>0</v>
      </c>
      <c r="EL52" s="76">
        <f>'MASTER_ ALL areas - No.seedling'!EK114</f>
        <v>0</v>
      </c>
      <c r="EM52" s="80">
        <f t="shared" si="316"/>
        <v>0</v>
      </c>
      <c r="EN52" s="76">
        <f>'MASTER_ ALL areas - No.seedling'!EM114</f>
        <v>0</v>
      </c>
      <c r="EO52" s="81">
        <f t="shared" si="317"/>
        <v>0</v>
      </c>
      <c r="EP52" s="113">
        <f>'MASTER_ ALL areas - No.seedling'!EO114</f>
        <v>0</v>
      </c>
      <c r="EQ52" s="76">
        <f>'MASTER_ ALL areas - No.seedling'!EP114</f>
        <v>0</v>
      </c>
      <c r="ER52" s="80">
        <f t="shared" si="318"/>
        <v>0</v>
      </c>
      <c r="ES52" s="76">
        <f>'MASTER_ ALL areas - No.seedling'!ER114</f>
        <v>0</v>
      </c>
      <c r="ET52" s="81">
        <f t="shared" si="319"/>
        <v>0</v>
      </c>
      <c r="EU52" s="113">
        <f>'MASTER_ ALL areas - No.seedling'!ET114</f>
        <v>0</v>
      </c>
      <c r="EV52" s="76">
        <f>'MASTER_ ALL areas - No.seedling'!EU114</f>
        <v>0</v>
      </c>
      <c r="EW52" s="80">
        <f t="shared" si="320"/>
        <v>0</v>
      </c>
      <c r="EX52" s="76">
        <f>'MASTER_ ALL areas - No.seedling'!EW114</f>
        <v>0</v>
      </c>
      <c r="EY52" s="81">
        <f t="shared" si="321"/>
        <v>0</v>
      </c>
      <c r="EZ52" s="113">
        <f>'MASTER_ ALL areas - No.seedling'!EY114</f>
        <v>0</v>
      </c>
      <c r="FA52" s="76">
        <f>'MASTER_ ALL areas - No.seedling'!EZ114</f>
        <v>0</v>
      </c>
      <c r="FB52" s="80">
        <f t="shared" si="322"/>
        <v>0</v>
      </c>
      <c r="FC52" s="76">
        <f>'MASTER_ ALL areas - No.seedling'!FB114</f>
        <v>0</v>
      </c>
      <c r="FD52" s="81">
        <f t="shared" si="323"/>
        <v>0</v>
      </c>
      <c r="FE52" s="75">
        <f>'MASTER_ ALL areas - No.seedling'!FD114</f>
        <v>40</v>
      </c>
      <c r="FF52" s="76">
        <f>'MASTER_ ALL areas - No.seedling'!FE114</f>
        <v>0</v>
      </c>
      <c r="FG52" s="80">
        <f t="shared" si="324"/>
        <v>0</v>
      </c>
      <c r="FH52" s="76">
        <f>'MASTER_ ALL areas - No.seedling'!FG114</f>
        <v>2</v>
      </c>
      <c r="FI52" s="81">
        <f t="shared" si="325"/>
        <v>1</v>
      </c>
      <c r="FJ52" s="75">
        <f>'MASTER_ ALL areas - No.seedling'!FI114</f>
        <v>40</v>
      </c>
      <c r="FK52" s="76">
        <f>'MASTER_ ALL areas - No.seedling'!FJ114</f>
        <v>0</v>
      </c>
      <c r="FL52" s="80">
        <f t="shared" si="326"/>
        <v>0</v>
      </c>
      <c r="FM52" s="76">
        <f>'MASTER_ ALL areas - No.seedling'!FL114</f>
        <v>2</v>
      </c>
      <c r="FN52" s="81">
        <f t="shared" si="327"/>
        <v>1</v>
      </c>
      <c r="FO52" s="113">
        <f>'MASTER_ ALL areas - No.seedling'!FN114</f>
        <v>0</v>
      </c>
      <c r="FP52" s="76">
        <f>'MASTER_ ALL areas - No.seedling'!FO114</f>
        <v>0</v>
      </c>
      <c r="FQ52" s="80">
        <f t="shared" si="328"/>
        <v>0</v>
      </c>
      <c r="FR52" s="76">
        <f>'MASTER_ ALL areas - No.seedling'!FQ114</f>
        <v>0</v>
      </c>
      <c r="FS52" s="81">
        <f t="shared" si="329"/>
        <v>0</v>
      </c>
      <c r="FT52" s="113">
        <f>'MASTER_ ALL areas - No.seedling'!FS114</f>
        <v>0</v>
      </c>
      <c r="FU52" s="76">
        <f>'MASTER_ ALL areas - No.seedling'!FT114</f>
        <v>0</v>
      </c>
      <c r="FV52" s="80">
        <f t="shared" si="330"/>
        <v>0</v>
      </c>
      <c r="FW52" s="76">
        <f>'MASTER_ ALL areas - No.seedling'!FV114</f>
        <v>0</v>
      </c>
      <c r="FX52" s="81">
        <f t="shared" si="331"/>
        <v>0</v>
      </c>
      <c r="FY52" s="113">
        <f>'MASTER_ ALL areas - No.seedling'!FX114</f>
        <v>0</v>
      </c>
      <c r="FZ52" s="76">
        <f>'MASTER_ ALL areas - No.seedling'!FY114</f>
        <v>0</v>
      </c>
      <c r="GA52" s="80">
        <f t="shared" si="332"/>
        <v>0</v>
      </c>
      <c r="GB52" s="76">
        <f>'MASTER_ ALL areas - No.seedling'!GA114</f>
        <v>0</v>
      </c>
      <c r="GC52" s="81">
        <f t="shared" si="333"/>
        <v>0</v>
      </c>
      <c r="GD52" s="113">
        <f>'MASTER_ ALL areas - No.seedling'!GC114</f>
        <v>0</v>
      </c>
      <c r="GE52" s="76">
        <f>'MASTER_ ALL areas - No.seedling'!GD114</f>
        <v>0</v>
      </c>
      <c r="GF52" s="80">
        <f t="shared" si="334"/>
        <v>0</v>
      </c>
      <c r="GG52" s="76">
        <f>'MASTER_ ALL areas - No.seedling'!GF114</f>
        <v>0</v>
      </c>
      <c r="GH52" s="81">
        <f t="shared" si="335"/>
        <v>0</v>
      </c>
      <c r="GI52" s="113">
        <f>'MASTER_ ALL areas - No.seedling'!GH114</f>
        <v>0</v>
      </c>
      <c r="GJ52" s="76">
        <f>'MASTER_ ALL areas - No.seedling'!GI114</f>
        <v>0</v>
      </c>
      <c r="GK52" s="80">
        <f t="shared" si="336"/>
        <v>0</v>
      </c>
      <c r="GL52" s="76">
        <f>'MASTER_ ALL areas - No.seedling'!GK114</f>
        <v>0</v>
      </c>
      <c r="GM52" s="81">
        <f t="shared" si="337"/>
        <v>0</v>
      </c>
      <c r="GN52" s="113">
        <f>'MASTER_ ALL areas - No.seedling'!GM114</f>
        <v>0</v>
      </c>
      <c r="GO52" s="76">
        <f>'MASTER_ ALL areas - No.seedling'!GN114</f>
        <v>0</v>
      </c>
      <c r="GP52" s="80">
        <f t="shared" si="338"/>
        <v>0</v>
      </c>
      <c r="GQ52" s="76">
        <f>'MASTER_ ALL areas - No.seedling'!GP114</f>
        <v>0</v>
      </c>
      <c r="GR52" s="81">
        <f t="shared" si="339"/>
        <v>0</v>
      </c>
      <c r="GS52" s="113">
        <f>'MASTER_ ALL areas - No.seedling'!GR114</f>
        <v>0</v>
      </c>
      <c r="GT52" s="76">
        <f>'MASTER_ ALL areas - No.seedling'!GS114</f>
        <v>0</v>
      </c>
      <c r="GU52" s="80">
        <f t="shared" si="340"/>
        <v>0</v>
      </c>
      <c r="GV52" s="76">
        <f>'MASTER_ ALL areas - No.seedling'!GU114</f>
        <v>0</v>
      </c>
      <c r="GW52" s="81">
        <f t="shared" si="341"/>
        <v>0</v>
      </c>
      <c r="GX52" s="113">
        <f>'MASTER_ ALL areas - No.seedling'!GW114</f>
        <v>0</v>
      </c>
      <c r="GY52" s="76">
        <f>'MASTER_ ALL areas - No.seedling'!GX114</f>
        <v>0</v>
      </c>
      <c r="GZ52" s="80">
        <f t="shared" si="342"/>
        <v>0</v>
      </c>
      <c r="HA52" s="76">
        <f>'MASTER_ ALL areas - No.seedling'!GZ114</f>
        <v>0</v>
      </c>
      <c r="HB52" s="81">
        <f t="shared" si="343"/>
        <v>0</v>
      </c>
      <c r="HC52" s="113">
        <f>'MASTER_ ALL areas - No.seedling'!HB114</f>
        <v>0</v>
      </c>
      <c r="HD52" s="76">
        <f>'MASTER_ ALL areas - No.seedling'!HC114</f>
        <v>0</v>
      </c>
      <c r="HE52" s="80">
        <f t="shared" si="344"/>
        <v>0</v>
      </c>
      <c r="HF52" s="76">
        <f>'MASTER_ ALL areas - No.seedling'!HE114</f>
        <v>0</v>
      </c>
      <c r="HG52" s="81">
        <f t="shared" si="345"/>
        <v>0</v>
      </c>
      <c r="HH52" s="113">
        <f>'MASTER_ ALL areas - No.seedling'!HG114</f>
        <v>0</v>
      </c>
      <c r="HI52" s="76">
        <f>'MASTER_ ALL areas - No.seedling'!HH114</f>
        <v>0</v>
      </c>
      <c r="HJ52" s="80">
        <f t="shared" si="346"/>
        <v>0</v>
      </c>
      <c r="HK52" s="76">
        <f>'MASTER_ ALL areas - No.seedling'!HJ114</f>
        <v>0</v>
      </c>
      <c r="HL52" s="81">
        <f t="shared" si="347"/>
        <v>0</v>
      </c>
      <c r="HM52" s="113">
        <f>'MASTER_ ALL areas - No.seedling'!HL114</f>
        <v>0</v>
      </c>
      <c r="HN52" s="76">
        <f>'MASTER_ ALL areas - No.seedling'!HM114</f>
        <v>0</v>
      </c>
      <c r="HO52" s="80">
        <f t="shared" si="348"/>
        <v>0</v>
      </c>
      <c r="HP52" s="76">
        <f>'MASTER_ ALL areas - No.seedling'!HO114</f>
        <v>0</v>
      </c>
      <c r="HQ52" s="81">
        <f t="shared" si="349"/>
        <v>0</v>
      </c>
      <c r="HR52" s="113">
        <f>'MASTER_ ALL areas - No.seedling'!HQ114</f>
        <v>0</v>
      </c>
      <c r="HS52" s="76">
        <f>'MASTER_ ALL areas - No.seedling'!HR114</f>
        <v>0</v>
      </c>
      <c r="HT52" s="80">
        <f t="shared" si="350"/>
        <v>0</v>
      </c>
      <c r="HU52" s="76">
        <f>'MASTER_ ALL areas - No.seedling'!HT114</f>
        <v>0</v>
      </c>
      <c r="HV52" s="81">
        <f t="shared" si="351"/>
        <v>0</v>
      </c>
      <c r="HW52" s="113">
        <f>'MASTER_ ALL areas - No.seedling'!HV114</f>
        <v>0</v>
      </c>
      <c r="HX52" s="76">
        <f>'MASTER_ ALL areas - No.seedling'!HW114</f>
        <v>0</v>
      </c>
      <c r="HY52" s="80">
        <f t="shared" si="352"/>
        <v>0</v>
      </c>
      <c r="HZ52" s="76">
        <f>'MASTER_ ALL areas - No.seedling'!HY114</f>
        <v>0</v>
      </c>
      <c r="IA52" s="81">
        <f t="shared" si="353"/>
        <v>0</v>
      </c>
      <c r="IB52" s="113">
        <f>'MASTER_ ALL areas - No.seedling'!IA114</f>
        <v>0</v>
      </c>
      <c r="IC52" s="76">
        <f>'MASTER_ ALL areas - No.seedling'!IB114</f>
        <v>0</v>
      </c>
      <c r="ID52" s="80">
        <f t="shared" si="354"/>
        <v>0</v>
      </c>
      <c r="IE52" s="76">
        <f>'MASTER_ ALL areas - No.seedling'!ID114</f>
        <v>0</v>
      </c>
      <c r="IF52" s="85">
        <f t="shared" si="355"/>
        <v>0</v>
      </c>
      <c r="IG52" s="86" t="s">
        <v>352</v>
      </c>
      <c r="IH52" s="87"/>
    </row>
    <row r="53" spans="2:242" ht="33" customHeight="1" x14ac:dyDescent="0.25">
      <c r="B53" s="438">
        <v>111</v>
      </c>
      <c r="C53" s="439" t="s">
        <v>312</v>
      </c>
      <c r="D53" s="440">
        <v>218863</v>
      </c>
      <c r="E53" s="441">
        <v>933940</v>
      </c>
      <c r="F53" s="442" t="s">
        <v>89</v>
      </c>
      <c r="G53" s="129" t="s">
        <v>105</v>
      </c>
      <c r="H53" s="495">
        <f>'MASTER_ ALL areas - No.seedling'!G115</f>
        <v>3</v>
      </c>
      <c r="I53" s="130">
        <f>'MASTER_ ALL areas - No.seedling'!H115</f>
        <v>0.01</v>
      </c>
      <c r="J53" s="131">
        <f>'MASTER_ ALL areas - No.seedling'!I115</f>
        <v>56</v>
      </c>
      <c r="K53" s="132">
        <f>'MASTER_ ALL areas - No.seedling'!J115</f>
        <v>152</v>
      </c>
      <c r="L53" s="133">
        <f>K53*40</f>
        <v>6080</v>
      </c>
      <c r="M53" s="134">
        <f>'MASTER_ ALL areas - No.seedling'!L115</f>
        <v>6080</v>
      </c>
      <c r="N53" s="135">
        <f>'MASTER_ ALL areas - No.seedling'!M115</f>
        <v>3</v>
      </c>
      <c r="O53" s="136">
        <f>'MASTER_ ALL areas - No.seedling'!N115</f>
        <v>148</v>
      </c>
      <c r="P53" s="141">
        <f>'MASTER_ ALL areas - No.seedling'!O115</f>
        <v>1.9736842105263157E-2</v>
      </c>
      <c r="Q53" s="142">
        <f>'MASTER_ ALL areas - No.seedling'!P115</f>
        <v>0.97368421052631582</v>
      </c>
      <c r="R53" s="621"/>
      <c r="S53" s="624">
        <f>'MASTER_ ALL areas - No.seedling'!R115</f>
        <v>560</v>
      </c>
      <c r="T53" s="140">
        <f>'MASTER_ ALL areas - No.seedling'!S115</f>
        <v>0</v>
      </c>
      <c r="U53" s="137">
        <f>IF(S53=0,0,T53/(S53/40))</f>
        <v>0</v>
      </c>
      <c r="V53" s="143">
        <f>'MASTER_ ALL areas - No.seedling'!U115</f>
        <v>11</v>
      </c>
      <c r="W53" s="141">
        <f>IF(S53=0,0,V53/(S53/40))</f>
        <v>0.7857142857142857</v>
      </c>
      <c r="X53" s="625">
        <f>'MASTER_ ALL areas - No.seedling'!W115</f>
        <v>4840</v>
      </c>
      <c r="Y53" s="143">
        <f>'MASTER_ ALL areas - No.seedling'!X115</f>
        <v>3</v>
      </c>
      <c r="Z53" s="137">
        <f>IF(X53=0,0,Y53/(X53/40))</f>
        <v>2.4793388429752067E-2</v>
      </c>
      <c r="AA53" s="143">
        <f>'MASTER_ ALL areas - No.seedling'!Z115</f>
        <v>121</v>
      </c>
      <c r="AB53" s="141">
        <f>IF(X53=0,0,AA53/(X53/40))</f>
        <v>1</v>
      </c>
      <c r="AC53" s="140">
        <f>'MASTER_ ALL areas - No.seedling'!AB115</f>
        <v>680</v>
      </c>
      <c r="AD53" s="140">
        <f>'MASTER_ ALL areas - No.seedling'!AC115</f>
        <v>0</v>
      </c>
      <c r="AE53" s="137">
        <f>IF(AC53=0,0,AD53/(AC53/40))</f>
        <v>0</v>
      </c>
      <c r="AF53" s="143">
        <f>'MASTER_ ALL areas - No.seedling'!AE115</f>
        <v>16</v>
      </c>
      <c r="AG53" s="141">
        <f>IF(AC53=0,0,AF53/(AC53/40))</f>
        <v>0.94117647058823528</v>
      </c>
      <c r="AH53" s="140">
        <f>'MASTER_ ALL areas - No.seedling'!AG115</f>
        <v>0</v>
      </c>
      <c r="AI53" s="140">
        <f>'MASTER_ ALL areas - No.seedling'!AH115</f>
        <v>0</v>
      </c>
      <c r="AJ53" s="137">
        <f>IF(AH53=0,0,AI53/(AH53/40))</f>
        <v>0</v>
      </c>
      <c r="AK53" s="143">
        <f>'MASTER_ ALL areas - No.seedling'!AJ115</f>
        <v>0</v>
      </c>
      <c r="AL53" s="142">
        <f>IF(AH53=0,0,AK53/(AH53/40))</f>
        <v>0</v>
      </c>
      <c r="AM53" s="621"/>
      <c r="AN53" s="624">
        <f>'MASTER_ ALL areas - No.seedling'!AM115</f>
        <v>5480</v>
      </c>
      <c r="AO53" s="140">
        <f>'MASTER_ ALL areas - No.seedling'!AN115</f>
        <v>2</v>
      </c>
      <c r="AP53" s="137">
        <f>IF(AN53=0,0,AO53/(AN53/40))</f>
        <v>1.4598540145985401E-2</v>
      </c>
      <c r="AQ53" s="143">
        <f>'MASTER_ ALL areas - No.seedling'!AP115</f>
        <v>136</v>
      </c>
      <c r="AR53" s="137">
        <f>IF(AN53=0,0,AQ53/(AN53/40))</f>
        <v>0.99270072992700731</v>
      </c>
      <c r="AS53" s="143">
        <f>'MASTER_ ALL areas - No.seedling'!AR115</f>
        <v>560</v>
      </c>
      <c r="AT53" s="140">
        <f>'MASTER_ ALL areas - No.seedling'!AS115</f>
        <v>1</v>
      </c>
      <c r="AU53" s="137">
        <f>IF(AS53=0,0,AT53/(AS53/40))</f>
        <v>7.1428571428571425E-2</v>
      </c>
      <c r="AV53" s="143">
        <f>'MASTER_ ALL areas - No.seedling'!AU115</f>
        <v>11</v>
      </c>
      <c r="AW53" s="137">
        <f>IF(AS53=0,0,AV53/(AS53/40))</f>
        <v>0.7857142857142857</v>
      </c>
      <c r="AX53" s="131">
        <f>'MASTER_ ALL areas - No.seedling'!AW115</f>
        <v>0</v>
      </c>
      <c r="AY53" s="143">
        <f>'MASTER_ ALL areas - No.seedling'!AX115</f>
        <v>0</v>
      </c>
      <c r="AZ53" s="137">
        <f>IF(AX53=0,0,AY53/(AX53/40))</f>
        <v>0</v>
      </c>
      <c r="BA53" s="143">
        <f>'MASTER_ ALL areas - No.seedling'!AZ115</f>
        <v>0</v>
      </c>
      <c r="BB53" s="137">
        <f>IF(AX53=0,0,BA53/(AX53/40))</f>
        <v>0</v>
      </c>
      <c r="BC53" s="143">
        <f>'MASTER_ ALL areas - No.seedling'!BB115</f>
        <v>0</v>
      </c>
      <c r="BD53" s="140">
        <f>'MASTER_ ALL areas - No.seedling'!BC115</f>
        <v>0</v>
      </c>
      <c r="BE53" s="137">
        <f>IF(BC53=0,0,BD53/(BC53/40))</f>
        <v>0</v>
      </c>
      <c r="BF53" s="143">
        <f>'MASTER_ ALL areas - No.seedling'!BE115</f>
        <v>0</v>
      </c>
      <c r="BG53" s="137">
        <f>IF(BC53=0,0,BF53/(BC53/40))</f>
        <v>0</v>
      </c>
      <c r="BH53" s="143">
        <f>'MASTER_ ALL areas - No.seedling'!BG115</f>
        <v>40</v>
      </c>
      <c r="BI53" s="140">
        <f>'MASTER_ ALL areas - No.seedling'!BH115</f>
        <v>0</v>
      </c>
      <c r="BJ53" s="137">
        <f>IF(BH53=0,0,BI53/(BH53/40))</f>
        <v>0</v>
      </c>
      <c r="BK53" s="143">
        <f>'MASTER_ ALL areas - No.seedling'!BJ115</f>
        <v>1</v>
      </c>
      <c r="BL53" s="137">
        <f>IF(BH53=0,0,BK53/(BH53/40))</f>
        <v>1</v>
      </c>
      <c r="BM53" s="143">
        <f>'MASTER_ ALL areas - No.seedling'!BL115</f>
        <v>0</v>
      </c>
      <c r="BN53" s="140">
        <f>'MASTER_ ALL areas - No.seedling'!BM115</f>
        <v>0</v>
      </c>
      <c r="BO53" s="137">
        <f>IF(BM53=0,0,BN53/(BM53/40))</f>
        <v>0</v>
      </c>
      <c r="BP53" s="143">
        <f>'MASTER_ ALL areas - No.seedling'!BO115</f>
        <v>0</v>
      </c>
      <c r="BQ53" s="137">
        <f>IF(BM53=0,0,BP53/(BM53/40))</f>
        <v>0</v>
      </c>
      <c r="BR53" s="143">
        <f>'MASTER_ ALL areas - No.seedling'!BQ115</f>
        <v>0</v>
      </c>
      <c r="BS53" s="140">
        <f>'MASTER_ ALL areas - No.seedling'!BR115</f>
        <v>0</v>
      </c>
      <c r="BT53" s="137">
        <f>IF(BR53=0,0,BS53/(BR53/40))</f>
        <v>0</v>
      </c>
      <c r="BU53" s="143">
        <f>'MASTER_ ALL areas - No.seedling'!BT115</f>
        <v>0</v>
      </c>
      <c r="BV53" s="137">
        <f>IF(BR53=0,0,BU53/(BR53/40))</f>
        <v>0</v>
      </c>
      <c r="BW53" s="143">
        <f>'MASTER_ ALL areas - No.seedling'!BV115</f>
        <v>0</v>
      </c>
      <c r="BX53" s="140">
        <f>'MASTER_ ALL areas - No.seedling'!BW115</f>
        <v>0</v>
      </c>
      <c r="BY53" s="137">
        <f>IF(BW53=0,0,BX53/(BW53/40))</f>
        <v>0</v>
      </c>
      <c r="BZ53" s="143">
        <f>'MASTER_ ALL areas - No.seedling'!BY115</f>
        <v>0</v>
      </c>
      <c r="CA53" s="142">
        <f>IF(BW53=0,0,BZ53/(BW53/40))</f>
        <v>0</v>
      </c>
      <c r="CB53" s="79"/>
      <c r="CC53" s="139">
        <f>'MASTER_ ALL areas - No.seedling'!CB115</f>
        <v>160</v>
      </c>
      <c r="CD53" s="140">
        <f>'MASTER_ ALL areas - No.seedling'!CC115</f>
        <v>0</v>
      </c>
      <c r="CE53" s="141">
        <f>IF(CC53=0,0,CD53/(CC53/40))</f>
        <v>0</v>
      </c>
      <c r="CF53" s="140">
        <f>'MASTER_ ALL areas - No.seedling'!CE115</f>
        <v>4</v>
      </c>
      <c r="CG53" s="142">
        <f>IF(CC53=0,0,CF53/(CC53/40))</f>
        <v>1</v>
      </c>
      <c r="CH53" s="139">
        <f>'MASTER_ ALL areas - No.seedling'!CG115</f>
        <v>4640</v>
      </c>
      <c r="CI53" s="140">
        <f>'MASTER_ ALL areas - No.seedling'!CH115</f>
        <v>2</v>
      </c>
      <c r="CJ53" s="141">
        <f>IF(CH53=0,0,CI53/(CH53/40))</f>
        <v>1.7241379310344827E-2</v>
      </c>
      <c r="CK53" s="140">
        <f>'MASTER_ ALL areas - No.seedling'!CJ115</f>
        <v>116</v>
      </c>
      <c r="CL53" s="142">
        <f>IF(CH53=0,0,CK53/(CH53/40))</f>
        <v>1</v>
      </c>
      <c r="CM53" s="139">
        <f>'MASTER_ ALL areas - No.seedling'!CL115</f>
        <v>680</v>
      </c>
      <c r="CN53" s="140">
        <f>'MASTER_ ALL areas - No.seedling'!CM115</f>
        <v>0</v>
      </c>
      <c r="CO53" s="141">
        <f>IF(CM53=0,0,CN53/(CM53/40))</f>
        <v>0</v>
      </c>
      <c r="CP53" s="140">
        <f>'MASTER_ ALL areas - No.seedling'!CO115</f>
        <v>16</v>
      </c>
      <c r="CQ53" s="142">
        <f>IF(CM53=0,0,CP53/(CM53/40))</f>
        <v>0.94117647058823528</v>
      </c>
      <c r="CR53" s="135">
        <f>'MASTER_ ALL areas - No.seedling'!CQ115</f>
        <v>0</v>
      </c>
      <c r="CS53" s="140">
        <f>'MASTER_ ALL areas - No.seedling'!CR115</f>
        <v>0</v>
      </c>
      <c r="CT53" s="141">
        <f>IF(CR53=0,0,CS53/(CR53/40))</f>
        <v>0</v>
      </c>
      <c r="CU53" s="140">
        <f>'MASTER_ ALL areas - No.seedling'!CT115</f>
        <v>0</v>
      </c>
      <c r="CV53" s="142">
        <f>IF(CR53=0,0,CU53/(CR53/40))</f>
        <v>0</v>
      </c>
      <c r="CW53" s="139">
        <f>'MASTER_ ALL areas - No.seedling'!CV115</f>
        <v>400</v>
      </c>
      <c r="CX53" s="140">
        <f>'MASTER_ ALL areas - No.seedling'!CW115</f>
        <v>0</v>
      </c>
      <c r="CY53" s="141">
        <f>IF(CW53=0,0,CX53/(CW53/40))</f>
        <v>0</v>
      </c>
      <c r="CZ53" s="140">
        <f>'MASTER_ ALL areas - No.seedling'!CY115</f>
        <v>7</v>
      </c>
      <c r="DA53" s="142">
        <f>IF(CW53=0,0,CZ53/(CW53/40))</f>
        <v>0.7</v>
      </c>
      <c r="DB53" s="139">
        <f>'MASTER_ ALL areas - No.seedling'!DA115</f>
        <v>160</v>
      </c>
      <c r="DC53" s="140">
        <f>'MASTER_ ALL areas - No.seedling'!DB115</f>
        <v>1</v>
      </c>
      <c r="DD53" s="141">
        <f>IF(DB53=0,0,DC53/(DB53/40))</f>
        <v>0.25</v>
      </c>
      <c r="DE53" s="140">
        <f>'MASTER_ ALL areas - No.seedling'!DD115</f>
        <v>4</v>
      </c>
      <c r="DF53" s="142">
        <f>IF(DB53=0,0,DE53/(DB53/40))</f>
        <v>1</v>
      </c>
      <c r="DG53" s="135">
        <f>'MASTER_ ALL areas - No.seedling'!DF115</f>
        <v>0</v>
      </c>
      <c r="DH53" s="140">
        <f>'MASTER_ ALL areas - No.seedling'!DG115</f>
        <v>0</v>
      </c>
      <c r="DI53" s="141">
        <f>IF(DG53=0,0,DH53/(DG53/40))</f>
        <v>0</v>
      </c>
      <c r="DJ53" s="140">
        <f>'MASTER_ ALL areas - No.seedling'!DI115</f>
        <v>0</v>
      </c>
      <c r="DK53" s="142">
        <f>IF(DG53=0,0,DJ53/(DG53/40))</f>
        <v>0</v>
      </c>
      <c r="DL53" s="135">
        <f>'MASTER_ ALL areas - No.seedling'!DK115</f>
        <v>0</v>
      </c>
      <c r="DM53" s="140">
        <f>'MASTER_ ALL areas - No.seedling'!DL115</f>
        <v>0</v>
      </c>
      <c r="DN53" s="141">
        <f>IF(DL53=0,0,DM53/(DL53/40))</f>
        <v>0</v>
      </c>
      <c r="DO53" s="140">
        <f>'MASTER_ ALL areas - No.seedling'!DN115</f>
        <v>0</v>
      </c>
      <c r="DP53" s="142">
        <f>IF(DL53=0,0,DO53/(DL53/40))</f>
        <v>0</v>
      </c>
      <c r="DQ53" s="135">
        <f>'MASTER_ ALL areas - No.seedling'!DP115</f>
        <v>0</v>
      </c>
      <c r="DR53" s="140">
        <f>'MASTER_ ALL areas - No.seedling'!DQ115</f>
        <v>0</v>
      </c>
      <c r="DS53" s="141">
        <f>IF(DQ53=0,0,DR53/(DQ53/40))</f>
        <v>0</v>
      </c>
      <c r="DT53" s="140">
        <f>'MASTER_ ALL areas - No.seedling'!DS115</f>
        <v>0</v>
      </c>
      <c r="DU53" s="142">
        <f>IF(DQ53=0,0,DT53/(DQ53/40))</f>
        <v>0</v>
      </c>
      <c r="DV53" s="135">
        <f>'MASTER_ ALL areas - No.seedling'!DU115</f>
        <v>0</v>
      </c>
      <c r="DW53" s="140">
        <f>'MASTER_ ALL areas - No.seedling'!DV115</f>
        <v>0</v>
      </c>
      <c r="DX53" s="141">
        <f>IF(DV53=0,0,DW53/(DV53/40))</f>
        <v>0</v>
      </c>
      <c r="DY53" s="140">
        <f>'MASTER_ ALL areas - No.seedling'!DX115</f>
        <v>0</v>
      </c>
      <c r="DZ53" s="142">
        <f>IF(DV53=0,0,DY53/(DV53/40))</f>
        <v>0</v>
      </c>
      <c r="EA53" s="135">
        <f>'MASTER_ ALL areas - No.seedling'!DZ115</f>
        <v>0</v>
      </c>
      <c r="EB53" s="140">
        <f>'MASTER_ ALL areas - No.seedling'!EA115</f>
        <v>0</v>
      </c>
      <c r="EC53" s="141">
        <f>IF(EA53=0,0,EB53/(EA53/40))</f>
        <v>0</v>
      </c>
      <c r="ED53" s="140">
        <f>'MASTER_ ALL areas - No.seedling'!EC115</f>
        <v>0</v>
      </c>
      <c r="EE53" s="142">
        <f>IF(EA53=0,0,ED53/(EA53/40))</f>
        <v>0</v>
      </c>
      <c r="EF53" s="135">
        <f>'MASTER_ ALL areas - No.seedling'!EE115</f>
        <v>0</v>
      </c>
      <c r="EG53" s="140">
        <f>'MASTER_ ALL areas - No.seedling'!EF115</f>
        <v>0</v>
      </c>
      <c r="EH53" s="141">
        <f>IF(EF53=0,0,EG53/(EF53/40))</f>
        <v>0</v>
      </c>
      <c r="EI53" s="140">
        <f>'MASTER_ ALL areas - No.seedling'!EH115</f>
        <v>0</v>
      </c>
      <c r="EJ53" s="142">
        <f>IF(EF53=0,0,EI53/(EF53/40))</f>
        <v>0</v>
      </c>
      <c r="EK53" s="135">
        <f>'MASTER_ ALL areas - No.seedling'!EJ115</f>
        <v>0</v>
      </c>
      <c r="EL53" s="140">
        <f>'MASTER_ ALL areas - No.seedling'!EK115</f>
        <v>0</v>
      </c>
      <c r="EM53" s="141">
        <f>IF(EK53=0,0,EL53/(EK53/40))</f>
        <v>0</v>
      </c>
      <c r="EN53" s="140">
        <f>'MASTER_ ALL areas - No.seedling'!EM115</f>
        <v>0</v>
      </c>
      <c r="EO53" s="142">
        <f>IF(EK53=0,0,EN53/(EK53/40))</f>
        <v>0</v>
      </c>
      <c r="EP53" s="135">
        <f>'MASTER_ ALL areas - No.seedling'!EO115</f>
        <v>0</v>
      </c>
      <c r="EQ53" s="140">
        <f>'MASTER_ ALL areas - No.seedling'!EP115</f>
        <v>0</v>
      </c>
      <c r="ER53" s="141">
        <f>IF(EP53=0,0,EQ53/(EP53/40))</f>
        <v>0</v>
      </c>
      <c r="ES53" s="140">
        <f>'MASTER_ ALL areas - No.seedling'!ER115</f>
        <v>0</v>
      </c>
      <c r="ET53" s="142">
        <f>IF(EP53=0,0,ES53/(EP53/40))</f>
        <v>0</v>
      </c>
      <c r="EU53" s="135">
        <f>'MASTER_ ALL areas - No.seedling'!ET115</f>
        <v>0</v>
      </c>
      <c r="EV53" s="140">
        <f>'MASTER_ ALL areas - No.seedling'!EU115</f>
        <v>0</v>
      </c>
      <c r="EW53" s="141">
        <f>IF(EU53=0,0,EV53/(EU53/40))</f>
        <v>0</v>
      </c>
      <c r="EX53" s="140">
        <f>'MASTER_ ALL areas - No.seedling'!EW115</f>
        <v>0</v>
      </c>
      <c r="EY53" s="142">
        <f>IF(EU53=0,0,EX53/(EU53/40))</f>
        <v>0</v>
      </c>
      <c r="EZ53" s="135">
        <f>'MASTER_ ALL areas - No.seedling'!EY115</f>
        <v>0</v>
      </c>
      <c r="FA53" s="140">
        <f>'MASTER_ ALL areas - No.seedling'!EZ115</f>
        <v>0</v>
      </c>
      <c r="FB53" s="141">
        <f>IF(EZ53=0,0,FA53/(EZ53/40))</f>
        <v>0</v>
      </c>
      <c r="FC53" s="140">
        <f>'MASTER_ ALL areas - No.seedling'!FB115</f>
        <v>0</v>
      </c>
      <c r="FD53" s="142">
        <f>IF(EZ53=0,0,FC53/(EZ53/40))</f>
        <v>0</v>
      </c>
      <c r="FE53" s="135">
        <f>'MASTER_ ALL areas - No.seedling'!FD115</f>
        <v>0</v>
      </c>
      <c r="FF53" s="140">
        <f>'MASTER_ ALL areas - No.seedling'!FE115</f>
        <v>0</v>
      </c>
      <c r="FG53" s="141">
        <f>IF(FE53=0,0,FF53/(FE53/40))</f>
        <v>0</v>
      </c>
      <c r="FH53" s="140">
        <f>'MASTER_ ALL areas - No.seedling'!FG115</f>
        <v>0</v>
      </c>
      <c r="FI53" s="142">
        <f>IF(FE53=0,0,FH53/(FE53/40))</f>
        <v>0</v>
      </c>
      <c r="FJ53" s="139">
        <f>'MASTER_ ALL areas - No.seedling'!FI115</f>
        <v>40</v>
      </c>
      <c r="FK53" s="140">
        <f>'MASTER_ ALL areas - No.seedling'!FJ115</f>
        <v>0</v>
      </c>
      <c r="FL53" s="141">
        <f>IF(FJ53=0,0,FK53/(FJ53/40))</f>
        <v>0</v>
      </c>
      <c r="FM53" s="140">
        <f>'MASTER_ ALL areas - No.seedling'!FL115</f>
        <v>1</v>
      </c>
      <c r="FN53" s="142">
        <f>IF(FJ53=0,0,FM53/(FJ53/40))</f>
        <v>1</v>
      </c>
      <c r="FO53" s="135">
        <f>'MASTER_ ALL areas - No.seedling'!FN115</f>
        <v>0</v>
      </c>
      <c r="FP53" s="140">
        <f>'MASTER_ ALL areas - No.seedling'!FO115</f>
        <v>0</v>
      </c>
      <c r="FQ53" s="141">
        <f>IF(FO53=0,0,FP53/(FO53/40))</f>
        <v>0</v>
      </c>
      <c r="FR53" s="140">
        <f>'MASTER_ ALL areas - No.seedling'!FQ115</f>
        <v>0</v>
      </c>
      <c r="FS53" s="142">
        <f>IF(FO53=0,0,FR53/(FO53/40))</f>
        <v>0</v>
      </c>
      <c r="FT53" s="135">
        <f>'MASTER_ ALL areas - No.seedling'!FS115</f>
        <v>0</v>
      </c>
      <c r="FU53" s="140">
        <f>'MASTER_ ALL areas - No.seedling'!FT115</f>
        <v>0</v>
      </c>
      <c r="FV53" s="141">
        <f>IF(FT53=0,0,FU53/(FT53/40))</f>
        <v>0</v>
      </c>
      <c r="FW53" s="140">
        <f>'MASTER_ ALL areas - No.seedling'!FV115</f>
        <v>0</v>
      </c>
      <c r="FX53" s="142">
        <f>IF(FT53=0,0,FW53/(FT53/40))</f>
        <v>0</v>
      </c>
      <c r="FY53" s="135">
        <f>'MASTER_ ALL areas - No.seedling'!FX115</f>
        <v>0</v>
      </c>
      <c r="FZ53" s="140">
        <f>'MASTER_ ALL areas - No.seedling'!FY115</f>
        <v>0</v>
      </c>
      <c r="GA53" s="141">
        <f>IF(FY53=0,0,FZ53/(FY53/40))</f>
        <v>0</v>
      </c>
      <c r="GB53" s="140">
        <f>'MASTER_ ALL areas - No.seedling'!GA115</f>
        <v>0</v>
      </c>
      <c r="GC53" s="142">
        <f>IF(FY53=0,0,GB53/(FY53/40))</f>
        <v>0</v>
      </c>
      <c r="GD53" s="135">
        <f>'MASTER_ ALL areas - No.seedling'!GC115</f>
        <v>0</v>
      </c>
      <c r="GE53" s="140">
        <f>'MASTER_ ALL areas - No.seedling'!GD115</f>
        <v>0</v>
      </c>
      <c r="GF53" s="141">
        <f>IF(GD53=0,0,GE53/(GD53/40))</f>
        <v>0</v>
      </c>
      <c r="GG53" s="140">
        <f>'MASTER_ ALL areas - No.seedling'!GF115</f>
        <v>0</v>
      </c>
      <c r="GH53" s="142">
        <f>IF(GD53=0,0,GG53/(GD53/40))</f>
        <v>0</v>
      </c>
      <c r="GI53" s="135">
        <f>'MASTER_ ALL areas - No.seedling'!GH115</f>
        <v>0</v>
      </c>
      <c r="GJ53" s="140">
        <f>'MASTER_ ALL areas - No.seedling'!GI115</f>
        <v>0</v>
      </c>
      <c r="GK53" s="141">
        <f>IF(GI53=0,0,GJ53/(GI53/40))</f>
        <v>0</v>
      </c>
      <c r="GL53" s="140">
        <f>'MASTER_ ALL areas - No.seedling'!GK115</f>
        <v>0</v>
      </c>
      <c r="GM53" s="142">
        <f>IF(GI53=0,0,GL53/(GI53/40))</f>
        <v>0</v>
      </c>
      <c r="GN53" s="135">
        <f>'MASTER_ ALL areas - No.seedling'!GM115</f>
        <v>0</v>
      </c>
      <c r="GO53" s="140">
        <f>'MASTER_ ALL areas - No.seedling'!GN115</f>
        <v>0</v>
      </c>
      <c r="GP53" s="141">
        <f>IF(GN53=0,0,GO53/(GN53/40))</f>
        <v>0</v>
      </c>
      <c r="GQ53" s="140">
        <f>'MASTER_ ALL areas - No.seedling'!GP115</f>
        <v>0</v>
      </c>
      <c r="GR53" s="142">
        <f>IF(GN53=0,0,GQ53/(GN53/40))</f>
        <v>0</v>
      </c>
      <c r="GS53" s="135">
        <f>'MASTER_ ALL areas - No.seedling'!GR115</f>
        <v>0</v>
      </c>
      <c r="GT53" s="140">
        <f>'MASTER_ ALL areas - No.seedling'!GS115</f>
        <v>0</v>
      </c>
      <c r="GU53" s="141">
        <f>IF(GS53=0,0,GT53/(GS53/40))</f>
        <v>0</v>
      </c>
      <c r="GV53" s="140">
        <f>'MASTER_ ALL areas - No.seedling'!GU115</f>
        <v>0</v>
      </c>
      <c r="GW53" s="142">
        <f>IF(GS53=0,0,GV53/(GS53/40))</f>
        <v>0</v>
      </c>
      <c r="GX53" s="135">
        <f>'MASTER_ ALL areas - No.seedling'!GW115</f>
        <v>0</v>
      </c>
      <c r="GY53" s="140">
        <f>'MASTER_ ALL areas - No.seedling'!GX115</f>
        <v>0</v>
      </c>
      <c r="GZ53" s="141">
        <f>IF(GX53=0,0,GY53/(GX53/40))</f>
        <v>0</v>
      </c>
      <c r="HA53" s="140">
        <f>'MASTER_ ALL areas - No.seedling'!GZ115</f>
        <v>0</v>
      </c>
      <c r="HB53" s="142">
        <f>IF(GX53=0,0,HA53/(GX53/40))</f>
        <v>0</v>
      </c>
      <c r="HC53" s="135">
        <f>'MASTER_ ALL areas - No.seedling'!HB115</f>
        <v>0</v>
      </c>
      <c r="HD53" s="140">
        <f>'MASTER_ ALL areas - No.seedling'!HC115</f>
        <v>0</v>
      </c>
      <c r="HE53" s="141">
        <f>IF(HC53=0,0,HD53/(HC53/40))</f>
        <v>0</v>
      </c>
      <c r="HF53" s="140">
        <f>'MASTER_ ALL areas - No.seedling'!HE115</f>
        <v>0</v>
      </c>
      <c r="HG53" s="142">
        <f>IF(HC53=0,0,HF53/(HC53/40))</f>
        <v>0</v>
      </c>
      <c r="HH53" s="135">
        <f>'MASTER_ ALL areas - No.seedling'!HG115</f>
        <v>0</v>
      </c>
      <c r="HI53" s="140">
        <f>'MASTER_ ALL areas - No.seedling'!HH115</f>
        <v>0</v>
      </c>
      <c r="HJ53" s="141">
        <f>IF(HH53=0,0,HI53/(HH53/40))</f>
        <v>0</v>
      </c>
      <c r="HK53" s="140">
        <f>'MASTER_ ALL areas - No.seedling'!HJ115</f>
        <v>0</v>
      </c>
      <c r="HL53" s="142">
        <f>IF(HH53=0,0,HK53/(HH53/40))</f>
        <v>0</v>
      </c>
      <c r="HM53" s="135">
        <f>'MASTER_ ALL areas - No.seedling'!HL115</f>
        <v>0</v>
      </c>
      <c r="HN53" s="140">
        <f>'MASTER_ ALL areas - No.seedling'!HM115</f>
        <v>0</v>
      </c>
      <c r="HO53" s="141">
        <f>IF(HM53=0,0,HN53/(HM53/40))</f>
        <v>0</v>
      </c>
      <c r="HP53" s="140">
        <f>'MASTER_ ALL areas - No.seedling'!HO115</f>
        <v>0</v>
      </c>
      <c r="HQ53" s="142">
        <f>IF(HM53=0,0,HP53/(HM53/40))</f>
        <v>0</v>
      </c>
      <c r="HR53" s="135">
        <f>'MASTER_ ALL areas - No.seedling'!HQ115</f>
        <v>0</v>
      </c>
      <c r="HS53" s="140">
        <f>'MASTER_ ALL areas - No.seedling'!HR115</f>
        <v>0</v>
      </c>
      <c r="HT53" s="141">
        <f>IF(HR53=0,0,HS53/(HR53/40))</f>
        <v>0</v>
      </c>
      <c r="HU53" s="140">
        <f>'MASTER_ ALL areas - No.seedling'!HT115</f>
        <v>0</v>
      </c>
      <c r="HV53" s="142">
        <f>IF(HR53=0,0,HU53/(HR53/40))</f>
        <v>0</v>
      </c>
      <c r="HW53" s="135">
        <f>'MASTER_ ALL areas - No.seedling'!HV115</f>
        <v>0</v>
      </c>
      <c r="HX53" s="140">
        <f>'MASTER_ ALL areas - No.seedling'!HW115</f>
        <v>0</v>
      </c>
      <c r="HY53" s="141">
        <f>IF(HW53=0,0,HX53/(HW53/40))</f>
        <v>0</v>
      </c>
      <c r="HZ53" s="140">
        <f>'MASTER_ ALL areas - No.seedling'!HY115</f>
        <v>0</v>
      </c>
      <c r="IA53" s="142">
        <f>IF(HW53=0,0,HZ53/(HW53/40))</f>
        <v>0</v>
      </c>
      <c r="IB53" s="135">
        <f>'MASTER_ ALL areas - No.seedling'!IA115</f>
        <v>0</v>
      </c>
      <c r="IC53" s="140">
        <f>'MASTER_ ALL areas - No.seedling'!IB115</f>
        <v>0</v>
      </c>
      <c r="ID53" s="141">
        <f>IF(IB53=0,0,IC53/(IB53/40))</f>
        <v>0</v>
      </c>
      <c r="IE53" s="140">
        <f>'MASTER_ ALL areas - No.seedling'!ID115</f>
        <v>0</v>
      </c>
      <c r="IF53" s="144">
        <f>IF(IB53=0,0,IE53/(IB53/40))</f>
        <v>0</v>
      </c>
      <c r="IG53" s="145" t="s">
        <v>353</v>
      </c>
      <c r="IH53" s="146"/>
    </row>
    <row r="54" spans="2:242" ht="33" customHeight="1" x14ac:dyDescent="0.25">
      <c r="B54" s="420">
        <v>112</v>
      </c>
      <c r="C54" s="421" t="s">
        <v>354</v>
      </c>
      <c r="D54" s="422">
        <v>217605</v>
      </c>
      <c r="E54" s="423">
        <v>934152</v>
      </c>
      <c r="F54" s="424" t="s">
        <v>89</v>
      </c>
      <c r="G54" s="88" t="s">
        <v>185</v>
      </c>
      <c r="H54" s="459">
        <f>'MASTER_ ALL areas - No.seedling'!G116</f>
        <v>1</v>
      </c>
      <c r="I54" s="70">
        <f>'MASTER_ ALL areas - No.seedling'!H116</f>
        <v>0</v>
      </c>
      <c r="J54" s="71">
        <f>'MASTER_ ALL areas - No.seedling'!I116</f>
        <v>27.8</v>
      </c>
      <c r="K54" s="72">
        <f>'MASTER_ ALL areas - No.seedling'!J116</f>
        <v>4</v>
      </c>
      <c r="L54" s="73">
        <f t="shared" ref="L54:L66" si="356">K54*20</f>
        <v>80</v>
      </c>
      <c r="M54" s="74">
        <f>'MASTER_ ALL areas - No.seedling'!L116</f>
        <v>80</v>
      </c>
      <c r="N54" s="113">
        <f>'MASTER_ ALL areas - No.seedling'!M116</f>
        <v>0</v>
      </c>
      <c r="O54" s="114">
        <f>'MASTER_ ALL areas - No.seedling'!N116</f>
        <v>2</v>
      </c>
      <c r="P54" s="80">
        <f>'MASTER_ ALL areas - No.seedling'!O116</f>
        <v>0</v>
      </c>
      <c r="Q54" s="81">
        <f>'MASTER_ ALL areas - No.seedling'!P116</f>
        <v>0.5</v>
      </c>
      <c r="R54" s="621"/>
      <c r="S54" s="617">
        <f>'MASTER_ ALL areas - No.seedling'!R116</f>
        <v>40</v>
      </c>
      <c r="T54" s="76">
        <f>'MASTER_ ALL areas - No.seedling'!S116</f>
        <v>0</v>
      </c>
      <c r="U54" s="77">
        <f t="shared" ref="U54:U66" si="357">IF(S54=0,0,T54/(S54/20))</f>
        <v>0</v>
      </c>
      <c r="V54" s="82">
        <f>'MASTER_ ALL areas - No.seedling'!U116</f>
        <v>0</v>
      </c>
      <c r="W54" s="80">
        <f t="shared" ref="W54:W66" si="358">IF(S54=0,0,V54/(S54/20))</f>
        <v>0</v>
      </c>
      <c r="X54" s="619">
        <f>'MASTER_ ALL areas - No.seedling'!W116</f>
        <v>40</v>
      </c>
      <c r="Y54" s="82">
        <f>'MASTER_ ALL areas - No.seedling'!X116</f>
        <v>0</v>
      </c>
      <c r="Z54" s="77">
        <f t="shared" ref="Z54:Z66" si="359">IF(X54=0,0,Y54/(X54/20))</f>
        <v>0</v>
      </c>
      <c r="AA54" s="82">
        <f>'MASTER_ ALL areas - No.seedling'!Z116</f>
        <v>2</v>
      </c>
      <c r="AB54" s="80">
        <f t="shared" ref="AB54:AB66" si="360">IF(X54=0,0,AA54/(X54/20))</f>
        <v>1</v>
      </c>
      <c r="AC54" s="76">
        <f>'MASTER_ ALL areas - No.seedling'!AB116</f>
        <v>0</v>
      </c>
      <c r="AD54" s="76">
        <f>'MASTER_ ALL areas - No.seedling'!AC116</f>
        <v>0</v>
      </c>
      <c r="AE54" s="77">
        <f t="shared" ref="AE54:AE66" si="361">IF(AC54=0,0,AD54/(AC54/20))</f>
        <v>0</v>
      </c>
      <c r="AF54" s="82">
        <f>'MASTER_ ALL areas - No.seedling'!AE116</f>
        <v>0</v>
      </c>
      <c r="AG54" s="80">
        <f t="shared" ref="AG54:AG66" si="362">IF(AC54=0,0,AF54/(AC54/20))</f>
        <v>0</v>
      </c>
      <c r="AH54" s="76">
        <f>'MASTER_ ALL areas - No.seedling'!AG116</f>
        <v>0</v>
      </c>
      <c r="AI54" s="76">
        <f>'MASTER_ ALL areas - No.seedling'!AH116</f>
        <v>0</v>
      </c>
      <c r="AJ54" s="77">
        <f t="shared" ref="AJ54:AJ66" si="363">IF(AH54=0,0,AI54/(AH54/20))</f>
        <v>0</v>
      </c>
      <c r="AK54" s="82">
        <f>'MASTER_ ALL areas - No.seedling'!AJ116</f>
        <v>0</v>
      </c>
      <c r="AL54" s="81">
        <f t="shared" ref="AL54:AL66" si="364">IF(AH54=0,0,AK54/(AH54/20))</f>
        <v>0</v>
      </c>
      <c r="AM54" s="621"/>
      <c r="AN54" s="617">
        <f>'MASTER_ ALL areas - No.seedling'!AM116</f>
        <v>80</v>
      </c>
      <c r="AO54" s="76">
        <f>'MASTER_ ALL areas - No.seedling'!AN116</f>
        <v>0</v>
      </c>
      <c r="AP54" s="77">
        <f t="shared" ref="AP54:AP66" si="365">IF(AN54=0,0,AO54/(AN54/20))</f>
        <v>0</v>
      </c>
      <c r="AQ54" s="82">
        <f>'MASTER_ ALL areas - No.seedling'!AP116</f>
        <v>2</v>
      </c>
      <c r="AR54" s="77">
        <f t="shared" ref="AR54:AR66" si="366">IF(AN54=0,0,AQ54/(AN54/20))</f>
        <v>0.5</v>
      </c>
      <c r="AS54" s="82">
        <f>'MASTER_ ALL areas - No.seedling'!AR116</f>
        <v>0</v>
      </c>
      <c r="AT54" s="76">
        <f>'MASTER_ ALL areas - No.seedling'!AS116</f>
        <v>0</v>
      </c>
      <c r="AU54" s="77">
        <f t="shared" ref="AU54:AU66" si="367">IF(AS54=0,0,AT54/(AS54/20))</f>
        <v>0</v>
      </c>
      <c r="AV54" s="82">
        <f>'MASTER_ ALL areas - No.seedling'!AU116</f>
        <v>0</v>
      </c>
      <c r="AW54" s="77">
        <f t="shared" ref="AW54:AW66" si="368">IF(AS54=0,0,AV54/(AS54/20))</f>
        <v>0</v>
      </c>
      <c r="AX54" s="71">
        <f>'MASTER_ ALL areas - No.seedling'!AW116</f>
        <v>0</v>
      </c>
      <c r="AY54" s="82">
        <f>'MASTER_ ALL areas - No.seedling'!AX116</f>
        <v>0</v>
      </c>
      <c r="AZ54" s="77">
        <f t="shared" ref="AZ54:AZ66" si="369">IF(AX54=0,0,AY54/(AX54/20))</f>
        <v>0</v>
      </c>
      <c r="BA54" s="82">
        <f>'MASTER_ ALL areas - No.seedling'!AZ116</f>
        <v>0</v>
      </c>
      <c r="BB54" s="77">
        <f t="shared" ref="BB54:BB66" si="370">IF(AX54=0,0,BA54/(AX54/20))</f>
        <v>0</v>
      </c>
      <c r="BC54" s="82">
        <f>'MASTER_ ALL areas - No.seedling'!BB116</f>
        <v>0</v>
      </c>
      <c r="BD54" s="76">
        <f>'MASTER_ ALL areas - No.seedling'!BC116</f>
        <v>0</v>
      </c>
      <c r="BE54" s="77">
        <f t="shared" ref="BE54:BE66" si="371">IF(BC54=0,0,BD54/(BC54/20))</f>
        <v>0</v>
      </c>
      <c r="BF54" s="82">
        <f>'MASTER_ ALL areas - No.seedling'!BE116</f>
        <v>0</v>
      </c>
      <c r="BG54" s="77">
        <f t="shared" ref="BG54:BG66" si="372">IF(BC54=0,0,BF54/(BC54/20))</f>
        <v>0</v>
      </c>
      <c r="BH54" s="82">
        <f>'MASTER_ ALL areas - No.seedling'!BG116</f>
        <v>0</v>
      </c>
      <c r="BI54" s="76">
        <f>'MASTER_ ALL areas - No.seedling'!BH116</f>
        <v>0</v>
      </c>
      <c r="BJ54" s="77">
        <f t="shared" ref="BJ54:BJ66" si="373">IF(BH54=0,0,BI54/(BH54/20))</f>
        <v>0</v>
      </c>
      <c r="BK54" s="82">
        <f>'MASTER_ ALL areas - No.seedling'!BJ116</f>
        <v>0</v>
      </c>
      <c r="BL54" s="77">
        <f t="shared" ref="BL54:BL66" si="374">IF(BH54=0,0,BK54/(BH54/20))</f>
        <v>0</v>
      </c>
      <c r="BM54" s="82">
        <f>'MASTER_ ALL areas - No.seedling'!BL116</f>
        <v>0</v>
      </c>
      <c r="BN54" s="76">
        <f>'MASTER_ ALL areas - No.seedling'!BM116</f>
        <v>0</v>
      </c>
      <c r="BO54" s="77">
        <f t="shared" ref="BO54:BO66" si="375">IF(BM54=0,0,BN54/(BM54/20))</f>
        <v>0</v>
      </c>
      <c r="BP54" s="82">
        <f>'MASTER_ ALL areas - No.seedling'!BO116</f>
        <v>0</v>
      </c>
      <c r="BQ54" s="77">
        <f t="shared" ref="BQ54:BQ66" si="376">IF(BM54=0,0,BP54/(BM54/20))</f>
        <v>0</v>
      </c>
      <c r="BR54" s="82">
        <f>'MASTER_ ALL areas - No.seedling'!BQ116</f>
        <v>0</v>
      </c>
      <c r="BS54" s="76">
        <f>'MASTER_ ALL areas - No.seedling'!BR116</f>
        <v>0</v>
      </c>
      <c r="BT54" s="77">
        <f t="shared" ref="BT54:BT66" si="377">IF(BR54=0,0,BS54/(BR54/20))</f>
        <v>0</v>
      </c>
      <c r="BU54" s="82">
        <f>'MASTER_ ALL areas - No.seedling'!BT116</f>
        <v>0</v>
      </c>
      <c r="BV54" s="77">
        <f t="shared" ref="BV54:BV66" si="378">IF(BR54=0,0,BU54/(BR54/20))</f>
        <v>0</v>
      </c>
      <c r="BW54" s="82">
        <f>'MASTER_ ALL areas - No.seedling'!BV116</f>
        <v>0</v>
      </c>
      <c r="BX54" s="76">
        <f>'MASTER_ ALL areas - No.seedling'!BW116</f>
        <v>0</v>
      </c>
      <c r="BY54" s="77">
        <f t="shared" ref="BY54:BY66" si="379">IF(BW54=0,0,BX54/(BW54/20))</f>
        <v>0</v>
      </c>
      <c r="BZ54" s="82">
        <f>'MASTER_ ALL areas - No.seedling'!BY116</f>
        <v>0</v>
      </c>
      <c r="CA54" s="81">
        <f t="shared" ref="CA54:CA66" si="380">IF(BW54=0,0,BZ54/(BW54/20))</f>
        <v>0</v>
      </c>
      <c r="CB54" s="79"/>
      <c r="CC54" s="75">
        <f>'MASTER_ ALL areas - No.seedling'!CB116</f>
        <v>40</v>
      </c>
      <c r="CD54" s="76">
        <f>'MASTER_ ALL areas - No.seedling'!CC116</f>
        <v>0</v>
      </c>
      <c r="CE54" s="80">
        <f t="shared" ref="CE54:CE66" si="381">IF(CC54=0,0,CD54/(CC54/20))</f>
        <v>0</v>
      </c>
      <c r="CF54" s="76">
        <f>'MASTER_ ALL areas - No.seedling'!CE116</f>
        <v>0</v>
      </c>
      <c r="CG54" s="81">
        <f t="shared" ref="CG54:CG66" si="382">IF(CC54=0,0,CF54/(CC54/20))</f>
        <v>0</v>
      </c>
      <c r="CH54" s="75">
        <f>'MASTER_ ALL areas - No.seedling'!CG116</f>
        <v>40</v>
      </c>
      <c r="CI54" s="76">
        <f>'MASTER_ ALL areas - No.seedling'!CH116</f>
        <v>0</v>
      </c>
      <c r="CJ54" s="80">
        <f t="shared" ref="CJ54:CJ66" si="383">IF(CH54=0,0,CI54/(CH54/20))</f>
        <v>0</v>
      </c>
      <c r="CK54" s="76">
        <f>'MASTER_ ALL areas - No.seedling'!CJ116</f>
        <v>2</v>
      </c>
      <c r="CL54" s="81">
        <f t="shared" ref="CL54:CL66" si="384">IF(CH54=0,0,CK54/(CH54/20))</f>
        <v>1</v>
      </c>
      <c r="CM54" s="113">
        <f>'MASTER_ ALL areas - No.seedling'!CL116</f>
        <v>0</v>
      </c>
      <c r="CN54" s="76">
        <f>'MASTER_ ALL areas - No.seedling'!CM116</f>
        <v>0</v>
      </c>
      <c r="CO54" s="80">
        <f t="shared" ref="CO54:CO66" si="385">IF(CM54=0,0,CN54/(CM54/20))</f>
        <v>0</v>
      </c>
      <c r="CP54" s="76">
        <f>'MASTER_ ALL areas - No.seedling'!CO116</f>
        <v>0</v>
      </c>
      <c r="CQ54" s="81">
        <f t="shared" ref="CQ54:CQ66" si="386">IF(CM54=0,0,CP54/(CM54/20))</f>
        <v>0</v>
      </c>
      <c r="CR54" s="113">
        <f>'MASTER_ ALL areas - No.seedling'!CQ116</f>
        <v>0</v>
      </c>
      <c r="CS54" s="76">
        <f>'MASTER_ ALL areas - No.seedling'!CR116</f>
        <v>0</v>
      </c>
      <c r="CT54" s="80">
        <f t="shared" ref="CT54:CT66" si="387">IF(CR54=0,0,CS54/(CR54/20))</f>
        <v>0</v>
      </c>
      <c r="CU54" s="76">
        <f>'MASTER_ ALL areas - No.seedling'!CT116</f>
        <v>0</v>
      </c>
      <c r="CV54" s="81">
        <f t="shared" ref="CV54:CV66" si="388">IF(CR54=0,0,CU54/(CR54/20))</f>
        <v>0</v>
      </c>
      <c r="CW54" s="113">
        <f>'MASTER_ ALL areas - No.seedling'!CV116</f>
        <v>0</v>
      </c>
      <c r="CX54" s="76">
        <f>'MASTER_ ALL areas - No.seedling'!CW116</f>
        <v>0</v>
      </c>
      <c r="CY54" s="80">
        <f t="shared" ref="CY54:CY66" si="389">IF(CW54=0,0,CX54/(CW54/20))</f>
        <v>0</v>
      </c>
      <c r="CZ54" s="76">
        <f>'MASTER_ ALL areas - No.seedling'!CY116</f>
        <v>0</v>
      </c>
      <c r="DA54" s="81">
        <f t="shared" ref="DA54:DA66" si="390">IF(CW54=0,0,CZ54/(CW54/20))</f>
        <v>0</v>
      </c>
      <c r="DB54" s="113">
        <f>'MASTER_ ALL areas - No.seedling'!DA116</f>
        <v>0</v>
      </c>
      <c r="DC54" s="76">
        <f>'MASTER_ ALL areas - No.seedling'!DB116</f>
        <v>0</v>
      </c>
      <c r="DD54" s="80">
        <f t="shared" ref="DD54:DD66" si="391">IF(DB54=0,0,DC54/(DB54/20))</f>
        <v>0</v>
      </c>
      <c r="DE54" s="76">
        <f>'MASTER_ ALL areas - No.seedling'!DD116</f>
        <v>0</v>
      </c>
      <c r="DF54" s="81">
        <f t="shared" ref="DF54:DF66" si="392">IF(DB54=0,0,DE54/(DB54/20))</f>
        <v>0</v>
      </c>
      <c r="DG54" s="113">
        <f>'MASTER_ ALL areas - No.seedling'!DF116</f>
        <v>0</v>
      </c>
      <c r="DH54" s="76">
        <f>'MASTER_ ALL areas - No.seedling'!DG116</f>
        <v>0</v>
      </c>
      <c r="DI54" s="80">
        <f t="shared" ref="DI54:DI66" si="393">IF(DG54=0,0,DH54/(DG54/20))</f>
        <v>0</v>
      </c>
      <c r="DJ54" s="76">
        <f>'MASTER_ ALL areas - No.seedling'!DI116</f>
        <v>0</v>
      </c>
      <c r="DK54" s="81">
        <f t="shared" ref="DK54:DK66" si="394">IF(DG54=0,0,DJ54/(DG54/20))</f>
        <v>0</v>
      </c>
      <c r="DL54" s="113">
        <f>'MASTER_ ALL areas - No.seedling'!DK116</f>
        <v>0</v>
      </c>
      <c r="DM54" s="76">
        <f>'MASTER_ ALL areas - No.seedling'!DL116</f>
        <v>0</v>
      </c>
      <c r="DN54" s="80">
        <f t="shared" ref="DN54:DN66" si="395">IF(DL54=0,0,DM54/(DL54/20))</f>
        <v>0</v>
      </c>
      <c r="DO54" s="76">
        <f>'MASTER_ ALL areas - No.seedling'!DN116</f>
        <v>0</v>
      </c>
      <c r="DP54" s="81">
        <f t="shared" ref="DP54:DP66" si="396">IF(DL54=0,0,DO54/(DL54/20))</f>
        <v>0</v>
      </c>
      <c r="DQ54" s="113">
        <f>'MASTER_ ALL areas - No.seedling'!DP116</f>
        <v>0</v>
      </c>
      <c r="DR54" s="76">
        <f>'MASTER_ ALL areas - No.seedling'!DQ116</f>
        <v>0</v>
      </c>
      <c r="DS54" s="80">
        <f t="shared" ref="DS54:DS66" si="397">IF(DQ54=0,0,DR54/(DQ54/20))</f>
        <v>0</v>
      </c>
      <c r="DT54" s="76">
        <f>'MASTER_ ALL areas - No.seedling'!DS116</f>
        <v>0</v>
      </c>
      <c r="DU54" s="81">
        <f t="shared" ref="DU54:DU66" si="398">IF(DQ54=0,0,DT54/(DQ54/20))</f>
        <v>0</v>
      </c>
      <c r="DV54" s="113">
        <f>'MASTER_ ALL areas - No.seedling'!DU116</f>
        <v>0</v>
      </c>
      <c r="DW54" s="76">
        <f>'MASTER_ ALL areas - No.seedling'!DV116</f>
        <v>0</v>
      </c>
      <c r="DX54" s="80">
        <f t="shared" ref="DX54:DX66" si="399">IF(DV54=0,0,DW54/(DV54/20))</f>
        <v>0</v>
      </c>
      <c r="DY54" s="76">
        <f>'MASTER_ ALL areas - No.seedling'!DX116</f>
        <v>0</v>
      </c>
      <c r="DZ54" s="81">
        <f t="shared" ref="DZ54:DZ66" si="400">IF(DV54=0,0,DY54/(DV54/20))</f>
        <v>0</v>
      </c>
      <c r="EA54" s="113">
        <f>'MASTER_ ALL areas - No.seedling'!DZ116</f>
        <v>0</v>
      </c>
      <c r="EB54" s="76">
        <f>'MASTER_ ALL areas - No.seedling'!EA116</f>
        <v>0</v>
      </c>
      <c r="EC54" s="80">
        <f t="shared" ref="EC54:EC66" si="401">IF(EA54=0,0,EB54/(EA54/20))</f>
        <v>0</v>
      </c>
      <c r="ED54" s="76">
        <f>'MASTER_ ALL areas - No.seedling'!EC116</f>
        <v>0</v>
      </c>
      <c r="EE54" s="81">
        <f t="shared" ref="EE54:EE66" si="402">IF(EA54=0,0,ED54/(EA54/20))</f>
        <v>0</v>
      </c>
      <c r="EF54" s="113">
        <f>'MASTER_ ALL areas - No.seedling'!EE116</f>
        <v>0</v>
      </c>
      <c r="EG54" s="76">
        <f>'MASTER_ ALL areas - No.seedling'!EF116</f>
        <v>0</v>
      </c>
      <c r="EH54" s="80">
        <f t="shared" ref="EH54:EH66" si="403">IF(EF54=0,0,EG54/(EF54/20))</f>
        <v>0</v>
      </c>
      <c r="EI54" s="76">
        <f>'MASTER_ ALL areas - No.seedling'!EH116</f>
        <v>0</v>
      </c>
      <c r="EJ54" s="81">
        <f t="shared" ref="EJ54:EJ66" si="404">IF(EF54=0,0,EI54/(EF54/20))</f>
        <v>0</v>
      </c>
      <c r="EK54" s="113">
        <f>'MASTER_ ALL areas - No.seedling'!EJ116</f>
        <v>0</v>
      </c>
      <c r="EL54" s="76">
        <f>'MASTER_ ALL areas - No.seedling'!EK116</f>
        <v>0</v>
      </c>
      <c r="EM54" s="80">
        <f t="shared" ref="EM54:EM66" si="405">IF(EK54=0,0,EL54/(EK54/20))</f>
        <v>0</v>
      </c>
      <c r="EN54" s="76">
        <f>'MASTER_ ALL areas - No.seedling'!EM116</f>
        <v>0</v>
      </c>
      <c r="EO54" s="81">
        <f t="shared" ref="EO54:EO66" si="406">IF(EK54=0,0,EN54/(EK54/20))</f>
        <v>0</v>
      </c>
      <c r="EP54" s="113">
        <f>'MASTER_ ALL areas - No.seedling'!EO116</f>
        <v>0</v>
      </c>
      <c r="EQ54" s="76">
        <f>'MASTER_ ALL areas - No.seedling'!EP116</f>
        <v>0</v>
      </c>
      <c r="ER54" s="80">
        <f t="shared" ref="ER54:ER66" si="407">IF(EP54=0,0,EQ54/(EP54/20))</f>
        <v>0</v>
      </c>
      <c r="ES54" s="76">
        <f>'MASTER_ ALL areas - No.seedling'!ER116</f>
        <v>0</v>
      </c>
      <c r="ET54" s="81">
        <f t="shared" ref="ET54:ET66" si="408">IF(EP54=0,0,ES54/(EP54/20))</f>
        <v>0</v>
      </c>
      <c r="EU54" s="113">
        <f>'MASTER_ ALL areas - No.seedling'!ET116</f>
        <v>0</v>
      </c>
      <c r="EV54" s="76">
        <f>'MASTER_ ALL areas - No.seedling'!EU116</f>
        <v>0</v>
      </c>
      <c r="EW54" s="80">
        <f t="shared" ref="EW54:EW66" si="409">IF(EU54=0,0,EV54/(EU54/20))</f>
        <v>0</v>
      </c>
      <c r="EX54" s="76">
        <f>'MASTER_ ALL areas - No.seedling'!EW116</f>
        <v>0</v>
      </c>
      <c r="EY54" s="81">
        <f t="shared" ref="EY54:EY66" si="410">IF(EU54=0,0,EX54/(EU54/20))</f>
        <v>0</v>
      </c>
      <c r="EZ54" s="113">
        <f>'MASTER_ ALL areas - No.seedling'!EY116</f>
        <v>0</v>
      </c>
      <c r="FA54" s="76">
        <f>'MASTER_ ALL areas - No.seedling'!EZ116</f>
        <v>0</v>
      </c>
      <c r="FB54" s="80">
        <f t="shared" ref="FB54:FB66" si="411">IF(EZ54=0,0,FA54/(EZ54/20))</f>
        <v>0</v>
      </c>
      <c r="FC54" s="76">
        <f>'MASTER_ ALL areas - No.seedling'!FB116</f>
        <v>0</v>
      </c>
      <c r="FD54" s="81">
        <f t="shared" ref="FD54:FD66" si="412">IF(EZ54=0,0,FC54/(EZ54/20))</f>
        <v>0</v>
      </c>
      <c r="FE54" s="113">
        <f>'MASTER_ ALL areas - No.seedling'!FD116</f>
        <v>0</v>
      </c>
      <c r="FF54" s="76">
        <f>'MASTER_ ALL areas - No.seedling'!FE116</f>
        <v>0</v>
      </c>
      <c r="FG54" s="80">
        <f t="shared" ref="FG54:FG66" si="413">IF(FE54=0,0,FF54/(FE54/20))</f>
        <v>0</v>
      </c>
      <c r="FH54" s="76">
        <f>'MASTER_ ALL areas - No.seedling'!FG116</f>
        <v>0</v>
      </c>
      <c r="FI54" s="81">
        <f t="shared" ref="FI54:FI66" si="414">IF(FE54=0,0,FH54/(FE54/20))</f>
        <v>0</v>
      </c>
      <c r="FJ54" s="113">
        <f>'MASTER_ ALL areas - No.seedling'!FI116</f>
        <v>0</v>
      </c>
      <c r="FK54" s="76">
        <f>'MASTER_ ALL areas - No.seedling'!FJ116</f>
        <v>0</v>
      </c>
      <c r="FL54" s="80">
        <f t="shared" ref="FL54:FL66" si="415">IF(FJ54=0,0,FK54/(FJ54/20))</f>
        <v>0</v>
      </c>
      <c r="FM54" s="76">
        <f>'MASTER_ ALL areas - No.seedling'!FL116</f>
        <v>0</v>
      </c>
      <c r="FN54" s="81">
        <f t="shared" ref="FN54:FN66" si="416">IF(FJ54=0,0,FM54/(FJ54/20))</f>
        <v>0</v>
      </c>
      <c r="FO54" s="113">
        <f>'MASTER_ ALL areas - No.seedling'!FN116</f>
        <v>0</v>
      </c>
      <c r="FP54" s="76">
        <f>'MASTER_ ALL areas - No.seedling'!FO116</f>
        <v>0</v>
      </c>
      <c r="FQ54" s="80">
        <f t="shared" ref="FQ54:FQ66" si="417">IF(FO54=0,0,FP54/(FO54/20))</f>
        <v>0</v>
      </c>
      <c r="FR54" s="76">
        <f>'MASTER_ ALL areas - No.seedling'!FQ116</f>
        <v>0</v>
      </c>
      <c r="FS54" s="81">
        <f t="shared" ref="FS54:FS66" si="418">IF(FO54=0,0,FR54/(FO54/20))</f>
        <v>0</v>
      </c>
      <c r="FT54" s="113">
        <f>'MASTER_ ALL areas - No.seedling'!FS116</f>
        <v>0</v>
      </c>
      <c r="FU54" s="76">
        <f>'MASTER_ ALL areas - No.seedling'!FT116</f>
        <v>0</v>
      </c>
      <c r="FV54" s="80">
        <f t="shared" ref="FV54:FV66" si="419">IF(FT54=0,0,FU54/(FT54/20))</f>
        <v>0</v>
      </c>
      <c r="FW54" s="76">
        <f>'MASTER_ ALL areas - No.seedling'!FV116</f>
        <v>0</v>
      </c>
      <c r="FX54" s="81">
        <f t="shared" ref="FX54:FX66" si="420">IF(FT54=0,0,FW54/(FT54/20))</f>
        <v>0</v>
      </c>
      <c r="FY54" s="113">
        <f>'MASTER_ ALL areas - No.seedling'!FX116</f>
        <v>0</v>
      </c>
      <c r="FZ54" s="76">
        <f>'MASTER_ ALL areas - No.seedling'!FY116</f>
        <v>0</v>
      </c>
      <c r="GA54" s="80">
        <f t="shared" ref="GA54:GA66" si="421">IF(FY54=0,0,FZ54/(FY54/20))</f>
        <v>0</v>
      </c>
      <c r="GB54" s="76">
        <f>'MASTER_ ALL areas - No.seedling'!GA116</f>
        <v>0</v>
      </c>
      <c r="GC54" s="81">
        <f t="shared" ref="GC54:GC66" si="422">IF(FY54=0,0,GB54/(FY54/20))</f>
        <v>0</v>
      </c>
      <c r="GD54" s="113">
        <f>'MASTER_ ALL areas - No.seedling'!GC116</f>
        <v>0</v>
      </c>
      <c r="GE54" s="76">
        <f>'MASTER_ ALL areas - No.seedling'!GD116</f>
        <v>0</v>
      </c>
      <c r="GF54" s="80">
        <f t="shared" ref="GF54:GF66" si="423">IF(GD54=0,0,GE54/(GD54/20))</f>
        <v>0</v>
      </c>
      <c r="GG54" s="76">
        <f>'MASTER_ ALL areas - No.seedling'!GF116</f>
        <v>0</v>
      </c>
      <c r="GH54" s="81">
        <f t="shared" ref="GH54:GH66" si="424">IF(GD54=0,0,GG54/(GD54/20))</f>
        <v>0</v>
      </c>
      <c r="GI54" s="113">
        <f>'MASTER_ ALL areas - No.seedling'!GH116</f>
        <v>0</v>
      </c>
      <c r="GJ54" s="76">
        <f>'MASTER_ ALL areas - No.seedling'!GI116</f>
        <v>0</v>
      </c>
      <c r="GK54" s="80">
        <f t="shared" ref="GK54:GK66" si="425">IF(GI54=0,0,GJ54/(GI54/20))</f>
        <v>0</v>
      </c>
      <c r="GL54" s="76">
        <f>'MASTER_ ALL areas - No.seedling'!GK116</f>
        <v>0</v>
      </c>
      <c r="GM54" s="81">
        <f t="shared" ref="GM54:GM66" si="426">IF(GI54=0,0,GL54/(GI54/20))</f>
        <v>0</v>
      </c>
      <c r="GN54" s="113">
        <f>'MASTER_ ALL areas - No.seedling'!GM116</f>
        <v>0</v>
      </c>
      <c r="GO54" s="76">
        <f>'MASTER_ ALL areas - No.seedling'!GN116</f>
        <v>0</v>
      </c>
      <c r="GP54" s="80">
        <f t="shared" ref="GP54:GP66" si="427">IF(GN54=0,0,GO54/(GN54/20))</f>
        <v>0</v>
      </c>
      <c r="GQ54" s="76">
        <f>'MASTER_ ALL areas - No.seedling'!GP116</f>
        <v>0</v>
      </c>
      <c r="GR54" s="81">
        <f t="shared" ref="GR54:GR66" si="428">IF(GN54=0,0,GQ54/(GN54/20))</f>
        <v>0</v>
      </c>
      <c r="GS54" s="113">
        <f>'MASTER_ ALL areas - No.seedling'!GR116</f>
        <v>0</v>
      </c>
      <c r="GT54" s="76">
        <f>'MASTER_ ALL areas - No.seedling'!GS116</f>
        <v>0</v>
      </c>
      <c r="GU54" s="80">
        <f t="shared" ref="GU54:GU66" si="429">IF(GS54=0,0,GT54/(GS54/20))</f>
        <v>0</v>
      </c>
      <c r="GV54" s="76">
        <f>'MASTER_ ALL areas - No.seedling'!GU116</f>
        <v>0</v>
      </c>
      <c r="GW54" s="81">
        <f t="shared" ref="GW54:GW66" si="430">IF(GS54=0,0,GV54/(GS54/20))</f>
        <v>0</v>
      </c>
      <c r="GX54" s="113">
        <f>'MASTER_ ALL areas - No.seedling'!GW116</f>
        <v>0</v>
      </c>
      <c r="GY54" s="76">
        <f>'MASTER_ ALL areas - No.seedling'!GX116</f>
        <v>0</v>
      </c>
      <c r="GZ54" s="80">
        <f t="shared" ref="GZ54:GZ66" si="431">IF(GX54=0,0,GY54/(GX54/20))</f>
        <v>0</v>
      </c>
      <c r="HA54" s="76">
        <f>'MASTER_ ALL areas - No.seedling'!GZ116</f>
        <v>0</v>
      </c>
      <c r="HB54" s="81">
        <f t="shared" ref="HB54:HB66" si="432">IF(GX54=0,0,HA54/(GX54/20))</f>
        <v>0</v>
      </c>
      <c r="HC54" s="113">
        <f>'MASTER_ ALL areas - No.seedling'!HB116</f>
        <v>0</v>
      </c>
      <c r="HD54" s="76">
        <f>'MASTER_ ALL areas - No.seedling'!HC116</f>
        <v>0</v>
      </c>
      <c r="HE54" s="80">
        <f t="shared" ref="HE54:HE66" si="433">IF(HC54=0,0,HD54/(HC54/20))</f>
        <v>0</v>
      </c>
      <c r="HF54" s="76">
        <f>'MASTER_ ALL areas - No.seedling'!HE116</f>
        <v>0</v>
      </c>
      <c r="HG54" s="81">
        <f t="shared" ref="HG54:HG66" si="434">IF(HC54=0,0,HF54/(HC54/20))</f>
        <v>0</v>
      </c>
      <c r="HH54" s="113">
        <f>'MASTER_ ALL areas - No.seedling'!HG116</f>
        <v>0</v>
      </c>
      <c r="HI54" s="76">
        <f>'MASTER_ ALL areas - No.seedling'!HH116</f>
        <v>0</v>
      </c>
      <c r="HJ54" s="80">
        <f t="shared" ref="HJ54:HJ66" si="435">IF(HH54=0,0,HI54/(HH54/20))</f>
        <v>0</v>
      </c>
      <c r="HK54" s="76">
        <f>'MASTER_ ALL areas - No.seedling'!HJ116</f>
        <v>0</v>
      </c>
      <c r="HL54" s="81">
        <f t="shared" ref="HL54:HL66" si="436">IF(HH54=0,0,HK54/(HH54/20))</f>
        <v>0</v>
      </c>
      <c r="HM54" s="113">
        <f>'MASTER_ ALL areas - No.seedling'!HL116</f>
        <v>0</v>
      </c>
      <c r="HN54" s="76">
        <f>'MASTER_ ALL areas - No.seedling'!HM116</f>
        <v>0</v>
      </c>
      <c r="HO54" s="80">
        <f t="shared" ref="HO54:HO66" si="437">IF(HM54=0,0,HN54/(HM54/20))</f>
        <v>0</v>
      </c>
      <c r="HP54" s="76">
        <f>'MASTER_ ALL areas - No.seedling'!HO116</f>
        <v>0</v>
      </c>
      <c r="HQ54" s="81">
        <f t="shared" ref="HQ54:HQ66" si="438">IF(HM54=0,0,HP54/(HM54/20))</f>
        <v>0</v>
      </c>
      <c r="HR54" s="113">
        <f>'MASTER_ ALL areas - No.seedling'!HQ116</f>
        <v>0</v>
      </c>
      <c r="HS54" s="76">
        <f>'MASTER_ ALL areas - No.seedling'!HR116</f>
        <v>0</v>
      </c>
      <c r="HT54" s="80">
        <f t="shared" ref="HT54:HT66" si="439">IF(HR54=0,0,HS54/(HR54/20))</f>
        <v>0</v>
      </c>
      <c r="HU54" s="76">
        <f>'MASTER_ ALL areas - No.seedling'!HT116</f>
        <v>0</v>
      </c>
      <c r="HV54" s="81">
        <f t="shared" ref="HV54:HV66" si="440">IF(HR54=0,0,HU54/(HR54/20))</f>
        <v>0</v>
      </c>
      <c r="HW54" s="113">
        <f>'MASTER_ ALL areas - No.seedling'!HV116</f>
        <v>0</v>
      </c>
      <c r="HX54" s="76">
        <f>'MASTER_ ALL areas - No.seedling'!HW116</f>
        <v>0</v>
      </c>
      <c r="HY54" s="80">
        <f t="shared" ref="HY54:HY66" si="441">IF(HW54=0,0,HX54/(HW54/20))</f>
        <v>0</v>
      </c>
      <c r="HZ54" s="76">
        <f>'MASTER_ ALL areas - No.seedling'!HY116</f>
        <v>0</v>
      </c>
      <c r="IA54" s="81">
        <f t="shared" ref="IA54:IA66" si="442">IF(HW54=0,0,HZ54/(HW54/20))</f>
        <v>0</v>
      </c>
      <c r="IB54" s="113">
        <f>'MASTER_ ALL areas - No.seedling'!IA116</f>
        <v>0</v>
      </c>
      <c r="IC54" s="76">
        <f>'MASTER_ ALL areas - No.seedling'!IB116</f>
        <v>0</v>
      </c>
      <c r="ID54" s="80">
        <f t="shared" ref="ID54:ID66" si="443">IF(IB54=0,0,IC54/(IB54/20))</f>
        <v>0</v>
      </c>
      <c r="IE54" s="76">
        <f>'MASTER_ ALL areas - No.seedling'!ID116</f>
        <v>0</v>
      </c>
      <c r="IF54" s="85">
        <f t="shared" ref="IF54:IF66" si="444">IF(IB54=0,0,IE54/(IB54/20))</f>
        <v>0</v>
      </c>
      <c r="IG54" s="86" t="s">
        <v>355</v>
      </c>
      <c r="IH54" s="87"/>
    </row>
    <row r="55" spans="2:242" ht="33" customHeight="1" x14ac:dyDescent="0.25">
      <c r="B55" s="420">
        <v>113</v>
      </c>
      <c r="C55" s="421" t="s">
        <v>189</v>
      </c>
      <c r="D55" s="422">
        <v>218024</v>
      </c>
      <c r="E55" s="423">
        <v>934152</v>
      </c>
      <c r="F55" s="424" t="s">
        <v>89</v>
      </c>
      <c r="G55" s="88" t="s">
        <v>185</v>
      </c>
      <c r="H55" s="459" t="str">
        <f>'MASTER_ ALL areas - No.seedling'!G117</f>
        <v>1(6)</v>
      </c>
      <c r="I55" s="70">
        <f>'MASTER_ ALL areas - No.seedling'!H117</f>
        <v>0.1</v>
      </c>
      <c r="J55" s="71">
        <f>'MASTER_ ALL areas - No.seedling'!I117</f>
        <v>39.75</v>
      </c>
      <c r="K55" s="72">
        <f>'MASTER_ ALL areas - No.seedling'!J117</f>
        <v>72</v>
      </c>
      <c r="L55" s="73">
        <f t="shared" si="356"/>
        <v>1440</v>
      </c>
      <c r="M55" s="74">
        <f>'MASTER_ ALL areas - No.seedling'!L117</f>
        <v>1440</v>
      </c>
      <c r="N55" s="113">
        <f>'MASTER_ ALL areas - No.seedling'!M117</f>
        <v>5</v>
      </c>
      <c r="O55" s="114">
        <f>'MASTER_ ALL areas - No.seedling'!N117</f>
        <v>23</v>
      </c>
      <c r="P55" s="80">
        <f>'MASTER_ ALL areas - No.seedling'!O117</f>
        <v>6.9444444444444448E-2</v>
      </c>
      <c r="Q55" s="81">
        <f>'MASTER_ ALL areas - No.seedling'!P117</f>
        <v>0.31944444444444442</v>
      </c>
      <c r="R55" s="621"/>
      <c r="S55" s="617">
        <f>'MASTER_ ALL areas - No.seedling'!R117</f>
        <v>1280</v>
      </c>
      <c r="T55" s="76">
        <f>'MASTER_ ALL areas - No.seedling'!S117</f>
        <v>0</v>
      </c>
      <c r="U55" s="77">
        <f t="shared" si="357"/>
        <v>0</v>
      </c>
      <c r="V55" s="82">
        <f>'MASTER_ ALL areas - No.seedling'!U117</f>
        <v>15</v>
      </c>
      <c r="W55" s="80">
        <f t="shared" si="358"/>
        <v>0.234375</v>
      </c>
      <c r="X55" s="619">
        <f>'MASTER_ ALL areas - No.seedling'!W117</f>
        <v>140</v>
      </c>
      <c r="Y55" s="82">
        <f>'MASTER_ ALL areas - No.seedling'!X117</f>
        <v>5</v>
      </c>
      <c r="Z55" s="77">
        <f t="shared" si="359"/>
        <v>0.7142857142857143</v>
      </c>
      <c r="AA55" s="82">
        <f>'MASTER_ ALL areas - No.seedling'!Z117</f>
        <v>7</v>
      </c>
      <c r="AB55" s="80">
        <f t="shared" si="360"/>
        <v>1</v>
      </c>
      <c r="AC55" s="76">
        <f>'MASTER_ ALL areas - No.seedling'!AB117</f>
        <v>0</v>
      </c>
      <c r="AD55" s="76">
        <f>'MASTER_ ALL areas - No.seedling'!AC117</f>
        <v>0</v>
      </c>
      <c r="AE55" s="77">
        <f t="shared" si="361"/>
        <v>0</v>
      </c>
      <c r="AF55" s="82">
        <f>'MASTER_ ALL areas - No.seedling'!AE117</f>
        <v>0</v>
      </c>
      <c r="AG55" s="80">
        <f t="shared" si="362"/>
        <v>0</v>
      </c>
      <c r="AH55" s="76">
        <f>'MASTER_ ALL areas - No.seedling'!AG117</f>
        <v>20</v>
      </c>
      <c r="AI55" s="76">
        <f>'MASTER_ ALL areas - No.seedling'!AH117</f>
        <v>0</v>
      </c>
      <c r="AJ55" s="77">
        <f t="shared" si="363"/>
        <v>0</v>
      </c>
      <c r="AK55" s="82">
        <f>'MASTER_ ALL areas - No.seedling'!AJ117</f>
        <v>1</v>
      </c>
      <c r="AL55" s="81">
        <f t="shared" si="364"/>
        <v>1</v>
      </c>
      <c r="AM55" s="621"/>
      <c r="AN55" s="617">
        <f>'MASTER_ ALL areas - No.seedling'!AM117</f>
        <v>240</v>
      </c>
      <c r="AO55" s="76">
        <f>'MASTER_ ALL areas - No.seedling'!AN117</f>
        <v>1</v>
      </c>
      <c r="AP55" s="77">
        <f t="shared" si="365"/>
        <v>8.3333333333333329E-2</v>
      </c>
      <c r="AQ55" s="82">
        <f>'MASTER_ ALL areas - No.seedling'!AP117</f>
        <v>7</v>
      </c>
      <c r="AR55" s="77">
        <f t="shared" si="366"/>
        <v>0.58333333333333337</v>
      </c>
      <c r="AS55" s="82">
        <f>'MASTER_ ALL areas - No.seedling'!AR117</f>
        <v>940</v>
      </c>
      <c r="AT55" s="76">
        <f>'MASTER_ ALL areas - No.seedling'!AS117</f>
        <v>0</v>
      </c>
      <c r="AU55" s="77">
        <f t="shared" si="367"/>
        <v>0</v>
      </c>
      <c r="AV55" s="82">
        <f>'MASTER_ ALL areas - No.seedling'!AU117</f>
        <v>4</v>
      </c>
      <c r="AW55" s="77">
        <f t="shared" si="368"/>
        <v>8.5106382978723402E-2</v>
      </c>
      <c r="AX55" s="71">
        <f>'MASTER_ ALL areas - No.seedling'!AW117</f>
        <v>0</v>
      </c>
      <c r="AY55" s="82">
        <f>'MASTER_ ALL areas - No.seedling'!AX117</f>
        <v>0</v>
      </c>
      <c r="AZ55" s="77">
        <f t="shared" si="369"/>
        <v>0</v>
      </c>
      <c r="BA55" s="82">
        <f>'MASTER_ ALL areas - No.seedling'!AZ117</f>
        <v>0</v>
      </c>
      <c r="BB55" s="77">
        <f t="shared" si="370"/>
        <v>0</v>
      </c>
      <c r="BC55" s="82">
        <f>'MASTER_ ALL areas - No.seedling'!BB117</f>
        <v>20</v>
      </c>
      <c r="BD55" s="76">
        <f>'MASTER_ ALL areas - No.seedling'!BC117</f>
        <v>1</v>
      </c>
      <c r="BE55" s="77">
        <f t="shared" si="371"/>
        <v>1</v>
      </c>
      <c r="BF55" s="82">
        <f>'MASTER_ ALL areas - No.seedling'!BE117</f>
        <v>1</v>
      </c>
      <c r="BG55" s="77">
        <f t="shared" si="372"/>
        <v>1</v>
      </c>
      <c r="BH55" s="82">
        <f>'MASTER_ ALL areas - No.seedling'!BG117</f>
        <v>180</v>
      </c>
      <c r="BI55" s="76">
        <f>'MASTER_ ALL areas - No.seedling'!BH117</f>
        <v>1</v>
      </c>
      <c r="BJ55" s="77">
        <f t="shared" si="373"/>
        <v>0.1111111111111111</v>
      </c>
      <c r="BK55" s="82">
        <f>'MASTER_ ALL areas - No.seedling'!BJ117</f>
        <v>9</v>
      </c>
      <c r="BL55" s="77">
        <f t="shared" si="374"/>
        <v>1</v>
      </c>
      <c r="BM55" s="82">
        <f>'MASTER_ ALL areas - No.seedling'!BL117</f>
        <v>0</v>
      </c>
      <c r="BN55" s="76">
        <f>'MASTER_ ALL areas - No.seedling'!BM117</f>
        <v>0</v>
      </c>
      <c r="BO55" s="77">
        <f t="shared" si="375"/>
        <v>0</v>
      </c>
      <c r="BP55" s="82">
        <f>'MASTER_ ALL areas - No.seedling'!BO117</f>
        <v>0</v>
      </c>
      <c r="BQ55" s="77">
        <f t="shared" si="376"/>
        <v>0</v>
      </c>
      <c r="BR55" s="82">
        <f>'MASTER_ ALL areas - No.seedling'!BQ117</f>
        <v>0</v>
      </c>
      <c r="BS55" s="76">
        <f>'MASTER_ ALL areas - No.seedling'!BR117</f>
        <v>0</v>
      </c>
      <c r="BT55" s="77">
        <f t="shared" si="377"/>
        <v>0</v>
      </c>
      <c r="BU55" s="82">
        <f>'MASTER_ ALL areas - No.seedling'!BT117</f>
        <v>0</v>
      </c>
      <c r="BV55" s="77">
        <f t="shared" si="378"/>
        <v>0</v>
      </c>
      <c r="BW55" s="82">
        <f>'MASTER_ ALL areas - No.seedling'!BV117</f>
        <v>60</v>
      </c>
      <c r="BX55" s="76">
        <f>'MASTER_ ALL areas - No.seedling'!BW117</f>
        <v>2</v>
      </c>
      <c r="BY55" s="77">
        <f t="shared" si="379"/>
        <v>0.66666666666666663</v>
      </c>
      <c r="BZ55" s="82">
        <f>'MASTER_ ALL areas - No.seedling'!BY117</f>
        <v>2</v>
      </c>
      <c r="CA55" s="81">
        <f t="shared" si="380"/>
        <v>0.66666666666666663</v>
      </c>
      <c r="CB55" s="79"/>
      <c r="CC55" s="75">
        <f>'MASTER_ ALL areas - No.seedling'!CB117</f>
        <v>200</v>
      </c>
      <c r="CD55" s="76">
        <f>'MASTER_ ALL areas - No.seedling'!CC117</f>
        <v>0</v>
      </c>
      <c r="CE55" s="80">
        <f t="shared" si="381"/>
        <v>0</v>
      </c>
      <c r="CF55" s="76">
        <f>'MASTER_ ALL areas - No.seedling'!CE117</f>
        <v>5</v>
      </c>
      <c r="CG55" s="81">
        <f t="shared" si="382"/>
        <v>0.5</v>
      </c>
      <c r="CH55" s="75">
        <f>'MASTER_ ALL areas - No.seedling'!CG117</f>
        <v>20</v>
      </c>
      <c r="CI55" s="76">
        <f>'MASTER_ ALL areas - No.seedling'!CH117</f>
        <v>1</v>
      </c>
      <c r="CJ55" s="80">
        <f t="shared" si="383"/>
        <v>1</v>
      </c>
      <c r="CK55" s="76">
        <f>'MASTER_ ALL areas - No.seedling'!CJ117</f>
        <v>1</v>
      </c>
      <c r="CL55" s="81">
        <f t="shared" si="384"/>
        <v>1</v>
      </c>
      <c r="CM55" s="113">
        <f>'MASTER_ ALL areas - No.seedling'!CL117</f>
        <v>0</v>
      </c>
      <c r="CN55" s="76">
        <f>'MASTER_ ALL areas - No.seedling'!CM117</f>
        <v>0</v>
      </c>
      <c r="CO55" s="80">
        <f t="shared" si="385"/>
        <v>0</v>
      </c>
      <c r="CP55" s="76">
        <f>'MASTER_ ALL areas - No.seedling'!CO117</f>
        <v>0</v>
      </c>
      <c r="CQ55" s="81">
        <f t="shared" si="386"/>
        <v>0</v>
      </c>
      <c r="CR55" s="75">
        <f>'MASTER_ ALL areas - No.seedling'!CQ117</f>
        <v>20</v>
      </c>
      <c r="CS55" s="76">
        <f>'MASTER_ ALL areas - No.seedling'!CR117</f>
        <v>0</v>
      </c>
      <c r="CT55" s="80">
        <f t="shared" si="387"/>
        <v>0</v>
      </c>
      <c r="CU55" s="76">
        <f>'MASTER_ ALL areas - No.seedling'!CT117</f>
        <v>1</v>
      </c>
      <c r="CV55" s="81">
        <f t="shared" si="388"/>
        <v>1</v>
      </c>
      <c r="CW55" s="75">
        <f>'MASTER_ ALL areas - No.seedling'!CV117</f>
        <v>920</v>
      </c>
      <c r="CX55" s="76">
        <f>'MASTER_ ALL areas - No.seedling'!CW117</f>
        <v>0</v>
      </c>
      <c r="CY55" s="80">
        <f t="shared" si="389"/>
        <v>0</v>
      </c>
      <c r="CZ55" s="76">
        <f>'MASTER_ ALL areas - No.seedling'!CY117</f>
        <v>3</v>
      </c>
      <c r="DA55" s="81">
        <f t="shared" si="390"/>
        <v>6.5217391304347824E-2</v>
      </c>
      <c r="DB55" s="75">
        <f>'MASTER_ ALL areas - No.seedling'!DA117</f>
        <v>20</v>
      </c>
      <c r="DC55" s="76">
        <f>'MASTER_ ALL areas - No.seedling'!DB117</f>
        <v>0</v>
      </c>
      <c r="DD55" s="80">
        <f t="shared" si="391"/>
        <v>0</v>
      </c>
      <c r="DE55" s="76">
        <f>'MASTER_ ALL areas - No.seedling'!DD117</f>
        <v>1</v>
      </c>
      <c r="DF55" s="81">
        <f t="shared" si="392"/>
        <v>1</v>
      </c>
      <c r="DG55" s="113">
        <f>'MASTER_ ALL areas - No.seedling'!DF117</f>
        <v>0</v>
      </c>
      <c r="DH55" s="76">
        <f>'MASTER_ ALL areas - No.seedling'!DG117</f>
        <v>0</v>
      </c>
      <c r="DI55" s="80">
        <f t="shared" si="393"/>
        <v>0</v>
      </c>
      <c r="DJ55" s="76">
        <f>'MASTER_ ALL areas - No.seedling'!DI117</f>
        <v>0</v>
      </c>
      <c r="DK55" s="81">
        <f t="shared" si="394"/>
        <v>0</v>
      </c>
      <c r="DL55" s="113">
        <f>'MASTER_ ALL areas - No.seedling'!DK117</f>
        <v>0</v>
      </c>
      <c r="DM55" s="76">
        <f>'MASTER_ ALL areas - No.seedling'!DL117</f>
        <v>0</v>
      </c>
      <c r="DN55" s="80">
        <f t="shared" si="395"/>
        <v>0</v>
      </c>
      <c r="DO55" s="76">
        <f>'MASTER_ ALL areas - No.seedling'!DN117</f>
        <v>0</v>
      </c>
      <c r="DP55" s="81">
        <f t="shared" si="396"/>
        <v>0</v>
      </c>
      <c r="DQ55" s="113">
        <f>'MASTER_ ALL areas - No.seedling'!DP117</f>
        <v>0</v>
      </c>
      <c r="DR55" s="76">
        <f>'MASTER_ ALL areas - No.seedling'!DQ117</f>
        <v>0</v>
      </c>
      <c r="DS55" s="80">
        <f t="shared" si="397"/>
        <v>0</v>
      </c>
      <c r="DT55" s="76">
        <f>'MASTER_ ALL areas - No.seedling'!DS117</f>
        <v>0</v>
      </c>
      <c r="DU55" s="81">
        <f t="shared" si="398"/>
        <v>0</v>
      </c>
      <c r="DV55" s="113">
        <f>'MASTER_ ALL areas - No.seedling'!DU117</f>
        <v>0</v>
      </c>
      <c r="DW55" s="76">
        <f>'MASTER_ ALL areas - No.seedling'!DV117</f>
        <v>0</v>
      </c>
      <c r="DX55" s="80">
        <f t="shared" si="399"/>
        <v>0</v>
      </c>
      <c r="DY55" s="76">
        <f>'MASTER_ ALL areas - No.seedling'!DX117</f>
        <v>0</v>
      </c>
      <c r="DZ55" s="81">
        <f t="shared" si="400"/>
        <v>0</v>
      </c>
      <c r="EA55" s="113">
        <f>'MASTER_ ALL areas - No.seedling'!DZ117</f>
        <v>0</v>
      </c>
      <c r="EB55" s="76">
        <f>'MASTER_ ALL areas - No.seedling'!EA117</f>
        <v>0</v>
      </c>
      <c r="EC55" s="80">
        <f t="shared" si="401"/>
        <v>0</v>
      </c>
      <c r="ED55" s="76">
        <f>'MASTER_ ALL areas - No.seedling'!EC117</f>
        <v>0</v>
      </c>
      <c r="EE55" s="81">
        <f t="shared" si="402"/>
        <v>0</v>
      </c>
      <c r="EF55" s="113">
        <f>'MASTER_ ALL areas - No.seedling'!EE117</f>
        <v>0</v>
      </c>
      <c r="EG55" s="76">
        <f>'MASTER_ ALL areas - No.seedling'!EF117</f>
        <v>0</v>
      </c>
      <c r="EH55" s="80">
        <f t="shared" si="403"/>
        <v>0</v>
      </c>
      <c r="EI55" s="76">
        <f>'MASTER_ ALL areas - No.seedling'!EH117</f>
        <v>0</v>
      </c>
      <c r="EJ55" s="81">
        <f t="shared" si="404"/>
        <v>0</v>
      </c>
      <c r="EK55" s="113">
        <f>'MASTER_ ALL areas - No.seedling'!EJ117</f>
        <v>0</v>
      </c>
      <c r="EL55" s="76">
        <f>'MASTER_ ALL areas - No.seedling'!EK117</f>
        <v>0</v>
      </c>
      <c r="EM55" s="80">
        <f t="shared" si="405"/>
        <v>0</v>
      </c>
      <c r="EN55" s="76">
        <f>'MASTER_ ALL areas - No.seedling'!EM117</f>
        <v>0</v>
      </c>
      <c r="EO55" s="81">
        <f t="shared" si="406"/>
        <v>0</v>
      </c>
      <c r="EP55" s="75">
        <f>'MASTER_ ALL areas - No.seedling'!EO117</f>
        <v>20</v>
      </c>
      <c r="EQ55" s="76">
        <f>'MASTER_ ALL areas - No.seedling'!EP117</f>
        <v>1</v>
      </c>
      <c r="ER55" s="80">
        <f t="shared" si="407"/>
        <v>1</v>
      </c>
      <c r="ES55" s="76">
        <f>'MASTER_ ALL areas - No.seedling'!ER117</f>
        <v>1</v>
      </c>
      <c r="ET55" s="81">
        <f t="shared" si="408"/>
        <v>1</v>
      </c>
      <c r="EU55" s="113">
        <f>'MASTER_ ALL areas - No.seedling'!ET117</f>
        <v>0</v>
      </c>
      <c r="EV55" s="76">
        <f>'MASTER_ ALL areas - No.seedling'!EU117</f>
        <v>0</v>
      </c>
      <c r="EW55" s="80">
        <f t="shared" si="409"/>
        <v>0</v>
      </c>
      <c r="EX55" s="76">
        <f>'MASTER_ ALL areas - No.seedling'!EW117</f>
        <v>0</v>
      </c>
      <c r="EY55" s="81">
        <f t="shared" si="410"/>
        <v>0</v>
      </c>
      <c r="EZ55" s="113">
        <f>'MASTER_ ALL areas - No.seedling'!EY117</f>
        <v>0</v>
      </c>
      <c r="FA55" s="76">
        <f>'MASTER_ ALL areas - No.seedling'!EZ117</f>
        <v>0</v>
      </c>
      <c r="FB55" s="80">
        <f t="shared" si="411"/>
        <v>0</v>
      </c>
      <c r="FC55" s="76">
        <f>'MASTER_ ALL areas - No.seedling'!FB117</f>
        <v>0</v>
      </c>
      <c r="FD55" s="81">
        <f t="shared" si="412"/>
        <v>0</v>
      </c>
      <c r="FE55" s="75">
        <f>'MASTER_ ALL areas - No.seedling'!FD117</f>
        <v>140</v>
      </c>
      <c r="FF55" s="76">
        <f>'MASTER_ ALL areas - No.seedling'!FE117</f>
        <v>0</v>
      </c>
      <c r="FG55" s="80">
        <f t="shared" si="413"/>
        <v>0</v>
      </c>
      <c r="FH55" s="76">
        <f>'MASTER_ ALL areas - No.seedling'!FG117</f>
        <v>7</v>
      </c>
      <c r="FI55" s="81">
        <f t="shared" si="414"/>
        <v>1</v>
      </c>
      <c r="FJ55" s="75">
        <f>'MASTER_ ALL areas - No.seedling'!FI117</f>
        <v>40</v>
      </c>
      <c r="FK55" s="76">
        <f>'MASTER_ ALL areas - No.seedling'!FJ117</f>
        <v>1</v>
      </c>
      <c r="FL55" s="80">
        <f t="shared" si="415"/>
        <v>0.5</v>
      </c>
      <c r="FM55" s="76">
        <f>'MASTER_ ALL areas - No.seedling'!FL117</f>
        <v>2</v>
      </c>
      <c r="FN55" s="81">
        <f t="shared" si="416"/>
        <v>1</v>
      </c>
      <c r="FO55" s="113">
        <f>'MASTER_ ALL areas - No.seedling'!FN117</f>
        <v>0</v>
      </c>
      <c r="FP55" s="76">
        <f>'MASTER_ ALL areas - No.seedling'!FO117</f>
        <v>0</v>
      </c>
      <c r="FQ55" s="80">
        <f t="shared" si="417"/>
        <v>0</v>
      </c>
      <c r="FR55" s="76">
        <f>'MASTER_ ALL areas - No.seedling'!FQ117</f>
        <v>0</v>
      </c>
      <c r="FS55" s="81">
        <f t="shared" si="418"/>
        <v>0</v>
      </c>
      <c r="FT55" s="113">
        <f>'MASTER_ ALL areas - No.seedling'!FS117</f>
        <v>0</v>
      </c>
      <c r="FU55" s="76">
        <f>'MASTER_ ALL areas - No.seedling'!FT117</f>
        <v>0</v>
      </c>
      <c r="FV55" s="80">
        <f t="shared" si="419"/>
        <v>0</v>
      </c>
      <c r="FW55" s="76">
        <f>'MASTER_ ALL areas - No.seedling'!FV117</f>
        <v>0</v>
      </c>
      <c r="FX55" s="81">
        <f t="shared" si="420"/>
        <v>0</v>
      </c>
      <c r="FY55" s="113">
        <f>'MASTER_ ALL areas - No.seedling'!FX117</f>
        <v>0</v>
      </c>
      <c r="FZ55" s="76">
        <f>'MASTER_ ALL areas - No.seedling'!FY117</f>
        <v>0</v>
      </c>
      <c r="GA55" s="80">
        <f t="shared" si="421"/>
        <v>0</v>
      </c>
      <c r="GB55" s="76">
        <f>'MASTER_ ALL areas - No.seedling'!GA117</f>
        <v>0</v>
      </c>
      <c r="GC55" s="81">
        <f t="shared" si="422"/>
        <v>0</v>
      </c>
      <c r="GD55" s="113">
        <f>'MASTER_ ALL areas - No.seedling'!GC117</f>
        <v>0</v>
      </c>
      <c r="GE55" s="76">
        <f>'MASTER_ ALL areas - No.seedling'!GD117</f>
        <v>0</v>
      </c>
      <c r="GF55" s="80">
        <f t="shared" si="423"/>
        <v>0</v>
      </c>
      <c r="GG55" s="76">
        <f>'MASTER_ ALL areas - No.seedling'!GF117</f>
        <v>0</v>
      </c>
      <c r="GH55" s="81">
        <f t="shared" si="424"/>
        <v>0</v>
      </c>
      <c r="GI55" s="113">
        <f>'MASTER_ ALL areas - No.seedling'!GH117</f>
        <v>0</v>
      </c>
      <c r="GJ55" s="76">
        <f>'MASTER_ ALL areas - No.seedling'!GI117</f>
        <v>0</v>
      </c>
      <c r="GK55" s="80">
        <f t="shared" si="425"/>
        <v>0</v>
      </c>
      <c r="GL55" s="76">
        <f>'MASTER_ ALL areas - No.seedling'!GK117</f>
        <v>0</v>
      </c>
      <c r="GM55" s="81">
        <f t="shared" si="426"/>
        <v>0</v>
      </c>
      <c r="GN55" s="113">
        <f>'MASTER_ ALL areas - No.seedling'!GM117</f>
        <v>0</v>
      </c>
      <c r="GO55" s="76">
        <f>'MASTER_ ALL areas - No.seedling'!GN117</f>
        <v>0</v>
      </c>
      <c r="GP55" s="80">
        <f t="shared" si="427"/>
        <v>0</v>
      </c>
      <c r="GQ55" s="76">
        <f>'MASTER_ ALL areas - No.seedling'!GP117</f>
        <v>0</v>
      </c>
      <c r="GR55" s="81">
        <f t="shared" si="428"/>
        <v>0</v>
      </c>
      <c r="GS55" s="113">
        <f>'MASTER_ ALL areas - No.seedling'!GR117</f>
        <v>0</v>
      </c>
      <c r="GT55" s="76">
        <f>'MASTER_ ALL areas - No.seedling'!GS117</f>
        <v>0</v>
      </c>
      <c r="GU55" s="80">
        <f t="shared" si="429"/>
        <v>0</v>
      </c>
      <c r="GV55" s="76">
        <f>'MASTER_ ALL areas - No.seedling'!GU117</f>
        <v>0</v>
      </c>
      <c r="GW55" s="81">
        <f t="shared" si="430"/>
        <v>0</v>
      </c>
      <c r="GX55" s="113">
        <f>'MASTER_ ALL areas - No.seedling'!GW117</f>
        <v>0</v>
      </c>
      <c r="GY55" s="76">
        <f>'MASTER_ ALL areas - No.seedling'!GX117</f>
        <v>0</v>
      </c>
      <c r="GZ55" s="80">
        <f t="shared" si="431"/>
        <v>0</v>
      </c>
      <c r="HA55" s="76">
        <f>'MASTER_ ALL areas - No.seedling'!GZ117</f>
        <v>0</v>
      </c>
      <c r="HB55" s="81">
        <f t="shared" si="432"/>
        <v>0</v>
      </c>
      <c r="HC55" s="113">
        <f>'MASTER_ ALL areas - No.seedling'!HB117</f>
        <v>0</v>
      </c>
      <c r="HD55" s="76">
        <f>'MASTER_ ALL areas - No.seedling'!HC117</f>
        <v>0</v>
      </c>
      <c r="HE55" s="80">
        <f t="shared" si="433"/>
        <v>0</v>
      </c>
      <c r="HF55" s="76">
        <f>'MASTER_ ALL areas - No.seedling'!HE117</f>
        <v>0</v>
      </c>
      <c r="HG55" s="81">
        <f t="shared" si="434"/>
        <v>0</v>
      </c>
      <c r="HH55" s="113">
        <f>'MASTER_ ALL areas - No.seedling'!HG117</f>
        <v>0</v>
      </c>
      <c r="HI55" s="76">
        <f>'MASTER_ ALL areas - No.seedling'!HH117</f>
        <v>0</v>
      </c>
      <c r="HJ55" s="80">
        <f t="shared" si="435"/>
        <v>0</v>
      </c>
      <c r="HK55" s="76">
        <f>'MASTER_ ALL areas - No.seedling'!HJ117</f>
        <v>0</v>
      </c>
      <c r="HL55" s="81">
        <f t="shared" si="436"/>
        <v>0</v>
      </c>
      <c r="HM55" s="75">
        <f>'MASTER_ ALL areas - No.seedling'!HL117</f>
        <v>20</v>
      </c>
      <c r="HN55" s="76">
        <f>'MASTER_ ALL areas - No.seedling'!HM117</f>
        <v>0</v>
      </c>
      <c r="HO55" s="80">
        <f t="shared" si="437"/>
        <v>0</v>
      </c>
      <c r="HP55" s="76">
        <f>'MASTER_ ALL areas - No.seedling'!HO117</f>
        <v>0</v>
      </c>
      <c r="HQ55" s="81">
        <f t="shared" si="438"/>
        <v>0</v>
      </c>
      <c r="HR55" s="75">
        <f>'MASTER_ ALL areas - No.seedling'!HQ117</f>
        <v>40</v>
      </c>
      <c r="HS55" s="76">
        <f>'MASTER_ ALL areas - No.seedling'!HR117</f>
        <v>2</v>
      </c>
      <c r="HT55" s="80">
        <f t="shared" si="439"/>
        <v>1</v>
      </c>
      <c r="HU55" s="76">
        <f>'MASTER_ ALL areas - No.seedling'!HT117</f>
        <v>2</v>
      </c>
      <c r="HV55" s="81">
        <f t="shared" si="440"/>
        <v>1</v>
      </c>
      <c r="HW55" s="113">
        <f>'MASTER_ ALL areas - No.seedling'!HV117</f>
        <v>0</v>
      </c>
      <c r="HX55" s="76">
        <f>'MASTER_ ALL areas - No.seedling'!HW117</f>
        <v>0</v>
      </c>
      <c r="HY55" s="80">
        <f t="shared" si="441"/>
        <v>0</v>
      </c>
      <c r="HZ55" s="76">
        <f>'MASTER_ ALL areas - No.seedling'!HY117</f>
        <v>0</v>
      </c>
      <c r="IA55" s="81">
        <f t="shared" si="442"/>
        <v>0</v>
      </c>
      <c r="IB55" s="113">
        <f>'MASTER_ ALL areas - No.seedling'!IA117</f>
        <v>0</v>
      </c>
      <c r="IC55" s="76">
        <f>'MASTER_ ALL areas - No.seedling'!IB117</f>
        <v>0</v>
      </c>
      <c r="ID55" s="80">
        <f t="shared" si="443"/>
        <v>0</v>
      </c>
      <c r="IE55" s="76">
        <f>'MASTER_ ALL areas - No.seedling'!ID117</f>
        <v>0</v>
      </c>
      <c r="IF55" s="85">
        <f t="shared" si="444"/>
        <v>0</v>
      </c>
      <c r="IG55" s="86" t="s">
        <v>357</v>
      </c>
      <c r="IH55" s="87"/>
    </row>
    <row r="56" spans="2:242" ht="33" customHeight="1" x14ac:dyDescent="0.25">
      <c r="B56" s="420">
        <v>114</v>
      </c>
      <c r="C56" s="421" t="s">
        <v>358</v>
      </c>
      <c r="D56" s="422">
        <v>218228</v>
      </c>
      <c r="E56" s="423">
        <v>934154</v>
      </c>
      <c r="F56" s="424" t="s">
        <v>89</v>
      </c>
      <c r="G56" s="88" t="s">
        <v>116</v>
      </c>
      <c r="H56" s="459">
        <f>'MASTER_ ALL areas - No.seedling'!G118</f>
        <v>1</v>
      </c>
      <c r="I56" s="70">
        <f>'MASTER_ ALL areas - No.seedling'!H118</f>
        <v>0</v>
      </c>
      <c r="J56" s="71">
        <f>'MASTER_ ALL areas - No.seedling'!I118</f>
        <v>41.6</v>
      </c>
      <c r="K56" s="72">
        <f>'MASTER_ ALL areas - No.seedling'!J118</f>
        <v>1</v>
      </c>
      <c r="L56" s="73">
        <f t="shared" si="356"/>
        <v>20</v>
      </c>
      <c r="M56" s="74">
        <f>'MASTER_ ALL areas - No.seedling'!L118</f>
        <v>20</v>
      </c>
      <c r="N56" s="113">
        <f>'MASTER_ ALL areas - No.seedling'!M118</f>
        <v>0</v>
      </c>
      <c r="O56" s="114">
        <f>'MASTER_ ALL areas - No.seedling'!N118</f>
        <v>1</v>
      </c>
      <c r="P56" s="80">
        <f>'MASTER_ ALL areas - No.seedling'!O118</f>
        <v>0</v>
      </c>
      <c r="Q56" s="81">
        <f>'MASTER_ ALL areas - No.seedling'!P118</f>
        <v>1</v>
      </c>
      <c r="R56" s="621"/>
      <c r="S56" s="617">
        <f>'MASTER_ ALL areas - No.seedling'!R118</f>
        <v>0</v>
      </c>
      <c r="T56" s="76">
        <f>'MASTER_ ALL areas - No.seedling'!S118</f>
        <v>0</v>
      </c>
      <c r="U56" s="77">
        <f t="shared" si="357"/>
        <v>0</v>
      </c>
      <c r="V56" s="82">
        <f>'MASTER_ ALL areas - No.seedling'!U118</f>
        <v>0</v>
      </c>
      <c r="W56" s="80">
        <f t="shared" si="358"/>
        <v>0</v>
      </c>
      <c r="X56" s="619">
        <f>'MASTER_ ALL areas - No.seedling'!W118</f>
        <v>20</v>
      </c>
      <c r="Y56" s="82">
        <f>'MASTER_ ALL areas - No.seedling'!X118</f>
        <v>0</v>
      </c>
      <c r="Z56" s="77">
        <f t="shared" si="359"/>
        <v>0</v>
      </c>
      <c r="AA56" s="82">
        <f>'MASTER_ ALL areas - No.seedling'!Z118</f>
        <v>1</v>
      </c>
      <c r="AB56" s="80">
        <f t="shared" si="360"/>
        <v>1</v>
      </c>
      <c r="AC56" s="76">
        <f>'MASTER_ ALL areas - No.seedling'!AB118</f>
        <v>0</v>
      </c>
      <c r="AD56" s="76">
        <f>'MASTER_ ALL areas - No.seedling'!AC118</f>
        <v>0</v>
      </c>
      <c r="AE56" s="77">
        <f t="shared" si="361"/>
        <v>0</v>
      </c>
      <c r="AF56" s="82">
        <f>'MASTER_ ALL areas - No.seedling'!AE118</f>
        <v>0</v>
      </c>
      <c r="AG56" s="80">
        <f t="shared" si="362"/>
        <v>0</v>
      </c>
      <c r="AH56" s="76">
        <f>'MASTER_ ALL areas - No.seedling'!AG118</f>
        <v>0</v>
      </c>
      <c r="AI56" s="76">
        <f>'MASTER_ ALL areas - No.seedling'!AH118</f>
        <v>0</v>
      </c>
      <c r="AJ56" s="77">
        <f t="shared" si="363"/>
        <v>0</v>
      </c>
      <c r="AK56" s="82">
        <f>'MASTER_ ALL areas - No.seedling'!AJ118</f>
        <v>0</v>
      </c>
      <c r="AL56" s="81">
        <f t="shared" si="364"/>
        <v>0</v>
      </c>
      <c r="AM56" s="621"/>
      <c r="AN56" s="617">
        <f>'MASTER_ ALL areas - No.seedling'!AM118</f>
        <v>0</v>
      </c>
      <c r="AO56" s="76">
        <f>'MASTER_ ALL areas - No.seedling'!AN118</f>
        <v>0</v>
      </c>
      <c r="AP56" s="77">
        <f t="shared" si="365"/>
        <v>0</v>
      </c>
      <c r="AQ56" s="82">
        <f>'MASTER_ ALL areas - No.seedling'!AP118</f>
        <v>0</v>
      </c>
      <c r="AR56" s="77">
        <f t="shared" si="366"/>
        <v>0</v>
      </c>
      <c r="AS56" s="82">
        <f>'MASTER_ ALL areas - No.seedling'!AR118</f>
        <v>20</v>
      </c>
      <c r="AT56" s="76">
        <f>'MASTER_ ALL areas - No.seedling'!AS118</f>
        <v>0</v>
      </c>
      <c r="AU56" s="77">
        <f t="shared" si="367"/>
        <v>0</v>
      </c>
      <c r="AV56" s="82">
        <f>'MASTER_ ALL areas - No.seedling'!AU118</f>
        <v>1</v>
      </c>
      <c r="AW56" s="77">
        <f t="shared" si="368"/>
        <v>1</v>
      </c>
      <c r="AX56" s="71">
        <f>'MASTER_ ALL areas - No.seedling'!AW118</f>
        <v>0</v>
      </c>
      <c r="AY56" s="82">
        <f>'MASTER_ ALL areas - No.seedling'!AX118</f>
        <v>0</v>
      </c>
      <c r="AZ56" s="77">
        <f t="shared" si="369"/>
        <v>0</v>
      </c>
      <c r="BA56" s="82">
        <f>'MASTER_ ALL areas - No.seedling'!AZ118</f>
        <v>0</v>
      </c>
      <c r="BB56" s="77">
        <f t="shared" si="370"/>
        <v>0</v>
      </c>
      <c r="BC56" s="82">
        <f>'MASTER_ ALL areas - No.seedling'!BB118</f>
        <v>0</v>
      </c>
      <c r="BD56" s="76">
        <f>'MASTER_ ALL areas - No.seedling'!BC118</f>
        <v>0</v>
      </c>
      <c r="BE56" s="77">
        <f t="shared" si="371"/>
        <v>0</v>
      </c>
      <c r="BF56" s="82">
        <f>'MASTER_ ALL areas - No.seedling'!BE118</f>
        <v>0</v>
      </c>
      <c r="BG56" s="77">
        <f t="shared" si="372"/>
        <v>0</v>
      </c>
      <c r="BH56" s="82">
        <f>'MASTER_ ALL areas - No.seedling'!BG118</f>
        <v>0</v>
      </c>
      <c r="BI56" s="76">
        <f>'MASTER_ ALL areas - No.seedling'!BH118</f>
        <v>0</v>
      </c>
      <c r="BJ56" s="77">
        <f t="shared" si="373"/>
        <v>0</v>
      </c>
      <c r="BK56" s="82">
        <f>'MASTER_ ALL areas - No.seedling'!BJ118</f>
        <v>0</v>
      </c>
      <c r="BL56" s="77">
        <f t="shared" si="374"/>
        <v>0</v>
      </c>
      <c r="BM56" s="82">
        <f>'MASTER_ ALL areas - No.seedling'!BL118</f>
        <v>0</v>
      </c>
      <c r="BN56" s="76">
        <f>'MASTER_ ALL areas - No.seedling'!BM118</f>
        <v>0</v>
      </c>
      <c r="BO56" s="77">
        <f t="shared" si="375"/>
        <v>0</v>
      </c>
      <c r="BP56" s="82">
        <f>'MASTER_ ALL areas - No.seedling'!BO118</f>
        <v>0</v>
      </c>
      <c r="BQ56" s="77">
        <f t="shared" si="376"/>
        <v>0</v>
      </c>
      <c r="BR56" s="82">
        <f>'MASTER_ ALL areas - No.seedling'!BQ118</f>
        <v>0</v>
      </c>
      <c r="BS56" s="76">
        <f>'MASTER_ ALL areas - No.seedling'!BR118</f>
        <v>0</v>
      </c>
      <c r="BT56" s="77">
        <f t="shared" si="377"/>
        <v>0</v>
      </c>
      <c r="BU56" s="82">
        <f>'MASTER_ ALL areas - No.seedling'!BT118</f>
        <v>0</v>
      </c>
      <c r="BV56" s="77">
        <f t="shared" si="378"/>
        <v>0</v>
      </c>
      <c r="BW56" s="82">
        <f>'MASTER_ ALL areas - No.seedling'!BV118</f>
        <v>0</v>
      </c>
      <c r="BX56" s="76">
        <f>'MASTER_ ALL areas - No.seedling'!BW118</f>
        <v>0</v>
      </c>
      <c r="BY56" s="77">
        <f t="shared" si="379"/>
        <v>0</v>
      </c>
      <c r="BZ56" s="82">
        <f>'MASTER_ ALL areas - No.seedling'!BY118</f>
        <v>0</v>
      </c>
      <c r="CA56" s="81">
        <f t="shared" si="380"/>
        <v>0</v>
      </c>
      <c r="CB56" s="79"/>
      <c r="CC56" s="113">
        <f>'MASTER_ ALL areas - No.seedling'!CB118</f>
        <v>0</v>
      </c>
      <c r="CD56" s="76">
        <f>'MASTER_ ALL areas - No.seedling'!CC118</f>
        <v>0</v>
      </c>
      <c r="CE56" s="80">
        <f t="shared" si="381"/>
        <v>0</v>
      </c>
      <c r="CF56" s="76">
        <f>'MASTER_ ALL areas - No.seedling'!CE118</f>
        <v>0</v>
      </c>
      <c r="CG56" s="81">
        <f t="shared" si="382"/>
        <v>0</v>
      </c>
      <c r="CH56" s="113">
        <f>'MASTER_ ALL areas - No.seedling'!CG118</f>
        <v>0</v>
      </c>
      <c r="CI56" s="76">
        <f>'MASTER_ ALL areas - No.seedling'!CH118</f>
        <v>0</v>
      </c>
      <c r="CJ56" s="80">
        <f t="shared" si="383"/>
        <v>0</v>
      </c>
      <c r="CK56" s="76">
        <f>'MASTER_ ALL areas - No.seedling'!CJ118</f>
        <v>0</v>
      </c>
      <c r="CL56" s="81">
        <f t="shared" si="384"/>
        <v>0</v>
      </c>
      <c r="CM56" s="113">
        <f>'MASTER_ ALL areas - No.seedling'!CL118</f>
        <v>0</v>
      </c>
      <c r="CN56" s="76">
        <f>'MASTER_ ALL areas - No.seedling'!CM118</f>
        <v>0</v>
      </c>
      <c r="CO56" s="80">
        <f t="shared" si="385"/>
        <v>0</v>
      </c>
      <c r="CP56" s="76">
        <f>'MASTER_ ALL areas - No.seedling'!CO118</f>
        <v>0</v>
      </c>
      <c r="CQ56" s="81">
        <f t="shared" si="386"/>
        <v>0</v>
      </c>
      <c r="CR56" s="113">
        <f>'MASTER_ ALL areas - No.seedling'!CQ118</f>
        <v>0</v>
      </c>
      <c r="CS56" s="76">
        <f>'MASTER_ ALL areas - No.seedling'!CR118</f>
        <v>0</v>
      </c>
      <c r="CT56" s="80">
        <f t="shared" si="387"/>
        <v>0</v>
      </c>
      <c r="CU56" s="76">
        <f>'MASTER_ ALL areas - No.seedling'!CT118</f>
        <v>0</v>
      </c>
      <c r="CV56" s="81">
        <f t="shared" si="388"/>
        <v>0</v>
      </c>
      <c r="CW56" s="113">
        <f>'MASTER_ ALL areas - No.seedling'!CV118</f>
        <v>0</v>
      </c>
      <c r="CX56" s="76">
        <f>'MASTER_ ALL areas - No.seedling'!CW118</f>
        <v>0</v>
      </c>
      <c r="CY56" s="80">
        <f t="shared" si="389"/>
        <v>0</v>
      </c>
      <c r="CZ56" s="76">
        <f>'MASTER_ ALL areas - No.seedling'!CY118</f>
        <v>0</v>
      </c>
      <c r="DA56" s="81">
        <f t="shared" si="390"/>
        <v>0</v>
      </c>
      <c r="DB56" s="75">
        <f>'MASTER_ ALL areas - No.seedling'!DA118</f>
        <v>20</v>
      </c>
      <c r="DC56" s="76">
        <f>'MASTER_ ALL areas - No.seedling'!DB118</f>
        <v>0</v>
      </c>
      <c r="DD56" s="80">
        <f t="shared" si="391"/>
        <v>0</v>
      </c>
      <c r="DE56" s="76">
        <f>'MASTER_ ALL areas - No.seedling'!DD118</f>
        <v>1</v>
      </c>
      <c r="DF56" s="81">
        <f t="shared" si="392"/>
        <v>1</v>
      </c>
      <c r="DG56" s="113">
        <f>'MASTER_ ALL areas - No.seedling'!DF118</f>
        <v>0</v>
      </c>
      <c r="DH56" s="76">
        <f>'MASTER_ ALL areas - No.seedling'!DG118</f>
        <v>0</v>
      </c>
      <c r="DI56" s="80">
        <f t="shared" si="393"/>
        <v>0</v>
      </c>
      <c r="DJ56" s="76">
        <f>'MASTER_ ALL areas - No.seedling'!DI118</f>
        <v>0</v>
      </c>
      <c r="DK56" s="81">
        <f t="shared" si="394"/>
        <v>0</v>
      </c>
      <c r="DL56" s="113">
        <f>'MASTER_ ALL areas - No.seedling'!DK118</f>
        <v>0</v>
      </c>
      <c r="DM56" s="76">
        <f>'MASTER_ ALL areas - No.seedling'!DL118</f>
        <v>0</v>
      </c>
      <c r="DN56" s="80">
        <f t="shared" si="395"/>
        <v>0</v>
      </c>
      <c r="DO56" s="76">
        <f>'MASTER_ ALL areas - No.seedling'!DN118</f>
        <v>0</v>
      </c>
      <c r="DP56" s="81">
        <f t="shared" si="396"/>
        <v>0</v>
      </c>
      <c r="DQ56" s="113">
        <f>'MASTER_ ALL areas - No.seedling'!DP118</f>
        <v>0</v>
      </c>
      <c r="DR56" s="76">
        <f>'MASTER_ ALL areas - No.seedling'!DQ118</f>
        <v>0</v>
      </c>
      <c r="DS56" s="80">
        <f t="shared" si="397"/>
        <v>0</v>
      </c>
      <c r="DT56" s="76">
        <f>'MASTER_ ALL areas - No.seedling'!DS118</f>
        <v>0</v>
      </c>
      <c r="DU56" s="81">
        <f t="shared" si="398"/>
        <v>0</v>
      </c>
      <c r="DV56" s="113">
        <f>'MASTER_ ALL areas - No.seedling'!DU118</f>
        <v>0</v>
      </c>
      <c r="DW56" s="76">
        <f>'MASTER_ ALL areas - No.seedling'!DV118</f>
        <v>0</v>
      </c>
      <c r="DX56" s="80">
        <f t="shared" si="399"/>
        <v>0</v>
      </c>
      <c r="DY56" s="76">
        <f>'MASTER_ ALL areas - No.seedling'!DX118</f>
        <v>0</v>
      </c>
      <c r="DZ56" s="81">
        <f t="shared" si="400"/>
        <v>0</v>
      </c>
      <c r="EA56" s="113">
        <f>'MASTER_ ALL areas - No.seedling'!DZ118</f>
        <v>0</v>
      </c>
      <c r="EB56" s="76">
        <f>'MASTER_ ALL areas - No.seedling'!EA118</f>
        <v>0</v>
      </c>
      <c r="EC56" s="80">
        <f t="shared" si="401"/>
        <v>0</v>
      </c>
      <c r="ED56" s="76">
        <f>'MASTER_ ALL areas - No.seedling'!EC118</f>
        <v>0</v>
      </c>
      <c r="EE56" s="81">
        <f t="shared" si="402"/>
        <v>0</v>
      </c>
      <c r="EF56" s="113">
        <f>'MASTER_ ALL areas - No.seedling'!EE118</f>
        <v>0</v>
      </c>
      <c r="EG56" s="76">
        <f>'MASTER_ ALL areas - No.seedling'!EF118</f>
        <v>0</v>
      </c>
      <c r="EH56" s="80">
        <f t="shared" si="403"/>
        <v>0</v>
      </c>
      <c r="EI56" s="76">
        <f>'MASTER_ ALL areas - No.seedling'!EH118</f>
        <v>0</v>
      </c>
      <c r="EJ56" s="81">
        <f t="shared" si="404"/>
        <v>0</v>
      </c>
      <c r="EK56" s="113">
        <f>'MASTER_ ALL areas - No.seedling'!EJ118</f>
        <v>0</v>
      </c>
      <c r="EL56" s="76">
        <f>'MASTER_ ALL areas - No.seedling'!EK118</f>
        <v>0</v>
      </c>
      <c r="EM56" s="80">
        <f t="shared" si="405"/>
        <v>0</v>
      </c>
      <c r="EN56" s="76">
        <f>'MASTER_ ALL areas - No.seedling'!EM118</f>
        <v>0</v>
      </c>
      <c r="EO56" s="81">
        <f t="shared" si="406"/>
        <v>0</v>
      </c>
      <c r="EP56" s="113">
        <f>'MASTER_ ALL areas - No.seedling'!EO118</f>
        <v>0</v>
      </c>
      <c r="EQ56" s="76">
        <f>'MASTER_ ALL areas - No.seedling'!EP118</f>
        <v>0</v>
      </c>
      <c r="ER56" s="80">
        <f t="shared" si="407"/>
        <v>0</v>
      </c>
      <c r="ES56" s="76">
        <f>'MASTER_ ALL areas - No.seedling'!ER118</f>
        <v>0</v>
      </c>
      <c r="ET56" s="81">
        <f t="shared" si="408"/>
        <v>0</v>
      </c>
      <c r="EU56" s="113">
        <f>'MASTER_ ALL areas - No.seedling'!ET118</f>
        <v>0</v>
      </c>
      <c r="EV56" s="76">
        <f>'MASTER_ ALL areas - No.seedling'!EU118</f>
        <v>0</v>
      </c>
      <c r="EW56" s="80">
        <f t="shared" si="409"/>
        <v>0</v>
      </c>
      <c r="EX56" s="76">
        <f>'MASTER_ ALL areas - No.seedling'!EW118</f>
        <v>0</v>
      </c>
      <c r="EY56" s="81">
        <f t="shared" si="410"/>
        <v>0</v>
      </c>
      <c r="EZ56" s="113">
        <f>'MASTER_ ALL areas - No.seedling'!EY118</f>
        <v>0</v>
      </c>
      <c r="FA56" s="76">
        <f>'MASTER_ ALL areas - No.seedling'!EZ118</f>
        <v>0</v>
      </c>
      <c r="FB56" s="80">
        <f t="shared" si="411"/>
        <v>0</v>
      </c>
      <c r="FC56" s="76">
        <f>'MASTER_ ALL areas - No.seedling'!FB118</f>
        <v>0</v>
      </c>
      <c r="FD56" s="81">
        <f t="shared" si="412"/>
        <v>0</v>
      </c>
      <c r="FE56" s="113">
        <f>'MASTER_ ALL areas - No.seedling'!FD118</f>
        <v>0</v>
      </c>
      <c r="FF56" s="76">
        <f>'MASTER_ ALL areas - No.seedling'!FE118</f>
        <v>0</v>
      </c>
      <c r="FG56" s="80">
        <f t="shared" si="413"/>
        <v>0</v>
      </c>
      <c r="FH56" s="76">
        <f>'MASTER_ ALL areas - No.seedling'!FG118</f>
        <v>0</v>
      </c>
      <c r="FI56" s="81">
        <f t="shared" si="414"/>
        <v>0</v>
      </c>
      <c r="FJ56" s="113">
        <f>'MASTER_ ALL areas - No.seedling'!FI118</f>
        <v>0</v>
      </c>
      <c r="FK56" s="76">
        <f>'MASTER_ ALL areas - No.seedling'!FJ118</f>
        <v>0</v>
      </c>
      <c r="FL56" s="80">
        <f t="shared" si="415"/>
        <v>0</v>
      </c>
      <c r="FM56" s="76">
        <f>'MASTER_ ALL areas - No.seedling'!FL118</f>
        <v>0</v>
      </c>
      <c r="FN56" s="81">
        <f t="shared" si="416"/>
        <v>0</v>
      </c>
      <c r="FO56" s="113">
        <f>'MASTER_ ALL areas - No.seedling'!FN118</f>
        <v>0</v>
      </c>
      <c r="FP56" s="76">
        <f>'MASTER_ ALL areas - No.seedling'!FO118</f>
        <v>0</v>
      </c>
      <c r="FQ56" s="80">
        <f t="shared" si="417"/>
        <v>0</v>
      </c>
      <c r="FR56" s="76">
        <f>'MASTER_ ALL areas - No.seedling'!FQ118</f>
        <v>0</v>
      </c>
      <c r="FS56" s="81">
        <f t="shared" si="418"/>
        <v>0</v>
      </c>
      <c r="FT56" s="113">
        <f>'MASTER_ ALL areas - No.seedling'!FS118</f>
        <v>0</v>
      </c>
      <c r="FU56" s="76">
        <f>'MASTER_ ALL areas - No.seedling'!FT118</f>
        <v>0</v>
      </c>
      <c r="FV56" s="80">
        <f t="shared" si="419"/>
        <v>0</v>
      </c>
      <c r="FW56" s="76">
        <f>'MASTER_ ALL areas - No.seedling'!FV118</f>
        <v>0</v>
      </c>
      <c r="FX56" s="81">
        <f t="shared" si="420"/>
        <v>0</v>
      </c>
      <c r="FY56" s="113">
        <f>'MASTER_ ALL areas - No.seedling'!FX118</f>
        <v>0</v>
      </c>
      <c r="FZ56" s="76">
        <f>'MASTER_ ALL areas - No.seedling'!FY118</f>
        <v>0</v>
      </c>
      <c r="GA56" s="80">
        <f t="shared" si="421"/>
        <v>0</v>
      </c>
      <c r="GB56" s="76">
        <f>'MASTER_ ALL areas - No.seedling'!GA118</f>
        <v>0</v>
      </c>
      <c r="GC56" s="81">
        <f t="shared" si="422"/>
        <v>0</v>
      </c>
      <c r="GD56" s="113">
        <f>'MASTER_ ALL areas - No.seedling'!GC118</f>
        <v>0</v>
      </c>
      <c r="GE56" s="76">
        <f>'MASTER_ ALL areas - No.seedling'!GD118</f>
        <v>0</v>
      </c>
      <c r="GF56" s="80">
        <f t="shared" si="423"/>
        <v>0</v>
      </c>
      <c r="GG56" s="76">
        <f>'MASTER_ ALL areas - No.seedling'!GF118</f>
        <v>0</v>
      </c>
      <c r="GH56" s="81">
        <f t="shared" si="424"/>
        <v>0</v>
      </c>
      <c r="GI56" s="113">
        <f>'MASTER_ ALL areas - No.seedling'!GH118</f>
        <v>0</v>
      </c>
      <c r="GJ56" s="76">
        <f>'MASTER_ ALL areas - No.seedling'!GI118</f>
        <v>0</v>
      </c>
      <c r="GK56" s="80">
        <f t="shared" si="425"/>
        <v>0</v>
      </c>
      <c r="GL56" s="76">
        <f>'MASTER_ ALL areas - No.seedling'!GK118</f>
        <v>0</v>
      </c>
      <c r="GM56" s="81">
        <f t="shared" si="426"/>
        <v>0</v>
      </c>
      <c r="GN56" s="113">
        <f>'MASTER_ ALL areas - No.seedling'!GM118</f>
        <v>0</v>
      </c>
      <c r="GO56" s="76">
        <f>'MASTER_ ALL areas - No.seedling'!GN118</f>
        <v>0</v>
      </c>
      <c r="GP56" s="80">
        <f t="shared" si="427"/>
        <v>0</v>
      </c>
      <c r="GQ56" s="76">
        <f>'MASTER_ ALL areas - No.seedling'!GP118</f>
        <v>0</v>
      </c>
      <c r="GR56" s="81">
        <f t="shared" si="428"/>
        <v>0</v>
      </c>
      <c r="GS56" s="113">
        <f>'MASTER_ ALL areas - No.seedling'!GR118</f>
        <v>0</v>
      </c>
      <c r="GT56" s="76">
        <f>'MASTER_ ALL areas - No.seedling'!GS118</f>
        <v>0</v>
      </c>
      <c r="GU56" s="80">
        <f t="shared" si="429"/>
        <v>0</v>
      </c>
      <c r="GV56" s="76">
        <f>'MASTER_ ALL areas - No.seedling'!GU118</f>
        <v>0</v>
      </c>
      <c r="GW56" s="81">
        <f t="shared" si="430"/>
        <v>0</v>
      </c>
      <c r="GX56" s="113">
        <f>'MASTER_ ALL areas - No.seedling'!GW118</f>
        <v>0</v>
      </c>
      <c r="GY56" s="76">
        <f>'MASTER_ ALL areas - No.seedling'!GX118</f>
        <v>0</v>
      </c>
      <c r="GZ56" s="80">
        <f t="shared" si="431"/>
        <v>0</v>
      </c>
      <c r="HA56" s="76">
        <f>'MASTER_ ALL areas - No.seedling'!GZ118</f>
        <v>0</v>
      </c>
      <c r="HB56" s="81">
        <f t="shared" si="432"/>
        <v>0</v>
      </c>
      <c r="HC56" s="113">
        <f>'MASTER_ ALL areas - No.seedling'!HB118</f>
        <v>0</v>
      </c>
      <c r="HD56" s="76">
        <f>'MASTER_ ALL areas - No.seedling'!HC118</f>
        <v>0</v>
      </c>
      <c r="HE56" s="80">
        <f t="shared" si="433"/>
        <v>0</v>
      </c>
      <c r="HF56" s="76">
        <f>'MASTER_ ALL areas - No.seedling'!HE118</f>
        <v>0</v>
      </c>
      <c r="HG56" s="81">
        <f t="shared" si="434"/>
        <v>0</v>
      </c>
      <c r="HH56" s="113">
        <f>'MASTER_ ALL areas - No.seedling'!HG118</f>
        <v>0</v>
      </c>
      <c r="HI56" s="76">
        <f>'MASTER_ ALL areas - No.seedling'!HH118</f>
        <v>0</v>
      </c>
      <c r="HJ56" s="80">
        <f t="shared" si="435"/>
        <v>0</v>
      </c>
      <c r="HK56" s="76">
        <f>'MASTER_ ALL areas - No.seedling'!HJ118</f>
        <v>0</v>
      </c>
      <c r="HL56" s="81">
        <f t="shared" si="436"/>
        <v>0</v>
      </c>
      <c r="HM56" s="113">
        <f>'MASTER_ ALL areas - No.seedling'!HL118</f>
        <v>0</v>
      </c>
      <c r="HN56" s="76">
        <f>'MASTER_ ALL areas - No.seedling'!HM118</f>
        <v>0</v>
      </c>
      <c r="HO56" s="80">
        <f t="shared" si="437"/>
        <v>0</v>
      </c>
      <c r="HP56" s="76">
        <f>'MASTER_ ALL areas - No.seedling'!HO118</f>
        <v>0</v>
      </c>
      <c r="HQ56" s="81">
        <f t="shared" si="438"/>
        <v>0</v>
      </c>
      <c r="HR56" s="113">
        <f>'MASTER_ ALL areas - No.seedling'!HQ118</f>
        <v>0</v>
      </c>
      <c r="HS56" s="76">
        <f>'MASTER_ ALL areas - No.seedling'!HR118</f>
        <v>0</v>
      </c>
      <c r="HT56" s="80">
        <f t="shared" si="439"/>
        <v>0</v>
      </c>
      <c r="HU56" s="76">
        <f>'MASTER_ ALL areas - No.seedling'!HT118</f>
        <v>0</v>
      </c>
      <c r="HV56" s="81">
        <f t="shared" si="440"/>
        <v>0</v>
      </c>
      <c r="HW56" s="113">
        <f>'MASTER_ ALL areas - No.seedling'!HV118</f>
        <v>0</v>
      </c>
      <c r="HX56" s="76">
        <f>'MASTER_ ALL areas - No.seedling'!HW118</f>
        <v>0</v>
      </c>
      <c r="HY56" s="80">
        <f t="shared" si="441"/>
        <v>0</v>
      </c>
      <c r="HZ56" s="76">
        <f>'MASTER_ ALL areas - No.seedling'!HY118</f>
        <v>0</v>
      </c>
      <c r="IA56" s="81">
        <f t="shared" si="442"/>
        <v>0</v>
      </c>
      <c r="IB56" s="113">
        <f>'MASTER_ ALL areas - No.seedling'!IA118</f>
        <v>0</v>
      </c>
      <c r="IC56" s="76">
        <f>'MASTER_ ALL areas - No.seedling'!IB118</f>
        <v>0</v>
      </c>
      <c r="ID56" s="80">
        <f t="shared" si="443"/>
        <v>0</v>
      </c>
      <c r="IE56" s="76">
        <f>'MASTER_ ALL areas - No.seedling'!ID118</f>
        <v>0</v>
      </c>
      <c r="IF56" s="256">
        <f t="shared" si="444"/>
        <v>0</v>
      </c>
      <c r="IG56" s="257" t="s">
        <v>359</v>
      </c>
      <c r="IH56" s="258"/>
    </row>
    <row r="57" spans="2:242" ht="33" customHeight="1" x14ac:dyDescent="0.25">
      <c r="B57" s="420">
        <v>115</v>
      </c>
      <c r="C57" s="421" t="s">
        <v>95</v>
      </c>
      <c r="D57" s="422">
        <v>218651</v>
      </c>
      <c r="E57" s="423">
        <v>934154</v>
      </c>
      <c r="F57" s="424" t="s">
        <v>89</v>
      </c>
      <c r="G57" s="88" t="s">
        <v>360</v>
      </c>
      <c r="H57" s="459" t="str">
        <f>'MASTER_ ALL areas - No.seedling'!G119</f>
        <v>3(1&amp;4)</v>
      </c>
      <c r="I57" s="70">
        <f>'MASTER_ ALL areas - No.seedling'!H119</f>
        <v>0.15</v>
      </c>
      <c r="J57" s="71">
        <f>'MASTER_ ALL areas - No.seedling'!I119</f>
        <v>46.6</v>
      </c>
      <c r="K57" s="72">
        <f>'MASTER_ ALL areas - No.seedling'!J119</f>
        <v>55</v>
      </c>
      <c r="L57" s="73">
        <f t="shared" si="356"/>
        <v>1100</v>
      </c>
      <c r="M57" s="74">
        <f>'MASTER_ ALL areas - No.seedling'!L119</f>
        <v>1100</v>
      </c>
      <c r="N57" s="113">
        <f>'MASTER_ ALL areas - No.seedling'!M119</f>
        <v>0</v>
      </c>
      <c r="O57" s="114">
        <f>'MASTER_ ALL areas - No.seedling'!N119</f>
        <v>25</v>
      </c>
      <c r="P57" s="80">
        <f>'MASTER_ ALL areas - No.seedling'!O119</f>
        <v>0</v>
      </c>
      <c r="Q57" s="81">
        <f>'MASTER_ ALL areas - No.seedling'!P119</f>
        <v>0.45454545454545453</v>
      </c>
      <c r="R57" s="621"/>
      <c r="S57" s="617">
        <f>'MASTER_ ALL areas - No.seedling'!R119</f>
        <v>140</v>
      </c>
      <c r="T57" s="76">
        <f>'MASTER_ ALL areas - No.seedling'!S119</f>
        <v>0</v>
      </c>
      <c r="U57" s="77">
        <f t="shared" si="357"/>
        <v>0</v>
      </c>
      <c r="V57" s="82">
        <f>'MASTER_ ALL areas - No.seedling'!U119</f>
        <v>3</v>
      </c>
      <c r="W57" s="80">
        <f t="shared" si="358"/>
        <v>0.42857142857142855</v>
      </c>
      <c r="X57" s="619">
        <f>'MASTER_ ALL areas - No.seedling'!W119</f>
        <v>240</v>
      </c>
      <c r="Y57" s="82">
        <f>'MASTER_ ALL areas - No.seedling'!X119</f>
        <v>0</v>
      </c>
      <c r="Z57" s="77">
        <f t="shared" si="359"/>
        <v>0</v>
      </c>
      <c r="AA57" s="82">
        <f>'MASTER_ ALL areas - No.seedling'!Z119</f>
        <v>11</v>
      </c>
      <c r="AB57" s="80">
        <f t="shared" si="360"/>
        <v>0.91666666666666663</v>
      </c>
      <c r="AC57" s="76">
        <f>'MASTER_ ALL areas - No.seedling'!AB119</f>
        <v>300</v>
      </c>
      <c r="AD57" s="76">
        <f>'MASTER_ ALL areas - No.seedling'!AC119</f>
        <v>0</v>
      </c>
      <c r="AE57" s="77">
        <f t="shared" si="361"/>
        <v>0</v>
      </c>
      <c r="AF57" s="82">
        <f>'MASTER_ ALL areas - No.seedling'!AE119</f>
        <v>9</v>
      </c>
      <c r="AG57" s="80">
        <f t="shared" si="362"/>
        <v>0.6</v>
      </c>
      <c r="AH57" s="76">
        <f>'MASTER_ ALL areas - No.seedling'!AG119</f>
        <v>420</v>
      </c>
      <c r="AI57" s="76">
        <f>'MASTER_ ALL areas - No.seedling'!AH119</f>
        <v>0</v>
      </c>
      <c r="AJ57" s="77">
        <f t="shared" si="363"/>
        <v>0</v>
      </c>
      <c r="AK57" s="82">
        <f>'MASTER_ ALL areas - No.seedling'!AJ119</f>
        <v>2</v>
      </c>
      <c r="AL57" s="81">
        <f t="shared" si="364"/>
        <v>9.5238095238095233E-2</v>
      </c>
      <c r="AM57" s="621"/>
      <c r="AN57" s="617">
        <f>'MASTER_ ALL areas - No.seedling'!AM119</f>
        <v>1020</v>
      </c>
      <c r="AO57" s="76">
        <f>'MASTER_ ALL areas - No.seedling'!AN119</f>
        <v>0</v>
      </c>
      <c r="AP57" s="77">
        <f t="shared" si="365"/>
        <v>0</v>
      </c>
      <c r="AQ57" s="82">
        <f>'MASTER_ ALL areas - No.seedling'!AP119</f>
        <v>23</v>
      </c>
      <c r="AR57" s="77">
        <f t="shared" si="366"/>
        <v>0.45098039215686275</v>
      </c>
      <c r="AS57" s="82">
        <f>'MASTER_ ALL areas - No.seedling'!AR119</f>
        <v>80</v>
      </c>
      <c r="AT57" s="76">
        <f>'MASTER_ ALL areas - No.seedling'!AS119</f>
        <v>0</v>
      </c>
      <c r="AU57" s="77">
        <f t="shared" si="367"/>
        <v>0</v>
      </c>
      <c r="AV57" s="82">
        <f>'MASTER_ ALL areas - No.seedling'!AU119</f>
        <v>2</v>
      </c>
      <c r="AW57" s="77">
        <f t="shared" si="368"/>
        <v>0.5</v>
      </c>
      <c r="AX57" s="71">
        <f>'MASTER_ ALL areas - No.seedling'!AW119</f>
        <v>0</v>
      </c>
      <c r="AY57" s="82">
        <f>'MASTER_ ALL areas - No.seedling'!AX119</f>
        <v>0</v>
      </c>
      <c r="AZ57" s="77">
        <f t="shared" si="369"/>
        <v>0</v>
      </c>
      <c r="BA57" s="82">
        <f>'MASTER_ ALL areas - No.seedling'!AZ119</f>
        <v>0</v>
      </c>
      <c r="BB57" s="77">
        <f t="shared" si="370"/>
        <v>0</v>
      </c>
      <c r="BC57" s="82">
        <f>'MASTER_ ALL areas - No.seedling'!BB119</f>
        <v>0</v>
      </c>
      <c r="BD57" s="76">
        <f>'MASTER_ ALL areas - No.seedling'!BC119</f>
        <v>0</v>
      </c>
      <c r="BE57" s="77">
        <f t="shared" si="371"/>
        <v>0</v>
      </c>
      <c r="BF57" s="82">
        <f>'MASTER_ ALL areas - No.seedling'!BE119</f>
        <v>0</v>
      </c>
      <c r="BG57" s="77">
        <f t="shared" si="372"/>
        <v>0</v>
      </c>
      <c r="BH57" s="82">
        <f>'MASTER_ ALL areas - No.seedling'!BG119</f>
        <v>0</v>
      </c>
      <c r="BI57" s="76">
        <f>'MASTER_ ALL areas - No.seedling'!BH119</f>
        <v>0</v>
      </c>
      <c r="BJ57" s="77">
        <f t="shared" si="373"/>
        <v>0</v>
      </c>
      <c r="BK57" s="82">
        <f>'MASTER_ ALL areas - No.seedling'!BJ119</f>
        <v>0</v>
      </c>
      <c r="BL57" s="77">
        <f t="shared" si="374"/>
        <v>0</v>
      </c>
      <c r="BM57" s="82">
        <f>'MASTER_ ALL areas - No.seedling'!BL119</f>
        <v>0</v>
      </c>
      <c r="BN57" s="76">
        <f>'MASTER_ ALL areas - No.seedling'!BM119</f>
        <v>0</v>
      </c>
      <c r="BO57" s="77">
        <f t="shared" si="375"/>
        <v>0</v>
      </c>
      <c r="BP57" s="82">
        <f>'MASTER_ ALL areas - No.seedling'!BO119</f>
        <v>0</v>
      </c>
      <c r="BQ57" s="77">
        <f t="shared" si="376"/>
        <v>0</v>
      </c>
      <c r="BR57" s="82">
        <f>'MASTER_ ALL areas - No.seedling'!BQ119</f>
        <v>0</v>
      </c>
      <c r="BS57" s="76">
        <f>'MASTER_ ALL areas - No.seedling'!BR119</f>
        <v>0</v>
      </c>
      <c r="BT57" s="77">
        <f t="shared" si="377"/>
        <v>0</v>
      </c>
      <c r="BU57" s="82">
        <f>'MASTER_ ALL areas - No.seedling'!BT119</f>
        <v>0</v>
      </c>
      <c r="BV57" s="77">
        <f t="shared" si="378"/>
        <v>0</v>
      </c>
      <c r="BW57" s="82">
        <f>'MASTER_ ALL areas - No.seedling'!BV119</f>
        <v>0</v>
      </c>
      <c r="BX57" s="76">
        <f>'MASTER_ ALL areas - No.seedling'!BW119</f>
        <v>0</v>
      </c>
      <c r="BY57" s="77">
        <f t="shared" si="379"/>
        <v>0</v>
      </c>
      <c r="BZ57" s="82">
        <f>'MASTER_ ALL areas - No.seedling'!BY119</f>
        <v>0</v>
      </c>
      <c r="CA57" s="81">
        <f t="shared" si="380"/>
        <v>0</v>
      </c>
      <c r="CB57" s="79"/>
      <c r="CC57" s="75">
        <f>'MASTER_ ALL areas - No.seedling'!CB119</f>
        <v>60</v>
      </c>
      <c r="CD57" s="76">
        <f>'MASTER_ ALL areas - No.seedling'!CC119</f>
        <v>0</v>
      </c>
      <c r="CE57" s="80">
        <f t="shared" si="381"/>
        <v>0</v>
      </c>
      <c r="CF57" s="76">
        <f>'MASTER_ ALL areas - No.seedling'!CE119</f>
        <v>1</v>
      </c>
      <c r="CG57" s="81">
        <f t="shared" si="382"/>
        <v>0.33333333333333331</v>
      </c>
      <c r="CH57" s="75">
        <f>'MASTER_ ALL areas - No.seedling'!CG119</f>
        <v>240</v>
      </c>
      <c r="CI57" s="76">
        <f>'MASTER_ ALL areas - No.seedling'!CH119</f>
        <v>0</v>
      </c>
      <c r="CJ57" s="80">
        <f t="shared" si="383"/>
        <v>0</v>
      </c>
      <c r="CK57" s="76">
        <f>'MASTER_ ALL areas - No.seedling'!CJ119</f>
        <v>11</v>
      </c>
      <c r="CL57" s="81">
        <f t="shared" si="384"/>
        <v>0.91666666666666663</v>
      </c>
      <c r="CM57" s="75">
        <f>'MASTER_ ALL areas - No.seedling'!CL119</f>
        <v>300</v>
      </c>
      <c r="CN57" s="76">
        <f>'MASTER_ ALL areas - No.seedling'!CM119</f>
        <v>0</v>
      </c>
      <c r="CO57" s="80">
        <f t="shared" si="385"/>
        <v>0</v>
      </c>
      <c r="CP57" s="76">
        <f>'MASTER_ ALL areas - No.seedling'!CO119</f>
        <v>9</v>
      </c>
      <c r="CQ57" s="81">
        <f t="shared" si="386"/>
        <v>0.6</v>
      </c>
      <c r="CR57" s="75">
        <f>'MASTER_ ALL areas - No.seedling'!CQ119</f>
        <v>420</v>
      </c>
      <c r="CS57" s="76">
        <f>'MASTER_ ALL areas - No.seedling'!CR119</f>
        <v>0</v>
      </c>
      <c r="CT57" s="80">
        <f t="shared" si="387"/>
        <v>0</v>
      </c>
      <c r="CU57" s="76">
        <f>'MASTER_ ALL areas - No.seedling'!CT119</f>
        <v>2</v>
      </c>
      <c r="CV57" s="81">
        <f t="shared" si="388"/>
        <v>9.5238095238095233E-2</v>
      </c>
      <c r="CW57" s="75">
        <f>'MASTER_ ALL areas - No.seedling'!CV119</f>
        <v>80</v>
      </c>
      <c r="CX57" s="76">
        <f>'MASTER_ ALL areas - No.seedling'!CW119</f>
        <v>0</v>
      </c>
      <c r="CY57" s="80">
        <f t="shared" si="389"/>
        <v>0</v>
      </c>
      <c r="CZ57" s="76">
        <f>'MASTER_ ALL areas - No.seedling'!CY119</f>
        <v>2</v>
      </c>
      <c r="DA57" s="81">
        <f t="shared" si="390"/>
        <v>0.5</v>
      </c>
      <c r="DB57" s="113">
        <f>'MASTER_ ALL areas - No.seedling'!DA119</f>
        <v>0</v>
      </c>
      <c r="DC57" s="76">
        <f>'MASTER_ ALL areas - No.seedling'!DB119</f>
        <v>0</v>
      </c>
      <c r="DD57" s="80">
        <f t="shared" si="391"/>
        <v>0</v>
      </c>
      <c r="DE57" s="76">
        <f>'MASTER_ ALL areas - No.seedling'!DD119</f>
        <v>0</v>
      </c>
      <c r="DF57" s="81">
        <f t="shared" si="392"/>
        <v>0</v>
      </c>
      <c r="DG57" s="113">
        <f>'MASTER_ ALL areas - No.seedling'!DF119</f>
        <v>0</v>
      </c>
      <c r="DH57" s="76">
        <f>'MASTER_ ALL areas - No.seedling'!DG119</f>
        <v>0</v>
      </c>
      <c r="DI57" s="80">
        <f t="shared" si="393"/>
        <v>0</v>
      </c>
      <c r="DJ57" s="76">
        <f>'MASTER_ ALL areas - No.seedling'!DI119</f>
        <v>0</v>
      </c>
      <c r="DK57" s="81">
        <f t="shared" si="394"/>
        <v>0</v>
      </c>
      <c r="DL57" s="113">
        <f>'MASTER_ ALL areas - No.seedling'!DK119</f>
        <v>0</v>
      </c>
      <c r="DM57" s="76">
        <f>'MASTER_ ALL areas - No.seedling'!DL119</f>
        <v>0</v>
      </c>
      <c r="DN57" s="80">
        <f t="shared" si="395"/>
        <v>0</v>
      </c>
      <c r="DO57" s="76">
        <f>'MASTER_ ALL areas - No.seedling'!DN119</f>
        <v>0</v>
      </c>
      <c r="DP57" s="81">
        <f t="shared" si="396"/>
        <v>0</v>
      </c>
      <c r="DQ57" s="113">
        <f>'MASTER_ ALL areas - No.seedling'!DP119</f>
        <v>0</v>
      </c>
      <c r="DR57" s="76">
        <f>'MASTER_ ALL areas - No.seedling'!DQ119</f>
        <v>0</v>
      </c>
      <c r="DS57" s="80">
        <f t="shared" si="397"/>
        <v>0</v>
      </c>
      <c r="DT57" s="76">
        <f>'MASTER_ ALL areas - No.seedling'!DS119</f>
        <v>0</v>
      </c>
      <c r="DU57" s="81">
        <f t="shared" si="398"/>
        <v>0</v>
      </c>
      <c r="DV57" s="113">
        <f>'MASTER_ ALL areas - No.seedling'!DU119</f>
        <v>0</v>
      </c>
      <c r="DW57" s="76">
        <f>'MASTER_ ALL areas - No.seedling'!DV119</f>
        <v>0</v>
      </c>
      <c r="DX57" s="80">
        <f t="shared" si="399"/>
        <v>0</v>
      </c>
      <c r="DY57" s="76">
        <f>'MASTER_ ALL areas - No.seedling'!DX119</f>
        <v>0</v>
      </c>
      <c r="DZ57" s="81">
        <f t="shared" si="400"/>
        <v>0</v>
      </c>
      <c r="EA57" s="113">
        <f>'MASTER_ ALL areas - No.seedling'!DZ119</f>
        <v>0</v>
      </c>
      <c r="EB57" s="76">
        <f>'MASTER_ ALL areas - No.seedling'!EA119</f>
        <v>0</v>
      </c>
      <c r="EC57" s="80">
        <f t="shared" si="401"/>
        <v>0</v>
      </c>
      <c r="ED57" s="76">
        <f>'MASTER_ ALL areas - No.seedling'!EC119</f>
        <v>0</v>
      </c>
      <c r="EE57" s="81">
        <f t="shared" si="402"/>
        <v>0</v>
      </c>
      <c r="EF57" s="113">
        <f>'MASTER_ ALL areas - No.seedling'!EE119</f>
        <v>0</v>
      </c>
      <c r="EG57" s="76">
        <f>'MASTER_ ALL areas - No.seedling'!EF119</f>
        <v>0</v>
      </c>
      <c r="EH57" s="80">
        <f t="shared" si="403"/>
        <v>0</v>
      </c>
      <c r="EI57" s="76">
        <f>'MASTER_ ALL areas - No.seedling'!EH119</f>
        <v>0</v>
      </c>
      <c r="EJ57" s="81">
        <f t="shared" si="404"/>
        <v>0</v>
      </c>
      <c r="EK57" s="113">
        <f>'MASTER_ ALL areas - No.seedling'!EJ119</f>
        <v>0</v>
      </c>
      <c r="EL57" s="76">
        <f>'MASTER_ ALL areas - No.seedling'!EK119</f>
        <v>0</v>
      </c>
      <c r="EM57" s="80">
        <f t="shared" si="405"/>
        <v>0</v>
      </c>
      <c r="EN57" s="76">
        <f>'MASTER_ ALL areas - No.seedling'!EM119</f>
        <v>0</v>
      </c>
      <c r="EO57" s="81">
        <f t="shared" si="406"/>
        <v>0</v>
      </c>
      <c r="EP57" s="113">
        <f>'MASTER_ ALL areas - No.seedling'!EO119</f>
        <v>0</v>
      </c>
      <c r="EQ57" s="76">
        <f>'MASTER_ ALL areas - No.seedling'!EP119</f>
        <v>0</v>
      </c>
      <c r="ER57" s="80">
        <f t="shared" si="407"/>
        <v>0</v>
      </c>
      <c r="ES57" s="76">
        <f>'MASTER_ ALL areas - No.seedling'!ER119</f>
        <v>0</v>
      </c>
      <c r="ET57" s="81">
        <f t="shared" si="408"/>
        <v>0</v>
      </c>
      <c r="EU57" s="113">
        <f>'MASTER_ ALL areas - No.seedling'!ET119</f>
        <v>0</v>
      </c>
      <c r="EV57" s="76">
        <f>'MASTER_ ALL areas - No.seedling'!EU119</f>
        <v>0</v>
      </c>
      <c r="EW57" s="80">
        <f t="shared" si="409"/>
        <v>0</v>
      </c>
      <c r="EX57" s="76">
        <f>'MASTER_ ALL areas - No.seedling'!EW119</f>
        <v>0</v>
      </c>
      <c r="EY57" s="81">
        <f t="shared" si="410"/>
        <v>0</v>
      </c>
      <c r="EZ57" s="113">
        <f>'MASTER_ ALL areas - No.seedling'!EY119</f>
        <v>0</v>
      </c>
      <c r="FA57" s="76">
        <f>'MASTER_ ALL areas - No.seedling'!EZ119</f>
        <v>0</v>
      </c>
      <c r="FB57" s="80">
        <f t="shared" si="411"/>
        <v>0</v>
      </c>
      <c r="FC57" s="76">
        <f>'MASTER_ ALL areas - No.seedling'!FB119</f>
        <v>0</v>
      </c>
      <c r="FD57" s="81">
        <f t="shared" si="412"/>
        <v>0</v>
      </c>
      <c r="FE57" s="113">
        <f>'MASTER_ ALL areas - No.seedling'!FD119</f>
        <v>0</v>
      </c>
      <c r="FF57" s="76">
        <f>'MASTER_ ALL areas - No.seedling'!FE119</f>
        <v>0</v>
      </c>
      <c r="FG57" s="80">
        <f t="shared" si="413"/>
        <v>0</v>
      </c>
      <c r="FH57" s="76">
        <f>'MASTER_ ALL areas - No.seedling'!FG119</f>
        <v>0</v>
      </c>
      <c r="FI57" s="81">
        <f t="shared" si="414"/>
        <v>0</v>
      </c>
      <c r="FJ57" s="113">
        <f>'MASTER_ ALL areas - No.seedling'!FI119</f>
        <v>0</v>
      </c>
      <c r="FK57" s="76">
        <f>'MASTER_ ALL areas - No.seedling'!FJ119</f>
        <v>0</v>
      </c>
      <c r="FL57" s="80">
        <f t="shared" si="415"/>
        <v>0</v>
      </c>
      <c r="FM57" s="76">
        <f>'MASTER_ ALL areas - No.seedling'!FL119</f>
        <v>0</v>
      </c>
      <c r="FN57" s="81">
        <f t="shared" si="416"/>
        <v>0</v>
      </c>
      <c r="FO57" s="113">
        <f>'MASTER_ ALL areas - No.seedling'!FN119</f>
        <v>0</v>
      </c>
      <c r="FP57" s="76">
        <f>'MASTER_ ALL areas - No.seedling'!FO119</f>
        <v>0</v>
      </c>
      <c r="FQ57" s="80">
        <f t="shared" si="417"/>
        <v>0</v>
      </c>
      <c r="FR57" s="76">
        <f>'MASTER_ ALL areas - No.seedling'!FQ119</f>
        <v>0</v>
      </c>
      <c r="FS57" s="81">
        <f t="shared" si="418"/>
        <v>0</v>
      </c>
      <c r="FT57" s="113">
        <f>'MASTER_ ALL areas - No.seedling'!FS119</f>
        <v>0</v>
      </c>
      <c r="FU57" s="76">
        <f>'MASTER_ ALL areas - No.seedling'!FT119</f>
        <v>0</v>
      </c>
      <c r="FV57" s="80">
        <f t="shared" si="419"/>
        <v>0</v>
      </c>
      <c r="FW57" s="76">
        <f>'MASTER_ ALL areas - No.seedling'!FV119</f>
        <v>0</v>
      </c>
      <c r="FX57" s="81">
        <f t="shared" si="420"/>
        <v>0</v>
      </c>
      <c r="FY57" s="113">
        <f>'MASTER_ ALL areas - No.seedling'!FX119</f>
        <v>0</v>
      </c>
      <c r="FZ57" s="76">
        <f>'MASTER_ ALL areas - No.seedling'!FY119</f>
        <v>0</v>
      </c>
      <c r="GA57" s="80">
        <f t="shared" si="421"/>
        <v>0</v>
      </c>
      <c r="GB57" s="76">
        <f>'MASTER_ ALL areas - No.seedling'!GA119</f>
        <v>0</v>
      </c>
      <c r="GC57" s="81">
        <f t="shared" si="422"/>
        <v>0</v>
      </c>
      <c r="GD57" s="113">
        <f>'MASTER_ ALL areas - No.seedling'!GC119</f>
        <v>0</v>
      </c>
      <c r="GE57" s="76">
        <f>'MASTER_ ALL areas - No.seedling'!GD119</f>
        <v>0</v>
      </c>
      <c r="GF57" s="80">
        <f t="shared" si="423"/>
        <v>0</v>
      </c>
      <c r="GG57" s="76">
        <f>'MASTER_ ALL areas - No.seedling'!GF119</f>
        <v>0</v>
      </c>
      <c r="GH57" s="81">
        <f t="shared" si="424"/>
        <v>0</v>
      </c>
      <c r="GI57" s="113">
        <f>'MASTER_ ALL areas - No.seedling'!GH119</f>
        <v>0</v>
      </c>
      <c r="GJ57" s="76">
        <f>'MASTER_ ALL areas - No.seedling'!GI119</f>
        <v>0</v>
      </c>
      <c r="GK57" s="80">
        <f t="shared" si="425"/>
        <v>0</v>
      </c>
      <c r="GL57" s="76">
        <f>'MASTER_ ALL areas - No.seedling'!GK119</f>
        <v>0</v>
      </c>
      <c r="GM57" s="81">
        <f t="shared" si="426"/>
        <v>0</v>
      </c>
      <c r="GN57" s="113">
        <f>'MASTER_ ALL areas - No.seedling'!GM119</f>
        <v>0</v>
      </c>
      <c r="GO57" s="76">
        <f>'MASTER_ ALL areas - No.seedling'!GN119</f>
        <v>0</v>
      </c>
      <c r="GP57" s="80">
        <f t="shared" si="427"/>
        <v>0</v>
      </c>
      <c r="GQ57" s="76">
        <f>'MASTER_ ALL areas - No.seedling'!GP119</f>
        <v>0</v>
      </c>
      <c r="GR57" s="81">
        <f t="shared" si="428"/>
        <v>0</v>
      </c>
      <c r="GS57" s="113">
        <f>'MASTER_ ALL areas - No.seedling'!GR119</f>
        <v>0</v>
      </c>
      <c r="GT57" s="76">
        <f>'MASTER_ ALL areas - No.seedling'!GS119</f>
        <v>0</v>
      </c>
      <c r="GU57" s="80">
        <f t="shared" si="429"/>
        <v>0</v>
      </c>
      <c r="GV57" s="76">
        <f>'MASTER_ ALL areas - No.seedling'!GU119</f>
        <v>0</v>
      </c>
      <c r="GW57" s="81">
        <f t="shared" si="430"/>
        <v>0</v>
      </c>
      <c r="GX57" s="113">
        <f>'MASTER_ ALL areas - No.seedling'!GW119</f>
        <v>0</v>
      </c>
      <c r="GY57" s="76">
        <f>'MASTER_ ALL areas - No.seedling'!GX119</f>
        <v>0</v>
      </c>
      <c r="GZ57" s="80">
        <f t="shared" si="431"/>
        <v>0</v>
      </c>
      <c r="HA57" s="76">
        <f>'MASTER_ ALL areas - No.seedling'!GZ119</f>
        <v>0</v>
      </c>
      <c r="HB57" s="81">
        <f t="shared" si="432"/>
        <v>0</v>
      </c>
      <c r="HC57" s="113">
        <f>'MASTER_ ALL areas - No.seedling'!HB119</f>
        <v>0</v>
      </c>
      <c r="HD57" s="76">
        <f>'MASTER_ ALL areas - No.seedling'!HC119</f>
        <v>0</v>
      </c>
      <c r="HE57" s="80">
        <f t="shared" si="433"/>
        <v>0</v>
      </c>
      <c r="HF57" s="76">
        <f>'MASTER_ ALL areas - No.seedling'!HE119</f>
        <v>0</v>
      </c>
      <c r="HG57" s="81">
        <f t="shared" si="434"/>
        <v>0</v>
      </c>
      <c r="HH57" s="113">
        <f>'MASTER_ ALL areas - No.seedling'!HG119</f>
        <v>0</v>
      </c>
      <c r="HI57" s="76">
        <f>'MASTER_ ALL areas - No.seedling'!HH119</f>
        <v>0</v>
      </c>
      <c r="HJ57" s="80">
        <f t="shared" si="435"/>
        <v>0</v>
      </c>
      <c r="HK57" s="76">
        <f>'MASTER_ ALL areas - No.seedling'!HJ119</f>
        <v>0</v>
      </c>
      <c r="HL57" s="81">
        <f t="shared" si="436"/>
        <v>0</v>
      </c>
      <c r="HM57" s="113">
        <f>'MASTER_ ALL areas - No.seedling'!HL119</f>
        <v>0</v>
      </c>
      <c r="HN57" s="76">
        <f>'MASTER_ ALL areas - No.seedling'!HM119</f>
        <v>0</v>
      </c>
      <c r="HO57" s="80">
        <f t="shared" si="437"/>
        <v>0</v>
      </c>
      <c r="HP57" s="76">
        <f>'MASTER_ ALL areas - No.seedling'!HO119</f>
        <v>0</v>
      </c>
      <c r="HQ57" s="81">
        <f t="shared" si="438"/>
        <v>0</v>
      </c>
      <c r="HR57" s="113">
        <f>'MASTER_ ALL areas - No.seedling'!HQ119</f>
        <v>0</v>
      </c>
      <c r="HS57" s="76">
        <f>'MASTER_ ALL areas - No.seedling'!HR119</f>
        <v>0</v>
      </c>
      <c r="HT57" s="80">
        <f t="shared" si="439"/>
        <v>0</v>
      </c>
      <c r="HU57" s="76">
        <f>'MASTER_ ALL areas - No.seedling'!HT119</f>
        <v>0</v>
      </c>
      <c r="HV57" s="81">
        <f t="shared" si="440"/>
        <v>0</v>
      </c>
      <c r="HW57" s="113">
        <f>'MASTER_ ALL areas - No.seedling'!HV119</f>
        <v>0</v>
      </c>
      <c r="HX57" s="76">
        <f>'MASTER_ ALL areas - No.seedling'!HW119</f>
        <v>0</v>
      </c>
      <c r="HY57" s="80">
        <f t="shared" si="441"/>
        <v>0</v>
      </c>
      <c r="HZ57" s="76">
        <f>'MASTER_ ALL areas - No.seedling'!HY119</f>
        <v>0</v>
      </c>
      <c r="IA57" s="81">
        <f t="shared" si="442"/>
        <v>0</v>
      </c>
      <c r="IB57" s="113">
        <f>'MASTER_ ALL areas - No.seedling'!IA119</f>
        <v>0</v>
      </c>
      <c r="IC57" s="76">
        <f>'MASTER_ ALL areas - No.seedling'!IB119</f>
        <v>0</v>
      </c>
      <c r="ID57" s="80">
        <f t="shared" si="443"/>
        <v>0</v>
      </c>
      <c r="IE57" s="76">
        <f>'MASTER_ ALL areas - No.seedling'!ID119</f>
        <v>0</v>
      </c>
      <c r="IF57" s="85">
        <f t="shared" si="444"/>
        <v>0</v>
      </c>
      <c r="IG57" s="86" t="s">
        <v>362</v>
      </c>
      <c r="IH57" s="87"/>
    </row>
    <row r="58" spans="2:242" ht="33" customHeight="1" x14ac:dyDescent="0.25">
      <c r="B58" s="420">
        <v>116</v>
      </c>
      <c r="C58" s="421" t="s">
        <v>348</v>
      </c>
      <c r="D58" s="500">
        <v>217392.7181000002</v>
      </c>
      <c r="E58" s="501">
        <v>934362.99019999988</v>
      </c>
      <c r="F58" s="424" t="s">
        <v>89</v>
      </c>
      <c r="G58" s="88" t="s">
        <v>185</v>
      </c>
      <c r="H58" s="459" t="str">
        <f>'MASTER_ ALL areas - No.seedling'!G120</f>
        <v>1(6)</v>
      </c>
      <c r="I58" s="70">
        <f>'MASTER_ ALL areas - No.seedling'!H120</f>
        <v>0.1</v>
      </c>
      <c r="J58" s="71">
        <f>'MASTER_ ALL areas - No.seedling'!I120</f>
        <v>29.4</v>
      </c>
      <c r="K58" s="72">
        <f>'MASTER_ ALL areas - No.seedling'!J120</f>
        <v>87</v>
      </c>
      <c r="L58" s="73">
        <f t="shared" si="356"/>
        <v>1740</v>
      </c>
      <c r="M58" s="74">
        <f>'MASTER_ ALL areas - No.seedling'!L120</f>
        <v>1740</v>
      </c>
      <c r="N58" s="113">
        <f>'MASTER_ ALL areas - No.seedling'!M120</f>
        <v>0</v>
      </c>
      <c r="O58" s="114">
        <f>'MASTER_ ALL areas - No.seedling'!N120</f>
        <v>27</v>
      </c>
      <c r="P58" s="80">
        <f>'MASTER_ ALL areas - No.seedling'!O120</f>
        <v>0</v>
      </c>
      <c r="Q58" s="81">
        <f>'MASTER_ ALL areas - No.seedling'!P120</f>
        <v>0.31034482758620691</v>
      </c>
      <c r="R58" s="621"/>
      <c r="S58" s="617">
        <f>'MASTER_ ALL areas - No.seedling'!R120</f>
        <v>1340</v>
      </c>
      <c r="T58" s="76">
        <f>'MASTER_ ALL areas - No.seedling'!S120</f>
        <v>0</v>
      </c>
      <c r="U58" s="77">
        <f t="shared" si="357"/>
        <v>0</v>
      </c>
      <c r="V58" s="82">
        <f>'MASTER_ ALL areas - No.seedling'!U120</f>
        <v>15</v>
      </c>
      <c r="W58" s="80">
        <f t="shared" si="358"/>
        <v>0.22388059701492538</v>
      </c>
      <c r="X58" s="619">
        <f>'MASTER_ ALL areas - No.seedling'!W120</f>
        <v>340</v>
      </c>
      <c r="Y58" s="82">
        <f>'MASTER_ ALL areas - No.seedling'!X120</f>
        <v>0</v>
      </c>
      <c r="Z58" s="77">
        <f t="shared" si="359"/>
        <v>0</v>
      </c>
      <c r="AA58" s="82">
        <f>'MASTER_ ALL areas - No.seedling'!Z120</f>
        <v>11</v>
      </c>
      <c r="AB58" s="80">
        <f t="shared" si="360"/>
        <v>0.6470588235294118</v>
      </c>
      <c r="AC58" s="76">
        <f>'MASTER_ ALL areas - No.seedling'!AB120</f>
        <v>60</v>
      </c>
      <c r="AD58" s="76">
        <f>'MASTER_ ALL areas - No.seedling'!AC120</f>
        <v>0</v>
      </c>
      <c r="AE58" s="77">
        <f t="shared" si="361"/>
        <v>0</v>
      </c>
      <c r="AF58" s="82">
        <f>'MASTER_ ALL areas - No.seedling'!AE120</f>
        <v>1</v>
      </c>
      <c r="AG58" s="80">
        <f t="shared" si="362"/>
        <v>0.33333333333333331</v>
      </c>
      <c r="AH58" s="76">
        <f>'MASTER_ ALL areas - No.seedling'!AG120</f>
        <v>0</v>
      </c>
      <c r="AI58" s="76">
        <f>'MASTER_ ALL areas - No.seedling'!AH120</f>
        <v>0</v>
      </c>
      <c r="AJ58" s="77">
        <f t="shared" si="363"/>
        <v>0</v>
      </c>
      <c r="AK58" s="82">
        <f>'MASTER_ ALL areas - No.seedling'!AJ120</f>
        <v>0</v>
      </c>
      <c r="AL58" s="81">
        <f t="shared" si="364"/>
        <v>0</v>
      </c>
      <c r="AM58" s="621"/>
      <c r="AN58" s="617">
        <f>'MASTER_ ALL areas - No.seedling'!AM120</f>
        <v>1260</v>
      </c>
      <c r="AO58" s="76">
        <f>'MASTER_ ALL areas - No.seedling'!AN120</f>
        <v>0</v>
      </c>
      <c r="AP58" s="77">
        <f t="shared" si="365"/>
        <v>0</v>
      </c>
      <c r="AQ58" s="82">
        <f>'MASTER_ ALL areas - No.seedling'!AP120</f>
        <v>16</v>
      </c>
      <c r="AR58" s="77">
        <f t="shared" si="366"/>
        <v>0.25396825396825395</v>
      </c>
      <c r="AS58" s="82">
        <f>'MASTER_ ALL areas - No.seedling'!AR120</f>
        <v>440</v>
      </c>
      <c r="AT58" s="76">
        <f>'MASTER_ ALL areas - No.seedling'!AS120</f>
        <v>0</v>
      </c>
      <c r="AU58" s="77">
        <f t="shared" si="367"/>
        <v>0</v>
      </c>
      <c r="AV58" s="82">
        <f>'MASTER_ ALL areas - No.seedling'!AU120</f>
        <v>10</v>
      </c>
      <c r="AW58" s="77">
        <f t="shared" si="368"/>
        <v>0.45454545454545453</v>
      </c>
      <c r="AX58" s="71">
        <f>'MASTER_ ALL areas - No.seedling'!AW120</f>
        <v>0</v>
      </c>
      <c r="AY58" s="82">
        <f>'MASTER_ ALL areas - No.seedling'!AX120</f>
        <v>0</v>
      </c>
      <c r="AZ58" s="77">
        <f t="shared" si="369"/>
        <v>0</v>
      </c>
      <c r="BA58" s="82">
        <f>'MASTER_ ALL areas - No.seedling'!AZ120</f>
        <v>0</v>
      </c>
      <c r="BB58" s="77">
        <f t="shared" si="370"/>
        <v>0</v>
      </c>
      <c r="BC58" s="82">
        <f>'MASTER_ ALL areas - No.seedling'!BB120</f>
        <v>0</v>
      </c>
      <c r="BD58" s="76">
        <f>'MASTER_ ALL areas - No.seedling'!BC120</f>
        <v>0</v>
      </c>
      <c r="BE58" s="77">
        <f t="shared" si="371"/>
        <v>0</v>
      </c>
      <c r="BF58" s="82">
        <f>'MASTER_ ALL areas - No.seedling'!BE120</f>
        <v>0</v>
      </c>
      <c r="BG58" s="77">
        <f t="shared" si="372"/>
        <v>0</v>
      </c>
      <c r="BH58" s="82">
        <f>'MASTER_ ALL areas - No.seedling'!BG120</f>
        <v>40</v>
      </c>
      <c r="BI58" s="76">
        <f>'MASTER_ ALL areas - No.seedling'!BH120</f>
        <v>0</v>
      </c>
      <c r="BJ58" s="77">
        <f t="shared" si="373"/>
        <v>0</v>
      </c>
      <c r="BK58" s="82">
        <f>'MASTER_ ALL areas - No.seedling'!BJ120</f>
        <v>1</v>
      </c>
      <c r="BL58" s="77">
        <f t="shared" si="374"/>
        <v>0.5</v>
      </c>
      <c r="BM58" s="82">
        <f>'MASTER_ ALL areas - No.seedling'!BL120</f>
        <v>0</v>
      </c>
      <c r="BN58" s="76">
        <f>'MASTER_ ALL areas - No.seedling'!BM120</f>
        <v>0</v>
      </c>
      <c r="BO58" s="77">
        <f t="shared" si="375"/>
        <v>0</v>
      </c>
      <c r="BP58" s="82">
        <f>'MASTER_ ALL areas - No.seedling'!BO120</f>
        <v>0</v>
      </c>
      <c r="BQ58" s="77">
        <f t="shared" si="376"/>
        <v>0</v>
      </c>
      <c r="BR58" s="82">
        <f>'MASTER_ ALL areas - No.seedling'!BQ120</f>
        <v>0</v>
      </c>
      <c r="BS58" s="76">
        <f>'MASTER_ ALL areas - No.seedling'!BR120</f>
        <v>0</v>
      </c>
      <c r="BT58" s="77">
        <f t="shared" si="377"/>
        <v>0</v>
      </c>
      <c r="BU58" s="82">
        <f>'MASTER_ ALL areas - No.seedling'!BT120</f>
        <v>0</v>
      </c>
      <c r="BV58" s="77">
        <f t="shared" si="378"/>
        <v>0</v>
      </c>
      <c r="BW58" s="82">
        <f>'MASTER_ ALL areas - No.seedling'!BV120</f>
        <v>0</v>
      </c>
      <c r="BX58" s="76">
        <f>'MASTER_ ALL areas - No.seedling'!BW120</f>
        <v>0</v>
      </c>
      <c r="BY58" s="77">
        <f t="shared" si="379"/>
        <v>0</v>
      </c>
      <c r="BZ58" s="82">
        <f>'MASTER_ ALL areas - No.seedling'!BY120</f>
        <v>0</v>
      </c>
      <c r="CA58" s="81">
        <f t="shared" si="380"/>
        <v>0</v>
      </c>
      <c r="CB58" s="79"/>
      <c r="CC58" s="75">
        <f>'MASTER_ ALL areas - No.seedling'!CB120</f>
        <v>1040</v>
      </c>
      <c r="CD58" s="76">
        <f>'MASTER_ ALL areas - No.seedling'!CC120</f>
        <v>0</v>
      </c>
      <c r="CE58" s="80">
        <f t="shared" si="381"/>
        <v>0</v>
      </c>
      <c r="CF58" s="76">
        <f>'MASTER_ ALL areas - No.seedling'!CE120</f>
        <v>12</v>
      </c>
      <c r="CG58" s="81">
        <f t="shared" si="382"/>
        <v>0.23076923076923078</v>
      </c>
      <c r="CH58" s="75">
        <f>'MASTER_ ALL areas - No.seedling'!CG120</f>
        <v>160</v>
      </c>
      <c r="CI58" s="76">
        <f>'MASTER_ ALL areas - No.seedling'!CH120</f>
        <v>0</v>
      </c>
      <c r="CJ58" s="80">
        <f t="shared" si="383"/>
        <v>0</v>
      </c>
      <c r="CK58" s="76">
        <f>'MASTER_ ALL areas - No.seedling'!CJ120</f>
        <v>3</v>
      </c>
      <c r="CL58" s="81">
        <f t="shared" si="384"/>
        <v>0.375</v>
      </c>
      <c r="CM58" s="75">
        <f>'MASTER_ ALL areas - No.seedling'!CL120</f>
        <v>60</v>
      </c>
      <c r="CN58" s="76">
        <f>'MASTER_ ALL areas - No.seedling'!CM120</f>
        <v>0</v>
      </c>
      <c r="CO58" s="80">
        <f t="shared" si="385"/>
        <v>0</v>
      </c>
      <c r="CP58" s="76">
        <f>'MASTER_ ALL areas - No.seedling'!CO120</f>
        <v>1</v>
      </c>
      <c r="CQ58" s="81">
        <f t="shared" si="386"/>
        <v>0.33333333333333331</v>
      </c>
      <c r="CR58" s="113">
        <f>'MASTER_ ALL areas - No.seedling'!CQ120</f>
        <v>0</v>
      </c>
      <c r="CS58" s="76">
        <f>'MASTER_ ALL areas - No.seedling'!CR120</f>
        <v>0</v>
      </c>
      <c r="CT58" s="80">
        <f t="shared" si="387"/>
        <v>0</v>
      </c>
      <c r="CU58" s="76">
        <f>'MASTER_ ALL areas - No.seedling'!CT120</f>
        <v>0</v>
      </c>
      <c r="CV58" s="81">
        <f t="shared" si="388"/>
        <v>0</v>
      </c>
      <c r="CW58" s="75">
        <f>'MASTER_ ALL areas - No.seedling'!CV120</f>
        <v>260</v>
      </c>
      <c r="CX58" s="76">
        <f>'MASTER_ ALL areas - No.seedling'!CW120</f>
        <v>0</v>
      </c>
      <c r="CY58" s="80">
        <f t="shared" si="389"/>
        <v>0</v>
      </c>
      <c r="CZ58" s="76">
        <f>'MASTER_ ALL areas - No.seedling'!CY120</f>
        <v>2</v>
      </c>
      <c r="DA58" s="81">
        <f t="shared" si="390"/>
        <v>0.15384615384615385</v>
      </c>
      <c r="DB58" s="75">
        <f>'MASTER_ ALL areas - No.seedling'!DA120</f>
        <v>180</v>
      </c>
      <c r="DC58" s="76">
        <f>'MASTER_ ALL areas - No.seedling'!DB120</f>
        <v>0</v>
      </c>
      <c r="DD58" s="80">
        <f t="shared" si="391"/>
        <v>0</v>
      </c>
      <c r="DE58" s="76">
        <f>'MASTER_ ALL areas - No.seedling'!DD120</f>
        <v>8</v>
      </c>
      <c r="DF58" s="81">
        <f t="shared" si="392"/>
        <v>0.88888888888888884</v>
      </c>
      <c r="DG58" s="113">
        <f>'MASTER_ ALL areas - No.seedling'!DF120</f>
        <v>0</v>
      </c>
      <c r="DH58" s="76">
        <f>'MASTER_ ALL areas - No.seedling'!DG120</f>
        <v>0</v>
      </c>
      <c r="DI58" s="80">
        <f t="shared" si="393"/>
        <v>0</v>
      </c>
      <c r="DJ58" s="76">
        <f>'MASTER_ ALL areas - No.seedling'!DI120</f>
        <v>0</v>
      </c>
      <c r="DK58" s="81">
        <f t="shared" si="394"/>
        <v>0</v>
      </c>
      <c r="DL58" s="113">
        <f>'MASTER_ ALL areas - No.seedling'!DK120</f>
        <v>0</v>
      </c>
      <c r="DM58" s="76">
        <f>'MASTER_ ALL areas - No.seedling'!DL120</f>
        <v>0</v>
      </c>
      <c r="DN58" s="80">
        <f t="shared" si="395"/>
        <v>0</v>
      </c>
      <c r="DO58" s="76">
        <f>'MASTER_ ALL areas - No.seedling'!DN120</f>
        <v>0</v>
      </c>
      <c r="DP58" s="81">
        <f t="shared" si="396"/>
        <v>0</v>
      </c>
      <c r="DQ58" s="113">
        <f>'MASTER_ ALL areas - No.seedling'!DP120</f>
        <v>0</v>
      </c>
      <c r="DR58" s="76">
        <f>'MASTER_ ALL areas - No.seedling'!DQ120</f>
        <v>0</v>
      </c>
      <c r="DS58" s="80">
        <f t="shared" si="397"/>
        <v>0</v>
      </c>
      <c r="DT58" s="76">
        <f>'MASTER_ ALL areas - No.seedling'!DS120</f>
        <v>0</v>
      </c>
      <c r="DU58" s="81">
        <f t="shared" si="398"/>
        <v>0</v>
      </c>
      <c r="DV58" s="113">
        <f>'MASTER_ ALL areas - No.seedling'!DU120</f>
        <v>0</v>
      </c>
      <c r="DW58" s="76">
        <f>'MASTER_ ALL areas - No.seedling'!DV120</f>
        <v>0</v>
      </c>
      <c r="DX58" s="80">
        <f t="shared" si="399"/>
        <v>0</v>
      </c>
      <c r="DY58" s="76">
        <f>'MASTER_ ALL areas - No.seedling'!DX120</f>
        <v>0</v>
      </c>
      <c r="DZ58" s="81">
        <f t="shared" si="400"/>
        <v>0</v>
      </c>
      <c r="EA58" s="113">
        <f>'MASTER_ ALL areas - No.seedling'!DZ120</f>
        <v>0</v>
      </c>
      <c r="EB58" s="76">
        <f>'MASTER_ ALL areas - No.seedling'!EA120</f>
        <v>0</v>
      </c>
      <c r="EC58" s="80">
        <f t="shared" si="401"/>
        <v>0</v>
      </c>
      <c r="ED58" s="76">
        <f>'MASTER_ ALL areas - No.seedling'!EC120</f>
        <v>0</v>
      </c>
      <c r="EE58" s="81">
        <f t="shared" si="402"/>
        <v>0</v>
      </c>
      <c r="EF58" s="113">
        <f>'MASTER_ ALL areas - No.seedling'!EE120</f>
        <v>0</v>
      </c>
      <c r="EG58" s="76">
        <f>'MASTER_ ALL areas - No.seedling'!EF120</f>
        <v>0</v>
      </c>
      <c r="EH58" s="80">
        <f t="shared" si="403"/>
        <v>0</v>
      </c>
      <c r="EI58" s="76">
        <f>'MASTER_ ALL areas - No.seedling'!EH120</f>
        <v>0</v>
      </c>
      <c r="EJ58" s="81">
        <f t="shared" si="404"/>
        <v>0</v>
      </c>
      <c r="EK58" s="113">
        <f>'MASTER_ ALL areas - No.seedling'!EJ120</f>
        <v>0</v>
      </c>
      <c r="EL58" s="76">
        <f>'MASTER_ ALL areas - No.seedling'!EK120</f>
        <v>0</v>
      </c>
      <c r="EM58" s="80">
        <f t="shared" si="405"/>
        <v>0</v>
      </c>
      <c r="EN58" s="76">
        <f>'MASTER_ ALL areas - No.seedling'!EM120</f>
        <v>0</v>
      </c>
      <c r="EO58" s="81">
        <f t="shared" si="406"/>
        <v>0</v>
      </c>
      <c r="EP58" s="113">
        <f>'MASTER_ ALL areas - No.seedling'!EO120</f>
        <v>0</v>
      </c>
      <c r="EQ58" s="76">
        <f>'MASTER_ ALL areas - No.seedling'!EP120</f>
        <v>0</v>
      </c>
      <c r="ER58" s="80">
        <f t="shared" si="407"/>
        <v>0</v>
      </c>
      <c r="ES58" s="76">
        <f>'MASTER_ ALL areas - No.seedling'!ER120</f>
        <v>0</v>
      </c>
      <c r="ET58" s="81">
        <f t="shared" si="408"/>
        <v>0</v>
      </c>
      <c r="EU58" s="113">
        <f>'MASTER_ ALL areas - No.seedling'!ET120</f>
        <v>0</v>
      </c>
      <c r="EV58" s="76">
        <f>'MASTER_ ALL areas - No.seedling'!EU120</f>
        <v>0</v>
      </c>
      <c r="EW58" s="80">
        <f t="shared" si="409"/>
        <v>0</v>
      </c>
      <c r="EX58" s="76">
        <f>'MASTER_ ALL areas - No.seedling'!EW120</f>
        <v>0</v>
      </c>
      <c r="EY58" s="81">
        <f t="shared" si="410"/>
        <v>0</v>
      </c>
      <c r="EZ58" s="113">
        <f>'MASTER_ ALL areas - No.seedling'!EY120</f>
        <v>0</v>
      </c>
      <c r="FA58" s="76">
        <f>'MASTER_ ALL areas - No.seedling'!EZ120</f>
        <v>0</v>
      </c>
      <c r="FB58" s="80">
        <f t="shared" si="411"/>
        <v>0</v>
      </c>
      <c r="FC58" s="76">
        <f>'MASTER_ ALL areas - No.seedling'!FB120</f>
        <v>0</v>
      </c>
      <c r="FD58" s="81">
        <f t="shared" si="412"/>
        <v>0</v>
      </c>
      <c r="FE58" s="75">
        <f>'MASTER_ ALL areas - No.seedling'!FD120</f>
        <v>40</v>
      </c>
      <c r="FF58" s="76">
        <f>'MASTER_ ALL areas - No.seedling'!FE120</f>
        <v>0</v>
      </c>
      <c r="FG58" s="80">
        <f t="shared" si="413"/>
        <v>0</v>
      </c>
      <c r="FH58" s="76">
        <f>'MASTER_ ALL areas - No.seedling'!FG120</f>
        <v>1</v>
      </c>
      <c r="FI58" s="81">
        <f t="shared" si="414"/>
        <v>0.5</v>
      </c>
      <c r="FJ58" s="113">
        <f>'MASTER_ ALL areas - No.seedling'!FI120</f>
        <v>0</v>
      </c>
      <c r="FK58" s="76">
        <f>'MASTER_ ALL areas - No.seedling'!FJ120</f>
        <v>0</v>
      </c>
      <c r="FL58" s="80">
        <f t="shared" si="415"/>
        <v>0</v>
      </c>
      <c r="FM58" s="76">
        <f>'MASTER_ ALL areas - No.seedling'!FL120</f>
        <v>0</v>
      </c>
      <c r="FN58" s="81">
        <f t="shared" si="416"/>
        <v>0</v>
      </c>
      <c r="FO58" s="113">
        <f>'MASTER_ ALL areas - No.seedling'!FN120</f>
        <v>0</v>
      </c>
      <c r="FP58" s="76">
        <f>'MASTER_ ALL areas - No.seedling'!FO120</f>
        <v>0</v>
      </c>
      <c r="FQ58" s="80">
        <f t="shared" si="417"/>
        <v>0</v>
      </c>
      <c r="FR58" s="76">
        <f>'MASTER_ ALL areas - No.seedling'!FQ120</f>
        <v>0</v>
      </c>
      <c r="FS58" s="81">
        <f t="shared" si="418"/>
        <v>0</v>
      </c>
      <c r="FT58" s="113">
        <f>'MASTER_ ALL areas - No.seedling'!FS120</f>
        <v>0</v>
      </c>
      <c r="FU58" s="76">
        <f>'MASTER_ ALL areas - No.seedling'!FT120</f>
        <v>0</v>
      </c>
      <c r="FV58" s="80">
        <f t="shared" si="419"/>
        <v>0</v>
      </c>
      <c r="FW58" s="76">
        <f>'MASTER_ ALL areas - No.seedling'!FV120</f>
        <v>0</v>
      </c>
      <c r="FX58" s="81">
        <f t="shared" si="420"/>
        <v>0</v>
      </c>
      <c r="FY58" s="113">
        <f>'MASTER_ ALL areas - No.seedling'!FX120</f>
        <v>0</v>
      </c>
      <c r="FZ58" s="76">
        <f>'MASTER_ ALL areas - No.seedling'!FY120</f>
        <v>0</v>
      </c>
      <c r="GA58" s="80">
        <f t="shared" si="421"/>
        <v>0</v>
      </c>
      <c r="GB58" s="76">
        <f>'MASTER_ ALL areas - No.seedling'!GA120</f>
        <v>0</v>
      </c>
      <c r="GC58" s="81">
        <f t="shared" si="422"/>
        <v>0</v>
      </c>
      <c r="GD58" s="113">
        <f>'MASTER_ ALL areas - No.seedling'!GC120</f>
        <v>0</v>
      </c>
      <c r="GE58" s="76">
        <f>'MASTER_ ALL areas - No.seedling'!GD120</f>
        <v>0</v>
      </c>
      <c r="GF58" s="80">
        <f t="shared" si="423"/>
        <v>0</v>
      </c>
      <c r="GG58" s="76">
        <f>'MASTER_ ALL areas - No.seedling'!GF120</f>
        <v>0</v>
      </c>
      <c r="GH58" s="81">
        <f t="shared" si="424"/>
        <v>0</v>
      </c>
      <c r="GI58" s="113">
        <f>'MASTER_ ALL areas - No.seedling'!GH120</f>
        <v>0</v>
      </c>
      <c r="GJ58" s="76">
        <f>'MASTER_ ALL areas - No.seedling'!GI120</f>
        <v>0</v>
      </c>
      <c r="GK58" s="80">
        <f t="shared" si="425"/>
        <v>0</v>
      </c>
      <c r="GL58" s="76">
        <f>'MASTER_ ALL areas - No.seedling'!GK120</f>
        <v>0</v>
      </c>
      <c r="GM58" s="81">
        <f t="shared" si="426"/>
        <v>0</v>
      </c>
      <c r="GN58" s="113">
        <f>'MASTER_ ALL areas - No.seedling'!GM120</f>
        <v>0</v>
      </c>
      <c r="GO58" s="76">
        <f>'MASTER_ ALL areas - No.seedling'!GN120</f>
        <v>0</v>
      </c>
      <c r="GP58" s="80">
        <f t="shared" si="427"/>
        <v>0</v>
      </c>
      <c r="GQ58" s="76">
        <f>'MASTER_ ALL areas - No.seedling'!GP120</f>
        <v>0</v>
      </c>
      <c r="GR58" s="81">
        <f t="shared" si="428"/>
        <v>0</v>
      </c>
      <c r="GS58" s="113">
        <f>'MASTER_ ALL areas - No.seedling'!GR120</f>
        <v>0</v>
      </c>
      <c r="GT58" s="76">
        <f>'MASTER_ ALL areas - No.seedling'!GS120</f>
        <v>0</v>
      </c>
      <c r="GU58" s="80">
        <f t="shared" si="429"/>
        <v>0</v>
      </c>
      <c r="GV58" s="76">
        <f>'MASTER_ ALL areas - No.seedling'!GU120</f>
        <v>0</v>
      </c>
      <c r="GW58" s="81">
        <f t="shared" si="430"/>
        <v>0</v>
      </c>
      <c r="GX58" s="113">
        <f>'MASTER_ ALL areas - No.seedling'!GW120</f>
        <v>0</v>
      </c>
      <c r="GY58" s="76">
        <f>'MASTER_ ALL areas - No.seedling'!GX120</f>
        <v>0</v>
      </c>
      <c r="GZ58" s="80">
        <f t="shared" si="431"/>
        <v>0</v>
      </c>
      <c r="HA58" s="76">
        <f>'MASTER_ ALL areas - No.seedling'!GZ120</f>
        <v>0</v>
      </c>
      <c r="HB58" s="81">
        <f t="shared" si="432"/>
        <v>0</v>
      </c>
      <c r="HC58" s="113">
        <f>'MASTER_ ALL areas - No.seedling'!HB120</f>
        <v>0</v>
      </c>
      <c r="HD58" s="76">
        <f>'MASTER_ ALL areas - No.seedling'!HC120</f>
        <v>0</v>
      </c>
      <c r="HE58" s="80">
        <f t="shared" si="433"/>
        <v>0</v>
      </c>
      <c r="HF58" s="76">
        <f>'MASTER_ ALL areas - No.seedling'!HE120</f>
        <v>0</v>
      </c>
      <c r="HG58" s="81">
        <f t="shared" si="434"/>
        <v>0</v>
      </c>
      <c r="HH58" s="113">
        <f>'MASTER_ ALL areas - No.seedling'!HG120</f>
        <v>0</v>
      </c>
      <c r="HI58" s="76">
        <f>'MASTER_ ALL areas - No.seedling'!HH120</f>
        <v>0</v>
      </c>
      <c r="HJ58" s="80">
        <f t="shared" si="435"/>
        <v>0</v>
      </c>
      <c r="HK58" s="76">
        <f>'MASTER_ ALL areas - No.seedling'!HJ120</f>
        <v>0</v>
      </c>
      <c r="HL58" s="81">
        <f t="shared" si="436"/>
        <v>0</v>
      </c>
      <c r="HM58" s="113">
        <f>'MASTER_ ALL areas - No.seedling'!HL120</f>
        <v>0</v>
      </c>
      <c r="HN58" s="76">
        <f>'MASTER_ ALL areas - No.seedling'!HM120</f>
        <v>0</v>
      </c>
      <c r="HO58" s="80">
        <f t="shared" si="437"/>
        <v>0</v>
      </c>
      <c r="HP58" s="76">
        <f>'MASTER_ ALL areas - No.seedling'!HO120</f>
        <v>0</v>
      </c>
      <c r="HQ58" s="81">
        <f t="shared" si="438"/>
        <v>0</v>
      </c>
      <c r="HR58" s="113">
        <f>'MASTER_ ALL areas - No.seedling'!HQ120</f>
        <v>0</v>
      </c>
      <c r="HS58" s="76">
        <f>'MASTER_ ALL areas - No.seedling'!HR120</f>
        <v>0</v>
      </c>
      <c r="HT58" s="80">
        <f t="shared" si="439"/>
        <v>0</v>
      </c>
      <c r="HU58" s="76">
        <f>'MASTER_ ALL areas - No.seedling'!HT120</f>
        <v>0</v>
      </c>
      <c r="HV58" s="81">
        <f t="shared" si="440"/>
        <v>0</v>
      </c>
      <c r="HW58" s="113">
        <f>'MASTER_ ALL areas - No.seedling'!HV120</f>
        <v>0</v>
      </c>
      <c r="HX58" s="76">
        <f>'MASTER_ ALL areas - No.seedling'!HW120</f>
        <v>0</v>
      </c>
      <c r="HY58" s="80">
        <f t="shared" si="441"/>
        <v>0</v>
      </c>
      <c r="HZ58" s="76">
        <f>'MASTER_ ALL areas - No.seedling'!HY120</f>
        <v>0</v>
      </c>
      <c r="IA58" s="81">
        <f t="shared" si="442"/>
        <v>0</v>
      </c>
      <c r="IB58" s="113">
        <f>'MASTER_ ALL areas - No.seedling'!IA120</f>
        <v>0</v>
      </c>
      <c r="IC58" s="76">
        <f>'MASTER_ ALL areas - No.seedling'!IB120</f>
        <v>0</v>
      </c>
      <c r="ID58" s="80">
        <f t="shared" si="443"/>
        <v>0</v>
      </c>
      <c r="IE58" s="76">
        <f>'MASTER_ ALL areas - No.seedling'!ID120</f>
        <v>0</v>
      </c>
      <c r="IF58" s="85">
        <f t="shared" si="444"/>
        <v>0</v>
      </c>
      <c r="IG58" s="86" t="s">
        <v>363</v>
      </c>
      <c r="IH58" s="87"/>
    </row>
    <row r="59" spans="2:242" ht="33" customHeight="1" x14ac:dyDescent="0.25">
      <c r="B59" s="420">
        <v>117</v>
      </c>
      <c r="C59" s="421" t="s">
        <v>144</v>
      </c>
      <c r="D59" s="467">
        <v>217606</v>
      </c>
      <c r="E59" s="468">
        <v>934359</v>
      </c>
      <c r="F59" s="424" t="s">
        <v>89</v>
      </c>
      <c r="G59" s="88" t="s">
        <v>233</v>
      </c>
      <c r="H59" s="459">
        <f>'MASTER_ ALL areas - No.seedling'!G121</f>
        <v>2</v>
      </c>
      <c r="I59" s="70">
        <f>'MASTER_ ALL areas - No.seedling'!H121</f>
        <v>0.25</v>
      </c>
      <c r="J59" s="71">
        <f>'MASTER_ ALL areas - No.seedling'!I121</f>
        <v>60</v>
      </c>
      <c r="K59" s="72">
        <f>'MASTER_ ALL areas - No.seedling'!J121</f>
        <v>108</v>
      </c>
      <c r="L59" s="73">
        <f t="shared" si="356"/>
        <v>2160</v>
      </c>
      <c r="M59" s="74">
        <f>'MASTER_ ALL areas - No.seedling'!L121</f>
        <v>2160</v>
      </c>
      <c r="N59" s="113">
        <f>'MASTER_ ALL areas - No.seedling'!M121</f>
        <v>2</v>
      </c>
      <c r="O59" s="114">
        <f>'MASTER_ ALL areas - No.seedling'!N121</f>
        <v>40</v>
      </c>
      <c r="P59" s="80">
        <f>'MASTER_ ALL areas - No.seedling'!O121</f>
        <v>1.8518518518518517E-2</v>
      </c>
      <c r="Q59" s="81">
        <f>'MASTER_ ALL areas - No.seedling'!P121</f>
        <v>0.37037037037037035</v>
      </c>
      <c r="R59" s="621"/>
      <c r="S59" s="617">
        <f>'MASTER_ ALL areas - No.seedling'!R121</f>
        <v>20</v>
      </c>
      <c r="T59" s="76">
        <f>'MASTER_ ALL areas - No.seedling'!S121</f>
        <v>0</v>
      </c>
      <c r="U59" s="77">
        <f t="shared" si="357"/>
        <v>0</v>
      </c>
      <c r="V59" s="82">
        <f>'MASTER_ ALL areas - No.seedling'!U121</f>
        <v>0</v>
      </c>
      <c r="W59" s="80">
        <f t="shared" si="358"/>
        <v>0</v>
      </c>
      <c r="X59" s="619">
        <f>'MASTER_ ALL areas - No.seedling'!W121</f>
        <v>1460</v>
      </c>
      <c r="Y59" s="82">
        <f>'MASTER_ ALL areas - No.seedling'!X121</f>
        <v>0</v>
      </c>
      <c r="Z59" s="77">
        <f t="shared" si="359"/>
        <v>0</v>
      </c>
      <c r="AA59" s="82">
        <f>'MASTER_ ALL areas - No.seedling'!Z121</f>
        <v>28</v>
      </c>
      <c r="AB59" s="80">
        <f t="shared" si="360"/>
        <v>0.38356164383561642</v>
      </c>
      <c r="AC59" s="76">
        <f>'MASTER_ ALL areas - No.seedling'!AB121</f>
        <v>480</v>
      </c>
      <c r="AD59" s="76">
        <f>'MASTER_ ALL areas - No.seedling'!AC121</f>
        <v>1</v>
      </c>
      <c r="AE59" s="77">
        <f t="shared" si="361"/>
        <v>4.1666666666666664E-2</v>
      </c>
      <c r="AF59" s="82">
        <f>'MASTER_ ALL areas - No.seedling'!AE121</f>
        <v>8</v>
      </c>
      <c r="AG59" s="80">
        <f t="shared" si="362"/>
        <v>0.33333333333333331</v>
      </c>
      <c r="AH59" s="76">
        <f>'MASTER_ ALL areas - No.seedling'!AG121</f>
        <v>200</v>
      </c>
      <c r="AI59" s="76">
        <f>'MASTER_ ALL areas - No.seedling'!AH121</f>
        <v>1</v>
      </c>
      <c r="AJ59" s="77">
        <f t="shared" si="363"/>
        <v>0.1</v>
      </c>
      <c r="AK59" s="82">
        <f>'MASTER_ ALL areas - No.seedling'!AJ121</f>
        <v>4</v>
      </c>
      <c r="AL59" s="81">
        <f t="shared" si="364"/>
        <v>0.4</v>
      </c>
      <c r="AM59" s="621"/>
      <c r="AN59" s="617">
        <f>'MASTER_ ALL areas - No.seedling'!AM121</f>
        <v>1440</v>
      </c>
      <c r="AO59" s="76">
        <f>'MASTER_ ALL areas - No.seedling'!AN121</f>
        <v>2</v>
      </c>
      <c r="AP59" s="77">
        <f t="shared" si="365"/>
        <v>2.7777777777777776E-2</v>
      </c>
      <c r="AQ59" s="82">
        <f>'MASTER_ ALL areas - No.seedling'!AP121</f>
        <v>29</v>
      </c>
      <c r="AR59" s="77">
        <f t="shared" si="366"/>
        <v>0.40277777777777779</v>
      </c>
      <c r="AS59" s="82">
        <f>'MASTER_ ALL areas - No.seedling'!AR121</f>
        <v>700</v>
      </c>
      <c r="AT59" s="76">
        <f>'MASTER_ ALL areas - No.seedling'!AS121</f>
        <v>0</v>
      </c>
      <c r="AU59" s="77">
        <f t="shared" si="367"/>
        <v>0</v>
      </c>
      <c r="AV59" s="82">
        <f>'MASTER_ ALL areas - No.seedling'!AU121</f>
        <v>10</v>
      </c>
      <c r="AW59" s="77">
        <f t="shared" si="368"/>
        <v>0.2857142857142857</v>
      </c>
      <c r="AX59" s="71">
        <f>'MASTER_ ALL areas - No.seedling'!AW121</f>
        <v>0</v>
      </c>
      <c r="AY59" s="82">
        <f>'MASTER_ ALL areas - No.seedling'!AX121</f>
        <v>0</v>
      </c>
      <c r="AZ59" s="77">
        <f t="shared" si="369"/>
        <v>0</v>
      </c>
      <c r="BA59" s="82">
        <f>'MASTER_ ALL areas - No.seedling'!AZ121</f>
        <v>0</v>
      </c>
      <c r="BB59" s="77">
        <f t="shared" si="370"/>
        <v>0</v>
      </c>
      <c r="BC59" s="82">
        <f>'MASTER_ ALL areas - No.seedling'!BB121</f>
        <v>0</v>
      </c>
      <c r="BD59" s="76">
        <f>'MASTER_ ALL areas - No.seedling'!BC121</f>
        <v>0</v>
      </c>
      <c r="BE59" s="77">
        <f t="shared" si="371"/>
        <v>0</v>
      </c>
      <c r="BF59" s="82">
        <f>'MASTER_ ALL areas - No.seedling'!BE121</f>
        <v>0</v>
      </c>
      <c r="BG59" s="77">
        <f t="shared" si="372"/>
        <v>0</v>
      </c>
      <c r="BH59" s="82">
        <f>'MASTER_ ALL areas - No.seedling'!BG121</f>
        <v>20</v>
      </c>
      <c r="BI59" s="76">
        <f>'MASTER_ ALL areas - No.seedling'!BH121</f>
        <v>0</v>
      </c>
      <c r="BJ59" s="77">
        <f t="shared" si="373"/>
        <v>0</v>
      </c>
      <c r="BK59" s="82">
        <f>'MASTER_ ALL areas - No.seedling'!BJ121</f>
        <v>1</v>
      </c>
      <c r="BL59" s="77">
        <f t="shared" si="374"/>
        <v>1</v>
      </c>
      <c r="BM59" s="82">
        <f>'MASTER_ ALL areas - No.seedling'!BL121</f>
        <v>0</v>
      </c>
      <c r="BN59" s="76">
        <f>'MASTER_ ALL areas - No.seedling'!BM121</f>
        <v>0</v>
      </c>
      <c r="BO59" s="77">
        <f t="shared" si="375"/>
        <v>0</v>
      </c>
      <c r="BP59" s="82">
        <f>'MASTER_ ALL areas - No.seedling'!BO121</f>
        <v>0</v>
      </c>
      <c r="BQ59" s="77">
        <f t="shared" si="376"/>
        <v>0</v>
      </c>
      <c r="BR59" s="82">
        <f>'MASTER_ ALL areas - No.seedling'!BQ121</f>
        <v>0</v>
      </c>
      <c r="BS59" s="76">
        <f>'MASTER_ ALL areas - No.seedling'!BR121</f>
        <v>0</v>
      </c>
      <c r="BT59" s="77">
        <f t="shared" si="377"/>
        <v>0</v>
      </c>
      <c r="BU59" s="82">
        <f>'MASTER_ ALL areas - No.seedling'!BT121</f>
        <v>0</v>
      </c>
      <c r="BV59" s="77">
        <f t="shared" si="378"/>
        <v>0</v>
      </c>
      <c r="BW59" s="82">
        <f>'MASTER_ ALL areas - No.seedling'!BV121</f>
        <v>0</v>
      </c>
      <c r="BX59" s="76">
        <f>'MASTER_ ALL areas - No.seedling'!BW121</f>
        <v>0</v>
      </c>
      <c r="BY59" s="77">
        <f t="shared" si="379"/>
        <v>0</v>
      </c>
      <c r="BZ59" s="82">
        <f>'MASTER_ ALL areas - No.seedling'!BY121</f>
        <v>0</v>
      </c>
      <c r="CA59" s="81">
        <f t="shared" si="380"/>
        <v>0</v>
      </c>
      <c r="CB59" s="79"/>
      <c r="CC59" s="75">
        <f>'MASTER_ ALL areas - No.seedling'!CB121</f>
        <v>20</v>
      </c>
      <c r="CD59" s="76">
        <f>'MASTER_ ALL areas - No.seedling'!CC121</f>
        <v>0</v>
      </c>
      <c r="CE59" s="80">
        <f t="shared" si="381"/>
        <v>0</v>
      </c>
      <c r="CF59" s="76">
        <f>'MASTER_ ALL areas - No.seedling'!CE121</f>
        <v>0</v>
      </c>
      <c r="CG59" s="81">
        <f t="shared" si="382"/>
        <v>0</v>
      </c>
      <c r="CH59" s="75">
        <f>'MASTER_ ALL areas - No.seedling'!CG121</f>
        <v>1000</v>
      </c>
      <c r="CI59" s="76">
        <f>'MASTER_ ALL areas - No.seedling'!CH121</f>
        <v>0</v>
      </c>
      <c r="CJ59" s="80">
        <f t="shared" si="383"/>
        <v>0</v>
      </c>
      <c r="CK59" s="76">
        <f>'MASTER_ ALL areas - No.seedling'!CJ121</f>
        <v>19</v>
      </c>
      <c r="CL59" s="81">
        <f t="shared" si="384"/>
        <v>0.38</v>
      </c>
      <c r="CM59" s="75">
        <f>'MASTER_ ALL areas - No.seedling'!CL121</f>
        <v>220</v>
      </c>
      <c r="CN59" s="76">
        <f>'MASTER_ ALL areas - No.seedling'!CM121</f>
        <v>1</v>
      </c>
      <c r="CO59" s="80">
        <f t="shared" si="385"/>
        <v>9.0909090909090912E-2</v>
      </c>
      <c r="CP59" s="76">
        <f>'MASTER_ ALL areas - No.seedling'!CO121</f>
        <v>6</v>
      </c>
      <c r="CQ59" s="81">
        <f t="shared" si="386"/>
        <v>0.54545454545454541</v>
      </c>
      <c r="CR59" s="75">
        <f>'MASTER_ ALL areas - No.seedling'!CQ121</f>
        <v>200</v>
      </c>
      <c r="CS59" s="76">
        <f>'MASTER_ ALL areas - No.seedling'!CR121</f>
        <v>1</v>
      </c>
      <c r="CT59" s="80">
        <f t="shared" si="387"/>
        <v>0.1</v>
      </c>
      <c r="CU59" s="76">
        <f>'MASTER_ ALL areas - No.seedling'!CT121</f>
        <v>4</v>
      </c>
      <c r="CV59" s="81">
        <f t="shared" si="388"/>
        <v>0.4</v>
      </c>
      <c r="CW59" s="113">
        <f>'MASTER_ ALL areas - No.seedling'!CV121</f>
        <v>0</v>
      </c>
      <c r="CX59" s="76">
        <f>'MASTER_ ALL areas - No.seedling'!CW121</f>
        <v>0</v>
      </c>
      <c r="CY59" s="80">
        <f t="shared" si="389"/>
        <v>0</v>
      </c>
      <c r="CZ59" s="76">
        <f>'MASTER_ ALL areas - No.seedling'!CY121</f>
        <v>0</v>
      </c>
      <c r="DA59" s="81">
        <f t="shared" si="390"/>
        <v>0</v>
      </c>
      <c r="DB59" s="75">
        <f>'MASTER_ ALL areas - No.seedling'!DA121</f>
        <v>440</v>
      </c>
      <c r="DC59" s="76">
        <f>'MASTER_ ALL areas - No.seedling'!DB121</f>
        <v>0</v>
      </c>
      <c r="DD59" s="80">
        <f t="shared" si="391"/>
        <v>0</v>
      </c>
      <c r="DE59" s="76">
        <f>'MASTER_ ALL areas - No.seedling'!DD121</f>
        <v>8</v>
      </c>
      <c r="DF59" s="81">
        <f t="shared" si="392"/>
        <v>0.36363636363636365</v>
      </c>
      <c r="DG59" s="75">
        <f>'MASTER_ ALL areas - No.seedling'!DF121</f>
        <v>260</v>
      </c>
      <c r="DH59" s="76">
        <f>'MASTER_ ALL areas - No.seedling'!DG121</f>
        <v>0</v>
      </c>
      <c r="DI59" s="80">
        <f t="shared" si="393"/>
        <v>0</v>
      </c>
      <c r="DJ59" s="76">
        <f>'MASTER_ ALL areas - No.seedling'!DI121</f>
        <v>2</v>
      </c>
      <c r="DK59" s="81">
        <f t="shared" si="394"/>
        <v>0.15384615384615385</v>
      </c>
      <c r="DL59" s="113">
        <f>'MASTER_ ALL areas - No.seedling'!DK121</f>
        <v>0</v>
      </c>
      <c r="DM59" s="76">
        <f>'MASTER_ ALL areas - No.seedling'!DL121</f>
        <v>0</v>
      </c>
      <c r="DN59" s="80">
        <f t="shared" si="395"/>
        <v>0</v>
      </c>
      <c r="DO59" s="76">
        <f>'MASTER_ ALL areas - No.seedling'!DN121</f>
        <v>0</v>
      </c>
      <c r="DP59" s="81">
        <f t="shared" si="396"/>
        <v>0</v>
      </c>
      <c r="DQ59" s="113">
        <f>'MASTER_ ALL areas - No.seedling'!DP121</f>
        <v>0</v>
      </c>
      <c r="DR59" s="76">
        <f>'MASTER_ ALL areas - No.seedling'!DQ121</f>
        <v>0</v>
      </c>
      <c r="DS59" s="80">
        <f t="shared" si="397"/>
        <v>0</v>
      </c>
      <c r="DT59" s="76">
        <f>'MASTER_ ALL areas - No.seedling'!DS121</f>
        <v>0</v>
      </c>
      <c r="DU59" s="81">
        <f t="shared" si="398"/>
        <v>0</v>
      </c>
      <c r="DV59" s="113">
        <f>'MASTER_ ALL areas - No.seedling'!DU121</f>
        <v>0</v>
      </c>
      <c r="DW59" s="76">
        <f>'MASTER_ ALL areas - No.seedling'!DV121</f>
        <v>0</v>
      </c>
      <c r="DX59" s="80">
        <f t="shared" si="399"/>
        <v>0</v>
      </c>
      <c r="DY59" s="76">
        <f>'MASTER_ ALL areas - No.seedling'!DX121</f>
        <v>0</v>
      </c>
      <c r="DZ59" s="81">
        <f t="shared" si="400"/>
        <v>0</v>
      </c>
      <c r="EA59" s="113">
        <f>'MASTER_ ALL areas - No.seedling'!DZ121</f>
        <v>0</v>
      </c>
      <c r="EB59" s="76">
        <f>'MASTER_ ALL areas - No.seedling'!EA121</f>
        <v>0</v>
      </c>
      <c r="EC59" s="80">
        <f t="shared" si="401"/>
        <v>0</v>
      </c>
      <c r="ED59" s="76">
        <f>'MASTER_ ALL areas - No.seedling'!EC121</f>
        <v>0</v>
      </c>
      <c r="EE59" s="81">
        <f t="shared" si="402"/>
        <v>0</v>
      </c>
      <c r="EF59" s="113">
        <f>'MASTER_ ALL areas - No.seedling'!EE121</f>
        <v>0</v>
      </c>
      <c r="EG59" s="76">
        <f>'MASTER_ ALL areas - No.seedling'!EF121</f>
        <v>0</v>
      </c>
      <c r="EH59" s="80">
        <f t="shared" si="403"/>
        <v>0</v>
      </c>
      <c r="EI59" s="76">
        <f>'MASTER_ ALL areas - No.seedling'!EH121</f>
        <v>0</v>
      </c>
      <c r="EJ59" s="81">
        <f t="shared" si="404"/>
        <v>0</v>
      </c>
      <c r="EK59" s="113">
        <f>'MASTER_ ALL areas - No.seedling'!EJ121</f>
        <v>0</v>
      </c>
      <c r="EL59" s="76">
        <f>'MASTER_ ALL areas - No.seedling'!EK121</f>
        <v>0</v>
      </c>
      <c r="EM59" s="80">
        <f t="shared" si="405"/>
        <v>0</v>
      </c>
      <c r="EN59" s="76">
        <f>'MASTER_ ALL areas - No.seedling'!EM121</f>
        <v>0</v>
      </c>
      <c r="EO59" s="81">
        <f t="shared" si="406"/>
        <v>0</v>
      </c>
      <c r="EP59" s="113">
        <f>'MASTER_ ALL areas - No.seedling'!EO121</f>
        <v>0</v>
      </c>
      <c r="EQ59" s="76">
        <f>'MASTER_ ALL areas - No.seedling'!EP121</f>
        <v>0</v>
      </c>
      <c r="ER59" s="80">
        <f t="shared" si="407"/>
        <v>0</v>
      </c>
      <c r="ES59" s="76">
        <f>'MASTER_ ALL areas - No.seedling'!ER121</f>
        <v>0</v>
      </c>
      <c r="ET59" s="81">
        <f t="shared" si="408"/>
        <v>0</v>
      </c>
      <c r="EU59" s="113">
        <f>'MASTER_ ALL areas - No.seedling'!ET121</f>
        <v>0</v>
      </c>
      <c r="EV59" s="76">
        <f>'MASTER_ ALL areas - No.seedling'!EU121</f>
        <v>0</v>
      </c>
      <c r="EW59" s="80">
        <f t="shared" si="409"/>
        <v>0</v>
      </c>
      <c r="EX59" s="76">
        <f>'MASTER_ ALL areas - No.seedling'!EW121</f>
        <v>0</v>
      </c>
      <c r="EY59" s="81">
        <f t="shared" si="410"/>
        <v>0</v>
      </c>
      <c r="EZ59" s="113">
        <f>'MASTER_ ALL areas - No.seedling'!EY121</f>
        <v>0</v>
      </c>
      <c r="FA59" s="76">
        <f>'MASTER_ ALL areas - No.seedling'!EZ121</f>
        <v>0</v>
      </c>
      <c r="FB59" s="80">
        <f t="shared" si="411"/>
        <v>0</v>
      </c>
      <c r="FC59" s="76">
        <f>'MASTER_ ALL areas - No.seedling'!FB121</f>
        <v>0</v>
      </c>
      <c r="FD59" s="81">
        <f t="shared" si="412"/>
        <v>0</v>
      </c>
      <c r="FE59" s="113">
        <f>'MASTER_ ALL areas - No.seedling'!FD121</f>
        <v>0</v>
      </c>
      <c r="FF59" s="76">
        <f>'MASTER_ ALL areas - No.seedling'!FE121</f>
        <v>0</v>
      </c>
      <c r="FG59" s="80">
        <f t="shared" si="413"/>
        <v>0</v>
      </c>
      <c r="FH59" s="76">
        <f>'MASTER_ ALL areas - No.seedling'!FG121</f>
        <v>0</v>
      </c>
      <c r="FI59" s="81">
        <f t="shared" si="414"/>
        <v>0</v>
      </c>
      <c r="FJ59" s="75">
        <f>'MASTER_ ALL areas - No.seedling'!FI121</f>
        <v>20</v>
      </c>
      <c r="FK59" s="76">
        <f>'MASTER_ ALL areas - No.seedling'!FJ121</f>
        <v>0</v>
      </c>
      <c r="FL59" s="80">
        <f t="shared" si="415"/>
        <v>0</v>
      </c>
      <c r="FM59" s="76">
        <f>'MASTER_ ALL areas - No.seedling'!FL121</f>
        <v>1</v>
      </c>
      <c r="FN59" s="81">
        <f t="shared" si="416"/>
        <v>1</v>
      </c>
      <c r="FO59" s="113">
        <f>'MASTER_ ALL areas - No.seedling'!FN121</f>
        <v>0</v>
      </c>
      <c r="FP59" s="76">
        <f>'MASTER_ ALL areas - No.seedling'!FO121</f>
        <v>0</v>
      </c>
      <c r="FQ59" s="80">
        <f t="shared" si="417"/>
        <v>0</v>
      </c>
      <c r="FR59" s="76">
        <f>'MASTER_ ALL areas - No.seedling'!FQ121</f>
        <v>0</v>
      </c>
      <c r="FS59" s="81">
        <f t="shared" si="418"/>
        <v>0</v>
      </c>
      <c r="FT59" s="113">
        <f>'MASTER_ ALL areas - No.seedling'!FS121</f>
        <v>0</v>
      </c>
      <c r="FU59" s="76">
        <f>'MASTER_ ALL areas - No.seedling'!FT121</f>
        <v>0</v>
      </c>
      <c r="FV59" s="80">
        <f t="shared" si="419"/>
        <v>0</v>
      </c>
      <c r="FW59" s="76">
        <f>'MASTER_ ALL areas - No.seedling'!FV121</f>
        <v>0</v>
      </c>
      <c r="FX59" s="81">
        <f t="shared" si="420"/>
        <v>0</v>
      </c>
      <c r="FY59" s="113">
        <f>'MASTER_ ALL areas - No.seedling'!FX121</f>
        <v>0</v>
      </c>
      <c r="FZ59" s="76">
        <f>'MASTER_ ALL areas - No.seedling'!FY121</f>
        <v>0</v>
      </c>
      <c r="GA59" s="80">
        <f t="shared" si="421"/>
        <v>0</v>
      </c>
      <c r="GB59" s="76">
        <f>'MASTER_ ALL areas - No.seedling'!GA121</f>
        <v>0</v>
      </c>
      <c r="GC59" s="81">
        <f t="shared" si="422"/>
        <v>0</v>
      </c>
      <c r="GD59" s="113">
        <f>'MASTER_ ALL areas - No.seedling'!GC121</f>
        <v>0</v>
      </c>
      <c r="GE59" s="76">
        <f>'MASTER_ ALL areas - No.seedling'!GD121</f>
        <v>0</v>
      </c>
      <c r="GF59" s="80">
        <f t="shared" si="423"/>
        <v>0</v>
      </c>
      <c r="GG59" s="76">
        <f>'MASTER_ ALL areas - No.seedling'!GF121</f>
        <v>0</v>
      </c>
      <c r="GH59" s="81">
        <f t="shared" si="424"/>
        <v>0</v>
      </c>
      <c r="GI59" s="113">
        <f>'MASTER_ ALL areas - No.seedling'!GH121</f>
        <v>0</v>
      </c>
      <c r="GJ59" s="76">
        <f>'MASTER_ ALL areas - No.seedling'!GI121</f>
        <v>0</v>
      </c>
      <c r="GK59" s="80">
        <f t="shared" si="425"/>
        <v>0</v>
      </c>
      <c r="GL59" s="76">
        <f>'MASTER_ ALL areas - No.seedling'!GK121</f>
        <v>0</v>
      </c>
      <c r="GM59" s="81">
        <f t="shared" si="426"/>
        <v>0</v>
      </c>
      <c r="GN59" s="113">
        <f>'MASTER_ ALL areas - No.seedling'!GM121</f>
        <v>0</v>
      </c>
      <c r="GO59" s="76">
        <f>'MASTER_ ALL areas - No.seedling'!GN121</f>
        <v>0</v>
      </c>
      <c r="GP59" s="80">
        <f t="shared" si="427"/>
        <v>0</v>
      </c>
      <c r="GQ59" s="76">
        <f>'MASTER_ ALL areas - No.seedling'!GP121</f>
        <v>0</v>
      </c>
      <c r="GR59" s="81">
        <f t="shared" si="428"/>
        <v>0</v>
      </c>
      <c r="GS59" s="113">
        <f>'MASTER_ ALL areas - No.seedling'!GR121</f>
        <v>0</v>
      </c>
      <c r="GT59" s="76">
        <f>'MASTER_ ALL areas - No.seedling'!GS121</f>
        <v>0</v>
      </c>
      <c r="GU59" s="80">
        <f t="shared" si="429"/>
        <v>0</v>
      </c>
      <c r="GV59" s="76">
        <f>'MASTER_ ALL areas - No.seedling'!GU121</f>
        <v>0</v>
      </c>
      <c r="GW59" s="81">
        <f t="shared" si="430"/>
        <v>0</v>
      </c>
      <c r="GX59" s="113">
        <f>'MASTER_ ALL areas - No.seedling'!GW121</f>
        <v>0</v>
      </c>
      <c r="GY59" s="76">
        <f>'MASTER_ ALL areas - No.seedling'!GX121</f>
        <v>0</v>
      </c>
      <c r="GZ59" s="80">
        <f t="shared" si="431"/>
        <v>0</v>
      </c>
      <c r="HA59" s="76">
        <f>'MASTER_ ALL areas - No.seedling'!GZ121</f>
        <v>0</v>
      </c>
      <c r="HB59" s="81">
        <f t="shared" si="432"/>
        <v>0</v>
      </c>
      <c r="HC59" s="113">
        <f>'MASTER_ ALL areas - No.seedling'!HB121</f>
        <v>0</v>
      </c>
      <c r="HD59" s="76">
        <f>'MASTER_ ALL areas - No.seedling'!HC121</f>
        <v>0</v>
      </c>
      <c r="HE59" s="80">
        <f t="shared" si="433"/>
        <v>0</v>
      </c>
      <c r="HF59" s="76">
        <f>'MASTER_ ALL areas - No.seedling'!HE121</f>
        <v>0</v>
      </c>
      <c r="HG59" s="81">
        <f t="shared" si="434"/>
        <v>0</v>
      </c>
      <c r="HH59" s="113">
        <f>'MASTER_ ALL areas - No.seedling'!HG121</f>
        <v>0</v>
      </c>
      <c r="HI59" s="76">
        <f>'MASTER_ ALL areas - No.seedling'!HH121</f>
        <v>0</v>
      </c>
      <c r="HJ59" s="80">
        <f t="shared" si="435"/>
        <v>0</v>
      </c>
      <c r="HK59" s="76">
        <f>'MASTER_ ALL areas - No.seedling'!HJ121</f>
        <v>0</v>
      </c>
      <c r="HL59" s="81">
        <f t="shared" si="436"/>
        <v>0</v>
      </c>
      <c r="HM59" s="113">
        <f>'MASTER_ ALL areas - No.seedling'!HL121</f>
        <v>0</v>
      </c>
      <c r="HN59" s="76">
        <f>'MASTER_ ALL areas - No.seedling'!HM121</f>
        <v>0</v>
      </c>
      <c r="HO59" s="80">
        <f t="shared" si="437"/>
        <v>0</v>
      </c>
      <c r="HP59" s="76">
        <f>'MASTER_ ALL areas - No.seedling'!HO121</f>
        <v>0</v>
      </c>
      <c r="HQ59" s="81">
        <f t="shared" si="438"/>
        <v>0</v>
      </c>
      <c r="HR59" s="113">
        <f>'MASTER_ ALL areas - No.seedling'!HQ121</f>
        <v>0</v>
      </c>
      <c r="HS59" s="76">
        <f>'MASTER_ ALL areas - No.seedling'!HR121</f>
        <v>0</v>
      </c>
      <c r="HT59" s="80">
        <f t="shared" si="439"/>
        <v>0</v>
      </c>
      <c r="HU59" s="76">
        <f>'MASTER_ ALL areas - No.seedling'!HT121</f>
        <v>0</v>
      </c>
      <c r="HV59" s="81">
        <f t="shared" si="440"/>
        <v>0</v>
      </c>
      <c r="HW59" s="113">
        <f>'MASTER_ ALL areas - No.seedling'!HV121</f>
        <v>0</v>
      </c>
      <c r="HX59" s="76">
        <f>'MASTER_ ALL areas - No.seedling'!HW121</f>
        <v>0</v>
      </c>
      <c r="HY59" s="80">
        <f t="shared" si="441"/>
        <v>0</v>
      </c>
      <c r="HZ59" s="76">
        <f>'MASTER_ ALL areas - No.seedling'!HY121</f>
        <v>0</v>
      </c>
      <c r="IA59" s="81">
        <f t="shared" si="442"/>
        <v>0</v>
      </c>
      <c r="IB59" s="113">
        <f>'MASTER_ ALL areas - No.seedling'!IA121</f>
        <v>0</v>
      </c>
      <c r="IC59" s="76">
        <f>'MASTER_ ALL areas - No.seedling'!IB121</f>
        <v>0</v>
      </c>
      <c r="ID59" s="80">
        <f t="shared" si="443"/>
        <v>0</v>
      </c>
      <c r="IE59" s="76">
        <f>'MASTER_ ALL areas - No.seedling'!ID121</f>
        <v>0</v>
      </c>
      <c r="IF59" s="85">
        <f t="shared" si="444"/>
        <v>0</v>
      </c>
      <c r="IG59" s="86" t="s">
        <v>364</v>
      </c>
      <c r="IH59" s="87"/>
    </row>
    <row r="60" spans="2:242" ht="33" customHeight="1" x14ac:dyDescent="0.25">
      <c r="B60" s="420">
        <v>118</v>
      </c>
      <c r="C60" s="421" t="s">
        <v>184</v>
      </c>
      <c r="D60" s="422">
        <v>217812</v>
      </c>
      <c r="E60" s="423">
        <v>934363</v>
      </c>
      <c r="F60" s="424" t="s">
        <v>89</v>
      </c>
      <c r="G60" s="88" t="s">
        <v>105</v>
      </c>
      <c r="H60" s="459">
        <f>'MASTER_ ALL areas - No.seedling'!G122</f>
        <v>1</v>
      </c>
      <c r="I60" s="70">
        <f>'MASTER_ ALL areas - No.seedling'!H122</f>
        <v>0</v>
      </c>
      <c r="J60" s="71">
        <f>'MASTER_ ALL areas - No.seedling'!I122</f>
        <v>35.200000000000003</v>
      </c>
      <c r="K60" s="72">
        <f>'MASTER_ ALL areas - No.seedling'!J122</f>
        <v>13</v>
      </c>
      <c r="L60" s="73">
        <f t="shared" si="356"/>
        <v>260</v>
      </c>
      <c r="M60" s="74">
        <f>'MASTER_ ALL areas - No.seedling'!L122</f>
        <v>260</v>
      </c>
      <c r="N60" s="113">
        <f>'MASTER_ ALL areas - No.seedling'!M122</f>
        <v>5</v>
      </c>
      <c r="O60" s="114">
        <f>'MASTER_ ALL areas - No.seedling'!N122</f>
        <v>10</v>
      </c>
      <c r="P60" s="80">
        <f>'MASTER_ ALL areas - No.seedling'!O122</f>
        <v>0.38461538461538464</v>
      </c>
      <c r="Q60" s="81">
        <f>'MASTER_ ALL areas - No.seedling'!P122</f>
        <v>0.76923076923076927</v>
      </c>
      <c r="R60" s="621"/>
      <c r="S60" s="617">
        <f>'MASTER_ ALL areas - No.seedling'!R122</f>
        <v>160</v>
      </c>
      <c r="T60" s="76">
        <f>'MASTER_ ALL areas - No.seedling'!S122</f>
        <v>2</v>
      </c>
      <c r="U60" s="77">
        <f t="shared" si="357"/>
        <v>0.25</v>
      </c>
      <c r="V60" s="82">
        <f>'MASTER_ ALL areas - No.seedling'!U122</f>
        <v>5</v>
      </c>
      <c r="W60" s="80">
        <f t="shared" si="358"/>
        <v>0.625</v>
      </c>
      <c r="X60" s="619">
        <f>'MASTER_ ALL areas - No.seedling'!W122</f>
        <v>100</v>
      </c>
      <c r="Y60" s="82">
        <f>'MASTER_ ALL areas - No.seedling'!X122</f>
        <v>3</v>
      </c>
      <c r="Z60" s="77">
        <f t="shared" si="359"/>
        <v>0.6</v>
      </c>
      <c r="AA60" s="82">
        <f>'MASTER_ ALL areas - No.seedling'!Z122</f>
        <v>5</v>
      </c>
      <c r="AB60" s="80">
        <f t="shared" si="360"/>
        <v>1</v>
      </c>
      <c r="AC60" s="76">
        <f>'MASTER_ ALL areas - No.seedling'!AB122</f>
        <v>0</v>
      </c>
      <c r="AD60" s="76">
        <f>'MASTER_ ALL areas - No.seedling'!AC122</f>
        <v>0</v>
      </c>
      <c r="AE60" s="77">
        <f t="shared" si="361"/>
        <v>0</v>
      </c>
      <c r="AF60" s="82">
        <f>'MASTER_ ALL areas - No.seedling'!AE122</f>
        <v>0</v>
      </c>
      <c r="AG60" s="80">
        <f t="shared" si="362"/>
        <v>0</v>
      </c>
      <c r="AH60" s="76">
        <f>'MASTER_ ALL areas - No.seedling'!AG122</f>
        <v>0</v>
      </c>
      <c r="AI60" s="76">
        <f>'MASTER_ ALL areas - No.seedling'!AH122</f>
        <v>0</v>
      </c>
      <c r="AJ60" s="77">
        <f t="shared" si="363"/>
        <v>0</v>
      </c>
      <c r="AK60" s="82">
        <f>'MASTER_ ALL areas - No.seedling'!AJ122</f>
        <v>0</v>
      </c>
      <c r="AL60" s="81">
        <f t="shared" si="364"/>
        <v>0</v>
      </c>
      <c r="AM60" s="621"/>
      <c r="AN60" s="617">
        <f>'MASTER_ ALL areas - No.seedling'!AM122</f>
        <v>180</v>
      </c>
      <c r="AO60" s="76">
        <f>'MASTER_ ALL areas - No.seedling'!AN122</f>
        <v>4</v>
      </c>
      <c r="AP60" s="77">
        <f t="shared" si="365"/>
        <v>0.44444444444444442</v>
      </c>
      <c r="AQ60" s="82">
        <f>'MASTER_ ALL areas - No.seedling'!AP122</f>
        <v>9</v>
      </c>
      <c r="AR60" s="77">
        <f t="shared" si="366"/>
        <v>1</v>
      </c>
      <c r="AS60" s="82">
        <f>'MASTER_ ALL areas - No.seedling'!AR122</f>
        <v>80</v>
      </c>
      <c r="AT60" s="76">
        <f>'MASTER_ ALL areas - No.seedling'!AS122</f>
        <v>1</v>
      </c>
      <c r="AU60" s="77">
        <f t="shared" si="367"/>
        <v>0.25</v>
      </c>
      <c r="AV60" s="82">
        <f>'MASTER_ ALL areas - No.seedling'!AU122</f>
        <v>1</v>
      </c>
      <c r="AW60" s="77">
        <f t="shared" si="368"/>
        <v>0.25</v>
      </c>
      <c r="AX60" s="71">
        <f>'MASTER_ ALL areas - No.seedling'!AW122</f>
        <v>0</v>
      </c>
      <c r="AY60" s="82">
        <f>'MASTER_ ALL areas - No.seedling'!AX122</f>
        <v>0</v>
      </c>
      <c r="AZ60" s="77">
        <f t="shared" si="369"/>
        <v>0</v>
      </c>
      <c r="BA60" s="82">
        <f>'MASTER_ ALL areas - No.seedling'!AZ122</f>
        <v>0</v>
      </c>
      <c r="BB60" s="77">
        <f t="shared" si="370"/>
        <v>0</v>
      </c>
      <c r="BC60" s="82">
        <f>'MASTER_ ALL areas - No.seedling'!BB122</f>
        <v>0</v>
      </c>
      <c r="BD60" s="76">
        <f>'MASTER_ ALL areas - No.seedling'!BC122</f>
        <v>0</v>
      </c>
      <c r="BE60" s="77">
        <f t="shared" si="371"/>
        <v>0</v>
      </c>
      <c r="BF60" s="82">
        <f>'MASTER_ ALL areas - No.seedling'!BE122</f>
        <v>0</v>
      </c>
      <c r="BG60" s="77">
        <f t="shared" si="372"/>
        <v>0</v>
      </c>
      <c r="BH60" s="82">
        <f>'MASTER_ ALL areas - No.seedling'!BG122</f>
        <v>0</v>
      </c>
      <c r="BI60" s="76">
        <f>'MASTER_ ALL areas - No.seedling'!BH122</f>
        <v>0</v>
      </c>
      <c r="BJ60" s="77">
        <f t="shared" si="373"/>
        <v>0</v>
      </c>
      <c r="BK60" s="82">
        <f>'MASTER_ ALL areas - No.seedling'!BJ122</f>
        <v>0</v>
      </c>
      <c r="BL60" s="77">
        <f t="shared" si="374"/>
        <v>0</v>
      </c>
      <c r="BM60" s="82">
        <f>'MASTER_ ALL areas - No.seedling'!BL122</f>
        <v>0</v>
      </c>
      <c r="BN60" s="76">
        <f>'MASTER_ ALL areas - No.seedling'!BM122</f>
        <v>0</v>
      </c>
      <c r="BO60" s="77">
        <f t="shared" si="375"/>
        <v>0</v>
      </c>
      <c r="BP60" s="82">
        <f>'MASTER_ ALL areas - No.seedling'!BO122</f>
        <v>0</v>
      </c>
      <c r="BQ60" s="77">
        <f t="shared" si="376"/>
        <v>0</v>
      </c>
      <c r="BR60" s="82">
        <f>'MASTER_ ALL areas - No.seedling'!BQ122</f>
        <v>0</v>
      </c>
      <c r="BS60" s="76">
        <f>'MASTER_ ALL areas - No.seedling'!BR122</f>
        <v>0</v>
      </c>
      <c r="BT60" s="77">
        <f t="shared" si="377"/>
        <v>0</v>
      </c>
      <c r="BU60" s="82">
        <f>'MASTER_ ALL areas - No.seedling'!BT122</f>
        <v>0</v>
      </c>
      <c r="BV60" s="77">
        <f t="shared" si="378"/>
        <v>0</v>
      </c>
      <c r="BW60" s="82">
        <f>'MASTER_ ALL areas - No.seedling'!BV122</f>
        <v>0</v>
      </c>
      <c r="BX60" s="76">
        <f>'MASTER_ ALL areas - No.seedling'!BW122</f>
        <v>0</v>
      </c>
      <c r="BY60" s="77">
        <f t="shared" si="379"/>
        <v>0</v>
      </c>
      <c r="BZ60" s="82">
        <f>'MASTER_ ALL areas - No.seedling'!BY122</f>
        <v>0</v>
      </c>
      <c r="CA60" s="81">
        <f t="shared" si="380"/>
        <v>0</v>
      </c>
      <c r="CB60" s="79"/>
      <c r="CC60" s="75">
        <f>'MASTER_ ALL areas - No.seedling'!CB122</f>
        <v>100</v>
      </c>
      <c r="CD60" s="76">
        <f>'MASTER_ ALL areas - No.seedling'!CC122</f>
        <v>2</v>
      </c>
      <c r="CE60" s="80">
        <f t="shared" si="381"/>
        <v>0.4</v>
      </c>
      <c r="CF60" s="76">
        <f>'MASTER_ ALL areas - No.seedling'!CE122</f>
        <v>5</v>
      </c>
      <c r="CG60" s="81">
        <f t="shared" si="382"/>
        <v>1</v>
      </c>
      <c r="CH60" s="75">
        <f>'MASTER_ ALL areas - No.seedling'!CG122</f>
        <v>80</v>
      </c>
      <c r="CI60" s="76">
        <f>'MASTER_ ALL areas - No.seedling'!CH122</f>
        <v>2</v>
      </c>
      <c r="CJ60" s="80">
        <f t="shared" si="383"/>
        <v>0.5</v>
      </c>
      <c r="CK60" s="76">
        <f>'MASTER_ ALL areas - No.seedling'!CJ122</f>
        <v>4</v>
      </c>
      <c r="CL60" s="81">
        <f t="shared" si="384"/>
        <v>1</v>
      </c>
      <c r="CM60" s="113">
        <f>'MASTER_ ALL areas - No.seedling'!CL122</f>
        <v>0</v>
      </c>
      <c r="CN60" s="76">
        <f>'MASTER_ ALL areas - No.seedling'!CM122</f>
        <v>0</v>
      </c>
      <c r="CO60" s="80">
        <f t="shared" si="385"/>
        <v>0</v>
      </c>
      <c r="CP60" s="76">
        <f>'MASTER_ ALL areas - No.seedling'!CO122</f>
        <v>0</v>
      </c>
      <c r="CQ60" s="81">
        <f t="shared" si="386"/>
        <v>0</v>
      </c>
      <c r="CR60" s="113">
        <f>'MASTER_ ALL areas - No.seedling'!CQ122</f>
        <v>0</v>
      </c>
      <c r="CS60" s="76">
        <f>'MASTER_ ALL areas - No.seedling'!CR122</f>
        <v>0</v>
      </c>
      <c r="CT60" s="80">
        <f t="shared" si="387"/>
        <v>0</v>
      </c>
      <c r="CU60" s="76">
        <f>'MASTER_ ALL areas - No.seedling'!CT122</f>
        <v>0</v>
      </c>
      <c r="CV60" s="81">
        <f t="shared" si="388"/>
        <v>0</v>
      </c>
      <c r="CW60" s="75">
        <f>'MASTER_ ALL areas - No.seedling'!CV122</f>
        <v>60</v>
      </c>
      <c r="CX60" s="76">
        <f>'MASTER_ ALL areas - No.seedling'!CW122</f>
        <v>0</v>
      </c>
      <c r="CY60" s="80">
        <f t="shared" si="389"/>
        <v>0</v>
      </c>
      <c r="CZ60" s="76">
        <f>'MASTER_ ALL areas - No.seedling'!CY122</f>
        <v>0</v>
      </c>
      <c r="DA60" s="81">
        <f t="shared" si="390"/>
        <v>0</v>
      </c>
      <c r="DB60" s="75">
        <f>'MASTER_ ALL areas - No.seedling'!DA122</f>
        <v>20</v>
      </c>
      <c r="DC60" s="76">
        <f>'MASTER_ ALL areas - No.seedling'!DB122</f>
        <v>1</v>
      </c>
      <c r="DD60" s="80">
        <f t="shared" si="391"/>
        <v>1</v>
      </c>
      <c r="DE60" s="76">
        <f>'MASTER_ ALL areas - No.seedling'!DD122</f>
        <v>1</v>
      </c>
      <c r="DF60" s="81">
        <f t="shared" si="392"/>
        <v>1</v>
      </c>
      <c r="DG60" s="113">
        <f>'MASTER_ ALL areas - No.seedling'!DF122</f>
        <v>0</v>
      </c>
      <c r="DH60" s="76">
        <f>'MASTER_ ALL areas - No.seedling'!DG122</f>
        <v>0</v>
      </c>
      <c r="DI60" s="80">
        <f t="shared" si="393"/>
        <v>0</v>
      </c>
      <c r="DJ60" s="76">
        <f>'MASTER_ ALL areas - No.seedling'!DI122</f>
        <v>0</v>
      </c>
      <c r="DK60" s="81">
        <f t="shared" si="394"/>
        <v>0</v>
      </c>
      <c r="DL60" s="113">
        <f>'MASTER_ ALL areas - No.seedling'!DK122</f>
        <v>0</v>
      </c>
      <c r="DM60" s="76">
        <f>'MASTER_ ALL areas - No.seedling'!DL122</f>
        <v>0</v>
      </c>
      <c r="DN60" s="80">
        <f t="shared" si="395"/>
        <v>0</v>
      </c>
      <c r="DO60" s="76">
        <f>'MASTER_ ALL areas - No.seedling'!DN122</f>
        <v>0</v>
      </c>
      <c r="DP60" s="81">
        <f t="shared" si="396"/>
        <v>0</v>
      </c>
      <c r="DQ60" s="113">
        <f>'MASTER_ ALL areas - No.seedling'!DP122</f>
        <v>0</v>
      </c>
      <c r="DR60" s="76">
        <f>'MASTER_ ALL areas - No.seedling'!DQ122</f>
        <v>0</v>
      </c>
      <c r="DS60" s="80">
        <f t="shared" si="397"/>
        <v>0</v>
      </c>
      <c r="DT60" s="76">
        <f>'MASTER_ ALL areas - No.seedling'!DS122</f>
        <v>0</v>
      </c>
      <c r="DU60" s="81">
        <f t="shared" si="398"/>
        <v>0</v>
      </c>
      <c r="DV60" s="113">
        <f>'MASTER_ ALL areas - No.seedling'!DU122</f>
        <v>0</v>
      </c>
      <c r="DW60" s="76">
        <f>'MASTER_ ALL areas - No.seedling'!DV122</f>
        <v>0</v>
      </c>
      <c r="DX60" s="80">
        <f t="shared" si="399"/>
        <v>0</v>
      </c>
      <c r="DY60" s="76">
        <f>'MASTER_ ALL areas - No.seedling'!DX122</f>
        <v>0</v>
      </c>
      <c r="DZ60" s="81">
        <f t="shared" si="400"/>
        <v>0</v>
      </c>
      <c r="EA60" s="113">
        <f>'MASTER_ ALL areas - No.seedling'!DZ122</f>
        <v>0</v>
      </c>
      <c r="EB60" s="76">
        <f>'MASTER_ ALL areas - No.seedling'!EA122</f>
        <v>0</v>
      </c>
      <c r="EC60" s="80">
        <f t="shared" si="401"/>
        <v>0</v>
      </c>
      <c r="ED60" s="76">
        <f>'MASTER_ ALL areas - No.seedling'!EC122</f>
        <v>0</v>
      </c>
      <c r="EE60" s="81">
        <f t="shared" si="402"/>
        <v>0</v>
      </c>
      <c r="EF60" s="113">
        <f>'MASTER_ ALL areas - No.seedling'!EE122</f>
        <v>0</v>
      </c>
      <c r="EG60" s="76">
        <f>'MASTER_ ALL areas - No.seedling'!EF122</f>
        <v>0</v>
      </c>
      <c r="EH60" s="80">
        <f t="shared" si="403"/>
        <v>0</v>
      </c>
      <c r="EI60" s="76">
        <f>'MASTER_ ALL areas - No.seedling'!EH122</f>
        <v>0</v>
      </c>
      <c r="EJ60" s="81">
        <f t="shared" si="404"/>
        <v>0</v>
      </c>
      <c r="EK60" s="113">
        <f>'MASTER_ ALL areas - No.seedling'!EJ122</f>
        <v>0</v>
      </c>
      <c r="EL60" s="76">
        <f>'MASTER_ ALL areas - No.seedling'!EK122</f>
        <v>0</v>
      </c>
      <c r="EM60" s="80">
        <f t="shared" si="405"/>
        <v>0</v>
      </c>
      <c r="EN60" s="76">
        <f>'MASTER_ ALL areas - No.seedling'!EM122</f>
        <v>0</v>
      </c>
      <c r="EO60" s="81">
        <f t="shared" si="406"/>
        <v>0</v>
      </c>
      <c r="EP60" s="113">
        <f>'MASTER_ ALL areas - No.seedling'!EO122</f>
        <v>0</v>
      </c>
      <c r="EQ60" s="76">
        <f>'MASTER_ ALL areas - No.seedling'!EP122</f>
        <v>0</v>
      </c>
      <c r="ER60" s="80">
        <f t="shared" si="407"/>
        <v>0</v>
      </c>
      <c r="ES60" s="76">
        <f>'MASTER_ ALL areas - No.seedling'!ER122</f>
        <v>0</v>
      </c>
      <c r="ET60" s="81">
        <f t="shared" si="408"/>
        <v>0</v>
      </c>
      <c r="EU60" s="113">
        <f>'MASTER_ ALL areas - No.seedling'!ET122</f>
        <v>0</v>
      </c>
      <c r="EV60" s="76">
        <f>'MASTER_ ALL areas - No.seedling'!EU122</f>
        <v>0</v>
      </c>
      <c r="EW60" s="80">
        <f t="shared" si="409"/>
        <v>0</v>
      </c>
      <c r="EX60" s="76">
        <f>'MASTER_ ALL areas - No.seedling'!EW122</f>
        <v>0</v>
      </c>
      <c r="EY60" s="81">
        <f t="shared" si="410"/>
        <v>0</v>
      </c>
      <c r="EZ60" s="113">
        <f>'MASTER_ ALL areas - No.seedling'!EY122</f>
        <v>0</v>
      </c>
      <c r="FA60" s="76">
        <f>'MASTER_ ALL areas - No.seedling'!EZ122</f>
        <v>0</v>
      </c>
      <c r="FB60" s="80">
        <f t="shared" si="411"/>
        <v>0</v>
      </c>
      <c r="FC60" s="76">
        <f>'MASTER_ ALL areas - No.seedling'!FB122</f>
        <v>0</v>
      </c>
      <c r="FD60" s="81">
        <f t="shared" si="412"/>
        <v>0</v>
      </c>
      <c r="FE60" s="113">
        <f>'MASTER_ ALL areas - No.seedling'!FD122</f>
        <v>0</v>
      </c>
      <c r="FF60" s="76">
        <f>'MASTER_ ALL areas - No.seedling'!FE122</f>
        <v>0</v>
      </c>
      <c r="FG60" s="80">
        <f t="shared" si="413"/>
        <v>0</v>
      </c>
      <c r="FH60" s="76">
        <f>'MASTER_ ALL areas - No.seedling'!FG122</f>
        <v>0</v>
      </c>
      <c r="FI60" s="81">
        <f t="shared" si="414"/>
        <v>0</v>
      </c>
      <c r="FJ60" s="113">
        <f>'MASTER_ ALL areas - No.seedling'!FI122</f>
        <v>0</v>
      </c>
      <c r="FK60" s="76">
        <f>'MASTER_ ALL areas - No.seedling'!FJ122</f>
        <v>0</v>
      </c>
      <c r="FL60" s="80">
        <f t="shared" si="415"/>
        <v>0</v>
      </c>
      <c r="FM60" s="76">
        <f>'MASTER_ ALL areas - No.seedling'!FL122</f>
        <v>0</v>
      </c>
      <c r="FN60" s="81">
        <f t="shared" si="416"/>
        <v>0</v>
      </c>
      <c r="FO60" s="113">
        <f>'MASTER_ ALL areas - No.seedling'!FN122</f>
        <v>0</v>
      </c>
      <c r="FP60" s="76">
        <f>'MASTER_ ALL areas - No.seedling'!FO122</f>
        <v>0</v>
      </c>
      <c r="FQ60" s="80">
        <f t="shared" si="417"/>
        <v>0</v>
      </c>
      <c r="FR60" s="76">
        <f>'MASTER_ ALL areas - No.seedling'!FQ122</f>
        <v>0</v>
      </c>
      <c r="FS60" s="81">
        <f t="shared" si="418"/>
        <v>0</v>
      </c>
      <c r="FT60" s="113">
        <f>'MASTER_ ALL areas - No.seedling'!FS122</f>
        <v>0</v>
      </c>
      <c r="FU60" s="76">
        <f>'MASTER_ ALL areas - No.seedling'!FT122</f>
        <v>0</v>
      </c>
      <c r="FV60" s="80">
        <f t="shared" si="419"/>
        <v>0</v>
      </c>
      <c r="FW60" s="76">
        <f>'MASTER_ ALL areas - No.seedling'!FV122</f>
        <v>0</v>
      </c>
      <c r="FX60" s="81">
        <f t="shared" si="420"/>
        <v>0</v>
      </c>
      <c r="FY60" s="113">
        <f>'MASTER_ ALL areas - No.seedling'!FX122</f>
        <v>0</v>
      </c>
      <c r="FZ60" s="76">
        <f>'MASTER_ ALL areas - No.seedling'!FY122</f>
        <v>0</v>
      </c>
      <c r="GA60" s="80">
        <f t="shared" si="421"/>
        <v>0</v>
      </c>
      <c r="GB60" s="76">
        <f>'MASTER_ ALL areas - No.seedling'!GA122</f>
        <v>0</v>
      </c>
      <c r="GC60" s="81">
        <f t="shared" si="422"/>
        <v>0</v>
      </c>
      <c r="GD60" s="113">
        <f>'MASTER_ ALL areas - No.seedling'!GC122</f>
        <v>0</v>
      </c>
      <c r="GE60" s="76">
        <f>'MASTER_ ALL areas - No.seedling'!GD122</f>
        <v>0</v>
      </c>
      <c r="GF60" s="80">
        <f t="shared" si="423"/>
        <v>0</v>
      </c>
      <c r="GG60" s="76">
        <f>'MASTER_ ALL areas - No.seedling'!GF122</f>
        <v>0</v>
      </c>
      <c r="GH60" s="81">
        <f t="shared" si="424"/>
        <v>0</v>
      </c>
      <c r="GI60" s="113">
        <f>'MASTER_ ALL areas - No.seedling'!GH122</f>
        <v>0</v>
      </c>
      <c r="GJ60" s="76">
        <f>'MASTER_ ALL areas - No.seedling'!GI122</f>
        <v>0</v>
      </c>
      <c r="GK60" s="80">
        <f t="shared" si="425"/>
        <v>0</v>
      </c>
      <c r="GL60" s="76">
        <f>'MASTER_ ALL areas - No.seedling'!GK122</f>
        <v>0</v>
      </c>
      <c r="GM60" s="81">
        <f t="shared" si="426"/>
        <v>0</v>
      </c>
      <c r="GN60" s="113">
        <f>'MASTER_ ALL areas - No.seedling'!GM122</f>
        <v>0</v>
      </c>
      <c r="GO60" s="76">
        <f>'MASTER_ ALL areas - No.seedling'!GN122</f>
        <v>0</v>
      </c>
      <c r="GP60" s="80">
        <f t="shared" si="427"/>
        <v>0</v>
      </c>
      <c r="GQ60" s="76">
        <f>'MASTER_ ALL areas - No.seedling'!GP122</f>
        <v>0</v>
      </c>
      <c r="GR60" s="81">
        <f t="shared" si="428"/>
        <v>0</v>
      </c>
      <c r="GS60" s="113">
        <f>'MASTER_ ALL areas - No.seedling'!GR122</f>
        <v>0</v>
      </c>
      <c r="GT60" s="76">
        <f>'MASTER_ ALL areas - No.seedling'!GS122</f>
        <v>0</v>
      </c>
      <c r="GU60" s="80">
        <f t="shared" si="429"/>
        <v>0</v>
      </c>
      <c r="GV60" s="76">
        <f>'MASTER_ ALL areas - No.seedling'!GU122</f>
        <v>0</v>
      </c>
      <c r="GW60" s="81">
        <f t="shared" si="430"/>
        <v>0</v>
      </c>
      <c r="GX60" s="113">
        <f>'MASTER_ ALL areas - No.seedling'!GW122</f>
        <v>0</v>
      </c>
      <c r="GY60" s="76">
        <f>'MASTER_ ALL areas - No.seedling'!GX122</f>
        <v>0</v>
      </c>
      <c r="GZ60" s="80">
        <f t="shared" si="431"/>
        <v>0</v>
      </c>
      <c r="HA60" s="76">
        <f>'MASTER_ ALL areas - No.seedling'!GZ122</f>
        <v>0</v>
      </c>
      <c r="HB60" s="81">
        <f t="shared" si="432"/>
        <v>0</v>
      </c>
      <c r="HC60" s="113">
        <f>'MASTER_ ALL areas - No.seedling'!HB122</f>
        <v>0</v>
      </c>
      <c r="HD60" s="76">
        <f>'MASTER_ ALL areas - No.seedling'!HC122</f>
        <v>0</v>
      </c>
      <c r="HE60" s="80">
        <f t="shared" si="433"/>
        <v>0</v>
      </c>
      <c r="HF60" s="76">
        <f>'MASTER_ ALL areas - No.seedling'!HE122</f>
        <v>0</v>
      </c>
      <c r="HG60" s="81">
        <f t="shared" si="434"/>
        <v>0</v>
      </c>
      <c r="HH60" s="113">
        <f>'MASTER_ ALL areas - No.seedling'!HG122</f>
        <v>0</v>
      </c>
      <c r="HI60" s="76">
        <f>'MASTER_ ALL areas - No.seedling'!HH122</f>
        <v>0</v>
      </c>
      <c r="HJ60" s="80">
        <f t="shared" si="435"/>
        <v>0</v>
      </c>
      <c r="HK60" s="76">
        <f>'MASTER_ ALL areas - No.seedling'!HJ122</f>
        <v>0</v>
      </c>
      <c r="HL60" s="81">
        <f t="shared" si="436"/>
        <v>0</v>
      </c>
      <c r="HM60" s="113">
        <f>'MASTER_ ALL areas - No.seedling'!HL122</f>
        <v>0</v>
      </c>
      <c r="HN60" s="76">
        <f>'MASTER_ ALL areas - No.seedling'!HM122</f>
        <v>0</v>
      </c>
      <c r="HO60" s="80">
        <f t="shared" si="437"/>
        <v>0</v>
      </c>
      <c r="HP60" s="76">
        <f>'MASTER_ ALL areas - No.seedling'!HO122</f>
        <v>0</v>
      </c>
      <c r="HQ60" s="81">
        <f t="shared" si="438"/>
        <v>0</v>
      </c>
      <c r="HR60" s="113">
        <f>'MASTER_ ALL areas - No.seedling'!HQ122</f>
        <v>0</v>
      </c>
      <c r="HS60" s="76">
        <f>'MASTER_ ALL areas - No.seedling'!HR122</f>
        <v>0</v>
      </c>
      <c r="HT60" s="80">
        <f t="shared" si="439"/>
        <v>0</v>
      </c>
      <c r="HU60" s="76">
        <f>'MASTER_ ALL areas - No.seedling'!HT122</f>
        <v>0</v>
      </c>
      <c r="HV60" s="81">
        <f t="shared" si="440"/>
        <v>0</v>
      </c>
      <c r="HW60" s="113">
        <f>'MASTER_ ALL areas - No.seedling'!HV122</f>
        <v>0</v>
      </c>
      <c r="HX60" s="76">
        <f>'MASTER_ ALL areas - No.seedling'!HW122</f>
        <v>0</v>
      </c>
      <c r="HY60" s="80">
        <f t="shared" si="441"/>
        <v>0</v>
      </c>
      <c r="HZ60" s="76">
        <f>'MASTER_ ALL areas - No.seedling'!HY122</f>
        <v>0</v>
      </c>
      <c r="IA60" s="81">
        <f t="shared" si="442"/>
        <v>0</v>
      </c>
      <c r="IB60" s="113">
        <f>'MASTER_ ALL areas - No.seedling'!IA122</f>
        <v>0</v>
      </c>
      <c r="IC60" s="76">
        <f>'MASTER_ ALL areas - No.seedling'!IB122</f>
        <v>0</v>
      </c>
      <c r="ID60" s="80">
        <f t="shared" si="443"/>
        <v>0</v>
      </c>
      <c r="IE60" s="76">
        <f>'MASTER_ ALL areas - No.seedling'!ID122</f>
        <v>0</v>
      </c>
      <c r="IF60" s="85">
        <f t="shared" si="444"/>
        <v>0</v>
      </c>
      <c r="IG60" s="86" t="s">
        <v>365</v>
      </c>
      <c r="IH60" s="87"/>
    </row>
    <row r="61" spans="2:242" ht="33" customHeight="1" x14ac:dyDescent="0.25">
      <c r="B61" s="420">
        <v>119</v>
      </c>
      <c r="C61" s="421" t="s">
        <v>257</v>
      </c>
      <c r="D61" s="422">
        <v>218021</v>
      </c>
      <c r="E61" s="423">
        <v>934361</v>
      </c>
      <c r="F61" s="424" t="s">
        <v>89</v>
      </c>
      <c r="G61" s="88" t="s">
        <v>105</v>
      </c>
      <c r="H61" s="459">
        <f>'MASTER_ ALL areas - No.seedling'!G123</f>
        <v>1</v>
      </c>
      <c r="I61" s="70">
        <f>'MASTER_ ALL areas - No.seedling'!H123</f>
        <v>0.01</v>
      </c>
      <c r="J61" s="71">
        <f>'MASTER_ ALL areas - No.seedling'!I123</f>
        <v>52.6</v>
      </c>
      <c r="K61" s="72">
        <f>'MASTER_ ALL areas - No.seedling'!J123</f>
        <v>27</v>
      </c>
      <c r="L61" s="73">
        <f t="shared" si="356"/>
        <v>540</v>
      </c>
      <c r="M61" s="74">
        <f>'MASTER_ ALL areas - No.seedling'!L123</f>
        <v>540</v>
      </c>
      <c r="N61" s="113">
        <f>'MASTER_ ALL areas - No.seedling'!M123</f>
        <v>12</v>
      </c>
      <c r="O61" s="114">
        <f>'MASTER_ ALL areas - No.seedling'!N123</f>
        <v>27</v>
      </c>
      <c r="P61" s="80">
        <f>'MASTER_ ALL areas - No.seedling'!O123</f>
        <v>0.44444444444444442</v>
      </c>
      <c r="Q61" s="81">
        <f>'MASTER_ ALL areas - No.seedling'!P123</f>
        <v>1</v>
      </c>
      <c r="R61" s="621"/>
      <c r="S61" s="617">
        <f>'MASTER_ ALL areas - No.seedling'!R123</f>
        <v>120</v>
      </c>
      <c r="T61" s="76">
        <f>'MASTER_ ALL areas - No.seedling'!S123</f>
        <v>0</v>
      </c>
      <c r="U61" s="77">
        <f t="shared" si="357"/>
        <v>0</v>
      </c>
      <c r="V61" s="82">
        <f>'MASTER_ ALL areas - No.seedling'!U123</f>
        <v>6</v>
      </c>
      <c r="W61" s="80">
        <f t="shared" si="358"/>
        <v>1</v>
      </c>
      <c r="X61" s="619">
        <f>'MASTER_ ALL areas - No.seedling'!W123</f>
        <v>360</v>
      </c>
      <c r="Y61" s="82">
        <f>'MASTER_ ALL areas - No.seedling'!X123</f>
        <v>9</v>
      </c>
      <c r="Z61" s="77">
        <f t="shared" si="359"/>
        <v>0.5</v>
      </c>
      <c r="AA61" s="82">
        <f>'MASTER_ ALL areas - No.seedling'!Z123</f>
        <v>18</v>
      </c>
      <c r="AB61" s="80">
        <f t="shared" si="360"/>
        <v>1</v>
      </c>
      <c r="AC61" s="76">
        <f>'MASTER_ ALL areas - No.seedling'!AB123</f>
        <v>60</v>
      </c>
      <c r="AD61" s="76">
        <f>'MASTER_ ALL areas - No.seedling'!AC123</f>
        <v>3</v>
      </c>
      <c r="AE61" s="77">
        <f t="shared" si="361"/>
        <v>1</v>
      </c>
      <c r="AF61" s="82">
        <f>'MASTER_ ALL areas - No.seedling'!AE123</f>
        <v>3</v>
      </c>
      <c r="AG61" s="80">
        <f t="shared" si="362"/>
        <v>1</v>
      </c>
      <c r="AH61" s="76">
        <f>'MASTER_ ALL areas - No.seedling'!AG123</f>
        <v>0</v>
      </c>
      <c r="AI61" s="76">
        <f>'MASTER_ ALL areas - No.seedling'!AH123</f>
        <v>0</v>
      </c>
      <c r="AJ61" s="77">
        <f t="shared" si="363"/>
        <v>0</v>
      </c>
      <c r="AK61" s="82">
        <f>'MASTER_ ALL areas - No.seedling'!AJ123</f>
        <v>0</v>
      </c>
      <c r="AL61" s="81">
        <f t="shared" si="364"/>
        <v>0</v>
      </c>
      <c r="AM61" s="621"/>
      <c r="AN61" s="617">
        <f>'MASTER_ ALL areas - No.seedling'!AM123</f>
        <v>0</v>
      </c>
      <c r="AO61" s="76">
        <f>'MASTER_ ALL areas - No.seedling'!AN123</f>
        <v>0</v>
      </c>
      <c r="AP61" s="77">
        <f t="shared" si="365"/>
        <v>0</v>
      </c>
      <c r="AQ61" s="82">
        <f>'MASTER_ ALL areas - No.seedling'!AP123</f>
        <v>0</v>
      </c>
      <c r="AR61" s="77">
        <f t="shared" si="366"/>
        <v>0</v>
      </c>
      <c r="AS61" s="82">
        <f>'MASTER_ ALL areas - No.seedling'!AR123</f>
        <v>400</v>
      </c>
      <c r="AT61" s="76">
        <f>'MASTER_ ALL areas - No.seedling'!AS123</f>
        <v>8</v>
      </c>
      <c r="AU61" s="77">
        <f t="shared" si="367"/>
        <v>0.4</v>
      </c>
      <c r="AV61" s="82">
        <f>'MASTER_ ALL areas - No.seedling'!AU123</f>
        <v>20</v>
      </c>
      <c r="AW61" s="77">
        <f t="shared" si="368"/>
        <v>1</v>
      </c>
      <c r="AX61" s="71">
        <f>'MASTER_ ALL areas - No.seedling'!AW123</f>
        <v>0</v>
      </c>
      <c r="AY61" s="82">
        <f>'MASTER_ ALL areas - No.seedling'!AX123</f>
        <v>0</v>
      </c>
      <c r="AZ61" s="77">
        <f t="shared" si="369"/>
        <v>0</v>
      </c>
      <c r="BA61" s="82">
        <f>'MASTER_ ALL areas - No.seedling'!AZ123</f>
        <v>0</v>
      </c>
      <c r="BB61" s="77">
        <f t="shared" si="370"/>
        <v>0</v>
      </c>
      <c r="BC61" s="82">
        <f>'MASTER_ ALL areas - No.seedling'!BB123</f>
        <v>0</v>
      </c>
      <c r="BD61" s="76">
        <f>'MASTER_ ALL areas - No.seedling'!BC123</f>
        <v>0</v>
      </c>
      <c r="BE61" s="77">
        <f t="shared" si="371"/>
        <v>0</v>
      </c>
      <c r="BF61" s="82">
        <f>'MASTER_ ALL areas - No.seedling'!BE123</f>
        <v>0</v>
      </c>
      <c r="BG61" s="77">
        <f t="shared" si="372"/>
        <v>0</v>
      </c>
      <c r="BH61" s="82">
        <f>'MASTER_ ALL areas - No.seedling'!BG123</f>
        <v>0</v>
      </c>
      <c r="BI61" s="76">
        <f>'MASTER_ ALL areas - No.seedling'!BH123</f>
        <v>0</v>
      </c>
      <c r="BJ61" s="77">
        <f t="shared" si="373"/>
        <v>0</v>
      </c>
      <c r="BK61" s="82">
        <f>'MASTER_ ALL areas - No.seedling'!BJ123</f>
        <v>0</v>
      </c>
      <c r="BL61" s="77">
        <f t="shared" si="374"/>
        <v>0</v>
      </c>
      <c r="BM61" s="82">
        <f>'MASTER_ ALL areas - No.seedling'!BL123</f>
        <v>0</v>
      </c>
      <c r="BN61" s="76">
        <f>'MASTER_ ALL areas - No.seedling'!BM123</f>
        <v>0</v>
      </c>
      <c r="BO61" s="77">
        <f t="shared" si="375"/>
        <v>0</v>
      </c>
      <c r="BP61" s="82">
        <f>'MASTER_ ALL areas - No.seedling'!BO123</f>
        <v>0</v>
      </c>
      <c r="BQ61" s="77">
        <f t="shared" si="376"/>
        <v>0</v>
      </c>
      <c r="BR61" s="82">
        <f>'MASTER_ ALL areas - No.seedling'!BQ123</f>
        <v>0</v>
      </c>
      <c r="BS61" s="76">
        <f>'MASTER_ ALL areas - No.seedling'!BR123</f>
        <v>0</v>
      </c>
      <c r="BT61" s="77">
        <f t="shared" si="377"/>
        <v>0</v>
      </c>
      <c r="BU61" s="82">
        <f>'MASTER_ ALL areas - No.seedling'!BT123</f>
        <v>0</v>
      </c>
      <c r="BV61" s="77">
        <f t="shared" si="378"/>
        <v>0</v>
      </c>
      <c r="BW61" s="82">
        <f>'MASTER_ ALL areas - No.seedling'!BV123</f>
        <v>140</v>
      </c>
      <c r="BX61" s="76">
        <f>'MASTER_ ALL areas - No.seedling'!BW123</f>
        <v>4</v>
      </c>
      <c r="BY61" s="77">
        <f t="shared" si="379"/>
        <v>0.5714285714285714</v>
      </c>
      <c r="BZ61" s="82">
        <f>'MASTER_ ALL areas - No.seedling'!BY123</f>
        <v>7</v>
      </c>
      <c r="CA61" s="81">
        <f t="shared" si="380"/>
        <v>1</v>
      </c>
      <c r="CB61" s="79"/>
      <c r="CC61" s="113">
        <f>'MASTER_ ALL areas - No.seedling'!CB123</f>
        <v>0</v>
      </c>
      <c r="CD61" s="76">
        <f>'MASTER_ ALL areas - No.seedling'!CC123</f>
        <v>0</v>
      </c>
      <c r="CE61" s="80">
        <f t="shared" si="381"/>
        <v>0</v>
      </c>
      <c r="CF61" s="76">
        <f>'MASTER_ ALL areas - No.seedling'!CE123</f>
        <v>0</v>
      </c>
      <c r="CG61" s="81">
        <f t="shared" si="382"/>
        <v>0</v>
      </c>
      <c r="CH61" s="113">
        <f>'MASTER_ ALL areas - No.seedling'!CG123</f>
        <v>0</v>
      </c>
      <c r="CI61" s="76">
        <f>'MASTER_ ALL areas - No.seedling'!CH123</f>
        <v>0</v>
      </c>
      <c r="CJ61" s="80">
        <f t="shared" si="383"/>
        <v>0</v>
      </c>
      <c r="CK61" s="76">
        <f>'MASTER_ ALL areas - No.seedling'!CJ123</f>
        <v>0</v>
      </c>
      <c r="CL61" s="81">
        <f t="shared" si="384"/>
        <v>0</v>
      </c>
      <c r="CM61" s="113">
        <f>'MASTER_ ALL areas - No.seedling'!CL123</f>
        <v>0</v>
      </c>
      <c r="CN61" s="76">
        <f>'MASTER_ ALL areas - No.seedling'!CM123</f>
        <v>0</v>
      </c>
      <c r="CO61" s="80">
        <f t="shared" si="385"/>
        <v>0</v>
      </c>
      <c r="CP61" s="76">
        <f>'MASTER_ ALL areas - No.seedling'!CO123</f>
        <v>0</v>
      </c>
      <c r="CQ61" s="81">
        <f t="shared" si="386"/>
        <v>0</v>
      </c>
      <c r="CR61" s="113">
        <f>'MASTER_ ALL areas - No.seedling'!CQ123</f>
        <v>0</v>
      </c>
      <c r="CS61" s="76">
        <f>'MASTER_ ALL areas - No.seedling'!CR123</f>
        <v>0</v>
      </c>
      <c r="CT61" s="80">
        <f t="shared" si="387"/>
        <v>0</v>
      </c>
      <c r="CU61" s="76">
        <f>'MASTER_ ALL areas - No.seedling'!CT123</f>
        <v>0</v>
      </c>
      <c r="CV61" s="81">
        <f t="shared" si="388"/>
        <v>0</v>
      </c>
      <c r="CW61" s="75">
        <f>'MASTER_ ALL areas - No.seedling'!CV123</f>
        <v>120</v>
      </c>
      <c r="CX61" s="76">
        <f>'MASTER_ ALL areas - No.seedling'!CW123</f>
        <v>0</v>
      </c>
      <c r="CY61" s="80">
        <f t="shared" si="389"/>
        <v>0</v>
      </c>
      <c r="CZ61" s="76">
        <f>'MASTER_ ALL areas - No.seedling'!CY123</f>
        <v>6</v>
      </c>
      <c r="DA61" s="81">
        <f t="shared" si="390"/>
        <v>1</v>
      </c>
      <c r="DB61" s="75">
        <f>'MASTER_ ALL areas - No.seedling'!DA123</f>
        <v>280</v>
      </c>
      <c r="DC61" s="76">
        <f>'MASTER_ ALL areas - No.seedling'!DB123</f>
        <v>8</v>
      </c>
      <c r="DD61" s="80">
        <f t="shared" si="391"/>
        <v>0.5714285714285714</v>
      </c>
      <c r="DE61" s="76">
        <f>'MASTER_ ALL areas - No.seedling'!DD123</f>
        <v>14</v>
      </c>
      <c r="DF61" s="81">
        <f t="shared" si="392"/>
        <v>1</v>
      </c>
      <c r="DG61" s="113">
        <f>'MASTER_ ALL areas - No.seedling'!DF123</f>
        <v>0</v>
      </c>
      <c r="DH61" s="76">
        <f>'MASTER_ ALL areas - No.seedling'!DG123</f>
        <v>0</v>
      </c>
      <c r="DI61" s="80">
        <f t="shared" si="393"/>
        <v>0</v>
      </c>
      <c r="DJ61" s="76">
        <f>'MASTER_ ALL areas - No.seedling'!DI123</f>
        <v>0</v>
      </c>
      <c r="DK61" s="81">
        <f t="shared" si="394"/>
        <v>0</v>
      </c>
      <c r="DL61" s="113">
        <f>'MASTER_ ALL areas - No.seedling'!DK123</f>
        <v>0</v>
      </c>
      <c r="DM61" s="76">
        <f>'MASTER_ ALL areas - No.seedling'!DL123</f>
        <v>0</v>
      </c>
      <c r="DN61" s="80">
        <f t="shared" si="395"/>
        <v>0</v>
      </c>
      <c r="DO61" s="76">
        <f>'MASTER_ ALL areas - No.seedling'!DN123</f>
        <v>0</v>
      </c>
      <c r="DP61" s="81">
        <f t="shared" si="396"/>
        <v>0</v>
      </c>
      <c r="DQ61" s="113">
        <f>'MASTER_ ALL areas - No.seedling'!DP123</f>
        <v>0</v>
      </c>
      <c r="DR61" s="76">
        <f>'MASTER_ ALL areas - No.seedling'!DQ123</f>
        <v>0</v>
      </c>
      <c r="DS61" s="80">
        <f t="shared" si="397"/>
        <v>0</v>
      </c>
      <c r="DT61" s="76">
        <f>'MASTER_ ALL areas - No.seedling'!DS123</f>
        <v>0</v>
      </c>
      <c r="DU61" s="81">
        <f t="shared" si="398"/>
        <v>0</v>
      </c>
      <c r="DV61" s="113">
        <f>'MASTER_ ALL areas - No.seedling'!DU123</f>
        <v>0</v>
      </c>
      <c r="DW61" s="76">
        <f>'MASTER_ ALL areas - No.seedling'!DV123</f>
        <v>0</v>
      </c>
      <c r="DX61" s="80">
        <f t="shared" si="399"/>
        <v>0</v>
      </c>
      <c r="DY61" s="76">
        <f>'MASTER_ ALL areas - No.seedling'!DX123</f>
        <v>0</v>
      </c>
      <c r="DZ61" s="81">
        <f t="shared" si="400"/>
        <v>0</v>
      </c>
      <c r="EA61" s="113">
        <f>'MASTER_ ALL areas - No.seedling'!DZ123</f>
        <v>0</v>
      </c>
      <c r="EB61" s="76">
        <f>'MASTER_ ALL areas - No.seedling'!EA123</f>
        <v>0</v>
      </c>
      <c r="EC61" s="80">
        <f t="shared" si="401"/>
        <v>0</v>
      </c>
      <c r="ED61" s="76">
        <f>'MASTER_ ALL areas - No.seedling'!EC123</f>
        <v>0</v>
      </c>
      <c r="EE61" s="81">
        <f t="shared" si="402"/>
        <v>0</v>
      </c>
      <c r="EF61" s="113">
        <f>'MASTER_ ALL areas - No.seedling'!EE123</f>
        <v>0</v>
      </c>
      <c r="EG61" s="76">
        <f>'MASTER_ ALL areas - No.seedling'!EF123</f>
        <v>0</v>
      </c>
      <c r="EH61" s="80">
        <f t="shared" si="403"/>
        <v>0</v>
      </c>
      <c r="EI61" s="76">
        <f>'MASTER_ ALL areas - No.seedling'!EH123</f>
        <v>0</v>
      </c>
      <c r="EJ61" s="81">
        <f t="shared" si="404"/>
        <v>0</v>
      </c>
      <c r="EK61" s="113">
        <f>'MASTER_ ALL areas - No.seedling'!EJ123</f>
        <v>0</v>
      </c>
      <c r="EL61" s="76">
        <f>'MASTER_ ALL areas - No.seedling'!EK123</f>
        <v>0</v>
      </c>
      <c r="EM61" s="80">
        <f t="shared" si="405"/>
        <v>0</v>
      </c>
      <c r="EN61" s="76">
        <f>'MASTER_ ALL areas - No.seedling'!EM123</f>
        <v>0</v>
      </c>
      <c r="EO61" s="81">
        <f t="shared" si="406"/>
        <v>0</v>
      </c>
      <c r="EP61" s="113">
        <f>'MASTER_ ALL areas - No.seedling'!EO123</f>
        <v>0</v>
      </c>
      <c r="EQ61" s="76">
        <f>'MASTER_ ALL areas - No.seedling'!EP123</f>
        <v>0</v>
      </c>
      <c r="ER61" s="80">
        <f t="shared" si="407"/>
        <v>0</v>
      </c>
      <c r="ES61" s="76">
        <f>'MASTER_ ALL areas - No.seedling'!ER123</f>
        <v>0</v>
      </c>
      <c r="ET61" s="81">
        <f t="shared" si="408"/>
        <v>0</v>
      </c>
      <c r="EU61" s="113">
        <f>'MASTER_ ALL areas - No.seedling'!ET123</f>
        <v>0</v>
      </c>
      <c r="EV61" s="76">
        <f>'MASTER_ ALL areas - No.seedling'!EU123</f>
        <v>0</v>
      </c>
      <c r="EW61" s="80">
        <f t="shared" si="409"/>
        <v>0</v>
      </c>
      <c r="EX61" s="76">
        <f>'MASTER_ ALL areas - No.seedling'!EW123</f>
        <v>0</v>
      </c>
      <c r="EY61" s="81">
        <f t="shared" si="410"/>
        <v>0</v>
      </c>
      <c r="EZ61" s="113">
        <f>'MASTER_ ALL areas - No.seedling'!EY123</f>
        <v>0</v>
      </c>
      <c r="FA61" s="76">
        <f>'MASTER_ ALL areas - No.seedling'!EZ123</f>
        <v>0</v>
      </c>
      <c r="FB61" s="80">
        <f t="shared" si="411"/>
        <v>0</v>
      </c>
      <c r="FC61" s="76">
        <f>'MASTER_ ALL areas - No.seedling'!FB123</f>
        <v>0</v>
      </c>
      <c r="FD61" s="81">
        <f t="shared" si="412"/>
        <v>0</v>
      </c>
      <c r="FE61" s="113">
        <f>'MASTER_ ALL areas - No.seedling'!FD123</f>
        <v>0</v>
      </c>
      <c r="FF61" s="76">
        <f>'MASTER_ ALL areas - No.seedling'!FE123</f>
        <v>0</v>
      </c>
      <c r="FG61" s="80">
        <f t="shared" si="413"/>
        <v>0</v>
      </c>
      <c r="FH61" s="76">
        <f>'MASTER_ ALL areas - No.seedling'!FG123</f>
        <v>0</v>
      </c>
      <c r="FI61" s="81">
        <f t="shared" si="414"/>
        <v>0</v>
      </c>
      <c r="FJ61" s="113">
        <f>'MASTER_ ALL areas - No.seedling'!FI123</f>
        <v>0</v>
      </c>
      <c r="FK61" s="76">
        <f>'MASTER_ ALL areas - No.seedling'!FJ123</f>
        <v>0</v>
      </c>
      <c r="FL61" s="80">
        <f t="shared" si="415"/>
        <v>0</v>
      </c>
      <c r="FM61" s="76">
        <f>'MASTER_ ALL areas - No.seedling'!FL123</f>
        <v>0</v>
      </c>
      <c r="FN61" s="81">
        <f t="shared" si="416"/>
        <v>0</v>
      </c>
      <c r="FO61" s="113">
        <f>'MASTER_ ALL areas - No.seedling'!FN123</f>
        <v>0</v>
      </c>
      <c r="FP61" s="76">
        <f>'MASTER_ ALL areas - No.seedling'!FO123</f>
        <v>0</v>
      </c>
      <c r="FQ61" s="80">
        <f t="shared" si="417"/>
        <v>0</v>
      </c>
      <c r="FR61" s="76">
        <f>'MASTER_ ALL areas - No.seedling'!FQ123</f>
        <v>0</v>
      </c>
      <c r="FS61" s="81">
        <f t="shared" si="418"/>
        <v>0</v>
      </c>
      <c r="FT61" s="113">
        <f>'MASTER_ ALL areas - No.seedling'!FS123</f>
        <v>0</v>
      </c>
      <c r="FU61" s="76">
        <f>'MASTER_ ALL areas - No.seedling'!FT123</f>
        <v>0</v>
      </c>
      <c r="FV61" s="80">
        <f t="shared" si="419"/>
        <v>0</v>
      </c>
      <c r="FW61" s="76">
        <f>'MASTER_ ALL areas - No.seedling'!FV123</f>
        <v>0</v>
      </c>
      <c r="FX61" s="81">
        <f t="shared" si="420"/>
        <v>0</v>
      </c>
      <c r="FY61" s="113">
        <f>'MASTER_ ALL areas - No.seedling'!FX123</f>
        <v>0</v>
      </c>
      <c r="FZ61" s="76">
        <f>'MASTER_ ALL areas - No.seedling'!FY123</f>
        <v>0</v>
      </c>
      <c r="GA61" s="80">
        <f t="shared" si="421"/>
        <v>0</v>
      </c>
      <c r="GB61" s="76">
        <f>'MASTER_ ALL areas - No.seedling'!GA123</f>
        <v>0</v>
      </c>
      <c r="GC61" s="81">
        <f t="shared" si="422"/>
        <v>0</v>
      </c>
      <c r="GD61" s="113">
        <f>'MASTER_ ALL areas - No.seedling'!GC123</f>
        <v>0</v>
      </c>
      <c r="GE61" s="76">
        <f>'MASTER_ ALL areas - No.seedling'!GD123</f>
        <v>0</v>
      </c>
      <c r="GF61" s="80">
        <f t="shared" si="423"/>
        <v>0</v>
      </c>
      <c r="GG61" s="76">
        <f>'MASTER_ ALL areas - No.seedling'!GF123</f>
        <v>0</v>
      </c>
      <c r="GH61" s="81">
        <f t="shared" si="424"/>
        <v>0</v>
      </c>
      <c r="GI61" s="113">
        <f>'MASTER_ ALL areas - No.seedling'!GH123</f>
        <v>0</v>
      </c>
      <c r="GJ61" s="76">
        <f>'MASTER_ ALL areas - No.seedling'!GI123</f>
        <v>0</v>
      </c>
      <c r="GK61" s="80">
        <f t="shared" si="425"/>
        <v>0</v>
      </c>
      <c r="GL61" s="76">
        <f>'MASTER_ ALL areas - No.seedling'!GK123</f>
        <v>0</v>
      </c>
      <c r="GM61" s="81">
        <f t="shared" si="426"/>
        <v>0</v>
      </c>
      <c r="GN61" s="113">
        <f>'MASTER_ ALL areas - No.seedling'!GM123</f>
        <v>0</v>
      </c>
      <c r="GO61" s="76">
        <f>'MASTER_ ALL areas - No.seedling'!GN123</f>
        <v>0</v>
      </c>
      <c r="GP61" s="80">
        <f t="shared" si="427"/>
        <v>0</v>
      </c>
      <c r="GQ61" s="76">
        <f>'MASTER_ ALL areas - No.seedling'!GP123</f>
        <v>0</v>
      </c>
      <c r="GR61" s="81">
        <f t="shared" si="428"/>
        <v>0</v>
      </c>
      <c r="GS61" s="113">
        <f>'MASTER_ ALL areas - No.seedling'!GR123</f>
        <v>0</v>
      </c>
      <c r="GT61" s="76">
        <f>'MASTER_ ALL areas - No.seedling'!GS123</f>
        <v>0</v>
      </c>
      <c r="GU61" s="80">
        <f t="shared" si="429"/>
        <v>0</v>
      </c>
      <c r="GV61" s="76">
        <f>'MASTER_ ALL areas - No.seedling'!GU123</f>
        <v>0</v>
      </c>
      <c r="GW61" s="81">
        <f t="shared" si="430"/>
        <v>0</v>
      </c>
      <c r="GX61" s="113">
        <f>'MASTER_ ALL areas - No.seedling'!GW123</f>
        <v>0</v>
      </c>
      <c r="GY61" s="76">
        <f>'MASTER_ ALL areas - No.seedling'!GX123</f>
        <v>0</v>
      </c>
      <c r="GZ61" s="80">
        <f t="shared" si="431"/>
        <v>0</v>
      </c>
      <c r="HA61" s="76">
        <f>'MASTER_ ALL areas - No.seedling'!GZ123</f>
        <v>0</v>
      </c>
      <c r="HB61" s="81">
        <f t="shared" si="432"/>
        <v>0</v>
      </c>
      <c r="HC61" s="113">
        <f>'MASTER_ ALL areas - No.seedling'!HB123</f>
        <v>0</v>
      </c>
      <c r="HD61" s="76">
        <f>'MASTER_ ALL areas - No.seedling'!HC123</f>
        <v>0</v>
      </c>
      <c r="HE61" s="80">
        <f t="shared" si="433"/>
        <v>0</v>
      </c>
      <c r="HF61" s="76">
        <f>'MASTER_ ALL areas - No.seedling'!HE123</f>
        <v>0</v>
      </c>
      <c r="HG61" s="81">
        <f t="shared" si="434"/>
        <v>0</v>
      </c>
      <c r="HH61" s="113">
        <f>'MASTER_ ALL areas - No.seedling'!HG123</f>
        <v>0</v>
      </c>
      <c r="HI61" s="76">
        <f>'MASTER_ ALL areas - No.seedling'!HH123</f>
        <v>0</v>
      </c>
      <c r="HJ61" s="80">
        <f t="shared" si="435"/>
        <v>0</v>
      </c>
      <c r="HK61" s="76">
        <f>'MASTER_ ALL areas - No.seedling'!HJ123</f>
        <v>0</v>
      </c>
      <c r="HL61" s="81">
        <f t="shared" si="436"/>
        <v>0</v>
      </c>
      <c r="HM61" s="113">
        <f>'MASTER_ ALL areas - No.seedling'!HL123</f>
        <v>0</v>
      </c>
      <c r="HN61" s="76">
        <f>'MASTER_ ALL areas - No.seedling'!HM123</f>
        <v>0</v>
      </c>
      <c r="HO61" s="80">
        <f t="shared" si="437"/>
        <v>0</v>
      </c>
      <c r="HP61" s="76">
        <f>'MASTER_ ALL areas - No.seedling'!HO123</f>
        <v>0</v>
      </c>
      <c r="HQ61" s="81">
        <f t="shared" si="438"/>
        <v>0</v>
      </c>
      <c r="HR61" s="75">
        <f>'MASTER_ ALL areas - No.seedling'!HQ123</f>
        <v>80</v>
      </c>
      <c r="HS61" s="76">
        <f>'MASTER_ ALL areas - No.seedling'!HR123</f>
        <v>1</v>
      </c>
      <c r="HT61" s="80">
        <f t="shared" si="439"/>
        <v>0.25</v>
      </c>
      <c r="HU61" s="76">
        <f>'MASTER_ ALL areas - No.seedling'!HT123</f>
        <v>4</v>
      </c>
      <c r="HV61" s="81">
        <f t="shared" si="440"/>
        <v>1</v>
      </c>
      <c r="HW61" s="75">
        <f>'MASTER_ ALL areas - No.seedling'!HV123</f>
        <v>60</v>
      </c>
      <c r="HX61" s="76">
        <f>'MASTER_ ALL areas - No.seedling'!HW123</f>
        <v>3</v>
      </c>
      <c r="HY61" s="80">
        <f t="shared" si="441"/>
        <v>1</v>
      </c>
      <c r="HZ61" s="76">
        <f>'MASTER_ ALL areas - No.seedling'!HY123</f>
        <v>3</v>
      </c>
      <c r="IA61" s="81">
        <f t="shared" si="442"/>
        <v>1</v>
      </c>
      <c r="IB61" s="113">
        <f>'MASTER_ ALL areas - No.seedling'!IA123</f>
        <v>0</v>
      </c>
      <c r="IC61" s="76">
        <f>'MASTER_ ALL areas - No.seedling'!IB123</f>
        <v>0</v>
      </c>
      <c r="ID61" s="80">
        <f t="shared" si="443"/>
        <v>0</v>
      </c>
      <c r="IE61" s="76">
        <f>'MASTER_ ALL areas - No.seedling'!ID123</f>
        <v>0</v>
      </c>
      <c r="IF61" s="85">
        <f t="shared" si="444"/>
        <v>0</v>
      </c>
      <c r="IG61" s="86" t="s">
        <v>366</v>
      </c>
      <c r="IH61" s="87"/>
    </row>
    <row r="62" spans="2:242" ht="33" customHeight="1" x14ac:dyDescent="0.25">
      <c r="B62" s="420">
        <v>120</v>
      </c>
      <c r="C62" s="421" t="s">
        <v>138</v>
      </c>
      <c r="D62" s="422">
        <v>218442</v>
      </c>
      <c r="E62" s="423">
        <v>934362</v>
      </c>
      <c r="F62" s="424" t="s">
        <v>89</v>
      </c>
      <c r="G62" s="88" t="s">
        <v>301</v>
      </c>
      <c r="H62" s="459" t="str">
        <f>'MASTER_ ALL areas - No.seedling'!G124</f>
        <v>6(4)</v>
      </c>
      <c r="I62" s="70">
        <f>'MASTER_ ALL areas - No.seedling'!H124</f>
        <v>0.85</v>
      </c>
      <c r="J62" s="71">
        <f>'MASTER_ ALL areas - No.seedling'!I124</f>
        <v>30.2</v>
      </c>
      <c r="K62" s="72">
        <f>'MASTER_ ALL areas - No.seedling'!J124</f>
        <v>26</v>
      </c>
      <c r="L62" s="73">
        <f t="shared" si="356"/>
        <v>520</v>
      </c>
      <c r="M62" s="74">
        <f>'MASTER_ ALL areas - No.seedling'!L124</f>
        <v>520</v>
      </c>
      <c r="N62" s="113">
        <f>'MASTER_ ALL areas - No.seedling'!M124</f>
        <v>0</v>
      </c>
      <c r="O62" s="114">
        <f>'MASTER_ ALL areas - No.seedling'!N124</f>
        <v>9</v>
      </c>
      <c r="P62" s="80">
        <f>'MASTER_ ALL areas - No.seedling'!O124</f>
        <v>0</v>
      </c>
      <c r="Q62" s="81">
        <f>'MASTER_ ALL areas - No.seedling'!P124</f>
        <v>0.34615384615384615</v>
      </c>
      <c r="R62" s="621"/>
      <c r="S62" s="617">
        <f>'MASTER_ ALL areas - No.seedling'!R124</f>
        <v>260</v>
      </c>
      <c r="T62" s="76">
        <f>'MASTER_ ALL areas - No.seedling'!S124</f>
        <v>0</v>
      </c>
      <c r="U62" s="77">
        <f t="shared" si="357"/>
        <v>0</v>
      </c>
      <c r="V62" s="82">
        <f>'MASTER_ ALL areas - No.seedling'!U124</f>
        <v>4</v>
      </c>
      <c r="W62" s="80">
        <f t="shared" si="358"/>
        <v>0.30769230769230771</v>
      </c>
      <c r="X62" s="619">
        <f>'MASTER_ ALL areas - No.seedling'!W124</f>
        <v>100</v>
      </c>
      <c r="Y62" s="82">
        <f>'MASTER_ ALL areas - No.seedling'!X124</f>
        <v>0</v>
      </c>
      <c r="Z62" s="77">
        <f t="shared" si="359"/>
        <v>0</v>
      </c>
      <c r="AA62" s="82">
        <f>'MASTER_ ALL areas - No.seedling'!Z124</f>
        <v>5</v>
      </c>
      <c r="AB62" s="80">
        <f t="shared" si="360"/>
        <v>1</v>
      </c>
      <c r="AC62" s="76">
        <f>'MASTER_ ALL areas - No.seedling'!AB124</f>
        <v>0</v>
      </c>
      <c r="AD62" s="76">
        <f>'MASTER_ ALL areas - No.seedling'!AC124</f>
        <v>0</v>
      </c>
      <c r="AE62" s="77">
        <f t="shared" si="361"/>
        <v>0</v>
      </c>
      <c r="AF62" s="82">
        <f>'MASTER_ ALL areas - No.seedling'!AE124</f>
        <v>0</v>
      </c>
      <c r="AG62" s="80">
        <f t="shared" si="362"/>
        <v>0</v>
      </c>
      <c r="AH62" s="76">
        <f>'MASTER_ ALL areas - No.seedling'!AG124</f>
        <v>160</v>
      </c>
      <c r="AI62" s="76">
        <f>'MASTER_ ALL areas - No.seedling'!AH124</f>
        <v>0</v>
      </c>
      <c r="AJ62" s="77">
        <f t="shared" si="363"/>
        <v>0</v>
      </c>
      <c r="AK62" s="82">
        <f>'MASTER_ ALL areas - No.seedling'!AJ124</f>
        <v>0</v>
      </c>
      <c r="AL62" s="81">
        <f t="shared" si="364"/>
        <v>0</v>
      </c>
      <c r="AM62" s="621"/>
      <c r="AN62" s="617">
        <f>'MASTER_ ALL areas - No.seedling'!AM124</f>
        <v>160</v>
      </c>
      <c r="AO62" s="76">
        <f>'MASTER_ ALL areas - No.seedling'!AN124</f>
        <v>0</v>
      </c>
      <c r="AP62" s="77">
        <f t="shared" si="365"/>
        <v>0</v>
      </c>
      <c r="AQ62" s="82">
        <f>'MASTER_ ALL areas - No.seedling'!AP124</f>
        <v>0</v>
      </c>
      <c r="AR62" s="77">
        <f t="shared" si="366"/>
        <v>0</v>
      </c>
      <c r="AS62" s="82">
        <f>'MASTER_ ALL areas - No.seedling'!AR124</f>
        <v>360</v>
      </c>
      <c r="AT62" s="76">
        <f>'MASTER_ ALL areas - No.seedling'!AS124</f>
        <v>0</v>
      </c>
      <c r="AU62" s="77">
        <f t="shared" si="367"/>
        <v>0</v>
      </c>
      <c r="AV62" s="82">
        <f>'MASTER_ ALL areas - No.seedling'!AU124</f>
        <v>9</v>
      </c>
      <c r="AW62" s="77">
        <f t="shared" si="368"/>
        <v>0.5</v>
      </c>
      <c r="AX62" s="71">
        <f>'MASTER_ ALL areas - No.seedling'!AW124</f>
        <v>0</v>
      </c>
      <c r="AY62" s="82">
        <f>'MASTER_ ALL areas - No.seedling'!AX124</f>
        <v>0</v>
      </c>
      <c r="AZ62" s="77">
        <f t="shared" si="369"/>
        <v>0</v>
      </c>
      <c r="BA62" s="82">
        <f>'MASTER_ ALL areas - No.seedling'!AZ124</f>
        <v>0</v>
      </c>
      <c r="BB62" s="77">
        <f t="shared" si="370"/>
        <v>0</v>
      </c>
      <c r="BC62" s="82">
        <f>'MASTER_ ALL areas - No.seedling'!BB124</f>
        <v>0</v>
      </c>
      <c r="BD62" s="76">
        <f>'MASTER_ ALL areas - No.seedling'!BC124</f>
        <v>0</v>
      </c>
      <c r="BE62" s="77">
        <f t="shared" si="371"/>
        <v>0</v>
      </c>
      <c r="BF62" s="82">
        <f>'MASTER_ ALL areas - No.seedling'!BE124</f>
        <v>0</v>
      </c>
      <c r="BG62" s="77">
        <f t="shared" si="372"/>
        <v>0</v>
      </c>
      <c r="BH62" s="82">
        <f>'MASTER_ ALL areas - No.seedling'!BG124</f>
        <v>0</v>
      </c>
      <c r="BI62" s="76">
        <f>'MASTER_ ALL areas - No.seedling'!BH124</f>
        <v>0</v>
      </c>
      <c r="BJ62" s="77">
        <f t="shared" si="373"/>
        <v>0</v>
      </c>
      <c r="BK62" s="82">
        <f>'MASTER_ ALL areas - No.seedling'!BJ124</f>
        <v>0</v>
      </c>
      <c r="BL62" s="77">
        <f t="shared" si="374"/>
        <v>0</v>
      </c>
      <c r="BM62" s="82">
        <f>'MASTER_ ALL areas - No.seedling'!BL124</f>
        <v>0</v>
      </c>
      <c r="BN62" s="76">
        <f>'MASTER_ ALL areas - No.seedling'!BM124</f>
        <v>0</v>
      </c>
      <c r="BO62" s="77">
        <f t="shared" si="375"/>
        <v>0</v>
      </c>
      <c r="BP62" s="82">
        <f>'MASTER_ ALL areas - No.seedling'!BO124</f>
        <v>0</v>
      </c>
      <c r="BQ62" s="77">
        <f t="shared" si="376"/>
        <v>0</v>
      </c>
      <c r="BR62" s="82">
        <f>'MASTER_ ALL areas - No.seedling'!BQ124</f>
        <v>0</v>
      </c>
      <c r="BS62" s="76">
        <f>'MASTER_ ALL areas - No.seedling'!BR124</f>
        <v>0</v>
      </c>
      <c r="BT62" s="77">
        <f t="shared" si="377"/>
        <v>0</v>
      </c>
      <c r="BU62" s="82">
        <f>'MASTER_ ALL areas - No.seedling'!BT124</f>
        <v>0</v>
      </c>
      <c r="BV62" s="77">
        <f t="shared" si="378"/>
        <v>0</v>
      </c>
      <c r="BW62" s="82">
        <f>'MASTER_ ALL areas - No.seedling'!BV124</f>
        <v>0</v>
      </c>
      <c r="BX62" s="76">
        <f>'MASTER_ ALL areas - No.seedling'!BW124</f>
        <v>0</v>
      </c>
      <c r="BY62" s="77">
        <f t="shared" si="379"/>
        <v>0</v>
      </c>
      <c r="BZ62" s="82">
        <f>'MASTER_ ALL areas - No.seedling'!BY124</f>
        <v>0</v>
      </c>
      <c r="CA62" s="81">
        <f t="shared" si="380"/>
        <v>0</v>
      </c>
      <c r="CB62" s="79"/>
      <c r="CC62" s="113">
        <f>'MASTER_ ALL areas - No.seedling'!CB124</f>
        <v>0</v>
      </c>
      <c r="CD62" s="76">
        <f>'MASTER_ ALL areas - No.seedling'!CC124</f>
        <v>0</v>
      </c>
      <c r="CE62" s="80">
        <f t="shared" si="381"/>
        <v>0</v>
      </c>
      <c r="CF62" s="76">
        <f>'MASTER_ ALL areas - No.seedling'!CE124</f>
        <v>0</v>
      </c>
      <c r="CG62" s="81">
        <f t="shared" si="382"/>
        <v>0</v>
      </c>
      <c r="CH62" s="113">
        <f>'MASTER_ ALL areas - No.seedling'!CG124</f>
        <v>0</v>
      </c>
      <c r="CI62" s="76">
        <f>'MASTER_ ALL areas - No.seedling'!CH124</f>
        <v>0</v>
      </c>
      <c r="CJ62" s="80">
        <f t="shared" si="383"/>
        <v>0</v>
      </c>
      <c r="CK62" s="76">
        <f>'MASTER_ ALL areas - No.seedling'!CJ124</f>
        <v>0</v>
      </c>
      <c r="CL62" s="81">
        <f t="shared" si="384"/>
        <v>0</v>
      </c>
      <c r="CM62" s="113">
        <f>'MASTER_ ALL areas - No.seedling'!CL124</f>
        <v>0</v>
      </c>
      <c r="CN62" s="76">
        <f>'MASTER_ ALL areas - No.seedling'!CM124</f>
        <v>0</v>
      </c>
      <c r="CO62" s="80">
        <f t="shared" si="385"/>
        <v>0</v>
      </c>
      <c r="CP62" s="76">
        <f>'MASTER_ ALL areas - No.seedling'!CO124</f>
        <v>0</v>
      </c>
      <c r="CQ62" s="81">
        <f t="shared" si="386"/>
        <v>0</v>
      </c>
      <c r="CR62" s="75">
        <f>'MASTER_ ALL areas - No.seedling'!CQ124</f>
        <v>160</v>
      </c>
      <c r="CS62" s="76">
        <f>'MASTER_ ALL areas - No.seedling'!CR124</f>
        <v>0</v>
      </c>
      <c r="CT62" s="80">
        <f t="shared" si="387"/>
        <v>0</v>
      </c>
      <c r="CU62" s="76">
        <f>'MASTER_ ALL areas - No.seedling'!CT124</f>
        <v>0</v>
      </c>
      <c r="CV62" s="81">
        <f t="shared" si="388"/>
        <v>0</v>
      </c>
      <c r="CW62" s="75">
        <f>'MASTER_ ALL areas - No.seedling'!CV124</f>
        <v>260</v>
      </c>
      <c r="CX62" s="76">
        <f>'MASTER_ ALL areas - No.seedling'!CW124</f>
        <v>0</v>
      </c>
      <c r="CY62" s="80">
        <f t="shared" si="389"/>
        <v>0</v>
      </c>
      <c r="CZ62" s="76">
        <f>'MASTER_ ALL areas - No.seedling'!CY124</f>
        <v>4</v>
      </c>
      <c r="DA62" s="81">
        <f t="shared" si="390"/>
        <v>0.30769230769230771</v>
      </c>
      <c r="DB62" s="75">
        <f>'MASTER_ ALL areas - No.seedling'!DA124</f>
        <v>100</v>
      </c>
      <c r="DC62" s="76">
        <f>'MASTER_ ALL areas - No.seedling'!DB124</f>
        <v>0</v>
      </c>
      <c r="DD62" s="80">
        <f t="shared" si="391"/>
        <v>0</v>
      </c>
      <c r="DE62" s="76">
        <f>'MASTER_ ALL areas - No.seedling'!DD124</f>
        <v>5</v>
      </c>
      <c r="DF62" s="81">
        <f t="shared" si="392"/>
        <v>1</v>
      </c>
      <c r="DG62" s="113">
        <f>'MASTER_ ALL areas - No.seedling'!DF124</f>
        <v>0</v>
      </c>
      <c r="DH62" s="76">
        <f>'MASTER_ ALL areas - No.seedling'!DG124</f>
        <v>0</v>
      </c>
      <c r="DI62" s="80">
        <f t="shared" si="393"/>
        <v>0</v>
      </c>
      <c r="DJ62" s="76">
        <f>'MASTER_ ALL areas - No.seedling'!DI124</f>
        <v>0</v>
      </c>
      <c r="DK62" s="81">
        <f t="shared" si="394"/>
        <v>0</v>
      </c>
      <c r="DL62" s="113">
        <f>'MASTER_ ALL areas - No.seedling'!DK124</f>
        <v>0</v>
      </c>
      <c r="DM62" s="76">
        <f>'MASTER_ ALL areas - No.seedling'!DL124</f>
        <v>0</v>
      </c>
      <c r="DN62" s="80">
        <f t="shared" si="395"/>
        <v>0</v>
      </c>
      <c r="DO62" s="76">
        <f>'MASTER_ ALL areas - No.seedling'!DN124</f>
        <v>0</v>
      </c>
      <c r="DP62" s="81">
        <f t="shared" si="396"/>
        <v>0</v>
      </c>
      <c r="DQ62" s="113">
        <f>'MASTER_ ALL areas - No.seedling'!DP124</f>
        <v>0</v>
      </c>
      <c r="DR62" s="76">
        <f>'MASTER_ ALL areas - No.seedling'!DQ124</f>
        <v>0</v>
      </c>
      <c r="DS62" s="80">
        <f t="shared" si="397"/>
        <v>0</v>
      </c>
      <c r="DT62" s="76">
        <f>'MASTER_ ALL areas - No.seedling'!DS124</f>
        <v>0</v>
      </c>
      <c r="DU62" s="81">
        <f t="shared" si="398"/>
        <v>0</v>
      </c>
      <c r="DV62" s="113">
        <f>'MASTER_ ALL areas - No.seedling'!DU124</f>
        <v>0</v>
      </c>
      <c r="DW62" s="76">
        <f>'MASTER_ ALL areas - No.seedling'!DV124</f>
        <v>0</v>
      </c>
      <c r="DX62" s="80">
        <f t="shared" si="399"/>
        <v>0</v>
      </c>
      <c r="DY62" s="76">
        <f>'MASTER_ ALL areas - No.seedling'!DX124</f>
        <v>0</v>
      </c>
      <c r="DZ62" s="81">
        <f t="shared" si="400"/>
        <v>0</v>
      </c>
      <c r="EA62" s="113">
        <f>'MASTER_ ALL areas - No.seedling'!DZ124</f>
        <v>0</v>
      </c>
      <c r="EB62" s="76">
        <f>'MASTER_ ALL areas - No.seedling'!EA124</f>
        <v>0</v>
      </c>
      <c r="EC62" s="80">
        <f t="shared" si="401"/>
        <v>0</v>
      </c>
      <c r="ED62" s="76">
        <f>'MASTER_ ALL areas - No.seedling'!EC124</f>
        <v>0</v>
      </c>
      <c r="EE62" s="81">
        <f t="shared" si="402"/>
        <v>0</v>
      </c>
      <c r="EF62" s="113">
        <f>'MASTER_ ALL areas - No.seedling'!EE124</f>
        <v>0</v>
      </c>
      <c r="EG62" s="76">
        <f>'MASTER_ ALL areas - No.seedling'!EF124</f>
        <v>0</v>
      </c>
      <c r="EH62" s="80">
        <f t="shared" si="403"/>
        <v>0</v>
      </c>
      <c r="EI62" s="76">
        <f>'MASTER_ ALL areas - No.seedling'!EH124</f>
        <v>0</v>
      </c>
      <c r="EJ62" s="81">
        <f t="shared" si="404"/>
        <v>0</v>
      </c>
      <c r="EK62" s="113">
        <f>'MASTER_ ALL areas - No.seedling'!EJ124</f>
        <v>0</v>
      </c>
      <c r="EL62" s="76">
        <f>'MASTER_ ALL areas - No.seedling'!EK124</f>
        <v>0</v>
      </c>
      <c r="EM62" s="80">
        <f t="shared" si="405"/>
        <v>0</v>
      </c>
      <c r="EN62" s="76">
        <f>'MASTER_ ALL areas - No.seedling'!EM124</f>
        <v>0</v>
      </c>
      <c r="EO62" s="81">
        <f t="shared" si="406"/>
        <v>0</v>
      </c>
      <c r="EP62" s="113">
        <f>'MASTER_ ALL areas - No.seedling'!EO124</f>
        <v>0</v>
      </c>
      <c r="EQ62" s="76">
        <f>'MASTER_ ALL areas - No.seedling'!EP124</f>
        <v>0</v>
      </c>
      <c r="ER62" s="80">
        <f t="shared" si="407"/>
        <v>0</v>
      </c>
      <c r="ES62" s="76">
        <f>'MASTER_ ALL areas - No.seedling'!ER124</f>
        <v>0</v>
      </c>
      <c r="ET62" s="81">
        <f t="shared" si="408"/>
        <v>0</v>
      </c>
      <c r="EU62" s="113">
        <f>'MASTER_ ALL areas - No.seedling'!ET124</f>
        <v>0</v>
      </c>
      <c r="EV62" s="76">
        <f>'MASTER_ ALL areas - No.seedling'!EU124</f>
        <v>0</v>
      </c>
      <c r="EW62" s="80">
        <f t="shared" si="409"/>
        <v>0</v>
      </c>
      <c r="EX62" s="76">
        <f>'MASTER_ ALL areas - No.seedling'!EW124</f>
        <v>0</v>
      </c>
      <c r="EY62" s="81">
        <f t="shared" si="410"/>
        <v>0</v>
      </c>
      <c r="EZ62" s="113">
        <f>'MASTER_ ALL areas - No.seedling'!EY124</f>
        <v>0</v>
      </c>
      <c r="FA62" s="76">
        <f>'MASTER_ ALL areas - No.seedling'!EZ124</f>
        <v>0</v>
      </c>
      <c r="FB62" s="80">
        <f t="shared" si="411"/>
        <v>0</v>
      </c>
      <c r="FC62" s="76">
        <f>'MASTER_ ALL areas - No.seedling'!FB124</f>
        <v>0</v>
      </c>
      <c r="FD62" s="81">
        <f t="shared" si="412"/>
        <v>0</v>
      </c>
      <c r="FE62" s="113">
        <f>'MASTER_ ALL areas - No.seedling'!FD124</f>
        <v>0</v>
      </c>
      <c r="FF62" s="76">
        <f>'MASTER_ ALL areas - No.seedling'!FE124</f>
        <v>0</v>
      </c>
      <c r="FG62" s="80">
        <f t="shared" si="413"/>
        <v>0</v>
      </c>
      <c r="FH62" s="76">
        <f>'MASTER_ ALL areas - No.seedling'!FG124</f>
        <v>0</v>
      </c>
      <c r="FI62" s="81">
        <f t="shared" si="414"/>
        <v>0</v>
      </c>
      <c r="FJ62" s="113">
        <f>'MASTER_ ALL areas - No.seedling'!FI124</f>
        <v>0</v>
      </c>
      <c r="FK62" s="76">
        <f>'MASTER_ ALL areas - No.seedling'!FJ124</f>
        <v>0</v>
      </c>
      <c r="FL62" s="80">
        <f t="shared" si="415"/>
        <v>0</v>
      </c>
      <c r="FM62" s="76">
        <f>'MASTER_ ALL areas - No.seedling'!FL124</f>
        <v>0</v>
      </c>
      <c r="FN62" s="81">
        <f t="shared" si="416"/>
        <v>0</v>
      </c>
      <c r="FO62" s="113">
        <f>'MASTER_ ALL areas - No.seedling'!FN124</f>
        <v>0</v>
      </c>
      <c r="FP62" s="76">
        <f>'MASTER_ ALL areas - No.seedling'!FO124</f>
        <v>0</v>
      </c>
      <c r="FQ62" s="80">
        <f t="shared" si="417"/>
        <v>0</v>
      </c>
      <c r="FR62" s="76">
        <f>'MASTER_ ALL areas - No.seedling'!FQ124</f>
        <v>0</v>
      </c>
      <c r="FS62" s="81">
        <f t="shared" si="418"/>
        <v>0</v>
      </c>
      <c r="FT62" s="113">
        <f>'MASTER_ ALL areas - No.seedling'!FS124</f>
        <v>0</v>
      </c>
      <c r="FU62" s="76">
        <f>'MASTER_ ALL areas - No.seedling'!FT124</f>
        <v>0</v>
      </c>
      <c r="FV62" s="80">
        <f t="shared" si="419"/>
        <v>0</v>
      </c>
      <c r="FW62" s="76">
        <f>'MASTER_ ALL areas - No.seedling'!FV124</f>
        <v>0</v>
      </c>
      <c r="FX62" s="81">
        <f t="shared" si="420"/>
        <v>0</v>
      </c>
      <c r="FY62" s="113">
        <f>'MASTER_ ALL areas - No.seedling'!FX124</f>
        <v>0</v>
      </c>
      <c r="FZ62" s="76">
        <f>'MASTER_ ALL areas - No.seedling'!FY124</f>
        <v>0</v>
      </c>
      <c r="GA62" s="80">
        <f t="shared" si="421"/>
        <v>0</v>
      </c>
      <c r="GB62" s="76">
        <f>'MASTER_ ALL areas - No.seedling'!GA124</f>
        <v>0</v>
      </c>
      <c r="GC62" s="81">
        <f t="shared" si="422"/>
        <v>0</v>
      </c>
      <c r="GD62" s="113">
        <f>'MASTER_ ALL areas - No.seedling'!GC124</f>
        <v>0</v>
      </c>
      <c r="GE62" s="76">
        <f>'MASTER_ ALL areas - No.seedling'!GD124</f>
        <v>0</v>
      </c>
      <c r="GF62" s="80">
        <f t="shared" si="423"/>
        <v>0</v>
      </c>
      <c r="GG62" s="76">
        <f>'MASTER_ ALL areas - No.seedling'!GF124</f>
        <v>0</v>
      </c>
      <c r="GH62" s="81">
        <f t="shared" si="424"/>
        <v>0</v>
      </c>
      <c r="GI62" s="113">
        <f>'MASTER_ ALL areas - No.seedling'!GH124</f>
        <v>0</v>
      </c>
      <c r="GJ62" s="76">
        <f>'MASTER_ ALL areas - No.seedling'!GI124</f>
        <v>0</v>
      </c>
      <c r="GK62" s="80">
        <f t="shared" si="425"/>
        <v>0</v>
      </c>
      <c r="GL62" s="76">
        <f>'MASTER_ ALL areas - No.seedling'!GK124</f>
        <v>0</v>
      </c>
      <c r="GM62" s="81">
        <f t="shared" si="426"/>
        <v>0</v>
      </c>
      <c r="GN62" s="113">
        <f>'MASTER_ ALL areas - No.seedling'!GM124</f>
        <v>0</v>
      </c>
      <c r="GO62" s="76">
        <f>'MASTER_ ALL areas - No.seedling'!GN124</f>
        <v>0</v>
      </c>
      <c r="GP62" s="80">
        <f t="shared" si="427"/>
        <v>0</v>
      </c>
      <c r="GQ62" s="76">
        <f>'MASTER_ ALL areas - No.seedling'!GP124</f>
        <v>0</v>
      </c>
      <c r="GR62" s="81">
        <f t="shared" si="428"/>
        <v>0</v>
      </c>
      <c r="GS62" s="113">
        <f>'MASTER_ ALL areas - No.seedling'!GR124</f>
        <v>0</v>
      </c>
      <c r="GT62" s="76">
        <f>'MASTER_ ALL areas - No.seedling'!GS124</f>
        <v>0</v>
      </c>
      <c r="GU62" s="80">
        <f t="shared" si="429"/>
        <v>0</v>
      </c>
      <c r="GV62" s="76">
        <f>'MASTER_ ALL areas - No.seedling'!GU124</f>
        <v>0</v>
      </c>
      <c r="GW62" s="81">
        <f t="shared" si="430"/>
        <v>0</v>
      </c>
      <c r="GX62" s="113">
        <f>'MASTER_ ALL areas - No.seedling'!GW124</f>
        <v>0</v>
      </c>
      <c r="GY62" s="76">
        <f>'MASTER_ ALL areas - No.seedling'!GX124</f>
        <v>0</v>
      </c>
      <c r="GZ62" s="80">
        <f t="shared" si="431"/>
        <v>0</v>
      </c>
      <c r="HA62" s="76">
        <f>'MASTER_ ALL areas - No.seedling'!GZ124</f>
        <v>0</v>
      </c>
      <c r="HB62" s="81">
        <f t="shared" si="432"/>
        <v>0</v>
      </c>
      <c r="HC62" s="113">
        <f>'MASTER_ ALL areas - No.seedling'!HB124</f>
        <v>0</v>
      </c>
      <c r="HD62" s="76">
        <f>'MASTER_ ALL areas - No.seedling'!HC124</f>
        <v>0</v>
      </c>
      <c r="HE62" s="80">
        <f t="shared" si="433"/>
        <v>0</v>
      </c>
      <c r="HF62" s="76">
        <f>'MASTER_ ALL areas - No.seedling'!HE124</f>
        <v>0</v>
      </c>
      <c r="HG62" s="81">
        <f t="shared" si="434"/>
        <v>0</v>
      </c>
      <c r="HH62" s="113">
        <f>'MASTER_ ALL areas - No.seedling'!HG124</f>
        <v>0</v>
      </c>
      <c r="HI62" s="76">
        <f>'MASTER_ ALL areas - No.seedling'!HH124</f>
        <v>0</v>
      </c>
      <c r="HJ62" s="80">
        <f t="shared" si="435"/>
        <v>0</v>
      </c>
      <c r="HK62" s="76">
        <f>'MASTER_ ALL areas - No.seedling'!HJ124</f>
        <v>0</v>
      </c>
      <c r="HL62" s="81">
        <f t="shared" si="436"/>
        <v>0</v>
      </c>
      <c r="HM62" s="113">
        <f>'MASTER_ ALL areas - No.seedling'!HL124</f>
        <v>0</v>
      </c>
      <c r="HN62" s="76">
        <f>'MASTER_ ALL areas - No.seedling'!HM124</f>
        <v>0</v>
      </c>
      <c r="HO62" s="80">
        <f t="shared" si="437"/>
        <v>0</v>
      </c>
      <c r="HP62" s="76">
        <f>'MASTER_ ALL areas - No.seedling'!HO124</f>
        <v>0</v>
      </c>
      <c r="HQ62" s="81">
        <f t="shared" si="438"/>
        <v>0</v>
      </c>
      <c r="HR62" s="113">
        <f>'MASTER_ ALL areas - No.seedling'!HQ124</f>
        <v>0</v>
      </c>
      <c r="HS62" s="76">
        <f>'MASTER_ ALL areas - No.seedling'!HR124</f>
        <v>0</v>
      </c>
      <c r="HT62" s="80">
        <f t="shared" si="439"/>
        <v>0</v>
      </c>
      <c r="HU62" s="76">
        <f>'MASTER_ ALL areas - No.seedling'!HT124</f>
        <v>0</v>
      </c>
      <c r="HV62" s="81">
        <f t="shared" si="440"/>
        <v>0</v>
      </c>
      <c r="HW62" s="113">
        <f>'MASTER_ ALL areas - No.seedling'!HV124</f>
        <v>0</v>
      </c>
      <c r="HX62" s="76">
        <f>'MASTER_ ALL areas - No.seedling'!HW124</f>
        <v>0</v>
      </c>
      <c r="HY62" s="80">
        <f t="shared" si="441"/>
        <v>0</v>
      </c>
      <c r="HZ62" s="76">
        <f>'MASTER_ ALL areas - No.seedling'!HY124</f>
        <v>0</v>
      </c>
      <c r="IA62" s="81">
        <f t="shared" si="442"/>
        <v>0</v>
      </c>
      <c r="IB62" s="113">
        <f>'MASTER_ ALL areas - No.seedling'!IA124</f>
        <v>0</v>
      </c>
      <c r="IC62" s="76">
        <f>'MASTER_ ALL areas - No.seedling'!IB124</f>
        <v>0</v>
      </c>
      <c r="ID62" s="80">
        <f t="shared" si="443"/>
        <v>0</v>
      </c>
      <c r="IE62" s="76">
        <f>'MASTER_ ALL areas - No.seedling'!ID124</f>
        <v>0</v>
      </c>
      <c r="IF62" s="85">
        <f t="shared" si="444"/>
        <v>0</v>
      </c>
      <c r="IG62" s="86" t="s">
        <v>368</v>
      </c>
      <c r="IH62" s="87"/>
    </row>
    <row r="63" spans="2:242" ht="33" customHeight="1" x14ac:dyDescent="0.25">
      <c r="B63" s="420">
        <v>121</v>
      </c>
      <c r="C63" s="421" t="s">
        <v>354</v>
      </c>
      <c r="D63" s="422">
        <v>218030</v>
      </c>
      <c r="E63" s="423">
        <v>934564</v>
      </c>
      <c r="F63" s="424" t="s">
        <v>89</v>
      </c>
      <c r="G63" s="88" t="s">
        <v>105</v>
      </c>
      <c r="H63" s="459" t="str">
        <f>'MASTER_ ALL areas - No.seedling'!G125</f>
        <v>1(2)</v>
      </c>
      <c r="I63" s="70">
        <f>'MASTER_ ALL areas - No.seedling'!H125</f>
        <v>0.05</v>
      </c>
      <c r="J63" s="71">
        <f>'MASTER_ ALL areas - No.seedling'!I125</f>
        <v>53.8</v>
      </c>
      <c r="K63" s="72">
        <f>'MASTER_ ALL areas - No.seedling'!J125</f>
        <v>104</v>
      </c>
      <c r="L63" s="73">
        <f t="shared" si="356"/>
        <v>2080</v>
      </c>
      <c r="M63" s="74">
        <f>'MASTER_ ALL areas - No.seedling'!L125</f>
        <v>2080</v>
      </c>
      <c r="N63" s="113">
        <f>'MASTER_ ALL areas - No.seedling'!M125</f>
        <v>3</v>
      </c>
      <c r="O63" s="114">
        <f>'MASTER_ ALL areas - No.seedling'!N125</f>
        <v>102</v>
      </c>
      <c r="P63" s="80">
        <f>'MASTER_ ALL areas - No.seedling'!O125</f>
        <v>2.8846153846153848E-2</v>
      </c>
      <c r="Q63" s="81">
        <f>'MASTER_ ALL areas - No.seedling'!P125</f>
        <v>0.98076923076923073</v>
      </c>
      <c r="R63" s="621"/>
      <c r="S63" s="617">
        <f>'MASTER_ ALL areas - No.seedling'!R125</f>
        <v>880</v>
      </c>
      <c r="T63" s="76">
        <f>'MASTER_ ALL areas - No.seedling'!S125</f>
        <v>3</v>
      </c>
      <c r="U63" s="77">
        <f t="shared" si="357"/>
        <v>6.8181818181818177E-2</v>
      </c>
      <c r="V63" s="82">
        <f>'MASTER_ ALL areas - No.seedling'!U125</f>
        <v>42</v>
      </c>
      <c r="W63" s="80">
        <f t="shared" si="358"/>
        <v>0.95454545454545459</v>
      </c>
      <c r="X63" s="619">
        <f>'MASTER_ ALL areas - No.seedling'!W125</f>
        <v>1020</v>
      </c>
      <c r="Y63" s="82">
        <f>'MASTER_ ALL areas - No.seedling'!X125</f>
        <v>0</v>
      </c>
      <c r="Z63" s="77">
        <f t="shared" si="359"/>
        <v>0</v>
      </c>
      <c r="AA63" s="82">
        <f>'MASTER_ ALL areas - No.seedling'!Z125</f>
        <v>51</v>
      </c>
      <c r="AB63" s="80">
        <f t="shared" si="360"/>
        <v>1</v>
      </c>
      <c r="AC63" s="76">
        <f>'MASTER_ ALL areas - No.seedling'!AB125</f>
        <v>160</v>
      </c>
      <c r="AD63" s="76">
        <f>'MASTER_ ALL areas - No.seedling'!AC125</f>
        <v>0</v>
      </c>
      <c r="AE63" s="77">
        <f t="shared" si="361"/>
        <v>0</v>
      </c>
      <c r="AF63" s="82">
        <f>'MASTER_ ALL areas - No.seedling'!AE125</f>
        <v>8</v>
      </c>
      <c r="AG63" s="80">
        <f t="shared" si="362"/>
        <v>1</v>
      </c>
      <c r="AH63" s="76">
        <f>'MASTER_ ALL areas - No.seedling'!AG125</f>
        <v>20</v>
      </c>
      <c r="AI63" s="76">
        <f>'MASTER_ ALL areas - No.seedling'!AH125</f>
        <v>0</v>
      </c>
      <c r="AJ63" s="77">
        <f t="shared" si="363"/>
        <v>0</v>
      </c>
      <c r="AK63" s="82">
        <f>'MASTER_ ALL areas - No.seedling'!AJ125</f>
        <v>1</v>
      </c>
      <c r="AL63" s="81">
        <f t="shared" si="364"/>
        <v>1</v>
      </c>
      <c r="AM63" s="621"/>
      <c r="AN63" s="617">
        <f>'MASTER_ ALL areas - No.seedling'!AM125</f>
        <v>1160</v>
      </c>
      <c r="AO63" s="76">
        <f>'MASTER_ ALL areas - No.seedling'!AN125</f>
        <v>0</v>
      </c>
      <c r="AP63" s="77">
        <f t="shared" si="365"/>
        <v>0</v>
      </c>
      <c r="AQ63" s="82">
        <f>'MASTER_ ALL areas - No.seedling'!AP125</f>
        <v>58</v>
      </c>
      <c r="AR63" s="77">
        <f t="shared" si="366"/>
        <v>1</v>
      </c>
      <c r="AS63" s="82">
        <f>'MASTER_ ALL areas - No.seedling'!AR125</f>
        <v>40</v>
      </c>
      <c r="AT63" s="76">
        <f>'MASTER_ ALL areas - No.seedling'!AS125</f>
        <v>0</v>
      </c>
      <c r="AU63" s="77">
        <f t="shared" si="367"/>
        <v>0</v>
      </c>
      <c r="AV63" s="82">
        <f>'MASTER_ ALL areas - No.seedling'!AU125</f>
        <v>2</v>
      </c>
      <c r="AW63" s="77">
        <f t="shared" si="368"/>
        <v>1</v>
      </c>
      <c r="AX63" s="71">
        <f>'MASTER_ ALL areas - No.seedling'!AW125</f>
        <v>0</v>
      </c>
      <c r="AY63" s="82">
        <f>'MASTER_ ALL areas - No.seedling'!AX125</f>
        <v>0</v>
      </c>
      <c r="AZ63" s="77">
        <f t="shared" si="369"/>
        <v>0</v>
      </c>
      <c r="BA63" s="82">
        <f>'MASTER_ ALL areas - No.seedling'!AZ125</f>
        <v>0</v>
      </c>
      <c r="BB63" s="77">
        <f t="shared" si="370"/>
        <v>0</v>
      </c>
      <c r="BC63" s="82">
        <f>'MASTER_ ALL areas - No.seedling'!BB125</f>
        <v>0</v>
      </c>
      <c r="BD63" s="76">
        <f>'MASTER_ ALL areas - No.seedling'!BC125</f>
        <v>0</v>
      </c>
      <c r="BE63" s="77">
        <f t="shared" si="371"/>
        <v>0</v>
      </c>
      <c r="BF63" s="82">
        <f>'MASTER_ ALL areas - No.seedling'!BE125</f>
        <v>0</v>
      </c>
      <c r="BG63" s="77">
        <f t="shared" si="372"/>
        <v>0</v>
      </c>
      <c r="BH63" s="82">
        <f>'MASTER_ ALL areas - No.seedling'!BG125</f>
        <v>840</v>
      </c>
      <c r="BI63" s="76">
        <f>'MASTER_ ALL areas - No.seedling'!BH125</f>
        <v>3</v>
      </c>
      <c r="BJ63" s="77">
        <f t="shared" si="373"/>
        <v>7.1428571428571425E-2</v>
      </c>
      <c r="BK63" s="82">
        <f>'MASTER_ ALL areas - No.seedling'!BJ125</f>
        <v>40</v>
      </c>
      <c r="BL63" s="77">
        <f t="shared" si="374"/>
        <v>0.95238095238095233</v>
      </c>
      <c r="BM63" s="82">
        <f>'MASTER_ ALL areas - No.seedling'!BL125</f>
        <v>0</v>
      </c>
      <c r="BN63" s="76">
        <f>'MASTER_ ALL areas - No.seedling'!BM125</f>
        <v>0</v>
      </c>
      <c r="BO63" s="77">
        <f t="shared" si="375"/>
        <v>0</v>
      </c>
      <c r="BP63" s="82">
        <f>'MASTER_ ALL areas - No.seedling'!BO125</f>
        <v>0</v>
      </c>
      <c r="BQ63" s="77">
        <f t="shared" si="376"/>
        <v>0</v>
      </c>
      <c r="BR63" s="82">
        <f>'MASTER_ ALL areas - No.seedling'!BQ125</f>
        <v>0</v>
      </c>
      <c r="BS63" s="76">
        <f>'MASTER_ ALL areas - No.seedling'!BR125</f>
        <v>0</v>
      </c>
      <c r="BT63" s="77">
        <f t="shared" si="377"/>
        <v>0</v>
      </c>
      <c r="BU63" s="82">
        <f>'MASTER_ ALL areas - No.seedling'!BT125</f>
        <v>0</v>
      </c>
      <c r="BV63" s="77">
        <f t="shared" si="378"/>
        <v>0</v>
      </c>
      <c r="BW63" s="82">
        <f>'MASTER_ ALL areas - No.seedling'!BV125</f>
        <v>40</v>
      </c>
      <c r="BX63" s="76">
        <f>'MASTER_ ALL areas - No.seedling'!BW125</f>
        <v>0</v>
      </c>
      <c r="BY63" s="77">
        <f t="shared" si="379"/>
        <v>0</v>
      </c>
      <c r="BZ63" s="82">
        <f>'MASTER_ ALL areas - No.seedling'!BY125</f>
        <v>2</v>
      </c>
      <c r="CA63" s="81">
        <f t="shared" si="380"/>
        <v>1</v>
      </c>
      <c r="CB63" s="79"/>
      <c r="CC63" s="75">
        <f>'MASTER_ ALL areas - No.seedling'!CB125</f>
        <v>60</v>
      </c>
      <c r="CD63" s="76">
        <f>'MASTER_ ALL areas - No.seedling'!CC125</f>
        <v>0</v>
      </c>
      <c r="CE63" s="80">
        <f t="shared" si="381"/>
        <v>0</v>
      </c>
      <c r="CF63" s="76">
        <f>'MASTER_ ALL areas - No.seedling'!CE125</f>
        <v>3</v>
      </c>
      <c r="CG63" s="81">
        <f t="shared" si="382"/>
        <v>1</v>
      </c>
      <c r="CH63" s="75">
        <f>'MASTER_ ALL areas - No.seedling'!CG125</f>
        <v>940</v>
      </c>
      <c r="CI63" s="76">
        <f>'MASTER_ ALL areas - No.seedling'!CH125</f>
        <v>0</v>
      </c>
      <c r="CJ63" s="80">
        <f t="shared" si="383"/>
        <v>0</v>
      </c>
      <c r="CK63" s="76">
        <f>'MASTER_ ALL areas - No.seedling'!CJ125</f>
        <v>47</v>
      </c>
      <c r="CL63" s="81">
        <f t="shared" si="384"/>
        <v>1</v>
      </c>
      <c r="CM63" s="75">
        <f>'MASTER_ ALL areas - No.seedling'!CL125</f>
        <v>140</v>
      </c>
      <c r="CN63" s="76">
        <f>'MASTER_ ALL areas - No.seedling'!CM125</f>
        <v>0</v>
      </c>
      <c r="CO63" s="80">
        <f t="shared" si="385"/>
        <v>0</v>
      </c>
      <c r="CP63" s="76">
        <f>'MASTER_ ALL areas - No.seedling'!CO125</f>
        <v>7</v>
      </c>
      <c r="CQ63" s="81">
        <f t="shared" si="386"/>
        <v>1</v>
      </c>
      <c r="CR63" s="75">
        <f>'MASTER_ ALL areas - No.seedling'!CQ125</f>
        <v>20</v>
      </c>
      <c r="CS63" s="76">
        <f>'MASTER_ ALL areas - No.seedling'!CR125</f>
        <v>0</v>
      </c>
      <c r="CT63" s="80">
        <f t="shared" si="387"/>
        <v>0</v>
      </c>
      <c r="CU63" s="76">
        <f>'MASTER_ ALL areas - No.seedling'!CT125</f>
        <v>1</v>
      </c>
      <c r="CV63" s="81">
        <f t="shared" si="388"/>
        <v>1</v>
      </c>
      <c r="CW63" s="75">
        <f>'MASTER_ ALL areas - No.seedling'!CV125</f>
        <v>40</v>
      </c>
      <c r="CX63" s="76">
        <f>'MASTER_ ALL areas - No.seedling'!CW125</f>
        <v>0</v>
      </c>
      <c r="CY63" s="80">
        <f t="shared" si="389"/>
        <v>0</v>
      </c>
      <c r="CZ63" s="76">
        <f>'MASTER_ ALL areas - No.seedling'!CY125</f>
        <v>2</v>
      </c>
      <c r="DA63" s="81">
        <f t="shared" si="390"/>
        <v>1</v>
      </c>
      <c r="DB63" s="113">
        <f>'MASTER_ ALL areas - No.seedling'!DA125</f>
        <v>0</v>
      </c>
      <c r="DC63" s="76">
        <f>'MASTER_ ALL areas - No.seedling'!DB125</f>
        <v>0</v>
      </c>
      <c r="DD63" s="80">
        <f t="shared" si="391"/>
        <v>0</v>
      </c>
      <c r="DE63" s="76">
        <f>'MASTER_ ALL areas - No.seedling'!DD125</f>
        <v>0</v>
      </c>
      <c r="DF63" s="81">
        <f t="shared" si="392"/>
        <v>0</v>
      </c>
      <c r="DG63" s="113">
        <f>'MASTER_ ALL areas - No.seedling'!DF125</f>
        <v>0</v>
      </c>
      <c r="DH63" s="76">
        <f>'MASTER_ ALL areas - No.seedling'!DG125</f>
        <v>0</v>
      </c>
      <c r="DI63" s="80">
        <f t="shared" si="393"/>
        <v>0</v>
      </c>
      <c r="DJ63" s="76">
        <f>'MASTER_ ALL areas - No.seedling'!DI125</f>
        <v>0</v>
      </c>
      <c r="DK63" s="81">
        <f t="shared" si="394"/>
        <v>0</v>
      </c>
      <c r="DL63" s="113">
        <f>'MASTER_ ALL areas - No.seedling'!DK125</f>
        <v>0</v>
      </c>
      <c r="DM63" s="76">
        <f>'MASTER_ ALL areas - No.seedling'!DL125</f>
        <v>0</v>
      </c>
      <c r="DN63" s="80">
        <f t="shared" si="395"/>
        <v>0</v>
      </c>
      <c r="DO63" s="76">
        <f>'MASTER_ ALL areas - No.seedling'!DN125</f>
        <v>0</v>
      </c>
      <c r="DP63" s="81">
        <f t="shared" si="396"/>
        <v>0</v>
      </c>
      <c r="DQ63" s="113">
        <f>'MASTER_ ALL areas - No.seedling'!DP125</f>
        <v>0</v>
      </c>
      <c r="DR63" s="76">
        <f>'MASTER_ ALL areas - No.seedling'!DQ125</f>
        <v>0</v>
      </c>
      <c r="DS63" s="80">
        <f t="shared" si="397"/>
        <v>0</v>
      </c>
      <c r="DT63" s="76">
        <f>'MASTER_ ALL areas - No.seedling'!DS125</f>
        <v>0</v>
      </c>
      <c r="DU63" s="81">
        <f t="shared" si="398"/>
        <v>0</v>
      </c>
      <c r="DV63" s="113">
        <f>'MASTER_ ALL areas - No.seedling'!DU125</f>
        <v>0</v>
      </c>
      <c r="DW63" s="76">
        <f>'MASTER_ ALL areas - No.seedling'!DV125</f>
        <v>0</v>
      </c>
      <c r="DX63" s="80">
        <f t="shared" si="399"/>
        <v>0</v>
      </c>
      <c r="DY63" s="76">
        <f>'MASTER_ ALL areas - No.seedling'!DX125</f>
        <v>0</v>
      </c>
      <c r="DZ63" s="81">
        <f t="shared" si="400"/>
        <v>0</v>
      </c>
      <c r="EA63" s="113">
        <f>'MASTER_ ALL areas - No.seedling'!DZ125</f>
        <v>0</v>
      </c>
      <c r="EB63" s="76">
        <f>'MASTER_ ALL areas - No.seedling'!EA125</f>
        <v>0</v>
      </c>
      <c r="EC63" s="80">
        <f t="shared" si="401"/>
        <v>0</v>
      </c>
      <c r="ED63" s="76">
        <f>'MASTER_ ALL areas - No.seedling'!EC125</f>
        <v>0</v>
      </c>
      <c r="EE63" s="81">
        <f t="shared" si="402"/>
        <v>0</v>
      </c>
      <c r="EF63" s="113">
        <f>'MASTER_ ALL areas - No.seedling'!EE125</f>
        <v>0</v>
      </c>
      <c r="EG63" s="76">
        <f>'MASTER_ ALL areas - No.seedling'!EF125</f>
        <v>0</v>
      </c>
      <c r="EH63" s="80">
        <f t="shared" si="403"/>
        <v>0</v>
      </c>
      <c r="EI63" s="76">
        <f>'MASTER_ ALL areas - No.seedling'!EH125</f>
        <v>0</v>
      </c>
      <c r="EJ63" s="81">
        <f t="shared" si="404"/>
        <v>0</v>
      </c>
      <c r="EK63" s="113">
        <f>'MASTER_ ALL areas - No.seedling'!EJ125</f>
        <v>0</v>
      </c>
      <c r="EL63" s="76">
        <f>'MASTER_ ALL areas - No.seedling'!EK125</f>
        <v>0</v>
      </c>
      <c r="EM63" s="80">
        <f t="shared" si="405"/>
        <v>0</v>
      </c>
      <c r="EN63" s="76">
        <f>'MASTER_ ALL areas - No.seedling'!EM125</f>
        <v>0</v>
      </c>
      <c r="EO63" s="81">
        <f t="shared" si="406"/>
        <v>0</v>
      </c>
      <c r="EP63" s="113">
        <f>'MASTER_ ALL areas - No.seedling'!EO125</f>
        <v>0</v>
      </c>
      <c r="EQ63" s="76">
        <f>'MASTER_ ALL areas - No.seedling'!EP125</f>
        <v>0</v>
      </c>
      <c r="ER63" s="80">
        <f t="shared" si="407"/>
        <v>0</v>
      </c>
      <c r="ES63" s="76">
        <f>'MASTER_ ALL areas - No.seedling'!ER125</f>
        <v>0</v>
      </c>
      <c r="ET63" s="81">
        <f t="shared" si="408"/>
        <v>0</v>
      </c>
      <c r="EU63" s="113">
        <f>'MASTER_ ALL areas - No.seedling'!ET125</f>
        <v>0</v>
      </c>
      <c r="EV63" s="76">
        <f>'MASTER_ ALL areas - No.seedling'!EU125</f>
        <v>0</v>
      </c>
      <c r="EW63" s="80">
        <f t="shared" si="409"/>
        <v>0</v>
      </c>
      <c r="EX63" s="76">
        <f>'MASTER_ ALL areas - No.seedling'!EW125</f>
        <v>0</v>
      </c>
      <c r="EY63" s="81">
        <f t="shared" si="410"/>
        <v>0</v>
      </c>
      <c r="EZ63" s="113">
        <f>'MASTER_ ALL areas - No.seedling'!EY125</f>
        <v>0</v>
      </c>
      <c r="FA63" s="76">
        <f>'MASTER_ ALL areas - No.seedling'!EZ125</f>
        <v>0</v>
      </c>
      <c r="FB63" s="80">
        <f t="shared" si="411"/>
        <v>0</v>
      </c>
      <c r="FC63" s="76">
        <f>'MASTER_ ALL areas - No.seedling'!FB125</f>
        <v>0</v>
      </c>
      <c r="FD63" s="81">
        <f t="shared" si="412"/>
        <v>0</v>
      </c>
      <c r="FE63" s="75">
        <f>'MASTER_ ALL areas - No.seedling'!FD125</f>
        <v>760</v>
      </c>
      <c r="FF63" s="76">
        <f>'MASTER_ ALL areas - No.seedling'!FE125</f>
        <v>3</v>
      </c>
      <c r="FG63" s="80">
        <f t="shared" si="413"/>
        <v>7.8947368421052627E-2</v>
      </c>
      <c r="FH63" s="76">
        <f>'MASTER_ ALL areas - No.seedling'!FG125</f>
        <v>36</v>
      </c>
      <c r="FI63" s="81">
        <f t="shared" si="414"/>
        <v>0.94736842105263153</v>
      </c>
      <c r="FJ63" s="75">
        <f>'MASTER_ ALL areas - No.seedling'!FI125</f>
        <v>60</v>
      </c>
      <c r="FK63" s="76">
        <f>'MASTER_ ALL areas - No.seedling'!FJ125</f>
        <v>0</v>
      </c>
      <c r="FL63" s="80">
        <f t="shared" si="415"/>
        <v>0</v>
      </c>
      <c r="FM63" s="76">
        <f>'MASTER_ ALL areas - No.seedling'!FL125</f>
        <v>3</v>
      </c>
      <c r="FN63" s="81">
        <f t="shared" si="416"/>
        <v>1</v>
      </c>
      <c r="FO63" s="75">
        <f>'MASTER_ ALL areas - No.seedling'!FN125</f>
        <v>20</v>
      </c>
      <c r="FP63" s="76">
        <f>'MASTER_ ALL areas - No.seedling'!FO125</f>
        <v>0</v>
      </c>
      <c r="FQ63" s="80">
        <f t="shared" si="417"/>
        <v>0</v>
      </c>
      <c r="FR63" s="76">
        <f>'MASTER_ ALL areas - No.seedling'!FQ125</f>
        <v>1</v>
      </c>
      <c r="FS63" s="81">
        <f t="shared" si="418"/>
        <v>1</v>
      </c>
      <c r="FT63" s="113">
        <f>'MASTER_ ALL areas - No.seedling'!FS125</f>
        <v>0</v>
      </c>
      <c r="FU63" s="76">
        <f>'MASTER_ ALL areas - No.seedling'!FT125</f>
        <v>0</v>
      </c>
      <c r="FV63" s="80">
        <f t="shared" si="419"/>
        <v>0</v>
      </c>
      <c r="FW63" s="76">
        <f>'MASTER_ ALL areas - No.seedling'!FV125</f>
        <v>0</v>
      </c>
      <c r="FX63" s="81">
        <f t="shared" si="420"/>
        <v>0</v>
      </c>
      <c r="FY63" s="113">
        <f>'MASTER_ ALL areas - No.seedling'!FX125</f>
        <v>0</v>
      </c>
      <c r="FZ63" s="76">
        <f>'MASTER_ ALL areas - No.seedling'!FY125</f>
        <v>0</v>
      </c>
      <c r="GA63" s="80">
        <f t="shared" si="421"/>
        <v>0</v>
      </c>
      <c r="GB63" s="76">
        <f>'MASTER_ ALL areas - No.seedling'!GA125</f>
        <v>0</v>
      </c>
      <c r="GC63" s="81">
        <f t="shared" si="422"/>
        <v>0</v>
      </c>
      <c r="GD63" s="113">
        <f>'MASTER_ ALL areas - No.seedling'!GC125</f>
        <v>0</v>
      </c>
      <c r="GE63" s="76">
        <f>'MASTER_ ALL areas - No.seedling'!GD125</f>
        <v>0</v>
      </c>
      <c r="GF63" s="80">
        <f t="shared" si="423"/>
        <v>0</v>
      </c>
      <c r="GG63" s="76">
        <f>'MASTER_ ALL areas - No.seedling'!GF125</f>
        <v>0</v>
      </c>
      <c r="GH63" s="81">
        <f t="shared" si="424"/>
        <v>0</v>
      </c>
      <c r="GI63" s="113">
        <f>'MASTER_ ALL areas - No.seedling'!GH125</f>
        <v>0</v>
      </c>
      <c r="GJ63" s="76">
        <f>'MASTER_ ALL areas - No.seedling'!GI125</f>
        <v>0</v>
      </c>
      <c r="GK63" s="80">
        <f t="shared" si="425"/>
        <v>0</v>
      </c>
      <c r="GL63" s="76">
        <f>'MASTER_ ALL areas - No.seedling'!GK125</f>
        <v>0</v>
      </c>
      <c r="GM63" s="81">
        <f t="shared" si="426"/>
        <v>0</v>
      </c>
      <c r="GN63" s="113">
        <f>'MASTER_ ALL areas - No.seedling'!GM125</f>
        <v>0</v>
      </c>
      <c r="GO63" s="76">
        <f>'MASTER_ ALL areas - No.seedling'!GN125</f>
        <v>0</v>
      </c>
      <c r="GP63" s="80">
        <f t="shared" si="427"/>
        <v>0</v>
      </c>
      <c r="GQ63" s="76">
        <f>'MASTER_ ALL areas - No.seedling'!GP125</f>
        <v>0</v>
      </c>
      <c r="GR63" s="81">
        <f t="shared" si="428"/>
        <v>0</v>
      </c>
      <c r="GS63" s="113">
        <f>'MASTER_ ALL areas - No.seedling'!GR125</f>
        <v>0</v>
      </c>
      <c r="GT63" s="76">
        <f>'MASTER_ ALL areas - No.seedling'!GS125</f>
        <v>0</v>
      </c>
      <c r="GU63" s="80">
        <f t="shared" si="429"/>
        <v>0</v>
      </c>
      <c r="GV63" s="76">
        <f>'MASTER_ ALL areas - No.seedling'!GU125</f>
        <v>0</v>
      </c>
      <c r="GW63" s="81">
        <f t="shared" si="430"/>
        <v>0</v>
      </c>
      <c r="GX63" s="113">
        <f>'MASTER_ ALL areas - No.seedling'!GW125</f>
        <v>0</v>
      </c>
      <c r="GY63" s="76">
        <f>'MASTER_ ALL areas - No.seedling'!GX125</f>
        <v>0</v>
      </c>
      <c r="GZ63" s="80">
        <f t="shared" si="431"/>
        <v>0</v>
      </c>
      <c r="HA63" s="76">
        <f>'MASTER_ ALL areas - No.seedling'!GZ125</f>
        <v>0</v>
      </c>
      <c r="HB63" s="81">
        <f t="shared" si="432"/>
        <v>0</v>
      </c>
      <c r="HC63" s="113">
        <f>'MASTER_ ALL areas - No.seedling'!HB125</f>
        <v>0</v>
      </c>
      <c r="HD63" s="76">
        <f>'MASTER_ ALL areas - No.seedling'!HC125</f>
        <v>0</v>
      </c>
      <c r="HE63" s="80">
        <f t="shared" si="433"/>
        <v>0</v>
      </c>
      <c r="HF63" s="76">
        <f>'MASTER_ ALL areas - No.seedling'!HE125</f>
        <v>0</v>
      </c>
      <c r="HG63" s="81">
        <f t="shared" si="434"/>
        <v>0</v>
      </c>
      <c r="HH63" s="113">
        <f>'MASTER_ ALL areas - No.seedling'!HG125</f>
        <v>0</v>
      </c>
      <c r="HI63" s="76">
        <f>'MASTER_ ALL areas - No.seedling'!HH125</f>
        <v>0</v>
      </c>
      <c r="HJ63" s="80">
        <f t="shared" si="435"/>
        <v>0</v>
      </c>
      <c r="HK63" s="76">
        <f>'MASTER_ ALL areas - No.seedling'!HJ125</f>
        <v>0</v>
      </c>
      <c r="HL63" s="81">
        <f t="shared" si="436"/>
        <v>0</v>
      </c>
      <c r="HM63" s="75">
        <f>'MASTER_ ALL areas - No.seedling'!HL125</f>
        <v>20</v>
      </c>
      <c r="HN63" s="76">
        <f>'MASTER_ ALL areas - No.seedling'!HM125</f>
        <v>0</v>
      </c>
      <c r="HO63" s="80">
        <f t="shared" si="437"/>
        <v>0</v>
      </c>
      <c r="HP63" s="76">
        <f>'MASTER_ ALL areas - No.seedling'!HO125</f>
        <v>1</v>
      </c>
      <c r="HQ63" s="81">
        <f t="shared" si="438"/>
        <v>1</v>
      </c>
      <c r="HR63" s="75">
        <f>'MASTER_ ALL areas - No.seedling'!HQ125</f>
        <v>20</v>
      </c>
      <c r="HS63" s="76">
        <f>'MASTER_ ALL areas - No.seedling'!HR125</f>
        <v>0</v>
      </c>
      <c r="HT63" s="80">
        <f t="shared" si="439"/>
        <v>0</v>
      </c>
      <c r="HU63" s="76">
        <f>'MASTER_ ALL areas - No.seedling'!HT125</f>
        <v>1</v>
      </c>
      <c r="HV63" s="81">
        <f t="shared" si="440"/>
        <v>1</v>
      </c>
      <c r="HW63" s="113">
        <f>'MASTER_ ALL areas - No.seedling'!HV125</f>
        <v>0</v>
      </c>
      <c r="HX63" s="76">
        <f>'MASTER_ ALL areas - No.seedling'!HW125</f>
        <v>0</v>
      </c>
      <c r="HY63" s="80">
        <f t="shared" si="441"/>
        <v>0</v>
      </c>
      <c r="HZ63" s="76">
        <f>'MASTER_ ALL areas - No.seedling'!HY125</f>
        <v>0</v>
      </c>
      <c r="IA63" s="81">
        <f t="shared" si="442"/>
        <v>0</v>
      </c>
      <c r="IB63" s="113">
        <f>'MASTER_ ALL areas - No.seedling'!IA125</f>
        <v>0</v>
      </c>
      <c r="IC63" s="76">
        <f>'MASTER_ ALL areas - No.seedling'!IB125</f>
        <v>0</v>
      </c>
      <c r="ID63" s="80">
        <f t="shared" si="443"/>
        <v>0</v>
      </c>
      <c r="IE63" s="76">
        <f>'MASTER_ ALL areas - No.seedling'!ID125</f>
        <v>0</v>
      </c>
      <c r="IF63" s="85">
        <f t="shared" si="444"/>
        <v>0</v>
      </c>
      <c r="IG63" s="86" t="s">
        <v>369</v>
      </c>
      <c r="IH63" s="87"/>
    </row>
    <row r="64" spans="2:242" ht="33" customHeight="1" x14ac:dyDescent="0.25">
      <c r="B64" s="420">
        <v>122</v>
      </c>
      <c r="C64" s="421" t="s">
        <v>152</v>
      </c>
      <c r="D64" s="422">
        <v>218228</v>
      </c>
      <c r="E64" s="423">
        <v>934546</v>
      </c>
      <c r="F64" s="180" t="s">
        <v>370</v>
      </c>
      <c r="G64" s="88" t="s">
        <v>120</v>
      </c>
      <c r="H64" s="459">
        <f>'MASTER_ ALL areas - No.seedling'!G126</f>
        <v>6</v>
      </c>
      <c r="I64" s="70">
        <f>'MASTER_ ALL areas - No.seedling'!H126</f>
        <v>0.8</v>
      </c>
      <c r="J64" s="71">
        <f>'MASTER_ ALL areas - No.seedling'!I126</f>
        <v>26</v>
      </c>
      <c r="K64" s="72">
        <f>'MASTER_ ALL areas - No.seedling'!J126</f>
        <v>138</v>
      </c>
      <c r="L64" s="73">
        <f t="shared" si="356"/>
        <v>2760</v>
      </c>
      <c r="M64" s="74">
        <f>'MASTER_ ALL areas - No.seedling'!L126</f>
        <v>2760</v>
      </c>
      <c r="N64" s="113">
        <f>'MASTER_ ALL areas - No.seedling'!M126</f>
        <v>3</v>
      </c>
      <c r="O64" s="114">
        <f>'MASTER_ ALL areas - No.seedling'!N126</f>
        <v>44</v>
      </c>
      <c r="P64" s="80">
        <f>'MASTER_ ALL areas - No.seedling'!O126</f>
        <v>2.1739130434782608E-2</v>
      </c>
      <c r="Q64" s="81">
        <f>'MASTER_ ALL areas - No.seedling'!P126</f>
        <v>0.3188405797101449</v>
      </c>
      <c r="R64" s="621"/>
      <c r="S64" s="617">
        <f>'MASTER_ ALL areas - No.seedling'!R126</f>
        <v>1360</v>
      </c>
      <c r="T64" s="76">
        <f>'MASTER_ ALL areas - No.seedling'!S126</f>
        <v>0</v>
      </c>
      <c r="U64" s="77">
        <f t="shared" si="357"/>
        <v>0</v>
      </c>
      <c r="V64" s="82">
        <f>'MASTER_ ALL areas - No.seedling'!U126</f>
        <v>9</v>
      </c>
      <c r="W64" s="80">
        <f t="shared" si="358"/>
        <v>0.13235294117647059</v>
      </c>
      <c r="X64" s="619">
        <f>'MASTER_ ALL areas - No.seedling'!W126</f>
        <v>1360</v>
      </c>
      <c r="Y64" s="82">
        <f>'MASTER_ ALL areas - No.seedling'!X126</f>
        <v>3</v>
      </c>
      <c r="Z64" s="77">
        <f t="shared" si="359"/>
        <v>4.4117647058823532E-2</v>
      </c>
      <c r="AA64" s="82">
        <f>'MASTER_ ALL areas - No.seedling'!Z126</f>
        <v>35</v>
      </c>
      <c r="AB64" s="80">
        <f t="shared" si="360"/>
        <v>0.51470588235294112</v>
      </c>
      <c r="AC64" s="76">
        <f>'MASTER_ ALL areas - No.seedling'!AB126</f>
        <v>0</v>
      </c>
      <c r="AD64" s="76">
        <f>'MASTER_ ALL areas - No.seedling'!AC126</f>
        <v>0</v>
      </c>
      <c r="AE64" s="77">
        <f t="shared" si="361"/>
        <v>0</v>
      </c>
      <c r="AF64" s="82">
        <f>'MASTER_ ALL areas - No.seedling'!AE126</f>
        <v>0</v>
      </c>
      <c r="AG64" s="80">
        <f t="shared" si="362"/>
        <v>0</v>
      </c>
      <c r="AH64" s="76">
        <f>'MASTER_ ALL areas - No.seedling'!AG126</f>
        <v>40</v>
      </c>
      <c r="AI64" s="76">
        <f>'MASTER_ ALL areas - No.seedling'!AH126</f>
        <v>0</v>
      </c>
      <c r="AJ64" s="77">
        <f t="shared" si="363"/>
        <v>0</v>
      </c>
      <c r="AK64" s="82">
        <f>'MASTER_ ALL areas - No.seedling'!AJ126</f>
        <v>0</v>
      </c>
      <c r="AL64" s="81">
        <f t="shared" si="364"/>
        <v>0</v>
      </c>
      <c r="AM64" s="621"/>
      <c r="AN64" s="617">
        <f>'MASTER_ ALL areas - No.seedling'!AM126</f>
        <v>80</v>
      </c>
      <c r="AO64" s="76">
        <f>'MASTER_ ALL areas - No.seedling'!AN126</f>
        <v>0</v>
      </c>
      <c r="AP64" s="77">
        <f t="shared" si="365"/>
        <v>0</v>
      </c>
      <c r="AQ64" s="82">
        <f>'MASTER_ ALL areas - No.seedling'!AP126</f>
        <v>0</v>
      </c>
      <c r="AR64" s="77">
        <f t="shared" si="366"/>
        <v>0</v>
      </c>
      <c r="AS64" s="82">
        <f>'MASTER_ ALL areas - No.seedling'!AR126</f>
        <v>2680</v>
      </c>
      <c r="AT64" s="76">
        <f>'MASTER_ ALL areas - No.seedling'!AS126</f>
        <v>3</v>
      </c>
      <c r="AU64" s="77">
        <f t="shared" si="367"/>
        <v>2.2388059701492536E-2</v>
      </c>
      <c r="AV64" s="82">
        <f>'MASTER_ ALL areas - No.seedling'!AU126</f>
        <v>44</v>
      </c>
      <c r="AW64" s="77">
        <f t="shared" si="368"/>
        <v>0.32835820895522388</v>
      </c>
      <c r="AX64" s="71">
        <f>'MASTER_ ALL areas - No.seedling'!AW126</f>
        <v>0</v>
      </c>
      <c r="AY64" s="82">
        <f>'MASTER_ ALL areas - No.seedling'!AX126</f>
        <v>0</v>
      </c>
      <c r="AZ64" s="77">
        <f t="shared" si="369"/>
        <v>0</v>
      </c>
      <c r="BA64" s="82">
        <f>'MASTER_ ALL areas - No.seedling'!AZ126</f>
        <v>0</v>
      </c>
      <c r="BB64" s="77">
        <f t="shared" si="370"/>
        <v>0</v>
      </c>
      <c r="BC64" s="82">
        <f>'MASTER_ ALL areas - No.seedling'!BB126</f>
        <v>0</v>
      </c>
      <c r="BD64" s="76">
        <f>'MASTER_ ALL areas - No.seedling'!BC126</f>
        <v>0</v>
      </c>
      <c r="BE64" s="77">
        <f t="shared" si="371"/>
        <v>0</v>
      </c>
      <c r="BF64" s="82">
        <f>'MASTER_ ALL areas - No.seedling'!BE126</f>
        <v>0</v>
      </c>
      <c r="BG64" s="77">
        <f t="shared" si="372"/>
        <v>0</v>
      </c>
      <c r="BH64" s="82">
        <f>'MASTER_ ALL areas - No.seedling'!BG126</f>
        <v>0</v>
      </c>
      <c r="BI64" s="76">
        <f>'MASTER_ ALL areas - No.seedling'!BH126</f>
        <v>0</v>
      </c>
      <c r="BJ64" s="77">
        <f t="shared" si="373"/>
        <v>0</v>
      </c>
      <c r="BK64" s="82">
        <f>'MASTER_ ALL areas - No.seedling'!BJ126</f>
        <v>0</v>
      </c>
      <c r="BL64" s="77">
        <f t="shared" si="374"/>
        <v>0</v>
      </c>
      <c r="BM64" s="82">
        <f>'MASTER_ ALL areas - No.seedling'!BL126</f>
        <v>0</v>
      </c>
      <c r="BN64" s="76">
        <f>'MASTER_ ALL areas - No.seedling'!BM126</f>
        <v>0</v>
      </c>
      <c r="BO64" s="77">
        <f t="shared" si="375"/>
        <v>0</v>
      </c>
      <c r="BP64" s="82">
        <f>'MASTER_ ALL areas - No.seedling'!BO126</f>
        <v>0</v>
      </c>
      <c r="BQ64" s="77">
        <f t="shared" si="376"/>
        <v>0</v>
      </c>
      <c r="BR64" s="82">
        <f>'MASTER_ ALL areas - No.seedling'!BQ126</f>
        <v>0</v>
      </c>
      <c r="BS64" s="76">
        <f>'MASTER_ ALL areas - No.seedling'!BR126</f>
        <v>0</v>
      </c>
      <c r="BT64" s="77">
        <f t="shared" si="377"/>
        <v>0</v>
      </c>
      <c r="BU64" s="82">
        <f>'MASTER_ ALL areas - No.seedling'!BT126</f>
        <v>0</v>
      </c>
      <c r="BV64" s="77">
        <f t="shared" si="378"/>
        <v>0</v>
      </c>
      <c r="BW64" s="82">
        <f>'MASTER_ ALL areas - No.seedling'!BV126</f>
        <v>0</v>
      </c>
      <c r="BX64" s="76">
        <f>'MASTER_ ALL areas - No.seedling'!BW126</f>
        <v>0</v>
      </c>
      <c r="BY64" s="77">
        <f t="shared" si="379"/>
        <v>0</v>
      </c>
      <c r="BZ64" s="82">
        <f>'MASTER_ ALL areas - No.seedling'!BY126</f>
        <v>0</v>
      </c>
      <c r="CA64" s="81">
        <f t="shared" si="380"/>
        <v>0</v>
      </c>
      <c r="CB64" s="79"/>
      <c r="CC64" s="75">
        <f>'MASTER_ ALL areas - No.seedling'!CB126</f>
        <v>40</v>
      </c>
      <c r="CD64" s="76">
        <f>'MASTER_ ALL areas - No.seedling'!CC126</f>
        <v>0</v>
      </c>
      <c r="CE64" s="80">
        <f t="shared" si="381"/>
        <v>0</v>
      </c>
      <c r="CF64" s="76">
        <f>'MASTER_ ALL areas - No.seedling'!CE126</f>
        <v>0</v>
      </c>
      <c r="CG64" s="81">
        <f t="shared" si="382"/>
        <v>0</v>
      </c>
      <c r="CH64" s="113">
        <f>'MASTER_ ALL areas - No.seedling'!CG126</f>
        <v>0</v>
      </c>
      <c r="CI64" s="76">
        <f>'MASTER_ ALL areas - No.seedling'!CH126</f>
        <v>0</v>
      </c>
      <c r="CJ64" s="80">
        <f t="shared" si="383"/>
        <v>0</v>
      </c>
      <c r="CK64" s="76">
        <f>'MASTER_ ALL areas - No.seedling'!CJ126</f>
        <v>0</v>
      </c>
      <c r="CL64" s="81">
        <f t="shared" si="384"/>
        <v>0</v>
      </c>
      <c r="CM64" s="113">
        <f>'MASTER_ ALL areas - No.seedling'!CL126</f>
        <v>0</v>
      </c>
      <c r="CN64" s="76">
        <f>'MASTER_ ALL areas - No.seedling'!CM126</f>
        <v>0</v>
      </c>
      <c r="CO64" s="80">
        <f t="shared" si="385"/>
        <v>0</v>
      </c>
      <c r="CP64" s="76">
        <f>'MASTER_ ALL areas - No.seedling'!CO126</f>
        <v>0</v>
      </c>
      <c r="CQ64" s="81">
        <f t="shared" si="386"/>
        <v>0</v>
      </c>
      <c r="CR64" s="75">
        <f>'MASTER_ ALL areas - No.seedling'!CQ126</f>
        <v>40</v>
      </c>
      <c r="CS64" s="76">
        <f>'MASTER_ ALL areas - No.seedling'!CR126</f>
        <v>0</v>
      </c>
      <c r="CT64" s="80">
        <f t="shared" si="387"/>
        <v>0</v>
      </c>
      <c r="CU64" s="76">
        <f>'MASTER_ ALL areas - No.seedling'!CT126</f>
        <v>0</v>
      </c>
      <c r="CV64" s="81">
        <f t="shared" si="388"/>
        <v>0</v>
      </c>
      <c r="CW64" s="75">
        <f>'MASTER_ ALL areas - No.seedling'!CV126</f>
        <v>1320</v>
      </c>
      <c r="CX64" s="76">
        <f>'MASTER_ ALL areas - No.seedling'!CW126</f>
        <v>0</v>
      </c>
      <c r="CY64" s="80">
        <f t="shared" si="389"/>
        <v>0</v>
      </c>
      <c r="CZ64" s="76">
        <f>'MASTER_ ALL areas - No.seedling'!CY126</f>
        <v>9</v>
      </c>
      <c r="DA64" s="81">
        <f t="shared" si="390"/>
        <v>0.13636363636363635</v>
      </c>
      <c r="DB64" s="75">
        <f>'MASTER_ ALL areas - No.seedling'!DA126</f>
        <v>1360</v>
      </c>
      <c r="DC64" s="76">
        <f>'MASTER_ ALL areas - No.seedling'!DB126</f>
        <v>3</v>
      </c>
      <c r="DD64" s="80">
        <f t="shared" si="391"/>
        <v>4.4117647058823532E-2</v>
      </c>
      <c r="DE64" s="76">
        <f>'MASTER_ ALL areas - No.seedling'!DD126</f>
        <v>35</v>
      </c>
      <c r="DF64" s="81">
        <f t="shared" si="392"/>
        <v>0.51470588235294112</v>
      </c>
      <c r="DG64" s="113">
        <f>'MASTER_ ALL areas - No.seedling'!DF126</f>
        <v>0</v>
      </c>
      <c r="DH64" s="76">
        <f>'MASTER_ ALL areas - No.seedling'!DG126</f>
        <v>0</v>
      </c>
      <c r="DI64" s="80">
        <f t="shared" si="393"/>
        <v>0</v>
      </c>
      <c r="DJ64" s="76">
        <f>'MASTER_ ALL areas - No.seedling'!DI126</f>
        <v>0</v>
      </c>
      <c r="DK64" s="81">
        <f t="shared" si="394"/>
        <v>0</v>
      </c>
      <c r="DL64" s="113">
        <f>'MASTER_ ALL areas - No.seedling'!DK126</f>
        <v>0</v>
      </c>
      <c r="DM64" s="76">
        <f>'MASTER_ ALL areas - No.seedling'!DL126</f>
        <v>0</v>
      </c>
      <c r="DN64" s="80">
        <f t="shared" si="395"/>
        <v>0</v>
      </c>
      <c r="DO64" s="76">
        <f>'MASTER_ ALL areas - No.seedling'!DN126</f>
        <v>0</v>
      </c>
      <c r="DP64" s="81">
        <f t="shared" si="396"/>
        <v>0</v>
      </c>
      <c r="DQ64" s="113">
        <f>'MASTER_ ALL areas - No.seedling'!DP126</f>
        <v>0</v>
      </c>
      <c r="DR64" s="76">
        <f>'MASTER_ ALL areas - No.seedling'!DQ126</f>
        <v>0</v>
      </c>
      <c r="DS64" s="80">
        <f t="shared" si="397"/>
        <v>0</v>
      </c>
      <c r="DT64" s="76">
        <f>'MASTER_ ALL areas - No.seedling'!DS126</f>
        <v>0</v>
      </c>
      <c r="DU64" s="81">
        <f t="shared" si="398"/>
        <v>0</v>
      </c>
      <c r="DV64" s="113">
        <f>'MASTER_ ALL areas - No.seedling'!DU126</f>
        <v>0</v>
      </c>
      <c r="DW64" s="76">
        <f>'MASTER_ ALL areas - No.seedling'!DV126</f>
        <v>0</v>
      </c>
      <c r="DX64" s="80">
        <f t="shared" si="399"/>
        <v>0</v>
      </c>
      <c r="DY64" s="76">
        <f>'MASTER_ ALL areas - No.seedling'!DX126</f>
        <v>0</v>
      </c>
      <c r="DZ64" s="81">
        <f t="shared" si="400"/>
        <v>0</v>
      </c>
      <c r="EA64" s="113">
        <f>'MASTER_ ALL areas - No.seedling'!DZ126</f>
        <v>0</v>
      </c>
      <c r="EB64" s="76">
        <f>'MASTER_ ALL areas - No.seedling'!EA126</f>
        <v>0</v>
      </c>
      <c r="EC64" s="80">
        <f t="shared" si="401"/>
        <v>0</v>
      </c>
      <c r="ED64" s="76">
        <f>'MASTER_ ALL areas - No.seedling'!EC126</f>
        <v>0</v>
      </c>
      <c r="EE64" s="81">
        <f t="shared" si="402"/>
        <v>0</v>
      </c>
      <c r="EF64" s="113">
        <f>'MASTER_ ALL areas - No.seedling'!EE126</f>
        <v>0</v>
      </c>
      <c r="EG64" s="76">
        <f>'MASTER_ ALL areas - No.seedling'!EF126</f>
        <v>0</v>
      </c>
      <c r="EH64" s="80">
        <f t="shared" si="403"/>
        <v>0</v>
      </c>
      <c r="EI64" s="76">
        <f>'MASTER_ ALL areas - No.seedling'!EH126</f>
        <v>0</v>
      </c>
      <c r="EJ64" s="81">
        <f t="shared" si="404"/>
        <v>0</v>
      </c>
      <c r="EK64" s="113">
        <f>'MASTER_ ALL areas - No.seedling'!EJ126</f>
        <v>0</v>
      </c>
      <c r="EL64" s="76">
        <f>'MASTER_ ALL areas - No.seedling'!EK126</f>
        <v>0</v>
      </c>
      <c r="EM64" s="80">
        <f t="shared" si="405"/>
        <v>0</v>
      </c>
      <c r="EN64" s="76">
        <f>'MASTER_ ALL areas - No.seedling'!EM126</f>
        <v>0</v>
      </c>
      <c r="EO64" s="81">
        <f t="shared" si="406"/>
        <v>0</v>
      </c>
      <c r="EP64" s="113">
        <f>'MASTER_ ALL areas - No.seedling'!EO126</f>
        <v>0</v>
      </c>
      <c r="EQ64" s="76">
        <f>'MASTER_ ALL areas - No.seedling'!EP126</f>
        <v>0</v>
      </c>
      <c r="ER64" s="80">
        <f t="shared" si="407"/>
        <v>0</v>
      </c>
      <c r="ES64" s="76">
        <f>'MASTER_ ALL areas - No.seedling'!ER126</f>
        <v>0</v>
      </c>
      <c r="ET64" s="81">
        <f t="shared" si="408"/>
        <v>0</v>
      </c>
      <c r="EU64" s="113">
        <f>'MASTER_ ALL areas - No.seedling'!ET126</f>
        <v>0</v>
      </c>
      <c r="EV64" s="76">
        <f>'MASTER_ ALL areas - No.seedling'!EU126</f>
        <v>0</v>
      </c>
      <c r="EW64" s="80">
        <f t="shared" si="409"/>
        <v>0</v>
      </c>
      <c r="EX64" s="76">
        <f>'MASTER_ ALL areas - No.seedling'!EW126</f>
        <v>0</v>
      </c>
      <c r="EY64" s="81">
        <f t="shared" si="410"/>
        <v>0</v>
      </c>
      <c r="EZ64" s="113">
        <f>'MASTER_ ALL areas - No.seedling'!EY126</f>
        <v>0</v>
      </c>
      <c r="FA64" s="76">
        <f>'MASTER_ ALL areas - No.seedling'!EZ126</f>
        <v>0</v>
      </c>
      <c r="FB64" s="80">
        <f t="shared" si="411"/>
        <v>0</v>
      </c>
      <c r="FC64" s="76">
        <f>'MASTER_ ALL areas - No.seedling'!FB126</f>
        <v>0</v>
      </c>
      <c r="FD64" s="81">
        <f t="shared" si="412"/>
        <v>0</v>
      </c>
      <c r="FE64" s="113">
        <f>'MASTER_ ALL areas - No.seedling'!FD126</f>
        <v>0</v>
      </c>
      <c r="FF64" s="76">
        <f>'MASTER_ ALL areas - No.seedling'!FE126</f>
        <v>0</v>
      </c>
      <c r="FG64" s="80">
        <f t="shared" si="413"/>
        <v>0</v>
      </c>
      <c r="FH64" s="76">
        <f>'MASTER_ ALL areas - No.seedling'!FG126</f>
        <v>0</v>
      </c>
      <c r="FI64" s="81">
        <f t="shared" si="414"/>
        <v>0</v>
      </c>
      <c r="FJ64" s="113">
        <f>'MASTER_ ALL areas - No.seedling'!FI126</f>
        <v>0</v>
      </c>
      <c r="FK64" s="76">
        <f>'MASTER_ ALL areas - No.seedling'!FJ126</f>
        <v>0</v>
      </c>
      <c r="FL64" s="80">
        <f t="shared" si="415"/>
        <v>0</v>
      </c>
      <c r="FM64" s="76">
        <f>'MASTER_ ALL areas - No.seedling'!FL126</f>
        <v>0</v>
      </c>
      <c r="FN64" s="81">
        <f t="shared" si="416"/>
        <v>0</v>
      </c>
      <c r="FO64" s="113">
        <f>'MASTER_ ALL areas - No.seedling'!FN126</f>
        <v>0</v>
      </c>
      <c r="FP64" s="76">
        <f>'MASTER_ ALL areas - No.seedling'!FO126</f>
        <v>0</v>
      </c>
      <c r="FQ64" s="80">
        <f t="shared" si="417"/>
        <v>0</v>
      </c>
      <c r="FR64" s="76">
        <f>'MASTER_ ALL areas - No.seedling'!FQ126</f>
        <v>0</v>
      </c>
      <c r="FS64" s="81">
        <f t="shared" si="418"/>
        <v>0</v>
      </c>
      <c r="FT64" s="113">
        <f>'MASTER_ ALL areas - No.seedling'!FS126</f>
        <v>0</v>
      </c>
      <c r="FU64" s="76">
        <f>'MASTER_ ALL areas - No.seedling'!FT126</f>
        <v>0</v>
      </c>
      <c r="FV64" s="80">
        <f t="shared" si="419"/>
        <v>0</v>
      </c>
      <c r="FW64" s="76">
        <f>'MASTER_ ALL areas - No.seedling'!FV126</f>
        <v>0</v>
      </c>
      <c r="FX64" s="81">
        <f t="shared" si="420"/>
        <v>0</v>
      </c>
      <c r="FY64" s="113">
        <f>'MASTER_ ALL areas - No.seedling'!FX126</f>
        <v>0</v>
      </c>
      <c r="FZ64" s="76">
        <f>'MASTER_ ALL areas - No.seedling'!FY126</f>
        <v>0</v>
      </c>
      <c r="GA64" s="80">
        <f t="shared" si="421"/>
        <v>0</v>
      </c>
      <c r="GB64" s="76">
        <f>'MASTER_ ALL areas - No.seedling'!GA126</f>
        <v>0</v>
      </c>
      <c r="GC64" s="81">
        <f t="shared" si="422"/>
        <v>0</v>
      </c>
      <c r="GD64" s="113">
        <f>'MASTER_ ALL areas - No.seedling'!GC126</f>
        <v>0</v>
      </c>
      <c r="GE64" s="76">
        <f>'MASTER_ ALL areas - No.seedling'!GD126</f>
        <v>0</v>
      </c>
      <c r="GF64" s="80">
        <f t="shared" si="423"/>
        <v>0</v>
      </c>
      <c r="GG64" s="76">
        <f>'MASTER_ ALL areas - No.seedling'!GF126</f>
        <v>0</v>
      </c>
      <c r="GH64" s="81">
        <f t="shared" si="424"/>
        <v>0</v>
      </c>
      <c r="GI64" s="113">
        <f>'MASTER_ ALL areas - No.seedling'!GH126</f>
        <v>0</v>
      </c>
      <c r="GJ64" s="76">
        <f>'MASTER_ ALL areas - No.seedling'!GI126</f>
        <v>0</v>
      </c>
      <c r="GK64" s="80">
        <f t="shared" si="425"/>
        <v>0</v>
      </c>
      <c r="GL64" s="76">
        <f>'MASTER_ ALL areas - No.seedling'!GK126</f>
        <v>0</v>
      </c>
      <c r="GM64" s="81">
        <f t="shared" si="426"/>
        <v>0</v>
      </c>
      <c r="GN64" s="113">
        <f>'MASTER_ ALL areas - No.seedling'!GM126</f>
        <v>0</v>
      </c>
      <c r="GO64" s="76">
        <f>'MASTER_ ALL areas - No.seedling'!GN126</f>
        <v>0</v>
      </c>
      <c r="GP64" s="80">
        <f t="shared" si="427"/>
        <v>0</v>
      </c>
      <c r="GQ64" s="76">
        <f>'MASTER_ ALL areas - No.seedling'!GP126</f>
        <v>0</v>
      </c>
      <c r="GR64" s="81">
        <f t="shared" si="428"/>
        <v>0</v>
      </c>
      <c r="GS64" s="113">
        <f>'MASTER_ ALL areas - No.seedling'!GR126</f>
        <v>0</v>
      </c>
      <c r="GT64" s="76">
        <f>'MASTER_ ALL areas - No.seedling'!GS126</f>
        <v>0</v>
      </c>
      <c r="GU64" s="80">
        <f t="shared" si="429"/>
        <v>0</v>
      </c>
      <c r="GV64" s="76">
        <f>'MASTER_ ALL areas - No.seedling'!GU126</f>
        <v>0</v>
      </c>
      <c r="GW64" s="81">
        <f t="shared" si="430"/>
        <v>0</v>
      </c>
      <c r="GX64" s="113">
        <f>'MASTER_ ALL areas - No.seedling'!GW126</f>
        <v>0</v>
      </c>
      <c r="GY64" s="76">
        <f>'MASTER_ ALL areas - No.seedling'!GX126</f>
        <v>0</v>
      </c>
      <c r="GZ64" s="80">
        <f t="shared" si="431"/>
        <v>0</v>
      </c>
      <c r="HA64" s="76">
        <f>'MASTER_ ALL areas - No.seedling'!GZ126</f>
        <v>0</v>
      </c>
      <c r="HB64" s="81">
        <f t="shared" si="432"/>
        <v>0</v>
      </c>
      <c r="HC64" s="113">
        <f>'MASTER_ ALL areas - No.seedling'!HB126</f>
        <v>0</v>
      </c>
      <c r="HD64" s="76">
        <f>'MASTER_ ALL areas - No.seedling'!HC126</f>
        <v>0</v>
      </c>
      <c r="HE64" s="80">
        <f t="shared" si="433"/>
        <v>0</v>
      </c>
      <c r="HF64" s="76">
        <f>'MASTER_ ALL areas - No.seedling'!HE126</f>
        <v>0</v>
      </c>
      <c r="HG64" s="81">
        <f t="shared" si="434"/>
        <v>0</v>
      </c>
      <c r="HH64" s="113">
        <f>'MASTER_ ALL areas - No.seedling'!HG126</f>
        <v>0</v>
      </c>
      <c r="HI64" s="76">
        <f>'MASTER_ ALL areas - No.seedling'!HH126</f>
        <v>0</v>
      </c>
      <c r="HJ64" s="80">
        <f t="shared" si="435"/>
        <v>0</v>
      </c>
      <c r="HK64" s="76">
        <f>'MASTER_ ALL areas - No.seedling'!HJ126</f>
        <v>0</v>
      </c>
      <c r="HL64" s="81">
        <f t="shared" si="436"/>
        <v>0</v>
      </c>
      <c r="HM64" s="113">
        <f>'MASTER_ ALL areas - No.seedling'!HL126</f>
        <v>0</v>
      </c>
      <c r="HN64" s="76">
        <f>'MASTER_ ALL areas - No.seedling'!HM126</f>
        <v>0</v>
      </c>
      <c r="HO64" s="80">
        <f t="shared" si="437"/>
        <v>0</v>
      </c>
      <c r="HP64" s="76">
        <f>'MASTER_ ALL areas - No.seedling'!HO126</f>
        <v>0</v>
      </c>
      <c r="HQ64" s="81">
        <f t="shared" si="438"/>
        <v>0</v>
      </c>
      <c r="HR64" s="113">
        <f>'MASTER_ ALL areas - No.seedling'!HQ126</f>
        <v>0</v>
      </c>
      <c r="HS64" s="76">
        <f>'MASTER_ ALL areas - No.seedling'!HR126</f>
        <v>0</v>
      </c>
      <c r="HT64" s="80">
        <f t="shared" si="439"/>
        <v>0</v>
      </c>
      <c r="HU64" s="76">
        <f>'MASTER_ ALL areas - No.seedling'!HT126</f>
        <v>0</v>
      </c>
      <c r="HV64" s="81">
        <f t="shared" si="440"/>
        <v>0</v>
      </c>
      <c r="HW64" s="113">
        <f>'MASTER_ ALL areas - No.seedling'!HV126</f>
        <v>0</v>
      </c>
      <c r="HX64" s="76">
        <f>'MASTER_ ALL areas - No.seedling'!HW126</f>
        <v>0</v>
      </c>
      <c r="HY64" s="80">
        <f t="shared" si="441"/>
        <v>0</v>
      </c>
      <c r="HZ64" s="76">
        <f>'MASTER_ ALL areas - No.seedling'!HY126</f>
        <v>0</v>
      </c>
      <c r="IA64" s="81">
        <f t="shared" si="442"/>
        <v>0</v>
      </c>
      <c r="IB64" s="113">
        <f>'MASTER_ ALL areas - No.seedling'!IA126</f>
        <v>0</v>
      </c>
      <c r="IC64" s="76">
        <f>'MASTER_ ALL areas - No.seedling'!IB126</f>
        <v>0</v>
      </c>
      <c r="ID64" s="80">
        <f t="shared" si="443"/>
        <v>0</v>
      </c>
      <c r="IE64" s="76">
        <f>'MASTER_ ALL areas - No.seedling'!ID126</f>
        <v>0</v>
      </c>
      <c r="IF64" s="85">
        <f t="shared" si="444"/>
        <v>0</v>
      </c>
      <c r="IG64" s="86" t="s">
        <v>371</v>
      </c>
      <c r="IH64" s="87"/>
    </row>
    <row r="65" spans="2:242" ht="33" customHeight="1" x14ac:dyDescent="0.25">
      <c r="B65" s="420">
        <v>123</v>
      </c>
      <c r="C65" s="421" t="s">
        <v>235</v>
      </c>
      <c r="D65" s="422">
        <v>217601</v>
      </c>
      <c r="E65" s="423">
        <v>934786</v>
      </c>
      <c r="F65" s="424" t="s">
        <v>89</v>
      </c>
      <c r="G65" s="88" t="s">
        <v>233</v>
      </c>
      <c r="H65" s="459">
        <f>'MASTER_ ALL areas - No.seedling'!G127</f>
        <v>1</v>
      </c>
      <c r="I65" s="70">
        <f>'MASTER_ ALL areas - No.seedling'!H127</f>
        <v>0</v>
      </c>
      <c r="J65" s="71">
        <f>'MASTER_ ALL areas - No.seedling'!I127</f>
        <v>33.4</v>
      </c>
      <c r="K65" s="72">
        <f>'MASTER_ ALL areas - No.seedling'!J127</f>
        <v>11</v>
      </c>
      <c r="L65" s="73">
        <f t="shared" si="356"/>
        <v>220</v>
      </c>
      <c r="M65" s="74">
        <f>'MASTER_ ALL areas - No.seedling'!L127</f>
        <v>220</v>
      </c>
      <c r="N65" s="113">
        <f>'MASTER_ ALL areas - No.seedling'!M127</f>
        <v>2</v>
      </c>
      <c r="O65" s="114">
        <f>'MASTER_ ALL areas - No.seedling'!N127</f>
        <v>11</v>
      </c>
      <c r="P65" s="80">
        <f>'MASTER_ ALL areas - No.seedling'!O127</f>
        <v>0.18181818181818182</v>
      </c>
      <c r="Q65" s="81">
        <f>'MASTER_ ALL areas - No.seedling'!P127</f>
        <v>1</v>
      </c>
      <c r="R65" s="621"/>
      <c r="S65" s="617">
        <f>'MASTER_ ALL areas - No.seedling'!R127</f>
        <v>160</v>
      </c>
      <c r="T65" s="76">
        <f>'MASTER_ ALL areas - No.seedling'!S127</f>
        <v>2</v>
      </c>
      <c r="U65" s="77">
        <f t="shared" si="357"/>
        <v>0.25</v>
      </c>
      <c r="V65" s="82">
        <f>'MASTER_ ALL areas - No.seedling'!U127</f>
        <v>8</v>
      </c>
      <c r="W65" s="80">
        <f t="shared" si="358"/>
        <v>1</v>
      </c>
      <c r="X65" s="619">
        <f>'MASTER_ ALL areas - No.seedling'!W127</f>
        <v>60</v>
      </c>
      <c r="Y65" s="82">
        <f>'MASTER_ ALL areas - No.seedling'!X127</f>
        <v>0</v>
      </c>
      <c r="Z65" s="77">
        <f t="shared" si="359"/>
        <v>0</v>
      </c>
      <c r="AA65" s="82">
        <f>'MASTER_ ALL areas - No.seedling'!Z127</f>
        <v>3</v>
      </c>
      <c r="AB65" s="80">
        <f t="shared" si="360"/>
        <v>1</v>
      </c>
      <c r="AC65" s="76">
        <f>'MASTER_ ALL areas - No.seedling'!AB127</f>
        <v>0</v>
      </c>
      <c r="AD65" s="76">
        <f>'MASTER_ ALL areas - No.seedling'!AC127</f>
        <v>0</v>
      </c>
      <c r="AE65" s="77">
        <f t="shared" si="361"/>
        <v>0</v>
      </c>
      <c r="AF65" s="82">
        <f>'MASTER_ ALL areas - No.seedling'!AE127</f>
        <v>0</v>
      </c>
      <c r="AG65" s="80">
        <f t="shared" si="362"/>
        <v>0</v>
      </c>
      <c r="AH65" s="76">
        <f>'MASTER_ ALL areas - No.seedling'!AG127</f>
        <v>0</v>
      </c>
      <c r="AI65" s="76">
        <f>'MASTER_ ALL areas - No.seedling'!AH127</f>
        <v>0</v>
      </c>
      <c r="AJ65" s="77">
        <f t="shared" si="363"/>
        <v>0</v>
      </c>
      <c r="AK65" s="82">
        <f>'MASTER_ ALL areas - No.seedling'!AJ127</f>
        <v>0</v>
      </c>
      <c r="AL65" s="81">
        <f t="shared" si="364"/>
        <v>0</v>
      </c>
      <c r="AM65" s="621"/>
      <c r="AN65" s="617">
        <f>'MASTER_ ALL areas - No.seedling'!AM127</f>
        <v>140</v>
      </c>
      <c r="AO65" s="76">
        <f>'MASTER_ ALL areas - No.seedling'!AN127</f>
        <v>2</v>
      </c>
      <c r="AP65" s="77">
        <f t="shared" si="365"/>
        <v>0.2857142857142857</v>
      </c>
      <c r="AQ65" s="82">
        <f>'MASTER_ ALL areas - No.seedling'!AP127</f>
        <v>7</v>
      </c>
      <c r="AR65" s="77">
        <f t="shared" si="366"/>
        <v>1</v>
      </c>
      <c r="AS65" s="82">
        <f>'MASTER_ ALL areas - No.seedling'!AR127</f>
        <v>20</v>
      </c>
      <c r="AT65" s="76">
        <f>'MASTER_ ALL areas - No.seedling'!AS127</f>
        <v>0</v>
      </c>
      <c r="AU65" s="77">
        <f t="shared" si="367"/>
        <v>0</v>
      </c>
      <c r="AV65" s="82">
        <f>'MASTER_ ALL areas - No.seedling'!AU127</f>
        <v>1</v>
      </c>
      <c r="AW65" s="77">
        <f t="shared" si="368"/>
        <v>1</v>
      </c>
      <c r="AX65" s="71">
        <f>'MASTER_ ALL areas - No.seedling'!AW127</f>
        <v>0</v>
      </c>
      <c r="AY65" s="82">
        <f>'MASTER_ ALL areas - No.seedling'!AX127</f>
        <v>0</v>
      </c>
      <c r="AZ65" s="77">
        <f t="shared" si="369"/>
        <v>0</v>
      </c>
      <c r="BA65" s="82">
        <f>'MASTER_ ALL areas - No.seedling'!AZ127</f>
        <v>0</v>
      </c>
      <c r="BB65" s="77">
        <f t="shared" si="370"/>
        <v>0</v>
      </c>
      <c r="BC65" s="82">
        <f>'MASTER_ ALL areas - No.seedling'!BB127</f>
        <v>0</v>
      </c>
      <c r="BD65" s="76">
        <f>'MASTER_ ALL areas - No.seedling'!BC127</f>
        <v>0</v>
      </c>
      <c r="BE65" s="77">
        <f t="shared" si="371"/>
        <v>0</v>
      </c>
      <c r="BF65" s="82">
        <f>'MASTER_ ALL areas - No.seedling'!BE127</f>
        <v>0</v>
      </c>
      <c r="BG65" s="77">
        <f t="shared" si="372"/>
        <v>0</v>
      </c>
      <c r="BH65" s="82">
        <f>'MASTER_ ALL areas - No.seedling'!BG127</f>
        <v>60</v>
      </c>
      <c r="BI65" s="76">
        <f>'MASTER_ ALL areas - No.seedling'!BH127</f>
        <v>0</v>
      </c>
      <c r="BJ65" s="77">
        <f t="shared" si="373"/>
        <v>0</v>
      </c>
      <c r="BK65" s="82">
        <f>'MASTER_ ALL areas - No.seedling'!BJ127</f>
        <v>3</v>
      </c>
      <c r="BL65" s="77">
        <f t="shared" si="374"/>
        <v>1</v>
      </c>
      <c r="BM65" s="82">
        <f>'MASTER_ ALL areas - No.seedling'!BL127</f>
        <v>0</v>
      </c>
      <c r="BN65" s="76">
        <f>'MASTER_ ALL areas - No.seedling'!BM127</f>
        <v>0</v>
      </c>
      <c r="BO65" s="77">
        <f t="shared" si="375"/>
        <v>0</v>
      </c>
      <c r="BP65" s="82">
        <f>'MASTER_ ALL areas - No.seedling'!BO127</f>
        <v>0</v>
      </c>
      <c r="BQ65" s="77">
        <f t="shared" si="376"/>
        <v>0</v>
      </c>
      <c r="BR65" s="82">
        <f>'MASTER_ ALL areas - No.seedling'!BQ127</f>
        <v>0</v>
      </c>
      <c r="BS65" s="76">
        <f>'MASTER_ ALL areas - No.seedling'!BR127</f>
        <v>0</v>
      </c>
      <c r="BT65" s="77">
        <f t="shared" si="377"/>
        <v>0</v>
      </c>
      <c r="BU65" s="82">
        <f>'MASTER_ ALL areas - No.seedling'!BT127</f>
        <v>0</v>
      </c>
      <c r="BV65" s="77">
        <f t="shared" si="378"/>
        <v>0</v>
      </c>
      <c r="BW65" s="82">
        <f>'MASTER_ ALL areas - No.seedling'!BV127</f>
        <v>0</v>
      </c>
      <c r="BX65" s="76">
        <f>'MASTER_ ALL areas - No.seedling'!BW127</f>
        <v>0</v>
      </c>
      <c r="BY65" s="77">
        <f t="shared" si="379"/>
        <v>0</v>
      </c>
      <c r="BZ65" s="82">
        <f>'MASTER_ ALL areas - No.seedling'!BY127</f>
        <v>0</v>
      </c>
      <c r="CA65" s="81">
        <f t="shared" si="380"/>
        <v>0</v>
      </c>
      <c r="CB65" s="79"/>
      <c r="CC65" s="75">
        <f>'MASTER_ ALL areas - No.seedling'!CB127</f>
        <v>100</v>
      </c>
      <c r="CD65" s="76">
        <f>'MASTER_ ALL areas - No.seedling'!CC127</f>
        <v>2</v>
      </c>
      <c r="CE65" s="80">
        <f t="shared" si="381"/>
        <v>0.4</v>
      </c>
      <c r="CF65" s="76">
        <f>'MASTER_ ALL areas - No.seedling'!CE127</f>
        <v>5</v>
      </c>
      <c r="CG65" s="81">
        <f t="shared" si="382"/>
        <v>1</v>
      </c>
      <c r="CH65" s="75">
        <f>'MASTER_ ALL areas - No.seedling'!CG127</f>
        <v>40</v>
      </c>
      <c r="CI65" s="76">
        <f>'MASTER_ ALL areas - No.seedling'!CH127</f>
        <v>0</v>
      </c>
      <c r="CJ65" s="80">
        <f t="shared" si="383"/>
        <v>0</v>
      </c>
      <c r="CK65" s="76">
        <f>'MASTER_ ALL areas - No.seedling'!CJ127</f>
        <v>2</v>
      </c>
      <c r="CL65" s="81">
        <f t="shared" si="384"/>
        <v>1</v>
      </c>
      <c r="CM65" s="113">
        <f>'MASTER_ ALL areas - No.seedling'!CL127</f>
        <v>0</v>
      </c>
      <c r="CN65" s="76">
        <f>'MASTER_ ALL areas - No.seedling'!CM127</f>
        <v>0</v>
      </c>
      <c r="CO65" s="80">
        <f t="shared" si="385"/>
        <v>0</v>
      </c>
      <c r="CP65" s="76">
        <f>'MASTER_ ALL areas - No.seedling'!CO127</f>
        <v>0</v>
      </c>
      <c r="CQ65" s="81">
        <f t="shared" si="386"/>
        <v>0</v>
      </c>
      <c r="CR65" s="113">
        <f>'MASTER_ ALL areas - No.seedling'!CQ127</f>
        <v>0</v>
      </c>
      <c r="CS65" s="76">
        <f>'MASTER_ ALL areas - No.seedling'!CR127</f>
        <v>0</v>
      </c>
      <c r="CT65" s="80">
        <f t="shared" si="387"/>
        <v>0</v>
      </c>
      <c r="CU65" s="76">
        <f>'MASTER_ ALL areas - No.seedling'!CT127</f>
        <v>0</v>
      </c>
      <c r="CV65" s="81">
        <f t="shared" si="388"/>
        <v>0</v>
      </c>
      <c r="CW65" s="75">
        <f>'MASTER_ ALL areas - No.seedling'!CV127</f>
        <v>20</v>
      </c>
      <c r="CX65" s="76">
        <f>'MASTER_ ALL areas - No.seedling'!CW127</f>
        <v>0</v>
      </c>
      <c r="CY65" s="80">
        <f t="shared" si="389"/>
        <v>0</v>
      </c>
      <c r="CZ65" s="76">
        <f>'MASTER_ ALL areas - No.seedling'!CY127</f>
        <v>1</v>
      </c>
      <c r="DA65" s="81">
        <f t="shared" si="390"/>
        <v>1</v>
      </c>
      <c r="DB65" s="113">
        <f>'MASTER_ ALL areas - No.seedling'!DA127</f>
        <v>0</v>
      </c>
      <c r="DC65" s="76">
        <f>'MASTER_ ALL areas - No.seedling'!DB127</f>
        <v>0</v>
      </c>
      <c r="DD65" s="80">
        <f t="shared" si="391"/>
        <v>0</v>
      </c>
      <c r="DE65" s="76">
        <f>'MASTER_ ALL areas - No.seedling'!DD127</f>
        <v>0</v>
      </c>
      <c r="DF65" s="81">
        <f t="shared" si="392"/>
        <v>0</v>
      </c>
      <c r="DG65" s="113">
        <f>'MASTER_ ALL areas - No.seedling'!DF127</f>
        <v>0</v>
      </c>
      <c r="DH65" s="76">
        <f>'MASTER_ ALL areas - No.seedling'!DG127</f>
        <v>0</v>
      </c>
      <c r="DI65" s="80">
        <f t="shared" si="393"/>
        <v>0</v>
      </c>
      <c r="DJ65" s="76">
        <f>'MASTER_ ALL areas - No.seedling'!DI127</f>
        <v>0</v>
      </c>
      <c r="DK65" s="81">
        <f t="shared" si="394"/>
        <v>0</v>
      </c>
      <c r="DL65" s="113">
        <f>'MASTER_ ALL areas - No.seedling'!DK127</f>
        <v>0</v>
      </c>
      <c r="DM65" s="76">
        <f>'MASTER_ ALL areas - No.seedling'!DL127</f>
        <v>0</v>
      </c>
      <c r="DN65" s="80">
        <f t="shared" si="395"/>
        <v>0</v>
      </c>
      <c r="DO65" s="76">
        <f>'MASTER_ ALL areas - No.seedling'!DN127</f>
        <v>0</v>
      </c>
      <c r="DP65" s="81">
        <f t="shared" si="396"/>
        <v>0</v>
      </c>
      <c r="DQ65" s="113">
        <f>'MASTER_ ALL areas - No.seedling'!DP127</f>
        <v>0</v>
      </c>
      <c r="DR65" s="76">
        <f>'MASTER_ ALL areas - No.seedling'!DQ127</f>
        <v>0</v>
      </c>
      <c r="DS65" s="80">
        <f t="shared" si="397"/>
        <v>0</v>
      </c>
      <c r="DT65" s="76">
        <f>'MASTER_ ALL areas - No.seedling'!DS127</f>
        <v>0</v>
      </c>
      <c r="DU65" s="81">
        <f t="shared" si="398"/>
        <v>0</v>
      </c>
      <c r="DV65" s="113">
        <f>'MASTER_ ALL areas - No.seedling'!DU127</f>
        <v>0</v>
      </c>
      <c r="DW65" s="76">
        <f>'MASTER_ ALL areas - No.seedling'!DV127</f>
        <v>0</v>
      </c>
      <c r="DX65" s="80">
        <f t="shared" si="399"/>
        <v>0</v>
      </c>
      <c r="DY65" s="76">
        <f>'MASTER_ ALL areas - No.seedling'!DX127</f>
        <v>0</v>
      </c>
      <c r="DZ65" s="81">
        <f t="shared" si="400"/>
        <v>0</v>
      </c>
      <c r="EA65" s="113">
        <f>'MASTER_ ALL areas - No.seedling'!DZ127</f>
        <v>0</v>
      </c>
      <c r="EB65" s="76">
        <f>'MASTER_ ALL areas - No.seedling'!EA127</f>
        <v>0</v>
      </c>
      <c r="EC65" s="80">
        <f t="shared" si="401"/>
        <v>0</v>
      </c>
      <c r="ED65" s="76">
        <f>'MASTER_ ALL areas - No.seedling'!EC127</f>
        <v>0</v>
      </c>
      <c r="EE65" s="81">
        <f t="shared" si="402"/>
        <v>0</v>
      </c>
      <c r="EF65" s="113">
        <f>'MASTER_ ALL areas - No.seedling'!EE127</f>
        <v>0</v>
      </c>
      <c r="EG65" s="76">
        <f>'MASTER_ ALL areas - No.seedling'!EF127</f>
        <v>0</v>
      </c>
      <c r="EH65" s="80">
        <f t="shared" si="403"/>
        <v>0</v>
      </c>
      <c r="EI65" s="76">
        <f>'MASTER_ ALL areas - No.seedling'!EH127</f>
        <v>0</v>
      </c>
      <c r="EJ65" s="81">
        <f t="shared" si="404"/>
        <v>0</v>
      </c>
      <c r="EK65" s="113">
        <f>'MASTER_ ALL areas - No.seedling'!EJ127</f>
        <v>0</v>
      </c>
      <c r="EL65" s="76">
        <f>'MASTER_ ALL areas - No.seedling'!EK127</f>
        <v>0</v>
      </c>
      <c r="EM65" s="80">
        <f t="shared" si="405"/>
        <v>0</v>
      </c>
      <c r="EN65" s="76">
        <f>'MASTER_ ALL areas - No.seedling'!EM127</f>
        <v>0</v>
      </c>
      <c r="EO65" s="81">
        <f t="shared" si="406"/>
        <v>0</v>
      </c>
      <c r="EP65" s="113">
        <f>'MASTER_ ALL areas - No.seedling'!EO127</f>
        <v>0</v>
      </c>
      <c r="EQ65" s="76">
        <f>'MASTER_ ALL areas - No.seedling'!EP127</f>
        <v>0</v>
      </c>
      <c r="ER65" s="80">
        <f t="shared" si="407"/>
        <v>0</v>
      </c>
      <c r="ES65" s="76">
        <f>'MASTER_ ALL areas - No.seedling'!ER127</f>
        <v>0</v>
      </c>
      <c r="ET65" s="81">
        <f t="shared" si="408"/>
        <v>0</v>
      </c>
      <c r="EU65" s="113">
        <f>'MASTER_ ALL areas - No.seedling'!ET127</f>
        <v>0</v>
      </c>
      <c r="EV65" s="76">
        <f>'MASTER_ ALL areas - No.seedling'!EU127</f>
        <v>0</v>
      </c>
      <c r="EW65" s="80">
        <f t="shared" si="409"/>
        <v>0</v>
      </c>
      <c r="EX65" s="76">
        <f>'MASTER_ ALL areas - No.seedling'!EW127</f>
        <v>0</v>
      </c>
      <c r="EY65" s="81">
        <f t="shared" si="410"/>
        <v>0</v>
      </c>
      <c r="EZ65" s="113">
        <f>'MASTER_ ALL areas - No.seedling'!EY127</f>
        <v>0</v>
      </c>
      <c r="FA65" s="76">
        <f>'MASTER_ ALL areas - No.seedling'!EZ127</f>
        <v>0</v>
      </c>
      <c r="FB65" s="80">
        <f t="shared" si="411"/>
        <v>0</v>
      </c>
      <c r="FC65" s="76">
        <f>'MASTER_ ALL areas - No.seedling'!FB127</f>
        <v>0</v>
      </c>
      <c r="FD65" s="81">
        <f t="shared" si="412"/>
        <v>0</v>
      </c>
      <c r="FE65" s="75">
        <f>'MASTER_ ALL areas - No.seedling'!FD127</f>
        <v>40</v>
      </c>
      <c r="FF65" s="76">
        <f>'MASTER_ ALL areas - No.seedling'!FE127</f>
        <v>0</v>
      </c>
      <c r="FG65" s="80">
        <f t="shared" si="413"/>
        <v>0</v>
      </c>
      <c r="FH65" s="76">
        <f>'MASTER_ ALL areas - No.seedling'!FG127</f>
        <v>2</v>
      </c>
      <c r="FI65" s="81">
        <f t="shared" si="414"/>
        <v>1</v>
      </c>
      <c r="FJ65" s="75">
        <f>'MASTER_ ALL areas - No.seedling'!FI127</f>
        <v>20</v>
      </c>
      <c r="FK65" s="76">
        <f>'MASTER_ ALL areas - No.seedling'!FJ127</f>
        <v>0</v>
      </c>
      <c r="FL65" s="80">
        <f t="shared" si="415"/>
        <v>0</v>
      </c>
      <c r="FM65" s="76">
        <f>'MASTER_ ALL areas - No.seedling'!FL127</f>
        <v>1</v>
      </c>
      <c r="FN65" s="81">
        <f t="shared" si="416"/>
        <v>1</v>
      </c>
      <c r="FO65" s="113">
        <f>'MASTER_ ALL areas - No.seedling'!FN127</f>
        <v>0</v>
      </c>
      <c r="FP65" s="76">
        <f>'MASTER_ ALL areas - No.seedling'!FO127</f>
        <v>0</v>
      </c>
      <c r="FQ65" s="80">
        <f t="shared" si="417"/>
        <v>0</v>
      </c>
      <c r="FR65" s="76">
        <f>'MASTER_ ALL areas - No.seedling'!FQ127</f>
        <v>0</v>
      </c>
      <c r="FS65" s="81">
        <f t="shared" si="418"/>
        <v>0</v>
      </c>
      <c r="FT65" s="113">
        <f>'MASTER_ ALL areas - No.seedling'!FS127</f>
        <v>0</v>
      </c>
      <c r="FU65" s="76">
        <f>'MASTER_ ALL areas - No.seedling'!FT127</f>
        <v>0</v>
      </c>
      <c r="FV65" s="80">
        <f t="shared" si="419"/>
        <v>0</v>
      </c>
      <c r="FW65" s="76">
        <f>'MASTER_ ALL areas - No.seedling'!FV127</f>
        <v>0</v>
      </c>
      <c r="FX65" s="81">
        <f t="shared" si="420"/>
        <v>0</v>
      </c>
      <c r="FY65" s="113">
        <f>'MASTER_ ALL areas - No.seedling'!FX127</f>
        <v>0</v>
      </c>
      <c r="FZ65" s="76">
        <f>'MASTER_ ALL areas - No.seedling'!FY127</f>
        <v>0</v>
      </c>
      <c r="GA65" s="80">
        <f t="shared" si="421"/>
        <v>0</v>
      </c>
      <c r="GB65" s="76">
        <f>'MASTER_ ALL areas - No.seedling'!GA127</f>
        <v>0</v>
      </c>
      <c r="GC65" s="81">
        <f t="shared" si="422"/>
        <v>0</v>
      </c>
      <c r="GD65" s="113">
        <f>'MASTER_ ALL areas - No.seedling'!GC127</f>
        <v>0</v>
      </c>
      <c r="GE65" s="76">
        <f>'MASTER_ ALL areas - No.seedling'!GD127</f>
        <v>0</v>
      </c>
      <c r="GF65" s="80">
        <f t="shared" si="423"/>
        <v>0</v>
      </c>
      <c r="GG65" s="76">
        <f>'MASTER_ ALL areas - No.seedling'!GF127</f>
        <v>0</v>
      </c>
      <c r="GH65" s="81">
        <f t="shared" si="424"/>
        <v>0</v>
      </c>
      <c r="GI65" s="113">
        <f>'MASTER_ ALL areas - No.seedling'!GH127</f>
        <v>0</v>
      </c>
      <c r="GJ65" s="76">
        <f>'MASTER_ ALL areas - No.seedling'!GI127</f>
        <v>0</v>
      </c>
      <c r="GK65" s="80">
        <f t="shared" si="425"/>
        <v>0</v>
      </c>
      <c r="GL65" s="76">
        <f>'MASTER_ ALL areas - No.seedling'!GK127</f>
        <v>0</v>
      </c>
      <c r="GM65" s="81">
        <f t="shared" si="426"/>
        <v>0</v>
      </c>
      <c r="GN65" s="113">
        <f>'MASTER_ ALL areas - No.seedling'!GM127</f>
        <v>0</v>
      </c>
      <c r="GO65" s="76">
        <f>'MASTER_ ALL areas - No.seedling'!GN127</f>
        <v>0</v>
      </c>
      <c r="GP65" s="80">
        <f t="shared" si="427"/>
        <v>0</v>
      </c>
      <c r="GQ65" s="76">
        <f>'MASTER_ ALL areas - No.seedling'!GP127</f>
        <v>0</v>
      </c>
      <c r="GR65" s="81">
        <f t="shared" si="428"/>
        <v>0</v>
      </c>
      <c r="GS65" s="113">
        <f>'MASTER_ ALL areas - No.seedling'!GR127</f>
        <v>0</v>
      </c>
      <c r="GT65" s="76">
        <f>'MASTER_ ALL areas - No.seedling'!GS127</f>
        <v>0</v>
      </c>
      <c r="GU65" s="80">
        <f t="shared" si="429"/>
        <v>0</v>
      </c>
      <c r="GV65" s="76">
        <f>'MASTER_ ALL areas - No.seedling'!GU127</f>
        <v>0</v>
      </c>
      <c r="GW65" s="81">
        <f t="shared" si="430"/>
        <v>0</v>
      </c>
      <c r="GX65" s="113">
        <f>'MASTER_ ALL areas - No.seedling'!GW127</f>
        <v>0</v>
      </c>
      <c r="GY65" s="76">
        <f>'MASTER_ ALL areas - No.seedling'!GX127</f>
        <v>0</v>
      </c>
      <c r="GZ65" s="80">
        <f t="shared" si="431"/>
        <v>0</v>
      </c>
      <c r="HA65" s="76">
        <f>'MASTER_ ALL areas - No.seedling'!GZ127</f>
        <v>0</v>
      </c>
      <c r="HB65" s="81">
        <f t="shared" si="432"/>
        <v>0</v>
      </c>
      <c r="HC65" s="113">
        <f>'MASTER_ ALL areas - No.seedling'!HB127</f>
        <v>0</v>
      </c>
      <c r="HD65" s="76">
        <f>'MASTER_ ALL areas - No.seedling'!HC127</f>
        <v>0</v>
      </c>
      <c r="HE65" s="80">
        <f t="shared" si="433"/>
        <v>0</v>
      </c>
      <c r="HF65" s="76">
        <f>'MASTER_ ALL areas - No.seedling'!HE127</f>
        <v>0</v>
      </c>
      <c r="HG65" s="81">
        <f t="shared" si="434"/>
        <v>0</v>
      </c>
      <c r="HH65" s="113">
        <f>'MASTER_ ALL areas - No.seedling'!HG127</f>
        <v>0</v>
      </c>
      <c r="HI65" s="76">
        <f>'MASTER_ ALL areas - No.seedling'!HH127</f>
        <v>0</v>
      </c>
      <c r="HJ65" s="80">
        <f t="shared" si="435"/>
        <v>0</v>
      </c>
      <c r="HK65" s="76">
        <f>'MASTER_ ALL areas - No.seedling'!HJ127</f>
        <v>0</v>
      </c>
      <c r="HL65" s="81">
        <f t="shared" si="436"/>
        <v>0</v>
      </c>
      <c r="HM65" s="113">
        <f>'MASTER_ ALL areas - No.seedling'!HL127</f>
        <v>0</v>
      </c>
      <c r="HN65" s="76">
        <f>'MASTER_ ALL areas - No.seedling'!HM127</f>
        <v>0</v>
      </c>
      <c r="HO65" s="80">
        <f t="shared" si="437"/>
        <v>0</v>
      </c>
      <c r="HP65" s="76">
        <f>'MASTER_ ALL areas - No.seedling'!HO127</f>
        <v>0</v>
      </c>
      <c r="HQ65" s="81">
        <f t="shared" si="438"/>
        <v>0</v>
      </c>
      <c r="HR65" s="113">
        <f>'MASTER_ ALL areas - No.seedling'!HQ127</f>
        <v>0</v>
      </c>
      <c r="HS65" s="76">
        <f>'MASTER_ ALL areas - No.seedling'!HR127</f>
        <v>0</v>
      </c>
      <c r="HT65" s="80">
        <f t="shared" si="439"/>
        <v>0</v>
      </c>
      <c r="HU65" s="76">
        <f>'MASTER_ ALL areas - No.seedling'!HT127</f>
        <v>0</v>
      </c>
      <c r="HV65" s="81">
        <f t="shared" si="440"/>
        <v>0</v>
      </c>
      <c r="HW65" s="113">
        <f>'MASTER_ ALL areas - No.seedling'!HV127</f>
        <v>0</v>
      </c>
      <c r="HX65" s="76">
        <f>'MASTER_ ALL areas - No.seedling'!HW127</f>
        <v>0</v>
      </c>
      <c r="HY65" s="80">
        <f t="shared" si="441"/>
        <v>0</v>
      </c>
      <c r="HZ65" s="76">
        <f>'MASTER_ ALL areas - No.seedling'!HY127</f>
        <v>0</v>
      </c>
      <c r="IA65" s="81">
        <f t="shared" si="442"/>
        <v>0</v>
      </c>
      <c r="IB65" s="113">
        <f>'MASTER_ ALL areas - No.seedling'!IA127</f>
        <v>0</v>
      </c>
      <c r="IC65" s="76">
        <f>'MASTER_ ALL areas - No.seedling'!IB127</f>
        <v>0</v>
      </c>
      <c r="ID65" s="80">
        <f t="shared" si="443"/>
        <v>0</v>
      </c>
      <c r="IE65" s="76">
        <f>'MASTER_ ALL areas - No.seedling'!ID127</f>
        <v>0</v>
      </c>
      <c r="IF65" s="85">
        <f t="shared" si="444"/>
        <v>0</v>
      </c>
      <c r="IG65" s="86" t="s">
        <v>372</v>
      </c>
      <c r="IH65" s="87"/>
    </row>
    <row r="66" spans="2:242" ht="33" customHeight="1" x14ac:dyDescent="0.25">
      <c r="B66" s="420">
        <v>124</v>
      </c>
      <c r="C66" s="503" t="s">
        <v>373</v>
      </c>
      <c r="D66" s="504">
        <v>217812</v>
      </c>
      <c r="E66" s="505">
        <v>934782</v>
      </c>
      <c r="F66" s="506" t="s">
        <v>89</v>
      </c>
      <c r="G66" s="507" t="s">
        <v>105</v>
      </c>
      <c r="H66" s="508">
        <f>'MASTER_ ALL areas - No.seedling'!G128</f>
        <v>1</v>
      </c>
      <c r="I66" s="268">
        <f>'MASTER_ ALL areas - No.seedling'!H128</f>
        <v>0</v>
      </c>
      <c r="J66" s="269">
        <f>'MASTER_ ALL areas - No.seedling'!I128</f>
        <v>28.4</v>
      </c>
      <c r="K66" s="270">
        <f>'MASTER_ ALL areas - No.seedling'!J128</f>
        <v>4</v>
      </c>
      <c r="L66" s="220">
        <f t="shared" si="356"/>
        <v>80</v>
      </c>
      <c r="M66" s="271">
        <f>'MASTER_ ALL areas - No.seedling'!L128</f>
        <v>80</v>
      </c>
      <c r="N66" s="272">
        <f>'MASTER_ ALL areas - No.seedling'!M128</f>
        <v>0</v>
      </c>
      <c r="O66" s="273">
        <f>'MASTER_ ALL areas - No.seedling'!N128</f>
        <v>4</v>
      </c>
      <c r="P66" s="274">
        <f>'MASTER_ ALL areas - No.seedling'!O128</f>
        <v>0</v>
      </c>
      <c r="Q66" s="275">
        <f>'MASTER_ ALL areas - No.seedling'!P128</f>
        <v>1</v>
      </c>
      <c r="R66" s="621"/>
      <c r="S66" s="617">
        <f>'MASTER_ ALL areas - No.seedling'!R128</f>
        <v>20</v>
      </c>
      <c r="T66" s="76">
        <f>'MASTER_ ALL areas - No.seedling'!S128</f>
        <v>0</v>
      </c>
      <c r="U66" s="77">
        <f t="shared" si="357"/>
        <v>0</v>
      </c>
      <c r="V66" s="82">
        <f>'MASTER_ ALL areas - No.seedling'!U128</f>
        <v>1</v>
      </c>
      <c r="W66" s="80">
        <f t="shared" si="358"/>
        <v>1</v>
      </c>
      <c r="X66" s="619">
        <f>'MASTER_ ALL areas - No.seedling'!W128</f>
        <v>60</v>
      </c>
      <c r="Y66" s="82">
        <f>'MASTER_ ALL areas - No.seedling'!X128</f>
        <v>0</v>
      </c>
      <c r="Z66" s="77">
        <f t="shared" si="359"/>
        <v>0</v>
      </c>
      <c r="AA66" s="82">
        <f>'MASTER_ ALL areas - No.seedling'!Z128</f>
        <v>3</v>
      </c>
      <c r="AB66" s="80">
        <f t="shared" si="360"/>
        <v>1</v>
      </c>
      <c r="AC66" s="76">
        <f>'MASTER_ ALL areas - No.seedling'!AB128</f>
        <v>0</v>
      </c>
      <c r="AD66" s="76">
        <f>'MASTER_ ALL areas - No.seedling'!AC128</f>
        <v>0</v>
      </c>
      <c r="AE66" s="77">
        <f t="shared" si="361"/>
        <v>0</v>
      </c>
      <c r="AF66" s="82">
        <f>'MASTER_ ALL areas - No.seedling'!AE128</f>
        <v>0</v>
      </c>
      <c r="AG66" s="80">
        <f t="shared" si="362"/>
        <v>0</v>
      </c>
      <c r="AH66" s="76">
        <f>'MASTER_ ALL areas - No.seedling'!AG128</f>
        <v>0</v>
      </c>
      <c r="AI66" s="76">
        <f>'MASTER_ ALL areas - No.seedling'!AH128</f>
        <v>0</v>
      </c>
      <c r="AJ66" s="77">
        <f t="shared" si="363"/>
        <v>0</v>
      </c>
      <c r="AK66" s="82">
        <f>'MASTER_ ALL areas - No.seedling'!AJ128</f>
        <v>0</v>
      </c>
      <c r="AL66" s="81">
        <f t="shared" si="364"/>
        <v>0</v>
      </c>
      <c r="AM66" s="621"/>
      <c r="AN66" s="627">
        <f>'MASTER_ ALL areas - No.seedling'!AM128</f>
        <v>20</v>
      </c>
      <c r="AO66" s="277">
        <f>'MASTER_ ALL areas - No.seedling'!AN128</f>
        <v>0</v>
      </c>
      <c r="AP66" s="278">
        <f t="shared" si="365"/>
        <v>0</v>
      </c>
      <c r="AQ66" s="279">
        <f>'MASTER_ ALL areas - No.seedling'!AP128</f>
        <v>1</v>
      </c>
      <c r="AR66" s="278">
        <f t="shared" si="366"/>
        <v>1</v>
      </c>
      <c r="AS66" s="279">
        <f>'MASTER_ ALL areas - No.seedling'!AR128</f>
        <v>60</v>
      </c>
      <c r="AT66" s="277">
        <f>'MASTER_ ALL areas - No.seedling'!AS128</f>
        <v>0</v>
      </c>
      <c r="AU66" s="278">
        <f t="shared" si="367"/>
        <v>0</v>
      </c>
      <c r="AV66" s="279">
        <f>'MASTER_ ALL areas - No.seedling'!AU128</f>
        <v>3</v>
      </c>
      <c r="AW66" s="278">
        <f t="shared" si="368"/>
        <v>1</v>
      </c>
      <c r="AX66" s="269">
        <f>'MASTER_ ALL areas - No.seedling'!AW128</f>
        <v>0</v>
      </c>
      <c r="AY66" s="279">
        <f>'MASTER_ ALL areas - No.seedling'!AX128</f>
        <v>0</v>
      </c>
      <c r="AZ66" s="278">
        <f t="shared" si="369"/>
        <v>0</v>
      </c>
      <c r="BA66" s="279">
        <f>'MASTER_ ALL areas - No.seedling'!AZ128</f>
        <v>0</v>
      </c>
      <c r="BB66" s="278">
        <f t="shared" si="370"/>
        <v>0</v>
      </c>
      <c r="BC66" s="279">
        <f>'MASTER_ ALL areas - No.seedling'!BB128</f>
        <v>0</v>
      </c>
      <c r="BD66" s="277">
        <f>'MASTER_ ALL areas - No.seedling'!BC128</f>
        <v>0</v>
      </c>
      <c r="BE66" s="278">
        <f t="shared" si="371"/>
        <v>0</v>
      </c>
      <c r="BF66" s="279">
        <f>'MASTER_ ALL areas - No.seedling'!BE128</f>
        <v>0</v>
      </c>
      <c r="BG66" s="278">
        <f t="shared" si="372"/>
        <v>0</v>
      </c>
      <c r="BH66" s="279">
        <f>'MASTER_ ALL areas - No.seedling'!BG128</f>
        <v>0</v>
      </c>
      <c r="BI66" s="277">
        <f>'MASTER_ ALL areas - No.seedling'!BH128</f>
        <v>0</v>
      </c>
      <c r="BJ66" s="278">
        <f t="shared" si="373"/>
        <v>0</v>
      </c>
      <c r="BK66" s="279">
        <f>'MASTER_ ALL areas - No.seedling'!BJ128</f>
        <v>0</v>
      </c>
      <c r="BL66" s="278">
        <f t="shared" si="374"/>
        <v>0</v>
      </c>
      <c r="BM66" s="279">
        <f>'MASTER_ ALL areas - No.seedling'!BL128</f>
        <v>0</v>
      </c>
      <c r="BN66" s="277">
        <f>'MASTER_ ALL areas - No.seedling'!BM128</f>
        <v>0</v>
      </c>
      <c r="BO66" s="278">
        <f t="shared" si="375"/>
        <v>0</v>
      </c>
      <c r="BP66" s="279">
        <f>'MASTER_ ALL areas - No.seedling'!BO128</f>
        <v>0</v>
      </c>
      <c r="BQ66" s="278">
        <f t="shared" si="376"/>
        <v>0</v>
      </c>
      <c r="BR66" s="279">
        <f>'MASTER_ ALL areas - No.seedling'!BQ128</f>
        <v>0</v>
      </c>
      <c r="BS66" s="277">
        <f>'MASTER_ ALL areas - No.seedling'!BR128</f>
        <v>0</v>
      </c>
      <c r="BT66" s="278">
        <f t="shared" si="377"/>
        <v>0</v>
      </c>
      <c r="BU66" s="279">
        <f>'MASTER_ ALL areas - No.seedling'!BT128</f>
        <v>0</v>
      </c>
      <c r="BV66" s="278">
        <f t="shared" si="378"/>
        <v>0</v>
      </c>
      <c r="BW66" s="279">
        <f>'MASTER_ ALL areas - No.seedling'!BV128</f>
        <v>0</v>
      </c>
      <c r="BX66" s="277">
        <f>'MASTER_ ALL areas - No.seedling'!BW128</f>
        <v>0</v>
      </c>
      <c r="BY66" s="278">
        <f t="shared" si="379"/>
        <v>0</v>
      </c>
      <c r="BZ66" s="279">
        <f>'MASTER_ ALL areas - No.seedling'!BY128</f>
        <v>0</v>
      </c>
      <c r="CA66" s="275">
        <f t="shared" si="380"/>
        <v>0</v>
      </c>
      <c r="CB66" s="79"/>
      <c r="CC66" s="276">
        <f>'MASTER_ ALL areas - No.seedling'!CB128</f>
        <v>0</v>
      </c>
      <c r="CD66" s="277">
        <f>'MASTER_ ALL areas - No.seedling'!CC128</f>
        <v>0</v>
      </c>
      <c r="CE66" s="274">
        <f t="shared" si="381"/>
        <v>0</v>
      </c>
      <c r="CF66" s="277">
        <f>'MASTER_ ALL areas - No.seedling'!CE128</f>
        <v>0</v>
      </c>
      <c r="CG66" s="275">
        <f t="shared" si="382"/>
        <v>0</v>
      </c>
      <c r="CH66" s="276">
        <f>'MASTER_ ALL areas - No.seedling'!CG128</f>
        <v>20</v>
      </c>
      <c r="CI66" s="277">
        <f>'MASTER_ ALL areas - No.seedling'!CH128</f>
        <v>0</v>
      </c>
      <c r="CJ66" s="274">
        <f t="shared" si="383"/>
        <v>0</v>
      </c>
      <c r="CK66" s="277">
        <f>'MASTER_ ALL areas - No.seedling'!CJ128</f>
        <v>1</v>
      </c>
      <c r="CL66" s="275">
        <f t="shared" si="384"/>
        <v>1</v>
      </c>
      <c r="CM66" s="276">
        <f>'MASTER_ ALL areas - No.seedling'!CL128</f>
        <v>0</v>
      </c>
      <c r="CN66" s="277">
        <f>'MASTER_ ALL areas - No.seedling'!CM128</f>
        <v>0</v>
      </c>
      <c r="CO66" s="274">
        <f t="shared" si="385"/>
        <v>0</v>
      </c>
      <c r="CP66" s="277">
        <f>'MASTER_ ALL areas - No.seedling'!CO128</f>
        <v>0</v>
      </c>
      <c r="CQ66" s="275">
        <f t="shared" si="386"/>
        <v>0</v>
      </c>
      <c r="CR66" s="276">
        <f>'MASTER_ ALL areas - No.seedling'!CQ128</f>
        <v>0</v>
      </c>
      <c r="CS66" s="277">
        <f>'MASTER_ ALL areas - No.seedling'!CR128</f>
        <v>0</v>
      </c>
      <c r="CT66" s="274">
        <f t="shared" si="387"/>
        <v>0</v>
      </c>
      <c r="CU66" s="277">
        <f>'MASTER_ ALL areas - No.seedling'!CT128</f>
        <v>0</v>
      </c>
      <c r="CV66" s="275">
        <f t="shared" si="388"/>
        <v>0</v>
      </c>
      <c r="CW66" s="276">
        <f>'MASTER_ ALL areas - No.seedling'!CV128</f>
        <v>20</v>
      </c>
      <c r="CX66" s="277">
        <f>'MASTER_ ALL areas - No.seedling'!CW128</f>
        <v>0</v>
      </c>
      <c r="CY66" s="274">
        <f t="shared" si="389"/>
        <v>0</v>
      </c>
      <c r="CZ66" s="277">
        <f>'MASTER_ ALL areas - No.seedling'!CY128</f>
        <v>1</v>
      </c>
      <c r="DA66" s="275">
        <f t="shared" si="390"/>
        <v>1</v>
      </c>
      <c r="DB66" s="276">
        <f>'MASTER_ ALL areas - No.seedling'!DA128</f>
        <v>40</v>
      </c>
      <c r="DC66" s="277">
        <f>'MASTER_ ALL areas - No.seedling'!DB128</f>
        <v>0</v>
      </c>
      <c r="DD66" s="274">
        <f t="shared" si="391"/>
        <v>0</v>
      </c>
      <c r="DE66" s="277">
        <f>'MASTER_ ALL areas - No.seedling'!DD128</f>
        <v>2</v>
      </c>
      <c r="DF66" s="275">
        <f t="shared" si="392"/>
        <v>1</v>
      </c>
      <c r="DG66" s="276">
        <f>'MASTER_ ALL areas - No.seedling'!DF128</f>
        <v>0</v>
      </c>
      <c r="DH66" s="277">
        <f>'MASTER_ ALL areas - No.seedling'!DG128</f>
        <v>0</v>
      </c>
      <c r="DI66" s="274">
        <f t="shared" si="393"/>
        <v>0</v>
      </c>
      <c r="DJ66" s="277">
        <f>'MASTER_ ALL areas - No.seedling'!DI128</f>
        <v>0</v>
      </c>
      <c r="DK66" s="275">
        <f t="shared" si="394"/>
        <v>0</v>
      </c>
      <c r="DL66" s="276">
        <f>'MASTER_ ALL areas - No.seedling'!DK128</f>
        <v>0</v>
      </c>
      <c r="DM66" s="277">
        <f>'MASTER_ ALL areas - No.seedling'!DL128</f>
        <v>0</v>
      </c>
      <c r="DN66" s="274">
        <f t="shared" si="395"/>
        <v>0</v>
      </c>
      <c r="DO66" s="277">
        <f>'MASTER_ ALL areas - No.seedling'!DN128</f>
        <v>0</v>
      </c>
      <c r="DP66" s="275">
        <f t="shared" si="396"/>
        <v>0</v>
      </c>
      <c r="DQ66" s="276">
        <f>'MASTER_ ALL areas - No.seedling'!DP128</f>
        <v>0</v>
      </c>
      <c r="DR66" s="277">
        <f>'MASTER_ ALL areas - No.seedling'!DQ128</f>
        <v>0</v>
      </c>
      <c r="DS66" s="274">
        <f t="shared" si="397"/>
        <v>0</v>
      </c>
      <c r="DT66" s="277">
        <f>'MASTER_ ALL areas - No.seedling'!DS128</f>
        <v>0</v>
      </c>
      <c r="DU66" s="275">
        <f t="shared" si="398"/>
        <v>0</v>
      </c>
      <c r="DV66" s="276">
        <f>'MASTER_ ALL areas - No.seedling'!DU128</f>
        <v>0</v>
      </c>
      <c r="DW66" s="277">
        <f>'MASTER_ ALL areas - No.seedling'!DV128</f>
        <v>0</v>
      </c>
      <c r="DX66" s="274">
        <f t="shared" si="399"/>
        <v>0</v>
      </c>
      <c r="DY66" s="277">
        <f>'MASTER_ ALL areas - No.seedling'!DX128</f>
        <v>0</v>
      </c>
      <c r="DZ66" s="275">
        <f t="shared" si="400"/>
        <v>0</v>
      </c>
      <c r="EA66" s="276">
        <f>'MASTER_ ALL areas - No.seedling'!DZ128</f>
        <v>0</v>
      </c>
      <c r="EB66" s="277">
        <f>'MASTER_ ALL areas - No.seedling'!EA128</f>
        <v>0</v>
      </c>
      <c r="EC66" s="274">
        <f t="shared" si="401"/>
        <v>0</v>
      </c>
      <c r="ED66" s="277">
        <f>'MASTER_ ALL areas - No.seedling'!EC128</f>
        <v>0</v>
      </c>
      <c r="EE66" s="275">
        <f t="shared" si="402"/>
        <v>0</v>
      </c>
      <c r="EF66" s="276">
        <f>'MASTER_ ALL areas - No.seedling'!EE128</f>
        <v>0</v>
      </c>
      <c r="EG66" s="277">
        <f>'MASTER_ ALL areas - No.seedling'!EF128</f>
        <v>0</v>
      </c>
      <c r="EH66" s="274">
        <f t="shared" si="403"/>
        <v>0</v>
      </c>
      <c r="EI66" s="277">
        <f>'MASTER_ ALL areas - No.seedling'!EH128</f>
        <v>0</v>
      </c>
      <c r="EJ66" s="275">
        <f t="shared" si="404"/>
        <v>0</v>
      </c>
      <c r="EK66" s="276">
        <f>'MASTER_ ALL areas - No.seedling'!EJ128</f>
        <v>0</v>
      </c>
      <c r="EL66" s="277">
        <f>'MASTER_ ALL areas - No.seedling'!EK128</f>
        <v>0</v>
      </c>
      <c r="EM66" s="274">
        <f t="shared" si="405"/>
        <v>0</v>
      </c>
      <c r="EN66" s="277">
        <f>'MASTER_ ALL areas - No.seedling'!EM128</f>
        <v>0</v>
      </c>
      <c r="EO66" s="275">
        <f t="shared" si="406"/>
        <v>0</v>
      </c>
      <c r="EP66" s="276">
        <f>'MASTER_ ALL areas - No.seedling'!EO128</f>
        <v>0</v>
      </c>
      <c r="EQ66" s="277">
        <f>'MASTER_ ALL areas - No.seedling'!EP128</f>
        <v>0</v>
      </c>
      <c r="ER66" s="274">
        <f t="shared" si="407"/>
        <v>0</v>
      </c>
      <c r="ES66" s="277">
        <f>'MASTER_ ALL areas - No.seedling'!ER128</f>
        <v>0</v>
      </c>
      <c r="ET66" s="275">
        <f t="shared" si="408"/>
        <v>0</v>
      </c>
      <c r="EU66" s="276">
        <f>'MASTER_ ALL areas - No.seedling'!ET128</f>
        <v>0</v>
      </c>
      <c r="EV66" s="277">
        <f>'MASTER_ ALL areas - No.seedling'!EU128</f>
        <v>0</v>
      </c>
      <c r="EW66" s="274">
        <f t="shared" si="409"/>
        <v>0</v>
      </c>
      <c r="EX66" s="277">
        <f>'MASTER_ ALL areas - No.seedling'!EW128</f>
        <v>0</v>
      </c>
      <c r="EY66" s="275">
        <f t="shared" si="410"/>
        <v>0</v>
      </c>
      <c r="EZ66" s="276">
        <f>'MASTER_ ALL areas - No.seedling'!EY128</f>
        <v>0</v>
      </c>
      <c r="FA66" s="277">
        <f>'MASTER_ ALL areas - No.seedling'!EZ128</f>
        <v>0</v>
      </c>
      <c r="FB66" s="274">
        <f t="shared" si="411"/>
        <v>0</v>
      </c>
      <c r="FC66" s="277">
        <f>'MASTER_ ALL areas - No.seedling'!FB128</f>
        <v>0</v>
      </c>
      <c r="FD66" s="275">
        <f t="shared" si="412"/>
        <v>0</v>
      </c>
      <c r="FE66" s="276">
        <f>'MASTER_ ALL areas - No.seedling'!FD128</f>
        <v>0</v>
      </c>
      <c r="FF66" s="277">
        <f>'MASTER_ ALL areas - No.seedling'!FE128</f>
        <v>0</v>
      </c>
      <c r="FG66" s="274">
        <f t="shared" si="413"/>
        <v>0</v>
      </c>
      <c r="FH66" s="277">
        <f>'MASTER_ ALL areas - No.seedling'!FG128</f>
        <v>0</v>
      </c>
      <c r="FI66" s="275">
        <f t="shared" si="414"/>
        <v>0</v>
      </c>
      <c r="FJ66" s="276">
        <f>'MASTER_ ALL areas - No.seedling'!FI128</f>
        <v>0</v>
      </c>
      <c r="FK66" s="277">
        <f>'MASTER_ ALL areas - No.seedling'!FJ128</f>
        <v>0</v>
      </c>
      <c r="FL66" s="274">
        <f t="shared" si="415"/>
        <v>0</v>
      </c>
      <c r="FM66" s="277">
        <f>'MASTER_ ALL areas - No.seedling'!FL128</f>
        <v>0</v>
      </c>
      <c r="FN66" s="275">
        <f t="shared" si="416"/>
        <v>0</v>
      </c>
      <c r="FO66" s="276">
        <f>'MASTER_ ALL areas - No.seedling'!FN128</f>
        <v>0</v>
      </c>
      <c r="FP66" s="277">
        <f>'MASTER_ ALL areas - No.seedling'!FO128</f>
        <v>0</v>
      </c>
      <c r="FQ66" s="274">
        <f t="shared" si="417"/>
        <v>0</v>
      </c>
      <c r="FR66" s="277">
        <f>'MASTER_ ALL areas - No.seedling'!FQ128</f>
        <v>0</v>
      </c>
      <c r="FS66" s="275">
        <f t="shared" si="418"/>
        <v>0</v>
      </c>
      <c r="FT66" s="276">
        <f>'MASTER_ ALL areas - No.seedling'!FS128</f>
        <v>0</v>
      </c>
      <c r="FU66" s="277">
        <f>'MASTER_ ALL areas - No.seedling'!FT128</f>
        <v>0</v>
      </c>
      <c r="FV66" s="274">
        <f t="shared" si="419"/>
        <v>0</v>
      </c>
      <c r="FW66" s="277">
        <f>'MASTER_ ALL areas - No.seedling'!FV128</f>
        <v>0</v>
      </c>
      <c r="FX66" s="275">
        <f t="shared" si="420"/>
        <v>0</v>
      </c>
      <c r="FY66" s="276">
        <f>'MASTER_ ALL areas - No.seedling'!FX128</f>
        <v>0</v>
      </c>
      <c r="FZ66" s="277">
        <f>'MASTER_ ALL areas - No.seedling'!FY128</f>
        <v>0</v>
      </c>
      <c r="GA66" s="274">
        <f t="shared" si="421"/>
        <v>0</v>
      </c>
      <c r="GB66" s="277">
        <f>'MASTER_ ALL areas - No.seedling'!GA128</f>
        <v>0</v>
      </c>
      <c r="GC66" s="275">
        <f t="shared" si="422"/>
        <v>0</v>
      </c>
      <c r="GD66" s="276">
        <f>'MASTER_ ALL areas - No.seedling'!GC128</f>
        <v>0</v>
      </c>
      <c r="GE66" s="277">
        <f>'MASTER_ ALL areas - No.seedling'!GD128</f>
        <v>0</v>
      </c>
      <c r="GF66" s="274">
        <f t="shared" si="423"/>
        <v>0</v>
      </c>
      <c r="GG66" s="277">
        <f>'MASTER_ ALL areas - No.seedling'!GF128</f>
        <v>0</v>
      </c>
      <c r="GH66" s="275">
        <f t="shared" si="424"/>
        <v>0</v>
      </c>
      <c r="GI66" s="276">
        <f>'MASTER_ ALL areas - No.seedling'!GH128</f>
        <v>0</v>
      </c>
      <c r="GJ66" s="277">
        <f>'MASTER_ ALL areas - No.seedling'!GI128</f>
        <v>0</v>
      </c>
      <c r="GK66" s="274">
        <f t="shared" si="425"/>
        <v>0</v>
      </c>
      <c r="GL66" s="277">
        <f>'MASTER_ ALL areas - No.seedling'!GK128</f>
        <v>0</v>
      </c>
      <c r="GM66" s="275">
        <f t="shared" si="426"/>
        <v>0</v>
      </c>
      <c r="GN66" s="276">
        <f>'MASTER_ ALL areas - No.seedling'!GM128</f>
        <v>0</v>
      </c>
      <c r="GO66" s="277">
        <f>'MASTER_ ALL areas - No.seedling'!GN128</f>
        <v>0</v>
      </c>
      <c r="GP66" s="274">
        <f t="shared" si="427"/>
        <v>0</v>
      </c>
      <c r="GQ66" s="277">
        <f>'MASTER_ ALL areas - No.seedling'!GP128</f>
        <v>0</v>
      </c>
      <c r="GR66" s="275">
        <f t="shared" si="428"/>
        <v>0</v>
      </c>
      <c r="GS66" s="276">
        <f>'MASTER_ ALL areas - No.seedling'!GR128</f>
        <v>0</v>
      </c>
      <c r="GT66" s="277">
        <f>'MASTER_ ALL areas - No.seedling'!GS128</f>
        <v>0</v>
      </c>
      <c r="GU66" s="274">
        <f t="shared" si="429"/>
        <v>0</v>
      </c>
      <c r="GV66" s="277">
        <f>'MASTER_ ALL areas - No.seedling'!GU128</f>
        <v>0</v>
      </c>
      <c r="GW66" s="275">
        <f t="shared" si="430"/>
        <v>0</v>
      </c>
      <c r="GX66" s="276">
        <f>'MASTER_ ALL areas - No.seedling'!GW128</f>
        <v>0</v>
      </c>
      <c r="GY66" s="277">
        <f>'MASTER_ ALL areas - No.seedling'!GX128</f>
        <v>0</v>
      </c>
      <c r="GZ66" s="274">
        <f t="shared" si="431"/>
        <v>0</v>
      </c>
      <c r="HA66" s="277">
        <f>'MASTER_ ALL areas - No.seedling'!GZ128</f>
        <v>0</v>
      </c>
      <c r="HB66" s="275">
        <f t="shared" si="432"/>
        <v>0</v>
      </c>
      <c r="HC66" s="276">
        <f>'MASTER_ ALL areas - No.seedling'!HB128</f>
        <v>0</v>
      </c>
      <c r="HD66" s="277">
        <f>'MASTER_ ALL areas - No.seedling'!HC128</f>
        <v>0</v>
      </c>
      <c r="HE66" s="274">
        <f t="shared" si="433"/>
        <v>0</v>
      </c>
      <c r="HF66" s="277">
        <f>'MASTER_ ALL areas - No.seedling'!HE128</f>
        <v>0</v>
      </c>
      <c r="HG66" s="275">
        <f t="shared" si="434"/>
        <v>0</v>
      </c>
      <c r="HH66" s="276">
        <f>'MASTER_ ALL areas - No.seedling'!HG128</f>
        <v>0</v>
      </c>
      <c r="HI66" s="277">
        <f>'MASTER_ ALL areas - No.seedling'!HH128</f>
        <v>0</v>
      </c>
      <c r="HJ66" s="274">
        <f t="shared" si="435"/>
        <v>0</v>
      </c>
      <c r="HK66" s="277">
        <f>'MASTER_ ALL areas - No.seedling'!HJ128</f>
        <v>0</v>
      </c>
      <c r="HL66" s="275">
        <f t="shared" si="436"/>
        <v>0</v>
      </c>
      <c r="HM66" s="276">
        <f>'MASTER_ ALL areas - No.seedling'!HL128</f>
        <v>0</v>
      </c>
      <c r="HN66" s="277">
        <f>'MASTER_ ALL areas - No.seedling'!HM128</f>
        <v>0</v>
      </c>
      <c r="HO66" s="274">
        <f t="shared" si="437"/>
        <v>0</v>
      </c>
      <c r="HP66" s="277">
        <f>'MASTER_ ALL areas - No.seedling'!HO128</f>
        <v>0</v>
      </c>
      <c r="HQ66" s="275">
        <f t="shared" si="438"/>
        <v>0</v>
      </c>
      <c r="HR66" s="276">
        <f>'MASTER_ ALL areas - No.seedling'!HQ128</f>
        <v>0</v>
      </c>
      <c r="HS66" s="277">
        <f>'MASTER_ ALL areas - No.seedling'!HR128</f>
        <v>0</v>
      </c>
      <c r="HT66" s="274">
        <f t="shared" si="439"/>
        <v>0</v>
      </c>
      <c r="HU66" s="277">
        <f>'MASTER_ ALL areas - No.seedling'!HT128</f>
        <v>0</v>
      </c>
      <c r="HV66" s="275">
        <f t="shared" si="440"/>
        <v>0</v>
      </c>
      <c r="HW66" s="276">
        <f>'MASTER_ ALL areas - No.seedling'!HV128</f>
        <v>0</v>
      </c>
      <c r="HX66" s="277">
        <f>'MASTER_ ALL areas - No.seedling'!HW128</f>
        <v>0</v>
      </c>
      <c r="HY66" s="274">
        <f t="shared" si="441"/>
        <v>0</v>
      </c>
      <c r="HZ66" s="277">
        <f>'MASTER_ ALL areas - No.seedling'!HY128</f>
        <v>0</v>
      </c>
      <c r="IA66" s="275">
        <f t="shared" si="442"/>
        <v>0</v>
      </c>
      <c r="IB66" s="276">
        <f>'MASTER_ ALL areas - No.seedling'!IA128</f>
        <v>0</v>
      </c>
      <c r="IC66" s="277">
        <f>'MASTER_ ALL areas - No.seedling'!IB128</f>
        <v>0</v>
      </c>
      <c r="ID66" s="274">
        <f t="shared" si="443"/>
        <v>0</v>
      </c>
      <c r="IE66" s="277">
        <f>'MASTER_ ALL areas - No.seedling'!ID128</f>
        <v>0</v>
      </c>
      <c r="IF66" s="282">
        <f t="shared" si="444"/>
        <v>0</v>
      </c>
      <c r="IG66" s="86" t="s">
        <v>374</v>
      </c>
      <c r="IH66" s="87"/>
    </row>
    <row r="67" spans="2:242" ht="33" customHeight="1" x14ac:dyDescent="0.25">
      <c r="B67" s="598" t="s">
        <v>386</v>
      </c>
      <c r="C67" s="1359" t="s">
        <v>410</v>
      </c>
      <c r="D67" s="1317"/>
      <c r="E67" s="1318"/>
      <c r="F67" s="515" t="s">
        <v>388</v>
      </c>
      <c r="G67" s="516"/>
      <c r="H67" s="308"/>
      <c r="I67" s="289">
        <f t="shared" ref="I67:O67" si="445">SUM(I5:I66)</f>
        <v>12.669999999999998</v>
      </c>
      <c r="J67" s="290">
        <f t="shared" si="445"/>
        <v>2455.15</v>
      </c>
      <c r="K67" s="520">
        <f t="shared" si="445"/>
        <v>4302</v>
      </c>
      <c r="L67" s="742">
        <f t="shared" si="445"/>
        <v>89080</v>
      </c>
      <c r="M67" s="743">
        <f t="shared" si="445"/>
        <v>89080</v>
      </c>
      <c r="N67" s="294">
        <f t="shared" si="445"/>
        <v>230</v>
      </c>
      <c r="O67" s="295">
        <f t="shared" si="445"/>
        <v>1930</v>
      </c>
      <c r="P67" s="296">
        <f>N67/K67</f>
        <v>5.3463505346350533E-2</v>
      </c>
      <c r="Q67" s="296">
        <f>O67/K67</f>
        <v>0.44862854486285447</v>
      </c>
      <c r="R67" s="297"/>
      <c r="S67" s="222">
        <f>SUM(S5:S66)</f>
        <v>56420</v>
      </c>
      <c r="T67" s="222">
        <f>SUM(T5:T66)</f>
        <v>82</v>
      </c>
      <c r="U67" s="687">
        <f>IF(S67=0,0,T67/S70)</f>
        <v>2.9212682579266121E-2</v>
      </c>
      <c r="V67" s="222">
        <f>SUM(V5:V66)</f>
        <v>995</v>
      </c>
      <c r="W67" s="687">
        <f>IF(S67=0,0,V67/S70)</f>
        <v>0.35447096544353401</v>
      </c>
      <c r="X67" s="222">
        <f>SUM(X5:X66)</f>
        <v>24200</v>
      </c>
      <c r="Y67" s="222">
        <f>SUM(Y5:Y66)</f>
        <v>137</v>
      </c>
      <c r="Z67" s="687">
        <f>IF(X67=0,0,Y67/X70)</f>
        <v>0.12580348943985309</v>
      </c>
      <c r="AA67" s="222">
        <f>SUM(AA5:AA66)</f>
        <v>823</v>
      </c>
      <c r="AB67" s="687">
        <f>IF(X67=0,0,AA67/X70)</f>
        <v>0.75573921028466484</v>
      </c>
      <c r="AC67" s="222">
        <f>SUM(AC5:AC66)</f>
        <v>6740</v>
      </c>
      <c r="AD67" s="222">
        <f>SUM(AD5:AD66)</f>
        <v>8</v>
      </c>
      <c r="AE67" s="687">
        <f>IF(AC67=0,0,AD67/AC70)</f>
        <v>2.5000000000000001E-2</v>
      </c>
      <c r="AF67" s="222">
        <f>SUM(AF5:AF66)</f>
        <v>96</v>
      </c>
      <c r="AG67" s="687">
        <f>IF(AC67=0,0,AF67/AC70)</f>
        <v>0.3</v>
      </c>
      <c r="AH67" s="222">
        <f>SUM(AH5:AH66)</f>
        <v>1720</v>
      </c>
      <c r="AI67" s="222">
        <f>SUM(AI5:AI66)</f>
        <v>3</v>
      </c>
      <c r="AJ67" s="687">
        <f>IF(AH67=0,0,AI67/AH70)</f>
        <v>3.4883720930232558E-2</v>
      </c>
      <c r="AK67" s="222">
        <f>SUM(AK5:AK66)</f>
        <v>16</v>
      </c>
      <c r="AL67" s="687">
        <f>IF(AH67=0,0,AK67/AH70)</f>
        <v>0.18604651162790697</v>
      </c>
      <c r="AM67" s="300"/>
      <c r="AN67" s="523">
        <f>SUM(AN5:AN66)</f>
        <v>41500</v>
      </c>
      <c r="AO67" s="523">
        <f>SUM(AO5:AO66)</f>
        <v>106</v>
      </c>
      <c r="AP67" s="524">
        <f>IF(AN67=0,0,AO67/AN70)</f>
        <v>5.4695562435500514E-2</v>
      </c>
      <c r="AQ67" s="523">
        <f>SUM(AQ5:AQ66)</f>
        <v>1103</v>
      </c>
      <c r="AR67" s="526">
        <f>IF(AN67=0,0,AQ67/AN70)</f>
        <v>0.56914344685242513</v>
      </c>
      <c r="AS67" s="527">
        <f>SUM(AS5:AS66)</f>
        <v>42960</v>
      </c>
      <c r="AT67" s="523">
        <f>SUM(AT5:AT66)</f>
        <v>99</v>
      </c>
      <c r="AU67" s="524">
        <f>IF(AS67=0,0,AT67/AS70)</f>
        <v>4.6391752577319589E-2</v>
      </c>
      <c r="AV67" s="523">
        <f>SUM(AV5:AV66)</f>
        <v>654</v>
      </c>
      <c r="AW67" s="526">
        <f>IF(AS67=0,0,AV67/AS70)</f>
        <v>0.30646672914714151</v>
      </c>
      <c r="AX67" s="527">
        <f>SUM(AX5:AX66)</f>
        <v>160</v>
      </c>
      <c r="AY67" s="523">
        <f>SUM(AY5:AY66)</f>
        <v>0</v>
      </c>
      <c r="AZ67" s="524">
        <f>IF(AX67=0,0,AY67/AX70)</f>
        <v>0</v>
      </c>
      <c r="BA67" s="523">
        <f>SUM(BA5:BA66)</f>
        <v>4</v>
      </c>
      <c r="BB67" s="526">
        <f>IF(AX67=0,0,BA67/AX70)</f>
        <v>0.5</v>
      </c>
      <c r="BC67" s="527">
        <f>SUM(BC5:BC66)</f>
        <v>100</v>
      </c>
      <c r="BD67" s="523">
        <f>SUM(BD5:BD66)</f>
        <v>4</v>
      </c>
      <c r="BE67" s="524">
        <f>IF(BC67=0,0,BD67/BC70)</f>
        <v>0.8</v>
      </c>
      <c r="BF67" s="523">
        <f>SUM(BF5:BF66)</f>
        <v>4</v>
      </c>
      <c r="BG67" s="526">
        <f>IF(BC67=0,0,BF67/BC70)</f>
        <v>0.8</v>
      </c>
      <c r="BH67" s="527">
        <f>SUM(BH5:BH66)</f>
        <v>3980</v>
      </c>
      <c r="BI67" s="523">
        <f>SUM(BI5:BI66)</f>
        <v>13</v>
      </c>
      <c r="BJ67" s="524">
        <f>IF(BH67=0,0,BI67/BH70)</f>
        <v>6.5656565656565663E-2</v>
      </c>
      <c r="BK67" s="523">
        <f>SUM(BK5:BK66)</f>
        <v>150</v>
      </c>
      <c r="BL67" s="526">
        <f>IF(BH67=0,0,BK67/BH70)</f>
        <v>0.75757575757575757</v>
      </c>
      <c r="BM67" s="527">
        <f>SUM(BM5:BM66)</f>
        <v>0</v>
      </c>
      <c r="BN67" s="523">
        <f>SUM(BN5:BN66)</f>
        <v>0</v>
      </c>
      <c r="BO67" s="524">
        <f>IF(BM67=0,0,BN67/BM70)</f>
        <v>0</v>
      </c>
      <c r="BP67" s="523">
        <f>SUM(BP5:BP66)</f>
        <v>0</v>
      </c>
      <c r="BQ67" s="526">
        <f>IF(BM67=0,0,BP67/BM70)</f>
        <v>0</v>
      </c>
      <c r="BR67" s="527">
        <f>SUM(BR5:BR66)</f>
        <v>0</v>
      </c>
      <c r="BS67" s="523">
        <f>SUM(BS5:BS66)</f>
        <v>0</v>
      </c>
      <c r="BT67" s="524">
        <f>IF(BR67=0,0,BS67/BR70)</f>
        <v>0</v>
      </c>
      <c r="BU67" s="523">
        <f>SUM(BU5:BU66)</f>
        <v>0</v>
      </c>
      <c r="BV67" s="526">
        <f>IF(BR67=0,0,BU67/BR70)</f>
        <v>0</v>
      </c>
      <c r="BW67" s="527">
        <f>SUM(BW5:BW66)</f>
        <v>380</v>
      </c>
      <c r="BX67" s="523">
        <f>SUM(BX5:BX66)</f>
        <v>8</v>
      </c>
      <c r="BY67" s="524">
        <f>IF(BW67=0,0,BX67/BW70)</f>
        <v>0.42105263157894735</v>
      </c>
      <c r="BZ67" s="523">
        <f>SUM(BZ5:BZ66)</f>
        <v>15</v>
      </c>
      <c r="CA67" s="528">
        <f>IF(BW67=0,0,BZ67/BW70)</f>
        <v>0.78947368421052633</v>
      </c>
      <c r="CB67" s="79"/>
      <c r="CC67" s="529">
        <f>SUM(CC5:CC66)</f>
        <v>16460</v>
      </c>
      <c r="CD67" s="523">
        <f>SUM(CD5:CD66)</f>
        <v>20</v>
      </c>
      <c r="CE67" s="524">
        <f>IF(CC67=0,0,CD67/CC70)</f>
        <v>2.442002442002442E-2</v>
      </c>
      <c r="CF67" s="523">
        <f>SUM(CF5:CF66)</f>
        <v>420</v>
      </c>
      <c r="CG67" s="524">
        <f>IF(CC67=0,0,CF67/CC70)</f>
        <v>0.51282051282051277</v>
      </c>
      <c r="CH67" s="523">
        <f>SUM(CH5:CH66)</f>
        <v>17220</v>
      </c>
      <c r="CI67" s="523">
        <f>SUM(CI5:CI66)</f>
        <v>81</v>
      </c>
      <c r="CJ67" s="524">
        <f>IF(CH67=0,0,CI67/CH70)</f>
        <v>0.1087248322147651</v>
      </c>
      <c r="CK67" s="523">
        <f>SUM(CK5:CK66)</f>
        <v>587</v>
      </c>
      <c r="CL67" s="524">
        <f>IF(CH67=0,0,CK67/CH70)</f>
        <v>0.78791946308724836</v>
      </c>
      <c r="CM67" s="523">
        <f>SUM(CM5:CM66)</f>
        <v>6180</v>
      </c>
      <c r="CN67" s="523">
        <f>SUM(CN5:CN66)</f>
        <v>3</v>
      </c>
      <c r="CO67" s="524">
        <f>IF(CM67=0,0,CN67/CM70)</f>
        <v>1.0273972602739725E-2</v>
      </c>
      <c r="CP67" s="523">
        <f>SUM(CP5:CP66)</f>
        <v>81</v>
      </c>
      <c r="CQ67" s="524">
        <f>IF(CM67=0,0,CP67/CM70)</f>
        <v>0.2773972602739726</v>
      </c>
      <c r="CR67" s="523">
        <f>SUM(CR5:CR66)</f>
        <v>1640</v>
      </c>
      <c r="CS67" s="523">
        <f>SUM(CS5:CS66)</f>
        <v>2</v>
      </c>
      <c r="CT67" s="524">
        <f>IF(CR67=0,0,CS67/CR70)</f>
        <v>2.4390243902439025E-2</v>
      </c>
      <c r="CU67" s="523">
        <f>SUM(CU5:CU66)</f>
        <v>15</v>
      </c>
      <c r="CV67" s="524">
        <f>IF(CR67=0,0,CU67/CR70)</f>
        <v>0.18292682926829268</v>
      </c>
      <c r="CW67" s="523">
        <f>SUM(CW5:CW66)</f>
        <v>36380</v>
      </c>
      <c r="CX67" s="523">
        <f>SUM(CX5:CX66)</f>
        <v>54</v>
      </c>
      <c r="CY67" s="524">
        <f>IF(CW67=0,0,CX67/CW70)</f>
        <v>2.9850746268656716E-2</v>
      </c>
      <c r="CZ67" s="523">
        <f>SUM(CZ5:CZ66)</f>
        <v>449</v>
      </c>
      <c r="DA67" s="524">
        <f>IF(CW67=0,0,CZ67/CW70)</f>
        <v>0.24820342730790493</v>
      </c>
      <c r="DB67" s="523">
        <f>SUM(DB5:DB66)</f>
        <v>6180</v>
      </c>
      <c r="DC67" s="523">
        <f>SUM(DC5:DC66)</f>
        <v>44</v>
      </c>
      <c r="DD67" s="524">
        <f>IF(DB67=0,0,DC67/DB70)</f>
        <v>0.14426229508196722</v>
      </c>
      <c r="DE67" s="523">
        <f>SUM(DE5:DE66)</f>
        <v>199</v>
      </c>
      <c r="DF67" s="524">
        <f>IF(DB67=0,0,DE67/DB70)</f>
        <v>0.65245901639344261</v>
      </c>
      <c r="DG67" s="523">
        <f>SUM(DG5:DG66)</f>
        <v>340</v>
      </c>
      <c r="DH67" s="523">
        <f>SUM(DH5:DH66)</f>
        <v>0</v>
      </c>
      <c r="DI67" s="524">
        <f>IF(DG67=0,0,DH67/DG70)</f>
        <v>0</v>
      </c>
      <c r="DJ67" s="523">
        <f>SUM(DJ5:DJ66)</f>
        <v>5</v>
      </c>
      <c r="DK67" s="524">
        <f>IF(DG67=0,0,DJ67/DG70)</f>
        <v>0.29411764705882354</v>
      </c>
      <c r="DL67" s="523">
        <f>SUM(DL5:DL66)</f>
        <v>60</v>
      </c>
      <c r="DM67" s="523">
        <f>SUM(DM5:DM66)</f>
        <v>1</v>
      </c>
      <c r="DN67" s="524">
        <f>IF(DL67=0,0,DM67/DL70)</f>
        <v>0.33333333333333331</v>
      </c>
      <c r="DO67" s="523">
        <f>SUM(DO5:DO66)</f>
        <v>1</v>
      </c>
      <c r="DP67" s="524">
        <f>IF(DL67=0,0,DO67/DL70)</f>
        <v>0.33333333333333331</v>
      </c>
      <c r="DQ67" s="523">
        <f>SUM(DQ5:DQ66)</f>
        <v>140</v>
      </c>
      <c r="DR67" s="523">
        <f>SUM(DR5:DR66)</f>
        <v>0</v>
      </c>
      <c r="DS67" s="524">
        <f>IF(DQ67=0,0,DR67/DQ70)</f>
        <v>0</v>
      </c>
      <c r="DT67" s="523">
        <f>SUM(DT5:DT66)</f>
        <v>3</v>
      </c>
      <c r="DU67" s="524">
        <f>IF(DQ67=0,0,DT67/DQ70)</f>
        <v>0.42857142857142855</v>
      </c>
      <c r="DV67" s="523">
        <f>SUM(DV5:DV66)</f>
        <v>20</v>
      </c>
      <c r="DW67" s="523">
        <f>SUM(DW5:DW66)</f>
        <v>0</v>
      </c>
      <c r="DX67" s="524">
        <f>IF(DV67=0,0,DW67/DV70)</f>
        <v>0</v>
      </c>
      <c r="DY67" s="523">
        <f>SUM(DY5:DY66)</f>
        <v>1</v>
      </c>
      <c r="DZ67" s="524">
        <f>IF(DV67=0,0,DY67/DV70)</f>
        <v>1</v>
      </c>
      <c r="EA67" s="523">
        <f>SUM(EA5:EA66)</f>
        <v>0</v>
      </c>
      <c r="EB67" s="523">
        <f>SUM(EB5:EB66)</f>
        <v>0</v>
      </c>
      <c r="EC67" s="524">
        <f>IF(EA67=0,0,EB67/EA70)</f>
        <v>0</v>
      </c>
      <c r="ED67" s="523">
        <f>SUM(ED5:ED66)</f>
        <v>0</v>
      </c>
      <c r="EE67" s="524">
        <f>IF(EA67=0,0,ED67/EA70)</f>
        <v>0</v>
      </c>
      <c r="EF67" s="523">
        <f>SUM(EF5:EF66)</f>
        <v>0</v>
      </c>
      <c r="EG67" s="523">
        <f>SUM(EG5:EG66)</f>
        <v>0</v>
      </c>
      <c r="EH67" s="524">
        <f>IF(EF67=0,0,EG67/EF70)</f>
        <v>0</v>
      </c>
      <c r="EI67" s="523">
        <f>SUM(EI5:EI66)</f>
        <v>0</v>
      </c>
      <c r="EJ67" s="524">
        <f>IF(EF67=0,0,EI67/EF70)</f>
        <v>0</v>
      </c>
      <c r="EK67" s="523">
        <f>SUM(EK5:EK66)</f>
        <v>0</v>
      </c>
      <c r="EL67" s="523">
        <f>SUM(EL5:EL66)</f>
        <v>0</v>
      </c>
      <c r="EM67" s="524">
        <f>IF(EK67=0,0,EL67/EK70)</f>
        <v>0</v>
      </c>
      <c r="EN67" s="523">
        <f>SUM(EN5:EN66)</f>
        <v>0</v>
      </c>
      <c r="EO67" s="524">
        <f>IF(EK67=0,0,EN67/EK70)</f>
        <v>0</v>
      </c>
      <c r="EP67" s="523">
        <f>SUM(EP5:EP66)</f>
        <v>100</v>
      </c>
      <c r="EQ67" s="523">
        <f>SUM(EQ5:EQ66)</f>
        <v>4</v>
      </c>
      <c r="ER67" s="524">
        <f>IF(EP67=0,0,EQ67/EP70)</f>
        <v>0.8</v>
      </c>
      <c r="ES67" s="523">
        <f>SUM(ES5:ES66)</f>
        <v>4</v>
      </c>
      <c r="ET67" s="524">
        <f>IF(EP67=0,0,ES67/EP70)</f>
        <v>0.8</v>
      </c>
      <c r="EU67" s="523">
        <f>SUM(EU5:EU66)</f>
        <v>0</v>
      </c>
      <c r="EV67" s="523">
        <f>SUM(EV5:EV66)</f>
        <v>0</v>
      </c>
      <c r="EW67" s="524">
        <f>IF(EU67=0,0,EV67/EU70)</f>
        <v>0</v>
      </c>
      <c r="EX67" s="523">
        <f>SUM(EX5:EX66)</f>
        <v>0</v>
      </c>
      <c r="EY67" s="524">
        <f>IF(EU67=0,0,EX67/EU70)</f>
        <v>0</v>
      </c>
      <c r="EZ67" s="523">
        <f>SUM(EZ5:EZ66)</f>
        <v>0</v>
      </c>
      <c r="FA67" s="523">
        <f>SUM(FA5:FA66)</f>
        <v>0</v>
      </c>
      <c r="FB67" s="524">
        <f>IF(EZ67=0,0,FA67/EZ70)</f>
        <v>0</v>
      </c>
      <c r="FC67" s="523">
        <f>SUM(FC5:FC66)</f>
        <v>0</v>
      </c>
      <c r="FD67" s="524">
        <f>IF(EZ67=0,0,FC67/EZ70)</f>
        <v>0</v>
      </c>
      <c r="FE67" s="523">
        <f>SUM(FE5:FE66)</f>
        <v>3360</v>
      </c>
      <c r="FF67" s="523">
        <f>SUM(FF5:FF66)</f>
        <v>8</v>
      </c>
      <c r="FG67" s="524">
        <f>IF(FE67=0,0,FF67/FE70)</f>
        <v>4.7619047619047616E-2</v>
      </c>
      <c r="FH67" s="523">
        <f>SUM(FH5:FH66)</f>
        <v>121</v>
      </c>
      <c r="FI67" s="524">
        <f>IF(FE67=0,0,FH67/FE70)</f>
        <v>0.72023809523809523</v>
      </c>
      <c r="FJ67" s="523">
        <f>SUM(FJ5:FJ66)</f>
        <v>540</v>
      </c>
      <c r="FK67" s="523">
        <f>SUM(FK5:FK66)</f>
        <v>5</v>
      </c>
      <c r="FL67" s="524">
        <f>IF(FJ67=0,0,FK67/FJ70)</f>
        <v>0.19230769230769232</v>
      </c>
      <c r="FM67" s="523">
        <f>SUM(FM5:FM66)</f>
        <v>25</v>
      </c>
      <c r="FN67" s="524">
        <f>IF(FJ67=0,0,FM67/FJ70)</f>
        <v>0.96153846153846156</v>
      </c>
      <c r="FO67" s="523">
        <f>SUM(FO5:FO66)</f>
        <v>80</v>
      </c>
      <c r="FP67" s="523">
        <f>SUM(FP5:FP66)</f>
        <v>0</v>
      </c>
      <c r="FQ67" s="524">
        <f>IF(FO67=0,0,FP67/FO70)</f>
        <v>0</v>
      </c>
      <c r="FR67" s="523">
        <f>SUM(FR5:FR66)</f>
        <v>4</v>
      </c>
      <c r="FS67" s="524">
        <f>IF(FO67=0,0,FR67/FO70)</f>
        <v>1</v>
      </c>
      <c r="FT67" s="523">
        <f>SUM(FT5:FT66)</f>
        <v>0</v>
      </c>
      <c r="FU67" s="523">
        <f>SUM(FU5:FU66)</f>
        <v>0</v>
      </c>
      <c r="FV67" s="524">
        <f>IF(FT67=0,0,FU67/FT70)</f>
        <v>0</v>
      </c>
      <c r="FW67" s="523">
        <f>SUM(FW5:FW66)</f>
        <v>0</v>
      </c>
      <c r="FX67" s="524">
        <f>IF(FT67=0,0,FW67/FT70)</f>
        <v>0</v>
      </c>
      <c r="FY67" s="523">
        <f>SUM(FY5:FY66)</f>
        <v>0</v>
      </c>
      <c r="FZ67" s="523">
        <f>SUM(FZ5:FZ66)</f>
        <v>0</v>
      </c>
      <c r="GA67" s="524">
        <f>IF(FY67=0,0,FZ67/FY70)</f>
        <v>0</v>
      </c>
      <c r="GB67" s="523">
        <f>SUM(GB5:GB66)</f>
        <v>0</v>
      </c>
      <c r="GC67" s="524">
        <f>IF(FY67=0,0,GB67/FY70)</f>
        <v>0</v>
      </c>
      <c r="GD67" s="523">
        <f>SUM(GD5:GD66)</f>
        <v>0</v>
      </c>
      <c r="GE67" s="523">
        <f>SUM(GE5:GE66)</f>
        <v>0</v>
      </c>
      <c r="GF67" s="524">
        <f>IF(GD67=0,0,GE67/GD70)</f>
        <v>0</v>
      </c>
      <c r="GG67" s="523">
        <f>SUM(GG5:GG66)</f>
        <v>0</v>
      </c>
      <c r="GH67" s="524">
        <f>IF(GD67=0,0,GG67/GD70)</f>
        <v>0</v>
      </c>
      <c r="GI67" s="523">
        <f>SUM(GI5:GI66)</f>
        <v>0</v>
      </c>
      <c r="GJ67" s="523">
        <f>SUM(GJ5:GJ66)</f>
        <v>0</v>
      </c>
      <c r="GK67" s="524">
        <f>IF(GI67=0,0,GJ67/GI70)</f>
        <v>0</v>
      </c>
      <c r="GL67" s="523">
        <f>SUM(GL5:GL66)</f>
        <v>0</v>
      </c>
      <c r="GM67" s="524">
        <f>IF(GI67=0,0,GL67/GI70)</f>
        <v>0</v>
      </c>
      <c r="GN67" s="523">
        <f>SUM(GN5:GN66)</f>
        <v>0</v>
      </c>
      <c r="GO67" s="523">
        <f>SUM(GO5:GO66)</f>
        <v>0</v>
      </c>
      <c r="GP67" s="524">
        <f>IF(GN67=0,0,GO67/GN70)</f>
        <v>0</v>
      </c>
      <c r="GQ67" s="523">
        <f>SUM(GQ5:GQ66)</f>
        <v>0</v>
      </c>
      <c r="GR67" s="524">
        <f>IF(GN67=0,0,GQ67/GN70)</f>
        <v>0</v>
      </c>
      <c r="GS67" s="523">
        <f>SUM(GS5:GS66)</f>
        <v>0</v>
      </c>
      <c r="GT67" s="523">
        <f>SUM(GT5:GT66)</f>
        <v>0</v>
      </c>
      <c r="GU67" s="524">
        <f>IF(GS67=0,0,GT67/GS70)</f>
        <v>0</v>
      </c>
      <c r="GV67" s="523">
        <f>SUM(GV5:GV66)</f>
        <v>0</v>
      </c>
      <c r="GW67" s="524">
        <f>IF(GS67=0,0,GV67/GS70)</f>
        <v>0</v>
      </c>
      <c r="GX67" s="523">
        <f>SUM(GX5:GX66)</f>
        <v>0</v>
      </c>
      <c r="GY67" s="523">
        <f>SUM(GY5:GY66)</f>
        <v>0</v>
      </c>
      <c r="GZ67" s="524">
        <f>IF(GX67=0,0,GY67/GX70)</f>
        <v>0</v>
      </c>
      <c r="HA67" s="523">
        <f>SUM(HA5:HA66)</f>
        <v>0</v>
      </c>
      <c r="HB67" s="524">
        <f>IF(GX67=0,0,HA67/GX70)</f>
        <v>0</v>
      </c>
      <c r="HC67" s="523">
        <f>SUM(HC5:HC66)</f>
        <v>0</v>
      </c>
      <c r="HD67" s="523">
        <f>SUM(HD5:HD66)</f>
        <v>0</v>
      </c>
      <c r="HE67" s="524">
        <f>IF(HC67=0,0,HD67/HC70)</f>
        <v>0</v>
      </c>
      <c r="HF67" s="523">
        <f>SUM(HF5:HF66)</f>
        <v>0</v>
      </c>
      <c r="HG67" s="524">
        <f>IF(HC67=0,0,HF67/HC70)</f>
        <v>0</v>
      </c>
      <c r="HH67" s="523">
        <f>SUM(HH5:HH66)</f>
        <v>0</v>
      </c>
      <c r="HI67" s="523">
        <f>SUM(HI5:HI66)</f>
        <v>0</v>
      </c>
      <c r="HJ67" s="524">
        <f>IF(HH67=0,0,HI67/HH70)</f>
        <v>0</v>
      </c>
      <c r="HK67" s="523">
        <f>SUM(HK5:HK66)</f>
        <v>0</v>
      </c>
      <c r="HL67" s="524">
        <f>IF(HH67=0,0,HK67/HH70)</f>
        <v>0</v>
      </c>
      <c r="HM67" s="523">
        <f>SUM(HM5:HM66)</f>
        <v>80</v>
      </c>
      <c r="HN67" s="523">
        <f>SUM(HN5:HN66)</f>
        <v>0</v>
      </c>
      <c r="HO67" s="524">
        <f>IF(HM67=0,0,HN67/HM70)</f>
        <v>0</v>
      </c>
      <c r="HP67" s="523">
        <f>SUM(HP5:HP66)</f>
        <v>2</v>
      </c>
      <c r="HQ67" s="524">
        <f>IF(HM67=0,0,HP67/HM70)</f>
        <v>0.5</v>
      </c>
      <c r="HR67" s="523">
        <f>SUM(HR5:HR66)</f>
        <v>140</v>
      </c>
      <c r="HS67" s="523">
        <f>SUM(HS5:HS66)</f>
        <v>3</v>
      </c>
      <c r="HT67" s="524">
        <f>IF(HR67=0,0,HS67/HR70)</f>
        <v>0.42857142857142855</v>
      </c>
      <c r="HU67" s="523">
        <f>SUM(HU5:HU66)</f>
        <v>7</v>
      </c>
      <c r="HV67" s="524">
        <f>IF(HR67=0,0,HU67/HR70)</f>
        <v>1</v>
      </c>
      <c r="HW67" s="523">
        <f>SUM(HW5:HW66)</f>
        <v>140</v>
      </c>
      <c r="HX67" s="523">
        <f>SUM(HX5:HX66)</f>
        <v>5</v>
      </c>
      <c r="HY67" s="524">
        <f>IF(HW67=0,0,HX67/HW70)</f>
        <v>0.7142857142857143</v>
      </c>
      <c r="HZ67" s="523">
        <f>SUM(HZ5:HZ66)</f>
        <v>6</v>
      </c>
      <c r="IA67" s="524">
        <f>IF(HW67=0,0,HZ67/HW70)</f>
        <v>0.8571428571428571</v>
      </c>
      <c r="IB67" s="523">
        <f>SUM(IB5:IB66)</f>
        <v>20</v>
      </c>
      <c r="IC67" s="523">
        <f>SUM(IC5:IC66)</f>
        <v>0</v>
      </c>
      <c r="ID67" s="524">
        <f>IF(IB67=0,0,IC67/IB70)</f>
        <v>0</v>
      </c>
      <c r="IE67" s="523">
        <f>SUM(IE5:IE66)</f>
        <v>0</v>
      </c>
      <c r="IF67" s="305">
        <f>IF(IB67=0,0,IE67/IB70)</f>
        <v>0</v>
      </c>
      <c r="IG67" s="1373"/>
      <c r="IH67" s="1374"/>
    </row>
    <row r="68" spans="2:242" ht="33" customHeight="1" x14ac:dyDescent="0.25">
      <c r="B68" s="306">
        <v>55</v>
      </c>
      <c r="C68" s="1319"/>
      <c r="D68" s="1320"/>
      <c r="E68" s="1321"/>
      <c r="F68" s="530" t="s">
        <v>389</v>
      </c>
      <c r="G68" s="307"/>
      <c r="H68" s="308"/>
      <c r="I68" s="309">
        <f>I67/B68</f>
        <v>0.23036363636363633</v>
      </c>
      <c r="J68" s="310">
        <f>J67/B68</f>
        <v>44.63909090909091</v>
      </c>
      <c r="K68" s="311">
        <f>K67/B68</f>
        <v>78.218181818181819</v>
      </c>
      <c r="L68" s="744">
        <f>L67/B68</f>
        <v>1619.6363636363637</v>
      </c>
      <c r="M68" s="745">
        <f>M67/B68</f>
        <v>1619.6363636363637</v>
      </c>
      <c r="N68" s="1212">
        <f>N67/122</f>
        <v>1.8852459016393444</v>
      </c>
      <c r="O68" s="1212">
        <f>O67/122</f>
        <v>15.819672131147541</v>
      </c>
      <c r="P68" s="314"/>
      <c r="Q68" s="1334" t="s">
        <v>390</v>
      </c>
      <c r="R68" s="315"/>
      <c r="S68" s="535">
        <f>S67/B68</f>
        <v>1025.8181818181818</v>
      </c>
      <c r="T68" s="536"/>
      <c r="U68" s="536"/>
      <c r="V68" s="536"/>
      <c r="W68" s="536"/>
      <c r="X68" s="536">
        <f>X67/B68</f>
        <v>440</v>
      </c>
      <c r="Y68" s="536"/>
      <c r="Z68" s="536"/>
      <c r="AA68" s="536"/>
      <c r="AB68" s="536"/>
      <c r="AC68" s="536">
        <f>AC67/B68</f>
        <v>122.54545454545455</v>
      </c>
      <c r="AD68" s="536"/>
      <c r="AE68" s="536"/>
      <c r="AF68" s="536"/>
      <c r="AG68" s="536"/>
      <c r="AH68" s="536">
        <f>AH67/B68</f>
        <v>31.272727272727273</v>
      </c>
      <c r="AI68" s="536"/>
      <c r="AJ68" s="536"/>
      <c r="AK68" s="536"/>
      <c r="AL68" s="537"/>
      <c r="AM68" s="315"/>
      <c r="AN68" s="535">
        <f>AN67/B68</f>
        <v>754.5454545454545</v>
      </c>
      <c r="AO68" s="536"/>
      <c r="AP68" s="536"/>
      <c r="AQ68" s="536"/>
      <c r="AR68" s="538"/>
      <c r="AS68" s="539">
        <f>AS67/B68</f>
        <v>781.09090909090912</v>
      </c>
      <c r="AT68" s="536"/>
      <c r="AU68" s="536"/>
      <c r="AV68" s="536"/>
      <c r="AW68" s="538"/>
      <c r="AX68" s="539">
        <f>AX67/B68</f>
        <v>2.9090909090909092</v>
      </c>
      <c r="AY68" s="536"/>
      <c r="AZ68" s="536"/>
      <c r="BA68" s="536"/>
      <c r="BB68" s="538"/>
      <c r="BC68" s="539">
        <f>BC67/B68</f>
        <v>1.8181818181818181</v>
      </c>
      <c r="BD68" s="536"/>
      <c r="BE68" s="536"/>
      <c r="BF68" s="536"/>
      <c r="BG68" s="538"/>
      <c r="BH68" s="539">
        <f>BH67/B68</f>
        <v>72.36363636363636</v>
      </c>
      <c r="BI68" s="536"/>
      <c r="BJ68" s="536"/>
      <c r="BK68" s="536"/>
      <c r="BL68" s="538"/>
      <c r="BM68" s="539">
        <f>BM67/B68</f>
        <v>0</v>
      </c>
      <c r="BN68" s="536"/>
      <c r="BO68" s="536"/>
      <c r="BP68" s="536"/>
      <c r="BQ68" s="538"/>
      <c r="BR68" s="539">
        <f>BR67/B68</f>
        <v>0</v>
      </c>
      <c r="BS68" s="536"/>
      <c r="BT68" s="536"/>
      <c r="BU68" s="536"/>
      <c r="BV68" s="538"/>
      <c r="BW68" s="539">
        <f>BW67/B68</f>
        <v>6.9090909090909092</v>
      </c>
      <c r="BX68" s="536"/>
      <c r="BY68" s="536"/>
      <c r="BZ68" s="536"/>
      <c r="CA68" s="537"/>
      <c r="CB68" s="315"/>
      <c r="CC68" s="535">
        <f>CC67/B68</f>
        <v>299.27272727272725</v>
      </c>
      <c r="CD68" s="536"/>
      <c r="CE68" s="536"/>
      <c r="CF68" s="536"/>
      <c r="CG68" s="536"/>
      <c r="CH68" s="536">
        <f>CH67/B68</f>
        <v>313.09090909090907</v>
      </c>
      <c r="CI68" s="536"/>
      <c r="CJ68" s="536"/>
      <c r="CK68" s="536"/>
      <c r="CL68" s="536"/>
      <c r="CM68" s="536">
        <f>CM67/B68</f>
        <v>112.36363636363636</v>
      </c>
      <c r="CN68" s="536"/>
      <c r="CO68" s="536"/>
      <c r="CP68" s="536"/>
      <c r="CQ68" s="536"/>
      <c r="CR68" s="536">
        <f>CR67/B68</f>
        <v>29.818181818181817</v>
      </c>
      <c r="CS68" s="536"/>
      <c r="CT68" s="536"/>
      <c r="CU68" s="538"/>
      <c r="CV68" s="540"/>
      <c r="CW68" s="541">
        <f>CW67/B68</f>
        <v>661.4545454545455</v>
      </c>
      <c r="CX68" s="536"/>
      <c r="CY68" s="536"/>
      <c r="CZ68" s="536"/>
      <c r="DA68" s="536"/>
      <c r="DB68" s="536">
        <f>DB67/B68</f>
        <v>112.36363636363636</v>
      </c>
      <c r="DC68" s="536"/>
      <c r="DD68" s="536"/>
      <c r="DE68" s="536"/>
      <c r="DF68" s="536"/>
      <c r="DG68" s="536">
        <f>DG67/B68</f>
        <v>6.1818181818181817</v>
      </c>
      <c r="DH68" s="536"/>
      <c r="DI68" s="536"/>
      <c r="DJ68" s="536"/>
      <c r="DK68" s="536"/>
      <c r="DL68" s="536">
        <f>DL67/B68</f>
        <v>1.0909090909090908</v>
      </c>
      <c r="DM68" s="536"/>
      <c r="DN68" s="536"/>
      <c r="DO68" s="538"/>
      <c r="DP68" s="540"/>
      <c r="DQ68" s="541">
        <f>DQ67/B68</f>
        <v>2.5454545454545454</v>
      </c>
      <c r="DR68" s="536"/>
      <c r="DS68" s="536"/>
      <c r="DT68" s="536"/>
      <c r="DU68" s="536"/>
      <c r="DV68" s="536">
        <f>DV67/B68</f>
        <v>0.36363636363636365</v>
      </c>
      <c r="DW68" s="536"/>
      <c r="DX68" s="536"/>
      <c r="DY68" s="536"/>
      <c r="DZ68" s="536"/>
      <c r="EA68" s="536">
        <f>EA67/B68</f>
        <v>0</v>
      </c>
      <c r="EB68" s="536"/>
      <c r="EC68" s="536"/>
      <c r="ED68" s="536"/>
      <c r="EE68" s="536"/>
      <c r="EF68" s="536">
        <f>EF67/B68</f>
        <v>0</v>
      </c>
      <c r="EG68" s="536"/>
      <c r="EH68" s="536"/>
      <c r="EI68" s="538"/>
      <c r="EJ68" s="540"/>
      <c r="EK68" s="541">
        <f>EK67/B68</f>
        <v>0</v>
      </c>
      <c r="EL68" s="536"/>
      <c r="EM68" s="536"/>
      <c r="EN68" s="536"/>
      <c r="EO68" s="536"/>
      <c r="EP68" s="536">
        <f>EP67/B68</f>
        <v>1.8181818181818181</v>
      </c>
      <c r="EQ68" s="542"/>
      <c r="ER68" s="542"/>
      <c r="ES68" s="542"/>
      <c r="ET68" s="542"/>
      <c r="EU68" s="542">
        <f>EU67/B68</f>
        <v>0</v>
      </c>
      <c r="EV68" s="536"/>
      <c r="EW68" s="536"/>
      <c r="EX68" s="536"/>
      <c r="EY68" s="536"/>
      <c r="EZ68" s="536">
        <f>EZ67/B68</f>
        <v>0</v>
      </c>
      <c r="FA68" s="536"/>
      <c r="FB68" s="536"/>
      <c r="FC68" s="538"/>
      <c r="FD68" s="540"/>
      <c r="FE68" s="541">
        <f>FE67/B68</f>
        <v>61.090909090909093</v>
      </c>
      <c r="FF68" s="536"/>
      <c r="FG68" s="536"/>
      <c r="FH68" s="536"/>
      <c r="FI68" s="536"/>
      <c r="FJ68" s="536">
        <f>FJ67/B68</f>
        <v>9.8181818181818183</v>
      </c>
      <c r="FK68" s="536"/>
      <c r="FL68" s="536"/>
      <c r="FM68" s="536"/>
      <c r="FN68" s="536"/>
      <c r="FO68" s="536">
        <f>FO67/B68</f>
        <v>1.4545454545454546</v>
      </c>
      <c r="FP68" s="536"/>
      <c r="FQ68" s="536"/>
      <c r="FR68" s="536"/>
      <c r="FS68" s="536"/>
      <c r="FT68" s="536">
        <f>FT67/B68</f>
        <v>0</v>
      </c>
      <c r="FU68" s="536"/>
      <c r="FV68" s="536"/>
      <c r="FW68" s="538"/>
      <c r="FX68" s="540"/>
      <c r="FY68" s="541">
        <f>FY67/B68</f>
        <v>0</v>
      </c>
      <c r="FZ68" s="536"/>
      <c r="GA68" s="536"/>
      <c r="GB68" s="536"/>
      <c r="GC68" s="536"/>
      <c r="GD68" s="536">
        <f>GD67/B68</f>
        <v>0</v>
      </c>
      <c r="GE68" s="542"/>
      <c r="GF68" s="542"/>
      <c r="GG68" s="542"/>
      <c r="GH68" s="542"/>
      <c r="GI68" s="542">
        <f>GI67/B68</f>
        <v>0</v>
      </c>
      <c r="GJ68" s="536"/>
      <c r="GK68" s="536"/>
      <c r="GL68" s="536"/>
      <c r="GM68" s="536"/>
      <c r="GN68" s="536">
        <f>GN67/B68</f>
        <v>0</v>
      </c>
      <c r="GO68" s="536"/>
      <c r="GP68" s="536"/>
      <c r="GQ68" s="538"/>
      <c r="GR68" s="543"/>
      <c r="GS68" s="544">
        <f>GS67/B68</f>
        <v>0</v>
      </c>
      <c r="GT68" s="536"/>
      <c r="GU68" s="536"/>
      <c r="GV68" s="536"/>
      <c r="GW68" s="536"/>
      <c r="GX68" s="536">
        <f>GX67/B68</f>
        <v>0</v>
      </c>
      <c r="GY68" s="536"/>
      <c r="GZ68" s="536"/>
      <c r="HA68" s="536"/>
      <c r="HB68" s="536"/>
      <c r="HC68" s="536">
        <f>HC67/B68</f>
        <v>0</v>
      </c>
      <c r="HD68" s="536"/>
      <c r="HE68" s="536"/>
      <c r="HF68" s="536"/>
      <c r="HG68" s="536"/>
      <c r="HH68" s="536">
        <f>HH67/B68</f>
        <v>0</v>
      </c>
      <c r="HI68" s="536"/>
      <c r="HJ68" s="536"/>
      <c r="HK68" s="536"/>
      <c r="HL68" s="545"/>
      <c r="HM68" s="541">
        <f>HM67/B68</f>
        <v>1.4545454545454546</v>
      </c>
      <c r="HN68" s="536"/>
      <c r="HO68" s="536"/>
      <c r="HP68" s="536"/>
      <c r="HQ68" s="536"/>
      <c r="HR68" s="536">
        <f>HR67/B68</f>
        <v>2.5454545454545454</v>
      </c>
      <c r="HS68" s="536"/>
      <c r="HT68" s="536"/>
      <c r="HU68" s="536"/>
      <c r="HV68" s="536"/>
      <c r="HW68" s="536">
        <f>HW67/B68</f>
        <v>2.5454545454545454</v>
      </c>
      <c r="HX68" s="542"/>
      <c r="HY68" s="542"/>
      <c r="HZ68" s="542"/>
      <c r="IA68" s="546"/>
      <c r="IB68" s="547">
        <f>IB67/B68</f>
        <v>0.36363636363636365</v>
      </c>
      <c r="IC68" s="542"/>
      <c r="ID68" s="542"/>
      <c r="IE68" s="546"/>
      <c r="IF68" s="329"/>
      <c r="IG68" s="1332"/>
      <c r="IH68" s="1333"/>
    </row>
    <row r="69" spans="2:242" ht="33" customHeight="1" x14ac:dyDescent="0.25">
      <c r="B69" s="548"/>
      <c r="C69" s="1317" t="s">
        <v>391</v>
      </c>
      <c r="D69" s="1317"/>
      <c r="E69" s="1327"/>
      <c r="F69" s="549"/>
      <c r="G69" s="332"/>
      <c r="H69" s="333"/>
      <c r="I69" s="334"/>
      <c r="J69" s="335"/>
      <c r="K69" s="336"/>
      <c r="L69" s="337"/>
      <c r="M69" s="338" t="s">
        <v>392</v>
      </c>
      <c r="N69" s="296">
        <f>N67/K67</f>
        <v>5.3463505346350533E-2</v>
      </c>
      <c r="O69" s="296">
        <f>O67/K67</f>
        <v>0.44862854486285447</v>
      </c>
      <c r="P69" s="339"/>
      <c r="Q69" s="1335"/>
      <c r="R69" s="340"/>
      <c r="S69" s="1361">
        <f>SUM(S68:AL68)</f>
        <v>1619.6363636363635</v>
      </c>
      <c r="T69" s="1362"/>
      <c r="U69" s="1362"/>
      <c r="V69" s="1362"/>
      <c r="W69" s="1362"/>
      <c r="X69" s="1363"/>
      <c r="Y69" s="1362"/>
      <c r="Z69" s="1362"/>
      <c r="AA69" s="1362"/>
      <c r="AB69" s="1362"/>
      <c r="AC69" s="1363"/>
      <c r="AD69" s="1362"/>
      <c r="AE69" s="1362"/>
      <c r="AF69" s="1362"/>
      <c r="AG69" s="1362"/>
      <c r="AH69" s="1363"/>
      <c r="AI69" s="1364"/>
      <c r="AJ69" s="1364"/>
      <c r="AK69" s="1364"/>
      <c r="AL69" s="1365"/>
      <c r="AM69" s="342"/>
      <c r="AN69" s="1371">
        <f>SUM(AN68:CA68)</f>
        <v>1619.6363636363635</v>
      </c>
      <c r="AO69" s="1357"/>
      <c r="AP69" s="1357"/>
      <c r="AQ69" s="1357"/>
      <c r="AR69" s="1357"/>
      <c r="AS69" s="1357"/>
      <c r="AT69" s="1357"/>
      <c r="AU69" s="1357"/>
      <c r="AV69" s="1357"/>
      <c r="AW69" s="1357"/>
      <c r="AX69" s="1357"/>
      <c r="AY69" s="1357"/>
      <c r="AZ69" s="1357"/>
      <c r="BA69" s="1357"/>
      <c r="BB69" s="1357"/>
      <c r="BC69" s="1357"/>
      <c r="BD69" s="1357"/>
      <c r="BE69" s="1357"/>
      <c r="BF69" s="1357"/>
      <c r="BG69" s="1357"/>
      <c r="BH69" s="1357"/>
      <c r="BI69" s="1357"/>
      <c r="BJ69" s="1357"/>
      <c r="BK69" s="1357"/>
      <c r="BL69" s="1357"/>
      <c r="BM69" s="1357"/>
      <c r="BN69" s="1357"/>
      <c r="BO69" s="1357"/>
      <c r="BP69" s="1357"/>
      <c r="BQ69" s="1357"/>
      <c r="BR69" s="1357"/>
      <c r="BS69" s="1357"/>
      <c r="BT69" s="1357"/>
      <c r="BU69" s="1357"/>
      <c r="BV69" s="1357"/>
      <c r="BW69" s="1357"/>
      <c r="BX69" s="1357"/>
      <c r="BY69" s="1357"/>
      <c r="BZ69" s="1357"/>
      <c r="CA69" s="1372"/>
      <c r="CB69" s="342"/>
      <c r="CC69" s="1370">
        <f>SUM(CC68:CV68)</f>
        <v>754.5454545454545</v>
      </c>
      <c r="CD69" s="1355"/>
      <c r="CE69" s="1355"/>
      <c r="CF69" s="1355"/>
      <c r="CG69" s="1355"/>
      <c r="CH69" s="1356"/>
      <c r="CI69" s="1355"/>
      <c r="CJ69" s="1355"/>
      <c r="CK69" s="1355"/>
      <c r="CL69" s="1355"/>
      <c r="CM69" s="1356"/>
      <c r="CN69" s="1355"/>
      <c r="CO69" s="1355"/>
      <c r="CP69" s="1355"/>
      <c r="CQ69" s="1355"/>
      <c r="CR69" s="1356"/>
      <c r="CS69" s="1357"/>
      <c r="CT69" s="1357"/>
      <c r="CU69" s="1357"/>
      <c r="CV69" s="1358"/>
      <c r="CW69" s="1354">
        <f>SUM(CW68:DP68)</f>
        <v>781.09090909090912</v>
      </c>
      <c r="CX69" s="1355"/>
      <c r="CY69" s="1355"/>
      <c r="CZ69" s="1355"/>
      <c r="DA69" s="1355"/>
      <c r="DB69" s="1356"/>
      <c r="DC69" s="1355"/>
      <c r="DD69" s="1355"/>
      <c r="DE69" s="1355"/>
      <c r="DF69" s="1355"/>
      <c r="DG69" s="1356"/>
      <c r="DH69" s="1355"/>
      <c r="DI69" s="1355"/>
      <c r="DJ69" s="1355"/>
      <c r="DK69" s="1355"/>
      <c r="DL69" s="1356"/>
      <c r="DM69" s="1357"/>
      <c r="DN69" s="1357"/>
      <c r="DO69" s="1357"/>
      <c r="DP69" s="1358"/>
      <c r="DQ69" s="1354">
        <f>SUM(DQ68:EJ68)</f>
        <v>2.9090909090909092</v>
      </c>
      <c r="DR69" s="1355"/>
      <c r="DS69" s="1355"/>
      <c r="DT69" s="1355"/>
      <c r="DU69" s="1355"/>
      <c r="DV69" s="1356"/>
      <c r="DW69" s="1355"/>
      <c r="DX69" s="1355"/>
      <c r="DY69" s="1355"/>
      <c r="DZ69" s="1355"/>
      <c r="EA69" s="1356"/>
      <c r="EB69" s="1355"/>
      <c r="EC69" s="1355"/>
      <c r="ED69" s="1355"/>
      <c r="EE69" s="1355"/>
      <c r="EF69" s="1356"/>
      <c r="EG69" s="1357"/>
      <c r="EH69" s="1357"/>
      <c r="EI69" s="1357"/>
      <c r="EJ69" s="1358"/>
      <c r="EK69" s="1354">
        <f>SUM(EK68:FD68)</f>
        <v>1.8181818181818181</v>
      </c>
      <c r="EL69" s="1355"/>
      <c r="EM69" s="1355"/>
      <c r="EN69" s="1355"/>
      <c r="EO69" s="1355"/>
      <c r="EP69" s="1356"/>
      <c r="EQ69" s="1355"/>
      <c r="ER69" s="1355"/>
      <c r="ES69" s="1355"/>
      <c r="ET69" s="1355"/>
      <c r="EU69" s="1356"/>
      <c r="EV69" s="1355"/>
      <c r="EW69" s="1355"/>
      <c r="EX69" s="1355"/>
      <c r="EY69" s="1355"/>
      <c r="EZ69" s="1356"/>
      <c r="FA69" s="1357"/>
      <c r="FB69" s="1357"/>
      <c r="FC69" s="1357"/>
      <c r="FD69" s="1358"/>
      <c r="FE69" s="1354">
        <f>SUM(FE68:FX68)</f>
        <v>72.36363636363636</v>
      </c>
      <c r="FF69" s="1355"/>
      <c r="FG69" s="1355"/>
      <c r="FH69" s="1355"/>
      <c r="FI69" s="1355"/>
      <c r="FJ69" s="1356"/>
      <c r="FK69" s="1355"/>
      <c r="FL69" s="1355"/>
      <c r="FM69" s="1355"/>
      <c r="FN69" s="1355"/>
      <c r="FO69" s="1356"/>
      <c r="FP69" s="1355"/>
      <c r="FQ69" s="1355"/>
      <c r="FR69" s="1355"/>
      <c r="FS69" s="1355"/>
      <c r="FT69" s="1356"/>
      <c r="FU69" s="1357"/>
      <c r="FV69" s="1357"/>
      <c r="FW69" s="1357"/>
      <c r="FX69" s="1358"/>
      <c r="FY69" s="1384">
        <f>SUM(FY68:GR68)</f>
        <v>0</v>
      </c>
      <c r="FZ69" s="1362"/>
      <c r="GA69" s="1362"/>
      <c r="GB69" s="1362"/>
      <c r="GC69" s="1362"/>
      <c r="GD69" s="1385"/>
      <c r="GE69" s="1362"/>
      <c r="GF69" s="1362"/>
      <c r="GG69" s="1362"/>
      <c r="GH69" s="1362"/>
      <c r="GI69" s="1385"/>
      <c r="GJ69" s="1362"/>
      <c r="GK69" s="1362"/>
      <c r="GL69" s="1362"/>
      <c r="GM69" s="1362"/>
      <c r="GN69" s="1385"/>
      <c r="GO69" s="1357"/>
      <c r="GP69" s="1357"/>
      <c r="GQ69" s="1357"/>
      <c r="GR69" s="1386"/>
      <c r="GS69" s="1384">
        <f>SUM(GS68:HL68)</f>
        <v>0</v>
      </c>
      <c r="GT69" s="1362"/>
      <c r="GU69" s="1362"/>
      <c r="GV69" s="1362"/>
      <c r="GW69" s="1362"/>
      <c r="GX69" s="1385"/>
      <c r="GY69" s="1362"/>
      <c r="GZ69" s="1362"/>
      <c r="HA69" s="1362"/>
      <c r="HB69" s="1362"/>
      <c r="HC69" s="1385"/>
      <c r="HD69" s="1362"/>
      <c r="HE69" s="1362"/>
      <c r="HF69" s="1362"/>
      <c r="HG69" s="1362"/>
      <c r="HH69" s="1385"/>
      <c r="HI69" s="1363"/>
      <c r="HJ69" s="1363"/>
      <c r="HK69" s="1363"/>
      <c r="HL69" s="1358"/>
      <c r="HM69" s="1354">
        <f>SUM(HM68:IF68)</f>
        <v>6.9090909090909083</v>
      </c>
      <c r="HN69" s="1355"/>
      <c r="HO69" s="1355"/>
      <c r="HP69" s="1355"/>
      <c r="HQ69" s="1355"/>
      <c r="HR69" s="1356"/>
      <c r="HS69" s="1355"/>
      <c r="HT69" s="1355"/>
      <c r="HU69" s="1355"/>
      <c r="HV69" s="1355"/>
      <c r="HW69" s="1356"/>
      <c r="HX69" s="1355"/>
      <c r="HY69" s="1355"/>
      <c r="HZ69" s="1355"/>
      <c r="IA69" s="1355"/>
      <c r="IB69" s="1356"/>
      <c r="IC69" s="1357"/>
      <c r="ID69" s="1357"/>
      <c r="IE69" s="1357"/>
      <c r="IF69" s="1302"/>
      <c r="IG69" s="1332"/>
      <c r="IH69" s="1333"/>
    </row>
    <row r="70" spans="2:242" ht="33" customHeight="1" x14ac:dyDescent="0.25">
      <c r="B70" s="377"/>
      <c r="C70" s="1379"/>
      <c r="D70" s="1379"/>
      <c r="E70" s="556"/>
      <c r="F70" s="1308" t="s">
        <v>394</v>
      </c>
      <c r="G70" s="332"/>
      <c r="H70" s="347"/>
      <c r="I70" s="348"/>
      <c r="J70" s="349"/>
      <c r="K70" s="350"/>
      <c r="L70" s="351"/>
      <c r="M70" s="350"/>
      <c r="N70" s="352"/>
      <c r="O70" s="352"/>
      <c r="P70" s="353"/>
      <c r="Q70" s="1308" t="s">
        <v>394</v>
      </c>
      <c r="R70" s="689"/>
      <c r="S70" s="360">
        <f>((SUM(S5:S66)-S53-S40)/20)+(S53/40)+(S40/20)</f>
        <v>2807</v>
      </c>
      <c r="T70" s="357"/>
      <c r="U70" s="357"/>
      <c r="V70" s="357"/>
      <c r="W70" s="357"/>
      <c r="X70" s="360">
        <f>((SUM(X5:X66)-X53-X40)/20)+(X53/40)+(X40/20)</f>
        <v>1089</v>
      </c>
      <c r="Y70" s="357"/>
      <c r="Z70" s="357"/>
      <c r="AA70" s="357"/>
      <c r="AB70" s="357"/>
      <c r="AC70" s="360">
        <f>((SUM(AC5:AC66)-AC53-AC40)/20)+(AC53/40)+(AC40/20)</f>
        <v>320</v>
      </c>
      <c r="AD70" s="357"/>
      <c r="AE70" s="357"/>
      <c r="AF70" s="357"/>
      <c r="AG70" s="357"/>
      <c r="AH70" s="361">
        <f>((SUM(AH5:AH66)-AH53-AH40)/20)+(AH53/40)+(AH40/20)</f>
        <v>86</v>
      </c>
      <c r="AI70" s="362"/>
      <c r="AJ70" s="362"/>
      <c r="AK70" s="362"/>
      <c r="AL70" s="363"/>
      <c r="AM70" s="364"/>
      <c r="AN70" s="361">
        <f>((SUM(AN5:AN66)-AN53-AN40)/20)+(AN53/40)+(AN40/20)</f>
        <v>1938</v>
      </c>
      <c r="AO70" s="362"/>
      <c r="AP70" s="362"/>
      <c r="AQ70" s="362"/>
      <c r="AR70" s="365"/>
      <c r="AS70" s="361">
        <f>((SUM(AS5:AS66)-AS53-AS40)/20)+(AS53/40)+(AS40/20)</f>
        <v>2134</v>
      </c>
      <c r="AT70" s="362"/>
      <c r="AU70" s="362"/>
      <c r="AV70" s="362"/>
      <c r="AW70" s="365"/>
      <c r="AX70" s="361">
        <f>((SUM(AX5:AX66)-AX53-AX40)/20)+(AX53/40)+(AX40/20)</f>
        <v>8</v>
      </c>
      <c r="AY70" s="362"/>
      <c r="AZ70" s="362"/>
      <c r="BA70" s="362"/>
      <c r="BB70" s="365"/>
      <c r="BC70" s="361">
        <f>((SUM(BC5:BC66)-BC53-BC40)/20)+(BC53/40)+(BC40/20)</f>
        <v>5</v>
      </c>
      <c r="BD70" s="362"/>
      <c r="BE70" s="362"/>
      <c r="BF70" s="362"/>
      <c r="BG70" s="365"/>
      <c r="BH70" s="361">
        <f>((SUM(BH5:BH66)-BH53-BH40)/20)+(BH53/40)+(BH40/20)</f>
        <v>198</v>
      </c>
      <c r="BI70" s="362"/>
      <c r="BJ70" s="362"/>
      <c r="BK70" s="362"/>
      <c r="BL70" s="365"/>
      <c r="BM70" s="361">
        <f>((SUM(BM5:BM66)-BM53-BM40)/20)+(BM53/40)+(BM40/20)</f>
        <v>0</v>
      </c>
      <c r="BN70" s="362"/>
      <c r="BO70" s="362"/>
      <c r="BP70" s="362"/>
      <c r="BQ70" s="365"/>
      <c r="BR70" s="361">
        <f>((SUM(BR5:BR66)-BR53-BR40)/20)+(BR53/40)+(BR40/20)</f>
        <v>0</v>
      </c>
      <c r="BS70" s="362"/>
      <c r="BT70" s="362"/>
      <c r="BU70" s="362"/>
      <c r="BV70" s="365"/>
      <c r="BW70" s="361">
        <f>((SUM(BW5:BW66)-BW53-BW40)/20)+(BW53/40)+(BW40/20)</f>
        <v>19</v>
      </c>
      <c r="BX70" s="362"/>
      <c r="BY70" s="362"/>
      <c r="BZ70" s="362"/>
      <c r="CA70" s="363"/>
      <c r="CB70" s="364"/>
      <c r="CC70" s="360">
        <f>((SUM(CC5:CC66)-CC53-CC40)/20)+(CC53/40)+(CC40/20)</f>
        <v>819</v>
      </c>
      <c r="CD70" s="357"/>
      <c r="CE70" s="357"/>
      <c r="CF70" s="357"/>
      <c r="CG70" s="357"/>
      <c r="CH70" s="361">
        <f>((SUM(CH5:CH66)-CH53-CH40)/20)+(CH53/40)+(CH40/20)</f>
        <v>745</v>
      </c>
      <c r="CI70" s="362"/>
      <c r="CJ70" s="362"/>
      <c r="CK70" s="362"/>
      <c r="CL70" s="365"/>
      <c r="CM70" s="361">
        <f>((SUM(CM5:CM66)-CM53-CM40)/20)+(CM53/40)+(CM40/20)</f>
        <v>292</v>
      </c>
      <c r="CN70" s="362"/>
      <c r="CO70" s="362"/>
      <c r="CP70" s="362"/>
      <c r="CQ70" s="365"/>
      <c r="CR70" s="361">
        <f>((SUM(CR5:CR66)-CR53-CR40)/20)+(CR53/40)+(CR40/20)</f>
        <v>82</v>
      </c>
      <c r="CS70" s="362"/>
      <c r="CT70" s="362"/>
      <c r="CU70" s="362"/>
      <c r="CV70" s="365"/>
      <c r="CW70" s="360">
        <f>((SUM(CW5:CW66)-CW53-CW40)/20)+(CW53/40)+(CW40/20)</f>
        <v>1809</v>
      </c>
      <c r="CX70" s="357"/>
      <c r="CY70" s="357"/>
      <c r="CZ70" s="357"/>
      <c r="DA70" s="357"/>
      <c r="DB70" s="361">
        <f>((SUM(DB5:DB66)-DB53-DB40)/20)+(DB53/40)+(DB40/20)</f>
        <v>305</v>
      </c>
      <c r="DC70" s="362"/>
      <c r="DD70" s="362"/>
      <c r="DE70" s="362"/>
      <c r="DF70" s="365"/>
      <c r="DG70" s="361">
        <f>((SUM(DG5:DG66)-DG53-DG40)/20)+(DG53/40)+(DG40/20)</f>
        <v>17</v>
      </c>
      <c r="DH70" s="362"/>
      <c r="DI70" s="362"/>
      <c r="DJ70" s="362"/>
      <c r="DK70" s="365"/>
      <c r="DL70" s="361">
        <f>((SUM(DL5:DL66)-DL53-DL40)/20)+(DL53/40)+(DL40/20)</f>
        <v>3</v>
      </c>
      <c r="DM70" s="362"/>
      <c r="DN70" s="362"/>
      <c r="DO70" s="362"/>
      <c r="DP70" s="690"/>
      <c r="DQ70" s="360">
        <f>((SUM(DQ5:DQ66)-DQ53-DQ40)/20)+(DQ53/40)+(DQ40/20)</f>
        <v>7</v>
      </c>
      <c r="DR70" s="357"/>
      <c r="DS70" s="357"/>
      <c r="DT70" s="357"/>
      <c r="DU70" s="357"/>
      <c r="DV70" s="361">
        <f>((SUM(DV5:DV66)-DV53-DV40)/20)+(DV53/40)+(DV40/20)</f>
        <v>1</v>
      </c>
      <c r="DW70" s="362"/>
      <c r="DX70" s="362"/>
      <c r="DY70" s="362"/>
      <c r="DZ70" s="365"/>
      <c r="EA70" s="361">
        <f>((SUM(EA5:EA66)-EA53-EA40)/20)+(EA53/40)+(EA40/20)</f>
        <v>0</v>
      </c>
      <c r="EB70" s="362"/>
      <c r="EC70" s="362"/>
      <c r="ED70" s="362"/>
      <c r="EE70" s="365"/>
      <c r="EF70" s="361">
        <f>((SUM(EF5:EF66)-EF53-EF40)/20)+(EF53/40)+(EF40/20)</f>
        <v>0</v>
      </c>
      <c r="EG70" s="362"/>
      <c r="EH70" s="362"/>
      <c r="EI70" s="362"/>
      <c r="EJ70" s="365"/>
      <c r="EK70" s="360">
        <f>((SUM(EK5:EK66)-EK53-EK40)/20)+(EK53/40)+(EK40/20)</f>
        <v>0</v>
      </c>
      <c r="EL70" s="357"/>
      <c r="EM70" s="357"/>
      <c r="EN70" s="357"/>
      <c r="EO70" s="357"/>
      <c r="EP70" s="361">
        <f>((SUM(EP5:EP66)-EP53-EP40)/20)+(EP53/40)+(EP40/20)</f>
        <v>5</v>
      </c>
      <c r="EQ70" s="362"/>
      <c r="ER70" s="362"/>
      <c r="ES70" s="362"/>
      <c r="ET70" s="365"/>
      <c r="EU70" s="361">
        <f>((SUM(EU5:EU66)-EU53-EU40)/20)+(EU53/40)+(EU40/20)</f>
        <v>0</v>
      </c>
      <c r="EV70" s="362"/>
      <c r="EW70" s="362"/>
      <c r="EX70" s="362"/>
      <c r="EY70" s="365"/>
      <c r="EZ70" s="361">
        <f>((SUM(EZ5:EZ66)-EZ53-EZ40)/20)+(EZ53/40)+(EZ40/20)</f>
        <v>0</v>
      </c>
      <c r="FA70" s="362"/>
      <c r="FB70" s="362"/>
      <c r="FC70" s="362"/>
      <c r="FD70" s="365"/>
      <c r="FE70" s="360">
        <f>((SUM(FE5:FE66)-FE53-FE40)/20)+(FE53/40)+(FE40/20)</f>
        <v>168</v>
      </c>
      <c r="FF70" s="357"/>
      <c r="FG70" s="357"/>
      <c r="FH70" s="357"/>
      <c r="FI70" s="357"/>
      <c r="FJ70" s="361">
        <f>((SUM(FJ5:FJ66)-FJ53-FJ40)/20)+(FJ53/40)+(FJ40/20)</f>
        <v>26</v>
      </c>
      <c r="FK70" s="362"/>
      <c r="FL70" s="362"/>
      <c r="FM70" s="362"/>
      <c r="FN70" s="365"/>
      <c r="FO70" s="361">
        <f>((SUM(FO5:FO66)-FO53-FO40)/20)+(FO53/40)+(FO40/20)</f>
        <v>4</v>
      </c>
      <c r="FP70" s="362"/>
      <c r="FQ70" s="362"/>
      <c r="FR70" s="362"/>
      <c r="FS70" s="365"/>
      <c r="FT70" s="361">
        <f>((SUM(FT5:FT66)-FT53-FT40)/20)+(FT53/40)+(FT40/20)</f>
        <v>0</v>
      </c>
      <c r="FU70" s="362"/>
      <c r="FV70" s="362"/>
      <c r="FW70" s="362"/>
      <c r="FX70" s="690"/>
      <c r="FY70" s="360">
        <f>((SUM(FY5:FY66)-FY53-FY40)/20)+(FY53/40)+(FY40/20)</f>
        <v>0</v>
      </c>
      <c r="FZ70" s="357"/>
      <c r="GA70" s="357"/>
      <c r="GB70" s="357"/>
      <c r="GC70" s="357"/>
      <c r="GD70" s="361">
        <f>((SUM(GD5:GD66)-GD53-GD40)/20)+(GD53/40)+(GD40/20)</f>
        <v>0</v>
      </c>
      <c r="GE70" s="362"/>
      <c r="GF70" s="362"/>
      <c r="GG70" s="362"/>
      <c r="GH70" s="365"/>
      <c r="GI70" s="361">
        <f>((SUM(GI5:GI66)-GI53-GI40)/20)+(GI53/40)+(GI40/20)</f>
        <v>0</v>
      </c>
      <c r="GJ70" s="362"/>
      <c r="GK70" s="362"/>
      <c r="GL70" s="362"/>
      <c r="GM70" s="365"/>
      <c r="GN70" s="361">
        <f>((SUM(GN5:GN66)-GN53-GN40)/20)+(GN53/40)+(GN40/20)</f>
        <v>0</v>
      </c>
      <c r="GO70" s="362"/>
      <c r="GP70" s="362"/>
      <c r="GQ70" s="362"/>
      <c r="GR70" s="365"/>
      <c r="GS70" s="360">
        <f>((SUM(GS5:GS66)-GS53-GS40)/20)+(GS53/40)+(GS40/20)</f>
        <v>0</v>
      </c>
      <c r="GT70" s="357"/>
      <c r="GU70" s="357"/>
      <c r="GV70" s="357"/>
      <c r="GW70" s="357"/>
      <c r="GX70" s="361">
        <f>((SUM(GX5:GX66)-GX53-GX40)/20)+(GX53/40)+(GX40/20)</f>
        <v>0</v>
      </c>
      <c r="GY70" s="362"/>
      <c r="GZ70" s="362"/>
      <c r="HA70" s="362"/>
      <c r="HB70" s="365"/>
      <c r="HC70" s="361">
        <f>((SUM(HC5:HC66)-HC53-HC40)/20)+(HC53/40)+(HC40/20)</f>
        <v>0</v>
      </c>
      <c r="HD70" s="362"/>
      <c r="HE70" s="362"/>
      <c r="HF70" s="362"/>
      <c r="HG70" s="365"/>
      <c r="HH70" s="361">
        <f>((SUM(HH5:HH66)-HH53-HH40)/20)+(HH53/40)+(HH40/20)</f>
        <v>0</v>
      </c>
      <c r="HI70" s="362"/>
      <c r="HJ70" s="362"/>
      <c r="HK70" s="362"/>
      <c r="HL70" s="690"/>
      <c r="HM70" s="360">
        <f>((SUM(HM5:HM66)-HM53-HM40)/20)+(HM53/40)+(HM40/20)</f>
        <v>4</v>
      </c>
      <c r="HN70" s="357"/>
      <c r="HO70" s="357"/>
      <c r="HP70" s="357"/>
      <c r="HQ70" s="357"/>
      <c r="HR70" s="361">
        <f>((SUM(HR5:HR66)-HR53-HR40)/20)+(HR53/40)+(HR40/20)</f>
        <v>7</v>
      </c>
      <c r="HS70" s="362"/>
      <c r="HT70" s="362"/>
      <c r="HU70" s="362"/>
      <c r="HV70" s="365"/>
      <c r="HW70" s="361">
        <f>((SUM(HW5:HW66)-HW53-HW40)/20)+(HW53/40)+(HW40/20)</f>
        <v>7</v>
      </c>
      <c r="HX70" s="362"/>
      <c r="HY70" s="362"/>
      <c r="HZ70" s="362"/>
      <c r="IA70" s="365"/>
      <c r="IB70" s="361">
        <f>((SUM(IB5:IB66)-IB53-IB40)/20)+(IB53/40)+(IB40/20)</f>
        <v>1</v>
      </c>
      <c r="IC70" s="362"/>
      <c r="ID70" s="362"/>
      <c r="IE70" s="362"/>
      <c r="IF70" s="370"/>
      <c r="IG70" s="1338"/>
      <c r="IH70" s="1339"/>
    </row>
    <row r="71" spans="2:242" ht="33" customHeight="1" x14ac:dyDescent="0.25">
      <c r="B71" s="561"/>
      <c r="C71" s="1258" t="s">
        <v>395</v>
      </c>
      <c r="D71" s="1258"/>
      <c r="E71" s="1259"/>
      <c r="F71" s="1309"/>
      <c r="G71" s="332"/>
      <c r="H71" s="347"/>
      <c r="I71" s="348"/>
      <c r="J71" s="349"/>
      <c r="K71" s="350"/>
      <c r="L71" s="351"/>
      <c r="M71" s="350"/>
      <c r="N71" s="374"/>
      <c r="O71" s="374"/>
      <c r="P71" s="353"/>
      <c r="Q71" s="1314"/>
      <c r="R71" s="375"/>
      <c r="S71" s="1369">
        <f>SUM(S70:AL70)</f>
        <v>4302</v>
      </c>
      <c r="T71" s="1266"/>
      <c r="U71" s="1266"/>
      <c r="V71" s="1266"/>
      <c r="W71" s="1266"/>
      <c r="X71" s="1268"/>
      <c r="Y71" s="1266"/>
      <c r="Z71" s="1266"/>
      <c r="AA71" s="1266"/>
      <c r="AB71" s="1266"/>
      <c r="AC71" s="1268"/>
      <c r="AD71" s="1266"/>
      <c r="AE71" s="1266"/>
      <c r="AF71" s="1266"/>
      <c r="AG71" s="1266"/>
      <c r="AH71" s="1268"/>
      <c r="AI71" s="1269"/>
      <c r="AJ71" s="1269"/>
      <c r="AK71" s="1269"/>
      <c r="AL71" s="1270"/>
      <c r="AM71" s="342"/>
      <c r="AN71" s="1303">
        <f>SUM(AN70:CA70)</f>
        <v>4302</v>
      </c>
      <c r="AO71" s="1268"/>
      <c r="AP71" s="1268"/>
      <c r="AQ71" s="1268"/>
      <c r="AR71" s="1268"/>
      <c r="AS71" s="1268"/>
      <c r="AT71" s="1268"/>
      <c r="AU71" s="1268"/>
      <c r="AV71" s="1268"/>
      <c r="AW71" s="1268"/>
      <c r="AX71" s="1268"/>
      <c r="AY71" s="1268"/>
      <c r="AZ71" s="1268"/>
      <c r="BA71" s="1268"/>
      <c r="BB71" s="1268"/>
      <c r="BC71" s="1268"/>
      <c r="BD71" s="1268"/>
      <c r="BE71" s="1268"/>
      <c r="BF71" s="1268"/>
      <c r="BG71" s="1268"/>
      <c r="BH71" s="1268"/>
      <c r="BI71" s="1268"/>
      <c r="BJ71" s="1268"/>
      <c r="BK71" s="1268"/>
      <c r="BL71" s="1268"/>
      <c r="BM71" s="1268"/>
      <c r="BN71" s="1268"/>
      <c r="BO71" s="1268"/>
      <c r="BP71" s="1268"/>
      <c r="BQ71" s="1268"/>
      <c r="BR71" s="1268"/>
      <c r="BS71" s="1268"/>
      <c r="BT71" s="1268"/>
      <c r="BU71" s="1268"/>
      <c r="BV71" s="1268"/>
      <c r="BW71" s="1268"/>
      <c r="BX71" s="1268"/>
      <c r="BY71" s="1268"/>
      <c r="BZ71" s="1268"/>
      <c r="CA71" s="1270"/>
      <c r="CB71" s="342"/>
      <c r="CC71" s="1289">
        <f>SUM(CC70:CV70)</f>
        <v>1938</v>
      </c>
      <c r="CD71" s="1290"/>
      <c r="CE71" s="1290"/>
      <c r="CF71" s="1290"/>
      <c r="CG71" s="1290"/>
      <c r="CH71" s="1291"/>
      <c r="CI71" s="1290"/>
      <c r="CJ71" s="1290"/>
      <c r="CK71" s="1290"/>
      <c r="CL71" s="1290"/>
      <c r="CM71" s="1291"/>
      <c r="CN71" s="1290"/>
      <c r="CO71" s="1290"/>
      <c r="CP71" s="1290"/>
      <c r="CQ71" s="1290"/>
      <c r="CR71" s="1291"/>
      <c r="CS71" s="1291"/>
      <c r="CT71" s="1291"/>
      <c r="CU71" s="1291"/>
      <c r="CV71" s="1295"/>
      <c r="CW71" s="1289">
        <f>SUM(CV70:DL70)</f>
        <v>2134</v>
      </c>
      <c r="CX71" s="1290"/>
      <c r="CY71" s="1290"/>
      <c r="CZ71" s="1290"/>
      <c r="DA71" s="1290"/>
      <c r="DB71" s="1291"/>
      <c r="DC71" s="1290"/>
      <c r="DD71" s="1290"/>
      <c r="DE71" s="1290"/>
      <c r="DF71" s="1290"/>
      <c r="DG71" s="1291"/>
      <c r="DH71" s="1290"/>
      <c r="DI71" s="1290"/>
      <c r="DJ71" s="1290"/>
      <c r="DK71" s="1290"/>
      <c r="DL71" s="1291"/>
      <c r="DM71" s="1291"/>
      <c r="DN71" s="1291"/>
      <c r="DO71" s="1291"/>
      <c r="DP71" s="1295"/>
      <c r="DQ71" s="1293">
        <f>SUM(DQ70:EJ70)</f>
        <v>8</v>
      </c>
      <c r="DR71" s="1290"/>
      <c r="DS71" s="1290"/>
      <c r="DT71" s="1290"/>
      <c r="DU71" s="1290"/>
      <c r="DV71" s="1291"/>
      <c r="DW71" s="1290"/>
      <c r="DX71" s="1290"/>
      <c r="DY71" s="1290"/>
      <c r="DZ71" s="1290"/>
      <c r="EA71" s="1291"/>
      <c r="EB71" s="1290"/>
      <c r="EC71" s="1290"/>
      <c r="ED71" s="1290"/>
      <c r="EE71" s="1290"/>
      <c r="EF71" s="1291"/>
      <c r="EG71" s="1294"/>
      <c r="EH71" s="1294"/>
      <c r="EI71" s="1294"/>
      <c r="EJ71" s="1295"/>
      <c r="EK71" s="1293">
        <f>SUM(EK70:FD70)</f>
        <v>5</v>
      </c>
      <c r="EL71" s="1290"/>
      <c r="EM71" s="1290"/>
      <c r="EN71" s="1290"/>
      <c r="EO71" s="1290"/>
      <c r="EP71" s="1291"/>
      <c r="EQ71" s="1290"/>
      <c r="ER71" s="1290"/>
      <c r="ES71" s="1290"/>
      <c r="ET71" s="1290"/>
      <c r="EU71" s="1291"/>
      <c r="EV71" s="1290"/>
      <c r="EW71" s="1290"/>
      <c r="EX71" s="1290"/>
      <c r="EY71" s="1290"/>
      <c r="EZ71" s="1291"/>
      <c r="FA71" s="1291"/>
      <c r="FB71" s="1291"/>
      <c r="FC71" s="1291"/>
      <c r="FD71" s="1295"/>
      <c r="FE71" s="1289">
        <f>SUM(FE70:FX70)</f>
        <v>198</v>
      </c>
      <c r="FF71" s="1290"/>
      <c r="FG71" s="1290"/>
      <c r="FH71" s="1290"/>
      <c r="FI71" s="1290"/>
      <c r="FJ71" s="1291"/>
      <c r="FK71" s="1290"/>
      <c r="FL71" s="1290"/>
      <c r="FM71" s="1290"/>
      <c r="FN71" s="1290"/>
      <c r="FO71" s="1291"/>
      <c r="FP71" s="1290"/>
      <c r="FQ71" s="1290"/>
      <c r="FR71" s="1290"/>
      <c r="FS71" s="1290"/>
      <c r="FT71" s="1291"/>
      <c r="FU71" s="1291"/>
      <c r="FV71" s="1291"/>
      <c r="FW71" s="1291"/>
      <c r="FX71" s="1292"/>
      <c r="FY71" s="1293">
        <f>SUM(FY70:GR70)</f>
        <v>0</v>
      </c>
      <c r="FZ71" s="1290"/>
      <c r="GA71" s="1290"/>
      <c r="GB71" s="1290"/>
      <c r="GC71" s="1290"/>
      <c r="GD71" s="1291"/>
      <c r="GE71" s="1290"/>
      <c r="GF71" s="1290"/>
      <c r="GG71" s="1290"/>
      <c r="GH71" s="1290"/>
      <c r="GI71" s="1291"/>
      <c r="GJ71" s="1290"/>
      <c r="GK71" s="1290"/>
      <c r="GL71" s="1290"/>
      <c r="GM71" s="1290"/>
      <c r="GN71" s="1291"/>
      <c r="GO71" s="1294"/>
      <c r="GP71" s="1294"/>
      <c r="GQ71" s="1294"/>
      <c r="GR71" s="1295"/>
      <c r="GS71" s="1293">
        <f>SUM(GS70:HL70)</f>
        <v>0</v>
      </c>
      <c r="GT71" s="1290"/>
      <c r="GU71" s="1290"/>
      <c r="GV71" s="1290"/>
      <c r="GW71" s="1290"/>
      <c r="GX71" s="1291"/>
      <c r="GY71" s="1290"/>
      <c r="GZ71" s="1290"/>
      <c r="HA71" s="1290"/>
      <c r="HB71" s="1290"/>
      <c r="HC71" s="1291"/>
      <c r="HD71" s="1290"/>
      <c r="HE71" s="1290"/>
      <c r="HF71" s="1290"/>
      <c r="HG71" s="1290"/>
      <c r="HH71" s="1291"/>
      <c r="HI71" s="1291"/>
      <c r="HJ71" s="1291"/>
      <c r="HK71" s="1291"/>
      <c r="HL71" s="1292"/>
      <c r="HM71" s="1293">
        <f>SUM(HM70:IF70)</f>
        <v>19</v>
      </c>
      <c r="HN71" s="1290"/>
      <c r="HO71" s="1290"/>
      <c r="HP71" s="1290"/>
      <c r="HQ71" s="1290"/>
      <c r="HR71" s="1291"/>
      <c r="HS71" s="1290"/>
      <c r="HT71" s="1290"/>
      <c r="HU71" s="1290"/>
      <c r="HV71" s="1290"/>
      <c r="HW71" s="1291"/>
      <c r="HX71" s="1290"/>
      <c r="HY71" s="1290"/>
      <c r="HZ71" s="1290"/>
      <c r="IA71" s="1290"/>
      <c r="IB71" s="1291"/>
      <c r="IC71" s="1294"/>
      <c r="ID71" s="1294"/>
      <c r="IE71" s="1294"/>
      <c r="IF71" s="1298"/>
      <c r="IG71" s="1332"/>
      <c r="IH71" s="1333"/>
    </row>
    <row r="72" spans="2:242" ht="33" customHeight="1" x14ac:dyDescent="0.25">
      <c r="B72" s="377"/>
      <c r="C72" s="1379"/>
      <c r="D72" s="1379"/>
      <c r="E72" s="556"/>
      <c r="F72" s="1310"/>
      <c r="G72" s="332"/>
      <c r="H72" s="347"/>
      <c r="I72" s="348"/>
      <c r="J72" s="349"/>
      <c r="K72" s="350"/>
      <c r="L72" s="351"/>
      <c r="M72" s="350"/>
      <c r="N72" s="374"/>
      <c r="O72" s="374"/>
      <c r="P72" s="353"/>
      <c r="Q72" s="1315"/>
      <c r="R72" s="378"/>
      <c r="S72" s="1271"/>
      <c r="T72" s="1272"/>
      <c r="U72" s="1272"/>
      <c r="V72" s="1272"/>
      <c r="W72" s="1272"/>
      <c r="X72" s="1274"/>
      <c r="Y72" s="1272"/>
      <c r="Z72" s="1272"/>
      <c r="AA72" s="1272"/>
      <c r="AB72" s="1272"/>
      <c r="AC72" s="1274"/>
      <c r="AD72" s="1272"/>
      <c r="AE72" s="1272"/>
      <c r="AF72" s="1272"/>
      <c r="AG72" s="1272"/>
      <c r="AH72" s="1274"/>
      <c r="AI72" s="1275"/>
      <c r="AJ72" s="1275"/>
      <c r="AK72" s="1275"/>
      <c r="AL72" s="1276"/>
      <c r="AM72" s="379"/>
      <c r="AN72" s="1304"/>
      <c r="AO72" s="1305"/>
      <c r="AP72" s="1305"/>
      <c r="AQ72" s="1305"/>
      <c r="AR72" s="1305"/>
      <c r="AS72" s="1305"/>
      <c r="AT72" s="1305"/>
      <c r="AU72" s="1305"/>
      <c r="AV72" s="1305"/>
      <c r="AW72" s="1305"/>
      <c r="AX72" s="1305"/>
      <c r="AY72" s="1305"/>
      <c r="AZ72" s="1305"/>
      <c r="BA72" s="1305"/>
      <c r="BB72" s="1305"/>
      <c r="BC72" s="1305"/>
      <c r="BD72" s="1305"/>
      <c r="BE72" s="1305"/>
      <c r="BF72" s="1305"/>
      <c r="BG72" s="1305"/>
      <c r="BH72" s="1305"/>
      <c r="BI72" s="1305"/>
      <c r="BJ72" s="1305"/>
      <c r="BK72" s="1305"/>
      <c r="BL72" s="1305"/>
      <c r="BM72" s="1305"/>
      <c r="BN72" s="1305"/>
      <c r="BO72" s="1305"/>
      <c r="BP72" s="1305"/>
      <c r="BQ72" s="1305"/>
      <c r="BR72" s="1305"/>
      <c r="BS72" s="1305"/>
      <c r="BT72" s="1305"/>
      <c r="BU72" s="1305"/>
      <c r="BV72" s="1305"/>
      <c r="BW72" s="1305"/>
      <c r="BX72" s="1305"/>
      <c r="BY72" s="1305"/>
      <c r="BZ72" s="1305"/>
      <c r="CA72" s="1276"/>
      <c r="CB72" s="379"/>
      <c r="CC72" s="1344">
        <f>SUM(CC71:IF71)</f>
        <v>4302</v>
      </c>
      <c r="CD72" s="1290"/>
      <c r="CE72" s="1290"/>
      <c r="CF72" s="1290"/>
      <c r="CG72" s="1290"/>
      <c r="CH72" s="1291"/>
      <c r="CI72" s="1290"/>
      <c r="CJ72" s="1290"/>
      <c r="CK72" s="1290"/>
      <c r="CL72" s="1290"/>
      <c r="CM72" s="1291"/>
      <c r="CN72" s="1290"/>
      <c r="CO72" s="1290"/>
      <c r="CP72" s="1290"/>
      <c r="CQ72" s="1290"/>
      <c r="CR72" s="1291"/>
      <c r="CS72" s="1290"/>
      <c r="CT72" s="1290"/>
      <c r="CU72" s="1290"/>
      <c r="CV72" s="1290"/>
      <c r="CW72" s="1291"/>
      <c r="CX72" s="1290"/>
      <c r="CY72" s="1290"/>
      <c r="CZ72" s="1290"/>
      <c r="DA72" s="1290"/>
      <c r="DB72" s="1291"/>
      <c r="DC72" s="1290"/>
      <c r="DD72" s="1290"/>
      <c r="DE72" s="1290"/>
      <c r="DF72" s="1290"/>
      <c r="DG72" s="1291"/>
      <c r="DH72" s="1290"/>
      <c r="DI72" s="1290"/>
      <c r="DJ72" s="1290"/>
      <c r="DK72" s="1290"/>
      <c r="DL72" s="1291"/>
      <c r="DM72" s="1290"/>
      <c r="DN72" s="1290"/>
      <c r="DO72" s="1290"/>
      <c r="DP72" s="1290"/>
      <c r="DQ72" s="1291"/>
      <c r="DR72" s="1290"/>
      <c r="DS72" s="1290"/>
      <c r="DT72" s="1290"/>
      <c r="DU72" s="1290"/>
      <c r="DV72" s="1291"/>
      <c r="DW72" s="1290"/>
      <c r="DX72" s="1290"/>
      <c r="DY72" s="1290"/>
      <c r="DZ72" s="1290"/>
      <c r="EA72" s="1291"/>
      <c r="EB72" s="1290"/>
      <c r="EC72" s="1290"/>
      <c r="ED72" s="1290"/>
      <c r="EE72" s="1290"/>
      <c r="EF72" s="1291"/>
      <c r="EG72" s="1290"/>
      <c r="EH72" s="1290"/>
      <c r="EI72" s="1290"/>
      <c r="EJ72" s="1290"/>
      <c r="EK72" s="1291"/>
      <c r="EL72" s="1290"/>
      <c r="EM72" s="1290"/>
      <c r="EN72" s="1290"/>
      <c r="EO72" s="1290"/>
      <c r="EP72" s="1291"/>
      <c r="EQ72" s="1290"/>
      <c r="ER72" s="1290"/>
      <c r="ES72" s="1290"/>
      <c r="ET72" s="1290"/>
      <c r="EU72" s="1291"/>
      <c r="EV72" s="1290"/>
      <c r="EW72" s="1290"/>
      <c r="EX72" s="1290"/>
      <c r="EY72" s="1290"/>
      <c r="EZ72" s="1291"/>
      <c r="FA72" s="1290"/>
      <c r="FB72" s="1290"/>
      <c r="FC72" s="1290"/>
      <c r="FD72" s="1290"/>
      <c r="FE72" s="1291"/>
      <c r="FF72" s="1290"/>
      <c r="FG72" s="1290"/>
      <c r="FH72" s="1290"/>
      <c r="FI72" s="1290"/>
      <c r="FJ72" s="1291"/>
      <c r="FK72" s="1290"/>
      <c r="FL72" s="1290"/>
      <c r="FM72" s="1290"/>
      <c r="FN72" s="1290"/>
      <c r="FO72" s="1291"/>
      <c r="FP72" s="1290"/>
      <c r="FQ72" s="1290"/>
      <c r="FR72" s="1290"/>
      <c r="FS72" s="1290"/>
      <c r="FT72" s="1291"/>
      <c r="FU72" s="1290"/>
      <c r="FV72" s="1290"/>
      <c r="FW72" s="1290"/>
      <c r="FX72" s="1290"/>
      <c r="FY72" s="1291"/>
      <c r="FZ72" s="1290"/>
      <c r="GA72" s="1290"/>
      <c r="GB72" s="1290"/>
      <c r="GC72" s="1290"/>
      <c r="GD72" s="1291"/>
      <c r="GE72" s="1290"/>
      <c r="GF72" s="1290"/>
      <c r="GG72" s="1290"/>
      <c r="GH72" s="1290"/>
      <c r="GI72" s="1291"/>
      <c r="GJ72" s="1290"/>
      <c r="GK72" s="1290"/>
      <c r="GL72" s="1290"/>
      <c r="GM72" s="1290"/>
      <c r="GN72" s="1291"/>
      <c r="GO72" s="1290"/>
      <c r="GP72" s="1290"/>
      <c r="GQ72" s="1290"/>
      <c r="GR72" s="1290"/>
      <c r="GS72" s="1291"/>
      <c r="GT72" s="1290"/>
      <c r="GU72" s="1290"/>
      <c r="GV72" s="1290"/>
      <c r="GW72" s="1290"/>
      <c r="GX72" s="1291"/>
      <c r="GY72" s="1290"/>
      <c r="GZ72" s="1290"/>
      <c r="HA72" s="1290"/>
      <c r="HB72" s="1290"/>
      <c r="HC72" s="1291"/>
      <c r="HD72" s="1290"/>
      <c r="HE72" s="1290"/>
      <c r="HF72" s="1290"/>
      <c r="HG72" s="1290"/>
      <c r="HH72" s="1291"/>
      <c r="HI72" s="1290"/>
      <c r="HJ72" s="1290"/>
      <c r="HK72" s="1290"/>
      <c r="HL72" s="1290"/>
      <c r="HM72" s="1291"/>
      <c r="HN72" s="1290"/>
      <c r="HO72" s="1290"/>
      <c r="HP72" s="1290"/>
      <c r="HQ72" s="1290"/>
      <c r="HR72" s="1291"/>
      <c r="HS72" s="1290"/>
      <c r="HT72" s="1290"/>
      <c r="HU72" s="1290"/>
      <c r="HV72" s="1290"/>
      <c r="HW72" s="1291"/>
      <c r="HX72" s="1290"/>
      <c r="HY72" s="1290"/>
      <c r="HZ72" s="1290"/>
      <c r="IA72" s="1290"/>
      <c r="IB72" s="1291"/>
      <c r="IC72" s="1288"/>
      <c r="ID72" s="1288"/>
      <c r="IE72" s="1288"/>
      <c r="IF72" s="1298"/>
      <c r="IG72" s="1332"/>
      <c r="IH72" s="1333"/>
    </row>
  </sheetData>
  <mergeCells count="113">
    <mergeCell ref="EK69:FD69"/>
    <mergeCell ref="GS69:HL69"/>
    <mergeCell ref="IG69:IH69"/>
    <mergeCell ref="EK71:FD71"/>
    <mergeCell ref="IG72:IH72"/>
    <mergeCell ref="AN71:CA72"/>
    <mergeCell ref="CW69:DP69"/>
    <mergeCell ref="Q70:Q72"/>
    <mergeCell ref="HM71:IF71"/>
    <mergeCell ref="CC72:IF72"/>
    <mergeCell ref="C67:E68"/>
    <mergeCell ref="C69:E69"/>
    <mergeCell ref="S69:AL69"/>
    <mergeCell ref="GS71:HL71"/>
    <mergeCell ref="IG71:IH71"/>
    <mergeCell ref="C70:D70"/>
    <mergeCell ref="CC69:CV69"/>
    <mergeCell ref="IG70:IH70"/>
    <mergeCell ref="DQ69:EJ69"/>
    <mergeCell ref="FE71:FX71"/>
    <mergeCell ref="IG68:IH68"/>
    <mergeCell ref="IG67:IH67"/>
    <mergeCell ref="F70:F72"/>
    <mergeCell ref="FE69:FX69"/>
    <mergeCell ref="CW71:DP71"/>
    <mergeCell ref="CC71:CV71"/>
    <mergeCell ref="DQ71:EJ71"/>
    <mergeCell ref="Q68:Q69"/>
    <mergeCell ref="FY69:GR69"/>
    <mergeCell ref="HM69:IF69"/>
    <mergeCell ref="S71:AL72"/>
    <mergeCell ref="D36:E36"/>
    <mergeCell ref="FY71:GR71"/>
    <mergeCell ref="C72:D72"/>
    <mergeCell ref="C71:E71"/>
    <mergeCell ref="B3:B4"/>
    <mergeCell ref="J3:J4"/>
    <mergeCell ref="I3:I4"/>
    <mergeCell ref="AN69:CA69"/>
    <mergeCell ref="P3:Q3"/>
    <mergeCell ref="K3:K4"/>
    <mergeCell ref="BR3:BV3"/>
    <mergeCell ref="BM3:BQ3"/>
    <mergeCell ref="BC3:BG3"/>
    <mergeCell ref="AX3:BB3"/>
    <mergeCell ref="AS3:AW3"/>
    <mergeCell ref="AH3:AL3"/>
    <mergeCell ref="AC3:AG3"/>
    <mergeCell ref="S3:W3"/>
    <mergeCell ref="H3:H4"/>
    <mergeCell ref="M3:M4"/>
    <mergeCell ref="C3:C4"/>
    <mergeCell ref="D8:E8"/>
    <mergeCell ref="N3:N4"/>
    <mergeCell ref="D37:E37"/>
    <mergeCell ref="D27:E27"/>
    <mergeCell ref="D18:E18"/>
    <mergeCell ref="D7:E7"/>
    <mergeCell ref="AM3:AM4"/>
    <mergeCell ref="GS3:GW3"/>
    <mergeCell ref="FY3:GC3"/>
    <mergeCell ref="FE3:FI3"/>
    <mergeCell ref="D11:E11"/>
    <mergeCell ref="L3:L4"/>
    <mergeCell ref="O3:O4"/>
    <mergeCell ref="F3:F4"/>
    <mergeCell ref="G3:G4"/>
    <mergeCell ref="GI3:GM3"/>
    <mergeCell ref="DQ2:EJ2"/>
    <mergeCell ref="R3:R4"/>
    <mergeCell ref="CC2:CV2"/>
    <mergeCell ref="HC3:HG3"/>
    <mergeCell ref="FY2:GR2"/>
    <mergeCell ref="IG2:IG4"/>
    <mergeCell ref="S2:AL2"/>
    <mergeCell ref="EA3:EE3"/>
    <mergeCell ref="EF3:EJ3"/>
    <mergeCell ref="EZ3:FD3"/>
    <mergeCell ref="EU3:EY3"/>
    <mergeCell ref="EK3:EO3"/>
    <mergeCell ref="FT3:FX3"/>
    <mergeCell ref="FO3:FS3"/>
    <mergeCell ref="FJ3:FN3"/>
    <mergeCell ref="GD3:GH3"/>
    <mergeCell ref="HH3:HL3"/>
    <mergeCell ref="IB3:IF3"/>
    <mergeCell ref="HR3:HV3"/>
    <mergeCell ref="X3:AB3"/>
    <mergeCell ref="HM3:HQ3"/>
    <mergeCell ref="IH2:IH4"/>
    <mergeCell ref="HM2:IF2"/>
    <mergeCell ref="GS2:HL2"/>
    <mergeCell ref="FE2:FX2"/>
    <mergeCell ref="BH3:BL3"/>
    <mergeCell ref="AN3:AR3"/>
    <mergeCell ref="AN2:CA2"/>
    <mergeCell ref="CW2:DP2"/>
    <mergeCell ref="HW3:IA3"/>
    <mergeCell ref="EK2:FD2"/>
    <mergeCell ref="BW3:CA3"/>
    <mergeCell ref="EP3:ET3"/>
    <mergeCell ref="GX3:HB3"/>
    <mergeCell ref="GN3:GR3"/>
    <mergeCell ref="CC3:CG3"/>
    <mergeCell ref="CH3:CL3"/>
    <mergeCell ref="CM3:CQ3"/>
    <mergeCell ref="CR3:CV3"/>
    <mergeCell ref="CW3:DA3"/>
    <mergeCell ref="DB3:DF3"/>
    <mergeCell ref="DG3:DK3"/>
    <mergeCell ref="DL3:DP3"/>
    <mergeCell ref="DQ3:DU3"/>
    <mergeCell ref="DV3:DZ3"/>
  </mergeCells>
  <pageMargins left="0.75" right="0.75" top="1" bottom="1" header="0.5" footer="0.5"/>
  <pageSetup orientation="portrait"/>
  <headerFooter>
    <oddFooter>&amp;L&amp;"Helvetica,Regular"&amp;12&amp;K000000	&amp;P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MASTER_ ALL areas - No.seedling</vt:lpstr>
      <vt:lpstr>Stocking_Browsing SAC area only</vt:lpstr>
      <vt:lpstr>Stocking_Browsing OUTSIDE SAC s</vt:lpstr>
      <vt:lpstr>Stocking_Browsing ARDVAR Estate</vt:lpstr>
      <vt:lpstr>Stocking_Browsing NTH ASSYNT Es</vt:lpstr>
      <vt:lpstr>Stocking_Browsing JMT &amp; UNAPOOL</vt:lpstr>
      <vt:lpstr>C1 Stocking_Browsing Nedd_Glen </vt:lpstr>
      <vt:lpstr>C2 Stocking_Browsing Loch_Glen </vt:lpstr>
      <vt:lpstr>C3 Stocking_Browsing Kerrachar-</vt:lpstr>
      <vt:lpstr>ALL areas_ potential limiting f</vt:lpstr>
      <vt:lpstr>C1 potential limiting factors</vt:lpstr>
      <vt:lpstr>C2 potential limiting factors</vt:lpstr>
      <vt:lpstr>C3 potential limiting factors</vt:lpstr>
      <vt:lpstr>ALL areas_ herbivore signs</vt:lpstr>
      <vt:lpstr>C1  herbivore signs</vt:lpstr>
      <vt:lpstr>C2  herbivore signs</vt:lpstr>
      <vt:lpstr>C3  herbivore signs</vt:lpstr>
      <vt:lpstr>ALL areas_ herbivore impacts</vt:lpstr>
      <vt:lpstr>C1 herbivore impacts</vt:lpstr>
      <vt:lpstr>C2 herbivore impacts</vt:lpstr>
      <vt:lpstr>C3  herbivore impacts</vt:lpstr>
      <vt:lpstr>Ardvar-Loch 'a Mhuiinn comparis</vt:lpstr>
      <vt:lpstr>Correlation Stocking vs browsin</vt:lpstr>
      <vt:lpstr>Correlation Stocking vs browsi1</vt:lpstr>
      <vt:lpstr>Correlation Av Veg Ht vs % gree</vt:lpstr>
      <vt:lpstr>Correlation Av Veg Ht vs %age W</vt:lpstr>
      <vt:lpstr>Correlation Av Veg Ht vs Stocki</vt:lpstr>
      <vt:lpstr>Correlation Canopy vs Stocking</vt:lpstr>
      <vt:lpstr>Photograph index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Hall</dc:creator>
  <cp:lastModifiedBy>Denise Veitch</cp:lastModifiedBy>
  <dcterms:created xsi:type="dcterms:W3CDTF">2017-05-11T08:38:31Z</dcterms:created>
  <dcterms:modified xsi:type="dcterms:W3CDTF">2017-07-19T11:51:07Z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A2287524</vt:lpwstr>
  </property>
  <property fmtid="{D5CDD505-2E9C-101B-9397-08002B2CF9AE}" pid="4" name="Objective-Title">
    <vt:lpwstr>Ardvar Woodlands - Monitoring - corrected data sheets - from Tim Clifford - 28th April 2017</vt:lpwstr>
  </property>
  <property fmtid="{D5CDD505-2E9C-101B-9397-08002B2CF9AE}" pid="5" name="Objective-Comment">
    <vt:lpwstr/>
  </property>
  <property fmtid="{D5CDD505-2E9C-101B-9397-08002B2CF9AE}" pid="6" name="Objective-CreationStamp">
    <vt:filetime>2017-05-11T08:38:36Z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2017-05-17T11:18:56Z</vt:filetime>
  </property>
  <property fmtid="{D5CDD505-2E9C-101B-9397-08002B2CF9AE}" pid="10" name="Objective-ModificationStamp">
    <vt:filetime>2017-05-17T11:18:57Z</vt:filetime>
  </property>
  <property fmtid="{D5CDD505-2E9C-101B-9397-08002B2CF9AE}" pid="11" name="Objective-Owner">
    <vt:lpwstr>Jeanette Hall</vt:lpwstr>
  </property>
  <property fmtid="{D5CDD505-2E9C-101B-9397-08002B2CF9AE}" pid="12" name="Objective-Path">
    <vt:lpwstr>Objective Global Folder:SNH Fileplan:SIT - Sites and Designated Areas:SSSI - Sites of Special Scientific Interest:Ardvar Woodlands:MAN - Management:Ardvar Woodlands SSSI: Management - From 1 September 2016 onwards:</vt:lpwstr>
  </property>
  <property fmtid="{D5CDD505-2E9C-101B-9397-08002B2CF9AE}" pid="13" name="Objective-Parent">
    <vt:lpwstr>Ardvar Woodlands SSSI: Management - From 1 September 2016 onwards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1.0</vt:lpwstr>
  </property>
  <property fmtid="{D5CDD505-2E9C-101B-9397-08002B2CF9AE}" pid="16" name="Objective-VersionNumber">
    <vt:r8>2</vt:r8>
  </property>
  <property fmtid="{D5CDD505-2E9C-101B-9397-08002B2CF9AE}" pid="17" name="Objective-VersionComment">
    <vt:lpwstr>Version 2</vt:lpwstr>
  </property>
  <property fmtid="{D5CDD505-2E9C-101B-9397-08002B2CF9AE}" pid="18" name="Objective-FileNumber">
    <vt:lpwstr>qA151385</vt:lpwstr>
  </property>
  <property fmtid="{D5CDD505-2E9C-101B-9397-08002B2CF9AE}" pid="19" name="Objective-Classification">
    <vt:lpwstr>[Inherited - none]</vt:lpwstr>
  </property>
  <property fmtid="{D5CDD505-2E9C-101B-9397-08002B2CF9AE}" pid="20" name="Objective-Caveats">
    <vt:lpwstr/>
  </property>
  <property fmtid="{D5CDD505-2E9C-101B-9397-08002B2CF9AE}" pid="21" name="Objective-Date of Original [system]">
    <vt:lpwstr/>
  </property>
  <property fmtid="{D5CDD505-2E9C-101B-9397-08002B2CF9AE}" pid="22" name="Objective-Sensitivity Review Date [system]">
    <vt:lpwstr/>
  </property>
  <property fmtid="{D5CDD505-2E9C-101B-9397-08002B2CF9AE}" pid="23" name="Objective-FOI Exemption [system]">
    <vt:lpwstr>Release</vt:lpwstr>
  </property>
  <property fmtid="{D5CDD505-2E9C-101B-9397-08002B2CF9AE}" pid="24" name="Objective-DPA Exemption [system]">
    <vt:lpwstr>Release</vt:lpwstr>
  </property>
  <property fmtid="{D5CDD505-2E9C-101B-9397-08002B2CF9AE}" pid="25" name="Objective-EIR Exception [system]">
    <vt:lpwstr>Release</vt:lpwstr>
  </property>
  <property fmtid="{D5CDD505-2E9C-101B-9397-08002B2CF9AE}" pid="26" name="Objective-Justification [system]">
    <vt:lpwstr/>
  </property>
  <property fmtid="{D5CDD505-2E9C-101B-9397-08002B2CF9AE}" pid="27" name="Objective-Date of Request [system]">
    <vt:lpwstr/>
  </property>
  <property fmtid="{D5CDD505-2E9C-101B-9397-08002B2CF9AE}" pid="28" name="Objective-Date of Release [system]">
    <vt:lpwstr/>
  </property>
  <property fmtid="{D5CDD505-2E9C-101B-9397-08002B2CF9AE}" pid="29" name="Objective-FOI/EIR Disclosure Date [system]">
    <vt:lpwstr/>
  </property>
  <property fmtid="{D5CDD505-2E9C-101B-9397-08002B2CF9AE}" pid="30" name="Objective-FOI/EIR Dissemination Date [system]">
    <vt:lpwstr/>
  </property>
  <property fmtid="{D5CDD505-2E9C-101B-9397-08002B2CF9AE}" pid="31" name="Objective-FOI Release Details [system]">
    <vt:lpwstr/>
  </property>
  <property fmtid="{D5CDD505-2E9C-101B-9397-08002B2CF9AE}" pid="32" name="Objective-Connect Creator [system]">
    <vt:lpwstr/>
  </property>
</Properties>
</file>